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8_{D3DA83FA-0C2A-46F5-992B-BBE5112C38AD}" xr6:coauthVersionLast="47" xr6:coauthVersionMax="47" xr10:uidLastSave="{00000000-0000-0000-0000-000000000000}"/>
  <bookViews>
    <workbookView xWindow="-108" yWindow="-108" windowWidth="23256" windowHeight="12456" tabRatio="601" firstSheet="4" activeTab="33" xr2:uid="{00000000-000D-0000-FFFF-FFFF00000000}"/>
  </bookViews>
  <sheets>
    <sheet name="Atruna" sheetId="16" state="hidden" r:id="rId1"/>
    <sheet name="Definīcijas" sheetId="17" state="hidden" r:id="rId2"/>
    <sheet name="Satura rādītājs" sheetId="19" state="hidden" r:id="rId3"/>
    <sheet name="Ievades lapas &gt;&gt;" sheetId="21" state="hidden" r:id="rId4"/>
    <sheet name="Info par projektu" sheetId="20" r:id="rId5"/>
    <sheet name="Pieņēmumi" sheetId="1" r:id="rId6"/>
    <sheet name="Risku matrica" sheetId="37" state="hidden" r:id="rId7"/>
    <sheet name="Risku kopsavilkums" sheetId="38" r:id="rId8"/>
    <sheet name="Risku kvantificēšana" sheetId="2" r:id="rId9"/>
    <sheet name="Stat. uzskaite (vecā versija)" sheetId="18" state="hidden" r:id="rId10"/>
    <sheet name="Aprēķinu lapas &gt;&gt;" sheetId="22" state="hidden" r:id="rId11"/>
    <sheet name="Laika grafiks" sheetId="3" r:id="rId12"/>
    <sheet name="Kapitālieguldījumi" sheetId="6" r:id="rId13"/>
    <sheet name="Finansēšana" sheetId="7" r:id="rId14"/>
    <sheet name="Izmaksas" sheetId="10" r:id="rId15"/>
    <sheet name="Ieņēmumi" sheetId="11" r:id="rId16"/>
    <sheet name="Naudas plūsmas" sheetId="12" r:id="rId17"/>
    <sheet name="Jutīguma analīze" sheetId="5" state="hidden" r:id="rId18"/>
    <sheet name="Kopsavilkums" sheetId="15" r:id="rId19"/>
    <sheet name="Grafiks" sheetId="8" r:id="rId20"/>
    <sheet name="Rezultātu lapas &gt;&gt;" sheetId="23" r:id="rId21"/>
    <sheet name="Rādītāji" sheetId="9" r:id="rId22"/>
    <sheet name="IIA &gt;&gt;" sheetId="24" r:id="rId23"/>
    <sheet name="IIA Laika grafiks" sheetId="30" r:id="rId24"/>
    <sheet name="IIA Finanšu analīze" sheetId="25" r:id="rId25"/>
    <sheet name="IIA Finansēšana" sheetId="29" r:id="rId26"/>
    <sheet name="IIA Ilgtspējas analīze" sheetId="26" r:id="rId27"/>
    <sheet name="IIA Ekonomiskā analīze" sheetId="27" r:id="rId28"/>
    <sheet name="IIA Jūtīguma analīze" sheetId="31" r:id="rId29"/>
    <sheet name="IIA Saistību novērtējums" sheetId="32" r:id="rId30"/>
    <sheet name="Pārbaudes" sheetId="14" r:id="rId31"/>
    <sheet name="IIA Papildus aprēķini" sheetId="28" r:id="rId32"/>
    <sheet name="Investīciju izmaksas" sheetId="35" r:id="rId33"/>
    <sheet name="Uzturēšanas izmaksas" sheetId="33" r:id="rId34"/>
    <sheet name="Saistības" sheetId="36" state="hidden" r:id="rId35"/>
  </sheets>
  <externalReferences>
    <externalReference r:id="rId36"/>
  </externalReferences>
  <definedNames>
    <definedName name="_xlnm.Print_Area" localSheetId="1">Definīcijas!$A$1:$B$35</definedName>
    <definedName name="_xlnm.Print_Area" localSheetId="19">Grafiks!$A$12:$D$31</definedName>
    <definedName name="_xlnm.Print_Area" localSheetId="15">Ieņēmumi!$A$1:$DU$97</definedName>
    <definedName name="_xlnm.Print_Area" localSheetId="14">Izmaksas!$A$1:$DU$383</definedName>
    <definedName name="_xlnm.Print_Area" localSheetId="17">'Jutīguma analīze'!$A$1:$M$13</definedName>
    <definedName name="_xlnm.Print_Area" localSheetId="18">Kopsavilkums!$A$1:$L$54</definedName>
    <definedName name="_xlnm.Print_Area" localSheetId="16">'Naudas plūsmas'!$A$1:$DU$135</definedName>
    <definedName name="_xlnm.Print_Area" localSheetId="30">Pārbaudes!$A$1:$D$10</definedName>
    <definedName name="_xlnm.Print_Area" localSheetId="5">Pieņēmumi!$A$1:$I$270</definedName>
    <definedName name="_xlnm.Print_Area" localSheetId="21">Rādītāji!$A$1:$DU$39</definedName>
    <definedName name="_xlnm.Print_Area" localSheetId="8">'Risku kvantificēšana'!$A$1:$K$81</definedName>
    <definedName name="_xlnm.Print_Area" localSheetId="9">'Stat. uzskaite (vecā versija)'!$A$1:$J$42</definedName>
    <definedName name="scn_IV">[1]Dashboard!$G$23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32" l="1"/>
  <c r="L9" i="32" s="1"/>
  <c r="M9" i="32" s="1"/>
  <c r="N9" i="32" s="1"/>
  <c r="O9" i="32" s="1"/>
  <c r="P9" i="32" s="1"/>
  <c r="Q9" i="32" s="1"/>
  <c r="R9" i="32" s="1"/>
  <c r="S9" i="32" s="1"/>
  <c r="J9" i="32"/>
  <c r="K6" i="32"/>
  <c r="L6" i="32" s="1"/>
  <c r="M6" i="32" s="1"/>
  <c r="N6" i="32" s="1"/>
  <c r="O6" i="32" s="1"/>
  <c r="P6" i="32" s="1"/>
  <c r="Q6" i="32" s="1"/>
  <c r="R6" i="32" s="1"/>
  <c r="S6" i="32" s="1"/>
  <c r="J6" i="32"/>
  <c r="E58" i="1" l="1"/>
  <c r="H32" i="2"/>
  <c r="H19" i="2"/>
  <c r="H9" i="2"/>
  <c r="G67" i="2" l="1"/>
  <c r="E319" i="10" l="1"/>
  <c r="G63" i="2"/>
  <c r="B66" i="2"/>
  <c r="D40" i="29"/>
  <c r="G51" i="2" l="1"/>
  <c r="E199" i="1" l="1"/>
  <c r="B70" i="2"/>
  <c r="D303" i="10" l="1"/>
  <c r="E198" i="1"/>
  <c r="E196" i="1"/>
  <c r="E194" i="1"/>
  <c r="E193" i="1"/>
  <c r="B67" i="2"/>
  <c r="G123" i="10" s="1"/>
  <c r="G122" i="10"/>
  <c r="E72" i="2"/>
  <c r="E71" i="2"/>
  <c r="B59" i="2"/>
  <c r="G121" i="10" s="1"/>
  <c r="G112" i="10"/>
  <c r="G111" i="10"/>
  <c r="B63" i="2" l="1"/>
  <c r="B39" i="2"/>
  <c r="B20" i="2"/>
  <c r="B14" i="2" l="1"/>
  <c r="B10" i="2"/>
  <c r="B5" i="2" l="1"/>
  <c r="G107" i="10" s="1"/>
  <c r="G1812" i="37" l="1"/>
  <c r="G1807" i="37"/>
  <c r="G1797" i="37"/>
  <c r="G1784" i="37"/>
  <c r="G1771" i="37"/>
  <c r="G1736" i="37"/>
  <c r="G1729" i="37"/>
  <c r="G1716" i="37"/>
  <c r="G1642" i="37"/>
  <c r="G1634" i="37"/>
  <c r="G1630" i="37"/>
  <c r="G1487" i="37"/>
  <c r="G1482" i="37"/>
  <c r="G1434" i="37"/>
  <c r="G1430" i="37"/>
  <c r="G1424" i="37"/>
  <c r="G1420" i="37"/>
  <c r="G1415" i="37"/>
  <c r="G1403" i="37"/>
  <c r="G1277" i="37"/>
  <c r="G1272" i="37"/>
  <c r="G1267" i="37"/>
  <c r="G1263" i="37"/>
  <c r="G1259" i="37"/>
  <c r="G1252" i="37"/>
  <c r="G1247" i="37"/>
  <c r="G1241" i="37"/>
  <c r="G1152" i="37"/>
  <c r="G1143" i="37"/>
  <c r="G1072" i="37"/>
  <c r="G1061" i="37"/>
  <c r="G987" i="37"/>
  <c r="G966" i="37"/>
  <c r="G958" i="37"/>
  <c r="G931" i="37"/>
  <c r="G865" i="37"/>
  <c r="G847" i="37"/>
  <c r="G829" i="37"/>
  <c r="G728" i="37"/>
  <c r="G724" i="37"/>
  <c r="G712" i="37"/>
  <c r="G704" i="37"/>
  <c r="G699" i="37"/>
  <c r="G597" i="37"/>
  <c r="G589" i="37"/>
  <c r="G357" i="37"/>
  <c r="G353" i="37"/>
  <c r="G345" i="37"/>
  <c r="G341" i="37"/>
  <c r="G334" i="37"/>
  <c r="G330" i="37"/>
  <c r="G325" i="37"/>
  <c r="G313" i="37"/>
  <c r="G307" i="37"/>
  <c r="G302" i="37"/>
  <c r="G298" i="37"/>
  <c r="G292" i="37"/>
  <c r="G101" i="37"/>
  <c r="G87" i="37"/>
  <c r="G79" i="37"/>
  <c r="G71" i="37"/>
  <c r="G63" i="37"/>
  <c r="G49" i="37"/>
  <c r="G42" i="37"/>
  <c r="G35" i="37"/>
  <c r="G24" i="37"/>
  <c r="G232" i="37"/>
  <c r="G226" i="37"/>
  <c r="G221" i="37"/>
  <c r="G216" i="37"/>
  <c r="G211" i="37"/>
  <c r="G168" i="37"/>
  <c r="G180" i="37"/>
  <c r="G189" i="37"/>
  <c r="G194" i="37"/>
  <c r="G198" i="37"/>
  <c r="G204" i="37"/>
  <c r="K51" i="15" l="1"/>
  <c r="K49" i="15"/>
  <c r="D14" i="6"/>
  <c r="E133" i="1"/>
  <c r="E132" i="1"/>
  <c r="E131" i="1"/>
  <c r="E130" i="1"/>
  <c r="E129" i="1"/>
  <c r="E128" i="1"/>
  <c r="E127" i="1"/>
  <c r="B23" i="2" l="1"/>
  <c r="I194" i="37"/>
  <c r="B32" i="2"/>
  <c r="B33" i="2" s="1"/>
  <c r="I198" i="37"/>
  <c r="B28" i="2"/>
  <c r="B29" i="2" s="1"/>
  <c r="D317" i="10"/>
  <c r="C317" i="10"/>
  <c r="D316" i="10"/>
  <c r="C316" i="10"/>
  <c r="A72" i="2"/>
  <c r="A71" i="2"/>
  <c r="D67" i="2"/>
  <c r="C67" i="2"/>
  <c r="A67" i="2"/>
  <c r="A63" i="2"/>
  <c r="E47" i="2"/>
  <c r="E59" i="2"/>
  <c r="A59" i="2"/>
  <c r="A55" i="2"/>
  <c r="A317" i="10" s="1"/>
  <c r="A51" i="2"/>
  <c r="A316" i="10" s="1"/>
  <c r="A47" i="2"/>
  <c r="E44" i="2"/>
  <c r="A44" i="2"/>
  <c r="A43" i="2"/>
  <c r="A34" i="2"/>
  <c r="A25" i="2"/>
  <c r="A15" i="2"/>
  <c r="A5" i="2"/>
  <c r="G109" i="10" l="1"/>
  <c r="B25" i="2"/>
  <c r="B15" i="2"/>
  <c r="G108" i="10" s="1"/>
  <c r="B24" i="2"/>
  <c r="A119" i="10"/>
  <c r="A120" i="10"/>
  <c r="E4" i="2"/>
  <c r="A4" i="2"/>
  <c r="G846" i="37" l="1"/>
  <c r="G845" i="37"/>
  <c r="G844" i="37"/>
  <c r="G843" i="37"/>
  <c r="G842" i="37"/>
  <c r="G841" i="37"/>
  <c r="G840" i="37"/>
  <c r="G839" i="37"/>
  <c r="G838" i="37"/>
  <c r="G837" i="37"/>
  <c r="G836" i="37"/>
  <c r="G835" i="37"/>
  <c r="G834" i="37"/>
  <c r="G833" i="37"/>
  <c r="G832" i="37"/>
  <c r="G831" i="37"/>
  <c r="G830" i="37"/>
  <c r="M727" i="37"/>
  <c r="O727" i="37" s="1"/>
  <c r="M726" i="37"/>
  <c r="O726" i="37" s="1"/>
  <c r="M725" i="37"/>
  <c r="O725" i="37" s="1"/>
  <c r="M723" i="37"/>
  <c r="N723" i="37" s="1"/>
  <c r="M722" i="37"/>
  <c r="O722" i="37" s="1"/>
  <c r="M721" i="37"/>
  <c r="N721" i="37" s="1"/>
  <c r="M720" i="37"/>
  <c r="O720" i="37" s="1"/>
  <c r="M719" i="37"/>
  <c r="O719" i="37" s="1"/>
  <c r="M718" i="37"/>
  <c r="N718" i="37" s="1"/>
  <c r="M717" i="37"/>
  <c r="O717" i="37" s="1"/>
  <c r="M716" i="37"/>
  <c r="O716" i="37" s="1"/>
  <c r="M715" i="37"/>
  <c r="N715" i="37" s="1"/>
  <c r="M714" i="37"/>
  <c r="O714" i="37" s="1"/>
  <c r="M713" i="37"/>
  <c r="N713" i="37" s="1"/>
  <c r="M711" i="37"/>
  <c r="O711" i="37" s="1"/>
  <c r="M710" i="37"/>
  <c r="N710" i="37" s="1"/>
  <c r="M709" i="37"/>
  <c r="O709" i="37" s="1"/>
  <c r="M708" i="37"/>
  <c r="O708" i="37" s="1"/>
  <c r="M707" i="37"/>
  <c r="N707" i="37" s="1"/>
  <c r="M706" i="37"/>
  <c r="O706" i="37" s="1"/>
  <c r="M705" i="37"/>
  <c r="O705" i="37" s="1"/>
  <c r="M703" i="37"/>
  <c r="O703" i="37" s="1"/>
  <c r="M702" i="37"/>
  <c r="O702" i="37" s="1"/>
  <c r="M701" i="37"/>
  <c r="O701" i="37" s="1"/>
  <c r="M700" i="37"/>
  <c r="O700" i="37" s="1"/>
  <c r="M596" i="37"/>
  <c r="O596" i="37" s="1"/>
  <c r="M595" i="37"/>
  <c r="O595" i="37" s="1"/>
  <c r="M594" i="37"/>
  <c r="O594" i="37" s="1"/>
  <c r="M593" i="37"/>
  <c r="O593" i="37" s="1"/>
  <c r="M592" i="37"/>
  <c r="N592" i="37" s="1"/>
  <c r="M591" i="37"/>
  <c r="N591" i="37" s="1"/>
  <c r="M590" i="37"/>
  <c r="O590" i="37" s="1"/>
  <c r="N702" i="37" l="1"/>
  <c r="N701" i="37"/>
  <c r="O718" i="37"/>
  <c r="O710" i="37"/>
  <c r="O707" i="37"/>
  <c r="N717" i="37"/>
  <c r="O592" i="37"/>
  <c r="N711" i="37"/>
  <c r="O723" i="37"/>
  <c r="N709" i="37"/>
  <c r="N595" i="37"/>
  <c r="O715" i="37"/>
  <c r="N719" i="37"/>
  <c r="N703" i="37"/>
  <c r="N726" i="37"/>
  <c r="N705" i="37"/>
  <c r="N700" i="37"/>
  <c r="N708" i="37"/>
  <c r="O713" i="37"/>
  <c r="N716" i="37"/>
  <c r="O721" i="37"/>
  <c r="N727" i="37"/>
  <c r="N706" i="37"/>
  <c r="N714" i="37"/>
  <c r="N722" i="37"/>
  <c r="N725" i="37"/>
  <c r="N720" i="37"/>
  <c r="N593" i="37"/>
  <c r="N596" i="37"/>
  <c r="N590" i="37"/>
  <c r="O591" i="37"/>
  <c r="N594" i="37"/>
  <c r="M231" i="37"/>
  <c r="O231" i="37" s="1"/>
  <c r="M230" i="37"/>
  <c r="O230" i="37" s="1"/>
  <c r="M229" i="37"/>
  <c r="O229" i="37" s="1"/>
  <c r="M228" i="37"/>
  <c r="O228" i="37" s="1"/>
  <c r="M227" i="37"/>
  <c r="O227" i="37" s="1"/>
  <c r="M225" i="37"/>
  <c r="O225" i="37" s="1"/>
  <c r="M224" i="37"/>
  <c r="O224" i="37" s="1"/>
  <c r="M223" i="37"/>
  <c r="O223" i="37" s="1"/>
  <c r="M222" i="37"/>
  <c r="O222" i="37" s="1"/>
  <c r="M220" i="37"/>
  <c r="O220" i="37" s="1"/>
  <c r="M219" i="37"/>
  <c r="O219" i="37" s="1"/>
  <c r="M218" i="37"/>
  <c r="O218" i="37" s="1"/>
  <c r="M217" i="37"/>
  <c r="O217" i="37" s="1"/>
  <c r="M215" i="37"/>
  <c r="O215" i="37" s="1"/>
  <c r="M214" i="37"/>
  <c r="O214" i="37" s="1"/>
  <c r="M213" i="37"/>
  <c r="O213" i="37" s="1"/>
  <c r="M212" i="37"/>
  <c r="O212" i="37" s="1"/>
  <c r="M210" i="37"/>
  <c r="O210" i="37" s="1"/>
  <c r="M209" i="37"/>
  <c r="O209" i="37" s="1"/>
  <c r="M208" i="37"/>
  <c r="O208" i="37" s="1"/>
  <c r="M207" i="37"/>
  <c r="O207" i="37" s="1"/>
  <c r="M206" i="37"/>
  <c r="O206" i="37" s="1"/>
  <c r="M205" i="37"/>
  <c r="O205" i="37" s="1"/>
  <c r="M203" i="37"/>
  <c r="O203" i="37" s="1"/>
  <c r="M202" i="37"/>
  <c r="O202" i="37" s="1"/>
  <c r="M201" i="37"/>
  <c r="O201" i="37" s="1"/>
  <c r="M200" i="37"/>
  <c r="O200" i="37" s="1"/>
  <c r="M199" i="37"/>
  <c r="O199" i="37" s="1"/>
  <c r="M197" i="37"/>
  <c r="O197" i="37" s="1"/>
  <c r="M196" i="37"/>
  <c r="O196" i="37" s="1"/>
  <c r="M195" i="37"/>
  <c r="O195" i="37" s="1"/>
  <c r="M193" i="37"/>
  <c r="O193" i="37" s="1"/>
  <c r="M192" i="37"/>
  <c r="O192" i="37" s="1"/>
  <c r="M191" i="37"/>
  <c r="O191" i="37" s="1"/>
  <c r="M190" i="37"/>
  <c r="O190" i="37" s="1"/>
  <c r="M188" i="37"/>
  <c r="O188" i="37" s="1"/>
  <c r="M187" i="37"/>
  <c r="O187" i="37" s="1"/>
  <c r="M186" i="37"/>
  <c r="O186" i="37" s="1"/>
  <c r="M185" i="37"/>
  <c r="O185" i="37" s="1"/>
  <c r="M184" i="37"/>
  <c r="O184" i="37" s="1"/>
  <c r="M183" i="37"/>
  <c r="O183" i="37" s="1"/>
  <c r="M182" i="37"/>
  <c r="N182" i="37" s="1"/>
  <c r="M181" i="37"/>
  <c r="O181" i="37" s="1"/>
  <c r="M179" i="37"/>
  <c r="O179" i="37" s="1"/>
  <c r="M178" i="37"/>
  <c r="O178" i="37" s="1"/>
  <c r="M177" i="37"/>
  <c r="O177" i="37" s="1"/>
  <c r="M176" i="37"/>
  <c r="O176" i="37" s="1"/>
  <c r="M175" i="37"/>
  <c r="O175" i="37" s="1"/>
  <c r="M174" i="37"/>
  <c r="O174" i="37" s="1"/>
  <c r="M173" i="37"/>
  <c r="O173" i="37" s="1"/>
  <c r="M172" i="37"/>
  <c r="O172" i="37" s="1"/>
  <c r="M171" i="37"/>
  <c r="O171" i="37" s="1"/>
  <c r="M170" i="37"/>
  <c r="O170" i="37" s="1"/>
  <c r="M169" i="37"/>
  <c r="O169" i="37" s="1"/>
  <c r="G100" i="37"/>
  <c r="G99" i="37"/>
  <c r="G98" i="37"/>
  <c r="G97" i="37"/>
  <c r="G96" i="37"/>
  <c r="G95" i="37"/>
  <c r="G94" i="37"/>
  <c r="G93" i="37"/>
  <c r="G92" i="37"/>
  <c r="G91" i="37"/>
  <c r="G90" i="37"/>
  <c r="G89" i="37"/>
  <c r="G88" i="37"/>
  <c r="G86" i="37"/>
  <c r="G85" i="37"/>
  <c r="G84" i="37"/>
  <c r="G83" i="37"/>
  <c r="G82" i="37"/>
  <c r="G81" i="37"/>
  <c r="G80" i="37"/>
  <c r="G78" i="37"/>
  <c r="G77" i="37"/>
  <c r="G76" i="37"/>
  <c r="G75" i="37"/>
  <c r="G74" i="37"/>
  <c r="G73" i="37"/>
  <c r="G72" i="37"/>
  <c r="G70" i="37"/>
  <c r="G69" i="37"/>
  <c r="G68" i="37"/>
  <c r="G67" i="37"/>
  <c r="G66" i="37"/>
  <c r="G65" i="37"/>
  <c r="G64" i="37"/>
  <c r="G41" i="37"/>
  <c r="G40" i="37"/>
  <c r="G39" i="37"/>
  <c r="G38" i="37"/>
  <c r="G37" i="37"/>
  <c r="G36" i="37"/>
  <c r="N191" i="37" l="1"/>
  <c r="N215" i="37"/>
  <c r="O182" i="37"/>
  <c r="N210" i="37"/>
  <c r="N186" i="37"/>
  <c r="N169" i="37"/>
  <c r="N220" i="37"/>
  <c r="N173" i="37"/>
  <c r="N196" i="37"/>
  <c r="N201" i="37"/>
  <c r="N225" i="37"/>
  <c r="N177" i="37"/>
  <c r="N229" i="37"/>
  <c r="N206" i="37"/>
  <c r="N172" i="37"/>
  <c r="N176" i="37"/>
  <c r="N181" i="37"/>
  <c r="N185" i="37"/>
  <c r="N190" i="37"/>
  <c r="N195" i="37"/>
  <c r="N200" i="37"/>
  <c r="N205" i="37"/>
  <c r="N209" i="37"/>
  <c r="N214" i="37"/>
  <c r="N219" i="37"/>
  <c r="N224" i="37"/>
  <c r="N228" i="37"/>
  <c r="N170" i="37"/>
  <c r="N174" i="37"/>
  <c r="N178" i="37"/>
  <c r="N183" i="37"/>
  <c r="N187" i="37"/>
  <c r="N192" i="37"/>
  <c r="N197" i="37"/>
  <c r="N202" i="37"/>
  <c r="N207" i="37"/>
  <c r="N212" i="37"/>
  <c r="N217" i="37"/>
  <c r="N222" i="37"/>
  <c r="N230" i="37"/>
  <c r="N171" i="37"/>
  <c r="N175" i="37"/>
  <c r="N179" i="37"/>
  <c r="N184" i="37"/>
  <c r="N188" i="37"/>
  <c r="N193" i="37"/>
  <c r="N199" i="37"/>
  <c r="N203" i="37"/>
  <c r="N208" i="37"/>
  <c r="N213" i="37"/>
  <c r="N218" i="37"/>
  <c r="N223" i="37"/>
  <c r="N227" i="37"/>
  <c r="N231" i="37"/>
  <c r="M41" i="37"/>
  <c r="M40" i="37"/>
  <c r="M39" i="37"/>
  <c r="M38" i="37"/>
  <c r="O38" i="37" s="1"/>
  <c r="M37" i="37"/>
  <c r="O37" i="37" s="1"/>
  <c r="X134" i="28"/>
  <c r="O40" i="37" l="1"/>
  <c r="N40" i="37"/>
  <c r="O41" i="37"/>
  <c r="N41" i="37"/>
  <c r="N39" i="37"/>
  <c r="O39" i="37"/>
  <c r="N37" i="37"/>
  <c r="N38" i="37"/>
  <c r="E15" i="35"/>
  <c r="E9" i="35"/>
  <c r="E10" i="35"/>
  <c r="E11" i="35"/>
  <c r="E12" i="35"/>
  <c r="E13" i="35"/>
  <c r="E14" i="35"/>
  <c r="C15" i="28"/>
  <c r="C9" i="28"/>
  <c r="C88" i="28" l="1"/>
  <c r="C74" i="28"/>
  <c r="C50" i="28"/>
  <c r="DX148" i="27" l="1"/>
  <c r="DW148" i="27"/>
  <c r="DV148" i="27"/>
  <c r="E9" i="33" l="1"/>
  <c r="S43" i="32" l="1"/>
  <c r="R43" i="32"/>
  <c r="Q43" i="32"/>
  <c r="P43" i="32"/>
  <c r="S42" i="32"/>
  <c r="R42" i="32"/>
  <c r="Q42" i="32"/>
  <c r="P42" i="32"/>
  <c r="S41" i="32"/>
  <c r="R41" i="32"/>
  <c r="Q41" i="32"/>
  <c r="P41" i="32"/>
  <c r="S39" i="32"/>
  <c r="R39" i="32"/>
  <c r="Q39" i="32"/>
  <c r="P39" i="32"/>
  <c r="S38" i="32"/>
  <c r="R38" i="32"/>
  <c r="Q38" i="32"/>
  <c r="P38" i="32"/>
  <c r="S8" i="32"/>
  <c r="S40" i="32" s="1"/>
  <c r="R8" i="32"/>
  <c r="R12" i="32" s="1"/>
  <c r="R44" i="32" s="1"/>
  <c r="Q8" i="32"/>
  <c r="Q12" i="32" s="1"/>
  <c r="Q44" i="32" s="1"/>
  <c r="P8" i="32"/>
  <c r="P40" i="32" s="1"/>
  <c r="Q40" i="32" l="1"/>
  <c r="R40" i="32"/>
  <c r="S12" i="32"/>
  <c r="S44" i="32" s="1"/>
  <c r="Q13" i="32"/>
  <c r="Q45" i="32" s="1"/>
  <c r="R13" i="32"/>
  <c r="R45" i="32" s="1"/>
  <c r="P12" i="32"/>
  <c r="S13" i="32" l="1"/>
  <c r="S45" i="32" s="1"/>
  <c r="P44" i="32"/>
  <c r="P13" i="32"/>
  <c r="P45" i="32" s="1"/>
  <c r="K11" i="30"/>
  <c r="E7" i="1" s="1"/>
  <c r="E200" i="1" l="1"/>
  <c r="D75" i="3" s="1"/>
  <c r="C83" i="28"/>
  <c r="C79" i="28"/>
  <c r="C81" i="28" s="1"/>
  <c r="C75" i="28"/>
  <c r="C59" i="28"/>
  <c r="D71" i="3"/>
  <c r="C84" i="28" l="1"/>
  <c r="C33" i="28"/>
  <c r="C14" i="28"/>
  <c r="C13" i="28"/>
  <c r="C12" i="28"/>
  <c r="C11" i="28"/>
  <c r="C10" i="28"/>
  <c r="B45" i="27" l="1"/>
  <c r="E45" i="27"/>
  <c r="F45" i="27" l="1"/>
  <c r="H45" i="27" s="1"/>
  <c r="H46" i="27" s="1"/>
  <c r="D281" i="10"/>
  <c r="D280" i="10"/>
  <c r="B281" i="10"/>
  <c r="B280" i="10"/>
  <c r="A281" i="10"/>
  <c r="A280" i="10"/>
  <c r="E256" i="1" l="1"/>
  <c r="E223" i="1" l="1"/>
  <c r="A234" i="10"/>
  <c r="D18" i="3" l="1"/>
  <c r="C113" i="28" l="1"/>
  <c r="X76" i="36" l="1"/>
  <c r="W76" i="36"/>
  <c r="V76" i="36"/>
  <c r="U76" i="36"/>
  <c r="T76" i="36"/>
  <c r="S76" i="36"/>
  <c r="R76" i="36"/>
  <c r="Q76" i="36"/>
  <c r="P76" i="36"/>
  <c r="O76" i="36"/>
  <c r="N76" i="36"/>
  <c r="M76" i="36"/>
  <c r="L76" i="36"/>
  <c r="K76" i="36"/>
  <c r="J76" i="36"/>
  <c r="I76" i="36"/>
  <c r="H76" i="36"/>
  <c r="X68" i="36"/>
  <c r="W68" i="36"/>
  <c r="V68" i="36"/>
  <c r="U68" i="36"/>
  <c r="T68" i="36"/>
  <c r="S68" i="36"/>
  <c r="R68" i="36"/>
  <c r="Q68" i="36"/>
  <c r="P68" i="36"/>
  <c r="O68" i="36"/>
  <c r="N68" i="36"/>
  <c r="M68" i="36"/>
  <c r="L68" i="36"/>
  <c r="K68" i="36"/>
  <c r="J68" i="36"/>
  <c r="I68" i="36"/>
  <c r="H68" i="36"/>
  <c r="G68" i="36"/>
  <c r="F68" i="36"/>
  <c r="E68" i="36"/>
  <c r="D58" i="36"/>
  <c r="D59" i="36" s="1"/>
  <c r="D60" i="36" s="1"/>
  <c r="D66" i="36"/>
  <c r="D65" i="36"/>
  <c r="D64" i="36"/>
  <c r="V72" i="36" l="1"/>
  <c r="V77" i="36" s="1"/>
  <c r="V70" i="36"/>
  <c r="E70" i="36"/>
  <c r="E71" i="36" s="1"/>
  <c r="E78" i="36" s="1"/>
  <c r="K70" i="36"/>
  <c r="W70" i="36"/>
  <c r="G72" i="36"/>
  <c r="G77" i="36" s="1"/>
  <c r="O72" i="36"/>
  <c r="O77" i="36" s="1"/>
  <c r="S72" i="36"/>
  <c r="S77" i="36" s="1"/>
  <c r="H70" i="36"/>
  <c r="L70" i="36"/>
  <c r="P70" i="36"/>
  <c r="T70" i="36"/>
  <c r="X70" i="36"/>
  <c r="H72" i="36"/>
  <c r="H77" i="36" s="1"/>
  <c r="L72" i="36"/>
  <c r="L77" i="36" s="1"/>
  <c r="P72" i="36"/>
  <c r="P77" i="36" s="1"/>
  <c r="T72" i="36"/>
  <c r="T77" i="36" s="1"/>
  <c r="X72" i="36"/>
  <c r="X77" i="36" s="1"/>
  <c r="G70" i="36"/>
  <c r="S70" i="36"/>
  <c r="K72" i="36"/>
  <c r="K77" i="36" s="1"/>
  <c r="W72" i="36"/>
  <c r="W77" i="36" s="1"/>
  <c r="I70" i="36"/>
  <c r="M70" i="36"/>
  <c r="Q70" i="36"/>
  <c r="U70" i="36"/>
  <c r="E72" i="36"/>
  <c r="E77" i="36" s="1"/>
  <c r="I72" i="36"/>
  <c r="I77" i="36" s="1"/>
  <c r="M72" i="36"/>
  <c r="M77" i="36" s="1"/>
  <c r="Q72" i="36"/>
  <c r="Q77" i="36" s="1"/>
  <c r="U72" i="36"/>
  <c r="U77" i="36" s="1"/>
  <c r="O70" i="36"/>
  <c r="F70" i="36"/>
  <c r="F71" i="36" s="1"/>
  <c r="F78" i="36" s="1"/>
  <c r="J70" i="36"/>
  <c r="N70" i="36"/>
  <c r="R70" i="36"/>
  <c r="F72" i="36"/>
  <c r="F77" i="36" s="1"/>
  <c r="J72" i="36"/>
  <c r="J77" i="36" s="1"/>
  <c r="N72" i="36"/>
  <c r="N77" i="36" s="1"/>
  <c r="R72" i="36"/>
  <c r="R77" i="36" s="1"/>
  <c r="X42" i="36"/>
  <c r="W42" i="36"/>
  <c r="V42" i="36"/>
  <c r="U42" i="36"/>
  <c r="T42" i="36"/>
  <c r="S42" i="36"/>
  <c r="R42" i="36"/>
  <c r="Q42" i="36"/>
  <c r="P42" i="36"/>
  <c r="O42" i="36"/>
  <c r="N42" i="36"/>
  <c r="M42" i="36"/>
  <c r="L42" i="36"/>
  <c r="K42" i="36"/>
  <c r="J42" i="36"/>
  <c r="I42" i="36"/>
  <c r="H42" i="36"/>
  <c r="X34" i="36"/>
  <c r="W34" i="36"/>
  <c r="V34" i="36"/>
  <c r="U34" i="36"/>
  <c r="T34" i="36"/>
  <c r="S34" i="36"/>
  <c r="R34" i="36"/>
  <c r="Q34" i="36"/>
  <c r="P34" i="36"/>
  <c r="O34" i="36"/>
  <c r="N34" i="36"/>
  <c r="M34" i="36"/>
  <c r="L34" i="36"/>
  <c r="K34" i="36"/>
  <c r="J34" i="36"/>
  <c r="I34" i="36"/>
  <c r="H34" i="36"/>
  <c r="G34" i="36"/>
  <c r="F34" i="36"/>
  <c r="E34" i="36"/>
  <c r="D25" i="36"/>
  <c r="D26" i="36" s="1"/>
  <c r="C29" i="28"/>
  <c r="G71" i="36" l="1"/>
  <c r="H71" i="36" s="1"/>
  <c r="I71" i="36" s="1"/>
  <c r="D70" i="36"/>
  <c r="D77" i="36"/>
  <c r="D182" i="25"/>
  <c r="D15" i="28"/>
  <c r="E15" i="28" s="1"/>
  <c r="A15" i="28"/>
  <c r="A14" i="28"/>
  <c r="A13" i="28"/>
  <c r="A12" i="28"/>
  <c r="A11" i="28"/>
  <c r="A10" i="28"/>
  <c r="A9" i="28"/>
  <c r="J71" i="36" l="1"/>
  <c r="E25" i="33"/>
  <c r="E24" i="33"/>
  <c r="D25" i="33"/>
  <c r="D24" i="33"/>
  <c r="E20" i="33"/>
  <c r="D20" i="33"/>
  <c r="D19" i="33"/>
  <c r="E19" i="33"/>
  <c r="C51" i="28"/>
  <c r="E12" i="33" s="1"/>
  <c r="E23" i="33" s="1"/>
  <c r="I23" i="33" s="1"/>
  <c r="D12" i="33"/>
  <c r="D23" i="33" s="1"/>
  <c r="E11" i="33"/>
  <c r="D9" i="33"/>
  <c r="D11" i="33" s="1"/>
  <c r="E8" i="33"/>
  <c r="D8" i="33"/>
  <c r="D28" i="33" l="1"/>
  <c r="E28" i="33"/>
  <c r="F11" i="33"/>
  <c r="G11" i="33"/>
  <c r="F9" i="33"/>
  <c r="C17" i="27" s="1"/>
  <c r="C20" i="27" s="1"/>
  <c r="C21" i="27" s="1"/>
  <c r="G9" i="33"/>
  <c r="K71" i="36"/>
  <c r="E26" i="33"/>
  <c r="E33" i="33" s="1"/>
  <c r="O43" i="32"/>
  <c r="N43" i="32"/>
  <c r="M43" i="32"/>
  <c r="L43" i="32"/>
  <c r="K43" i="32"/>
  <c r="J43" i="32"/>
  <c r="I43" i="32"/>
  <c r="H43" i="32"/>
  <c r="G43" i="32"/>
  <c r="F43" i="32"/>
  <c r="E43" i="32"/>
  <c r="D43" i="32"/>
  <c r="C43" i="32"/>
  <c r="B43" i="32"/>
  <c r="O42" i="32"/>
  <c r="N42" i="32"/>
  <c r="M42" i="32"/>
  <c r="L42" i="32"/>
  <c r="K42" i="32"/>
  <c r="J42" i="32"/>
  <c r="I42" i="32"/>
  <c r="H42" i="32"/>
  <c r="G42" i="32"/>
  <c r="F42" i="32"/>
  <c r="E42" i="32"/>
  <c r="D42" i="32"/>
  <c r="C42" i="32"/>
  <c r="B42" i="32"/>
  <c r="O41" i="32"/>
  <c r="N41" i="32"/>
  <c r="M41" i="32"/>
  <c r="L41" i="32"/>
  <c r="K41" i="32"/>
  <c r="J41" i="32"/>
  <c r="I41" i="32"/>
  <c r="H41" i="32"/>
  <c r="G41" i="32"/>
  <c r="F41" i="32"/>
  <c r="E41" i="32"/>
  <c r="D41" i="32"/>
  <c r="C41" i="32"/>
  <c r="B41" i="32"/>
  <c r="O39" i="32"/>
  <c r="N39" i="32"/>
  <c r="M39" i="32"/>
  <c r="L39" i="32"/>
  <c r="K39" i="32"/>
  <c r="J39" i="32"/>
  <c r="I39" i="32"/>
  <c r="H39" i="32"/>
  <c r="G39" i="32"/>
  <c r="F39" i="32"/>
  <c r="E39" i="32"/>
  <c r="D39" i="32"/>
  <c r="C39" i="32"/>
  <c r="B39" i="32"/>
  <c r="O38" i="32"/>
  <c r="N38" i="32"/>
  <c r="M38" i="32"/>
  <c r="L38" i="32"/>
  <c r="K38" i="32"/>
  <c r="J38" i="32"/>
  <c r="I38" i="32"/>
  <c r="H38" i="32"/>
  <c r="G38" i="32"/>
  <c r="F38" i="32"/>
  <c r="E38" i="32"/>
  <c r="D38" i="32"/>
  <c r="C38" i="32"/>
  <c r="B38" i="32"/>
  <c r="DU166" i="25"/>
  <c r="DT166" i="25"/>
  <c r="DS166" i="25"/>
  <c r="DR166" i="25"/>
  <c r="DQ166" i="25"/>
  <c r="DP166" i="25"/>
  <c r="DO166" i="25"/>
  <c r="DN166" i="25"/>
  <c r="DM166" i="25"/>
  <c r="DL166" i="25"/>
  <c r="DK166" i="25"/>
  <c r="DJ166" i="25"/>
  <c r="DI166" i="25"/>
  <c r="DH166" i="25"/>
  <c r="DG166" i="25"/>
  <c r="DF166" i="25"/>
  <c r="DE166" i="25"/>
  <c r="DD166" i="25"/>
  <c r="DC166" i="25"/>
  <c r="DB166" i="25"/>
  <c r="DA166" i="25"/>
  <c r="CZ166" i="25"/>
  <c r="CY166" i="25"/>
  <c r="CX166" i="25"/>
  <c r="CW166" i="25"/>
  <c r="CV166" i="25"/>
  <c r="CU166" i="25"/>
  <c r="CT166" i="25"/>
  <c r="CS166" i="25"/>
  <c r="CR166" i="25"/>
  <c r="CQ166" i="25"/>
  <c r="CP166" i="25"/>
  <c r="CO166" i="25"/>
  <c r="CN166" i="25"/>
  <c r="CM166" i="25"/>
  <c r="CL166" i="25"/>
  <c r="CK166" i="25"/>
  <c r="CJ166" i="25"/>
  <c r="CI166" i="25"/>
  <c r="CH166" i="25"/>
  <c r="CG166" i="25"/>
  <c r="CF166" i="25"/>
  <c r="CE166" i="25"/>
  <c r="CD166" i="25"/>
  <c r="CC166" i="25"/>
  <c r="CB166" i="25"/>
  <c r="CA166" i="25"/>
  <c r="BZ166" i="25"/>
  <c r="BY166" i="25"/>
  <c r="BX166" i="25"/>
  <c r="BW166" i="25"/>
  <c r="BV166" i="25"/>
  <c r="BU166" i="25"/>
  <c r="BT166" i="25"/>
  <c r="BS166" i="25"/>
  <c r="BR166" i="25"/>
  <c r="BQ166" i="25"/>
  <c r="BP166" i="25"/>
  <c r="BO166" i="25"/>
  <c r="BN166" i="25"/>
  <c r="BM166" i="25"/>
  <c r="BL166" i="25"/>
  <c r="BK166" i="25"/>
  <c r="BJ166" i="25"/>
  <c r="BI166" i="25"/>
  <c r="BH166" i="25"/>
  <c r="BG166" i="25"/>
  <c r="BF166" i="25"/>
  <c r="BE166" i="25"/>
  <c r="BD166" i="25"/>
  <c r="BC166" i="25"/>
  <c r="BB166" i="25"/>
  <c r="BA166" i="25"/>
  <c r="AZ166" i="25"/>
  <c r="AY166" i="25"/>
  <c r="AX166" i="25"/>
  <c r="AW166" i="25"/>
  <c r="AV166" i="25"/>
  <c r="AU166" i="25"/>
  <c r="AT166" i="25"/>
  <c r="AS166" i="25"/>
  <c r="AR166" i="25"/>
  <c r="AQ166" i="25"/>
  <c r="AP166" i="25"/>
  <c r="AO166" i="25"/>
  <c r="AN166" i="25"/>
  <c r="AM166" i="25"/>
  <c r="AL166" i="25"/>
  <c r="AK166" i="25"/>
  <c r="AJ166" i="25"/>
  <c r="AI166" i="25"/>
  <c r="AH166" i="25"/>
  <c r="AG166" i="25"/>
  <c r="AF166" i="25"/>
  <c r="AE166" i="25"/>
  <c r="AD166" i="25"/>
  <c r="AC166" i="25"/>
  <c r="AB166" i="25"/>
  <c r="AA166" i="25"/>
  <c r="Z166" i="25"/>
  <c r="Y166" i="25"/>
  <c r="X166" i="25"/>
  <c r="W166" i="25"/>
  <c r="V166" i="25"/>
  <c r="U166" i="25"/>
  <c r="T166" i="25"/>
  <c r="S166" i="25"/>
  <c r="R166" i="25"/>
  <c r="Q166" i="25"/>
  <c r="P166" i="25"/>
  <c r="O166" i="25"/>
  <c r="N166" i="25"/>
  <c r="M166" i="25"/>
  <c r="L166" i="25"/>
  <c r="K166" i="25"/>
  <c r="J166" i="25"/>
  <c r="I166" i="25"/>
  <c r="H166" i="25"/>
  <c r="G166" i="25"/>
  <c r="F166" i="25"/>
  <c r="DU165" i="25"/>
  <c r="DT165" i="25"/>
  <c r="DS165" i="25"/>
  <c r="DR165" i="25"/>
  <c r="DQ165" i="25"/>
  <c r="DP165" i="25"/>
  <c r="DO165" i="25"/>
  <c r="DN165" i="25"/>
  <c r="DM165" i="25"/>
  <c r="DL165" i="25"/>
  <c r="DK165" i="25"/>
  <c r="DJ165" i="25"/>
  <c r="DI165" i="25"/>
  <c r="DH165" i="25"/>
  <c r="DG165" i="25"/>
  <c r="DF165" i="25"/>
  <c r="DE165" i="25"/>
  <c r="DD165" i="25"/>
  <c r="DC165" i="25"/>
  <c r="DB165" i="25"/>
  <c r="DA165" i="25"/>
  <c r="CZ165" i="25"/>
  <c r="CY165" i="25"/>
  <c r="CX165" i="25"/>
  <c r="CW165" i="25"/>
  <c r="CV165" i="25"/>
  <c r="CU165" i="25"/>
  <c r="CT165" i="25"/>
  <c r="CS165" i="25"/>
  <c r="CR165" i="25"/>
  <c r="CQ165" i="25"/>
  <c r="CP165" i="25"/>
  <c r="CO165" i="25"/>
  <c r="CN165" i="25"/>
  <c r="CM165" i="25"/>
  <c r="CL165" i="25"/>
  <c r="CK165" i="25"/>
  <c r="CJ165" i="25"/>
  <c r="CI165" i="25"/>
  <c r="CH165" i="25"/>
  <c r="CG165" i="25"/>
  <c r="CF165" i="25"/>
  <c r="CE165" i="25"/>
  <c r="CD165" i="25"/>
  <c r="CC165" i="25"/>
  <c r="CB165" i="25"/>
  <c r="CA165" i="25"/>
  <c r="BZ165" i="25"/>
  <c r="BY165" i="25"/>
  <c r="BX165" i="25"/>
  <c r="BW165" i="25"/>
  <c r="BV165" i="25"/>
  <c r="BU165" i="25"/>
  <c r="BT165" i="25"/>
  <c r="BS165" i="25"/>
  <c r="BR165" i="25"/>
  <c r="BQ165" i="25"/>
  <c r="BP165" i="25"/>
  <c r="BO165" i="25"/>
  <c r="BN165" i="25"/>
  <c r="BM165" i="25"/>
  <c r="BL165" i="25"/>
  <c r="BK165" i="25"/>
  <c r="BJ165" i="25"/>
  <c r="BI165" i="25"/>
  <c r="BH165" i="25"/>
  <c r="BG165" i="25"/>
  <c r="BF165" i="25"/>
  <c r="BE165" i="25"/>
  <c r="BD165" i="25"/>
  <c r="BC165" i="25"/>
  <c r="BB165" i="25"/>
  <c r="BA165" i="25"/>
  <c r="AZ165" i="25"/>
  <c r="AY165" i="25"/>
  <c r="AX165" i="25"/>
  <c r="AW165" i="25"/>
  <c r="AV165" i="25"/>
  <c r="AU165" i="25"/>
  <c r="AT165" i="25"/>
  <c r="AS165" i="25"/>
  <c r="AR165" i="25"/>
  <c r="AQ165" i="25"/>
  <c r="AP165" i="25"/>
  <c r="AO165" i="25"/>
  <c r="AN165" i="25"/>
  <c r="AM165" i="25"/>
  <c r="AL165" i="25"/>
  <c r="AK165" i="25"/>
  <c r="AJ165" i="25"/>
  <c r="AI165" i="25"/>
  <c r="AH165" i="25"/>
  <c r="AG165" i="25"/>
  <c r="AF165" i="25"/>
  <c r="AE165" i="25"/>
  <c r="AD165" i="25"/>
  <c r="AC165" i="25"/>
  <c r="AB165" i="25"/>
  <c r="AA165" i="25"/>
  <c r="Z165" i="25"/>
  <c r="Y165" i="25"/>
  <c r="X165" i="25"/>
  <c r="W165" i="25"/>
  <c r="V165" i="25"/>
  <c r="U165" i="25"/>
  <c r="T165" i="25"/>
  <c r="S165" i="25"/>
  <c r="R165" i="25"/>
  <c r="Q165" i="25"/>
  <c r="P165" i="25"/>
  <c r="O165" i="25"/>
  <c r="N165" i="25"/>
  <c r="M165" i="25"/>
  <c r="L165" i="25"/>
  <c r="K165" i="25"/>
  <c r="J165" i="25"/>
  <c r="I165" i="25"/>
  <c r="H165" i="25"/>
  <c r="G165" i="25"/>
  <c r="F165" i="25"/>
  <c r="DU164" i="25"/>
  <c r="DT164" i="25"/>
  <c r="DS164" i="25"/>
  <c r="DR164" i="25"/>
  <c r="DQ164" i="25"/>
  <c r="DP164" i="25"/>
  <c r="DO164" i="25"/>
  <c r="DN164" i="25"/>
  <c r="DM164" i="25"/>
  <c r="DL164" i="25"/>
  <c r="DK164" i="25"/>
  <c r="DJ164" i="25"/>
  <c r="DI164" i="25"/>
  <c r="DH164" i="25"/>
  <c r="DG164" i="25"/>
  <c r="DF164" i="25"/>
  <c r="DE164" i="25"/>
  <c r="DD164" i="25"/>
  <c r="DC164" i="25"/>
  <c r="DB164" i="25"/>
  <c r="DA164" i="25"/>
  <c r="CZ164" i="25"/>
  <c r="CY164" i="25"/>
  <c r="CX164" i="25"/>
  <c r="CW164" i="25"/>
  <c r="CV164" i="25"/>
  <c r="CU164" i="25"/>
  <c r="CT164" i="25"/>
  <c r="CS164" i="25"/>
  <c r="CR164" i="25"/>
  <c r="CQ164" i="25"/>
  <c r="CP164" i="25"/>
  <c r="CO164" i="25"/>
  <c r="CN164" i="25"/>
  <c r="CM164" i="25"/>
  <c r="CL164" i="25"/>
  <c r="CK164" i="25"/>
  <c r="CJ164" i="25"/>
  <c r="CI164" i="25"/>
  <c r="CH164" i="25"/>
  <c r="CG164" i="25"/>
  <c r="CF164" i="25"/>
  <c r="CE164" i="25"/>
  <c r="CD164" i="25"/>
  <c r="CC164" i="25"/>
  <c r="CB164" i="25"/>
  <c r="CA164" i="25"/>
  <c r="BZ164" i="25"/>
  <c r="BY164" i="25"/>
  <c r="BX164" i="25"/>
  <c r="BW164" i="25"/>
  <c r="BV164" i="25"/>
  <c r="BU164" i="25"/>
  <c r="BT164" i="25"/>
  <c r="BS164" i="25"/>
  <c r="BR164" i="25"/>
  <c r="BQ164" i="25"/>
  <c r="BP164" i="25"/>
  <c r="BO164" i="25"/>
  <c r="BN164" i="25"/>
  <c r="BM164" i="25"/>
  <c r="BL164" i="25"/>
  <c r="BK164" i="25"/>
  <c r="BJ164" i="25"/>
  <c r="BI164" i="25"/>
  <c r="BH164" i="25"/>
  <c r="BG164" i="25"/>
  <c r="BF164" i="25"/>
  <c r="BE164" i="25"/>
  <c r="BD164" i="25"/>
  <c r="BC164" i="25"/>
  <c r="BB164" i="25"/>
  <c r="BA164" i="25"/>
  <c r="AZ164" i="25"/>
  <c r="AY164" i="25"/>
  <c r="AX164" i="25"/>
  <c r="AW164" i="25"/>
  <c r="AV164" i="25"/>
  <c r="AU164" i="25"/>
  <c r="AT164" i="25"/>
  <c r="AS164" i="25"/>
  <c r="AR164" i="25"/>
  <c r="AQ164" i="25"/>
  <c r="AP164" i="25"/>
  <c r="AO164" i="25"/>
  <c r="AN164" i="25"/>
  <c r="AM164" i="25"/>
  <c r="AL164" i="25"/>
  <c r="AK164" i="25"/>
  <c r="AJ164" i="25"/>
  <c r="AI164" i="25"/>
  <c r="AH164" i="25"/>
  <c r="AG164" i="25"/>
  <c r="AF164" i="25"/>
  <c r="AE164" i="25"/>
  <c r="AD164" i="25"/>
  <c r="AC164" i="25"/>
  <c r="AB164" i="25"/>
  <c r="AA164" i="25"/>
  <c r="Z164" i="25"/>
  <c r="Y164" i="25"/>
  <c r="X164" i="25"/>
  <c r="W164" i="25"/>
  <c r="V164" i="25"/>
  <c r="U164" i="25"/>
  <c r="T164" i="25"/>
  <c r="S164" i="25"/>
  <c r="R164" i="25"/>
  <c r="Q164" i="25"/>
  <c r="P164" i="25"/>
  <c r="O164" i="25"/>
  <c r="N164" i="25"/>
  <c r="M164" i="25"/>
  <c r="L164" i="25"/>
  <c r="K164" i="25"/>
  <c r="J164" i="25"/>
  <c r="I164" i="25"/>
  <c r="H164" i="25"/>
  <c r="G164" i="25"/>
  <c r="F164" i="25"/>
  <c r="E166" i="25"/>
  <c r="E165" i="25"/>
  <c r="E164" i="25"/>
  <c r="A57" i="30"/>
  <c r="A58" i="30"/>
  <c r="A47" i="30"/>
  <c r="D61" i="30"/>
  <c r="B61" i="30"/>
  <c r="A61" i="30"/>
  <c r="D58" i="30"/>
  <c r="B58" i="30"/>
  <c r="D57" i="30"/>
  <c r="B57" i="30"/>
  <c r="D132" i="25"/>
  <c r="D131" i="25"/>
  <c r="D130" i="25"/>
  <c r="E34" i="33" l="1"/>
  <c r="E35" i="33" s="1"/>
  <c r="L71" i="36"/>
  <c r="M71" i="36" l="1"/>
  <c r="C15" i="15"/>
  <c r="C14" i="15"/>
  <c r="E27" i="33"/>
  <c r="I27" i="33" s="1"/>
  <c r="D27" i="33"/>
  <c r="N71" i="36" l="1"/>
  <c r="O71" i="36" l="1"/>
  <c r="E31" i="33"/>
  <c r="E30" i="33"/>
  <c r="I30" i="33" s="1"/>
  <c r="D26" i="33"/>
  <c r="D33" i="33" s="1"/>
  <c r="E36" i="33" s="1"/>
  <c r="E13" i="33"/>
  <c r="D34" i="33" l="1"/>
  <c r="D35" i="33" s="1"/>
  <c r="P71" i="36"/>
  <c r="E29" i="33"/>
  <c r="E32" i="33" s="1"/>
  <c r="Q71" i="36" l="1"/>
  <c r="R71" i="36" l="1"/>
  <c r="S71" i="36" l="1"/>
  <c r="B35" i="32"/>
  <c r="B31" i="32"/>
  <c r="O8" i="32"/>
  <c r="N8" i="32"/>
  <c r="M8" i="32"/>
  <c r="L8" i="32"/>
  <c r="K8" i="32"/>
  <c r="J8" i="32"/>
  <c r="I8" i="32"/>
  <c r="H8" i="32"/>
  <c r="G8" i="32"/>
  <c r="F8" i="32"/>
  <c r="E8" i="32"/>
  <c r="D8" i="32"/>
  <c r="C8" i="32"/>
  <c r="C16" i="32" s="1"/>
  <c r="D45" i="29"/>
  <c r="D44" i="29"/>
  <c r="T71" i="36" l="1"/>
  <c r="D12" i="32"/>
  <c r="D16" i="32"/>
  <c r="D40" i="32"/>
  <c r="D50" i="32" s="1"/>
  <c r="H12" i="32"/>
  <c r="H40" i="32"/>
  <c r="I12" i="32"/>
  <c r="I40" i="32"/>
  <c r="E12" i="32"/>
  <c r="E40" i="32"/>
  <c r="B40" i="32"/>
  <c r="F12" i="32"/>
  <c r="F40" i="32"/>
  <c r="J12" i="32"/>
  <c r="J40" i="32"/>
  <c r="N12" i="32"/>
  <c r="N40" i="32"/>
  <c r="L12" i="32"/>
  <c r="L40" i="32"/>
  <c r="M12" i="32"/>
  <c r="M40" i="32"/>
  <c r="C12" i="32"/>
  <c r="C40" i="32"/>
  <c r="C50" i="32" s="1"/>
  <c r="G12" i="32"/>
  <c r="G40" i="32"/>
  <c r="K12" i="32"/>
  <c r="K40" i="32"/>
  <c r="O12" i="32"/>
  <c r="O40" i="32"/>
  <c r="E16" i="32"/>
  <c r="C244" i="25"/>
  <c r="C243" i="25"/>
  <c r="C242" i="25"/>
  <c r="C241" i="25"/>
  <c r="C240" i="25"/>
  <c r="C239" i="25"/>
  <c r="C238" i="25"/>
  <c r="C237" i="25"/>
  <c r="C236" i="25"/>
  <c r="C235" i="25"/>
  <c r="C234" i="25"/>
  <c r="C233" i="25"/>
  <c r="C232" i="25"/>
  <c r="C60" i="28"/>
  <c r="C114" i="28"/>
  <c r="C127" i="28"/>
  <c r="C128" i="28" s="1"/>
  <c r="E206" i="1" s="1"/>
  <c r="C35" i="28"/>
  <c r="C11" i="25"/>
  <c r="C34" i="28"/>
  <c r="C36" i="28" s="1"/>
  <c r="C55" i="28"/>
  <c r="C57" i="28" s="1"/>
  <c r="C54" i="28"/>
  <c r="G47" i="2" s="1"/>
  <c r="C109" i="28"/>
  <c r="C110" i="28" s="1"/>
  <c r="C95" i="28"/>
  <c r="C97" i="28" s="1"/>
  <c r="C140" i="28" s="1"/>
  <c r="C138" i="28" s="1"/>
  <c r="C89" i="28"/>
  <c r="C90" i="28" s="1"/>
  <c r="C56" i="28" l="1"/>
  <c r="C61" i="28"/>
  <c r="U71" i="36"/>
  <c r="O13" i="32"/>
  <c r="O45" i="32" s="1"/>
  <c r="O44" i="32"/>
  <c r="M13" i="32"/>
  <c r="M45" i="32" s="1"/>
  <c r="M44" i="32"/>
  <c r="E13" i="32"/>
  <c r="E45" i="32" s="1"/>
  <c r="E44" i="32"/>
  <c r="F13" i="32"/>
  <c r="F44" i="32"/>
  <c r="K13" i="32"/>
  <c r="K45" i="32" s="1"/>
  <c r="K44" i="32"/>
  <c r="C13" i="32"/>
  <c r="C45" i="32" s="1"/>
  <c r="C44" i="32"/>
  <c r="L13" i="32"/>
  <c r="L45" i="32" s="1"/>
  <c r="L44" i="32"/>
  <c r="J13" i="32"/>
  <c r="J45" i="32" s="1"/>
  <c r="J44" i="32"/>
  <c r="B45" i="32"/>
  <c r="B44" i="32"/>
  <c r="I13" i="32"/>
  <c r="I45" i="32" s="1"/>
  <c r="I44" i="32"/>
  <c r="G13" i="32"/>
  <c r="G45" i="32" s="1"/>
  <c r="G44" i="32"/>
  <c r="N13" i="32"/>
  <c r="N45" i="32" s="1"/>
  <c r="N44" i="32"/>
  <c r="H13" i="32"/>
  <c r="H45" i="32" s="1"/>
  <c r="H44" i="32"/>
  <c r="D13" i="32"/>
  <c r="D45" i="32" s="1"/>
  <c r="D44" i="32"/>
  <c r="B36" i="27"/>
  <c r="V71" i="36" l="1"/>
  <c r="F45" i="32"/>
  <c r="B30" i="32"/>
  <c r="B36" i="32" s="1"/>
  <c r="DU24" i="27"/>
  <c r="DQ24" i="27"/>
  <c r="DM24" i="27"/>
  <c r="DI24" i="27"/>
  <c r="DE24" i="27"/>
  <c r="DA24" i="27"/>
  <c r="CW24" i="27"/>
  <c r="CS24" i="27"/>
  <c r="CO24" i="27"/>
  <c r="CK24" i="27"/>
  <c r="CG24" i="27"/>
  <c r="CC24" i="27"/>
  <c r="BY24" i="27"/>
  <c r="BU24" i="27"/>
  <c r="BQ24" i="27"/>
  <c r="BM24" i="27"/>
  <c r="BI24" i="27"/>
  <c r="BE24" i="27"/>
  <c r="BA24" i="27"/>
  <c r="AW24" i="27"/>
  <c r="AS24" i="27"/>
  <c r="AO24" i="27"/>
  <c r="AK24" i="27"/>
  <c r="AG24" i="27"/>
  <c r="AC24" i="27"/>
  <c r="Y24" i="27"/>
  <c r="U24" i="27"/>
  <c r="Q24" i="27"/>
  <c r="M24" i="27"/>
  <c r="I24" i="27"/>
  <c r="E24" i="27"/>
  <c r="DS24" i="27"/>
  <c r="DO24" i="27"/>
  <c r="DK24" i="27"/>
  <c r="DG24" i="27"/>
  <c r="DC24" i="27"/>
  <c r="CY24" i="27"/>
  <c r="CU24" i="27"/>
  <c r="CQ24" i="27"/>
  <c r="CM24" i="27"/>
  <c r="CI24" i="27"/>
  <c r="CE24" i="27"/>
  <c r="CA24" i="27"/>
  <c r="BW24" i="27"/>
  <c r="BS24" i="27"/>
  <c r="BO24" i="27"/>
  <c r="BK24" i="27"/>
  <c r="BG24" i="27"/>
  <c r="BC24" i="27"/>
  <c r="AY24" i="27"/>
  <c r="AU24" i="27"/>
  <c r="AQ24" i="27"/>
  <c r="AM24" i="27"/>
  <c r="AI24" i="27"/>
  <c r="AE24" i="27"/>
  <c r="AA24" i="27"/>
  <c r="W24" i="27"/>
  <c r="S24" i="27"/>
  <c r="O24" i="27"/>
  <c r="K24" i="27"/>
  <c r="G24" i="27"/>
  <c r="DR24" i="27"/>
  <c r="DN24" i="27"/>
  <c r="DJ24" i="27"/>
  <c r="DF24" i="27"/>
  <c r="DB24" i="27"/>
  <c r="CX24" i="27"/>
  <c r="CT24" i="27"/>
  <c r="CP24" i="27"/>
  <c r="CL24" i="27"/>
  <c r="CH24" i="27"/>
  <c r="CD24" i="27"/>
  <c r="BZ24" i="27"/>
  <c r="BV24" i="27"/>
  <c r="BR24" i="27"/>
  <c r="BN24" i="27"/>
  <c r="BJ24" i="27"/>
  <c r="BF24" i="27"/>
  <c r="BB24" i="27"/>
  <c r="AX24" i="27"/>
  <c r="AT24" i="27"/>
  <c r="AP24" i="27"/>
  <c r="DT24" i="27"/>
  <c r="DP24" i="27"/>
  <c r="DL24" i="27"/>
  <c r="DH24" i="27"/>
  <c r="DD24" i="27"/>
  <c r="CZ24" i="27"/>
  <c r="CV24" i="27"/>
  <c r="CR24" i="27"/>
  <c r="CN24" i="27"/>
  <c r="CJ24" i="27"/>
  <c r="CF24" i="27"/>
  <c r="CB24" i="27"/>
  <c r="BX24" i="27"/>
  <c r="BT24" i="27"/>
  <c r="BP24" i="27"/>
  <c r="BL24" i="27"/>
  <c r="BH24" i="27"/>
  <c r="BD24" i="27"/>
  <c r="AZ24" i="27"/>
  <c r="AV24" i="27"/>
  <c r="AR24" i="27"/>
  <c r="AN24" i="27"/>
  <c r="AJ24" i="27"/>
  <c r="AF24" i="27"/>
  <c r="AB24" i="27"/>
  <c r="X24" i="27"/>
  <c r="T24" i="27"/>
  <c r="P24" i="27"/>
  <c r="L24" i="27"/>
  <c r="H24" i="27"/>
  <c r="AL24" i="27"/>
  <c r="V24" i="27"/>
  <c r="F24" i="27"/>
  <c r="AH24" i="27"/>
  <c r="R24" i="27"/>
  <c r="AD24" i="27"/>
  <c r="N24" i="27"/>
  <c r="Z24" i="27"/>
  <c r="J24" i="27"/>
  <c r="E44" i="27"/>
  <c r="F44" i="27" s="1"/>
  <c r="E43" i="27"/>
  <c r="F43" i="27" s="1"/>
  <c r="E42" i="27"/>
  <c r="F42" i="27" s="1"/>
  <c r="D100" i="25"/>
  <c r="D99" i="25"/>
  <c r="D98" i="25"/>
  <c r="D97" i="25"/>
  <c r="D96" i="25"/>
  <c r="D95" i="25"/>
  <c r="D92" i="25"/>
  <c r="D91" i="25"/>
  <c r="D24" i="25"/>
  <c r="D23" i="25"/>
  <c r="D22" i="25"/>
  <c r="D21" i="25"/>
  <c r="D20" i="25"/>
  <c r="D17" i="25"/>
  <c r="D63" i="27"/>
  <c r="D62" i="27"/>
  <c r="D61" i="27"/>
  <c r="D59" i="27"/>
  <c r="D57" i="27"/>
  <c r="D56" i="27"/>
  <c r="D54" i="27"/>
  <c r="D53" i="27"/>
  <c r="DU65" i="27"/>
  <c r="DT65" i="27"/>
  <c r="DS65" i="27"/>
  <c r="DR65" i="27"/>
  <c r="DQ65" i="27"/>
  <c r="DP65" i="27"/>
  <c r="DO65" i="27"/>
  <c r="DN65" i="27"/>
  <c r="DM65" i="27"/>
  <c r="DL65" i="27"/>
  <c r="DK65" i="27"/>
  <c r="DJ65" i="27"/>
  <c r="DI65" i="27"/>
  <c r="DH65" i="27"/>
  <c r="DG65" i="27"/>
  <c r="DF65" i="27"/>
  <c r="DE65" i="27"/>
  <c r="DD65" i="27"/>
  <c r="DC65" i="27"/>
  <c r="DB65" i="27"/>
  <c r="DA65" i="27"/>
  <c r="CZ65" i="27"/>
  <c r="CY65" i="27"/>
  <c r="CX65" i="27"/>
  <c r="CW65" i="27"/>
  <c r="CV65" i="27"/>
  <c r="CU65" i="27"/>
  <c r="CT65" i="27"/>
  <c r="CS65" i="27"/>
  <c r="CR65" i="27"/>
  <c r="CQ65" i="27"/>
  <c r="CP65" i="27"/>
  <c r="CO65" i="27"/>
  <c r="CN65" i="27"/>
  <c r="CM65" i="27"/>
  <c r="CL65" i="27"/>
  <c r="CK65" i="27"/>
  <c r="CJ65" i="27"/>
  <c r="CI65" i="27"/>
  <c r="CH65" i="27"/>
  <c r="CG65" i="27"/>
  <c r="CF65" i="27"/>
  <c r="CE65" i="27"/>
  <c r="CD65" i="27"/>
  <c r="CC65" i="27"/>
  <c r="CB65" i="27"/>
  <c r="CA65" i="27"/>
  <c r="BZ65" i="27"/>
  <c r="BY65" i="27"/>
  <c r="BX65" i="27"/>
  <c r="BW65" i="27"/>
  <c r="BV65" i="27"/>
  <c r="BU65" i="27"/>
  <c r="BT65" i="27"/>
  <c r="BS65" i="27"/>
  <c r="BR65" i="27"/>
  <c r="BQ65" i="27"/>
  <c r="BP65" i="27"/>
  <c r="BO65" i="27"/>
  <c r="BN65" i="27"/>
  <c r="BM65" i="27"/>
  <c r="BL65" i="27"/>
  <c r="BK65" i="27"/>
  <c r="BJ65" i="27"/>
  <c r="BI65" i="27"/>
  <c r="BH65" i="27"/>
  <c r="BG65" i="27"/>
  <c r="BF65" i="27"/>
  <c r="BE65" i="27"/>
  <c r="BD65" i="27"/>
  <c r="BC65" i="27"/>
  <c r="BB65" i="27"/>
  <c r="BA65" i="27"/>
  <c r="AZ65" i="27"/>
  <c r="AY65" i="27"/>
  <c r="AX65" i="27"/>
  <c r="AW65" i="27"/>
  <c r="AV65" i="27"/>
  <c r="AU65" i="27"/>
  <c r="AT65" i="27"/>
  <c r="AS65" i="27"/>
  <c r="AR65" i="27"/>
  <c r="AQ65" i="27"/>
  <c r="AP65" i="27"/>
  <c r="AO65" i="27"/>
  <c r="AN65" i="27"/>
  <c r="AM65" i="27"/>
  <c r="AL65" i="27"/>
  <c r="AK65" i="27"/>
  <c r="AJ65" i="27"/>
  <c r="AI65" i="27"/>
  <c r="AH65" i="27"/>
  <c r="AG65" i="27"/>
  <c r="AF65" i="27"/>
  <c r="AE65" i="27"/>
  <c r="AD65" i="27"/>
  <c r="AC65" i="27"/>
  <c r="AB65" i="27"/>
  <c r="AA65" i="27"/>
  <c r="Z65" i="27"/>
  <c r="Y65" i="27"/>
  <c r="X65" i="27"/>
  <c r="W65" i="27"/>
  <c r="V65" i="27"/>
  <c r="U65" i="27"/>
  <c r="T65" i="27"/>
  <c r="S65" i="27"/>
  <c r="R65" i="27"/>
  <c r="Q65" i="27"/>
  <c r="P65" i="27"/>
  <c r="O65" i="27"/>
  <c r="N65" i="27"/>
  <c r="M65" i="27"/>
  <c r="L65" i="27"/>
  <c r="K65" i="27"/>
  <c r="J65" i="27"/>
  <c r="I65" i="27"/>
  <c r="H65" i="27"/>
  <c r="G65" i="27"/>
  <c r="F65" i="27"/>
  <c r="E65" i="27"/>
  <c r="E58" i="27"/>
  <c r="DU58" i="27"/>
  <c r="DT58" i="27"/>
  <c r="DS58" i="27"/>
  <c r="DR58" i="27"/>
  <c r="DQ58" i="27"/>
  <c r="DP58" i="27"/>
  <c r="DO58" i="27"/>
  <c r="DN58" i="27"/>
  <c r="DM58" i="27"/>
  <c r="DL58" i="27"/>
  <c r="DK58" i="27"/>
  <c r="DJ58" i="27"/>
  <c r="DI58" i="27"/>
  <c r="DH58" i="27"/>
  <c r="DG58" i="27"/>
  <c r="DF58" i="27"/>
  <c r="DE58" i="27"/>
  <c r="DD58" i="27"/>
  <c r="DC58" i="27"/>
  <c r="DB58" i="27"/>
  <c r="DA58" i="27"/>
  <c r="CZ58" i="27"/>
  <c r="CY58" i="27"/>
  <c r="CX58" i="27"/>
  <c r="CW58" i="27"/>
  <c r="CV58" i="27"/>
  <c r="CU58" i="27"/>
  <c r="CT58" i="27"/>
  <c r="CS58" i="27"/>
  <c r="CR58" i="27"/>
  <c r="CQ58" i="27"/>
  <c r="CP58" i="27"/>
  <c r="CO58" i="27"/>
  <c r="CN58" i="27"/>
  <c r="CM58" i="27"/>
  <c r="CL58" i="27"/>
  <c r="CK58" i="27"/>
  <c r="CJ58" i="27"/>
  <c r="CI58" i="27"/>
  <c r="CH58" i="27"/>
  <c r="CG58" i="27"/>
  <c r="CF58" i="27"/>
  <c r="CE58" i="27"/>
  <c r="CD58" i="27"/>
  <c r="CC58" i="27"/>
  <c r="CB58" i="27"/>
  <c r="CA58" i="27"/>
  <c r="BZ58" i="27"/>
  <c r="BY58" i="27"/>
  <c r="BX58" i="27"/>
  <c r="BW58" i="27"/>
  <c r="BV58" i="27"/>
  <c r="BU58" i="27"/>
  <c r="BT58" i="27"/>
  <c r="BS58" i="27"/>
  <c r="BR58" i="27"/>
  <c r="BQ58" i="27"/>
  <c r="BP58" i="27"/>
  <c r="BO58" i="27"/>
  <c r="BN58" i="27"/>
  <c r="BM58" i="27"/>
  <c r="BL58" i="27"/>
  <c r="BK58" i="27"/>
  <c r="BJ58" i="27"/>
  <c r="BI58" i="27"/>
  <c r="BH58" i="27"/>
  <c r="BG58" i="27"/>
  <c r="BF58" i="27"/>
  <c r="BE58" i="27"/>
  <c r="BD58" i="27"/>
  <c r="BC58" i="27"/>
  <c r="BB58" i="27"/>
  <c r="BA58" i="27"/>
  <c r="AZ58" i="27"/>
  <c r="AY58" i="27"/>
  <c r="AX58" i="27"/>
  <c r="AW58" i="27"/>
  <c r="AV58" i="27"/>
  <c r="AU58" i="27"/>
  <c r="AT58" i="27"/>
  <c r="AS58" i="27"/>
  <c r="AR58" i="27"/>
  <c r="AQ58" i="27"/>
  <c r="AP58" i="27"/>
  <c r="AO58" i="27"/>
  <c r="AN58" i="27"/>
  <c r="AM58" i="27"/>
  <c r="AL58" i="27"/>
  <c r="AK58" i="27"/>
  <c r="AJ58" i="27"/>
  <c r="AI58" i="27"/>
  <c r="AH58" i="27"/>
  <c r="AG58" i="27"/>
  <c r="AF58" i="27"/>
  <c r="AE58" i="27"/>
  <c r="AD58" i="27"/>
  <c r="AC58" i="27"/>
  <c r="AB58" i="27"/>
  <c r="AA58" i="27"/>
  <c r="Z58" i="27"/>
  <c r="Y58" i="27"/>
  <c r="X58" i="27"/>
  <c r="W58" i="27"/>
  <c r="V58" i="27"/>
  <c r="U58" i="27"/>
  <c r="T58" i="27"/>
  <c r="S58" i="27"/>
  <c r="R58" i="27"/>
  <c r="Q58" i="27"/>
  <c r="P58" i="27"/>
  <c r="O58" i="27"/>
  <c r="N58" i="27"/>
  <c r="M58" i="27"/>
  <c r="L58" i="27"/>
  <c r="K58" i="27"/>
  <c r="J58" i="27"/>
  <c r="I58" i="27"/>
  <c r="H58" i="27"/>
  <c r="G58" i="27"/>
  <c r="F58" i="27"/>
  <c r="DU55" i="27"/>
  <c r="DT55" i="27"/>
  <c r="DS55" i="27"/>
  <c r="DR55" i="27"/>
  <c r="DQ55" i="27"/>
  <c r="DP55" i="27"/>
  <c r="DO55" i="27"/>
  <c r="DN55" i="27"/>
  <c r="DM55" i="27"/>
  <c r="DL55" i="27"/>
  <c r="DK55" i="27"/>
  <c r="DJ55" i="27"/>
  <c r="DI55" i="27"/>
  <c r="DH55" i="27"/>
  <c r="DG55" i="27"/>
  <c r="DF55" i="27"/>
  <c r="DE55" i="27"/>
  <c r="DD55" i="27"/>
  <c r="DC55" i="27"/>
  <c r="DB55" i="27"/>
  <c r="DA55" i="27"/>
  <c r="CZ55" i="27"/>
  <c r="CY55" i="27"/>
  <c r="CX55" i="27"/>
  <c r="CW55" i="27"/>
  <c r="CV55" i="27"/>
  <c r="CU55" i="27"/>
  <c r="CT55" i="27"/>
  <c r="CS55" i="27"/>
  <c r="CR55" i="27"/>
  <c r="CQ55" i="27"/>
  <c r="CP55" i="27"/>
  <c r="CO55" i="27"/>
  <c r="CN55" i="27"/>
  <c r="CM55" i="27"/>
  <c r="CL55" i="27"/>
  <c r="CK55" i="27"/>
  <c r="CJ55" i="27"/>
  <c r="CI55" i="27"/>
  <c r="CH55" i="27"/>
  <c r="CG55" i="27"/>
  <c r="CF55" i="27"/>
  <c r="CE55" i="27"/>
  <c r="CD55" i="27"/>
  <c r="CC55" i="27"/>
  <c r="CB55" i="27"/>
  <c r="CA55" i="27"/>
  <c r="BZ55" i="27"/>
  <c r="BY55" i="27"/>
  <c r="BX55" i="27"/>
  <c r="BW55" i="27"/>
  <c r="BV55" i="27"/>
  <c r="BU55" i="27"/>
  <c r="BT55" i="27"/>
  <c r="BS55" i="27"/>
  <c r="BR55" i="27"/>
  <c r="BQ55" i="27"/>
  <c r="BP55" i="27"/>
  <c r="BO55" i="27"/>
  <c r="BN55" i="27"/>
  <c r="BM55" i="27"/>
  <c r="BL55" i="27"/>
  <c r="BK55" i="27"/>
  <c r="BJ55" i="27"/>
  <c r="BI55" i="27"/>
  <c r="BH55" i="27"/>
  <c r="BG55" i="27"/>
  <c r="BF55" i="27"/>
  <c r="BE55" i="27"/>
  <c r="BD55" i="27"/>
  <c r="BC55" i="27"/>
  <c r="BB55" i="27"/>
  <c r="BA55" i="27"/>
  <c r="AZ55" i="27"/>
  <c r="AY55" i="27"/>
  <c r="AX55" i="27"/>
  <c r="AW55" i="27"/>
  <c r="AV55" i="27"/>
  <c r="AU55" i="27"/>
  <c r="AT55" i="27"/>
  <c r="AS55" i="27"/>
  <c r="AR55" i="27"/>
  <c r="AQ55" i="27"/>
  <c r="AP55" i="27"/>
  <c r="AO55" i="27"/>
  <c r="AN55" i="27"/>
  <c r="AM55" i="27"/>
  <c r="AL55" i="27"/>
  <c r="AK55" i="27"/>
  <c r="AJ55" i="27"/>
  <c r="AI55" i="27"/>
  <c r="AH55" i="27"/>
  <c r="AG55" i="27"/>
  <c r="AF55" i="27"/>
  <c r="AE55" i="27"/>
  <c r="AD55" i="27"/>
  <c r="AC55" i="27"/>
  <c r="AB55" i="27"/>
  <c r="AA55" i="27"/>
  <c r="Z55" i="27"/>
  <c r="Y55" i="27"/>
  <c r="X55" i="27"/>
  <c r="W55" i="27"/>
  <c r="V55" i="27"/>
  <c r="U55" i="27"/>
  <c r="T55" i="27"/>
  <c r="S55" i="27"/>
  <c r="R55" i="27"/>
  <c r="Q55" i="27"/>
  <c r="P55" i="27"/>
  <c r="O55" i="27"/>
  <c r="N55" i="27"/>
  <c r="M55" i="27"/>
  <c r="L55" i="27"/>
  <c r="K55" i="27"/>
  <c r="J55" i="27"/>
  <c r="I55" i="27"/>
  <c r="H55" i="27"/>
  <c r="G55" i="27"/>
  <c r="F55" i="27"/>
  <c r="E55" i="27"/>
  <c r="DU93" i="25"/>
  <c r="DT93" i="25"/>
  <c r="DS93" i="25"/>
  <c r="DR93" i="25"/>
  <c r="DQ93" i="25"/>
  <c r="DP93" i="25"/>
  <c r="DO93" i="25"/>
  <c r="DN93" i="25"/>
  <c r="DM93" i="25"/>
  <c r="DL93" i="25"/>
  <c r="DK93" i="25"/>
  <c r="DJ93" i="25"/>
  <c r="DI93" i="25"/>
  <c r="DH93" i="25"/>
  <c r="DG93" i="25"/>
  <c r="DF93" i="25"/>
  <c r="DE93" i="25"/>
  <c r="DD93" i="25"/>
  <c r="DC93" i="25"/>
  <c r="DB93" i="25"/>
  <c r="DA93" i="25"/>
  <c r="CZ93" i="25"/>
  <c r="CY93" i="25"/>
  <c r="CX93" i="25"/>
  <c r="CW93" i="25"/>
  <c r="CV93" i="25"/>
  <c r="CU93" i="25"/>
  <c r="CT93" i="25"/>
  <c r="CS93" i="25"/>
  <c r="CR93" i="25"/>
  <c r="CQ93" i="25"/>
  <c r="CP93" i="25"/>
  <c r="CO93" i="25"/>
  <c r="CN93" i="25"/>
  <c r="CM93" i="25"/>
  <c r="CL93" i="25"/>
  <c r="CK93" i="25"/>
  <c r="CJ93" i="25"/>
  <c r="CI93" i="25"/>
  <c r="CH93" i="25"/>
  <c r="CG93" i="25"/>
  <c r="CF93" i="25"/>
  <c r="CE93" i="25"/>
  <c r="CD93" i="25"/>
  <c r="CC93" i="25"/>
  <c r="CB93" i="25"/>
  <c r="CA93" i="25"/>
  <c r="BZ93" i="25"/>
  <c r="BY93" i="25"/>
  <c r="BX93" i="25"/>
  <c r="BW93" i="25"/>
  <c r="BV93" i="25"/>
  <c r="BU93" i="25"/>
  <c r="BT93" i="25"/>
  <c r="BS93" i="25"/>
  <c r="BR93" i="25"/>
  <c r="BQ93" i="25"/>
  <c r="BP93" i="25"/>
  <c r="BO93" i="25"/>
  <c r="BN93" i="25"/>
  <c r="BM93" i="25"/>
  <c r="BL93" i="25"/>
  <c r="BK93" i="25"/>
  <c r="BJ93" i="25"/>
  <c r="BI93" i="25"/>
  <c r="BH93" i="25"/>
  <c r="BG93" i="25"/>
  <c r="BF93" i="25"/>
  <c r="BE93" i="25"/>
  <c r="BD93" i="25"/>
  <c r="BC93" i="25"/>
  <c r="BB93" i="25"/>
  <c r="BA93" i="25"/>
  <c r="AZ93" i="25"/>
  <c r="AY93" i="25"/>
  <c r="AX93" i="25"/>
  <c r="AW93" i="25"/>
  <c r="AV93" i="25"/>
  <c r="AU93" i="25"/>
  <c r="AT93" i="25"/>
  <c r="AS93" i="25"/>
  <c r="AR93" i="25"/>
  <c r="AQ93" i="25"/>
  <c r="AP93" i="25"/>
  <c r="AO93" i="25"/>
  <c r="AN93" i="25"/>
  <c r="AM93" i="25"/>
  <c r="AL93" i="25"/>
  <c r="AK93" i="25"/>
  <c r="AJ93" i="25"/>
  <c r="AI93" i="25"/>
  <c r="AH93" i="25"/>
  <c r="AG93" i="25"/>
  <c r="AF93" i="25"/>
  <c r="AE93" i="25"/>
  <c r="AD93" i="25"/>
  <c r="AC93" i="25"/>
  <c r="AB93" i="25"/>
  <c r="AA93" i="25"/>
  <c r="Z93" i="25"/>
  <c r="Y93" i="25"/>
  <c r="X93" i="25"/>
  <c r="W93" i="25"/>
  <c r="V93" i="25"/>
  <c r="U93" i="25"/>
  <c r="T93" i="25"/>
  <c r="S93" i="25"/>
  <c r="R93" i="25"/>
  <c r="Q93" i="25"/>
  <c r="P93" i="25"/>
  <c r="O93" i="25"/>
  <c r="N93" i="25"/>
  <c r="M93" i="25"/>
  <c r="L93" i="25"/>
  <c r="K93" i="25"/>
  <c r="J93" i="25"/>
  <c r="I93" i="25"/>
  <c r="H93" i="25"/>
  <c r="G93" i="25"/>
  <c r="F93" i="25"/>
  <c r="E93" i="25"/>
  <c r="DU18" i="25"/>
  <c r="DT18" i="25"/>
  <c r="DS18" i="25"/>
  <c r="DR18" i="25"/>
  <c r="DQ18" i="25"/>
  <c r="DP18" i="25"/>
  <c r="DO18" i="25"/>
  <c r="DN18" i="25"/>
  <c r="DM18" i="25"/>
  <c r="DL18" i="25"/>
  <c r="DK18" i="25"/>
  <c r="DJ18" i="25"/>
  <c r="DI18" i="25"/>
  <c r="DH18" i="25"/>
  <c r="DG18" i="25"/>
  <c r="DF18" i="25"/>
  <c r="DE18" i="25"/>
  <c r="DD18" i="25"/>
  <c r="DC18" i="25"/>
  <c r="DB18" i="25"/>
  <c r="DA18" i="25"/>
  <c r="CZ18" i="25"/>
  <c r="CY18" i="25"/>
  <c r="CX18" i="25"/>
  <c r="CW18" i="25"/>
  <c r="CV18" i="25"/>
  <c r="CU18" i="25"/>
  <c r="CT18" i="25"/>
  <c r="CS18" i="25"/>
  <c r="CR18" i="25"/>
  <c r="CQ18" i="25"/>
  <c r="CP18" i="25"/>
  <c r="CO18" i="25"/>
  <c r="CN18" i="25"/>
  <c r="CM18" i="25"/>
  <c r="CL18" i="25"/>
  <c r="CK18" i="25"/>
  <c r="CJ18" i="25"/>
  <c r="CI18" i="25"/>
  <c r="CH18" i="25"/>
  <c r="CG18" i="25"/>
  <c r="CF18" i="25"/>
  <c r="CE18" i="25"/>
  <c r="CD18" i="25"/>
  <c r="CC18" i="25"/>
  <c r="CB18" i="25"/>
  <c r="CA18" i="25"/>
  <c r="BZ18" i="25"/>
  <c r="BY18" i="25"/>
  <c r="BX18" i="25"/>
  <c r="BW18" i="25"/>
  <c r="BV18" i="25"/>
  <c r="BU18" i="25"/>
  <c r="BT18" i="25"/>
  <c r="BS18" i="25"/>
  <c r="BR18" i="25"/>
  <c r="BQ18" i="25"/>
  <c r="BP18" i="25"/>
  <c r="BO18" i="25"/>
  <c r="BN18" i="25"/>
  <c r="BM18" i="25"/>
  <c r="BL18" i="25"/>
  <c r="BK18" i="25"/>
  <c r="BJ18" i="25"/>
  <c r="BI18" i="25"/>
  <c r="BH18" i="25"/>
  <c r="BG18" i="25"/>
  <c r="BF18" i="25"/>
  <c r="BE18" i="25"/>
  <c r="BD18" i="25"/>
  <c r="BC18" i="25"/>
  <c r="BB18" i="25"/>
  <c r="BA18" i="25"/>
  <c r="AZ18" i="25"/>
  <c r="AY18" i="25"/>
  <c r="AX18" i="25"/>
  <c r="AW18" i="25"/>
  <c r="AV18" i="25"/>
  <c r="AU18" i="25"/>
  <c r="AT18" i="25"/>
  <c r="AS18" i="25"/>
  <c r="AR18" i="25"/>
  <c r="AQ18" i="25"/>
  <c r="AP18" i="25"/>
  <c r="AO18" i="25"/>
  <c r="AN18" i="25"/>
  <c r="AM18" i="25"/>
  <c r="AL18" i="25"/>
  <c r="AK18" i="25"/>
  <c r="AJ18" i="25"/>
  <c r="AI18" i="25"/>
  <c r="AH18" i="25"/>
  <c r="AG18" i="25"/>
  <c r="AF18" i="25"/>
  <c r="AE18" i="25"/>
  <c r="AD18" i="25"/>
  <c r="AC18" i="25"/>
  <c r="AB18" i="25"/>
  <c r="AA18" i="25"/>
  <c r="Z18" i="25"/>
  <c r="Y18" i="25"/>
  <c r="X18" i="25"/>
  <c r="W18" i="25"/>
  <c r="V18" i="25"/>
  <c r="U18" i="25"/>
  <c r="T18" i="25"/>
  <c r="S18" i="25"/>
  <c r="R18" i="25"/>
  <c r="Q18" i="25"/>
  <c r="P18" i="25"/>
  <c r="O18" i="25"/>
  <c r="N18" i="25"/>
  <c r="M18" i="25"/>
  <c r="L18" i="25"/>
  <c r="K18" i="25"/>
  <c r="J18" i="25"/>
  <c r="I18" i="25"/>
  <c r="H18" i="25"/>
  <c r="G18" i="25"/>
  <c r="F18" i="25"/>
  <c r="E18" i="25"/>
  <c r="C18" i="27"/>
  <c r="C12" i="25"/>
  <c r="W71" i="36" l="1"/>
  <c r="H47" i="27"/>
  <c r="D18" i="25"/>
  <c r="D93" i="25"/>
  <c r="D55" i="27"/>
  <c r="D65" i="27"/>
  <c r="D58" i="27"/>
  <c r="X71" i="36" l="1"/>
  <c r="E2" i="30"/>
  <c r="E2" i="26" l="1"/>
  <c r="E2" i="28"/>
  <c r="E2" i="25"/>
  <c r="E2" i="27"/>
  <c r="E2" i="29"/>
  <c r="B17" i="30" l="1"/>
  <c r="A17" i="30"/>
  <c r="B16" i="30"/>
  <c r="A16" i="30"/>
  <c r="D6" i="30"/>
  <c r="D25" i="29" s="1"/>
  <c r="A6" i="30"/>
  <c r="D71" i="29"/>
  <c r="D70" i="29"/>
  <c r="B71" i="29"/>
  <c r="B70" i="29"/>
  <c r="A71" i="29"/>
  <c r="A70" i="29"/>
  <c r="B42" i="29"/>
  <c r="B40" i="29"/>
  <c r="B39" i="29"/>
  <c r="B38" i="29"/>
  <c r="B37" i="29"/>
  <c r="A42" i="29"/>
  <c r="A40" i="29"/>
  <c r="A39" i="29"/>
  <c r="A38" i="29"/>
  <c r="A37" i="29"/>
  <c r="A47" i="29"/>
  <c r="A46" i="29"/>
  <c r="D28" i="29"/>
  <c r="B28" i="29"/>
  <c r="B27" i="29"/>
  <c r="B26" i="29"/>
  <c r="B25" i="29"/>
  <c r="A28" i="29"/>
  <c r="A27" i="29"/>
  <c r="A26" i="29"/>
  <c r="A25" i="29"/>
  <c r="D10" i="29"/>
  <c r="D11" i="29" s="1"/>
  <c r="C195" i="25"/>
  <c r="C194" i="25"/>
  <c r="C193" i="25"/>
  <c r="C192" i="25"/>
  <c r="C191" i="25"/>
  <c r="C190" i="25"/>
  <c r="C189" i="25"/>
  <c r="C188" i="25"/>
  <c r="C187" i="25"/>
  <c r="C186" i="25"/>
  <c r="C185" i="25"/>
  <c r="C184" i="25"/>
  <c r="C183" i="25"/>
  <c r="C182" i="25"/>
  <c r="D27" i="29" l="1"/>
  <c r="D26" i="29"/>
  <c r="B20" i="6" l="1"/>
  <c r="A19" i="6"/>
  <c r="B19" i="6"/>
  <c r="A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18" i="6"/>
  <c r="A6" i="6"/>
  <c r="A178" i="25" l="1"/>
  <c r="A201" i="25" s="1"/>
  <c r="A227" i="25"/>
  <c r="A250" i="25" s="1"/>
  <c r="A176" i="25"/>
  <c r="A199" i="25" s="1"/>
  <c r="A225" i="25"/>
  <c r="A248" i="25" s="1"/>
  <c r="A194" i="25"/>
  <c r="A217" i="25" s="1"/>
  <c r="A243" i="25"/>
  <c r="A266" i="25" s="1"/>
  <c r="A192" i="25"/>
  <c r="A215" i="25" s="1"/>
  <c r="A241" i="25"/>
  <c r="A264" i="25" s="1"/>
  <c r="A190" i="25"/>
  <c r="A213" i="25" s="1"/>
  <c r="A239" i="25"/>
  <c r="A262" i="25" s="1"/>
  <c r="A188" i="25"/>
  <c r="A211" i="25" s="1"/>
  <c r="A237" i="25"/>
  <c r="A260" i="25" s="1"/>
  <c r="A186" i="25"/>
  <c r="A209" i="25" s="1"/>
  <c r="A235" i="25"/>
  <c r="A258" i="25" s="1"/>
  <c r="A184" i="25"/>
  <c r="A207" i="25" s="1"/>
  <c r="A233" i="25"/>
  <c r="A256" i="25" s="1"/>
  <c r="A182" i="25"/>
  <c r="A205" i="25" s="1"/>
  <c r="A231" i="25"/>
  <c r="A254" i="25" s="1"/>
  <c r="A180" i="25"/>
  <c r="A203" i="25" s="1"/>
  <c r="A229" i="25"/>
  <c r="A252" i="25" s="1"/>
  <c r="A177" i="25"/>
  <c r="A200" i="25" s="1"/>
  <c r="A226" i="25"/>
  <c r="A249" i="25" s="1"/>
  <c r="A195" i="25"/>
  <c r="A218" i="25" s="1"/>
  <c r="A244" i="25"/>
  <c r="A267" i="25" s="1"/>
  <c r="A193" i="25"/>
  <c r="A216" i="25" s="1"/>
  <c r="A242" i="25"/>
  <c r="A265" i="25" s="1"/>
  <c r="A191" i="25"/>
  <c r="A214" i="25" s="1"/>
  <c r="A240" i="25"/>
  <c r="A263" i="25" s="1"/>
  <c r="A189" i="25"/>
  <c r="A212" i="25" s="1"/>
  <c r="A238" i="25"/>
  <c r="A261" i="25" s="1"/>
  <c r="A187" i="25"/>
  <c r="A210" i="25" s="1"/>
  <c r="A236" i="25"/>
  <c r="A259" i="25" s="1"/>
  <c r="A185" i="25"/>
  <c r="A208" i="25" s="1"/>
  <c r="A234" i="25"/>
  <c r="A257" i="25" s="1"/>
  <c r="A183" i="25"/>
  <c r="A206" i="25" s="1"/>
  <c r="A232" i="25"/>
  <c r="A255" i="25" s="1"/>
  <c r="A181" i="25"/>
  <c r="A204" i="25" s="1"/>
  <c r="A230" i="25"/>
  <c r="A253" i="25" s="1"/>
  <c r="A179" i="25"/>
  <c r="A202" i="25" s="1"/>
  <c r="A228" i="25"/>
  <c r="A251" i="25" s="1"/>
  <c r="A20" i="10"/>
  <c r="B337" i="10"/>
  <c r="A337" i="10"/>
  <c r="D331" i="10"/>
  <c r="C331" i="10"/>
  <c r="B331" i="10"/>
  <c r="A331" i="10"/>
  <c r="D330" i="10"/>
  <c r="C330" i="10"/>
  <c r="B330" i="10"/>
  <c r="A330" i="10"/>
  <c r="D329" i="10"/>
  <c r="C329" i="10"/>
  <c r="B329" i="10"/>
  <c r="A329" i="10"/>
  <c r="D328" i="10"/>
  <c r="C328" i="10"/>
  <c r="B328" i="10"/>
  <c r="A328" i="10"/>
  <c r="D327" i="10"/>
  <c r="C327" i="10"/>
  <c r="B327" i="10"/>
  <c r="A327" i="10"/>
  <c r="D326" i="10"/>
  <c r="C326" i="10"/>
  <c r="B326" i="10"/>
  <c r="A326" i="10"/>
  <c r="D325" i="10"/>
  <c r="C325" i="10"/>
  <c r="B325" i="10"/>
  <c r="A325" i="10"/>
  <c r="D324" i="10"/>
  <c r="C324" i="10"/>
  <c r="B324" i="10"/>
  <c r="A324" i="10"/>
  <c r="D323" i="10"/>
  <c r="C323" i="10"/>
  <c r="B323" i="10"/>
  <c r="A323" i="10"/>
  <c r="D322" i="10"/>
  <c r="C322" i="10"/>
  <c r="A322" i="10"/>
  <c r="D321" i="10"/>
  <c r="C321" i="10"/>
  <c r="A321" i="10"/>
  <c r="D320" i="10"/>
  <c r="C320" i="10"/>
  <c r="A320" i="10"/>
  <c r="D319" i="10"/>
  <c r="C319" i="10"/>
  <c r="A319" i="10"/>
  <c r="D318" i="10"/>
  <c r="C318" i="10"/>
  <c r="A318" i="10"/>
  <c r="D315" i="10"/>
  <c r="C315" i="10"/>
  <c r="A315" i="10"/>
  <c r="A314" i="10"/>
  <c r="D310" i="10"/>
  <c r="C310" i="10"/>
  <c r="A310" i="10"/>
  <c r="D309" i="10"/>
  <c r="C309" i="10"/>
  <c r="A309" i="10"/>
  <c r="D308" i="10"/>
  <c r="C308" i="10"/>
  <c r="A308" i="10"/>
  <c r="D307" i="10"/>
  <c r="C307" i="10"/>
  <c r="A307" i="10"/>
  <c r="D306" i="10"/>
  <c r="C306" i="10"/>
  <c r="A306" i="10"/>
  <c r="D305" i="10"/>
  <c r="C305" i="10"/>
  <c r="A305" i="10"/>
  <c r="D304" i="10"/>
  <c r="C304" i="10"/>
  <c r="A304" i="10"/>
  <c r="C303" i="10"/>
  <c r="A303" i="10"/>
  <c r="A302" i="10"/>
  <c r="D301" i="10"/>
  <c r="C301" i="10"/>
  <c r="B301" i="10"/>
  <c r="A301" i="10"/>
  <c r="A289" i="10"/>
  <c r="A274" i="10"/>
  <c r="D262" i="10"/>
  <c r="A262" i="10"/>
  <c r="A260" i="10"/>
  <c r="D250" i="10"/>
  <c r="B250" i="10"/>
  <c r="A250" i="10"/>
  <c r="A248" i="10"/>
  <c r="B236" i="10"/>
  <c r="A236" i="10"/>
  <c r="A233" i="10"/>
  <c r="D225" i="10"/>
  <c r="A225" i="10"/>
  <c r="B217" i="10"/>
  <c r="A217" i="10"/>
  <c r="D215" i="10"/>
  <c r="B215" i="10"/>
  <c r="A215" i="10"/>
  <c r="D214" i="10"/>
  <c r="B214" i="10"/>
  <c r="A214" i="10"/>
  <c r="D213" i="10"/>
  <c r="B213" i="10"/>
  <c r="A213" i="10"/>
  <c r="D212" i="10"/>
  <c r="B212" i="10"/>
  <c r="A212" i="10"/>
  <c r="D211" i="10"/>
  <c r="B211" i="10"/>
  <c r="A211" i="10"/>
  <c r="D210" i="10"/>
  <c r="B210" i="10"/>
  <c r="A210" i="10"/>
  <c r="D209" i="10"/>
  <c r="B209" i="10"/>
  <c r="A209" i="10"/>
  <c r="D208" i="10"/>
  <c r="B208" i="10"/>
  <c r="A208" i="10"/>
  <c r="D207" i="10"/>
  <c r="B207" i="10"/>
  <c r="A207" i="10"/>
  <c r="D206" i="10"/>
  <c r="B206" i="10"/>
  <c r="A206" i="10"/>
  <c r="D204" i="10"/>
  <c r="A204" i="10"/>
  <c r="A264" i="10" s="1"/>
  <c r="A202" i="10"/>
  <c r="D193" i="10"/>
  <c r="D295" i="10" s="1"/>
  <c r="A193" i="10"/>
  <c r="A295" i="10" s="1"/>
  <c r="A187" i="10"/>
  <c r="D155" i="10"/>
  <c r="A155" i="10"/>
  <c r="A352" i="10" s="1"/>
  <c r="D154" i="10"/>
  <c r="D351" i="10" s="1"/>
  <c r="A154" i="10"/>
  <c r="A351" i="10" s="1"/>
  <c r="D144" i="10"/>
  <c r="D341" i="10" s="1"/>
  <c r="A144" i="10"/>
  <c r="A341" i="10" s="1"/>
  <c r="B140" i="10"/>
  <c r="A140" i="10"/>
  <c r="E134" i="10"/>
  <c r="D134" i="10"/>
  <c r="C134" i="10"/>
  <c r="B134" i="10"/>
  <c r="A134" i="10"/>
  <c r="E133" i="10"/>
  <c r="D133" i="10"/>
  <c r="C133" i="10"/>
  <c r="B133" i="10"/>
  <c r="A133" i="10"/>
  <c r="E132" i="10"/>
  <c r="D132" i="10"/>
  <c r="C132" i="10"/>
  <c r="B132" i="10"/>
  <c r="A132" i="10"/>
  <c r="E131" i="10"/>
  <c r="D131" i="10"/>
  <c r="C131" i="10"/>
  <c r="B131" i="10"/>
  <c r="A131" i="10"/>
  <c r="E130" i="10"/>
  <c r="D130" i="10"/>
  <c r="C130" i="10"/>
  <c r="B130" i="10"/>
  <c r="A130" i="10"/>
  <c r="E129" i="10"/>
  <c r="D129" i="10"/>
  <c r="C129" i="10"/>
  <c r="B129" i="10"/>
  <c r="A129" i="10"/>
  <c r="E128" i="10"/>
  <c r="D128" i="10"/>
  <c r="C128" i="10"/>
  <c r="B128" i="10"/>
  <c r="A128" i="10"/>
  <c r="E127" i="10"/>
  <c r="D127" i="10"/>
  <c r="C127" i="10"/>
  <c r="B127" i="10"/>
  <c r="A127" i="10"/>
  <c r="E126" i="10"/>
  <c r="D126" i="10"/>
  <c r="C126" i="10"/>
  <c r="B126" i="10"/>
  <c r="A126" i="10"/>
  <c r="A125" i="10"/>
  <c r="A124" i="10"/>
  <c r="D123" i="10"/>
  <c r="C123" i="10"/>
  <c r="A123" i="10"/>
  <c r="A122" i="10"/>
  <c r="A121" i="10"/>
  <c r="A118" i="10"/>
  <c r="A117" i="10"/>
  <c r="E113" i="10"/>
  <c r="D113" i="10"/>
  <c r="C113" i="10"/>
  <c r="A113" i="10"/>
  <c r="D112" i="10"/>
  <c r="C112" i="10"/>
  <c r="A112" i="10"/>
  <c r="A111" i="10"/>
  <c r="A110" i="10"/>
  <c r="A109" i="10"/>
  <c r="A108" i="10"/>
  <c r="A107" i="10"/>
  <c r="E106" i="10"/>
  <c r="A106" i="10"/>
  <c r="A105" i="10"/>
  <c r="E104" i="10"/>
  <c r="D104" i="10"/>
  <c r="C104" i="10"/>
  <c r="B104" i="10"/>
  <c r="A104" i="10"/>
  <c r="D95" i="10"/>
  <c r="B95" i="10"/>
  <c r="B279" i="10" s="1"/>
  <c r="A95" i="10"/>
  <c r="D94" i="10"/>
  <c r="D279" i="10" s="1"/>
  <c r="B94" i="10"/>
  <c r="A94" i="10"/>
  <c r="A279" i="10" s="1"/>
  <c r="D93" i="10"/>
  <c r="D278" i="10" s="1"/>
  <c r="B93" i="10"/>
  <c r="B278" i="10" s="1"/>
  <c r="A93" i="10"/>
  <c r="A278" i="10" s="1"/>
  <c r="D92" i="10"/>
  <c r="D277" i="10" s="1"/>
  <c r="B92" i="10"/>
  <c r="B277" i="10" s="1"/>
  <c r="A92" i="10"/>
  <c r="A277" i="10" s="1"/>
  <c r="D91" i="10"/>
  <c r="B91" i="10"/>
  <c r="B276" i="10" s="1"/>
  <c r="A91" i="10"/>
  <c r="A276" i="10" s="1"/>
  <c r="B89" i="10"/>
  <c r="A89" i="10"/>
  <c r="B79" i="10"/>
  <c r="A79" i="10"/>
  <c r="D77" i="10"/>
  <c r="B77" i="10"/>
  <c r="A77" i="10"/>
  <c r="D76" i="10"/>
  <c r="B76" i="10"/>
  <c r="A76" i="10"/>
  <c r="D75" i="10"/>
  <c r="B75" i="10"/>
  <c r="A75" i="10"/>
  <c r="D74" i="10"/>
  <c r="B74" i="10"/>
  <c r="A74" i="10"/>
  <c r="D73" i="10"/>
  <c r="B73" i="10"/>
  <c r="A73" i="10"/>
  <c r="D72" i="10"/>
  <c r="B72" i="10"/>
  <c r="A72" i="10"/>
  <c r="D71" i="10"/>
  <c r="B71" i="10"/>
  <c r="A71" i="10"/>
  <c r="D70" i="10"/>
  <c r="B70" i="10"/>
  <c r="A70" i="10"/>
  <c r="D69" i="10"/>
  <c r="B69" i="10"/>
  <c r="A69" i="10"/>
  <c r="D68" i="10"/>
  <c r="B68" i="10"/>
  <c r="A68" i="10"/>
  <c r="D66" i="10"/>
  <c r="A66" i="10"/>
  <c r="A156" i="10" s="1"/>
  <c r="A353" i="10" s="1"/>
  <c r="A64" i="10"/>
  <c r="B56" i="10"/>
  <c r="B254" i="10" s="1"/>
  <c r="A56" i="10"/>
  <c r="D54" i="10"/>
  <c r="B54" i="10"/>
  <c r="A54" i="10"/>
  <c r="D53" i="10"/>
  <c r="B53" i="10"/>
  <c r="A53" i="10"/>
  <c r="D52" i="10"/>
  <c r="B52" i="10"/>
  <c r="A52" i="10"/>
  <c r="D51" i="10"/>
  <c r="B51" i="10"/>
  <c r="A51" i="10"/>
  <c r="D50" i="10"/>
  <c r="B50" i="10"/>
  <c r="A50" i="10"/>
  <c r="D49" i="10"/>
  <c r="B49" i="10"/>
  <c r="A49" i="10"/>
  <c r="D48" i="10"/>
  <c r="B48" i="10"/>
  <c r="A48" i="10"/>
  <c r="D47" i="10"/>
  <c r="B47" i="10"/>
  <c r="A47" i="10"/>
  <c r="D46" i="10"/>
  <c r="B46" i="10"/>
  <c r="A46" i="10"/>
  <c r="B45" i="10"/>
  <c r="A45" i="10"/>
  <c r="D43" i="10"/>
  <c r="A43" i="10"/>
  <c r="A252" i="10" s="1"/>
  <c r="A41" i="10"/>
  <c r="D39" i="10"/>
  <c r="A39" i="10"/>
  <c r="A246" i="10" s="1"/>
  <c r="A37" i="10"/>
  <c r="A244" i="10" s="1"/>
  <c r="B30" i="10"/>
  <c r="B240" i="10" s="1"/>
  <c r="A30" i="10"/>
  <c r="D28" i="10"/>
  <c r="B28" i="10"/>
  <c r="A28" i="10"/>
  <c r="D27" i="10"/>
  <c r="B27" i="10"/>
  <c r="A27" i="10"/>
  <c r="D26" i="10"/>
  <c r="B26" i="10"/>
  <c r="A26" i="10"/>
  <c r="D25" i="10"/>
  <c r="B25" i="10"/>
  <c r="A25" i="10"/>
  <c r="D24" i="10"/>
  <c r="B24" i="10"/>
  <c r="A24" i="10"/>
  <c r="D23" i="10"/>
  <c r="B23" i="10"/>
  <c r="A23" i="10"/>
  <c r="D22" i="10"/>
  <c r="B22" i="10"/>
  <c r="A22" i="10"/>
  <c r="D21" i="10"/>
  <c r="B21" i="10"/>
  <c r="A21" i="10"/>
  <c r="D20" i="10"/>
  <c r="B20" i="10"/>
  <c r="B19" i="10"/>
  <c r="A19" i="10"/>
  <c r="D17" i="10"/>
  <c r="D238" i="10" s="1"/>
  <c r="A17" i="10"/>
  <c r="A238" i="10" s="1"/>
  <c r="A15" i="10"/>
  <c r="D11" i="10"/>
  <c r="B11" i="10"/>
  <c r="B229" i="10" s="1"/>
  <c r="A11" i="10"/>
  <c r="B9" i="10"/>
  <c r="B227" i="10" s="1"/>
  <c r="A9" i="10"/>
  <c r="A227" i="10" s="1"/>
  <c r="D8" i="10"/>
  <c r="D226" i="10" s="1"/>
  <c r="A8" i="10"/>
  <c r="A226" i="10" s="1"/>
  <c r="E4" i="10"/>
  <c r="A338" i="7"/>
  <c r="D337" i="7"/>
  <c r="A337" i="7"/>
  <c r="D327" i="7"/>
  <c r="A327" i="7"/>
  <c r="D317" i="7"/>
  <c r="A317" i="7"/>
  <c r="D310" i="7"/>
  <c r="A310" i="7"/>
  <c r="D300" i="7"/>
  <c r="A300" i="7"/>
  <c r="D293" i="7"/>
  <c r="A293" i="7"/>
  <c r="D283" i="7"/>
  <c r="A283" i="7"/>
  <c r="A278" i="7"/>
  <c r="D238" i="7"/>
  <c r="B238" i="7"/>
  <c r="A238" i="7"/>
  <c r="D237" i="7"/>
  <c r="B237" i="7"/>
  <c r="A237" i="7"/>
  <c r="D236" i="7"/>
  <c r="B236" i="7"/>
  <c r="A236" i="7"/>
  <c r="D235" i="7"/>
  <c r="B235" i="7"/>
  <c r="A235" i="7"/>
  <c r="D234" i="7"/>
  <c r="B234" i="7"/>
  <c r="A234" i="7"/>
  <c r="D224" i="7"/>
  <c r="B224" i="7"/>
  <c r="A224" i="7"/>
  <c r="D223" i="7"/>
  <c r="B223" i="7"/>
  <c r="A223" i="7"/>
  <c r="A202" i="7"/>
  <c r="A201" i="7"/>
  <c r="D196" i="7"/>
  <c r="B196" i="7"/>
  <c r="A196" i="7"/>
  <c r="D195" i="7"/>
  <c r="B195" i="7"/>
  <c r="A195" i="7"/>
  <c r="D194" i="7"/>
  <c r="B194" i="7"/>
  <c r="A194" i="7"/>
  <c r="D193" i="7"/>
  <c r="B193" i="7"/>
  <c r="A193" i="7"/>
  <c r="D184" i="7"/>
  <c r="B184" i="7"/>
  <c r="A184" i="7"/>
  <c r="D183" i="7"/>
  <c r="B183" i="7"/>
  <c r="A183" i="7"/>
  <c r="D182" i="7"/>
  <c r="B182" i="7"/>
  <c r="A182" i="7"/>
  <c r="D181" i="7"/>
  <c r="B181" i="7"/>
  <c r="A181" i="7"/>
  <c r="D171" i="7"/>
  <c r="B171" i="7"/>
  <c r="A171" i="7"/>
  <c r="D170" i="7"/>
  <c r="B170" i="7"/>
  <c r="A170" i="7"/>
  <c r="A150" i="7"/>
  <c r="A149" i="7"/>
  <c r="D144" i="7"/>
  <c r="B144" i="7"/>
  <c r="A144" i="7"/>
  <c r="D143" i="7"/>
  <c r="B143" i="7"/>
  <c r="A143" i="7"/>
  <c r="D142" i="7"/>
  <c r="B142" i="7"/>
  <c r="A142" i="7"/>
  <c r="D141" i="7"/>
  <c r="B141" i="7"/>
  <c r="A141" i="7"/>
  <c r="D132" i="7"/>
  <c r="B132" i="7"/>
  <c r="A132" i="7"/>
  <c r="D131" i="7"/>
  <c r="B131" i="7"/>
  <c r="A131" i="7"/>
  <c r="D130" i="7"/>
  <c r="B130" i="7"/>
  <c r="A130" i="7"/>
  <c r="D129" i="7"/>
  <c r="B129" i="7"/>
  <c r="A129" i="7"/>
  <c r="D119" i="7"/>
  <c r="B119" i="7"/>
  <c r="A119" i="7"/>
  <c r="D118" i="7"/>
  <c r="B118" i="7"/>
  <c r="A118" i="7"/>
  <c r="A97" i="7"/>
  <c r="A96" i="7"/>
  <c r="B92" i="7"/>
  <c r="B145" i="7" s="1"/>
  <c r="B197" i="7" s="1"/>
  <c r="A92" i="7"/>
  <c r="A145" i="7" s="1"/>
  <c r="A197" i="7" s="1"/>
  <c r="D91" i="7"/>
  <c r="B91" i="7"/>
  <c r="A91" i="7"/>
  <c r="D90" i="7"/>
  <c r="B90" i="7"/>
  <c r="A90" i="7"/>
  <c r="D89" i="7"/>
  <c r="B89" i="7"/>
  <c r="A89" i="7"/>
  <c r="D88" i="7"/>
  <c r="B88" i="7"/>
  <c r="A88" i="7"/>
  <c r="D79" i="7"/>
  <c r="B79" i="7"/>
  <c r="A79" i="7"/>
  <c r="D78" i="7"/>
  <c r="B78" i="7"/>
  <c r="A78" i="7"/>
  <c r="D77" i="7"/>
  <c r="B77" i="7"/>
  <c r="A77" i="7"/>
  <c r="D76" i="7"/>
  <c r="B76" i="7"/>
  <c r="A76" i="7"/>
  <c r="A72" i="7"/>
  <c r="D42" i="7"/>
  <c r="B42" i="7"/>
  <c r="A42" i="7"/>
  <c r="A47" i="7" s="1"/>
  <c r="D41" i="7"/>
  <c r="B41" i="7"/>
  <c r="A41" i="7"/>
  <c r="A46" i="7" s="1"/>
  <c r="D40" i="7"/>
  <c r="B40" i="7"/>
  <c r="A40" i="7"/>
  <c r="A45" i="7" s="1"/>
  <c r="A39" i="7"/>
  <c r="D16" i="7"/>
  <c r="B16" i="7"/>
  <c r="A16" i="7"/>
  <c r="D15" i="7"/>
  <c r="B15" i="7"/>
  <c r="A15" i="7"/>
  <c r="D14" i="7"/>
  <c r="B14" i="7"/>
  <c r="A14" i="7"/>
  <c r="D13" i="7"/>
  <c r="D37" i="7" s="1"/>
  <c r="B13" i="7"/>
  <c r="A13" i="7"/>
  <c r="E4" i="7"/>
  <c r="E347" i="7"/>
  <c r="A347" i="7"/>
  <c r="E333" i="7"/>
  <c r="E328" i="7"/>
  <c r="A328" i="7"/>
  <c r="DU316" i="7"/>
  <c r="DT316" i="7"/>
  <c r="DS316" i="7"/>
  <c r="DR316" i="7"/>
  <c r="DQ316" i="7"/>
  <c r="DP316" i="7"/>
  <c r="DO316" i="7"/>
  <c r="DN316" i="7"/>
  <c r="DM316" i="7"/>
  <c r="DL316" i="7"/>
  <c r="DK316" i="7"/>
  <c r="DJ316" i="7"/>
  <c r="DI316" i="7"/>
  <c r="DH316" i="7"/>
  <c r="DG316" i="7"/>
  <c r="DF316" i="7"/>
  <c r="DE316" i="7"/>
  <c r="DD316" i="7"/>
  <c r="DC316" i="7"/>
  <c r="DB316" i="7"/>
  <c r="DA316" i="7"/>
  <c r="CZ316" i="7"/>
  <c r="CY316" i="7"/>
  <c r="CX316" i="7"/>
  <c r="CW316" i="7"/>
  <c r="CV316" i="7"/>
  <c r="CU316" i="7"/>
  <c r="CT316" i="7"/>
  <c r="CS316" i="7"/>
  <c r="CR316" i="7"/>
  <c r="CQ316" i="7"/>
  <c r="CP316" i="7"/>
  <c r="CO316" i="7"/>
  <c r="CN316" i="7"/>
  <c r="CM316" i="7"/>
  <c r="CL316" i="7"/>
  <c r="CK316" i="7"/>
  <c r="CJ316" i="7"/>
  <c r="CI316" i="7"/>
  <c r="CH316" i="7"/>
  <c r="CG316" i="7"/>
  <c r="CF316" i="7"/>
  <c r="CE316" i="7"/>
  <c r="CD316" i="7"/>
  <c r="CC316" i="7"/>
  <c r="CB316" i="7"/>
  <c r="CA316" i="7"/>
  <c r="BZ316" i="7"/>
  <c r="BY316" i="7"/>
  <c r="BX316" i="7"/>
  <c r="BW316" i="7"/>
  <c r="BV316" i="7"/>
  <c r="BU316" i="7"/>
  <c r="BT316" i="7"/>
  <c r="BS316" i="7"/>
  <c r="BR316" i="7"/>
  <c r="BQ316" i="7"/>
  <c r="BP316" i="7"/>
  <c r="BO316" i="7"/>
  <c r="BN316" i="7"/>
  <c r="BM316" i="7"/>
  <c r="BL316" i="7"/>
  <c r="BK316" i="7"/>
  <c r="BJ316" i="7"/>
  <c r="BI316" i="7"/>
  <c r="BH316" i="7"/>
  <c r="BG316" i="7"/>
  <c r="BF316" i="7"/>
  <c r="BE316" i="7"/>
  <c r="BD316" i="7"/>
  <c r="BC316" i="7"/>
  <c r="BB316" i="7"/>
  <c r="BA316" i="7"/>
  <c r="AZ316" i="7"/>
  <c r="AY316" i="7"/>
  <c r="AX316" i="7"/>
  <c r="AW316" i="7"/>
  <c r="AV316" i="7"/>
  <c r="AU316" i="7"/>
  <c r="AT316" i="7"/>
  <c r="AS316" i="7"/>
  <c r="AR316" i="7"/>
  <c r="AQ316" i="7"/>
  <c r="AP316"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A316" i="7"/>
  <c r="E311" i="7"/>
  <c r="A311" i="7"/>
  <c r="A299" i="7"/>
  <c r="E294" i="7"/>
  <c r="A294" i="7"/>
  <c r="A282" i="7"/>
  <c r="E270" i="7"/>
  <c r="A225" i="7"/>
  <c r="E219" i="7"/>
  <c r="E217" i="7"/>
  <c r="F213" i="7" s="1"/>
  <c r="C383" i="10"/>
  <c r="B383" i="10"/>
  <c r="D381" i="10"/>
  <c r="C381" i="10"/>
  <c r="B381" i="10"/>
  <c r="C380" i="10"/>
  <c r="A380" i="10"/>
  <c r="C379" i="10"/>
  <c r="A379" i="10"/>
  <c r="C378" i="10"/>
  <c r="A378" i="10"/>
  <c r="C377" i="10"/>
  <c r="A377" i="10"/>
  <c r="C376" i="10"/>
  <c r="A376" i="10"/>
  <c r="C375" i="10"/>
  <c r="A375" i="10"/>
  <c r="C374" i="10"/>
  <c r="A374" i="10"/>
  <c r="C372" i="10"/>
  <c r="B372" i="10"/>
  <c r="C370" i="10"/>
  <c r="C369" i="10"/>
  <c r="A369" i="10"/>
  <c r="C368" i="10"/>
  <c r="A368" i="10"/>
  <c r="C367" i="10"/>
  <c r="A367" i="10"/>
  <c r="C366" i="10"/>
  <c r="A366" i="10"/>
  <c r="C365" i="10"/>
  <c r="A365" i="10"/>
  <c r="C364" i="10"/>
  <c r="A364" i="10"/>
  <c r="DU362" i="10"/>
  <c r="DT362" i="10"/>
  <c r="DS362" i="10"/>
  <c r="DR362" i="10"/>
  <c r="DQ362" i="10"/>
  <c r="DP362" i="10"/>
  <c r="DO362" i="10"/>
  <c r="DN362" i="10"/>
  <c r="DM362" i="10"/>
  <c r="DL362" i="10"/>
  <c r="DK362" i="10"/>
  <c r="DJ362" i="10"/>
  <c r="DI362" i="10"/>
  <c r="DH362" i="10"/>
  <c r="DG362" i="10"/>
  <c r="DF362" i="10"/>
  <c r="DE362" i="10"/>
  <c r="DD362" i="10"/>
  <c r="DC362" i="10"/>
  <c r="DB362" i="10"/>
  <c r="DA362" i="10"/>
  <c r="CZ362" i="10"/>
  <c r="CY362" i="10"/>
  <c r="CX362" i="10"/>
  <c r="CW362" i="10"/>
  <c r="CV362" i="10"/>
  <c r="CU362" i="10"/>
  <c r="CT362" i="10"/>
  <c r="CS362" i="10"/>
  <c r="CR362" i="10"/>
  <c r="CQ362" i="10"/>
  <c r="CP362" i="10"/>
  <c r="CO362" i="10"/>
  <c r="CN362" i="10"/>
  <c r="CM362" i="10"/>
  <c r="CL362" i="10"/>
  <c r="CK362" i="10"/>
  <c r="CJ362" i="10"/>
  <c r="CI362" i="10"/>
  <c r="CH362" i="10"/>
  <c r="CG362" i="10"/>
  <c r="CF362" i="10"/>
  <c r="CE362" i="10"/>
  <c r="CD362" i="10"/>
  <c r="CC362" i="10"/>
  <c r="CB362" i="10"/>
  <c r="CA362" i="10"/>
  <c r="BZ362" i="10"/>
  <c r="BY362" i="10"/>
  <c r="BX362" i="10"/>
  <c r="BW362" i="10"/>
  <c r="BV362" i="10"/>
  <c r="BU362" i="10"/>
  <c r="BT362" i="10"/>
  <c r="BS362" i="10"/>
  <c r="BR362" i="10"/>
  <c r="BQ362" i="10"/>
  <c r="BP362" i="10"/>
  <c r="BO362" i="10"/>
  <c r="BN362" i="10"/>
  <c r="BM362" i="10"/>
  <c r="BL362" i="10"/>
  <c r="BK362" i="10"/>
  <c r="BJ362" i="10"/>
  <c r="BI362" i="10"/>
  <c r="BH362" i="10"/>
  <c r="BG362" i="10"/>
  <c r="BF362" i="10"/>
  <c r="BE362" i="10"/>
  <c r="BD362" i="10"/>
  <c r="BC362" i="10"/>
  <c r="BB362" i="10"/>
  <c r="BA362" i="10"/>
  <c r="AZ362" i="10"/>
  <c r="AY362" i="10"/>
  <c r="AX362" i="10"/>
  <c r="AW362" i="10"/>
  <c r="AV362" i="10"/>
  <c r="AU362" i="10"/>
  <c r="AT362" i="10"/>
  <c r="AS362" i="10"/>
  <c r="AR362" i="10"/>
  <c r="AQ362" i="10"/>
  <c r="AP362" i="10"/>
  <c r="AO362" i="10"/>
  <c r="AN362" i="10"/>
  <c r="AM362" i="10"/>
  <c r="AL362" i="10"/>
  <c r="AK362" i="10"/>
  <c r="AJ362" i="10"/>
  <c r="AI362" i="10"/>
  <c r="AH362" i="10"/>
  <c r="AG362" i="10"/>
  <c r="AF362" i="10"/>
  <c r="AE362" i="10"/>
  <c r="AD362" i="10"/>
  <c r="AC362" i="10"/>
  <c r="AB362" i="10"/>
  <c r="AA362" i="10"/>
  <c r="Z362" i="10"/>
  <c r="Y362" i="10"/>
  <c r="X362" i="10"/>
  <c r="W362" i="10"/>
  <c r="V362" i="10"/>
  <c r="U362" i="10"/>
  <c r="T362" i="10"/>
  <c r="S362" i="10"/>
  <c r="R362" i="10"/>
  <c r="Q362" i="10"/>
  <c r="P362" i="10"/>
  <c r="O362" i="10"/>
  <c r="N362" i="10"/>
  <c r="M362" i="10"/>
  <c r="L362" i="10"/>
  <c r="K362" i="10"/>
  <c r="J362" i="10"/>
  <c r="I362" i="10"/>
  <c r="H362" i="10"/>
  <c r="G362" i="10"/>
  <c r="F362" i="10"/>
  <c r="E362" i="10"/>
  <c r="D362" i="10"/>
  <c r="C362" i="10"/>
  <c r="B362" i="10"/>
  <c r="A347" i="10"/>
  <c r="A346" i="10"/>
  <c r="A345" i="10"/>
  <c r="A291" i="10"/>
  <c r="A290" i="10"/>
  <c r="C285" i="10"/>
  <c r="B285" i="10"/>
  <c r="C283" i="10"/>
  <c r="B283" i="10"/>
  <c r="C279" i="10"/>
  <c r="C277" i="10"/>
  <c r="C276" i="10"/>
  <c r="C274" i="10"/>
  <c r="C272" i="10"/>
  <c r="B272" i="10"/>
  <c r="DU270" i="10"/>
  <c r="DT270" i="10"/>
  <c r="DS270" i="10"/>
  <c r="DR270" i="10"/>
  <c r="DQ270" i="10"/>
  <c r="DP270" i="10"/>
  <c r="DO270" i="10"/>
  <c r="DN270" i="10"/>
  <c r="DM270" i="10"/>
  <c r="DL270" i="10"/>
  <c r="DK270" i="10"/>
  <c r="DJ270" i="10"/>
  <c r="DI270" i="10"/>
  <c r="DH270" i="10"/>
  <c r="DG270" i="10"/>
  <c r="DF270" i="10"/>
  <c r="DE270" i="10"/>
  <c r="DD270" i="10"/>
  <c r="DC270" i="10"/>
  <c r="DB270" i="10"/>
  <c r="DA270" i="10"/>
  <c r="CZ270" i="10"/>
  <c r="CY270" i="10"/>
  <c r="CX270" i="10"/>
  <c r="CW270" i="10"/>
  <c r="CV270" i="10"/>
  <c r="CU270" i="10"/>
  <c r="CT270" i="10"/>
  <c r="CS270" i="10"/>
  <c r="CR270" i="10"/>
  <c r="CQ270" i="10"/>
  <c r="CP270" i="10"/>
  <c r="CO270" i="10"/>
  <c r="CN270" i="10"/>
  <c r="CM270" i="10"/>
  <c r="CL270" i="10"/>
  <c r="CK270" i="10"/>
  <c r="CJ270" i="10"/>
  <c r="CI270" i="10"/>
  <c r="CH270" i="10"/>
  <c r="CG270" i="10"/>
  <c r="CF270" i="10"/>
  <c r="CE270" i="10"/>
  <c r="CD270" i="10"/>
  <c r="CC270" i="10"/>
  <c r="CB270" i="10"/>
  <c r="CA270" i="10"/>
  <c r="BZ270" i="10"/>
  <c r="BY270" i="10"/>
  <c r="BX270" i="10"/>
  <c r="BW270" i="10"/>
  <c r="BV270" i="10"/>
  <c r="BU270" i="10"/>
  <c r="BT270" i="10"/>
  <c r="BS270" i="10"/>
  <c r="BR270" i="10"/>
  <c r="BQ270" i="10"/>
  <c r="BP270" i="10"/>
  <c r="BO270" i="10"/>
  <c r="BN270" i="10"/>
  <c r="BM270" i="10"/>
  <c r="BL270" i="10"/>
  <c r="BK270" i="10"/>
  <c r="BJ270" i="10"/>
  <c r="BI270" i="10"/>
  <c r="BH270" i="10"/>
  <c r="BG270" i="10"/>
  <c r="BF270" i="10"/>
  <c r="BE270" i="10"/>
  <c r="BD270" i="10"/>
  <c r="BC270" i="10"/>
  <c r="BB270" i="10"/>
  <c r="BA270" i="10"/>
  <c r="AZ270" i="10"/>
  <c r="AY270" i="10"/>
  <c r="AX270" i="10"/>
  <c r="AW270" i="10"/>
  <c r="AV270" i="10"/>
  <c r="AU270" i="10"/>
  <c r="AT270" i="10"/>
  <c r="AS270" i="10"/>
  <c r="AR270" i="10"/>
  <c r="AQ270" i="10"/>
  <c r="AP270" i="10"/>
  <c r="AO270" i="10"/>
  <c r="AN270" i="10"/>
  <c r="AM270" i="10"/>
  <c r="AL270" i="10"/>
  <c r="AK270" i="10"/>
  <c r="AJ270" i="10"/>
  <c r="AI270" i="10"/>
  <c r="AH270" i="10"/>
  <c r="AG270" i="10"/>
  <c r="AF270" i="10"/>
  <c r="AE270" i="10"/>
  <c r="AD270" i="10"/>
  <c r="AC270" i="10"/>
  <c r="AB270" i="10"/>
  <c r="AA270" i="10"/>
  <c r="Z270" i="10"/>
  <c r="Y270" i="10"/>
  <c r="X270" i="10"/>
  <c r="W270" i="10"/>
  <c r="V270" i="10"/>
  <c r="U270" i="10"/>
  <c r="T270" i="10"/>
  <c r="S270" i="10"/>
  <c r="R270" i="10"/>
  <c r="Q270" i="10"/>
  <c r="P270" i="10"/>
  <c r="O270" i="10"/>
  <c r="N270" i="10"/>
  <c r="M270" i="10"/>
  <c r="L270" i="10"/>
  <c r="K270" i="10"/>
  <c r="J270" i="10"/>
  <c r="I270" i="10"/>
  <c r="H270" i="10"/>
  <c r="G270" i="10"/>
  <c r="F270" i="10"/>
  <c r="E270" i="10"/>
  <c r="D270" i="10"/>
  <c r="C270" i="10"/>
  <c r="B270" i="10"/>
  <c r="A270" i="10"/>
  <c r="C268" i="10"/>
  <c r="B268" i="10"/>
  <c r="DU267" i="10"/>
  <c r="DT267" i="10"/>
  <c r="DS267" i="10"/>
  <c r="DR267" i="10"/>
  <c r="DQ267" i="10"/>
  <c r="DP267" i="10"/>
  <c r="DO267" i="10"/>
  <c r="DN267" i="10"/>
  <c r="DM267" i="10"/>
  <c r="DL267" i="10"/>
  <c r="DK267" i="10"/>
  <c r="DJ267" i="10"/>
  <c r="DI267" i="10"/>
  <c r="DH267" i="10"/>
  <c r="DG267" i="10"/>
  <c r="DF267" i="10"/>
  <c r="DE267" i="10"/>
  <c r="DD267" i="10"/>
  <c r="DC267" i="10"/>
  <c r="DB267" i="10"/>
  <c r="DA267" i="10"/>
  <c r="CZ267" i="10"/>
  <c r="CY267" i="10"/>
  <c r="CX267" i="10"/>
  <c r="CW267" i="10"/>
  <c r="CV267" i="10"/>
  <c r="CU267" i="10"/>
  <c r="CT267" i="10"/>
  <c r="CS267" i="10"/>
  <c r="CR267" i="10"/>
  <c r="CQ267" i="10"/>
  <c r="CP267" i="10"/>
  <c r="CO267" i="10"/>
  <c r="CN267" i="10"/>
  <c r="CM267" i="10"/>
  <c r="CL267" i="10"/>
  <c r="CK267" i="10"/>
  <c r="CJ267" i="10"/>
  <c r="CI267" i="10"/>
  <c r="CH267" i="10"/>
  <c r="CG267" i="10"/>
  <c r="CF267" i="10"/>
  <c r="CE267" i="10"/>
  <c r="CD267" i="10"/>
  <c r="CC267" i="10"/>
  <c r="CB267" i="10"/>
  <c r="CA267" i="10"/>
  <c r="BZ267" i="10"/>
  <c r="BY267" i="10"/>
  <c r="BX267" i="10"/>
  <c r="BW267" i="10"/>
  <c r="BV267" i="10"/>
  <c r="BU267" i="10"/>
  <c r="BT267" i="10"/>
  <c r="BS267" i="10"/>
  <c r="BR267" i="10"/>
  <c r="BQ267" i="10"/>
  <c r="BP267" i="10"/>
  <c r="BO267" i="10"/>
  <c r="BN267" i="10"/>
  <c r="BM267" i="10"/>
  <c r="BL267" i="10"/>
  <c r="BK267" i="10"/>
  <c r="BJ267" i="10"/>
  <c r="BI267" i="10"/>
  <c r="BH267" i="10"/>
  <c r="BG267" i="10"/>
  <c r="BF267" i="10"/>
  <c r="BE267" i="10"/>
  <c r="BD267" i="10"/>
  <c r="BC267" i="10"/>
  <c r="BB267" i="10"/>
  <c r="BA267" i="10"/>
  <c r="AZ267" i="10"/>
  <c r="AY267" i="10"/>
  <c r="AX267" i="10"/>
  <c r="AW267" i="10"/>
  <c r="AV267" i="10"/>
  <c r="AU267" i="10"/>
  <c r="AT267" i="10"/>
  <c r="AS267" i="10"/>
  <c r="AR267" i="10"/>
  <c r="AQ267" i="10"/>
  <c r="AP267" i="10"/>
  <c r="AO267" i="10"/>
  <c r="AN267" i="10"/>
  <c r="AM267" i="10"/>
  <c r="AL267" i="10"/>
  <c r="AK267" i="10"/>
  <c r="AJ267" i="10"/>
  <c r="AI267" i="10"/>
  <c r="AH267" i="10"/>
  <c r="AG267" i="10"/>
  <c r="AF267" i="10"/>
  <c r="AE267" i="10"/>
  <c r="AD267" i="10"/>
  <c r="AC267" i="10"/>
  <c r="AB267" i="10"/>
  <c r="AA267" i="10"/>
  <c r="Z267" i="10"/>
  <c r="Y267" i="10"/>
  <c r="X267" i="10"/>
  <c r="W267" i="10"/>
  <c r="V267" i="10"/>
  <c r="U267" i="10"/>
  <c r="T267" i="10"/>
  <c r="S267" i="10"/>
  <c r="R267" i="10"/>
  <c r="Q267" i="10"/>
  <c r="P267" i="10"/>
  <c r="O267" i="10"/>
  <c r="N267" i="10"/>
  <c r="M267" i="10"/>
  <c r="L267" i="10"/>
  <c r="K267" i="10"/>
  <c r="J267" i="10"/>
  <c r="I267" i="10"/>
  <c r="H267" i="10"/>
  <c r="G267" i="10"/>
  <c r="F267" i="10"/>
  <c r="E267" i="10"/>
  <c r="D267" i="10"/>
  <c r="C267" i="10"/>
  <c r="B267" i="10"/>
  <c r="A267" i="10"/>
  <c r="C266" i="10"/>
  <c r="C264" i="10"/>
  <c r="B264" i="10"/>
  <c r="C262" i="10"/>
  <c r="B262" i="10"/>
  <c r="DU258" i="10"/>
  <c r="DT258" i="10"/>
  <c r="DS258" i="10"/>
  <c r="DR258" i="10"/>
  <c r="DQ258" i="10"/>
  <c r="DP258" i="10"/>
  <c r="DO258" i="10"/>
  <c r="DN258" i="10"/>
  <c r="DM258" i="10"/>
  <c r="DL258" i="10"/>
  <c r="DK258" i="10"/>
  <c r="DJ258" i="10"/>
  <c r="DI258" i="10"/>
  <c r="DH258" i="10"/>
  <c r="DG258" i="10"/>
  <c r="DF258" i="10"/>
  <c r="DE258" i="10"/>
  <c r="DD258" i="10"/>
  <c r="DC258" i="10"/>
  <c r="DB258" i="10"/>
  <c r="DA258" i="10"/>
  <c r="CZ258" i="10"/>
  <c r="CY258" i="10"/>
  <c r="CX258" i="10"/>
  <c r="CW258" i="10"/>
  <c r="CV258" i="10"/>
  <c r="CU258" i="10"/>
  <c r="CT258" i="10"/>
  <c r="CS258" i="10"/>
  <c r="CR258" i="10"/>
  <c r="CQ258" i="10"/>
  <c r="CP258" i="10"/>
  <c r="CO258" i="10"/>
  <c r="CN258" i="10"/>
  <c r="CM258" i="10"/>
  <c r="CL258" i="10"/>
  <c r="CK258" i="10"/>
  <c r="CJ258" i="10"/>
  <c r="CI258" i="10"/>
  <c r="CH258" i="10"/>
  <c r="CG258" i="10"/>
  <c r="CF258" i="10"/>
  <c r="CE258" i="10"/>
  <c r="CD258" i="10"/>
  <c r="CC258" i="10"/>
  <c r="CB258" i="10"/>
  <c r="CA258" i="10"/>
  <c r="BZ258" i="10"/>
  <c r="BY258" i="10"/>
  <c r="BX258" i="10"/>
  <c r="BW258" i="10"/>
  <c r="BV258" i="10"/>
  <c r="BU258" i="10"/>
  <c r="BT258" i="10"/>
  <c r="BS258" i="10"/>
  <c r="BR258" i="10"/>
  <c r="BQ258" i="10"/>
  <c r="BP258" i="10"/>
  <c r="BO258" i="10"/>
  <c r="BN258" i="10"/>
  <c r="BM258" i="10"/>
  <c r="BL258" i="10"/>
  <c r="BK258" i="10"/>
  <c r="BJ258" i="10"/>
  <c r="BI258" i="10"/>
  <c r="BH258" i="10"/>
  <c r="BG258" i="10"/>
  <c r="BF258" i="10"/>
  <c r="BE258" i="10"/>
  <c r="BD258" i="10"/>
  <c r="BC258" i="10"/>
  <c r="BB258" i="10"/>
  <c r="BA258" i="10"/>
  <c r="AZ258" i="10"/>
  <c r="AY258" i="10"/>
  <c r="AX258" i="10"/>
  <c r="AW258" i="10"/>
  <c r="AV258" i="10"/>
  <c r="AU258" i="10"/>
  <c r="AT258" i="10"/>
  <c r="AS258" i="10"/>
  <c r="AR258" i="10"/>
  <c r="AQ258" i="10"/>
  <c r="AP258" i="10"/>
  <c r="AO258" i="10"/>
  <c r="AN258" i="10"/>
  <c r="AM258" i="10"/>
  <c r="AL258" i="10"/>
  <c r="AK258" i="10"/>
  <c r="AJ258" i="10"/>
  <c r="AI258" i="10"/>
  <c r="AH258" i="10"/>
  <c r="AG258" i="10"/>
  <c r="AF258" i="10"/>
  <c r="AE258" i="10"/>
  <c r="AD258" i="10"/>
  <c r="AC258" i="10"/>
  <c r="AB258" i="10"/>
  <c r="AA258" i="10"/>
  <c r="Z258" i="10"/>
  <c r="Y258" i="10"/>
  <c r="X258" i="10"/>
  <c r="W258" i="10"/>
  <c r="V258" i="10"/>
  <c r="U258" i="10"/>
  <c r="T258" i="10"/>
  <c r="S258" i="10"/>
  <c r="R258" i="10"/>
  <c r="Q258" i="10"/>
  <c r="P258" i="10"/>
  <c r="O258" i="10"/>
  <c r="N258" i="10"/>
  <c r="M258" i="10"/>
  <c r="L258" i="10"/>
  <c r="K258" i="10"/>
  <c r="J258" i="10"/>
  <c r="I258" i="10"/>
  <c r="H258" i="10"/>
  <c r="G258" i="10"/>
  <c r="F258" i="10"/>
  <c r="E258" i="10"/>
  <c r="D258" i="10"/>
  <c r="C258" i="10"/>
  <c r="B258" i="10"/>
  <c r="A258" i="10"/>
  <c r="C256" i="10"/>
  <c r="B256" i="10"/>
  <c r="C254" i="10"/>
  <c r="C252" i="10"/>
  <c r="B252" i="10"/>
  <c r="D248" i="10"/>
  <c r="C248" i="10"/>
  <c r="B248" i="10"/>
  <c r="DU246" i="10"/>
  <c r="DT246" i="10"/>
  <c r="DS246" i="10"/>
  <c r="DR246" i="10"/>
  <c r="DQ246" i="10"/>
  <c r="DP246" i="10"/>
  <c r="DO246" i="10"/>
  <c r="DN246" i="10"/>
  <c r="DM246" i="10"/>
  <c r="DL246" i="10"/>
  <c r="DK246" i="10"/>
  <c r="DJ246" i="10"/>
  <c r="DI246" i="10"/>
  <c r="DH246" i="10"/>
  <c r="DG246" i="10"/>
  <c r="DF246" i="10"/>
  <c r="DE246" i="10"/>
  <c r="DD246" i="10"/>
  <c r="DC246" i="10"/>
  <c r="DB246" i="10"/>
  <c r="DA246" i="10"/>
  <c r="CZ246" i="10"/>
  <c r="CY246" i="10"/>
  <c r="CX246" i="10"/>
  <c r="CW246" i="10"/>
  <c r="CV246" i="10"/>
  <c r="CU246" i="10"/>
  <c r="CT246" i="10"/>
  <c r="CS246" i="10"/>
  <c r="CR246" i="10"/>
  <c r="CQ246" i="10"/>
  <c r="CP246" i="10"/>
  <c r="CO246" i="10"/>
  <c r="CN246" i="10"/>
  <c r="CM246" i="10"/>
  <c r="CL246" i="10"/>
  <c r="CK246" i="10"/>
  <c r="CJ246" i="10"/>
  <c r="CI246" i="10"/>
  <c r="CH246" i="10"/>
  <c r="CG246" i="10"/>
  <c r="CF246" i="10"/>
  <c r="CE246" i="10"/>
  <c r="CD246" i="10"/>
  <c r="CC246" i="10"/>
  <c r="CB246" i="10"/>
  <c r="CA246" i="10"/>
  <c r="BZ246" i="10"/>
  <c r="BY246" i="10"/>
  <c r="BX246" i="10"/>
  <c r="BW246" i="10"/>
  <c r="BV246" i="10"/>
  <c r="BU246" i="10"/>
  <c r="BT246" i="10"/>
  <c r="BS246" i="10"/>
  <c r="BR246" i="10"/>
  <c r="BQ246" i="10"/>
  <c r="BP246" i="10"/>
  <c r="BO246" i="10"/>
  <c r="BN246" i="10"/>
  <c r="BM246" i="10"/>
  <c r="BL246" i="10"/>
  <c r="BK246" i="10"/>
  <c r="BJ246" i="10"/>
  <c r="BI246" i="10"/>
  <c r="BH246" i="10"/>
  <c r="BG246" i="10"/>
  <c r="BF246" i="10"/>
  <c r="BE246" i="10"/>
  <c r="BD246" i="10"/>
  <c r="BC246" i="10"/>
  <c r="BB246" i="10"/>
  <c r="BA246" i="10"/>
  <c r="AZ246" i="10"/>
  <c r="AY246" i="10"/>
  <c r="AX246" i="10"/>
  <c r="AW246" i="10"/>
  <c r="AV246" i="10"/>
  <c r="AU246" i="10"/>
  <c r="AT246" i="10"/>
  <c r="AS246" i="10"/>
  <c r="AR246" i="10"/>
  <c r="AQ246" i="10"/>
  <c r="AP246" i="10"/>
  <c r="AO246" i="10"/>
  <c r="AN246" i="10"/>
  <c r="AM246" i="10"/>
  <c r="AL246" i="10"/>
  <c r="AK246" i="10"/>
  <c r="AJ246" i="10"/>
  <c r="AI246" i="10"/>
  <c r="AH246" i="10"/>
  <c r="AG246" i="10"/>
  <c r="AF246" i="10"/>
  <c r="AE246" i="10"/>
  <c r="AD246" i="10"/>
  <c r="AC246" i="10"/>
  <c r="AB246" i="10"/>
  <c r="AA246" i="10"/>
  <c r="Z246" i="10"/>
  <c r="Y246" i="10"/>
  <c r="X246" i="10"/>
  <c r="W246" i="10"/>
  <c r="V246" i="10"/>
  <c r="U246" i="10"/>
  <c r="T246" i="10"/>
  <c r="S246" i="10"/>
  <c r="R246" i="10"/>
  <c r="Q246" i="10"/>
  <c r="P246" i="10"/>
  <c r="O246" i="10"/>
  <c r="N246" i="10"/>
  <c r="M246" i="10"/>
  <c r="L246" i="10"/>
  <c r="K246" i="10"/>
  <c r="J246" i="10"/>
  <c r="I246" i="10"/>
  <c r="H246" i="10"/>
  <c r="G246" i="10"/>
  <c r="F246" i="10"/>
  <c r="E246" i="10"/>
  <c r="C246" i="10"/>
  <c r="B246" i="10"/>
  <c r="DU244" i="10"/>
  <c r="DT244" i="10"/>
  <c r="DS244" i="10"/>
  <c r="DR244" i="10"/>
  <c r="DQ244" i="10"/>
  <c r="DP244" i="10"/>
  <c r="DO244" i="10"/>
  <c r="DN244" i="10"/>
  <c r="DM244" i="10"/>
  <c r="DL244" i="10"/>
  <c r="DK244" i="10"/>
  <c r="DJ244" i="10"/>
  <c r="DI244" i="10"/>
  <c r="DH244" i="10"/>
  <c r="DG244" i="10"/>
  <c r="DF244" i="10"/>
  <c r="DE244" i="10"/>
  <c r="DD244" i="10"/>
  <c r="DC244" i="10"/>
  <c r="DB244" i="10"/>
  <c r="DA244" i="10"/>
  <c r="CZ244" i="10"/>
  <c r="CY244" i="10"/>
  <c r="CX244" i="10"/>
  <c r="CW244" i="10"/>
  <c r="CV244" i="10"/>
  <c r="CU244" i="10"/>
  <c r="CT244" i="10"/>
  <c r="CS244" i="10"/>
  <c r="CR244" i="10"/>
  <c r="CQ244" i="10"/>
  <c r="CP244" i="10"/>
  <c r="CO244" i="10"/>
  <c r="CN244" i="10"/>
  <c r="CM244" i="10"/>
  <c r="CL244" i="10"/>
  <c r="CK244" i="10"/>
  <c r="CJ244" i="10"/>
  <c r="CI244" i="10"/>
  <c r="CH244" i="10"/>
  <c r="CG244" i="10"/>
  <c r="CF244" i="10"/>
  <c r="CE244" i="10"/>
  <c r="CD244" i="10"/>
  <c r="CC244" i="10"/>
  <c r="CB244" i="10"/>
  <c r="CA244" i="10"/>
  <c r="BZ244" i="10"/>
  <c r="BY244" i="10"/>
  <c r="BX244" i="10"/>
  <c r="BW244" i="10"/>
  <c r="BV244" i="10"/>
  <c r="BU244" i="10"/>
  <c r="BT244" i="10"/>
  <c r="BS244" i="10"/>
  <c r="BR244" i="10"/>
  <c r="BQ244" i="10"/>
  <c r="BP244" i="10"/>
  <c r="BO244" i="10"/>
  <c r="BN244" i="10"/>
  <c r="BM244" i="10"/>
  <c r="BL244" i="10"/>
  <c r="BK244" i="10"/>
  <c r="BJ244" i="10"/>
  <c r="BI244" i="10"/>
  <c r="BH244" i="10"/>
  <c r="BG244" i="10"/>
  <c r="BF244" i="10"/>
  <c r="BE244" i="10"/>
  <c r="BD244" i="10"/>
  <c r="BC244" i="10"/>
  <c r="BB244" i="10"/>
  <c r="BA244" i="10"/>
  <c r="AZ244" i="10"/>
  <c r="AY244" i="10"/>
  <c r="AX244" i="10"/>
  <c r="AW244" i="10"/>
  <c r="AV244" i="10"/>
  <c r="AU244" i="10"/>
  <c r="AT244" i="10"/>
  <c r="AS244" i="10"/>
  <c r="AR244" i="10"/>
  <c r="AQ244" i="10"/>
  <c r="AP244" i="10"/>
  <c r="AO244" i="10"/>
  <c r="AN244" i="10"/>
  <c r="AM244" i="10"/>
  <c r="AL244" i="10"/>
  <c r="AK244" i="10"/>
  <c r="AJ244" i="10"/>
  <c r="AI244" i="10"/>
  <c r="AH244" i="10"/>
  <c r="AG244" i="10"/>
  <c r="AF244" i="10"/>
  <c r="AE244" i="10"/>
  <c r="AD244" i="10"/>
  <c r="AC244" i="10"/>
  <c r="AB244" i="10"/>
  <c r="AA244" i="10"/>
  <c r="Z244" i="10"/>
  <c r="Y244" i="10"/>
  <c r="X244" i="10"/>
  <c r="W244" i="10"/>
  <c r="V244" i="10"/>
  <c r="U244" i="10"/>
  <c r="T244" i="10"/>
  <c r="S244" i="10"/>
  <c r="R244" i="10"/>
  <c r="Q244" i="10"/>
  <c r="P244" i="10"/>
  <c r="O244" i="10"/>
  <c r="N244" i="10"/>
  <c r="M244" i="10"/>
  <c r="L244" i="10"/>
  <c r="K244" i="10"/>
  <c r="J244" i="10"/>
  <c r="I244" i="10"/>
  <c r="H244" i="10"/>
  <c r="G244" i="10"/>
  <c r="F244" i="10"/>
  <c r="E244" i="10"/>
  <c r="D244" i="10"/>
  <c r="C244" i="10"/>
  <c r="B244" i="10"/>
  <c r="C242" i="10"/>
  <c r="B242" i="10"/>
  <c r="C238" i="10"/>
  <c r="B238" i="10"/>
  <c r="D233" i="10"/>
  <c r="C233" i="10"/>
  <c r="B233" i="10"/>
  <c r="B231" i="10"/>
  <c r="A231" i="10"/>
  <c r="C229" i="10"/>
  <c r="C228" i="10"/>
  <c r="B228" i="10"/>
  <c r="A228" i="10"/>
  <c r="C227" i="10"/>
  <c r="C226" i="10"/>
  <c r="B226" i="10"/>
  <c r="A189" i="10"/>
  <c r="A188" i="10"/>
  <c r="B181" i="10"/>
  <c r="A181" i="10"/>
  <c r="B180" i="10"/>
  <c r="A180" i="10"/>
  <c r="B179" i="10"/>
  <c r="A179" i="10"/>
  <c r="B178" i="10"/>
  <c r="A178" i="10"/>
  <c r="B177" i="10"/>
  <c r="A177" i="10"/>
  <c r="B176" i="10"/>
  <c r="A176" i="10"/>
  <c r="B175" i="10"/>
  <c r="A175" i="10"/>
  <c r="B171" i="10"/>
  <c r="A171" i="10"/>
  <c r="B170" i="10"/>
  <c r="A170" i="10"/>
  <c r="B169" i="10"/>
  <c r="A169" i="10"/>
  <c r="B168" i="10"/>
  <c r="A168" i="10"/>
  <c r="B167" i="10"/>
  <c r="A167" i="10"/>
  <c r="B166" i="10"/>
  <c r="A166" i="10"/>
  <c r="B149" i="10"/>
  <c r="A149" i="10"/>
  <c r="B148" i="10"/>
  <c r="A148" i="10"/>
  <c r="E323" i="10" l="1"/>
  <c r="E324" i="10"/>
  <c r="E326" i="10"/>
  <c r="E328" i="10"/>
  <c r="E325" i="10"/>
  <c r="E327" i="10"/>
  <c r="E329" i="10"/>
  <c r="E331" i="10"/>
  <c r="E330" i="10"/>
  <c r="D346" i="7"/>
  <c r="E348" i="7" s="1"/>
  <c r="F126" i="10"/>
  <c r="G126" i="10" s="1"/>
  <c r="F129" i="10"/>
  <c r="G129" i="10" s="1"/>
  <c r="F130" i="10"/>
  <c r="G130" i="10" s="1"/>
  <c r="F134" i="10"/>
  <c r="G134" i="10" s="1"/>
  <c r="F127" i="10"/>
  <c r="G127" i="10" s="1"/>
  <c r="F131" i="10"/>
  <c r="G131" i="10" s="1"/>
  <c r="F133" i="10"/>
  <c r="G133" i="10" s="1"/>
  <c r="D229" i="10"/>
  <c r="F128" i="10"/>
  <c r="G128" i="10" s="1"/>
  <c r="F132" i="10"/>
  <c r="G132" i="10" s="1"/>
  <c r="E329" i="7"/>
  <c r="E295" i="7"/>
  <c r="D18" i="7"/>
  <c r="D46" i="7"/>
  <c r="D45" i="7"/>
  <c r="D47" i="7"/>
  <c r="E312" i="7"/>
  <c r="D252" i="10"/>
  <c r="D246" i="10"/>
  <c r="D156" i="10"/>
  <c r="D276" i="10"/>
  <c r="D352" i="10"/>
  <c r="D264" i="10"/>
  <c r="E39" i="28" l="1"/>
  <c r="E38" i="28"/>
  <c r="E130" i="28"/>
  <c r="E350" i="7"/>
  <c r="D353" i="10"/>
  <c r="E40" i="28" l="1"/>
  <c r="B127" i="12"/>
  <c r="A127"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K32" i="15" s="1"/>
  <c r="A121" i="12"/>
  <c r="A120" i="12"/>
  <c r="A119" i="12"/>
  <c r="A118" i="12"/>
  <c r="A117" i="12"/>
  <c r="A116" i="12"/>
  <c r="A115" i="12"/>
  <c r="A114" i="12"/>
  <c r="A113" i="12"/>
  <c r="A101" i="12"/>
  <c r="A133" i="12" s="1"/>
  <c r="B96" i="12"/>
  <c r="A96" i="12"/>
  <c r="D92" i="12"/>
  <c r="A92" i="12"/>
  <c r="D91" i="12"/>
  <c r="A91" i="12"/>
  <c r="D68" i="12"/>
  <c r="B68" i="12"/>
  <c r="A68" i="12"/>
  <c r="B49" i="12"/>
  <c r="A49" i="12"/>
  <c r="B40" i="12"/>
  <c r="B47" i="12" s="1"/>
  <c r="B39" i="12"/>
  <c r="B46" i="12" s="1"/>
  <c r="B38" i="12"/>
  <c r="B45" i="12" s="1"/>
  <c r="B37" i="12"/>
  <c r="A37" i="12"/>
  <c r="B36" i="12"/>
  <c r="B44" i="12" s="1"/>
  <c r="A36" i="12"/>
  <c r="A44" i="12" s="1"/>
  <c r="B35" i="12"/>
  <c r="B94" i="12" s="1"/>
  <c r="A35" i="12"/>
  <c r="A94" i="12" s="1"/>
  <c r="B34" i="12"/>
  <c r="A34" i="12"/>
  <c r="B26" i="12"/>
  <c r="A26" i="12"/>
  <c r="B20" i="12"/>
  <c r="A20" i="12"/>
  <c r="B19" i="12"/>
  <c r="A19" i="12"/>
  <c r="A18" i="12"/>
  <c r="B17" i="12"/>
  <c r="A17" i="12"/>
  <c r="B16" i="12"/>
  <c r="A16" i="12"/>
  <c r="B15" i="12"/>
  <c r="A15" i="12"/>
  <c r="B14" i="12"/>
  <c r="A14" i="12"/>
  <c r="B13" i="12"/>
  <c r="B12" i="12"/>
  <c r="A12" i="12"/>
  <c r="B11" i="12"/>
  <c r="B95" i="12" s="1"/>
  <c r="A11" i="12"/>
  <c r="A95" i="12" s="1"/>
  <c r="B10" i="12"/>
  <c r="A10" i="12"/>
  <c r="E4" i="12"/>
  <c r="B84" i="11"/>
  <c r="A84" i="11"/>
  <c r="B83" i="11"/>
  <c r="A83" i="11"/>
  <c r="A79" i="11"/>
  <c r="D74" i="11"/>
  <c r="B74" i="11"/>
  <c r="A74" i="11"/>
  <c r="D72" i="11"/>
  <c r="B72" i="11"/>
  <c r="A72" i="11"/>
  <c r="D71" i="11"/>
  <c r="B71" i="11"/>
  <c r="A71" i="11"/>
  <c r="B63" i="11"/>
  <c r="A63" i="11"/>
  <c r="A60" i="11"/>
  <c r="A59" i="11"/>
  <c r="A58" i="11"/>
  <c r="E55" i="11"/>
  <c r="A55" i="11"/>
  <c r="A54" i="11"/>
  <c r="A50" i="11"/>
  <c r="A49" i="11"/>
  <c r="A45" i="11"/>
  <c r="A44" i="11"/>
  <c r="B37" i="11"/>
  <c r="A37" i="11"/>
  <c r="B36" i="11"/>
  <c r="A36" i="11"/>
  <c r="B35" i="11"/>
  <c r="B18" i="12" s="1"/>
  <c r="A35" i="11"/>
  <c r="B34" i="11"/>
  <c r="A34" i="11"/>
  <c r="B33" i="11"/>
  <c r="A33" i="11"/>
  <c r="B32" i="11"/>
  <c r="A32" i="11"/>
  <c r="A13" i="12" s="1"/>
  <c r="B31" i="11"/>
  <c r="A31" i="11"/>
  <c r="A27" i="11"/>
  <c r="D21" i="11"/>
  <c r="B21" i="11"/>
  <c r="A21" i="11"/>
  <c r="D20" i="11"/>
  <c r="B20" i="11"/>
  <c r="A20" i="11"/>
  <c r="D18" i="11"/>
  <c r="A18" i="11"/>
  <c r="D17" i="11"/>
  <c r="A17" i="11"/>
  <c r="A15" i="11"/>
  <c r="D13" i="11"/>
  <c r="A13" i="11"/>
  <c r="B9" i="11"/>
  <c r="A9" i="11"/>
  <c r="E4" i="11"/>
  <c r="E41" i="28" l="1"/>
  <c r="E94" i="25"/>
  <c r="E19" i="25"/>
  <c r="E60" i="27" s="1"/>
  <c r="D73" i="11"/>
  <c r="D75" i="11" s="1"/>
  <c r="D76" i="11" s="1"/>
  <c r="DS123" i="25"/>
  <c r="DO123" i="25"/>
  <c r="DK123" i="25"/>
  <c r="DG123" i="25"/>
  <c r="DC123" i="25"/>
  <c r="CY123" i="25"/>
  <c r="CU123" i="25"/>
  <c r="CQ123" i="25"/>
  <c r="CM123" i="25"/>
  <c r="CI123" i="25"/>
  <c r="CE123" i="25"/>
  <c r="CA123" i="25"/>
  <c r="BW123" i="25"/>
  <c r="BS123" i="25"/>
  <c r="BO123" i="25"/>
  <c r="BK123" i="25"/>
  <c r="BG123" i="25"/>
  <c r="BC123" i="25"/>
  <c r="AY123" i="25"/>
  <c r="AU123" i="25"/>
  <c r="AQ123" i="25"/>
  <c r="AM123" i="25"/>
  <c r="AI123" i="25"/>
  <c r="AE123" i="25"/>
  <c r="AA123" i="25"/>
  <c r="W123" i="25"/>
  <c r="S123" i="25"/>
  <c r="O123" i="25"/>
  <c r="K123" i="25"/>
  <c r="G123" i="25"/>
  <c r="DT45" i="25"/>
  <c r="DP45" i="25"/>
  <c r="DL45" i="25"/>
  <c r="DH45" i="25"/>
  <c r="DD45" i="25"/>
  <c r="CZ45" i="25"/>
  <c r="CV45" i="25"/>
  <c r="CR45" i="25"/>
  <c r="CN45" i="25"/>
  <c r="CJ45" i="25"/>
  <c r="CF45" i="25"/>
  <c r="CB45" i="25"/>
  <c r="BX45" i="25"/>
  <c r="BT45" i="25"/>
  <c r="BP45" i="25"/>
  <c r="BL45" i="25"/>
  <c r="BH45" i="25"/>
  <c r="BD45" i="25"/>
  <c r="AZ45" i="25"/>
  <c r="AV45" i="25"/>
  <c r="AR45" i="25"/>
  <c r="AN45" i="25"/>
  <c r="AJ45" i="25"/>
  <c r="AF45" i="25"/>
  <c r="AB45" i="25"/>
  <c r="X45" i="25"/>
  <c r="T45" i="25"/>
  <c r="P45" i="25"/>
  <c r="L45" i="25"/>
  <c r="H45" i="25"/>
  <c r="E45" i="25"/>
  <c r="DR123" i="25"/>
  <c r="DN123" i="25"/>
  <c r="DJ123" i="25"/>
  <c r="DF123" i="25"/>
  <c r="DB123" i="25"/>
  <c r="CX123" i="25"/>
  <c r="CT123" i="25"/>
  <c r="CP123" i="25"/>
  <c r="CL123" i="25"/>
  <c r="CH123" i="25"/>
  <c r="CD123" i="25"/>
  <c r="BZ123" i="25"/>
  <c r="BV123" i="25"/>
  <c r="BR123" i="25"/>
  <c r="BN123" i="25"/>
  <c r="BJ123" i="25"/>
  <c r="BF123" i="25"/>
  <c r="BB123" i="25"/>
  <c r="AX123" i="25"/>
  <c r="AT123" i="25"/>
  <c r="AP123" i="25"/>
  <c r="AL123" i="25"/>
  <c r="AH123" i="25"/>
  <c r="AD123" i="25"/>
  <c r="Z123" i="25"/>
  <c r="V123" i="25"/>
  <c r="R123" i="25"/>
  <c r="N123" i="25"/>
  <c r="J123" i="25"/>
  <c r="F123" i="25"/>
  <c r="DS45" i="25"/>
  <c r="DO45" i="25"/>
  <c r="DK45" i="25"/>
  <c r="DG45" i="25"/>
  <c r="DC45" i="25"/>
  <c r="CY45" i="25"/>
  <c r="CU45" i="25"/>
  <c r="CQ45" i="25"/>
  <c r="CM45" i="25"/>
  <c r="CI45" i="25"/>
  <c r="CE45" i="25"/>
  <c r="CA45" i="25"/>
  <c r="BW45" i="25"/>
  <c r="BS45" i="25"/>
  <c r="BO45" i="25"/>
  <c r="BK45" i="25"/>
  <c r="BG45" i="25"/>
  <c r="BC45" i="25"/>
  <c r="AY45" i="25"/>
  <c r="AU45" i="25"/>
  <c r="AQ45" i="25"/>
  <c r="AM45" i="25"/>
  <c r="AI45" i="25"/>
  <c r="AE45" i="25"/>
  <c r="AA45" i="25"/>
  <c r="W45" i="25"/>
  <c r="S45" i="25"/>
  <c r="O45" i="25"/>
  <c r="K45" i="25"/>
  <c r="G45" i="25"/>
  <c r="DU123" i="25"/>
  <c r="DQ123" i="25"/>
  <c r="DM123" i="25"/>
  <c r="DI123" i="25"/>
  <c r="DE123" i="25"/>
  <c r="DA123" i="25"/>
  <c r="CW123" i="25"/>
  <c r="CS123" i="25"/>
  <c r="CO123" i="25"/>
  <c r="CK123" i="25"/>
  <c r="CG123" i="25"/>
  <c r="CC123" i="25"/>
  <c r="BY123" i="25"/>
  <c r="BU123" i="25"/>
  <c r="BQ123" i="25"/>
  <c r="BM123" i="25"/>
  <c r="BI123" i="25"/>
  <c r="BE123" i="25"/>
  <c r="BA123" i="25"/>
  <c r="AW123" i="25"/>
  <c r="AS123" i="25"/>
  <c r="AO123" i="25"/>
  <c r="AK123" i="25"/>
  <c r="AG123" i="25"/>
  <c r="AC123" i="25"/>
  <c r="Y123" i="25"/>
  <c r="U123" i="25"/>
  <c r="Q123" i="25"/>
  <c r="M123" i="25"/>
  <c r="I123" i="25"/>
  <c r="DR45" i="25"/>
  <c r="DN45" i="25"/>
  <c r="DJ45" i="25"/>
  <c r="DF45" i="25"/>
  <c r="DB45" i="25"/>
  <c r="CX45" i="25"/>
  <c r="CT45" i="25"/>
  <c r="CP45" i="25"/>
  <c r="CL45" i="25"/>
  <c r="CH45" i="25"/>
  <c r="CD45" i="25"/>
  <c r="BZ45" i="25"/>
  <c r="BV45" i="25"/>
  <c r="BR45" i="25"/>
  <c r="BN45" i="25"/>
  <c r="BJ45" i="25"/>
  <c r="BF45" i="25"/>
  <c r="BB45" i="25"/>
  <c r="AX45" i="25"/>
  <c r="AT45" i="25"/>
  <c r="AP45" i="25"/>
  <c r="AL45" i="25"/>
  <c r="AH45" i="25"/>
  <c r="AD45" i="25"/>
  <c r="Z45" i="25"/>
  <c r="V45" i="25"/>
  <c r="R45" i="25"/>
  <c r="N45" i="25"/>
  <c r="J45" i="25"/>
  <c r="F45" i="25"/>
  <c r="DT123" i="25"/>
  <c r="DP123" i="25"/>
  <c r="DL123" i="25"/>
  <c r="DH123" i="25"/>
  <c r="DD123" i="25"/>
  <c r="CZ123" i="25"/>
  <c r="CV123" i="25"/>
  <c r="CR123" i="25"/>
  <c r="CN123" i="25"/>
  <c r="CJ123" i="25"/>
  <c r="CF123" i="25"/>
  <c r="CB123" i="25"/>
  <c r="BX123" i="25"/>
  <c r="BT123" i="25"/>
  <c r="BP123" i="25"/>
  <c r="BL123" i="25"/>
  <c r="BH123" i="25"/>
  <c r="BD123" i="25"/>
  <c r="AZ123" i="25"/>
  <c r="AV123" i="25"/>
  <c r="AR123" i="25"/>
  <c r="AN123" i="25"/>
  <c r="AJ123" i="25"/>
  <c r="AF123" i="25"/>
  <c r="AB123" i="25"/>
  <c r="X123" i="25"/>
  <c r="T123" i="25"/>
  <c r="P123" i="25"/>
  <c r="L123" i="25"/>
  <c r="H123" i="25"/>
  <c r="E123" i="25"/>
  <c r="DU45" i="25"/>
  <c r="DQ45" i="25"/>
  <c r="DM45" i="25"/>
  <c r="DI45" i="25"/>
  <c r="DE45" i="25"/>
  <c r="DA45" i="25"/>
  <c r="CW45" i="25"/>
  <c r="CS45" i="25"/>
  <c r="CO45" i="25"/>
  <c r="CK45" i="25"/>
  <c r="CG45" i="25"/>
  <c r="CC45" i="25"/>
  <c r="BY45" i="25"/>
  <c r="BU45" i="25"/>
  <c r="BQ45" i="25"/>
  <c r="BM45" i="25"/>
  <c r="BI45" i="25"/>
  <c r="BE45" i="25"/>
  <c r="BA45" i="25"/>
  <c r="AW45" i="25"/>
  <c r="AS45" i="25"/>
  <c r="AO45" i="25"/>
  <c r="AK45" i="25"/>
  <c r="AG45" i="25"/>
  <c r="AC45" i="25"/>
  <c r="Y45" i="25"/>
  <c r="U45" i="25"/>
  <c r="Q45" i="25"/>
  <c r="M45" i="25"/>
  <c r="I45" i="25"/>
  <c r="DS107" i="25"/>
  <c r="DO107" i="25"/>
  <c r="DK107" i="25"/>
  <c r="DG107" i="25"/>
  <c r="DC107" i="25"/>
  <c r="CY107" i="25"/>
  <c r="CU107" i="25"/>
  <c r="CQ107" i="25"/>
  <c r="CM107" i="25"/>
  <c r="CI107" i="25"/>
  <c r="CE107" i="25"/>
  <c r="CA107" i="25"/>
  <c r="BW107" i="25"/>
  <c r="BS107" i="25"/>
  <c r="BO107" i="25"/>
  <c r="BK107" i="25"/>
  <c r="BG107" i="25"/>
  <c r="BC107" i="25"/>
  <c r="AY107" i="25"/>
  <c r="AU107" i="25"/>
  <c r="AQ107" i="25"/>
  <c r="AM107" i="25"/>
  <c r="AI107" i="25"/>
  <c r="AE107" i="25"/>
  <c r="AA107" i="25"/>
  <c r="W107" i="25"/>
  <c r="S107" i="25"/>
  <c r="O107" i="25"/>
  <c r="K107" i="25"/>
  <c r="G107" i="25"/>
  <c r="G76" i="27" s="1"/>
  <c r="G115" i="27" s="1"/>
  <c r="DQ107" i="25"/>
  <c r="DI107" i="25"/>
  <c r="DA107" i="25"/>
  <c r="CO107" i="25"/>
  <c r="CG107" i="25"/>
  <c r="BU107" i="25"/>
  <c r="BI107" i="25"/>
  <c r="BA107" i="25"/>
  <c r="AO107" i="25"/>
  <c r="AG107" i="25"/>
  <c r="Y107" i="25"/>
  <c r="M107" i="25"/>
  <c r="I107" i="25"/>
  <c r="DP107" i="25"/>
  <c r="DH107" i="25"/>
  <c r="DD107" i="25"/>
  <c r="CV107" i="25"/>
  <c r="CR107" i="25"/>
  <c r="CJ107" i="25"/>
  <c r="CB107" i="25"/>
  <c r="BT107" i="25"/>
  <c r="BL107" i="25"/>
  <c r="BD107" i="25"/>
  <c r="AV107" i="25"/>
  <c r="AN107" i="25"/>
  <c r="AF107" i="25"/>
  <c r="AB107" i="25"/>
  <c r="X107" i="25"/>
  <c r="P107" i="25"/>
  <c r="H107" i="25"/>
  <c r="DR107" i="25"/>
  <c r="DN107" i="25"/>
  <c r="DJ107" i="25"/>
  <c r="DF107" i="25"/>
  <c r="DB107" i="25"/>
  <c r="CX107" i="25"/>
  <c r="CT107" i="25"/>
  <c r="CP107" i="25"/>
  <c r="CL107" i="25"/>
  <c r="CH107" i="25"/>
  <c r="CD107" i="25"/>
  <c r="BZ107" i="25"/>
  <c r="BV107" i="25"/>
  <c r="BR107" i="25"/>
  <c r="BN107" i="25"/>
  <c r="BJ107" i="25"/>
  <c r="BF107" i="25"/>
  <c r="BB107" i="25"/>
  <c r="AX107" i="25"/>
  <c r="AT107" i="25"/>
  <c r="AP107" i="25"/>
  <c r="AL107" i="25"/>
  <c r="AH107" i="25"/>
  <c r="AD107" i="25"/>
  <c r="Z107" i="25"/>
  <c r="V107" i="25"/>
  <c r="R107" i="25"/>
  <c r="N107" i="25"/>
  <c r="J107" i="25"/>
  <c r="F107" i="25"/>
  <c r="F76" i="27" s="1"/>
  <c r="F115" i="27" s="1"/>
  <c r="DU107" i="25"/>
  <c r="DM107" i="25"/>
  <c r="DE107" i="25"/>
  <c r="CW107" i="25"/>
  <c r="CS107" i="25"/>
  <c r="CK107" i="25"/>
  <c r="CC107" i="25"/>
  <c r="BY107" i="25"/>
  <c r="BQ107" i="25"/>
  <c r="BM107" i="25"/>
  <c r="BE107" i="25"/>
  <c r="AW107" i="25"/>
  <c r="AS107" i="25"/>
  <c r="AK107" i="25"/>
  <c r="AC107" i="25"/>
  <c r="U107" i="25"/>
  <c r="Q107" i="25"/>
  <c r="DT107" i="25"/>
  <c r="DL107" i="25"/>
  <c r="CZ107" i="25"/>
  <c r="CN107" i="25"/>
  <c r="CF107" i="25"/>
  <c r="BX107" i="25"/>
  <c r="BP107" i="25"/>
  <c r="BH107" i="25"/>
  <c r="AZ107" i="25"/>
  <c r="AR107" i="25"/>
  <c r="AJ107" i="25"/>
  <c r="T107" i="25"/>
  <c r="L107" i="25"/>
  <c r="DT31" i="25"/>
  <c r="DP31" i="25"/>
  <c r="DL31" i="25"/>
  <c r="DH31" i="25"/>
  <c r="DD31" i="25"/>
  <c r="CZ31" i="25"/>
  <c r="CV31" i="25"/>
  <c r="CR31" i="25"/>
  <c r="CN31" i="25"/>
  <c r="CJ31" i="25"/>
  <c r="CF31" i="25"/>
  <c r="CB31" i="25"/>
  <c r="BX31" i="25"/>
  <c r="BT31" i="25"/>
  <c r="BP31" i="25"/>
  <c r="BL31" i="25"/>
  <c r="BH31" i="25"/>
  <c r="BD31" i="25"/>
  <c r="AZ31" i="25"/>
  <c r="AV31" i="25"/>
  <c r="AR31" i="25"/>
  <c r="AN31" i="25"/>
  <c r="AJ31" i="25"/>
  <c r="AF31" i="25"/>
  <c r="AB31" i="25"/>
  <c r="X31" i="25"/>
  <c r="T31" i="25"/>
  <c r="P31" i="25"/>
  <c r="L31" i="25"/>
  <c r="H31" i="25"/>
  <c r="E107" i="25"/>
  <c r="E76" i="27" s="1"/>
  <c r="DN31" i="25"/>
  <c r="DF31" i="25"/>
  <c r="DB31" i="25"/>
  <c r="CT31" i="25"/>
  <c r="CL31" i="25"/>
  <c r="CD31" i="25"/>
  <c r="BV31" i="25"/>
  <c r="BJ31" i="25"/>
  <c r="BB31" i="25"/>
  <c r="AT31" i="25"/>
  <c r="AH31" i="25"/>
  <c r="AD31" i="25"/>
  <c r="V31" i="25"/>
  <c r="N31" i="25"/>
  <c r="F31" i="25"/>
  <c r="DU31" i="25"/>
  <c r="DQ31" i="25"/>
  <c r="DI31" i="25"/>
  <c r="DE31" i="25"/>
  <c r="DA31" i="25"/>
  <c r="CW31" i="25"/>
  <c r="CS31" i="25"/>
  <c r="CO31" i="25"/>
  <c r="CK31" i="25"/>
  <c r="CC31" i="25"/>
  <c r="BY31" i="25"/>
  <c r="BQ31" i="25"/>
  <c r="BI31" i="25"/>
  <c r="BA31" i="25"/>
  <c r="AS31" i="25"/>
  <c r="AK31" i="25"/>
  <c r="Y31" i="25"/>
  <c r="Q31" i="25"/>
  <c r="I31" i="25"/>
  <c r="DS31" i="25"/>
  <c r="DO31" i="25"/>
  <c r="DK31" i="25"/>
  <c r="DG31" i="25"/>
  <c r="DC31" i="25"/>
  <c r="CY31" i="25"/>
  <c r="CU31" i="25"/>
  <c r="CQ31" i="25"/>
  <c r="CM31" i="25"/>
  <c r="CI31" i="25"/>
  <c r="CE31" i="25"/>
  <c r="CA31" i="25"/>
  <c r="BW31" i="25"/>
  <c r="BS31" i="25"/>
  <c r="BO31" i="25"/>
  <c r="BK31" i="25"/>
  <c r="BG31" i="25"/>
  <c r="BC31" i="25"/>
  <c r="AY31" i="25"/>
  <c r="AU31" i="25"/>
  <c r="AQ31" i="25"/>
  <c r="AM31" i="25"/>
  <c r="AI31" i="25"/>
  <c r="AE31" i="25"/>
  <c r="AA31" i="25"/>
  <c r="W31" i="25"/>
  <c r="S31" i="25"/>
  <c r="O31" i="25"/>
  <c r="K31" i="25"/>
  <c r="G31" i="25"/>
  <c r="DR31" i="25"/>
  <c r="DJ31" i="25"/>
  <c r="CX31" i="25"/>
  <c r="CP31" i="25"/>
  <c r="CH31" i="25"/>
  <c r="BZ31" i="25"/>
  <c r="BR31" i="25"/>
  <c r="BN31" i="25"/>
  <c r="BF31" i="25"/>
  <c r="AX31" i="25"/>
  <c r="AP31" i="25"/>
  <c r="AL31" i="25"/>
  <c r="Z31" i="25"/>
  <c r="R31" i="25"/>
  <c r="J31" i="25"/>
  <c r="DM31" i="25"/>
  <c r="CG31" i="25"/>
  <c r="BU31" i="25"/>
  <c r="BM31" i="25"/>
  <c r="BE31" i="25"/>
  <c r="AW31" i="25"/>
  <c r="AO31" i="25"/>
  <c r="AG31" i="25"/>
  <c r="AC31" i="25"/>
  <c r="U31" i="25"/>
  <c r="M31" i="25"/>
  <c r="E31" i="25"/>
  <c r="Q46" i="25" l="1"/>
  <c r="Q75" i="25"/>
  <c r="Q76" i="25" s="1"/>
  <c r="AG46" i="25"/>
  <c r="AG75" i="25"/>
  <c r="AG76" i="25" s="1"/>
  <c r="AW46" i="25"/>
  <c r="AW75" i="25"/>
  <c r="AW76" i="25" s="1"/>
  <c r="BM46" i="25"/>
  <c r="BM75" i="25"/>
  <c r="BM76" i="25" s="1"/>
  <c r="CC46" i="25"/>
  <c r="CC75" i="25"/>
  <c r="CC76" i="25" s="1"/>
  <c r="CS46" i="25"/>
  <c r="CS75" i="25"/>
  <c r="CS76" i="25" s="1"/>
  <c r="DI46" i="25"/>
  <c r="DI75" i="25"/>
  <c r="DI76" i="25" s="1"/>
  <c r="D123" i="25"/>
  <c r="E157" i="25"/>
  <c r="E95" i="27"/>
  <c r="T95" i="27"/>
  <c r="T138" i="27" s="1"/>
  <c r="T157" i="25"/>
  <c r="AJ95" i="27"/>
  <c r="AJ138" i="27" s="1"/>
  <c r="AJ157" i="25"/>
  <c r="AZ95" i="27"/>
  <c r="AZ138" i="27" s="1"/>
  <c r="AZ157" i="25"/>
  <c r="BP95" i="27"/>
  <c r="BP138" i="27" s="1"/>
  <c r="BP157" i="25"/>
  <c r="CF95" i="27"/>
  <c r="CF138" i="27" s="1"/>
  <c r="CF157" i="25"/>
  <c r="CV95" i="27"/>
  <c r="CV138" i="27" s="1"/>
  <c r="CV157" i="25"/>
  <c r="DL157" i="25"/>
  <c r="DL95" i="27"/>
  <c r="DL138" i="27" s="1"/>
  <c r="J46" i="25"/>
  <c r="J75" i="25"/>
  <c r="J76" i="25" s="1"/>
  <c r="Z46" i="25"/>
  <c r="Z75" i="25"/>
  <c r="Z76" i="25" s="1"/>
  <c r="AP46" i="25"/>
  <c r="AP75" i="25"/>
  <c r="AP76" i="25" s="1"/>
  <c r="BF46" i="25"/>
  <c r="BF75" i="25"/>
  <c r="BF76" i="25" s="1"/>
  <c r="BV46" i="25"/>
  <c r="BV75" i="25"/>
  <c r="BV76" i="25" s="1"/>
  <c r="CL46" i="25"/>
  <c r="CL75" i="25"/>
  <c r="CL76" i="25" s="1"/>
  <c r="DB46" i="25"/>
  <c r="DB75" i="25"/>
  <c r="DB76" i="25" s="1"/>
  <c r="DR46" i="25"/>
  <c r="DR75" i="25"/>
  <c r="DR76" i="25" s="1"/>
  <c r="U95" i="27"/>
  <c r="U138" i="27" s="1"/>
  <c r="U157" i="25"/>
  <c r="AK95" i="27"/>
  <c r="AK138" i="27" s="1"/>
  <c r="AK157" i="25"/>
  <c r="BA95" i="27"/>
  <c r="BA138" i="27" s="1"/>
  <c r="BA157" i="25"/>
  <c r="BQ95" i="27"/>
  <c r="BQ138" i="27" s="1"/>
  <c r="BQ157" i="25"/>
  <c r="CG95" i="27"/>
  <c r="CG138" i="27" s="1"/>
  <c r="CG157" i="25"/>
  <c r="CW95" i="27"/>
  <c r="CW138" i="27" s="1"/>
  <c r="CW157" i="25"/>
  <c r="DM95" i="27"/>
  <c r="DM138" i="27" s="1"/>
  <c r="DM157" i="25"/>
  <c r="K46" i="25"/>
  <c r="K75" i="25"/>
  <c r="K76" i="25" s="1"/>
  <c r="AA46" i="25"/>
  <c r="AA75" i="25"/>
  <c r="AA76" i="25" s="1"/>
  <c r="AQ75" i="25"/>
  <c r="AQ76" i="25" s="1"/>
  <c r="AQ46" i="25"/>
  <c r="BG46" i="25"/>
  <c r="BG75" i="25"/>
  <c r="BG76" i="25" s="1"/>
  <c r="BW75" i="25"/>
  <c r="BW76" i="25" s="1"/>
  <c r="BW46" i="25"/>
  <c r="CM46" i="25"/>
  <c r="CM75" i="25"/>
  <c r="CM76" i="25" s="1"/>
  <c r="DC75" i="25"/>
  <c r="DC76" i="25" s="1"/>
  <c r="DC46" i="25"/>
  <c r="DS46" i="25"/>
  <c r="DS75" i="25"/>
  <c r="DS76" i="25" s="1"/>
  <c r="R95" i="27"/>
  <c r="R138" i="27" s="1"/>
  <c r="R157" i="25"/>
  <c r="AH95" i="27"/>
  <c r="AH138" i="27" s="1"/>
  <c r="AH157" i="25"/>
  <c r="AX95" i="27"/>
  <c r="AX138" i="27" s="1"/>
  <c r="AX157" i="25"/>
  <c r="BN95" i="27"/>
  <c r="BN138" i="27" s="1"/>
  <c r="BN157" i="25"/>
  <c r="CD95" i="27"/>
  <c r="CD138" i="27" s="1"/>
  <c r="CD157" i="25"/>
  <c r="CT95" i="27"/>
  <c r="CT138" i="27" s="1"/>
  <c r="CT157" i="25"/>
  <c r="DJ95" i="27"/>
  <c r="DJ138" i="27" s="1"/>
  <c r="DJ157" i="25"/>
  <c r="H46" i="25"/>
  <c r="H75" i="25"/>
  <c r="H76" i="25" s="1"/>
  <c r="X46" i="25"/>
  <c r="X75" i="25"/>
  <c r="X76" i="25" s="1"/>
  <c r="AN75" i="25"/>
  <c r="AN76" i="25" s="1"/>
  <c r="AN46" i="25"/>
  <c r="BD75" i="25"/>
  <c r="BD76" i="25" s="1"/>
  <c r="BD46" i="25"/>
  <c r="BT75" i="25"/>
  <c r="BT76" i="25" s="1"/>
  <c r="BT46" i="25"/>
  <c r="CJ75" i="25"/>
  <c r="CJ76" i="25" s="1"/>
  <c r="CJ46" i="25"/>
  <c r="CZ75" i="25"/>
  <c r="CZ76" i="25" s="1"/>
  <c r="CZ46" i="25"/>
  <c r="DP75" i="25"/>
  <c r="DP76" i="25" s="1"/>
  <c r="DP46" i="25"/>
  <c r="O157" i="25"/>
  <c r="O95" i="27"/>
  <c r="O138" i="27" s="1"/>
  <c r="AE157" i="25"/>
  <c r="AE95" i="27"/>
  <c r="AE138" i="27" s="1"/>
  <c r="AU157" i="25"/>
  <c r="AU95" i="27"/>
  <c r="AU138" i="27" s="1"/>
  <c r="BK157" i="25"/>
  <c r="BK95" i="27"/>
  <c r="BK138" i="27" s="1"/>
  <c r="CA157" i="25"/>
  <c r="CA95" i="27"/>
  <c r="CA138" i="27" s="1"/>
  <c r="CQ157" i="25"/>
  <c r="CQ95" i="27"/>
  <c r="CQ138" i="27" s="1"/>
  <c r="DG157" i="25"/>
  <c r="DG95" i="27"/>
  <c r="DG138" i="27" s="1"/>
  <c r="U46" i="25"/>
  <c r="U75" i="25"/>
  <c r="U76" i="25" s="1"/>
  <c r="AK46" i="25"/>
  <c r="AK75" i="25"/>
  <c r="AK76" i="25" s="1"/>
  <c r="BA46" i="25"/>
  <c r="BA75" i="25"/>
  <c r="BA76" i="25" s="1"/>
  <c r="BQ46" i="25"/>
  <c r="BQ75" i="25"/>
  <c r="BQ76" i="25" s="1"/>
  <c r="CG46" i="25"/>
  <c r="CG75" i="25"/>
  <c r="CG76" i="25" s="1"/>
  <c r="CW46" i="25"/>
  <c r="CW75" i="25"/>
  <c r="CW76" i="25" s="1"/>
  <c r="DM46" i="25"/>
  <c r="DM75" i="25"/>
  <c r="DM76" i="25" s="1"/>
  <c r="H157" i="25"/>
  <c r="H95" i="27"/>
  <c r="H138" i="27" s="1"/>
  <c r="X157" i="25"/>
  <c r="X95" i="27"/>
  <c r="X138" i="27" s="1"/>
  <c r="AN157" i="25"/>
  <c r="AN95" i="27"/>
  <c r="AN138" i="27" s="1"/>
  <c r="BD157" i="25"/>
  <c r="BD95" i="27"/>
  <c r="BD138" i="27" s="1"/>
  <c r="BT157" i="25"/>
  <c r="BT95" i="27"/>
  <c r="BT138" i="27" s="1"/>
  <c r="CJ157" i="25"/>
  <c r="CJ95" i="27"/>
  <c r="CJ138" i="27" s="1"/>
  <c r="CZ157" i="25"/>
  <c r="CZ95" i="27"/>
  <c r="CZ138" i="27" s="1"/>
  <c r="DP157" i="25"/>
  <c r="DP95" i="27"/>
  <c r="DP138" i="27" s="1"/>
  <c r="N46" i="25"/>
  <c r="N75" i="25"/>
  <c r="N76" i="25" s="1"/>
  <c r="AD75" i="25"/>
  <c r="AD76" i="25" s="1"/>
  <c r="AD46" i="25"/>
  <c r="AT75" i="25"/>
  <c r="AT76" i="25" s="1"/>
  <c r="AT46" i="25"/>
  <c r="BJ75" i="25"/>
  <c r="BJ76" i="25" s="1"/>
  <c r="BJ46" i="25"/>
  <c r="BZ75" i="25"/>
  <c r="BZ76" i="25" s="1"/>
  <c r="BZ46" i="25"/>
  <c r="CP75" i="25"/>
  <c r="CP76" i="25" s="1"/>
  <c r="CP46" i="25"/>
  <c r="DF75" i="25"/>
  <c r="DF76" i="25" s="1"/>
  <c r="DF46" i="25"/>
  <c r="I95" i="27"/>
  <c r="I138" i="27" s="1"/>
  <c r="I157" i="25"/>
  <c r="Y95" i="27"/>
  <c r="Y138" i="27" s="1"/>
  <c r="Y157" i="25"/>
  <c r="AO95" i="27"/>
  <c r="AO138" i="27" s="1"/>
  <c r="AO157" i="25"/>
  <c r="BE95" i="27"/>
  <c r="BE138" i="27" s="1"/>
  <c r="BE157" i="25"/>
  <c r="BU95" i="27"/>
  <c r="BU138" i="27" s="1"/>
  <c r="BU157" i="25"/>
  <c r="CK95" i="27"/>
  <c r="CK138" i="27" s="1"/>
  <c r="CK157" i="25"/>
  <c r="DA95" i="27"/>
  <c r="DA138" i="27" s="1"/>
  <c r="DA157" i="25"/>
  <c r="DQ95" i="27"/>
  <c r="DQ138" i="27" s="1"/>
  <c r="DQ157" i="25"/>
  <c r="O75" i="25"/>
  <c r="O76" i="25" s="1"/>
  <c r="O46" i="25"/>
  <c r="AE75" i="25"/>
  <c r="AE76" i="25" s="1"/>
  <c r="AE46" i="25"/>
  <c r="AU46" i="25"/>
  <c r="AU75" i="25"/>
  <c r="AU76" i="25" s="1"/>
  <c r="BK75" i="25"/>
  <c r="BK76" i="25" s="1"/>
  <c r="BK46" i="25"/>
  <c r="CA46" i="25"/>
  <c r="CA75" i="25"/>
  <c r="CA76" i="25" s="1"/>
  <c r="CQ75" i="25"/>
  <c r="CQ76" i="25" s="1"/>
  <c r="CQ46" i="25"/>
  <c r="DG46" i="25"/>
  <c r="DG75" i="25"/>
  <c r="DG76" i="25" s="1"/>
  <c r="F157" i="25"/>
  <c r="F95" i="27"/>
  <c r="F138" i="27" s="1"/>
  <c r="V157" i="25"/>
  <c r="V95" i="27"/>
  <c r="V138" i="27" s="1"/>
  <c r="AL157" i="25"/>
  <c r="AL95" i="27"/>
  <c r="AL138" i="27" s="1"/>
  <c r="BB157" i="25"/>
  <c r="BB95" i="27"/>
  <c r="BB138" i="27" s="1"/>
  <c r="BR157" i="25"/>
  <c r="BR95" i="27"/>
  <c r="BR138" i="27" s="1"/>
  <c r="CH157" i="25"/>
  <c r="CH95" i="27"/>
  <c r="CH138" i="27" s="1"/>
  <c r="CX157" i="25"/>
  <c r="CX95" i="27"/>
  <c r="CX138" i="27" s="1"/>
  <c r="DN157" i="25"/>
  <c r="DN95" i="27"/>
  <c r="DN138" i="27" s="1"/>
  <c r="L46" i="25"/>
  <c r="L75" i="25"/>
  <c r="L76" i="25" s="1"/>
  <c r="AB75" i="25"/>
  <c r="AB76" i="25" s="1"/>
  <c r="AB46" i="25"/>
  <c r="AR46" i="25"/>
  <c r="AR75" i="25"/>
  <c r="AR76" i="25" s="1"/>
  <c r="BH75" i="25"/>
  <c r="BH76" i="25" s="1"/>
  <c r="BH46" i="25"/>
  <c r="BX46" i="25"/>
  <c r="BX75" i="25"/>
  <c r="BX76" i="25" s="1"/>
  <c r="CN75" i="25"/>
  <c r="CN76" i="25" s="1"/>
  <c r="CN46" i="25"/>
  <c r="DD46" i="25"/>
  <c r="DD75" i="25"/>
  <c r="DD76" i="25" s="1"/>
  <c r="DT75" i="25"/>
  <c r="DT76" i="25" s="1"/>
  <c r="DT46" i="25"/>
  <c r="S95" i="27"/>
  <c r="S138" i="27" s="1"/>
  <c r="S157" i="25"/>
  <c r="AI95" i="27"/>
  <c r="AI138" i="27" s="1"/>
  <c r="AI157" i="25"/>
  <c r="AY95" i="27"/>
  <c r="AY138" i="27" s="1"/>
  <c r="AY157" i="25"/>
  <c r="BO95" i="27"/>
  <c r="BO138" i="27" s="1"/>
  <c r="BO157" i="25"/>
  <c r="CE95" i="27"/>
  <c r="CE138" i="27" s="1"/>
  <c r="CE157" i="25"/>
  <c r="CU95" i="27"/>
  <c r="CU138" i="27" s="1"/>
  <c r="CU157" i="25"/>
  <c r="DK95" i="27"/>
  <c r="DK138" i="27" s="1"/>
  <c r="DK157" i="25"/>
  <c r="I46" i="25"/>
  <c r="I75" i="25"/>
  <c r="I76" i="25" s="1"/>
  <c r="Y46" i="25"/>
  <c r="Y75" i="25"/>
  <c r="Y76" i="25" s="1"/>
  <c r="AO46" i="25"/>
  <c r="AO75" i="25"/>
  <c r="AO76" i="25" s="1"/>
  <c r="BE46" i="25"/>
  <c r="BE75" i="25"/>
  <c r="BE76" i="25" s="1"/>
  <c r="BU46" i="25"/>
  <c r="BU75" i="25"/>
  <c r="BU76" i="25" s="1"/>
  <c r="CK46" i="25"/>
  <c r="CK75" i="25"/>
  <c r="CK76" i="25" s="1"/>
  <c r="DA46" i="25"/>
  <c r="DA75" i="25"/>
  <c r="DA76" i="25" s="1"/>
  <c r="DQ46" i="25"/>
  <c r="DQ75" i="25"/>
  <c r="DQ76" i="25" s="1"/>
  <c r="L95" i="27"/>
  <c r="L138" i="27" s="1"/>
  <c r="L157" i="25"/>
  <c r="AB95" i="27"/>
  <c r="AB138" i="27" s="1"/>
  <c r="AB157" i="25"/>
  <c r="AR95" i="27"/>
  <c r="AR138" i="27" s="1"/>
  <c r="AR157" i="25"/>
  <c r="BH95" i="27"/>
  <c r="BH138" i="27" s="1"/>
  <c r="BH157" i="25"/>
  <c r="BX95" i="27"/>
  <c r="BX138" i="27" s="1"/>
  <c r="BX157" i="25"/>
  <c r="CN95" i="27"/>
  <c r="CN138" i="27" s="1"/>
  <c r="CN157" i="25"/>
  <c r="DD95" i="27"/>
  <c r="DD138" i="27" s="1"/>
  <c r="DD157" i="25"/>
  <c r="DT95" i="27"/>
  <c r="DT138" i="27" s="1"/>
  <c r="DT157" i="25"/>
  <c r="R46" i="25"/>
  <c r="R75" i="25"/>
  <c r="R76" i="25" s="1"/>
  <c r="AH46" i="25"/>
  <c r="AH75" i="25"/>
  <c r="AH76" i="25" s="1"/>
  <c r="AX46" i="25"/>
  <c r="AX75" i="25"/>
  <c r="AX76" i="25" s="1"/>
  <c r="BN46" i="25"/>
  <c r="BN75" i="25"/>
  <c r="BN76" i="25" s="1"/>
  <c r="CD46" i="25"/>
  <c r="CD75" i="25"/>
  <c r="CD76" i="25" s="1"/>
  <c r="CT46" i="25"/>
  <c r="CT75" i="25"/>
  <c r="CT76" i="25" s="1"/>
  <c r="DJ46" i="25"/>
  <c r="DJ75" i="25"/>
  <c r="DJ76" i="25" s="1"/>
  <c r="M95" i="27"/>
  <c r="M138" i="27" s="1"/>
  <c r="M157" i="25"/>
  <c r="AC95" i="27"/>
  <c r="AC138" i="27" s="1"/>
  <c r="AC157" i="25"/>
  <c r="AS95" i="27"/>
  <c r="AS138" i="27" s="1"/>
  <c r="AS157" i="25"/>
  <c r="BI95" i="27"/>
  <c r="BI138" i="27" s="1"/>
  <c r="BI157" i="25"/>
  <c r="BY95" i="27"/>
  <c r="BY138" i="27" s="1"/>
  <c r="BY157" i="25"/>
  <c r="CO95" i="27"/>
  <c r="CO138" i="27" s="1"/>
  <c r="CO157" i="25"/>
  <c r="DE95" i="27"/>
  <c r="DE138" i="27" s="1"/>
  <c r="DE157" i="25"/>
  <c r="DU95" i="27"/>
  <c r="DU138" i="27" s="1"/>
  <c r="DU157" i="25"/>
  <c r="S46" i="25"/>
  <c r="S75" i="25"/>
  <c r="S76" i="25" s="1"/>
  <c r="AI75" i="25"/>
  <c r="AI76" i="25" s="1"/>
  <c r="AI46" i="25"/>
  <c r="AY75" i="25"/>
  <c r="AY76" i="25" s="1"/>
  <c r="AY46" i="25"/>
  <c r="BO75" i="25"/>
  <c r="BO76" i="25" s="1"/>
  <c r="BO46" i="25"/>
  <c r="CE75" i="25"/>
  <c r="CE76" i="25" s="1"/>
  <c r="CE46" i="25"/>
  <c r="CU75" i="25"/>
  <c r="CU76" i="25" s="1"/>
  <c r="CU46" i="25"/>
  <c r="DK75" i="25"/>
  <c r="DK76" i="25" s="1"/>
  <c r="DK46" i="25"/>
  <c r="J95" i="27"/>
  <c r="J138" i="27" s="1"/>
  <c r="J157" i="25"/>
  <c r="Z95" i="27"/>
  <c r="Z138" i="27" s="1"/>
  <c r="Z157" i="25"/>
  <c r="AP95" i="27"/>
  <c r="AP138" i="27" s="1"/>
  <c r="AP157" i="25"/>
  <c r="BF95" i="27"/>
  <c r="BF138" i="27" s="1"/>
  <c r="BF157" i="25"/>
  <c r="BV95" i="27"/>
  <c r="BV138" i="27" s="1"/>
  <c r="BV157" i="25"/>
  <c r="CL95" i="27"/>
  <c r="CL138" i="27" s="1"/>
  <c r="CL157" i="25"/>
  <c r="DB95" i="27"/>
  <c r="DB138" i="27" s="1"/>
  <c r="DB157" i="25"/>
  <c r="DR95" i="27"/>
  <c r="DR138" i="27" s="1"/>
  <c r="DR157" i="25"/>
  <c r="P46" i="25"/>
  <c r="P75" i="25"/>
  <c r="P76" i="25" s="1"/>
  <c r="AF46" i="25"/>
  <c r="AF75" i="25"/>
  <c r="AF76" i="25" s="1"/>
  <c r="AV75" i="25"/>
  <c r="AV76" i="25" s="1"/>
  <c r="AV46" i="25"/>
  <c r="BL46" i="25"/>
  <c r="BL75" i="25"/>
  <c r="BL76" i="25" s="1"/>
  <c r="CB75" i="25"/>
  <c r="CB76" i="25" s="1"/>
  <c r="CB46" i="25"/>
  <c r="CR46" i="25"/>
  <c r="CR75" i="25"/>
  <c r="CR76" i="25" s="1"/>
  <c r="DH75" i="25"/>
  <c r="DH76" i="25" s="1"/>
  <c r="DH46" i="25"/>
  <c r="G157" i="25"/>
  <c r="G95" i="27"/>
  <c r="G138" i="27" s="1"/>
  <c r="W157" i="25"/>
  <c r="W95" i="27"/>
  <c r="W138" i="27" s="1"/>
  <c r="AM157" i="25"/>
  <c r="AM95" i="27"/>
  <c r="AM138" i="27" s="1"/>
  <c r="BC157" i="25"/>
  <c r="BC95" i="27"/>
  <c r="BC138" i="27" s="1"/>
  <c r="BS157" i="25"/>
  <c r="BS95" i="27"/>
  <c r="BS138" i="27" s="1"/>
  <c r="CI157" i="25"/>
  <c r="CI95" i="27"/>
  <c r="CI138" i="27" s="1"/>
  <c r="CY157" i="25"/>
  <c r="CY95" i="27"/>
  <c r="CY138" i="27" s="1"/>
  <c r="DO157" i="25"/>
  <c r="DO95" i="27"/>
  <c r="DO138" i="27" s="1"/>
  <c r="M46" i="25"/>
  <c r="M75" i="25"/>
  <c r="M76" i="25" s="1"/>
  <c r="AC46" i="25"/>
  <c r="AC75" i="25"/>
  <c r="AC76" i="25" s="1"/>
  <c r="AS46" i="25"/>
  <c r="AS75" i="25"/>
  <c r="AS76" i="25" s="1"/>
  <c r="BI46" i="25"/>
  <c r="BI75" i="25"/>
  <c r="BI76" i="25" s="1"/>
  <c r="BY46" i="25"/>
  <c r="BY75" i="25"/>
  <c r="BY76" i="25" s="1"/>
  <c r="CO46" i="25"/>
  <c r="CO75" i="25"/>
  <c r="CO76" i="25" s="1"/>
  <c r="DE46" i="25"/>
  <c r="DE75" i="25"/>
  <c r="DE76" i="25" s="1"/>
  <c r="DU46" i="25"/>
  <c r="DU75" i="25"/>
  <c r="DU76" i="25" s="1"/>
  <c r="P157" i="25"/>
  <c r="P95" i="27"/>
  <c r="P138" i="27" s="1"/>
  <c r="AF157" i="25"/>
  <c r="AF95" i="27"/>
  <c r="AF138" i="27" s="1"/>
  <c r="AV157" i="25"/>
  <c r="AV95" i="27"/>
  <c r="AV138" i="27" s="1"/>
  <c r="BL157" i="25"/>
  <c r="BL95" i="27"/>
  <c r="BL138" i="27" s="1"/>
  <c r="CB157" i="25"/>
  <c r="CB95" i="27"/>
  <c r="CB138" i="27" s="1"/>
  <c r="CR157" i="25"/>
  <c r="CR95" i="27"/>
  <c r="CR138" i="27" s="1"/>
  <c r="DH157" i="25"/>
  <c r="DH95" i="27"/>
  <c r="DH138" i="27" s="1"/>
  <c r="F46" i="25"/>
  <c r="F75" i="25"/>
  <c r="F76" i="25" s="1"/>
  <c r="V46" i="25"/>
  <c r="V75" i="25"/>
  <c r="V76" i="25" s="1"/>
  <c r="AL46" i="25"/>
  <c r="AL75" i="25"/>
  <c r="AL76" i="25" s="1"/>
  <c r="BB46" i="25"/>
  <c r="BB75" i="25"/>
  <c r="BB76" i="25" s="1"/>
  <c r="BR46" i="25"/>
  <c r="BR75" i="25"/>
  <c r="BR76" i="25" s="1"/>
  <c r="CH46" i="25"/>
  <c r="CH75" i="25"/>
  <c r="CH76" i="25" s="1"/>
  <c r="CX46" i="25"/>
  <c r="CX75" i="25"/>
  <c r="CX76" i="25" s="1"/>
  <c r="DN46" i="25"/>
  <c r="DN75" i="25"/>
  <c r="DN76" i="25" s="1"/>
  <c r="Q95" i="27"/>
  <c r="Q138" i="27" s="1"/>
  <c r="Q157" i="25"/>
  <c r="AG95" i="27"/>
  <c r="AG138" i="27" s="1"/>
  <c r="AG157" i="25"/>
  <c r="AW95" i="27"/>
  <c r="AW138" i="27" s="1"/>
  <c r="AW157" i="25"/>
  <c r="BM95" i="27"/>
  <c r="BM138" i="27" s="1"/>
  <c r="BM157" i="25"/>
  <c r="CC95" i="27"/>
  <c r="CC138" i="27" s="1"/>
  <c r="CC157" i="25"/>
  <c r="CS95" i="27"/>
  <c r="CS138" i="27" s="1"/>
  <c r="CS157" i="25"/>
  <c r="DI95" i="27"/>
  <c r="DI138" i="27" s="1"/>
  <c r="DI157" i="25"/>
  <c r="G75" i="25"/>
  <c r="G76" i="25" s="1"/>
  <c r="G46" i="25"/>
  <c r="W75" i="25"/>
  <c r="W76" i="25" s="1"/>
  <c r="W46" i="25"/>
  <c r="AM46" i="25"/>
  <c r="AM75" i="25"/>
  <c r="AM76" i="25" s="1"/>
  <c r="BC75" i="25"/>
  <c r="BC76" i="25" s="1"/>
  <c r="BC46" i="25"/>
  <c r="BS46" i="25"/>
  <c r="BS75" i="25"/>
  <c r="BS76" i="25" s="1"/>
  <c r="CI75" i="25"/>
  <c r="CI76" i="25" s="1"/>
  <c r="CI46" i="25"/>
  <c r="CY46" i="25"/>
  <c r="CY75" i="25"/>
  <c r="CY76" i="25" s="1"/>
  <c r="DO75" i="25"/>
  <c r="DO76" i="25" s="1"/>
  <c r="DO46" i="25"/>
  <c r="N157" i="25"/>
  <c r="N95" i="27"/>
  <c r="N138" i="27" s="1"/>
  <c r="AD157" i="25"/>
  <c r="AD95" i="27"/>
  <c r="AD138" i="27" s="1"/>
  <c r="AT157" i="25"/>
  <c r="AT95" i="27"/>
  <c r="AT138" i="27" s="1"/>
  <c r="BJ157" i="25"/>
  <c r="BJ95" i="27"/>
  <c r="BJ138" i="27" s="1"/>
  <c r="BZ157" i="25"/>
  <c r="BZ95" i="27"/>
  <c r="BZ138" i="27" s="1"/>
  <c r="CP157" i="25"/>
  <c r="CP95" i="27"/>
  <c r="CP138" i="27" s="1"/>
  <c r="DF157" i="25"/>
  <c r="DF95" i="27"/>
  <c r="DF138" i="27" s="1"/>
  <c r="E75" i="25"/>
  <c r="E46" i="25"/>
  <c r="D45" i="25"/>
  <c r="T75" i="25"/>
  <c r="T76" i="25" s="1"/>
  <c r="T46" i="25"/>
  <c r="AJ75" i="25"/>
  <c r="AJ76" i="25" s="1"/>
  <c r="AJ46" i="25"/>
  <c r="AZ46" i="25"/>
  <c r="AZ75" i="25"/>
  <c r="AZ76" i="25" s="1"/>
  <c r="BP75" i="25"/>
  <c r="BP76" i="25" s="1"/>
  <c r="BP46" i="25"/>
  <c r="CF46" i="25"/>
  <c r="CF75" i="25"/>
  <c r="CF76" i="25" s="1"/>
  <c r="CV75" i="25"/>
  <c r="CV76" i="25" s="1"/>
  <c r="CV46" i="25"/>
  <c r="DL46" i="25"/>
  <c r="DL75" i="25"/>
  <c r="DL76" i="25" s="1"/>
  <c r="K95" i="27"/>
  <c r="K138" i="27" s="1"/>
  <c r="K157" i="25"/>
  <c r="AA95" i="27"/>
  <c r="AA138" i="27" s="1"/>
  <c r="AA157" i="25"/>
  <c r="AQ95" i="27"/>
  <c r="AQ138" i="27" s="1"/>
  <c r="AQ157" i="25"/>
  <c r="BG95" i="27"/>
  <c r="BG138" i="27" s="1"/>
  <c r="BG157" i="25"/>
  <c r="BW95" i="27"/>
  <c r="BW138" i="27" s="1"/>
  <c r="BW157" i="25"/>
  <c r="CM95" i="27"/>
  <c r="CM138" i="27" s="1"/>
  <c r="CM157" i="25"/>
  <c r="DC95" i="27"/>
  <c r="DC138" i="27" s="1"/>
  <c r="DC157" i="25"/>
  <c r="DS95" i="27"/>
  <c r="DS138" i="27" s="1"/>
  <c r="DS157" i="25"/>
  <c r="L139" i="25"/>
  <c r="L6" i="26" s="1"/>
  <c r="L76" i="27"/>
  <c r="L115" i="27" s="1"/>
  <c r="AZ139" i="25"/>
  <c r="AZ6" i="26" s="1"/>
  <c r="AZ76" i="27"/>
  <c r="AZ115" i="27" s="1"/>
  <c r="AK139" i="25"/>
  <c r="AK6" i="26" s="1"/>
  <c r="AK76" i="27"/>
  <c r="AK115" i="27" s="1"/>
  <c r="CK139" i="25"/>
  <c r="CK6" i="26" s="1"/>
  <c r="CK76" i="27"/>
  <c r="CK115" i="27" s="1"/>
  <c r="N139" i="25"/>
  <c r="N6" i="26" s="1"/>
  <c r="N76" i="27"/>
  <c r="N115" i="27" s="1"/>
  <c r="AT139" i="25"/>
  <c r="AT6" i="26" s="1"/>
  <c r="AT76" i="27"/>
  <c r="AT115" i="27" s="1"/>
  <c r="BZ139" i="25"/>
  <c r="BZ6" i="26" s="1"/>
  <c r="BZ76" i="27"/>
  <c r="BZ115" i="27" s="1"/>
  <c r="DF139" i="25"/>
  <c r="DF6" i="26" s="1"/>
  <c r="DF76" i="27"/>
  <c r="DF115" i="27" s="1"/>
  <c r="AF139" i="25"/>
  <c r="AF6" i="26" s="1"/>
  <c r="AF76" i="27"/>
  <c r="AF115" i="27" s="1"/>
  <c r="CR139" i="25"/>
  <c r="CR6" i="26" s="1"/>
  <c r="CR76" i="27"/>
  <c r="CR115" i="27" s="1"/>
  <c r="BU139" i="25"/>
  <c r="BU6" i="26" s="1"/>
  <c r="BU76" i="27"/>
  <c r="BU115" i="27" s="1"/>
  <c r="O139" i="25"/>
  <c r="O6" i="26" s="1"/>
  <c r="O76" i="27"/>
  <c r="O115" i="27" s="1"/>
  <c r="AU139" i="25"/>
  <c r="AU6" i="26" s="1"/>
  <c r="AU76" i="27"/>
  <c r="AU115" i="27" s="1"/>
  <c r="BK139" i="25"/>
  <c r="BK6" i="26" s="1"/>
  <c r="BK76" i="27"/>
  <c r="BK115" i="27" s="1"/>
  <c r="CA139" i="25"/>
  <c r="CA6" i="26" s="1"/>
  <c r="CA76" i="27"/>
  <c r="CA115" i="27" s="1"/>
  <c r="CQ139" i="25"/>
  <c r="CQ6" i="26" s="1"/>
  <c r="CQ76" i="27"/>
  <c r="CQ115" i="27" s="1"/>
  <c r="D107" i="25"/>
  <c r="T139" i="25"/>
  <c r="T6" i="26" s="1"/>
  <c r="T76" i="27"/>
  <c r="T115" i="27" s="1"/>
  <c r="BH139" i="25"/>
  <c r="BH6" i="26" s="1"/>
  <c r="BH76" i="27"/>
  <c r="BH115" i="27" s="1"/>
  <c r="CN139" i="25"/>
  <c r="CN6" i="26" s="1"/>
  <c r="CN76" i="27"/>
  <c r="CN115" i="27" s="1"/>
  <c r="Q139" i="25"/>
  <c r="Q6" i="26" s="1"/>
  <c r="Q76" i="27"/>
  <c r="Q115" i="27" s="1"/>
  <c r="AS139" i="25"/>
  <c r="AS6" i="26" s="1"/>
  <c r="AS76" i="27"/>
  <c r="AS115" i="27" s="1"/>
  <c r="BQ139" i="25"/>
  <c r="BQ6" i="26" s="1"/>
  <c r="BQ76" i="27"/>
  <c r="BQ115" i="27" s="1"/>
  <c r="CS139" i="25"/>
  <c r="CS6" i="26" s="1"/>
  <c r="CS76" i="27"/>
  <c r="CS115" i="27" s="1"/>
  <c r="DU139" i="25"/>
  <c r="DU6" i="26" s="1"/>
  <c r="DU76" i="27"/>
  <c r="DU115" i="27" s="1"/>
  <c r="R139" i="25"/>
  <c r="R6" i="26" s="1"/>
  <c r="R76" i="27"/>
  <c r="R115" i="27" s="1"/>
  <c r="AH139" i="25"/>
  <c r="AH6" i="26" s="1"/>
  <c r="AH76" i="27"/>
  <c r="AH115" i="27" s="1"/>
  <c r="AX139" i="25"/>
  <c r="AX6" i="26" s="1"/>
  <c r="AX76" i="27"/>
  <c r="AX115" i="27" s="1"/>
  <c r="BN139" i="25"/>
  <c r="BN6" i="26" s="1"/>
  <c r="BN76" i="27"/>
  <c r="BN115" i="27" s="1"/>
  <c r="CD139" i="25"/>
  <c r="CD6" i="26" s="1"/>
  <c r="CD76" i="27"/>
  <c r="CD115" i="27" s="1"/>
  <c r="CT139" i="25"/>
  <c r="CT6" i="26" s="1"/>
  <c r="CT76" i="27"/>
  <c r="CT115" i="27" s="1"/>
  <c r="DJ139" i="25"/>
  <c r="DJ6" i="26" s="1"/>
  <c r="DJ76" i="27"/>
  <c r="DJ115" i="27" s="1"/>
  <c r="P139" i="25"/>
  <c r="P6" i="26" s="1"/>
  <c r="P76" i="27"/>
  <c r="P115" i="27" s="1"/>
  <c r="AN139" i="25"/>
  <c r="AN6" i="26" s="1"/>
  <c r="AN76" i="27"/>
  <c r="AN115" i="27" s="1"/>
  <c r="BT139" i="25"/>
  <c r="BT6" i="26" s="1"/>
  <c r="BT76" i="27"/>
  <c r="BT115" i="27" s="1"/>
  <c r="CV139" i="25"/>
  <c r="CV6" i="26" s="1"/>
  <c r="CV76" i="27"/>
  <c r="CV115" i="27" s="1"/>
  <c r="I139" i="25"/>
  <c r="I6" i="26" s="1"/>
  <c r="I76" i="27"/>
  <c r="I115" i="27" s="1"/>
  <c r="AO139" i="25"/>
  <c r="AO6" i="26" s="1"/>
  <c r="AO76" i="27"/>
  <c r="AO115" i="27" s="1"/>
  <c r="CG139" i="25"/>
  <c r="CG6" i="26" s="1"/>
  <c r="CG76" i="27"/>
  <c r="CG115" i="27" s="1"/>
  <c r="DQ139" i="25"/>
  <c r="DQ6" i="26" s="1"/>
  <c r="DQ76" i="27"/>
  <c r="DQ115" i="27" s="1"/>
  <c r="S139" i="25"/>
  <c r="S6" i="26" s="1"/>
  <c r="S76" i="27"/>
  <c r="S115" i="27" s="1"/>
  <c r="AI139" i="25"/>
  <c r="AI6" i="26" s="1"/>
  <c r="AI76" i="27"/>
  <c r="AI115" i="27" s="1"/>
  <c r="AY139" i="25"/>
  <c r="AY6" i="26" s="1"/>
  <c r="AY76" i="27"/>
  <c r="AY115" i="27" s="1"/>
  <c r="BO139" i="25"/>
  <c r="BO6" i="26" s="1"/>
  <c r="BO76" i="27"/>
  <c r="BO115" i="27" s="1"/>
  <c r="CE139" i="25"/>
  <c r="CE6" i="26" s="1"/>
  <c r="CE76" i="27"/>
  <c r="CE115" i="27" s="1"/>
  <c r="CU139" i="25"/>
  <c r="CU6" i="26" s="1"/>
  <c r="CU76" i="27"/>
  <c r="CU115" i="27" s="1"/>
  <c r="DK139" i="25"/>
  <c r="DK6" i="26" s="1"/>
  <c r="DK76" i="27"/>
  <c r="DK115" i="27" s="1"/>
  <c r="CF139" i="25"/>
  <c r="CF6" i="26" s="1"/>
  <c r="CF76" i="27"/>
  <c r="CF115" i="27" s="1"/>
  <c r="BM139" i="25"/>
  <c r="BM6" i="26" s="1"/>
  <c r="BM76" i="27"/>
  <c r="BM115" i="27" s="1"/>
  <c r="DM139" i="25"/>
  <c r="DM6" i="26" s="1"/>
  <c r="DM76" i="27"/>
  <c r="DM115" i="27" s="1"/>
  <c r="AD139" i="25"/>
  <c r="AD6" i="26" s="1"/>
  <c r="AD76" i="27"/>
  <c r="AD115" i="27" s="1"/>
  <c r="BJ139" i="25"/>
  <c r="BJ6" i="26" s="1"/>
  <c r="BJ76" i="27"/>
  <c r="BJ115" i="27" s="1"/>
  <c r="CP139" i="25"/>
  <c r="CP6" i="26" s="1"/>
  <c r="CP76" i="27"/>
  <c r="CP115" i="27" s="1"/>
  <c r="H139" i="25"/>
  <c r="H6" i="26" s="1"/>
  <c r="H76" i="27"/>
  <c r="H115" i="27" s="1"/>
  <c r="BL139" i="25"/>
  <c r="BL6" i="26" s="1"/>
  <c r="BL76" i="27"/>
  <c r="BL115" i="27" s="1"/>
  <c r="AG139" i="25"/>
  <c r="AG6" i="26" s="1"/>
  <c r="AG76" i="27"/>
  <c r="AG115" i="27" s="1"/>
  <c r="DI139" i="25"/>
  <c r="DI6" i="26" s="1"/>
  <c r="DI76" i="27"/>
  <c r="DI115" i="27" s="1"/>
  <c r="AE139" i="25"/>
  <c r="AE6" i="26" s="1"/>
  <c r="AE76" i="27"/>
  <c r="AE115" i="27" s="1"/>
  <c r="DG139" i="25"/>
  <c r="DG6" i="26" s="1"/>
  <c r="DG76" i="27"/>
  <c r="DG115" i="27" s="1"/>
  <c r="AJ139" i="25"/>
  <c r="AJ6" i="26" s="1"/>
  <c r="AJ76" i="27"/>
  <c r="AJ115" i="27" s="1"/>
  <c r="BP139" i="25"/>
  <c r="BP6" i="26" s="1"/>
  <c r="BP76" i="27"/>
  <c r="BP115" i="27" s="1"/>
  <c r="CZ139" i="25"/>
  <c r="CZ6" i="26" s="1"/>
  <c r="CZ76" i="27"/>
  <c r="CZ115" i="27" s="1"/>
  <c r="U139" i="25"/>
  <c r="U6" i="26" s="1"/>
  <c r="U76" i="27"/>
  <c r="U115" i="27" s="1"/>
  <c r="AW139" i="25"/>
  <c r="AW6" i="26" s="1"/>
  <c r="AW76" i="27"/>
  <c r="AW115" i="27" s="1"/>
  <c r="BY139" i="25"/>
  <c r="BY6" i="26" s="1"/>
  <c r="BY76" i="27"/>
  <c r="BY115" i="27" s="1"/>
  <c r="CW139" i="25"/>
  <c r="CW6" i="26" s="1"/>
  <c r="CW76" i="27"/>
  <c r="CW115" i="27" s="1"/>
  <c r="V139" i="25"/>
  <c r="V6" i="26" s="1"/>
  <c r="V76" i="27"/>
  <c r="V115" i="27" s="1"/>
  <c r="AL139" i="25"/>
  <c r="AL6" i="26" s="1"/>
  <c r="AL76" i="27"/>
  <c r="AL115" i="27" s="1"/>
  <c r="BB139" i="25"/>
  <c r="BB6" i="26" s="1"/>
  <c r="BB76" i="27"/>
  <c r="BB115" i="27" s="1"/>
  <c r="BR139" i="25"/>
  <c r="BR6" i="26" s="1"/>
  <c r="BR76" i="27"/>
  <c r="BR115" i="27" s="1"/>
  <c r="CH139" i="25"/>
  <c r="CH6" i="26" s="1"/>
  <c r="CH76" i="27"/>
  <c r="CH115" i="27" s="1"/>
  <c r="CX139" i="25"/>
  <c r="CX6" i="26" s="1"/>
  <c r="CX76" i="27"/>
  <c r="CX115" i="27" s="1"/>
  <c r="DN139" i="25"/>
  <c r="DN6" i="26" s="1"/>
  <c r="DN76" i="27"/>
  <c r="DN115" i="27" s="1"/>
  <c r="X139" i="25"/>
  <c r="X6" i="26" s="1"/>
  <c r="X76" i="27"/>
  <c r="X115" i="27" s="1"/>
  <c r="AV139" i="25"/>
  <c r="AV6" i="26" s="1"/>
  <c r="AV76" i="27"/>
  <c r="AV115" i="27" s="1"/>
  <c r="CB139" i="25"/>
  <c r="CB6" i="26" s="1"/>
  <c r="CB76" i="27"/>
  <c r="CB115" i="27" s="1"/>
  <c r="DD139" i="25"/>
  <c r="DD6" i="26" s="1"/>
  <c r="DD76" i="27"/>
  <c r="DD115" i="27" s="1"/>
  <c r="M139" i="25"/>
  <c r="M6" i="26" s="1"/>
  <c r="M76" i="27"/>
  <c r="M115" i="27" s="1"/>
  <c r="BA139" i="25"/>
  <c r="BA6" i="26" s="1"/>
  <c r="BA76" i="27"/>
  <c r="BA115" i="27" s="1"/>
  <c r="CO139" i="25"/>
  <c r="CO6" i="26" s="1"/>
  <c r="CO76" i="27"/>
  <c r="CO115" i="27" s="1"/>
  <c r="W139" i="25"/>
  <c r="W6" i="26" s="1"/>
  <c r="W76" i="27"/>
  <c r="W115" i="27" s="1"/>
  <c r="AM139" i="25"/>
  <c r="AM6" i="26" s="1"/>
  <c r="AM76" i="27"/>
  <c r="AM115" i="27" s="1"/>
  <c r="BC139" i="25"/>
  <c r="BC6" i="26" s="1"/>
  <c r="BC76" i="27"/>
  <c r="BC115" i="27" s="1"/>
  <c r="BS139" i="25"/>
  <c r="BS6" i="26" s="1"/>
  <c r="BS76" i="27"/>
  <c r="BS115" i="27" s="1"/>
  <c r="CI139" i="25"/>
  <c r="CI6" i="26" s="1"/>
  <c r="CI76" i="27"/>
  <c r="CI115" i="27" s="1"/>
  <c r="CY139" i="25"/>
  <c r="CY6" i="26" s="1"/>
  <c r="CY76" i="27"/>
  <c r="CY115" i="27" s="1"/>
  <c r="DO139" i="25"/>
  <c r="DO6" i="26" s="1"/>
  <c r="DO76" i="27"/>
  <c r="DO115" i="27" s="1"/>
  <c r="DT139" i="25"/>
  <c r="DT6" i="26" s="1"/>
  <c r="DT76" i="27"/>
  <c r="DT115" i="27" s="1"/>
  <c r="DP139" i="25"/>
  <c r="DP6" i="26" s="1"/>
  <c r="DP76" i="27"/>
  <c r="DP115" i="27" s="1"/>
  <c r="D31" i="25"/>
  <c r="AR139" i="25"/>
  <c r="AR6" i="26" s="1"/>
  <c r="AR76" i="27"/>
  <c r="AR115" i="27" s="1"/>
  <c r="BX139" i="25"/>
  <c r="BX6" i="26" s="1"/>
  <c r="BX76" i="27"/>
  <c r="BX115" i="27" s="1"/>
  <c r="DL139" i="25"/>
  <c r="DL6" i="26" s="1"/>
  <c r="DL76" i="27"/>
  <c r="DL115" i="27" s="1"/>
  <c r="AC139" i="25"/>
  <c r="AC6" i="26" s="1"/>
  <c r="AC76" i="27"/>
  <c r="AC115" i="27" s="1"/>
  <c r="BE139" i="25"/>
  <c r="BE6" i="26" s="1"/>
  <c r="BE76" i="27"/>
  <c r="BE115" i="27" s="1"/>
  <c r="CC139" i="25"/>
  <c r="CC6" i="26" s="1"/>
  <c r="CC76" i="27"/>
  <c r="CC115" i="27" s="1"/>
  <c r="DE139" i="25"/>
  <c r="DE6" i="26" s="1"/>
  <c r="DE76" i="27"/>
  <c r="DE115" i="27" s="1"/>
  <c r="J139" i="25"/>
  <c r="J6" i="26" s="1"/>
  <c r="J76" i="27"/>
  <c r="J115" i="27" s="1"/>
  <c r="Z139" i="25"/>
  <c r="Z6" i="26" s="1"/>
  <c r="Z76" i="27"/>
  <c r="Z115" i="27" s="1"/>
  <c r="AP139" i="25"/>
  <c r="AP6" i="26" s="1"/>
  <c r="AP76" i="27"/>
  <c r="AP115" i="27" s="1"/>
  <c r="BF139" i="25"/>
  <c r="BF6" i="26" s="1"/>
  <c r="BF76" i="27"/>
  <c r="BF115" i="27" s="1"/>
  <c r="BV139" i="25"/>
  <c r="BV6" i="26" s="1"/>
  <c r="BV76" i="27"/>
  <c r="BV115" i="27" s="1"/>
  <c r="CL139" i="25"/>
  <c r="CL6" i="26" s="1"/>
  <c r="CL76" i="27"/>
  <c r="CL115" i="27" s="1"/>
  <c r="DB139" i="25"/>
  <c r="DB6" i="26" s="1"/>
  <c r="DB76" i="27"/>
  <c r="DB115" i="27" s="1"/>
  <c r="DR139" i="25"/>
  <c r="DR6" i="26" s="1"/>
  <c r="DR76" i="27"/>
  <c r="DR115" i="27" s="1"/>
  <c r="AB139" i="25"/>
  <c r="AB6" i="26" s="1"/>
  <c r="AB76" i="27"/>
  <c r="AB115" i="27" s="1"/>
  <c r="BD139" i="25"/>
  <c r="BD6" i="26" s="1"/>
  <c r="BD76" i="27"/>
  <c r="BD115" i="27" s="1"/>
  <c r="CJ139" i="25"/>
  <c r="CJ6" i="26" s="1"/>
  <c r="CJ76" i="27"/>
  <c r="CJ115" i="27" s="1"/>
  <c r="DH139" i="25"/>
  <c r="DH6" i="26" s="1"/>
  <c r="DH76" i="27"/>
  <c r="DH115" i="27" s="1"/>
  <c r="Y139" i="25"/>
  <c r="Y6" i="26" s="1"/>
  <c r="Y76" i="27"/>
  <c r="Y115" i="27" s="1"/>
  <c r="BI139" i="25"/>
  <c r="BI6" i="26" s="1"/>
  <c r="BI76" i="27"/>
  <c r="BI115" i="27" s="1"/>
  <c r="DA139" i="25"/>
  <c r="DA6" i="26" s="1"/>
  <c r="DA76" i="27"/>
  <c r="DA115" i="27" s="1"/>
  <c r="K139" i="25"/>
  <c r="K6" i="26" s="1"/>
  <c r="K76" i="27"/>
  <c r="K115" i="27" s="1"/>
  <c r="AA139" i="25"/>
  <c r="AA6" i="26" s="1"/>
  <c r="AA76" i="27"/>
  <c r="AA115" i="27" s="1"/>
  <c r="AQ139" i="25"/>
  <c r="AQ6" i="26" s="1"/>
  <c r="AQ76" i="27"/>
  <c r="AQ115" i="27" s="1"/>
  <c r="BG139" i="25"/>
  <c r="BG6" i="26" s="1"/>
  <c r="BG76" i="27"/>
  <c r="BG115" i="27" s="1"/>
  <c r="BW139" i="25"/>
  <c r="BW6" i="26" s="1"/>
  <c r="BW76" i="27"/>
  <c r="BW115" i="27" s="1"/>
  <c r="CM139" i="25"/>
  <c r="CM6" i="26" s="1"/>
  <c r="CM76" i="27"/>
  <c r="CM115" i="27" s="1"/>
  <c r="DC139" i="25"/>
  <c r="DC6" i="26" s="1"/>
  <c r="DC76" i="27"/>
  <c r="DC115" i="27" s="1"/>
  <c r="DS139" i="25"/>
  <c r="DS6" i="26" s="1"/>
  <c r="DS76" i="27"/>
  <c r="DS115" i="27" s="1"/>
  <c r="U59" i="25"/>
  <c r="U60" i="25" s="1"/>
  <c r="U32" i="25"/>
  <c r="AW32" i="25"/>
  <c r="AW59" i="25"/>
  <c r="AW60" i="25" s="1"/>
  <c r="CG59" i="25"/>
  <c r="CG60" i="25" s="1"/>
  <c r="CG32" i="25"/>
  <c r="Z32" i="25"/>
  <c r="Z59" i="25"/>
  <c r="Z60" i="25" s="1"/>
  <c r="BF32" i="25"/>
  <c r="BF59" i="25"/>
  <c r="BF60" i="25" s="1"/>
  <c r="CH59" i="25"/>
  <c r="CH60" i="25" s="1"/>
  <c r="CH32" i="25"/>
  <c r="DR32" i="25"/>
  <c r="DR59" i="25"/>
  <c r="DR60" i="25" s="1"/>
  <c r="S59" i="25"/>
  <c r="S60" i="25" s="1"/>
  <c r="S32" i="25"/>
  <c r="AI59" i="25"/>
  <c r="AI60" i="25" s="1"/>
  <c r="AI32" i="25"/>
  <c r="AY59" i="25"/>
  <c r="AY60" i="25" s="1"/>
  <c r="AY32" i="25"/>
  <c r="BO59" i="25"/>
  <c r="BO60" i="25" s="1"/>
  <c r="BO32" i="25"/>
  <c r="CE59" i="25"/>
  <c r="CE60" i="25" s="1"/>
  <c r="CE32" i="25"/>
  <c r="CU59" i="25"/>
  <c r="CU60" i="25" s="1"/>
  <c r="CU32" i="25"/>
  <c r="DK59" i="25"/>
  <c r="DK60" i="25" s="1"/>
  <c r="DK32" i="25"/>
  <c r="Q32" i="25"/>
  <c r="Q59" i="25"/>
  <c r="Q60" i="25" s="1"/>
  <c r="BA59" i="25"/>
  <c r="BA60" i="25" s="1"/>
  <c r="BA32" i="25"/>
  <c r="CC32" i="25"/>
  <c r="CC59" i="25"/>
  <c r="CC60" i="25" s="1"/>
  <c r="CW59" i="25"/>
  <c r="CW60" i="25" s="1"/>
  <c r="CW32" i="25"/>
  <c r="DQ32" i="25"/>
  <c r="DQ59" i="25"/>
  <c r="DQ60" i="25" s="1"/>
  <c r="V59" i="25"/>
  <c r="V60" i="25" s="1"/>
  <c r="V32" i="25"/>
  <c r="BB59" i="25"/>
  <c r="BB60" i="25" s="1"/>
  <c r="BB32" i="25"/>
  <c r="CL32" i="25"/>
  <c r="CL59" i="25"/>
  <c r="CL60" i="25" s="1"/>
  <c r="DN59" i="25"/>
  <c r="DN60" i="25" s="1"/>
  <c r="DN32" i="25"/>
  <c r="P32" i="25"/>
  <c r="P59" i="25"/>
  <c r="P60" i="25" s="1"/>
  <c r="AF32" i="25"/>
  <c r="AF59" i="25"/>
  <c r="AF60" i="25" s="1"/>
  <c r="AV32" i="25"/>
  <c r="AV59" i="25"/>
  <c r="AV60" i="25" s="1"/>
  <c r="BL32" i="25"/>
  <c r="BL59" i="25"/>
  <c r="BL60" i="25" s="1"/>
  <c r="CB32" i="25"/>
  <c r="CB59" i="25"/>
  <c r="CB60" i="25" s="1"/>
  <c r="CR32" i="25"/>
  <c r="CR59" i="25"/>
  <c r="CR60" i="25" s="1"/>
  <c r="DH32" i="25"/>
  <c r="DH59" i="25"/>
  <c r="DH60" i="25" s="1"/>
  <c r="AC59" i="25"/>
  <c r="AC60" i="25" s="1"/>
  <c r="AC32" i="25"/>
  <c r="BE32" i="25"/>
  <c r="BE59" i="25"/>
  <c r="BE60" i="25" s="1"/>
  <c r="DM59" i="25"/>
  <c r="DM60" i="25" s="1"/>
  <c r="DM32" i="25"/>
  <c r="AL59" i="25"/>
  <c r="AL60" i="25" s="1"/>
  <c r="AL32" i="25"/>
  <c r="BN32" i="25"/>
  <c r="BN59" i="25"/>
  <c r="BN60" i="25" s="1"/>
  <c r="CP59" i="25"/>
  <c r="CP60" i="25" s="1"/>
  <c r="CP32" i="25"/>
  <c r="G32" i="25"/>
  <c r="G59" i="25"/>
  <c r="G60" i="25" s="1"/>
  <c r="W59" i="25"/>
  <c r="W60" i="25" s="1"/>
  <c r="W32" i="25"/>
  <c r="AM32" i="25"/>
  <c r="AM59" i="25"/>
  <c r="AM60" i="25" s="1"/>
  <c r="BC32" i="25"/>
  <c r="BC59" i="25"/>
  <c r="BC60" i="25" s="1"/>
  <c r="BS32" i="25"/>
  <c r="BS59" i="25"/>
  <c r="BS60" i="25" s="1"/>
  <c r="CI32" i="25"/>
  <c r="CI59" i="25"/>
  <c r="CI60" i="25" s="1"/>
  <c r="CY32" i="25"/>
  <c r="CY59" i="25"/>
  <c r="CY60" i="25" s="1"/>
  <c r="DO32" i="25"/>
  <c r="DO59" i="25"/>
  <c r="DO60" i="25" s="1"/>
  <c r="Y32" i="25"/>
  <c r="Y59" i="25"/>
  <c r="Y60" i="25" s="1"/>
  <c r="BI59" i="25"/>
  <c r="BI60" i="25" s="1"/>
  <c r="BI32" i="25"/>
  <c r="CK32" i="25"/>
  <c r="CK59" i="25"/>
  <c r="CK60" i="25" s="1"/>
  <c r="DA32" i="25"/>
  <c r="DA59" i="25"/>
  <c r="DA60" i="25" s="1"/>
  <c r="DU59" i="25"/>
  <c r="DU60" i="25" s="1"/>
  <c r="DU32" i="25"/>
  <c r="AD59" i="25"/>
  <c r="AD60" i="25" s="1"/>
  <c r="AD32" i="25"/>
  <c r="BJ59" i="25"/>
  <c r="BJ60" i="25" s="1"/>
  <c r="BJ32" i="25"/>
  <c r="CT32" i="25"/>
  <c r="CT59" i="25"/>
  <c r="CT60" i="25" s="1"/>
  <c r="E139" i="25"/>
  <c r="T32" i="25"/>
  <c r="T59" i="25"/>
  <c r="T60" i="25" s="1"/>
  <c r="AJ32" i="25"/>
  <c r="AJ59" i="25"/>
  <c r="AJ60" i="25" s="1"/>
  <c r="AZ32" i="25"/>
  <c r="AZ59" i="25"/>
  <c r="AZ60" i="25" s="1"/>
  <c r="BP32" i="25"/>
  <c r="BP59" i="25"/>
  <c r="BP60" i="25" s="1"/>
  <c r="CF32" i="25"/>
  <c r="CF59" i="25"/>
  <c r="CF60" i="25" s="1"/>
  <c r="CV32" i="25"/>
  <c r="CV59" i="25"/>
  <c r="CV60" i="25" s="1"/>
  <c r="DL32" i="25"/>
  <c r="DL59" i="25"/>
  <c r="DL60" i="25" s="1"/>
  <c r="E59" i="25"/>
  <c r="E32" i="25"/>
  <c r="AG32" i="25"/>
  <c r="AG59" i="25"/>
  <c r="AG60" i="25" s="1"/>
  <c r="BM32" i="25"/>
  <c r="BM59" i="25"/>
  <c r="BM60" i="25" s="1"/>
  <c r="J32" i="25"/>
  <c r="J59" i="25"/>
  <c r="J60" i="25" s="1"/>
  <c r="AP32" i="25"/>
  <c r="AP59" i="25"/>
  <c r="AP60" i="25" s="1"/>
  <c r="BR59" i="25"/>
  <c r="BR60" i="25" s="1"/>
  <c r="BR32" i="25"/>
  <c r="CX59" i="25"/>
  <c r="CX60" i="25" s="1"/>
  <c r="CX32" i="25"/>
  <c r="K32" i="25"/>
  <c r="K59" i="25"/>
  <c r="K60" i="25" s="1"/>
  <c r="AA32" i="25"/>
  <c r="AA59" i="25"/>
  <c r="AA60" i="25" s="1"/>
  <c r="AQ32" i="25"/>
  <c r="AQ59" i="25"/>
  <c r="AQ60" i="25" s="1"/>
  <c r="BG32" i="25"/>
  <c r="BG59" i="25"/>
  <c r="BG60" i="25" s="1"/>
  <c r="BW32" i="25"/>
  <c r="BW59" i="25"/>
  <c r="BW60" i="25" s="1"/>
  <c r="CM32" i="25"/>
  <c r="CM59" i="25"/>
  <c r="CM60" i="25" s="1"/>
  <c r="DC32" i="25"/>
  <c r="DC59" i="25"/>
  <c r="DC60" i="25" s="1"/>
  <c r="DS32" i="25"/>
  <c r="DS59" i="25"/>
  <c r="DS60" i="25" s="1"/>
  <c r="AK59" i="25"/>
  <c r="AK60" i="25" s="1"/>
  <c r="AK32" i="25"/>
  <c r="BQ59" i="25"/>
  <c r="BQ60" i="25" s="1"/>
  <c r="BQ32" i="25"/>
  <c r="CO59" i="25"/>
  <c r="CO60" i="25" s="1"/>
  <c r="CO32" i="25"/>
  <c r="DE59" i="25"/>
  <c r="DE60" i="25" s="1"/>
  <c r="DE32" i="25"/>
  <c r="F59" i="25"/>
  <c r="F60" i="25" s="1"/>
  <c r="F32" i="25"/>
  <c r="AH32" i="25"/>
  <c r="AH59" i="25"/>
  <c r="AH60" i="25" s="1"/>
  <c r="BV32" i="25"/>
  <c r="BV59" i="25"/>
  <c r="BV60" i="25" s="1"/>
  <c r="DB32" i="25"/>
  <c r="DB59" i="25"/>
  <c r="DB60" i="25" s="1"/>
  <c r="H32" i="25"/>
  <c r="H59" i="25"/>
  <c r="H60" i="25" s="1"/>
  <c r="X32" i="25"/>
  <c r="X59" i="25"/>
  <c r="X60" i="25" s="1"/>
  <c r="AN32" i="25"/>
  <c r="AN59" i="25"/>
  <c r="AN60" i="25" s="1"/>
  <c r="BD32" i="25"/>
  <c r="BD59" i="25"/>
  <c r="BD60" i="25" s="1"/>
  <c r="BT32" i="25"/>
  <c r="BT59" i="25"/>
  <c r="BT60" i="25" s="1"/>
  <c r="CJ32" i="25"/>
  <c r="CJ59" i="25"/>
  <c r="CJ60" i="25" s="1"/>
  <c r="CZ32" i="25"/>
  <c r="CZ59" i="25"/>
  <c r="CZ60" i="25" s="1"/>
  <c r="DP59" i="25"/>
  <c r="DP60" i="25" s="1"/>
  <c r="DP32" i="25"/>
  <c r="F139" i="25"/>
  <c r="F6" i="26" s="1"/>
  <c r="G139" i="25"/>
  <c r="G6" i="26" s="1"/>
  <c r="M59" i="25"/>
  <c r="M60" i="25" s="1"/>
  <c r="M32" i="25"/>
  <c r="AO32" i="25"/>
  <c r="AO59" i="25"/>
  <c r="AO60" i="25" s="1"/>
  <c r="BU32" i="25"/>
  <c r="BU59" i="25"/>
  <c r="BU60" i="25" s="1"/>
  <c r="R32" i="25"/>
  <c r="R59" i="25"/>
  <c r="R60" i="25" s="1"/>
  <c r="AX32" i="25"/>
  <c r="AX59" i="25"/>
  <c r="AX60" i="25" s="1"/>
  <c r="BZ59" i="25"/>
  <c r="BZ60" i="25" s="1"/>
  <c r="BZ32" i="25"/>
  <c r="DJ32" i="25"/>
  <c r="DJ59" i="25"/>
  <c r="DJ60" i="25" s="1"/>
  <c r="O32" i="25"/>
  <c r="O59" i="25"/>
  <c r="O60" i="25" s="1"/>
  <c r="AE32" i="25"/>
  <c r="AE59" i="25"/>
  <c r="AE60" i="25" s="1"/>
  <c r="AU32" i="25"/>
  <c r="AU59" i="25"/>
  <c r="AU60" i="25" s="1"/>
  <c r="BK32" i="25"/>
  <c r="BK59" i="25"/>
  <c r="BK60" i="25" s="1"/>
  <c r="CA32" i="25"/>
  <c r="CA59" i="25"/>
  <c r="CA60" i="25" s="1"/>
  <c r="CQ32" i="25"/>
  <c r="CQ59" i="25"/>
  <c r="CQ60" i="25" s="1"/>
  <c r="DG32" i="25"/>
  <c r="DG59" i="25"/>
  <c r="DG60" i="25" s="1"/>
  <c r="I32" i="25"/>
  <c r="I59" i="25"/>
  <c r="I60" i="25" s="1"/>
  <c r="AS59" i="25"/>
  <c r="AS60" i="25" s="1"/>
  <c r="AS32" i="25"/>
  <c r="BY59" i="25"/>
  <c r="BY60" i="25" s="1"/>
  <c r="BY32" i="25"/>
  <c r="CS32" i="25"/>
  <c r="CS59" i="25"/>
  <c r="CS60" i="25" s="1"/>
  <c r="DI32" i="25"/>
  <c r="DI59" i="25"/>
  <c r="DI60" i="25" s="1"/>
  <c r="N59" i="25"/>
  <c r="N60" i="25" s="1"/>
  <c r="N32" i="25"/>
  <c r="AT59" i="25"/>
  <c r="AT60" i="25" s="1"/>
  <c r="AT32" i="25"/>
  <c r="CD32" i="25"/>
  <c r="CD59" i="25"/>
  <c r="CD60" i="25" s="1"/>
  <c r="DF59" i="25"/>
  <c r="DF60" i="25" s="1"/>
  <c r="DF32" i="25"/>
  <c r="L32" i="25"/>
  <c r="L59" i="25"/>
  <c r="L60" i="25" s="1"/>
  <c r="AB32" i="25"/>
  <c r="AB59" i="25"/>
  <c r="AB60" i="25" s="1"/>
  <c r="AR32" i="25"/>
  <c r="AR59" i="25"/>
  <c r="AR60" i="25" s="1"/>
  <c r="BH32" i="25"/>
  <c r="BH59" i="25"/>
  <c r="BH60" i="25" s="1"/>
  <c r="BX32" i="25"/>
  <c r="BX59" i="25"/>
  <c r="BX60" i="25" s="1"/>
  <c r="CN32" i="25"/>
  <c r="CN59" i="25"/>
  <c r="CN60" i="25" s="1"/>
  <c r="DD32" i="25"/>
  <c r="DD59" i="25"/>
  <c r="DD60" i="25" s="1"/>
  <c r="DT32" i="25"/>
  <c r="DT59" i="25"/>
  <c r="DT60" i="25" s="1"/>
  <c r="B49" i="6"/>
  <c r="A49" i="6"/>
  <c r="D45" i="6"/>
  <c r="A45" i="6"/>
  <c r="B18" i="6"/>
  <c r="D12" i="6"/>
  <c r="D87" i="10" s="1"/>
  <c r="A12" i="6"/>
  <c r="A87" i="10" s="1"/>
  <c r="A272" i="10" s="1"/>
  <c r="A10" i="6"/>
  <c r="B7" i="6"/>
  <c r="A7" i="6"/>
  <c r="D6" i="6"/>
  <c r="B6" i="6"/>
  <c r="E4" i="6"/>
  <c r="A71" i="3"/>
  <c r="D61" i="3"/>
  <c r="B61" i="3"/>
  <c r="A61" i="3"/>
  <c r="A58" i="3"/>
  <c r="A57" i="3"/>
  <c r="A56" i="3"/>
  <c r="A55" i="3"/>
  <c r="A54" i="3"/>
  <c r="D52" i="3"/>
  <c r="E52" i="3" s="1"/>
  <c r="B52" i="3"/>
  <c r="A52" i="3"/>
  <c r="D51" i="3"/>
  <c r="E51" i="3" s="1"/>
  <c r="B51" i="3"/>
  <c r="A51" i="3"/>
  <c r="D50" i="3"/>
  <c r="E50" i="3" s="1"/>
  <c r="F50" i="3" s="1"/>
  <c r="G50" i="3" s="1"/>
  <c r="H50" i="3" s="1"/>
  <c r="B50" i="3"/>
  <c r="A50" i="3"/>
  <c r="D49" i="3"/>
  <c r="E49" i="3" s="1"/>
  <c r="B49" i="3"/>
  <c r="A49" i="3"/>
  <c r="D48" i="3"/>
  <c r="B48" i="3"/>
  <c r="A48" i="3"/>
  <c r="D19" i="3"/>
  <c r="D86" i="3" s="1"/>
  <c r="B19" i="3"/>
  <c r="B86" i="3" s="1"/>
  <c r="B20" i="30" s="1"/>
  <c r="A19" i="3"/>
  <c r="A86" i="3" s="1"/>
  <c r="A20" i="30" s="1"/>
  <c r="D16" i="3"/>
  <c r="B16" i="3"/>
  <c r="B83" i="3" s="1"/>
  <c r="A16" i="3"/>
  <c r="A83" i="3" s="1"/>
  <c r="D15" i="3"/>
  <c r="D82" i="3" s="1"/>
  <c r="B15" i="3"/>
  <c r="B82" i="3" s="1"/>
  <c r="A15" i="3"/>
  <c r="A82" i="3" s="1"/>
  <c r="D12" i="3"/>
  <c r="D8" i="3"/>
  <c r="A8" i="3"/>
  <c r="D7" i="3"/>
  <c r="A7" i="3"/>
  <c r="B53" i="6"/>
  <c r="B274" i="10" s="1"/>
  <c r="E35" i="3" l="1"/>
  <c r="E29" i="3"/>
  <c r="E72" i="7" s="1"/>
  <c r="E32" i="3"/>
  <c r="D9" i="30"/>
  <c r="E27" i="30" s="1"/>
  <c r="D46" i="25"/>
  <c r="D157" i="25"/>
  <c r="D83" i="3"/>
  <c r="D17" i="30"/>
  <c r="E76" i="25"/>
  <c r="D76" i="25" s="1"/>
  <c r="D75" i="25"/>
  <c r="D13" i="30"/>
  <c r="D54" i="30"/>
  <c r="D8" i="30"/>
  <c r="D49" i="30"/>
  <c r="E138" i="27"/>
  <c r="D95" i="27"/>
  <c r="D36" i="6"/>
  <c r="D20" i="30"/>
  <c r="D139" i="25"/>
  <c r="E6" i="26"/>
  <c r="D6" i="26" s="1"/>
  <c r="D59" i="25"/>
  <c r="D32" i="25"/>
  <c r="D76" i="27"/>
  <c r="E115" i="27"/>
  <c r="E22" i="3"/>
  <c r="D16" i="30"/>
  <c r="D63" i="3"/>
  <c r="E60" i="25"/>
  <c r="D60" i="25" s="1"/>
  <c r="D272" i="10"/>
  <c r="D7" i="6"/>
  <c r="E16" i="6" s="1"/>
  <c r="D9" i="10"/>
  <c r="E104" i="28" s="1"/>
  <c r="D14" i="3"/>
  <c r="E31" i="3" s="1"/>
  <c r="D23" i="6"/>
  <c r="D181" i="25" s="1"/>
  <c r="D29" i="6"/>
  <c r="D31" i="6"/>
  <c r="D21" i="6"/>
  <c r="D179" i="25" s="1"/>
  <c r="D37" i="6"/>
  <c r="D26" i="6"/>
  <c r="D34" i="6"/>
  <c r="D24" i="6"/>
  <c r="D32" i="6"/>
  <c r="D19" i="6"/>
  <c r="D177" i="25" s="1"/>
  <c r="D27" i="6"/>
  <c r="D35" i="6"/>
  <c r="D22" i="6"/>
  <c r="D180" i="25" s="1"/>
  <c r="D30" i="6"/>
  <c r="D25" i="6"/>
  <c r="D33" i="6"/>
  <c r="D20" i="6"/>
  <c r="D178" i="25" s="1"/>
  <c r="D28" i="6"/>
  <c r="I50" i="3"/>
  <c r="D74" i="3"/>
  <c r="E100" i="3" s="1"/>
  <c r="E254" i="10" s="1"/>
  <c r="F23" i="3"/>
  <c r="D79" i="3"/>
  <c r="E96" i="3" s="1"/>
  <c r="E30" i="3"/>
  <c r="D73" i="3"/>
  <c r="F49" i="3"/>
  <c r="F51" i="3"/>
  <c r="D9" i="3"/>
  <c r="D10" i="3" s="1"/>
  <c r="E26" i="3" s="1"/>
  <c r="F48" i="3"/>
  <c r="F52" i="3"/>
  <c r="E69" i="30" l="1"/>
  <c r="F32" i="3"/>
  <c r="F31" i="3"/>
  <c r="F29" i="3"/>
  <c r="F72" i="7" s="1"/>
  <c r="F35" i="3"/>
  <c r="E47" i="25"/>
  <c r="E99" i="27" s="1"/>
  <c r="E126" i="25"/>
  <c r="E160" i="25" s="1"/>
  <c r="D18" i="36"/>
  <c r="D52" i="36" s="1"/>
  <c r="G56" i="36" s="1"/>
  <c r="G58" i="36" s="1"/>
  <c r="G62" i="36" s="1"/>
  <c r="G76" i="36" s="1"/>
  <c r="E110" i="25"/>
  <c r="E142" i="25" s="1"/>
  <c r="E33" i="25"/>
  <c r="D10" i="30"/>
  <c r="D11" i="30" s="1"/>
  <c r="D50" i="30"/>
  <c r="E68" i="30" s="1"/>
  <c r="E64" i="30"/>
  <c r="D20" i="3"/>
  <c r="E219" i="25"/>
  <c r="E38" i="25" s="1"/>
  <c r="E268" i="25"/>
  <c r="E52" i="25" s="1"/>
  <c r="E30" i="30"/>
  <c r="E115" i="28"/>
  <c r="E105" i="28"/>
  <c r="E111" i="28"/>
  <c r="E106" i="28"/>
  <c r="D15" i="30"/>
  <c r="D19" i="30" s="1"/>
  <c r="E39" i="30" s="1"/>
  <c r="E29" i="30"/>
  <c r="E28" i="30"/>
  <c r="E46" i="29" s="1"/>
  <c r="D11" i="28"/>
  <c r="E11" i="28" s="1"/>
  <c r="D13" i="28"/>
  <c r="E13" i="28" s="1"/>
  <c r="D14" i="28"/>
  <c r="E14" i="28" s="1"/>
  <c r="D12" i="28"/>
  <c r="E12" i="28" s="1"/>
  <c r="D10" i="28"/>
  <c r="E10" i="28" s="1"/>
  <c r="D56" i="30"/>
  <c r="D60" i="30" s="1"/>
  <c r="DW138" i="27"/>
  <c r="DX138" i="27"/>
  <c r="DV138" i="27"/>
  <c r="DX115" i="27"/>
  <c r="DW115" i="27"/>
  <c r="DV115" i="27"/>
  <c r="D115" i="27"/>
  <c r="E23" i="30"/>
  <c r="E1" i="30" s="1"/>
  <c r="F24" i="30"/>
  <c r="E15" i="10"/>
  <c r="E202" i="7"/>
  <c r="E278" i="7"/>
  <c r="E150" i="7"/>
  <c r="E97" i="7"/>
  <c r="D47" i="6"/>
  <c r="E51" i="6" s="1"/>
  <c r="AS87" i="3"/>
  <c r="D8" i="6"/>
  <c r="E202" i="10"/>
  <c r="E64" i="10"/>
  <c r="E201" i="7"/>
  <c r="E149" i="7"/>
  <c r="E96" i="7"/>
  <c r="F4" i="10"/>
  <c r="F4" i="7"/>
  <c r="D227" i="10"/>
  <c r="C91" i="28" s="1"/>
  <c r="D10" i="10"/>
  <c r="F4" i="12"/>
  <c r="F4" i="11"/>
  <c r="E79" i="11"/>
  <c r="E27" i="11"/>
  <c r="E11" i="12" s="1"/>
  <c r="E15" i="11"/>
  <c r="F4" i="6"/>
  <c r="E10" i="6"/>
  <c r="E36" i="6" s="1"/>
  <c r="E243" i="25" s="1"/>
  <c r="F90" i="3"/>
  <c r="E93" i="3"/>
  <c r="E97" i="3"/>
  <c r="E260" i="10" s="1"/>
  <c r="J50" i="3"/>
  <c r="G51" i="3"/>
  <c r="E3" i="3"/>
  <c r="E27" i="3"/>
  <c r="G52" i="3"/>
  <c r="G48" i="3"/>
  <c r="D81" i="3"/>
  <c r="E234" i="10" s="1"/>
  <c r="E94" i="3"/>
  <c r="F94" i="3"/>
  <c r="F93" i="3"/>
  <c r="G23" i="3"/>
  <c r="F26" i="3"/>
  <c r="F30" i="3"/>
  <c r="D76" i="3"/>
  <c r="D77" i="3" s="1"/>
  <c r="E89" i="3" s="1"/>
  <c r="E91" i="3" s="1"/>
  <c r="G49" i="3"/>
  <c r="E70" i="30" l="1"/>
  <c r="O20" i="36"/>
  <c r="O6" i="36" s="1"/>
  <c r="P20" i="36"/>
  <c r="O23" i="32" s="1"/>
  <c r="I20" i="36"/>
  <c r="H23" i="32" s="1"/>
  <c r="D21" i="30"/>
  <c r="F96" i="3"/>
  <c r="F234" i="10" s="1"/>
  <c r="F100" i="3"/>
  <c r="F254" i="10" s="1"/>
  <c r="G35" i="3"/>
  <c r="G29" i="3"/>
  <c r="G72" i="7" s="1"/>
  <c r="G31" i="3"/>
  <c r="G32" i="3"/>
  <c r="E93" i="27"/>
  <c r="E136" i="27" s="1"/>
  <c r="J20" i="36"/>
  <c r="J6" i="36" s="1"/>
  <c r="W20" i="36"/>
  <c r="W6" i="36" s="1"/>
  <c r="Q20" i="36"/>
  <c r="Q6" i="36" s="1"/>
  <c r="L20" i="36"/>
  <c r="L11" i="36" s="1"/>
  <c r="G20" i="36"/>
  <c r="G11" i="36" s="1"/>
  <c r="E20" i="36"/>
  <c r="E11" i="36" s="1"/>
  <c r="R20" i="36"/>
  <c r="R6" i="36" s="1"/>
  <c r="S20" i="36"/>
  <c r="S6" i="36" s="1"/>
  <c r="X20" i="36"/>
  <c r="X6" i="36" s="1"/>
  <c r="H20" i="36"/>
  <c r="G23" i="32" s="1"/>
  <c r="V20" i="36"/>
  <c r="V11" i="36" s="1"/>
  <c r="K20" i="36"/>
  <c r="K6" i="36" s="1"/>
  <c r="F20" i="36"/>
  <c r="F6" i="36" s="1"/>
  <c r="N20" i="36"/>
  <c r="N6" i="36" s="1"/>
  <c r="U20" i="36"/>
  <c r="U6" i="36" s="1"/>
  <c r="T20" i="36"/>
  <c r="S23" i="32" s="1"/>
  <c r="M20" i="36"/>
  <c r="M48" i="32" s="1"/>
  <c r="E71" i="30"/>
  <c r="F65" i="30"/>
  <c r="D51" i="30"/>
  <c r="E66" i="30" s="1"/>
  <c r="E61" i="25"/>
  <c r="E80" i="27"/>
  <c r="E63" i="28"/>
  <c r="E73" i="27"/>
  <c r="E112" i="27" s="1"/>
  <c r="E74" i="27"/>
  <c r="D62" i="30"/>
  <c r="G59" i="36"/>
  <c r="G60" i="36" s="1"/>
  <c r="E66" i="28"/>
  <c r="E67" i="28"/>
  <c r="F30" i="30"/>
  <c r="F28" i="30"/>
  <c r="F46" i="29" s="1"/>
  <c r="F29" i="30"/>
  <c r="F74" i="27" s="1"/>
  <c r="F27" i="30"/>
  <c r="E80" i="30"/>
  <c r="E78" i="30"/>
  <c r="E83" i="30"/>
  <c r="E65" i="3"/>
  <c r="E101" i="12" s="1"/>
  <c r="E133" i="12" s="1"/>
  <c r="E75" i="30"/>
  <c r="E76" i="30"/>
  <c r="E74" i="30"/>
  <c r="E79" i="30"/>
  <c r="E77" i="30"/>
  <c r="E77" i="25"/>
  <c r="E81" i="30"/>
  <c r="E82" i="30"/>
  <c r="F83" i="30"/>
  <c r="F82" i="30"/>
  <c r="F81" i="30"/>
  <c r="F80" i="30"/>
  <c r="F79" i="30"/>
  <c r="F77" i="30"/>
  <c r="F76" i="30"/>
  <c r="F75" i="30"/>
  <c r="F74" i="30"/>
  <c r="F78" i="30"/>
  <c r="E124" i="25"/>
  <c r="E82" i="25"/>
  <c r="E96" i="27" s="1"/>
  <c r="E35" i="30"/>
  <c r="E1" i="26"/>
  <c r="E1" i="28"/>
  <c r="D228" i="10"/>
  <c r="C98" i="28"/>
  <c r="F44" i="3"/>
  <c r="E38" i="30"/>
  <c r="E40" i="30"/>
  <c r="E34" i="6"/>
  <c r="E241" i="25" s="1"/>
  <c r="E41" i="30"/>
  <c r="E33" i="30"/>
  <c r="E34" i="30"/>
  <c r="E36" i="30"/>
  <c r="E37" i="30"/>
  <c r="E42" i="30"/>
  <c r="E66" i="25"/>
  <c r="E77" i="27" s="1"/>
  <c r="E108" i="25"/>
  <c r="F41" i="30"/>
  <c r="F23" i="30"/>
  <c r="F2" i="30"/>
  <c r="G24" i="30"/>
  <c r="F39" i="30"/>
  <c r="F34" i="30"/>
  <c r="F33" i="30"/>
  <c r="F37" i="30"/>
  <c r="F40" i="30"/>
  <c r="F38" i="30"/>
  <c r="F35" i="30"/>
  <c r="F42" i="30"/>
  <c r="F36" i="30"/>
  <c r="E47" i="29"/>
  <c r="E23" i="29"/>
  <c r="E48" i="29" s="1"/>
  <c r="E49" i="29" s="1"/>
  <c r="E1" i="27"/>
  <c r="E1" i="25"/>
  <c r="E1" i="29"/>
  <c r="E25" i="30"/>
  <c r="E35" i="6"/>
  <c r="E242" i="25" s="1"/>
  <c r="E28" i="6"/>
  <c r="E235" i="25" s="1"/>
  <c r="E19" i="6"/>
  <c r="E226" i="25" s="1"/>
  <c r="E22" i="6"/>
  <c r="E229" i="25" s="1"/>
  <c r="E30" i="6"/>
  <c r="E237" i="25" s="1"/>
  <c r="E33" i="6"/>
  <c r="E240" i="25" s="1"/>
  <c r="E37" i="6"/>
  <c r="E244" i="25" s="1"/>
  <c r="E24" i="6"/>
  <c r="E231" i="25" s="1"/>
  <c r="E32" i="6"/>
  <c r="E239" i="25" s="1"/>
  <c r="E23" i="6"/>
  <c r="E230" i="25" s="1"/>
  <c r="E43" i="3"/>
  <c r="E40" i="3"/>
  <c r="F39" i="3"/>
  <c r="F41" i="3"/>
  <c r="E38" i="3"/>
  <c r="F15" i="10"/>
  <c r="F257" i="25" s="1"/>
  <c r="F202" i="7"/>
  <c r="F278" i="7"/>
  <c r="F97" i="7"/>
  <c r="F150" i="7"/>
  <c r="E5" i="10"/>
  <c r="E5" i="7"/>
  <c r="F149" i="7"/>
  <c r="F201" i="7"/>
  <c r="F96" i="7"/>
  <c r="E3" i="10"/>
  <c r="E3" i="7"/>
  <c r="E37" i="3"/>
  <c r="G4" i="10"/>
  <c r="G4" i="7"/>
  <c r="F43" i="3"/>
  <c r="F37" i="3"/>
  <c r="F36" i="3"/>
  <c r="F38" i="3"/>
  <c r="E41" i="3"/>
  <c r="F202" i="10"/>
  <c r="F64" i="10"/>
  <c r="E44" i="3"/>
  <c r="F40" i="3"/>
  <c r="F42" i="3"/>
  <c r="E36" i="3"/>
  <c r="E42" i="3"/>
  <c r="E77" i="10"/>
  <c r="E76" i="10"/>
  <c r="E69" i="10"/>
  <c r="E72" i="10"/>
  <c r="E70" i="10"/>
  <c r="E71" i="10"/>
  <c r="E74" i="10"/>
  <c r="E68" i="10"/>
  <c r="E73" i="10"/>
  <c r="E75" i="10"/>
  <c r="E39" i="3"/>
  <c r="E206" i="10"/>
  <c r="E208" i="10"/>
  <c r="E210" i="10"/>
  <c r="E209" i="10"/>
  <c r="E215" i="10"/>
  <c r="E212" i="10"/>
  <c r="E213" i="10"/>
  <c r="E214" i="10"/>
  <c r="E211" i="10"/>
  <c r="E207" i="10"/>
  <c r="E22" i="10"/>
  <c r="E24" i="10"/>
  <c r="E28" i="10"/>
  <c r="E21" i="10"/>
  <c r="E25" i="10"/>
  <c r="E23" i="10"/>
  <c r="E27" i="10"/>
  <c r="E20" i="10"/>
  <c r="E26" i="10"/>
  <c r="F22" i="3"/>
  <c r="E24" i="3"/>
  <c r="E3" i="12"/>
  <c r="E3" i="11"/>
  <c r="E80" i="11"/>
  <c r="F79" i="11"/>
  <c r="F80" i="11" s="1"/>
  <c r="F27" i="11"/>
  <c r="F11" i="12" s="1"/>
  <c r="F95" i="12" s="1"/>
  <c r="F15" i="11"/>
  <c r="E19" i="12"/>
  <c r="E9" i="11"/>
  <c r="G4" i="12"/>
  <c r="G4" i="11"/>
  <c r="E5" i="12"/>
  <c r="E5" i="11"/>
  <c r="E95" i="12"/>
  <c r="E25" i="6"/>
  <c r="E232" i="25" s="1"/>
  <c r="E27" i="6"/>
  <c r="E234" i="25" s="1"/>
  <c r="E20" i="6"/>
  <c r="E227" i="25" s="1"/>
  <c r="E26" i="6"/>
  <c r="E233" i="25" s="1"/>
  <c r="E29" i="6"/>
  <c r="E236" i="25" s="1"/>
  <c r="E31" i="6"/>
  <c r="E238" i="25" s="1"/>
  <c r="E21" i="6"/>
  <c r="E228" i="25" s="1"/>
  <c r="G4" i="6"/>
  <c r="G16" i="6" s="1"/>
  <c r="F10" i="6"/>
  <c r="E5" i="6"/>
  <c r="E3" i="6"/>
  <c r="F51" i="6"/>
  <c r="F16" i="6"/>
  <c r="H48" i="3"/>
  <c r="H51" i="3"/>
  <c r="G93" i="3"/>
  <c r="G94" i="3"/>
  <c r="G40" i="3"/>
  <c r="G43" i="3"/>
  <c r="G44" i="3"/>
  <c r="G37" i="3"/>
  <c r="G36" i="3"/>
  <c r="G26" i="3"/>
  <c r="G41" i="3"/>
  <c r="G42" i="3"/>
  <c r="H23" i="3"/>
  <c r="G39" i="3"/>
  <c r="G30" i="3"/>
  <c r="G38" i="3"/>
  <c r="E95" i="3"/>
  <c r="E233" i="10" s="1"/>
  <c r="D85" i="3"/>
  <c r="D87" i="3"/>
  <c r="H52" i="3"/>
  <c r="F27" i="3"/>
  <c r="F89" i="3"/>
  <c r="F91" i="3" s="1"/>
  <c r="G90" i="3"/>
  <c r="F97" i="3"/>
  <c r="F260" i="10" s="1"/>
  <c r="H49" i="3"/>
  <c r="F95" i="3"/>
  <c r="F233" i="10" s="1"/>
  <c r="K50" i="3"/>
  <c r="F64" i="30" l="1"/>
  <c r="F68" i="30"/>
  <c r="F69" i="30"/>
  <c r="F70" i="30"/>
  <c r="F93" i="27" s="1"/>
  <c r="F136" i="27" s="1"/>
  <c r="P6" i="36"/>
  <c r="P11" i="36"/>
  <c r="N23" i="32"/>
  <c r="O48" i="32"/>
  <c r="O11" i="36"/>
  <c r="I6" i="36"/>
  <c r="I48" i="32"/>
  <c r="I11" i="36"/>
  <c r="R11" i="36"/>
  <c r="L6" i="36"/>
  <c r="P48" i="32"/>
  <c r="H6" i="36"/>
  <c r="H11" i="36"/>
  <c r="H48" i="32"/>
  <c r="S11" i="36"/>
  <c r="T11" i="36"/>
  <c r="T6" i="36"/>
  <c r="W11" i="36"/>
  <c r="X11" i="36"/>
  <c r="M11" i="36"/>
  <c r="I23" i="32"/>
  <c r="M6" i="36"/>
  <c r="L23" i="32"/>
  <c r="J11" i="36"/>
  <c r="J48" i="32"/>
  <c r="K48" i="32"/>
  <c r="V6" i="36"/>
  <c r="U11" i="36"/>
  <c r="Q11" i="36"/>
  <c r="G6" i="36"/>
  <c r="G48" i="32"/>
  <c r="F23" i="32"/>
  <c r="K23" i="32"/>
  <c r="J23" i="32"/>
  <c r="L48" i="32"/>
  <c r="K11" i="36"/>
  <c r="M23" i="32"/>
  <c r="N48" i="32"/>
  <c r="P23" i="32"/>
  <c r="Q48" i="32"/>
  <c r="N11" i="36"/>
  <c r="S48" i="32"/>
  <c r="R23" i="32"/>
  <c r="R48" i="32"/>
  <c r="Q23" i="32"/>
  <c r="G95" i="3"/>
  <c r="G233" i="10" s="1"/>
  <c r="G100" i="3"/>
  <c r="G254" i="10" s="1"/>
  <c r="H31" i="3"/>
  <c r="H35" i="3"/>
  <c r="H32" i="3"/>
  <c r="H29" i="3"/>
  <c r="H72" i="7" s="1"/>
  <c r="F66" i="30"/>
  <c r="D52" i="30"/>
  <c r="G65" i="30"/>
  <c r="F71" i="30"/>
  <c r="G96" i="3"/>
  <c r="G234" i="10" s="1"/>
  <c r="E6" i="36"/>
  <c r="F11" i="36"/>
  <c r="E92" i="27"/>
  <c r="E135" i="27" s="1"/>
  <c r="E107" i="28"/>
  <c r="F263" i="25"/>
  <c r="F265" i="25"/>
  <c r="F260" i="25"/>
  <c r="E31" i="30"/>
  <c r="F258" i="25"/>
  <c r="F262" i="25"/>
  <c r="F264" i="25"/>
  <c r="F259" i="25"/>
  <c r="G29" i="30"/>
  <c r="G74" i="27" s="1"/>
  <c r="G30" i="30"/>
  <c r="G27" i="30"/>
  <c r="G28" i="30"/>
  <c r="G46" i="29" s="1"/>
  <c r="E72" i="30"/>
  <c r="F267" i="25"/>
  <c r="F255" i="25"/>
  <c r="F266" i="25"/>
  <c r="F31" i="30"/>
  <c r="F261" i="25"/>
  <c r="F256" i="25"/>
  <c r="G155" i="28"/>
  <c r="G156" i="28" s="1"/>
  <c r="F72" i="30"/>
  <c r="F113" i="27"/>
  <c r="F73" i="27"/>
  <c r="F112" i="27" s="1"/>
  <c r="G83" i="30"/>
  <c r="G82" i="30"/>
  <c r="G81" i="30"/>
  <c r="G80" i="30"/>
  <c r="G79" i="30"/>
  <c r="G77" i="30"/>
  <c r="G76" i="30"/>
  <c r="G75" i="30"/>
  <c r="G74" i="30"/>
  <c r="G78" i="30"/>
  <c r="E158" i="25"/>
  <c r="E159" i="25" s="1"/>
  <c r="E125" i="25"/>
  <c r="F104" i="3"/>
  <c r="F2" i="26"/>
  <c r="F2" i="28"/>
  <c r="F104" i="28" s="1"/>
  <c r="F206" i="25"/>
  <c r="F207" i="25"/>
  <c r="F212" i="25"/>
  <c r="F213" i="25"/>
  <c r="F210" i="25"/>
  <c r="F211" i="25"/>
  <c r="F216" i="25"/>
  <c r="F217" i="25"/>
  <c r="F214" i="25"/>
  <c r="F215" i="25"/>
  <c r="F205" i="25"/>
  <c r="F218" i="25"/>
  <c r="F208" i="25"/>
  <c r="F209" i="25"/>
  <c r="E68" i="28"/>
  <c r="E69" i="28" s="1"/>
  <c r="E101" i="25"/>
  <c r="E142" i="27"/>
  <c r="E116" i="27"/>
  <c r="E117" i="27" s="1"/>
  <c r="E78" i="27"/>
  <c r="E75" i="27"/>
  <c r="E113" i="27"/>
  <c r="E25" i="25"/>
  <c r="F1" i="30"/>
  <c r="F25" i="30"/>
  <c r="F47" i="29"/>
  <c r="G2" i="30"/>
  <c r="G33" i="30"/>
  <c r="G36" i="30"/>
  <c r="G42" i="30"/>
  <c r="G38" i="30"/>
  <c r="G34" i="30"/>
  <c r="G41" i="30"/>
  <c r="G37" i="30"/>
  <c r="G39" i="30"/>
  <c r="H24" i="30"/>
  <c r="G40" i="30"/>
  <c r="G35" i="30"/>
  <c r="G23" i="30"/>
  <c r="E109" i="25"/>
  <c r="E140" i="25"/>
  <c r="E141" i="25" s="1"/>
  <c r="F2" i="27"/>
  <c r="F2" i="25"/>
  <c r="F2" i="29"/>
  <c r="F23" i="29"/>
  <c r="F48" i="29" s="1"/>
  <c r="F49" i="29" s="1"/>
  <c r="F33" i="3"/>
  <c r="F41" i="10" s="1"/>
  <c r="F52" i="10" s="1"/>
  <c r="E33" i="3"/>
  <c r="E41" i="10" s="1"/>
  <c r="F210" i="10"/>
  <c r="F212" i="10"/>
  <c r="F211" i="10"/>
  <c r="F208" i="10"/>
  <c r="F209" i="10"/>
  <c r="F206" i="10"/>
  <c r="F214" i="10"/>
  <c r="F213" i="10"/>
  <c r="F215" i="10"/>
  <c r="F207" i="10"/>
  <c r="G149" i="7"/>
  <c r="G96" i="7"/>
  <c r="G201" i="7"/>
  <c r="E81" i="10"/>
  <c r="G202" i="10"/>
  <c r="G64" i="10"/>
  <c r="H4" i="10"/>
  <c r="H4" i="7"/>
  <c r="F5" i="10"/>
  <c r="F5" i="7"/>
  <c r="E219" i="10"/>
  <c r="E96" i="12" s="1"/>
  <c r="G202" i="7"/>
  <c r="G278" i="7"/>
  <c r="G97" i="7"/>
  <c r="G15" i="10"/>
  <c r="G257" i="25" s="1"/>
  <c r="G150" i="7"/>
  <c r="F69" i="10"/>
  <c r="F70" i="10"/>
  <c r="F76" i="10"/>
  <c r="F68" i="10"/>
  <c r="F75" i="10"/>
  <c r="F77" i="10"/>
  <c r="F71" i="10"/>
  <c r="F72" i="10"/>
  <c r="F73" i="10"/>
  <c r="F74" i="10"/>
  <c r="F22" i="10"/>
  <c r="F21" i="10"/>
  <c r="F28" i="10"/>
  <c r="F24" i="10"/>
  <c r="F20" i="10"/>
  <c r="F23" i="10"/>
  <c r="F27" i="10"/>
  <c r="F25" i="10"/>
  <c r="F26" i="10"/>
  <c r="F101" i="3"/>
  <c r="F106" i="3"/>
  <c r="F108" i="3"/>
  <c r="F109" i="3"/>
  <c r="F103" i="3"/>
  <c r="F107" i="3"/>
  <c r="F105" i="3"/>
  <c r="E56" i="3"/>
  <c r="E54" i="3"/>
  <c r="E353" i="10" s="1"/>
  <c r="E57" i="3"/>
  <c r="E58" i="3"/>
  <c r="E55" i="3"/>
  <c r="F102" i="3"/>
  <c r="F3" i="3"/>
  <c r="G22" i="3"/>
  <c r="F24" i="3"/>
  <c r="G79" i="11"/>
  <c r="G27" i="11"/>
  <c r="G11" i="12" s="1"/>
  <c r="G15" i="11"/>
  <c r="F5" i="12"/>
  <c r="F5" i="11"/>
  <c r="H4" i="12"/>
  <c r="H4" i="11"/>
  <c r="G10" i="6"/>
  <c r="G25" i="6" s="1"/>
  <c r="G232" i="25" s="1"/>
  <c r="H4" i="6"/>
  <c r="F25" i="6"/>
  <c r="F232" i="25" s="1"/>
  <c r="F27" i="6"/>
  <c r="F234" i="25" s="1"/>
  <c r="F26" i="6"/>
  <c r="F233" i="25" s="1"/>
  <c r="F21" i="6"/>
  <c r="F228" i="25" s="1"/>
  <c r="F29" i="6"/>
  <c r="F236" i="25" s="1"/>
  <c r="F34" i="6"/>
  <c r="F241" i="25" s="1"/>
  <c r="F28" i="6"/>
  <c r="F235" i="25" s="1"/>
  <c r="F20" i="6"/>
  <c r="F227" i="25" s="1"/>
  <c r="F31" i="6"/>
  <c r="F238" i="25" s="1"/>
  <c r="F32" i="6"/>
  <c r="F239" i="25" s="1"/>
  <c r="F24" i="6"/>
  <c r="F231" i="25" s="1"/>
  <c r="F22" i="6"/>
  <c r="F229" i="25" s="1"/>
  <c r="F33" i="6"/>
  <c r="F240" i="25" s="1"/>
  <c r="F19" i="6"/>
  <c r="F226" i="25" s="1"/>
  <c r="F23" i="6"/>
  <c r="F230" i="25" s="1"/>
  <c r="F36" i="6"/>
  <c r="F243" i="25" s="1"/>
  <c r="F30" i="6"/>
  <c r="F237" i="25" s="1"/>
  <c r="F37" i="6"/>
  <c r="F244" i="25" s="1"/>
  <c r="F35" i="6"/>
  <c r="F242" i="25" s="1"/>
  <c r="F65" i="3"/>
  <c r="F101" i="12" s="1"/>
  <c r="F133" i="12" s="1"/>
  <c r="F5" i="6"/>
  <c r="G51" i="6"/>
  <c r="G33" i="3"/>
  <c r="G41" i="10" s="1"/>
  <c r="I52" i="3"/>
  <c r="G105" i="3"/>
  <c r="G109" i="3"/>
  <c r="G107" i="3"/>
  <c r="G102" i="3"/>
  <c r="G104" i="3"/>
  <c r="G101" i="3"/>
  <c r="G106" i="3"/>
  <c r="G108" i="3"/>
  <c r="G97" i="3"/>
  <c r="G260" i="10" s="1"/>
  <c r="H90" i="3"/>
  <c r="G103" i="3"/>
  <c r="G89" i="3"/>
  <c r="G91" i="3" s="1"/>
  <c r="G27" i="3"/>
  <c r="H44" i="3"/>
  <c r="H39" i="3"/>
  <c r="H93" i="3"/>
  <c r="H36" i="3"/>
  <c r="H94" i="3"/>
  <c r="H41" i="3"/>
  <c r="H43" i="3"/>
  <c r="H40" i="3"/>
  <c r="H42" i="3"/>
  <c r="H37" i="3"/>
  <c r="H26" i="3"/>
  <c r="I23" i="3"/>
  <c r="H30" i="3"/>
  <c r="H38" i="3"/>
  <c r="I51" i="3"/>
  <c r="I49" i="3"/>
  <c r="L50" i="3"/>
  <c r="E107" i="3"/>
  <c r="E105" i="3"/>
  <c r="E103" i="3"/>
  <c r="E101" i="3"/>
  <c r="E109" i="3"/>
  <c r="E108" i="3"/>
  <c r="E104" i="3"/>
  <c r="E106" i="3"/>
  <c r="E102" i="3"/>
  <c r="G64" i="30" l="1"/>
  <c r="G66" i="30" s="1"/>
  <c r="G68" i="30"/>
  <c r="G69" i="30"/>
  <c r="G70" i="30"/>
  <c r="G93" i="27" s="1"/>
  <c r="D6" i="36"/>
  <c r="C6" i="36"/>
  <c r="G205" i="25"/>
  <c r="G212" i="25"/>
  <c r="G215" i="25"/>
  <c r="G207" i="25"/>
  <c r="G214" i="25"/>
  <c r="G206" i="25"/>
  <c r="G217" i="25"/>
  <c r="G216" i="25"/>
  <c r="G209" i="25"/>
  <c r="G211" i="25"/>
  <c r="G208" i="25"/>
  <c r="G210" i="25"/>
  <c r="G218" i="25"/>
  <c r="G213" i="25"/>
  <c r="H65" i="30"/>
  <c r="D11" i="36"/>
  <c r="H96" i="3"/>
  <c r="H234" i="10" s="1"/>
  <c r="H100" i="3"/>
  <c r="H254" i="10" s="1"/>
  <c r="C11" i="36"/>
  <c r="I35" i="3"/>
  <c r="I31" i="3"/>
  <c r="I29" i="3"/>
  <c r="I72" i="7" s="1"/>
  <c r="I32" i="3"/>
  <c r="G71" i="30"/>
  <c r="F92" i="27"/>
  <c r="F94" i="27" s="1"/>
  <c r="E94" i="27"/>
  <c r="E204" i="10"/>
  <c r="E264" i="10" s="1"/>
  <c r="F75" i="27"/>
  <c r="G256" i="25"/>
  <c r="F106" i="28"/>
  <c r="F105" i="28"/>
  <c r="F115" i="28"/>
  <c r="F111" i="28"/>
  <c r="F63" i="28"/>
  <c r="G31" i="30"/>
  <c r="G255" i="25"/>
  <c r="G264" i="25"/>
  <c r="G260" i="25"/>
  <c r="G261" i="25"/>
  <c r="G267" i="25"/>
  <c r="G262" i="25"/>
  <c r="G265" i="25"/>
  <c r="G258" i="25"/>
  <c r="G263" i="25"/>
  <c r="H29" i="30"/>
  <c r="H74" i="27" s="1"/>
  <c r="H28" i="30"/>
  <c r="H46" i="29" s="1"/>
  <c r="H27" i="30"/>
  <c r="H30" i="30"/>
  <c r="G266" i="25"/>
  <c r="G259" i="25"/>
  <c r="F268" i="25"/>
  <c r="F52" i="25" s="1"/>
  <c r="F219" i="25"/>
  <c r="F38" i="25" s="1"/>
  <c r="F130" i="28"/>
  <c r="F67" i="28"/>
  <c r="F66" i="28"/>
  <c r="F39" i="28"/>
  <c r="F38" i="28"/>
  <c r="H155" i="28"/>
  <c r="H156" i="28" s="1"/>
  <c r="F114" i="27"/>
  <c r="E137" i="27"/>
  <c r="E139" i="27"/>
  <c r="E97" i="27"/>
  <c r="H83" i="30"/>
  <c r="H82" i="30"/>
  <c r="H81" i="30"/>
  <c r="H80" i="30"/>
  <c r="H79" i="30"/>
  <c r="H78" i="30"/>
  <c r="H77" i="30"/>
  <c r="H76" i="30"/>
  <c r="H75" i="30"/>
  <c r="H74" i="30"/>
  <c r="G113" i="27"/>
  <c r="G73" i="27"/>
  <c r="G112" i="27" s="1"/>
  <c r="G72" i="30"/>
  <c r="G2" i="26"/>
  <c r="G2" i="28"/>
  <c r="G104" i="28" s="1"/>
  <c r="F1" i="26"/>
  <c r="F1" i="28"/>
  <c r="F54" i="10"/>
  <c r="F49" i="10"/>
  <c r="F51" i="10"/>
  <c r="E17" i="11"/>
  <c r="E20" i="11" s="1"/>
  <c r="E18" i="11"/>
  <c r="E21" i="11" s="1"/>
  <c r="E23" i="11" s="1"/>
  <c r="E43" i="10"/>
  <c r="E252" i="10" s="1"/>
  <c r="E155" i="10"/>
  <c r="E352" i="10"/>
  <c r="F47" i="10"/>
  <c r="F46" i="10"/>
  <c r="F50" i="10"/>
  <c r="F48" i="10"/>
  <c r="F53" i="10"/>
  <c r="E66" i="27"/>
  <c r="E64" i="27"/>
  <c r="E26" i="25"/>
  <c r="E102" i="25"/>
  <c r="E114" i="27"/>
  <c r="E47" i="10"/>
  <c r="E98" i="3"/>
  <c r="E248" i="10" s="1"/>
  <c r="E53" i="10"/>
  <c r="G23" i="29"/>
  <c r="G48" i="29" s="1"/>
  <c r="G49" i="29" s="1"/>
  <c r="G2" i="27"/>
  <c r="G2" i="25"/>
  <c r="G2" i="29"/>
  <c r="F1" i="27"/>
  <c r="F1" i="29"/>
  <c r="F1" i="25"/>
  <c r="G1" i="30"/>
  <c r="G25" i="30"/>
  <c r="H42" i="30"/>
  <c r="H39" i="30"/>
  <c r="H33" i="30"/>
  <c r="I24" i="30"/>
  <c r="H23" i="30"/>
  <c r="H2" i="30"/>
  <c r="H34" i="30"/>
  <c r="H37" i="30"/>
  <c r="H35" i="30"/>
  <c r="H36" i="30"/>
  <c r="H40" i="30"/>
  <c r="H41" i="30"/>
  <c r="H38" i="30"/>
  <c r="G47" i="29"/>
  <c r="E154" i="10"/>
  <c r="E351" i="10"/>
  <c r="E12" i="6"/>
  <c r="E87" i="10"/>
  <c r="E272" i="10" s="1"/>
  <c r="E341" i="10"/>
  <c r="E156" i="10"/>
  <c r="E66" i="10"/>
  <c r="E83" i="10" s="1"/>
  <c r="E177" i="10" s="1"/>
  <c r="E17" i="10"/>
  <c r="E238" i="10" s="1"/>
  <c r="E144" i="10"/>
  <c r="E49" i="10"/>
  <c r="E54" i="10"/>
  <c r="E50" i="10"/>
  <c r="E51" i="10"/>
  <c r="E52" i="10"/>
  <c r="E48" i="10"/>
  <c r="E46" i="10"/>
  <c r="F81" i="10"/>
  <c r="F168" i="10" s="1"/>
  <c r="E168" i="10"/>
  <c r="E49" i="25" s="1"/>
  <c r="E101" i="27" s="1"/>
  <c r="F219" i="10"/>
  <c r="F3" i="11"/>
  <c r="F3" i="10"/>
  <c r="F3" i="7"/>
  <c r="H201" i="7"/>
  <c r="H96" i="7"/>
  <c r="H149" i="7"/>
  <c r="G51" i="10"/>
  <c r="G46" i="10"/>
  <c r="G53" i="10"/>
  <c r="G52" i="10"/>
  <c r="G49" i="10"/>
  <c r="G50" i="10"/>
  <c r="G47" i="10"/>
  <c r="G54" i="10"/>
  <c r="G48" i="10"/>
  <c r="G5" i="10"/>
  <c r="G5" i="7"/>
  <c r="H202" i="10"/>
  <c r="H64" i="10"/>
  <c r="I4" i="10"/>
  <c r="I4" i="7"/>
  <c r="G20" i="10"/>
  <c r="G26" i="10"/>
  <c r="G23" i="10"/>
  <c r="G24" i="10"/>
  <c r="G22" i="10"/>
  <c r="G28" i="10"/>
  <c r="G21" i="10"/>
  <c r="G25" i="10"/>
  <c r="G27" i="10"/>
  <c r="G68" i="10"/>
  <c r="G77" i="10"/>
  <c r="G72" i="10"/>
  <c r="G70" i="10"/>
  <c r="G69" i="10"/>
  <c r="G76" i="10"/>
  <c r="G73" i="10"/>
  <c r="G74" i="10"/>
  <c r="G71" i="10"/>
  <c r="G75" i="10"/>
  <c r="H15" i="10"/>
  <c r="H257" i="25" s="1"/>
  <c r="H202" i="7"/>
  <c r="H278" i="7"/>
  <c r="H150" i="7"/>
  <c r="H97" i="7"/>
  <c r="G210" i="10"/>
  <c r="G209" i="10"/>
  <c r="G206" i="10"/>
  <c r="G215" i="10"/>
  <c r="G212" i="10"/>
  <c r="G207" i="10"/>
  <c r="G213" i="10"/>
  <c r="G214" i="10"/>
  <c r="G211" i="10"/>
  <c r="G208" i="10"/>
  <c r="F3" i="6"/>
  <c r="G3" i="3"/>
  <c r="F3" i="12"/>
  <c r="F98" i="3"/>
  <c r="F248" i="10" s="1"/>
  <c r="H22" i="3"/>
  <c r="G24" i="3"/>
  <c r="F56" i="3"/>
  <c r="F55" i="3"/>
  <c r="F58" i="3"/>
  <c r="F57" i="3"/>
  <c r="F54" i="3"/>
  <c r="I4" i="11"/>
  <c r="I4" i="12"/>
  <c r="H15" i="11"/>
  <c r="H27" i="11"/>
  <c r="H11" i="12" s="1"/>
  <c r="H95" i="12" s="1"/>
  <c r="H79" i="11"/>
  <c r="G95" i="12"/>
  <c r="G5" i="12"/>
  <c r="G5" i="11"/>
  <c r="G80" i="11"/>
  <c r="I4" i="6"/>
  <c r="H51" i="6"/>
  <c r="H16" i="6"/>
  <c r="G31" i="6"/>
  <c r="G238" i="25" s="1"/>
  <c r="G29" i="6"/>
  <c r="G236" i="25" s="1"/>
  <c r="G23" i="6"/>
  <c r="G230" i="25" s="1"/>
  <c r="G34" i="6"/>
  <c r="G241" i="25" s="1"/>
  <c r="G26" i="6"/>
  <c r="G233" i="25" s="1"/>
  <c r="G36" i="6"/>
  <c r="G243" i="25" s="1"/>
  <c r="G24" i="6"/>
  <c r="G231" i="25" s="1"/>
  <c r="G22" i="6"/>
  <c r="G229" i="25" s="1"/>
  <c r="G28" i="6"/>
  <c r="G235" i="25" s="1"/>
  <c r="G21" i="6"/>
  <c r="G228" i="25" s="1"/>
  <c r="G27" i="6"/>
  <c r="G234" i="25" s="1"/>
  <c r="G20" i="6"/>
  <c r="G227" i="25" s="1"/>
  <c r="G19" i="6"/>
  <c r="G226" i="25" s="1"/>
  <c r="G37" i="6"/>
  <c r="G244" i="25" s="1"/>
  <c r="G30" i="6"/>
  <c r="G237" i="25" s="1"/>
  <c r="G35" i="6"/>
  <c r="G242" i="25" s="1"/>
  <c r="G32" i="6"/>
  <c r="G239" i="25" s="1"/>
  <c r="G33" i="6"/>
  <c r="G240" i="25" s="1"/>
  <c r="H10" i="6"/>
  <c r="G65" i="3"/>
  <c r="G101" i="12" s="1"/>
  <c r="G133" i="12" s="1"/>
  <c r="G5" i="6"/>
  <c r="H108" i="3"/>
  <c r="H107" i="3"/>
  <c r="H105" i="3"/>
  <c r="H109" i="3"/>
  <c r="H103" i="3"/>
  <c r="H102" i="3"/>
  <c r="H106" i="3"/>
  <c r="H104" i="3"/>
  <c r="H101" i="3"/>
  <c r="H97" i="3"/>
  <c r="H260" i="10" s="1"/>
  <c r="I90" i="3"/>
  <c r="H89" i="3"/>
  <c r="H91" i="3" s="1"/>
  <c r="M50" i="3"/>
  <c r="J49" i="3"/>
  <c r="H95" i="3"/>
  <c r="H233" i="10" s="1"/>
  <c r="J52" i="3"/>
  <c r="I94" i="3"/>
  <c r="I93" i="3"/>
  <c r="I43" i="3"/>
  <c r="I41" i="3"/>
  <c r="I40" i="3"/>
  <c r="I30" i="3"/>
  <c r="I37" i="3"/>
  <c r="I26" i="3"/>
  <c r="I44" i="3"/>
  <c r="I38" i="3"/>
  <c r="I36" i="3"/>
  <c r="I39" i="3"/>
  <c r="I42" i="3"/>
  <c r="J23" i="3"/>
  <c r="H33" i="3"/>
  <c r="H41" i="10" s="1"/>
  <c r="G98" i="3"/>
  <c r="G248" i="10" s="1"/>
  <c r="J48" i="3"/>
  <c r="J51" i="3"/>
  <c r="H27" i="3"/>
  <c r="H64" i="30" l="1"/>
  <c r="H66" i="30" s="1"/>
  <c r="H68" i="30"/>
  <c r="H69" i="30"/>
  <c r="H70" i="30"/>
  <c r="H93" i="27" s="1"/>
  <c r="H136" i="27" s="1"/>
  <c r="H218" i="25"/>
  <c r="I65" i="30"/>
  <c r="J65" i="30" s="1"/>
  <c r="H71" i="30"/>
  <c r="G92" i="27"/>
  <c r="G135" i="27" s="1"/>
  <c r="I95" i="3"/>
  <c r="I233" i="10" s="1"/>
  <c r="I100" i="3"/>
  <c r="I254" i="10" s="1"/>
  <c r="J32" i="3"/>
  <c r="J35" i="3"/>
  <c r="J31" i="3"/>
  <c r="J29" i="3"/>
  <c r="J72" i="7" s="1"/>
  <c r="F135" i="27"/>
  <c r="F137" i="27" s="1"/>
  <c r="I96" i="3"/>
  <c r="I234" i="10" s="1"/>
  <c r="F49" i="25"/>
  <c r="F101" i="27" s="1"/>
  <c r="E221" i="10"/>
  <c r="F107" i="28"/>
  <c r="G111" i="28"/>
  <c r="G63" i="28"/>
  <c r="G106" i="28"/>
  <c r="G105" i="28"/>
  <c r="G115" i="28"/>
  <c r="I29" i="30"/>
  <c r="I74" i="27" s="1"/>
  <c r="I30" i="30"/>
  <c r="I27" i="30"/>
  <c r="I28" i="30"/>
  <c r="I46" i="29" s="1"/>
  <c r="H263" i="25"/>
  <c r="H267" i="25"/>
  <c r="H31" i="30"/>
  <c r="H258" i="25"/>
  <c r="H261" i="25"/>
  <c r="H256" i="25"/>
  <c r="H255" i="25"/>
  <c r="H259" i="25"/>
  <c r="H265" i="25"/>
  <c r="H260" i="25"/>
  <c r="H266" i="25"/>
  <c r="H262" i="25"/>
  <c r="H264" i="25"/>
  <c r="G219" i="25"/>
  <c r="G38" i="25" s="1"/>
  <c r="G268" i="25"/>
  <c r="G52" i="25" s="1"/>
  <c r="G130" i="28"/>
  <c r="G67" i="28"/>
  <c r="G66" i="28"/>
  <c r="G39" i="28"/>
  <c r="G38" i="28"/>
  <c r="I155" i="28"/>
  <c r="I156" i="28" s="1"/>
  <c r="G3" i="12"/>
  <c r="G75" i="27"/>
  <c r="G114" i="27"/>
  <c r="H113" i="27"/>
  <c r="H73" i="27"/>
  <c r="H112" i="27" s="1"/>
  <c r="G136" i="27"/>
  <c r="I82" i="30"/>
  <c r="I81" i="30"/>
  <c r="I80" i="30"/>
  <c r="I79" i="30"/>
  <c r="I78" i="30"/>
  <c r="I77" i="30"/>
  <c r="I83" i="30"/>
  <c r="I76" i="30"/>
  <c r="I75" i="30"/>
  <c r="I74" i="30"/>
  <c r="H72" i="30"/>
  <c r="H216" i="25"/>
  <c r="H208" i="25"/>
  <c r="H211" i="25"/>
  <c r="H205" i="25"/>
  <c r="H210" i="25"/>
  <c r="H209" i="25"/>
  <c r="H217" i="25"/>
  <c r="H206" i="25"/>
  <c r="H215" i="25"/>
  <c r="H213" i="25"/>
  <c r="H2" i="26"/>
  <c r="H2" i="28"/>
  <c r="H104" i="28" s="1"/>
  <c r="G1" i="26"/>
  <c r="G1" i="28"/>
  <c r="H214" i="25"/>
  <c r="F40" i="28"/>
  <c r="F68" i="28"/>
  <c r="F69" i="28" s="1"/>
  <c r="H207" i="25"/>
  <c r="H212" i="25"/>
  <c r="F66" i="25"/>
  <c r="F77" i="27" s="1"/>
  <c r="F108" i="25"/>
  <c r="E67" i="27"/>
  <c r="E68" i="27" s="1"/>
  <c r="G3" i="6"/>
  <c r="H23" i="29"/>
  <c r="H48" i="29" s="1"/>
  <c r="H49" i="29" s="1"/>
  <c r="H1" i="30"/>
  <c r="H25" i="30"/>
  <c r="I41" i="30"/>
  <c r="I42" i="30"/>
  <c r="I40" i="30"/>
  <c r="I23" i="30"/>
  <c r="I33" i="30"/>
  <c r="I39" i="30"/>
  <c r="I36" i="30"/>
  <c r="J24" i="30"/>
  <c r="I2" i="30"/>
  <c r="I38" i="30"/>
  <c r="I37" i="30"/>
  <c r="I34" i="30"/>
  <c r="I35" i="30"/>
  <c r="F17" i="11"/>
  <c r="F20" i="11" s="1"/>
  <c r="H47" i="29"/>
  <c r="H2" i="27"/>
  <c r="H2" i="25"/>
  <c r="H2" i="29"/>
  <c r="G1" i="27"/>
  <c r="G1" i="25"/>
  <c r="G1" i="29"/>
  <c r="E113" i="12"/>
  <c r="E10" i="12"/>
  <c r="E5" i="8" s="1"/>
  <c r="H80" i="11"/>
  <c r="F18" i="11"/>
  <c r="F352" i="10"/>
  <c r="F341" i="10"/>
  <c r="F351" i="10"/>
  <c r="F353" i="10"/>
  <c r="G81" i="10"/>
  <c r="H47" i="10"/>
  <c r="H51" i="10"/>
  <c r="H54" i="10"/>
  <c r="H46" i="10"/>
  <c r="H53" i="10"/>
  <c r="H49" i="10"/>
  <c r="H52" i="10"/>
  <c r="H48" i="10"/>
  <c r="H50" i="10"/>
  <c r="J4" i="7"/>
  <c r="J4" i="10"/>
  <c r="I15" i="10"/>
  <c r="I202" i="7"/>
  <c r="I278" i="7"/>
  <c r="I150" i="7"/>
  <c r="I97" i="7"/>
  <c r="F12" i="6"/>
  <c r="F154" i="10"/>
  <c r="F204" i="10"/>
  <c r="F43" i="10"/>
  <c r="F252" i="10" s="1"/>
  <c r="F156" i="10"/>
  <c r="F87" i="10"/>
  <c r="F272" i="10" s="1"/>
  <c r="F66" i="10"/>
  <c r="F83" i="10" s="1"/>
  <c r="F177" i="10" s="1"/>
  <c r="F17" i="10"/>
  <c r="F238" i="10" s="1"/>
  <c r="F155" i="10"/>
  <c r="F144" i="10"/>
  <c r="H70" i="10"/>
  <c r="H72" i="10"/>
  <c r="H68" i="10"/>
  <c r="H74" i="10"/>
  <c r="H76" i="10"/>
  <c r="H69" i="10"/>
  <c r="H75" i="10"/>
  <c r="H73" i="10"/>
  <c r="H71" i="10"/>
  <c r="H77" i="10"/>
  <c r="H211" i="10"/>
  <c r="H212" i="10"/>
  <c r="H207" i="10"/>
  <c r="H209" i="10"/>
  <c r="H208" i="10"/>
  <c r="H210" i="10"/>
  <c r="H215" i="10"/>
  <c r="H214" i="10"/>
  <c r="H213" i="10"/>
  <c r="H206" i="10"/>
  <c r="G219" i="10"/>
  <c r="I202" i="10"/>
  <c r="I64" i="10"/>
  <c r="G3" i="10"/>
  <c r="G3" i="7"/>
  <c r="H5" i="10"/>
  <c r="H5" i="7"/>
  <c r="I201" i="7"/>
  <c r="I96" i="7"/>
  <c r="I149" i="7"/>
  <c r="G3" i="11"/>
  <c r="H21" i="10"/>
  <c r="H27" i="10"/>
  <c r="H24" i="10"/>
  <c r="H22" i="10"/>
  <c r="H25" i="10"/>
  <c r="H20" i="10"/>
  <c r="H23" i="10"/>
  <c r="H26" i="10"/>
  <c r="H28" i="10"/>
  <c r="H3" i="3"/>
  <c r="G56" i="3"/>
  <c r="G54" i="3"/>
  <c r="G58" i="3"/>
  <c r="G57" i="3"/>
  <c r="G55" i="3"/>
  <c r="I22" i="3"/>
  <c r="H24" i="3"/>
  <c r="J4" i="12"/>
  <c r="J4" i="11"/>
  <c r="I79" i="11"/>
  <c r="I27" i="11"/>
  <c r="I15" i="11"/>
  <c r="H5" i="12"/>
  <c r="H5" i="11"/>
  <c r="H65" i="3"/>
  <c r="H101" i="12" s="1"/>
  <c r="H133" i="12" s="1"/>
  <c r="H5" i="6"/>
  <c r="J4" i="6"/>
  <c r="H25" i="6"/>
  <c r="H232" i="25" s="1"/>
  <c r="H27" i="6"/>
  <c r="H234" i="25" s="1"/>
  <c r="H21" i="6"/>
  <c r="H228" i="25" s="1"/>
  <c r="H33" i="6"/>
  <c r="H240" i="25" s="1"/>
  <c r="H20" i="6"/>
  <c r="H227" i="25" s="1"/>
  <c r="H29" i="6"/>
  <c r="H236" i="25" s="1"/>
  <c r="H28" i="6"/>
  <c r="H235" i="25" s="1"/>
  <c r="H32" i="6"/>
  <c r="H239" i="25" s="1"/>
  <c r="H34" i="6"/>
  <c r="H241" i="25" s="1"/>
  <c r="H23" i="6"/>
  <c r="H230" i="25" s="1"/>
  <c r="H31" i="6"/>
  <c r="H238" i="25" s="1"/>
  <c r="H22" i="6"/>
  <c r="H229" i="25" s="1"/>
  <c r="H24" i="6"/>
  <c r="H231" i="25" s="1"/>
  <c r="H36" i="6"/>
  <c r="H243" i="25" s="1"/>
  <c r="H35" i="6"/>
  <c r="H242" i="25" s="1"/>
  <c r="H30" i="6"/>
  <c r="H237" i="25" s="1"/>
  <c r="H19" i="6"/>
  <c r="H226" i="25" s="1"/>
  <c r="H26" i="6"/>
  <c r="H233" i="25" s="1"/>
  <c r="H37" i="6"/>
  <c r="H244" i="25" s="1"/>
  <c r="I33" i="3"/>
  <c r="I41" i="10" s="1"/>
  <c r="I10" i="6"/>
  <c r="I51" i="6"/>
  <c r="I16" i="6"/>
  <c r="K52" i="3"/>
  <c r="K48" i="3"/>
  <c r="I109" i="3"/>
  <c r="I107" i="3"/>
  <c r="I106" i="3"/>
  <c r="I104" i="3"/>
  <c r="I105" i="3"/>
  <c r="I103" i="3"/>
  <c r="I101" i="3"/>
  <c r="I97" i="3"/>
  <c r="I260" i="10" s="1"/>
  <c r="I108" i="3"/>
  <c r="I102" i="3"/>
  <c r="I89" i="3"/>
  <c r="I91" i="3" s="1"/>
  <c r="J90" i="3"/>
  <c r="K49" i="3"/>
  <c r="K51" i="3"/>
  <c r="I27" i="3"/>
  <c r="H98" i="3"/>
  <c r="H248" i="10" s="1"/>
  <c r="J94" i="3"/>
  <c r="J93" i="3"/>
  <c r="J43" i="3"/>
  <c r="J40" i="3"/>
  <c r="J42" i="3"/>
  <c r="J38" i="3"/>
  <c r="J37" i="3"/>
  <c r="J26" i="3"/>
  <c r="J44" i="3"/>
  <c r="J41" i="3"/>
  <c r="J30" i="3"/>
  <c r="K23" i="3"/>
  <c r="J39" i="3"/>
  <c r="J36" i="3"/>
  <c r="N50" i="3"/>
  <c r="J70" i="30" l="1"/>
  <c r="J68" i="30"/>
  <c r="J69" i="30"/>
  <c r="I69" i="30"/>
  <c r="I70" i="30"/>
  <c r="I93" i="27" s="1"/>
  <c r="I68" i="30"/>
  <c r="I218" i="25"/>
  <c r="I206" i="25"/>
  <c r="I71" i="30"/>
  <c r="H92" i="27"/>
  <c r="H94" i="27" s="1"/>
  <c r="I214" i="25"/>
  <c r="I217" i="25"/>
  <c r="I64" i="30"/>
  <c r="I66" i="30" s="1"/>
  <c r="I207" i="25"/>
  <c r="I213" i="25"/>
  <c r="I208" i="25"/>
  <c r="I215" i="25"/>
  <c r="I216" i="25"/>
  <c r="I209" i="25"/>
  <c r="I210" i="25"/>
  <c r="I205" i="25"/>
  <c r="I212" i="25"/>
  <c r="I211" i="25"/>
  <c r="G94" i="27"/>
  <c r="J93" i="27"/>
  <c r="J95" i="3"/>
  <c r="J233" i="10" s="1"/>
  <c r="J100" i="3"/>
  <c r="J254" i="10" s="1"/>
  <c r="K35" i="3"/>
  <c r="K32" i="3"/>
  <c r="K31" i="3"/>
  <c r="K29" i="3"/>
  <c r="K72" i="7" s="1"/>
  <c r="J96" i="3"/>
  <c r="J234" i="10" s="1"/>
  <c r="F41" i="28"/>
  <c r="F94" i="25"/>
  <c r="F19" i="25"/>
  <c r="F60" i="27" s="1"/>
  <c r="F47" i="25"/>
  <c r="F99" i="27" s="1"/>
  <c r="F33" i="25"/>
  <c r="F110" i="25"/>
  <c r="F126" i="25"/>
  <c r="G352" i="10"/>
  <c r="H63" i="28"/>
  <c r="H115" i="28"/>
  <c r="H111" i="28"/>
  <c r="H106" i="28"/>
  <c r="H105" i="28"/>
  <c r="G107" i="28"/>
  <c r="J30" i="30"/>
  <c r="J28" i="30"/>
  <c r="J46" i="29" s="1"/>
  <c r="J29" i="30"/>
  <c r="J74" i="27" s="1"/>
  <c r="J27" i="30"/>
  <c r="I31" i="30"/>
  <c r="H75" i="27"/>
  <c r="H268" i="25"/>
  <c r="H52" i="25" s="1"/>
  <c r="H219" i="25"/>
  <c r="H38" i="25" s="1"/>
  <c r="H130" i="28"/>
  <c r="H67" i="28"/>
  <c r="H66" i="28"/>
  <c r="H39" i="28"/>
  <c r="H38" i="28"/>
  <c r="H3" i="12"/>
  <c r="J155" i="28"/>
  <c r="J156" i="28" s="1"/>
  <c r="I72" i="30"/>
  <c r="K65" i="30"/>
  <c r="J71" i="30"/>
  <c r="I113" i="27"/>
  <c r="I73" i="27"/>
  <c r="I112" i="27" s="1"/>
  <c r="J83" i="30"/>
  <c r="J82" i="30"/>
  <c r="J81" i="30"/>
  <c r="J80" i="30"/>
  <c r="J79" i="30"/>
  <c r="J78" i="30"/>
  <c r="J76" i="30"/>
  <c r="J75" i="30"/>
  <c r="J74" i="30"/>
  <c r="J77" i="30"/>
  <c r="I92" i="27"/>
  <c r="G137" i="27"/>
  <c r="G82" i="25"/>
  <c r="G96" i="27" s="1"/>
  <c r="G124" i="25"/>
  <c r="G68" i="28"/>
  <c r="G69" i="28" s="1"/>
  <c r="I2" i="26"/>
  <c r="I2" i="28"/>
  <c r="I104" i="28" s="1"/>
  <c r="H1" i="26"/>
  <c r="H1" i="28"/>
  <c r="H3" i="6"/>
  <c r="G40" i="28"/>
  <c r="G66" i="25"/>
  <c r="G77" i="27" s="1"/>
  <c r="G108" i="25"/>
  <c r="G109" i="25" s="1"/>
  <c r="F140" i="25"/>
  <c r="F109" i="25"/>
  <c r="H3" i="11"/>
  <c r="H114" i="27"/>
  <c r="F116" i="27"/>
  <c r="F78" i="27"/>
  <c r="I23" i="29"/>
  <c r="I48" i="29" s="1"/>
  <c r="I49" i="29" s="1"/>
  <c r="I2" i="27"/>
  <c r="I2" i="25"/>
  <c r="I2" i="29"/>
  <c r="I47" i="29"/>
  <c r="K24" i="30"/>
  <c r="J36" i="30"/>
  <c r="J40" i="30"/>
  <c r="J35" i="30"/>
  <c r="J2" i="30"/>
  <c r="J42" i="30"/>
  <c r="J39" i="30"/>
  <c r="J23" i="30"/>
  <c r="J34" i="30"/>
  <c r="J38" i="30"/>
  <c r="J41" i="30"/>
  <c r="J37" i="30"/>
  <c r="J33" i="30"/>
  <c r="H1" i="27"/>
  <c r="H1" i="25"/>
  <c r="H1" i="29"/>
  <c r="I1" i="30"/>
  <c r="I25" i="30"/>
  <c r="G17" i="11"/>
  <c r="G20" i="11" s="1"/>
  <c r="F21" i="11"/>
  <c r="F23" i="11" s="1"/>
  <c r="F113" i="12" s="1"/>
  <c r="G18" i="11"/>
  <c r="G353" i="10"/>
  <c r="G12" i="6"/>
  <c r="G351" i="10"/>
  <c r="G341" i="10"/>
  <c r="H81" i="10"/>
  <c r="H168" i="10" s="1"/>
  <c r="K4" i="10"/>
  <c r="K4" i="7"/>
  <c r="I5" i="10"/>
  <c r="I5" i="7"/>
  <c r="H219" i="10"/>
  <c r="G168" i="10"/>
  <c r="G49" i="25" s="1"/>
  <c r="G101" i="27" s="1"/>
  <c r="I21" i="10"/>
  <c r="I23" i="10"/>
  <c r="I24" i="10"/>
  <c r="I27" i="10"/>
  <c r="I28" i="10"/>
  <c r="I22" i="10"/>
  <c r="I26" i="10"/>
  <c r="I20" i="10"/>
  <c r="I25" i="10"/>
  <c r="J278" i="7"/>
  <c r="J150" i="7"/>
  <c r="J202" i="7"/>
  <c r="J97" i="7"/>
  <c r="J15" i="10"/>
  <c r="J64" i="10"/>
  <c r="J202" i="10"/>
  <c r="G154" i="10"/>
  <c r="G156" i="10"/>
  <c r="G17" i="10"/>
  <c r="G144" i="10"/>
  <c r="G66" i="10"/>
  <c r="G83" i="10" s="1"/>
  <c r="G87" i="10"/>
  <c r="G272" i="10" s="1"/>
  <c r="G43" i="10"/>
  <c r="G252" i="10" s="1"/>
  <c r="G204" i="10"/>
  <c r="G264" i="10" s="1"/>
  <c r="G155" i="10"/>
  <c r="F264" i="10"/>
  <c r="F221" i="10"/>
  <c r="J201" i="7"/>
  <c r="J149" i="7"/>
  <c r="J96" i="7"/>
  <c r="I74" i="10"/>
  <c r="I75" i="10"/>
  <c r="I76" i="10"/>
  <c r="I69" i="10"/>
  <c r="I77" i="10"/>
  <c r="I68" i="10"/>
  <c r="I71" i="10"/>
  <c r="I72" i="10"/>
  <c r="I70" i="10"/>
  <c r="I73" i="10"/>
  <c r="I46" i="10"/>
  <c r="I48" i="10"/>
  <c r="I53" i="10"/>
  <c r="I47" i="10"/>
  <c r="I49" i="10"/>
  <c r="I50" i="10"/>
  <c r="I52" i="10"/>
  <c r="I51" i="10"/>
  <c r="I54" i="10"/>
  <c r="H3" i="10"/>
  <c r="H3" i="7"/>
  <c r="I207" i="10"/>
  <c r="I210" i="10"/>
  <c r="I213" i="10"/>
  <c r="I212" i="10"/>
  <c r="I211" i="10"/>
  <c r="I206" i="10"/>
  <c r="I214" i="10"/>
  <c r="I208" i="10"/>
  <c r="I209" i="10"/>
  <c r="I215" i="10"/>
  <c r="H56" i="3"/>
  <c r="H57" i="3"/>
  <c r="H58" i="3"/>
  <c r="H54" i="3"/>
  <c r="H55" i="3"/>
  <c r="J22" i="3"/>
  <c r="I24" i="3"/>
  <c r="I3" i="3"/>
  <c r="K4" i="12"/>
  <c r="K4" i="11"/>
  <c r="J79" i="11"/>
  <c r="J27" i="11"/>
  <c r="J15" i="11"/>
  <c r="I80" i="11"/>
  <c r="I5" i="12"/>
  <c r="I5" i="11"/>
  <c r="J51" i="6"/>
  <c r="J16" i="6"/>
  <c r="K4" i="6"/>
  <c r="I65" i="3"/>
  <c r="I101" i="12" s="1"/>
  <c r="I133" i="12" s="1"/>
  <c r="I5" i="6"/>
  <c r="J10" i="6"/>
  <c r="I31" i="6"/>
  <c r="I238" i="25" s="1"/>
  <c r="I29" i="6"/>
  <c r="I236" i="25" s="1"/>
  <c r="I20" i="6"/>
  <c r="I227" i="25" s="1"/>
  <c r="I25" i="6"/>
  <c r="I232" i="25" s="1"/>
  <c r="I21" i="6"/>
  <c r="I228" i="25" s="1"/>
  <c r="I23" i="6"/>
  <c r="I230" i="25" s="1"/>
  <c r="I34" i="6"/>
  <c r="I241" i="25" s="1"/>
  <c r="I32" i="6"/>
  <c r="I239" i="25" s="1"/>
  <c r="I33" i="6"/>
  <c r="I240" i="25" s="1"/>
  <c r="I28" i="6"/>
  <c r="I235" i="25" s="1"/>
  <c r="I26" i="6"/>
  <c r="I233" i="25" s="1"/>
  <c r="I37" i="6"/>
  <c r="I244" i="25" s="1"/>
  <c r="I22" i="6"/>
  <c r="I229" i="25" s="1"/>
  <c r="I19" i="6"/>
  <c r="I226" i="25" s="1"/>
  <c r="I27" i="6"/>
  <c r="I234" i="25" s="1"/>
  <c r="I24" i="6"/>
  <c r="I231" i="25" s="1"/>
  <c r="I36" i="6"/>
  <c r="I243" i="25" s="1"/>
  <c r="I30" i="6"/>
  <c r="I237" i="25" s="1"/>
  <c r="I35" i="6"/>
  <c r="I242" i="25" s="1"/>
  <c r="J27" i="3"/>
  <c r="L51" i="3"/>
  <c r="J33" i="3"/>
  <c r="J41" i="10" s="1"/>
  <c r="L49" i="3"/>
  <c r="I98" i="3"/>
  <c r="I248" i="10" s="1"/>
  <c r="L48" i="3"/>
  <c r="K94" i="3"/>
  <c r="K93" i="3"/>
  <c r="K42" i="3"/>
  <c r="K40" i="3"/>
  <c r="K43" i="3"/>
  <c r="K30" i="3"/>
  <c r="K39" i="3"/>
  <c r="K37" i="3"/>
  <c r="K26" i="3"/>
  <c r="K44" i="3"/>
  <c r="K41" i="3"/>
  <c r="K38" i="3"/>
  <c r="K36" i="3"/>
  <c r="L23" i="3"/>
  <c r="L52" i="3"/>
  <c r="O50" i="3"/>
  <c r="J108" i="3"/>
  <c r="J106" i="3"/>
  <c r="J109" i="3"/>
  <c r="J103" i="3"/>
  <c r="J104" i="3"/>
  <c r="J105" i="3"/>
  <c r="J101" i="3"/>
  <c r="J107" i="3"/>
  <c r="J102" i="3"/>
  <c r="J97" i="3"/>
  <c r="J260" i="10" s="1"/>
  <c r="J89" i="3"/>
  <c r="J91" i="3" s="1"/>
  <c r="K90" i="3"/>
  <c r="F80" i="27" l="1"/>
  <c r="K68" i="30"/>
  <c r="K70" i="30"/>
  <c r="K93" i="27" s="1"/>
  <c r="K69" i="30"/>
  <c r="H135" i="27"/>
  <c r="H137" i="27" s="1"/>
  <c r="J64" i="30"/>
  <c r="J66" i="30" s="1"/>
  <c r="J205" i="25"/>
  <c r="K95" i="3"/>
  <c r="K233" i="10" s="1"/>
  <c r="K100" i="3"/>
  <c r="K254" i="10" s="1"/>
  <c r="L32" i="3"/>
  <c r="L29" i="3"/>
  <c r="L72" i="7" s="1"/>
  <c r="L35" i="3"/>
  <c r="L31" i="3"/>
  <c r="K96" i="3"/>
  <c r="K234" i="10" s="1"/>
  <c r="G139" i="27"/>
  <c r="G140" i="27" s="1"/>
  <c r="H49" i="25"/>
  <c r="H101" i="27" s="1"/>
  <c r="G41" i="28"/>
  <c r="G19" i="25"/>
  <c r="G60" i="27" s="1"/>
  <c r="G94" i="25"/>
  <c r="G33" i="25"/>
  <c r="G80" i="27" s="1"/>
  <c r="G47" i="25"/>
  <c r="G99" i="27" s="1"/>
  <c r="G126" i="25"/>
  <c r="G110" i="25"/>
  <c r="H17" i="11"/>
  <c r="H20" i="11" s="1"/>
  <c r="H107" i="28"/>
  <c r="I115" i="28"/>
  <c r="I63" i="28"/>
  <c r="I105" i="28"/>
  <c r="I111" i="28"/>
  <c r="J31" i="30"/>
  <c r="K29" i="30"/>
  <c r="K74" i="27" s="1"/>
  <c r="K27" i="30"/>
  <c r="K30" i="30"/>
  <c r="K28" i="30"/>
  <c r="K46" i="29" s="1"/>
  <c r="I75" i="27"/>
  <c r="I114" i="27"/>
  <c r="I219" i="25"/>
  <c r="I268" i="25"/>
  <c r="I52" i="25" s="1"/>
  <c r="I130" i="28"/>
  <c r="I67" i="28"/>
  <c r="I66" i="28"/>
  <c r="I39" i="28"/>
  <c r="I38" i="28"/>
  <c r="K155" i="28"/>
  <c r="K156" i="28" s="1"/>
  <c r="I3" i="6"/>
  <c r="I94" i="27"/>
  <c r="I135" i="27"/>
  <c r="J136" i="27"/>
  <c r="J92" i="27"/>
  <c r="F160" i="25"/>
  <c r="J113" i="27"/>
  <c r="J73" i="27"/>
  <c r="J112" i="27" s="1"/>
  <c r="I136" i="27"/>
  <c r="L65" i="30"/>
  <c r="K71" i="30"/>
  <c r="F77" i="25"/>
  <c r="K83" i="30"/>
  <c r="K82" i="30"/>
  <c r="K81" i="30"/>
  <c r="K80" i="30"/>
  <c r="K79" i="30"/>
  <c r="K78" i="30"/>
  <c r="K76" i="30"/>
  <c r="K75" i="30"/>
  <c r="K74" i="30"/>
  <c r="K77" i="30"/>
  <c r="J72" i="30"/>
  <c r="G97" i="27"/>
  <c r="G125" i="25"/>
  <c r="G158" i="25"/>
  <c r="G159" i="25" s="1"/>
  <c r="H82" i="25"/>
  <c r="H96" i="27" s="1"/>
  <c r="H124" i="25"/>
  <c r="F141" i="25"/>
  <c r="H40" i="28"/>
  <c r="H68" i="28"/>
  <c r="H69" i="28" s="1"/>
  <c r="F142" i="25"/>
  <c r="F101" i="25"/>
  <c r="F102" i="25" s="1"/>
  <c r="I1" i="26"/>
  <c r="I1" i="28"/>
  <c r="J2" i="26"/>
  <c r="J2" i="28"/>
  <c r="J104" i="28" s="1"/>
  <c r="F61" i="25"/>
  <c r="F25" i="25"/>
  <c r="F26" i="25" s="1"/>
  <c r="H352" i="10"/>
  <c r="H108" i="25"/>
  <c r="H140" i="25" s="1"/>
  <c r="H141" i="25" s="1"/>
  <c r="G140" i="25"/>
  <c r="G141" i="25" s="1"/>
  <c r="G78" i="27"/>
  <c r="H66" i="25"/>
  <c r="H77" i="27" s="1"/>
  <c r="F117" i="27"/>
  <c r="J23" i="29"/>
  <c r="J48" i="29" s="1"/>
  <c r="J49" i="29" s="1"/>
  <c r="I1" i="27"/>
  <c r="I1" i="25"/>
  <c r="I1" i="29"/>
  <c r="J2" i="27"/>
  <c r="J2" i="29"/>
  <c r="J2" i="25"/>
  <c r="J47" i="29"/>
  <c r="J1" i="30"/>
  <c r="J25" i="30"/>
  <c r="K41" i="30"/>
  <c r="K36" i="30"/>
  <c r="K35" i="30"/>
  <c r="K37" i="30"/>
  <c r="K33" i="30"/>
  <c r="K40" i="30"/>
  <c r="K38" i="30"/>
  <c r="K39" i="30"/>
  <c r="L24" i="30"/>
  <c r="K2" i="30"/>
  <c r="K42" i="30"/>
  <c r="K34" i="30"/>
  <c r="K23" i="30"/>
  <c r="F10" i="12"/>
  <c r="F5" i="8" s="1"/>
  <c r="G21" i="11"/>
  <c r="G23" i="11" s="1"/>
  <c r="G10" i="12" s="1"/>
  <c r="G5" i="8" s="1"/>
  <c r="H353" i="10"/>
  <c r="H341" i="10"/>
  <c r="H12" i="6"/>
  <c r="H351" i="10"/>
  <c r="G221" i="10"/>
  <c r="J80" i="11"/>
  <c r="G177" i="10"/>
  <c r="H66" i="10"/>
  <c r="H83" i="10" s="1"/>
  <c r="H177" i="10" s="1"/>
  <c r="H156" i="10"/>
  <c r="H17" i="10"/>
  <c r="H238" i="10" s="1"/>
  <c r="H144" i="10"/>
  <c r="H154" i="10"/>
  <c r="H43" i="10"/>
  <c r="H252" i="10" s="1"/>
  <c r="H87" i="10"/>
  <c r="H272" i="10" s="1"/>
  <c r="H204" i="10"/>
  <c r="H264" i="10" s="1"/>
  <c r="H155" i="10"/>
  <c r="J23" i="10"/>
  <c r="J24" i="10"/>
  <c r="J22" i="10"/>
  <c r="J25" i="10"/>
  <c r="J27" i="10"/>
  <c r="J28" i="10"/>
  <c r="J20" i="10"/>
  <c r="J26" i="10"/>
  <c r="J21" i="10"/>
  <c r="L4" i="10"/>
  <c r="L4" i="7"/>
  <c r="I219" i="10"/>
  <c r="G238" i="10"/>
  <c r="I3" i="11"/>
  <c r="I3" i="10"/>
  <c r="I3" i="7"/>
  <c r="I81" i="10"/>
  <c r="J54" i="10"/>
  <c r="J46" i="10"/>
  <c r="J52" i="10"/>
  <c r="J50" i="10"/>
  <c r="J48" i="10"/>
  <c r="J53" i="10"/>
  <c r="J47" i="10"/>
  <c r="J49" i="10"/>
  <c r="J51" i="10"/>
  <c r="J213" i="10"/>
  <c r="J212" i="10"/>
  <c r="J211" i="10"/>
  <c r="J208" i="10"/>
  <c r="J206" i="10"/>
  <c r="J207" i="10"/>
  <c r="J210" i="10"/>
  <c r="J214" i="10"/>
  <c r="J209" i="10"/>
  <c r="J215" i="10"/>
  <c r="K64" i="10"/>
  <c r="K202" i="10"/>
  <c r="K201" i="7"/>
  <c r="K149" i="7"/>
  <c r="K96" i="7"/>
  <c r="K15" i="10"/>
  <c r="K150" i="7"/>
  <c r="K278" i="7"/>
  <c r="K97" i="7"/>
  <c r="K202" i="7"/>
  <c r="J5" i="10"/>
  <c r="J5" i="7"/>
  <c r="J74" i="10"/>
  <c r="J76" i="10"/>
  <c r="J71" i="10"/>
  <c r="J75" i="10"/>
  <c r="J77" i="10"/>
  <c r="J69" i="10"/>
  <c r="J72" i="10"/>
  <c r="J68" i="10"/>
  <c r="J70" i="10"/>
  <c r="J73" i="10"/>
  <c r="J3" i="3"/>
  <c r="I3" i="12"/>
  <c r="I56" i="3"/>
  <c r="I54" i="3"/>
  <c r="I57" i="3"/>
  <c r="I58" i="3"/>
  <c r="I55" i="3"/>
  <c r="K22" i="3"/>
  <c r="J24" i="3"/>
  <c r="H18" i="11"/>
  <c r="J5" i="12"/>
  <c r="J5" i="11"/>
  <c r="L4" i="12"/>
  <c r="L4" i="11"/>
  <c r="K79" i="11"/>
  <c r="K27" i="11"/>
  <c r="K15" i="11"/>
  <c r="K16" i="6"/>
  <c r="K51" i="6"/>
  <c r="L4" i="6"/>
  <c r="K10" i="6"/>
  <c r="J65" i="3"/>
  <c r="J101" i="12" s="1"/>
  <c r="J133" i="12" s="1"/>
  <c r="J5" i="6"/>
  <c r="J25" i="6"/>
  <c r="J232" i="25" s="1"/>
  <c r="J27" i="6"/>
  <c r="J234" i="25" s="1"/>
  <c r="J29" i="6"/>
  <c r="J236" i="25" s="1"/>
  <c r="J21" i="6"/>
  <c r="J228" i="25" s="1"/>
  <c r="J31" i="6"/>
  <c r="J238" i="25" s="1"/>
  <c r="J36" i="6"/>
  <c r="J243" i="25" s="1"/>
  <c r="J20" i="6"/>
  <c r="J227" i="25" s="1"/>
  <c r="J28" i="6"/>
  <c r="J235" i="25" s="1"/>
  <c r="J23" i="6"/>
  <c r="J230" i="25" s="1"/>
  <c r="J33" i="6"/>
  <c r="J240" i="25" s="1"/>
  <c r="J32" i="6"/>
  <c r="J239" i="25" s="1"/>
  <c r="J22" i="6"/>
  <c r="J229" i="25" s="1"/>
  <c r="J30" i="6"/>
  <c r="J237" i="25" s="1"/>
  <c r="J35" i="6"/>
  <c r="J242" i="25" s="1"/>
  <c r="J24" i="6"/>
  <c r="J231" i="25" s="1"/>
  <c r="J19" i="6"/>
  <c r="J226" i="25" s="1"/>
  <c r="J26" i="6"/>
  <c r="J233" i="25" s="1"/>
  <c r="J37" i="6"/>
  <c r="J244" i="25" s="1"/>
  <c r="J34" i="6"/>
  <c r="J241" i="25" s="1"/>
  <c r="L93" i="3"/>
  <c r="L94" i="3"/>
  <c r="L41" i="3"/>
  <c r="L40" i="3"/>
  <c r="L43" i="3"/>
  <c r="L30" i="3"/>
  <c r="L38" i="3"/>
  <c r="L42" i="3"/>
  <c r="L39" i="3"/>
  <c r="L44" i="3"/>
  <c r="L36" i="3"/>
  <c r="L26" i="3"/>
  <c r="L37" i="3"/>
  <c r="M23" i="3"/>
  <c r="K33" i="3"/>
  <c r="K41" i="10" s="1"/>
  <c r="M49" i="3"/>
  <c r="K27" i="3"/>
  <c r="M51" i="3"/>
  <c r="J98" i="3"/>
  <c r="J248" i="10" s="1"/>
  <c r="P50" i="3"/>
  <c r="K109" i="3"/>
  <c r="K107" i="3"/>
  <c r="K105" i="3"/>
  <c r="K108" i="3"/>
  <c r="K102" i="3"/>
  <c r="K101" i="3"/>
  <c r="K106" i="3"/>
  <c r="K104" i="3"/>
  <c r="L90" i="3"/>
  <c r="K97" i="3"/>
  <c r="K260" i="10" s="1"/>
  <c r="K89" i="3"/>
  <c r="K91" i="3" s="1"/>
  <c r="K103" i="3"/>
  <c r="M52" i="3"/>
  <c r="L69" i="30" l="1"/>
  <c r="L68" i="30"/>
  <c r="L70" i="30"/>
  <c r="K64" i="30"/>
  <c r="K66" i="30" s="1"/>
  <c r="L95" i="3"/>
  <c r="L233" i="10" s="1"/>
  <c r="L100" i="3"/>
  <c r="L254" i="10" s="1"/>
  <c r="M35" i="3"/>
  <c r="M29" i="3"/>
  <c r="M72" i="7" s="1"/>
  <c r="M31" i="3"/>
  <c r="M32" i="3"/>
  <c r="L93" i="27"/>
  <c r="L96" i="3"/>
  <c r="L234" i="10" s="1"/>
  <c r="I38" i="25"/>
  <c r="I66" i="25" s="1"/>
  <c r="I77" i="27" s="1"/>
  <c r="H41" i="28"/>
  <c r="H19" i="25"/>
  <c r="H60" i="27" s="1"/>
  <c r="H94" i="25"/>
  <c r="H101" i="25" s="1"/>
  <c r="H102" i="25" s="1"/>
  <c r="H126" i="25"/>
  <c r="H33" i="25"/>
  <c r="H80" i="27" s="1"/>
  <c r="H110" i="25"/>
  <c r="H47" i="25"/>
  <c r="H99" i="27" s="1"/>
  <c r="J115" i="28"/>
  <c r="J63" i="28"/>
  <c r="J105" i="28"/>
  <c r="J111" i="28"/>
  <c r="I12" i="6"/>
  <c r="L29" i="30"/>
  <c r="L74" i="27" s="1"/>
  <c r="L30" i="30"/>
  <c r="L28" i="30"/>
  <c r="L46" i="29" s="1"/>
  <c r="L27" i="30"/>
  <c r="K31" i="30"/>
  <c r="J75" i="27"/>
  <c r="J268" i="25"/>
  <c r="J52" i="25" s="1"/>
  <c r="J219" i="25"/>
  <c r="J67" i="28"/>
  <c r="J66" i="28"/>
  <c r="J130" i="28"/>
  <c r="J39" i="28"/>
  <c r="J38" i="28"/>
  <c r="L155" i="28"/>
  <c r="L156" i="28" s="1"/>
  <c r="J3" i="12"/>
  <c r="K72" i="30"/>
  <c r="J94" i="27"/>
  <c r="J135" i="27"/>
  <c r="K136" i="27"/>
  <c r="K92" i="27"/>
  <c r="G77" i="25"/>
  <c r="K113" i="27"/>
  <c r="K73" i="27"/>
  <c r="K112" i="27" s="1"/>
  <c r="M65" i="30"/>
  <c r="L71" i="30"/>
  <c r="G160" i="25"/>
  <c r="I137" i="27"/>
  <c r="L82" i="30"/>
  <c r="L81" i="30"/>
  <c r="L80" i="30"/>
  <c r="L79" i="30"/>
  <c r="L78" i="30"/>
  <c r="L83" i="30"/>
  <c r="L76" i="30"/>
  <c r="L75" i="30"/>
  <c r="L74" i="30"/>
  <c r="L77" i="30"/>
  <c r="F142" i="27"/>
  <c r="H97" i="27"/>
  <c r="H139" i="27"/>
  <c r="H125" i="25"/>
  <c r="H158" i="25"/>
  <c r="I82" i="25"/>
  <c r="I96" i="27" s="1"/>
  <c r="I124" i="25"/>
  <c r="J114" i="27"/>
  <c r="K80" i="11"/>
  <c r="F64" i="27"/>
  <c r="F66" i="27"/>
  <c r="F67" i="27" s="1"/>
  <c r="I40" i="28"/>
  <c r="J1" i="26"/>
  <c r="J1" i="28"/>
  <c r="G142" i="25"/>
  <c r="G101" i="25"/>
  <c r="G102" i="25" s="1"/>
  <c r="K2" i="26"/>
  <c r="K2" i="28"/>
  <c r="K104" i="28" s="1"/>
  <c r="I68" i="28"/>
  <c r="I69" i="28" s="1"/>
  <c r="G61" i="25"/>
  <c r="G25" i="25"/>
  <c r="G26" i="25" s="1"/>
  <c r="H109" i="25"/>
  <c r="H78" i="27"/>
  <c r="G116" i="27"/>
  <c r="I108" i="25"/>
  <c r="J1" i="27"/>
  <c r="J1" i="25"/>
  <c r="J1" i="29"/>
  <c r="K2" i="27"/>
  <c r="K2" i="25"/>
  <c r="K2" i="29"/>
  <c r="L23" i="30"/>
  <c r="K1" i="30"/>
  <c r="K25" i="30"/>
  <c r="K47" i="29"/>
  <c r="K23" i="29"/>
  <c r="K48" i="29" s="1"/>
  <c r="K49" i="29" s="1"/>
  <c r="L2" i="30"/>
  <c r="L40" i="30"/>
  <c r="L38" i="30"/>
  <c r="L42" i="30"/>
  <c r="L36" i="30"/>
  <c r="L37" i="30"/>
  <c r="L41" i="30"/>
  <c r="L35" i="30"/>
  <c r="L34" i="30"/>
  <c r="M24" i="30"/>
  <c r="L39" i="30"/>
  <c r="L33" i="30"/>
  <c r="I17" i="11"/>
  <c r="I20" i="11" s="1"/>
  <c r="G113" i="12"/>
  <c r="H21" i="11"/>
  <c r="H23" i="11" s="1"/>
  <c r="H10" i="12" s="1"/>
  <c r="H5" i="8" s="1"/>
  <c r="H221" i="10"/>
  <c r="J3" i="6"/>
  <c r="I18" i="11"/>
  <c r="L201" i="7"/>
  <c r="L149" i="7"/>
  <c r="L96" i="7"/>
  <c r="K5" i="10"/>
  <c r="K5" i="7"/>
  <c r="J219" i="10"/>
  <c r="I168" i="10"/>
  <c r="I49" i="25" s="1"/>
  <c r="I101" i="27" s="1"/>
  <c r="M4" i="10"/>
  <c r="M4" i="7"/>
  <c r="K210" i="10"/>
  <c r="K206" i="10"/>
  <c r="K213" i="10"/>
  <c r="K211" i="10"/>
  <c r="K209" i="10"/>
  <c r="K212" i="10"/>
  <c r="K207" i="10"/>
  <c r="K215" i="10"/>
  <c r="K208" i="10"/>
  <c r="K214" i="10"/>
  <c r="I341" i="10"/>
  <c r="I351" i="10"/>
  <c r="I352" i="10"/>
  <c r="I353" i="10"/>
  <c r="K71" i="10"/>
  <c r="K74" i="10"/>
  <c r="K69" i="10"/>
  <c r="K73" i="10"/>
  <c r="K76" i="10"/>
  <c r="K75" i="10"/>
  <c r="K68" i="10"/>
  <c r="K72" i="10"/>
  <c r="K70" i="10"/>
  <c r="K77" i="10"/>
  <c r="I154" i="10"/>
  <c r="I156" i="10"/>
  <c r="I155" i="10"/>
  <c r="I87" i="10"/>
  <c r="I272" i="10" s="1"/>
  <c r="I204" i="10"/>
  <c r="I264" i="10" s="1"/>
  <c r="I144" i="10"/>
  <c r="I43" i="10"/>
  <c r="I252" i="10" s="1"/>
  <c r="I17" i="10"/>
  <c r="I238" i="10" s="1"/>
  <c r="I66" i="10"/>
  <c r="I83" i="10" s="1"/>
  <c r="K53" i="10"/>
  <c r="K46" i="10"/>
  <c r="K51" i="10"/>
  <c r="K47" i="10"/>
  <c r="K48" i="10"/>
  <c r="K52" i="10"/>
  <c r="K49" i="10"/>
  <c r="K54" i="10"/>
  <c r="K50" i="10"/>
  <c r="J3" i="11"/>
  <c r="J3" i="10"/>
  <c r="J3" i="7"/>
  <c r="K27" i="10"/>
  <c r="K22" i="10"/>
  <c r="K21" i="10"/>
  <c r="K28" i="10"/>
  <c r="K20" i="10"/>
  <c r="K24" i="10"/>
  <c r="K25" i="10"/>
  <c r="K26" i="10"/>
  <c r="K23" i="10"/>
  <c r="L202" i="10"/>
  <c r="L64" i="10"/>
  <c r="J81" i="10"/>
  <c r="L15" i="10"/>
  <c r="L202" i="7"/>
  <c r="L150" i="7"/>
  <c r="L278" i="7"/>
  <c r="L97" i="7"/>
  <c r="K3" i="3"/>
  <c r="K24" i="3"/>
  <c r="L22" i="3"/>
  <c r="J56" i="3"/>
  <c r="J55" i="3"/>
  <c r="J57" i="3"/>
  <c r="J58" i="3"/>
  <c r="J54" i="3"/>
  <c r="K5" i="12"/>
  <c r="K5" i="11"/>
  <c r="M4" i="12"/>
  <c r="M4" i="11"/>
  <c r="L15" i="11"/>
  <c r="L27" i="11"/>
  <c r="L79" i="11"/>
  <c r="K65" i="3"/>
  <c r="K101" i="12" s="1"/>
  <c r="K133" i="12" s="1"/>
  <c r="K5" i="6"/>
  <c r="L10" i="6"/>
  <c r="L51" i="6"/>
  <c r="L16" i="6"/>
  <c r="M4" i="6"/>
  <c r="K25" i="6"/>
  <c r="K232" i="25" s="1"/>
  <c r="K31" i="6"/>
  <c r="K238" i="25" s="1"/>
  <c r="K27" i="6"/>
  <c r="K234" i="25" s="1"/>
  <c r="K26" i="6"/>
  <c r="K233" i="25" s="1"/>
  <c r="K21" i="6"/>
  <c r="K228" i="25" s="1"/>
  <c r="K20" i="6"/>
  <c r="K227" i="25" s="1"/>
  <c r="K34" i="6"/>
  <c r="K241" i="25" s="1"/>
  <c r="K33" i="6"/>
  <c r="K240" i="25" s="1"/>
  <c r="K28" i="6"/>
  <c r="K235" i="25" s="1"/>
  <c r="K23" i="6"/>
  <c r="K230" i="25" s="1"/>
  <c r="K29" i="6"/>
  <c r="K236" i="25" s="1"/>
  <c r="K32" i="6"/>
  <c r="K239" i="25" s="1"/>
  <c r="K37" i="6"/>
  <c r="K244" i="25" s="1"/>
  <c r="K36" i="6"/>
  <c r="K243" i="25" s="1"/>
  <c r="K35" i="6"/>
  <c r="K242" i="25" s="1"/>
  <c r="K22" i="6"/>
  <c r="K229" i="25" s="1"/>
  <c r="K19" i="6"/>
  <c r="K226" i="25" s="1"/>
  <c r="K30" i="6"/>
  <c r="K237" i="25" s="1"/>
  <c r="K24" i="6"/>
  <c r="K231" i="25" s="1"/>
  <c r="N52" i="3"/>
  <c r="K98" i="3"/>
  <c r="K248" i="10" s="1"/>
  <c r="N49" i="3"/>
  <c r="L33" i="3"/>
  <c r="L41" i="10" s="1"/>
  <c r="N51" i="3"/>
  <c r="N48" i="3"/>
  <c r="M94" i="3"/>
  <c r="M93" i="3"/>
  <c r="M44" i="3"/>
  <c r="M42" i="3"/>
  <c r="M40" i="3"/>
  <c r="M43" i="3"/>
  <c r="M38" i="3"/>
  <c r="M39" i="3"/>
  <c r="M37" i="3"/>
  <c r="M41" i="3"/>
  <c r="N23" i="3"/>
  <c r="M36" i="3"/>
  <c r="M30" i="3"/>
  <c r="M26" i="3"/>
  <c r="Q50" i="3"/>
  <c r="L108" i="3"/>
  <c r="L106" i="3"/>
  <c r="L104" i="3"/>
  <c r="L101" i="3"/>
  <c r="L109" i="3"/>
  <c r="L103" i="3"/>
  <c r="L102" i="3"/>
  <c r="L97" i="3"/>
  <c r="L260" i="10" s="1"/>
  <c r="L105" i="3"/>
  <c r="L107" i="3"/>
  <c r="L89" i="3"/>
  <c r="L91" i="3" s="1"/>
  <c r="M90" i="3"/>
  <c r="L27" i="3"/>
  <c r="M70" i="30" l="1"/>
  <c r="M93" i="27" s="1"/>
  <c r="M68" i="30"/>
  <c r="M69" i="30"/>
  <c r="L64" i="30"/>
  <c r="L66" i="30" s="1"/>
  <c r="M95" i="3"/>
  <c r="M233" i="10" s="1"/>
  <c r="M100" i="3"/>
  <c r="M254" i="10" s="1"/>
  <c r="N32" i="3"/>
  <c r="N31" i="3"/>
  <c r="N35" i="3"/>
  <c r="N29" i="3"/>
  <c r="N72" i="7" s="1"/>
  <c r="M96" i="3"/>
  <c r="M234" i="10" s="1"/>
  <c r="J108" i="25"/>
  <c r="J109" i="25" s="1"/>
  <c r="J38" i="25"/>
  <c r="J66" i="25" s="1"/>
  <c r="J77" i="27" s="1"/>
  <c r="I41" i="28"/>
  <c r="I94" i="25"/>
  <c r="I19" i="25"/>
  <c r="I60" i="27" s="1"/>
  <c r="I126" i="25"/>
  <c r="I110" i="25"/>
  <c r="I47" i="25"/>
  <c r="I99" i="27" s="1"/>
  <c r="I33" i="25"/>
  <c r="I80" i="27" s="1"/>
  <c r="J353" i="10"/>
  <c r="K63" i="28"/>
  <c r="K115" i="28"/>
  <c r="K105" i="28"/>
  <c r="K111" i="28"/>
  <c r="M29" i="30"/>
  <c r="M74" i="27" s="1"/>
  <c r="M30" i="30"/>
  <c r="M28" i="30"/>
  <c r="M46" i="29" s="1"/>
  <c r="M27" i="30"/>
  <c r="L31" i="30"/>
  <c r="K268" i="25"/>
  <c r="K52" i="25" s="1"/>
  <c r="K219" i="25"/>
  <c r="K38" i="25" s="1"/>
  <c r="K130" i="28"/>
  <c r="K67" i="28"/>
  <c r="K66" i="28"/>
  <c r="K39" i="28"/>
  <c r="K38" i="28"/>
  <c r="K3" i="11"/>
  <c r="M155" i="28"/>
  <c r="M156" i="28" s="1"/>
  <c r="L80" i="11"/>
  <c r="K75" i="27"/>
  <c r="L92" i="27"/>
  <c r="N65" i="30"/>
  <c r="M71" i="30"/>
  <c r="M82" i="30"/>
  <c r="M81" i="30"/>
  <c r="M80" i="30"/>
  <c r="M79" i="30"/>
  <c r="M78" i="30"/>
  <c r="M77" i="30"/>
  <c r="M83" i="30"/>
  <c r="M76" i="30"/>
  <c r="M75" i="30"/>
  <c r="M74" i="30"/>
  <c r="L113" i="27"/>
  <c r="L73" i="27"/>
  <c r="L112" i="27" s="1"/>
  <c r="L72" i="30"/>
  <c r="K94" i="27"/>
  <c r="K135" i="27"/>
  <c r="H77" i="25"/>
  <c r="H160" i="25"/>
  <c r="G142" i="27"/>
  <c r="J137" i="27"/>
  <c r="H140" i="27"/>
  <c r="I158" i="25"/>
  <c r="I159" i="25" s="1"/>
  <c r="I139" i="27"/>
  <c r="I140" i="27" s="1"/>
  <c r="H159" i="25"/>
  <c r="I125" i="25"/>
  <c r="J82" i="25"/>
  <c r="J96" i="27" s="1"/>
  <c r="J124" i="25"/>
  <c r="G117" i="27"/>
  <c r="I221" i="10"/>
  <c r="H142" i="25"/>
  <c r="H25" i="25"/>
  <c r="H26" i="25" s="1"/>
  <c r="H61" i="25"/>
  <c r="J68" i="28"/>
  <c r="J69" i="28" s="1"/>
  <c r="J40" i="28"/>
  <c r="K1" i="26"/>
  <c r="K1" i="28"/>
  <c r="G64" i="27"/>
  <c r="G66" i="27"/>
  <c r="G67" i="27" s="1"/>
  <c r="L2" i="26"/>
  <c r="L2" i="28"/>
  <c r="L104" i="28" s="1"/>
  <c r="F68" i="27"/>
  <c r="H66" i="27"/>
  <c r="H67" i="27" s="1"/>
  <c r="H64" i="27"/>
  <c r="J352" i="10"/>
  <c r="H116" i="27"/>
  <c r="H117" i="27" s="1"/>
  <c r="I140" i="25"/>
  <c r="I109" i="25"/>
  <c r="K114" i="27"/>
  <c r="I116" i="27"/>
  <c r="I117" i="27" s="1"/>
  <c r="I78" i="27"/>
  <c r="K1" i="27"/>
  <c r="K1" i="29"/>
  <c r="K1" i="25"/>
  <c r="L2" i="27"/>
  <c r="L2" i="25"/>
  <c r="L2" i="29"/>
  <c r="L1" i="30"/>
  <c r="L25" i="30"/>
  <c r="M41" i="30"/>
  <c r="M37" i="30"/>
  <c r="M35" i="30"/>
  <c r="M23" i="30"/>
  <c r="M42" i="30"/>
  <c r="M34" i="30"/>
  <c r="M33" i="30"/>
  <c r="M40" i="30"/>
  <c r="M36" i="30"/>
  <c r="M2" i="30"/>
  <c r="M38" i="30"/>
  <c r="M39" i="30"/>
  <c r="N24" i="30"/>
  <c r="L23" i="29"/>
  <c r="L48" i="29" s="1"/>
  <c r="L49" i="29" s="1"/>
  <c r="L47" i="29"/>
  <c r="H113" i="12"/>
  <c r="I21" i="11"/>
  <c r="I23" i="11" s="1"/>
  <c r="I113" i="12" s="1"/>
  <c r="J17" i="11"/>
  <c r="J20" i="11" s="1"/>
  <c r="J351" i="10"/>
  <c r="J12" i="6"/>
  <c r="J341" i="10"/>
  <c r="J18" i="11"/>
  <c r="I177" i="10"/>
  <c r="M15" i="10"/>
  <c r="M202" i="7"/>
  <c r="M278" i="7"/>
  <c r="M150" i="7"/>
  <c r="M97" i="7"/>
  <c r="K3" i="12"/>
  <c r="K3" i="7"/>
  <c r="K3" i="10"/>
  <c r="L208" i="10"/>
  <c r="L206" i="10"/>
  <c r="L213" i="10"/>
  <c r="L212" i="10"/>
  <c r="L210" i="10"/>
  <c r="L214" i="10"/>
  <c r="L215" i="10"/>
  <c r="L211" i="10"/>
  <c r="L207" i="10"/>
  <c r="L209" i="10"/>
  <c r="K81" i="10"/>
  <c r="L74" i="10"/>
  <c r="L77" i="10"/>
  <c r="L69" i="10"/>
  <c r="L76" i="10"/>
  <c r="L70" i="10"/>
  <c r="L73" i="10"/>
  <c r="L75" i="10"/>
  <c r="L71" i="10"/>
  <c r="L72" i="10"/>
  <c r="L68" i="10"/>
  <c r="L5" i="10"/>
  <c r="L5" i="7"/>
  <c r="M202" i="10"/>
  <c r="M64" i="10"/>
  <c r="K219" i="10"/>
  <c r="L49" i="10"/>
  <c r="L47" i="10"/>
  <c r="L52" i="10"/>
  <c r="L48" i="10"/>
  <c r="L51" i="10"/>
  <c r="L54" i="10"/>
  <c r="L46" i="10"/>
  <c r="L53" i="10"/>
  <c r="L50" i="10"/>
  <c r="J154" i="10"/>
  <c r="J66" i="10"/>
  <c r="J83" i="10" s="1"/>
  <c r="J177" i="10" s="1"/>
  <c r="J17" i="10"/>
  <c r="J238" i="10" s="1"/>
  <c r="J43" i="10"/>
  <c r="J252" i="10" s="1"/>
  <c r="J87" i="10"/>
  <c r="J272" i="10" s="1"/>
  <c r="J155" i="10"/>
  <c r="J204" i="10"/>
  <c r="J264" i="10" s="1"/>
  <c r="J144" i="10"/>
  <c r="J156" i="10"/>
  <c r="M201" i="7"/>
  <c r="M149" i="7"/>
  <c r="M96" i="7"/>
  <c r="N4" i="10"/>
  <c r="N4" i="7"/>
  <c r="K3" i="6"/>
  <c r="L24" i="10"/>
  <c r="L28" i="10"/>
  <c r="L21" i="10"/>
  <c r="L22" i="10"/>
  <c r="L25" i="10"/>
  <c r="L23" i="10"/>
  <c r="L26" i="10"/>
  <c r="L20" i="10"/>
  <c r="L27" i="10"/>
  <c r="J168" i="10"/>
  <c r="J49" i="25" s="1"/>
  <c r="J101" i="27" s="1"/>
  <c r="L3" i="3"/>
  <c r="L24" i="3"/>
  <c r="M22" i="3"/>
  <c r="K56" i="3"/>
  <c r="K54" i="3"/>
  <c r="K55" i="3"/>
  <c r="K58" i="3"/>
  <c r="K57" i="3"/>
  <c r="N4" i="12"/>
  <c r="N4" i="11"/>
  <c r="L5" i="12"/>
  <c r="L5" i="11"/>
  <c r="M79" i="11"/>
  <c r="M27" i="11"/>
  <c r="M15" i="11"/>
  <c r="L25" i="6"/>
  <c r="L232" i="25" s="1"/>
  <c r="L21" i="6"/>
  <c r="L228" i="25" s="1"/>
  <c r="L20" i="6"/>
  <c r="L227" i="25" s="1"/>
  <c r="L28" i="6"/>
  <c r="L235" i="25" s="1"/>
  <c r="L34" i="6"/>
  <c r="L241" i="25" s="1"/>
  <c r="L27" i="6"/>
  <c r="L234" i="25" s="1"/>
  <c r="L31" i="6"/>
  <c r="L238" i="25" s="1"/>
  <c r="L32" i="6"/>
  <c r="L239" i="25" s="1"/>
  <c r="L29" i="6"/>
  <c r="L236" i="25" s="1"/>
  <c r="L23" i="6"/>
  <c r="L230" i="25" s="1"/>
  <c r="L36" i="6"/>
  <c r="L243" i="25" s="1"/>
  <c r="L26" i="6"/>
  <c r="L233" i="25" s="1"/>
  <c r="L33" i="6"/>
  <c r="L240" i="25" s="1"/>
  <c r="L22" i="6"/>
  <c r="L229" i="25" s="1"/>
  <c r="L19" i="6"/>
  <c r="L226" i="25" s="1"/>
  <c r="L37" i="6"/>
  <c r="L244" i="25" s="1"/>
  <c r="L24" i="6"/>
  <c r="L231" i="25" s="1"/>
  <c r="L35" i="6"/>
  <c r="L242" i="25" s="1"/>
  <c r="L30" i="6"/>
  <c r="L237" i="25" s="1"/>
  <c r="M10" i="6"/>
  <c r="M51" i="6"/>
  <c r="M16" i="6"/>
  <c r="N4" i="6"/>
  <c r="L65" i="3"/>
  <c r="L101" i="12" s="1"/>
  <c r="L133" i="12" s="1"/>
  <c r="L5" i="6"/>
  <c r="M33" i="3"/>
  <c r="M41" i="10" s="1"/>
  <c r="L98" i="3"/>
  <c r="L248" i="10" s="1"/>
  <c r="O49" i="3"/>
  <c r="N94" i="3"/>
  <c r="N93" i="3"/>
  <c r="N43" i="3"/>
  <c r="N41" i="3"/>
  <c r="N44" i="3"/>
  <c r="N39" i="3"/>
  <c r="N38" i="3"/>
  <c r="N37" i="3"/>
  <c r="N42" i="3"/>
  <c r="N36" i="3"/>
  <c r="O23" i="3"/>
  <c r="N30" i="3"/>
  <c r="N40" i="3"/>
  <c r="N26" i="3"/>
  <c r="M27" i="3"/>
  <c r="M107" i="3"/>
  <c r="M105" i="3"/>
  <c r="M103" i="3"/>
  <c r="M106" i="3"/>
  <c r="M108" i="3"/>
  <c r="M102" i="3"/>
  <c r="M101" i="3"/>
  <c r="M104" i="3"/>
  <c r="N90" i="3"/>
  <c r="M109" i="3"/>
  <c r="M97" i="3"/>
  <c r="M260" i="10" s="1"/>
  <c r="M89" i="3"/>
  <c r="M91" i="3" s="1"/>
  <c r="O48" i="3"/>
  <c r="O52" i="3"/>
  <c r="O51" i="3"/>
  <c r="R50" i="3"/>
  <c r="M64" i="30" l="1"/>
  <c r="M66" i="30" s="1"/>
  <c r="N68" i="30"/>
  <c r="N69" i="30"/>
  <c r="N70" i="30"/>
  <c r="N95" i="3"/>
  <c r="N233" i="10" s="1"/>
  <c r="N100" i="3"/>
  <c r="N254" i="10" s="1"/>
  <c r="O35" i="3"/>
  <c r="O32" i="3"/>
  <c r="O29" i="3"/>
  <c r="O72" i="7" s="1"/>
  <c r="O31" i="3"/>
  <c r="J140" i="25"/>
  <c r="J141" i="25" s="1"/>
  <c r="N93" i="27"/>
  <c r="N64" i="30"/>
  <c r="N66" i="30" s="1"/>
  <c r="N96" i="3"/>
  <c r="N234" i="10" s="1"/>
  <c r="J41" i="28"/>
  <c r="J94" i="25"/>
  <c r="J101" i="25" s="1"/>
  <c r="J102" i="25" s="1"/>
  <c r="J19" i="25"/>
  <c r="J60" i="27" s="1"/>
  <c r="J126" i="25"/>
  <c r="J110" i="25"/>
  <c r="J47" i="25"/>
  <c r="J99" i="27" s="1"/>
  <c r="J33" i="25"/>
  <c r="J80" i="27" s="1"/>
  <c r="K17" i="11"/>
  <c r="K20" i="11" s="1"/>
  <c r="K18" i="11"/>
  <c r="K21" i="11" s="1"/>
  <c r="M80" i="11"/>
  <c r="L114" i="27"/>
  <c r="L63" i="28"/>
  <c r="L115" i="28"/>
  <c r="L105" i="28"/>
  <c r="L111" i="28"/>
  <c r="M31" i="30"/>
  <c r="N29" i="30"/>
  <c r="N74" i="27" s="1"/>
  <c r="N30" i="30"/>
  <c r="N28" i="30"/>
  <c r="N46" i="29" s="1"/>
  <c r="N27" i="30"/>
  <c r="L75" i="27"/>
  <c r="L268" i="25"/>
  <c r="L52" i="25" s="1"/>
  <c r="L219" i="25"/>
  <c r="L130" i="28"/>
  <c r="L39" i="28"/>
  <c r="L38" i="28"/>
  <c r="L67" i="28"/>
  <c r="L66" i="28"/>
  <c r="N155" i="28"/>
  <c r="N156" i="28" s="1"/>
  <c r="D93" i="11"/>
  <c r="H142" i="27"/>
  <c r="K137" i="27"/>
  <c r="I77" i="25"/>
  <c r="M72" i="30"/>
  <c r="O65" i="30"/>
  <c r="N71" i="30"/>
  <c r="I160" i="25"/>
  <c r="L94" i="27"/>
  <c r="L135" i="27"/>
  <c r="L136" i="27"/>
  <c r="N83" i="30"/>
  <c r="N82" i="30"/>
  <c r="N81" i="30"/>
  <c r="N80" i="30"/>
  <c r="N79" i="30"/>
  <c r="N77" i="30"/>
  <c r="N76" i="30"/>
  <c r="N75" i="30"/>
  <c r="N74" i="30"/>
  <c r="N78" i="30"/>
  <c r="M136" i="27"/>
  <c r="M92" i="27"/>
  <c r="J97" i="27"/>
  <c r="J139" i="27"/>
  <c r="I97" i="27"/>
  <c r="J125" i="25"/>
  <c r="J158" i="25"/>
  <c r="K82" i="25"/>
  <c r="K96" i="27" s="1"/>
  <c r="K124" i="25"/>
  <c r="I141" i="25"/>
  <c r="K40" i="28"/>
  <c r="G68" i="27"/>
  <c r="H68" i="27"/>
  <c r="L1" i="26"/>
  <c r="L1" i="28"/>
  <c r="I142" i="25"/>
  <c r="I101" i="25"/>
  <c r="I102" i="25" s="1"/>
  <c r="M2" i="26"/>
  <c r="M2" i="28"/>
  <c r="M104" i="28" s="1"/>
  <c r="I61" i="25"/>
  <c r="I25" i="25"/>
  <c r="I26" i="25" s="1"/>
  <c r="K68" i="28"/>
  <c r="K69" i="28" s="1"/>
  <c r="K108" i="25"/>
  <c r="M113" i="27"/>
  <c r="M73" i="27"/>
  <c r="K66" i="25"/>
  <c r="K77" i="27" s="1"/>
  <c r="J116" i="27"/>
  <c r="J78" i="27"/>
  <c r="M2" i="27"/>
  <c r="M2" i="25"/>
  <c r="M2" i="29"/>
  <c r="M23" i="29"/>
  <c r="M48" i="29" s="1"/>
  <c r="M49" i="29" s="1"/>
  <c r="N2" i="30"/>
  <c r="N34" i="30"/>
  <c r="N35" i="30"/>
  <c r="N36" i="30"/>
  <c r="N33" i="30"/>
  <c r="O24" i="30"/>
  <c r="N41" i="30"/>
  <c r="N38" i="30"/>
  <c r="N39" i="30"/>
  <c r="N23" i="30"/>
  <c r="N42" i="30"/>
  <c r="N37" i="30"/>
  <c r="N40" i="30"/>
  <c r="M47" i="29"/>
  <c r="M1" i="30"/>
  <c r="M25" i="30"/>
  <c r="L1" i="27"/>
  <c r="L1" i="25"/>
  <c r="L1" i="29"/>
  <c r="I10" i="12"/>
  <c r="I5" i="8" s="1"/>
  <c r="J21" i="11"/>
  <c r="J23" i="11" s="1"/>
  <c r="J113" i="12" s="1"/>
  <c r="K23" i="11"/>
  <c r="K113" i="12" s="1"/>
  <c r="K12" i="6"/>
  <c r="M20" i="6"/>
  <c r="M227" i="25" s="1"/>
  <c r="M5" i="10"/>
  <c r="M5" i="7"/>
  <c r="O4" i="10"/>
  <c r="O4" i="7"/>
  <c r="K154" i="10"/>
  <c r="K204" i="10"/>
  <c r="K66" i="10"/>
  <c r="K83" i="10" s="1"/>
  <c r="K177" i="10" s="1"/>
  <c r="K17" i="10"/>
  <c r="K43" i="10"/>
  <c r="K87" i="10"/>
  <c r="K272" i="10" s="1"/>
  <c r="K155" i="10"/>
  <c r="K156" i="10"/>
  <c r="K144" i="10"/>
  <c r="N202" i="10"/>
  <c r="N64" i="10"/>
  <c r="L3" i="12"/>
  <c r="L3" i="10"/>
  <c r="L3" i="7"/>
  <c r="L81" i="10"/>
  <c r="M24" i="10"/>
  <c r="M23" i="10"/>
  <c r="M21" i="10"/>
  <c r="M27" i="10"/>
  <c r="M20" i="10"/>
  <c r="M22" i="10"/>
  <c r="M28" i="10"/>
  <c r="M26" i="10"/>
  <c r="M25" i="10"/>
  <c r="M208" i="10"/>
  <c r="M206" i="10"/>
  <c r="M211" i="10"/>
  <c r="M213" i="10"/>
  <c r="M214" i="10"/>
  <c r="M209" i="10"/>
  <c r="M210" i="10"/>
  <c r="M207" i="10"/>
  <c r="M212" i="10"/>
  <c r="M215" i="10"/>
  <c r="J221" i="10"/>
  <c r="K352" i="10"/>
  <c r="K353" i="10"/>
  <c r="K341" i="10"/>
  <c r="K351" i="10"/>
  <c r="M46" i="10"/>
  <c r="M49" i="10"/>
  <c r="M48" i="10"/>
  <c r="M47" i="10"/>
  <c r="M53" i="10"/>
  <c r="M52" i="10"/>
  <c r="M50" i="10"/>
  <c r="M54" i="10"/>
  <c r="M51" i="10"/>
  <c r="K168" i="10"/>
  <c r="K49" i="25" s="1"/>
  <c r="K101" i="27" s="1"/>
  <c r="N15" i="10"/>
  <c r="N202" i="7"/>
  <c r="N278" i="7"/>
  <c r="N97" i="7"/>
  <c r="N150" i="7"/>
  <c r="M77" i="10"/>
  <c r="M76" i="10"/>
  <c r="M69" i="10"/>
  <c r="M75" i="10"/>
  <c r="M68" i="10"/>
  <c r="M72" i="10"/>
  <c r="M74" i="10"/>
  <c r="M70" i="10"/>
  <c r="M73" i="10"/>
  <c r="M71" i="10"/>
  <c r="N149" i="7"/>
  <c r="N96" i="7"/>
  <c r="N201" i="7"/>
  <c r="L219" i="10"/>
  <c r="L3" i="6"/>
  <c r="L3" i="11"/>
  <c r="N22" i="3"/>
  <c r="M24" i="3"/>
  <c r="M3" i="3"/>
  <c r="L56" i="3"/>
  <c r="L55" i="3"/>
  <c r="L57" i="3"/>
  <c r="L58" i="3"/>
  <c r="L54" i="3"/>
  <c r="M5" i="12"/>
  <c r="M5" i="11"/>
  <c r="N79" i="11"/>
  <c r="N27" i="11"/>
  <c r="N15" i="11"/>
  <c r="O4" i="12"/>
  <c r="O4" i="11"/>
  <c r="M65" i="3"/>
  <c r="M101" i="12" s="1"/>
  <c r="M133" i="12" s="1"/>
  <c r="M5" i="6"/>
  <c r="O4" i="6"/>
  <c r="N51" i="6"/>
  <c r="N16" i="6"/>
  <c r="M25" i="6"/>
  <c r="M232" i="25" s="1"/>
  <c r="M21" i="6"/>
  <c r="M228" i="25" s="1"/>
  <c r="M26" i="6"/>
  <c r="M233" i="25" s="1"/>
  <c r="M22" i="6"/>
  <c r="M229" i="25" s="1"/>
  <c r="M36" i="6"/>
  <c r="M243" i="25" s="1"/>
  <c r="M34" i="6"/>
  <c r="M241" i="25" s="1"/>
  <c r="M23" i="6"/>
  <c r="M230" i="25" s="1"/>
  <c r="M31" i="6"/>
  <c r="M238" i="25" s="1"/>
  <c r="M28" i="6"/>
  <c r="M235" i="25" s="1"/>
  <c r="M33" i="6"/>
  <c r="M240" i="25" s="1"/>
  <c r="M27" i="6"/>
  <c r="M234" i="25" s="1"/>
  <c r="M30" i="6"/>
  <c r="M237" i="25" s="1"/>
  <c r="M32" i="6"/>
  <c r="M239" i="25" s="1"/>
  <c r="M24" i="6"/>
  <c r="M231" i="25" s="1"/>
  <c r="M19" i="6"/>
  <c r="M226" i="25" s="1"/>
  <c r="M35" i="6"/>
  <c r="M242" i="25" s="1"/>
  <c r="M29" i="6"/>
  <c r="M236" i="25" s="1"/>
  <c r="M37" i="6"/>
  <c r="M244" i="25" s="1"/>
  <c r="N10" i="6"/>
  <c r="M98" i="3"/>
  <c r="M248" i="10" s="1"/>
  <c r="N33" i="3"/>
  <c r="N41" i="10" s="1"/>
  <c r="P49" i="3"/>
  <c r="N27" i="3"/>
  <c r="P51" i="3"/>
  <c r="P52" i="3"/>
  <c r="N106" i="3"/>
  <c r="N108" i="3"/>
  <c r="N109" i="3"/>
  <c r="N102" i="3"/>
  <c r="N103" i="3"/>
  <c r="N105" i="3"/>
  <c r="N104" i="3"/>
  <c r="N101" i="3"/>
  <c r="N107" i="3"/>
  <c r="N89" i="3"/>
  <c r="N91" i="3" s="1"/>
  <c r="N97" i="3"/>
  <c r="N260" i="10" s="1"/>
  <c r="O90" i="3"/>
  <c r="S50" i="3"/>
  <c r="P48" i="3"/>
  <c r="O93" i="3"/>
  <c r="O94" i="3"/>
  <c r="O42" i="3"/>
  <c r="O40" i="3"/>
  <c r="O37" i="3"/>
  <c r="O39" i="3"/>
  <c r="O36" i="3"/>
  <c r="O26" i="3"/>
  <c r="O44" i="3"/>
  <c r="O41" i="3"/>
  <c r="O30" i="3"/>
  <c r="O38" i="3"/>
  <c r="O43" i="3"/>
  <c r="P23" i="3"/>
  <c r="M11" i="12" l="1"/>
  <c r="M95" i="12" s="1"/>
  <c r="E47" i="15"/>
  <c r="O68" i="30"/>
  <c r="O69" i="30"/>
  <c r="O70" i="30"/>
  <c r="O93" i="27" s="1"/>
  <c r="J25" i="25"/>
  <c r="J26" i="25" s="1"/>
  <c r="O96" i="3"/>
  <c r="O234" i="10" s="1"/>
  <c r="O100" i="3"/>
  <c r="O254" i="10" s="1"/>
  <c r="P35" i="3"/>
  <c r="P32" i="3"/>
  <c r="P31" i="3"/>
  <c r="P29" i="3"/>
  <c r="P72" i="7" s="1"/>
  <c r="O64" i="30"/>
  <c r="O66" i="30" s="1"/>
  <c r="N80" i="11"/>
  <c r="L38" i="25"/>
  <c r="L66" i="25" s="1"/>
  <c r="L77" i="27" s="1"/>
  <c r="J61" i="25"/>
  <c r="K94" i="25"/>
  <c r="K101" i="25" s="1"/>
  <c r="K102" i="25" s="1"/>
  <c r="K19" i="25"/>
  <c r="K60" i="27" s="1"/>
  <c r="K110" i="25"/>
  <c r="K33" i="25"/>
  <c r="K80" i="27" s="1"/>
  <c r="K41" i="28"/>
  <c r="M63" i="28"/>
  <c r="M115" i="28"/>
  <c r="M105" i="28"/>
  <c r="M111" i="28"/>
  <c r="N11" i="12"/>
  <c r="N95" i="12" s="1"/>
  <c r="N31" i="30"/>
  <c r="O29" i="30"/>
  <c r="O74" i="27" s="1"/>
  <c r="O30" i="30"/>
  <c r="O27" i="30"/>
  <c r="O28" i="30"/>
  <c r="O46" i="29" s="1"/>
  <c r="M179" i="25"/>
  <c r="M182" i="25"/>
  <c r="M178" i="25"/>
  <c r="M181" i="25"/>
  <c r="M177" i="25"/>
  <c r="M180" i="25"/>
  <c r="M268" i="25"/>
  <c r="M52" i="25" s="1"/>
  <c r="M219" i="25"/>
  <c r="M130" i="28"/>
  <c r="M66" i="28"/>
  <c r="M39" i="28"/>
  <c r="M38" i="28"/>
  <c r="M67" i="28"/>
  <c r="O155" i="28"/>
  <c r="O156" i="28" s="1"/>
  <c r="L11" i="12"/>
  <c r="L95" i="12" s="1"/>
  <c r="K11" i="12"/>
  <c r="K95" i="12" s="1"/>
  <c r="I11" i="12"/>
  <c r="I95" i="12" s="1"/>
  <c r="J11" i="12"/>
  <c r="J95" i="12" s="1"/>
  <c r="M94" i="27"/>
  <c r="M135" i="27"/>
  <c r="M137" i="27" s="1"/>
  <c r="I142" i="27"/>
  <c r="L137" i="27"/>
  <c r="P65" i="30"/>
  <c r="O71" i="30"/>
  <c r="O83" i="30"/>
  <c r="O82" i="30"/>
  <c r="O81" i="30"/>
  <c r="O80" i="30"/>
  <c r="O76" i="30"/>
  <c r="O75" i="30"/>
  <c r="O74" i="30"/>
  <c r="O78" i="30"/>
  <c r="O79" i="30"/>
  <c r="O77" i="30"/>
  <c r="N136" i="27"/>
  <c r="N92" i="27"/>
  <c r="N72" i="30"/>
  <c r="J140" i="27"/>
  <c r="K97" i="27"/>
  <c r="K139" i="27"/>
  <c r="K125" i="25"/>
  <c r="K158" i="25"/>
  <c r="K159" i="25" s="1"/>
  <c r="J159" i="25"/>
  <c r="L82" i="25"/>
  <c r="L96" i="27" s="1"/>
  <c r="L124" i="25"/>
  <c r="J142" i="25"/>
  <c r="L68" i="28"/>
  <c r="L69" i="28" s="1"/>
  <c r="J66" i="27"/>
  <c r="J67" i="27" s="1"/>
  <c r="J64" i="27"/>
  <c r="N2" i="26"/>
  <c r="N2" i="28"/>
  <c r="N104" i="28" s="1"/>
  <c r="I66" i="27"/>
  <c r="I67" i="27" s="1"/>
  <c r="I64" i="27"/>
  <c r="M1" i="26"/>
  <c r="M1" i="28"/>
  <c r="L40" i="28"/>
  <c r="K109" i="25"/>
  <c r="K140" i="25"/>
  <c r="L108" i="25"/>
  <c r="L109" i="25" s="1"/>
  <c r="N113" i="27"/>
  <c r="N73" i="27"/>
  <c r="M75" i="27"/>
  <c r="M112" i="27"/>
  <c r="K116" i="27"/>
  <c r="K117" i="27" s="1"/>
  <c r="J117" i="27"/>
  <c r="K78" i="27"/>
  <c r="M1" i="27"/>
  <c r="M1" i="25"/>
  <c r="M1" i="29"/>
  <c r="N25" i="30"/>
  <c r="N1" i="30"/>
  <c r="N23" i="29"/>
  <c r="N48" i="29" s="1"/>
  <c r="N49" i="29" s="1"/>
  <c r="N2" i="27"/>
  <c r="N2" i="25"/>
  <c r="N2" i="29"/>
  <c r="O2" i="30"/>
  <c r="O34" i="30"/>
  <c r="O38" i="30"/>
  <c r="O39" i="30"/>
  <c r="O35" i="30"/>
  <c r="P24" i="30"/>
  <c r="O41" i="30"/>
  <c r="O33" i="30"/>
  <c r="O36" i="30"/>
  <c r="O23" i="30"/>
  <c r="O42" i="30"/>
  <c r="O40" i="30"/>
  <c r="O37" i="30"/>
  <c r="N47" i="29"/>
  <c r="J10" i="12"/>
  <c r="J5" i="8" s="1"/>
  <c r="L18" i="11"/>
  <c r="K10" i="12"/>
  <c r="K5" i="8" s="1"/>
  <c r="L12" i="6"/>
  <c r="L17" i="11"/>
  <c r="L20" i="11" s="1"/>
  <c r="P4" i="10"/>
  <c r="P4" i="7"/>
  <c r="M3" i="11"/>
  <c r="M3" i="10"/>
  <c r="M3" i="7"/>
  <c r="M219" i="10"/>
  <c r="L352" i="10"/>
  <c r="L353" i="10"/>
  <c r="L341" i="10"/>
  <c r="L351" i="10"/>
  <c r="K238" i="10"/>
  <c r="K252" i="10"/>
  <c r="N74" i="10"/>
  <c r="N76" i="10"/>
  <c r="N70" i="10"/>
  <c r="N68" i="10"/>
  <c r="N72" i="10"/>
  <c r="N77" i="10"/>
  <c r="N75" i="10"/>
  <c r="N73" i="10"/>
  <c r="N71" i="10"/>
  <c r="N69" i="10"/>
  <c r="N211" i="10"/>
  <c r="N214" i="10"/>
  <c r="N209" i="10"/>
  <c r="N206" i="10"/>
  <c r="N213" i="10"/>
  <c r="N212" i="10"/>
  <c r="N210" i="10"/>
  <c r="N215" i="10"/>
  <c r="N207" i="10"/>
  <c r="N208" i="10"/>
  <c r="K264" i="10"/>
  <c r="K221" i="10"/>
  <c r="N24" i="10"/>
  <c r="N22" i="10"/>
  <c r="N23" i="10"/>
  <c r="N28" i="10"/>
  <c r="N21" i="10"/>
  <c r="N27" i="10"/>
  <c r="N20" i="10"/>
  <c r="N25" i="10"/>
  <c r="N26" i="10"/>
  <c r="N5" i="10"/>
  <c r="N5" i="7"/>
  <c r="O202" i="7"/>
  <c r="O278" i="7"/>
  <c r="O15" i="10"/>
  <c r="O97" i="7"/>
  <c r="O150" i="7"/>
  <c r="L168" i="10"/>
  <c r="L49" i="25" s="1"/>
  <c r="L101" i="27" s="1"/>
  <c r="L17" i="10"/>
  <c r="L238" i="10" s="1"/>
  <c r="L204" i="10"/>
  <c r="L264" i="10" s="1"/>
  <c r="L156" i="10"/>
  <c r="L155" i="10"/>
  <c r="L87" i="10"/>
  <c r="L272" i="10" s="1"/>
  <c r="L43" i="10"/>
  <c r="L252" i="10" s="1"/>
  <c r="L144" i="10"/>
  <c r="L66" i="10"/>
  <c r="L83" i="10" s="1"/>
  <c r="L177" i="10" s="1"/>
  <c r="L154" i="10"/>
  <c r="O149" i="7"/>
  <c r="O201" i="7"/>
  <c r="O96" i="7"/>
  <c r="N53" i="10"/>
  <c r="N46" i="10"/>
  <c r="N51" i="10"/>
  <c r="N52" i="10"/>
  <c r="N50" i="10"/>
  <c r="N54" i="10"/>
  <c r="N49" i="10"/>
  <c r="N47" i="10"/>
  <c r="N48" i="10"/>
  <c r="M81" i="10"/>
  <c r="O202" i="10"/>
  <c r="O64" i="10"/>
  <c r="N3" i="3"/>
  <c r="M3" i="6"/>
  <c r="M3" i="12"/>
  <c r="M56" i="3"/>
  <c r="M55" i="3"/>
  <c r="M57" i="3"/>
  <c r="M58" i="3"/>
  <c r="M54" i="3"/>
  <c r="O22" i="3"/>
  <c r="N24" i="3"/>
  <c r="P4" i="12"/>
  <c r="P4" i="11"/>
  <c r="O79" i="11"/>
  <c r="O27" i="11"/>
  <c r="O11" i="12" s="1"/>
  <c r="O95" i="12" s="1"/>
  <c r="O15" i="11"/>
  <c r="N5" i="12"/>
  <c r="N5" i="11"/>
  <c r="O10" i="6"/>
  <c r="P4" i="6"/>
  <c r="O51" i="6"/>
  <c r="O16" i="6"/>
  <c r="N65" i="3"/>
  <c r="N101" i="12" s="1"/>
  <c r="N133" i="12" s="1"/>
  <c r="N5" i="6"/>
  <c r="N27" i="6"/>
  <c r="N234" i="25" s="1"/>
  <c r="N26" i="6"/>
  <c r="N233" i="25" s="1"/>
  <c r="N31" i="6"/>
  <c r="N238" i="25" s="1"/>
  <c r="N34" i="6"/>
  <c r="N241" i="25" s="1"/>
  <c r="N22" i="6"/>
  <c r="N229" i="25" s="1"/>
  <c r="N21" i="6"/>
  <c r="N228" i="25" s="1"/>
  <c r="N33" i="6"/>
  <c r="N240" i="25" s="1"/>
  <c r="N23" i="6"/>
  <c r="N230" i="25" s="1"/>
  <c r="N28" i="6"/>
  <c r="N235" i="25" s="1"/>
  <c r="N20" i="6"/>
  <c r="N227" i="25" s="1"/>
  <c r="N25" i="6"/>
  <c r="N232" i="25" s="1"/>
  <c r="N19" i="6"/>
  <c r="N226" i="25" s="1"/>
  <c r="N35" i="6"/>
  <c r="N242" i="25" s="1"/>
  <c r="N29" i="6"/>
  <c r="N236" i="25" s="1"/>
  <c r="N36" i="6"/>
  <c r="N243" i="25" s="1"/>
  <c r="N37" i="6"/>
  <c r="N244" i="25" s="1"/>
  <c r="N32" i="6"/>
  <c r="N239" i="25" s="1"/>
  <c r="N30" i="6"/>
  <c r="N237" i="25" s="1"/>
  <c r="N24" i="6"/>
  <c r="N231" i="25" s="1"/>
  <c r="Q51" i="3"/>
  <c r="O105" i="3"/>
  <c r="O109" i="3"/>
  <c r="O108" i="3"/>
  <c r="O106" i="3"/>
  <c r="O104" i="3"/>
  <c r="O107" i="3"/>
  <c r="O101" i="3"/>
  <c r="O103" i="3"/>
  <c r="O102" i="3"/>
  <c r="O97" i="3"/>
  <c r="O260" i="10" s="1"/>
  <c r="P90" i="3"/>
  <c r="O89" i="3"/>
  <c r="O91" i="3" s="1"/>
  <c r="T50" i="3"/>
  <c r="O33" i="3"/>
  <c r="O41" i="10" s="1"/>
  <c r="Q49" i="3"/>
  <c r="P93" i="3"/>
  <c r="P94" i="3"/>
  <c r="P44" i="3"/>
  <c r="P39" i="3"/>
  <c r="P36" i="3"/>
  <c r="P42" i="3"/>
  <c r="P41" i="3"/>
  <c r="P30" i="3"/>
  <c r="P38" i="3"/>
  <c r="P43" i="3"/>
  <c r="P40" i="3"/>
  <c r="P26" i="3"/>
  <c r="P37" i="3"/>
  <c r="Q23" i="3"/>
  <c r="Q52" i="3"/>
  <c r="N98" i="3"/>
  <c r="N248" i="10" s="1"/>
  <c r="O27" i="3"/>
  <c r="Q48" i="3"/>
  <c r="O95" i="3"/>
  <c r="O233" i="10" s="1"/>
  <c r="P68" i="30" l="1"/>
  <c r="P69" i="30"/>
  <c r="P70" i="30"/>
  <c r="O80" i="11"/>
  <c r="P96" i="3"/>
  <c r="P234" i="10" s="1"/>
  <c r="P100" i="3"/>
  <c r="P254" i="10" s="1"/>
  <c r="Q35" i="3"/>
  <c r="Q29" i="3"/>
  <c r="Q72" i="7" s="1"/>
  <c r="Q32" i="3"/>
  <c r="Q31" i="3"/>
  <c r="P93" i="27"/>
  <c r="P64" i="30"/>
  <c r="P66" i="30" s="1"/>
  <c r="M38" i="25"/>
  <c r="M66" i="25" s="1"/>
  <c r="M77" i="27" s="1"/>
  <c r="K142" i="25"/>
  <c r="L41" i="28"/>
  <c r="L94" i="25"/>
  <c r="L19" i="25"/>
  <c r="L60" i="27" s="1"/>
  <c r="L110" i="25"/>
  <c r="L33" i="25"/>
  <c r="L80" i="27" s="1"/>
  <c r="K25" i="25"/>
  <c r="K26" i="25" s="1"/>
  <c r="N115" i="28"/>
  <c r="N63" i="28"/>
  <c r="N105" i="28"/>
  <c r="N111" i="28"/>
  <c r="N66" i="28"/>
  <c r="N67" i="28"/>
  <c r="P29" i="30"/>
  <c r="P74" i="27" s="1"/>
  <c r="P27" i="30"/>
  <c r="P28" i="30"/>
  <c r="P46" i="29" s="1"/>
  <c r="P30" i="30"/>
  <c r="O31" i="30"/>
  <c r="N192" i="25"/>
  <c r="N191" i="25"/>
  <c r="N193" i="25"/>
  <c r="N190" i="25"/>
  <c r="N189" i="25"/>
  <c r="N188" i="25"/>
  <c r="N187" i="25"/>
  <c r="N194" i="25"/>
  <c r="N195" i="25"/>
  <c r="N186" i="25"/>
  <c r="N185" i="25"/>
  <c r="N184" i="25"/>
  <c r="N183" i="25"/>
  <c r="N182" i="25"/>
  <c r="N178" i="25"/>
  <c r="N176" i="25"/>
  <c r="N181" i="25"/>
  <c r="N180" i="25"/>
  <c r="N179" i="25"/>
  <c r="N177" i="25"/>
  <c r="N268" i="25"/>
  <c r="N52" i="25" s="1"/>
  <c r="N219" i="25"/>
  <c r="N130" i="28"/>
  <c r="N39" i="28"/>
  <c r="N38" i="28"/>
  <c r="P155" i="28"/>
  <c r="P156" i="28" s="1"/>
  <c r="P83" i="30"/>
  <c r="P82" i="30"/>
  <c r="P81" i="30"/>
  <c r="P80" i="30"/>
  <c r="P79" i="30"/>
  <c r="P78" i="30"/>
  <c r="P76" i="30"/>
  <c r="P75" i="30"/>
  <c r="P74" i="30"/>
  <c r="P77" i="30"/>
  <c r="N94" i="27"/>
  <c r="N135" i="27"/>
  <c r="N137" i="27" s="1"/>
  <c r="O136" i="27"/>
  <c r="O92" i="27"/>
  <c r="O72" i="30"/>
  <c r="Q65" i="30"/>
  <c r="P71" i="30"/>
  <c r="K140" i="27"/>
  <c r="L158" i="25"/>
  <c r="L159" i="25" s="1"/>
  <c r="L139" i="27"/>
  <c r="L125" i="25"/>
  <c r="M82" i="25"/>
  <c r="M96" i="27" s="1"/>
  <c r="M124" i="25"/>
  <c r="K141" i="25"/>
  <c r="K61" i="25"/>
  <c r="K66" i="27"/>
  <c r="K67" i="27" s="1"/>
  <c r="J68" i="27"/>
  <c r="M68" i="28"/>
  <c r="M69" i="28" s="1"/>
  <c r="M40" i="28"/>
  <c r="I68" i="27"/>
  <c r="O2" i="26"/>
  <c r="O2" i="28"/>
  <c r="O104" i="28" s="1"/>
  <c r="N1" i="26"/>
  <c r="N1" i="28"/>
  <c r="L140" i="25"/>
  <c r="L141" i="25" s="1"/>
  <c r="L116" i="27"/>
  <c r="L117" i="27" s="1"/>
  <c r="M108" i="25"/>
  <c r="M109" i="25" s="1"/>
  <c r="M114" i="27"/>
  <c r="N75" i="27"/>
  <c r="N112" i="27"/>
  <c r="N114" i="27" s="1"/>
  <c r="O113" i="27"/>
  <c r="O73" i="27"/>
  <c r="M12" i="6"/>
  <c r="M17" i="11"/>
  <c r="M20" i="11" s="1"/>
  <c r="O23" i="29"/>
  <c r="O48" i="29" s="1"/>
  <c r="O49" i="29" s="1"/>
  <c r="N1" i="27"/>
  <c r="N1" i="25"/>
  <c r="N1" i="29"/>
  <c r="O1" i="30"/>
  <c r="O25" i="30"/>
  <c r="O47" i="29"/>
  <c r="O2" i="27"/>
  <c r="O2" i="29"/>
  <c r="O2" i="25"/>
  <c r="P2" i="30"/>
  <c r="P33" i="30"/>
  <c r="P39" i="30"/>
  <c r="P23" i="30"/>
  <c r="P40" i="30"/>
  <c r="P38" i="30"/>
  <c r="P34" i="30"/>
  <c r="P36" i="30"/>
  <c r="P37" i="30"/>
  <c r="P41" i="30"/>
  <c r="P35" i="30"/>
  <c r="P42" i="30"/>
  <c r="Q24" i="30"/>
  <c r="L21" i="11"/>
  <c r="L23" i="11" s="1"/>
  <c r="M18" i="11"/>
  <c r="P15" i="10"/>
  <c r="P202" i="7"/>
  <c r="P278" i="7"/>
  <c r="P150" i="7"/>
  <c r="P97" i="7"/>
  <c r="N3" i="12"/>
  <c r="N3" i="10"/>
  <c r="N3" i="7"/>
  <c r="M204" i="10"/>
  <c r="M264" i="10" s="1"/>
  <c r="M144" i="10"/>
  <c r="M155" i="10"/>
  <c r="M154" i="10"/>
  <c r="M87" i="10"/>
  <c r="M272" i="10" s="1"/>
  <c r="M43" i="10"/>
  <c r="M17" i="10"/>
  <c r="M66" i="10"/>
  <c r="M83" i="10" s="1"/>
  <c r="M177" i="10" s="1"/>
  <c r="M156" i="10"/>
  <c r="M168" i="10"/>
  <c r="M49" i="25" s="1"/>
  <c r="M101" i="27" s="1"/>
  <c r="O25" i="10"/>
  <c r="O23" i="10"/>
  <c r="O26" i="10"/>
  <c r="O22" i="10"/>
  <c r="O27" i="10"/>
  <c r="O21" i="10"/>
  <c r="O24" i="10"/>
  <c r="O20" i="10"/>
  <c r="O28" i="10"/>
  <c r="O5" i="10"/>
  <c r="O5" i="7"/>
  <c r="O72" i="10"/>
  <c r="O70" i="10"/>
  <c r="O69" i="10"/>
  <c r="O75" i="10"/>
  <c r="O77" i="10"/>
  <c r="O76" i="10"/>
  <c r="O68" i="10"/>
  <c r="O74" i="10"/>
  <c r="O73" i="10"/>
  <c r="O71" i="10"/>
  <c r="N219" i="10"/>
  <c r="N81" i="10"/>
  <c r="M353" i="10"/>
  <c r="M341" i="10"/>
  <c r="M351" i="10"/>
  <c r="M352" i="10"/>
  <c r="O206" i="10"/>
  <c r="O208" i="10"/>
  <c r="O211" i="10"/>
  <c r="O210" i="10"/>
  <c r="O213" i="10"/>
  <c r="O212" i="10"/>
  <c r="O214" i="10"/>
  <c r="O215" i="10"/>
  <c r="O207" i="10"/>
  <c r="O209" i="10"/>
  <c r="O51" i="10"/>
  <c r="O54" i="10"/>
  <c r="O46" i="10"/>
  <c r="O50" i="10"/>
  <c r="O48" i="10"/>
  <c r="O47" i="10"/>
  <c r="O49" i="10"/>
  <c r="O52" i="10"/>
  <c r="O53" i="10"/>
  <c r="P202" i="10"/>
  <c r="P64" i="10"/>
  <c r="Q4" i="10"/>
  <c r="Q4" i="7"/>
  <c r="P201" i="7"/>
  <c r="P149" i="7"/>
  <c r="P96" i="7"/>
  <c r="L221" i="10"/>
  <c r="N3" i="6"/>
  <c r="N3" i="11"/>
  <c r="O24" i="3"/>
  <c r="P22" i="3"/>
  <c r="N56" i="3"/>
  <c r="N55" i="3"/>
  <c r="N58" i="3"/>
  <c r="N57" i="3"/>
  <c r="N54" i="3"/>
  <c r="O3" i="3"/>
  <c r="O5" i="12"/>
  <c r="O5" i="11"/>
  <c r="Q4" i="12"/>
  <c r="Q4" i="11"/>
  <c r="P15" i="11"/>
  <c r="P27" i="11"/>
  <c r="P11" i="12" s="1"/>
  <c r="P95" i="12" s="1"/>
  <c r="P79" i="11"/>
  <c r="Q4" i="6"/>
  <c r="O65" i="3"/>
  <c r="O101" i="12" s="1"/>
  <c r="O133" i="12" s="1"/>
  <c r="O5" i="6"/>
  <c r="O26" i="6"/>
  <c r="O233" i="25" s="1"/>
  <c r="O33" i="6"/>
  <c r="O240" i="25" s="1"/>
  <c r="O21" i="6"/>
  <c r="O228" i="25" s="1"/>
  <c r="O34" i="6"/>
  <c r="O241" i="25" s="1"/>
  <c r="O25" i="6"/>
  <c r="O232" i="25" s="1"/>
  <c r="O23" i="6"/>
  <c r="O230" i="25" s="1"/>
  <c r="O28" i="6"/>
  <c r="O235" i="25" s="1"/>
  <c r="O31" i="6"/>
  <c r="O238" i="25" s="1"/>
  <c r="O27" i="6"/>
  <c r="O234" i="25" s="1"/>
  <c r="O29" i="6"/>
  <c r="O236" i="25" s="1"/>
  <c r="O19" i="6"/>
  <c r="O226" i="25" s="1"/>
  <c r="O35" i="6"/>
  <c r="O242" i="25" s="1"/>
  <c r="O32" i="6"/>
  <c r="O239" i="25" s="1"/>
  <c r="O20" i="6"/>
  <c r="O227" i="25" s="1"/>
  <c r="O37" i="6"/>
  <c r="O244" i="25" s="1"/>
  <c r="O24" i="6"/>
  <c r="O231" i="25" s="1"/>
  <c r="O30" i="6"/>
  <c r="O237" i="25" s="1"/>
  <c r="O22" i="6"/>
  <c r="O229" i="25" s="1"/>
  <c r="O36" i="6"/>
  <c r="O243" i="25" s="1"/>
  <c r="P51" i="6"/>
  <c r="P16" i="6"/>
  <c r="P10" i="6"/>
  <c r="P33" i="3"/>
  <c r="P41" i="10" s="1"/>
  <c r="R49" i="3"/>
  <c r="P27" i="3"/>
  <c r="O98" i="3"/>
  <c r="O248" i="10" s="1"/>
  <c r="R48" i="3"/>
  <c r="P108" i="3"/>
  <c r="P107" i="3"/>
  <c r="P105" i="3"/>
  <c r="P102" i="3"/>
  <c r="P101" i="3"/>
  <c r="P106" i="3"/>
  <c r="P109" i="3"/>
  <c r="P103" i="3"/>
  <c r="P97" i="3"/>
  <c r="P260" i="10" s="1"/>
  <c r="P89" i="3"/>
  <c r="P91" i="3" s="1"/>
  <c r="Q90" i="3"/>
  <c r="P104" i="3"/>
  <c r="P95" i="3"/>
  <c r="P233" i="10" s="1"/>
  <c r="U50" i="3"/>
  <c r="R52" i="3"/>
  <c r="Q94" i="3"/>
  <c r="Q93" i="3"/>
  <c r="Q43" i="3"/>
  <c r="Q44" i="3"/>
  <c r="Q42" i="3"/>
  <c r="Q39" i="3"/>
  <c r="Q41" i="3"/>
  <c r="Q30" i="3"/>
  <c r="Q38" i="3"/>
  <c r="Q40" i="3"/>
  <c r="Q36" i="3"/>
  <c r="Q26" i="3"/>
  <c r="R23" i="3"/>
  <c r="Q37" i="3"/>
  <c r="R51" i="3"/>
  <c r="Q69" i="30" l="1"/>
  <c r="Q68" i="30"/>
  <c r="Q70" i="30"/>
  <c r="P80" i="11"/>
  <c r="Q96" i="3"/>
  <c r="Q234" i="10" s="1"/>
  <c r="Q100" i="3"/>
  <c r="Q254" i="10" s="1"/>
  <c r="R35" i="3"/>
  <c r="R32" i="3"/>
  <c r="R31" i="3"/>
  <c r="R29" i="3"/>
  <c r="R72" i="7" s="1"/>
  <c r="Q93" i="27"/>
  <c r="Q64" i="30"/>
  <c r="Q66" i="30" s="1"/>
  <c r="N108" i="25"/>
  <c r="N109" i="25" s="1"/>
  <c r="N38" i="25"/>
  <c r="N66" i="25" s="1"/>
  <c r="N77" i="27" s="1"/>
  <c r="M41" i="28"/>
  <c r="M94" i="25"/>
  <c r="M19" i="25"/>
  <c r="M60" i="27" s="1"/>
  <c r="M110" i="25"/>
  <c r="M33" i="25"/>
  <c r="M80" i="27" s="1"/>
  <c r="O115" i="28"/>
  <c r="O63" i="28"/>
  <c r="O105" i="28"/>
  <c r="O111" i="28"/>
  <c r="Q29" i="30"/>
  <c r="Q74" i="27" s="1"/>
  <c r="Q30" i="30"/>
  <c r="Q27" i="30"/>
  <c r="Q28" i="30"/>
  <c r="Q46" i="29" s="1"/>
  <c r="P31" i="30"/>
  <c r="O195" i="25"/>
  <c r="O194" i="25"/>
  <c r="O193" i="25"/>
  <c r="O186" i="25"/>
  <c r="O185" i="25"/>
  <c r="O184" i="25"/>
  <c r="O183" i="25"/>
  <c r="O182" i="25"/>
  <c r="O191" i="25"/>
  <c r="O189" i="25"/>
  <c r="O190" i="25"/>
  <c r="O192" i="25"/>
  <c r="O187" i="25"/>
  <c r="O181" i="25"/>
  <c r="O180" i="25"/>
  <c r="O179" i="25"/>
  <c r="O178" i="25"/>
  <c r="O177" i="25"/>
  <c r="O176" i="25"/>
  <c r="O188" i="25"/>
  <c r="O268" i="25"/>
  <c r="O52" i="25" s="1"/>
  <c r="O219" i="25"/>
  <c r="O130" i="28"/>
  <c r="O67" i="28"/>
  <c r="O66" i="28"/>
  <c r="O39" i="28"/>
  <c r="O38" i="28"/>
  <c r="Q155" i="28"/>
  <c r="Q156" i="28" s="1"/>
  <c r="R65" i="30"/>
  <c r="Q71" i="30"/>
  <c r="Q82" i="30"/>
  <c r="Q81" i="30"/>
  <c r="Q80" i="30"/>
  <c r="Q79" i="30"/>
  <c r="Q78" i="30"/>
  <c r="Q77" i="30"/>
  <c r="Q83" i="30"/>
  <c r="Q76" i="30"/>
  <c r="Q75" i="30"/>
  <c r="Q74" i="30"/>
  <c r="O94" i="27"/>
  <c r="O135" i="27"/>
  <c r="O137" i="27" s="1"/>
  <c r="P136" i="27"/>
  <c r="P92" i="27"/>
  <c r="P72" i="30"/>
  <c r="L140" i="27"/>
  <c r="M97" i="27"/>
  <c r="M139" i="27"/>
  <c r="L97" i="27"/>
  <c r="M125" i="25"/>
  <c r="M158" i="25"/>
  <c r="N82" i="25"/>
  <c r="N96" i="27" s="1"/>
  <c r="N124" i="25"/>
  <c r="K64" i="27"/>
  <c r="K68" i="27" s="1"/>
  <c r="N40" i="28"/>
  <c r="L142" i="25"/>
  <c r="L101" i="25"/>
  <c r="L102" i="25" s="1"/>
  <c r="N68" i="28"/>
  <c r="L61" i="25"/>
  <c r="L25" i="25"/>
  <c r="L26" i="25" s="1"/>
  <c r="P2" i="26"/>
  <c r="P2" i="28"/>
  <c r="P104" i="28" s="1"/>
  <c r="O1" i="26"/>
  <c r="O1" i="28"/>
  <c r="M78" i="27"/>
  <c r="L78" i="27"/>
  <c r="M140" i="25"/>
  <c r="M141" i="25" s="1"/>
  <c r="P113" i="27"/>
  <c r="P73" i="27"/>
  <c r="O75" i="27"/>
  <c r="O112" i="27"/>
  <c r="P23" i="29"/>
  <c r="P48" i="29" s="1"/>
  <c r="P49" i="29" s="1"/>
  <c r="P2" i="27"/>
  <c r="P2" i="25"/>
  <c r="P2" i="29"/>
  <c r="Q36" i="30"/>
  <c r="Q33" i="30"/>
  <c r="Q2" i="30"/>
  <c r="Q37" i="30"/>
  <c r="Q38" i="30"/>
  <c r="Q42" i="30"/>
  <c r="Q41" i="30"/>
  <c r="Q39" i="30"/>
  <c r="R24" i="30"/>
  <c r="Q40" i="30"/>
  <c r="Q35" i="30"/>
  <c r="Q34" i="30"/>
  <c r="Q23" i="30"/>
  <c r="P1" i="30"/>
  <c r="P25" i="30"/>
  <c r="P47" i="29"/>
  <c r="O1" i="27"/>
  <c r="O1" i="29"/>
  <c r="O1" i="25"/>
  <c r="L113" i="12"/>
  <c r="L10" i="12"/>
  <c r="L5" i="8" s="1"/>
  <c r="M238" i="10"/>
  <c r="N12" i="6"/>
  <c r="M21" i="11"/>
  <c r="M23" i="11" s="1"/>
  <c r="M10" i="12" s="1"/>
  <c r="M5" i="8" s="1"/>
  <c r="N17" i="11"/>
  <c r="N20" i="11" s="1"/>
  <c r="M221" i="10"/>
  <c r="O81" i="10"/>
  <c r="O168" i="10" s="1"/>
  <c r="Q202" i="10"/>
  <c r="Q64" i="10"/>
  <c r="Q15" i="10"/>
  <c r="Q202" i="7"/>
  <c r="Q278" i="7"/>
  <c r="Q150" i="7"/>
  <c r="Q97" i="7"/>
  <c r="O3" i="12"/>
  <c r="O3" i="10"/>
  <c r="O3" i="7"/>
  <c r="P25" i="10"/>
  <c r="P24" i="10"/>
  <c r="P23" i="10"/>
  <c r="P26" i="10"/>
  <c r="P28" i="10"/>
  <c r="P22" i="10"/>
  <c r="P20" i="10"/>
  <c r="P21" i="10"/>
  <c r="P27" i="10"/>
  <c r="P5" i="10"/>
  <c r="P5" i="7"/>
  <c r="R4" i="10"/>
  <c r="R4" i="7"/>
  <c r="N18" i="11"/>
  <c r="P72" i="10"/>
  <c r="P70" i="10"/>
  <c r="P68" i="10"/>
  <c r="P74" i="10"/>
  <c r="P76" i="10"/>
  <c r="P69" i="10"/>
  <c r="P77" i="10"/>
  <c r="P71" i="10"/>
  <c r="P75" i="10"/>
  <c r="P73" i="10"/>
  <c r="M252" i="10"/>
  <c r="N154" i="10"/>
  <c r="N66" i="10"/>
  <c r="N83" i="10" s="1"/>
  <c r="N177" i="10" s="1"/>
  <c r="N144" i="10"/>
  <c r="N155" i="10"/>
  <c r="N204" i="10"/>
  <c r="N264" i="10" s="1"/>
  <c r="N17" i="10"/>
  <c r="N87" i="10"/>
  <c r="N272" i="10" s="1"/>
  <c r="N43" i="10"/>
  <c r="N252" i="10" s="1"/>
  <c r="N156" i="10"/>
  <c r="Q201" i="7"/>
  <c r="Q149" i="7"/>
  <c r="Q96" i="7"/>
  <c r="P54" i="10"/>
  <c r="P53" i="10"/>
  <c r="P47" i="10"/>
  <c r="P46" i="10"/>
  <c r="P50" i="10"/>
  <c r="P51" i="10"/>
  <c r="P49" i="10"/>
  <c r="P48" i="10"/>
  <c r="P52" i="10"/>
  <c r="P215" i="10"/>
  <c r="P209" i="10"/>
  <c r="P207" i="10"/>
  <c r="P211" i="10"/>
  <c r="P214" i="10"/>
  <c r="P213" i="10"/>
  <c r="P206" i="10"/>
  <c r="P208" i="10"/>
  <c r="P210" i="10"/>
  <c r="P212" i="10"/>
  <c r="N351" i="10"/>
  <c r="N353" i="10"/>
  <c r="N352" i="10"/>
  <c r="N341" i="10"/>
  <c r="O219" i="10"/>
  <c r="N168" i="10"/>
  <c r="N49" i="25" s="1"/>
  <c r="N101" i="27" s="1"/>
  <c r="O3" i="6"/>
  <c r="O3" i="11"/>
  <c r="Q22" i="3"/>
  <c r="P24" i="3"/>
  <c r="P3" i="3"/>
  <c r="O56" i="3"/>
  <c r="O57" i="3"/>
  <c r="O58" i="3"/>
  <c r="O55" i="3"/>
  <c r="O54" i="3"/>
  <c r="Q79" i="11"/>
  <c r="Q27" i="11"/>
  <c r="Q11" i="12" s="1"/>
  <c r="Q95" i="12" s="1"/>
  <c r="Q15" i="11"/>
  <c r="P5" i="12"/>
  <c r="P5" i="11"/>
  <c r="R4" i="12"/>
  <c r="R4" i="11"/>
  <c r="P65" i="3"/>
  <c r="P101" i="12" s="1"/>
  <c r="P133" i="12" s="1"/>
  <c r="P5" i="6"/>
  <c r="R4" i="6"/>
  <c r="Q10" i="6"/>
  <c r="P25" i="6"/>
  <c r="P232" i="25" s="1"/>
  <c r="P27" i="6"/>
  <c r="P234" i="25" s="1"/>
  <c r="P20" i="6"/>
  <c r="P227" i="25" s="1"/>
  <c r="P31" i="6"/>
  <c r="P238" i="25" s="1"/>
  <c r="P29" i="6"/>
  <c r="P236" i="25" s="1"/>
  <c r="P26" i="6"/>
  <c r="P233" i="25" s="1"/>
  <c r="P34" i="6"/>
  <c r="P241" i="25" s="1"/>
  <c r="P32" i="6"/>
  <c r="P239" i="25" s="1"/>
  <c r="P22" i="6"/>
  <c r="P229" i="25" s="1"/>
  <c r="P36" i="6"/>
  <c r="P243" i="25" s="1"/>
  <c r="P28" i="6"/>
  <c r="P235" i="25" s="1"/>
  <c r="P23" i="6"/>
  <c r="P230" i="25" s="1"/>
  <c r="P21" i="6"/>
  <c r="P228" i="25" s="1"/>
  <c r="P33" i="6"/>
  <c r="P240" i="25" s="1"/>
  <c r="P30" i="6"/>
  <c r="P237" i="25" s="1"/>
  <c r="P24" i="6"/>
  <c r="P231" i="25" s="1"/>
  <c r="P19" i="6"/>
  <c r="P226" i="25" s="1"/>
  <c r="P35" i="6"/>
  <c r="P242" i="25" s="1"/>
  <c r="P37" i="6"/>
  <c r="P244" i="25" s="1"/>
  <c r="P98" i="3"/>
  <c r="P248" i="10" s="1"/>
  <c r="Q51" i="6"/>
  <c r="Q16" i="6"/>
  <c r="R94" i="3"/>
  <c r="R93" i="3"/>
  <c r="R43" i="3"/>
  <c r="R41" i="3"/>
  <c r="R44" i="3"/>
  <c r="R40" i="3"/>
  <c r="R38" i="3"/>
  <c r="R36" i="3"/>
  <c r="R26" i="3"/>
  <c r="R39" i="3"/>
  <c r="R37" i="3"/>
  <c r="S23" i="3"/>
  <c r="R30" i="3"/>
  <c r="R42" i="3"/>
  <c r="Q109" i="3"/>
  <c r="Q107" i="3"/>
  <c r="Q104" i="3"/>
  <c r="Q105" i="3"/>
  <c r="Q103" i="3"/>
  <c r="Q106" i="3"/>
  <c r="Q108" i="3"/>
  <c r="Q97" i="3"/>
  <c r="Q260" i="10" s="1"/>
  <c r="Q102" i="3"/>
  <c r="Q101" i="3"/>
  <c r="Q89" i="3"/>
  <c r="Q91" i="3" s="1"/>
  <c r="R90" i="3"/>
  <c r="Q95" i="3"/>
  <c r="Q233" i="10" s="1"/>
  <c r="Q27" i="3"/>
  <c r="S52" i="3"/>
  <c r="S49" i="3"/>
  <c r="Q33" i="3"/>
  <c r="Q41" i="10" s="1"/>
  <c r="V50" i="3"/>
  <c r="S48" i="3"/>
  <c r="S51" i="3"/>
  <c r="R70" i="30" l="1"/>
  <c r="R93" i="27" s="1"/>
  <c r="R69" i="30"/>
  <c r="R68" i="30"/>
  <c r="Q80" i="11"/>
  <c r="R96" i="3"/>
  <c r="R234" i="10" s="1"/>
  <c r="R100" i="3"/>
  <c r="R254" i="10" s="1"/>
  <c r="S35" i="3"/>
  <c r="S32" i="3"/>
  <c r="S31" i="3"/>
  <c r="S29" i="3"/>
  <c r="S72" i="7" s="1"/>
  <c r="R64" i="30"/>
  <c r="R66" i="30" s="1"/>
  <c r="N140" i="25"/>
  <c r="N141" i="25" s="1"/>
  <c r="O38" i="25"/>
  <c r="O66" i="25" s="1"/>
  <c r="O77" i="27" s="1"/>
  <c r="O49" i="25"/>
  <c r="O101" i="27" s="1"/>
  <c r="N41" i="28"/>
  <c r="N94" i="25"/>
  <c r="N19" i="25"/>
  <c r="N60" i="27" s="1"/>
  <c r="N69" i="28"/>
  <c r="N33" i="25"/>
  <c r="N80" i="27" s="1"/>
  <c r="N110" i="25"/>
  <c r="P63" i="28"/>
  <c r="P105" i="28"/>
  <c r="P115" i="28"/>
  <c r="P111" i="28"/>
  <c r="Q31" i="30"/>
  <c r="R29" i="30"/>
  <c r="R74" i="27" s="1"/>
  <c r="R30" i="30"/>
  <c r="R28" i="30"/>
  <c r="R46" i="29" s="1"/>
  <c r="R27" i="30"/>
  <c r="P195" i="25"/>
  <c r="P194" i="25"/>
  <c r="P193" i="25"/>
  <c r="P192" i="25"/>
  <c r="P191" i="25"/>
  <c r="P190" i="25"/>
  <c r="P189" i="25"/>
  <c r="P188" i="25"/>
  <c r="P187" i="25"/>
  <c r="P186" i="25"/>
  <c r="P185" i="25"/>
  <c r="P184" i="25"/>
  <c r="P183" i="25"/>
  <c r="P182" i="25"/>
  <c r="P181" i="25"/>
  <c r="P180" i="25"/>
  <c r="P179" i="25"/>
  <c r="P178" i="25"/>
  <c r="P177" i="25"/>
  <c r="P176" i="25"/>
  <c r="P268" i="25"/>
  <c r="P52" i="25" s="1"/>
  <c r="P219" i="25"/>
  <c r="P130" i="28"/>
  <c r="P67" i="28"/>
  <c r="P66" i="28"/>
  <c r="P39" i="28"/>
  <c r="P38" i="28"/>
  <c r="R155" i="28"/>
  <c r="R156" i="28" s="1"/>
  <c r="R83" i="30"/>
  <c r="R82" i="30"/>
  <c r="R81" i="30"/>
  <c r="R80" i="30"/>
  <c r="R79" i="30"/>
  <c r="R78" i="30"/>
  <c r="R77" i="30"/>
  <c r="R76" i="30"/>
  <c r="R75" i="30"/>
  <c r="R74" i="30"/>
  <c r="P94" i="27"/>
  <c r="P135" i="27"/>
  <c r="P137" i="27" s="1"/>
  <c r="Q72" i="30"/>
  <c r="Q136" i="27"/>
  <c r="Q92" i="27"/>
  <c r="S65" i="30"/>
  <c r="R71" i="30"/>
  <c r="M140" i="27"/>
  <c r="N158" i="25"/>
  <c r="N159" i="25" s="1"/>
  <c r="N139" i="27"/>
  <c r="N140" i="27" s="1"/>
  <c r="M159" i="25"/>
  <c r="O82" i="25"/>
  <c r="O96" i="27" s="1"/>
  <c r="O124" i="25"/>
  <c r="N125" i="25"/>
  <c r="O114" i="27"/>
  <c r="L66" i="27"/>
  <c r="L67" i="27" s="1"/>
  <c r="L64" i="27"/>
  <c r="P1" i="26"/>
  <c r="P1" i="28"/>
  <c r="O40" i="28"/>
  <c r="M142" i="25"/>
  <c r="M101" i="25"/>
  <c r="M102" i="25" s="1"/>
  <c r="Q2" i="26"/>
  <c r="Q2" i="28"/>
  <c r="Q104" i="28" s="1"/>
  <c r="O68" i="28"/>
  <c r="M61" i="25"/>
  <c r="M25" i="25"/>
  <c r="M26" i="25" s="1"/>
  <c r="M116" i="27"/>
  <c r="M117" i="27" s="1"/>
  <c r="O108" i="25"/>
  <c r="O140" i="25" s="1"/>
  <c r="O141" i="25" s="1"/>
  <c r="Q113" i="27"/>
  <c r="Q73" i="27"/>
  <c r="P112" i="27"/>
  <c r="P75" i="27"/>
  <c r="N116" i="27"/>
  <c r="N117" i="27" s="1"/>
  <c r="N78" i="27"/>
  <c r="R35" i="30"/>
  <c r="R34" i="30"/>
  <c r="R42" i="30"/>
  <c r="R33" i="30"/>
  <c r="R37" i="30"/>
  <c r="S24" i="30"/>
  <c r="R41" i="30"/>
  <c r="R40" i="30"/>
  <c r="R38" i="30"/>
  <c r="R23" i="30"/>
  <c r="R2" i="30"/>
  <c r="R36" i="30"/>
  <c r="R39" i="30"/>
  <c r="Q47" i="29"/>
  <c r="P1" i="27"/>
  <c r="P1" i="25"/>
  <c r="P1" i="29"/>
  <c r="Q25" i="30"/>
  <c r="Q1" i="30"/>
  <c r="Q2" i="27"/>
  <c r="Q2" i="25"/>
  <c r="Q2" i="29"/>
  <c r="Q23" i="29"/>
  <c r="Q48" i="29" s="1"/>
  <c r="Q49" i="29" s="1"/>
  <c r="N21" i="11"/>
  <c r="N23" i="11" s="1"/>
  <c r="N113" i="12" s="1"/>
  <c r="O17" i="11"/>
  <c r="O20" i="11" s="1"/>
  <c r="M113" i="12"/>
  <c r="O12" i="6"/>
  <c r="P81" i="10"/>
  <c r="P168" i="10" s="1"/>
  <c r="O18" i="11"/>
  <c r="Q21" i="10"/>
  <c r="Q24" i="10"/>
  <c r="Q22" i="10"/>
  <c r="Q28" i="10"/>
  <c r="Q23" i="10"/>
  <c r="Q27" i="10"/>
  <c r="Q20" i="10"/>
  <c r="Q26" i="10"/>
  <c r="Q25" i="10"/>
  <c r="S4" i="10"/>
  <c r="S4" i="7"/>
  <c r="N238" i="10"/>
  <c r="N221" i="10"/>
  <c r="O66" i="10"/>
  <c r="O83" i="10" s="1"/>
  <c r="O177" i="10" s="1"/>
  <c r="O87" i="10"/>
  <c r="O272" i="10" s="1"/>
  <c r="O17" i="10"/>
  <c r="O238" i="10" s="1"/>
  <c r="O144" i="10"/>
  <c r="O204" i="10"/>
  <c r="O264" i="10" s="1"/>
  <c r="O156" i="10"/>
  <c r="O154" i="10"/>
  <c r="O43" i="10"/>
  <c r="O252" i="10" s="1"/>
  <c r="O155" i="10"/>
  <c r="Q77" i="10"/>
  <c r="Q76" i="10"/>
  <c r="Q69" i="10"/>
  <c r="Q75" i="10"/>
  <c r="Q70" i="10"/>
  <c r="Q72" i="10"/>
  <c r="Q74" i="10"/>
  <c r="Q71" i="10"/>
  <c r="Q68" i="10"/>
  <c r="Q73" i="10"/>
  <c r="R64" i="10"/>
  <c r="R202" i="10"/>
  <c r="P219" i="10"/>
  <c r="Q48" i="10"/>
  <c r="Q46" i="10"/>
  <c r="Q52" i="10"/>
  <c r="Q53" i="10"/>
  <c r="Q49" i="10"/>
  <c r="Q47" i="10"/>
  <c r="Q50" i="10"/>
  <c r="Q51" i="10"/>
  <c r="Q54" i="10"/>
  <c r="Q5" i="10"/>
  <c r="Q5" i="7"/>
  <c r="R201" i="7"/>
  <c r="R149" i="7"/>
  <c r="R96" i="7"/>
  <c r="O352" i="10"/>
  <c r="O351" i="10"/>
  <c r="O353" i="10"/>
  <c r="O341" i="10"/>
  <c r="Q207" i="10"/>
  <c r="Q210" i="10"/>
  <c r="Q209" i="10"/>
  <c r="Q208" i="10"/>
  <c r="Q206" i="10"/>
  <c r="Q212" i="10"/>
  <c r="Q211" i="10"/>
  <c r="Q214" i="10"/>
  <c r="Q215" i="10"/>
  <c r="Q213" i="10"/>
  <c r="R278" i="7"/>
  <c r="R15" i="10"/>
  <c r="R150" i="7"/>
  <c r="R202" i="7"/>
  <c r="R97" i="7"/>
  <c r="P3" i="10"/>
  <c r="P3" i="7"/>
  <c r="P3" i="11"/>
  <c r="P3" i="6"/>
  <c r="Q24" i="3"/>
  <c r="R22" i="3"/>
  <c r="P3" i="12"/>
  <c r="P56" i="3"/>
  <c r="P55" i="3"/>
  <c r="P54" i="3"/>
  <c r="P58" i="3"/>
  <c r="P57" i="3"/>
  <c r="Q3" i="3"/>
  <c r="Q5" i="12"/>
  <c r="Q5" i="11"/>
  <c r="S4" i="12"/>
  <c r="S4" i="11"/>
  <c r="R79" i="11"/>
  <c r="R27" i="11"/>
  <c r="R11" i="12" s="1"/>
  <c r="R95" i="12" s="1"/>
  <c r="R15" i="11"/>
  <c r="R51" i="6"/>
  <c r="R16" i="6"/>
  <c r="R10" i="6"/>
  <c r="S4" i="6"/>
  <c r="Q33" i="6"/>
  <c r="Q240" i="25" s="1"/>
  <c r="Q29" i="6"/>
  <c r="Q236" i="25" s="1"/>
  <c r="Q31" i="6"/>
  <c r="Q238" i="25" s="1"/>
  <c r="Q28" i="6"/>
  <c r="Q235" i="25" s="1"/>
  <c r="Q34" i="6"/>
  <c r="Q241" i="25" s="1"/>
  <c r="Q25" i="6"/>
  <c r="Q232" i="25" s="1"/>
  <c r="Q32" i="6"/>
  <c r="Q239" i="25" s="1"/>
  <c r="Q20" i="6"/>
  <c r="Q227" i="25" s="1"/>
  <c r="Q24" i="6"/>
  <c r="Q231" i="25" s="1"/>
  <c r="Q36" i="6"/>
  <c r="Q243" i="25" s="1"/>
  <c r="Q27" i="6"/>
  <c r="Q234" i="25" s="1"/>
  <c r="Q21" i="6"/>
  <c r="Q228" i="25" s="1"/>
  <c r="Q22" i="6"/>
  <c r="Q229" i="25" s="1"/>
  <c r="Q23" i="6"/>
  <c r="Q230" i="25" s="1"/>
  <c r="Q35" i="6"/>
  <c r="Q242" i="25" s="1"/>
  <c r="Q19" i="6"/>
  <c r="Q226" i="25" s="1"/>
  <c r="Q37" i="6"/>
  <c r="Q244" i="25" s="1"/>
  <c r="Q26" i="6"/>
  <c r="Q233" i="25" s="1"/>
  <c r="Q30" i="6"/>
  <c r="Q237" i="25" s="1"/>
  <c r="Q98" i="3"/>
  <c r="Q248" i="10" s="1"/>
  <c r="Q65" i="3"/>
  <c r="Q101" i="12" s="1"/>
  <c r="Q133" i="12" s="1"/>
  <c r="Q5" i="6"/>
  <c r="T51" i="3"/>
  <c r="T48" i="3"/>
  <c r="R27" i="3"/>
  <c r="R108" i="3"/>
  <c r="R106" i="3"/>
  <c r="R105" i="3"/>
  <c r="R109" i="3"/>
  <c r="R103" i="3"/>
  <c r="R101" i="3"/>
  <c r="R107" i="3"/>
  <c r="R102" i="3"/>
  <c r="S90" i="3"/>
  <c r="S100" i="3" s="1"/>
  <c r="S254" i="10" s="1"/>
  <c r="R104" i="3"/>
  <c r="R97" i="3"/>
  <c r="R260" i="10" s="1"/>
  <c r="R89" i="3"/>
  <c r="R91" i="3" s="1"/>
  <c r="R33" i="3"/>
  <c r="R41" i="10" s="1"/>
  <c r="T52" i="3"/>
  <c r="W50" i="3"/>
  <c r="T49" i="3"/>
  <c r="S94" i="3"/>
  <c r="S93" i="3"/>
  <c r="S41" i="3"/>
  <c r="S44" i="3"/>
  <c r="S30" i="3"/>
  <c r="S40" i="3"/>
  <c r="S37" i="3"/>
  <c r="S36" i="3"/>
  <c r="S43" i="3"/>
  <c r="S26" i="3"/>
  <c r="S39" i="3"/>
  <c r="T23" i="3"/>
  <c r="S42" i="3"/>
  <c r="S38" i="3"/>
  <c r="R95" i="3"/>
  <c r="R233" i="10" s="1"/>
  <c r="S70" i="30" l="1"/>
  <c r="S93" i="27" s="1"/>
  <c r="S68" i="30"/>
  <c r="S69" i="30"/>
  <c r="R80" i="11"/>
  <c r="T32" i="3"/>
  <c r="T29" i="3"/>
  <c r="T72" i="7" s="1"/>
  <c r="T31" i="3"/>
  <c r="T35" i="3"/>
  <c r="S64" i="30"/>
  <c r="S66" i="30" s="1"/>
  <c r="S96" i="3"/>
  <c r="S234" i="10" s="1"/>
  <c r="P108" i="25"/>
  <c r="P140" i="25" s="1"/>
  <c r="P141" i="25" s="1"/>
  <c r="P38" i="25"/>
  <c r="P66" i="25" s="1"/>
  <c r="P77" i="27" s="1"/>
  <c r="P49" i="25"/>
  <c r="P101" i="27" s="1"/>
  <c r="O69" i="28"/>
  <c r="O33" i="25"/>
  <c r="O80" i="27" s="1"/>
  <c r="O110" i="25"/>
  <c r="O41" i="28"/>
  <c r="O19" i="25"/>
  <c r="O60" i="27" s="1"/>
  <c r="O94" i="25"/>
  <c r="O101" i="25" s="1"/>
  <c r="O102" i="25" s="1"/>
  <c r="Q63" i="28"/>
  <c r="Q115" i="28"/>
  <c r="Q105" i="28"/>
  <c r="Q111" i="28"/>
  <c r="S29" i="30"/>
  <c r="S74" i="27" s="1"/>
  <c r="S28" i="30"/>
  <c r="S46" i="29" s="1"/>
  <c r="S27" i="30"/>
  <c r="S30" i="30"/>
  <c r="R31" i="30"/>
  <c r="Q195" i="25"/>
  <c r="Q194" i="25"/>
  <c r="Q193" i="25"/>
  <c r="Q192" i="25"/>
  <c r="Q191" i="25"/>
  <c r="Q190" i="25"/>
  <c r="Q189" i="25"/>
  <c r="Q188" i="25"/>
  <c r="Q187" i="25"/>
  <c r="Q186" i="25"/>
  <c r="Q181" i="25"/>
  <c r="Q180" i="25"/>
  <c r="Q179" i="25"/>
  <c r="Q178" i="25"/>
  <c r="Q177" i="25"/>
  <c r="Q176" i="25"/>
  <c r="Q185" i="25"/>
  <c r="Q184" i="25"/>
  <c r="Q183" i="25"/>
  <c r="Q182" i="25"/>
  <c r="Q268" i="25"/>
  <c r="Q52" i="25" s="1"/>
  <c r="Q219" i="25"/>
  <c r="Q130" i="28"/>
  <c r="Q67" i="28"/>
  <c r="Q66" i="28"/>
  <c r="Q39" i="28"/>
  <c r="Q38" i="28"/>
  <c r="S155" i="28"/>
  <c r="S156" i="28" s="1"/>
  <c r="R72" i="30"/>
  <c r="S83" i="30"/>
  <c r="S82" i="30"/>
  <c r="S81" i="30"/>
  <c r="S80" i="30"/>
  <c r="S78" i="30"/>
  <c r="S77" i="30"/>
  <c r="S76" i="30"/>
  <c r="S75" i="30"/>
  <c r="S74" i="30"/>
  <c r="S79" i="30"/>
  <c r="T65" i="30"/>
  <c r="S71" i="30"/>
  <c r="Q94" i="27"/>
  <c r="Q135" i="27"/>
  <c r="Q137" i="27" s="1"/>
  <c r="R136" i="27"/>
  <c r="R92" i="27"/>
  <c r="O97" i="27"/>
  <c r="O139" i="27"/>
  <c r="N97" i="27"/>
  <c r="O125" i="25"/>
  <c r="O158" i="25"/>
  <c r="P82" i="25"/>
  <c r="P96" i="27" s="1"/>
  <c r="P124" i="25"/>
  <c r="Q1" i="26"/>
  <c r="Q1" i="28"/>
  <c r="M66" i="27"/>
  <c r="M67" i="27" s="1"/>
  <c r="M64" i="27"/>
  <c r="P40" i="28"/>
  <c r="P68" i="28"/>
  <c r="N142" i="25"/>
  <c r="N101" i="25"/>
  <c r="N102" i="25" s="1"/>
  <c r="R2" i="26"/>
  <c r="R2" i="28"/>
  <c r="R104" i="28" s="1"/>
  <c r="N61" i="25"/>
  <c r="N25" i="25"/>
  <c r="N26" i="25" s="1"/>
  <c r="L68" i="27"/>
  <c r="O116" i="27"/>
  <c r="O117" i="27" s="1"/>
  <c r="O109" i="25"/>
  <c r="N10" i="12"/>
  <c r="N5" i="8" s="1"/>
  <c r="P114" i="27"/>
  <c r="Q112" i="27"/>
  <c r="Q75" i="27"/>
  <c r="R113" i="27"/>
  <c r="R73" i="27"/>
  <c r="R1" i="30"/>
  <c r="R25" i="30"/>
  <c r="R47" i="29"/>
  <c r="R23" i="29"/>
  <c r="R48" i="29" s="1"/>
  <c r="R49" i="29" s="1"/>
  <c r="S41" i="30"/>
  <c r="S37" i="30"/>
  <c r="S35" i="30"/>
  <c r="S40" i="30"/>
  <c r="S39" i="30"/>
  <c r="S2" i="30"/>
  <c r="S33" i="30"/>
  <c r="S38" i="30"/>
  <c r="T24" i="30"/>
  <c r="S42" i="30"/>
  <c r="S34" i="30"/>
  <c r="S36" i="30"/>
  <c r="S23" i="30"/>
  <c r="P17" i="11"/>
  <c r="P20" i="11" s="1"/>
  <c r="Q1" i="27"/>
  <c r="Q1" i="25"/>
  <c r="Q1" i="29"/>
  <c r="R2" i="27"/>
  <c r="R2" i="25"/>
  <c r="R2" i="29"/>
  <c r="O21" i="11"/>
  <c r="O23" i="11" s="1"/>
  <c r="O113" i="12" s="1"/>
  <c r="P12" i="6"/>
  <c r="P155" i="10"/>
  <c r="P17" i="10"/>
  <c r="P238" i="10" s="1"/>
  <c r="P144" i="10"/>
  <c r="P154" i="10"/>
  <c r="P156" i="10"/>
  <c r="P66" i="10"/>
  <c r="P83" i="10" s="1"/>
  <c r="P177" i="10" s="1"/>
  <c r="P204" i="10"/>
  <c r="P264" i="10" s="1"/>
  <c r="P43" i="10"/>
  <c r="P87" i="10"/>
  <c r="P272" i="10" s="1"/>
  <c r="R5" i="10"/>
  <c r="R5" i="7"/>
  <c r="T4" i="10"/>
  <c r="T4" i="7"/>
  <c r="S201" i="7"/>
  <c r="S149" i="7"/>
  <c r="S96" i="7"/>
  <c r="R212" i="10"/>
  <c r="R214" i="10"/>
  <c r="R206" i="10"/>
  <c r="R213" i="10"/>
  <c r="R209" i="10"/>
  <c r="R208" i="10"/>
  <c r="R210" i="10"/>
  <c r="R207" i="10"/>
  <c r="R211" i="10"/>
  <c r="R215" i="10"/>
  <c r="S15" i="10"/>
  <c r="S278" i="7"/>
  <c r="S150" i="7"/>
  <c r="S202" i="7"/>
  <c r="S97" i="7"/>
  <c r="R54" i="10"/>
  <c r="R46" i="10"/>
  <c r="R52" i="10"/>
  <c r="R47" i="10"/>
  <c r="R51" i="10"/>
  <c r="R53" i="10"/>
  <c r="R49" i="10"/>
  <c r="R48" i="10"/>
  <c r="R50" i="10"/>
  <c r="R75" i="10"/>
  <c r="R77" i="10"/>
  <c r="R76" i="10"/>
  <c r="R74" i="10"/>
  <c r="R72" i="10"/>
  <c r="R70" i="10"/>
  <c r="R69" i="10"/>
  <c r="R73" i="10"/>
  <c r="R68" i="10"/>
  <c r="R71" i="10"/>
  <c r="S64" i="10"/>
  <c r="S202" i="10"/>
  <c r="P352" i="10"/>
  <c r="P341" i="10"/>
  <c r="P351" i="10"/>
  <c r="P353" i="10"/>
  <c r="R21" i="10"/>
  <c r="R22" i="10"/>
  <c r="R23" i="10"/>
  <c r="R28" i="10"/>
  <c r="R27" i="10"/>
  <c r="R24" i="10"/>
  <c r="R20" i="10"/>
  <c r="R25" i="10"/>
  <c r="R26" i="10"/>
  <c r="Q81" i="10"/>
  <c r="Q219" i="10"/>
  <c r="Q3" i="10"/>
  <c r="Q3" i="7"/>
  <c r="O221" i="10"/>
  <c r="P18" i="11"/>
  <c r="R3" i="3"/>
  <c r="S22" i="3"/>
  <c r="R24" i="3"/>
  <c r="Q56" i="3"/>
  <c r="Q57" i="3"/>
  <c r="Q58" i="3"/>
  <c r="Q54" i="3"/>
  <c r="Q55" i="3"/>
  <c r="Q3" i="11"/>
  <c r="Q3" i="6"/>
  <c r="Q3" i="12"/>
  <c r="R5" i="12"/>
  <c r="R5" i="11"/>
  <c r="T4" i="12"/>
  <c r="T4" i="11"/>
  <c r="S79" i="11"/>
  <c r="S27" i="11"/>
  <c r="S11" i="12" s="1"/>
  <c r="S95" i="12" s="1"/>
  <c r="S15" i="11"/>
  <c r="R65" i="3"/>
  <c r="R101" i="12" s="1"/>
  <c r="R133" i="12" s="1"/>
  <c r="R5" i="6"/>
  <c r="R31" i="6"/>
  <c r="R238" i="25" s="1"/>
  <c r="R20" i="6"/>
  <c r="R227" i="25" s="1"/>
  <c r="R21" i="6"/>
  <c r="R228" i="25" s="1"/>
  <c r="R27" i="6"/>
  <c r="R234" i="25" s="1"/>
  <c r="R23" i="6"/>
  <c r="R230" i="25" s="1"/>
  <c r="R34" i="6"/>
  <c r="R241" i="25" s="1"/>
  <c r="R28" i="6"/>
  <c r="R235" i="25" s="1"/>
  <c r="R25" i="6"/>
  <c r="R232" i="25" s="1"/>
  <c r="R33" i="6"/>
  <c r="R240" i="25" s="1"/>
  <c r="R26" i="6"/>
  <c r="R233" i="25" s="1"/>
  <c r="R29" i="6"/>
  <c r="R236" i="25" s="1"/>
  <c r="R24" i="6"/>
  <c r="R231" i="25" s="1"/>
  <c r="R22" i="6"/>
  <c r="R229" i="25" s="1"/>
  <c r="R35" i="6"/>
  <c r="R242" i="25" s="1"/>
  <c r="R37" i="6"/>
  <c r="R244" i="25" s="1"/>
  <c r="R19" i="6"/>
  <c r="R226" i="25" s="1"/>
  <c r="R32" i="6"/>
  <c r="R239" i="25" s="1"/>
  <c r="R36" i="6"/>
  <c r="R243" i="25" s="1"/>
  <c r="R30" i="6"/>
  <c r="R237" i="25" s="1"/>
  <c r="S51" i="6"/>
  <c r="S16" i="6"/>
  <c r="T4" i="6"/>
  <c r="S10" i="6"/>
  <c r="X50" i="3"/>
  <c r="R98" i="3"/>
  <c r="R248" i="10" s="1"/>
  <c r="S109" i="3"/>
  <c r="S107" i="3"/>
  <c r="S105" i="3"/>
  <c r="S106" i="3"/>
  <c r="S103" i="3"/>
  <c r="S102" i="3"/>
  <c r="S108" i="3"/>
  <c r="S104" i="3"/>
  <c r="T90" i="3"/>
  <c r="S97" i="3"/>
  <c r="S260" i="10" s="1"/>
  <c r="S89" i="3"/>
  <c r="S91" i="3" s="1"/>
  <c r="S101" i="3"/>
  <c r="S95" i="3"/>
  <c r="S233" i="10" s="1"/>
  <c r="U49" i="3"/>
  <c r="S33" i="3"/>
  <c r="S41" i="10" s="1"/>
  <c r="U48" i="3"/>
  <c r="T93" i="3"/>
  <c r="T94" i="3"/>
  <c r="T43" i="3"/>
  <c r="T42" i="3"/>
  <c r="T41" i="3"/>
  <c r="T44" i="3"/>
  <c r="T30" i="3"/>
  <c r="T40" i="3"/>
  <c r="T38" i="3"/>
  <c r="T36" i="3"/>
  <c r="T26" i="3"/>
  <c r="T39" i="3"/>
  <c r="T37" i="3"/>
  <c r="U23" i="3"/>
  <c r="S27" i="3"/>
  <c r="U51" i="3"/>
  <c r="U52" i="3"/>
  <c r="T69" i="30" l="1"/>
  <c r="T68" i="30"/>
  <c r="T70" i="30"/>
  <c r="T93" i="27" s="1"/>
  <c r="S80" i="11"/>
  <c r="T95" i="3"/>
  <c r="T233" i="10" s="1"/>
  <c r="T100" i="3"/>
  <c r="T254" i="10" s="1"/>
  <c r="U35" i="3"/>
  <c r="U29" i="3"/>
  <c r="U72" i="7" s="1"/>
  <c r="U31" i="3"/>
  <c r="U32" i="3"/>
  <c r="T64" i="30"/>
  <c r="T66" i="30" s="1"/>
  <c r="T96" i="3"/>
  <c r="T234" i="10" s="1"/>
  <c r="P109" i="25"/>
  <c r="Q38" i="25"/>
  <c r="Q66" i="25" s="1"/>
  <c r="Q77" i="27" s="1"/>
  <c r="P69" i="28"/>
  <c r="P110" i="25"/>
  <c r="P33" i="25"/>
  <c r="P80" i="27" s="1"/>
  <c r="P41" i="28"/>
  <c r="P94" i="25"/>
  <c r="P101" i="25" s="1"/>
  <c r="P102" i="25" s="1"/>
  <c r="P19" i="25"/>
  <c r="P60" i="27" s="1"/>
  <c r="R115" i="28"/>
  <c r="R63" i="28"/>
  <c r="R105" i="28"/>
  <c r="R111" i="28"/>
  <c r="T29" i="30"/>
  <c r="T74" i="27" s="1"/>
  <c r="T30" i="30"/>
  <c r="T27" i="30"/>
  <c r="T28" i="30"/>
  <c r="T46" i="29" s="1"/>
  <c r="S31" i="30"/>
  <c r="R192" i="25"/>
  <c r="R191" i="25"/>
  <c r="R195" i="25"/>
  <c r="R194" i="25"/>
  <c r="R193" i="25"/>
  <c r="R190" i="25"/>
  <c r="R189" i="25"/>
  <c r="R188" i="25"/>
  <c r="R187" i="25"/>
  <c r="R186" i="25"/>
  <c r="R185" i="25"/>
  <c r="R184" i="25"/>
  <c r="R183" i="25"/>
  <c r="R182" i="25"/>
  <c r="R181" i="25"/>
  <c r="R177" i="25"/>
  <c r="R179" i="25"/>
  <c r="R180" i="25"/>
  <c r="R178" i="25"/>
  <c r="R176" i="25"/>
  <c r="R268" i="25"/>
  <c r="R52" i="25" s="1"/>
  <c r="R219" i="25"/>
  <c r="R130" i="28"/>
  <c r="R67" i="28"/>
  <c r="R66" i="28"/>
  <c r="R39" i="28"/>
  <c r="R38" i="28"/>
  <c r="R3" i="6"/>
  <c r="T155" i="28"/>
  <c r="T156" i="28" s="1"/>
  <c r="R94" i="27"/>
  <c r="R135" i="27"/>
  <c r="R137" i="27" s="1"/>
  <c r="T82" i="30"/>
  <c r="T81" i="30"/>
  <c r="T80" i="30"/>
  <c r="T79" i="30"/>
  <c r="T78" i="30"/>
  <c r="T83" i="30"/>
  <c r="T76" i="30"/>
  <c r="T75" i="30"/>
  <c r="T74" i="30"/>
  <c r="T77" i="30"/>
  <c r="U65" i="30"/>
  <c r="T71" i="30"/>
  <c r="S136" i="27"/>
  <c r="S92" i="27"/>
  <c r="S72" i="30"/>
  <c r="P97" i="27"/>
  <c r="P139" i="27"/>
  <c r="P140" i="27" s="1"/>
  <c r="O140" i="27"/>
  <c r="O159" i="25"/>
  <c r="P125" i="25"/>
  <c r="P158" i="25"/>
  <c r="P159" i="25" s="1"/>
  <c r="Q82" i="25"/>
  <c r="Q96" i="27" s="1"/>
  <c r="Q124" i="25"/>
  <c r="Q114" i="27"/>
  <c r="O61" i="25"/>
  <c r="M68" i="27"/>
  <c r="O142" i="25"/>
  <c r="O25" i="25"/>
  <c r="O26" i="25" s="1"/>
  <c r="Q68" i="28"/>
  <c r="R1" i="26"/>
  <c r="R1" i="28"/>
  <c r="S2" i="26"/>
  <c r="S2" i="28"/>
  <c r="S104" i="28" s="1"/>
  <c r="N64" i="27"/>
  <c r="N66" i="27"/>
  <c r="N67" i="27" s="1"/>
  <c r="Q40" i="28"/>
  <c r="O78" i="27"/>
  <c r="Q108" i="25"/>
  <c r="R112" i="27"/>
  <c r="R75" i="27"/>
  <c r="S113" i="27"/>
  <c r="S73" i="27"/>
  <c r="P116" i="27"/>
  <c r="P117" i="27" s="1"/>
  <c r="P78" i="27"/>
  <c r="R3" i="12"/>
  <c r="O10" i="12"/>
  <c r="O5" i="8" s="1"/>
  <c r="S1" i="30"/>
  <c r="S25" i="30"/>
  <c r="S23" i="29"/>
  <c r="S48" i="29" s="1"/>
  <c r="S49" i="29" s="1"/>
  <c r="S2" i="27"/>
  <c r="S2" i="29"/>
  <c r="S2" i="25"/>
  <c r="T42" i="30"/>
  <c r="T34" i="30"/>
  <c r="T41" i="30"/>
  <c r="T23" i="30"/>
  <c r="T40" i="30"/>
  <c r="T39" i="30"/>
  <c r="T33" i="30"/>
  <c r="T38" i="30"/>
  <c r="T36" i="30"/>
  <c r="T2" i="30"/>
  <c r="T37" i="30"/>
  <c r="T35" i="30"/>
  <c r="U24" i="30"/>
  <c r="S47" i="29"/>
  <c r="R1" i="27"/>
  <c r="R1" i="25"/>
  <c r="R1" i="29"/>
  <c r="Q18" i="11"/>
  <c r="Q12" i="6"/>
  <c r="P21" i="11"/>
  <c r="P23" i="11" s="1"/>
  <c r="P113" i="12" s="1"/>
  <c r="P221" i="10"/>
  <c r="T15" i="10"/>
  <c r="T202" i="7"/>
  <c r="T278" i="7"/>
  <c r="T150" i="7"/>
  <c r="T97" i="7"/>
  <c r="S53" i="10"/>
  <c r="S49" i="10"/>
  <c r="S51" i="10"/>
  <c r="S46" i="10"/>
  <c r="S47" i="10"/>
  <c r="S54" i="10"/>
  <c r="S52" i="10"/>
  <c r="S50" i="10"/>
  <c r="S48" i="10"/>
  <c r="S210" i="10"/>
  <c r="S208" i="10"/>
  <c r="S207" i="10"/>
  <c r="S209" i="10"/>
  <c r="S213" i="10"/>
  <c r="S212" i="10"/>
  <c r="S211" i="10"/>
  <c r="S215" i="10"/>
  <c r="S214" i="10"/>
  <c r="S206" i="10"/>
  <c r="R81" i="10"/>
  <c r="Q168" i="10"/>
  <c r="Q49" i="25" s="1"/>
  <c r="Q101" i="27" s="1"/>
  <c r="S74" i="10"/>
  <c r="S71" i="10"/>
  <c r="S69" i="10"/>
  <c r="S73" i="10"/>
  <c r="S76" i="10"/>
  <c r="S70" i="10"/>
  <c r="S77" i="10"/>
  <c r="S72" i="10"/>
  <c r="S75" i="10"/>
  <c r="S68" i="10"/>
  <c r="Q352" i="10"/>
  <c r="Q341" i="10"/>
  <c r="Q351" i="10"/>
  <c r="Q353" i="10"/>
  <c r="R3" i="10"/>
  <c r="R3" i="7"/>
  <c r="S21" i="10"/>
  <c r="S26" i="10"/>
  <c r="S22" i="10"/>
  <c r="S28" i="10"/>
  <c r="S24" i="10"/>
  <c r="S27" i="10"/>
  <c r="S20" i="10"/>
  <c r="S23" i="10"/>
  <c r="S25" i="10"/>
  <c r="S5" i="10"/>
  <c r="S5" i="7"/>
  <c r="R3" i="11"/>
  <c r="Q154" i="10"/>
  <c r="Q17" i="10"/>
  <c r="Q238" i="10" s="1"/>
  <c r="Q156" i="10"/>
  <c r="Q66" i="10"/>
  <c r="Q83" i="10" s="1"/>
  <c r="Q177" i="10" s="1"/>
  <c r="Q87" i="10"/>
  <c r="Q272" i="10" s="1"/>
  <c r="Q144" i="10"/>
  <c r="Q155" i="10"/>
  <c r="Q43" i="10"/>
  <c r="Q204" i="10"/>
  <c r="Q264" i="10" s="1"/>
  <c r="T201" i="7"/>
  <c r="T149" i="7"/>
  <c r="T96" i="7"/>
  <c r="R219" i="10"/>
  <c r="T202" i="10"/>
  <c r="T64" i="10"/>
  <c r="P252" i="10"/>
  <c r="U4" i="10"/>
  <c r="U4" i="7"/>
  <c r="S3" i="3"/>
  <c r="Q17" i="11"/>
  <c r="Q20" i="11" s="1"/>
  <c r="R56" i="3"/>
  <c r="R58" i="3"/>
  <c r="R54" i="3"/>
  <c r="R55" i="3"/>
  <c r="R57" i="3"/>
  <c r="S24" i="3"/>
  <c r="T22" i="3"/>
  <c r="T15" i="11"/>
  <c r="T79" i="11"/>
  <c r="T80" i="11" s="1"/>
  <c r="T27" i="11"/>
  <c r="T11" i="12" s="1"/>
  <c r="T95" i="12" s="1"/>
  <c r="S5" i="12"/>
  <c r="S5" i="11"/>
  <c r="U4" i="12"/>
  <c r="U4" i="11"/>
  <c r="T33" i="3"/>
  <c r="T41" i="10" s="1"/>
  <c r="S27" i="6"/>
  <c r="S234" i="25" s="1"/>
  <c r="S20" i="6"/>
  <c r="S227" i="25" s="1"/>
  <c r="S26" i="6"/>
  <c r="S233" i="25" s="1"/>
  <c r="S29" i="6"/>
  <c r="S236" i="25" s="1"/>
  <c r="S31" i="6"/>
  <c r="S238" i="25" s="1"/>
  <c r="S21" i="6"/>
  <c r="S228" i="25" s="1"/>
  <c r="S23" i="6"/>
  <c r="S230" i="25" s="1"/>
  <c r="S24" i="6"/>
  <c r="S231" i="25" s="1"/>
  <c r="S25" i="6"/>
  <c r="S232" i="25" s="1"/>
  <c r="S28" i="6"/>
  <c r="S235" i="25" s="1"/>
  <c r="S32" i="6"/>
  <c r="S239" i="25" s="1"/>
  <c r="S34" i="6"/>
  <c r="S241" i="25" s="1"/>
  <c r="S33" i="6"/>
  <c r="S240" i="25" s="1"/>
  <c r="S36" i="6"/>
  <c r="S243" i="25" s="1"/>
  <c r="S30" i="6"/>
  <c r="S237" i="25" s="1"/>
  <c r="S35" i="6"/>
  <c r="S242" i="25" s="1"/>
  <c r="S37" i="6"/>
  <c r="S244" i="25" s="1"/>
  <c r="S22" i="6"/>
  <c r="S229" i="25" s="1"/>
  <c r="S19" i="6"/>
  <c r="S226" i="25" s="1"/>
  <c r="T10" i="6"/>
  <c r="U4" i="6"/>
  <c r="S65" i="3"/>
  <c r="S101" i="12" s="1"/>
  <c r="S133" i="12" s="1"/>
  <c r="S5" i="6"/>
  <c r="T16" i="6"/>
  <c r="T51" i="6"/>
  <c r="T108" i="3"/>
  <c r="T106" i="3"/>
  <c r="T105" i="3"/>
  <c r="T104" i="3"/>
  <c r="T107" i="3"/>
  <c r="T101" i="3"/>
  <c r="T97" i="3"/>
  <c r="T260" i="10" s="1"/>
  <c r="T102" i="3"/>
  <c r="T109" i="3"/>
  <c r="T103" i="3"/>
  <c r="T89" i="3"/>
  <c r="T91" i="3" s="1"/>
  <c r="U90" i="3"/>
  <c r="U93" i="3"/>
  <c r="U94" i="3"/>
  <c r="U44" i="3"/>
  <c r="U40" i="3"/>
  <c r="U38" i="3"/>
  <c r="U37" i="3"/>
  <c r="U43" i="3"/>
  <c r="U39" i="3"/>
  <c r="V23" i="3"/>
  <c r="U42" i="3"/>
  <c r="U36" i="3"/>
  <c r="U26" i="3"/>
  <c r="U41" i="3"/>
  <c r="U30" i="3"/>
  <c r="S98" i="3"/>
  <c r="S248" i="10" s="1"/>
  <c r="V48" i="3"/>
  <c r="T27" i="3"/>
  <c r="V51" i="3"/>
  <c r="V49" i="3"/>
  <c r="Y50" i="3"/>
  <c r="V52" i="3"/>
  <c r="U68" i="30" l="1"/>
  <c r="U70" i="30"/>
  <c r="U69" i="30"/>
  <c r="U95" i="3"/>
  <c r="U233" i="10" s="1"/>
  <c r="U100" i="3"/>
  <c r="U254" i="10" s="1"/>
  <c r="V32" i="3"/>
  <c r="V31" i="3"/>
  <c r="V35" i="3"/>
  <c r="V29" i="3"/>
  <c r="V72" i="7" s="1"/>
  <c r="U93" i="27"/>
  <c r="U64" i="30"/>
  <c r="U66" i="30" s="1"/>
  <c r="U96" i="3"/>
  <c r="U234" i="10" s="1"/>
  <c r="R38" i="25"/>
  <c r="R66" i="25" s="1"/>
  <c r="R77" i="27" s="1"/>
  <c r="Q69" i="28"/>
  <c r="Q110" i="25"/>
  <c r="Q33" i="25"/>
  <c r="Q80" i="27" s="1"/>
  <c r="Q41" i="28"/>
  <c r="Q94" i="25"/>
  <c r="Q101" i="25" s="1"/>
  <c r="Q102" i="25" s="1"/>
  <c r="Q19" i="25"/>
  <c r="Q60" i="27" s="1"/>
  <c r="R12" i="6"/>
  <c r="S63" i="28"/>
  <c r="S115" i="28"/>
  <c r="S105" i="28"/>
  <c r="S111" i="28"/>
  <c r="T31" i="30"/>
  <c r="U29" i="30"/>
  <c r="U74" i="27" s="1"/>
  <c r="U30" i="30"/>
  <c r="U27" i="30"/>
  <c r="U28" i="30"/>
  <c r="U46" i="29" s="1"/>
  <c r="S195" i="25"/>
  <c r="S194" i="25"/>
  <c r="S193" i="25"/>
  <c r="S192" i="25"/>
  <c r="S191" i="25"/>
  <c r="S185" i="25"/>
  <c r="S184" i="25"/>
  <c r="S183" i="25"/>
  <c r="S182" i="25"/>
  <c r="S190" i="25"/>
  <c r="S189" i="25"/>
  <c r="S188" i="25"/>
  <c r="S187" i="25"/>
  <c r="S186" i="25"/>
  <c r="S181" i="25"/>
  <c r="S180" i="25"/>
  <c r="S179" i="25"/>
  <c r="S178" i="25"/>
  <c r="S177" i="25"/>
  <c r="S176" i="25"/>
  <c r="S268" i="25"/>
  <c r="S52" i="25" s="1"/>
  <c r="S219" i="25"/>
  <c r="S67" i="28"/>
  <c r="S66" i="28"/>
  <c r="S130" i="28"/>
  <c r="S39" i="28"/>
  <c r="S38" i="28"/>
  <c r="U155" i="28"/>
  <c r="U156" i="28" s="1"/>
  <c r="S94" i="27"/>
  <c r="S135" i="27"/>
  <c r="S137" i="27" s="1"/>
  <c r="T136" i="27"/>
  <c r="T92" i="27"/>
  <c r="U82" i="30"/>
  <c r="U81" i="30"/>
  <c r="U80" i="30"/>
  <c r="U79" i="30"/>
  <c r="U78" i="30"/>
  <c r="U77" i="30"/>
  <c r="U83" i="30"/>
  <c r="U76" i="30"/>
  <c r="U75" i="30"/>
  <c r="U74" i="30"/>
  <c r="T72" i="30"/>
  <c r="V65" i="30"/>
  <c r="U71" i="30"/>
  <c r="Q97" i="27"/>
  <c r="Q139" i="27"/>
  <c r="Q140" i="27" s="1"/>
  <c r="Q125" i="25"/>
  <c r="Q158" i="25"/>
  <c r="Q159" i="25" s="1"/>
  <c r="R82" i="25"/>
  <c r="R96" i="27" s="1"/>
  <c r="R124" i="25"/>
  <c r="P142" i="25"/>
  <c r="O64" i="27"/>
  <c r="O66" i="27"/>
  <c r="O67" i="27" s="1"/>
  <c r="T2" i="26"/>
  <c r="T2" i="28"/>
  <c r="T104" i="28" s="1"/>
  <c r="P25" i="25"/>
  <c r="P26" i="25" s="1"/>
  <c r="N68" i="27"/>
  <c r="S1" i="26"/>
  <c r="S1" i="28"/>
  <c r="P61" i="25"/>
  <c r="R40" i="28"/>
  <c r="R68" i="28"/>
  <c r="R352" i="10"/>
  <c r="Q109" i="25"/>
  <c r="Q140" i="25"/>
  <c r="Q141" i="25" s="1"/>
  <c r="R108" i="25"/>
  <c r="R140" i="25" s="1"/>
  <c r="R141" i="25" s="1"/>
  <c r="T113" i="27"/>
  <c r="T73" i="27"/>
  <c r="S112" i="27"/>
  <c r="S114" i="27" s="1"/>
  <c r="S75" i="27"/>
  <c r="R114" i="27"/>
  <c r="Q116" i="27"/>
  <c r="Q117" i="27" s="1"/>
  <c r="Q78" i="27"/>
  <c r="R17" i="11"/>
  <c r="R20" i="11" s="1"/>
  <c r="T2" i="27"/>
  <c r="T2" i="29"/>
  <c r="T2" i="25"/>
  <c r="S1" i="27"/>
  <c r="S1" i="29"/>
  <c r="S1" i="25"/>
  <c r="U42" i="30"/>
  <c r="U35" i="30"/>
  <c r="U34" i="30"/>
  <c r="U23" i="30"/>
  <c r="U40" i="30"/>
  <c r="U33" i="30"/>
  <c r="U36" i="30"/>
  <c r="U41" i="30"/>
  <c r="U37" i="30"/>
  <c r="U2" i="30"/>
  <c r="U39" i="30"/>
  <c r="U38" i="30"/>
  <c r="V24" i="30"/>
  <c r="T47" i="29"/>
  <c r="T1" i="30"/>
  <c r="T25" i="30"/>
  <c r="T23" i="29"/>
  <c r="T48" i="29" s="1"/>
  <c r="T49" i="29" s="1"/>
  <c r="P10" i="12"/>
  <c r="P5" i="8" s="1"/>
  <c r="Q21" i="11"/>
  <c r="Q23" i="11" s="1"/>
  <c r="R351" i="10"/>
  <c r="R353" i="10"/>
  <c r="R341" i="10"/>
  <c r="R18" i="11"/>
  <c r="S81" i="10"/>
  <c r="S168" i="10" s="1"/>
  <c r="U201" i="7"/>
  <c r="U149" i="7"/>
  <c r="U96" i="7"/>
  <c r="S3" i="11"/>
  <c r="S3" i="10"/>
  <c r="S3" i="7"/>
  <c r="T51" i="10"/>
  <c r="T46" i="10"/>
  <c r="T53" i="10"/>
  <c r="T47" i="10"/>
  <c r="T49" i="10"/>
  <c r="T52" i="10"/>
  <c r="T48" i="10"/>
  <c r="T50" i="10"/>
  <c r="T54" i="10"/>
  <c r="Q221" i="10"/>
  <c r="Q252" i="10"/>
  <c r="U202" i="10"/>
  <c r="U64" i="10"/>
  <c r="T75" i="10"/>
  <c r="T74" i="10"/>
  <c r="T76" i="10"/>
  <c r="T71" i="10"/>
  <c r="T70" i="10"/>
  <c r="T69" i="10"/>
  <c r="T73" i="10"/>
  <c r="T68" i="10"/>
  <c r="T77" i="10"/>
  <c r="T72" i="10"/>
  <c r="T5" i="10"/>
  <c r="T5" i="7"/>
  <c r="S3" i="12"/>
  <c r="T210" i="10"/>
  <c r="T209" i="10"/>
  <c r="T215" i="10"/>
  <c r="T208" i="10"/>
  <c r="T212" i="10"/>
  <c r="T213" i="10"/>
  <c r="T211" i="10"/>
  <c r="T207" i="10"/>
  <c r="T214" i="10"/>
  <c r="T206" i="10"/>
  <c r="R168" i="10"/>
  <c r="R49" i="25" s="1"/>
  <c r="R101" i="27" s="1"/>
  <c r="U15" i="10"/>
  <c r="U202" i="7"/>
  <c r="U278" i="7"/>
  <c r="U150" i="7"/>
  <c r="U97" i="7"/>
  <c r="S219" i="10"/>
  <c r="T22" i="10"/>
  <c r="T24" i="10"/>
  <c r="T23" i="10"/>
  <c r="T25" i="10"/>
  <c r="T20" i="10"/>
  <c r="T28" i="10"/>
  <c r="T27" i="10"/>
  <c r="T26" i="10"/>
  <c r="T21" i="10"/>
  <c r="V4" i="10"/>
  <c r="V4" i="7"/>
  <c r="S3" i="6"/>
  <c r="R154" i="10"/>
  <c r="R144" i="10"/>
  <c r="R155" i="10"/>
  <c r="R17" i="10"/>
  <c r="R238" i="10" s="1"/>
  <c r="R66" i="10"/>
  <c r="R83" i="10" s="1"/>
  <c r="R177" i="10" s="1"/>
  <c r="R204" i="10"/>
  <c r="R43" i="10"/>
  <c r="R252" i="10" s="1"/>
  <c r="R87" i="10"/>
  <c r="R272" i="10" s="1"/>
  <c r="R156" i="10"/>
  <c r="T3" i="3"/>
  <c r="T24" i="3"/>
  <c r="U22" i="3"/>
  <c r="S56" i="3"/>
  <c r="S55" i="3"/>
  <c r="S58" i="3"/>
  <c r="S57" i="3"/>
  <c r="S54" i="3"/>
  <c r="U79" i="11"/>
  <c r="U80" i="11" s="1"/>
  <c r="U27" i="11"/>
  <c r="U11" i="12" s="1"/>
  <c r="U95" i="12" s="1"/>
  <c r="U15" i="11"/>
  <c r="T5" i="12"/>
  <c r="T5" i="11"/>
  <c r="V4" i="12"/>
  <c r="V4" i="11"/>
  <c r="U10" i="6"/>
  <c r="U33" i="3"/>
  <c r="U41" i="10" s="1"/>
  <c r="T65" i="3"/>
  <c r="T101" i="12" s="1"/>
  <c r="T133" i="12" s="1"/>
  <c r="T5" i="6"/>
  <c r="T27" i="6"/>
  <c r="T234" i="25" s="1"/>
  <c r="T25" i="6"/>
  <c r="T232" i="25" s="1"/>
  <c r="T21" i="6"/>
  <c r="T228" i="25" s="1"/>
  <c r="T26" i="6"/>
  <c r="T233" i="25" s="1"/>
  <c r="T29" i="6"/>
  <c r="T236" i="25" s="1"/>
  <c r="T20" i="6"/>
  <c r="T227" i="25" s="1"/>
  <c r="T23" i="6"/>
  <c r="T230" i="25" s="1"/>
  <c r="T33" i="6"/>
  <c r="T240" i="25" s="1"/>
  <c r="T31" i="6"/>
  <c r="T238" i="25" s="1"/>
  <c r="T32" i="6"/>
  <c r="T239" i="25" s="1"/>
  <c r="T36" i="6"/>
  <c r="T243" i="25" s="1"/>
  <c r="T35" i="6"/>
  <c r="T242" i="25" s="1"/>
  <c r="T30" i="6"/>
  <c r="T237" i="25" s="1"/>
  <c r="T22" i="6"/>
  <c r="T229" i="25" s="1"/>
  <c r="T34" i="6"/>
  <c r="T241" i="25" s="1"/>
  <c r="T24" i="6"/>
  <c r="T231" i="25" s="1"/>
  <c r="T28" i="6"/>
  <c r="T235" i="25" s="1"/>
  <c r="T37" i="6"/>
  <c r="T244" i="25" s="1"/>
  <c r="T19" i="6"/>
  <c r="T226" i="25" s="1"/>
  <c r="U51" i="6"/>
  <c r="U16" i="6"/>
  <c r="V4" i="6"/>
  <c r="W51" i="3"/>
  <c r="U107" i="3"/>
  <c r="U105" i="3"/>
  <c r="U103" i="3"/>
  <c r="U109" i="3"/>
  <c r="U106" i="3"/>
  <c r="U104" i="3"/>
  <c r="U102" i="3"/>
  <c r="U108" i="3"/>
  <c r="V90" i="3"/>
  <c r="U101" i="3"/>
  <c r="U97" i="3"/>
  <c r="U260" i="10" s="1"/>
  <c r="U89" i="3"/>
  <c r="U91" i="3" s="1"/>
  <c r="T98" i="3"/>
  <c r="T248" i="10" s="1"/>
  <c r="W52" i="3"/>
  <c r="W48" i="3"/>
  <c r="Z50" i="3"/>
  <c r="U27" i="3"/>
  <c r="W49" i="3"/>
  <c r="V94" i="3"/>
  <c r="V93" i="3"/>
  <c r="V43" i="3"/>
  <c r="V42" i="3"/>
  <c r="V41" i="3"/>
  <c r="V39" i="3"/>
  <c r="V38" i="3"/>
  <c r="V40" i="3"/>
  <c r="V37" i="3"/>
  <c r="V36" i="3"/>
  <c r="V44" i="3"/>
  <c r="W23" i="3"/>
  <c r="V26" i="3"/>
  <c r="V30" i="3"/>
  <c r="V68" i="30" l="1"/>
  <c r="V69" i="30"/>
  <c r="V70" i="30"/>
  <c r="V93" i="27" s="1"/>
  <c r="V95" i="3"/>
  <c r="V233" i="10" s="1"/>
  <c r="V100" i="3"/>
  <c r="V254" i="10" s="1"/>
  <c r="W35" i="3"/>
  <c r="W31" i="3"/>
  <c r="W29" i="3"/>
  <c r="W72" i="7" s="1"/>
  <c r="W32" i="3"/>
  <c r="V64" i="30"/>
  <c r="V66" i="30" s="1"/>
  <c r="V96" i="3"/>
  <c r="V234" i="10" s="1"/>
  <c r="S38" i="25"/>
  <c r="S66" i="25" s="1"/>
  <c r="S77" i="27" s="1"/>
  <c r="S49" i="25"/>
  <c r="S101" i="27" s="1"/>
  <c r="R41" i="28"/>
  <c r="R94" i="25"/>
  <c r="R101" i="25" s="1"/>
  <c r="R102" i="25" s="1"/>
  <c r="R19" i="25"/>
  <c r="R60" i="27" s="1"/>
  <c r="R69" i="28"/>
  <c r="R110" i="25"/>
  <c r="R33" i="25"/>
  <c r="R80" i="27" s="1"/>
  <c r="T63" i="28"/>
  <c r="T115" i="28"/>
  <c r="T105" i="28"/>
  <c r="T111" i="28"/>
  <c r="U31" i="30"/>
  <c r="V29" i="30"/>
  <c r="V74" i="27" s="1"/>
  <c r="V30" i="30"/>
  <c r="V28" i="30"/>
  <c r="V46" i="29" s="1"/>
  <c r="V27" i="30"/>
  <c r="T195" i="25"/>
  <c r="T194" i="25"/>
  <c r="T193" i="25"/>
  <c r="T192" i="25"/>
  <c r="T191" i="25"/>
  <c r="T190" i="25"/>
  <c r="T189" i="25"/>
  <c r="T188" i="25"/>
  <c r="T187" i="25"/>
  <c r="T186" i="25"/>
  <c r="T185" i="25"/>
  <c r="T184" i="25"/>
  <c r="T183" i="25"/>
  <c r="T182" i="25"/>
  <c r="T181" i="25"/>
  <c r="T180" i="25"/>
  <c r="T179" i="25"/>
  <c r="T178" i="25"/>
  <c r="T177" i="25"/>
  <c r="T176" i="25"/>
  <c r="T268" i="25"/>
  <c r="T52" i="25" s="1"/>
  <c r="T219" i="25"/>
  <c r="T130" i="28"/>
  <c r="T39" i="28"/>
  <c r="T38" i="28"/>
  <c r="T67" i="28"/>
  <c r="T66" i="28"/>
  <c r="T3" i="6"/>
  <c r="V155" i="28"/>
  <c r="V156" i="28" s="1"/>
  <c r="U72" i="30"/>
  <c r="W65" i="30"/>
  <c r="V71" i="30"/>
  <c r="T94" i="27"/>
  <c r="T135" i="27"/>
  <c r="T137" i="27" s="1"/>
  <c r="U136" i="27"/>
  <c r="U92" i="27"/>
  <c r="V83" i="30"/>
  <c r="V82" i="30"/>
  <c r="V81" i="30"/>
  <c r="V80" i="30"/>
  <c r="V79" i="30"/>
  <c r="V77" i="30"/>
  <c r="V76" i="30"/>
  <c r="V75" i="30"/>
  <c r="V74" i="30"/>
  <c r="V78" i="30"/>
  <c r="R97" i="27"/>
  <c r="R139" i="27"/>
  <c r="R140" i="27" s="1"/>
  <c r="R125" i="25"/>
  <c r="R158" i="25"/>
  <c r="R159" i="25" s="1"/>
  <c r="S82" i="25"/>
  <c r="S96" i="27" s="1"/>
  <c r="S124" i="25"/>
  <c r="Q61" i="25"/>
  <c r="Q142" i="25"/>
  <c r="O68" i="27"/>
  <c r="T1" i="26"/>
  <c r="T1" i="28"/>
  <c r="Q25" i="25"/>
  <c r="Q26" i="25" s="1"/>
  <c r="S40" i="28"/>
  <c r="S68" i="28"/>
  <c r="U2" i="26"/>
  <c r="U2" i="28"/>
  <c r="U104" i="28" s="1"/>
  <c r="P64" i="27"/>
  <c r="P66" i="27"/>
  <c r="P67" i="27" s="1"/>
  <c r="S18" i="11"/>
  <c r="S21" i="11" s="1"/>
  <c r="R109" i="25"/>
  <c r="R78" i="27"/>
  <c r="S108" i="25"/>
  <c r="U113" i="27"/>
  <c r="U73" i="27"/>
  <c r="T112" i="27"/>
  <c r="T114" i="27" s="1"/>
  <c r="T75" i="27"/>
  <c r="T1" i="27"/>
  <c r="T1" i="25"/>
  <c r="T1" i="29"/>
  <c r="U2" i="27"/>
  <c r="U2" i="29"/>
  <c r="U2" i="25"/>
  <c r="U23" i="29"/>
  <c r="U48" i="29" s="1"/>
  <c r="U49" i="29" s="1"/>
  <c r="V42" i="30"/>
  <c r="V38" i="30"/>
  <c r="V37" i="30"/>
  <c r="V23" i="30"/>
  <c r="V41" i="30"/>
  <c r="V39" i="30"/>
  <c r="V36" i="30"/>
  <c r="V2" i="30"/>
  <c r="V35" i="30"/>
  <c r="V34" i="30"/>
  <c r="V33" i="30"/>
  <c r="V40" i="30"/>
  <c r="W24" i="30"/>
  <c r="U47" i="29"/>
  <c r="U1" i="30"/>
  <c r="U25" i="30"/>
  <c r="Q10" i="12"/>
  <c r="Q5" i="8" s="1"/>
  <c r="Q113" i="12"/>
  <c r="R21" i="11"/>
  <c r="R23" i="11" s="1"/>
  <c r="R113" i="12" s="1"/>
  <c r="S17" i="11"/>
  <c r="S20" i="11" s="1"/>
  <c r="S12" i="6"/>
  <c r="V149" i="7"/>
  <c r="V96" i="7"/>
  <c r="V201" i="7"/>
  <c r="U22" i="10"/>
  <c r="U24" i="10"/>
  <c r="U20" i="10"/>
  <c r="U28" i="10"/>
  <c r="U27" i="10"/>
  <c r="U23" i="10"/>
  <c r="U26" i="10"/>
  <c r="U21" i="10"/>
  <c r="U25" i="10"/>
  <c r="U46" i="10"/>
  <c r="U48" i="10"/>
  <c r="U51" i="10"/>
  <c r="U54" i="10"/>
  <c r="U47" i="10"/>
  <c r="U50" i="10"/>
  <c r="U53" i="10"/>
  <c r="U52" i="10"/>
  <c r="U49" i="10"/>
  <c r="U5" i="10"/>
  <c r="U5" i="7"/>
  <c r="R221" i="10"/>
  <c r="R264" i="10"/>
  <c r="V15" i="10"/>
  <c r="V202" i="7"/>
  <c r="V278" i="7"/>
  <c r="V97" i="7"/>
  <c r="V150" i="7"/>
  <c r="T81" i="10"/>
  <c r="U77" i="10"/>
  <c r="U74" i="10"/>
  <c r="U76" i="10"/>
  <c r="U68" i="10"/>
  <c r="U71" i="10"/>
  <c r="U72" i="10"/>
  <c r="U75" i="10"/>
  <c r="U73" i="10"/>
  <c r="U69" i="10"/>
  <c r="U70" i="10"/>
  <c r="T3" i="10"/>
  <c r="T3" i="7"/>
  <c r="S155" i="10"/>
  <c r="S156" i="10"/>
  <c r="S17" i="10"/>
  <c r="S238" i="10" s="1"/>
  <c r="S43" i="10"/>
  <c r="S252" i="10" s="1"/>
  <c r="S204" i="10"/>
  <c r="S264" i="10" s="1"/>
  <c r="S66" i="10"/>
  <c r="S83" i="10" s="1"/>
  <c r="S177" i="10" s="1"/>
  <c r="S144" i="10"/>
  <c r="S87" i="10"/>
  <c r="S272" i="10" s="1"/>
  <c r="S154" i="10"/>
  <c r="W4" i="10"/>
  <c r="W4" i="7"/>
  <c r="T219" i="10"/>
  <c r="U206" i="10"/>
  <c r="U208" i="10"/>
  <c r="U207" i="10"/>
  <c r="U213" i="10"/>
  <c r="U211" i="10"/>
  <c r="U212" i="10"/>
  <c r="U214" i="10"/>
  <c r="U209" i="10"/>
  <c r="U210" i="10"/>
  <c r="U215" i="10"/>
  <c r="T3" i="11"/>
  <c r="V202" i="10"/>
  <c r="V64" i="10"/>
  <c r="T3" i="12"/>
  <c r="S353" i="10"/>
  <c r="S352" i="10"/>
  <c r="S341" i="10"/>
  <c r="S351" i="10"/>
  <c r="U3" i="3"/>
  <c r="U24" i="3"/>
  <c r="V22" i="3"/>
  <c r="T56" i="3"/>
  <c r="T54" i="3"/>
  <c r="T57" i="3"/>
  <c r="T58" i="3"/>
  <c r="T55" i="3"/>
  <c r="V79" i="11"/>
  <c r="V80" i="11" s="1"/>
  <c r="V27" i="11"/>
  <c r="V11" i="12" s="1"/>
  <c r="V95" i="12" s="1"/>
  <c r="V15" i="11"/>
  <c r="U5" i="12"/>
  <c r="U5" i="11"/>
  <c r="W4" i="12"/>
  <c r="W4" i="11"/>
  <c r="U25" i="6"/>
  <c r="U232" i="25" s="1"/>
  <c r="U21" i="6"/>
  <c r="U228" i="25" s="1"/>
  <c r="U27" i="6"/>
  <c r="U234" i="25" s="1"/>
  <c r="U29" i="6"/>
  <c r="U236" i="25" s="1"/>
  <c r="U20" i="6"/>
  <c r="U227" i="25" s="1"/>
  <c r="U31" i="6"/>
  <c r="U238" i="25" s="1"/>
  <c r="U23" i="6"/>
  <c r="U230" i="25" s="1"/>
  <c r="U32" i="6"/>
  <c r="U239" i="25" s="1"/>
  <c r="U26" i="6"/>
  <c r="U233" i="25" s="1"/>
  <c r="U36" i="6"/>
  <c r="U243" i="25" s="1"/>
  <c r="U34" i="6"/>
  <c r="U241" i="25" s="1"/>
  <c r="U24" i="6"/>
  <c r="U231" i="25" s="1"/>
  <c r="U33" i="6"/>
  <c r="U240" i="25" s="1"/>
  <c r="U22" i="6"/>
  <c r="U229" i="25" s="1"/>
  <c r="U30" i="6"/>
  <c r="U237" i="25" s="1"/>
  <c r="U37" i="6"/>
  <c r="U244" i="25" s="1"/>
  <c r="U35" i="6"/>
  <c r="U242" i="25" s="1"/>
  <c r="U28" i="6"/>
  <c r="U235" i="25" s="1"/>
  <c r="U19" i="6"/>
  <c r="U226" i="25" s="1"/>
  <c r="V16" i="6"/>
  <c r="V51" i="6"/>
  <c r="W4" i="6"/>
  <c r="V10" i="6"/>
  <c r="U65" i="3"/>
  <c r="U101" i="12" s="1"/>
  <c r="U133" i="12" s="1"/>
  <c r="U5" i="6"/>
  <c r="W93" i="3"/>
  <c r="W94" i="3"/>
  <c r="W42" i="3"/>
  <c r="W40" i="3"/>
  <c r="W37" i="3"/>
  <c r="W36" i="3"/>
  <c r="W26" i="3"/>
  <c r="W43" i="3"/>
  <c r="W39" i="3"/>
  <c r="W30" i="3"/>
  <c r="W38" i="3"/>
  <c r="X23" i="3"/>
  <c r="W44" i="3"/>
  <c r="W41" i="3"/>
  <c r="V33" i="3"/>
  <c r="V41" i="10" s="1"/>
  <c r="V106" i="3"/>
  <c r="V109" i="3"/>
  <c r="V107" i="3"/>
  <c r="V108" i="3"/>
  <c r="V104" i="3"/>
  <c r="V103" i="3"/>
  <c r="V105" i="3"/>
  <c r="V102" i="3"/>
  <c r="V89" i="3"/>
  <c r="V91" i="3" s="1"/>
  <c r="V101" i="3"/>
  <c r="W90" i="3"/>
  <c r="V97" i="3"/>
  <c r="V260" i="10" s="1"/>
  <c r="U98" i="3"/>
  <c r="U248" i="10" s="1"/>
  <c r="AA50" i="3"/>
  <c r="X48" i="3"/>
  <c r="X49" i="3"/>
  <c r="X52" i="3"/>
  <c r="V27" i="3"/>
  <c r="X51" i="3"/>
  <c r="W68" i="30" l="1"/>
  <c r="W69" i="30"/>
  <c r="W70" i="30"/>
  <c r="W93" i="27" s="1"/>
  <c r="W95" i="3"/>
  <c r="W233" i="10" s="1"/>
  <c r="W100" i="3"/>
  <c r="W254" i="10" s="1"/>
  <c r="X31" i="3"/>
  <c r="X29" i="3"/>
  <c r="X72" i="7" s="1"/>
  <c r="X32" i="3"/>
  <c r="X35" i="3"/>
  <c r="W64" i="30"/>
  <c r="W66" i="30" s="1"/>
  <c r="W96" i="3"/>
  <c r="W234" i="10" s="1"/>
  <c r="T38" i="25"/>
  <c r="T66" i="25" s="1"/>
  <c r="T77" i="27" s="1"/>
  <c r="S69" i="28"/>
  <c r="S110" i="25"/>
  <c r="S33" i="25"/>
  <c r="S80" i="27" s="1"/>
  <c r="S41" i="28"/>
  <c r="S94" i="25"/>
  <c r="S101" i="25" s="1"/>
  <c r="S102" i="25" s="1"/>
  <c r="S19" i="25"/>
  <c r="S60" i="27" s="1"/>
  <c r="U63" i="28"/>
  <c r="U115" i="28"/>
  <c r="U105" i="28"/>
  <c r="U111" i="28"/>
  <c r="W30" i="30"/>
  <c r="W28" i="30"/>
  <c r="W46" i="29" s="1"/>
  <c r="W29" i="30"/>
  <c r="W74" i="27" s="1"/>
  <c r="W27" i="30"/>
  <c r="V31" i="30"/>
  <c r="U195" i="25"/>
  <c r="U194" i="25"/>
  <c r="U193" i="25"/>
  <c r="U192" i="25"/>
  <c r="U191" i="25"/>
  <c r="U190" i="25"/>
  <c r="U189" i="25"/>
  <c r="U188" i="25"/>
  <c r="U187" i="25"/>
  <c r="U186" i="25"/>
  <c r="U181" i="25"/>
  <c r="U180" i="25"/>
  <c r="U179" i="25"/>
  <c r="U178" i="25"/>
  <c r="U177" i="25"/>
  <c r="U176" i="25"/>
  <c r="U185" i="25"/>
  <c r="U184" i="25"/>
  <c r="U183" i="25"/>
  <c r="U182" i="25"/>
  <c r="U268" i="25"/>
  <c r="U52" i="25" s="1"/>
  <c r="U219" i="25"/>
  <c r="U130" i="28"/>
  <c r="U67" i="28"/>
  <c r="U39" i="28"/>
  <c r="U38" i="28"/>
  <c r="U66" i="28"/>
  <c r="U3" i="11"/>
  <c r="W155" i="28"/>
  <c r="W156" i="28" s="1"/>
  <c r="T12" i="6"/>
  <c r="V72" i="30"/>
  <c r="V136" i="27"/>
  <c r="V92" i="27"/>
  <c r="U94" i="27"/>
  <c r="U135" i="27"/>
  <c r="U137" i="27" s="1"/>
  <c r="W83" i="30"/>
  <c r="W82" i="30"/>
  <c r="W81" i="30"/>
  <c r="W80" i="30"/>
  <c r="W79" i="30"/>
  <c r="W77" i="30"/>
  <c r="W76" i="30"/>
  <c r="W75" i="30"/>
  <c r="W74" i="30"/>
  <c r="W78" i="30"/>
  <c r="X65" i="30"/>
  <c r="W71" i="30"/>
  <c r="S97" i="27"/>
  <c r="S139" i="27"/>
  <c r="S140" i="27" s="1"/>
  <c r="S125" i="25"/>
  <c r="S158" i="25"/>
  <c r="S159" i="25" s="1"/>
  <c r="T82" i="25"/>
  <c r="T96" i="27" s="1"/>
  <c r="T124" i="25"/>
  <c r="R142" i="25"/>
  <c r="R61" i="25"/>
  <c r="T40" i="28"/>
  <c r="Q66" i="27"/>
  <c r="Q67" i="27" s="1"/>
  <c r="Q64" i="27"/>
  <c r="T68" i="28"/>
  <c r="U1" i="26"/>
  <c r="U1" i="28"/>
  <c r="P68" i="27"/>
  <c r="R25" i="25"/>
  <c r="R26" i="25" s="1"/>
  <c r="V2" i="26"/>
  <c r="V2" i="28"/>
  <c r="V104" i="28" s="1"/>
  <c r="R116" i="27"/>
  <c r="R117" i="27" s="1"/>
  <c r="S140" i="25"/>
  <c r="S141" i="25" s="1"/>
  <c r="S109" i="25"/>
  <c r="T108" i="25"/>
  <c r="U112" i="27"/>
  <c r="U114" i="27" s="1"/>
  <c r="U75" i="27"/>
  <c r="V113" i="27"/>
  <c r="V73" i="27"/>
  <c r="S116" i="27"/>
  <c r="S117" i="27" s="1"/>
  <c r="S78" i="27"/>
  <c r="W2" i="30"/>
  <c r="W35" i="30"/>
  <c r="W36" i="30"/>
  <c r="X24" i="30"/>
  <c r="W42" i="30"/>
  <c r="W37" i="30"/>
  <c r="W39" i="30"/>
  <c r="W23" i="30"/>
  <c r="W41" i="30"/>
  <c r="W34" i="30"/>
  <c r="W33" i="30"/>
  <c r="W40" i="30"/>
  <c r="W38" i="30"/>
  <c r="V47" i="29"/>
  <c r="V1" i="30"/>
  <c r="V25" i="30"/>
  <c r="U1" i="27"/>
  <c r="U1" i="25"/>
  <c r="U1" i="29"/>
  <c r="V23" i="29"/>
  <c r="V48" i="29" s="1"/>
  <c r="V49" i="29" s="1"/>
  <c r="V2" i="27"/>
  <c r="V2" i="25"/>
  <c r="V2" i="29"/>
  <c r="R10" i="12"/>
  <c r="R5" i="8" s="1"/>
  <c r="T17" i="11"/>
  <c r="T20" i="11" s="1"/>
  <c r="T18" i="11"/>
  <c r="S23" i="11"/>
  <c r="T353" i="10"/>
  <c r="T341" i="10"/>
  <c r="T351" i="10"/>
  <c r="T352" i="10"/>
  <c r="T87" i="10"/>
  <c r="T272" i="10" s="1"/>
  <c r="T154" i="10"/>
  <c r="T43" i="10"/>
  <c r="T252" i="10" s="1"/>
  <c r="T144" i="10"/>
  <c r="T155" i="10"/>
  <c r="T204" i="10"/>
  <c r="T264" i="10" s="1"/>
  <c r="T17" i="10"/>
  <c r="T238" i="10" s="1"/>
  <c r="T66" i="10"/>
  <c r="T83" i="10" s="1"/>
  <c r="T177" i="10" s="1"/>
  <c r="T156" i="10"/>
  <c r="U81" i="10"/>
  <c r="V5" i="10"/>
  <c r="V5" i="7"/>
  <c r="U3" i="10"/>
  <c r="U3" i="7"/>
  <c r="V76" i="10"/>
  <c r="V70" i="10"/>
  <c r="V77" i="10"/>
  <c r="V73" i="10"/>
  <c r="V75" i="10"/>
  <c r="V68" i="10"/>
  <c r="V72" i="10"/>
  <c r="V74" i="10"/>
  <c r="V69" i="10"/>
  <c r="V71" i="10"/>
  <c r="W149" i="7"/>
  <c r="W96" i="7"/>
  <c r="W201" i="7"/>
  <c r="W202" i="7"/>
  <c r="W15" i="10"/>
  <c r="W278" i="7"/>
  <c r="W97" i="7"/>
  <c r="W150" i="7"/>
  <c r="V46" i="10"/>
  <c r="V52" i="10"/>
  <c r="V48" i="10"/>
  <c r="V49" i="10"/>
  <c r="V50" i="10"/>
  <c r="V51" i="10"/>
  <c r="V54" i="10"/>
  <c r="V53" i="10"/>
  <c r="V47" i="10"/>
  <c r="W202" i="10"/>
  <c r="W64" i="10"/>
  <c r="V212" i="10"/>
  <c r="V210" i="10"/>
  <c r="V211" i="10"/>
  <c r="V215" i="10"/>
  <c r="V206" i="10"/>
  <c r="V207" i="10"/>
  <c r="V214" i="10"/>
  <c r="V213" i="10"/>
  <c r="V208" i="10"/>
  <c r="V209" i="10"/>
  <c r="U219" i="10"/>
  <c r="V22" i="10"/>
  <c r="V20" i="10"/>
  <c r="V27" i="10"/>
  <c r="V28" i="10"/>
  <c r="V23" i="10"/>
  <c r="V21" i="10"/>
  <c r="V24" i="10"/>
  <c r="V25" i="10"/>
  <c r="V26" i="10"/>
  <c r="S221" i="10"/>
  <c r="U3" i="6"/>
  <c r="T168" i="10"/>
  <c r="T49" i="25" s="1"/>
  <c r="T101" i="27" s="1"/>
  <c r="X4" i="10"/>
  <c r="X4" i="7"/>
  <c r="U3" i="12"/>
  <c r="V3" i="3"/>
  <c r="W22" i="3"/>
  <c r="V24" i="3"/>
  <c r="U56" i="3"/>
  <c r="U58" i="3"/>
  <c r="U57" i="3"/>
  <c r="U55" i="3"/>
  <c r="U54" i="3"/>
  <c r="V5" i="12"/>
  <c r="V5" i="11"/>
  <c r="X4" i="12"/>
  <c r="X4" i="11"/>
  <c r="W79" i="11"/>
  <c r="W80" i="11" s="1"/>
  <c r="W27" i="11"/>
  <c r="W11" i="12" s="1"/>
  <c r="W95" i="12" s="1"/>
  <c r="W15" i="11"/>
  <c r="X4" i="6"/>
  <c r="W33" i="3"/>
  <c r="W41" i="10" s="1"/>
  <c r="W16" i="6"/>
  <c r="W51" i="6"/>
  <c r="W10" i="6"/>
  <c r="V65" i="3"/>
  <c r="V101" i="12" s="1"/>
  <c r="V133" i="12" s="1"/>
  <c r="V5" i="6"/>
  <c r="V25" i="6"/>
  <c r="V232" i="25" s="1"/>
  <c r="V26" i="6"/>
  <c r="V233" i="25" s="1"/>
  <c r="V29" i="6"/>
  <c r="V236" i="25" s="1"/>
  <c r="V31" i="6"/>
  <c r="V238" i="25" s="1"/>
  <c r="V27" i="6"/>
  <c r="V234" i="25" s="1"/>
  <c r="V32" i="6"/>
  <c r="V239" i="25" s="1"/>
  <c r="V22" i="6"/>
  <c r="V229" i="25" s="1"/>
  <c r="V21" i="6"/>
  <c r="V228" i="25" s="1"/>
  <c r="V33" i="6"/>
  <c r="V240" i="25" s="1"/>
  <c r="V23" i="6"/>
  <c r="V230" i="25" s="1"/>
  <c r="V28" i="6"/>
  <c r="V235" i="25" s="1"/>
  <c r="V36" i="6"/>
  <c r="V243" i="25" s="1"/>
  <c r="V34" i="6"/>
  <c r="V241" i="25" s="1"/>
  <c r="V30" i="6"/>
  <c r="V237" i="25" s="1"/>
  <c r="V19" i="6"/>
  <c r="V226" i="25" s="1"/>
  <c r="V37" i="6"/>
  <c r="V244" i="25" s="1"/>
  <c r="V24" i="6"/>
  <c r="V231" i="25" s="1"/>
  <c r="V20" i="6"/>
  <c r="V227" i="25" s="1"/>
  <c r="V35" i="6"/>
  <c r="V242" i="25" s="1"/>
  <c r="Y49" i="3"/>
  <c r="Y48" i="3"/>
  <c r="V98" i="3"/>
  <c r="V248" i="10" s="1"/>
  <c r="W27" i="3"/>
  <c r="Y51" i="3"/>
  <c r="AB50" i="3"/>
  <c r="X93" i="3"/>
  <c r="X94" i="3"/>
  <c r="X44" i="3"/>
  <c r="X39" i="3"/>
  <c r="X40" i="3"/>
  <c r="X36" i="3"/>
  <c r="X43" i="3"/>
  <c r="X42" i="3"/>
  <c r="X37" i="3"/>
  <c r="X30" i="3"/>
  <c r="X26" i="3"/>
  <c r="X41" i="3"/>
  <c r="Y23" i="3"/>
  <c r="X38" i="3"/>
  <c r="W105" i="3"/>
  <c r="W109" i="3"/>
  <c r="W108" i="3"/>
  <c r="W106" i="3"/>
  <c r="W107" i="3"/>
  <c r="W102" i="3"/>
  <c r="W104" i="3"/>
  <c r="W101" i="3"/>
  <c r="W103" i="3"/>
  <c r="W97" i="3"/>
  <c r="W260" i="10" s="1"/>
  <c r="W89" i="3"/>
  <c r="W91" i="3" s="1"/>
  <c r="X90" i="3"/>
  <c r="Y52" i="3"/>
  <c r="X68" i="30" l="1"/>
  <c r="X69" i="30"/>
  <c r="X70" i="30"/>
  <c r="X95" i="3"/>
  <c r="X233" i="10" s="1"/>
  <c r="X100" i="3"/>
  <c r="X254" i="10" s="1"/>
  <c r="Y35" i="3"/>
  <c r="Y29" i="3"/>
  <c r="Y72" i="7" s="1"/>
  <c r="Y32" i="3"/>
  <c r="Y31" i="3"/>
  <c r="X64" i="30"/>
  <c r="X66" i="30" s="1"/>
  <c r="X93" i="27"/>
  <c r="X96" i="3"/>
  <c r="X234" i="10" s="1"/>
  <c r="U108" i="25"/>
  <c r="U109" i="25" s="1"/>
  <c r="U38" i="25"/>
  <c r="U66" i="25" s="1"/>
  <c r="U77" i="27" s="1"/>
  <c r="T94" i="25"/>
  <c r="T101" i="25" s="1"/>
  <c r="T102" i="25" s="1"/>
  <c r="T19" i="25"/>
  <c r="T60" i="27" s="1"/>
  <c r="T69" i="28"/>
  <c r="T33" i="25"/>
  <c r="T80" i="27" s="1"/>
  <c r="T110" i="25"/>
  <c r="T41" i="28"/>
  <c r="U18" i="11"/>
  <c r="U21" i="11" s="1"/>
  <c r="V115" i="28"/>
  <c r="V63" i="28"/>
  <c r="V105" i="28"/>
  <c r="V111" i="28"/>
  <c r="W31" i="30"/>
  <c r="X29" i="30"/>
  <c r="X74" i="27" s="1"/>
  <c r="X28" i="30"/>
  <c r="X46" i="29" s="1"/>
  <c r="X27" i="30"/>
  <c r="X30" i="30"/>
  <c r="V192" i="25"/>
  <c r="V191" i="25"/>
  <c r="V195" i="25"/>
  <c r="V194" i="25"/>
  <c r="V193" i="25"/>
  <c r="V190" i="25"/>
  <c r="V189" i="25"/>
  <c r="V188" i="25"/>
  <c r="V187" i="25"/>
  <c r="V186" i="25"/>
  <c r="V185" i="25"/>
  <c r="V184" i="25"/>
  <c r="V183" i="25"/>
  <c r="V182" i="25"/>
  <c r="V181" i="25"/>
  <c r="V180" i="25"/>
  <c r="V178" i="25"/>
  <c r="V176" i="25"/>
  <c r="V179" i="25"/>
  <c r="V177" i="25"/>
  <c r="V268" i="25"/>
  <c r="V52" i="25" s="1"/>
  <c r="V219" i="25"/>
  <c r="V130" i="28"/>
  <c r="V67" i="28"/>
  <c r="V66" i="28"/>
  <c r="V39" i="28"/>
  <c r="V38" i="28"/>
  <c r="V3" i="11"/>
  <c r="X155" i="28"/>
  <c r="X156" i="28" s="1"/>
  <c r="X83" i="30"/>
  <c r="X82" i="30"/>
  <c r="X81" i="30"/>
  <c r="X80" i="30"/>
  <c r="X79" i="30"/>
  <c r="X78" i="30"/>
  <c r="X77" i="30"/>
  <c r="X76" i="30"/>
  <c r="X75" i="30"/>
  <c r="X74" i="30"/>
  <c r="Y65" i="30"/>
  <c r="X71" i="30"/>
  <c r="W136" i="27"/>
  <c r="W92" i="27"/>
  <c r="V94" i="27"/>
  <c r="V135" i="27"/>
  <c r="V137" i="27" s="1"/>
  <c r="W72" i="30"/>
  <c r="T97" i="27"/>
  <c r="T139" i="27"/>
  <c r="T140" i="27" s="1"/>
  <c r="T125" i="25"/>
  <c r="T158" i="25"/>
  <c r="T159" i="25" s="1"/>
  <c r="U82" i="25"/>
  <c r="U96" i="27" s="1"/>
  <c r="U124" i="25"/>
  <c r="V3" i="12"/>
  <c r="V3" i="6"/>
  <c r="U40" i="28"/>
  <c r="S61" i="25"/>
  <c r="S142" i="25"/>
  <c r="R64" i="27"/>
  <c r="R66" i="27"/>
  <c r="R67" i="27" s="1"/>
  <c r="Q68" i="27"/>
  <c r="W2" i="26"/>
  <c r="W2" i="28"/>
  <c r="W104" i="28" s="1"/>
  <c r="S25" i="25"/>
  <c r="S26" i="25" s="1"/>
  <c r="V1" i="26"/>
  <c r="V1" i="28"/>
  <c r="U68" i="28"/>
  <c r="U17" i="11"/>
  <c r="U20" i="11" s="1"/>
  <c r="T140" i="25"/>
  <c r="T141" i="25" s="1"/>
  <c r="T109" i="25"/>
  <c r="V112" i="27"/>
  <c r="V114" i="27" s="1"/>
  <c r="V75" i="27"/>
  <c r="W113" i="27"/>
  <c r="W73" i="27"/>
  <c r="T116" i="27"/>
  <c r="T117" i="27" s="1"/>
  <c r="T78" i="27"/>
  <c r="V1" i="27"/>
  <c r="V1" i="25"/>
  <c r="V1" i="29"/>
  <c r="W47" i="29"/>
  <c r="W23" i="29"/>
  <c r="W48" i="29" s="1"/>
  <c r="W49" i="29" s="1"/>
  <c r="W1" i="30"/>
  <c r="W25" i="30"/>
  <c r="W2" i="27"/>
  <c r="W2" i="29"/>
  <c r="W2" i="25"/>
  <c r="X39" i="30"/>
  <c r="X37" i="30"/>
  <c r="X38" i="30"/>
  <c r="Y24" i="30"/>
  <c r="X42" i="30"/>
  <c r="X35" i="30"/>
  <c r="X36" i="30"/>
  <c r="X23" i="30"/>
  <c r="X41" i="30"/>
  <c r="X40" i="30"/>
  <c r="X2" i="30"/>
  <c r="X34" i="30"/>
  <c r="X33" i="30"/>
  <c r="S10" i="12"/>
  <c r="S5" i="8" s="1"/>
  <c r="S113" i="12"/>
  <c r="T21" i="11"/>
  <c r="T23" i="11" s="1"/>
  <c r="U23" i="11"/>
  <c r="U113" i="12" s="1"/>
  <c r="U12" i="6"/>
  <c r="V81" i="10"/>
  <c r="V168" i="10" s="1"/>
  <c r="V219" i="10"/>
  <c r="X202" i="10"/>
  <c r="X64" i="10"/>
  <c r="U341" i="10"/>
  <c r="U352" i="10"/>
  <c r="U351" i="10"/>
  <c r="U353" i="10"/>
  <c r="T221" i="10"/>
  <c r="X201" i="7"/>
  <c r="X96" i="7"/>
  <c r="X149" i="7"/>
  <c r="W5" i="10"/>
  <c r="W5" i="7"/>
  <c r="V3" i="10"/>
  <c r="V3" i="7"/>
  <c r="X15" i="10"/>
  <c r="X202" i="7"/>
  <c r="X278" i="7"/>
  <c r="X150" i="7"/>
  <c r="X97" i="7"/>
  <c r="W23" i="10"/>
  <c r="W28" i="10"/>
  <c r="W26" i="10"/>
  <c r="W25" i="10"/>
  <c r="W20" i="10"/>
  <c r="W22" i="10"/>
  <c r="W24" i="10"/>
  <c r="W21" i="10"/>
  <c r="W27" i="10"/>
  <c r="U168" i="10"/>
  <c r="U49" i="25" s="1"/>
  <c r="U101" i="27" s="1"/>
  <c r="Y4" i="10"/>
  <c r="Y4" i="7"/>
  <c r="W68" i="10"/>
  <c r="W77" i="10"/>
  <c r="W70" i="10"/>
  <c r="W76" i="10"/>
  <c r="W72" i="10"/>
  <c r="W71" i="10"/>
  <c r="W69" i="10"/>
  <c r="W73" i="10"/>
  <c r="W75" i="10"/>
  <c r="W74" i="10"/>
  <c r="W206" i="10"/>
  <c r="W208" i="10"/>
  <c r="W215" i="10"/>
  <c r="W210" i="10"/>
  <c r="W213" i="10"/>
  <c r="W207" i="10"/>
  <c r="W211" i="10"/>
  <c r="W212" i="10"/>
  <c r="W214" i="10"/>
  <c r="W209" i="10"/>
  <c r="W49" i="10"/>
  <c r="W46" i="10"/>
  <c r="W51" i="10"/>
  <c r="W54" i="10"/>
  <c r="W48" i="10"/>
  <c r="W47" i="10"/>
  <c r="W50" i="10"/>
  <c r="W53" i="10"/>
  <c r="W52" i="10"/>
  <c r="U204" i="10"/>
  <c r="U144" i="10"/>
  <c r="U155" i="10"/>
  <c r="U156" i="10"/>
  <c r="U87" i="10"/>
  <c r="U272" i="10" s="1"/>
  <c r="U66" i="10"/>
  <c r="U83" i="10" s="1"/>
  <c r="U177" i="10" s="1"/>
  <c r="U154" i="10"/>
  <c r="U17" i="10"/>
  <c r="U238" i="10" s="1"/>
  <c r="U43" i="10"/>
  <c r="U252" i="10" s="1"/>
  <c r="W3" i="3"/>
  <c r="V56" i="3"/>
  <c r="V54" i="3"/>
  <c r="V57" i="3"/>
  <c r="V55" i="3"/>
  <c r="V58" i="3"/>
  <c r="X22" i="3"/>
  <c r="W24" i="3"/>
  <c r="Y4" i="12"/>
  <c r="Y4" i="11"/>
  <c r="X15" i="11"/>
  <c r="X27" i="11"/>
  <c r="X11" i="12" s="1"/>
  <c r="X95" i="12" s="1"/>
  <c r="X79" i="11"/>
  <c r="X80" i="11" s="1"/>
  <c r="W5" i="12"/>
  <c r="W5" i="11"/>
  <c r="W65" i="3"/>
  <c r="W101" i="12" s="1"/>
  <c r="W133" i="12" s="1"/>
  <c r="W5" i="6"/>
  <c r="Y4" i="6"/>
  <c r="W26" i="6"/>
  <c r="W233" i="25" s="1"/>
  <c r="W27" i="6"/>
  <c r="W234" i="25" s="1"/>
  <c r="W25" i="6"/>
  <c r="W232" i="25" s="1"/>
  <c r="W31" i="6"/>
  <c r="W238" i="25" s="1"/>
  <c r="W29" i="6"/>
  <c r="W236" i="25" s="1"/>
  <c r="W21" i="6"/>
  <c r="W228" i="25" s="1"/>
  <c r="W20" i="6"/>
  <c r="W227" i="25" s="1"/>
  <c r="W33" i="6"/>
  <c r="W240" i="25" s="1"/>
  <c r="W23" i="6"/>
  <c r="W230" i="25" s="1"/>
  <c r="W22" i="6"/>
  <c r="W229" i="25" s="1"/>
  <c r="W32" i="6"/>
  <c r="W239" i="25" s="1"/>
  <c r="W37" i="6"/>
  <c r="W244" i="25" s="1"/>
  <c r="W28" i="6"/>
  <c r="W235" i="25" s="1"/>
  <c r="W36" i="6"/>
  <c r="W243" i="25" s="1"/>
  <c r="W34" i="6"/>
  <c r="W241" i="25" s="1"/>
  <c r="W30" i="6"/>
  <c r="W237" i="25" s="1"/>
  <c r="W19" i="6"/>
  <c r="W226" i="25" s="1"/>
  <c r="W24" i="6"/>
  <c r="W231" i="25" s="1"/>
  <c r="W35" i="6"/>
  <c r="W242" i="25" s="1"/>
  <c r="X10" i="6"/>
  <c r="X51" i="6"/>
  <c r="X16" i="6"/>
  <c r="X27" i="3"/>
  <c r="X33" i="3"/>
  <c r="X41" i="10" s="1"/>
  <c r="AC50" i="3"/>
  <c r="Z48" i="3"/>
  <c r="W98" i="3"/>
  <c r="W248" i="10" s="1"/>
  <c r="X108" i="3"/>
  <c r="X107" i="3"/>
  <c r="X105" i="3"/>
  <c r="X101" i="3"/>
  <c r="X106" i="3"/>
  <c r="X102" i="3"/>
  <c r="X103" i="3"/>
  <c r="X109" i="3"/>
  <c r="X97" i="3"/>
  <c r="X260" i="10" s="1"/>
  <c r="X104" i="3"/>
  <c r="X89" i="3"/>
  <c r="X91" i="3" s="1"/>
  <c r="Y90" i="3"/>
  <c r="Y94" i="3"/>
  <c r="Y43" i="3"/>
  <c r="Y93" i="3"/>
  <c r="Y44" i="3"/>
  <c r="Y39" i="3"/>
  <c r="Y42" i="3"/>
  <c r="Y41" i="3"/>
  <c r="Y30" i="3"/>
  <c r="Y40" i="3"/>
  <c r="Y37" i="3"/>
  <c r="Y38" i="3"/>
  <c r="Y26" i="3"/>
  <c r="Z23" i="3"/>
  <c r="Y36" i="3"/>
  <c r="Z49" i="3"/>
  <c r="Z52" i="3"/>
  <c r="Z51" i="3"/>
  <c r="Y69" i="30" l="1"/>
  <c r="Y70" i="30"/>
  <c r="Y93" i="27" s="1"/>
  <c r="Y68" i="30"/>
  <c r="Y95" i="3"/>
  <c r="Y233" i="10" s="1"/>
  <c r="Y100" i="3"/>
  <c r="Z35" i="3"/>
  <c r="Z32" i="3"/>
  <c r="Z29" i="3"/>
  <c r="Z72" i="7" s="1"/>
  <c r="Z31" i="3"/>
  <c r="Y64" i="30"/>
  <c r="Y66" i="30" s="1"/>
  <c r="Y96" i="3"/>
  <c r="Y234" i="10" s="1"/>
  <c r="U140" i="25"/>
  <c r="U141" i="25" s="1"/>
  <c r="V38" i="25"/>
  <c r="V66" i="25" s="1"/>
  <c r="V77" i="27" s="1"/>
  <c r="V353" i="10"/>
  <c r="T142" i="25"/>
  <c r="V49" i="25"/>
  <c r="V101" i="27" s="1"/>
  <c r="U69" i="28"/>
  <c r="U33" i="25"/>
  <c r="U80" i="27" s="1"/>
  <c r="U110" i="25"/>
  <c r="U94" i="25"/>
  <c r="U101" i="25" s="1"/>
  <c r="U102" i="25" s="1"/>
  <c r="U19" i="25"/>
  <c r="U41" i="28"/>
  <c r="W105" i="28"/>
  <c r="W115" i="28"/>
  <c r="W63" i="28"/>
  <c r="W111" i="28"/>
  <c r="Y29" i="30"/>
  <c r="Y142" i="28" s="1"/>
  <c r="Y30" i="30"/>
  <c r="Y27" i="30"/>
  <c r="Y28" i="30"/>
  <c r="Y46" i="29" s="1"/>
  <c r="X31" i="30"/>
  <c r="T25" i="25"/>
  <c r="T26" i="25" s="1"/>
  <c r="W195" i="25"/>
  <c r="W194" i="25"/>
  <c r="W193" i="25"/>
  <c r="W192" i="25"/>
  <c r="W191" i="25"/>
  <c r="W190" i="25"/>
  <c r="W189" i="25"/>
  <c r="W188" i="25"/>
  <c r="W187" i="25"/>
  <c r="W186" i="25"/>
  <c r="W185" i="25"/>
  <c r="W184" i="25"/>
  <c r="W183" i="25"/>
  <c r="W182" i="25"/>
  <c r="W180" i="25"/>
  <c r="W179" i="25"/>
  <c r="W178" i="25"/>
  <c r="W177" i="25"/>
  <c r="W176" i="25"/>
  <c r="W181" i="25"/>
  <c r="W268" i="25"/>
  <c r="W52" i="25" s="1"/>
  <c r="W219" i="25"/>
  <c r="W130" i="28"/>
  <c r="W67" i="28"/>
  <c r="W66" i="28"/>
  <c r="W39" i="28"/>
  <c r="W38" i="28"/>
  <c r="W3" i="6"/>
  <c r="Y155" i="28"/>
  <c r="Y156" i="28" s="1"/>
  <c r="X72" i="30"/>
  <c r="Y82" i="30"/>
  <c r="Y81" i="30"/>
  <c r="Y80" i="30"/>
  <c r="Y79" i="30"/>
  <c r="Y78" i="30"/>
  <c r="Y77" i="30"/>
  <c r="Y83" i="30"/>
  <c r="Y76" i="30"/>
  <c r="Y75" i="30"/>
  <c r="Y74" i="30"/>
  <c r="Z65" i="30"/>
  <c r="Y71" i="30"/>
  <c r="X136" i="27"/>
  <c r="X92" i="27"/>
  <c r="W135" i="27"/>
  <c r="W137" i="27" s="1"/>
  <c r="W94" i="27"/>
  <c r="U97" i="27"/>
  <c r="U139" i="27"/>
  <c r="U140" i="27" s="1"/>
  <c r="U125" i="25"/>
  <c r="U158" i="25"/>
  <c r="U159" i="25" s="1"/>
  <c r="V82" i="25"/>
  <c r="V96" i="27" s="1"/>
  <c r="V124" i="25"/>
  <c r="T61" i="25"/>
  <c r="V40" i="28"/>
  <c r="X2" i="26"/>
  <c r="X2" i="28"/>
  <c r="X104" i="28" s="1"/>
  <c r="S66" i="27"/>
  <c r="S67" i="27" s="1"/>
  <c r="S64" i="27"/>
  <c r="T64" i="27"/>
  <c r="T66" i="27"/>
  <c r="T67" i="27" s="1"/>
  <c r="V68" i="28"/>
  <c r="W1" i="26"/>
  <c r="W1" i="28"/>
  <c r="R68" i="27"/>
  <c r="V18" i="11"/>
  <c r="V21" i="11" s="1"/>
  <c r="V352" i="10"/>
  <c r="V108" i="25"/>
  <c r="W112" i="27"/>
  <c r="W114" i="27" s="1"/>
  <c r="W75" i="27"/>
  <c r="X113" i="27"/>
  <c r="X73" i="27"/>
  <c r="U116" i="27"/>
  <c r="U117" i="27" s="1"/>
  <c r="U78" i="27"/>
  <c r="X47" i="29"/>
  <c r="X1" i="30"/>
  <c r="X25" i="30"/>
  <c r="Y41" i="30"/>
  <c r="Y40" i="30"/>
  <c r="Y33" i="30"/>
  <c r="Y23" i="30"/>
  <c r="Y38" i="30"/>
  <c r="Y39" i="30"/>
  <c r="Y35" i="30"/>
  <c r="Y2" i="30"/>
  <c r="Y42" i="30"/>
  <c r="Y36" i="30"/>
  <c r="Y34" i="30"/>
  <c r="Y37" i="30"/>
  <c r="Z24" i="30"/>
  <c r="X23" i="29"/>
  <c r="X48" i="29" s="1"/>
  <c r="X49" i="29" s="1"/>
  <c r="X2" i="27"/>
  <c r="X2" i="25"/>
  <c r="X2" i="29"/>
  <c r="W1" i="27"/>
  <c r="W1" i="25"/>
  <c r="W1" i="29"/>
  <c r="U10" i="12"/>
  <c r="U5" i="8" s="1"/>
  <c r="T113" i="12"/>
  <c r="T10" i="12"/>
  <c r="T5" i="8" s="1"/>
  <c r="V17" i="11"/>
  <c r="V20" i="11" s="1"/>
  <c r="V23" i="11" s="1"/>
  <c r="V351" i="10"/>
  <c r="V341" i="10"/>
  <c r="V12" i="6"/>
  <c r="Y202" i="10"/>
  <c r="Y64" i="10"/>
  <c r="X5" i="10"/>
  <c r="X5" i="7"/>
  <c r="X23" i="10"/>
  <c r="X22" i="10"/>
  <c r="X25" i="10"/>
  <c r="X21" i="10"/>
  <c r="X26" i="10"/>
  <c r="X24" i="10"/>
  <c r="X20" i="10"/>
  <c r="X27" i="10"/>
  <c r="X28" i="10"/>
  <c r="W81" i="10"/>
  <c r="Y15" i="10"/>
  <c r="Y202" i="7"/>
  <c r="Y278" i="7"/>
  <c r="Y150" i="7"/>
  <c r="Y97" i="7"/>
  <c r="W219" i="10"/>
  <c r="W3" i="12"/>
  <c r="W3" i="10"/>
  <c r="W3" i="7"/>
  <c r="V154" i="10"/>
  <c r="V155" i="10"/>
  <c r="V156" i="10"/>
  <c r="V87" i="10"/>
  <c r="V272" i="10" s="1"/>
  <c r="V43" i="10"/>
  <c r="V17" i="10"/>
  <c r="V238" i="10" s="1"/>
  <c r="V204" i="10"/>
  <c r="V144" i="10"/>
  <c r="V66" i="10"/>
  <c r="V83" i="10" s="1"/>
  <c r="V177" i="10" s="1"/>
  <c r="X74" i="10"/>
  <c r="X75" i="10"/>
  <c r="X72" i="10"/>
  <c r="X70" i="10"/>
  <c r="X68" i="10"/>
  <c r="X69" i="10"/>
  <c r="X76" i="10"/>
  <c r="X77" i="10"/>
  <c r="X73" i="10"/>
  <c r="X71" i="10"/>
  <c r="Y201" i="7"/>
  <c r="Y149" i="7"/>
  <c r="Y96" i="7"/>
  <c r="X211" i="10"/>
  <c r="X207" i="10"/>
  <c r="X212" i="10"/>
  <c r="X206" i="10"/>
  <c r="X214" i="10"/>
  <c r="X215" i="10"/>
  <c r="X210" i="10"/>
  <c r="X208" i="10"/>
  <c r="X213" i="10"/>
  <c r="X209" i="10"/>
  <c r="Z4" i="10"/>
  <c r="Z4" i="7"/>
  <c r="X53" i="10"/>
  <c r="X54" i="10"/>
  <c r="X46" i="10"/>
  <c r="X51" i="10"/>
  <c r="X47" i="10"/>
  <c r="X50" i="10"/>
  <c r="X49" i="10"/>
  <c r="X48" i="10"/>
  <c r="X52" i="10"/>
  <c r="U264" i="10"/>
  <c r="U221" i="10"/>
  <c r="W3" i="11"/>
  <c r="W56" i="3"/>
  <c r="W57" i="3"/>
  <c r="W54" i="3"/>
  <c r="W55" i="3"/>
  <c r="W58" i="3"/>
  <c r="Y22" i="3"/>
  <c r="X24" i="3"/>
  <c r="X3" i="3"/>
  <c r="Y79" i="11"/>
  <c r="Y80" i="11" s="1"/>
  <c r="Y27" i="11"/>
  <c r="Y11" i="12" s="1"/>
  <c r="Y95" i="12" s="1"/>
  <c r="Y15" i="11"/>
  <c r="Z4" i="12"/>
  <c r="Z4" i="11"/>
  <c r="X5" i="12"/>
  <c r="X5" i="11"/>
  <c r="X98" i="3"/>
  <c r="X248" i="10" s="1"/>
  <c r="X25" i="6"/>
  <c r="X232" i="25" s="1"/>
  <c r="X27" i="6"/>
  <c r="X234" i="25" s="1"/>
  <c r="X31" i="6"/>
  <c r="X238" i="25" s="1"/>
  <c r="X29" i="6"/>
  <c r="X236" i="25" s="1"/>
  <c r="X34" i="6"/>
  <c r="X241" i="25" s="1"/>
  <c r="X20" i="6"/>
  <c r="X227" i="25" s="1"/>
  <c r="X23" i="6"/>
  <c r="X230" i="25" s="1"/>
  <c r="X32" i="6"/>
  <c r="X239" i="25" s="1"/>
  <c r="X22" i="6"/>
  <c r="X229" i="25" s="1"/>
  <c r="X33" i="6"/>
  <c r="X240" i="25" s="1"/>
  <c r="X21" i="6"/>
  <c r="X228" i="25" s="1"/>
  <c r="X36" i="6"/>
  <c r="X243" i="25" s="1"/>
  <c r="X26" i="6"/>
  <c r="X233" i="25" s="1"/>
  <c r="X28" i="6"/>
  <c r="X235" i="25" s="1"/>
  <c r="X24" i="6"/>
  <c r="X231" i="25" s="1"/>
  <c r="X37" i="6"/>
  <c r="X244" i="25" s="1"/>
  <c r="X30" i="6"/>
  <c r="X237" i="25" s="1"/>
  <c r="X19" i="6"/>
  <c r="X226" i="25" s="1"/>
  <c r="X35" i="6"/>
  <c r="X242" i="25" s="1"/>
  <c r="Z4" i="6"/>
  <c r="Y10" i="6"/>
  <c r="Y51" i="6"/>
  <c r="Y16" i="6"/>
  <c r="X65" i="3"/>
  <c r="X101" i="12" s="1"/>
  <c r="X133" i="12" s="1"/>
  <c r="X5" i="6"/>
  <c r="Y109" i="3"/>
  <c r="Y107" i="3"/>
  <c r="Y106" i="3"/>
  <c r="Y104" i="3"/>
  <c r="Y102" i="3"/>
  <c r="Y105" i="3"/>
  <c r="Y101" i="3"/>
  <c r="Y103" i="3"/>
  <c r="Y108" i="3"/>
  <c r="Y97" i="3"/>
  <c r="Y260" i="10" s="1"/>
  <c r="Z90" i="3"/>
  <c r="Y89" i="3"/>
  <c r="Y91" i="3" s="1"/>
  <c r="AD50" i="3"/>
  <c r="Z94" i="3"/>
  <c r="Z93" i="3"/>
  <c r="Z43" i="3"/>
  <c r="Z39" i="3"/>
  <c r="Z42" i="3"/>
  <c r="Z41" i="3"/>
  <c r="Z38" i="3"/>
  <c r="Z37" i="3"/>
  <c r="Z30" i="3"/>
  <c r="Z26" i="3"/>
  <c r="AA23" i="3"/>
  <c r="Z40" i="3"/>
  <c r="Z36" i="3"/>
  <c r="Z44" i="3"/>
  <c r="AA48" i="3"/>
  <c r="AA52" i="3"/>
  <c r="AA49" i="3"/>
  <c r="Y27" i="3"/>
  <c r="AA51" i="3"/>
  <c r="Y33" i="3"/>
  <c r="Y41" i="10" s="1"/>
  <c r="Z70" i="30" l="1"/>
  <c r="Z93" i="27" s="1"/>
  <c r="Z69" i="30"/>
  <c r="Z68" i="30"/>
  <c r="Z95" i="3"/>
  <c r="Z233" i="10" s="1"/>
  <c r="Z100" i="3"/>
  <c r="AA35" i="3"/>
  <c r="AA32" i="3"/>
  <c r="AA29" i="3"/>
  <c r="AA72" i="7" s="1"/>
  <c r="AA31" i="3"/>
  <c r="U142" i="25"/>
  <c r="Z64" i="30"/>
  <c r="Z66" i="30" s="1"/>
  <c r="Z96" i="3"/>
  <c r="Z234" i="10" s="1"/>
  <c r="W108" i="25"/>
  <c r="W109" i="25" s="1"/>
  <c r="W38" i="25"/>
  <c r="W66" i="25" s="1"/>
  <c r="W77" i="27" s="1"/>
  <c r="Y137" i="28"/>
  <c r="Y138" i="28"/>
  <c r="U25" i="25"/>
  <c r="U26" i="25" s="1"/>
  <c r="U60" i="27"/>
  <c r="U64" i="27" s="1"/>
  <c r="V69" i="28"/>
  <c r="V110" i="25"/>
  <c r="V33" i="25"/>
  <c r="V80" i="27" s="1"/>
  <c r="V41" i="28"/>
  <c r="V94" i="25"/>
  <c r="V101" i="25" s="1"/>
  <c r="V102" i="25" s="1"/>
  <c r="V19" i="25"/>
  <c r="V60" i="27" s="1"/>
  <c r="Y74" i="27"/>
  <c r="Y113" i="27" s="1"/>
  <c r="W12" i="6"/>
  <c r="X63" i="28"/>
  <c r="X105" i="28"/>
  <c r="X115" i="28"/>
  <c r="X111" i="28"/>
  <c r="Z29" i="30"/>
  <c r="Z74" i="27" s="1"/>
  <c r="Z30" i="30"/>
  <c r="Z28" i="30"/>
  <c r="Z46" i="29" s="1"/>
  <c r="Z27" i="30"/>
  <c r="Y31" i="30"/>
  <c r="X195" i="25"/>
  <c r="X194" i="25"/>
  <c r="X193" i="25"/>
  <c r="X192" i="25"/>
  <c r="X191" i="25"/>
  <c r="X190" i="25"/>
  <c r="X189" i="25"/>
  <c r="X188" i="25"/>
  <c r="X187" i="25"/>
  <c r="X186" i="25"/>
  <c r="X185" i="25"/>
  <c r="X184" i="25"/>
  <c r="X183" i="25"/>
  <c r="X182" i="25"/>
  <c r="X180" i="25"/>
  <c r="X179" i="25"/>
  <c r="X178" i="25"/>
  <c r="X177" i="25"/>
  <c r="X176" i="25"/>
  <c r="X181" i="25"/>
  <c r="X268" i="25"/>
  <c r="X52" i="25" s="1"/>
  <c r="X219" i="25"/>
  <c r="X135" i="28"/>
  <c r="X136" i="28" s="1"/>
  <c r="X130" i="28"/>
  <c r="X67" i="28"/>
  <c r="X66" i="28"/>
  <c r="X39" i="28"/>
  <c r="X38" i="28"/>
  <c r="U61" i="25"/>
  <c r="Z155" i="28"/>
  <c r="Z156" i="28" s="1"/>
  <c r="Y72" i="30"/>
  <c r="AA65" i="30"/>
  <c r="Z71" i="30"/>
  <c r="Y136" i="27"/>
  <c r="Y92" i="27"/>
  <c r="Z83" i="30"/>
  <c r="Z82" i="30"/>
  <c r="Z81" i="30"/>
  <c r="Z80" i="30"/>
  <c r="Z79" i="30"/>
  <c r="Z78" i="30"/>
  <c r="Z76" i="30"/>
  <c r="Z75" i="30"/>
  <c r="Z74" i="30"/>
  <c r="Z77" i="30"/>
  <c r="X94" i="27"/>
  <c r="X135" i="27"/>
  <c r="X137" i="27" s="1"/>
  <c r="V97" i="27"/>
  <c r="V139" i="27"/>
  <c r="V140" i="27" s="1"/>
  <c r="V125" i="25"/>
  <c r="V158" i="25"/>
  <c r="V159" i="25" s="1"/>
  <c r="W82" i="25"/>
  <c r="W96" i="27" s="1"/>
  <c r="W124" i="25"/>
  <c r="W68" i="28"/>
  <c r="S68" i="27"/>
  <c r="T68" i="27"/>
  <c r="W40" i="28"/>
  <c r="Y2" i="26"/>
  <c r="Y2" i="28"/>
  <c r="Y104" i="28" s="1"/>
  <c r="X1" i="26"/>
  <c r="X1" i="28"/>
  <c r="V109" i="25"/>
  <c r="V140" i="25"/>
  <c r="V141" i="25" s="1"/>
  <c r="X112" i="27"/>
  <c r="X114" i="27" s="1"/>
  <c r="X75" i="27"/>
  <c r="Y73" i="27"/>
  <c r="V116" i="27"/>
  <c r="V117" i="27" s="1"/>
  <c r="V78" i="27"/>
  <c r="Y23" i="29"/>
  <c r="Y48" i="29" s="1"/>
  <c r="Y49" i="29" s="1"/>
  <c r="Y2" i="27"/>
  <c r="Y2" i="25"/>
  <c r="Y2" i="29"/>
  <c r="W18" i="11"/>
  <c r="W21" i="11" s="1"/>
  <c r="Z37" i="30"/>
  <c r="Z38" i="30"/>
  <c r="Z23" i="30"/>
  <c r="Z40" i="30"/>
  <c r="Z36" i="30"/>
  <c r="Z41" i="30"/>
  <c r="Z39" i="30"/>
  <c r="Z33" i="30"/>
  <c r="Z2" i="30"/>
  <c r="Z42" i="30"/>
  <c r="Z34" i="30"/>
  <c r="Z35" i="30"/>
  <c r="AA24" i="30"/>
  <c r="Y47" i="29"/>
  <c r="Y1" i="30"/>
  <c r="Y25" i="30"/>
  <c r="X1" i="27"/>
  <c r="X1" i="25"/>
  <c r="X1" i="29"/>
  <c r="V113" i="12"/>
  <c r="V10" i="12"/>
  <c r="V5" i="8" s="1"/>
  <c r="W17" i="11"/>
  <c r="W20" i="11" s="1"/>
  <c r="W23" i="11" s="1"/>
  <c r="Y46" i="10"/>
  <c r="Y52" i="10"/>
  <c r="Y50" i="10"/>
  <c r="Y54" i="10"/>
  <c r="Y48" i="10"/>
  <c r="Y51" i="10"/>
  <c r="Y53" i="10"/>
  <c r="Y47" i="10"/>
  <c r="Y49" i="10"/>
  <c r="Y74" i="10"/>
  <c r="Y69" i="10"/>
  <c r="Y72" i="10"/>
  <c r="Y68" i="10"/>
  <c r="Y76" i="10"/>
  <c r="Y70" i="10"/>
  <c r="Y77" i="10"/>
  <c r="Y73" i="10"/>
  <c r="Y75" i="10"/>
  <c r="Y71" i="10"/>
  <c r="Z278" i="7"/>
  <c r="Z15" i="10"/>
  <c r="Z202" i="7"/>
  <c r="Z150" i="7"/>
  <c r="Z97" i="7"/>
  <c r="Y207" i="10"/>
  <c r="Y208" i="10"/>
  <c r="Y206" i="10"/>
  <c r="Y213" i="10"/>
  <c r="Y214" i="10"/>
  <c r="Y210" i="10"/>
  <c r="Y215" i="10"/>
  <c r="Y209" i="10"/>
  <c r="Y212" i="10"/>
  <c r="Y211" i="10"/>
  <c r="AA4" i="10"/>
  <c r="AA4" i="7"/>
  <c r="Y5" i="10"/>
  <c r="Y5" i="7"/>
  <c r="X3" i="10"/>
  <c r="X3" i="7"/>
  <c r="Y21" i="10"/>
  <c r="Y22" i="10"/>
  <c r="Y24" i="10"/>
  <c r="Y23" i="10"/>
  <c r="Y28" i="10"/>
  <c r="Y27" i="10"/>
  <c r="Y20" i="10"/>
  <c r="Y25" i="10"/>
  <c r="Y26" i="10"/>
  <c r="Z64" i="10"/>
  <c r="Z202" i="10"/>
  <c r="Z201" i="7"/>
  <c r="Z149" i="7"/>
  <c r="Z96" i="7"/>
  <c r="X81" i="10"/>
  <c r="V264" i="10"/>
  <c r="V221" i="10"/>
  <c r="W154" i="10"/>
  <c r="W43" i="10"/>
  <c r="W252" i="10" s="1"/>
  <c r="W156" i="10"/>
  <c r="W87" i="10"/>
  <c r="W272" i="10" s="1"/>
  <c r="W17" i="10"/>
  <c r="W66" i="10"/>
  <c r="W83" i="10" s="1"/>
  <c r="W177" i="10" s="1"/>
  <c r="W155" i="10"/>
  <c r="W204" i="10"/>
  <c r="W264" i="10" s="1"/>
  <c r="W144" i="10"/>
  <c r="W168" i="10"/>
  <c r="W49" i="25" s="1"/>
  <c r="W101" i="27" s="1"/>
  <c r="X219" i="10"/>
  <c r="W351" i="10"/>
  <c r="W353" i="10"/>
  <c r="W352" i="10"/>
  <c r="W341" i="10"/>
  <c r="V252" i="10"/>
  <c r="X3" i="11"/>
  <c r="X3" i="12"/>
  <c r="Y3" i="3"/>
  <c r="X56" i="3"/>
  <c r="X58" i="3"/>
  <c r="X57" i="3"/>
  <c r="X55" i="3"/>
  <c r="X54" i="3"/>
  <c r="Y24" i="3"/>
  <c r="Z22" i="3"/>
  <c r="X3" i="6"/>
  <c r="AA4" i="12"/>
  <c r="AA4" i="11"/>
  <c r="Z79" i="11"/>
  <c r="Z80" i="11" s="1"/>
  <c r="Z27" i="11"/>
  <c r="Z11" i="12" s="1"/>
  <c r="Z95" i="12" s="1"/>
  <c r="Z15" i="11"/>
  <c r="Y5" i="12"/>
  <c r="Y5" i="11"/>
  <c r="AA4" i="6"/>
  <c r="Z51" i="6"/>
  <c r="Z16" i="6"/>
  <c r="Z10" i="6"/>
  <c r="Y65" i="3"/>
  <c r="Y101" i="12" s="1"/>
  <c r="Y133" i="12" s="1"/>
  <c r="Y5" i="6"/>
  <c r="Y31" i="6"/>
  <c r="Y238" i="25" s="1"/>
  <c r="Y20" i="6"/>
  <c r="Y227" i="25" s="1"/>
  <c r="Y28" i="6"/>
  <c r="Y235" i="25" s="1"/>
  <c r="Y23" i="6"/>
  <c r="Y230" i="25" s="1"/>
  <c r="Y32" i="6"/>
  <c r="Y239" i="25" s="1"/>
  <c r="Y25" i="6"/>
  <c r="Y232" i="25" s="1"/>
  <c r="Y27" i="6"/>
  <c r="Y234" i="25" s="1"/>
  <c r="Y33" i="6"/>
  <c r="Y240" i="25" s="1"/>
  <c r="Y21" i="6"/>
  <c r="Y228" i="25" s="1"/>
  <c r="Y24" i="6"/>
  <c r="Y231" i="25" s="1"/>
  <c r="Y34" i="6"/>
  <c r="Y241" i="25" s="1"/>
  <c r="Y35" i="6"/>
  <c r="Y242" i="25" s="1"/>
  <c r="Y26" i="6"/>
  <c r="Y233" i="25" s="1"/>
  <c r="Y19" i="6"/>
  <c r="Y226" i="25" s="1"/>
  <c r="Y36" i="6"/>
  <c r="Y243" i="25" s="1"/>
  <c r="Y30" i="6"/>
  <c r="Y237" i="25" s="1"/>
  <c r="Y22" i="6"/>
  <c r="Y229" i="25" s="1"/>
  <c r="Y37" i="6"/>
  <c r="Y244" i="25" s="1"/>
  <c r="Y29" i="6"/>
  <c r="Y236" i="25" s="1"/>
  <c r="AB52" i="3"/>
  <c r="Z108" i="3"/>
  <c r="Z106" i="3"/>
  <c r="Z103" i="3"/>
  <c r="Z109" i="3"/>
  <c r="Z104" i="3"/>
  <c r="Z102" i="3"/>
  <c r="Z107" i="3"/>
  <c r="Z101" i="3"/>
  <c r="Z97" i="3"/>
  <c r="Z260" i="10" s="1"/>
  <c r="Z105" i="3"/>
  <c r="Z89" i="3"/>
  <c r="Z91" i="3" s="1"/>
  <c r="AA90" i="3"/>
  <c r="AB49" i="3"/>
  <c r="AA94" i="3"/>
  <c r="AA93" i="3"/>
  <c r="AA44" i="3"/>
  <c r="AA43" i="3"/>
  <c r="AA39" i="3"/>
  <c r="AA42" i="3"/>
  <c r="AA41" i="3"/>
  <c r="AA30" i="3"/>
  <c r="AA37" i="3"/>
  <c r="AA26" i="3"/>
  <c r="AA38" i="3"/>
  <c r="AB23" i="3"/>
  <c r="AA36" i="3"/>
  <c r="AA40" i="3"/>
  <c r="AE50" i="3"/>
  <c r="Z33" i="3"/>
  <c r="Z41" i="10" s="1"/>
  <c r="Y98" i="3"/>
  <c r="Y248" i="10" s="1"/>
  <c r="Z27" i="3"/>
  <c r="AB51" i="3"/>
  <c r="AB48" i="3"/>
  <c r="AA68" i="30" l="1"/>
  <c r="AA70" i="30"/>
  <c r="AA69" i="30"/>
  <c r="AA96" i="3"/>
  <c r="AA234" i="10" s="1"/>
  <c r="AA100" i="3"/>
  <c r="AB32" i="3"/>
  <c r="AB29" i="3"/>
  <c r="AB72" i="7" s="1"/>
  <c r="AB31" i="3"/>
  <c r="AB35" i="3"/>
  <c r="AA93" i="27"/>
  <c r="AA64" i="30"/>
  <c r="AA66" i="30" s="1"/>
  <c r="W140" i="25"/>
  <c r="W141" i="25" s="1"/>
  <c r="X38" i="25"/>
  <c r="X66" i="25" s="1"/>
  <c r="X77" i="27" s="1"/>
  <c r="Z138" i="28"/>
  <c r="Z142" i="28"/>
  <c r="Y141" i="28"/>
  <c r="Y134" i="28"/>
  <c r="V25" i="25"/>
  <c r="V26" i="25" s="1"/>
  <c r="V61" i="25"/>
  <c r="W41" i="28"/>
  <c r="W19" i="25"/>
  <c r="W60" i="27" s="1"/>
  <c r="W94" i="25"/>
  <c r="W101" i="25" s="1"/>
  <c r="W102" i="25" s="1"/>
  <c r="W69" i="28"/>
  <c r="W33" i="25"/>
  <c r="W80" i="27" s="1"/>
  <c r="W110" i="25"/>
  <c r="Y63" i="28"/>
  <c r="Y115" i="28"/>
  <c r="Y105" i="28"/>
  <c r="Y111" i="28"/>
  <c r="AA29" i="30"/>
  <c r="AA74" i="27" s="1"/>
  <c r="AA27" i="30"/>
  <c r="AA30" i="30"/>
  <c r="AA28" i="30"/>
  <c r="AA46" i="29" s="1"/>
  <c r="Z31" i="30"/>
  <c r="Y195" i="25"/>
  <c r="Y194" i="25"/>
  <c r="Y193" i="25"/>
  <c r="Y192" i="25"/>
  <c r="Y191" i="25"/>
  <c r="Y190" i="25"/>
  <c r="Y189" i="25"/>
  <c r="Y188" i="25"/>
  <c r="Y187" i="25"/>
  <c r="Y186" i="25"/>
  <c r="Y180" i="25"/>
  <c r="Y179" i="25"/>
  <c r="Y178" i="25"/>
  <c r="Y177" i="25"/>
  <c r="Y176" i="25"/>
  <c r="Y185" i="25"/>
  <c r="Y184" i="25"/>
  <c r="Y183" i="25"/>
  <c r="Y182" i="25"/>
  <c r="Y181" i="25"/>
  <c r="Y219" i="25"/>
  <c r="Y268" i="25"/>
  <c r="Y52" i="25" s="1"/>
  <c r="Y135" i="28"/>
  <c r="Y130" i="28"/>
  <c r="Y67" i="28"/>
  <c r="Y66" i="28"/>
  <c r="Y39" i="28"/>
  <c r="Y38" i="28"/>
  <c r="AA155" i="28"/>
  <c r="AA156" i="28" s="1"/>
  <c r="Y3" i="12"/>
  <c r="U66" i="27"/>
  <c r="U67" i="27" s="1"/>
  <c r="U68" i="27" s="1"/>
  <c r="Y94" i="27"/>
  <c r="Y135" i="27"/>
  <c r="Y137" i="27" s="1"/>
  <c r="Z136" i="27"/>
  <c r="Z92" i="27"/>
  <c r="AA83" i="30"/>
  <c r="AA82" i="30"/>
  <c r="AA81" i="30"/>
  <c r="AA80" i="30"/>
  <c r="AA79" i="30"/>
  <c r="AA78" i="30"/>
  <c r="AA76" i="30"/>
  <c r="AA75" i="30"/>
  <c r="AA74" i="30"/>
  <c r="AA77" i="30"/>
  <c r="Z72" i="30"/>
  <c r="AB65" i="30"/>
  <c r="AA71" i="30"/>
  <c r="W97" i="27"/>
  <c r="W139" i="27"/>
  <c r="W140" i="27" s="1"/>
  <c r="W125" i="25"/>
  <c r="W158" i="25"/>
  <c r="W159" i="25" s="1"/>
  <c r="X82" i="25"/>
  <c r="X96" i="27" s="1"/>
  <c r="X124" i="25"/>
  <c r="X68" i="28"/>
  <c r="V142" i="25"/>
  <c r="V66" i="27"/>
  <c r="V67" i="27" s="1"/>
  <c r="V64" i="27"/>
  <c r="Y1" i="26"/>
  <c r="Y1" i="28"/>
  <c r="X17" i="11"/>
  <c r="X20" i="11" s="1"/>
  <c r="X40" i="28"/>
  <c r="Z2" i="26"/>
  <c r="Z2" i="28"/>
  <c r="Z104" i="28" s="1"/>
  <c r="X108" i="25"/>
  <c r="X109" i="25" s="1"/>
  <c r="Y112" i="27"/>
  <c r="Y114" i="27" s="1"/>
  <c r="Y75" i="27"/>
  <c r="Z113" i="27"/>
  <c r="Z73" i="27"/>
  <c r="W116" i="27"/>
  <c r="W117" i="27" s="1"/>
  <c r="W78" i="27"/>
  <c r="Y1" i="27"/>
  <c r="Y1" i="25"/>
  <c r="Y1" i="29"/>
  <c r="Z25" i="30"/>
  <c r="Z1" i="30"/>
  <c r="Z47" i="29"/>
  <c r="AA41" i="30"/>
  <c r="AA38" i="30"/>
  <c r="AA40" i="30"/>
  <c r="AA42" i="30"/>
  <c r="AA34" i="30"/>
  <c r="AA39" i="30"/>
  <c r="AB24" i="30"/>
  <c r="AA37" i="30"/>
  <c r="AA35" i="30"/>
  <c r="AA23" i="30"/>
  <c r="AA2" i="30"/>
  <c r="AA33" i="30"/>
  <c r="AA36" i="30"/>
  <c r="Z2" i="27"/>
  <c r="Z2" i="25"/>
  <c r="Z2" i="29"/>
  <c r="Z23" i="29"/>
  <c r="Z48" i="29" s="1"/>
  <c r="Z49" i="29" s="1"/>
  <c r="X18" i="11"/>
  <c r="W113" i="12"/>
  <c r="W10" i="12"/>
  <c r="W5" i="8" s="1"/>
  <c r="X12" i="6"/>
  <c r="Y219" i="10"/>
  <c r="AA15" i="10"/>
  <c r="AA202" i="7"/>
  <c r="AA150" i="7"/>
  <c r="AA97" i="7"/>
  <c r="AA278" i="7"/>
  <c r="Z5" i="10"/>
  <c r="Z5" i="7"/>
  <c r="AA202" i="10"/>
  <c r="AA64" i="10"/>
  <c r="X168" i="10"/>
  <c r="X49" i="25" s="1"/>
  <c r="X101" i="27" s="1"/>
  <c r="Z74" i="10"/>
  <c r="Z77" i="10"/>
  <c r="Z69" i="10"/>
  <c r="Z73" i="10"/>
  <c r="Z68" i="10"/>
  <c r="Z76" i="10"/>
  <c r="Z70" i="10"/>
  <c r="Z75" i="10"/>
  <c r="Z72" i="10"/>
  <c r="Z71" i="10"/>
  <c r="AB4" i="10"/>
  <c r="AB4" i="7"/>
  <c r="Y3" i="6"/>
  <c r="Y3" i="10"/>
  <c r="Y3" i="7"/>
  <c r="W221" i="10"/>
  <c r="W238" i="10"/>
  <c r="Z54" i="10"/>
  <c r="Z46" i="10"/>
  <c r="Z53" i="10"/>
  <c r="Z48" i="10"/>
  <c r="Z51" i="10"/>
  <c r="Z49" i="10"/>
  <c r="Z47" i="10"/>
  <c r="Z52" i="10"/>
  <c r="Z50" i="10"/>
  <c r="X341" i="10"/>
  <c r="X352" i="10"/>
  <c r="X351" i="10"/>
  <c r="X353" i="10"/>
  <c r="X17" i="10"/>
  <c r="X238" i="10" s="1"/>
  <c r="X43" i="10"/>
  <c r="X252" i="10" s="1"/>
  <c r="X154" i="10"/>
  <c r="X155" i="10"/>
  <c r="X66" i="10"/>
  <c r="X83" i="10" s="1"/>
  <c r="X177" i="10" s="1"/>
  <c r="X87" i="10"/>
  <c r="X272" i="10" s="1"/>
  <c r="X144" i="10"/>
  <c r="X204" i="10"/>
  <c r="X264" i="10" s="1"/>
  <c r="X156" i="10"/>
  <c r="Z22" i="10"/>
  <c r="Z28" i="10"/>
  <c r="Z21" i="10"/>
  <c r="Z24" i="10"/>
  <c r="Z25" i="10"/>
  <c r="Z20" i="10"/>
  <c r="Z23" i="10"/>
  <c r="Z27" i="10"/>
  <c r="Z26" i="10"/>
  <c r="Y81" i="10"/>
  <c r="AA201" i="7"/>
  <c r="AA149" i="7"/>
  <c r="AA96" i="7"/>
  <c r="Z213" i="10"/>
  <c r="Z212" i="10"/>
  <c r="Z209" i="10"/>
  <c r="Z211" i="10"/>
  <c r="Z206" i="10"/>
  <c r="Z207" i="10"/>
  <c r="Z214" i="10"/>
  <c r="Z208" i="10"/>
  <c r="Z210" i="10"/>
  <c r="Z215" i="10"/>
  <c r="Y3" i="11"/>
  <c r="Z3" i="3"/>
  <c r="Z24" i="3"/>
  <c r="AA22" i="3"/>
  <c r="Y56" i="3"/>
  <c r="Y54" i="3"/>
  <c r="Y57" i="3"/>
  <c r="Y55" i="3"/>
  <c r="Y58" i="3"/>
  <c r="Z5" i="12"/>
  <c r="Z5" i="11"/>
  <c r="AB4" i="12"/>
  <c r="AB4" i="11"/>
  <c r="AA79" i="11"/>
  <c r="AA80" i="11" s="1"/>
  <c r="AA27" i="11"/>
  <c r="AA11" i="12" s="1"/>
  <c r="AA95" i="12" s="1"/>
  <c r="AA15" i="11"/>
  <c r="Z65" i="3"/>
  <c r="Z101" i="12" s="1"/>
  <c r="Z133" i="12" s="1"/>
  <c r="Z5" i="6"/>
  <c r="AB4" i="6"/>
  <c r="Z25" i="6"/>
  <c r="Z232" i="25" s="1"/>
  <c r="Z21" i="6"/>
  <c r="Z228" i="25" s="1"/>
  <c r="Z27" i="6"/>
  <c r="Z234" i="25" s="1"/>
  <c r="Z29" i="6"/>
  <c r="Z236" i="25" s="1"/>
  <c r="Z20" i="6"/>
  <c r="Z227" i="25" s="1"/>
  <c r="Z26" i="6"/>
  <c r="Z233" i="25" s="1"/>
  <c r="Z31" i="6"/>
  <c r="Z238" i="25" s="1"/>
  <c r="Z33" i="6"/>
  <c r="Z240" i="25" s="1"/>
  <c r="Z24" i="6"/>
  <c r="Z231" i="25" s="1"/>
  <c r="Z28" i="6"/>
  <c r="Z235" i="25" s="1"/>
  <c r="Z36" i="6"/>
  <c r="Z243" i="25" s="1"/>
  <c r="Z22" i="6"/>
  <c r="Z229" i="25" s="1"/>
  <c r="Z19" i="6"/>
  <c r="Z226" i="25" s="1"/>
  <c r="Z34" i="6"/>
  <c r="Z241" i="25" s="1"/>
  <c r="Z32" i="6"/>
  <c r="Z239" i="25" s="1"/>
  <c r="Z30" i="6"/>
  <c r="Z237" i="25" s="1"/>
  <c r="Z35" i="6"/>
  <c r="Z242" i="25" s="1"/>
  <c r="Z23" i="6"/>
  <c r="Z230" i="25" s="1"/>
  <c r="Z37" i="6"/>
  <c r="Z244" i="25" s="1"/>
  <c r="AA10" i="6"/>
  <c r="AA51" i="6"/>
  <c r="AA16" i="6"/>
  <c r="AC49" i="3"/>
  <c r="AF50" i="3"/>
  <c r="AA27" i="3"/>
  <c r="AA109" i="3"/>
  <c r="AA107" i="3"/>
  <c r="AA105" i="3"/>
  <c r="AA106" i="3"/>
  <c r="AA108" i="3"/>
  <c r="AA102" i="3"/>
  <c r="AA101" i="3"/>
  <c r="AA103" i="3"/>
  <c r="AA104" i="3"/>
  <c r="AB90" i="3"/>
  <c r="AA97" i="3"/>
  <c r="AA260" i="10" s="1"/>
  <c r="AA89" i="3"/>
  <c r="AA91" i="3" s="1"/>
  <c r="AC51" i="3"/>
  <c r="AB93" i="3"/>
  <c r="AB94" i="3"/>
  <c r="AB43" i="3"/>
  <c r="AB41" i="3"/>
  <c r="AB42" i="3"/>
  <c r="AB30" i="3"/>
  <c r="AB38" i="3"/>
  <c r="AB44" i="3"/>
  <c r="AB40" i="3"/>
  <c r="AB36" i="3"/>
  <c r="AB39" i="3"/>
  <c r="AB26" i="3"/>
  <c r="AB37" i="3"/>
  <c r="AC23" i="3"/>
  <c r="Z98" i="3"/>
  <c r="Z248" i="10" s="1"/>
  <c r="AC52" i="3"/>
  <c r="AC48" i="3"/>
  <c r="AA95" i="3"/>
  <c r="AA233" i="10" s="1"/>
  <c r="AA33" i="3"/>
  <c r="AA41" i="10" s="1"/>
  <c r="AB69" i="30" l="1"/>
  <c r="AB68" i="30"/>
  <c r="AB70" i="30"/>
  <c r="Y143" i="28"/>
  <c r="Y254" i="10" s="1"/>
  <c r="AB95" i="3"/>
  <c r="AB233" i="10" s="1"/>
  <c r="AB100" i="3"/>
  <c r="AC35" i="3"/>
  <c r="AC29" i="3"/>
  <c r="AC72" i="7" s="1"/>
  <c r="AC31" i="3"/>
  <c r="AC32" i="3"/>
  <c r="AB93" i="27"/>
  <c r="AB64" i="30"/>
  <c r="AB66" i="30" s="1"/>
  <c r="AB96" i="3"/>
  <c r="AB234" i="10" s="1"/>
  <c r="Y136" i="28"/>
  <c r="Y38" i="25"/>
  <c r="Y66" i="25" s="1"/>
  <c r="Y77" i="27" s="1"/>
  <c r="AA138" i="28"/>
  <c r="AA142" i="28"/>
  <c r="Z134" i="28"/>
  <c r="X41" i="28"/>
  <c r="X19" i="25"/>
  <c r="X60" i="27" s="1"/>
  <c r="X94" i="25"/>
  <c r="X33" i="25"/>
  <c r="X80" i="27" s="1"/>
  <c r="X110" i="25"/>
  <c r="X69" i="28"/>
  <c r="Y351" i="10"/>
  <c r="AA31" i="30"/>
  <c r="Z115" i="28"/>
  <c r="Z63" i="28"/>
  <c r="Z105" i="28"/>
  <c r="Z111" i="28"/>
  <c r="AB29" i="30"/>
  <c r="AB74" i="27" s="1"/>
  <c r="AB30" i="30"/>
  <c r="AB28" i="30"/>
  <c r="AB46" i="29" s="1"/>
  <c r="AB27" i="30"/>
  <c r="Z195" i="25"/>
  <c r="Z194" i="25"/>
  <c r="Z193" i="25"/>
  <c r="Z192" i="25"/>
  <c r="Z191" i="25"/>
  <c r="Z190" i="25"/>
  <c r="Z189" i="25"/>
  <c r="Z188" i="25"/>
  <c r="Z187" i="25"/>
  <c r="Z186" i="25"/>
  <c r="Z185" i="25"/>
  <c r="Z184" i="25"/>
  <c r="Z183" i="25"/>
  <c r="Z182" i="25"/>
  <c r="Z181" i="25"/>
  <c r="Z179" i="25"/>
  <c r="Z180" i="25"/>
  <c r="Z177" i="25"/>
  <c r="Z178" i="25"/>
  <c r="Z176" i="25"/>
  <c r="Z268" i="25"/>
  <c r="Z52" i="25" s="1"/>
  <c r="Z219" i="25"/>
  <c r="Z135" i="28"/>
  <c r="Z130" i="28"/>
  <c r="Z67" i="28"/>
  <c r="Z66" i="28"/>
  <c r="Z39" i="28"/>
  <c r="Z38" i="28"/>
  <c r="AB155" i="28"/>
  <c r="AB156" i="28" s="1"/>
  <c r="Z3" i="12"/>
  <c r="AC65" i="30"/>
  <c r="AB71" i="30"/>
  <c r="Z94" i="27"/>
  <c r="Z135" i="27"/>
  <c r="Z137" i="27" s="1"/>
  <c r="AB82" i="30"/>
  <c r="AB81" i="30"/>
  <c r="AB80" i="30"/>
  <c r="AB79" i="30"/>
  <c r="AB78" i="30"/>
  <c r="AB83" i="30"/>
  <c r="AB76" i="30"/>
  <c r="AB75" i="30"/>
  <c r="AB74" i="30"/>
  <c r="AB77" i="30"/>
  <c r="AA136" i="27"/>
  <c r="AA92" i="27"/>
  <c r="AA72" i="30"/>
  <c r="X97" i="27"/>
  <c r="X139" i="27"/>
  <c r="X140" i="27" s="1"/>
  <c r="X125" i="25"/>
  <c r="X158" i="25"/>
  <c r="X159" i="25" s="1"/>
  <c r="Y82" i="25"/>
  <c r="Y96" i="27" s="1"/>
  <c r="Y124" i="25"/>
  <c r="Y352" i="10"/>
  <c r="Y40" i="28"/>
  <c r="V68" i="27"/>
  <c r="X78" i="27"/>
  <c r="AA2" i="26"/>
  <c r="AA2" i="28"/>
  <c r="AA104" i="28" s="1"/>
  <c r="Z1" i="26"/>
  <c r="Z1" i="28"/>
  <c r="Y68" i="28"/>
  <c r="W25" i="25"/>
  <c r="W26" i="25" s="1"/>
  <c r="W61" i="25"/>
  <c r="W142" i="25"/>
  <c r="X140" i="25"/>
  <c r="X141" i="25" s="1"/>
  <c r="Y108" i="25"/>
  <c r="Y140" i="25" s="1"/>
  <c r="Y141" i="25" s="1"/>
  <c r="Z112" i="27"/>
  <c r="Z114" i="27" s="1"/>
  <c r="Z75" i="27"/>
  <c r="AA113" i="27"/>
  <c r="AA73" i="27"/>
  <c r="Z3" i="6"/>
  <c r="Y18" i="11"/>
  <c r="Y21" i="11" s="1"/>
  <c r="AA2" i="27"/>
  <c r="AA2" i="29"/>
  <c r="AA2" i="25"/>
  <c r="Y17" i="11"/>
  <c r="Y20" i="11" s="1"/>
  <c r="AA47" i="29"/>
  <c r="AA1" i="30"/>
  <c r="AA25" i="30"/>
  <c r="AB41" i="30"/>
  <c r="AB33" i="30"/>
  <c r="AB34" i="30"/>
  <c r="AB37" i="30"/>
  <c r="AB38" i="30"/>
  <c r="AB2" i="30"/>
  <c r="AB39" i="30"/>
  <c r="AB36" i="30"/>
  <c r="AC24" i="30"/>
  <c r="AB42" i="30"/>
  <c r="AB35" i="30"/>
  <c r="AB40" i="30"/>
  <c r="AB23" i="30"/>
  <c r="AA23" i="29"/>
  <c r="AA48" i="29" s="1"/>
  <c r="AA49" i="29" s="1"/>
  <c r="Z1" i="27"/>
  <c r="Z1" i="25"/>
  <c r="Z1" i="29"/>
  <c r="X21" i="11"/>
  <c r="X23" i="11" s="1"/>
  <c r="X10" i="12" s="1"/>
  <c r="X5" i="8" s="1"/>
  <c r="Y23" i="11"/>
  <c r="Y113" i="12" s="1"/>
  <c r="Y353" i="10"/>
  <c r="Y12" i="6"/>
  <c r="Y341" i="10"/>
  <c r="Y168" i="10"/>
  <c r="Y49" i="25" s="1"/>
  <c r="Y101" i="27" s="1"/>
  <c r="Y154" i="10"/>
  <c r="Y144" i="10"/>
  <c r="Y17" i="10"/>
  <c r="Y238" i="10" s="1"/>
  <c r="Y204" i="10"/>
  <c r="Y43" i="10"/>
  <c r="Y252" i="10" s="1"/>
  <c r="Y66" i="10"/>
  <c r="Y83" i="10" s="1"/>
  <c r="Y177" i="10" s="1"/>
  <c r="Y87" i="10"/>
  <c r="Y272" i="10" s="1"/>
  <c r="Y155" i="10"/>
  <c r="Y156" i="10"/>
  <c r="AA5" i="10"/>
  <c r="AA5" i="7"/>
  <c r="Z81" i="10"/>
  <c r="AA74" i="10"/>
  <c r="AA73" i="10"/>
  <c r="AA76" i="10"/>
  <c r="AA71" i="10"/>
  <c r="AA70" i="10"/>
  <c r="AA77" i="10"/>
  <c r="AA69" i="10"/>
  <c r="AA68" i="10"/>
  <c r="AA75" i="10"/>
  <c r="AA72" i="10"/>
  <c r="Z3" i="11"/>
  <c r="Z3" i="10"/>
  <c r="Z3" i="7"/>
  <c r="AA210" i="10"/>
  <c r="AA208" i="10"/>
  <c r="AA206" i="10"/>
  <c r="AA209" i="10"/>
  <c r="AA212" i="10"/>
  <c r="AA211" i="10"/>
  <c r="AA214" i="10"/>
  <c r="AA207" i="10"/>
  <c r="AA213" i="10"/>
  <c r="AA215" i="10"/>
  <c r="AC4" i="10"/>
  <c r="AC4" i="7"/>
  <c r="AB15" i="10"/>
  <c r="AB202" i="7"/>
  <c r="AB150" i="7"/>
  <c r="AB97" i="7"/>
  <c r="AB278" i="7"/>
  <c r="AA21" i="10"/>
  <c r="AA23" i="10"/>
  <c r="AA27" i="10"/>
  <c r="AA22" i="10"/>
  <c r="AA25" i="10"/>
  <c r="AA20" i="10"/>
  <c r="AA28" i="10"/>
  <c r="AA24" i="10"/>
  <c r="AA26" i="10"/>
  <c r="Z219" i="10"/>
  <c r="AA51" i="10"/>
  <c r="AA52" i="10"/>
  <c r="AA54" i="10"/>
  <c r="AA53" i="10"/>
  <c r="AA50" i="10"/>
  <c r="AA48" i="10"/>
  <c r="AA49" i="10"/>
  <c r="AA46" i="10"/>
  <c r="AA47" i="10"/>
  <c r="X221" i="10"/>
  <c r="AB202" i="10"/>
  <c r="AB64" i="10"/>
  <c r="AB201" i="7"/>
  <c r="AB149" i="7"/>
  <c r="AB96" i="7"/>
  <c r="AA3" i="3"/>
  <c r="AA24" i="3"/>
  <c r="AB22" i="3"/>
  <c r="Z56" i="3"/>
  <c r="Z54" i="3"/>
  <c r="Z58" i="3"/>
  <c r="Z57" i="3"/>
  <c r="Z55" i="3"/>
  <c r="AC4" i="12"/>
  <c r="AC4" i="11"/>
  <c r="AA5" i="12"/>
  <c r="AA5" i="11"/>
  <c r="AB15" i="11"/>
  <c r="AB27" i="11"/>
  <c r="AB11" i="12" s="1"/>
  <c r="AB95" i="12" s="1"/>
  <c r="AB79" i="11"/>
  <c r="AB80" i="11" s="1"/>
  <c r="AC4" i="6"/>
  <c r="AA65" i="3"/>
  <c r="AA101" i="12" s="1"/>
  <c r="AA133" i="12" s="1"/>
  <c r="AA5" i="6"/>
  <c r="AA27" i="6"/>
  <c r="AA234" i="25" s="1"/>
  <c r="AA25" i="6"/>
  <c r="AA232" i="25" s="1"/>
  <c r="AA20" i="6"/>
  <c r="AA227" i="25" s="1"/>
  <c r="AA29" i="6"/>
  <c r="AA236" i="25" s="1"/>
  <c r="AA26" i="6"/>
  <c r="AA233" i="25" s="1"/>
  <c r="AA31" i="6"/>
  <c r="AA238" i="25" s="1"/>
  <c r="AA33" i="6"/>
  <c r="AA240" i="25" s="1"/>
  <c r="AA21" i="6"/>
  <c r="AA228" i="25" s="1"/>
  <c r="AA34" i="6"/>
  <c r="AA241" i="25" s="1"/>
  <c r="AA23" i="6"/>
  <c r="AA230" i="25" s="1"/>
  <c r="AA28" i="6"/>
  <c r="AA235" i="25" s="1"/>
  <c r="AA22" i="6"/>
  <c r="AA229" i="25" s="1"/>
  <c r="AA35" i="6"/>
  <c r="AA242" i="25" s="1"/>
  <c r="AA36" i="6"/>
  <c r="AA243" i="25" s="1"/>
  <c r="AA30" i="6"/>
  <c r="AA237" i="25" s="1"/>
  <c r="AA32" i="6"/>
  <c r="AA239" i="25" s="1"/>
  <c r="AA24" i="6"/>
  <c r="AA231" i="25" s="1"/>
  <c r="AA19" i="6"/>
  <c r="AA226" i="25" s="1"/>
  <c r="AA37" i="6"/>
  <c r="AA244" i="25" s="1"/>
  <c r="AB10" i="6"/>
  <c r="AB51" i="6"/>
  <c r="AB16" i="6"/>
  <c r="AC94" i="3"/>
  <c r="AC93" i="3"/>
  <c r="AC44" i="3"/>
  <c r="AC42" i="3"/>
  <c r="AC40" i="3"/>
  <c r="AC41" i="3"/>
  <c r="AC38" i="3"/>
  <c r="AC37" i="3"/>
  <c r="AC43" i="3"/>
  <c r="AC39" i="3"/>
  <c r="AC26" i="3"/>
  <c r="AC30" i="3"/>
  <c r="AD23" i="3"/>
  <c r="AC36" i="3"/>
  <c r="AD52" i="3"/>
  <c r="AD51" i="3"/>
  <c r="AB33" i="3"/>
  <c r="AB41" i="10" s="1"/>
  <c r="AG50" i="3"/>
  <c r="AB27" i="3"/>
  <c r="AD48" i="3"/>
  <c r="AA98" i="3"/>
  <c r="AA248" i="10" s="1"/>
  <c r="AD49" i="3"/>
  <c r="AB108" i="3"/>
  <c r="AB106" i="3"/>
  <c r="AB104" i="3"/>
  <c r="AB105" i="3"/>
  <c r="AB101" i="3"/>
  <c r="AB103" i="3"/>
  <c r="AB107" i="3"/>
  <c r="AB97" i="3"/>
  <c r="AB260" i="10" s="1"/>
  <c r="AB109" i="3"/>
  <c r="AB89" i="3"/>
  <c r="AB91" i="3" s="1"/>
  <c r="AB102" i="3"/>
  <c r="AC90" i="3"/>
  <c r="Y144" i="28" l="1"/>
  <c r="E173" i="1"/>
  <c r="D45" i="10" s="1"/>
  <c r="Z45" i="10" s="1"/>
  <c r="Z58" i="10" s="1"/>
  <c r="Z48" i="25" s="1"/>
  <c r="Y145" i="28"/>
  <c r="AC70" i="30"/>
  <c r="AC93" i="27" s="1"/>
  <c r="AC68" i="30"/>
  <c r="AC69" i="30"/>
  <c r="AC96" i="3"/>
  <c r="AC234" i="10" s="1"/>
  <c r="AC100" i="3"/>
  <c r="AD32" i="3"/>
  <c r="AD31" i="3"/>
  <c r="AD35" i="3"/>
  <c r="AD29" i="3"/>
  <c r="AD72" i="7" s="1"/>
  <c r="AC64" i="30"/>
  <c r="AC66" i="30" s="1"/>
  <c r="Z38" i="25"/>
  <c r="Z66" i="25" s="1"/>
  <c r="Z77" i="27" s="1"/>
  <c r="AB138" i="28"/>
  <c r="AB142" i="28"/>
  <c r="Z136" i="28"/>
  <c r="Z137" i="28" s="1"/>
  <c r="Z141" i="28" s="1"/>
  <c r="AA134" i="28"/>
  <c r="Y94" i="25"/>
  <c r="Y101" i="25" s="1"/>
  <c r="Y102" i="25" s="1"/>
  <c r="Y19" i="25"/>
  <c r="Y60" i="27" s="1"/>
  <c r="Y69" i="28"/>
  <c r="Y110" i="25"/>
  <c r="Y33" i="25"/>
  <c r="Y80" i="27" s="1"/>
  <c r="Y41" i="28"/>
  <c r="AA63" i="28"/>
  <c r="AA105" i="28"/>
  <c r="AA115" i="28"/>
  <c r="AA111" i="28"/>
  <c r="AC29" i="30"/>
  <c r="AC30" i="30"/>
  <c r="AC28" i="30"/>
  <c r="AC46" i="29" s="1"/>
  <c r="AC27" i="30"/>
  <c r="AB31" i="30"/>
  <c r="AA195" i="25"/>
  <c r="AA194" i="25"/>
  <c r="AA193" i="25"/>
  <c r="AA192" i="25"/>
  <c r="AA191" i="25"/>
  <c r="AA190" i="25"/>
  <c r="AA189" i="25"/>
  <c r="AA188" i="25"/>
  <c r="AA187" i="25"/>
  <c r="AA186" i="25"/>
  <c r="AA185" i="25"/>
  <c r="AA184" i="25"/>
  <c r="AA183" i="25"/>
  <c r="AA182" i="25"/>
  <c r="AA181" i="25"/>
  <c r="AA180" i="25"/>
  <c r="AA179" i="25"/>
  <c r="AA178" i="25"/>
  <c r="AA177" i="25"/>
  <c r="AA176" i="25"/>
  <c r="AA268" i="25"/>
  <c r="AA52" i="25" s="1"/>
  <c r="AA219" i="25"/>
  <c r="AA135" i="28"/>
  <c r="AA130" i="28"/>
  <c r="AA67" i="28"/>
  <c r="AA66" i="28"/>
  <c r="AA39" i="28"/>
  <c r="AA38" i="28"/>
  <c r="Z341" i="10"/>
  <c r="AC155" i="28"/>
  <c r="AC156" i="28" s="1"/>
  <c r="AC82" i="30"/>
  <c r="AC81" i="30"/>
  <c r="AC80" i="30"/>
  <c r="AC79" i="30"/>
  <c r="AC78" i="30"/>
  <c r="AC77" i="30"/>
  <c r="AC83" i="30"/>
  <c r="AC76" i="30"/>
  <c r="AC75" i="30"/>
  <c r="AC74" i="30"/>
  <c r="AA94" i="27"/>
  <c r="AA135" i="27"/>
  <c r="AA137" i="27" s="1"/>
  <c r="AB136" i="27"/>
  <c r="AB92" i="27"/>
  <c r="AB72" i="30"/>
  <c r="AD65" i="30"/>
  <c r="AC71" i="30"/>
  <c r="Y97" i="27"/>
  <c r="Y139" i="27"/>
  <c r="Y140" i="27" s="1"/>
  <c r="Y125" i="25"/>
  <c r="Y158" i="25"/>
  <c r="Y159" i="25" s="1"/>
  <c r="Z82" i="25"/>
  <c r="Z96" i="27" s="1"/>
  <c r="Z124" i="25"/>
  <c r="Z40" i="28"/>
  <c r="X116" i="27"/>
  <c r="X117" i="27" s="1"/>
  <c r="AB2" i="26"/>
  <c r="AB2" i="28"/>
  <c r="AB104" i="28" s="1"/>
  <c r="Z352" i="10"/>
  <c r="W64" i="27"/>
  <c r="W66" i="27"/>
  <c r="W67" i="27" s="1"/>
  <c r="AA1" i="26"/>
  <c r="AA1" i="28"/>
  <c r="X25" i="25"/>
  <c r="X26" i="25" s="1"/>
  <c r="X61" i="25"/>
  <c r="Z68" i="28"/>
  <c r="X101" i="25"/>
  <c r="X102" i="25" s="1"/>
  <c r="X142" i="25"/>
  <c r="Y109" i="25"/>
  <c r="Y78" i="27"/>
  <c r="Z108" i="25"/>
  <c r="AB113" i="27"/>
  <c r="AB73" i="27"/>
  <c r="AA112" i="27"/>
  <c r="AA114" i="27" s="1"/>
  <c r="AA75" i="27"/>
  <c r="AB1" i="30"/>
  <c r="AB25" i="30"/>
  <c r="AB2" i="27"/>
  <c r="AB2" i="29"/>
  <c r="AB2" i="25"/>
  <c r="AB23" i="29"/>
  <c r="AB48" i="29" s="1"/>
  <c r="AB49" i="29" s="1"/>
  <c r="AA1" i="27"/>
  <c r="AA1" i="25"/>
  <c r="AA1" i="29"/>
  <c r="Y10" i="12"/>
  <c r="Y5" i="8" s="1"/>
  <c r="AC2" i="30"/>
  <c r="AC34" i="30"/>
  <c r="AC40" i="30"/>
  <c r="AC23" i="30"/>
  <c r="AC41" i="30"/>
  <c r="AC38" i="30"/>
  <c r="AC33" i="30"/>
  <c r="AC39" i="30"/>
  <c r="AC37" i="30"/>
  <c r="AC35" i="30"/>
  <c r="AC42" i="30"/>
  <c r="AC36" i="30"/>
  <c r="AD24" i="30"/>
  <c r="AB47" i="29"/>
  <c r="Z17" i="11"/>
  <c r="Z20" i="11" s="1"/>
  <c r="X113" i="12"/>
  <c r="Z351" i="10"/>
  <c r="Z12" i="6"/>
  <c r="Z353" i="10"/>
  <c r="Z18" i="11"/>
  <c r="AC15" i="10"/>
  <c r="AC202" i="7"/>
  <c r="AC278" i="7"/>
  <c r="AC150" i="7"/>
  <c r="AC97" i="7"/>
  <c r="AB45" i="10"/>
  <c r="AB46" i="10"/>
  <c r="AB51" i="10"/>
  <c r="AB53" i="10"/>
  <c r="AB54" i="10"/>
  <c r="AB50" i="10"/>
  <c r="AB48" i="10"/>
  <c r="AB52" i="10"/>
  <c r="AB49" i="10"/>
  <c r="AB47" i="10"/>
  <c r="Y264" i="10"/>
  <c r="Y221" i="10"/>
  <c r="AC202" i="10"/>
  <c r="AC64" i="10"/>
  <c r="AA3" i="10"/>
  <c r="AA3" i="7"/>
  <c r="AB28" i="10"/>
  <c r="AB21" i="10"/>
  <c r="AB23" i="10"/>
  <c r="AB25" i="10"/>
  <c r="AB22" i="10"/>
  <c r="AB26" i="10"/>
  <c r="AB20" i="10"/>
  <c r="AB24" i="10"/>
  <c r="AB27" i="10"/>
  <c r="AA3" i="6"/>
  <c r="AA3" i="12"/>
  <c r="AB214" i="10"/>
  <c r="AB206" i="10"/>
  <c r="AB212" i="10"/>
  <c r="AB208" i="10"/>
  <c r="AB213" i="10"/>
  <c r="AB209" i="10"/>
  <c r="AB210" i="10"/>
  <c r="AB215" i="10"/>
  <c r="AB211" i="10"/>
  <c r="AB207" i="10"/>
  <c r="AA3" i="11"/>
  <c r="AB74" i="10"/>
  <c r="AB75" i="10"/>
  <c r="AB69" i="10"/>
  <c r="AB72" i="10"/>
  <c r="AB76" i="10"/>
  <c r="AB70" i="10"/>
  <c r="AB73" i="10"/>
  <c r="AB71" i="10"/>
  <c r="AB77" i="10"/>
  <c r="AB68" i="10"/>
  <c r="AD4" i="10"/>
  <c r="AD4" i="7"/>
  <c r="Z154" i="10"/>
  <c r="Z66" i="10"/>
  <c r="Z83" i="10" s="1"/>
  <c r="Z177" i="10" s="1"/>
  <c r="Z204" i="10"/>
  <c r="Z264" i="10" s="1"/>
  <c r="Z156" i="10"/>
  <c r="Z155" i="10"/>
  <c r="Z17" i="10"/>
  <c r="Z238" i="10" s="1"/>
  <c r="Z87" i="10"/>
  <c r="Z272" i="10" s="1"/>
  <c r="Z43" i="10"/>
  <c r="Z252" i="10" s="1"/>
  <c r="Z144" i="10"/>
  <c r="AA81" i="10"/>
  <c r="Z168" i="10"/>
  <c r="Z49" i="25" s="1"/>
  <c r="Z101" i="27" s="1"/>
  <c r="AB5" i="10"/>
  <c r="AB5" i="7"/>
  <c r="AC201" i="7"/>
  <c r="AC149" i="7"/>
  <c r="AC96" i="7"/>
  <c r="Z167" i="10"/>
  <c r="Z149" i="10"/>
  <c r="AA219" i="10"/>
  <c r="AB3" i="3"/>
  <c r="AC22" i="3"/>
  <c r="AB24" i="3"/>
  <c r="AA56" i="3"/>
  <c r="AA55" i="3"/>
  <c r="AA54" i="3"/>
  <c r="AA58" i="3"/>
  <c r="AA57" i="3"/>
  <c r="AD4" i="12"/>
  <c r="AD4" i="11"/>
  <c r="AB5" i="12"/>
  <c r="AB5" i="11"/>
  <c r="AC79" i="11"/>
  <c r="AC80" i="11" s="1"/>
  <c r="AC27" i="11"/>
  <c r="AC11" i="12" s="1"/>
  <c r="AC95" i="12" s="1"/>
  <c r="AC15" i="11"/>
  <c r="AD4" i="6"/>
  <c r="AC10" i="6"/>
  <c r="AB20" i="6"/>
  <c r="AB227" i="25" s="1"/>
  <c r="AB21" i="6"/>
  <c r="AB228" i="25" s="1"/>
  <c r="AB28" i="6"/>
  <c r="AB235" i="25" s="1"/>
  <c r="AB23" i="6"/>
  <c r="AB230" i="25" s="1"/>
  <c r="AB25" i="6"/>
  <c r="AB232" i="25" s="1"/>
  <c r="AB22" i="6"/>
  <c r="AB229" i="25" s="1"/>
  <c r="AB33" i="6"/>
  <c r="AB240" i="25" s="1"/>
  <c r="AB31" i="6"/>
  <c r="AB238" i="25" s="1"/>
  <c r="AB37" i="6"/>
  <c r="AB244" i="25" s="1"/>
  <c r="AB32" i="6"/>
  <c r="AB239" i="25" s="1"/>
  <c r="AB24" i="6"/>
  <c r="AB231" i="25" s="1"/>
  <c r="AB29" i="6"/>
  <c r="AB236" i="25" s="1"/>
  <c r="AB35" i="6"/>
  <c r="AB242" i="25" s="1"/>
  <c r="AB27" i="6"/>
  <c r="AB234" i="25" s="1"/>
  <c r="AB34" i="6"/>
  <c r="AB241" i="25" s="1"/>
  <c r="AB30" i="6"/>
  <c r="AB237" i="25" s="1"/>
  <c r="AB26" i="6"/>
  <c r="AB233" i="25" s="1"/>
  <c r="AB19" i="6"/>
  <c r="AB226" i="25" s="1"/>
  <c r="AB36" i="6"/>
  <c r="AB243" i="25" s="1"/>
  <c r="AB65" i="3"/>
  <c r="AB101" i="12" s="1"/>
  <c r="AB133" i="12" s="1"/>
  <c r="AB5" i="6"/>
  <c r="AC51" i="6"/>
  <c r="AC16" i="6"/>
  <c r="AE51" i="3"/>
  <c r="AC27" i="3"/>
  <c r="AE48" i="3"/>
  <c r="AE52" i="3"/>
  <c r="AC33" i="3"/>
  <c r="AC41" i="10" s="1"/>
  <c r="AC107" i="3"/>
  <c r="AC105" i="3"/>
  <c r="AC108" i="3"/>
  <c r="AC103" i="3"/>
  <c r="AC106" i="3"/>
  <c r="AC109" i="3"/>
  <c r="AC101" i="3"/>
  <c r="AC104" i="3"/>
  <c r="AD90" i="3"/>
  <c r="AC89" i="3"/>
  <c r="AC91" i="3" s="1"/>
  <c r="AC102" i="3"/>
  <c r="AC97" i="3"/>
  <c r="AC260" i="10" s="1"/>
  <c r="AB98" i="3"/>
  <c r="AB248" i="10" s="1"/>
  <c r="AE49" i="3"/>
  <c r="AH50" i="3"/>
  <c r="AD94" i="3"/>
  <c r="AD93" i="3"/>
  <c r="AD43" i="3"/>
  <c r="AD41" i="3"/>
  <c r="AD39" i="3"/>
  <c r="AD38" i="3"/>
  <c r="AD37" i="3"/>
  <c r="AD36" i="3"/>
  <c r="AD44" i="3"/>
  <c r="AD40" i="3"/>
  <c r="AD30" i="3"/>
  <c r="AE23" i="3"/>
  <c r="AD42" i="3"/>
  <c r="AD26" i="3"/>
  <c r="AC95" i="3"/>
  <c r="AC233" i="10" s="1"/>
  <c r="R45" i="10" l="1"/>
  <c r="R58" i="10" s="1"/>
  <c r="N45" i="10"/>
  <c r="N58" i="10" s="1"/>
  <c r="N60" i="10" s="1"/>
  <c r="E45" i="10"/>
  <c r="E58" i="10" s="1"/>
  <c r="V45" i="10"/>
  <c r="V58" i="10" s="1"/>
  <c r="V48" i="25" s="1"/>
  <c r="M45" i="10"/>
  <c r="M58" i="10" s="1"/>
  <c r="M167" i="10" s="1"/>
  <c r="O45" i="10"/>
  <c r="O58" i="10" s="1"/>
  <c r="O48" i="25" s="1"/>
  <c r="Q45" i="10"/>
  <c r="Q58" i="10" s="1"/>
  <c r="Q149" i="10" s="1"/>
  <c r="J45" i="10"/>
  <c r="J58" i="10" s="1"/>
  <c r="J60" i="10" s="1"/>
  <c r="J176" i="10" s="1"/>
  <c r="K45" i="10"/>
  <c r="K58" i="10" s="1"/>
  <c r="K60" i="10" s="1"/>
  <c r="K338" i="7" s="1"/>
  <c r="T45" i="10"/>
  <c r="T58" i="10" s="1"/>
  <c r="T149" i="10" s="1"/>
  <c r="L45" i="10"/>
  <c r="L58" i="10" s="1"/>
  <c r="L60" i="10" s="1"/>
  <c r="L338" i="7" s="1"/>
  <c r="X45" i="10"/>
  <c r="X58" i="10" s="1"/>
  <c r="X149" i="10" s="1"/>
  <c r="Y45" i="10"/>
  <c r="Y58" i="10" s="1"/>
  <c r="Y149" i="10" s="1"/>
  <c r="P45" i="10"/>
  <c r="P58" i="10" s="1"/>
  <c r="P149" i="10" s="1"/>
  <c r="I45" i="10"/>
  <c r="I58" i="10" s="1"/>
  <c r="I60" i="10" s="1"/>
  <c r="I338" i="7" s="1"/>
  <c r="W45" i="10"/>
  <c r="W58" i="10" s="1"/>
  <c r="W167" i="10" s="1"/>
  <c r="AA45" i="10"/>
  <c r="AA58" i="10" s="1"/>
  <c r="AA48" i="25" s="1"/>
  <c r="S45" i="10"/>
  <c r="S58" i="10" s="1"/>
  <c r="S149" i="10" s="1"/>
  <c r="G45" i="10"/>
  <c r="G58" i="10" s="1"/>
  <c r="G60" i="10" s="1"/>
  <c r="G338" i="7" s="1"/>
  <c r="U45" i="10"/>
  <c r="U58" i="10" s="1"/>
  <c r="U167" i="10" s="1"/>
  <c r="H45" i="10"/>
  <c r="H58" i="10" s="1"/>
  <c r="H167" i="10" s="1"/>
  <c r="F45" i="10"/>
  <c r="F58" i="10" s="1"/>
  <c r="F48" i="25" s="1"/>
  <c r="AD68" i="30"/>
  <c r="AD69" i="30"/>
  <c r="AD70" i="30"/>
  <c r="AD93" i="27" s="1"/>
  <c r="R149" i="10"/>
  <c r="R48" i="25"/>
  <c r="E149" i="10"/>
  <c r="E48" i="25"/>
  <c r="L167" i="10"/>
  <c r="L48" i="25"/>
  <c r="T48" i="25"/>
  <c r="N149" i="10"/>
  <c r="N48" i="25"/>
  <c r="Y48" i="25"/>
  <c r="N167" i="10"/>
  <c r="AD95" i="3"/>
  <c r="AD233" i="10" s="1"/>
  <c r="AD100" i="3"/>
  <c r="L149" i="10"/>
  <c r="T167" i="10"/>
  <c r="E167" i="10"/>
  <c r="T60" i="10"/>
  <c r="T176" i="10" s="1"/>
  <c r="E60" i="10"/>
  <c r="E176" i="10" s="1"/>
  <c r="R167" i="10"/>
  <c r="M149" i="10"/>
  <c r="R60" i="10"/>
  <c r="R176" i="10" s="1"/>
  <c r="AE35" i="3"/>
  <c r="AE32" i="3"/>
  <c r="AE31" i="3"/>
  <c r="AE29" i="3"/>
  <c r="AE72" i="7" s="1"/>
  <c r="AD64" i="30"/>
  <c r="AD66" i="30" s="1"/>
  <c r="AD96" i="3"/>
  <c r="AD234" i="10" s="1"/>
  <c r="Y25" i="25"/>
  <c r="Y26" i="25" s="1"/>
  <c r="AA108" i="25"/>
  <c r="AA109" i="25" s="1"/>
  <c r="AA38" i="25"/>
  <c r="AA66" i="25" s="1"/>
  <c r="AA77" i="27" s="1"/>
  <c r="AA136" i="28"/>
  <c r="AA137" i="28" s="1"/>
  <c r="AA141" i="28" s="1"/>
  <c r="AA143" i="28" s="1"/>
  <c r="AA254" i="10" s="1"/>
  <c r="AC142" i="28"/>
  <c r="N338" i="7"/>
  <c r="N176" i="10"/>
  <c r="N189" i="10"/>
  <c r="AC138" i="28"/>
  <c r="Y142" i="25"/>
  <c r="AB134" i="28"/>
  <c r="Z143" i="28"/>
  <c r="Z254" i="10" s="1"/>
  <c r="Z94" i="25"/>
  <c r="Z101" i="25" s="1"/>
  <c r="Z102" i="25" s="1"/>
  <c r="Z19" i="25"/>
  <c r="Z60" i="27" s="1"/>
  <c r="Z69" i="28"/>
  <c r="Z110" i="25"/>
  <c r="Z33" i="25"/>
  <c r="Z80" i="27" s="1"/>
  <c r="Z41" i="28"/>
  <c r="AC74" i="27"/>
  <c r="AC113" i="27" s="1"/>
  <c r="AB63" i="28"/>
  <c r="AB115" i="28"/>
  <c r="AB105" i="28"/>
  <c r="AB111" i="28"/>
  <c r="AC31" i="30"/>
  <c r="AD29" i="30"/>
  <c r="AD30" i="30"/>
  <c r="AD28" i="30"/>
  <c r="AD46" i="29" s="1"/>
  <c r="AD27" i="30"/>
  <c r="AB195" i="25"/>
  <c r="AB194" i="25"/>
  <c r="AB193" i="25"/>
  <c r="AB192" i="25"/>
  <c r="AB191" i="25"/>
  <c r="AB190" i="25"/>
  <c r="AB189" i="25"/>
  <c r="AB188" i="25"/>
  <c r="AB187" i="25"/>
  <c r="AB186" i="25"/>
  <c r="AB185" i="25"/>
  <c r="AB184" i="25"/>
  <c r="AB183" i="25"/>
  <c r="AB182" i="25"/>
  <c r="AB181" i="25"/>
  <c r="AB180" i="25"/>
  <c r="AB179" i="25"/>
  <c r="AB178" i="25"/>
  <c r="AB177" i="25"/>
  <c r="AB176" i="25"/>
  <c r="AB268" i="25"/>
  <c r="AB52" i="25" s="1"/>
  <c r="AB219" i="25"/>
  <c r="AB135" i="28"/>
  <c r="AB130" i="28"/>
  <c r="AB39" i="28"/>
  <c r="AB38" i="28"/>
  <c r="AB67" i="28"/>
  <c r="AB66" i="28"/>
  <c r="AB3" i="6"/>
  <c r="AD155" i="28"/>
  <c r="AD156" i="28" s="1"/>
  <c r="Y61" i="25"/>
  <c r="AC72" i="30"/>
  <c r="AE65" i="30"/>
  <c r="AD71" i="30"/>
  <c r="AC136" i="27"/>
  <c r="AC92" i="27"/>
  <c r="AD83" i="30"/>
  <c r="AD82" i="30"/>
  <c r="AD81" i="30"/>
  <c r="AD80" i="30"/>
  <c r="AD79" i="30"/>
  <c r="AD77" i="30"/>
  <c r="AD76" i="30"/>
  <c r="AD75" i="30"/>
  <c r="AD74" i="30"/>
  <c r="AD78" i="30"/>
  <c r="AB94" i="27"/>
  <c r="AB135" i="27"/>
  <c r="AB137" i="27" s="1"/>
  <c r="Z97" i="27"/>
  <c r="Z139" i="27"/>
  <c r="Z140" i="27" s="1"/>
  <c r="Z125" i="25"/>
  <c r="Z158" i="25"/>
  <c r="Z159" i="25" s="1"/>
  <c r="AA82" i="25"/>
  <c r="AA96" i="27" s="1"/>
  <c r="AA124" i="25"/>
  <c r="Y64" i="27"/>
  <c r="AA40" i="28"/>
  <c r="AA68" i="28"/>
  <c r="W68" i="27"/>
  <c r="AC2" i="26"/>
  <c r="AC2" i="28"/>
  <c r="AC104" i="28" s="1"/>
  <c r="AB1" i="26"/>
  <c r="AB1" i="28"/>
  <c r="X66" i="27"/>
  <c r="X67" i="27" s="1"/>
  <c r="X64" i="27"/>
  <c r="Z140" i="25"/>
  <c r="Z141" i="25" s="1"/>
  <c r="Y116" i="27"/>
  <c r="Y117" i="27" s="1"/>
  <c r="Z109" i="25"/>
  <c r="AC73" i="27"/>
  <c r="AB112" i="27"/>
  <c r="AB114" i="27" s="1"/>
  <c r="AB75" i="27"/>
  <c r="Z116" i="27"/>
  <c r="Z117" i="27" s="1"/>
  <c r="Z78" i="27"/>
  <c r="AD2" i="30"/>
  <c r="AD40" i="30"/>
  <c r="AD39" i="30"/>
  <c r="AD23" i="30"/>
  <c r="AD34" i="30"/>
  <c r="AD35" i="30"/>
  <c r="AD41" i="30"/>
  <c r="AD37" i="30"/>
  <c r="AD33" i="30"/>
  <c r="AD42" i="30"/>
  <c r="AD38" i="30"/>
  <c r="AD36" i="30"/>
  <c r="AE24" i="30"/>
  <c r="AC1" i="30"/>
  <c r="AC25" i="30"/>
  <c r="AC47" i="29"/>
  <c r="AC23" i="29"/>
  <c r="AC48" i="29" s="1"/>
  <c r="AC49" i="29" s="1"/>
  <c r="AC2" i="27"/>
  <c r="AC2" i="29"/>
  <c r="AC2" i="25"/>
  <c r="AB1" i="27"/>
  <c r="AB1" i="25"/>
  <c r="AB1" i="29"/>
  <c r="AA12" i="6"/>
  <c r="Z21" i="11"/>
  <c r="Z23" i="11" s="1"/>
  <c r="Z113" i="12" s="1"/>
  <c r="AA18" i="11"/>
  <c r="AA17" i="11"/>
  <c r="AA20" i="11" s="1"/>
  <c r="AA168" i="10"/>
  <c r="AA49" i="25" s="1"/>
  <c r="AA101" i="27" s="1"/>
  <c r="AC5" i="10"/>
  <c r="AC5" i="7"/>
  <c r="Z221" i="10"/>
  <c r="AB58" i="10"/>
  <c r="AB48" i="25" s="1"/>
  <c r="AB219" i="10"/>
  <c r="AD202" i="10"/>
  <c r="AD64" i="10"/>
  <c r="AA204" i="10"/>
  <c r="AA264" i="10" s="1"/>
  <c r="AA87" i="10"/>
  <c r="AA272" i="10" s="1"/>
  <c r="AA43" i="10"/>
  <c r="AA252" i="10" s="1"/>
  <c r="AA156" i="10"/>
  <c r="AA66" i="10"/>
  <c r="AA83" i="10" s="1"/>
  <c r="AA177" i="10" s="1"/>
  <c r="AA154" i="10"/>
  <c r="AA17" i="10"/>
  <c r="AA238" i="10" s="1"/>
  <c r="AA155" i="10"/>
  <c r="AA144" i="10"/>
  <c r="AD149" i="7"/>
  <c r="AD201" i="7"/>
  <c r="AD96" i="7"/>
  <c r="AD15" i="10"/>
  <c r="AD202" i="7"/>
  <c r="AD278" i="7"/>
  <c r="AD97" i="7"/>
  <c r="AD150" i="7"/>
  <c r="AB81" i="10"/>
  <c r="AA352" i="10"/>
  <c r="AA351" i="10"/>
  <c r="AA353" i="10"/>
  <c r="AA341" i="10"/>
  <c r="AC77" i="10"/>
  <c r="AC75" i="10"/>
  <c r="AC69" i="10"/>
  <c r="AC70" i="10"/>
  <c r="AC73" i="10"/>
  <c r="AC76" i="10"/>
  <c r="AC68" i="10"/>
  <c r="AC72" i="10"/>
  <c r="AC74" i="10"/>
  <c r="AC71" i="10"/>
  <c r="AB3" i="12"/>
  <c r="AB3" i="10"/>
  <c r="AB3" i="7"/>
  <c r="AC206" i="10"/>
  <c r="AC208" i="10"/>
  <c r="AC210" i="10"/>
  <c r="AC209" i="10"/>
  <c r="AC214" i="10"/>
  <c r="AC211" i="10"/>
  <c r="AC207" i="10"/>
  <c r="AC212" i="10"/>
  <c r="AC215" i="10"/>
  <c r="AC213" i="10"/>
  <c r="AE4" i="10"/>
  <c r="AE4" i="7"/>
  <c r="AC45" i="10"/>
  <c r="AC53" i="10"/>
  <c r="AC50" i="10"/>
  <c r="AC52" i="10"/>
  <c r="AC46" i="10"/>
  <c r="AC51" i="10"/>
  <c r="AC54" i="10"/>
  <c r="AC49" i="10"/>
  <c r="AC47" i="10"/>
  <c r="AC48" i="10"/>
  <c r="Z60" i="10"/>
  <c r="AC20" i="10"/>
  <c r="AC28" i="10"/>
  <c r="AC23" i="10"/>
  <c r="AC21" i="10"/>
  <c r="AC22" i="10"/>
  <c r="AC27" i="10"/>
  <c r="AC26" i="10"/>
  <c r="AC24" i="10"/>
  <c r="AC25" i="10"/>
  <c r="AB3" i="11"/>
  <c r="AC3" i="3"/>
  <c r="AB56" i="3"/>
  <c r="AB55" i="3"/>
  <c r="AB58" i="3"/>
  <c r="AB57" i="3"/>
  <c r="AB54" i="3"/>
  <c r="AD22" i="3"/>
  <c r="AC24" i="3"/>
  <c r="AE4" i="12"/>
  <c r="AE4" i="11"/>
  <c r="AD79" i="11"/>
  <c r="AD80" i="11" s="1"/>
  <c r="AD27" i="11"/>
  <c r="AD11" i="12" s="1"/>
  <c r="AD95" i="12" s="1"/>
  <c r="AD15" i="11"/>
  <c r="AC5" i="12"/>
  <c r="AC5" i="11"/>
  <c r="AC27" i="6"/>
  <c r="AC234" i="25" s="1"/>
  <c r="AC25" i="6"/>
  <c r="AC232" i="25" s="1"/>
  <c r="AC31" i="6"/>
  <c r="AC238" i="25" s="1"/>
  <c r="AC29" i="6"/>
  <c r="AC236" i="25" s="1"/>
  <c r="AC26" i="6"/>
  <c r="AC233" i="25" s="1"/>
  <c r="AC33" i="6"/>
  <c r="AC240" i="25" s="1"/>
  <c r="AC20" i="6"/>
  <c r="AC227" i="25" s="1"/>
  <c r="AC23" i="6"/>
  <c r="AC230" i="25" s="1"/>
  <c r="AC28" i="6"/>
  <c r="AC235" i="25" s="1"/>
  <c r="AC32" i="6"/>
  <c r="AC239" i="25" s="1"/>
  <c r="AC34" i="6"/>
  <c r="AC241" i="25" s="1"/>
  <c r="AC30" i="6"/>
  <c r="AC237" i="25" s="1"/>
  <c r="AC21" i="6"/>
  <c r="AC228" i="25" s="1"/>
  <c r="AC36" i="6"/>
  <c r="AC243" i="25" s="1"/>
  <c r="AC37" i="6"/>
  <c r="AC244" i="25" s="1"/>
  <c r="AC24" i="6"/>
  <c r="AC231" i="25" s="1"/>
  <c r="AC35" i="6"/>
  <c r="AC242" i="25" s="1"/>
  <c r="AC19" i="6"/>
  <c r="AC226" i="25" s="1"/>
  <c r="AC22" i="6"/>
  <c r="AC229" i="25" s="1"/>
  <c r="AC65" i="3"/>
  <c r="AC101" i="12" s="1"/>
  <c r="AC133" i="12" s="1"/>
  <c r="AC5" i="6"/>
  <c r="AE4" i="6"/>
  <c r="AD51" i="6"/>
  <c r="AD16" i="6"/>
  <c r="AD10" i="6"/>
  <c r="AD27" i="3"/>
  <c r="AF51" i="3"/>
  <c r="AC98" i="3"/>
  <c r="AC248" i="10" s="1"/>
  <c r="AF48" i="3"/>
  <c r="AI50" i="3"/>
  <c r="AD33" i="3"/>
  <c r="AD41" i="10" s="1"/>
  <c r="AD45" i="10" s="1"/>
  <c r="AD106" i="3"/>
  <c r="AD109" i="3"/>
  <c r="AD107" i="3"/>
  <c r="AD103" i="3"/>
  <c r="AD105" i="3"/>
  <c r="AD108" i="3"/>
  <c r="AD101" i="3"/>
  <c r="AD104" i="3"/>
  <c r="AD89" i="3"/>
  <c r="AD91" i="3" s="1"/>
  <c r="AD102" i="3"/>
  <c r="AE90" i="3"/>
  <c r="AD97" i="3"/>
  <c r="AD260" i="10" s="1"/>
  <c r="AF52" i="3"/>
  <c r="AE93" i="3"/>
  <c r="AE94" i="3"/>
  <c r="AE42" i="3"/>
  <c r="AE43" i="3"/>
  <c r="AE40" i="3"/>
  <c r="AE41" i="3"/>
  <c r="AE37" i="3"/>
  <c r="AE36" i="3"/>
  <c r="AE26" i="3"/>
  <c r="AE44" i="3"/>
  <c r="AE38" i="3"/>
  <c r="AF23" i="3"/>
  <c r="AE39" i="3"/>
  <c r="AE30" i="3"/>
  <c r="AF49" i="3"/>
  <c r="I342" i="7"/>
  <c r="G342" i="7"/>
  <c r="L342" i="7"/>
  <c r="N342" i="7"/>
  <c r="K342" i="7"/>
  <c r="G149" i="10" l="1"/>
  <c r="G48" i="25"/>
  <c r="G167" i="10"/>
  <c r="M60" i="10"/>
  <c r="M176" i="10" s="1"/>
  <c r="M48" i="25"/>
  <c r="X167" i="10"/>
  <c r="X60" i="10"/>
  <c r="X338" i="7" s="1"/>
  <c r="W60" i="10"/>
  <c r="W338" i="7" s="1"/>
  <c r="W343" i="7" s="1"/>
  <c r="Y167" i="10"/>
  <c r="Y60" i="10"/>
  <c r="Y338" i="7" s="1"/>
  <c r="Y343" i="7" s="1"/>
  <c r="J149" i="10"/>
  <c r="J167" i="10"/>
  <c r="W48" i="25"/>
  <c r="V167" i="10"/>
  <c r="Q60" i="10"/>
  <c r="Q189" i="10" s="1"/>
  <c r="I48" i="25"/>
  <c r="I167" i="10"/>
  <c r="I149" i="10"/>
  <c r="Q48" i="25"/>
  <c r="Q167" i="10"/>
  <c r="J48" i="25"/>
  <c r="V149" i="10"/>
  <c r="AA149" i="10"/>
  <c r="AA167" i="10"/>
  <c r="K167" i="10"/>
  <c r="K149" i="10"/>
  <c r="K48" i="25"/>
  <c r="P167" i="10"/>
  <c r="P60" i="10"/>
  <c r="P176" i="10" s="1"/>
  <c r="S60" i="10"/>
  <c r="S176" i="10" s="1"/>
  <c r="O167" i="10"/>
  <c r="S167" i="10"/>
  <c r="X48" i="25"/>
  <c r="W149" i="10"/>
  <c r="P48" i="25"/>
  <c r="O149" i="10"/>
  <c r="O60" i="10"/>
  <c r="O189" i="10" s="1"/>
  <c r="S48" i="25"/>
  <c r="V60" i="10"/>
  <c r="V189" i="10" s="1"/>
  <c r="U60" i="10"/>
  <c r="U189" i="10" s="1"/>
  <c r="U48" i="25"/>
  <c r="H149" i="10"/>
  <c r="H60" i="10"/>
  <c r="H338" i="7" s="1"/>
  <c r="H343" i="7" s="1"/>
  <c r="H48" i="25"/>
  <c r="U149" i="10"/>
  <c r="F60" i="10"/>
  <c r="F338" i="7" s="1"/>
  <c r="F343" i="7" s="1"/>
  <c r="F167" i="10"/>
  <c r="F149" i="10"/>
  <c r="AE68" i="30"/>
  <c r="AE69" i="30"/>
  <c r="AE70" i="30"/>
  <c r="AE93" i="27" s="1"/>
  <c r="J338" i="7"/>
  <c r="J343" i="7" s="1"/>
  <c r="J189" i="10"/>
  <c r="K176" i="10"/>
  <c r="K189" i="10"/>
  <c r="T189" i="10"/>
  <c r="G189" i="10"/>
  <c r="T338" i="7"/>
  <c r="T343" i="7" s="1"/>
  <c r="G176" i="10"/>
  <c r="L189" i="10"/>
  <c r="L176" i="10"/>
  <c r="AE96" i="3"/>
  <c r="AE234" i="10" s="1"/>
  <c r="AE100" i="3"/>
  <c r="I189" i="10"/>
  <c r="I176" i="10"/>
  <c r="E189" i="10"/>
  <c r="E338" i="7"/>
  <c r="E343" i="7" s="1"/>
  <c r="R338" i="7"/>
  <c r="R343" i="7" s="1"/>
  <c r="R189" i="10"/>
  <c r="AF32" i="3"/>
  <c r="AF31" i="3"/>
  <c r="AF35" i="3"/>
  <c r="AF29" i="3"/>
  <c r="AF72" i="7" s="1"/>
  <c r="AA140" i="25"/>
  <c r="AA141" i="25" s="1"/>
  <c r="AE64" i="30"/>
  <c r="AE66" i="30" s="1"/>
  <c r="AB38" i="25"/>
  <c r="AB66" i="25" s="1"/>
  <c r="AB77" i="27" s="1"/>
  <c r="L343" i="7"/>
  <c r="AD138" i="28"/>
  <c r="K343" i="7"/>
  <c r="G343" i="7"/>
  <c r="N343" i="7"/>
  <c r="I343" i="7"/>
  <c r="AD142" i="28"/>
  <c r="AC134" i="28"/>
  <c r="Z142" i="25"/>
  <c r="AB136" i="28"/>
  <c r="AB137" i="28" s="1"/>
  <c r="AB141" i="28" s="1"/>
  <c r="AB143" i="28" s="1"/>
  <c r="AB254" i="10" s="1"/>
  <c r="Z144" i="28"/>
  <c r="Z25" i="25"/>
  <c r="Z26" i="25" s="1"/>
  <c r="AA69" i="28"/>
  <c r="AA110" i="25"/>
  <c r="AA33" i="25"/>
  <c r="AA80" i="27" s="1"/>
  <c r="AA41" i="28"/>
  <c r="AA94" i="25"/>
  <c r="AA101" i="25" s="1"/>
  <c r="AA102" i="25" s="1"/>
  <c r="AA19" i="25"/>
  <c r="AA144" i="28"/>
  <c r="AD74" i="27"/>
  <c r="AD113" i="27" s="1"/>
  <c r="AB12" i="6"/>
  <c r="AC63" i="28"/>
  <c r="AC115" i="28"/>
  <c r="AC105" i="28"/>
  <c r="AC111" i="28"/>
  <c r="Z66" i="27"/>
  <c r="Z67" i="27" s="1"/>
  <c r="AE29" i="30"/>
  <c r="AE30" i="30"/>
  <c r="AE27" i="30"/>
  <c r="AE28" i="30"/>
  <c r="AE46" i="29" s="1"/>
  <c r="AD31" i="30"/>
  <c r="AC195" i="25"/>
  <c r="AC194" i="25"/>
  <c r="AC193" i="25"/>
  <c r="AC192" i="25"/>
  <c r="AC191" i="25"/>
  <c r="AC190" i="25"/>
  <c r="AC189" i="25"/>
  <c r="AC188" i="25"/>
  <c r="AC187" i="25"/>
  <c r="AC186" i="25"/>
  <c r="AC185" i="25"/>
  <c r="AC184" i="25"/>
  <c r="AC183" i="25"/>
  <c r="AC182" i="25"/>
  <c r="AC181" i="25"/>
  <c r="AC180" i="25"/>
  <c r="AC179" i="25"/>
  <c r="AC178" i="25"/>
  <c r="AC177" i="25"/>
  <c r="AC176" i="25"/>
  <c r="AC268" i="25"/>
  <c r="AC52" i="25" s="1"/>
  <c r="AC219" i="25"/>
  <c r="Z61" i="25"/>
  <c r="AC135" i="28"/>
  <c r="AC130" i="28"/>
  <c r="AC66" i="28"/>
  <c r="AC39" i="28"/>
  <c r="AC38" i="28"/>
  <c r="AC67" i="28"/>
  <c r="Y66" i="27"/>
  <c r="Y67" i="27" s="1"/>
  <c r="Y68" i="27" s="1"/>
  <c r="AE155" i="28"/>
  <c r="AE156" i="28" s="1"/>
  <c r="AC3" i="12"/>
  <c r="AC94" i="27"/>
  <c r="AC135" i="27"/>
  <c r="AC137" i="27" s="1"/>
  <c r="AD136" i="27"/>
  <c r="AD92" i="27"/>
  <c r="AE83" i="30"/>
  <c r="AE82" i="30"/>
  <c r="AE81" i="30"/>
  <c r="AE80" i="30"/>
  <c r="AE76" i="30"/>
  <c r="AE75" i="30"/>
  <c r="AE74" i="30"/>
  <c r="AE78" i="30"/>
  <c r="AE79" i="30"/>
  <c r="AE77" i="30"/>
  <c r="AD72" i="30"/>
  <c r="AF65" i="30"/>
  <c r="AE71" i="30"/>
  <c r="AA97" i="27"/>
  <c r="AA139" i="27"/>
  <c r="AA140" i="27" s="1"/>
  <c r="AA125" i="25"/>
  <c r="AA158" i="25"/>
  <c r="AA159" i="25" s="1"/>
  <c r="AB82" i="25"/>
  <c r="AB96" i="27" s="1"/>
  <c r="AB124" i="25"/>
  <c r="X68" i="27"/>
  <c r="AD2" i="26"/>
  <c r="AD2" i="28"/>
  <c r="AD104" i="28" s="1"/>
  <c r="AB68" i="28"/>
  <c r="AC1" i="26"/>
  <c r="AC1" i="28"/>
  <c r="AB40" i="28"/>
  <c r="AB108" i="25"/>
  <c r="AB109" i="25" s="1"/>
  <c r="AC75" i="27"/>
  <c r="AC112" i="27"/>
  <c r="AC114" i="27" s="1"/>
  <c r="AD73" i="27"/>
  <c r="AA116" i="27"/>
  <c r="AA117" i="27" s="1"/>
  <c r="AA78" i="27"/>
  <c r="AD25" i="30"/>
  <c r="AD1" i="30"/>
  <c r="AC1" i="27"/>
  <c r="AC1" i="29"/>
  <c r="AC1" i="25"/>
  <c r="AD23" i="29"/>
  <c r="AD48" i="29" s="1"/>
  <c r="AD49" i="29" s="1"/>
  <c r="AE42" i="30"/>
  <c r="AE33" i="30"/>
  <c r="AE37" i="30"/>
  <c r="AE2" i="30"/>
  <c r="AE40" i="30"/>
  <c r="AE35" i="30"/>
  <c r="AF24" i="30"/>
  <c r="AE39" i="30"/>
  <c r="AE38" i="30"/>
  <c r="AE23" i="30"/>
  <c r="AE41" i="30"/>
  <c r="AE36" i="30"/>
  <c r="AE34" i="30"/>
  <c r="AD47" i="29"/>
  <c r="AD2" i="27"/>
  <c r="AD2" i="25"/>
  <c r="AD2" i="29"/>
  <c r="Z10" i="12"/>
  <c r="Z5" i="8" s="1"/>
  <c r="AA21" i="11"/>
  <c r="AA23" i="11" s="1"/>
  <c r="AB18" i="11"/>
  <c r="AB17" i="11"/>
  <c r="AB20" i="11" s="1"/>
  <c r="AA221" i="10"/>
  <c r="AC3" i="11"/>
  <c r="AC58" i="10"/>
  <c r="AC48" i="25" s="1"/>
  <c r="AD214" i="10"/>
  <c r="AD211" i="10"/>
  <c r="AD209" i="10"/>
  <c r="AD208" i="10"/>
  <c r="AD215" i="10"/>
  <c r="AD207" i="10"/>
  <c r="AD212" i="10"/>
  <c r="AD206" i="10"/>
  <c r="AD213" i="10"/>
  <c r="AD210" i="10"/>
  <c r="AB168" i="10"/>
  <c r="AB49" i="25" s="1"/>
  <c r="AB101" i="27" s="1"/>
  <c r="AA60" i="10"/>
  <c r="AD5" i="10"/>
  <c r="AD5" i="7"/>
  <c r="AE202" i="10"/>
  <c r="AE64" i="10"/>
  <c r="AB167" i="10"/>
  <c r="AB149" i="10"/>
  <c r="AD74" i="10"/>
  <c r="AD68" i="10"/>
  <c r="AD69" i="10"/>
  <c r="AD76" i="10"/>
  <c r="AD70" i="10"/>
  <c r="AD75" i="10"/>
  <c r="AD72" i="10"/>
  <c r="AD73" i="10"/>
  <c r="AD71" i="10"/>
  <c r="AD77" i="10"/>
  <c r="AE15" i="10"/>
  <c r="AE202" i="7"/>
  <c r="AE278" i="7"/>
  <c r="AE97" i="7"/>
  <c r="AE150" i="7"/>
  <c r="AD52" i="10"/>
  <c r="AD50" i="10"/>
  <c r="AD46" i="10"/>
  <c r="AD53" i="10"/>
  <c r="AD47" i="10"/>
  <c r="AD51" i="10"/>
  <c r="AD48" i="10"/>
  <c r="AD49" i="10"/>
  <c r="AD54" i="10"/>
  <c r="AC219" i="10"/>
  <c r="AC3" i="10"/>
  <c r="AC3" i="7"/>
  <c r="AB353" i="10"/>
  <c r="AB341" i="10"/>
  <c r="AB352" i="10"/>
  <c r="AB351" i="10"/>
  <c r="Z338" i="7"/>
  <c r="Z176" i="10"/>
  <c r="Z189" i="10"/>
  <c r="AE149" i="7"/>
  <c r="AE96" i="7"/>
  <c r="AE201" i="7"/>
  <c r="AF4" i="10"/>
  <c r="AF4" i="7"/>
  <c r="AC3" i="6"/>
  <c r="AB87" i="10"/>
  <c r="AB272" i="10" s="1"/>
  <c r="AB66" i="10"/>
  <c r="AB83" i="10" s="1"/>
  <c r="AB177" i="10" s="1"/>
  <c r="AB17" i="10"/>
  <c r="AB238" i="10" s="1"/>
  <c r="AB144" i="10"/>
  <c r="AB204" i="10"/>
  <c r="AB155" i="10"/>
  <c r="AB154" i="10"/>
  <c r="AB43" i="10"/>
  <c r="AB252" i="10" s="1"/>
  <c r="AB156" i="10"/>
  <c r="AC81" i="10"/>
  <c r="AD22" i="10"/>
  <c r="AD24" i="10"/>
  <c r="AD28" i="10"/>
  <c r="AD21" i="10"/>
  <c r="AD20" i="10"/>
  <c r="AD27" i="10"/>
  <c r="AD23" i="10"/>
  <c r="AD25" i="10"/>
  <c r="AD26" i="10"/>
  <c r="AC56" i="3"/>
  <c r="AC57" i="3"/>
  <c r="AC55" i="3"/>
  <c r="AC58" i="3"/>
  <c r="AC54" i="3"/>
  <c r="AE22" i="3"/>
  <c r="AD24" i="3"/>
  <c r="AD3" i="3"/>
  <c r="AD5" i="12"/>
  <c r="AD5" i="11"/>
  <c r="AE79" i="11"/>
  <c r="AE80" i="11" s="1"/>
  <c r="AE27" i="11"/>
  <c r="AE11" i="12" s="1"/>
  <c r="AE95" i="12" s="1"/>
  <c r="AE15" i="11"/>
  <c r="AF4" i="12"/>
  <c r="AF4" i="11"/>
  <c r="AE51" i="6"/>
  <c r="AE16" i="6"/>
  <c r="AF4" i="6"/>
  <c r="AE10" i="6"/>
  <c r="AD20" i="6"/>
  <c r="AD227" i="25" s="1"/>
  <c r="AD26" i="6"/>
  <c r="AD233" i="25" s="1"/>
  <c r="AD34" i="6"/>
  <c r="AD241" i="25" s="1"/>
  <c r="AD23" i="6"/>
  <c r="AD230" i="25" s="1"/>
  <c r="AD24" i="6"/>
  <c r="AD231" i="25" s="1"/>
  <c r="AD29" i="6"/>
  <c r="AD236" i="25" s="1"/>
  <c r="AD28" i="6"/>
  <c r="AD235" i="25" s="1"/>
  <c r="AD32" i="6"/>
  <c r="AD239" i="25" s="1"/>
  <c r="AD22" i="6"/>
  <c r="AD229" i="25" s="1"/>
  <c r="AD36" i="6"/>
  <c r="AD243" i="25" s="1"/>
  <c r="AD25" i="6"/>
  <c r="AD232" i="25" s="1"/>
  <c r="AD31" i="6"/>
  <c r="AD238" i="25" s="1"/>
  <c r="AD30" i="6"/>
  <c r="AD237" i="25" s="1"/>
  <c r="AD35" i="6"/>
  <c r="AD242" i="25" s="1"/>
  <c r="AD21" i="6"/>
  <c r="AD228" i="25" s="1"/>
  <c r="AD37" i="6"/>
  <c r="AD244" i="25" s="1"/>
  <c r="AD33" i="6"/>
  <c r="AD240" i="25" s="1"/>
  <c r="AD27" i="6"/>
  <c r="AD234" i="25" s="1"/>
  <c r="AD19" i="6"/>
  <c r="AD226" i="25" s="1"/>
  <c r="AD65" i="3"/>
  <c r="AD101" i="12" s="1"/>
  <c r="AD133" i="12" s="1"/>
  <c r="AD5" i="6"/>
  <c r="AG48" i="3"/>
  <c r="AG49" i="3"/>
  <c r="AE33" i="3"/>
  <c r="AE41" i="10" s="1"/>
  <c r="AE105" i="3"/>
  <c r="AE109" i="3"/>
  <c r="AE104" i="3"/>
  <c r="AE103" i="3"/>
  <c r="AE107" i="3"/>
  <c r="AE106" i="3"/>
  <c r="AE108" i="3"/>
  <c r="AE101" i="3"/>
  <c r="AE102" i="3"/>
  <c r="AE97" i="3"/>
  <c r="AE260" i="10" s="1"/>
  <c r="AF90" i="3"/>
  <c r="AE89" i="3"/>
  <c r="AE91" i="3" s="1"/>
  <c r="AD98" i="3"/>
  <c r="AD248" i="10" s="1"/>
  <c r="AE95" i="3"/>
  <c r="AE233" i="10" s="1"/>
  <c r="AG51" i="3"/>
  <c r="AE27" i="3"/>
  <c r="AF93" i="3"/>
  <c r="AF44" i="3"/>
  <c r="AF42" i="3"/>
  <c r="AF39" i="3"/>
  <c r="AF94" i="3"/>
  <c r="AF36" i="3"/>
  <c r="AF40" i="3"/>
  <c r="AF38" i="3"/>
  <c r="AF41" i="3"/>
  <c r="AF26" i="3"/>
  <c r="AG23" i="3"/>
  <c r="AF30" i="3"/>
  <c r="AF43" i="3"/>
  <c r="AF37" i="3"/>
  <c r="AG52" i="3"/>
  <c r="AJ50" i="3"/>
  <c r="E342" i="7"/>
  <c r="J342" i="7"/>
  <c r="F342" i="7"/>
  <c r="H342" i="7"/>
  <c r="X342" i="7"/>
  <c r="R342" i="7"/>
  <c r="Y342" i="7"/>
  <c r="T342" i="7"/>
  <c r="W342" i="7"/>
  <c r="Z342" i="7"/>
  <c r="M189" i="10" l="1"/>
  <c r="M338" i="7"/>
  <c r="X189" i="10"/>
  <c r="P338" i="7"/>
  <c r="W189" i="10"/>
  <c r="Y189" i="10"/>
  <c r="U338" i="7"/>
  <c r="U343" i="7" s="1"/>
  <c r="Y176" i="10"/>
  <c r="W176" i="10"/>
  <c r="X176" i="10"/>
  <c r="X343" i="7"/>
  <c r="Q338" i="7"/>
  <c r="Q176" i="10"/>
  <c r="P189" i="10"/>
  <c r="S189" i="10"/>
  <c r="S338" i="7"/>
  <c r="S343" i="7" s="1"/>
  <c r="H176" i="10"/>
  <c r="V338" i="7"/>
  <c r="U176" i="10"/>
  <c r="V176" i="10"/>
  <c r="O176" i="10"/>
  <c r="O338" i="7"/>
  <c r="H189" i="10"/>
  <c r="F189" i="10"/>
  <c r="F176" i="10"/>
  <c r="AF68" i="30"/>
  <c r="AF69" i="30"/>
  <c r="AF70" i="30"/>
  <c r="AF93" i="27" s="1"/>
  <c r="AF95" i="3"/>
  <c r="AF233" i="10" s="1"/>
  <c r="AF100" i="3"/>
  <c r="E344" i="7"/>
  <c r="F340" i="7" s="1"/>
  <c r="F344" i="7" s="1"/>
  <c r="G340" i="7" s="1"/>
  <c r="G347" i="7" s="1"/>
  <c r="G348" i="7" s="1"/>
  <c r="AG35" i="3"/>
  <c r="AG32" i="3"/>
  <c r="AG29" i="3"/>
  <c r="AG72" i="7" s="1"/>
  <c r="AG31" i="3"/>
  <c r="AF64" i="30"/>
  <c r="AF66" i="30" s="1"/>
  <c r="AF96" i="3"/>
  <c r="AF234" i="10" s="1"/>
  <c r="AC38" i="25"/>
  <c r="AC66" i="25" s="1"/>
  <c r="AC77" i="27" s="1"/>
  <c r="AE142" i="28"/>
  <c r="AA25" i="25"/>
  <c r="AA26" i="25" s="1"/>
  <c r="AA60" i="27"/>
  <c r="AA66" i="27" s="1"/>
  <c r="AA67" i="27" s="1"/>
  <c r="AE138" i="28"/>
  <c r="AD134" i="28"/>
  <c r="AB144" i="28"/>
  <c r="AC136" i="28"/>
  <c r="AC137" i="28" s="1"/>
  <c r="AC141" i="28" s="1"/>
  <c r="AC143" i="28" s="1"/>
  <c r="AC254" i="10" s="1"/>
  <c r="AA61" i="25"/>
  <c r="AB41" i="28"/>
  <c r="AB94" i="25"/>
  <c r="AB101" i="25" s="1"/>
  <c r="AB102" i="25" s="1"/>
  <c r="AB19" i="25"/>
  <c r="AB60" i="27" s="1"/>
  <c r="AB69" i="28"/>
  <c r="AB110" i="25"/>
  <c r="AB33" i="25"/>
  <c r="AB80" i="27" s="1"/>
  <c r="AE74" i="27"/>
  <c r="AE113" i="27" s="1"/>
  <c r="AC341" i="10"/>
  <c r="Z64" i="27"/>
  <c r="Z68" i="27" s="1"/>
  <c r="AD115" i="28"/>
  <c r="AD63" i="28"/>
  <c r="AD105" i="28"/>
  <c r="AD111" i="28"/>
  <c r="AA142" i="25"/>
  <c r="AF29" i="30"/>
  <c r="AF27" i="30"/>
  <c r="AF28" i="30"/>
  <c r="AF46" i="29" s="1"/>
  <c r="AF30" i="30"/>
  <c r="AE31" i="30"/>
  <c r="AD192" i="25"/>
  <c r="AD191" i="25"/>
  <c r="AD194" i="25"/>
  <c r="AD190" i="25"/>
  <c r="AD189" i="25"/>
  <c r="AD188" i="25"/>
  <c r="AD187" i="25"/>
  <c r="AD186" i="25"/>
  <c r="AD195" i="25"/>
  <c r="AD193" i="25"/>
  <c r="AD185" i="25"/>
  <c r="AD184" i="25"/>
  <c r="AD183" i="25"/>
  <c r="AD182" i="25"/>
  <c r="AD181" i="25"/>
  <c r="AD178" i="25"/>
  <c r="AD176" i="25"/>
  <c r="AD179" i="25"/>
  <c r="AD180" i="25"/>
  <c r="AD177" i="25"/>
  <c r="AD268" i="25"/>
  <c r="AD52" i="25" s="1"/>
  <c r="AD219" i="25"/>
  <c r="AD135" i="28"/>
  <c r="AD67" i="28"/>
  <c r="AD66" i="28"/>
  <c r="AD39" i="28"/>
  <c r="AD38" i="28"/>
  <c r="AD130" i="28"/>
  <c r="AF155" i="28"/>
  <c r="AF156" i="28" s="1"/>
  <c r="AF83" i="30"/>
  <c r="AF82" i="30"/>
  <c r="AF81" i="30"/>
  <c r="AF80" i="30"/>
  <c r="AF79" i="30"/>
  <c r="AF78" i="30"/>
  <c r="AF76" i="30"/>
  <c r="AF75" i="30"/>
  <c r="AF74" i="30"/>
  <c r="AF77" i="30"/>
  <c r="AG65" i="30"/>
  <c r="AF71" i="30"/>
  <c r="AE136" i="27"/>
  <c r="AE92" i="27"/>
  <c r="AD94" i="27"/>
  <c r="AD135" i="27"/>
  <c r="AD137" i="27" s="1"/>
  <c r="AE72" i="30"/>
  <c r="AB97" i="27"/>
  <c r="AB139" i="27"/>
  <c r="AB140" i="27" s="1"/>
  <c r="AB125" i="25"/>
  <c r="AB158" i="25"/>
  <c r="AB159" i="25" s="1"/>
  <c r="AC82" i="25"/>
  <c r="AC96" i="27" s="1"/>
  <c r="AC124" i="25"/>
  <c r="AE2" i="26"/>
  <c r="AE2" i="28"/>
  <c r="AE104" i="28" s="1"/>
  <c r="AC68" i="28"/>
  <c r="AC40" i="28"/>
  <c r="AD1" i="26"/>
  <c r="AD1" i="28"/>
  <c r="AC352" i="10"/>
  <c r="AB116" i="27"/>
  <c r="AB117" i="27" s="1"/>
  <c r="AB140" i="25"/>
  <c r="AB141" i="25" s="1"/>
  <c r="AC108" i="25"/>
  <c r="AD112" i="27"/>
  <c r="AD114" i="27" s="1"/>
  <c r="AD75" i="27"/>
  <c r="AE73" i="27"/>
  <c r="AE47" i="29"/>
  <c r="AD1" i="27"/>
  <c r="AD1" i="29"/>
  <c r="AD1" i="25"/>
  <c r="AE1" i="30"/>
  <c r="AE25" i="30"/>
  <c r="AE2" i="27"/>
  <c r="AE2" i="25"/>
  <c r="AE2" i="29"/>
  <c r="AE23" i="29"/>
  <c r="AE48" i="29" s="1"/>
  <c r="AE49" i="29" s="1"/>
  <c r="AF35" i="30"/>
  <c r="AF36" i="30"/>
  <c r="AF41" i="30"/>
  <c r="AF33" i="30"/>
  <c r="AF40" i="30"/>
  <c r="AF2" i="30"/>
  <c r="AF42" i="30"/>
  <c r="AF37" i="30"/>
  <c r="AG24" i="30"/>
  <c r="AF39" i="30"/>
  <c r="AF38" i="30"/>
  <c r="AF34" i="30"/>
  <c r="AF23" i="30"/>
  <c r="AA113" i="12"/>
  <c r="AA10" i="12"/>
  <c r="AA5" i="8" s="1"/>
  <c r="AC18" i="11"/>
  <c r="AB21" i="11"/>
  <c r="AB23" i="11" s="1"/>
  <c r="AC353" i="10"/>
  <c r="AC351" i="10"/>
  <c r="AC12" i="6"/>
  <c r="AC17" i="11"/>
  <c r="AC20" i="11" s="1"/>
  <c r="AD81" i="10"/>
  <c r="AD168" i="10" s="1"/>
  <c r="AE208" i="10"/>
  <c r="AE215" i="10"/>
  <c r="AE210" i="10"/>
  <c r="AE209" i="10"/>
  <c r="AE214" i="10"/>
  <c r="AE211" i="10"/>
  <c r="AE207" i="10"/>
  <c r="AE206" i="10"/>
  <c r="AE213" i="10"/>
  <c r="AE212" i="10"/>
  <c r="AC167" i="10"/>
  <c r="AC149" i="10"/>
  <c r="AG4" i="10"/>
  <c r="AG4" i="7"/>
  <c r="Z343" i="7"/>
  <c r="AE21" i="10"/>
  <c r="AE24" i="10"/>
  <c r="AE26" i="10"/>
  <c r="AE20" i="10"/>
  <c r="AE27" i="10"/>
  <c r="AE22" i="10"/>
  <c r="AE25" i="10"/>
  <c r="AE28" i="10"/>
  <c r="AE23" i="10"/>
  <c r="AE54" i="10"/>
  <c r="AE45" i="10"/>
  <c r="AE48" i="10"/>
  <c r="AE46" i="10"/>
  <c r="AE47" i="10"/>
  <c r="AE53" i="10"/>
  <c r="AE49" i="10"/>
  <c r="AE50" i="10"/>
  <c r="AE52" i="10"/>
  <c r="AE51" i="10"/>
  <c r="AD58" i="10"/>
  <c r="AD48" i="25" s="1"/>
  <c r="AA338" i="7"/>
  <c r="AA189" i="10"/>
  <c r="AA176" i="10"/>
  <c r="AB264" i="10"/>
  <c r="AB221" i="10"/>
  <c r="AD3" i="10"/>
  <c r="AD3" i="7"/>
  <c r="AC168" i="10"/>
  <c r="AC49" i="25" s="1"/>
  <c r="AC101" i="27" s="1"/>
  <c r="AB60" i="10"/>
  <c r="AF202" i="10"/>
  <c r="AF64" i="10"/>
  <c r="AF15" i="10"/>
  <c r="AF202" i="7"/>
  <c r="AF278" i="7"/>
  <c r="AF150" i="7"/>
  <c r="AF97" i="7"/>
  <c r="AD219" i="10"/>
  <c r="AF96" i="7"/>
  <c r="AF201" i="7"/>
  <c r="AF149" i="7"/>
  <c r="AE5" i="10"/>
  <c r="AE5" i="7"/>
  <c r="AC204" i="10"/>
  <c r="AC264" i="10" s="1"/>
  <c r="AC154" i="10"/>
  <c r="AC17" i="10"/>
  <c r="AC238" i="10" s="1"/>
  <c r="AC155" i="10"/>
  <c r="AC144" i="10"/>
  <c r="AC87" i="10"/>
  <c r="AC272" i="10" s="1"/>
  <c r="AC66" i="10"/>
  <c r="AC83" i="10" s="1"/>
  <c r="AC177" i="10" s="1"/>
  <c r="AC43" i="10"/>
  <c r="AC252" i="10" s="1"/>
  <c r="AC156" i="10"/>
  <c r="AE72" i="10"/>
  <c r="AE70" i="10"/>
  <c r="AE77" i="10"/>
  <c r="AE76" i="10"/>
  <c r="AE68" i="10"/>
  <c r="AE69" i="10"/>
  <c r="AE75" i="10"/>
  <c r="AE73" i="10"/>
  <c r="AE74" i="10"/>
  <c r="AE71" i="10"/>
  <c r="AD3" i="11"/>
  <c r="AD56" i="3"/>
  <c r="AD54" i="3"/>
  <c r="AD58" i="3"/>
  <c r="AD57" i="3"/>
  <c r="AD55" i="3"/>
  <c r="AE3" i="3"/>
  <c r="AD3" i="12"/>
  <c r="AE24" i="3"/>
  <c r="AF22" i="3"/>
  <c r="AD3" i="6"/>
  <c r="AG4" i="12"/>
  <c r="AG4" i="11"/>
  <c r="AF15" i="11"/>
  <c r="AF27" i="11"/>
  <c r="AF11" i="12" s="1"/>
  <c r="AF95" i="12" s="1"/>
  <c r="AF79" i="11"/>
  <c r="AF80" i="11" s="1"/>
  <c r="AE5" i="12"/>
  <c r="AE5" i="11"/>
  <c r="AF51" i="6"/>
  <c r="AF16" i="6"/>
  <c r="AF10" i="6"/>
  <c r="AE25" i="6"/>
  <c r="AE232" i="25" s="1"/>
  <c r="AE20" i="6"/>
  <c r="AE227" i="25" s="1"/>
  <c r="AE31" i="6"/>
  <c r="AE238" i="25" s="1"/>
  <c r="AE27" i="6"/>
  <c r="AE234" i="25" s="1"/>
  <c r="AE22" i="6"/>
  <c r="AE229" i="25" s="1"/>
  <c r="AE29" i="6"/>
  <c r="AE236" i="25" s="1"/>
  <c r="AE21" i="6"/>
  <c r="AE228" i="25" s="1"/>
  <c r="AE28" i="6"/>
  <c r="AE235" i="25" s="1"/>
  <c r="AE34" i="6"/>
  <c r="AE241" i="25" s="1"/>
  <c r="AE23" i="6"/>
  <c r="AE230" i="25" s="1"/>
  <c r="AE26" i="6"/>
  <c r="AE233" i="25" s="1"/>
  <c r="AE36" i="6"/>
  <c r="AE243" i="25" s="1"/>
  <c r="AE33" i="6"/>
  <c r="AE240" i="25" s="1"/>
  <c r="AE37" i="6"/>
  <c r="AE244" i="25" s="1"/>
  <c r="AE24" i="6"/>
  <c r="AE231" i="25" s="1"/>
  <c r="AE32" i="6"/>
  <c r="AE239" i="25" s="1"/>
  <c r="AE30" i="6"/>
  <c r="AE237" i="25" s="1"/>
  <c r="AE35" i="6"/>
  <c r="AE242" i="25" s="1"/>
  <c r="AE19" i="6"/>
  <c r="AE226" i="25" s="1"/>
  <c r="AE65" i="3"/>
  <c r="AE101" i="12" s="1"/>
  <c r="AE133" i="12" s="1"/>
  <c r="AE5" i="6"/>
  <c r="AG4" i="6"/>
  <c r="AF27" i="3"/>
  <c r="AH51" i="3"/>
  <c r="AH52" i="3"/>
  <c r="AH49" i="3"/>
  <c r="AK50" i="3"/>
  <c r="AF33" i="3"/>
  <c r="AF41" i="10" s="1"/>
  <c r="AE98" i="3"/>
  <c r="AE248" i="10" s="1"/>
  <c r="AH48" i="3"/>
  <c r="AG94" i="3"/>
  <c r="AG93" i="3"/>
  <c r="AG43" i="3"/>
  <c r="AG44" i="3"/>
  <c r="AG40" i="3"/>
  <c r="AG39" i="3"/>
  <c r="AG30" i="3"/>
  <c r="AG38" i="3"/>
  <c r="AG42" i="3"/>
  <c r="AG36" i="3"/>
  <c r="AG41" i="3"/>
  <c r="AG26" i="3"/>
  <c r="AH23" i="3"/>
  <c r="AG37" i="3"/>
  <c r="AF108" i="3"/>
  <c r="AF107" i="3"/>
  <c r="AF105" i="3"/>
  <c r="AF109" i="3"/>
  <c r="AF102" i="3"/>
  <c r="AF104" i="3"/>
  <c r="AF97" i="3"/>
  <c r="AF260" i="10" s="1"/>
  <c r="AG90" i="3"/>
  <c r="AF103" i="3"/>
  <c r="AF106" i="3"/>
  <c r="AF101" i="3"/>
  <c r="AF89" i="3"/>
  <c r="AF91" i="3" s="1"/>
  <c r="AA342" i="7"/>
  <c r="S342" i="7"/>
  <c r="Q342" i="7"/>
  <c r="P342" i="7"/>
  <c r="V342" i="7"/>
  <c r="U342" i="7"/>
  <c r="O342" i="7"/>
  <c r="M342" i="7"/>
  <c r="M343" i="7" l="1"/>
  <c r="P343" i="7"/>
  <c r="Q343" i="7"/>
  <c r="V343" i="7"/>
  <c r="O343" i="7"/>
  <c r="AG69" i="30"/>
  <c r="AG70" i="30"/>
  <c r="AG93" i="27" s="1"/>
  <c r="AG68" i="30"/>
  <c r="AG96" i="3"/>
  <c r="AG234" i="10" s="1"/>
  <c r="AG100" i="3"/>
  <c r="F347" i="7"/>
  <c r="F348" i="7" s="1"/>
  <c r="AH32" i="3"/>
  <c r="AH35" i="3"/>
  <c r="AH29" i="3"/>
  <c r="AH72" i="7" s="1"/>
  <c r="AH31" i="3"/>
  <c r="AG64" i="30"/>
  <c r="AG66" i="30" s="1"/>
  <c r="AD12" i="6"/>
  <c r="AD38" i="25"/>
  <c r="AD66" i="25" s="1"/>
  <c r="AD77" i="27" s="1"/>
  <c r="AA64" i="27"/>
  <c r="AA68" i="27" s="1"/>
  <c r="AD49" i="25"/>
  <c r="AD101" i="27" s="1"/>
  <c r="AF138" i="28"/>
  <c r="G344" i="7"/>
  <c r="H340" i="7" s="1"/>
  <c r="AF142" i="28"/>
  <c r="AE134" i="28"/>
  <c r="AC144" i="28"/>
  <c r="AD136" i="28"/>
  <c r="AD137" i="28" s="1"/>
  <c r="AD141" i="28" s="1"/>
  <c r="AD143" i="28" s="1"/>
  <c r="AD254" i="10" s="1"/>
  <c r="AC69" i="28"/>
  <c r="AC110" i="25"/>
  <c r="AC33" i="25"/>
  <c r="AC80" i="27" s="1"/>
  <c r="AC41" i="28"/>
  <c r="AC94" i="25"/>
  <c r="AC101" i="25" s="1"/>
  <c r="AC102" i="25" s="1"/>
  <c r="AC19" i="25"/>
  <c r="AC60" i="27" s="1"/>
  <c r="AF74" i="27"/>
  <c r="AF113" i="27" s="1"/>
  <c r="AE105" i="28"/>
  <c r="AE115" i="28"/>
  <c r="AE63" i="28"/>
  <c r="AE111" i="28"/>
  <c r="AG29" i="30"/>
  <c r="AG30" i="30"/>
  <c r="AG27" i="30"/>
  <c r="AG28" i="30"/>
  <c r="AG46" i="29" s="1"/>
  <c r="AF31" i="30"/>
  <c r="AE195" i="25"/>
  <c r="AE194" i="25"/>
  <c r="AE193" i="25"/>
  <c r="AE191" i="25"/>
  <c r="AE185" i="25"/>
  <c r="AE184" i="25"/>
  <c r="AE183" i="25"/>
  <c r="AE182" i="25"/>
  <c r="AE181" i="25"/>
  <c r="AE192" i="25"/>
  <c r="AE190" i="25"/>
  <c r="AE186" i="25"/>
  <c r="AE187" i="25"/>
  <c r="AE188" i="25"/>
  <c r="AE180" i="25"/>
  <c r="AE179" i="25"/>
  <c r="AE178" i="25"/>
  <c r="AE177" i="25"/>
  <c r="AE176" i="25"/>
  <c r="AE189" i="25"/>
  <c r="AE268" i="25"/>
  <c r="AE52" i="25" s="1"/>
  <c r="AE219" i="25"/>
  <c r="AE135" i="28"/>
  <c r="AE67" i="28"/>
  <c r="AE66" i="28"/>
  <c r="AE130" i="28"/>
  <c r="AE39" i="28"/>
  <c r="AE38" i="28"/>
  <c r="AG155" i="28"/>
  <c r="AG156" i="28" s="1"/>
  <c r="AG82" i="30"/>
  <c r="AG81" i="30"/>
  <c r="AG80" i="30"/>
  <c r="AG79" i="30"/>
  <c r="AG78" i="30"/>
  <c r="AG77" i="30"/>
  <c r="AG83" i="30"/>
  <c r="AG76" i="30"/>
  <c r="AG75" i="30"/>
  <c r="AG74" i="30"/>
  <c r="AH65" i="30"/>
  <c r="AG71" i="30"/>
  <c r="AE94" i="27"/>
  <c r="AE135" i="27"/>
  <c r="AE137" i="27" s="1"/>
  <c r="AF136" i="27"/>
  <c r="AF92" i="27"/>
  <c r="AF72" i="30"/>
  <c r="AC97" i="27"/>
  <c r="AC139" i="27"/>
  <c r="AC140" i="27" s="1"/>
  <c r="AC125" i="25"/>
  <c r="AC158" i="25"/>
  <c r="AC159" i="25" s="1"/>
  <c r="AD82" i="25"/>
  <c r="AD96" i="27" s="1"/>
  <c r="AD124" i="25"/>
  <c r="AB142" i="25"/>
  <c r="AB61" i="25"/>
  <c r="AD40" i="28"/>
  <c r="AB25" i="25"/>
  <c r="AB26" i="25" s="1"/>
  <c r="AE1" i="26"/>
  <c r="AE1" i="28"/>
  <c r="AD68" i="28"/>
  <c r="AF2" i="26"/>
  <c r="AF2" i="28"/>
  <c r="AF104" i="28" s="1"/>
  <c r="AC109" i="25"/>
  <c r="AB78" i="27"/>
  <c r="AC140" i="25"/>
  <c r="AC141" i="25" s="1"/>
  <c r="AD108" i="25"/>
  <c r="AD140" i="25" s="1"/>
  <c r="AD141" i="25" s="1"/>
  <c r="AE112" i="27"/>
  <c r="AE114" i="27" s="1"/>
  <c r="AE75" i="27"/>
  <c r="AF73" i="27"/>
  <c r="AC116" i="27"/>
  <c r="AC117" i="27" s="1"/>
  <c r="AC78" i="27"/>
  <c r="AF1" i="30"/>
  <c r="AF25" i="30"/>
  <c r="AF23" i="29"/>
  <c r="AF48" i="29" s="1"/>
  <c r="AF49" i="29" s="1"/>
  <c r="AF2" i="27"/>
  <c r="AF2" i="25"/>
  <c r="AF2" i="29"/>
  <c r="AE1" i="27"/>
  <c r="AE1" i="25"/>
  <c r="AE1" i="29"/>
  <c r="AG36" i="30"/>
  <c r="AG40" i="30"/>
  <c r="AG2" i="30"/>
  <c r="AG39" i="30"/>
  <c r="AG37" i="30"/>
  <c r="AG42" i="30"/>
  <c r="AG35" i="30"/>
  <c r="AG38" i="30"/>
  <c r="AH24" i="30"/>
  <c r="AG41" i="30"/>
  <c r="AG33" i="30"/>
  <c r="AG34" i="30"/>
  <c r="AG23" i="30"/>
  <c r="AF47" i="29"/>
  <c r="AB10" i="12"/>
  <c r="AB5" i="8" s="1"/>
  <c r="AB113" i="12"/>
  <c r="AC21" i="11"/>
  <c r="AC23" i="11" s="1"/>
  <c r="AD17" i="11"/>
  <c r="AD20" i="11" s="1"/>
  <c r="AD18" i="11"/>
  <c r="AC60" i="10"/>
  <c r="AC176" i="10" s="1"/>
  <c r="AF207" i="10"/>
  <c r="AF211" i="10"/>
  <c r="AF206" i="10"/>
  <c r="AF214" i="10"/>
  <c r="AF213" i="10"/>
  <c r="AF208" i="10"/>
  <c r="AF210" i="10"/>
  <c r="AF209" i="10"/>
  <c r="AF215" i="10"/>
  <c r="AF212" i="10"/>
  <c r="AA343" i="7"/>
  <c r="AB338" i="7"/>
  <c r="AB176" i="10"/>
  <c r="AB189" i="10"/>
  <c r="AD167" i="10"/>
  <c r="AD149" i="10"/>
  <c r="AF76" i="10"/>
  <c r="AF72" i="10"/>
  <c r="AF70" i="10"/>
  <c r="AF68" i="10"/>
  <c r="AF73" i="10"/>
  <c r="AF74" i="10"/>
  <c r="AF77" i="10"/>
  <c r="AF71" i="10"/>
  <c r="AF75" i="10"/>
  <c r="AF69" i="10"/>
  <c r="AC221" i="10"/>
  <c r="AF5" i="10"/>
  <c r="AF5" i="7"/>
  <c r="AD341" i="10"/>
  <c r="AD351" i="10"/>
  <c r="AD353" i="10"/>
  <c r="AD352" i="10"/>
  <c r="AG201" i="7"/>
  <c r="AG149" i="7"/>
  <c r="AG96" i="7"/>
  <c r="AE3" i="12"/>
  <c r="AE3" i="10"/>
  <c r="AE3" i="7"/>
  <c r="AE81" i="10"/>
  <c r="AE219" i="10"/>
  <c r="AD66" i="10"/>
  <c r="AD83" i="10" s="1"/>
  <c r="AD177" i="10" s="1"/>
  <c r="AD43" i="10"/>
  <c r="AD252" i="10" s="1"/>
  <c r="AD204" i="10"/>
  <c r="AD264" i="10" s="1"/>
  <c r="AD144" i="10"/>
  <c r="AD87" i="10"/>
  <c r="AD272" i="10" s="1"/>
  <c r="AD156" i="10"/>
  <c r="AD155" i="10"/>
  <c r="AD17" i="10"/>
  <c r="AD238" i="10" s="1"/>
  <c r="AD154" i="10"/>
  <c r="AH4" i="10"/>
  <c r="AH4" i="7"/>
  <c r="AE58" i="10"/>
  <c r="AE48" i="25" s="1"/>
  <c r="AG15" i="10"/>
  <c r="AG202" i="7"/>
  <c r="AG278" i="7"/>
  <c r="AG150" i="7"/>
  <c r="AG97" i="7"/>
  <c r="AG202" i="10"/>
  <c r="AG64" i="10"/>
  <c r="AF54" i="10"/>
  <c r="AF45" i="10"/>
  <c r="AF53" i="10"/>
  <c r="AF51" i="10"/>
  <c r="AF47" i="10"/>
  <c r="AF46" i="10"/>
  <c r="AF49" i="10"/>
  <c r="AF50" i="10"/>
  <c r="AF52" i="10"/>
  <c r="AF48" i="10"/>
  <c r="AF22" i="10"/>
  <c r="AF27" i="10"/>
  <c r="AF23" i="10"/>
  <c r="AF24" i="10"/>
  <c r="AF26" i="10"/>
  <c r="AF28" i="10"/>
  <c r="AF20" i="10"/>
  <c r="AF25" i="10"/>
  <c r="AF21" i="10"/>
  <c r="AE3" i="6"/>
  <c r="AE56" i="3"/>
  <c r="AE54" i="3"/>
  <c r="AE55" i="3"/>
  <c r="AE58" i="3"/>
  <c r="AE57" i="3"/>
  <c r="AF3" i="3"/>
  <c r="AE3" i="11"/>
  <c r="AF24" i="3"/>
  <c r="AG22" i="3"/>
  <c r="AF5" i="12"/>
  <c r="AF5" i="11"/>
  <c r="AG79" i="11"/>
  <c r="AG80" i="11" s="1"/>
  <c r="AG27" i="11"/>
  <c r="AG11" i="12" s="1"/>
  <c r="AG95" i="12" s="1"/>
  <c r="AG15" i="11"/>
  <c r="AH4" i="12"/>
  <c r="AH4" i="11"/>
  <c r="AG10" i="6"/>
  <c r="AG51" i="6"/>
  <c r="AG16" i="6"/>
  <c r="AH4" i="6"/>
  <c r="AF65" i="3"/>
  <c r="AF101" i="12" s="1"/>
  <c r="AF133" i="12" s="1"/>
  <c r="AF5" i="6"/>
  <c r="AF25" i="6"/>
  <c r="AF232" i="25" s="1"/>
  <c r="AF21" i="6"/>
  <c r="AF228" i="25" s="1"/>
  <c r="AF20" i="6"/>
  <c r="AF227" i="25" s="1"/>
  <c r="AF26" i="6"/>
  <c r="AF233" i="25" s="1"/>
  <c r="AF29" i="6"/>
  <c r="AF236" i="25" s="1"/>
  <c r="AF28" i="6"/>
  <c r="AF235" i="25" s="1"/>
  <c r="AF23" i="6"/>
  <c r="AF230" i="25" s="1"/>
  <c r="AF33" i="6"/>
  <c r="AF240" i="25" s="1"/>
  <c r="AF27" i="6"/>
  <c r="AF234" i="25" s="1"/>
  <c r="AF22" i="6"/>
  <c r="AF229" i="25" s="1"/>
  <c r="AF34" i="6"/>
  <c r="AF241" i="25" s="1"/>
  <c r="AF32" i="6"/>
  <c r="AF239" i="25" s="1"/>
  <c r="AF36" i="6"/>
  <c r="AF243" i="25" s="1"/>
  <c r="AF24" i="6"/>
  <c r="AF231" i="25" s="1"/>
  <c r="AF19" i="6"/>
  <c r="AF226" i="25" s="1"/>
  <c r="AF31" i="6"/>
  <c r="AF238" i="25" s="1"/>
  <c r="AF37" i="6"/>
  <c r="AF244" i="25" s="1"/>
  <c r="AF30" i="6"/>
  <c r="AF237" i="25" s="1"/>
  <c r="AF35" i="6"/>
  <c r="AF242" i="25" s="1"/>
  <c r="AI52" i="3"/>
  <c r="AG109" i="3"/>
  <c r="AG107" i="3"/>
  <c r="AG105" i="3"/>
  <c r="AG104" i="3"/>
  <c r="AG103" i="3"/>
  <c r="AG108" i="3"/>
  <c r="AG102" i="3"/>
  <c r="AG97" i="3"/>
  <c r="AG260" i="10" s="1"/>
  <c r="AG89" i="3"/>
  <c r="AG91" i="3" s="1"/>
  <c r="AG106" i="3"/>
  <c r="AH90" i="3"/>
  <c r="AG101" i="3"/>
  <c r="AL50" i="3"/>
  <c r="AI51" i="3"/>
  <c r="AF98" i="3"/>
  <c r="AF248" i="10" s="1"/>
  <c r="AG33" i="3"/>
  <c r="AG41" i="10" s="1"/>
  <c r="AI48" i="3"/>
  <c r="AH94" i="3"/>
  <c r="AH93" i="3"/>
  <c r="AH44" i="3"/>
  <c r="AH40" i="3"/>
  <c r="AH39" i="3"/>
  <c r="AH38" i="3"/>
  <c r="AH42" i="3"/>
  <c r="AH36" i="3"/>
  <c r="AH41" i="3"/>
  <c r="AH37" i="3"/>
  <c r="AH26" i="3"/>
  <c r="AI23" i="3"/>
  <c r="AH30" i="3"/>
  <c r="AH43" i="3"/>
  <c r="AI49" i="3"/>
  <c r="AG27" i="3"/>
  <c r="AG95" i="3"/>
  <c r="AG233" i="10" s="1"/>
  <c r="AB342" i="7"/>
  <c r="AH70" i="30" l="1"/>
  <c r="AH93" i="27" s="1"/>
  <c r="AH69" i="30"/>
  <c r="AH68" i="30"/>
  <c r="AH96" i="3"/>
  <c r="AH234" i="10" s="1"/>
  <c r="AH100" i="3"/>
  <c r="AI35" i="3"/>
  <c r="AI32" i="3"/>
  <c r="AI31" i="3"/>
  <c r="AI29" i="3"/>
  <c r="AI72" i="7" s="1"/>
  <c r="AH64" i="30"/>
  <c r="AH66" i="30" s="1"/>
  <c r="AE38" i="25"/>
  <c r="AE66" i="25" s="1"/>
  <c r="AE77" i="27" s="1"/>
  <c r="AE136" i="28"/>
  <c r="AE137" i="28" s="1"/>
  <c r="AE141" i="28" s="1"/>
  <c r="AE143" i="28" s="1"/>
  <c r="AE254" i="10" s="1"/>
  <c r="AG142" i="28"/>
  <c r="H344" i="7"/>
  <c r="I340" i="7" s="1"/>
  <c r="H347" i="7"/>
  <c r="H348" i="7" s="1"/>
  <c r="AG138" i="28"/>
  <c r="AF134" i="28"/>
  <c r="AD144" i="28"/>
  <c r="AD69" i="28"/>
  <c r="AD33" i="25"/>
  <c r="AD80" i="27" s="1"/>
  <c r="AD110" i="25"/>
  <c r="AD41" i="28"/>
  <c r="AD94" i="25"/>
  <c r="AD101" i="25" s="1"/>
  <c r="AD102" i="25" s="1"/>
  <c r="AD19" i="25"/>
  <c r="AD60" i="27" s="1"/>
  <c r="AG74" i="27"/>
  <c r="AG113" i="27" s="1"/>
  <c r="AG31" i="30"/>
  <c r="AF63" i="28"/>
  <c r="AF105" i="28"/>
  <c r="AF115" i="28"/>
  <c r="AF111" i="28"/>
  <c r="AH29" i="30"/>
  <c r="AH30" i="30"/>
  <c r="AH28" i="30"/>
  <c r="AH46" i="29" s="1"/>
  <c r="AH27" i="30"/>
  <c r="AF195" i="25"/>
  <c r="AF194" i="25"/>
  <c r="AF193" i="25"/>
  <c r="AF192" i="25"/>
  <c r="AF191" i="25"/>
  <c r="AF190" i="25"/>
  <c r="AF189" i="25"/>
  <c r="AF188" i="25"/>
  <c r="AF187" i="25"/>
  <c r="AF186" i="25"/>
  <c r="AF185" i="25"/>
  <c r="AF184" i="25"/>
  <c r="AF183" i="25"/>
  <c r="AF182" i="25"/>
  <c r="AF181" i="25"/>
  <c r="AF180" i="25"/>
  <c r="AF179" i="25"/>
  <c r="AF178" i="25"/>
  <c r="AF177" i="25"/>
  <c r="AF176" i="25"/>
  <c r="AF268" i="25"/>
  <c r="AF52" i="25" s="1"/>
  <c r="AF219" i="25"/>
  <c r="AF135" i="28"/>
  <c r="AF130" i="28"/>
  <c r="AF38" i="28"/>
  <c r="AF67" i="28"/>
  <c r="AF66" i="28"/>
  <c r="AF39" i="28"/>
  <c r="AH155" i="28"/>
  <c r="AH156" i="28" s="1"/>
  <c r="AG72" i="30"/>
  <c r="AF94" i="27"/>
  <c r="AF135" i="27"/>
  <c r="AF137" i="27" s="1"/>
  <c r="AI65" i="30"/>
  <c r="AH71" i="30"/>
  <c r="AG136" i="27"/>
  <c r="AG92" i="27"/>
  <c r="AH83" i="30"/>
  <c r="AH82" i="30"/>
  <c r="AH81" i="30"/>
  <c r="AH80" i="30"/>
  <c r="AH79" i="30"/>
  <c r="AH78" i="30"/>
  <c r="AH77" i="30"/>
  <c r="AH76" i="30"/>
  <c r="AH75" i="30"/>
  <c r="AH74" i="30"/>
  <c r="AD97" i="27"/>
  <c r="AD139" i="27"/>
  <c r="AD140" i="27" s="1"/>
  <c r="AD125" i="25"/>
  <c r="AD158" i="25"/>
  <c r="AD159" i="25" s="1"/>
  <c r="AE82" i="25"/>
  <c r="AE96" i="27" s="1"/>
  <c r="AE124" i="25"/>
  <c r="AE18" i="11"/>
  <c r="AE21" i="11" s="1"/>
  <c r="AE12" i="6"/>
  <c r="AC61" i="25"/>
  <c r="AE40" i="28"/>
  <c r="AG2" i="26"/>
  <c r="AG2" i="28"/>
  <c r="AG104" i="28" s="1"/>
  <c r="AC25" i="25"/>
  <c r="AC26" i="25" s="1"/>
  <c r="AE68" i="28"/>
  <c r="AB64" i="27"/>
  <c r="AB66" i="27"/>
  <c r="AB67" i="27" s="1"/>
  <c r="AF1" i="26"/>
  <c r="AF1" i="28"/>
  <c r="AC142" i="25"/>
  <c r="AD109" i="25"/>
  <c r="AD78" i="27"/>
  <c r="AE108" i="25"/>
  <c r="AE109" i="25" s="1"/>
  <c r="AF112" i="27"/>
  <c r="AF114" i="27" s="1"/>
  <c r="AF75" i="27"/>
  <c r="AG73" i="27"/>
  <c r="AG25" i="30"/>
  <c r="AG1" i="30"/>
  <c r="AG2" i="27"/>
  <c r="AG2" i="25"/>
  <c r="AG2" i="29"/>
  <c r="AG23" i="29"/>
  <c r="AG48" i="29" s="1"/>
  <c r="AG49" i="29" s="1"/>
  <c r="AH40" i="30"/>
  <c r="AH36" i="30"/>
  <c r="AH34" i="30"/>
  <c r="AH2" i="30"/>
  <c r="AH38" i="30"/>
  <c r="AH35" i="30"/>
  <c r="AI24" i="30"/>
  <c r="AH39" i="30"/>
  <c r="AH33" i="30"/>
  <c r="AH23" i="30"/>
  <c r="AH42" i="30"/>
  <c r="AH37" i="30"/>
  <c r="AH41" i="30"/>
  <c r="AG47" i="29"/>
  <c r="AF1" i="27"/>
  <c r="AF1" i="25"/>
  <c r="AF1" i="29"/>
  <c r="AC10" i="12"/>
  <c r="AC5" i="8" s="1"/>
  <c r="AC113" i="12"/>
  <c r="AD21" i="11"/>
  <c r="AD23" i="11" s="1"/>
  <c r="AD113" i="12" s="1"/>
  <c r="AC189" i="10"/>
  <c r="AC338" i="7"/>
  <c r="AC343" i="7" s="1"/>
  <c r="AF81" i="10"/>
  <c r="AF168" i="10" s="1"/>
  <c r="AG77" i="10"/>
  <c r="AG75" i="10"/>
  <c r="AG69" i="10"/>
  <c r="AG76" i="10"/>
  <c r="AG74" i="10"/>
  <c r="AG73" i="10"/>
  <c r="AG71" i="10"/>
  <c r="AG68" i="10"/>
  <c r="AG72" i="10"/>
  <c r="AG70" i="10"/>
  <c r="AB343" i="7"/>
  <c r="AD221" i="10"/>
  <c r="AG209" i="10"/>
  <c r="AG207" i="10"/>
  <c r="AG208" i="10"/>
  <c r="AG212" i="10"/>
  <c r="AG211" i="10"/>
  <c r="AG214" i="10"/>
  <c r="AG210" i="10"/>
  <c r="AG215" i="10"/>
  <c r="AG206" i="10"/>
  <c r="AG213" i="10"/>
  <c r="AE167" i="10"/>
  <c r="AE149" i="10"/>
  <c r="AE168" i="10"/>
  <c r="AE49" i="25" s="1"/>
  <c r="AE101" i="27" s="1"/>
  <c r="AH201" i="7"/>
  <c r="AH149" i="7"/>
  <c r="AH96" i="7"/>
  <c r="AE154" i="10"/>
  <c r="AE87" i="10"/>
  <c r="AE272" i="10" s="1"/>
  <c r="AE17" i="10"/>
  <c r="AE238" i="10" s="1"/>
  <c r="AE156" i="10"/>
  <c r="AE66" i="10"/>
  <c r="AE83" i="10" s="1"/>
  <c r="AE177" i="10" s="1"/>
  <c r="AE155" i="10"/>
  <c r="AE144" i="10"/>
  <c r="AE43" i="10"/>
  <c r="AE252" i="10" s="1"/>
  <c r="AE204" i="10"/>
  <c r="AE264" i="10" s="1"/>
  <c r="AG5" i="10"/>
  <c r="AG5" i="7"/>
  <c r="AE352" i="10"/>
  <c r="AE353" i="10"/>
  <c r="AE341" i="10"/>
  <c r="AE351" i="10"/>
  <c r="AF3" i="12"/>
  <c r="AF3" i="10"/>
  <c r="AF3" i="7"/>
  <c r="AI4" i="10"/>
  <c r="AI4" i="7"/>
  <c r="AG45" i="10"/>
  <c r="AG46" i="10"/>
  <c r="AG52" i="10"/>
  <c r="AG50" i="10"/>
  <c r="AG54" i="10"/>
  <c r="AG51" i="10"/>
  <c r="AG47" i="10"/>
  <c r="AG53" i="10"/>
  <c r="AG48" i="10"/>
  <c r="AG49" i="10"/>
  <c r="AD60" i="10"/>
  <c r="AF219" i="10"/>
  <c r="AH15" i="10"/>
  <c r="AH278" i="7"/>
  <c r="AH202" i="7"/>
  <c r="AH150" i="7"/>
  <c r="AH97" i="7"/>
  <c r="AH64" i="10"/>
  <c r="AH202" i="10"/>
  <c r="AF58" i="10"/>
  <c r="AF48" i="25" s="1"/>
  <c r="AG21" i="10"/>
  <c r="AG22" i="10"/>
  <c r="AG24" i="10"/>
  <c r="AG27" i="10"/>
  <c r="AG28" i="10"/>
  <c r="AG23" i="10"/>
  <c r="AG20" i="10"/>
  <c r="AG25" i="10"/>
  <c r="AG26" i="10"/>
  <c r="AE17" i="11"/>
  <c r="AE20" i="11" s="1"/>
  <c r="AE23" i="11" s="1"/>
  <c r="AG3" i="3"/>
  <c r="AF3" i="6"/>
  <c r="AF56" i="3"/>
  <c r="AF57" i="3"/>
  <c r="AF58" i="3"/>
  <c r="AF54" i="3"/>
  <c r="AF55" i="3"/>
  <c r="AF3" i="11"/>
  <c r="AG24" i="3"/>
  <c r="AH22" i="3"/>
  <c r="AI4" i="12"/>
  <c r="AI4" i="11"/>
  <c r="AG5" i="12"/>
  <c r="AG5" i="11"/>
  <c r="AH79" i="11"/>
  <c r="AH80" i="11" s="1"/>
  <c r="AH27" i="11"/>
  <c r="AH11" i="12" s="1"/>
  <c r="AH95" i="12" s="1"/>
  <c r="AH15" i="11"/>
  <c r="AI4" i="6"/>
  <c r="AH51" i="6"/>
  <c r="AH16" i="6"/>
  <c r="AG65" i="3"/>
  <c r="AG101" i="12" s="1"/>
  <c r="AG133" i="12" s="1"/>
  <c r="AG5" i="6"/>
  <c r="AH10" i="6"/>
  <c r="AG25" i="6"/>
  <c r="AG232" i="25" s="1"/>
  <c r="AG31" i="6"/>
  <c r="AG238" i="25" s="1"/>
  <c r="AG29" i="6"/>
  <c r="AG236" i="25" s="1"/>
  <c r="AG26" i="6"/>
  <c r="AG233" i="25" s="1"/>
  <c r="AG33" i="6"/>
  <c r="AG240" i="25" s="1"/>
  <c r="AG22" i="6"/>
  <c r="AG229" i="25" s="1"/>
  <c r="AG28" i="6"/>
  <c r="AG235" i="25" s="1"/>
  <c r="AG34" i="6"/>
  <c r="AG241" i="25" s="1"/>
  <c r="AG23" i="6"/>
  <c r="AG230" i="25" s="1"/>
  <c r="AG36" i="6"/>
  <c r="AG243" i="25" s="1"/>
  <c r="AG24" i="6"/>
  <c r="AG231" i="25" s="1"/>
  <c r="AG19" i="6"/>
  <c r="AG226" i="25" s="1"/>
  <c r="AG21" i="6"/>
  <c r="AG228" i="25" s="1"/>
  <c r="AG35" i="6"/>
  <c r="AG242" i="25" s="1"/>
  <c r="AG30" i="6"/>
  <c r="AG237" i="25" s="1"/>
  <c r="AG20" i="6"/>
  <c r="AG227" i="25" s="1"/>
  <c r="AG37" i="6"/>
  <c r="AG244" i="25" s="1"/>
  <c r="AG27" i="6"/>
  <c r="AG234" i="25" s="1"/>
  <c r="AG32" i="6"/>
  <c r="AG239" i="25" s="1"/>
  <c r="AJ48" i="3"/>
  <c r="AJ51" i="3"/>
  <c r="AH27" i="3"/>
  <c r="AH108" i="3"/>
  <c r="AH106" i="3"/>
  <c r="AH107" i="3"/>
  <c r="AH109" i="3"/>
  <c r="AH103" i="3"/>
  <c r="AH104" i="3"/>
  <c r="AH102" i="3"/>
  <c r="AH101" i="3"/>
  <c r="AH105" i="3"/>
  <c r="AI90" i="3"/>
  <c r="AH97" i="3"/>
  <c r="AH260" i="10" s="1"/>
  <c r="AH89" i="3"/>
  <c r="AH91" i="3" s="1"/>
  <c r="AM50" i="3"/>
  <c r="AH33" i="3"/>
  <c r="AH41" i="10" s="1"/>
  <c r="AH95" i="3"/>
  <c r="AH233" i="10" s="1"/>
  <c r="AG98" i="3"/>
  <c r="AG248" i="10" s="1"/>
  <c r="AJ52" i="3"/>
  <c r="AJ49" i="3"/>
  <c r="AI94" i="3"/>
  <c r="AI93" i="3"/>
  <c r="AI44" i="3"/>
  <c r="AI39" i="3"/>
  <c r="AI30" i="3"/>
  <c r="AI43" i="3"/>
  <c r="AI42" i="3"/>
  <c r="AI41" i="3"/>
  <c r="AI37" i="3"/>
  <c r="AI36" i="3"/>
  <c r="AI26" i="3"/>
  <c r="AJ23" i="3"/>
  <c r="AI40" i="3"/>
  <c r="AI38" i="3"/>
  <c r="AC342" i="7"/>
  <c r="AI70" i="30" l="1"/>
  <c r="AI93" i="27" s="1"/>
  <c r="AI68" i="30"/>
  <c r="AI69" i="30"/>
  <c r="AI95" i="3"/>
  <c r="AI233" i="10" s="1"/>
  <c r="AI100" i="3"/>
  <c r="AJ32" i="3"/>
  <c r="AJ29" i="3"/>
  <c r="AJ72" i="7" s="1"/>
  <c r="AJ35" i="3"/>
  <c r="AJ31" i="3"/>
  <c r="AI64" i="30"/>
  <c r="AI66" i="30" s="1"/>
  <c r="AI96" i="3"/>
  <c r="AI234" i="10" s="1"/>
  <c r="AF108" i="25"/>
  <c r="AF109" i="25" s="1"/>
  <c r="AF38" i="25"/>
  <c r="AF66" i="25" s="1"/>
  <c r="AF77" i="27" s="1"/>
  <c r="AD25" i="25"/>
  <c r="AD26" i="25" s="1"/>
  <c r="AH138" i="28"/>
  <c r="I347" i="7"/>
  <c r="I348" i="7" s="1"/>
  <c r="I344" i="7"/>
  <c r="J340" i="7" s="1"/>
  <c r="AH142" i="28"/>
  <c r="AG134" i="28"/>
  <c r="AE144" i="28"/>
  <c r="AF136" i="28"/>
  <c r="AF137" i="28" s="1"/>
  <c r="AF141" i="28" s="1"/>
  <c r="AF143" i="28" s="1"/>
  <c r="AF254" i="10" s="1"/>
  <c r="AF49" i="25"/>
  <c r="AF101" i="27" s="1"/>
  <c r="AD61" i="25"/>
  <c r="AE19" i="25"/>
  <c r="AE60" i="27" s="1"/>
  <c r="AE94" i="25"/>
  <c r="AE101" i="25" s="1"/>
  <c r="AE102" i="25" s="1"/>
  <c r="AE69" i="28"/>
  <c r="AE33" i="25"/>
  <c r="AE80" i="27" s="1"/>
  <c r="AE110" i="25"/>
  <c r="AE41" i="28"/>
  <c r="AH74" i="27"/>
  <c r="AH113" i="27" s="1"/>
  <c r="AG63" i="28"/>
  <c r="AG115" i="28"/>
  <c r="AG105" i="28"/>
  <c r="AG111" i="28"/>
  <c r="AI30" i="30"/>
  <c r="AI29" i="30"/>
  <c r="AI74" i="27" s="1"/>
  <c r="AI28" i="30"/>
  <c r="AI46" i="29" s="1"/>
  <c r="AI27" i="30"/>
  <c r="AH31" i="30"/>
  <c r="AG195" i="25"/>
  <c r="AG194" i="25"/>
  <c r="AG193" i="25"/>
  <c r="AG192" i="25"/>
  <c r="AG191" i="25"/>
  <c r="AG190" i="25"/>
  <c r="AG189" i="25"/>
  <c r="AG188" i="25"/>
  <c r="AG187" i="25"/>
  <c r="AG186" i="25"/>
  <c r="AG180" i="25"/>
  <c r="AG179" i="25"/>
  <c r="AG178" i="25"/>
  <c r="AG177" i="25"/>
  <c r="AG176" i="25"/>
  <c r="AG182" i="25"/>
  <c r="AG181" i="25"/>
  <c r="AG185" i="25"/>
  <c r="AG184" i="25"/>
  <c r="AG183" i="25"/>
  <c r="AG268" i="25"/>
  <c r="AG52" i="25" s="1"/>
  <c r="AG219" i="25"/>
  <c r="AG135" i="28"/>
  <c r="AG130" i="28"/>
  <c r="AG67" i="28"/>
  <c r="AG66" i="28"/>
  <c r="AG39" i="28"/>
  <c r="AG38" i="28"/>
  <c r="AG3" i="12"/>
  <c r="AI155" i="28"/>
  <c r="AI156" i="28" s="1"/>
  <c r="AH72" i="30"/>
  <c r="AJ65" i="30"/>
  <c r="AI71" i="30"/>
  <c r="AI83" i="30"/>
  <c r="AI82" i="30"/>
  <c r="AI81" i="30"/>
  <c r="AI80" i="30"/>
  <c r="AI78" i="30"/>
  <c r="AI77" i="30"/>
  <c r="AI76" i="30"/>
  <c r="AI75" i="30"/>
  <c r="AI74" i="30"/>
  <c r="AI79" i="30"/>
  <c r="AG94" i="27"/>
  <c r="AG135" i="27"/>
  <c r="AG137" i="27" s="1"/>
  <c r="AH136" i="27"/>
  <c r="AH92" i="27"/>
  <c r="AE97" i="27"/>
  <c r="AE139" i="27"/>
  <c r="AE140" i="27" s="1"/>
  <c r="AE125" i="25"/>
  <c r="AE158" i="25"/>
  <c r="AE159" i="25" s="1"/>
  <c r="AF82" i="25"/>
  <c r="AF96" i="27" s="1"/>
  <c r="AF124" i="25"/>
  <c r="AD142" i="25"/>
  <c r="AF40" i="28"/>
  <c r="AB68" i="27"/>
  <c r="AH2" i="26"/>
  <c r="AH2" i="28"/>
  <c r="AH104" i="28" s="1"/>
  <c r="AC66" i="27"/>
  <c r="AC67" i="27" s="1"/>
  <c r="AC64" i="27"/>
  <c r="AF68" i="28"/>
  <c r="AD66" i="27"/>
  <c r="AD67" i="27" s="1"/>
  <c r="AD64" i="27"/>
  <c r="AG1" i="26"/>
  <c r="AG1" i="28"/>
  <c r="AF17" i="11"/>
  <c r="AF20" i="11" s="1"/>
  <c r="AE78" i="27"/>
  <c r="AD116" i="27"/>
  <c r="AD117" i="27" s="1"/>
  <c r="AE140" i="25"/>
  <c r="AE141" i="25" s="1"/>
  <c r="AG112" i="27"/>
  <c r="AG114" i="27" s="1"/>
  <c r="AG75" i="27"/>
  <c r="AH73" i="27"/>
  <c r="AI38" i="30"/>
  <c r="AI39" i="30"/>
  <c r="AI2" i="30"/>
  <c r="AI33" i="30"/>
  <c r="AI37" i="30"/>
  <c r="AI35" i="30"/>
  <c r="AI23" i="30"/>
  <c r="AI42" i="30"/>
  <c r="AI34" i="30"/>
  <c r="AI36" i="30"/>
  <c r="AJ24" i="30"/>
  <c r="AI40" i="30"/>
  <c r="AI41" i="30"/>
  <c r="AD10" i="12"/>
  <c r="AD5" i="8" s="1"/>
  <c r="AH23" i="29"/>
  <c r="AH48" i="29" s="1"/>
  <c r="AH49" i="29" s="1"/>
  <c r="AG1" i="27"/>
  <c r="AG1" i="25"/>
  <c r="AG1" i="29"/>
  <c r="AH1" i="30"/>
  <c r="AH25" i="30"/>
  <c r="AH2" i="27"/>
  <c r="AH2" i="29"/>
  <c r="AH2" i="25"/>
  <c r="AH47" i="29"/>
  <c r="AE113" i="12"/>
  <c r="AE10" i="12"/>
  <c r="AE5" i="8" s="1"/>
  <c r="AF12" i="6"/>
  <c r="AE221" i="10"/>
  <c r="AH5" i="10"/>
  <c r="AH5" i="7"/>
  <c r="AF167" i="10"/>
  <c r="AF149" i="10"/>
  <c r="AH21" i="10"/>
  <c r="AH22" i="10"/>
  <c r="AH24" i="10"/>
  <c r="AH23" i="10"/>
  <c r="AH28" i="10"/>
  <c r="AH20" i="10"/>
  <c r="AH25" i="10"/>
  <c r="AH27" i="10"/>
  <c r="AH26" i="10"/>
  <c r="AI15" i="10"/>
  <c r="AI202" i="7"/>
  <c r="AI150" i="7"/>
  <c r="AI278" i="7"/>
  <c r="AI97" i="7"/>
  <c r="AH212" i="10"/>
  <c r="AH214" i="10"/>
  <c r="AH208" i="10"/>
  <c r="AH206" i="10"/>
  <c r="AH209" i="10"/>
  <c r="AH210" i="10"/>
  <c r="AH213" i="10"/>
  <c r="AH207" i="10"/>
  <c r="AH215" i="10"/>
  <c r="AH211" i="10"/>
  <c r="AG58" i="10"/>
  <c r="AG48" i="25" s="1"/>
  <c r="AE60" i="10"/>
  <c r="AG3" i="10"/>
  <c r="AG3" i="7"/>
  <c r="AG3" i="6"/>
  <c r="AH54" i="10"/>
  <c r="AH46" i="10"/>
  <c r="AH53" i="10"/>
  <c r="AH49" i="10"/>
  <c r="AH50" i="10"/>
  <c r="AH45" i="10"/>
  <c r="AH48" i="10"/>
  <c r="AH52" i="10"/>
  <c r="AH47" i="10"/>
  <c r="AH51" i="10"/>
  <c r="AH74" i="10"/>
  <c r="AH77" i="10"/>
  <c r="AH69" i="10"/>
  <c r="AH70" i="10"/>
  <c r="AH76" i="10"/>
  <c r="AH71" i="10"/>
  <c r="AH72" i="10"/>
  <c r="AH75" i="10"/>
  <c r="AH73" i="10"/>
  <c r="AH68" i="10"/>
  <c r="AJ4" i="10"/>
  <c r="AJ4" i="7"/>
  <c r="AI202" i="10"/>
  <c r="AI64" i="10"/>
  <c r="AG81" i="10"/>
  <c r="AI201" i="7"/>
  <c r="AI149" i="7"/>
  <c r="AI96" i="7"/>
  <c r="AF155" i="10"/>
  <c r="AF204" i="10"/>
  <c r="AF264" i="10" s="1"/>
  <c r="AF66" i="10"/>
  <c r="AF83" i="10" s="1"/>
  <c r="AF177" i="10" s="1"/>
  <c r="AF144" i="10"/>
  <c r="AF156" i="10"/>
  <c r="AF87" i="10"/>
  <c r="AF272" i="10" s="1"/>
  <c r="AF154" i="10"/>
  <c r="AF43" i="10"/>
  <c r="AF252" i="10" s="1"/>
  <c r="AF17" i="10"/>
  <c r="AF238" i="10" s="1"/>
  <c r="AG219" i="10"/>
  <c r="AG3" i="11"/>
  <c r="AD338" i="7"/>
  <c r="AD176" i="10"/>
  <c r="AD189" i="10"/>
  <c r="AF351" i="10"/>
  <c r="AF353" i="10"/>
  <c r="AF341" i="10"/>
  <c r="AF352" i="10"/>
  <c r="AI22" i="3"/>
  <c r="AH24" i="3"/>
  <c r="AG56" i="3"/>
  <c r="AG57" i="3"/>
  <c r="AG54" i="3"/>
  <c r="AG58" i="3"/>
  <c r="AG55" i="3"/>
  <c r="AF18" i="11"/>
  <c r="AH3" i="3"/>
  <c r="AI79" i="11"/>
  <c r="AI80" i="11" s="1"/>
  <c r="AI27" i="11"/>
  <c r="AI11" i="12" s="1"/>
  <c r="AI95" i="12" s="1"/>
  <c r="AI15" i="11"/>
  <c r="AH5" i="12"/>
  <c r="AH5" i="11"/>
  <c r="AJ4" i="12"/>
  <c r="AJ4" i="11"/>
  <c r="AH65" i="3"/>
  <c r="AH101" i="12" s="1"/>
  <c r="AH133" i="12" s="1"/>
  <c r="AH5" i="6"/>
  <c r="AJ4" i="6"/>
  <c r="AI10" i="6"/>
  <c r="AH25" i="6"/>
  <c r="AH232" i="25" s="1"/>
  <c r="AH27" i="6"/>
  <c r="AH234" i="25" s="1"/>
  <c r="AH26" i="6"/>
  <c r="AH233" i="25" s="1"/>
  <c r="AH31" i="6"/>
  <c r="AH238" i="25" s="1"/>
  <c r="AH21" i="6"/>
  <c r="AH228" i="25" s="1"/>
  <c r="AH20" i="6"/>
  <c r="AH227" i="25" s="1"/>
  <c r="AH29" i="6"/>
  <c r="AH236" i="25" s="1"/>
  <c r="AH28" i="6"/>
  <c r="AH235" i="25" s="1"/>
  <c r="AH36" i="6"/>
  <c r="AH243" i="25" s="1"/>
  <c r="AH33" i="6"/>
  <c r="AH240" i="25" s="1"/>
  <c r="AH32" i="6"/>
  <c r="AH239" i="25" s="1"/>
  <c r="AH34" i="6"/>
  <c r="AH241" i="25" s="1"/>
  <c r="AH22" i="6"/>
  <c r="AH229" i="25" s="1"/>
  <c r="AH23" i="6"/>
  <c r="AH230" i="25" s="1"/>
  <c r="AH30" i="6"/>
  <c r="AH237" i="25" s="1"/>
  <c r="AH19" i="6"/>
  <c r="AH226" i="25" s="1"/>
  <c r="AH24" i="6"/>
  <c r="AH231" i="25" s="1"/>
  <c r="AH37" i="6"/>
  <c r="AH244" i="25" s="1"/>
  <c r="AH35" i="6"/>
  <c r="AH242" i="25" s="1"/>
  <c r="AI16" i="6"/>
  <c r="AI51" i="6"/>
  <c r="AI33" i="3"/>
  <c r="AI41" i="10" s="1"/>
  <c r="AK49" i="3"/>
  <c r="AJ93" i="3"/>
  <c r="AJ94" i="3"/>
  <c r="AJ41" i="3"/>
  <c r="AJ39" i="3"/>
  <c r="AJ30" i="3"/>
  <c r="AJ38" i="3"/>
  <c r="AJ43" i="3"/>
  <c r="AJ42" i="3"/>
  <c r="AJ36" i="3"/>
  <c r="AJ26" i="3"/>
  <c r="AJ37" i="3"/>
  <c r="AJ40" i="3"/>
  <c r="AK23" i="3"/>
  <c r="AJ44" i="3"/>
  <c r="AH98" i="3"/>
  <c r="AH248" i="10" s="1"/>
  <c r="AN50" i="3"/>
  <c r="AI27" i="3"/>
  <c r="AK52" i="3"/>
  <c r="AK51" i="3"/>
  <c r="AK48" i="3"/>
  <c r="AI109" i="3"/>
  <c r="AI107" i="3"/>
  <c r="AI105" i="3"/>
  <c r="AI106" i="3"/>
  <c r="AI102" i="3"/>
  <c r="AI108" i="3"/>
  <c r="AI101" i="3"/>
  <c r="AI104" i="3"/>
  <c r="AJ90" i="3"/>
  <c r="AI103" i="3"/>
  <c r="AI97" i="3"/>
  <c r="AI260" i="10" s="1"/>
  <c r="AI89" i="3"/>
  <c r="AI91" i="3" s="1"/>
  <c r="AD342" i="7"/>
  <c r="AJ69" i="30" l="1"/>
  <c r="AJ68" i="30"/>
  <c r="AJ70" i="30"/>
  <c r="AJ95" i="3"/>
  <c r="AJ233" i="10" s="1"/>
  <c r="AJ100" i="3"/>
  <c r="AK35" i="3"/>
  <c r="AK29" i="3"/>
  <c r="AK72" i="7" s="1"/>
  <c r="AK31" i="3"/>
  <c r="AK32" i="3"/>
  <c r="AJ64" i="30"/>
  <c r="AJ66" i="30" s="1"/>
  <c r="AJ93" i="27"/>
  <c r="AF140" i="25"/>
  <c r="AF141" i="25" s="1"/>
  <c r="AJ96" i="3"/>
  <c r="AJ234" i="10" s="1"/>
  <c r="AG38" i="25"/>
  <c r="AG66" i="25" s="1"/>
  <c r="AG77" i="27" s="1"/>
  <c r="AI142" i="28"/>
  <c r="AG136" i="28"/>
  <c r="AG137" i="28" s="1"/>
  <c r="AG141" i="28" s="1"/>
  <c r="AG143" i="28" s="1"/>
  <c r="AG254" i="10" s="1"/>
  <c r="AI138" i="28"/>
  <c r="J347" i="7"/>
  <c r="J348" i="7" s="1"/>
  <c r="J344" i="7"/>
  <c r="K340" i="7" s="1"/>
  <c r="AH134" i="28"/>
  <c r="AF144" i="28"/>
  <c r="AE25" i="25"/>
  <c r="AE26" i="25" s="1"/>
  <c r="AF69" i="28"/>
  <c r="AF33" i="25"/>
  <c r="AF80" i="27" s="1"/>
  <c r="AF110" i="25"/>
  <c r="AF19" i="25"/>
  <c r="AF94" i="25"/>
  <c r="AF101" i="25" s="1"/>
  <c r="AF102" i="25" s="1"/>
  <c r="AF41" i="28"/>
  <c r="AE142" i="25"/>
  <c r="AG351" i="10"/>
  <c r="AI31" i="30"/>
  <c r="AH115" i="28"/>
  <c r="AH63" i="28"/>
  <c r="AH105" i="28"/>
  <c r="AH111" i="28"/>
  <c r="AJ29" i="30"/>
  <c r="AJ74" i="27" s="1"/>
  <c r="AJ30" i="30"/>
  <c r="AJ27" i="30"/>
  <c r="AJ28" i="30"/>
  <c r="AJ46" i="29" s="1"/>
  <c r="AH192" i="25"/>
  <c r="AH191" i="25"/>
  <c r="AH195" i="25"/>
  <c r="AH194" i="25"/>
  <c r="AH193" i="25"/>
  <c r="AH190" i="25"/>
  <c r="AH189" i="25"/>
  <c r="AH188" i="25"/>
  <c r="AH187" i="25"/>
  <c r="AH186" i="25"/>
  <c r="AH185" i="25"/>
  <c r="AH184" i="25"/>
  <c r="AH183" i="25"/>
  <c r="AH182" i="25"/>
  <c r="AH181" i="25"/>
  <c r="AH180" i="25"/>
  <c r="AH177" i="25"/>
  <c r="AH178" i="25"/>
  <c r="AH179" i="25"/>
  <c r="AH176" i="25"/>
  <c r="AH268" i="25"/>
  <c r="AH52" i="25" s="1"/>
  <c r="AH219" i="25"/>
  <c r="AH135" i="28"/>
  <c r="AH130" i="28"/>
  <c r="AH67" i="28"/>
  <c r="AH66" i="28"/>
  <c r="AH39" i="28"/>
  <c r="AH38" i="28"/>
  <c r="AH3" i="6"/>
  <c r="AJ155" i="28"/>
  <c r="AJ156" i="28" s="1"/>
  <c r="AI72" i="30"/>
  <c r="AK65" i="30"/>
  <c r="AJ71" i="30"/>
  <c r="AJ82" i="30"/>
  <c r="AJ81" i="30"/>
  <c r="AJ80" i="30"/>
  <c r="AJ79" i="30"/>
  <c r="AJ78" i="30"/>
  <c r="AJ83" i="30"/>
  <c r="AJ76" i="30"/>
  <c r="AJ75" i="30"/>
  <c r="AJ74" i="30"/>
  <c r="AJ77" i="30"/>
  <c r="AH94" i="27"/>
  <c r="AH135" i="27"/>
  <c r="AH137" i="27" s="1"/>
  <c r="AI136" i="27"/>
  <c r="AI92" i="27"/>
  <c r="AF97" i="27"/>
  <c r="AF139" i="27"/>
  <c r="AF140" i="27" s="1"/>
  <c r="AF125" i="25"/>
  <c r="AF158" i="25"/>
  <c r="AF159" i="25" s="1"/>
  <c r="AG82" i="25"/>
  <c r="AG96" i="27" s="1"/>
  <c r="AG124" i="25"/>
  <c r="AE61" i="25"/>
  <c r="AE64" i="27"/>
  <c r="AG40" i="28"/>
  <c r="AG68" i="28"/>
  <c r="AD68" i="27"/>
  <c r="AI2" i="26"/>
  <c r="AI2" i="28"/>
  <c r="AI104" i="28" s="1"/>
  <c r="AH1" i="26"/>
  <c r="AH1" i="28"/>
  <c r="AC68" i="27"/>
  <c r="AE116" i="27"/>
  <c r="AE117" i="27" s="1"/>
  <c r="AG352" i="10"/>
  <c r="AG108" i="25"/>
  <c r="AI113" i="27"/>
  <c r="AI73" i="27"/>
  <c r="AH75" i="27"/>
  <c r="AH112" i="27"/>
  <c r="AH114" i="27" s="1"/>
  <c r="AF116" i="27"/>
  <c r="AF117" i="27" s="1"/>
  <c r="AF78" i="27"/>
  <c r="AH1" i="27"/>
  <c r="AH1" i="29"/>
  <c r="AH1" i="25"/>
  <c r="AI1" i="30"/>
  <c r="AI25" i="30"/>
  <c r="AJ34" i="30"/>
  <c r="AJ39" i="30"/>
  <c r="AJ40" i="30"/>
  <c r="AJ41" i="30"/>
  <c r="AJ37" i="30"/>
  <c r="AJ2" i="30"/>
  <c r="AJ38" i="30"/>
  <c r="AJ36" i="30"/>
  <c r="AJ23" i="30"/>
  <c r="AJ42" i="30"/>
  <c r="AJ33" i="30"/>
  <c r="AJ35" i="30"/>
  <c r="AK24" i="30"/>
  <c r="AI2" i="27"/>
  <c r="AI2" i="25"/>
  <c r="AI2" i="29"/>
  <c r="AI23" i="29"/>
  <c r="AI48" i="29" s="1"/>
  <c r="AI49" i="29" s="1"/>
  <c r="AI47" i="29"/>
  <c r="AG17" i="11"/>
  <c r="AG20" i="11" s="1"/>
  <c r="AF21" i="11"/>
  <c r="AF23" i="11" s="1"/>
  <c r="AF113" i="12" s="1"/>
  <c r="AG12" i="6"/>
  <c r="AG341" i="10"/>
  <c r="AG353" i="10"/>
  <c r="AH3" i="12"/>
  <c r="AG18" i="11"/>
  <c r="AI208" i="10"/>
  <c r="AI206" i="10"/>
  <c r="AI212" i="10"/>
  <c r="AI211" i="10"/>
  <c r="AI214" i="10"/>
  <c r="AI215" i="10"/>
  <c r="AI213" i="10"/>
  <c r="AI210" i="10"/>
  <c r="AI207" i="10"/>
  <c r="AI209" i="10"/>
  <c r="AH58" i="10"/>
  <c r="AH48" i="25" s="1"/>
  <c r="AF60" i="10"/>
  <c r="AJ202" i="10"/>
  <c r="AJ64" i="10"/>
  <c r="AF221" i="10"/>
  <c r="AG66" i="10"/>
  <c r="AG83" i="10" s="1"/>
  <c r="AG177" i="10" s="1"/>
  <c r="AG87" i="10"/>
  <c r="AG272" i="10" s="1"/>
  <c r="AG204" i="10"/>
  <c r="AG17" i="10"/>
  <c r="AG238" i="10" s="1"/>
  <c r="AG156" i="10"/>
  <c r="AG144" i="10"/>
  <c r="AG154" i="10"/>
  <c r="AG43" i="10"/>
  <c r="AG252" i="10" s="1"/>
  <c r="AG155" i="10"/>
  <c r="AI5" i="10"/>
  <c r="AI5" i="7"/>
  <c r="AK4" i="10"/>
  <c r="AK4" i="7"/>
  <c r="AH81" i="10"/>
  <c r="AE338" i="7"/>
  <c r="AE189" i="10"/>
  <c r="AE176" i="10"/>
  <c r="AJ15" i="10"/>
  <c r="AJ202" i="7"/>
  <c r="AJ150" i="7"/>
  <c r="AJ97" i="7"/>
  <c r="AJ278" i="7"/>
  <c r="AI45" i="10"/>
  <c r="AI49" i="10"/>
  <c r="AI48" i="10"/>
  <c r="AI52" i="10"/>
  <c r="AI46" i="10"/>
  <c r="AI53" i="10"/>
  <c r="AI50" i="10"/>
  <c r="AI51" i="10"/>
  <c r="AI47" i="10"/>
  <c r="AI54" i="10"/>
  <c r="AH3" i="10"/>
  <c r="AH3" i="7"/>
  <c r="AG168" i="10"/>
  <c r="AG49" i="25" s="1"/>
  <c r="AG101" i="27" s="1"/>
  <c r="AH219" i="10"/>
  <c r="AJ201" i="7"/>
  <c r="AJ149" i="7"/>
  <c r="AJ96" i="7"/>
  <c r="AD343" i="7"/>
  <c r="AH3" i="11"/>
  <c r="AI69" i="10"/>
  <c r="AI74" i="10"/>
  <c r="AI77" i="10"/>
  <c r="AI72" i="10"/>
  <c r="AI76" i="10"/>
  <c r="AI71" i="10"/>
  <c r="AI73" i="10"/>
  <c r="AI70" i="10"/>
  <c r="AI75" i="10"/>
  <c r="AI68" i="10"/>
  <c r="AG167" i="10"/>
  <c r="AG149" i="10"/>
  <c r="AI25" i="10"/>
  <c r="AI27" i="10"/>
  <c r="AI24" i="10"/>
  <c r="AI21" i="10"/>
  <c r="AI28" i="10"/>
  <c r="AI20" i="10"/>
  <c r="AI23" i="10"/>
  <c r="AI22" i="10"/>
  <c r="AI26" i="10"/>
  <c r="AI3" i="3"/>
  <c r="AH56" i="3"/>
  <c r="AH57" i="3"/>
  <c r="AH54" i="3"/>
  <c r="AH55" i="3"/>
  <c r="AH58" i="3"/>
  <c r="AI24" i="3"/>
  <c r="AJ22" i="3"/>
  <c r="AI5" i="12"/>
  <c r="AI5" i="11"/>
  <c r="AK4" i="12"/>
  <c r="AK4" i="11"/>
  <c r="AJ15" i="11"/>
  <c r="AJ79" i="11"/>
  <c r="AJ80" i="11" s="1"/>
  <c r="AJ27" i="11"/>
  <c r="AJ11" i="12" s="1"/>
  <c r="AJ95" i="12" s="1"/>
  <c r="AJ51" i="6"/>
  <c r="AJ16" i="6"/>
  <c r="AI25" i="6"/>
  <c r="AI232" i="25" s="1"/>
  <c r="AI29" i="6"/>
  <c r="AI236" i="25" s="1"/>
  <c r="AI26" i="6"/>
  <c r="AI233" i="25" s="1"/>
  <c r="AI20" i="6"/>
  <c r="AI227" i="25" s="1"/>
  <c r="AI27" i="6"/>
  <c r="AI234" i="25" s="1"/>
  <c r="AI33" i="6"/>
  <c r="AI240" i="25" s="1"/>
  <c r="AI22" i="6"/>
  <c r="AI229" i="25" s="1"/>
  <c r="AI37" i="6"/>
  <c r="AI244" i="25" s="1"/>
  <c r="AI21" i="6"/>
  <c r="AI228" i="25" s="1"/>
  <c r="AI28" i="6"/>
  <c r="AI235" i="25" s="1"/>
  <c r="AI34" i="6"/>
  <c r="AI241" i="25" s="1"/>
  <c r="AI24" i="6"/>
  <c r="AI231" i="25" s="1"/>
  <c r="AI31" i="6"/>
  <c r="AI238" i="25" s="1"/>
  <c r="AI32" i="6"/>
  <c r="AI239" i="25" s="1"/>
  <c r="AI36" i="6"/>
  <c r="AI243" i="25" s="1"/>
  <c r="AI35" i="6"/>
  <c r="AI242" i="25" s="1"/>
  <c r="AI23" i="6"/>
  <c r="AI230" i="25" s="1"/>
  <c r="AI30" i="6"/>
  <c r="AI237" i="25" s="1"/>
  <c r="AI19" i="6"/>
  <c r="AI226" i="25" s="1"/>
  <c r="AK4" i="6"/>
  <c r="AI65" i="3"/>
  <c r="AI101" i="12" s="1"/>
  <c r="AI133" i="12" s="1"/>
  <c r="AI5" i="6"/>
  <c r="AJ10" i="6"/>
  <c r="AL52" i="3"/>
  <c r="AK93" i="3"/>
  <c r="AK94" i="3"/>
  <c r="AK44" i="3"/>
  <c r="AK40" i="3"/>
  <c r="AK39" i="3"/>
  <c r="AK38" i="3"/>
  <c r="AK43" i="3"/>
  <c r="AK42" i="3"/>
  <c r="AK37" i="3"/>
  <c r="AK41" i="3"/>
  <c r="AK26" i="3"/>
  <c r="AL23" i="3"/>
  <c r="AK30" i="3"/>
  <c r="AK36" i="3"/>
  <c r="AJ108" i="3"/>
  <c r="AJ106" i="3"/>
  <c r="AJ109" i="3"/>
  <c r="AJ104" i="3"/>
  <c r="AJ101" i="3"/>
  <c r="AJ97" i="3"/>
  <c r="AJ260" i="10" s="1"/>
  <c r="AJ102" i="3"/>
  <c r="AJ105" i="3"/>
  <c r="AJ103" i="3"/>
  <c r="AJ89" i="3"/>
  <c r="AJ91" i="3" s="1"/>
  <c r="AK90" i="3"/>
  <c r="AJ107" i="3"/>
  <c r="AJ33" i="3"/>
  <c r="AJ41" i="10" s="1"/>
  <c r="AI98" i="3"/>
  <c r="AI248" i="10" s="1"/>
  <c r="AL48" i="3"/>
  <c r="AL51" i="3"/>
  <c r="AO50" i="3"/>
  <c r="AJ27" i="3"/>
  <c r="AL49" i="3"/>
  <c r="AE342" i="7"/>
  <c r="AK70" i="30" l="1"/>
  <c r="AK93" i="27" s="1"/>
  <c r="AK68" i="30"/>
  <c r="AK69" i="30"/>
  <c r="AK96" i="3"/>
  <c r="AK234" i="10" s="1"/>
  <c r="AK100" i="3"/>
  <c r="AL32" i="3"/>
  <c r="AL31" i="3"/>
  <c r="AL35" i="3"/>
  <c r="AL29" i="3"/>
  <c r="AL72" i="7" s="1"/>
  <c r="AK64" i="30"/>
  <c r="AK66" i="30" s="1"/>
  <c r="AH38" i="25"/>
  <c r="AH66" i="25" s="1"/>
  <c r="AH77" i="27" s="1"/>
  <c r="AJ142" i="28"/>
  <c r="K347" i="7"/>
  <c r="K348" i="7" s="1"/>
  <c r="K344" i="7"/>
  <c r="L340" i="7" s="1"/>
  <c r="AF25" i="25"/>
  <c r="AF26" i="25" s="1"/>
  <c r="AF60" i="27"/>
  <c r="AF66" i="27" s="1"/>
  <c r="AF67" i="27" s="1"/>
  <c r="AJ138" i="28"/>
  <c r="AI134" i="28"/>
  <c r="AG144" i="28"/>
  <c r="AH136" i="28"/>
  <c r="AH137" i="28" s="1"/>
  <c r="AH141" i="28" s="1"/>
  <c r="AH143" i="28" s="1"/>
  <c r="AH254" i="10" s="1"/>
  <c r="AF142" i="25"/>
  <c r="AG69" i="28"/>
  <c r="AG110" i="25"/>
  <c r="AG33" i="25"/>
  <c r="AG80" i="27" s="1"/>
  <c r="AG94" i="25"/>
  <c r="AG101" i="25" s="1"/>
  <c r="AG102" i="25" s="1"/>
  <c r="AG19" i="25"/>
  <c r="AG60" i="27" s="1"/>
  <c r="AG41" i="28"/>
  <c r="AH12" i="6"/>
  <c r="AI63" i="28"/>
  <c r="AI105" i="28"/>
  <c r="AI115" i="28"/>
  <c r="AI111" i="28"/>
  <c r="AK29" i="30"/>
  <c r="AK27" i="30"/>
  <c r="AK30" i="30"/>
  <c r="AK28" i="30"/>
  <c r="AK46" i="29" s="1"/>
  <c r="AJ31" i="30"/>
  <c r="AI195" i="25"/>
  <c r="AI194" i="25"/>
  <c r="AI193" i="25"/>
  <c r="AI192" i="25"/>
  <c r="AI191" i="25"/>
  <c r="AI185" i="25"/>
  <c r="AI184" i="25"/>
  <c r="AI183" i="25"/>
  <c r="AI182" i="25"/>
  <c r="AI181" i="25"/>
  <c r="AI190" i="25"/>
  <c r="AI189" i="25"/>
  <c r="AI188" i="25"/>
  <c r="AI187" i="25"/>
  <c r="AI186" i="25"/>
  <c r="AI180" i="25"/>
  <c r="AI179" i="25"/>
  <c r="AI178" i="25"/>
  <c r="AI177" i="25"/>
  <c r="AI176" i="25"/>
  <c r="AI268" i="25"/>
  <c r="AI52" i="25" s="1"/>
  <c r="AI219" i="25"/>
  <c r="AI135" i="28"/>
  <c r="AI67" i="28"/>
  <c r="AI66" i="28"/>
  <c r="AI130" i="28"/>
  <c r="AI39" i="28"/>
  <c r="AI38" i="28"/>
  <c r="AI3" i="12"/>
  <c r="AK155" i="28"/>
  <c r="AK156" i="28" s="1"/>
  <c r="AE66" i="27"/>
  <c r="AE67" i="27" s="1"/>
  <c r="AE68" i="27" s="1"/>
  <c r="AJ72" i="30"/>
  <c r="AK82" i="30"/>
  <c r="AK81" i="30"/>
  <c r="AK80" i="30"/>
  <c r="AK79" i="30"/>
  <c r="AK78" i="30"/>
  <c r="AK77" i="30"/>
  <c r="AK83" i="30"/>
  <c r="AK76" i="30"/>
  <c r="AK75" i="30"/>
  <c r="AK74" i="30"/>
  <c r="AL65" i="30"/>
  <c r="AK71" i="30"/>
  <c r="AI94" i="27"/>
  <c r="AI135" i="27"/>
  <c r="AI137" i="27" s="1"/>
  <c r="AJ136" i="27"/>
  <c r="AJ92" i="27"/>
  <c r="AG97" i="27"/>
  <c r="AG139" i="27"/>
  <c r="AG140" i="27" s="1"/>
  <c r="AG125" i="25"/>
  <c r="AG158" i="25"/>
  <c r="AG159" i="25" s="1"/>
  <c r="AH82" i="25"/>
  <c r="AH96" i="27" s="1"/>
  <c r="AH124" i="25"/>
  <c r="AF61" i="25"/>
  <c r="AJ2" i="26"/>
  <c r="AJ2" i="28"/>
  <c r="AJ104" i="28" s="1"/>
  <c r="AH40" i="28"/>
  <c r="AH68" i="28"/>
  <c r="AF10" i="12"/>
  <c r="AF5" i="8" s="1"/>
  <c r="AI1" i="26"/>
  <c r="AI1" i="28"/>
  <c r="AG140" i="25"/>
  <c r="AG141" i="25" s="1"/>
  <c r="AG109" i="25"/>
  <c r="AH108" i="25"/>
  <c r="AH140" i="25" s="1"/>
  <c r="AH141" i="25" s="1"/>
  <c r="AI75" i="27"/>
  <c r="AI112" i="27"/>
  <c r="AI114" i="27" s="1"/>
  <c r="AJ113" i="27"/>
  <c r="AJ73" i="27"/>
  <c r="AG116" i="27"/>
  <c r="AG117" i="27" s="1"/>
  <c r="AG78" i="27"/>
  <c r="AJ1" i="30"/>
  <c r="AJ25" i="30"/>
  <c r="AI1" i="27"/>
  <c r="AI1" i="25"/>
  <c r="AI1" i="29"/>
  <c r="AK42" i="30"/>
  <c r="AK38" i="30"/>
  <c r="AK37" i="30"/>
  <c r="AK2" i="30"/>
  <c r="AK39" i="30"/>
  <c r="AK34" i="30"/>
  <c r="AK40" i="30"/>
  <c r="AK35" i="30"/>
  <c r="AK36" i="30"/>
  <c r="AK41" i="30"/>
  <c r="AK33" i="30"/>
  <c r="AL24" i="30"/>
  <c r="AK23" i="30"/>
  <c r="AJ2" i="27"/>
  <c r="AJ2" i="29"/>
  <c r="AJ2" i="25"/>
  <c r="AJ23" i="29"/>
  <c r="AJ48" i="29" s="1"/>
  <c r="AJ49" i="29" s="1"/>
  <c r="AJ47" i="29"/>
  <c r="AG21" i="11"/>
  <c r="AG23" i="11" s="1"/>
  <c r="AG113" i="12" s="1"/>
  <c r="AH18" i="11"/>
  <c r="AH341" i="10"/>
  <c r="AH353" i="10"/>
  <c r="AI3" i="6"/>
  <c r="AH17" i="11"/>
  <c r="AH20" i="11" s="1"/>
  <c r="AH352" i="10"/>
  <c r="AH351" i="10"/>
  <c r="AK15" i="10"/>
  <c r="AK202" i="7"/>
  <c r="AK278" i="7"/>
  <c r="AK150" i="7"/>
  <c r="AK97" i="7"/>
  <c r="AJ74" i="10"/>
  <c r="AJ69" i="10"/>
  <c r="AJ73" i="10"/>
  <c r="AJ68" i="10"/>
  <c r="AJ72" i="10"/>
  <c r="AJ70" i="10"/>
  <c r="AJ75" i="10"/>
  <c r="AJ76" i="10"/>
  <c r="AJ77" i="10"/>
  <c r="AJ71" i="10"/>
  <c r="AJ5" i="10"/>
  <c r="AJ5" i="7"/>
  <c r="AJ210" i="10"/>
  <c r="AJ208" i="10"/>
  <c r="AJ215" i="10"/>
  <c r="AJ213" i="10"/>
  <c r="AJ212" i="10"/>
  <c r="AJ209" i="10"/>
  <c r="AJ211" i="10"/>
  <c r="AJ207" i="10"/>
  <c r="AJ214" i="10"/>
  <c r="AJ206" i="10"/>
  <c r="AI219" i="10"/>
  <c r="AL4" i="10"/>
  <c r="AL4" i="7"/>
  <c r="AG60" i="10"/>
  <c r="AJ23" i="10"/>
  <c r="AJ24" i="10"/>
  <c r="AJ22" i="10"/>
  <c r="AJ25" i="10"/>
  <c r="AJ21" i="10"/>
  <c r="AJ28" i="10"/>
  <c r="AJ27" i="10"/>
  <c r="AJ26" i="10"/>
  <c r="AJ20" i="10"/>
  <c r="AF338" i="7"/>
  <c r="AF176" i="10"/>
  <c r="AF189" i="10"/>
  <c r="AH154" i="10"/>
  <c r="AH156" i="10"/>
  <c r="AH17" i="10"/>
  <c r="AH238" i="10" s="1"/>
  <c r="AH66" i="10"/>
  <c r="AH83" i="10" s="1"/>
  <c r="AH177" i="10" s="1"/>
  <c r="AH155" i="10"/>
  <c r="AH87" i="10"/>
  <c r="AH272" i="10" s="1"/>
  <c r="AH144" i="10"/>
  <c r="AH43" i="10"/>
  <c r="AH252" i="10" s="1"/>
  <c r="AH204" i="10"/>
  <c r="AH264" i="10" s="1"/>
  <c r="AK201" i="7"/>
  <c r="AK149" i="7"/>
  <c r="AK96" i="7"/>
  <c r="AI3" i="10"/>
  <c r="AI3" i="7"/>
  <c r="AG264" i="10"/>
  <c r="AG221" i="10"/>
  <c r="AH167" i="10"/>
  <c r="AH149" i="10"/>
  <c r="AJ46" i="10"/>
  <c r="AJ45" i="10"/>
  <c r="AJ53" i="10"/>
  <c r="AJ50" i="10"/>
  <c r="AJ54" i="10"/>
  <c r="AJ48" i="10"/>
  <c r="AJ52" i="10"/>
  <c r="AJ51" i="10"/>
  <c r="AJ49" i="10"/>
  <c r="AJ47" i="10"/>
  <c r="AK202" i="10"/>
  <c r="AK64" i="10"/>
  <c r="AI81" i="10"/>
  <c r="AI58" i="10"/>
  <c r="AI48" i="25" s="1"/>
  <c r="AE343" i="7"/>
  <c r="AH168" i="10"/>
  <c r="AH49" i="25" s="1"/>
  <c r="AH101" i="27" s="1"/>
  <c r="AI3" i="11"/>
  <c r="AJ3" i="3"/>
  <c r="AJ24" i="3"/>
  <c r="AK22" i="3"/>
  <c r="AI56" i="3"/>
  <c r="AI54" i="3"/>
  <c r="AI58" i="3"/>
  <c r="AI57" i="3"/>
  <c r="AI55" i="3"/>
  <c r="AK79" i="11"/>
  <c r="AK80" i="11" s="1"/>
  <c r="AK27" i="11"/>
  <c r="AK11" i="12" s="1"/>
  <c r="AK95" i="12" s="1"/>
  <c r="AK15" i="11"/>
  <c r="AJ5" i="12"/>
  <c r="AJ5" i="11"/>
  <c r="AL4" i="12"/>
  <c r="AL4" i="11"/>
  <c r="AK16" i="6"/>
  <c r="AK51" i="6"/>
  <c r="AJ65" i="3"/>
  <c r="AJ101" i="12" s="1"/>
  <c r="AJ133" i="12" s="1"/>
  <c r="AJ5" i="6"/>
  <c r="AJ25" i="6"/>
  <c r="AJ232" i="25" s="1"/>
  <c r="AJ33" i="6"/>
  <c r="AJ240" i="25" s="1"/>
  <c r="AJ31" i="6"/>
  <c r="AJ238" i="25" s="1"/>
  <c r="AJ34" i="6"/>
  <c r="AJ241" i="25" s="1"/>
  <c r="AJ20" i="6"/>
  <c r="AJ227" i="25" s="1"/>
  <c r="AJ28" i="6"/>
  <c r="AJ235" i="25" s="1"/>
  <c r="AJ36" i="6"/>
  <c r="AJ243" i="25" s="1"/>
  <c r="AJ21" i="6"/>
  <c r="AJ228" i="25" s="1"/>
  <c r="AJ32" i="6"/>
  <c r="AJ239" i="25" s="1"/>
  <c r="AJ23" i="6"/>
  <c r="AJ230" i="25" s="1"/>
  <c r="AJ35" i="6"/>
  <c r="AJ242" i="25" s="1"/>
  <c r="AJ29" i="6"/>
  <c r="AJ236" i="25" s="1"/>
  <c r="AJ30" i="6"/>
  <c r="AJ237" i="25" s="1"/>
  <c r="AJ22" i="6"/>
  <c r="AJ229" i="25" s="1"/>
  <c r="AJ27" i="6"/>
  <c r="AJ234" i="25" s="1"/>
  <c r="AJ24" i="6"/>
  <c r="AJ231" i="25" s="1"/>
  <c r="AJ26" i="6"/>
  <c r="AJ233" i="25" s="1"/>
  <c r="AJ37" i="6"/>
  <c r="AJ244" i="25" s="1"/>
  <c r="AJ19" i="6"/>
  <c r="AJ226" i="25" s="1"/>
  <c r="AK10" i="6"/>
  <c r="AL4" i="6"/>
  <c r="AK107" i="3"/>
  <c r="AK105" i="3"/>
  <c r="AK103" i="3"/>
  <c r="AK108" i="3"/>
  <c r="AK104" i="3"/>
  <c r="AK101" i="3"/>
  <c r="AK109" i="3"/>
  <c r="AK102" i="3"/>
  <c r="AL90" i="3"/>
  <c r="AK106" i="3"/>
  <c r="AK97" i="3"/>
  <c r="AK260" i="10" s="1"/>
  <c r="AK89" i="3"/>
  <c r="AK91" i="3" s="1"/>
  <c r="AM51" i="3"/>
  <c r="AM52" i="3"/>
  <c r="AM48" i="3"/>
  <c r="AP50" i="3"/>
  <c r="AK95" i="3"/>
  <c r="AK233" i="10" s="1"/>
  <c r="AK27" i="3"/>
  <c r="AM49" i="3"/>
  <c r="AK33" i="3"/>
  <c r="AK41" i="10" s="1"/>
  <c r="AJ98" i="3"/>
  <c r="AJ248" i="10" s="1"/>
  <c r="AL94" i="3"/>
  <c r="AL93" i="3"/>
  <c r="AL43" i="3"/>
  <c r="AL44" i="3"/>
  <c r="AL41" i="3"/>
  <c r="AL42" i="3"/>
  <c r="AL39" i="3"/>
  <c r="AL38" i="3"/>
  <c r="AL37" i="3"/>
  <c r="AL36" i="3"/>
  <c r="AL26" i="3"/>
  <c r="AM23" i="3"/>
  <c r="AL40" i="3"/>
  <c r="AL30" i="3"/>
  <c r="AF342" i="7"/>
  <c r="AL68" i="30" l="1"/>
  <c r="AL69" i="30"/>
  <c r="AL70" i="30"/>
  <c r="AL93" i="27" s="1"/>
  <c r="AL95" i="3"/>
  <c r="AL233" i="10" s="1"/>
  <c r="AL100" i="3"/>
  <c r="AM35" i="3"/>
  <c r="AM29" i="3"/>
  <c r="AM72" i="7" s="1"/>
  <c r="AM31" i="3"/>
  <c r="AM32" i="3"/>
  <c r="AL64" i="30"/>
  <c r="AL66" i="30" s="1"/>
  <c r="AL96" i="3"/>
  <c r="AL234" i="10" s="1"/>
  <c r="AI38" i="25"/>
  <c r="AI66" i="25" s="1"/>
  <c r="AI77" i="27" s="1"/>
  <c r="AK142" i="28"/>
  <c r="AK138" i="28"/>
  <c r="L347" i="7"/>
  <c r="L348" i="7" s="1"/>
  <c r="L344" i="7"/>
  <c r="M340" i="7" s="1"/>
  <c r="AJ134" i="28"/>
  <c r="AH144" i="28"/>
  <c r="AI136" i="28"/>
  <c r="AI137" i="28" s="1"/>
  <c r="AI141" i="28" s="1"/>
  <c r="AI143" i="28" s="1"/>
  <c r="AI254" i="10" s="1"/>
  <c r="AG142" i="25"/>
  <c r="AH69" i="28"/>
  <c r="AH110" i="25"/>
  <c r="AH33" i="25"/>
  <c r="AH80" i="27" s="1"/>
  <c r="AH41" i="28"/>
  <c r="AH94" i="25"/>
  <c r="AH101" i="25" s="1"/>
  <c r="AH102" i="25" s="1"/>
  <c r="AH19" i="25"/>
  <c r="AH60" i="27" s="1"/>
  <c r="AK74" i="27"/>
  <c r="AK113" i="27" s="1"/>
  <c r="AI341" i="10"/>
  <c r="AJ63" i="28"/>
  <c r="AJ115" i="28"/>
  <c r="AJ105" i="28"/>
  <c r="AJ111" i="28"/>
  <c r="AL29" i="30"/>
  <c r="AL30" i="30"/>
  <c r="AL28" i="30"/>
  <c r="AL46" i="29" s="1"/>
  <c r="AL27" i="30"/>
  <c r="AK31" i="30"/>
  <c r="AJ195" i="25"/>
  <c r="AJ194" i="25"/>
  <c r="AJ193" i="25"/>
  <c r="AJ192" i="25"/>
  <c r="AJ191" i="25"/>
  <c r="AJ190" i="25"/>
  <c r="AJ189" i="25"/>
  <c r="AJ188" i="25"/>
  <c r="AJ187" i="25"/>
  <c r="AJ186" i="25"/>
  <c r="AJ185" i="25"/>
  <c r="AJ184" i="25"/>
  <c r="AJ183" i="25"/>
  <c r="AJ182" i="25"/>
  <c r="AJ181" i="25"/>
  <c r="AJ180" i="25"/>
  <c r="AJ179" i="25"/>
  <c r="AJ178" i="25"/>
  <c r="AJ177" i="25"/>
  <c r="AJ176" i="25"/>
  <c r="AJ268" i="25"/>
  <c r="AJ52" i="25" s="1"/>
  <c r="AJ219" i="25"/>
  <c r="AJ38" i="25" s="1"/>
  <c r="AG25" i="25"/>
  <c r="AG26" i="25" s="1"/>
  <c r="AJ135" i="28"/>
  <c r="AJ130" i="28"/>
  <c r="AJ39" i="28"/>
  <c r="AJ67" i="28"/>
  <c r="AJ66" i="28"/>
  <c r="AJ38" i="28"/>
  <c r="AG61" i="25"/>
  <c r="AL155" i="28"/>
  <c r="AL156" i="28" s="1"/>
  <c r="AJ3" i="12"/>
  <c r="AK72" i="30"/>
  <c r="AL83" i="30"/>
  <c r="AL82" i="30"/>
  <c r="AL81" i="30"/>
  <c r="AL80" i="30"/>
  <c r="AL79" i="30"/>
  <c r="AL77" i="30"/>
  <c r="AL76" i="30"/>
  <c r="AL75" i="30"/>
  <c r="AL74" i="30"/>
  <c r="AL78" i="30"/>
  <c r="AM65" i="30"/>
  <c r="AL71" i="30"/>
  <c r="AK136" i="27"/>
  <c r="AK92" i="27"/>
  <c r="AJ94" i="27"/>
  <c r="AJ135" i="27"/>
  <c r="AJ137" i="27" s="1"/>
  <c r="AH97" i="27"/>
  <c r="AH139" i="27"/>
  <c r="AH140" i="27" s="1"/>
  <c r="AH125" i="25"/>
  <c r="AH158" i="25"/>
  <c r="AH159" i="25" s="1"/>
  <c r="AI82" i="25"/>
  <c r="AI96" i="27" s="1"/>
  <c r="AI124" i="25"/>
  <c r="AF64" i="27"/>
  <c r="AF68" i="27" s="1"/>
  <c r="AI40" i="28"/>
  <c r="AI68" i="28"/>
  <c r="AJ1" i="26"/>
  <c r="AJ1" i="28"/>
  <c r="AG66" i="27"/>
  <c r="AG67" i="27" s="1"/>
  <c r="AG64" i="27"/>
  <c r="AK2" i="26"/>
  <c r="AK2" i="28"/>
  <c r="AK104" i="28" s="1"/>
  <c r="AI352" i="10"/>
  <c r="AH109" i="25"/>
  <c r="AH78" i="27"/>
  <c r="AI108" i="25"/>
  <c r="AJ112" i="27"/>
  <c r="AJ114" i="27" s="1"/>
  <c r="AJ75" i="27"/>
  <c r="AK73" i="27"/>
  <c r="AG10" i="12"/>
  <c r="AG5" i="8" s="1"/>
  <c r="AK1" i="30"/>
  <c r="AK25" i="30"/>
  <c r="AK23" i="29"/>
  <c r="AK48" i="29" s="1"/>
  <c r="AK49" i="29" s="1"/>
  <c r="AK47" i="29"/>
  <c r="AJ1" i="27"/>
  <c r="AJ1" i="25"/>
  <c r="AJ1" i="29"/>
  <c r="AL38" i="30"/>
  <c r="AL39" i="30"/>
  <c r="AL23" i="30"/>
  <c r="AL41" i="30"/>
  <c r="AL36" i="30"/>
  <c r="AM24" i="30"/>
  <c r="AL42" i="30"/>
  <c r="AL35" i="30"/>
  <c r="AL37" i="30"/>
  <c r="AL40" i="30"/>
  <c r="AL33" i="30"/>
  <c r="AL34" i="30"/>
  <c r="AL2" i="30"/>
  <c r="AK2" i="27"/>
  <c r="AK2" i="29"/>
  <c r="AK2" i="25"/>
  <c r="AH21" i="11"/>
  <c r="AI18" i="11"/>
  <c r="AH23" i="11"/>
  <c r="AH10" i="12" s="1"/>
  <c r="AH5" i="8" s="1"/>
  <c r="AI353" i="10"/>
  <c r="AI351" i="10"/>
  <c r="AI12" i="6"/>
  <c r="AH60" i="10"/>
  <c r="AH338" i="7" s="1"/>
  <c r="AI17" i="11"/>
  <c r="AI20" i="11" s="1"/>
  <c r="AK75" i="10"/>
  <c r="AK77" i="10"/>
  <c r="AK69" i="10"/>
  <c r="AK76" i="10"/>
  <c r="AK71" i="10"/>
  <c r="AK68" i="10"/>
  <c r="AK72" i="10"/>
  <c r="AK70" i="10"/>
  <c r="AK73" i="10"/>
  <c r="AK74" i="10"/>
  <c r="AJ58" i="10"/>
  <c r="AJ48" i="25" s="1"/>
  <c r="AI155" i="10"/>
  <c r="AI43" i="10"/>
  <c r="AI252" i="10" s="1"/>
  <c r="AI66" i="10"/>
  <c r="AI83" i="10" s="1"/>
  <c r="AI177" i="10" s="1"/>
  <c r="AI156" i="10"/>
  <c r="AI154" i="10"/>
  <c r="AI87" i="10"/>
  <c r="AI272" i="10" s="1"/>
  <c r="AI17" i="10"/>
  <c r="AI238" i="10" s="1"/>
  <c r="AI144" i="10"/>
  <c r="AI204" i="10"/>
  <c r="AH221" i="10"/>
  <c r="AJ81" i="10"/>
  <c r="AL149" i="7"/>
  <c r="AL96" i="7"/>
  <c r="AL201" i="7"/>
  <c r="AK45" i="10"/>
  <c r="AK53" i="10"/>
  <c r="AK50" i="10"/>
  <c r="AK52" i="10"/>
  <c r="AK47" i="10"/>
  <c r="AK49" i="10"/>
  <c r="AK48" i="10"/>
  <c r="AK46" i="10"/>
  <c r="AK54" i="10"/>
  <c r="AK51" i="10"/>
  <c r="AG338" i="7"/>
  <c r="AG176" i="10"/>
  <c r="AG189" i="10"/>
  <c r="AL202" i="10"/>
  <c r="AL64" i="10"/>
  <c r="AJ3" i="11"/>
  <c r="AJ3" i="10"/>
  <c r="AJ3" i="7"/>
  <c r="AI167" i="10"/>
  <c r="AI149" i="10"/>
  <c r="AK5" i="10"/>
  <c r="AK5" i="7"/>
  <c r="AM4" i="10"/>
  <c r="AM4" i="7"/>
  <c r="AI168" i="10"/>
  <c r="AI49" i="25" s="1"/>
  <c r="AI101" i="27" s="1"/>
  <c r="AK22" i="10"/>
  <c r="AK23" i="10"/>
  <c r="AK21" i="10"/>
  <c r="AK24" i="10"/>
  <c r="AK20" i="10"/>
  <c r="AK28" i="10"/>
  <c r="AK27" i="10"/>
  <c r="AK26" i="10"/>
  <c r="AK25" i="10"/>
  <c r="AJ219" i="10"/>
  <c r="AL15" i="10"/>
  <c r="AL202" i="7"/>
  <c r="AL278" i="7"/>
  <c r="AL97" i="7"/>
  <c r="AL150" i="7"/>
  <c r="AK206" i="10"/>
  <c r="AK208" i="10"/>
  <c r="AK209" i="10"/>
  <c r="AK207" i="10"/>
  <c r="AK215" i="10"/>
  <c r="AK212" i="10"/>
  <c r="AK211" i="10"/>
  <c r="AK210" i="10"/>
  <c r="AK213" i="10"/>
  <c r="AK214" i="10"/>
  <c r="AF343" i="7"/>
  <c r="AJ3" i="6"/>
  <c r="AK3" i="3"/>
  <c r="AK98" i="3"/>
  <c r="AK248" i="10" s="1"/>
  <c r="AL22" i="3"/>
  <c r="AK24" i="3"/>
  <c r="AJ56" i="3"/>
  <c r="AJ58" i="3"/>
  <c r="AJ57" i="3"/>
  <c r="AJ54" i="3"/>
  <c r="AJ55" i="3"/>
  <c r="AL79" i="11"/>
  <c r="AL80" i="11" s="1"/>
  <c r="AL27" i="11"/>
  <c r="AL11" i="12" s="1"/>
  <c r="AL95" i="12" s="1"/>
  <c r="AL15" i="11"/>
  <c r="AM4" i="12"/>
  <c r="AM4" i="11"/>
  <c r="AK5" i="12"/>
  <c r="AK5" i="11"/>
  <c r="AL51" i="6"/>
  <c r="AL16" i="6"/>
  <c r="AK25" i="6"/>
  <c r="AK232" i="25" s="1"/>
  <c r="AK27" i="6"/>
  <c r="AK234" i="25" s="1"/>
  <c r="AK20" i="6"/>
  <c r="AK227" i="25" s="1"/>
  <c r="AK29" i="6"/>
  <c r="AK236" i="25" s="1"/>
  <c r="AK26" i="6"/>
  <c r="AK233" i="25" s="1"/>
  <c r="AK33" i="6"/>
  <c r="AK240" i="25" s="1"/>
  <c r="AK32" i="6"/>
  <c r="AK239" i="25" s="1"/>
  <c r="AK28" i="6"/>
  <c r="AK235" i="25" s="1"/>
  <c r="AK22" i="6"/>
  <c r="AK229" i="25" s="1"/>
  <c r="AK31" i="6"/>
  <c r="AK238" i="25" s="1"/>
  <c r="AK21" i="6"/>
  <c r="AK228" i="25" s="1"/>
  <c r="AK34" i="6"/>
  <c r="AK241" i="25" s="1"/>
  <c r="AK36" i="6"/>
  <c r="AK243" i="25" s="1"/>
  <c r="AK37" i="6"/>
  <c r="AK244" i="25" s="1"/>
  <c r="AK24" i="6"/>
  <c r="AK231" i="25" s="1"/>
  <c r="AK23" i="6"/>
  <c r="AK230" i="25" s="1"/>
  <c r="AK19" i="6"/>
  <c r="AK226" i="25" s="1"/>
  <c r="AK30" i="6"/>
  <c r="AK237" i="25" s="1"/>
  <c r="AK35" i="6"/>
  <c r="AK242" i="25" s="1"/>
  <c r="AL10" i="6"/>
  <c r="AM4" i="6"/>
  <c r="AK65" i="3"/>
  <c r="AK101" i="12" s="1"/>
  <c r="AK133" i="12" s="1"/>
  <c r="AK5" i="6"/>
  <c r="AQ50" i="3"/>
  <c r="AL33" i="3"/>
  <c r="AL41" i="10" s="1"/>
  <c r="AN49" i="3"/>
  <c r="AN51" i="3"/>
  <c r="AM93" i="3"/>
  <c r="AM94" i="3"/>
  <c r="AM42" i="3"/>
  <c r="AM40" i="3"/>
  <c r="AM43" i="3"/>
  <c r="AM37" i="3"/>
  <c r="AM36" i="3"/>
  <c r="AM26" i="3"/>
  <c r="AM41" i="3"/>
  <c r="AM30" i="3"/>
  <c r="AM44" i="3"/>
  <c r="AN23" i="3"/>
  <c r="AM39" i="3"/>
  <c r="AM38" i="3"/>
  <c r="AN52" i="3"/>
  <c r="AN48" i="3"/>
  <c r="AL27" i="3"/>
  <c r="AL106" i="3"/>
  <c r="AL105" i="3"/>
  <c r="AL109" i="3"/>
  <c r="AL102" i="3"/>
  <c r="AL101" i="3"/>
  <c r="AL104" i="3"/>
  <c r="AL89" i="3"/>
  <c r="AL91" i="3" s="1"/>
  <c r="AL103" i="3"/>
  <c r="AL108" i="3"/>
  <c r="AL107" i="3"/>
  <c r="AL97" i="3"/>
  <c r="AL260" i="10" s="1"/>
  <c r="AM90" i="3"/>
  <c r="AG342" i="7"/>
  <c r="AH342" i="7"/>
  <c r="AM68" i="30" l="1"/>
  <c r="AM69" i="30"/>
  <c r="AM70" i="30"/>
  <c r="AM93" i="27" s="1"/>
  <c r="AM95" i="3"/>
  <c r="AM233" i="10" s="1"/>
  <c r="AM100" i="3"/>
  <c r="AN29" i="3"/>
  <c r="AN72" i="7" s="1"/>
  <c r="AN31" i="3"/>
  <c r="AN35" i="3"/>
  <c r="AN32" i="3"/>
  <c r="AL142" i="28"/>
  <c r="AM64" i="30"/>
  <c r="AM66" i="30" s="1"/>
  <c r="AM96" i="3"/>
  <c r="AM234" i="10" s="1"/>
  <c r="M347" i="7"/>
  <c r="M348" i="7" s="1"/>
  <c r="M344" i="7"/>
  <c r="N340" i="7" s="1"/>
  <c r="AL138" i="28"/>
  <c r="AK134" i="28"/>
  <c r="AI144" i="28"/>
  <c r="AJ136" i="28"/>
  <c r="AJ137" i="28" s="1"/>
  <c r="AJ141" i="28" s="1"/>
  <c r="AJ143" i="28" s="1"/>
  <c r="AJ254" i="10" s="1"/>
  <c r="AI69" i="28"/>
  <c r="AI110" i="25"/>
  <c r="AI33" i="25"/>
  <c r="AI80" i="27" s="1"/>
  <c r="AI41" i="28"/>
  <c r="AI94" i="25"/>
  <c r="AI101" i="25" s="1"/>
  <c r="AI102" i="25" s="1"/>
  <c r="AI19" i="25"/>
  <c r="AI60" i="27" s="1"/>
  <c r="AL74" i="27"/>
  <c r="AL113" i="27" s="1"/>
  <c r="AJ353" i="10"/>
  <c r="AK63" i="28"/>
  <c r="AK115" i="28"/>
  <c r="AK105" i="28"/>
  <c r="AK111" i="28"/>
  <c r="AL31" i="30"/>
  <c r="AM30" i="30"/>
  <c r="AM28" i="30"/>
  <c r="AM46" i="29" s="1"/>
  <c r="AM29" i="30"/>
  <c r="AM27" i="30"/>
  <c r="AK195" i="25"/>
  <c r="AK194" i="25"/>
  <c r="AK193" i="25"/>
  <c r="AK192" i="25"/>
  <c r="AK191" i="25"/>
  <c r="AK190" i="25"/>
  <c r="AK189" i="25"/>
  <c r="AK188" i="25"/>
  <c r="AK187" i="25"/>
  <c r="AK186" i="25"/>
  <c r="AK180" i="25"/>
  <c r="AK179" i="25"/>
  <c r="AK178" i="25"/>
  <c r="AK177" i="25"/>
  <c r="AK176" i="25"/>
  <c r="AK185" i="25"/>
  <c r="AK184" i="25"/>
  <c r="AK183" i="25"/>
  <c r="AK182" i="25"/>
  <c r="AK181" i="25"/>
  <c r="AK268" i="25"/>
  <c r="AK52" i="25" s="1"/>
  <c r="AK219" i="25"/>
  <c r="AK135" i="28"/>
  <c r="AK130" i="28"/>
  <c r="AK67" i="28"/>
  <c r="AK39" i="28"/>
  <c r="AK38" i="28"/>
  <c r="AK66" i="28"/>
  <c r="AK3" i="6"/>
  <c r="AM155" i="28"/>
  <c r="AM156" i="28" s="1"/>
  <c r="AL136" i="27"/>
  <c r="AL92" i="27"/>
  <c r="AN65" i="30"/>
  <c r="AM71" i="30"/>
  <c r="AK94" i="27"/>
  <c r="AK135" i="27"/>
  <c r="AK137" i="27" s="1"/>
  <c r="AM83" i="30"/>
  <c r="AM82" i="30"/>
  <c r="AM81" i="30"/>
  <c r="AM80" i="30"/>
  <c r="AM79" i="30"/>
  <c r="AM77" i="30"/>
  <c r="AM76" i="30"/>
  <c r="AM75" i="30"/>
  <c r="AM74" i="30"/>
  <c r="AM78" i="30"/>
  <c r="AL72" i="30"/>
  <c r="AI97" i="27"/>
  <c r="AI139" i="27"/>
  <c r="AI140" i="27" s="1"/>
  <c r="AI125" i="25"/>
  <c r="AI158" i="25"/>
  <c r="AI159" i="25" s="1"/>
  <c r="AJ40" i="28"/>
  <c r="AJ68" i="28"/>
  <c r="AL2" i="26"/>
  <c r="AL2" i="28"/>
  <c r="AL104" i="28" s="1"/>
  <c r="AK1" i="26"/>
  <c r="AK1" i="28"/>
  <c r="AH25" i="25"/>
  <c r="AH26" i="25" s="1"/>
  <c r="AH61" i="25"/>
  <c r="AH142" i="25"/>
  <c r="AG68" i="27"/>
  <c r="AJ352" i="10"/>
  <c r="AH116" i="27"/>
  <c r="AH117" i="27" s="1"/>
  <c r="AI140" i="25"/>
  <c r="AI141" i="25" s="1"/>
  <c r="AI109" i="25"/>
  <c r="AK112" i="27"/>
  <c r="AK114" i="27" s="1"/>
  <c r="AK75" i="27"/>
  <c r="AL73" i="27"/>
  <c r="AI116" i="27"/>
  <c r="AI117" i="27" s="1"/>
  <c r="AI78" i="27"/>
  <c r="AL23" i="29"/>
  <c r="AL48" i="29" s="1"/>
  <c r="AL49" i="29" s="1"/>
  <c r="AL2" i="27"/>
  <c r="AL2" i="29"/>
  <c r="AL2" i="25"/>
  <c r="AL1" i="30"/>
  <c r="AL25" i="30"/>
  <c r="AL47" i="29"/>
  <c r="AM40" i="30"/>
  <c r="AM37" i="30"/>
  <c r="AM35" i="30"/>
  <c r="AM23" i="30"/>
  <c r="AM42" i="30"/>
  <c r="AM2" i="30"/>
  <c r="AM41" i="30"/>
  <c r="AM39" i="30"/>
  <c r="AM34" i="30"/>
  <c r="AN24" i="30"/>
  <c r="AM36" i="30"/>
  <c r="AM38" i="30"/>
  <c r="AM33" i="30"/>
  <c r="AK1" i="27"/>
  <c r="AK1" i="25"/>
  <c r="AK1" i="29"/>
  <c r="AJ18" i="11"/>
  <c r="AI21" i="11"/>
  <c r="AI23" i="11" s="1"/>
  <c r="AH113" i="12"/>
  <c r="AJ17" i="11"/>
  <c r="AJ20" i="11" s="1"/>
  <c r="AJ351" i="10"/>
  <c r="AJ12" i="6"/>
  <c r="AH189" i="10"/>
  <c r="AJ341" i="10"/>
  <c r="AK3" i="11"/>
  <c r="AH176" i="10"/>
  <c r="AK3" i="12"/>
  <c r="AM149" i="7"/>
  <c r="AM201" i="7"/>
  <c r="AM96" i="7"/>
  <c r="AN4" i="10"/>
  <c r="AN4" i="7"/>
  <c r="AL45" i="10"/>
  <c r="AL51" i="10"/>
  <c r="AL50" i="10"/>
  <c r="AL53" i="10"/>
  <c r="AL46" i="10"/>
  <c r="AL48" i="10"/>
  <c r="AL49" i="10"/>
  <c r="AL52" i="10"/>
  <c r="AL47" i="10"/>
  <c r="AL54" i="10"/>
  <c r="AM202" i="10"/>
  <c r="AM64" i="10"/>
  <c r="AJ154" i="10"/>
  <c r="AJ144" i="10"/>
  <c r="AJ87" i="10"/>
  <c r="AJ272" i="10" s="1"/>
  <c r="AJ17" i="10"/>
  <c r="AJ238" i="10" s="1"/>
  <c r="AJ204" i="10"/>
  <c r="AJ264" i="10" s="1"/>
  <c r="AJ43" i="10"/>
  <c r="AJ252" i="10" s="1"/>
  <c r="AJ156" i="10"/>
  <c r="AJ66" i="10"/>
  <c r="AJ83" i="10" s="1"/>
  <c r="AJ177" i="10" s="1"/>
  <c r="AJ155" i="10"/>
  <c r="AK58" i="10"/>
  <c r="AK48" i="25" s="1"/>
  <c r="AK81" i="10"/>
  <c r="AL69" i="10"/>
  <c r="AL70" i="10"/>
  <c r="AL68" i="10"/>
  <c r="AL74" i="10"/>
  <c r="AL75" i="10"/>
  <c r="AL71" i="10"/>
  <c r="AL76" i="10"/>
  <c r="AL72" i="10"/>
  <c r="AL73" i="10"/>
  <c r="AL77" i="10"/>
  <c r="AI221" i="10"/>
  <c r="AI264" i="10"/>
  <c r="AH343" i="7"/>
  <c r="AM202" i="7"/>
  <c r="AM278" i="7"/>
  <c r="AM97" i="7"/>
  <c r="AM15" i="10"/>
  <c r="AM150" i="7"/>
  <c r="AK3" i="10"/>
  <c r="AK3" i="7"/>
  <c r="AK219" i="10"/>
  <c r="AL211" i="10"/>
  <c r="AL212" i="10"/>
  <c r="AL215" i="10"/>
  <c r="AL210" i="10"/>
  <c r="AL206" i="10"/>
  <c r="AL213" i="10"/>
  <c r="AL208" i="10"/>
  <c r="AL214" i="10"/>
  <c r="AL207" i="10"/>
  <c r="AL209" i="10"/>
  <c r="AJ167" i="10"/>
  <c r="AJ149" i="10"/>
  <c r="AL24" i="10"/>
  <c r="AL27" i="10"/>
  <c r="AL22" i="10"/>
  <c r="AL23" i="10"/>
  <c r="AL21" i="10"/>
  <c r="AL25" i="10"/>
  <c r="AL26" i="10"/>
  <c r="AL20" i="10"/>
  <c r="AL28" i="10"/>
  <c r="AI60" i="10"/>
  <c r="AJ168" i="10"/>
  <c r="AJ49" i="25" s="1"/>
  <c r="AJ101" i="27" s="1"/>
  <c r="AL5" i="10"/>
  <c r="AL5" i="7"/>
  <c r="AG343" i="7"/>
  <c r="AL3" i="3"/>
  <c r="AK56" i="3"/>
  <c r="AK55" i="3"/>
  <c r="AK54" i="3"/>
  <c r="AK57" i="3"/>
  <c r="AK58" i="3"/>
  <c r="AM22" i="3"/>
  <c r="AL24" i="3"/>
  <c r="AL5" i="12"/>
  <c r="AL5" i="11"/>
  <c r="AN4" i="12"/>
  <c r="AN4" i="11"/>
  <c r="AM79" i="11"/>
  <c r="AM80" i="11" s="1"/>
  <c r="AM27" i="11"/>
  <c r="AM11" i="12" s="1"/>
  <c r="AM95" i="12" s="1"/>
  <c r="AM15" i="11"/>
  <c r="AL65" i="3"/>
  <c r="AL101" i="12" s="1"/>
  <c r="AL133" i="12" s="1"/>
  <c r="AL5" i="6"/>
  <c r="AL27" i="6"/>
  <c r="AL234" i="25" s="1"/>
  <c r="AL25" i="6"/>
  <c r="AL232" i="25" s="1"/>
  <c r="AL21" i="6"/>
  <c r="AL228" i="25" s="1"/>
  <c r="AL29" i="6"/>
  <c r="AL236" i="25" s="1"/>
  <c r="AL26" i="6"/>
  <c r="AL233" i="25" s="1"/>
  <c r="AL31" i="6"/>
  <c r="AL238" i="25" s="1"/>
  <c r="AL33" i="6"/>
  <c r="AL240" i="25" s="1"/>
  <c r="AL28" i="6"/>
  <c r="AL235" i="25" s="1"/>
  <c r="AL20" i="6"/>
  <c r="AL227" i="25" s="1"/>
  <c r="AL32" i="6"/>
  <c r="AL239" i="25" s="1"/>
  <c r="AL34" i="6"/>
  <c r="AL241" i="25" s="1"/>
  <c r="AL23" i="6"/>
  <c r="AL230" i="25" s="1"/>
  <c r="AL22" i="6"/>
  <c r="AL229" i="25" s="1"/>
  <c r="AL36" i="6"/>
  <c r="AL243" i="25" s="1"/>
  <c r="AL35" i="6"/>
  <c r="AL242" i="25" s="1"/>
  <c r="AL24" i="6"/>
  <c r="AL231" i="25" s="1"/>
  <c r="AL30" i="6"/>
  <c r="AL237" i="25" s="1"/>
  <c r="AL19" i="6"/>
  <c r="AL226" i="25" s="1"/>
  <c r="AL37" i="6"/>
  <c r="AL244" i="25" s="1"/>
  <c r="AN4" i="6"/>
  <c r="AM16" i="6"/>
  <c r="AM51" i="6"/>
  <c r="AM10" i="6"/>
  <c r="AL98" i="3"/>
  <c r="AL248" i="10" s="1"/>
  <c r="AO48" i="3"/>
  <c r="AO49" i="3"/>
  <c r="AM33" i="3"/>
  <c r="AM41" i="10" s="1"/>
  <c r="AR50" i="3"/>
  <c r="AO51" i="3"/>
  <c r="AN93" i="3"/>
  <c r="AN94" i="3"/>
  <c r="AN44" i="3"/>
  <c r="AN39" i="3"/>
  <c r="AN36" i="3"/>
  <c r="AN43" i="3"/>
  <c r="AN42" i="3"/>
  <c r="AN41" i="3"/>
  <c r="AN40" i="3"/>
  <c r="AN30" i="3"/>
  <c r="AN37" i="3"/>
  <c r="AN38" i="3"/>
  <c r="AN26" i="3"/>
  <c r="AO23" i="3"/>
  <c r="AM105" i="3"/>
  <c r="AM109" i="3"/>
  <c r="AM108" i="3"/>
  <c r="AM106" i="3"/>
  <c r="AM107" i="3"/>
  <c r="AM104" i="3"/>
  <c r="AM102" i="3"/>
  <c r="AM103" i="3"/>
  <c r="AM101" i="3"/>
  <c r="AM97" i="3"/>
  <c r="AM260" i="10" s="1"/>
  <c r="AM89" i="3"/>
  <c r="AM91" i="3" s="1"/>
  <c r="AN90" i="3"/>
  <c r="AO52" i="3"/>
  <c r="AM27" i="3"/>
  <c r="AN68" i="30" l="1"/>
  <c r="AN69" i="30"/>
  <c r="AN70" i="30"/>
  <c r="AN96" i="3"/>
  <c r="AN234" i="10" s="1"/>
  <c r="AN100" i="3"/>
  <c r="AO35" i="3"/>
  <c r="AO31" i="3"/>
  <c r="AO32" i="3"/>
  <c r="AO29" i="3"/>
  <c r="AO72" i="7" s="1"/>
  <c r="AM142" i="28"/>
  <c r="AN93" i="27"/>
  <c r="AN64" i="30"/>
  <c r="AN66" i="30" s="1"/>
  <c r="AK38" i="25"/>
  <c r="AK66" i="25" s="1"/>
  <c r="AK77" i="27" s="1"/>
  <c r="AM138" i="28"/>
  <c r="N347" i="7"/>
  <c r="N348" i="7" s="1"/>
  <c r="N344" i="7"/>
  <c r="O340" i="7" s="1"/>
  <c r="AL134" i="28"/>
  <c r="AJ144" i="28"/>
  <c r="AK136" i="28"/>
  <c r="AK137" i="28" s="1"/>
  <c r="AK141" i="28" s="1"/>
  <c r="AK143" i="28" s="1"/>
  <c r="AK254" i="10" s="1"/>
  <c r="AI25" i="25"/>
  <c r="AI26" i="25" s="1"/>
  <c r="AI61" i="25"/>
  <c r="AJ41" i="28"/>
  <c r="AJ94" i="25"/>
  <c r="AJ101" i="25" s="1"/>
  <c r="AJ102" i="25" s="1"/>
  <c r="AJ19" i="25"/>
  <c r="AJ60" i="27" s="1"/>
  <c r="AJ69" i="28"/>
  <c r="AJ110" i="25"/>
  <c r="AJ33" i="25"/>
  <c r="AJ80" i="27" s="1"/>
  <c r="AM74" i="27"/>
  <c r="AM113" i="27" s="1"/>
  <c r="AK12" i="6"/>
  <c r="AM31" i="30"/>
  <c r="AL115" i="28"/>
  <c r="AL63" i="28"/>
  <c r="AL105" i="28"/>
  <c r="AL111" i="28"/>
  <c r="AN29" i="30"/>
  <c r="AN74" i="27" s="1"/>
  <c r="AN30" i="30"/>
  <c r="AN28" i="30"/>
  <c r="AN46" i="29" s="1"/>
  <c r="AN27" i="30"/>
  <c r="AL192" i="25"/>
  <c r="AL191" i="25"/>
  <c r="AL195" i="25"/>
  <c r="AL194" i="25"/>
  <c r="AL193" i="25"/>
  <c r="AL190" i="25"/>
  <c r="AL189" i="25"/>
  <c r="AL188" i="25"/>
  <c r="AL187" i="25"/>
  <c r="AL186" i="25"/>
  <c r="AL185" i="25"/>
  <c r="AL184" i="25"/>
  <c r="AL183" i="25"/>
  <c r="AL182" i="25"/>
  <c r="AL181" i="25"/>
  <c r="AL179" i="25"/>
  <c r="AL180" i="25"/>
  <c r="AL177" i="25"/>
  <c r="AL176" i="25"/>
  <c r="AL178" i="25"/>
  <c r="AL268" i="25"/>
  <c r="AL52" i="25" s="1"/>
  <c r="AL219" i="25"/>
  <c r="AL135" i="28"/>
  <c r="AL130" i="28"/>
  <c r="AL67" i="28"/>
  <c r="AL66" i="28"/>
  <c r="AL39" i="28"/>
  <c r="AL38" i="28"/>
  <c r="AM72" i="30"/>
  <c r="AN155" i="28"/>
  <c r="AN156" i="28" s="1"/>
  <c r="AM136" i="27"/>
  <c r="AM92" i="27"/>
  <c r="AN83" i="30"/>
  <c r="AN82" i="30"/>
  <c r="AN81" i="30"/>
  <c r="AN80" i="30"/>
  <c r="AN79" i="30"/>
  <c r="AN78" i="30"/>
  <c r="AN77" i="30"/>
  <c r="AN76" i="30"/>
  <c r="AN75" i="30"/>
  <c r="AN74" i="30"/>
  <c r="AO65" i="30"/>
  <c r="AN71" i="30"/>
  <c r="AL94" i="27"/>
  <c r="AL135" i="27"/>
  <c r="AL137" i="27" s="1"/>
  <c r="AK82" i="25"/>
  <c r="AK96" i="27" s="1"/>
  <c r="AK124" i="25"/>
  <c r="AI142" i="25"/>
  <c r="AI66" i="27"/>
  <c r="AI67" i="27" s="1"/>
  <c r="AI64" i="27"/>
  <c r="AH64" i="27"/>
  <c r="AH66" i="27"/>
  <c r="AH67" i="27" s="1"/>
  <c r="AM2" i="26"/>
  <c r="AM2" i="28"/>
  <c r="AM104" i="28" s="1"/>
  <c r="AK68" i="28"/>
  <c r="AL1" i="26"/>
  <c r="AL1" i="28"/>
  <c r="AK40" i="28"/>
  <c r="AK352" i="10"/>
  <c r="AK18" i="11"/>
  <c r="AK21" i="11" s="1"/>
  <c r="AK23" i="11" s="1"/>
  <c r="AK108" i="25"/>
  <c r="AK140" i="25" s="1"/>
  <c r="AK141" i="25" s="1"/>
  <c r="AM73" i="27"/>
  <c r="AL112" i="27"/>
  <c r="AL114" i="27" s="1"/>
  <c r="AL75" i="27"/>
  <c r="AN39" i="30"/>
  <c r="AN36" i="30"/>
  <c r="AN35" i="30"/>
  <c r="AN40" i="30"/>
  <c r="AN23" i="30"/>
  <c r="AN2" i="30"/>
  <c r="AN42" i="30"/>
  <c r="AN37" i="30"/>
  <c r="AN38" i="30"/>
  <c r="AN34" i="30"/>
  <c r="AN33" i="30"/>
  <c r="AO24" i="30"/>
  <c r="AN41" i="30"/>
  <c r="AL1" i="27"/>
  <c r="AL1" i="29"/>
  <c r="AL1" i="25"/>
  <c r="AM2" i="27"/>
  <c r="AM2" i="25"/>
  <c r="AM2" i="29"/>
  <c r="AK17" i="11"/>
  <c r="AK20" i="11" s="1"/>
  <c r="AM47" i="29"/>
  <c r="AM1" i="30"/>
  <c r="AM25" i="30"/>
  <c r="AM23" i="29"/>
  <c r="AM48" i="29" s="1"/>
  <c r="AM49" i="29" s="1"/>
  <c r="AI10" i="12"/>
  <c r="AI5" i="8" s="1"/>
  <c r="AI113" i="12"/>
  <c r="AJ21" i="11"/>
  <c r="AJ23" i="11" s="1"/>
  <c r="AK341" i="10"/>
  <c r="AK353" i="10"/>
  <c r="AK351" i="10"/>
  <c r="AJ221" i="10"/>
  <c r="AJ60" i="10"/>
  <c r="AJ338" i="7" s="1"/>
  <c r="AL81" i="10"/>
  <c r="AL168" i="10" s="1"/>
  <c r="AL219" i="10"/>
  <c r="AM5" i="10"/>
  <c r="AM5" i="7"/>
  <c r="AK204" i="10"/>
  <c r="AK66" i="10"/>
  <c r="AK83" i="10" s="1"/>
  <c r="AK177" i="10" s="1"/>
  <c r="AK154" i="10"/>
  <c r="AK17" i="10"/>
  <c r="AK238" i="10" s="1"/>
  <c r="AK155" i="10"/>
  <c r="AK156" i="10"/>
  <c r="AK43" i="10"/>
  <c r="AK252" i="10" s="1"/>
  <c r="AK87" i="10"/>
  <c r="AK272" i="10" s="1"/>
  <c r="AK144" i="10"/>
  <c r="AK149" i="10"/>
  <c r="AK167" i="10"/>
  <c r="AL3" i="10"/>
  <c r="AL3" i="7"/>
  <c r="AM24" i="10"/>
  <c r="AM20" i="10"/>
  <c r="AM28" i="10"/>
  <c r="AM25" i="10"/>
  <c r="AM27" i="10"/>
  <c r="AM22" i="10"/>
  <c r="AM26" i="10"/>
  <c r="AM21" i="10"/>
  <c r="AM23" i="10"/>
  <c r="AK168" i="10"/>
  <c r="AK49" i="25" s="1"/>
  <c r="AK101" i="27" s="1"/>
  <c r="AM208" i="10"/>
  <c r="AM215" i="10"/>
  <c r="AM206" i="10"/>
  <c r="AM207" i="10"/>
  <c r="AM213" i="10"/>
  <c r="AM209" i="10"/>
  <c r="AM214" i="10"/>
  <c r="AM212" i="10"/>
  <c r="AM210" i="10"/>
  <c r="AM211" i="10"/>
  <c r="AM51" i="10"/>
  <c r="AM45" i="10"/>
  <c r="AM49" i="10"/>
  <c r="AM47" i="10"/>
  <c r="AM53" i="10"/>
  <c r="AM48" i="10"/>
  <c r="AM54" i="10"/>
  <c r="AM50" i="10"/>
  <c r="AM46" i="10"/>
  <c r="AM52" i="10"/>
  <c r="AN96" i="7"/>
  <c r="AN201" i="7"/>
  <c r="AN149" i="7"/>
  <c r="AN202" i="10"/>
  <c r="AN64" i="10"/>
  <c r="AM77" i="10"/>
  <c r="AM68" i="10"/>
  <c r="AM69" i="10"/>
  <c r="AM72" i="10"/>
  <c r="AM70" i="10"/>
  <c r="AM73" i="10"/>
  <c r="AM75" i="10"/>
  <c r="AM76" i="10"/>
  <c r="AM71" i="10"/>
  <c r="AM74" i="10"/>
  <c r="AI338" i="7"/>
  <c r="AI189" i="10"/>
  <c r="AI176" i="10"/>
  <c r="AN15" i="10"/>
  <c r="AN202" i="7"/>
  <c r="AN278" i="7"/>
  <c r="AN150" i="7"/>
  <c r="AN97" i="7"/>
  <c r="AO4" i="10"/>
  <c r="AO4" i="7"/>
  <c r="AL58" i="10"/>
  <c r="AL48" i="25" s="1"/>
  <c r="AL3" i="11"/>
  <c r="AL3" i="6"/>
  <c r="AL3" i="12"/>
  <c r="AM3" i="3"/>
  <c r="AM24" i="3"/>
  <c r="AN22" i="3"/>
  <c r="AL56" i="3"/>
  <c r="AL57" i="3"/>
  <c r="AL58" i="3"/>
  <c r="AL55" i="3"/>
  <c r="AL54" i="3"/>
  <c r="AM5" i="12"/>
  <c r="AM5" i="11"/>
  <c r="AN15" i="11"/>
  <c r="AN79" i="11"/>
  <c r="AN80" i="11" s="1"/>
  <c r="AN27" i="11"/>
  <c r="AN11" i="12" s="1"/>
  <c r="AN95" i="12" s="1"/>
  <c r="AO4" i="12"/>
  <c r="AO4" i="11"/>
  <c r="AN10" i="6"/>
  <c r="AM65" i="3"/>
  <c r="AM101" i="12" s="1"/>
  <c r="AM133" i="12" s="1"/>
  <c r="AM5" i="6"/>
  <c r="AO4" i="6"/>
  <c r="AM21" i="6"/>
  <c r="AM228" i="25" s="1"/>
  <c r="AM27" i="6"/>
  <c r="AM234" i="25" s="1"/>
  <c r="AM31" i="6"/>
  <c r="AM238" i="25" s="1"/>
  <c r="AM26" i="6"/>
  <c r="AM233" i="25" s="1"/>
  <c r="AM33" i="6"/>
  <c r="AM240" i="25" s="1"/>
  <c r="AM36" i="6"/>
  <c r="AM243" i="25" s="1"/>
  <c r="AM24" i="6"/>
  <c r="AM231" i="25" s="1"/>
  <c r="AM28" i="6"/>
  <c r="AM235" i="25" s="1"/>
  <c r="AM32" i="6"/>
  <c r="AM239" i="25" s="1"/>
  <c r="AM20" i="6"/>
  <c r="AM227" i="25" s="1"/>
  <c r="AM34" i="6"/>
  <c r="AM241" i="25" s="1"/>
  <c r="AM25" i="6"/>
  <c r="AM232" i="25" s="1"/>
  <c r="AM29" i="6"/>
  <c r="AM236" i="25" s="1"/>
  <c r="AM35" i="6"/>
  <c r="AM242" i="25" s="1"/>
  <c r="AM37" i="6"/>
  <c r="AM244" i="25" s="1"/>
  <c r="AM30" i="6"/>
  <c r="AM237" i="25" s="1"/>
  <c r="AM22" i="6"/>
  <c r="AM229" i="25" s="1"/>
  <c r="AM23" i="6"/>
  <c r="AM230" i="25" s="1"/>
  <c r="AM19" i="6"/>
  <c r="AM226" i="25" s="1"/>
  <c r="AN51" i="6"/>
  <c r="AN16" i="6"/>
  <c r="AP51" i="3"/>
  <c r="AN108" i="3"/>
  <c r="AN106" i="3"/>
  <c r="AN107" i="3"/>
  <c r="AN103" i="3"/>
  <c r="AN109" i="3"/>
  <c r="AN102" i="3"/>
  <c r="AN105" i="3"/>
  <c r="AN101" i="3"/>
  <c r="AN97" i="3"/>
  <c r="AN260" i="10" s="1"/>
  <c r="AN104" i="3"/>
  <c r="AO90" i="3"/>
  <c r="AN89" i="3"/>
  <c r="AN91" i="3" s="1"/>
  <c r="AO94" i="3"/>
  <c r="AO93" i="3"/>
  <c r="AO43" i="3"/>
  <c r="AO42" i="3"/>
  <c r="AO41" i="3"/>
  <c r="AO40" i="3"/>
  <c r="AO30" i="3"/>
  <c r="AO37" i="3"/>
  <c r="AO44" i="3"/>
  <c r="AO38" i="3"/>
  <c r="AO36" i="3"/>
  <c r="AO26" i="3"/>
  <c r="AP23" i="3"/>
  <c r="AO39" i="3"/>
  <c r="AP49" i="3"/>
  <c r="AS50" i="3"/>
  <c r="AP52" i="3"/>
  <c r="AN27" i="3"/>
  <c r="AN33" i="3"/>
  <c r="AN41" i="10" s="1"/>
  <c r="AM98" i="3"/>
  <c r="AM248" i="10" s="1"/>
  <c r="AN95" i="3"/>
  <c r="AN233" i="10" s="1"/>
  <c r="AP48" i="3"/>
  <c r="AJ342" i="7"/>
  <c r="AI342" i="7"/>
  <c r="AO69" i="30" l="1"/>
  <c r="AO70" i="30"/>
  <c r="AO68" i="30"/>
  <c r="AO96" i="3"/>
  <c r="AO234" i="10" s="1"/>
  <c r="AO100" i="3"/>
  <c r="AP35" i="3"/>
  <c r="AP32" i="3"/>
  <c r="AP31" i="3"/>
  <c r="AP29" i="3"/>
  <c r="AP72" i="7" s="1"/>
  <c r="AO93" i="27"/>
  <c r="AO64" i="30"/>
  <c r="AO66" i="30" s="1"/>
  <c r="AL136" i="28"/>
  <c r="AL137" i="28" s="1"/>
  <c r="AL141" i="28" s="1"/>
  <c r="AL143" i="28" s="1"/>
  <c r="AL254" i="10" s="1"/>
  <c r="AL38" i="25"/>
  <c r="AL66" i="25" s="1"/>
  <c r="AL77" i="27" s="1"/>
  <c r="O347" i="7"/>
  <c r="O348" i="7" s="1"/>
  <c r="O344" i="7"/>
  <c r="P340" i="7" s="1"/>
  <c r="AN138" i="28"/>
  <c r="AN142" i="28"/>
  <c r="AM134" i="28"/>
  <c r="AJ25" i="25"/>
  <c r="AJ26" i="25" s="1"/>
  <c r="AJ61" i="25"/>
  <c r="AK144" i="28"/>
  <c r="AL49" i="25"/>
  <c r="AL101" i="27" s="1"/>
  <c r="AK41" i="28"/>
  <c r="AK94" i="25"/>
  <c r="AK101" i="25" s="1"/>
  <c r="AK102" i="25" s="1"/>
  <c r="AK19" i="25"/>
  <c r="AK60" i="27" s="1"/>
  <c r="AK69" i="28"/>
  <c r="AK110" i="25"/>
  <c r="AK33" i="25"/>
  <c r="AK80" i="27" s="1"/>
  <c r="AN31" i="30"/>
  <c r="AM105" i="28"/>
  <c r="AM115" i="28"/>
  <c r="AM63" i="28"/>
  <c r="AM111" i="28"/>
  <c r="AO29" i="30"/>
  <c r="AO74" i="27" s="1"/>
  <c r="AO30" i="30"/>
  <c r="AO27" i="30"/>
  <c r="AO28" i="30"/>
  <c r="AO46" i="29" s="1"/>
  <c r="AM195" i="25"/>
  <c r="AM194" i="25"/>
  <c r="AM193" i="25"/>
  <c r="AM192" i="25"/>
  <c r="AM191" i="25"/>
  <c r="AM190" i="25"/>
  <c r="AM189" i="25"/>
  <c r="AM188" i="25"/>
  <c r="AM187" i="25"/>
  <c r="AM186" i="25"/>
  <c r="AM185" i="25"/>
  <c r="AM184" i="25"/>
  <c r="AM183" i="25"/>
  <c r="AM182" i="25"/>
  <c r="AM181" i="25"/>
  <c r="AM180" i="25"/>
  <c r="AM179" i="25"/>
  <c r="AM178" i="25"/>
  <c r="AM177" i="25"/>
  <c r="AM176" i="25"/>
  <c r="AM268" i="25"/>
  <c r="AM52" i="25" s="1"/>
  <c r="AM219" i="25"/>
  <c r="AM135" i="28"/>
  <c r="AM130" i="28"/>
  <c r="AM67" i="28"/>
  <c r="AM66" i="28"/>
  <c r="AM39" i="28"/>
  <c r="AM38" i="28"/>
  <c r="AO155" i="28"/>
  <c r="AO156" i="28" s="1"/>
  <c r="AN72" i="30"/>
  <c r="AO82" i="30"/>
  <c r="AO81" i="30"/>
  <c r="AO80" i="30"/>
  <c r="AO79" i="30"/>
  <c r="AO78" i="30"/>
  <c r="AO77" i="30"/>
  <c r="AO83" i="30"/>
  <c r="AO76" i="30"/>
  <c r="AO75" i="30"/>
  <c r="AO74" i="30"/>
  <c r="AM135" i="27"/>
  <c r="AM137" i="27" s="1"/>
  <c r="AM94" i="27"/>
  <c r="AP65" i="30"/>
  <c r="AO71" i="30"/>
  <c r="AN136" i="27"/>
  <c r="AN92" i="27"/>
  <c r="AK97" i="27"/>
  <c r="AK139" i="27"/>
  <c r="AK140" i="27" s="1"/>
  <c r="AK125" i="25"/>
  <c r="AK158" i="25"/>
  <c r="AK159" i="25" s="1"/>
  <c r="AL82" i="25"/>
  <c r="AL96" i="27" s="1"/>
  <c r="AL124" i="25"/>
  <c r="AJ142" i="25"/>
  <c r="AL40" i="28"/>
  <c r="AH68" i="27"/>
  <c r="AI68" i="27"/>
  <c r="AN2" i="26"/>
  <c r="AN2" i="28"/>
  <c r="AN104" i="28" s="1"/>
  <c r="AM1" i="26"/>
  <c r="AM1" i="28"/>
  <c r="AL68" i="28"/>
  <c r="AJ66" i="27"/>
  <c r="AJ67" i="27" s="1"/>
  <c r="AJ64" i="27"/>
  <c r="AL108" i="25"/>
  <c r="AK109" i="25"/>
  <c r="AK116" i="27"/>
  <c r="AK117" i="27" s="1"/>
  <c r="AN113" i="27"/>
  <c r="AN73" i="27"/>
  <c r="AM112" i="27"/>
  <c r="AM114" i="27" s="1"/>
  <c r="AM75" i="27"/>
  <c r="AO2" i="30"/>
  <c r="AO39" i="30"/>
  <c r="AO37" i="30"/>
  <c r="AO23" i="30"/>
  <c r="AO42" i="30"/>
  <c r="AO33" i="30"/>
  <c r="AO38" i="30"/>
  <c r="AO40" i="30"/>
  <c r="AO36" i="30"/>
  <c r="AP24" i="30"/>
  <c r="AO41" i="30"/>
  <c r="AO34" i="30"/>
  <c r="AO35" i="30"/>
  <c r="AN2" i="27"/>
  <c r="AN2" i="29"/>
  <c r="AN2" i="25"/>
  <c r="AN1" i="30"/>
  <c r="AN25" i="30"/>
  <c r="AM1" i="27"/>
  <c r="AM1" i="25"/>
  <c r="AM1" i="29"/>
  <c r="AN47" i="29"/>
  <c r="AN23" i="29"/>
  <c r="AN48" i="29" s="1"/>
  <c r="AN49" i="29" s="1"/>
  <c r="AK113" i="12"/>
  <c r="AK10" i="12"/>
  <c r="AK5" i="8" s="1"/>
  <c r="AJ10" i="12"/>
  <c r="AJ5" i="8" s="1"/>
  <c r="AJ113" i="12"/>
  <c r="AL18" i="11"/>
  <c r="AL12" i="6"/>
  <c r="AJ176" i="10"/>
  <c r="AJ189" i="10"/>
  <c r="AL17" i="11"/>
  <c r="AL20" i="11" s="1"/>
  <c r="AK60" i="10"/>
  <c r="AK176" i="10" s="1"/>
  <c r="AO15" i="10"/>
  <c r="AO202" i="7"/>
  <c r="AO278" i="7"/>
  <c r="AO150" i="7"/>
  <c r="AO97" i="7"/>
  <c r="AP4" i="10"/>
  <c r="AP4" i="7"/>
  <c r="AO96" i="7"/>
  <c r="AO201" i="7"/>
  <c r="AO149" i="7"/>
  <c r="AL167" i="10"/>
  <c r="AL149" i="10"/>
  <c r="AN45" i="10"/>
  <c r="AN51" i="10"/>
  <c r="AN54" i="10"/>
  <c r="AN48" i="10"/>
  <c r="AN47" i="10"/>
  <c r="AN53" i="10"/>
  <c r="AN46" i="10"/>
  <c r="AN49" i="10"/>
  <c r="AN50" i="10"/>
  <c r="AN52" i="10"/>
  <c r="AI343" i="7"/>
  <c r="AL351" i="10"/>
  <c r="AL352" i="10"/>
  <c r="AL341" i="10"/>
  <c r="AL353" i="10"/>
  <c r="AN21" i="10"/>
  <c r="AN27" i="10"/>
  <c r="AN23" i="10"/>
  <c r="AN20" i="10"/>
  <c r="AN25" i="10"/>
  <c r="AN28" i="10"/>
  <c r="AN22" i="10"/>
  <c r="AN26" i="10"/>
  <c r="AN24" i="10"/>
  <c r="AM81" i="10"/>
  <c r="AN5" i="10"/>
  <c r="AN5" i="7"/>
  <c r="AO202" i="10"/>
  <c r="AO64" i="10"/>
  <c r="AM3" i="12"/>
  <c r="AM3" i="10"/>
  <c r="AM3" i="7"/>
  <c r="AJ343" i="7"/>
  <c r="AM3" i="6"/>
  <c r="AM58" i="10"/>
  <c r="AM48" i="25" s="1"/>
  <c r="AK264" i="10"/>
  <c r="AK221" i="10"/>
  <c r="AN74" i="10"/>
  <c r="AN68" i="10"/>
  <c r="AN72" i="10"/>
  <c r="AN70" i="10"/>
  <c r="AN75" i="10"/>
  <c r="AN77" i="10"/>
  <c r="AN69" i="10"/>
  <c r="AN71" i="10"/>
  <c r="AN73" i="10"/>
  <c r="AN76" i="10"/>
  <c r="AM219" i="10"/>
  <c r="AN211" i="10"/>
  <c r="AN215" i="10"/>
  <c r="AN209" i="10"/>
  <c r="AN212" i="10"/>
  <c r="AN207" i="10"/>
  <c r="AN206" i="10"/>
  <c r="AN210" i="10"/>
  <c r="AN214" i="10"/>
  <c r="AN208" i="10"/>
  <c r="AN213" i="10"/>
  <c r="AL154" i="10"/>
  <c r="AL156" i="10"/>
  <c r="AL144" i="10"/>
  <c r="AL43" i="10"/>
  <c r="AL252" i="10" s="1"/>
  <c r="AL66" i="10"/>
  <c r="AL83" i="10" s="1"/>
  <c r="AL177" i="10" s="1"/>
  <c r="AL204" i="10"/>
  <c r="AL264" i="10" s="1"/>
  <c r="AL17" i="10"/>
  <c r="AL238" i="10" s="1"/>
  <c r="AL87" i="10"/>
  <c r="AL272" i="10" s="1"/>
  <c r="AL155" i="10"/>
  <c r="AM3" i="11"/>
  <c r="AN3" i="3"/>
  <c r="AN24" i="3"/>
  <c r="AO22" i="3"/>
  <c r="AM56" i="3"/>
  <c r="AM54" i="3"/>
  <c r="AM57" i="3"/>
  <c r="AM58" i="3"/>
  <c r="AM55" i="3"/>
  <c r="AO79" i="11"/>
  <c r="AO80" i="11" s="1"/>
  <c r="AO27" i="11"/>
  <c r="AO11" i="12" s="1"/>
  <c r="AO95" i="12" s="1"/>
  <c r="AO15" i="11"/>
  <c r="AN5" i="12"/>
  <c r="AN5" i="11"/>
  <c r="AP4" i="12"/>
  <c r="AP4" i="11"/>
  <c r="AN65" i="3"/>
  <c r="AN101" i="12" s="1"/>
  <c r="AN133" i="12" s="1"/>
  <c r="AN5" i="6"/>
  <c r="AP4" i="6"/>
  <c r="AO10" i="6"/>
  <c r="AN27" i="6"/>
  <c r="AN234" i="25" s="1"/>
  <c r="AN25" i="6"/>
  <c r="AN232" i="25" s="1"/>
  <c r="AN21" i="6"/>
  <c r="AN228" i="25" s="1"/>
  <c r="AN20" i="6"/>
  <c r="AN227" i="25" s="1"/>
  <c r="AN26" i="6"/>
  <c r="AN233" i="25" s="1"/>
  <c r="AN33" i="6"/>
  <c r="AN240" i="25" s="1"/>
  <c r="AN22" i="6"/>
  <c r="AN229" i="25" s="1"/>
  <c r="AN31" i="6"/>
  <c r="AN238" i="25" s="1"/>
  <c r="AN29" i="6"/>
  <c r="AN236" i="25" s="1"/>
  <c r="AN28" i="6"/>
  <c r="AN235" i="25" s="1"/>
  <c r="AN34" i="6"/>
  <c r="AN241" i="25" s="1"/>
  <c r="AN23" i="6"/>
  <c r="AN230" i="25" s="1"/>
  <c r="AN32" i="6"/>
  <c r="AN239" i="25" s="1"/>
  <c r="AN37" i="6"/>
  <c r="AN244" i="25" s="1"/>
  <c r="AN35" i="6"/>
  <c r="AN242" i="25" s="1"/>
  <c r="AN24" i="6"/>
  <c r="AN231" i="25" s="1"/>
  <c r="AN19" i="6"/>
  <c r="AN226" i="25" s="1"/>
  <c r="AN36" i="6"/>
  <c r="AN243" i="25" s="1"/>
  <c r="AN30" i="6"/>
  <c r="AN237" i="25" s="1"/>
  <c r="AO51" i="6"/>
  <c r="AO16" i="6"/>
  <c r="AQ49" i="3"/>
  <c r="AO33" i="3"/>
  <c r="AO41" i="10" s="1"/>
  <c r="AO109" i="3"/>
  <c r="AO107" i="3"/>
  <c r="AO108" i="3"/>
  <c r="AO105" i="3"/>
  <c r="AO104" i="3"/>
  <c r="AO106" i="3"/>
  <c r="AO102" i="3"/>
  <c r="AO103" i="3"/>
  <c r="AO101" i="3"/>
  <c r="AO97" i="3"/>
  <c r="AO260" i="10" s="1"/>
  <c r="AO89" i="3"/>
  <c r="AO91" i="3" s="1"/>
  <c r="AP90" i="3"/>
  <c r="AT50" i="3"/>
  <c r="AN98" i="3"/>
  <c r="AN248" i="10" s="1"/>
  <c r="AQ52" i="3"/>
  <c r="AP94" i="3"/>
  <c r="AP93" i="3"/>
  <c r="AP43" i="3"/>
  <c r="AP42" i="3"/>
  <c r="AP40" i="3"/>
  <c r="AP44" i="3"/>
  <c r="AP38" i="3"/>
  <c r="AP37" i="3"/>
  <c r="AP30" i="3"/>
  <c r="AP41" i="3"/>
  <c r="AP39" i="3"/>
  <c r="AQ23" i="3"/>
  <c r="AP36" i="3"/>
  <c r="AP26" i="3"/>
  <c r="AO95" i="3"/>
  <c r="AO233" i="10" s="1"/>
  <c r="AQ51" i="3"/>
  <c r="AQ48" i="3"/>
  <c r="AO27" i="3"/>
  <c r="AP70" i="30" l="1"/>
  <c r="AP93" i="27" s="1"/>
  <c r="AP69" i="30"/>
  <c r="AP68" i="30"/>
  <c r="AP96" i="3"/>
  <c r="AP234" i="10" s="1"/>
  <c r="AP100" i="3"/>
  <c r="AQ35" i="3"/>
  <c r="AQ32" i="3"/>
  <c r="AQ29" i="3"/>
  <c r="AQ72" i="7" s="1"/>
  <c r="AQ31" i="3"/>
  <c r="AP64" i="30"/>
  <c r="AP66" i="30" s="1"/>
  <c r="AM38" i="25"/>
  <c r="AM66" i="25" s="1"/>
  <c r="AM77" i="27" s="1"/>
  <c r="AO142" i="28"/>
  <c r="AO138" i="28"/>
  <c r="P347" i="7"/>
  <c r="P348" i="7" s="1"/>
  <c r="P344" i="7"/>
  <c r="Q340" i="7" s="1"/>
  <c r="AN134" i="28"/>
  <c r="AL144" i="28"/>
  <c r="AM136" i="28"/>
  <c r="AM137" i="28" s="1"/>
  <c r="AM141" i="28" s="1"/>
  <c r="AM143" i="28" s="1"/>
  <c r="AM254" i="10" s="1"/>
  <c r="AL69" i="28"/>
  <c r="AL33" i="25"/>
  <c r="AL80" i="27" s="1"/>
  <c r="AL110" i="25"/>
  <c r="AL94" i="25"/>
  <c r="AL19" i="25"/>
  <c r="AL60" i="27" s="1"/>
  <c r="AL41" i="28"/>
  <c r="AN63" i="28"/>
  <c r="AN105" i="28"/>
  <c r="AN115" i="28"/>
  <c r="AN111" i="28"/>
  <c r="AO31" i="30"/>
  <c r="AP29" i="30"/>
  <c r="AP74" i="27" s="1"/>
  <c r="AP30" i="30"/>
  <c r="AP28" i="30"/>
  <c r="AP46" i="29" s="1"/>
  <c r="AP27" i="30"/>
  <c r="AN195" i="25"/>
  <c r="AN194" i="25"/>
  <c r="AN193" i="25"/>
  <c r="AN192" i="25"/>
  <c r="AN191" i="25"/>
  <c r="AN190" i="25"/>
  <c r="AN189" i="25"/>
  <c r="AN188" i="25"/>
  <c r="AN187" i="25"/>
  <c r="AN186" i="25"/>
  <c r="AN185" i="25"/>
  <c r="AN184" i="25"/>
  <c r="AN183" i="25"/>
  <c r="AN182" i="25"/>
  <c r="AN181" i="25"/>
  <c r="AN180" i="25"/>
  <c r="AN179" i="25"/>
  <c r="AN178" i="25"/>
  <c r="AN177" i="25"/>
  <c r="AN176" i="25"/>
  <c r="AN268" i="25"/>
  <c r="AN52" i="25" s="1"/>
  <c r="AN219" i="25"/>
  <c r="AN135" i="28"/>
  <c r="AN38" i="28"/>
  <c r="AN130" i="28"/>
  <c r="AN67" i="28"/>
  <c r="AN66" i="28"/>
  <c r="AN39" i="28"/>
  <c r="AP155" i="28"/>
  <c r="AP156" i="28" s="1"/>
  <c r="AN3" i="11"/>
  <c r="AO72" i="30"/>
  <c r="AP83" i="30"/>
  <c r="AP82" i="30"/>
  <c r="AP81" i="30"/>
  <c r="AP80" i="30"/>
  <c r="AP79" i="30"/>
  <c r="AP78" i="30"/>
  <c r="AP76" i="30"/>
  <c r="AP75" i="30"/>
  <c r="AP74" i="30"/>
  <c r="AP77" i="30"/>
  <c r="AN94" i="27"/>
  <c r="AN135" i="27"/>
  <c r="AN137" i="27" s="1"/>
  <c r="AO136" i="27"/>
  <c r="AO92" i="27"/>
  <c r="AQ65" i="30"/>
  <c r="AP71" i="30"/>
  <c r="AL97" i="27"/>
  <c r="AL139" i="27"/>
  <c r="AL140" i="27" s="1"/>
  <c r="AL125" i="25"/>
  <c r="AL158" i="25"/>
  <c r="AL159" i="25" s="1"/>
  <c r="AM82" i="25"/>
  <c r="AM96" i="27" s="1"/>
  <c r="AM124" i="25"/>
  <c r="AM40" i="28"/>
  <c r="AK142" i="25"/>
  <c r="AK25" i="25"/>
  <c r="AK26" i="25" s="1"/>
  <c r="AK61" i="25"/>
  <c r="AN1" i="26"/>
  <c r="AN1" i="28"/>
  <c r="AO2" i="26"/>
  <c r="AO2" i="28"/>
  <c r="AO104" i="28" s="1"/>
  <c r="AJ68" i="27"/>
  <c r="AM68" i="28"/>
  <c r="AL140" i="25"/>
  <c r="AL141" i="25" s="1"/>
  <c r="AL109" i="25"/>
  <c r="AK78" i="27"/>
  <c r="AM108" i="25"/>
  <c r="AM109" i="25" s="1"/>
  <c r="AO113" i="27"/>
  <c r="AO73" i="27"/>
  <c r="AN112" i="27"/>
  <c r="AN114" i="27" s="1"/>
  <c r="AN75" i="27"/>
  <c r="AL116" i="27"/>
  <c r="AL117" i="27" s="1"/>
  <c r="AL78" i="27"/>
  <c r="AO1" i="30"/>
  <c r="AO25" i="30"/>
  <c r="AO47" i="29"/>
  <c r="AP37" i="30"/>
  <c r="AP35" i="30"/>
  <c r="AP23" i="30"/>
  <c r="AP36" i="30"/>
  <c r="AP41" i="30"/>
  <c r="AP33" i="30"/>
  <c r="AP39" i="30"/>
  <c r="AP2" i="30"/>
  <c r="AP34" i="30"/>
  <c r="AP38" i="30"/>
  <c r="AP42" i="30"/>
  <c r="AP40" i="30"/>
  <c r="AQ24" i="30"/>
  <c r="AN1" i="27"/>
  <c r="AN1" i="25"/>
  <c r="AN1" i="29"/>
  <c r="AO23" i="29"/>
  <c r="AO48" i="29" s="1"/>
  <c r="AO49" i="29" s="1"/>
  <c r="AO2" i="27"/>
  <c r="AO2" i="29"/>
  <c r="AO2" i="25"/>
  <c r="AM18" i="11"/>
  <c r="AL21" i="11"/>
  <c r="AL23" i="11" s="1"/>
  <c r="AM12" i="6"/>
  <c r="AK338" i="7"/>
  <c r="AK343" i="7" s="1"/>
  <c r="AK189" i="10"/>
  <c r="AN58" i="10"/>
  <c r="AN219" i="10"/>
  <c r="AP201" i="7"/>
  <c r="AP149" i="7"/>
  <c r="AP96" i="7"/>
  <c r="AM154" i="10"/>
  <c r="AM17" i="10"/>
  <c r="AM238" i="10" s="1"/>
  <c r="AM156" i="10"/>
  <c r="AM155" i="10"/>
  <c r="AM87" i="10"/>
  <c r="AM272" i="10" s="1"/>
  <c r="AM66" i="10"/>
  <c r="AM83" i="10" s="1"/>
  <c r="AM177" i="10" s="1"/>
  <c r="AM144" i="10"/>
  <c r="AM204" i="10"/>
  <c r="AM264" i="10" s="1"/>
  <c r="AM43" i="10"/>
  <c r="AM252" i="10" s="1"/>
  <c r="AN81" i="10"/>
  <c r="AO76" i="10"/>
  <c r="AO68" i="10"/>
  <c r="AO71" i="10"/>
  <c r="AO74" i="10"/>
  <c r="AO70" i="10"/>
  <c r="AO73" i="10"/>
  <c r="AO69" i="10"/>
  <c r="AO72" i="10"/>
  <c r="AO75" i="10"/>
  <c r="AO77" i="10"/>
  <c r="AL60" i="10"/>
  <c r="AM353" i="10"/>
  <c r="AM341" i="10"/>
  <c r="AM351" i="10"/>
  <c r="AM352" i="10"/>
  <c r="AO209" i="10"/>
  <c r="AO207" i="10"/>
  <c r="AO206" i="10"/>
  <c r="AO208" i="10"/>
  <c r="AO210" i="10"/>
  <c r="AO214" i="10"/>
  <c r="AO215" i="10"/>
  <c r="AO213" i="10"/>
  <c r="AO212" i="10"/>
  <c r="AO211" i="10"/>
  <c r="AO45" i="10"/>
  <c r="AO52" i="10"/>
  <c r="AO50" i="10"/>
  <c r="AO53" i="10"/>
  <c r="AO47" i="10"/>
  <c r="AO49" i="10"/>
  <c r="AO46" i="10"/>
  <c r="AO48" i="10"/>
  <c r="AO51" i="10"/>
  <c r="AO54" i="10"/>
  <c r="AL221" i="10"/>
  <c r="AP278" i="7"/>
  <c r="AP150" i="7"/>
  <c r="AP15" i="10"/>
  <c r="AP97" i="7"/>
  <c r="AP202" i="7"/>
  <c r="AO5" i="10"/>
  <c r="AO5" i="7"/>
  <c r="AM167" i="10"/>
  <c r="AM149" i="10"/>
  <c r="AM168" i="10"/>
  <c r="AM49" i="25" s="1"/>
  <c r="AM101" i="27" s="1"/>
  <c r="AO21" i="10"/>
  <c r="AO22" i="10"/>
  <c r="AO24" i="10"/>
  <c r="AO28" i="10"/>
  <c r="AO20" i="10"/>
  <c r="AO27" i="10"/>
  <c r="AO25" i="10"/>
  <c r="AO26" i="10"/>
  <c r="AO23" i="10"/>
  <c r="AN3" i="12"/>
  <c r="AN3" i="10"/>
  <c r="AN3" i="7"/>
  <c r="AQ4" i="10"/>
  <c r="AQ4" i="7"/>
  <c r="AN3" i="6"/>
  <c r="AP64" i="10"/>
  <c r="AP202" i="10"/>
  <c r="AM17" i="11"/>
  <c r="AM20" i="11" s="1"/>
  <c r="AO3" i="3"/>
  <c r="AP22" i="3"/>
  <c r="AO24" i="3"/>
  <c r="AN56" i="3"/>
  <c r="AN58" i="3"/>
  <c r="AN55" i="3"/>
  <c r="AN57" i="3"/>
  <c r="AN54" i="3"/>
  <c r="AO5" i="12"/>
  <c r="AO5" i="11"/>
  <c r="AQ4" i="12"/>
  <c r="AQ4" i="11"/>
  <c r="AP79" i="11"/>
  <c r="AP80" i="11" s="1"/>
  <c r="AP27" i="11"/>
  <c r="AP11" i="12" s="1"/>
  <c r="AP95" i="12" s="1"/>
  <c r="AP15" i="11"/>
  <c r="AQ4" i="6"/>
  <c r="AO65" i="3"/>
  <c r="AO101" i="12" s="1"/>
  <c r="AO133" i="12" s="1"/>
  <c r="AO5" i="6"/>
  <c r="AO20" i="6"/>
  <c r="AO227" i="25" s="1"/>
  <c r="AO25" i="6"/>
  <c r="AO232" i="25" s="1"/>
  <c r="AO27" i="6"/>
  <c r="AO234" i="25" s="1"/>
  <c r="AO21" i="6"/>
  <c r="AO228" i="25" s="1"/>
  <c r="AO29" i="6"/>
  <c r="AO236" i="25" s="1"/>
  <c r="AO26" i="6"/>
  <c r="AO233" i="25" s="1"/>
  <c r="AO33" i="6"/>
  <c r="AO240" i="25" s="1"/>
  <c r="AO28" i="6"/>
  <c r="AO235" i="25" s="1"/>
  <c r="AO22" i="6"/>
  <c r="AO229" i="25" s="1"/>
  <c r="AO36" i="6"/>
  <c r="AO243" i="25" s="1"/>
  <c r="AO34" i="6"/>
  <c r="AO241" i="25" s="1"/>
  <c r="AO32" i="6"/>
  <c r="AO239" i="25" s="1"/>
  <c r="AO24" i="6"/>
  <c r="AO231" i="25" s="1"/>
  <c r="AO31" i="6"/>
  <c r="AO238" i="25" s="1"/>
  <c r="AO23" i="6"/>
  <c r="AO230" i="25" s="1"/>
  <c r="AO30" i="6"/>
  <c r="AO237" i="25" s="1"/>
  <c r="AO35" i="6"/>
  <c r="AO242" i="25" s="1"/>
  <c r="AO37" i="6"/>
  <c r="AO244" i="25" s="1"/>
  <c r="AO19" i="6"/>
  <c r="AO226" i="25" s="1"/>
  <c r="AP10" i="6"/>
  <c r="AP51" i="6"/>
  <c r="AP16" i="6"/>
  <c r="AR48" i="3"/>
  <c r="AP33" i="3"/>
  <c r="AP41" i="10" s="1"/>
  <c r="AR51" i="3"/>
  <c r="AP108" i="3"/>
  <c r="AP106" i="3"/>
  <c r="AP107" i="3"/>
  <c r="AP103" i="3"/>
  <c r="AP101" i="3"/>
  <c r="AP105" i="3"/>
  <c r="AP97" i="3"/>
  <c r="AP260" i="10" s="1"/>
  <c r="AP109" i="3"/>
  <c r="AP102" i="3"/>
  <c r="AP104" i="3"/>
  <c r="AQ90" i="3"/>
  <c r="AP89" i="3"/>
  <c r="AP91" i="3" s="1"/>
  <c r="AR52" i="3"/>
  <c r="AP95" i="3"/>
  <c r="AP233" i="10" s="1"/>
  <c r="AP27" i="3"/>
  <c r="AU50" i="3"/>
  <c r="AO98" i="3"/>
  <c r="AO248" i="10" s="1"/>
  <c r="AR49" i="3"/>
  <c r="AQ94" i="3"/>
  <c r="AQ93" i="3"/>
  <c r="AQ43" i="3"/>
  <c r="AQ40" i="3"/>
  <c r="AQ30" i="3"/>
  <c r="AQ44" i="3"/>
  <c r="AQ39" i="3"/>
  <c r="AQ37" i="3"/>
  <c r="AQ42" i="3"/>
  <c r="AQ41" i="3"/>
  <c r="AQ38" i="3"/>
  <c r="AR23" i="3"/>
  <c r="AQ36" i="3"/>
  <c r="AQ26" i="3"/>
  <c r="AK342" i="7"/>
  <c r="AQ68" i="30" l="1"/>
  <c r="AQ70" i="30"/>
  <c r="AQ93" i="27" s="1"/>
  <c r="AQ69" i="30"/>
  <c r="AN167" i="10"/>
  <c r="AN48" i="25"/>
  <c r="AQ95" i="3"/>
  <c r="AQ233" i="10" s="1"/>
  <c r="AQ100" i="3"/>
  <c r="AR32" i="3"/>
  <c r="AR29" i="3"/>
  <c r="AR72" i="7" s="1"/>
  <c r="AR35" i="3"/>
  <c r="AR31" i="3"/>
  <c r="AQ64" i="30"/>
  <c r="AQ66" i="30" s="1"/>
  <c r="AQ96" i="3"/>
  <c r="AQ234" i="10" s="1"/>
  <c r="AN38" i="25"/>
  <c r="AN66" i="25" s="1"/>
  <c r="AN77" i="27" s="1"/>
  <c r="Q347" i="7"/>
  <c r="Q348" i="7" s="1"/>
  <c r="Q344" i="7"/>
  <c r="R340" i="7" s="1"/>
  <c r="AP138" i="28"/>
  <c r="AP142" i="28"/>
  <c r="AO134" i="28"/>
  <c r="AL142" i="25"/>
  <c r="AM144" i="28"/>
  <c r="AL101" i="25"/>
  <c r="AL102" i="25" s="1"/>
  <c r="AN136" i="28"/>
  <c r="AN137" i="28" s="1"/>
  <c r="AN141" i="28" s="1"/>
  <c r="AN143" i="28" s="1"/>
  <c r="AN254" i="10" s="1"/>
  <c r="AM69" i="28"/>
  <c r="AM33" i="25"/>
  <c r="AM80" i="27" s="1"/>
  <c r="AM110" i="25"/>
  <c r="AM41" i="28"/>
  <c r="AM19" i="25"/>
  <c r="AM60" i="27" s="1"/>
  <c r="AM94" i="25"/>
  <c r="AM101" i="25" s="1"/>
  <c r="AM102" i="25" s="1"/>
  <c r="AN17" i="11"/>
  <c r="AN20" i="11" s="1"/>
  <c r="AN18" i="11"/>
  <c r="AN21" i="11" s="1"/>
  <c r="AP31" i="30"/>
  <c r="AO63" i="28"/>
  <c r="AO115" i="28"/>
  <c r="AO105" i="28"/>
  <c r="AO111" i="28"/>
  <c r="AQ30" i="30"/>
  <c r="AQ29" i="30"/>
  <c r="AQ27" i="30"/>
  <c r="AQ28" i="30"/>
  <c r="AQ46" i="29" s="1"/>
  <c r="AO195" i="25"/>
  <c r="AO194" i="25"/>
  <c r="AO193" i="25"/>
  <c r="AO192" i="25"/>
  <c r="AO191" i="25"/>
  <c r="AO190" i="25"/>
  <c r="AO189" i="25"/>
  <c r="AO188" i="25"/>
  <c r="AO187" i="25"/>
  <c r="AO186" i="25"/>
  <c r="AO180" i="25"/>
  <c r="AO179" i="25"/>
  <c r="AO178" i="25"/>
  <c r="AO177" i="25"/>
  <c r="AO176" i="25"/>
  <c r="AO185" i="25"/>
  <c r="AO184" i="25"/>
  <c r="AO183" i="25"/>
  <c r="AO182" i="25"/>
  <c r="AO181" i="25"/>
  <c r="AO268" i="25"/>
  <c r="AO52" i="25" s="1"/>
  <c r="AO219" i="25"/>
  <c r="AO135" i="28"/>
  <c r="AO130" i="28"/>
  <c r="AO67" i="28"/>
  <c r="AO66" i="28"/>
  <c r="AO39" i="28"/>
  <c r="AO38" i="28"/>
  <c r="AQ155" i="28"/>
  <c r="AQ156" i="28" s="1"/>
  <c r="AR65" i="30"/>
  <c r="AQ71" i="30"/>
  <c r="AQ83" i="30"/>
  <c r="AQ82" i="30"/>
  <c r="AQ81" i="30"/>
  <c r="AQ80" i="30"/>
  <c r="AQ79" i="30"/>
  <c r="AQ78" i="30"/>
  <c r="AQ76" i="30"/>
  <c r="AQ75" i="30"/>
  <c r="AQ74" i="30"/>
  <c r="AQ77" i="30"/>
  <c r="AO94" i="27"/>
  <c r="AO135" i="27"/>
  <c r="AO137" i="27" s="1"/>
  <c r="AP136" i="27"/>
  <c r="AP92" i="27"/>
  <c r="AP72" i="30"/>
  <c r="AM97" i="27"/>
  <c r="AM139" i="27"/>
  <c r="AM140" i="27" s="1"/>
  <c r="AM125" i="25"/>
  <c r="AM158" i="25"/>
  <c r="AM159" i="25" s="1"/>
  <c r="AN82" i="25"/>
  <c r="AN96" i="27" s="1"/>
  <c r="AN124" i="25"/>
  <c r="AL25" i="25"/>
  <c r="AL26" i="25" s="1"/>
  <c r="AL61" i="25"/>
  <c r="AN149" i="10"/>
  <c r="AN40" i="28"/>
  <c r="AP2" i="26"/>
  <c r="AP2" i="28"/>
  <c r="AP104" i="28" s="1"/>
  <c r="AL66" i="27"/>
  <c r="AL67" i="27" s="1"/>
  <c r="AL64" i="27"/>
  <c r="AO1" i="26"/>
  <c r="AO1" i="28"/>
  <c r="AN68" i="28"/>
  <c r="AK66" i="27"/>
  <c r="AK67" i="27" s="1"/>
  <c r="AK64" i="27"/>
  <c r="AM116" i="27"/>
  <c r="AM117" i="27" s="1"/>
  <c r="AM140" i="25"/>
  <c r="AM141" i="25" s="1"/>
  <c r="AN108" i="25"/>
  <c r="AN109" i="25" s="1"/>
  <c r="AP113" i="27"/>
  <c r="AP73" i="27"/>
  <c r="AO112" i="27"/>
  <c r="AO114" i="27" s="1"/>
  <c r="AO75" i="27"/>
  <c r="AP2" i="27"/>
  <c r="AP2" i="25"/>
  <c r="AP2" i="29"/>
  <c r="AP47" i="29"/>
  <c r="AP23" i="29"/>
  <c r="AP48" i="29" s="1"/>
  <c r="AP49" i="29" s="1"/>
  <c r="AQ34" i="30"/>
  <c r="AQ42" i="30"/>
  <c r="AQ38" i="30"/>
  <c r="AQ2" i="30"/>
  <c r="AQ35" i="30"/>
  <c r="AQ33" i="30"/>
  <c r="AR24" i="30"/>
  <c r="AQ37" i="30"/>
  <c r="AQ40" i="30"/>
  <c r="AQ41" i="30"/>
  <c r="AQ39" i="30"/>
  <c r="AQ36" i="30"/>
  <c r="AQ23" i="30"/>
  <c r="AP25" i="30"/>
  <c r="AP1" i="30"/>
  <c r="AO1" i="27"/>
  <c r="AO1" i="29"/>
  <c r="AO1" i="25"/>
  <c r="AL113" i="12"/>
  <c r="AL10" i="12"/>
  <c r="AL5" i="8" s="1"/>
  <c r="AM21" i="11"/>
  <c r="AM23" i="11" s="1"/>
  <c r="AN23" i="11"/>
  <c r="AN10" i="12" s="1"/>
  <c r="AN5" i="8" s="1"/>
  <c r="AN12" i="6"/>
  <c r="AM221" i="10"/>
  <c r="AN353" i="10"/>
  <c r="AN341" i="10"/>
  <c r="AN351" i="10"/>
  <c r="AN352" i="10"/>
  <c r="AM60" i="10"/>
  <c r="AR4" i="10"/>
  <c r="AR4" i="7"/>
  <c r="AO58" i="10"/>
  <c r="AO48" i="25" s="1"/>
  <c r="AL338" i="7"/>
  <c r="AL176" i="10"/>
  <c r="AL189" i="10"/>
  <c r="AO3" i="12"/>
  <c r="AO3" i="10"/>
  <c r="AO3" i="7"/>
  <c r="AO219" i="10"/>
  <c r="AO81" i="10"/>
  <c r="AQ201" i="7"/>
  <c r="AQ149" i="7"/>
  <c r="AQ96" i="7"/>
  <c r="AP25" i="10"/>
  <c r="AP24" i="10"/>
  <c r="AP28" i="10"/>
  <c r="AP23" i="10"/>
  <c r="AP27" i="10"/>
  <c r="AP22" i="10"/>
  <c r="AP20" i="10"/>
  <c r="AP21" i="10"/>
  <c r="AP26" i="10"/>
  <c r="AQ64" i="10"/>
  <c r="AQ202" i="10"/>
  <c r="AQ15" i="10"/>
  <c r="AQ150" i="7"/>
  <c r="AQ278" i="7"/>
  <c r="AQ202" i="7"/>
  <c r="AQ97" i="7"/>
  <c r="AP5" i="10"/>
  <c r="AP5" i="7"/>
  <c r="AN168" i="10"/>
  <c r="AN49" i="25" s="1"/>
  <c r="AN101" i="27" s="1"/>
  <c r="AP54" i="10"/>
  <c r="AP45" i="10"/>
  <c r="AP46" i="10"/>
  <c r="AP53" i="10"/>
  <c r="AP48" i="10"/>
  <c r="AP49" i="10"/>
  <c r="AP47" i="10"/>
  <c r="AP52" i="10"/>
  <c r="AP51" i="10"/>
  <c r="AP50" i="10"/>
  <c r="AP212" i="10"/>
  <c r="AP211" i="10"/>
  <c r="AP213" i="10"/>
  <c r="AP209" i="10"/>
  <c r="AP210" i="10"/>
  <c r="AP206" i="10"/>
  <c r="AP208" i="10"/>
  <c r="AP215" i="10"/>
  <c r="AP214" i="10"/>
  <c r="AP207" i="10"/>
  <c r="AP75" i="10"/>
  <c r="AP76" i="10"/>
  <c r="AP69" i="10"/>
  <c r="AP71" i="10"/>
  <c r="AP72" i="10"/>
  <c r="AP70" i="10"/>
  <c r="AP77" i="10"/>
  <c r="AP68" i="10"/>
  <c r="AP73" i="10"/>
  <c r="AP74" i="10"/>
  <c r="AN204" i="10"/>
  <c r="AN156" i="10"/>
  <c r="AN66" i="10"/>
  <c r="AN83" i="10" s="1"/>
  <c r="AN177" i="10" s="1"/>
  <c r="AN155" i="10"/>
  <c r="AN154" i="10"/>
  <c r="AN144" i="10"/>
  <c r="AN87" i="10"/>
  <c r="AN272" i="10" s="1"/>
  <c r="AN43" i="10"/>
  <c r="AN17" i="10"/>
  <c r="AN238" i="10" s="1"/>
  <c r="AO3" i="6"/>
  <c r="AO3" i="11"/>
  <c r="AP3" i="3"/>
  <c r="AO56" i="3"/>
  <c r="AO54" i="3"/>
  <c r="AO58" i="3"/>
  <c r="AO57" i="3"/>
  <c r="AO55" i="3"/>
  <c r="AQ22" i="3"/>
  <c r="AP24" i="3"/>
  <c r="AQ79" i="11"/>
  <c r="AQ80" i="11" s="1"/>
  <c r="AQ27" i="11"/>
  <c r="AQ11" i="12" s="1"/>
  <c r="AQ95" i="12" s="1"/>
  <c r="AQ15" i="11"/>
  <c r="AR4" i="12"/>
  <c r="AR4" i="11"/>
  <c r="AP5" i="12"/>
  <c r="AP5" i="11"/>
  <c r="AP65" i="3"/>
  <c r="AP101" i="12" s="1"/>
  <c r="AP133" i="12" s="1"/>
  <c r="AP5" i="6"/>
  <c r="AP25" i="6"/>
  <c r="AP232" i="25" s="1"/>
  <c r="AP29" i="6"/>
  <c r="AP236" i="25" s="1"/>
  <c r="AP27" i="6"/>
  <c r="AP234" i="25" s="1"/>
  <c r="AP21" i="6"/>
  <c r="AP228" i="25" s="1"/>
  <c r="AP31" i="6"/>
  <c r="AP238" i="25" s="1"/>
  <c r="AP32" i="6"/>
  <c r="AP239" i="25" s="1"/>
  <c r="AP22" i="6"/>
  <c r="AP229" i="25" s="1"/>
  <c r="AP33" i="6"/>
  <c r="AP240" i="25" s="1"/>
  <c r="AP28" i="6"/>
  <c r="AP235" i="25" s="1"/>
  <c r="AP20" i="6"/>
  <c r="AP227" i="25" s="1"/>
  <c r="AP23" i="6"/>
  <c r="AP230" i="25" s="1"/>
  <c r="AP36" i="6"/>
  <c r="AP243" i="25" s="1"/>
  <c r="AP37" i="6"/>
  <c r="AP244" i="25" s="1"/>
  <c r="AP26" i="6"/>
  <c r="AP233" i="25" s="1"/>
  <c r="AP34" i="6"/>
  <c r="AP241" i="25" s="1"/>
  <c r="AP30" i="6"/>
  <c r="AP237" i="25" s="1"/>
  <c r="AP35" i="6"/>
  <c r="AP242" i="25" s="1"/>
  <c r="AP19" i="6"/>
  <c r="AP226" i="25" s="1"/>
  <c r="AP24" i="6"/>
  <c r="AP231" i="25" s="1"/>
  <c r="AR4" i="6"/>
  <c r="AQ10" i="6"/>
  <c r="AQ16" i="6"/>
  <c r="AQ51" i="6"/>
  <c r="AS49" i="3"/>
  <c r="AR93" i="3"/>
  <c r="AR94" i="3"/>
  <c r="AR41" i="3"/>
  <c r="AR40" i="3"/>
  <c r="AR30" i="3"/>
  <c r="AR44" i="3"/>
  <c r="AR38" i="3"/>
  <c r="AR39" i="3"/>
  <c r="AR36" i="3"/>
  <c r="AR26" i="3"/>
  <c r="AR42" i="3"/>
  <c r="AR37" i="3"/>
  <c r="AS23" i="3"/>
  <c r="AR43" i="3"/>
  <c r="AS51" i="3"/>
  <c r="AS52" i="3"/>
  <c r="AP98" i="3"/>
  <c r="AP248" i="10" s="1"/>
  <c r="AQ33" i="3"/>
  <c r="AQ41" i="10" s="1"/>
  <c r="AV50" i="3"/>
  <c r="AQ109" i="3"/>
  <c r="AQ107" i="3"/>
  <c r="AQ105" i="3"/>
  <c r="AQ102" i="3"/>
  <c r="AQ108" i="3"/>
  <c r="AQ104" i="3"/>
  <c r="AQ103" i="3"/>
  <c r="AQ101" i="3"/>
  <c r="AQ97" i="3"/>
  <c r="AQ260" i="10" s="1"/>
  <c r="AQ106" i="3"/>
  <c r="AR90" i="3"/>
  <c r="AQ89" i="3"/>
  <c r="AQ91" i="3" s="1"/>
  <c r="AQ27" i="3"/>
  <c r="AS48" i="3"/>
  <c r="AL342" i="7"/>
  <c r="AR69" i="30" l="1"/>
  <c r="AR68" i="30"/>
  <c r="AR70" i="30"/>
  <c r="AR93" i="27" s="1"/>
  <c r="AR95" i="3"/>
  <c r="AR233" i="10" s="1"/>
  <c r="AR100" i="3"/>
  <c r="AS35" i="3"/>
  <c r="AS29" i="3"/>
  <c r="AS72" i="7" s="1"/>
  <c r="AS31" i="3"/>
  <c r="AS32" i="3"/>
  <c r="AR64" i="30"/>
  <c r="AR66" i="30" s="1"/>
  <c r="AR96" i="3"/>
  <c r="AR234" i="10" s="1"/>
  <c r="AO108" i="25"/>
  <c r="AO140" i="25" s="1"/>
  <c r="AO141" i="25" s="1"/>
  <c r="AO38" i="25"/>
  <c r="AO66" i="25" s="1"/>
  <c r="AO77" i="27" s="1"/>
  <c r="AM25" i="25"/>
  <c r="AM26" i="25" s="1"/>
  <c r="AQ142" i="28"/>
  <c r="AQ138" i="28"/>
  <c r="R347" i="7"/>
  <c r="R348" i="7" s="1"/>
  <c r="R344" i="7"/>
  <c r="S340" i="7" s="1"/>
  <c r="AP134" i="28"/>
  <c r="AM61" i="25"/>
  <c r="AN144" i="28"/>
  <c r="AO136" i="28"/>
  <c r="AO137" i="28" s="1"/>
  <c r="AO141" i="28" s="1"/>
  <c r="AO143" i="28" s="1"/>
  <c r="AO254" i="10" s="1"/>
  <c r="AN69" i="28"/>
  <c r="AN110" i="25"/>
  <c r="AN33" i="25"/>
  <c r="AN80" i="27" s="1"/>
  <c r="AN19" i="25"/>
  <c r="AN60" i="27" s="1"/>
  <c r="AN94" i="25"/>
  <c r="AN101" i="25" s="1"/>
  <c r="AN102" i="25" s="1"/>
  <c r="AN41" i="28"/>
  <c r="AQ74" i="27"/>
  <c r="AQ113" i="27" s="1"/>
  <c r="AP115" i="28"/>
  <c r="AP63" i="28"/>
  <c r="AP105" i="28"/>
  <c r="AP111" i="28"/>
  <c r="AR29" i="30"/>
  <c r="AR30" i="30"/>
  <c r="AR28" i="30"/>
  <c r="AR46" i="29" s="1"/>
  <c r="AR27" i="30"/>
  <c r="AQ31" i="30"/>
  <c r="AP195" i="25"/>
  <c r="AP194" i="25"/>
  <c r="AP193" i="25"/>
  <c r="AP192" i="25"/>
  <c r="AP191" i="25"/>
  <c r="AP190" i="25"/>
  <c r="AP189" i="25"/>
  <c r="AP188" i="25"/>
  <c r="AP187" i="25"/>
  <c r="AP186" i="25"/>
  <c r="AP185" i="25"/>
  <c r="AP184" i="25"/>
  <c r="AP183" i="25"/>
  <c r="AP182" i="25"/>
  <c r="AP181" i="25"/>
  <c r="AP176" i="25"/>
  <c r="AP179" i="25"/>
  <c r="AP178" i="25"/>
  <c r="AP180" i="25"/>
  <c r="AP177" i="25"/>
  <c r="AP268" i="25"/>
  <c r="AP52" i="25" s="1"/>
  <c r="AP219" i="25"/>
  <c r="AP135" i="28"/>
  <c r="AP67" i="28"/>
  <c r="AP66" i="28"/>
  <c r="AP39" i="28"/>
  <c r="AP38" i="28"/>
  <c r="AP130" i="28"/>
  <c r="AR155" i="28"/>
  <c r="AR156" i="28" s="1"/>
  <c r="AP3" i="6"/>
  <c r="AQ72" i="30"/>
  <c r="AP94" i="27"/>
  <c r="AP135" i="27"/>
  <c r="AP137" i="27" s="1"/>
  <c r="AQ136" i="27"/>
  <c r="AQ92" i="27"/>
  <c r="AR82" i="30"/>
  <c r="AR81" i="30"/>
  <c r="AR80" i="30"/>
  <c r="AR79" i="30"/>
  <c r="AR78" i="30"/>
  <c r="AR83" i="30"/>
  <c r="AR76" i="30"/>
  <c r="AR75" i="30"/>
  <c r="AR74" i="30"/>
  <c r="AR77" i="30"/>
  <c r="AS65" i="30"/>
  <c r="AR71" i="30"/>
  <c r="AN97" i="27"/>
  <c r="AN139" i="27"/>
  <c r="AN140" i="27" s="1"/>
  <c r="AN125" i="25"/>
  <c r="AN158" i="25"/>
  <c r="AN159" i="25" s="1"/>
  <c r="AO82" i="25"/>
  <c r="AO96" i="27" s="1"/>
  <c r="AO124" i="25"/>
  <c r="AM142" i="25"/>
  <c r="AL68" i="27"/>
  <c r="AO40" i="28"/>
  <c r="AO68" i="28"/>
  <c r="AP1" i="26"/>
  <c r="AP1" i="28"/>
  <c r="AK68" i="27"/>
  <c r="AM66" i="27"/>
  <c r="AM67" i="27" s="1"/>
  <c r="AM64" i="27"/>
  <c r="AQ2" i="26"/>
  <c r="AQ2" i="28"/>
  <c r="AQ104" i="28" s="1"/>
  <c r="AM78" i="27"/>
  <c r="AN116" i="27"/>
  <c r="AN117" i="27" s="1"/>
  <c r="AN140" i="25"/>
  <c r="AN141" i="25" s="1"/>
  <c r="AP112" i="27"/>
  <c r="AP114" i="27" s="1"/>
  <c r="AP75" i="27"/>
  <c r="AQ73" i="27"/>
  <c r="AQ23" i="29"/>
  <c r="AQ48" i="29" s="1"/>
  <c r="AQ49" i="29" s="1"/>
  <c r="AQ2" i="27"/>
  <c r="AQ2" i="25"/>
  <c r="AQ2" i="29"/>
  <c r="AQ1" i="30"/>
  <c r="AQ25" i="30"/>
  <c r="AR40" i="30"/>
  <c r="AR38" i="30"/>
  <c r="AR41" i="30"/>
  <c r="AR2" i="30"/>
  <c r="AR35" i="30"/>
  <c r="AR37" i="30"/>
  <c r="AR36" i="30"/>
  <c r="AR42" i="30"/>
  <c r="AR33" i="30"/>
  <c r="AR34" i="30"/>
  <c r="AS24" i="30"/>
  <c r="AR39" i="30"/>
  <c r="AR23" i="30"/>
  <c r="AQ47" i="29"/>
  <c r="AP1" i="27"/>
  <c r="AP1" i="29"/>
  <c r="AP1" i="25"/>
  <c r="AM113" i="12"/>
  <c r="AM10" i="12"/>
  <c r="AM5" i="8" s="1"/>
  <c r="AO17" i="11"/>
  <c r="AO20" i="11" s="1"/>
  <c r="AN113" i="12"/>
  <c r="AO12" i="6"/>
  <c r="AP3" i="12"/>
  <c r="AP81" i="10"/>
  <c r="AQ73" i="10"/>
  <c r="AQ74" i="10"/>
  <c r="AQ71" i="10"/>
  <c r="AQ76" i="10"/>
  <c r="AQ75" i="10"/>
  <c r="AQ68" i="10"/>
  <c r="AQ72" i="10"/>
  <c r="AQ77" i="10"/>
  <c r="AQ69" i="10"/>
  <c r="AQ70" i="10"/>
  <c r="AO154" i="10"/>
  <c r="AO87" i="10"/>
  <c r="AO272" i="10" s="1"/>
  <c r="AO17" i="10"/>
  <c r="AO238" i="10" s="1"/>
  <c r="AO144" i="10"/>
  <c r="AO204" i="10"/>
  <c r="AO155" i="10"/>
  <c r="AO66" i="10"/>
  <c r="AO83" i="10" s="1"/>
  <c r="AO177" i="10" s="1"/>
  <c r="AO156" i="10"/>
  <c r="AO43" i="10"/>
  <c r="AO252" i="10" s="1"/>
  <c r="AQ48" i="10"/>
  <c r="AQ53" i="10"/>
  <c r="AQ52" i="10"/>
  <c r="AQ46" i="10"/>
  <c r="AQ45" i="10"/>
  <c r="AQ49" i="10"/>
  <c r="AQ47" i="10"/>
  <c r="AQ50" i="10"/>
  <c r="AQ51" i="10"/>
  <c r="AQ54" i="10"/>
  <c r="AR15" i="10"/>
  <c r="AR202" i="7"/>
  <c r="AR150" i="7"/>
  <c r="AR278" i="7"/>
  <c r="AR97" i="7"/>
  <c r="AP58" i="10"/>
  <c r="AP48" i="25" s="1"/>
  <c r="AO353" i="10"/>
  <c r="AO352" i="10"/>
  <c r="AO351" i="10"/>
  <c r="AO341" i="10"/>
  <c r="AQ5" i="10"/>
  <c r="AQ5" i="7"/>
  <c r="AR201" i="7"/>
  <c r="AR149" i="7"/>
  <c r="AR96" i="7"/>
  <c r="AM338" i="7"/>
  <c r="AM189" i="10"/>
  <c r="AM176" i="10"/>
  <c r="AR202" i="10"/>
  <c r="AR64" i="10"/>
  <c r="AP219" i="10"/>
  <c r="AO168" i="10"/>
  <c r="AO49" i="25" s="1"/>
  <c r="AO101" i="27" s="1"/>
  <c r="AN264" i="10"/>
  <c r="AN221" i="10"/>
  <c r="AL343" i="7"/>
  <c r="AO18" i="11"/>
  <c r="AN252" i="10"/>
  <c r="AN60" i="10"/>
  <c r="AQ21" i="10"/>
  <c r="AQ27" i="10"/>
  <c r="AQ23" i="10"/>
  <c r="AQ24" i="10"/>
  <c r="AQ22" i="10"/>
  <c r="AQ25" i="10"/>
  <c r="AQ20" i="10"/>
  <c r="AQ28" i="10"/>
  <c r="AQ26" i="10"/>
  <c r="AO167" i="10"/>
  <c r="AO149" i="10"/>
  <c r="AS4" i="10"/>
  <c r="AS4" i="7"/>
  <c r="AP3" i="11"/>
  <c r="AP3" i="10"/>
  <c r="AP3" i="7"/>
  <c r="AQ207" i="10"/>
  <c r="AQ206" i="10"/>
  <c r="AQ208" i="10"/>
  <c r="AQ209" i="10"/>
  <c r="AQ214" i="10"/>
  <c r="AQ215" i="10"/>
  <c r="AQ212" i="10"/>
  <c r="AQ211" i="10"/>
  <c r="AQ210" i="10"/>
  <c r="AQ213" i="10"/>
  <c r="AQ3" i="3"/>
  <c r="AQ24" i="3"/>
  <c r="AR22" i="3"/>
  <c r="AP56" i="3"/>
  <c r="AP54" i="3"/>
  <c r="AP55" i="3"/>
  <c r="AP57" i="3"/>
  <c r="AP58" i="3"/>
  <c r="AS4" i="12"/>
  <c r="AS4" i="11"/>
  <c r="AQ5" i="12"/>
  <c r="AQ5" i="11"/>
  <c r="AR15" i="11"/>
  <c r="AR27" i="11"/>
  <c r="AR11" i="12" s="1"/>
  <c r="AR95" i="12" s="1"/>
  <c r="AR79" i="11"/>
  <c r="AR80" i="11" s="1"/>
  <c r="AR10" i="6"/>
  <c r="AQ65" i="3"/>
  <c r="AQ101" i="12" s="1"/>
  <c r="AQ133" i="12" s="1"/>
  <c r="AQ5" i="6"/>
  <c r="AS4" i="6"/>
  <c r="AQ27" i="6"/>
  <c r="AQ234" i="25" s="1"/>
  <c r="AQ25" i="6"/>
  <c r="AQ232" i="25" s="1"/>
  <c r="AQ26" i="6"/>
  <c r="AQ233" i="25" s="1"/>
  <c r="AQ31" i="6"/>
  <c r="AQ238" i="25" s="1"/>
  <c r="AQ21" i="6"/>
  <c r="AQ228" i="25" s="1"/>
  <c r="AQ29" i="6"/>
  <c r="AQ236" i="25" s="1"/>
  <c r="AQ20" i="6"/>
  <c r="AQ227" i="25" s="1"/>
  <c r="AQ22" i="6"/>
  <c r="AQ229" i="25" s="1"/>
  <c r="AQ33" i="6"/>
  <c r="AQ240" i="25" s="1"/>
  <c r="AQ34" i="6"/>
  <c r="AQ241" i="25" s="1"/>
  <c r="AQ24" i="6"/>
  <c r="AQ231" i="25" s="1"/>
  <c r="AQ28" i="6"/>
  <c r="AQ235" i="25" s="1"/>
  <c r="AQ23" i="6"/>
  <c r="AQ230" i="25" s="1"/>
  <c r="AQ36" i="6"/>
  <c r="AQ243" i="25" s="1"/>
  <c r="AQ30" i="6"/>
  <c r="AQ237" i="25" s="1"/>
  <c r="AQ19" i="6"/>
  <c r="AQ226" i="25" s="1"/>
  <c r="AQ32" i="6"/>
  <c r="AQ239" i="25" s="1"/>
  <c r="AQ37" i="6"/>
  <c r="AQ244" i="25" s="1"/>
  <c r="AQ35" i="6"/>
  <c r="AQ242" i="25" s="1"/>
  <c r="AR51" i="6"/>
  <c r="AR16" i="6"/>
  <c r="AW50" i="3"/>
  <c r="AT51" i="3"/>
  <c r="AR33" i="3"/>
  <c r="AR41" i="10" s="1"/>
  <c r="AT52" i="3"/>
  <c r="AT49" i="3"/>
  <c r="AQ98" i="3"/>
  <c r="AQ248" i="10" s="1"/>
  <c r="AS94" i="3"/>
  <c r="AS93" i="3"/>
  <c r="AS44" i="3"/>
  <c r="AS40" i="3"/>
  <c r="AS38" i="3"/>
  <c r="AS39" i="3"/>
  <c r="AS37" i="3"/>
  <c r="AT23" i="3"/>
  <c r="AS26" i="3"/>
  <c r="AS36" i="3"/>
  <c r="AS43" i="3"/>
  <c r="AS30" i="3"/>
  <c r="AS41" i="3"/>
  <c r="AS42" i="3"/>
  <c r="AR27" i="3"/>
  <c r="AT48" i="3"/>
  <c r="AR108" i="3"/>
  <c r="AR106" i="3"/>
  <c r="AR104" i="3"/>
  <c r="AR105" i="3"/>
  <c r="AR109" i="3"/>
  <c r="AR102" i="3"/>
  <c r="AR101" i="3"/>
  <c r="AR103" i="3"/>
  <c r="AR97" i="3"/>
  <c r="AR260" i="10" s="1"/>
  <c r="AR107" i="3"/>
  <c r="AR89" i="3"/>
  <c r="AR91" i="3" s="1"/>
  <c r="AS90" i="3"/>
  <c r="AM342" i="7"/>
  <c r="AS68" i="30" l="1"/>
  <c r="AS70" i="30"/>
  <c r="AS69" i="30"/>
  <c r="AS96" i="3"/>
  <c r="AS234" i="10" s="1"/>
  <c r="AS100" i="3"/>
  <c r="AT32" i="3"/>
  <c r="AT31" i="3"/>
  <c r="AT29" i="3"/>
  <c r="AT72" i="7" s="1"/>
  <c r="AT35" i="3"/>
  <c r="AS93" i="27"/>
  <c r="AO109" i="25"/>
  <c r="AS64" i="30"/>
  <c r="AS66" i="30" s="1"/>
  <c r="AP38" i="25"/>
  <c r="AP66" i="25" s="1"/>
  <c r="AP77" i="27" s="1"/>
  <c r="AP136" i="28"/>
  <c r="AP137" i="28" s="1"/>
  <c r="AP141" i="28" s="1"/>
  <c r="AP143" i="28" s="1"/>
  <c r="AP254" i="10" s="1"/>
  <c r="S347" i="7"/>
  <c r="S348" i="7" s="1"/>
  <c r="S344" i="7"/>
  <c r="T340" i="7" s="1"/>
  <c r="AR138" i="28"/>
  <c r="AR142" i="28"/>
  <c r="AQ134" i="28"/>
  <c r="AN142" i="25"/>
  <c r="AO144" i="28"/>
  <c r="AO69" i="28"/>
  <c r="AO110" i="25"/>
  <c r="AO33" i="25"/>
  <c r="AO80" i="27" s="1"/>
  <c r="AO94" i="25"/>
  <c r="AO101" i="25" s="1"/>
  <c r="AO102" i="25" s="1"/>
  <c r="AO19" i="25"/>
  <c r="AO60" i="27" s="1"/>
  <c r="AO41" i="28"/>
  <c r="AR74" i="27"/>
  <c r="AR113" i="27" s="1"/>
  <c r="DV113" i="27" s="1"/>
  <c r="AQ63" i="28"/>
  <c r="AQ105" i="28"/>
  <c r="AQ115" i="28"/>
  <c r="AQ111" i="28"/>
  <c r="AR31" i="30"/>
  <c r="AP12" i="6"/>
  <c r="AS29" i="30"/>
  <c r="AS28" i="30"/>
  <c r="AS46" i="29" s="1"/>
  <c r="AS30" i="30"/>
  <c r="AS27" i="30"/>
  <c r="AQ195" i="25"/>
  <c r="AQ194" i="25"/>
  <c r="AQ193" i="25"/>
  <c r="AQ192" i="25"/>
  <c r="AQ191" i="25"/>
  <c r="AQ190" i="25"/>
  <c r="AQ189" i="25"/>
  <c r="AQ188" i="25"/>
  <c r="AQ187" i="25"/>
  <c r="AQ186" i="25"/>
  <c r="AQ185" i="25"/>
  <c r="AQ184" i="25"/>
  <c r="AQ183" i="25"/>
  <c r="AQ182" i="25"/>
  <c r="AQ181" i="25"/>
  <c r="AQ180" i="25"/>
  <c r="AQ179" i="25"/>
  <c r="AQ178" i="25"/>
  <c r="AQ177" i="25"/>
  <c r="AQ176" i="25"/>
  <c r="AQ268" i="25"/>
  <c r="AQ52" i="25" s="1"/>
  <c r="AQ219" i="25"/>
  <c r="AQ135" i="28"/>
  <c r="AQ130" i="28"/>
  <c r="AQ67" i="28"/>
  <c r="AQ66" i="28"/>
  <c r="AQ39" i="28"/>
  <c r="AQ38" i="28"/>
  <c r="AQ3" i="6"/>
  <c r="AS155" i="28"/>
  <c r="AS156" i="28" s="1"/>
  <c r="AS82" i="30"/>
  <c r="AS81" i="30"/>
  <c r="AS80" i="30"/>
  <c r="AS79" i="30"/>
  <c r="AS78" i="30"/>
  <c r="AS77" i="30"/>
  <c r="AS83" i="30"/>
  <c r="AS76" i="30"/>
  <c r="AS75" i="30"/>
  <c r="AS74" i="30"/>
  <c r="AT65" i="30"/>
  <c r="AS71" i="30"/>
  <c r="AQ94" i="27"/>
  <c r="AQ135" i="27"/>
  <c r="AQ137" i="27" s="1"/>
  <c r="AR136" i="27"/>
  <c r="DV136" i="27" s="1"/>
  <c r="AR92" i="27"/>
  <c r="AR72" i="30"/>
  <c r="AO97" i="27"/>
  <c r="AO139" i="27"/>
  <c r="AO140" i="27" s="1"/>
  <c r="AO125" i="25"/>
  <c r="AO158" i="25"/>
  <c r="AO159" i="25" s="1"/>
  <c r="AP82" i="25"/>
  <c r="AP96" i="27" s="1"/>
  <c r="AP124" i="25"/>
  <c r="AN61" i="25"/>
  <c r="AN25" i="25"/>
  <c r="AN26" i="25" s="1"/>
  <c r="AP68" i="28"/>
  <c r="AP40" i="28"/>
  <c r="AR2" i="26"/>
  <c r="AR2" i="28"/>
  <c r="AR104" i="28" s="1"/>
  <c r="AQ1" i="26"/>
  <c r="AQ1" i="28"/>
  <c r="AN64" i="27"/>
  <c r="AN66" i="27"/>
  <c r="AN67" i="27" s="1"/>
  <c r="AM68" i="27"/>
  <c r="AN78" i="27"/>
  <c r="AP352" i="10"/>
  <c r="AP17" i="11"/>
  <c r="AP20" i="11" s="1"/>
  <c r="AP108" i="25"/>
  <c r="AP109" i="25" s="1"/>
  <c r="AQ112" i="27"/>
  <c r="AQ114" i="27" s="1"/>
  <c r="AQ75" i="27"/>
  <c r="AR73" i="27"/>
  <c r="AO116" i="27"/>
  <c r="AO117" i="27" s="1"/>
  <c r="AO78" i="27"/>
  <c r="AS42" i="30"/>
  <c r="AS38" i="30"/>
  <c r="AT24" i="30"/>
  <c r="AS36" i="30"/>
  <c r="AS2" i="30"/>
  <c r="AS40" i="30"/>
  <c r="AS37" i="30"/>
  <c r="AS23" i="30"/>
  <c r="AS41" i="30"/>
  <c r="AS34" i="30"/>
  <c r="AS35" i="30"/>
  <c r="AS39" i="30"/>
  <c r="AS33" i="30"/>
  <c r="AR2" i="27"/>
  <c r="AR2" i="25"/>
  <c r="AR2" i="29"/>
  <c r="AQ1" i="27"/>
  <c r="AQ1" i="29"/>
  <c r="AQ1" i="25"/>
  <c r="AR25" i="30"/>
  <c r="AR1" i="30"/>
  <c r="AR47" i="29"/>
  <c r="AR23" i="29"/>
  <c r="AR48" i="29" s="1"/>
  <c r="AR49" i="29" s="1"/>
  <c r="AO21" i="11"/>
  <c r="AO23" i="11" s="1"/>
  <c r="AO113" i="12" s="1"/>
  <c r="AP351" i="10"/>
  <c r="AO60" i="10"/>
  <c r="AO338" i="7" s="1"/>
  <c r="AP353" i="10"/>
  <c r="AP341" i="10"/>
  <c r="AQ81" i="10"/>
  <c r="AQ168" i="10" s="1"/>
  <c r="AP18" i="11"/>
  <c r="AR213" i="10"/>
  <c r="AR208" i="10"/>
  <c r="AR215" i="10"/>
  <c r="AR214" i="10"/>
  <c r="AR212" i="10"/>
  <c r="AR210" i="10"/>
  <c r="AR211" i="10"/>
  <c r="AR206" i="10"/>
  <c r="AR209" i="10"/>
  <c r="AR207" i="10"/>
  <c r="AR5" i="10"/>
  <c r="AR5" i="7"/>
  <c r="AR74" i="10"/>
  <c r="AR77" i="10"/>
  <c r="AR76" i="10"/>
  <c r="AR69" i="10"/>
  <c r="AR70" i="10"/>
  <c r="AR71" i="10"/>
  <c r="AR72" i="10"/>
  <c r="AR73" i="10"/>
  <c r="AR75" i="10"/>
  <c r="AR68" i="10"/>
  <c r="AR28" i="10"/>
  <c r="AR21" i="10"/>
  <c r="AR24" i="10"/>
  <c r="AR22" i="10"/>
  <c r="AR20" i="10"/>
  <c r="AR26" i="10"/>
  <c r="AR23" i="10"/>
  <c r="AR25" i="10"/>
  <c r="AR27" i="10"/>
  <c r="AO264" i="10"/>
  <c r="AO221" i="10"/>
  <c r="AN338" i="7"/>
  <c r="AN189" i="10"/>
  <c r="AN176" i="10"/>
  <c r="AP167" i="10"/>
  <c r="AP149" i="10"/>
  <c r="AT4" i="10"/>
  <c r="AT4" i="7"/>
  <c r="AQ219" i="10"/>
  <c r="AS201" i="7"/>
  <c r="AS149" i="7"/>
  <c r="AS96" i="7"/>
  <c r="AS202" i="10"/>
  <c r="AS64" i="10"/>
  <c r="AM343" i="7"/>
  <c r="AQ3" i="12"/>
  <c r="AQ3" i="10"/>
  <c r="AQ3" i="7"/>
  <c r="AP154" i="10"/>
  <c r="AP17" i="10"/>
  <c r="AP238" i="10" s="1"/>
  <c r="AP156" i="10"/>
  <c r="AP87" i="10"/>
  <c r="AP272" i="10" s="1"/>
  <c r="AP204" i="10"/>
  <c r="AP264" i="10" s="1"/>
  <c r="AP155" i="10"/>
  <c r="AP66" i="10"/>
  <c r="AP83" i="10" s="1"/>
  <c r="AP177" i="10" s="1"/>
  <c r="AP43" i="10"/>
  <c r="AP252" i="10" s="1"/>
  <c r="AP144" i="10"/>
  <c r="AR45" i="10"/>
  <c r="AR46" i="10"/>
  <c r="AR48" i="10"/>
  <c r="AR50" i="10"/>
  <c r="AR47" i="10"/>
  <c r="AR49" i="10"/>
  <c r="AR53" i="10"/>
  <c r="AR54" i="10"/>
  <c r="AR51" i="10"/>
  <c r="AR52" i="10"/>
  <c r="AQ58" i="10"/>
  <c r="AQ48" i="25" s="1"/>
  <c r="AS15" i="10"/>
  <c r="AS202" i="7"/>
  <c r="AS278" i="7"/>
  <c r="AS150" i="7"/>
  <c r="AS97" i="7"/>
  <c r="AP168" i="10"/>
  <c r="AP49" i="25" s="1"/>
  <c r="AP101" i="27" s="1"/>
  <c r="AQ3" i="11"/>
  <c r="AR3" i="3"/>
  <c r="AR24" i="3"/>
  <c r="AS22" i="3"/>
  <c r="AQ56" i="3"/>
  <c r="AQ58" i="3"/>
  <c r="AQ57" i="3"/>
  <c r="AQ55" i="3"/>
  <c r="AQ54" i="3"/>
  <c r="AT4" i="12"/>
  <c r="AT4" i="11"/>
  <c r="AR5" i="12"/>
  <c r="AR5" i="11"/>
  <c r="AS79" i="11"/>
  <c r="AS80" i="11" s="1"/>
  <c r="AS27" i="11"/>
  <c r="AS11" i="12" s="1"/>
  <c r="AS95" i="12" s="1"/>
  <c r="AS15" i="11"/>
  <c r="AR29" i="6"/>
  <c r="AR236" i="25" s="1"/>
  <c r="AR20" i="6"/>
  <c r="AR227" i="25" s="1"/>
  <c r="AR22" i="6"/>
  <c r="AR229" i="25" s="1"/>
  <c r="AR26" i="6"/>
  <c r="AR233" i="25" s="1"/>
  <c r="AR21" i="6"/>
  <c r="AR228" i="25" s="1"/>
  <c r="AR33" i="6"/>
  <c r="AR240" i="25" s="1"/>
  <c r="AR34" i="6"/>
  <c r="AR241" i="25" s="1"/>
  <c r="AR36" i="6"/>
  <c r="AR243" i="25" s="1"/>
  <c r="AR23" i="6"/>
  <c r="AR230" i="25" s="1"/>
  <c r="AR31" i="6"/>
  <c r="AR238" i="25" s="1"/>
  <c r="AR32" i="6"/>
  <c r="AR239" i="25" s="1"/>
  <c r="AR28" i="6"/>
  <c r="AR235" i="25" s="1"/>
  <c r="AR24" i="6"/>
  <c r="AR231" i="25" s="1"/>
  <c r="AR25" i="6"/>
  <c r="AR232" i="25" s="1"/>
  <c r="AR27" i="6"/>
  <c r="AR234" i="25" s="1"/>
  <c r="AR37" i="6"/>
  <c r="AR244" i="25" s="1"/>
  <c r="AR19" i="6"/>
  <c r="AR226" i="25" s="1"/>
  <c r="AR30" i="6"/>
  <c r="AR237" i="25" s="1"/>
  <c r="AR35" i="6"/>
  <c r="AR242" i="25" s="1"/>
  <c r="AS51" i="6"/>
  <c r="AS16" i="6"/>
  <c r="AR65" i="3"/>
  <c r="AR101" i="12" s="1"/>
  <c r="AR133" i="12" s="1"/>
  <c r="AR5" i="6"/>
  <c r="AT4" i="6"/>
  <c r="AS10" i="6"/>
  <c r="AU48" i="3"/>
  <c r="AU49" i="3"/>
  <c r="AS27" i="3"/>
  <c r="AS107" i="3"/>
  <c r="AS105" i="3"/>
  <c r="AS103" i="3"/>
  <c r="AS109" i="3"/>
  <c r="AS108" i="3"/>
  <c r="AS102" i="3"/>
  <c r="AS106" i="3"/>
  <c r="AS97" i="3"/>
  <c r="AS260" i="10" s="1"/>
  <c r="AS101" i="3"/>
  <c r="AT90" i="3"/>
  <c r="AS104" i="3"/>
  <c r="AS89" i="3"/>
  <c r="AS91" i="3" s="1"/>
  <c r="AS33" i="3"/>
  <c r="AS41" i="10" s="1"/>
  <c r="AR98" i="3"/>
  <c r="AR248" i="10" s="1"/>
  <c r="AT94" i="3"/>
  <c r="AT93" i="3"/>
  <c r="AT43" i="3"/>
  <c r="AT41" i="3"/>
  <c r="AT44" i="3"/>
  <c r="AT39" i="3"/>
  <c r="AT38" i="3"/>
  <c r="AT37" i="3"/>
  <c r="AT36" i="3"/>
  <c r="AT42" i="3"/>
  <c r="AU23" i="3"/>
  <c r="AT26" i="3"/>
  <c r="AT40" i="3"/>
  <c r="AT30" i="3"/>
  <c r="AS95" i="3"/>
  <c r="AS233" i="10" s="1"/>
  <c r="AU51" i="3"/>
  <c r="AU52" i="3"/>
  <c r="AX50" i="3"/>
  <c r="AO342" i="7"/>
  <c r="AN342" i="7"/>
  <c r="AT68" i="30" l="1"/>
  <c r="AT69" i="30"/>
  <c r="AT70" i="30"/>
  <c r="AT93" i="27" s="1"/>
  <c r="AT96" i="3"/>
  <c r="AT234" i="10" s="1"/>
  <c r="AT100" i="3"/>
  <c r="AU35" i="3"/>
  <c r="AU32" i="3"/>
  <c r="AU29" i="3"/>
  <c r="AU72" i="7" s="1"/>
  <c r="AU31" i="3"/>
  <c r="AT64" i="30"/>
  <c r="AT66" i="30" s="1"/>
  <c r="AQ38" i="25"/>
  <c r="AQ66" i="25" s="1"/>
  <c r="AQ77" i="27" s="1"/>
  <c r="AS142" i="28"/>
  <c r="AS138" i="28"/>
  <c r="AQ136" i="28"/>
  <c r="AQ137" i="28" s="1"/>
  <c r="AQ141" i="28" s="1"/>
  <c r="AQ143" i="28" s="1"/>
  <c r="AQ254" i="10" s="1"/>
  <c r="T347" i="7"/>
  <c r="T348" i="7" s="1"/>
  <c r="T344" i="7"/>
  <c r="U340" i="7" s="1"/>
  <c r="AR134" i="28"/>
  <c r="AP144" i="28"/>
  <c r="AO142" i="25"/>
  <c r="AQ49" i="25"/>
  <c r="AQ101" i="27" s="1"/>
  <c r="AP94" i="25"/>
  <c r="AP101" i="25" s="1"/>
  <c r="AP102" i="25" s="1"/>
  <c r="AP19" i="25"/>
  <c r="AP60" i="27" s="1"/>
  <c r="AP69" i="28"/>
  <c r="AP110" i="25"/>
  <c r="AP33" i="25"/>
  <c r="AP80" i="27" s="1"/>
  <c r="AP41" i="28"/>
  <c r="AS74" i="27"/>
  <c r="AS113" i="27" s="1"/>
  <c r="AQ12" i="6"/>
  <c r="AR63" i="28"/>
  <c r="AR115" i="28"/>
  <c r="AR105" i="28"/>
  <c r="AR111" i="28"/>
  <c r="AS31" i="30"/>
  <c r="AT29" i="30"/>
  <c r="AT30" i="30"/>
  <c r="AT28" i="30"/>
  <c r="AT46" i="29" s="1"/>
  <c r="AT27" i="30"/>
  <c r="AR195" i="25"/>
  <c r="AR194" i="25"/>
  <c r="AR193" i="25"/>
  <c r="AR192" i="25"/>
  <c r="AR191" i="25"/>
  <c r="AR190" i="25"/>
  <c r="AR189" i="25"/>
  <c r="AR188" i="25"/>
  <c r="AR187" i="25"/>
  <c r="AR186" i="25"/>
  <c r="AR185" i="25"/>
  <c r="AR184" i="25"/>
  <c r="AR183" i="25"/>
  <c r="AR182" i="25"/>
  <c r="AR181" i="25"/>
  <c r="AR180" i="25"/>
  <c r="AR179" i="25"/>
  <c r="AR178" i="25"/>
  <c r="AR177" i="25"/>
  <c r="AR176" i="25"/>
  <c r="AR268" i="25"/>
  <c r="AR52" i="25" s="1"/>
  <c r="AR219" i="25"/>
  <c r="AR38" i="25" s="1"/>
  <c r="AR135" i="28"/>
  <c r="AR130" i="28"/>
  <c r="AR39" i="28"/>
  <c r="AR38" i="28"/>
  <c r="AR67" i="28"/>
  <c r="AR66" i="28"/>
  <c r="AT155" i="28"/>
  <c r="AT156" i="28" s="1"/>
  <c r="AR3" i="6"/>
  <c r="AT83" i="30"/>
  <c r="AT82" i="30"/>
  <c r="AT81" i="30"/>
  <c r="AT80" i="30"/>
  <c r="AT79" i="30"/>
  <c r="AT77" i="30"/>
  <c r="AT76" i="30"/>
  <c r="AT75" i="30"/>
  <c r="AT74" i="30"/>
  <c r="AT78" i="30"/>
  <c r="AU65" i="30"/>
  <c r="AT71" i="30"/>
  <c r="AS136" i="27"/>
  <c r="AS92" i="27"/>
  <c r="AS72" i="30"/>
  <c r="AR94" i="27"/>
  <c r="AR135" i="27"/>
  <c r="AP97" i="27"/>
  <c r="AP139" i="27"/>
  <c r="AP140" i="27" s="1"/>
  <c r="AP125" i="25"/>
  <c r="AP158" i="25"/>
  <c r="AP159" i="25" s="1"/>
  <c r="AQ82" i="25"/>
  <c r="AQ96" i="27" s="1"/>
  <c r="AQ124" i="25"/>
  <c r="AQ40" i="28"/>
  <c r="AQ68" i="28"/>
  <c r="AO61" i="25"/>
  <c r="AO64" i="27"/>
  <c r="AO25" i="25"/>
  <c r="AO26" i="25" s="1"/>
  <c r="AN68" i="27"/>
  <c r="AS2" i="26"/>
  <c r="AS2" i="28"/>
  <c r="AS104" i="28" s="1"/>
  <c r="AR1" i="26"/>
  <c r="AR1" i="28"/>
  <c r="AQ18" i="11"/>
  <c r="AQ21" i="11" s="1"/>
  <c r="AQ108" i="25"/>
  <c r="AQ109" i="25" s="1"/>
  <c r="AP140" i="25"/>
  <c r="AP141" i="25" s="1"/>
  <c r="AP116" i="27"/>
  <c r="AP117" i="27" s="1"/>
  <c r="AO189" i="10"/>
  <c r="AO176" i="10"/>
  <c r="AR112" i="27"/>
  <c r="AR75" i="27"/>
  <c r="AS73" i="27"/>
  <c r="AO10" i="12"/>
  <c r="AO5" i="8" s="1"/>
  <c r="AS2" i="27"/>
  <c r="AS2" i="29"/>
  <c r="AS2" i="25"/>
  <c r="AT41" i="30"/>
  <c r="AT37" i="30"/>
  <c r="AT36" i="30"/>
  <c r="AT42" i="30"/>
  <c r="AT39" i="30"/>
  <c r="AT38" i="30"/>
  <c r="AT23" i="30"/>
  <c r="AT2" i="30"/>
  <c r="AT40" i="30"/>
  <c r="AT35" i="30"/>
  <c r="AU24" i="30"/>
  <c r="AT34" i="30"/>
  <c r="AT33" i="30"/>
  <c r="AR1" i="27"/>
  <c r="AR1" i="29"/>
  <c r="AR1" i="25"/>
  <c r="AS1" i="30"/>
  <c r="AS25" i="30"/>
  <c r="AS47" i="29"/>
  <c r="AS23" i="29"/>
  <c r="AS48" i="29" s="1"/>
  <c r="AS49" i="29" s="1"/>
  <c r="AP21" i="11"/>
  <c r="AP23" i="11" s="1"/>
  <c r="AP10" i="12" s="1"/>
  <c r="AP5" i="8" s="1"/>
  <c r="AQ17" i="11"/>
  <c r="AQ20" i="11" s="1"/>
  <c r="AQ23" i="11" s="1"/>
  <c r="AQ154" i="10"/>
  <c r="AQ87" i="10"/>
  <c r="AQ272" i="10" s="1"/>
  <c r="AQ66" i="10"/>
  <c r="AQ83" i="10" s="1"/>
  <c r="AQ177" i="10" s="1"/>
  <c r="AQ155" i="10"/>
  <c r="AQ204" i="10"/>
  <c r="AQ264" i="10" s="1"/>
  <c r="AQ17" i="10"/>
  <c r="AQ238" i="10" s="1"/>
  <c r="AQ156" i="10"/>
  <c r="AQ43" i="10"/>
  <c r="AQ252" i="10" s="1"/>
  <c r="AQ144" i="10"/>
  <c r="AR58" i="10"/>
  <c r="AR48" i="25" s="1"/>
  <c r="AQ351" i="10"/>
  <c r="AQ353" i="10"/>
  <c r="AQ341" i="10"/>
  <c r="AQ352" i="10"/>
  <c r="AN343" i="7"/>
  <c r="AR3" i="12"/>
  <c r="AR3" i="10"/>
  <c r="AR3" i="7"/>
  <c r="AT149" i="7"/>
  <c r="AT96" i="7"/>
  <c r="AT201" i="7"/>
  <c r="AT202" i="10"/>
  <c r="AT64" i="10"/>
  <c r="AS5" i="10"/>
  <c r="AS5" i="7"/>
  <c r="AS24" i="10"/>
  <c r="AS22" i="10"/>
  <c r="AS28" i="10"/>
  <c r="AS27" i="10"/>
  <c r="AS23" i="10"/>
  <c r="AS26" i="10"/>
  <c r="AS20" i="10"/>
  <c r="AS25" i="10"/>
  <c r="AS21" i="10"/>
  <c r="AP221" i="10"/>
  <c r="AR219" i="10"/>
  <c r="AQ167" i="10"/>
  <c r="AQ149" i="10"/>
  <c r="AO343" i="7"/>
  <c r="AS74" i="10"/>
  <c r="AS76" i="10"/>
  <c r="AS69" i="10"/>
  <c r="AS73" i="10"/>
  <c r="AS71" i="10"/>
  <c r="AS68" i="10"/>
  <c r="AS77" i="10"/>
  <c r="AS70" i="10"/>
  <c r="AS72" i="10"/>
  <c r="AS75" i="10"/>
  <c r="AP60" i="10"/>
  <c r="AU4" i="10"/>
  <c r="AU4" i="7"/>
  <c r="AS49" i="10"/>
  <c r="AS53" i="10"/>
  <c r="AS50" i="10"/>
  <c r="AS52" i="10"/>
  <c r="AS45" i="10"/>
  <c r="AS47" i="10"/>
  <c r="AS46" i="10"/>
  <c r="AS48" i="10"/>
  <c r="AS51" i="10"/>
  <c r="AS54" i="10"/>
  <c r="AT15" i="10"/>
  <c r="AT202" i="7"/>
  <c r="AT278" i="7"/>
  <c r="AT97" i="7"/>
  <c r="AT150" i="7"/>
  <c r="AS206" i="10"/>
  <c r="AS208" i="10"/>
  <c r="AS210" i="10"/>
  <c r="AS209" i="10"/>
  <c r="AS214" i="10"/>
  <c r="AS215" i="10"/>
  <c r="AS207" i="10"/>
  <c r="AS212" i="10"/>
  <c r="AS213" i="10"/>
  <c r="AS211" i="10"/>
  <c r="AR81" i="10"/>
  <c r="AR3" i="11"/>
  <c r="AS24" i="3"/>
  <c r="AT22" i="3"/>
  <c r="AS3" i="3"/>
  <c r="AR56" i="3"/>
  <c r="AR57" i="3"/>
  <c r="AR54" i="3"/>
  <c r="AR58" i="3"/>
  <c r="AR55" i="3"/>
  <c r="AS5" i="11"/>
  <c r="AS5" i="12"/>
  <c r="AU4" i="12"/>
  <c r="AU4" i="11"/>
  <c r="AT79" i="11"/>
  <c r="AT80" i="11" s="1"/>
  <c r="AT27" i="11"/>
  <c r="AT11" i="12" s="1"/>
  <c r="AT95" i="12" s="1"/>
  <c r="AT15" i="11"/>
  <c r="AU4" i="6"/>
  <c r="AT10" i="6"/>
  <c r="AS98" i="3"/>
  <c r="AS248" i="10" s="1"/>
  <c r="AS27" i="6"/>
  <c r="AS234" i="25" s="1"/>
  <c r="AS25" i="6"/>
  <c r="AS232" i="25" s="1"/>
  <c r="AS21" i="6"/>
  <c r="AS228" i="25" s="1"/>
  <c r="AS26" i="6"/>
  <c r="AS233" i="25" s="1"/>
  <c r="AS28" i="6"/>
  <c r="AS235" i="25" s="1"/>
  <c r="AS31" i="6"/>
  <c r="AS238" i="25" s="1"/>
  <c r="AS29" i="6"/>
  <c r="AS236" i="25" s="1"/>
  <c r="AS33" i="6"/>
  <c r="AS240" i="25" s="1"/>
  <c r="AS20" i="6"/>
  <c r="AS227" i="25" s="1"/>
  <c r="AS34" i="6"/>
  <c r="AS241" i="25" s="1"/>
  <c r="AS32" i="6"/>
  <c r="AS239" i="25" s="1"/>
  <c r="AS23" i="6"/>
  <c r="AS230" i="25" s="1"/>
  <c r="AS24" i="6"/>
  <c r="AS231" i="25" s="1"/>
  <c r="AS35" i="6"/>
  <c r="AS242" i="25" s="1"/>
  <c r="AS19" i="6"/>
  <c r="AS226" i="25" s="1"/>
  <c r="AS36" i="6"/>
  <c r="AS243" i="25" s="1"/>
  <c r="AS37" i="6"/>
  <c r="AS244" i="25" s="1"/>
  <c r="AS22" i="6"/>
  <c r="AS229" i="25" s="1"/>
  <c r="AS30" i="6"/>
  <c r="AS237" i="25" s="1"/>
  <c r="AS65" i="3"/>
  <c r="AS101" i="12" s="1"/>
  <c r="AS133" i="12" s="1"/>
  <c r="AS5" i="6"/>
  <c r="AT51" i="6"/>
  <c r="AT16" i="6"/>
  <c r="AY50" i="3"/>
  <c r="AV52" i="3"/>
  <c r="AV48" i="3"/>
  <c r="AT106" i="3"/>
  <c r="AT105" i="3"/>
  <c r="AT102" i="3"/>
  <c r="AT109" i="3"/>
  <c r="AT107" i="3"/>
  <c r="AT104" i="3"/>
  <c r="AT103" i="3"/>
  <c r="AT101" i="3"/>
  <c r="AT89" i="3"/>
  <c r="AT91" i="3" s="1"/>
  <c r="AT97" i="3"/>
  <c r="AT260" i="10" s="1"/>
  <c r="AU90" i="3"/>
  <c r="AT108" i="3"/>
  <c r="AU93" i="3"/>
  <c r="AU94" i="3"/>
  <c r="AU42" i="3"/>
  <c r="AU40" i="3"/>
  <c r="AU37" i="3"/>
  <c r="AU44" i="3"/>
  <c r="AU39" i="3"/>
  <c r="AU36" i="3"/>
  <c r="AU26" i="3"/>
  <c r="AU41" i="3"/>
  <c r="AU38" i="3"/>
  <c r="AU43" i="3"/>
  <c r="AU30" i="3"/>
  <c r="AV23" i="3"/>
  <c r="AT95" i="3"/>
  <c r="AT233" i="10" s="1"/>
  <c r="AT33" i="3"/>
  <c r="AT41" i="10" s="1"/>
  <c r="AV51" i="3"/>
  <c r="AV49" i="3"/>
  <c r="AT27" i="3"/>
  <c r="AU68" i="30" l="1"/>
  <c r="AU69" i="30"/>
  <c r="AU70" i="30"/>
  <c r="AU93" i="27" s="1"/>
  <c r="AU95" i="3"/>
  <c r="AU233" i="10" s="1"/>
  <c r="AU100" i="3"/>
  <c r="AV32" i="3"/>
  <c r="AV29" i="3"/>
  <c r="AV72" i="7" s="1"/>
  <c r="AV31" i="3"/>
  <c r="AV35" i="3"/>
  <c r="AU64" i="30"/>
  <c r="AU66" i="30" s="1"/>
  <c r="AU96" i="3"/>
  <c r="AU234" i="10" s="1"/>
  <c r="AR136" i="28"/>
  <c r="AR137" i="28" s="1"/>
  <c r="AR141" i="28" s="1"/>
  <c r="AR143" i="28" s="1"/>
  <c r="AR254" i="10" s="1"/>
  <c r="AQ144" i="28"/>
  <c r="U347" i="7"/>
  <c r="U348" i="7" s="1"/>
  <c r="U344" i="7"/>
  <c r="V340" i="7" s="1"/>
  <c r="AT138" i="28"/>
  <c r="AT142" i="28"/>
  <c r="AS134" i="28"/>
  <c r="AP142" i="25"/>
  <c r="AQ110" i="25"/>
  <c r="AQ33" i="25"/>
  <c r="AQ80" i="27" s="1"/>
  <c r="AQ41" i="28"/>
  <c r="AQ94" i="25"/>
  <c r="AQ101" i="25" s="1"/>
  <c r="AQ102" i="25" s="1"/>
  <c r="AQ19" i="25"/>
  <c r="AQ69" i="28"/>
  <c r="AT74" i="27"/>
  <c r="AT113" i="27" s="1"/>
  <c r="AR12" i="6"/>
  <c r="AS63" i="28"/>
  <c r="AS115" i="28"/>
  <c r="AS105" i="28"/>
  <c r="AS111" i="28"/>
  <c r="AU30" i="30"/>
  <c r="AU29" i="30"/>
  <c r="AU74" i="27" s="1"/>
  <c r="AU27" i="30"/>
  <c r="AU28" i="30"/>
  <c r="AU46" i="29" s="1"/>
  <c r="AT31" i="30"/>
  <c r="AS195" i="25"/>
  <c r="AS194" i="25"/>
  <c r="AS193" i="25"/>
  <c r="AS192" i="25"/>
  <c r="AS191" i="25"/>
  <c r="AS190" i="25"/>
  <c r="AS189" i="25"/>
  <c r="AS188" i="25"/>
  <c r="AS187" i="25"/>
  <c r="AS186" i="25"/>
  <c r="AS185" i="25"/>
  <c r="AS184" i="25"/>
  <c r="AS183" i="25"/>
  <c r="AS182" i="25"/>
  <c r="AS181" i="25"/>
  <c r="AS180" i="25"/>
  <c r="AS179" i="25"/>
  <c r="AS178" i="25"/>
  <c r="AS177" i="25"/>
  <c r="AS176" i="25"/>
  <c r="AS268" i="25"/>
  <c r="AS52" i="25" s="1"/>
  <c r="AS219" i="25"/>
  <c r="AP61" i="25"/>
  <c r="AS135" i="28"/>
  <c r="AS130" i="28"/>
  <c r="AS66" i="28"/>
  <c r="AS39" i="28"/>
  <c r="AS38" i="28"/>
  <c r="AS67" i="28"/>
  <c r="AS3" i="6"/>
  <c r="AU155" i="28"/>
  <c r="AU156" i="28" s="1"/>
  <c r="AU83" i="30"/>
  <c r="AU82" i="30"/>
  <c r="AU81" i="30"/>
  <c r="AU80" i="30"/>
  <c r="AU79" i="30"/>
  <c r="AU76" i="30"/>
  <c r="AU75" i="30"/>
  <c r="AU74" i="30"/>
  <c r="AU78" i="30"/>
  <c r="AU77" i="30"/>
  <c r="AV65" i="30"/>
  <c r="AU71" i="30"/>
  <c r="AS94" i="27"/>
  <c r="AS135" i="27"/>
  <c r="AS137" i="27" s="1"/>
  <c r="AT136" i="27"/>
  <c r="AT92" i="27"/>
  <c r="AR137" i="27"/>
  <c r="DV135" i="27"/>
  <c r="DV137" i="27" s="1"/>
  <c r="AT72" i="30"/>
  <c r="AQ97" i="27"/>
  <c r="AQ139" i="27"/>
  <c r="AQ140" i="27" s="1"/>
  <c r="AQ125" i="25"/>
  <c r="AQ158" i="25"/>
  <c r="AQ159" i="25" s="1"/>
  <c r="AR82" i="25"/>
  <c r="AR96" i="27" s="1"/>
  <c r="AR124" i="25"/>
  <c r="AR114" i="27"/>
  <c r="DV112" i="27"/>
  <c r="DV114" i="27" s="1"/>
  <c r="AS3" i="11"/>
  <c r="AP25" i="25"/>
  <c r="AP26" i="25" s="1"/>
  <c r="AO66" i="27"/>
  <c r="AO67" i="27" s="1"/>
  <c r="AO68" i="27" s="1"/>
  <c r="AR18" i="11"/>
  <c r="AR21" i="11" s="1"/>
  <c r="AR68" i="28"/>
  <c r="AS1" i="26"/>
  <c r="AS1" i="28"/>
  <c r="AR40" i="28"/>
  <c r="AT2" i="26"/>
  <c r="AT2" i="28"/>
  <c r="AT104" i="28" s="1"/>
  <c r="AP64" i="27"/>
  <c r="AP66" i="27"/>
  <c r="AP67" i="27" s="1"/>
  <c r="AQ78" i="27"/>
  <c r="AQ140" i="25"/>
  <c r="AQ141" i="25" s="1"/>
  <c r="AP78" i="27"/>
  <c r="AP113" i="12"/>
  <c r="AS112" i="27"/>
  <c r="AS114" i="27" s="1"/>
  <c r="AS75" i="27"/>
  <c r="AT73" i="27"/>
  <c r="AT47" i="29"/>
  <c r="AT2" i="27"/>
  <c r="AT2" i="25"/>
  <c r="AT2" i="29"/>
  <c r="AU42" i="30"/>
  <c r="AU36" i="30"/>
  <c r="AU38" i="30"/>
  <c r="AU40" i="30"/>
  <c r="AU37" i="30"/>
  <c r="AU2" i="30"/>
  <c r="AU35" i="30"/>
  <c r="AU34" i="30"/>
  <c r="AV24" i="30"/>
  <c r="AU41" i="30"/>
  <c r="AU39" i="30"/>
  <c r="AU33" i="30"/>
  <c r="AU23" i="30"/>
  <c r="AT1" i="30"/>
  <c r="AT25" i="30"/>
  <c r="AS1" i="27"/>
  <c r="AS1" i="25"/>
  <c r="AS1" i="29"/>
  <c r="AT23" i="29"/>
  <c r="AT48" i="29" s="1"/>
  <c r="AT49" i="29" s="1"/>
  <c r="AQ10" i="12"/>
  <c r="AQ5" i="8" s="1"/>
  <c r="AQ113" i="12"/>
  <c r="AS3" i="12"/>
  <c r="AQ60" i="10"/>
  <c r="AQ338" i="7" s="1"/>
  <c r="AS81" i="10"/>
  <c r="AS168" i="10" s="1"/>
  <c r="AU149" i="7"/>
  <c r="AU201" i="7"/>
  <c r="AU96" i="7"/>
  <c r="AS219" i="10"/>
  <c r="AT5" i="10"/>
  <c r="AT5" i="7"/>
  <c r="AT74" i="10"/>
  <c r="AT76" i="10"/>
  <c r="AT70" i="10"/>
  <c r="AT69" i="10"/>
  <c r="AT72" i="10"/>
  <c r="AT75" i="10"/>
  <c r="AT68" i="10"/>
  <c r="AT73" i="10"/>
  <c r="AT71" i="10"/>
  <c r="AT77" i="10"/>
  <c r="AS58" i="10"/>
  <c r="AS48" i="25" s="1"/>
  <c r="AT208" i="10"/>
  <c r="AT214" i="10"/>
  <c r="AT211" i="10"/>
  <c r="AT206" i="10"/>
  <c r="AT210" i="10"/>
  <c r="AT213" i="10"/>
  <c r="AT212" i="10"/>
  <c r="AT215" i="10"/>
  <c r="AT209" i="10"/>
  <c r="AT207" i="10"/>
  <c r="AP338" i="7"/>
  <c r="AP176" i="10"/>
  <c r="AP189" i="10"/>
  <c r="AR66" i="10"/>
  <c r="AR83" i="10" s="1"/>
  <c r="AR177" i="10" s="1"/>
  <c r="AR155" i="10"/>
  <c r="AR17" i="10"/>
  <c r="AR87" i="10"/>
  <c r="AR272" i="10" s="1"/>
  <c r="AR204" i="10"/>
  <c r="AR264" i="10" s="1"/>
  <c r="AR154" i="10"/>
  <c r="AR43" i="10"/>
  <c r="AR252" i="10" s="1"/>
  <c r="AR156" i="10"/>
  <c r="AR144" i="10"/>
  <c r="AR149" i="10"/>
  <c r="AR167" i="10"/>
  <c r="AU202" i="7"/>
  <c r="AU278" i="7"/>
  <c r="AU15" i="10"/>
  <c r="AU97" i="7"/>
  <c r="AU150" i="7"/>
  <c r="AU202" i="10"/>
  <c r="AU64" i="10"/>
  <c r="AR17" i="11"/>
  <c r="AR20" i="11" s="1"/>
  <c r="AR23" i="11" s="1"/>
  <c r="AT22" i="10"/>
  <c r="AT28" i="10"/>
  <c r="AT23" i="10"/>
  <c r="AT24" i="10"/>
  <c r="AT21" i="10"/>
  <c r="AT20" i="10"/>
  <c r="AT27" i="10"/>
  <c r="AT25" i="10"/>
  <c r="AT26" i="10"/>
  <c r="AR352" i="10"/>
  <c r="AR351" i="10"/>
  <c r="AR341" i="10"/>
  <c r="AR353" i="10"/>
  <c r="AS3" i="10"/>
  <c r="AS3" i="7"/>
  <c r="AR168" i="10"/>
  <c r="AR49" i="25" s="1"/>
  <c r="AR101" i="27" s="1"/>
  <c r="AT46" i="10"/>
  <c r="AT50" i="10"/>
  <c r="AT52" i="10"/>
  <c r="AT51" i="10"/>
  <c r="AT54" i="10"/>
  <c r="AT53" i="10"/>
  <c r="AT47" i="10"/>
  <c r="AT49" i="10"/>
  <c r="AT48" i="10"/>
  <c r="AT45" i="10"/>
  <c r="AV4" i="10"/>
  <c r="AV4" i="7"/>
  <c r="AQ221" i="10"/>
  <c r="AT3" i="3"/>
  <c r="AT24" i="3"/>
  <c r="AU22" i="3"/>
  <c r="AS56" i="3"/>
  <c r="AS54" i="3"/>
  <c r="AS55" i="3"/>
  <c r="AS58" i="3"/>
  <c r="AS57" i="3"/>
  <c r="AT5" i="12"/>
  <c r="AT5" i="11"/>
  <c r="AV4" i="12"/>
  <c r="AV4" i="11"/>
  <c r="AU79" i="11"/>
  <c r="AU80" i="11" s="1"/>
  <c r="AU27" i="11"/>
  <c r="AU11" i="12" s="1"/>
  <c r="AU95" i="12" s="1"/>
  <c r="AU15" i="11"/>
  <c r="AU16" i="6"/>
  <c r="AU51" i="6"/>
  <c r="AT65" i="3"/>
  <c r="AT101" i="12" s="1"/>
  <c r="AT133" i="12" s="1"/>
  <c r="AT5" i="6"/>
  <c r="AV4" i="6"/>
  <c r="AU10" i="6"/>
  <c r="AT98" i="3"/>
  <c r="AT248" i="10" s="1"/>
  <c r="AT27" i="6"/>
  <c r="AT234" i="25" s="1"/>
  <c r="AT25" i="6"/>
  <c r="AT232" i="25" s="1"/>
  <c r="AT31" i="6"/>
  <c r="AT238" i="25" s="1"/>
  <c r="AT21" i="6"/>
  <c r="AT228" i="25" s="1"/>
  <c r="AT26" i="6"/>
  <c r="AT233" i="25" s="1"/>
  <c r="AT28" i="6"/>
  <c r="AT235" i="25" s="1"/>
  <c r="AT20" i="6"/>
  <c r="AT227" i="25" s="1"/>
  <c r="AT33" i="6"/>
  <c r="AT240" i="25" s="1"/>
  <c r="AT34" i="6"/>
  <c r="AT241" i="25" s="1"/>
  <c r="AT29" i="6"/>
  <c r="AT236" i="25" s="1"/>
  <c r="AT22" i="6"/>
  <c r="AT229" i="25" s="1"/>
  <c r="AT37" i="6"/>
  <c r="AT244" i="25" s="1"/>
  <c r="AT32" i="6"/>
  <c r="AT239" i="25" s="1"/>
  <c r="AT23" i="6"/>
  <c r="AT230" i="25" s="1"/>
  <c r="AT36" i="6"/>
  <c r="AT243" i="25" s="1"/>
  <c r="AT24" i="6"/>
  <c r="AT231" i="25" s="1"/>
  <c r="AT30" i="6"/>
  <c r="AT237" i="25" s="1"/>
  <c r="AT19" i="6"/>
  <c r="AT226" i="25" s="1"/>
  <c r="AT35" i="6"/>
  <c r="AT242" i="25" s="1"/>
  <c r="AW49" i="3"/>
  <c r="AU33" i="3"/>
  <c r="AU41" i="10" s="1"/>
  <c r="AU27" i="3"/>
  <c r="AW52" i="3"/>
  <c r="AV93" i="3"/>
  <c r="AV94" i="3"/>
  <c r="AV44" i="3"/>
  <c r="AV39" i="3"/>
  <c r="AV42" i="3"/>
  <c r="AV36" i="3"/>
  <c r="AV41" i="3"/>
  <c r="AV43" i="3"/>
  <c r="AV26" i="3"/>
  <c r="AV40" i="3"/>
  <c r="AV38" i="3"/>
  <c r="AV30" i="3"/>
  <c r="AV37" i="3"/>
  <c r="AW23" i="3"/>
  <c r="AW48" i="3"/>
  <c r="AU105" i="3"/>
  <c r="AU109" i="3"/>
  <c r="AU107" i="3"/>
  <c r="AU104" i="3"/>
  <c r="AU103" i="3"/>
  <c r="AU101" i="3"/>
  <c r="AU106" i="3"/>
  <c r="AU108" i="3"/>
  <c r="AV90" i="3"/>
  <c r="AU97" i="3"/>
  <c r="AU260" i="10" s="1"/>
  <c r="AU102" i="3"/>
  <c r="AU89" i="3"/>
  <c r="AU91" i="3" s="1"/>
  <c r="AW51" i="3"/>
  <c r="AZ50" i="3"/>
  <c r="AP342" i="7"/>
  <c r="AQ342" i="7"/>
  <c r="AV68" i="30" l="1"/>
  <c r="AV69" i="30"/>
  <c r="AV70" i="30"/>
  <c r="AV93" i="27" s="1"/>
  <c r="AV95" i="3"/>
  <c r="AV233" i="10" s="1"/>
  <c r="AV100" i="3"/>
  <c r="AW35" i="3"/>
  <c r="AW29" i="3"/>
  <c r="AW72" i="7" s="1"/>
  <c r="AW32" i="3"/>
  <c r="AW31" i="3"/>
  <c r="AV64" i="30"/>
  <c r="AV66" i="30" s="1"/>
  <c r="AV96" i="3"/>
  <c r="AV234" i="10" s="1"/>
  <c r="AS108" i="25"/>
  <c r="AS109" i="25" s="1"/>
  <c r="AS38" i="25"/>
  <c r="AS66" i="25" s="1"/>
  <c r="AS77" i="27" s="1"/>
  <c r="AS49" i="25"/>
  <c r="AS101" i="27" s="1"/>
  <c r="AQ25" i="25"/>
  <c r="AQ26" i="25" s="1"/>
  <c r="AQ60" i="27"/>
  <c r="AQ66" i="27" s="1"/>
  <c r="AQ67" i="27" s="1"/>
  <c r="AU142" i="28"/>
  <c r="AU138" i="28"/>
  <c r="AS136" i="28"/>
  <c r="AS137" i="28" s="1"/>
  <c r="AS141" i="28" s="1"/>
  <c r="AS143" i="28" s="1"/>
  <c r="AS254" i="10" s="1"/>
  <c r="V347" i="7"/>
  <c r="V348" i="7" s="1"/>
  <c r="V344" i="7"/>
  <c r="W340" i="7" s="1"/>
  <c r="AT134" i="28"/>
  <c r="AQ61" i="25"/>
  <c r="AR144" i="28"/>
  <c r="AR41" i="28"/>
  <c r="AR94" i="25"/>
  <c r="AR19" i="25"/>
  <c r="AR60" i="27" s="1"/>
  <c r="AR69" i="28"/>
  <c r="AR110" i="25"/>
  <c r="AR33" i="25"/>
  <c r="AR80" i="27" s="1"/>
  <c r="AS12" i="6"/>
  <c r="AT115" i="28"/>
  <c r="AT105" i="28"/>
  <c r="AT63" i="28"/>
  <c r="AT111" i="28"/>
  <c r="AU31" i="30"/>
  <c r="AV29" i="30"/>
  <c r="AV30" i="30"/>
  <c r="AV27" i="30"/>
  <c r="AV28" i="30"/>
  <c r="AV46" i="29" s="1"/>
  <c r="AT192" i="25"/>
  <c r="AT191" i="25"/>
  <c r="AT195" i="25"/>
  <c r="AT190" i="25"/>
  <c r="AT189" i="25"/>
  <c r="AT188" i="25"/>
  <c r="AT187" i="25"/>
  <c r="AT186" i="25"/>
  <c r="AT193" i="25"/>
  <c r="AT194" i="25"/>
  <c r="AT185" i="25"/>
  <c r="AT184" i="25"/>
  <c r="AT183" i="25"/>
  <c r="AT182" i="25"/>
  <c r="AT181" i="25"/>
  <c r="AT180" i="25"/>
  <c r="AT177" i="25"/>
  <c r="AT179" i="25"/>
  <c r="AT178" i="25"/>
  <c r="AT176" i="25"/>
  <c r="AT268" i="25"/>
  <c r="AT52" i="25" s="1"/>
  <c r="AT219" i="25"/>
  <c r="AT38" i="25" s="1"/>
  <c r="AQ142" i="25"/>
  <c r="AT135" i="28"/>
  <c r="AT130" i="28"/>
  <c r="AT67" i="28"/>
  <c r="AT66" i="28"/>
  <c r="AT39" i="28"/>
  <c r="AT38" i="28"/>
  <c r="AV155" i="28"/>
  <c r="AV156" i="28" s="1"/>
  <c r="AT3" i="6"/>
  <c r="AU72" i="30"/>
  <c r="AV83" i="30"/>
  <c r="AV82" i="30"/>
  <c r="AV81" i="30"/>
  <c r="AV80" i="30"/>
  <c r="AV79" i="30"/>
  <c r="AV78" i="30"/>
  <c r="AV76" i="30"/>
  <c r="AV75" i="30"/>
  <c r="AV74" i="30"/>
  <c r="AV77" i="30"/>
  <c r="AW65" i="30"/>
  <c r="AV71" i="30"/>
  <c r="AT94" i="27"/>
  <c r="AT135" i="27"/>
  <c r="AT137" i="27" s="1"/>
  <c r="AU136" i="27"/>
  <c r="AU92" i="27"/>
  <c r="AR97" i="27"/>
  <c r="AR139" i="27"/>
  <c r="AR125" i="25"/>
  <c r="AR158" i="25"/>
  <c r="AS82" i="25"/>
  <c r="AS96" i="27" s="1"/>
  <c r="AS124" i="25"/>
  <c r="AS40" i="28"/>
  <c r="AP68" i="27"/>
  <c r="AU2" i="26"/>
  <c r="AU2" i="28"/>
  <c r="AU104" i="28" s="1"/>
  <c r="AT1" i="26"/>
  <c r="AT1" i="28"/>
  <c r="AS68" i="28"/>
  <c r="AQ116" i="27"/>
  <c r="AQ117" i="27" s="1"/>
  <c r="AS352" i="10"/>
  <c r="AS18" i="11"/>
  <c r="AS21" i="11" s="1"/>
  <c r="AU113" i="27"/>
  <c r="AU73" i="27"/>
  <c r="AT112" i="27"/>
  <c r="AT114" i="27" s="1"/>
  <c r="AT75" i="27"/>
  <c r="AS17" i="11"/>
  <c r="AS20" i="11" s="1"/>
  <c r="AT1" i="27"/>
  <c r="AT1" i="25"/>
  <c r="AT1" i="29"/>
  <c r="AU25" i="30"/>
  <c r="AU1" i="30"/>
  <c r="AU47" i="29"/>
  <c r="AU2" i="27"/>
  <c r="AU2" i="25"/>
  <c r="AU2" i="29"/>
  <c r="AU23" i="29"/>
  <c r="AU48" i="29" s="1"/>
  <c r="AU49" i="29" s="1"/>
  <c r="AV2" i="30"/>
  <c r="AV40" i="30"/>
  <c r="AV36" i="30"/>
  <c r="AV37" i="30"/>
  <c r="AV42" i="30"/>
  <c r="AV39" i="30"/>
  <c r="AV41" i="30"/>
  <c r="AW24" i="30"/>
  <c r="AV35" i="30"/>
  <c r="AV38" i="30"/>
  <c r="AV34" i="30"/>
  <c r="AV23" i="30"/>
  <c r="AV33" i="30"/>
  <c r="AR10" i="12"/>
  <c r="AR5" i="8" s="1"/>
  <c r="AR113" i="12"/>
  <c r="AS23" i="11"/>
  <c r="AS10" i="12" s="1"/>
  <c r="AS5" i="8" s="1"/>
  <c r="AS341" i="10"/>
  <c r="AS351" i="10"/>
  <c r="AS353" i="10"/>
  <c r="AQ189" i="10"/>
  <c r="AQ176" i="10"/>
  <c r="AR221" i="10"/>
  <c r="AR60" i="10"/>
  <c r="AR338" i="7" s="1"/>
  <c r="AU70" i="10"/>
  <c r="AU72" i="10"/>
  <c r="AU69" i="10"/>
  <c r="AU76" i="10"/>
  <c r="AU74" i="10"/>
  <c r="AU75" i="10"/>
  <c r="AU68" i="10"/>
  <c r="AU77" i="10"/>
  <c r="AU71" i="10"/>
  <c r="AU73" i="10"/>
  <c r="AW4" i="10"/>
  <c r="AW4" i="7"/>
  <c r="AP343" i="7"/>
  <c r="AS204" i="10"/>
  <c r="AS87" i="10"/>
  <c r="AS272" i="10" s="1"/>
  <c r="AS144" i="10"/>
  <c r="AS66" i="10"/>
  <c r="AS83" i="10" s="1"/>
  <c r="AS177" i="10" s="1"/>
  <c r="AS156" i="10"/>
  <c r="AS43" i="10"/>
  <c r="AS252" i="10" s="1"/>
  <c r="AS17" i="10"/>
  <c r="AS155" i="10"/>
  <c r="AS154" i="10"/>
  <c r="AV96" i="7"/>
  <c r="AV201" i="7"/>
  <c r="AV149" i="7"/>
  <c r="AU5" i="10"/>
  <c r="AU5" i="7"/>
  <c r="AT3" i="12"/>
  <c r="AT3" i="10"/>
  <c r="AT3" i="7"/>
  <c r="AT58" i="10"/>
  <c r="AT48" i="25" s="1"/>
  <c r="AU215" i="10"/>
  <c r="AU208" i="10"/>
  <c r="AU210" i="10"/>
  <c r="AU209" i="10"/>
  <c r="AU206" i="10"/>
  <c r="AU211" i="10"/>
  <c r="AU212" i="10"/>
  <c r="AU207" i="10"/>
  <c r="AU214" i="10"/>
  <c r="AU213" i="10"/>
  <c r="AQ343" i="7"/>
  <c r="AU23" i="10"/>
  <c r="AU26" i="10"/>
  <c r="AU25" i="10"/>
  <c r="AU27" i="10"/>
  <c r="AU21" i="10"/>
  <c r="AU20" i="10"/>
  <c r="AU24" i="10"/>
  <c r="AU22" i="10"/>
  <c r="AU28" i="10"/>
  <c r="AT81" i="10"/>
  <c r="AR238" i="10"/>
  <c r="AU54" i="10"/>
  <c r="AU51" i="10"/>
  <c r="AU45" i="10"/>
  <c r="AU53" i="10"/>
  <c r="AU47" i="10"/>
  <c r="AU50" i="10"/>
  <c r="AU46" i="10"/>
  <c r="AU49" i="10"/>
  <c r="AU52" i="10"/>
  <c r="AU48" i="10"/>
  <c r="AV202" i="10"/>
  <c r="AV64" i="10"/>
  <c r="AV15" i="10"/>
  <c r="AV202" i="7"/>
  <c r="AV278" i="7"/>
  <c r="AV150" i="7"/>
  <c r="AV97" i="7"/>
  <c r="AT219" i="10"/>
  <c r="AS167" i="10"/>
  <c r="AS149" i="10"/>
  <c r="AT3" i="11"/>
  <c r="AV22" i="3"/>
  <c r="AU24" i="3"/>
  <c r="AU3" i="3"/>
  <c r="AT56" i="3"/>
  <c r="AT57" i="3"/>
  <c r="AT55" i="3"/>
  <c r="AT58" i="3"/>
  <c r="AT54" i="3"/>
  <c r="AV15" i="11"/>
  <c r="AV27" i="11"/>
  <c r="AV11" i="12" s="1"/>
  <c r="AV95" i="12" s="1"/>
  <c r="AV79" i="11"/>
  <c r="AV80" i="11" s="1"/>
  <c r="AW4" i="12"/>
  <c r="AW4" i="11"/>
  <c r="AU5" i="12"/>
  <c r="AU5" i="11"/>
  <c r="AU65" i="3"/>
  <c r="AU101" i="12" s="1"/>
  <c r="AU133" i="12" s="1"/>
  <c r="AU5" i="6"/>
  <c r="AV51" i="6"/>
  <c r="AV16" i="6"/>
  <c r="AW4" i="6"/>
  <c r="AV10" i="6"/>
  <c r="AU25" i="6"/>
  <c r="AU232" i="25" s="1"/>
  <c r="AU27" i="6"/>
  <c r="AU234" i="25" s="1"/>
  <c r="AU31" i="6"/>
  <c r="AU238" i="25" s="1"/>
  <c r="AU21" i="6"/>
  <c r="AU228" i="25" s="1"/>
  <c r="AU29" i="6"/>
  <c r="AU236" i="25" s="1"/>
  <c r="AU33" i="6"/>
  <c r="AU240" i="25" s="1"/>
  <c r="AU36" i="6"/>
  <c r="AU243" i="25" s="1"/>
  <c r="AU28" i="6"/>
  <c r="AU235" i="25" s="1"/>
  <c r="AU32" i="6"/>
  <c r="AU239" i="25" s="1"/>
  <c r="AU20" i="6"/>
  <c r="AU227" i="25" s="1"/>
  <c r="AU26" i="6"/>
  <c r="AU233" i="25" s="1"/>
  <c r="AU37" i="6"/>
  <c r="AU244" i="25" s="1"/>
  <c r="AU34" i="6"/>
  <c r="AU241" i="25" s="1"/>
  <c r="AU24" i="6"/>
  <c r="AU231" i="25" s="1"/>
  <c r="AU30" i="6"/>
  <c r="AU237" i="25" s="1"/>
  <c r="AU22" i="6"/>
  <c r="AU229" i="25" s="1"/>
  <c r="AU23" i="6"/>
  <c r="AU230" i="25" s="1"/>
  <c r="AU19" i="6"/>
  <c r="AU226" i="25" s="1"/>
  <c r="AU35" i="6"/>
  <c r="AU242" i="25" s="1"/>
  <c r="BA50" i="3"/>
  <c r="AV27" i="3"/>
  <c r="AV33" i="3"/>
  <c r="AV41" i="10" s="1"/>
  <c r="AX48" i="3"/>
  <c r="AX51" i="3"/>
  <c r="AX49" i="3"/>
  <c r="AX52" i="3"/>
  <c r="AV108" i="3"/>
  <c r="AV109" i="3"/>
  <c r="AV106" i="3"/>
  <c r="AV107" i="3"/>
  <c r="AV101" i="3"/>
  <c r="AV103" i="3"/>
  <c r="AV105" i="3"/>
  <c r="AV104" i="3"/>
  <c r="AV102" i="3"/>
  <c r="AV97" i="3"/>
  <c r="AV260" i="10" s="1"/>
  <c r="AW90" i="3"/>
  <c r="AV89" i="3"/>
  <c r="AV91" i="3" s="1"/>
  <c r="AU98" i="3"/>
  <c r="AU248" i="10" s="1"/>
  <c r="AW94" i="3"/>
  <c r="AW43" i="3"/>
  <c r="AW44" i="3"/>
  <c r="AW93" i="3"/>
  <c r="AW39" i="3"/>
  <c r="AW41" i="3"/>
  <c r="AW42" i="3"/>
  <c r="AW30" i="3"/>
  <c r="AW40" i="3"/>
  <c r="AW38" i="3"/>
  <c r="AW36" i="3"/>
  <c r="AW37" i="3"/>
  <c r="AX23" i="3"/>
  <c r="AW26" i="3"/>
  <c r="AR342" i="7"/>
  <c r="AW69" i="30" l="1"/>
  <c r="AW68" i="30"/>
  <c r="AW70" i="30"/>
  <c r="AW93" i="27" s="1"/>
  <c r="AW95" i="3"/>
  <c r="AW233" i="10" s="1"/>
  <c r="AW100" i="3"/>
  <c r="AX32" i="3"/>
  <c r="AX35" i="3"/>
  <c r="AX29" i="3"/>
  <c r="AX72" i="7" s="1"/>
  <c r="AX31" i="3"/>
  <c r="AS140" i="25"/>
  <c r="AS141" i="25" s="1"/>
  <c r="AW64" i="30"/>
  <c r="AW66" i="30" s="1"/>
  <c r="AW96" i="3"/>
  <c r="AW234" i="10" s="1"/>
  <c r="W347" i="7"/>
  <c r="W348" i="7" s="1"/>
  <c r="W344" i="7"/>
  <c r="X340" i="7" s="1"/>
  <c r="AV138" i="28"/>
  <c r="AV142" i="28"/>
  <c r="AU134" i="28"/>
  <c r="AS144" i="28"/>
  <c r="AQ64" i="27"/>
  <c r="AQ68" i="27" s="1"/>
  <c r="AT136" i="28"/>
  <c r="AT137" i="28" s="1"/>
  <c r="AT141" i="28" s="1"/>
  <c r="AT143" i="28" s="1"/>
  <c r="AT254" i="10" s="1"/>
  <c r="AS69" i="28"/>
  <c r="AS110" i="25"/>
  <c r="AS33" i="25"/>
  <c r="AS80" i="27" s="1"/>
  <c r="AS94" i="25"/>
  <c r="AS101" i="25" s="1"/>
  <c r="AS102" i="25" s="1"/>
  <c r="AS19" i="25"/>
  <c r="AS60" i="27" s="1"/>
  <c r="AS41" i="28"/>
  <c r="AV74" i="27"/>
  <c r="AV113" i="27" s="1"/>
  <c r="AT12" i="6"/>
  <c r="AU105" i="28"/>
  <c r="AU115" i="28"/>
  <c r="AU63" i="28"/>
  <c r="AU111" i="28"/>
  <c r="AV31" i="30"/>
  <c r="AW29" i="30"/>
  <c r="AW30" i="30"/>
  <c r="AW27" i="30"/>
  <c r="AW28" i="30"/>
  <c r="AW46" i="29" s="1"/>
  <c r="AU195" i="25"/>
  <c r="AU194" i="25"/>
  <c r="AU193" i="25"/>
  <c r="AU191" i="25"/>
  <c r="AU192" i="25"/>
  <c r="AU185" i="25"/>
  <c r="AU184" i="25"/>
  <c r="AU183" i="25"/>
  <c r="AU182" i="25"/>
  <c r="AU181" i="25"/>
  <c r="AU187" i="25"/>
  <c r="AU188" i="25"/>
  <c r="AU190" i="25"/>
  <c r="AU189" i="25"/>
  <c r="AU180" i="25"/>
  <c r="AU179" i="25"/>
  <c r="AU178" i="25"/>
  <c r="AU177" i="25"/>
  <c r="AU176" i="25"/>
  <c r="AU186" i="25"/>
  <c r="AU135" i="28"/>
  <c r="AU130" i="28"/>
  <c r="AU67" i="28"/>
  <c r="AU66" i="28"/>
  <c r="AU39" i="28"/>
  <c r="AU38" i="28"/>
  <c r="AW155" i="28"/>
  <c r="AW156" i="28" s="1"/>
  <c r="AW82" i="30"/>
  <c r="AW81" i="30"/>
  <c r="AW80" i="30"/>
  <c r="AW79" i="30"/>
  <c r="AW78" i="30"/>
  <c r="AW77" i="30"/>
  <c r="AW76" i="30"/>
  <c r="AW83" i="30"/>
  <c r="AW75" i="30"/>
  <c r="AW74" i="30"/>
  <c r="AX65" i="30"/>
  <c r="AW71" i="30"/>
  <c r="AU94" i="27"/>
  <c r="AU135" i="27"/>
  <c r="AU137" i="27" s="1"/>
  <c r="AV136" i="27"/>
  <c r="AV92" i="27"/>
  <c r="AV72" i="30"/>
  <c r="AR140" i="27"/>
  <c r="AS97" i="27"/>
  <c r="AS139" i="27"/>
  <c r="AS140" i="27" s="1"/>
  <c r="AR159" i="25"/>
  <c r="AS125" i="25"/>
  <c r="AS158" i="25"/>
  <c r="AS159" i="25" s="1"/>
  <c r="AR61" i="25"/>
  <c r="AV2" i="26"/>
  <c r="AV2" i="28"/>
  <c r="AV104" i="28" s="1"/>
  <c r="AR25" i="25"/>
  <c r="AR26" i="25" s="1"/>
  <c r="AU1" i="26"/>
  <c r="AU1" i="28"/>
  <c r="AR101" i="25"/>
  <c r="AR102" i="25" s="1"/>
  <c r="AR142" i="25"/>
  <c r="AT40" i="28"/>
  <c r="AT68" i="28"/>
  <c r="AU112" i="27"/>
  <c r="AU114" i="27" s="1"/>
  <c r="AU75" i="27"/>
  <c r="AV73" i="27"/>
  <c r="AS116" i="27"/>
  <c r="AS117" i="27" s="1"/>
  <c r="AS78" i="27"/>
  <c r="AV1" i="30"/>
  <c r="AV25" i="30"/>
  <c r="AV47" i="29"/>
  <c r="AW40" i="30"/>
  <c r="AW33" i="30"/>
  <c r="AW39" i="30"/>
  <c r="AW23" i="30"/>
  <c r="AW35" i="30"/>
  <c r="AW36" i="30"/>
  <c r="AW34" i="30"/>
  <c r="AW41" i="30"/>
  <c r="AW2" i="30"/>
  <c r="AW37" i="30"/>
  <c r="AW38" i="30"/>
  <c r="AW42" i="30"/>
  <c r="AX24" i="30"/>
  <c r="AV23" i="29"/>
  <c r="AV48" i="29" s="1"/>
  <c r="AV49" i="29" s="1"/>
  <c r="AV2" i="27"/>
  <c r="AV2" i="29"/>
  <c r="AV2" i="25"/>
  <c r="AU1" i="27"/>
  <c r="AU1" i="25"/>
  <c r="AU1" i="29"/>
  <c r="AT17" i="11"/>
  <c r="AT20" i="11" s="1"/>
  <c r="AS113" i="12"/>
  <c r="AR176" i="10"/>
  <c r="AS60" i="10"/>
  <c r="AS189" i="10" s="1"/>
  <c r="AR189" i="10"/>
  <c r="AT18" i="11"/>
  <c r="AU81" i="10"/>
  <c r="AU168" i="10" s="1"/>
  <c r="AW96" i="7"/>
  <c r="AW201" i="7"/>
  <c r="AW149" i="7"/>
  <c r="AT167" i="10"/>
  <c r="AT149" i="10"/>
  <c r="AU3" i="12"/>
  <c r="AU3" i="10"/>
  <c r="AU3" i="7"/>
  <c r="AV72" i="10"/>
  <c r="AV70" i="10"/>
  <c r="AV68" i="10"/>
  <c r="AV74" i="10"/>
  <c r="AV69" i="10"/>
  <c r="AV76" i="10"/>
  <c r="AV77" i="10"/>
  <c r="AV71" i="10"/>
  <c r="AV75" i="10"/>
  <c r="AV73" i="10"/>
  <c r="AT154" i="10"/>
  <c r="AT155" i="10"/>
  <c r="AT17" i="10"/>
  <c r="AT238" i="10" s="1"/>
  <c r="AT156" i="10"/>
  <c r="AT87" i="10"/>
  <c r="AT272" i="10" s="1"/>
  <c r="AT144" i="10"/>
  <c r="AT43" i="10"/>
  <c r="AT252" i="10" s="1"/>
  <c r="AT66" i="10"/>
  <c r="AT83" i="10" s="1"/>
  <c r="AT177" i="10" s="1"/>
  <c r="AT204" i="10"/>
  <c r="AT264" i="10" s="1"/>
  <c r="AV207" i="10"/>
  <c r="AV211" i="10"/>
  <c r="AV206" i="10"/>
  <c r="AV214" i="10"/>
  <c r="AV208" i="10"/>
  <c r="AV209" i="10"/>
  <c r="AV213" i="10"/>
  <c r="AV210" i="10"/>
  <c r="AV215" i="10"/>
  <c r="AV212" i="10"/>
  <c r="AU58" i="10"/>
  <c r="AU48" i="25" s="1"/>
  <c r="AT168" i="10"/>
  <c r="AT49" i="25" s="1"/>
  <c r="AT101" i="27" s="1"/>
  <c r="AU219" i="10"/>
  <c r="AT351" i="10"/>
  <c r="AT341" i="10"/>
  <c r="AT352" i="10"/>
  <c r="AT353" i="10"/>
  <c r="AS238" i="10"/>
  <c r="AV24" i="10"/>
  <c r="AV23" i="10"/>
  <c r="AV25" i="10"/>
  <c r="AV27" i="10"/>
  <c r="AV28" i="10"/>
  <c r="AV26" i="10"/>
  <c r="AV22" i="10"/>
  <c r="AV20" i="10"/>
  <c r="AV21" i="10"/>
  <c r="AX4" i="10"/>
  <c r="AX4" i="7"/>
  <c r="AW202" i="10"/>
  <c r="AW64" i="10"/>
  <c r="AV53" i="10"/>
  <c r="AV45" i="10"/>
  <c r="AV46" i="10"/>
  <c r="AV47" i="10"/>
  <c r="AV48" i="10"/>
  <c r="AV54" i="10"/>
  <c r="AV49" i="10"/>
  <c r="AV52" i="10"/>
  <c r="AV51" i="10"/>
  <c r="AV50" i="10"/>
  <c r="AR343" i="7"/>
  <c r="AV5" i="10"/>
  <c r="AV5" i="7"/>
  <c r="AU3" i="6"/>
  <c r="AS264" i="10"/>
  <c r="AS221" i="10"/>
  <c r="AW15" i="10"/>
  <c r="AW202" i="7"/>
  <c r="AW278" i="7"/>
  <c r="AW150" i="7"/>
  <c r="AW97" i="7"/>
  <c r="AU3" i="11"/>
  <c r="AV3" i="3"/>
  <c r="AU56" i="3"/>
  <c r="AU58" i="3"/>
  <c r="AU57" i="3"/>
  <c r="AU54" i="3"/>
  <c r="AU55" i="3"/>
  <c r="AW22" i="3"/>
  <c r="AV24" i="3"/>
  <c r="AX4" i="12"/>
  <c r="AX4" i="11"/>
  <c r="AV5" i="12"/>
  <c r="AV5" i="11"/>
  <c r="AW79" i="11"/>
  <c r="AW80" i="11" s="1"/>
  <c r="AW27" i="11"/>
  <c r="AW11" i="12" s="1"/>
  <c r="AW95" i="12" s="1"/>
  <c r="AW15" i="11"/>
  <c r="AW51" i="6"/>
  <c r="AW16" i="6"/>
  <c r="AV25" i="6"/>
  <c r="AV232" i="25" s="1"/>
  <c r="AV27" i="6"/>
  <c r="AV234" i="25" s="1"/>
  <c r="AV33" i="6"/>
  <c r="AV240" i="25" s="1"/>
  <c r="AV31" i="6"/>
  <c r="AV238" i="25" s="1"/>
  <c r="AV21" i="6"/>
  <c r="AV228" i="25" s="1"/>
  <c r="AV28" i="6"/>
  <c r="AV235" i="25" s="1"/>
  <c r="AV36" i="6"/>
  <c r="AV243" i="25" s="1"/>
  <c r="AV24" i="6"/>
  <c r="AV231" i="25" s="1"/>
  <c r="AV23" i="6"/>
  <c r="AV230" i="25" s="1"/>
  <c r="AV26" i="6"/>
  <c r="AV233" i="25" s="1"/>
  <c r="AV32" i="6"/>
  <c r="AV239" i="25" s="1"/>
  <c r="AV22" i="6"/>
  <c r="AV229" i="25" s="1"/>
  <c r="AV29" i="6"/>
  <c r="AV236" i="25" s="1"/>
  <c r="AV19" i="6"/>
  <c r="AV226" i="25" s="1"/>
  <c r="AV30" i="6"/>
  <c r="AV237" i="25" s="1"/>
  <c r="AV35" i="6"/>
  <c r="AV242" i="25" s="1"/>
  <c r="AV34" i="6"/>
  <c r="AV241" i="25" s="1"/>
  <c r="AV20" i="6"/>
  <c r="AV227" i="25" s="1"/>
  <c r="AV37" i="6"/>
  <c r="AV244" i="25" s="1"/>
  <c r="AX4" i="6"/>
  <c r="AW10" i="6"/>
  <c r="AV65" i="3"/>
  <c r="AV101" i="12" s="1"/>
  <c r="AV133" i="12" s="1"/>
  <c r="AV5" i="6"/>
  <c r="AW27" i="3"/>
  <c r="AY52" i="3"/>
  <c r="AX94" i="3"/>
  <c r="AX93" i="3"/>
  <c r="AX42" i="3"/>
  <c r="AX43" i="3"/>
  <c r="AX44" i="3"/>
  <c r="AX41" i="3"/>
  <c r="AX40" i="3"/>
  <c r="AX38" i="3"/>
  <c r="AX36" i="3"/>
  <c r="AX39" i="3"/>
  <c r="AX30" i="3"/>
  <c r="AX37" i="3"/>
  <c r="AY23" i="3"/>
  <c r="AX26" i="3"/>
  <c r="AV98" i="3"/>
  <c r="AV248" i="10" s="1"/>
  <c r="AW33" i="3"/>
  <c r="AW41" i="10" s="1"/>
  <c r="AY49" i="3"/>
  <c r="AW109" i="3"/>
  <c r="AW107" i="3"/>
  <c r="AW108" i="3"/>
  <c r="AW104" i="3"/>
  <c r="AW106" i="3"/>
  <c r="AW105" i="3"/>
  <c r="AW101" i="3"/>
  <c r="AW103" i="3"/>
  <c r="AW102" i="3"/>
  <c r="AW97" i="3"/>
  <c r="AW260" i="10" s="1"/>
  <c r="AX90" i="3"/>
  <c r="AW89" i="3"/>
  <c r="AW91" i="3" s="1"/>
  <c r="AY51" i="3"/>
  <c r="AY48" i="3"/>
  <c r="BB50" i="3"/>
  <c r="AX70" i="30" l="1"/>
  <c r="AX93" i="27" s="1"/>
  <c r="AX69" i="30"/>
  <c r="AX68" i="30"/>
  <c r="AX96" i="3"/>
  <c r="AX234" i="10" s="1"/>
  <c r="AX100" i="3"/>
  <c r="AY35" i="3"/>
  <c r="AY32" i="3"/>
  <c r="AY31" i="3"/>
  <c r="AY29" i="3"/>
  <c r="AY72" i="7" s="1"/>
  <c r="AX64" i="30"/>
  <c r="AX66" i="30" s="1"/>
  <c r="AU49" i="25"/>
  <c r="AU101" i="27" s="1"/>
  <c r="AW142" i="28"/>
  <c r="AW138" i="28"/>
  <c r="X347" i="7"/>
  <c r="X348" i="7" s="1"/>
  <c r="X344" i="7"/>
  <c r="Y340" i="7" s="1"/>
  <c r="AV134" i="28"/>
  <c r="AS142" i="25"/>
  <c r="AT144" i="28"/>
  <c r="AU136" i="28"/>
  <c r="AU137" i="28" s="1"/>
  <c r="AU141" i="28" s="1"/>
  <c r="AU143" i="28" s="1"/>
  <c r="AU254" i="10" s="1"/>
  <c r="AT69" i="28"/>
  <c r="AT33" i="25"/>
  <c r="AT80" i="27" s="1"/>
  <c r="AT110" i="25"/>
  <c r="AT41" i="28"/>
  <c r="AT94" i="25"/>
  <c r="AT101" i="25" s="1"/>
  <c r="AT102" i="25" s="1"/>
  <c r="AT19" i="25"/>
  <c r="AT60" i="27" s="1"/>
  <c r="AS64" i="27"/>
  <c r="AW74" i="27"/>
  <c r="AW113" i="27" s="1"/>
  <c r="AS338" i="7"/>
  <c r="AS343" i="7" s="1"/>
  <c r="AV63" i="28"/>
  <c r="AV105" i="28"/>
  <c r="AV115" i="28"/>
  <c r="AV111" i="28"/>
  <c r="AX29" i="30"/>
  <c r="AX74" i="27" s="1"/>
  <c r="AX30" i="30"/>
  <c r="AX28" i="30"/>
  <c r="AX46" i="29" s="1"/>
  <c r="AX27" i="30"/>
  <c r="AW31" i="30"/>
  <c r="AV195" i="25"/>
  <c r="AV194" i="25"/>
  <c r="AV193" i="25"/>
  <c r="AV192" i="25"/>
  <c r="AV191" i="25"/>
  <c r="AV190" i="25"/>
  <c r="AV189" i="25"/>
  <c r="AV188" i="25"/>
  <c r="AV187" i="25"/>
  <c r="AV186" i="25"/>
  <c r="AV185" i="25"/>
  <c r="AV184" i="25"/>
  <c r="AV183" i="25"/>
  <c r="AV182" i="25"/>
  <c r="AV181" i="25"/>
  <c r="AV180" i="25"/>
  <c r="AV179" i="25"/>
  <c r="AV178" i="25"/>
  <c r="AV177" i="25"/>
  <c r="AV176" i="25"/>
  <c r="AV135" i="28"/>
  <c r="AV130" i="28"/>
  <c r="AV38" i="28"/>
  <c r="AV67" i="28"/>
  <c r="AV66" i="28"/>
  <c r="AV39" i="28"/>
  <c r="AX155" i="28"/>
  <c r="AX156" i="28" s="1"/>
  <c r="AY65" i="30"/>
  <c r="AX71" i="30"/>
  <c r="AW136" i="27"/>
  <c r="AW92" i="27"/>
  <c r="AV94" i="27"/>
  <c r="AV135" i="27"/>
  <c r="AV137" i="27" s="1"/>
  <c r="AW72" i="30"/>
  <c r="AX83" i="30"/>
  <c r="AX82" i="30"/>
  <c r="AX81" i="30"/>
  <c r="AX80" i="30"/>
  <c r="AX79" i="30"/>
  <c r="AX78" i="30"/>
  <c r="AX77" i="30"/>
  <c r="AX75" i="30"/>
  <c r="AX74" i="30"/>
  <c r="AX76" i="30"/>
  <c r="AS25" i="25"/>
  <c r="AS26" i="25" s="1"/>
  <c r="AS61" i="25"/>
  <c r="AU40" i="28"/>
  <c r="AR66" i="27"/>
  <c r="AR67" i="27" s="1"/>
  <c r="AR64" i="27"/>
  <c r="AV1" i="26"/>
  <c r="AV1" i="28"/>
  <c r="AU68" i="28"/>
  <c r="AW2" i="26"/>
  <c r="AW2" i="28"/>
  <c r="AW104" i="28" s="1"/>
  <c r="AW73" i="27"/>
  <c r="AV75" i="27"/>
  <c r="AV112" i="27"/>
  <c r="AV114" i="27" s="1"/>
  <c r="AX42" i="30"/>
  <c r="AX35" i="30"/>
  <c r="AX36" i="30"/>
  <c r="AX40" i="30"/>
  <c r="AX33" i="30"/>
  <c r="AX34" i="30"/>
  <c r="AY24" i="30"/>
  <c r="AX37" i="30"/>
  <c r="AX2" i="30"/>
  <c r="AX38" i="30"/>
  <c r="AX41" i="30"/>
  <c r="AX23" i="30"/>
  <c r="AX39" i="30"/>
  <c r="AW2" i="27"/>
  <c r="AW2" i="25"/>
  <c r="AW2" i="29"/>
  <c r="AW25" i="30"/>
  <c r="AW1" i="30"/>
  <c r="AW47" i="29"/>
  <c r="AW23" i="29"/>
  <c r="AW48" i="29" s="1"/>
  <c r="AW49" i="29" s="1"/>
  <c r="AV1" i="27"/>
  <c r="AV1" i="29"/>
  <c r="AV1" i="25"/>
  <c r="AT21" i="11"/>
  <c r="AT23" i="11" s="1"/>
  <c r="AT10" i="12" s="1"/>
  <c r="AT5" i="8" s="1"/>
  <c r="AU17" i="11"/>
  <c r="AU20" i="11" s="1"/>
  <c r="AU12" i="6"/>
  <c r="AS176" i="10"/>
  <c r="AT221" i="10"/>
  <c r="AU353" i="10"/>
  <c r="AU351" i="10"/>
  <c r="AU341" i="10"/>
  <c r="AU352" i="10"/>
  <c r="AW50" i="10"/>
  <c r="AW48" i="10"/>
  <c r="AW53" i="10"/>
  <c r="AW49" i="10"/>
  <c r="AW46" i="10"/>
  <c r="AW47" i="10"/>
  <c r="AW45" i="10"/>
  <c r="AW52" i="10"/>
  <c r="AW54" i="10"/>
  <c r="AW51" i="10"/>
  <c r="AV58" i="10"/>
  <c r="AV48" i="25" s="1"/>
  <c r="AV3" i="10"/>
  <c r="AV3" i="7"/>
  <c r="AV81" i="10"/>
  <c r="AY4" i="10"/>
  <c r="AY4" i="7"/>
  <c r="AX278" i="7"/>
  <c r="AX15" i="10"/>
  <c r="AX150" i="7"/>
  <c r="AX202" i="7"/>
  <c r="AX97" i="7"/>
  <c r="AU167" i="10"/>
  <c r="AU149" i="10"/>
  <c r="AV219" i="10"/>
  <c r="AX64" i="10"/>
  <c r="AX202" i="10"/>
  <c r="AW5" i="10"/>
  <c r="AW5" i="7"/>
  <c r="AV3" i="11"/>
  <c r="AW74" i="10"/>
  <c r="AW76" i="10"/>
  <c r="AW70" i="10"/>
  <c r="AW77" i="10"/>
  <c r="AW71" i="10"/>
  <c r="AW68" i="10"/>
  <c r="AW69" i="10"/>
  <c r="AW75" i="10"/>
  <c r="AW72" i="10"/>
  <c r="AW73" i="10"/>
  <c r="AT60" i="10"/>
  <c r="AX201" i="7"/>
  <c r="AX149" i="7"/>
  <c r="AX96" i="7"/>
  <c r="AV3" i="6"/>
  <c r="AV3" i="12"/>
  <c r="AW21" i="10"/>
  <c r="AW24" i="10"/>
  <c r="AW27" i="10"/>
  <c r="AW22" i="10"/>
  <c r="AW23" i="10"/>
  <c r="AW28" i="10"/>
  <c r="AW20" i="10"/>
  <c r="AW25" i="10"/>
  <c r="AW26" i="10"/>
  <c r="AW207" i="10"/>
  <c r="AW206" i="10"/>
  <c r="AW208" i="10"/>
  <c r="AW215" i="10"/>
  <c r="AW209" i="10"/>
  <c r="AW210" i="10"/>
  <c r="AW213" i="10"/>
  <c r="AW212" i="10"/>
  <c r="AW211" i="10"/>
  <c r="AW214" i="10"/>
  <c r="AU154" i="10"/>
  <c r="AU144" i="10"/>
  <c r="AU155" i="10"/>
  <c r="AU66" i="10"/>
  <c r="AU83" i="10" s="1"/>
  <c r="AU177" i="10" s="1"/>
  <c r="AU43" i="10"/>
  <c r="AU252" i="10" s="1"/>
  <c r="AU87" i="10"/>
  <c r="AU272" i="10" s="1"/>
  <c r="AU204" i="10"/>
  <c r="AU156" i="10"/>
  <c r="AU17" i="10"/>
  <c r="AU18" i="11"/>
  <c r="AV56" i="3"/>
  <c r="AV55" i="3"/>
  <c r="AV57" i="3"/>
  <c r="AV54" i="3"/>
  <c r="AV58" i="3"/>
  <c r="AW24" i="3"/>
  <c r="AX22" i="3"/>
  <c r="AW3" i="3"/>
  <c r="AW5" i="12"/>
  <c r="AW5" i="11"/>
  <c r="AY4" i="11"/>
  <c r="AY4" i="12"/>
  <c r="AX79" i="11"/>
  <c r="AX80" i="11" s="1"/>
  <c r="AX27" i="11"/>
  <c r="AX11" i="12" s="1"/>
  <c r="AX95" i="12" s="1"/>
  <c r="AX15" i="11"/>
  <c r="AX51" i="6"/>
  <c r="AX16" i="6"/>
  <c r="AW98" i="3"/>
  <c r="AW248" i="10" s="1"/>
  <c r="AY4" i="6"/>
  <c r="AW21" i="6"/>
  <c r="AW228" i="25" s="1"/>
  <c r="AW33" i="6"/>
  <c r="AW240" i="25" s="1"/>
  <c r="AW28" i="6"/>
  <c r="AW235" i="25" s="1"/>
  <c r="AW24" i="6"/>
  <c r="AW231" i="25" s="1"/>
  <c r="AW26" i="6"/>
  <c r="AW233" i="25" s="1"/>
  <c r="AW31" i="6"/>
  <c r="AW238" i="25" s="1"/>
  <c r="AW23" i="6"/>
  <c r="AW230" i="25" s="1"/>
  <c r="AW32" i="6"/>
  <c r="AW239" i="25" s="1"/>
  <c r="AW25" i="6"/>
  <c r="AW232" i="25" s="1"/>
  <c r="AW27" i="6"/>
  <c r="AW234" i="25" s="1"/>
  <c r="AW34" i="6"/>
  <c r="AW241" i="25" s="1"/>
  <c r="AW36" i="6"/>
  <c r="AW243" i="25" s="1"/>
  <c r="AW37" i="6"/>
  <c r="AW244" i="25" s="1"/>
  <c r="AW19" i="6"/>
  <c r="AW226" i="25" s="1"/>
  <c r="AW29" i="6"/>
  <c r="AW236" i="25" s="1"/>
  <c r="AW30" i="6"/>
  <c r="AW237" i="25" s="1"/>
  <c r="AW35" i="6"/>
  <c r="AW242" i="25" s="1"/>
  <c r="AW22" i="6"/>
  <c r="AW229" i="25" s="1"/>
  <c r="AW20" i="6"/>
  <c r="AW227" i="25" s="1"/>
  <c r="AX10" i="6"/>
  <c r="AW65" i="3"/>
  <c r="AW101" i="12" s="1"/>
  <c r="AW133" i="12" s="1"/>
  <c r="AW5" i="6"/>
  <c r="AX33" i="3"/>
  <c r="AX41" i="10" s="1"/>
  <c r="AX27" i="3"/>
  <c r="BC50" i="3"/>
  <c r="AX108" i="3"/>
  <c r="AX106" i="3"/>
  <c r="AX103" i="3"/>
  <c r="AX105" i="3"/>
  <c r="AX102" i="3"/>
  <c r="AX97" i="3"/>
  <c r="AX260" i="10" s="1"/>
  <c r="AX104" i="3"/>
  <c r="AX107" i="3"/>
  <c r="AY90" i="3"/>
  <c r="AX109" i="3"/>
  <c r="AX101" i="3"/>
  <c r="AX89" i="3"/>
  <c r="AX91" i="3" s="1"/>
  <c r="AZ52" i="3"/>
  <c r="AY94" i="3"/>
  <c r="AY93" i="3"/>
  <c r="AY41" i="3"/>
  <c r="AY42" i="3"/>
  <c r="AY30" i="3"/>
  <c r="AY43" i="3"/>
  <c r="AY40" i="3"/>
  <c r="AY38" i="3"/>
  <c r="AY37" i="3"/>
  <c r="AY36" i="3"/>
  <c r="AY44" i="3"/>
  <c r="AY39" i="3"/>
  <c r="AZ23" i="3"/>
  <c r="AY26" i="3"/>
  <c r="AX95" i="3"/>
  <c r="AX233" i="10" s="1"/>
  <c r="AZ48" i="3"/>
  <c r="AZ51" i="3"/>
  <c r="AZ49" i="3"/>
  <c r="AS342" i="7"/>
  <c r="AY68" i="30" l="1"/>
  <c r="AY70" i="30"/>
  <c r="AY93" i="27" s="1"/>
  <c r="AY69" i="30"/>
  <c r="AY96" i="3"/>
  <c r="AY234" i="10" s="1"/>
  <c r="AY100" i="3"/>
  <c r="AZ32" i="3"/>
  <c r="AZ29" i="3"/>
  <c r="AZ72" i="7" s="1"/>
  <c r="AZ31" i="3"/>
  <c r="AZ35" i="3"/>
  <c r="AY64" i="30"/>
  <c r="AY66" i="30" s="1"/>
  <c r="Y347" i="7"/>
  <c r="Y348" i="7" s="1"/>
  <c r="Y344" i="7"/>
  <c r="Z340" i="7" s="1"/>
  <c r="AX138" i="28"/>
  <c r="AX142" i="28"/>
  <c r="AS66" i="27"/>
  <c r="AS67" i="27" s="1"/>
  <c r="AS68" i="27" s="1"/>
  <c r="AW134" i="28"/>
  <c r="AU144" i="28"/>
  <c r="AV136" i="28"/>
  <c r="AV137" i="28" s="1"/>
  <c r="AV141" i="28" s="1"/>
  <c r="AV143" i="28" s="1"/>
  <c r="AV254" i="10" s="1"/>
  <c r="AU41" i="28"/>
  <c r="AU19" i="25"/>
  <c r="AU60" i="27" s="1"/>
  <c r="AU94" i="25"/>
  <c r="AU101" i="25" s="1"/>
  <c r="AU102" i="25" s="1"/>
  <c r="AU69" i="28"/>
  <c r="AU33" i="25"/>
  <c r="AU80" i="27" s="1"/>
  <c r="AU110" i="25"/>
  <c r="AW63" i="28"/>
  <c r="AW115" i="28"/>
  <c r="AW111" i="28"/>
  <c r="AW105" i="28"/>
  <c r="AX31" i="30"/>
  <c r="AY30" i="30"/>
  <c r="AY29" i="30"/>
  <c r="AY28" i="30"/>
  <c r="AY46" i="29" s="1"/>
  <c r="AY27" i="30"/>
  <c r="AW195" i="25"/>
  <c r="AW194" i="25"/>
  <c r="AW193" i="25"/>
  <c r="AW192" i="25"/>
  <c r="AW191" i="25"/>
  <c r="AW190" i="25"/>
  <c r="AW189" i="25"/>
  <c r="AW188" i="25"/>
  <c r="AW187" i="25"/>
  <c r="AW186" i="25"/>
  <c r="AW180" i="25"/>
  <c r="AW179" i="25"/>
  <c r="AW178" i="25"/>
  <c r="AW177" i="25"/>
  <c r="AW176" i="25"/>
  <c r="AW182" i="25"/>
  <c r="AW181" i="25"/>
  <c r="AW184" i="25"/>
  <c r="AW183" i="25"/>
  <c r="AW185" i="25"/>
  <c r="AW268" i="25"/>
  <c r="AW52" i="25" s="1"/>
  <c r="AW219" i="25"/>
  <c r="AW38" i="25" s="1"/>
  <c r="AW135" i="28"/>
  <c r="AW130" i="28"/>
  <c r="AW67" i="28"/>
  <c r="AW66" i="28"/>
  <c r="AW39" i="28"/>
  <c r="AW38" i="28"/>
  <c r="AY155" i="28"/>
  <c r="AY156" i="28" s="1"/>
  <c r="AW94" i="27"/>
  <c r="AW135" i="27"/>
  <c r="AW137" i="27" s="1"/>
  <c r="AX72" i="30"/>
  <c r="AY83" i="30"/>
  <c r="AY82" i="30"/>
  <c r="AY81" i="30"/>
  <c r="AY80" i="30"/>
  <c r="AY79" i="30"/>
  <c r="AY78" i="30"/>
  <c r="AY77" i="30"/>
  <c r="AY75" i="30"/>
  <c r="AY74" i="30"/>
  <c r="AY76" i="30"/>
  <c r="AX136" i="27"/>
  <c r="AX92" i="27"/>
  <c r="AZ65" i="30"/>
  <c r="AY71" i="30"/>
  <c r="AV40" i="28"/>
  <c r="AV68" i="28"/>
  <c r="AR68" i="27"/>
  <c r="AW1" i="26"/>
  <c r="AW1" i="28"/>
  <c r="AX2" i="26"/>
  <c r="AX2" i="28"/>
  <c r="AX104" i="28" s="1"/>
  <c r="AT25" i="25"/>
  <c r="AT26" i="25" s="1"/>
  <c r="AT142" i="25"/>
  <c r="AT61" i="25"/>
  <c r="AX113" i="27"/>
  <c r="AX73" i="27"/>
  <c r="AW112" i="27"/>
  <c r="AW114" i="27" s="1"/>
  <c r="AW75" i="27"/>
  <c r="AT113" i="12"/>
  <c r="AX1" i="30"/>
  <c r="AX25" i="30"/>
  <c r="AW1" i="27"/>
  <c r="AW1" i="29"/>
  <c r="AW1" i="25"/>
  <c r="AY40" i="30"/>
  <c r="AY37" i="30"/>
  <c r="AY34" i="30"/>
  <c r="AY23" i="30"/>
  <c r="AY39" i="30"/>
  <c r="AY38" i="30"/>
  <c r="AY42" i="30"/>
  <c r="AY33" i="30"/>
  <c r="AZ24" i="30"/>
  <c r="AY2" i="30"/>
  <c r="AY35" i="30"/>
  <c r="AY36" i="30"/>
  <c r="AY41" i="30"/>
  <c r="AX47" i="29"/>
  <c r="AX2" i="27"/>
  <c r="AX2" i="25"/>
  <c r="AX2" i="29"/>
  <c r="AX23" i="29"/>
  <c r="AX48" i="29" s="1"/>
  <c r="AX49" i="29" s="1"/>
  <c r="AU21" i="11"/>
  <c r="AU23" i="11" s="1"/>
  <c r="AU113" i="12" s="1"/>
  <c r="AV18" i="11"/>
  <c r="AV12" i="6"/>
  <c r="AV17" i="11"/>
  <c r="AV20" i="11" s="1"/>
  <c r="AW58" i="10"/>
  <c r="AX54" i="10"/>
  <c r="AX45" i="10"/>
  <c r="AX53" i="10"/>
  <c r="AX46" i="10"/>
  <c r="AX47" i="10"/>
  <c r="AX51" i="10"/>
  <c r="AX49" i="10"/>
  <c r="AX52" i="10"/>
  <c r="AX48" i="10"/>
  <c r="AX50" i="10"/>
  <c r="AX5" i="10"/>
  <c r="AX5" i="7"/>
  <c r="AV341" i="10"/>
  <c r="AV353" i="10"/>
  <c r="AV351" i="10"/>
  <c r="AV352" i="10"/>
  <c r="AV168" i="10"/>
  <c r="AV49" i="25" s="1"/>
  <c r="AV101" i="27" s="1"/>
  <c r="AU238" i="10"/>
  <c r="AW81" i="10"/>
  <c r="AV155" i="10"/>
  <c r="AV43" i="10"/>
  <c r="AV252" i="10" s="1"/>
  <c r="AV204" i="10"/>
  <c r="AV264" i="10" s="1"/>
  <c r="AV144" i="10"/>
  <c r="AV156" i="10"/>
  <c r="AV66" i="10"/>
  <c r="AV83" i="10" s="1"/>
  <c r="AV177" i="10" s="1"/>
  <c r="AV17" i="10"/>
  <c r="AV238" i="10" s="1"/>
  <c r="AV154" i="10"/>
  <c r="AV87" i="10"/>
  <c r="AV272" i="10" s="1"/>
  <c r="AY201" i="7"/>
  <c r="AY149" i="7"/>
  <c r="AY96" i="7"/>
  <c r="AW219" i="10"/>
  <c r="AX212" i="10"/>
  <c r="AX206" i="10"/>
  <c r="AX207" i="10"/>
  <c r="AX214" i="10"/>
  <c r="AX210" i="10"/>
  <c r="AX211" i="10"/>
  <c r="AX209" i="10"/>
  <c r="AX215" i="10"/>
  <c r="AX213" i="10"/>
  <c r="AX208" i="10"/>
  <c r="AV167" i="10"/>
  <c r="AV149" i="10"/>
  <c r="AU264" i="10"/>
  <c r="AU221" i="10"/>
  <c r="AX77" i="10"/>
  <c r="AX76" i="10"/>
  <c r="AX72" i="10"/>
  <c r="AX75" i="10"/>
  <c r="AX73" i="10"/>
  <c r="AX68" i="10"/>
  <c r="AX69" i="10"/>
  <c r="AX71" i="10"/>
  <c r="AX70" i="10"/>
  <c r="AX74" i="10"/>
  <c r="AY64" i="10"/>
  <c r="AY202" i="10"/>
  <c r="AY15" i="10"/>
  <c r="AY278" i="7"/>
  <c r="AY150" i="7"/>
  <c r="AY202" i="7"/>
  <c r="AY97" i="7"/>
  <c r="AT338" i="7"/>
  <c r="AT189" i="10"/>
  <c r="AT176" i="10"/>
  <c r="AZ4" i="10"/>
  <c r="AZ4" i="7"/>
  <c r="AW3" i="10"/>
  <c r="AW3" i="7"/>
  <c r="AU60" i="10"/>
  <c r="AX23" i="10"/>
  <c r="AX22" i="10"/>
  <c r="AX21" i="10"/>
  <c r="AX24" i="10"/>
  <c r="AX28" i="10"/>
  <c r="AX26" i="10"/>
  <c r="AX27" i="10"/>
  <c r="AX25" i="10"/>
  <c r="AX20" i="10"/>
  <c r="AY22" i="3"/>
  <c r="AX24" i="3"/>
  <c r="AW3" i="11"/>
  <c r="AW56" i="3"/>
  <c r="AW58" i="3"/>
  <c r="AW55" i="3"/>
  <c r="AW54" i="3"/>
  <c r="AW57" i="3"/>
  <c r="AW3" i="6"/>
  <c r="AW3" i="12"/>
  <c r="AX3" i="3"/>
  <c r="AX5" i="12"/>
  <c r="AX5" i="11"/>
  <c r="AY79" i="11"/>
  <c r="AY80" i="11" s="1"/>
  <c r="AY27" i="11"/>
  <c r="AY11" i="12" s="1"/>
  <c r="AY95" i="12" s="1"/>
  <c r="AY15" i="11"/>
  <c r="AZ4" i="12"/>
  <c r="AZ4" i="11"/>
  <c r="AX65" i="3"/>
  <c r="AX101" i="12" s="1"/>
  <c r="AX133" i="12" s="1"/>
  <c r="AX5" i="6"/>
  <c r="AY51" i="6"/>
  <c r="AY16" i="6"/>
  <c r="AY10" i="6"/>
  <c r="AZ4" i="6"/>
  <c r="AX25" i="6"/>
  <c r="AX232" i="25" s="1"/>
  <c r="AX29" i="6"/>
  <c r="AX236" i="25" s="1"/>
  <c r="AX26" i="6"/>
  <c r="AX233" i="25" s="1"/>
  <c r="AX21" i="6"/>
  <c r="AX228" i="25" s="1"/>
  <c r="AX33" i="6"/>
  <c r="AX240" i="25" s="1"/>
  <c r="AX28" i="6"/>
  <c r="AX235" i="25" s="1"/>
  <c r="AX32" i="6"/>
  <c r="AX239" i="25" s="1"/>
  <c r="AX22" i="6"/>
  <c r="AX229" i="25" s="1"/>
  <c r="AX20" i="6"/>
  <c r="AX227" i="25" s="1"/>
  <c r="AX36" i="6"/>
  <c r="AX243" i="25" s="1"/>
  <c r="AX23" i="6"/>
  <c r="AX230" i="25" s="1"/>
  <c r="AX37" i="6"/>
  <c r="AX244" i="25" s="1"/>
  <c r="AX30" i="6"/>
  <c r="AX237" i="25" s="1"/>
  <c r="AX19" i="6"/>
  <c r="AX226" i="25" s="1"/>
  <c r="AX27" i="6"/>
  <c r="AX234" i="25" s="1"/>
  <c r="AX31" i="6"/>
  <c r="AX238" i="25" s="1"/>
  <c r="AX34" i="6"/>
  <c r="AX241" i="25" s="1"/>
  <c r="AX35" i="6"/>
  <c r="AX242" i="25" s="1"/>
  <c r="AX24" i="6"/>
  <c r="AX231" i="25" s="1"/>
  <c r="BD50" i="3"/>
  <c r="BA51" i="3"/>
  <c r="BA52" i="3"/>
  <c r="AY109" i="3"/>
  <c r="AY107" i="3"/>
  <c r="AY105" i="3"/>
  <c r="AY106" i="3"/>
  <c r="AY102" i="3"/>
  <c r="AY103" i="3"/>
  <c r="AY97" i="3"/>
  <c r="AY260" i="10" s="1"/>
  <c r="AY104" i="3"/>
  <c r="AY108" i="3"/>
  <c r="AZ90" i="3"/>
  <c r="AY101" i="3"/>
  <c r="AY89" i="3"/>
  <c r="AY91" i="3" s="1"/>
  <c r="BA49" i="3"/>
  <c r="AY27" i="3"/>
  <c r="AZ93" i="3"/>
  <c r="AZ94" i="3"/>
  <c r="AZ43" i="3"/>
  <c r="AZ41" i="3"/>
  <c r="AZ42" i="3"/>
  <c r="AZ30" i="3"/>
  <c r="AZ40" i="3"/>
  <c r="AZ38" i="3"/>
  <c r="AZ36" i="3"/>
  <c r="AZ26" i="3"/>
  <c r="AZ44" i="3"/>
  <c r="AZ39" i="3"/>
  <c r="AZ37" i="3"/>
  <c r="BA23" i="3"/>
  <c r="AY95" i="3"/>
  <c r="AY233" i="10" s="1"/>
  <c r="BA48" i="3"/>
  <c r="AY33" i="3"/>
  <c r="AY41" i="10" s="1"/>
  <c r="AX98" i="3"/>
  <c r="AX248" i="10" s="1"/>
  <c r="AT342" i="7"/>
  <c r="AZ69" i="30" l="1"/>
  <c r="AZ68" i="30"/>
  <c r="AZ70" i="30"/>
  <c r="AZ93" i="27" s="1"/>
  <c r="AW167" i="10"/>
  <c r="AW48" i="25"/>
  <c r="AZ95" i="3"/>
  <c r="AZ233" i="10" s="1"/>
  <c r="AZ100" i="3"/>
  <c r="BA35" i="3"/>
  <c r="BA29" i="3"/>
  <c r="BA72" i="7" s="1"/>
  <c r="BA31" i="3"/>
  <c r="BA32" i="3"/>
  <c r="AZ64" i="30"/>
  <c r="AZ66" i="30" s="1"/>
  <c r="AZ96" i="3"/>
  <c r="AZ234" i="10" s="1"/>
  <c r="AW136" i="28"/>
  <c r="AW137" i="28" s="1"/>
  <c r="AW141" i="28" s="1"/>
  <c r="AW143" i="28" s="1"/>
  <c r="AW254" i="10" s="1"/>
  <c r="AY142" i="28"/>
  <c r="AY138" i="28"/>
  <c r="Z347" i="7"/>
  <c r="Z348" i="7" s="1"/>
  <c r="Z344" i="7"/>
  <c r="AA340" i="7" s="1"/>
  <c r="AX134" i="28"/>
  <c r="AU25" i="25"/>
  <c r="AU26" i="25" s="1"/>
  <c r="AU61" i="25"/>
  <c r="AV144" i="28"/>
  <c r="AV69" i="28"/>
  <c r="AV33" i="25"/>
  <c r="AV80" i="27" s="1"/>
  <c r="AV110" i="25"/>
  <c r="AV19" i="25"/>
  <c r="AV94" i="25"/>
  <c r="AV101" i="25" s="1"/>
  <c r="AV102" i="25" s="1"/>
  <c r="AV41" i="28"/>
  <c r="AY74" i="27"/>
  <c r="AY113" i="27" s="1"/>
  <c r="AV221" i="10"/>
  <c r="AX115" i="28"/>
  <c r="AX111" i="28"/>
  <c r="AX63" i="28"/>
  <c r="AX105" i="28"/>
  <c r="AZ29" i="30"/>
  <c r="AZ30" i="30"/>
  <c r="AZ27" i="30"/>
  <c r="AZ28" i="30"/>
  <c r="AZ46" i="29" s="1"/>
  <c r="AY31" i="30"/>
  <c r="AX192" i="25"/>
  <c r="AX191" i="25"/>
  <c r="AX195" i="25"/>
  <c r="AX194" i="25"/>
  <c r="AX193" i="25"/>
  <c r="AX190" i="25"/>
  <c r="AX189" i="25"/>
  <c r="AX188" i="25"/>
  <c r="AX187" i="25"/>
  <c r="AX186" i="25"/>
  <c r="AX185" i="25"/>
  <c r="AX184" i="25"/>
  <c r="AX183" i="25"/>
  <c r="AX182" i="25"/>
  <c r="AX181" i="25"/>
  <c r="AX178" i="25"/>
  <c r="AX180" i="25"/>
  <c r="AX177" i="25"/>
  <c r="AX179" i="25"/>
  <c r="AX176" i="25"/>
  <c r="AX135" i="28"/>
  <c r="AX130" i="28"/>
  <c r="AX67" i="28"/>
  <c r="AX66" i="28"/>
  <c r="AX39" i="28"/>
  <c r="AX38" i="28"/>
  <c r="AZ155" i="28"/>
  <c r="AZ156" i="28" s="1"/>
  <c r="AX3" i="12"/>
  <c r="BA65" i="30"/>
  <c r="AZ71" i="30"/>
  <c r="AY72" i="30"/>
  <c r="AX94" i="27"/>
  <c r="AX135" i="27"/>
  <c r="AX137" i="27" s="1"/>
  <c r="AZ82" i="30"/>
  <c r="AZ81" i="30"/>
  <c r="AZ80" i="30"/>
  <c r="AZ79" i="30"/>
  <c r="AZ78" i="30"/>
  <c r="AZ83" i="30"/>
  <c r="AZ75" i="30"/>
  <c r="AZ74" i="30"/>
  <c r="AZ76" i="30"/>
  <c r="AZ77" i="30"/>
  <c r="AY136" i="27"/>
  <c r="AY92" i="27"/>
  <c r="AU142" i="25"/>
  <c r="AW68" i="28"/>
  <c r="AU64" i="27"/>
  <c r="AU66" i="27"/>
  <c r="AU67" i="27" s="1"/>
  <c r="AY2" i="26"/>
  <c r="AY2" i="28"/>
  <c r="AY104" i="28" s="1"/>
  <c r="AW40" i="28"/>
  <c r="AX1" i="26"/>
  <c r="AX1" i="28"/>
  <c r="AT66" i="27"/>
  <c r="AT67" i="27" s="1"/>
  <c r="AT64" i="27"/>
  <c r="AY73" i="27"/>
  <c r="AX112" i="27"/>
  <c r="AX114" i="27" s="1"/>
  <c r="AX75" i="27"/>
  <c r="AY25" i="30"/>
  <c r="AY1" i="30"/>
  <c r="AY23" i="29"/>
  <c r="AY48" i="29" s="1"/>
  <c r="AY49" i="29" s="1"/>
  <c r="AY47" i="29"/>
  <c r="AU10" i="12"/>
  <c r="AU5" i="8" s="1"/>
  <c r="AZ40" i="30"/>
  <c r="AZ36" i="30"/>
  <c r="AZ33" i="30"/>
  <c r="BA24" i="30"/>
  <c r="AZ2" i="30"/>
  <c r="AZ38" i="30"/>
  <c r="AZ42" i="30"/>
  <c r="AZ41" i="30"/>
  <c r="AZ35" i="30"/>
  <c r="AZ23" i="30"/>
  <c r="AZ39" i="30"/>
  <c r="AZ34" i="30"/>
  <c r="AZ37" i="30"/>
  <c r="AY2" i="27"/>
  <c r="AY2" i="25"/>
  <c r="AY2" i="29"/>
  <c r="AX1" i="27"/>
  <c r="AX1" i="29"/>
  <c r="AX1" i="25"/>
  <c r="AV21" i="11"/>
  <c r="AV23" i="11" s="1"/>
  <c r="AW18" i="11"/>
  <c r="AW12" i="6"/>
  <c r="AW149" i="10"/>
  <c r="AV60" i="10"/>
  <c r="AV176" i="10" s="1"/>
  <c r="AY5" i="10"/>
  <c r="AY5" i="7"/>
  <c r="AU338" i="7"/>
  <c r="AU189" i="10"/>
  <c r="AU176" i="10"/>
  <c r="AT343" i="7"/>
  <c r="AW168" i="10"/>
  <c r="AW49" i="25" s="1"/>
  <c r="AW101" i="27" s="1"/>
  <c r="AZ201" i="7"/>
  <c r="AZ149" i="7"/>
  <c r="AZ96" i="7"/>
  <c r="AW352" i="10"/>
  <c r="AW341" i="10"/>
  <c r="AW351" i="10"/>
  <c r="AW353" i="10"/>
  <c r="AY45" i="10"/>
  <c r="AY52" i="10"/>
  <c r="AY46" i="10"/>
  <c r="AY53" i="10"/>
  <c r="AY49" i="10"/>
  <c r="AY51" i="10"/>
  <c r="AY47" i="10"/>
  <c r="AY48" i="10"/>
  <c r="AY54" i="10"/>
  <c r="AY50" i="10"/>
  <c r="AX3" i="6"/>
  <c r="AX3" i="11"/>
  <c r="AW66" i="10"/>
  <c r="AW83" i="10" s="1"/>
  <c r="AW177" i="10" s="1"/>
  <c r="AW154" i="10"/>
  <c r="AW155" i="10"/>
  <c r="AW156" i="10"/>
  <c r="AW204" i="10"/>
  <c r="AW264" i="10" s="1"/>
  <c r="AW87" i="10"/>
  <c r="AW272" i="10" s="1"/>
  <c r="AW17" i="10"/>
  <c r="AW238" i="10" s="1"/>
  <c r="AW43" i="10"/>
  <c r="AW144" i="10"/>
  <c r="AX81" i="10"/>
  <c r="AX58" i="10"/>
  <c r="AX48" i="25" s="1"/>
  <c r="AX3" i="10"/>
  <c r="AX3" i="7"/>
  <c r="AW17" i="11"/>
  <c r="AW20" i="11" s="1"/>
  <c r="AY21" i="10"/>
  <c r="AY20" i="10"/>
  <c r="AY28" i="10"/>
  <c r="AY27" i="10"/>
  <c r="AY25" i="10"/>
  <c r="AY22" i="10"/>
  <c r="AY26" i="10"/>
  <c r="AY24" i="10"/>
  <c r="AY23" i="10"/>
  <c r="AZ202" i="10"/>
  <c r="AZ64" i="10"/>
  <c r="AZ15" i="10"/>
  <c r="AZ202" i="7"/>
  <c r="AZ278" i="7"/>
  <c r="AZ150" i="7"/>
  <c r="AZ97" i="7"/>
  <c r="AY206" i="10"/>
  <c r="AY208" i="10"/>
  <c r="AY207" i="10"/>
  <c r="AY209" i="10"/>
  <c r="AY210" i="10"/>
  <c r="AY214" i="10"/>
  <c r="AY215" i="10"/>
  <c r="AY213" i="10"/>
  <c r="AY212" i="10"/>
  <c r="AY211" i="10"/>
  <c r="BA4" i="10"/>
  <c r="BA4" i="7"/>
  <c r="AY71" i="10"/>
  <c r="AY69" i="10"/>
  <c r="AY74" i="10"/>
  <c r="AY73" i="10"/>
  <c r="AY76" i="10"/>
  <c r="AY70" i="10"/>
  <c r="AY77" i="10"/>
  <c r="AY72" i="10"/>
  <c r="AY68" i="10"/>
  <c r="AY75" i="10"/>
  <c r="AX219" i="10"/>
  <c r="AY3" i="3"/>
  <c r="AX56" i="3"/>
  <c r="AX57" i="3"/>
  <c r="AX54" i="3"/>
  <c r="AX55" i="3"/>
  <c r="AX58" i="3"/>
  <c r="AZ22" i="3"/>
  <c r="AY24" i="3"/>
  <c r="AY5" i="12"/>
  <c r="AY5" i="11"/>
  <c r="BA4" i="12"/>
  <c r="BA4" i="11"/>
  <c r="AZ15" i="11"/>
  <c r="AZ79" i="11"/>
  <c r="AZ80" i="11" s="1"/>
  <c r="AZ27" i="11"/>
  <c r="AZ11" i="12" s="1"/>
  <c r="AZ95" i="12" s="1"/>
  <c r="AZ51" i="6"/>
  <c r="AZ16" i="6"/>
  <c r="AY65" i="3"/>
  <c r="AY101" i="12" s="1"/>
  <c r="AY133" i="12" s="1"/>
  <c r="AY5" i="6"/>
  <c r="AZ33" i="3"/>
  <c r="AZ41" i="10" s="1"/>
  <c r="AZ10" i="6"/>
  <c r="BA4" i="6"/>
  <c r="AY26" i="6"/>
  <c r="AY233" i="25" s="1"/>
  <c r="AY31" i="6"/>
  <c r="AY238" i="25" s="1"/>
  <c r="AY33" i="6"/>
  <c r="AY240" i="25" s="1"/>
  <c r="AY27" i="6"/>
  <c r="AY234" i="25" s="1"/>
  <c r="AY22" i="6"/>
  <c r="AY229" i="25" s="1"/>
  <c r="AY36" i="6"/>
  <c r="AY243" i="25" s="1"/>
  <c r="AY28" i="6"/>
  <c r="AY235" i="25" s="1"/>
  <c r="AY34" i="6"/>
  <c r="AY241" i="25" s="1"/>
  <c r="AY20" i="6"/>
  <c r="AY227" i="25" s="1"/>
  <c r="AY23" i="6"/>
  <c r="AY230" i="25" s="1"/>
  <c r="AY32" i="6"/>
  <c r="AY239" i="25" s="1"/>
  <c r="AY25" i="6"/>
  <c r="AY232" i="25" s="1"/>
  <c r="AY21" i="6"/>
  <c r="AY228" i="25" s="1"/>
  <c r="AY19" i="6"/>
  <c r="AY226" i="25" s="1"/>
  <c r="AY29" i="6"/>
  <c r="AY236" i="25" s="1"/>
  <c r="AY37" i="6"/>
  <c r="AY244" i="25" s="1"/>
  <c r="AY35" i="6"/>
  <c r="AY242" i="25" s="1"/>
  <c r="AY24" i="6"/>
  <c r="AY231" i="25" s="1"/>
  <c r="AY30" i="6"/>
  <c r="AY237" i="25" s="1"/>
  <c r="BB52" i="3"/>
  <c r="AY98" i="3"/>
  <c r="AY248" i="10" s="1"/>
  <c r="BB48" i="3"/>
  <c r="BB49" i="3"/>
  <c r="BB51" i="3"/>
  <c r="AZ27" i="3"/>
  <c r="BE50" i="3"/>
  <c r="BA93" i="3"/>
  <c r="BA94" i="3"/>
  <c r="BA44" i="3"/>
  <c r="BA40" i="3"/>
  <c r="BA42" i="3"/>
  <c r="BA38" i="3"/>
  <c r="BA43" i="3"/>
  <c r="BA37" i="3"/>
  <c r="BA39" i="3"/>
  <c r="BB23" i="3"/>
  <c r="BA30" i="3"/>
  <c r="BA26" i="3"/>
  <c r="BA36" i="3"/>
  <c r="BA41" i="3"/>
  <c r="AZ108" i="3"/>
  <c r="AZ106" i="3"/>
  <c r="AZ104" i="3"/>
  <c r="AZ101" i="3"/>
  <c r="AZ105" i="3"/>
  <c r="AZ102" i="3"/>
  <c r="AZ107" i="3"/>
  <c r="AZ97" i="3"/>
  <c r="AZ260" i="10" s="1"/>
  <c r="AZ109" i="3"/>
  <c r="AZ89" i="3"/>
  <c r="AZ91" i="3" s="1"/>
  <c r="AZ103" i="3"/>
  <c r="BA90" i="3"/>
  <c r="AU342" i="7"/>
  <c r="BA70" i="30" l="1"/>
  <c r="BA93" i="27" s="1"/>
  <c r="BA68" i="30"/>
  <c r="BA69" i="30"/>
  <c r="BA95" i="3"/>
  <c r="BA233" i="10" s="1"/>
  <c r="BA100" i="3"/>
  <c r="BB32" i="3"/>
  <c r="BB31" i="3"/>
  <c r="BB35" i="3"/>
  <c r="BB29" i="3"/>
  <c r="BB72" i="7" s="1"/>
  <c r="BA64" i="30"/>
  <c r="BA66" i="30" s="1"/>
  <c r="BA96" i="3"/>
  <c r="BA234" i="10" s="1"/>
  <c r="AX136" i="28"/>
  <c r="AX137" i="28" s="1"/>
  <c r="AX141" i="28" s="1"/>
  <c r="AX143" i="28" s="1"/>
  <c r="AX254" i="10" s="1"/>
  <c r="AZ142" i="28"/>
  <c r="AV25" i="25"/>
  <c r="AV26" i="25" s="1"/>
  <c r="AV60" i="27"/>
  <c r="AV64" i="27" s="1"/>
  <c r="AA347" i="7"/>
  <c r="AA348" i="7" s="1"/>
  <c r="AA344" i="7"/>
  <c r="AB340" i="7" s="1"/>
  <c r="AZ138" i="28"/>
  <c r="AY134" i="28"/>
  <c r="AW144" i="28"/>
  <c r="AV142" i="25"/>
  <c r="AW69" i="28"/>
  <c r="AW110" i="25"/>
  <c r="AW33" i="25"/>
  <c r="AW80" i="27" s="1"/>
  <c r="AW41" i="28"/>
  <c r="AW94" i="25"/>
  <c r="AW19" i="25"/>
  <c r="AW60" i="27" s="1"/>
  <c r="AZ74" i="27"/>
  <c r="AZ113" i="27" s="1"/>
  <c r="AX341" i="10"/>
  <c r="AY111" i="28"/>
  <c r="AY63" i="28"/>
  <c r="AY105" i="28"/>
  <c r="AY115" i="28"/>
  <c r="AZ31" i="30"/>
  <c r="BA29" i="30"/>
  <c r="BA30" i="30"/>
  <c r="BA27" i="30"/>
  <c r="BA28" i="30"/>
  <c r="BA46" i="29" s="1"/>
  <c r="AY195" i="25"/>
  <c r="AY194" i="25"/>
  <c r="AY193" i="25"/>
  <c r="AY192" i="25"/>
  <c r="AY191" i="25"/>
  <c r="AY185" i="25"/>
  <c r="AY184" i="25"/>
  <c r="AY183" i="25"/>
  <c r="AY182" i="25"/>
  <c r="AY181" i="25"/>
  <c r="AY190" i="25"/>
  <c r="AY189" i="25"/>
  <c r="AY188" i="25"/>
  <c r="AY187" i="25"/>
  <c r="AY186" i="25"/>
  <c r="AY180" i="25"/>
  <c r="AY179" i="25"/>
  <c r="AY178" i="25"/>
  <c r="AY177" i="25"/>
  <c r="AY176" i="25"/>
  <c r="AY268" i="25"/>
  <c r="AY52" i="25" s="1"/>
  <c r="AY219" i="25"/>
  <c r="AY135" i="28"/>
  <c r="AY67" i="28"/>
  <c r="AY66" i="28"/>
  <c r="AY130" i="28"/>
  <c r="AY39" i="28"/>
  <c r="AY38" i="28"/>
  <c r="BA155" i="28"/>
  <c r="BA156" i="28" s="1"/>
  <c r="AY3" i="12"/>
  <c r="BA82" i="30"/>
  <c r="BA81" i="30"/>
  <c r="BA80" i="30"/>
  <c r="BA79" i="30"/>
  <c r="BA78" i="30"/>
  <c r="BA77" i="30"/>
  <c r="BA76" i="30"/>
  <c r="BA83" i="30"/>
  <c r="BA75" i="30"/>
  <c r="BA74" i="30"/>
  <c r="AZ136" i="27"/>
  <c r="AZ92" i="27"/>
  <c r="AY94" i="27"/>
  <c r="AY135" i="27"/>
  <c r="AY137" i="27" s="1"/>
  <c r="AZ72" i="30"/>
  <c r="BB65" i="30"/>
  <c r="BA71" i="30"/>
  <c r="AX352" i="10"/>
  <c r="AV61" i="25"/>
  <c r="AU68" i="27"/>
  <c r="AZ2" i="26"/>
  <c r="AZ2" i="28"/>
  <c r="AZ104" i="28" s="1"/>
  <c r="AX40" i="28"/>
  <c r="AY1" i="26"/>
  <c r="AY1" i="28"/>
  <c r="AT68" i="27"/>
  <c r="AX68" i="28"/>
  <c r="AZ73" i="27"/>
  <c r="AY112" i="27"/>
  <c r="AY114" i="27" s="1"/>
  <c r="AY75" i="27"/>
  <c r="AZ23" i="29"/>
  <c r="AZ48" i="29" s="1"/>
  <c r="AZ49" i="29" s="1"/>
  <c r="AZ47" i="29"/>
  <c r="AZ1" i="30"/>
  <c r="AZ25" i="30"/>
  <c r="BA42" i="30"/>
  <c r="BA35" i="30"/>
  <c r="BA36" i="30"/>
  <c r="BA34" i="30"/>
  <c r="BA23" i="30"/>
  <c r="BA40" i="30"/>
  <c r="BA33" i="30"/>
  <c r="BA37" i="30"/>
  <c r="BA2" i="30"/>
  <c r="BA41" i="30"/>
  <c r="BA38" i="30"/>
  <c r="BB24" i="30"/>
  <c r="BA39" i="30"/>
  <c r="AY1" i="27"/>
  <c r="AY1" i="29"/>
  <c r="AY1" i="25"/>
  <c r="AZ2" i="27"/>
  <c r="AZ2" i="25"/>
  <c r="AZ2" i="29"/>
  <c r="AV10" i="12"/>
  <c r="AV5" i="8" s="1"/>
  <c r="AV113" i="12"/>
  <c r="AW21" i="11"/>
  <c r="AW23" i="11" s="1"/>
  <c r="AX17" i="11"/>
  <c r="AX20" i="11" s="1"/>
  <c r="AX353" i="10"/>
  <c r="AX12" i="6"/>
  <c r="AX351" i="10"/>
  <c r="AV338" i="7"/>
  <c r="AV343" i="7" s="1"/>
  <c r="AX18" i="11"/>
  <c r="AY3" i="6"/>
  <c r="AV189" i="10"/>
  <c r="AY58" i="10"/>
  <c r="AZ24" i="10"/>
  <c r="AZ25" i="10"/>
  <c r="AZ22" i="10"/>
  <c r="AZ23" i="10"/>
  <c r="AZ20" i="10"/>
  <c r="AZ26" i="10"/>
  <c r="AZ21" i="10"/>
  <c r="AZ28" i="10"/>
  <c r="AZ27" i="10"/>
  <c r="AZ75" i="10"/>
  <c r="AZ74" i="10"/>
  <c r="AZ76" i="10"/>
  <c r="AZ69" i="10"/>
  <c r="AZ71" i="10"/>
  <c r="AZ77" i="10"/>
  <c r="AZ68" i="10"/>
  <c r="AZ72" i="10"/>
  <c r="AZ70" i="10"/>
  <c r="AZ73" i="10"/>
  <c r="AU343" i="7"/>
  <c r="BA202" i="10"/>
  <c r="BA64" i="10"/>
  <c r="AY219" i="10"/>
  <c r="AZ5" i="7"/>
  <c r="AZ5" i="10"/>
  <c r="BB4" i="10"/>
  <c r="BB4" i="7"/>
  <c r="AX154" i="10"/>
  <c r="AX155" i="10"/>
  <c r="AX43" i="10"/>
  <c r="AX252" i="10" s="1"/>
  <c r="AX87" i="10"/>
  <c r="AX272" i="10" s="1"/>
  <c r="AX17" i="10"/>
  <c r="AX238" i="10" s="1"/>
  <c r="AX204" i="10"/>
  <c r="AX144" i="10"/>
  <c r="AX66" i="10"/>
  <c r="AX83" i="10" s="1"/>
  <c r="AX177" i="10" s="1"/>
  <c r="AX156" i="10"/>
  <c r="AW221" i="10"/>
  <c r="AX168" i="10"/>
  <c r="AX49" i="25" s="1"/>
  <c r="AX101" i="27" s="1"/>
  <c r="AZ46" i="10"/>
  <c r="AZ53" i="10"/>
  <c r="AZ48" i="10"/>
  <c r="AZ52" i="10"/>
  <c r="AZ51" i="10"/>
  <c r="AZ45" i="10"/>
  <c r="AZ49" i="10"/>
  <c r="AZ47" i="10"/>
  <c r="AZ54" i="10"/>
  <c r="AZ50" i="10"/>
  <c r="AX167" i="10"/>
  <c r="AX149" i="10"/>
  <c r="AW252" i="10"/>
  <c r="AW60" i="10"/>
  <c r="AZ209" i="10"/>
  <c r="AZ210" i="10"/>
  <c r="AZ208" i="10"/>
  <c r="AZ206" i="10"/>
  <c r="AZ207" i="10"/>
  <c r="AZ215" i="10"/>
  <c r="AZ213" i="10"/>
  <c r="AZ212" i="10"/>
  <c r="AZ211" i="10"/>
  <c r="AZ214" i="10"/>
  <c r="AY3" i="10"/>
  <c r="AY3" i="7"/>
  <c r="BA201" i="7"/>
  <c r="BA149" i="7"/>
  <c r="BA96" i="7"/>
  <c r="BA15" i="10"/>
  <c r="BA202" i="7"/>
  <c r="BA278" i="7"/>
  <c r="BA150" i="7"/>
  <c r="BA97" i="7"/>
  <c r="AY3" i="11"/>
  <c r="AY81" i="10"/>
  <c r="BA22" i="3"/>
  <c r="AZ24" i="3"/>
  <c r="AY56" i="3"/>
  <c r="AY58" i="3"/>
  <c r="AY55" i="3"/>
  <c r="AY54" i="3"/>
  <c r="AY57" i="3"/>
  <c r="AZ3" i="3"/>
  <c r="AZ5" i="12"/>
  <c r="AZ5" i="11"/>
  <c r="BA79" i="11"/>
  <c r="BA80" i="11" s="1"/>
  <c r="BA27" i="11"/>
  <c r="BA11" i="12" s="1"/>
  <c r="BA95" i="12" s="1"/>
  <c r="BA15" i="11"/>
  <c r="BB4" i="12"/>
  <c r="BB4" i="11"/>
  <c r="AZ65" i="3"/>
  <c r="AZ101" i="12" s="1"/>
  <c r="AZ133" i="12" s="1"/>
  <c r="AZ5" i="6"/>
  <c r="BB4" i="6"/>
  <c r="AZ21" i="6"/>
  <c r="AZ228" i="25" s="1"/>
  <c r="AZ25" i="6"/>
  <c r="AZ232" i="25" s="1"/>
  <c r="AZ26" i="6"/>
  <c r="AZ233" i="25" s="1"/>
  <c r="AZ20" i="6"/>
  <c r="AZ227" i="25" s="1"/>
  <c r="AZ29" i="6"/>
  <c r="AZ236" i="25" s="1"/>
  <c r="AZ27" i="6"/>
  <c r="AZ234" i="25" s="1"/>
  <c r="AZ33" i="6"/>
  <c r="AZ240" i="25" s="1"/>
  <c r="AZ22" i="6"/>
  <c r="AZ229" i="25" s="1"/>
  <c r="AZ24" i="6"/>
  <c r="AZ231" i="25" s="1"/>
  <c r="AZ31" i="6"/>
  <c r="AZ238" i="25" s="1"/>
  <c r="AZ34" i="6"/>
  <c r="AZ241" i="25" s="1"/>
  <c r="AZ23" i="6"/>
  <c r="AZ230" i="25" s="1"/>
  <c r="AZ37" i="6"/>
  <c r="AZ244" i="25" s="1"/>
  <c r="AZ28" i="6"/>
  <c r="AZ235" i="25" s="1"/>
  <c r="AZ19" i="6"/>
  <c r="AZ226" i="25" s="1"/>
  <c r="AZ32" i="6"/>
  <c r="AZ239" i="25" s="1"/>
  <c r="AZ36" i="6"/>
  <c r="AZ243" i="25" s="1"/>
  <c r="AZ30" i="6"/>
  <c r="AZ237" i="25" s="1"/>
  <c r="AZ35" i="6"/>
  <c r="AZ242" i="25" s="1"/>
  <c r="BA10" i="6"/>
  <c r="BA16" i="6"/>
  <c r="BA51" i="6"/>
  <c r="AZ98" i="3"/>
  <c r="AZ248" i="10" s="1"/>
  <c r="BA27" i="3"/>
  <c r="BF50" i="3"/>
  <c r="BC52" i="3"/>
  <c r="BA107" i="3"/>
  <c r="BA105" i="3"/>
  <c r="BA106" i="3"/>
  <c r="BA104" i="3"/>
  <c r="BA103" i="3"/>
  <c r="BA108" i="3"/>
  <c r="BA102" i="3"/>
  <c r="BA101" i="3"/>
  <c r="BB90" i="3"/>
  <c r="BA109" i="3"/>
  <c r="BA89" i="3"/>
  <c r="BA91" i="3" s="1"/>
  <c r="BA97" i="3"/>
  <c r="BA260" i="10" s="1"/>
  <c r="BC48" i="3"/>
  <c r="BC51" i="3"/>
  <c r="BC49" i="3"/>
  <c r="BB94" i="3"/>
  <c r="BB93" i="3"/>
  <c r="BB43" i="3"/>
  <c r="BB41" i="3"/>
  <c r="BB39" i="3"/>
  <c r="BB38" i="3"/>
  <c r="BB40" i="3"/>
  <c r="BB37" i="3"/>
  <c r="BB36" i="3"/>
  <c r="BB44" i="3"/>
  <c r="BC23" i="3"/>
  <c r="BB30" i="3"/>
  <c r="BB26" i="3"/>
  <c r="BB42" i="3"/>
  <c r="BA33" i="3"/>
  <c r="BA41" i="10" s="1"/>
  <c r="AV342" i="7"/>
  <c r="BB68" i="30" l="1"/>
  <c r="BB69" i="30"/>
  <c r="BB70" i="30"/>
  <c r="BB93" i="27" s="1"/>
  <c r="AY167" i="10"/>
  <c r="AY48" i="25"/>
  <c r="BB96" i="3"/>
  <c r="BB234" i="10" s="1"/>
  <c r="BB100" i="3"/>
  <c r="BC35" i="3"/>
  <c r="BC31" i="3"/>
  <c r="BC29" i="3"/>
  <c r="BC72" i="7" s="1"/>
  <c r="BC32" i="3"/>
  <c r="BB64" i="30"/>
  <c r="BB66" i="30" s="1"/>
  <c r="AY38" i="25"/>
  <c r="AY66" i="25" s="1"/>
  <c r="AY77" i="27" s="1"/>
  <c r="AX144" i="28"/>
  <c r="BA142" i="28"/>
  <c r="BA138" i="28"/>
  <c r="AB347" i="7"/>
  <c r="AB348" i="7" s="1"/>
  <c r="AB344" i="7"/>
  <c r="AC340" i="7" s="1"/>
  <c r="AZ134" i="28"/>
  <c r="AY136" i="28"/>
  <c r="AY137" i="28" s="1"/>
  <c r="AY141" i="28" s="1"/>
  <c r="AY143" i="28" s="1"/>
  <c r="AY254" i="10" s="1"/>
  <c r="AX69" i="28"/>
  <c r="AX110" i="25"/>
  <c r="AX33" i="25"/>
  <c r="AX80" i="27" s="1"/>
  <c r="AX41" i="28"/>
  <c r="AX94" i="25"/>
  <c r="AX101" i="25" s="1"/>
  <c r="AX102" i="25" s="1"/>
  <c r="AX19" i="25"/>
  <c r="AX60" i="27" s="1"/>
  <c r="BA74" i="27"/>
  <c r="BA113" i="27" s="1"/>
  <c r="AY352" i="10"/>
  <c r="AZ63" i="28"/>
  <c r="AZ115" i="28"/>
  <c r="AZ111" i="28"/>
  <c r="AZ105" i="28"/>
  <c r="BB29" i="30"/>
  <c r="BB30" i="30"/>
  <c r="BB28" i="30"/>
  <c r="BB46" i="29" s="1"/>
  <c r="BB27" i="30"/>
  <c r="BA31" i="30"/>
  <c r="AZ195" i="25"/>
  <c r="AZ194" i="25"/>
  <c r="AZ193" i="25"/>
  <c r="AZ192" i="25"/>
  <c r="AZ191" i="25"/>
  <c r="AZ190" i="25"/>
  <c r="AZ189" i="25"/>
  <c r="AZ188" i="25"/>
  <c r="AZ187" i="25"/>
  <c r="AZ186" i="25"/>
  <c r="AZ185" i="25"/>
  <c r="AZ184" i="25"/>
  <c r="AZ183" i="25"/>
  <c r="AZ182" i="25"/>
  <c r="AZ181" i="25"/>
  <c r="AZ180" i="25"/>
  <c r="AZ179" i="25"/>
  <c r="AZ178" i="25"/>
  <c r="AZ177" i="25"/>
  <c r="AZ176" i="25"/>
  <c r="AZ268" i="25"/>
  <c r="AZ52" i="25" s="1"/>
  <c r="AZ219" i="25"/>
  <c r="AZ135" i="28"/>
  <c r="AZ130" i="28"/>
  <c r="AZ39" i="28"/>
  <c r="AZ67" i="28"/>
  <c r="AZ66" i="28"/>
  <c r="AZ38" i="28"/>
  <c r="BB155" i="28"/>
  <c r="BB156" i="28" s="1"/>
  <c r="BB83" i="30"/>
  <c r="BB82" i="30"/>
  <c r="BB81" i="30"/>
  <c r="BB80" i="30"/>
  <c r="BB79" i="30"/>
  <c r="BB76" i="30"/>
  <c r="BB77" i="30"/>
  <c r="BB75" i="30"/>
  <c r="BB74" i="30"/>
  <c r="BB78" i="30"/>
  <c r="BC65" i="30"/>
  <c r="BB71" i="30"/>
  <c r="AZ94" i="27"/>
  <c r="AZ135" i="27"/>
  <c r="AZ137" i="27" s="1"/>
  <c r="BA92" i="27"/>
  <c r="BA136" i="27"/>
  <c r="BA72" i="30"/>
  <c r="AY353" i="10"/>
  <c r="AY82" i="25"/>
  <c r="AY96" i="27" s="1"/>
  <c r="AY124" i="25"/>
  <c r="AY12" i="6"/>
  <c r="AY17" i="11"/>
  <c r="AY20" i="11" s="1"/>
  <c r="AY351" i="10"/>
  <c r="AY341" i="10"/>
  <c r="AV66" i="27"/>
  <c r="AV67" i="27" s="1"/>
  <c r="AV68" i="27" s="1"/>
  <c r="AY68" i="28"/>
  <c r="BA2" i="26"/>
  <c r="BA2" i="28"/>
  <c r="BA104" i="28" s="1"/>
  <c r="AZ1" i="26"/>
  <c r="AZ1" i="28"/>
  <c r="AW101" i="25"/>
  <c r="AW102" i="25" s="1"/>
  <c r="AW142" i="25"/>
  <c r="AW25" i="25"/>
  <c r="AW26" i="25" s="1"/>
  <c r="AW61" i="25"/>
  <c r="AY40" i="28"/>
  <c r="AY108" i="25"/>
  <c r="AY109" i="25" s="1"/>
  <c r="AY149" i="10"/>
  <c r="BA73" i="27"/>
  <c r="AZ112" i="27"/>
  <c r="AZ114" i="27" s="1"/>
  <c r="AZ75" i="27"/>
  <c r="BA1" i="30"/>
  <c r="BA25" i="30"/>
  <c r="AZ1" i="27"/>
  <c r="AZ1" i="25"/>
  <c r="AZ1" i="29"/>
  <c r="BA23" i="29"/>
  <c r="BA48" i="29" s="1"/>
  <c r="BA49" i="29" s="1"/>
  <c r="BA47" i="29"/>
  <c r="BB40" i="30"/>
  <c r="BB37" i="30"/>
  <c r="BB38" i="30"/>
  <c r="BB42" i="30"/>
  <c r="BB34" i="30"/>
  <c r="BB23" i="30"/>
  <c r="BB2" i="30"/>
  <c r="BB41" i="30"/>
  <c r="BB39" i="30"/>
  <c r="BB35" i="30"/>
  <c r="BB36" i="30"/>
  <c r="BC24" i="30"/>
  <c r="BB33" i="30"/>
  <c r="BA2" i="27"/>
  <c r="BA2" i="29"/>
  <c r="BA2" i="25"/>
  <c r="AW10" i="12"/>
  <c r="AW5" i="8" s="1"/>
  <c r="AW113" i="12"/>
  <c r="AX21" i="11"/>
  <c r="AX23" i="11" s="1"/>
  <c r="AX113" i="12" s="1"/>
  <c r="AZ58" i="10"/>
  <c r="AZ219" i="10"/>
  <c r="AX60" i="10"/>
  <c r="AX176" i="10" s="1"/>
  <c r="AY168" i="10"/>
  <c r="AY49" i="25" s="1"/>
  <c r="AY101" i="27" s="1"/>
  <c r="BA45" i="10"/>
  <c r="BA53" i="10"/>
  <c r="BA50" i="10"/>
  <c r="BA52" i="10"/>
  <c r="BA46" i="10"/>
  <c r="BA48" i="10"/>
  <c r="BA51" i="10"/>
  <c r="BA54" i="10"/>
  <c r="BA49" i="10"/>
  <c r="BA47" i="10"/>
  <c r="BC4" i="10"/>
  <c r="BC4" i="7"/>
  <c r="AX264" i="10"/>
  <c r="AX221" i="10"/>
  <c r="BA77" i="10"/>
  <c r="BA74" i="10"/>
  <c r="BA76" i="10"/>
  <c r="BA71" i="10"/>
  <c r="BA72" i="10"/>
  <c r="BA75" i="10"/>
  <c r="BA68" i="10"/>
  <c r="BA73" i="10"/>
  <c r="BA69" i="10"/>
  <c r="BA70" i="10"/>
  <c r="AZ81" i="10"/>
  <c r="AY18" i="11"/>
  <c r="BA206" i="10"/>
  <c r="BA210" i="10"/>
  <c r="BA209" i="10"/>
  <c r="BA212" i="10"/>
  <c r="BA215" i="10"/>
  <c r="BA208" i="10"/>
  <c r="BA207" i="10"/>
  <c r="BA213" i="10"/>
  <c r="BA211" i="10"/>
  <c r="BA214" i="10"/>
  <c r="BB149" i="7"/>
  <c r="BB201" i="7"/>
  <c r="BB96" i="7"/>
  <c r="BB202" i="10"/>
  <c r="BB64" i="10"/>
  <c r="AZ3" i="6"/>
  <c r="AZ3" i="10"/>
  <c r="AZ3" i="7"/>
  <c r="BA24" i="10"/>
  <c r="BA22" i="10"/>
  <c r="BA23" i="10"/>
  <c r="BA21" i="10"/>
  <c r="BA20" i="10"/>
  <c r="BA26" i="10"/>
  <c r="BA28" i="10"/>
  <c r="BA27" i="10"/>
  <c r="BA25" i="10"/>
  <c r="BA5" i="10"/>
  <c r="BA5" i="7"/>
  <c r="AY87" i="10"/>
  <c r="AY272" i="10" s="1"/>
  <c r="AY154" i="10"/>
  <c r="AY43" i="10"/>
  <c r="AY66" i="10"/>
  <c r="AY83" i="10" s="1"/>
  <c r="AY177" i="10" s="1"/>
  <c r="AY155" i="10"/>
  <c r="AY144" i="10"/>
  <c r="AY204" i="10"/>
  <c r="AY156" i="10"/>
  <c r="AY17" i="10"/>
  <c r="BB15" i="10"/>
  <c r="BB202" i="7"/>
  <c r="BB278" i="7"/>
  <c r="BB97" i="7"/>
  <c r="BB150" i="7"/>
  <c r="AW338" i="7"/>
  <c r="AW189" i="10"/>
  <c r="AW176" i="10"/>
  <c r="BA3" i="3"/>
  <c r="AZ3" i="11"/>
  <c r="AZ3" i="12"/>
  <c r="AZ56" i="3"/>
  <c r="AZ57" i="3"/>
  <c r="AZ54" i="3"/>
  <c r="AZ58" i="3"/>
  <c r="AZ55" i="3"/>
  <c r="BB22" i="3"/>
  <c r="BA24" i="3"/>
  <c r="BB79" i="11"/>
  <c r="BB80" i="11" s="1"/>
  <c r="BB27" i="11"/>
  <c r="BB11" i="12" s="1"/>
  <c r="BB95" i="12" s="1"/>
  <c r="BB15" i="11"/>
  <c r="BA5" i="12"/>
  <c r="BA5" i="11"/>
  <c r="BC4" i="12"/>
  <c r="BC4" i="11"/>
  <c r="BA27" i="6"/>
  <c r="BA234" i="25" s="1"/>
  <c r="BA25" i="6"/>
  <c r="BA232" i="25" s="1"/>
  <c r="BA29" i="6"/>
  <c r="BA236" i="25" s="1"/>
  <c r="BA26" i="6"/>
  <c r="BA233" i="25" s="1"/>
  <c r="BA31" i="6"/>
  <c r="BA238" i="25" s="1"/>
  <c r="BA20" i="6"/>
  <c r="BA227" i="25" s="1"/>
  <c r="BA22" i="6"/>
  <c r="BA229" i="25" s="1"/>
  <c r="BA24" i="6"/>
  <c r="BA231" i="25" s="1"/>
  <c r="BA33" i="6"/>
  <c r="BA240" i="25" s="1"/>
  <c r="BA21" i="6"/>
  <c r="BA228" i="25" s="1"/>
  <c r="BA28" i="6"/>
  <c r="BA235" i="25" s="1"/>
  <c r="BA23" i="6"/>
  <c r="BA230" i="25" s="1"/>
  <c r="BA34" i="6"/>
  <c r="BA241" i="25" s="1"/>
  <c r="BA32" i="6"/>
  <c r="BA239" i="25" s="1"/>
  <c r="BA37" i="6"/>
  <c r="BA244" i="25" s="1"/>
  <c r="BA36" i="6"/>
  <c r="BA243" i="25" s="1"/>
  <c r="BA19" i="6"/>
  <c r="BA226" i="25" s="1"/>
  <c r="BA35" i="6"/>
  <c r="BA242" i="25" s="1"/>
  <c r="BA30" i="6"/>
  <c r="BA237" i="25" s="1"/>
  <c r="BB51" i="6"/>
  <c r="BB16" i="6"/>
  <c r="BC4" i="6"/>
  <c r="BB10" i="6"/>
  <c r="BA65" i="3"/>
  <c r="BA101" i="12" s="1"/>
  <c r="BA133" i="12" s="1"/>
  <c r="BA5" i="6"/>
  <c r="BA98" i="3"/>
  <c r="BA248" i="10" s="1"/>
  <c r="BD48" i="3"/>
  <c r="BD52" i="3"/>
  <c r="BD49" i="3"/>
  <c r="BB106" i="3"/>
  <c r="BB108" i="3"/>
  <c r="BB102" i="3"/>
  <c r="BB105" i="3"/>
  <c r="BB109" i="3"/>
  <c r="BB104" i="3"/>
  <c r="BB97" i="3"/>
  <c r="BB260" i="10" s="1"/>
  <c r="BB107" i="3"/>
  <c r="BB89" i="3"/>
  <c r="BB91" i="3" s="1"/>
  <c r="BB101" i="3"/>
  <c r="BB103" i="3"/>
  <c r="BC90" i="3"/>
  <c r="BG50" i="3"/>
  <c r="BC93" i="3"/>
  <c r="BC94" i="3"/>
  <c r="BC42" i="3"/>
  <c r="BC40" i="3"/>
  <c r="BC37" i="3"/>
  <c r="BC43" i="3"/>
  <c r="BC36" i="3"/>
  <c r="BC26" i="3"/>
  <c r="BC39" i="3"/>
  <c r="BC44" i="3"/>
  <c r="BC30" i="3"/>
  <c r="BD23" i="3"/>
  <c r="BC41" i="3"/>
  <c r="BC38" i="3"/>
  <c r="BD51" i="3"/>
  <c r="BB95" i="3"/>
  <c r="BB233" i="10" s="1"/>
  <c r="BB27" i="3"/>
  <c r="BB33" i="3"/>
  <c r="BB41" i="10" s="1"/>
  <c r="AW342" i="7"/>
  <c r="BC68" i="30" l="1"/>
  <c r="BC69" i="30"/>
  <c r="BC70" i="30"/>
  <c r="BC93" i="27" s="1"/>
  <c r="AZ149" i="10"/>
  <c r="AZ48" i="25"/>
  <c r="BC96" i="3"/>
  <c r="BC234" i="10" s="1"/>
  <c r="BC100" i="3"/>
  <c r="BD35" i="3"/>
  <c r="BD31" i="3"/>
  <c r="BD29" i="3"/>
  <c r="BD72" i="7" s="1"/>
  <c r="BD32" i="3"/>
  <c r="BC64" i="30"/>
  <c r="BC66" i="30" s="1"/>
  <c r="AZ38" i="25"/>
  <c r="AZ66" i="25" s="1"/>
  <c r="AZ77" i="27" s="1"/>
  <c r="BB142" i="28"/>
  <c r="AC347" i="7"/>
  <c r="AC348" i="7" s="1"/>
  <c r="AC344" i="7"/>
  <c r="AD340" i="7" s="1"/>
  <c r="BB138" i="28"/>
  <c r="BA134" i="28"/>
  <c r="AY144" i="28"/>
  <c r="AZ136" i="28"/>
  <c r="AZ137" i="28" s="1"/>
  <c r="AZ141" i="28" s="1"/>
  <c r="AZ143" i="28" s="1"/>
  <c r="AZ254" i="10" s="1"/>
  <c r="AY41" i="28"/>
  <c r="AY94" i="25"/>
  <c r="AY19" i="25"/>
  <c r="AY60" i="27" s="1"/>
  <c r="AY69" i="28"/>
  <c r="AY110" i="25"/>
  <c r="AY33" i="25"/>
  <c r="AY80" i="27" s="1"/>
  <c r="BB74" i="27"/>
  <c r="BB113" i="27" s="1"/>
  <c r="AZ18" i="11"/>
  <c r="AZ21" i="11" s="1"/>
  <c r="AZ167" i="10"/>
  <c r="BA63" i="28"/>
  <c r="BA115" i="28"/>
  <c r="BA105" i="28"/>
  <c r="BA111" i="28"/>
  <c r="BB31" i="30"/>
  <c r="BC30" i="30"/>
  <c r="BC29" i="30"/>
  <c r="BC28" i="30"/>
  <c r="BC46" i="29" s="1"/>
  <c r="BC27" i="30"/>
  <c r="BA195" i="25"/>
  <c r="BA194" i="25"/>
  <c r="BA193" i="25"/>
  <c r="BA192" i="25"/>
  <c r="BA191" i="25"/>
  <c r="BA190" i="25"/>
  <c r="BA189" i="25"/>
  <c r="BA188" i="25"/>
  <c r="BA187" i="25"/>
  <c r="BA186" i="25"/>
  <c r="BA180" i="25"/>
  <c r="BA179" i="25"/>
  <c r="BA178" i="25"/>
  <c r="BA177" i="25"/>
  <c r="BA176" i="25"/>
  <c r="BA185" i="25"/>
  <c r="BA184" i="25"/>
  <c r="BA183" i="25"/>
  <c r="BA182" i="25"/>
  <c r="BA181" i="25"/>
  <c r="BA268" i="25"/>
  <c r="BA52" i="25" s="1"/>
  <c r="BA219" i="25"/>
  <c r="BA135" i="28"/>
  <c r="BA130" i="28"/>
  <c r="BA67" i="28"/>
  <c r="BA39" i="28"/>
  <c r="BA38" i="28"/>
  <c r="BA66" i="28"/>
  <c r="BC155" i="28"/>
  <c r="BC156" i="28" s="1"/>
  <c r="BA94" i="27"/>
  <c r="BA135" i="27"/>
  <c r="BA137" i="27" s="1"/>
  <c r="BD65" i="30"/>
  <c r="BC71" i="30"/>
  <c r="BB136" i="27"/>
  <c r="BB92" i="27"/>
  <c r="BC83" i="30"/>
  <c r="BC82" i="30"/>
  <c r="BC81" i="30"/>
  <c r="BC80" i="30"/>
  <c r="BC79" i="30"/>
  <c r="BC77" i="30"/>
  <c r="BC75" i="30"/>
  <c r="BC74" i="30"/>
  <c r="BC78" i="30"/>
  <c r="BC76" i="30"/>
  <c r="BB72" i="30"/>
  <c r="AY97" i="27"/>
  <c r="AY139" i="27"/>
  <c r="AY140" i="27" s="1"/>
  <c r="AY125" i="25"/>
  <c r="AY158" i="25"/>
  <c r="AY159" i="25" s="1"/>
  <c r="AZ82" i="25"/>
  <c r="AZ96" i="27" s="1"/>
  <c r="AZ124" i="25"/>
  <c r="AZ17" i="11"/>
  <c r="AZ20" i="11" s="1"/>
  <c r="AZ12" i="6"/>
  <c r="AX61" i="25"/>
  <c r="AZ68" i="28"/>
  <c r="BB2" i="26"/>
  <c r="BB2" i="28"/>
  <c r="BB104" i="28" s="1"/>
  <c r="BA1" i="26"/>
  <c r="BA1" i="28"/>
  <c r="AW64" i="27"/>
  <c r="AW66" i="27"/>
  <c r="AW67" i="27" s="1"/>
  <c r="AZ40" i="28"/>
  <c r="AX25" i="25"/>
  <c r="AX26" i="25" s="1"/>
  <c r="AX142" i="25"/>
  <c r="AY116" i="27"/>
  <c r="AY117" i="27" s="1"/>
  <c r="AY140" i="25"/>
  <c r="AY141" i="25" s="1"/>
  <c r="AZ108" i="25"/>
  <c r="BB73" i="27"/>
  <c r="BA112" i="27"/>
  <c r="BA114" i="27" s="1"/>
  <c r="BA75" i="27"/>
  <c r="BB23" i="29"/>
  <c r="BB48" i="29" s="1"/>
  <c r="BB49" i="29" s="1"/>
  <c r="BC42" i="30"/>
  <c r="BC39" i="30"/>
  <c r="BC36" i="30"/>
  <c r="BC23" i="30"/>
  <c r="BC40" i="30"/>
  <c r="BC37" i="30"/>
  <c r="BC34" i="30"/>
  <c r="BC38" i="30"/>
  <c r="BC35" i="30"/>
  <c r="BC2" i="30"/>
  <c r="BC41" i="30"/>
  <c r="BC33" i="30"/>
  <c r="BD24" i="30"/>
  <c r="BB47" i="29"/>
  <c r="BB2" i="27"/>
  <c r="BB2" i="25"/>
  <c r="BB2" i="29"/>
  <c r="BB1" i="30"/>
  <c r="BB25" i="30"/>
  <c r="BA1" i="27"/>
  <c r="BA1" i="29"/>
  <c r="BA1" i="25"/>
  <c r="AY21" i="11"/>
  <c r="AY23" i="11" s="1"/>
  <c r="AY113" i="12" s="1"/>
  <c r="AX10" i="12"/>
  <c r="AX5" i="8" s="1"/>
  <c r="AZ23" i="11"/>
  <c r="AZ113" i="12" s="1"/>
  <c r="AX189" i="10"/>
  <c r="AX338" i="7"/>
  <c r="AX343" i="7" s="1"/>
  <c r="BB74" i="10"/>
  <c r="BB76" i="10"/>
  <c r="BB77" i="10"/>
  <c r="BB73" i="10"/>
  <c r="BB75" i="10"/>
  <c r="BB70" i="10"/>
  <c r="BB69" i="10"/>
  <c r="BB72" i="10"/>
  <c r="BB68" i="10"/>
  <c r="BB71" i="10"/>
  <c r="BD4" i="10"/>
  <c r="BD4" i="7"/>
  <c r="BA3" i="12"/>
  <c r="BA3" i="10"/>
  <c r="BA3" i="7"/>
  <c r="BB209" i="10"/>
  <c r="BB212" i="10"/>
  <c r="BB210" i="10"/>
  <c r="BB211" i="10"/>
  <c r="BB206" i="10"/>
  <c r="BB215" i="10"/>
  <c r="BB208" i="10"/>
  <c r="BB214" i="10"/>
  <c r="BB213" i="10"/>
  <c r="BB207" i="10"/>
  <c r="BA58" i="10"/>
  <c r="BA48" i="25" s="1"/>
  <c r="AZ351" i="10"/>
  <c r="AZ352" i="10"/>
  <c r="AZ353" i="10"/>
  <c r="AZ341" i="10"/>
  <c r="BA219" i="10"/>
  <c r="BB22" i="10"/>
  <c r="BB21" i="10"/>
  <c r="BB20" i="10"/>
  <c r="BB27" i="10"/>
  <c r="BB25" i="10"/>
  <c r="BB26" i="10"/>
  <c r="BB23" i="10"/>
  <c r="BB28" i="10"/>
  <c r="BB24" i="10"/>
  <c r="AY264" i="10"/>
  <c r="AY221" i="10"/>
  <c r="AZ168" i="10"/>
  <c r="AZ49" i="25" s="1"/>
  <c r="AZ101" i="27" s="1"/>
  <c r="BB45" i="10"/>
  <c r="BB51" i="10"/>
  <c r="BB53" i="10"/>
  <c r="BB46" i="10"/>
  <c r="BB50" i="10"/>
  <c r="BB54" i="10"/>
  <c r="BB47" i="10"/>
  <c r="BB49" i="10"/>
  <c r="BB52" i="10"/>
  <c r="BB48" i="10"/>
  <c r="BC202" i="7"/>
  <c r="BC15" i="10"/>
  <c r="BC278" i="7"/>
  <c r="BC97" i="7"/>
  <c r="BC150" i="7"/>
  <c r="BB5" i="10"/>
  <c r="BB5" i="7"/>
  <c r="BC149" i="7"/>
  <c r="BC96" i="7"/>
  <c r="BC201" i="7"/>
  <c r="AY252" i="10"/>
  <c r="AY60" i="10"/>
  <c r="BA81" i="10"/>
  <c r="BC202" i="10"/>
  <c r="BC64" i="10"/>
  <c r="AW343" i="7"/>
  <c r="AY238" i="10"/>
  <c r="AZ144" i="10"/>
  <c r="AZ204" i="10"/>
  <c r="AZ155" i="10"/>
  <c r="AZ17" i="10"/>
  <c r="AZ238" i="10" s="1"/>
  <c r="AZ156" i="10"/>
  <c r="AZ87" i="10"/>
  <c r="AZ272" i="10" s="1"/>
  <c r="AZ66" i="10"/>
  <c r="AZ83" i="10" s="1"/>
  <c r="AZ177" i="10" s="1"/>
  <c r="AZ43" i="10"/>
  <c r="AZ154" i="10"/>
  <c r="BB3" i="3"/>
  <c r="BA3" i="6"/>
  <c r="BA3" i="11"/>
  <c r="BA56" i="3"/>
  <c r="BA54" i="3"/>
  <c r="BA55" i="3"/>
  <c r="BA58" i="3"/>
  <c r="BA57" i="3"/>
  <c r="BB24" i="3"/>
  <c r="BC22" i="3"/>
  <c r="BC79" i="11"/>
  <c r="BC80" i="11" s="1"/>
  <c r="BC27" i="11"/>
  <c r="BC11" i="12" s="1"/>
  <c r="BC95" i="12" s="1"/>
  <c r="BC15" i="11"/>
  <c r="BD4" i="12"/>
  <c r="BD4" i="11"/>
  <c r="BB5" i="12"/>
  <c r="BB5" i="11"/>
  <c r="BC33" i="3"/>
  <c r="BC41" i="10" s="1"/>
  <c r="BB27" i="6"/>
  <c r="BB234" i="25" s="1"/>
  <c r="BB29" i="6"/>
  <c r="BB236" i="25" s="1"/>
  <c r="BB25" i="6"/>
  <c r="BB232" i="25" s="1"/>
  <c r="BB31" i="6"/>
  <c r="BB238" i="25" s="1"/>
  <c r="BB33" i="6"/>
  <c r="BB240" i="25" s="1"/>
  <c r="BB26" i="6"/>
  <c r="BB233" i="25" s="1"/>
  <c r="BB34" i="6"/>
  <c r="BB241" i="25" s="1"/>
  <c r="BB23" i="6"/>
  <c r="BB230" i="25" s="1"/>
  <c r="BB36" i="6"/>
  <c r="BB243" i="25" s="1"/>
  <c r="BB32" i="6"/>
  <c r="BB239" i="25" s="1"/>
  <c r="BB28" i="6"/>
  <c r="BB235" i="25" s="1"/>
  <c r="BB20" i="6"/>
  <c r="BB227" i="25" s="1"/>
  <c r="BB30" i="6"/>
  <c r="BB237" i="25" s="1"/>
  <c r="BB22" i="6"/>
  <c r="BB229" i="25" s="1"/>
  <c r="BB24" i="6"/>
  <c r="BB231" i="25" s="1"/>
  <c r="BB37" i="6"/>
  <c r="BB244" i="25" s="1"/>
  <c r="BB19" i="6"/>
  <c r="BB226" i="25" s="1"/>
  <c r="BB35" i="6"/>
  <c r="BB242" i="25" s="1"/>
  <c r="BB21" i="6"/>
  <c r="BB228" i="25" s="1"/>
  <c r="BC51" i="6"/>
  <c r="BC16" i="6"/>
  <c r="BD4" i="6"/>
  <c r="BB65" i="3"/>
  <c r="BB101" i="12" s="1"/>
  <c r="BB133" i="12" s="1"/>
  <c r="BB5" i="6"/>
  <c r="BC10" i="6"/>
  <c r="BH50" i="3"/>
  <c r="BB98" i="3"/>
  <c r="BB248" i="10" s="1"/>
  <c r="BD94" i="3"/>
  <c r="BD44" i="3"/>
  <c r="BD93" i="3"/>
  <c r="BD39" i="3"/>
  <c r="BD43" i="3"/>
  <c r="BD40" i="3"/>
  <c r="BD36" i="3"/>
  <c r="BD37" i="3"/>
  <c r="BD26" i="3"/>
  <c r="BD42" i="3"/>
  <c r="BD41" i="3"/>
  <c r="BD38" i="3"/>
  <c r="BE23" i="3"/>
  <c r="BD30" i="3"/>
  <c r="BE52" i="3"/>
  <c r="BC27" i="3"/>
  <c r="BC105" i="3"/>
  <c r="BC109" i="3"/>
  <c r="BC107" i="3"/>
  <c r="BC102" i="3"/>
  <c r="BC101" i="3"/>
  <c r="BC103" i="3"/>
  <c r="BC104" i="3"/>
  <c r="BC97" i="3"/>
  <c r="BC260" i="10" s="1"/>
  <c r="BC106" i="3"/>
  <c r="BC108" i="3"/>
  <c r="BC89" i="3"/>
  <c r="BC91" i="3" s="1"/>
  <c r="BD90" i="3"/>
  <c r="BE49" i="3"/>
  <c r="BE48" i="3"/>
  <c r="BE51" i="3"/>
  <c r="BC95" i="3"/>
  <c r="BC233" i="10" s="1"/>
  <c r="AX342" i="7"/>
  <c r="BD68" i="30" l="1"/>
  <c r="BD69" i="30"/>
  <c r="BD70" i="30"/>
  <c r="BD95" i="3"/>
  <c r="BD233" i="10" s="1"/>
  <c r="BD100" i="3"/>
  <c r="BE35" i="3"/>
  <c r="BE29" i="3"/>
  <c r="BE72" i="7" s="1"/>
  <c r="BE32" i="3"/>
  <c r="BE31" i="3"/>
  <c r="BC142" i="28"/>
  <c r="BD93" i="27"/>
  <c r="BD64" i="30"/>
  <c r="BD66" i="30" s="1"/>
  <c r="BD96" i="3"/>
  <c r="BD234" i="10" s="1"/>
  <c r="BA136" i="28"/>
  <c r="BA137" i="28" s="1"/>
  <c r="BA141" i="28" s="1"/>
  <c r="BA143" i="28" s="1"/>
  <c r="BA254" i="10" s="1"/>
  <c r="BA38" i="25"/>
  <c r="BA66" i="25" s="1"/>
  <c r="BA77" i="27" s="1"/>
  <c r="BC138" i="28"/>
  <c r="AD347" i="7"/>
  <c r="AD348" i="7" s="1"/>
  <c r="AD344" i="7"/>
  <c r="AE340" i="7" s="1"/>
  <c r="BB134" i="28"/>
  <c r="AZ144" i="28"/>
  <c r="AZ110" i="25"/>
  <c r="AZ33" i="25"/>
  <c r="AZ80" i="27" s="1"/>
  <c r="AZ41" i="28"/>
  <c r="AZ94" i="25"/>
  <c r="AZ101" i="25" s="1"/>
  <c r="AZ102" i="25" s="1"/>
  <c r="AZ19" i="25"/>
  <c r="AZ60" i="27" s="1"/>
  <c r="AZ69" i="28"/>
  <c r="BC74" i="27"/>
  <c r="BC113" i="27" s="1"/>
  <c r="BB115" i="28"/>
  <c r="BB111" i="28"/>
  <c r="BB105" i="28"/>
  <c r="BB63" i="28"/>
  <c r="BD29" i="30"/>
  <c r="BD30" i="30"/>
  <c r="BD28" i="30"/>
  <c r="BD46" i="29" s="1"/>
  <c r="BD27" i="30"/>
  <c r="BC31" i="30"/>
  <c r="BB192" i="25"/>
  <c r="BB191" i="25"/>
  <c r="BB195" i="25"/>
  <c r="BB194" i="25"/>
  <c r="BB193" i="25"/>
  <c r="BB190" i="25"/>
  <c r="BB189" i="25"/>
  <c r="BB188" i="25"/>
  <c r="BB187" i="25"/>
  <c r="BB186" i="25"/>
  <c r="BB185" i="25"/>
  <c r="BB184" i="25"/>
  <c r="BB183" i="25"/>
  <c r="BB182" i="25"/>
  <c r="BB181" i="25"/>
  <c r="BB177" i="25"/>
  <c r="BB179" i="25"/>
  <c r="BB178" i="25"/>
  <c r="BB176" i="25"/>
  <c r="BB180" i="25"/>
  <c r="BB268" i="25"/>
  <c r="BB52" i="25" s="1"/>
  <c r="BB219" i="25"/>
  <c r="BB135" i="28"/>
  <c r="BB130" i="28"/>
  <c r="BB67" i="28"/>
  <c r="BB66" i="28"/>
  <c r="BB39" i="28"/>
  <c r="BB38" i="28"/>
  <c r="BB3" i="11"/>
  <c r="BD155" i="28"/>
  <c r="BD156" i="28" s="1"/>
  <c r="BD83" i="30"/>
  <c r="BD82" i="30"/>
  <c r="BD81" i="30"/>
  <c r="BD80" i="30"/>
  <c r="BD79" i="30"/>
  <c r="BD78" i="30"/>
  <c r="BD77" i="30"/>
  <c r="BD75" i="30"/>
  <c r="BD74" i="30"/>
  <c r="BD76" i="30"/>
  <c r="BC136" i="27"/>
  <c r="BC92" i="27"/>
  <c r="BC72" i="30"/>
  <c r="BE65" i="30"/>
  <c r="BD71" i="30"/>
  <c r="BB94" i="27"/>
  <c r="BB135" i="27"/>
  <c r="BB137" i="27" s="1"/>
  <c r="AZ97" i="27"/>
  <c r="AZ139" i="27"/>
  <c r="AZ140" i="27" s="1"/>
  <c r="AZ125" i="25"/>
  <c r="AZ158" i="25"/>
  <c r="AZ159" i="25" s="1"/>
  <c r="BA82" i="25"/>
  <c r="BA96" i="27" s="1"/>
  <c r="BA124" i="25"/>
  <c r="BA12" i="6"/>
  <c r="BA18" i="11"/>
  <c r="BA21" i="11" s="1"/>
  <c r="BA40" i="28"/>
  <c r="BC2" i="26"/>
  <c r="BC2" i="28"/>
  <c r="BC104" i="28" s="1"/>
  <c r="AX66" i="27"/>
  <c r="AX67" i="27" s="1"/>
  <c r="AX64" i="27"/>
  <c r="BA68" i="28"/>
  <c r="AY101" i="25"/>
  <c r="AY102" i="25" s="1"/>
  <c r="AY142" i="25"/>
  <c r="BB1" i="26"/>
  <c r="BB1" i="28"/>
  <c r="AW68" i="27"/>
  <c r="AY25" i="25"/>
  <c r="AY26" i="25" s="1"/>
  <c r="AY61" i="25"/>
  <c r="AY78" i="27"/>
  <c r="AZ140" i="25"/>
  <c r="AZ141" i="25" s="1"/>
  <c r="AZ109" i="25"/>
  <c r="BA108" i="25"/>
  <c r="BC73" i="27"/>
  <c r="BB112" i="27"/>
  <c r="BB114" i="27" s="1"/>
  <c r="BB75" i="27"/>
  <c r="AZ116" i="27"/>
  <c r="AZ117" i="27" s="1"/>
  <c r="AZ78" i="27"/>
  <c r="AZ10" i="12"/>
  <c r="AZ5" i="8" s="1"/>
  <c r="BC23" i="29"/>
  <c r="BC48" i="29" s="1"/>
  <c r="BC49" i="29" s="1"/>
  <c r="BB1" i="27"/>
  <c r="BB1" i="29"/>
  <c r="BB1" i="25"/>
  <c r="BC2" i="27"/>
  <c r="BC2" i="29"/>
  <c r="BC2" i="25"/>
  <c r="BC1" i="30"/>
  <c r="BC25" i="30"/>
  <c r="BD39" i="30"/>
  <c r="BD36" i="30"/>
  <c r="BD33" i="30"/>
  <c r="BD23" i="30"/>
  <c r="BD42" i="30"/>
  <c r="BD40" i="30"/>
  <c r="BD38" i="30"/>
  <c r="BD34" i="30"/>
  <c r="BD35" i="30"/>
  <c r="BE24" i="30"/>
  <c r="BD2" i="30"/>
  <c r="BD37" i="30"/>
  <c r="BD41" i="30"/>
  <c r="BC47" i="29"/>
  <c r="AY10" i="12"/>
  <c r="AY5" i="8" s="1"/>
  <c r="BB3" i="12"/>
  <c r="BA17" i="11"/>
  <c r="BA20" i="11" s="1"/>
  <c r="BA23" i="11" s="1"/>
  <c r="BB58" i="10"/>
  <c r="BB48" i="25" s="1"/>
  <c r="BA168" i="10"/>
  <c r="BA49" i="25" s="1"/>
  <c r="BA101" i="27" s="1"/>
  <c r="BA204" i="10"/>
  <c r="BA87" i="10"/>
  <c r="BA272" i="10" s="1"/>
  <c r="BA43" i="10"/>
  <c r="BA252" i="10" s="1"/>
  <c r="BA66" i="10"/>
  <c r="BA83" i="10" s="1"/>
  <c r="BA177" i="10" s="1"/>
  <c r="BA154" i="10"/>
  <c r="BA155" i="10"/>
  <c r="BA17" i="10"/>
  <c r="BA156" i="10"/>
  <c r="BA144" i="10"/>
  <c r="AY338" i="7"/>
  <c r="AY176" i="10"/>
  <c r="AY189" i="10"/>
  <c r="BB219" i="10"/>
  <c r="BB3" i="10"/>
  <c r="BB3" i="7"/>
  <c r="BB3" i="6"/>
  <c r="BA341" i="10"/>
  <c r="BA352" i="10"/>
  <c r="BA351" i="10"/>
  <c r="BA353" i="10"/>
  <c r="BC5" i="10"/>
  <c r="BC5" i="7"/>
  <c r="AZ264" i="10"/>
  <c r="AZ221" i="10"/>
  <c r="BC25" i="10"/>
  <c r="BC21" i="10"/>
  <c r="BC23" i="10"/>
  <c r="BC22" i="10"/>
  <c r="BC24" i="10"/>
  <c r="BC28" i="10"/>
  <c r="BC27" i="10"/>
  <c r="BC26" i="10"/>
  <c r="BC20" i="10"/>
  <c r="BA167" i="10"/>
  <c r="BA149" i="10"/>
  <c r="BD96" i="7"/>
  <c r="BD201" i="7"/>
  <c r="BD149" i="7"/>
  <c r="BD202" i="10"/>
  <c r="BD64" i="10"/>
  <c r="BC49" i="10"/>
  <c r="BC53" i="10"/>
  <c r="BC54" i="10"/>
  <c r="BC47" i="10"/>
  <c r="BC46" i="10"/>
  <c r="BC52" i="10"/>
  <c r="BC51" i="10"/>
  <c r="BC45" i="10"/>
  <c r="BC50" i="10"/>
  <c r="BC48" i="10"/>
  <c r="BC77" i="10"/>
  <c r="BC68" i="10"/>
  <c r="BC70" i="10"/>
  <c r="BC76" i="10"/>
  <c r="BC75" i="10"/>
  <c r="BC72" i="10"/>
  <c r="BC69" i="10"/>
  <c r="BC71" i="10"/>
  <c r="BC73" i="10"/>
  <c r="BC74" i="10"/>
  <c r="BB81" i="10"/>
  <c r="BE4" i="10"/>
  <c r="BE4" i="7"/>
  <c r="BD15" i="10"/>
  <c r="BD202" i="7"/>
  <c r="BD278" i="7"/>
  <c r="BD150" i="7"/>
  <c r="BD97" i="7"/>
  <c r="AZ252" i="10"/>
  <c r="AZ60" i="10"/>
  <c r="BC210" i="10"/>
  <c r="BC209" i="10"/>
  <c r="BC208" i="10"/>
  <c r="BC212" i="10"/>
  <c r="BC206" i="10"/>
  <c r="BC215" i="10"/>
  <c r="BC213" i="10"/>
  <c r="BC207" i="10"/>
  <c r="BC211" i="10"/>
  <c r="BC214" i="10"/>
  <c r="BC24" i="3"/>
  <c r="BD22" i="3"/>
  <c r="BB56" i="3"/>
  <c r="BB54" i="3"/>
  <c r="BB57" i="3"/>
  <c r="BB58" i="3"/>
  <c r="BB55" i="3"/>
  <c r="BC3" i="3"/>
  <c r="BC5" i="12"/>
  <c r="BC5" i="11"/>
  <c r="BE4" i="12"/>
  <c r="BE4" i="11"/>
  <c r="BD15" i="11"/>
  <c r="BD27" i="11"/>
  <c r="BD11" i="12" s="1"/>
  <c r="BD95" i="12" s="1"/>
  <c r="BD79" i="11"/>
  <c r="BD80" i="11" s="1"/>
  <c r="BC65" i="3"/>
  <c r="BC101" i="12" s="1"/>
  <c r="BC133" i="12" s="1"/>
  <c r="BC5" i="6"/>
  <c r="BD10" i="6"/>
  <c r="BD16" i="6"/>
  <c r="BD51" i="6"/>
  <c r="BE4" i="6"/>
  <c r="BC25" i="6"/>
  <c r="BC232" i="25" s="1"/>
  <c r="BC27" i="6"/>
  <c r="BC234" i="25" s="1"/>
  <c r="BC31" i="6"/>
  <c r="BC238" i="25" s="1"/>
  <c r="BC21" i="6"/>
  <c r="BC228" i="25" s="1"/>
  <c r="BC29" i="6"/>
  <c r="BC236" i="25" s="1"/>
  <c r="BC28" i="6"/>
  <c r="BC235" i="25" s="1"/>
  <c r="BC32" i="6"/>
  <c r="BC239" i="25" s="1"/>
  <c r="BC34" i="6"/>
  <c r="BC241" i="25" s="1"/>
  <c r="BC33" i="6"/>
  <c r="BC240" i="25" s="1"/>
  <c r="BC22" i="6"/>
  <c r="BC229" i="25" s="1"/>
  <c r="BC24" i="6"/>
  <c r="BC231" i="25" s="1"/>
  <c r="BC26" i="6"/>
  <c r="BC233" i="25" s="1"/>
  <c r="BC23" i="6"/>
  <c r="BC230" i="25" s="1"/>
  <c r="BC30" i="6"/>
  <c r="BC237" i="25" s="1"/>
  <c r="BC35" i="6"/>
  <c r="BC242" i="25" s="1"/>
  <c r="BC37" i="6"/>
  <c r="BC244" i="25" s="1"/>
  <c r="BC20" i="6"/>
  <c r="BC227" i="25" s="1"/>
  <c r="BC19" i="6"/>
  <c r="BC226" i="25" s="1"/>
  <c r="BC36" i="6"/>
  <c r="BC243" i="25" s="1"/>
  <c r="BE94" i="3"/>
  <c r="BE43" i="3"/>
  <c r="BE93" i="3"/>
  <c r="BE44" i="3"/>
  <c r="BE42" i="3"/>
  <c r="BE39" i="3"/>
  <c r="BE41" i="3"/>
  <c r="BE30" i="3"/>
  <c r="BE37" i="3"/>
  <c r="BE26" i="3"/>
  <c r="BE40" i="3"/>
  <c r="BE38" i="3"/>
  <c r="BF23" i="3"/>
  <c r="BE36" i="3"/>
  <c r="BD27" i="3"/>
  <c r="BD33" i="3"/>
  <c r="BD41" i="10" s="1"/>
  <c r="BF48" i="3"/>
  <c r="BF52" i="3"/>
  <c r="BI50" i="3"/>
  <c r="BD104" i="3"/>
  <c r="BD108" i="3"/>
  <c r="BD109" i="3"/>
  <c r="BD105" i="3"/>
  <c r="BD107" i="3"/>
  <c r="BD106" i="3"/>
  <c r="BD102" i="3"/>
  <c r="BD101" i="3"/>
  <c r="BD103" i="3"/>
  <c r="BE90" i="3"/>
  <c r="BD89" i="3"/>
  <c r="BD91" i="3" s="1"/>
  <c r="BD97" i="3"/>
  <c r="BD260" i="10" s="1"/>
  <c r="BF51" i="3"/>
  <c r="BF49" i="3"/>
  <c r="BC98" i="3"/>
  <c r="BC248" i="10" s="1"/>
  <c r="AY342" i="7"/>
  <c r="BE69" i="30" l="1"/>
  <c r="BE70" i="30"/>
  <c r="BE93" i="27" s="1"/>
  <c r="BE68" i="30"/>
  <c r="BE95" i="3"/>
  <c r="BE233" i="10" s="1"/>
  <c r="BE100" i="3"/>
  <c r="BD142" i="28"/>
  <c r="BF35" i="3"/>
  <c r="BF32" i="3"/>
  <c r="BF29" i="3"/>
  <c r="BF72" i="7" s="1"/>
  <c r="BF31" i="3"/>
  <c r="BE64" i="30"/>
  <c r="BE66" i="30" s="1"/>
  <c r="BE96" i="3"/>
  <c r="BE234" i="10" s="1"/>
  <c r="BB108" i="25"/>
  <c r="BB109" i="25" s="1"/>
  <c r="BB38" i="25"/>
  <c r="BB66" i="25" s="1"/>
  <c r="BB77" i="27" s="1"/>
  <c r="AE347" i="7"/>
  <c r="AE348" i="7" s="1"/>
  <c r="AE344" i="7"/>
  <c r="AF340" i="7" s="1"/>
  <c r="BD138" i="28"/>
  <c r="BC134" i="28"/>
  <c r="BA144" i="28"/>
  <c r="BB136" i="28"/>
  <c r="BB137" i="28" s="1"/>
  <c r="BB141" i="28" s="1"/>
  <c r="BB143" i="28" s="1"/>
  <c r="BB254" i="10" s="1"/>
  <c r="BA69" i="28"/>
  <c r="BA33" i="25"/>
  <c r="BA80" i="27" s="1"/>
  <c r="BA110" i="25"/>
  <c r="BA94" i="25"/>
  <c r="BA101" i="25" s="1"/>
  <c r="BA102" i="25" s="1"/>
  <c r="BA19" i="25"/>
  <c r="BA60" i="27" s="1"/>
  <c r="BA41" i="28"/>
  <c r="BD74" i="27"/>
  <c r="BD113" i="27" s="1"/>
  <c r="BB18" i="11"/>
  <c r="BB21" i="11" s="1"/>
  <c r="BC111" i="28"/>
  <c r="BC105" i="28"/>
  <c r="BC115" i="28"/>
  <c r="BC63" i="28"/>
  <c r="BE29" i="30"/>
  <c r="BE30" i="30"/>
  <c r="BE27" i="30"/>
  <c r="BE28" i="30"/>
  <c r="BE46" i="29" s="1"/>
  <c r="BD31" i="30"/>
  <c r="BC195" i="25"/>
  <c r="BC194" i="25"/>
  <c r="BC193" i="25"/>
  <c r="BC192" i="25"/>
  <c r="BC191" i="25"/>
  <c r="BC190" i="25"/>
  <c r="BC189" i="25"/>
  <c r="BC188" i="25"/>
  <c r="BC187" i="25"/>
  <c r="BC186" i="25"/>
  <c r="BC185" i="25"/>
  <c r="BC184" i="25"/>
  <c r="BC183" i="25"/>
  <c r="BC182" i="25"/>
  <c r="BC181" i="25"/>
  <c r="BC180" i="25"/>
  <c r="BC179" i="25"/>
  <c r="BC178" i="25"/>
  <c r="BC177" i="25"/>
  <c r="BC176" i="25"/>
  <c r="BC268" i="25"/>
  <c r="BC52" i="25" s="1"/>
  <c r="BC219" i="25"/>
  <c r="BC135" i="28"/>
  <c r="BC130" i="28"/>
  <c r="BC67" i="28"/>
  <c r="BC66" i="28"/>
  <c r="BC39" i="28"/>
  <c r="BC38" i="28"/>
  <c r="BE155" i="28"/>
  <c r="BE156" i="28" s="1"/>
  <c r="BB17" i="11"/>
  <c r="BB20" i="11" s="1"/>
  <c r="BB12" i="6"/>
  <c r="BC135" i="27"/>
  <c r="BC137" i="27" s="1"/>
  <c r="BC94" i="27"/>
  <c r="BE82" i="30"/>
  <c r="BE81" i="30"/>
  <c r="BE80" i="30"/>
  <c r="BE79" i="30"/>
  <c r="BE78" i="30"/>
  <c r="BE77" i="30"/>
  <c r="BE76" i="30"/>
  <c r="BE83" i="30"/>
  <c r="BE75" i="30"/>
  <c r="BE74" i="30"/>
  <c r="BF65" i="30"/>
  <c r="BE71" i="30"/>
  <c r="BD136" i="27"/>
  <c r="BD92" i="27"/>
  <c r="BD72" i="30"/>
  <c r="BA97" i="27"/>
  <c r="BA139" i="27"/>
  <c r="BA140" i="27" s="1"/>
  <c r="BA125" i="25"/>
  <c r="BA158" i="25"/>
  <c r="BA159" i="25" s="1"/>
  <c r="BB82" i="25"/>
  <c r="BB96" i="27" s="1"/>
  <c r="BB124" i="25"/>
  <c r="BB353" i="10"/>
  <c r="BB352" i="10"/>
  <c r="BB40" i="28"/>
  <c r="BB68" i="28"/>
  <c r="AX68" i="27"/>
  <c r="BD2" i="26"/>
  <c r="BD2" i="28"/>
  <c r="BD104" i="28" s="1"/>
  <c r="BC1" i="26"/>
  <c r="BC1" i="28"/>
  <c r="AZ142" i="25"/>
  <c r="AY66" i="27"/>
  <c r="AY67" i="27" s="1"/>
  <c r="AY64" i="27"/>
  <c r="AZ25" i="25"/>
  <c r="AZ26" i="25" s="1"/>
  <c r="AZ61" i="25"/>
  <c r="BA109" i="25"/>
  <c r="BA140" i="25"/>
  <c r="BA141" i="25" s="1"/>
  <c r="BC75" i="27"/>
  <c r="BC112" i="27"/>
  <c r="BC114" i="27" s="1"/>
  <c r="BD73" i="27"/>
  <c r="BA116" i="27"/>
  <c r="BA117" i="27" s="1"/>
  <c r="BA78" i="27"/>
  <c r="BD2" i="27"/>
  <c r="BD2" i="25"/>
  <c r="BD2" i="29"/>
  <c r="BB351" i="10"/>
  <c r="BE41" i="30"/>
  <c r="BE39" i="30"/>
  <c r="BE33" i="30"/>
  <c r="BE37" i="30"/>
  <c r="BE38" i="30"/>
  <c r="BE35" i="30"/>
  <c r="BF24" i="30"/>
  <c r="BE36" i="30"/>
  <c r="BE2" i="30"/>
  <c r="BE34" i="30"/>
  <c r="BE42" i="30"/>
  <c r="BE23" i="30"/>
  <c r="BE40" i="30"/>
  <c r="BD47" i="29"/>
  <c r="BB341" i="10"/>
  <c r="BD25" i="30"/>
  <c r="BD1" i="30"/>
  <c r="BD23" i="29"/>
  <c r="BD48" i="29" s="1"/>
  <c r="BD49" i="29" s="1"/>
  <c r="BC1" i="27"/>
  <c r="BC1" i="29"/>
  <c r="BC1" i="25"/>
  <c r="BA113" i="12"/>
  <c r="BA10" i="12"/>
  <c r="BA5" i="8" s="1"/>
  <c r="BB23" i="11"/>
  <c r="BB10" i="12" s="1"/>
  <c r="BB5" i="8" s="1"/>
  <c r="BA60" i="10"/>
  <c r="BA338" i="7" s="1"/>
  <c r="BC219" i="10"/>
  <c r="BD207" i="10"/>
  <c r="BD212" i="10"/>
  <c r="BD211" i="10"/>
  <c r="BD208" i="10"/>
  <c r="BD210" i="10"/>
  <c r="BD209" i="10"/>
  <c r="BD206" i="10"/>
  <c r="BD214" i="10"/>
  <c r="BD215" i="10"/>
  <c r="BD213" i="10"/>
  <c r="BA238" i="10"/>
  <c r="BF4" i="10"/>
  <c r="BF4" i="7"/>
  <c r="BC81" i="10"/>
  <c r="BB154" i="10"/>
  <c r="BB204" i="10"/>
  <c r="BB66" i="10"/>
  <c r="BB83" i="10" s="1"/>
  <c r="BB177" i="10" s="1"/>
  <c r="BB155" i="10"/>
  <c r="BB156" i="10"/>
  <c r="BB144" i="10"/>
  <c r="BB43" i="10"/>
  <c r="BB252" i="10" s="1"/>
  <c r="BB87" i="10"/>
  <c r="BB272" i="10" s="1"/>
  <c r="BB17" i="10"/>
  <c r="BB238" i="10" s="1"/>
  <c r="BE96" i="7"/>
  <c r="BE201" i="7"/>
  <c r="BE149" i="7"/>
  <c r="BE202" i="10"/>
  <c r="BE64" i="10"/>
  <c r="BB149" i="10"/>
  <c r="BB167" i="10"/>
  <c r="BD22" i="10"/>
  <c r="BD27" i="10"/>
  <c r="BD24" i="10"/>
  <c r="BD23" i="10"/>
  <c r="BD21" i="10"/>
  <c r="BD28" i="10"/>
  <c r="BD20" i="10"/>
  <c r="BD25" i="10"/>
  <c r="BD26" i="10"/>
  <c r="BB168" i="10"/>
  <c r="BB49" i="25" s="1"/>
  <c r="BB101" i="27" s="1"/>
  <c r="AY343" i="7"/>
  <c r="BD5" i="10"/>
  <c r="BD5" i="7"/>
  <c r="BE15" i="10"/>
  <c r="BE202" i="7"/>
  <c r="BE278" i="7"/>
  <c r="BE150" i="7"/>
  <c r="BE97" i="7"/>
  <c r="BD53" i="10"/>
  <c r="BD54" i="10"/>
  <c r="BD50" i="10"/>
  <c r="BD45" i="10"/>
  <c r="BD46" i="10"/>
  <c r="BD49" i="10"/>
  <c r="BD51" i="10"/>
  <c r="BD52" i="10"/>
  <c r="BD47" i="10"/>
  <c r="BD48" i="10"/>
  <c r="BC3" i="12"/>
  <c r="BC3" i="10"/>
  <c r="BC3" i="7"/>
  <c r="AZ176" i="10"/>
  <c r="AZ189" i="10"/>
  <c r="AZ338" i="7"/>
  <c r="BC58" i="10"/>
  <c r="BC48" i="25" s="1"/>
  <c r="BD75" i="10"/>
  <c r="BD72" i="10"/>
  <c r="BD70" i="10"/>
  <c r="BD68" i="10"/>
  <c r="BD74" i="10"/>
  <c r="BD69" i="10"/>
  <c r="BD76" i="10"/>
  <c r="BD77" i="10"/>
  <c r="BD73" i="10"/>
  <c r="BD71" i="10"/>
  <c r="BA221" i="10"/>
  <c r="BA264" i="10"/>
  <c r="BC3" i="6"/>
  <c r="BC3" i="11"/>
  <c r="BD3" i="3"/>
  <c r="BD24" i="3"/>
  <c r="BE22" i="3"/>
  <c r="BC56" i="3"/>
  <c r="BC57" i="3"/>
  <c r="BC54" i="3"/>
  <c r="BC58" i="3"/>
  <c r="BC55" i="3"/>
  <c r="BE79" i="11"/>
  <c r="BE80" i="11" s="1"/>
  <c r="BE27" i="11"/>
  <c r="BE11" i="12" s="1"/>
  <c r="BE95" i="12" s="1"/>
  <c r="BE15" i="11"/>
  <c r="BF4" i="12"/>
  <c r="BF4" i="11"/>
  <c r="BD5" i="12"/>
  <c r="BD5" i="11"/>
  <c r="BF4" i="6"/>
  <c r="BD25" i="6"/>
  <c r="BD232" i="25" s="1"/>
  <c r="BD21" i="6"/>
  <c r="BD228" i="25" s="1"/>
  <c r="BD26" i="6"/>
  <c r="BD233" i="25" s="1"/>
  <c r="BD20" i="6"/>
  <c r="BD227" i="25" s="1"/>
  <c r="BD31" i="6"/>
  <c r="BD238" i="25" s="1"/>
  <c r="BD27" i="6"/>
  <c r="BD234" i="25" s="1"/>
  <c r="BD28" i="6"/>
  <c r="BD235" i="25" s="1"/>
  <c r="BD36" i="6"/>
  <c r="BD243" i="25" s="1"/>
  <c r="BD33" i="6"/>
  <c r="BD240" i="25" s="1"/>
  <c r="BD32" i="6"/>
  <c r="BD239" i="25" s="1"/>
  <c r="BD24" i="6"/>
  <c r="BD231" i="25" s="1"/>
  <c r="BD34" i="6"/>
  <c r="BD241" i="25" s="1"/>
  <c r="BD29" i="6"/>
  <c r="BD236" i="25" s="1"/>
  <c r="BD23" i="6"/>
  <c r="BD230" i="25" s="1"/>
  <c r="BD30" i="6"/>
  <c r="BD237" i="25" s="1"/>
  <c r="BD19" i="6"/>
  <c r="BD226" i="25" s="1"/>
  <c r="BD37" i="6"/>
  <c r="BD244" i="25" s="1"/>
  <c r="BD22" i="6"/>
  <c r="BD229" i="25" s="1"/>
  <c r="BD35" i="6"/>
  <c r="BD242" i="25" s="1"/>
  <c r="BD98" i="3"/>
  <c r="BD248" i="10" s="1"/>
  <c r="BD65" i="3"/>
  <c r="BD101" i="12" s="1"/>
  <c r="BD133" i="12" s="1"/>
  <c r="BD5" i="6"/>
  <c r="BE10" i="6"/>
  <c r="BE51" i="6"/>
  <c r="BE16" i="6"/>
  <c r="BJ50" i="3"/>
  <c r="BG51" i="3"/>
  <c r="BG49" i="3"/>
  <c r="BE27" i="3"/>
  <c r="BG52" i="3"/>
  <c r="BF94" i="3"/>
  <c r="BF93" i="3"/>
  <c r="BF39" i="3"/>
  <c r="BF44" i="3"/>
  <c r="BF41" i="3"/>
  <c r="BF38" i="3"/>
  <c r="BF37" i="3"/>
  <c r="BF26" i="3"/>
  <c r="BF43" i="3"/>
  <c r="BF42" i="3"/>
  <c r="BG23" i="3"/>
  <c r="BF36" i="3"/>
  <c r="BF30" i="3"/>
  <c r="BF40" i="3"/>
  <c r="BG48" i="3"/>
  <c r="BE109" i="3"/>
  <c r="BE107" i="3"/>
  <c r="BE105" i="3"/>
  <c r="BE103" i="3"/>
  <c r="BE102" i="3"/>
  <c r="BE104" i="3"/>
  <c r="BE106" i="3"/>
  <c r="BE108" i="3"/>
  <c r="BE101" i="3"/>
  <c r="BF90" i="3"/>
  <c r="BE89" i="3"/>
  <c r="BE91" i="3" s="1"/>
  <c r="BE97" i="3"/>
  <c r="BE260" i="10" s="1"/>
  <c r="BE33" i="3"/>
  <c r="BE41" i="10" s="1"/>
  <c r="BA342" i="7"/>
  <c r="AZ342" i="7"/>
  <c r="BF70" i="30" l="1"/>
  <c r="BF93" i="27" s="1"/>
  <c r="BF69" i="30"/>
  <c r="BF68" i="30"/>
  <c r="BF95" i="3"/>
  <c r="BF233" i="10" s="1"/>
  <c r="BF100" i="3"/>
  <c r="BE142" i="28"/>
  <c r="BG35" i="3"/>
  <c r="BG32" i="3"/>
  <c r="BG29" i="3"/>
  <c r="BG72" i="7" s="1"/>
  <c r="BG31" i="3"/>
  <c r="BB140" i="25"/>
  <c r="BB141" i="25" s="1"/>
  <c r="BF64" i="30"/>
  <c r="BF66" i="30" s="1"/>
  <c r="BF96" i="3"/>
  <c r="BF234" i="10" s="1"/>
  <c r="BC38" i="25"/>
  <c r="BC66" i="25" s="1"/>
  <c r="BC77" i="27" s="1"/>
  <c r="BE138" i="28"/>
  <c r="AF347" i="7"/>
  <c r="AF348" i="7" s="1"/>
  <c r="AF344" i="7"/>
  <c r="AG340" i="7" s="1"/>
  <c r="BD134" i="28"/>
  <c r="BA142" i="25"/>
  <c r="BB144" i="28"/>
  <c r="BC136" i="28"/>
  <c r="BC137" i="28" s="1"/>
  <c r="BC141" i="28" s="1"/>
  <c r="BC143" i="28" s="1"/>
  <c r="BC254" i="10" s="1"/>
  <c r="BB69" i="28"/>
  <c r="BB33" i="25"/>
  <c r="BB80" i="27" s="1"/>
  <c r="BB110" i="25"/>
  <c r="BB41" i="28"/>
  <c r="BB94" i="25"/>
  <c r="BB101" i="25" s="1"/>
  <c r="BB102" i="25" s="1"/>
  <c r="BB19" i="25"/>
  <c r="BB60" i="27" s="1"/>
  <c r="BE74" i="27"/>
  <c r="BE113" i="27" s="1"/>
  <c r="BD63" i="28"/>
  <c r="BD111" i="28"/>
  <c r="BD105" i="28"/>
  <c r="BD115" i="28"/>
  <c r="BF29" i="30"/>
  <c r="BF30" i="30"/>
  <c r="BF28" i="30"/>
  <c r="BF46" i="29" s="1"/>
  <c r="BF27" i="30"/>
  <c r="BE31" i="30"/>
  <c r="BD195" i="25"/>
  <c r="BD194" i="25"/>
  <c r="BD193" i="25"/>
  <c r="BD192" i="25"/>
  <c r="BD191" i="25"/>
  <c r="BD190" i="25"/>
  <c r="BD189" i="25"/>
  <c r="BD188" i="25"/>
  <c r="BD187" i="25"/>
  <c r="BD186" i="25"/>
  <c r="BD185" i="25"/>
  <c r="BD184" i="25"/>
  <c r="BD183" i="25"/>
  <c r="BD182" i="25"/>
  <c r="BD181" i="25"/>
  <c r="BD180" i="25"/>
  <c r="BD179" i="25"/>
  <c r="BD178" i="25"/>
  <c r="BD177" i="25"/>
  <c r="BD176" i="25"/>
  <c r="BD268" i="25"/>
  <c r="BD52" i="25" s="1"/>
  <c r="BD219" i="25"/>
  <c r="BA25" i="25"/>
  <c r="BA26" i="25" s="1"/>
  <c r="BA61" i="25"/>
  <c r="BD135" i="28"/>
  <c r="BD130" i="28"/>
  <c r="BD38" i="28"/>
  <c r="BD67" i="28"/>
  <c r="BD66" i="28"/>
  <c r="BD39" i="28"/>
  <c r="BF155" i="28"/>
  <c r="BF156" i="28" s="1"/>
  <c r="BD3" i="12"/>
  <c r="BD94" i="27"/>
  <c r="BD135" i="27"/>
  <c r="BD137" i="27" s="1"/>
  <c r="BE72" i="30"/>
  <c r="BF83" i="30"/>
  <c r="BF82" i="30"/>
  <c r="BF81" i="30"/>
  <c r="BF80" i="30"/>
  <c r="BF79" i="30"/>
  <c r="BF78" i="30"/>
  <c r="BF76" i="30"/>
  <c r="BF75" i="30"/>
  <c r="BF74" i="30"/>
  <c r="BF77" i="30"/>
  <c r="BG65" i="30"/>
  <c r="BF71" i="30"/>
  <c r="BE136" i="27"/>
  <c r="BE92" i="27"/>
  <c r="BB97" i="27"/>
  <c r="BB139" i="27"/>
  <c r="BB140" i="27" s="1"/>
  <c r="BB125" i="25"/>
  <c r="BB158" i="25"/>
  <c r="BB159" i="25" s="1"/>
  <c r="BC82" i="25"/>
  <c r="BC96" i="27" s="1"/>
  <c r="BC124" i="25"/>
  <c r="BC18" i="11"/>
  <c r="BC21" i="11" s="1"/>
  <c r="BC12" i="6"/>
  <c r="AY68" i="27"/>
  <c r="AZ66" i="27"/>
  <c r="AZ67" i="27" s="1"/>
  <c r="AZ64" i="27"/>
  <c r="BC68" i="28"/>
  <c r="BD1" i="26"/>
  <c r="BD1" i="28"/>
  <c r="BC40" i="28"/>
  <c r="BA66" i="27"/>
  <c r="BA67" i="27" s="1"/>
  <c r="BA64" i="27"/>
  <c r="BE2" i="26"/>
  <c r="BE2" i="28"/>
  <c r="BE104" i="28" s="1"/>
  <c r="BC108" i="25"/>
  <c r="BC140" i="25" s="1"/>
  <c r="BC141" i="25" s="1"/>
  <c r="BA189" i="10"/>
  <c r="BA176" i="10"/>
  <c r="BE73" i="27"/>
  <c r="BD112" i="27"/>
  <c r="BD114" i="27" s="1"/>
  <c r="BD75" i="27"/>
  <c r="BB116" i="27"/>
  <c r="BB117" i="27" s="1"/>
  <c r="BB78" i="27"/>
  <c r="BE47" i="29"/>
  <c r="BE2" i="27"/>
  <c r="BE2" i="29"/>
  <c r="BE2" i="25"/>
  <c r="BD1" i="27"/>
  <c r="BD1" i="29"/>
  <c r="BD1" i="25"/>
  <c r="BE1" i="30"/>
  <c r="BE25" i="30"/>
  <c r="BF41" i="30"/>
  <c r="BF34" i="30"/>
  <c r="BF37" i="30"/>
  <c r="BF36" i="30"/>
  <c r="BG24" i="30"/>
  <c r="BF38" i="30"/>
  <c r="BF35" i="30"/>
  <c r="BF23" i="30"/>
  <c r="BF2" i="30"/>
  <c r="BF40" i="30"/>
  <c r="BF42" i="30"/>
  <c r="BF33" i="30"/>
  <c r="BF39" i="30"/>
  <c r="BE23" i="29"/>
  <c r="BE48" i="29" s="1"/>
  <c r="BE49" i="29" s="1"/>
  <c r="BB113" i="12"/>
  <c r="BB60" i="10"/>
  <c r="BB338" i="7" s="1"/>
  <c r="BD3" i="6"/>
  <c r="BD219" i="10"/>
  <c r="BE207" i="10"/>
  <c r="BE206" i="10"/>
  <c r="BE208" i="10"/>
  <c r="BE210" i="10"/>
  <c r="BE214" i="10"/>
  <c r="BE213" i="10"/>
  <c r="BE209" i="10"/>
  <c r="BE212" i="10"/>
  <c r="BE211" i="10"/>
  <c r="BE215" i="10"/>
  <c r="BC168" i="10"/>
  <c r="BC49" i="25" s="1"/>
  <c r="BC101" i="27" s="1"/>
  <c r="BE53" i="10"/>
  <c r="BE45" i="10"/>
  <c r="BE46" i="10"/>
  <c r="BE50" i="10"/>
  <c r="BE51" i="10"/>
  <c r="BE52" i="10"/>
  <c r="BE54" i="10"/>
  <c r="BE48" i="10"/>
  <c r="BE49" i="10"/>
  <c r="BE47" i="10"/>
  <c r="BC353" i="10"/>
  <c r="BC352" i="10"/>
  <c r="BC351" i="10"/>
  <c r="BC341" i="10"/>
  <c r="BC17" i="11"/>
  <c r="BC20" i="11" s="1"/>
  <c r="BC23" i="11" s="1"/>
  <c r="BD81" i="10"/>
  <c r="BA343" i="7"/>
  <c r="BF278" i="7"/>
  <c r="BF15" i="10"/>
  <c r="BF202" i="7"/>
  <c r="BF150" i="7"/>
  <c r="BF97" i="7"/>
  <c r="BF64" i="10"/>
  <c r="BF202" i="10"/>
  <c r="BD3" i="10"/>
  <c r="BD3" i="7"/>
  <c r="BB221" i="10"/>
  <c r="BB264" i="10"/>
  <c r="BC154" i="10"/>
  <c r="BC204" i="10"/>
  <c r="BC156" i="10"/>
  <c r="BC87" i="10"/>
  <c r="BC272" i="10" s="1"/>
  <c r="BC144" i="10"/>
  <c r="BC43" i="10"/>
  <c r="BC252" i="10" s="1"/>
  <c r="BC17" i="10"/>
  <c r="BC238" i="10" s="1"/>
  <c r="BC155" i="10"/>
  <c r="BC66" i="10"/>
  <c r="BC83" i="10" s="1"/>
  <c r="BC177" i="10" s="1"/>
  <c r="BE21" i="10"/>
  <c r="BE24" i="10"/>
  <c r="BE22" i="10"/>
  <c r="BE28" i="10"/>
  <c r="BE23" i="10"/>
  <c r="BE27" i="10"/>
  <c r="BE25" i="10"/>
  <c r="BE26" i="10"/>
  <c r="BE20" i="10"/>
  <c r="BE5" i="10"/>
  <c r="BE5" i="7"/>
  <c r="BC149" i="10"/>
  <c r="BC167" i="10"/>
  <c r="BD58" i="10"/>
  <c r="BD48" i="25" s="1"/>
  <c r="BE74" i="10"/>
  <c r="BE76" i="10"/>
  <c r="BE69" i="10"/>
  <c r="BE72" i="10"/>
  <c r="BE77" i="10"/>
  <c r="BE73" i="10"/>
  <c r="BE71" i="10"/>
  <c r="BE68" i="10"/>
  <c r="BE70" i="10"/>
  <c r="BE75" i="10"/>
  <c r="BF201" i="7"/>
  <c r="BF149" i="7"/>
  <c r="BF96" i="7"/>
  <c r="BG4" i="10"/>
  <c r="BG4" i="7"/>
  <c r="BD3" i="11"/>
  <c r="AZ343" i="7"/>
  <c r="BE3" i="3"/>
  <c r="BE24" i="3"/>
  <c r="BF22" i="3"/>
  <c r="BD56" i="3"/>
  <c r="BD58" i="3"/>
  <c r="BD57" i="3"/>
  <c r="BD55" i="3"/>
  <c r="BD54" i="3"/>
  <c r="BE5" i="12"/>
  <c r="BE5" i="11"/>
  <c r="BF79" i="11"/>
  <c r="BF80" i="11" s="1"/>
  <c r="BF27" i="11"/>
  <c r="BF11" i="12" s="1"/>
  <c r="BF95" i="12" s="1"/>
  <c r="BF15" i="11"/>
  <c r="BG4" i="12"/>
  <c r="BG4" i="11"/>
  <c r="BF33" i="3"/>
  <c r="BF41" i="10" s="1"/>
  <c r="BE25" i="6"/>
  <c r="BE232" i="25" s="1"/>
  <c r="BE21" i="6"/>
  <c r="BE228" i="25" s="1"/>
  <c r="BE26" i="6"/>
  <c r="BE233" i="25" s="1"/>
  <c r="BE33" i="6"/>
  <c r="BE240" i="25" s="1"/>
  <c r="BE29" i="6"/>
  <c r="BE236" i="25" s="1"/>
  <c r="BE31" i="6"/>
  <c r="BE238" i="25" s="1"/>
  <c r="BE20" i="6"/>
  <c r="BE227" i="25" s="1"/>
  <c r="BE34" i="6"/>
  <c r="BE241" i="25" s="1"/>
  <c r="BE28" i="6"/>
  <c r="BE235" i="25" s="1"/>
  <c r="BE36" i="6"/>
  <c r="BE243" i="25" s="1"/>
  <c r="BE27" i="6"/>
  <c r="BE234" i="25" s="1"/>
  <c r="BE32" i="6"/>
  <c r="BE239" i="25" s="1"/>
  <c r="BE22" i="6"/>
  <c r="BE229" i="25" s="1"/>
  <c r="BE23" i="6"/>
  <c r="BE230" i="25" s="1"/>
  <c r="BE37" i="6"/>
  <c r="BE244" i="25" s="1"/>
  <c r="BE30" i="6"/>
  <c r="BE237" i="25" s="1"/>
  <c r="BE19" i="6"/>
  <c r="BE226" i="25" s="1"/>
  <c r="BE35" i="6"/>
  <c r="BE242" i="25" s="1"/>
  <c r="BE24" i="6"/>
  <c r="BE231" i="25" s="1"/>
  <c r="BE65" i="3"/>
  <c r="BE101" i="12" s="1"/>
  <c r="BE133" i="12" s="1"/>
  <c r="BE5" i="6"/>
  <c r="BF10" i="6"/>
  <c r="BF51" i="6"/>
  <c r="BF16" i="6"/>
  <c r="BG4" i="6"/>
  <c r="BF27" i="3"/>
  <c r="BH49" i="3"/>
  <c r="BE98" i="3"/>
  <c r="BE248" i="10" s="1"/>
  <c r="BH51" i="3"/>
  <c r="BF108" i="3"/>
  <c r="BF106" i="3"/>
  <c r="BF105" i="3"/>
  <c r="BF107" i="3"/>
  <c r="BF103" i="3"/>
  <c r="BF97" i="3"/>
  <c r="BF260" i="10" s="1"/>
  <c r="BF104" i="3"/>
  <c r="BF102" i="3"/>
  <c r="BF101" i="3"/>
  <c r="BF109" i="3"/>
  <c r="BG90" i="3"/>
  <c r="BF89" i="3"/>
  <c r="BF91" i="3" s="1"/>
  <c r="BG94" i="3"/>
  <c r="BG93" i="3"/>
  <c r="BG44" i="3"/>
  <c r="BG42" i="3"/>
  <c r="BG39" i="3"/>
  <c r="BG41" i="3"/>
  <c r="BG30" i="3"/>
  <c r="BG38" i="3"/>
  <c r="BG37" i="3"/>
  <c r="BG43" i="3"/>
  <c r="BH23" i="3"/>
  <c r="BG36" i="3"/>
  <c r="BG26" i="3"/>
  <c r="BG40" i="3"/>
  <c r="BH52" i="3"/>
  <c r="BK50" i="3"/>
  <c r="BH48" i="3"/>
  <c r="BB342" i="7"/>
  <c r="BG70" i="30" l="1"/>
  <c r="BG68" i="30"/>
  <c r="BG69" i="30"/>
  <c r="BF142" i="28"/>
  <c r="BG95" i="3"/>
  <c r="BG233" i="10" s="1"/>
  <c r="BG100" i="3"/>
  <c r="BH32" i="3"/>
  <c r="BH29" i="3"/>
  <c r="BH72" i="7" s="1"/>
  <c r="BH35" i="3"/>
  <c r="BH31" i="3"/>
  <c r="BG93" i="27"/>
  <c r="BG64" i="30"/>
  <c r="BG66" i="30" s="1"/>
  <c r="BG96" i="3"/>
  <c r="BG234" i="10" s="1"/>
  <c r="BD38" i="25"/>
  <c r="BD66" i="25" s="1"/>
  <c r="BD77" i="27" s="1"/>
  <c r="BD136" i="28"/>
  <c r="BD137" i="28" s="1"/>
  <c r="BD141" i="28" s="1"/>
  <c r="BD143" i="28" s="1"/>
  <c r="BD254" i="10" s="1"/>
  <c r="AG347" i="7"/>
  <c r="AG348" i="7" s="1"/>
  <c r="AG344" i="7"/>
  <c r="AH340" i="7" s="1"/>
  <c r="BF138" i="28"/>
  <c r="BE134" i="28"/>
  <c r="BC144" i="28"/>
  <c r="BB61" i="25"/>
  <c r="BD341" i="10"/>
  <c r="BB25" i="25"/>
  <c r="BB26" i="25" s="1"/>
  <c r="BC69" i="28"/>
  <c r="BC33" i="25"/>
  <c r="BC80" i="27" s="1"/>
  <c r="BC110" i="25"/>
  <c r="BB66" i="27"/>
  <c r="BB67" i="27" s="1"/>
  <c r="BC41" i="28"/>
  <c r="BC19" i="25"/>
  <c r="BC60" i="27" s="1"/>
  <c r="BC94" i="25"/>
  <c r="BC101" i="25" s="1"/>
  <c r="BC102" i="25" s="1"/>
  <c r="BF74" i="27"/>
  <c r="BF113" i="27" s="1"/>
  <c r="BF31" i="30"/>
  <c r="BE63" i="28"/>
  <c r="BE115" i="28"/>
  <c r="BE111" i="28"/>
  <c r="BE105" i="28"/>
  <c r="BG30" i="30"/>
  <c r="BG29" i="30"/>
  <c r="BG27" i="30"/>
  <c r="BG28" i="30"/>
  <c r="BG46" i="29" s="1"/>
  <c r="BE195" i="25"/>
  <c r="BE194" i="25"/>
  <c r="BE193" i="25"/>
  <c r="BE192" i="25"/>
  <c r="BE191" i="25"/>
  <c r="BE190" i="25"/>
  <c r="BE189" i="25"/>
  <c r="BE188" i="25"/>
  <c r="BE187" i="25"/>
  <c r="BE186" i="25"/>
  <c r="BE185" i="25"/>
  <c r="BE180" i="25"/>
  <c r="BE179" i="25"/>
  <c r="BE178" i="25"/>
  <c r="BE177" i="25"/>
  <c r="BE176" i="25"/>
  <c r="BE184" i="25"/>
  <c r="BE183" i="25"/>
  <c r="BE182" i="25"/>
  <c r="BE181" i="25"/>
  <c r="BE268" i="25"/>
  <c r="BE52" i="25" s="1"/>
  <c r="BE219" i="25"/>
  <c r="BE135" i="28"/>
  <c r="BE130" i="28"/>
  <c r="BE67" i="28"/>
  <c r="BE66" i="28"/>
  <c r="BE39" i="28"/>
  <c r="BE38" i="28"/>
  <c r="BG155" i="28"/>
  <c r="BG156" i="28" s="1"/>
  <c r="BE3" i="11"/>
  <c r="BD17" i="11"/>
  <c r="BD20" i="11" s="1"/>
  <c r="BB142" i="25"/>
  <c r="BF72" i="30"/>
  <c r="BD18" i="11"/>
  <c r="BD21" i="11" s="1"/>
  <c r="BD351" i="10"/>
  <c r="BD352" i="10"/>
  <c r="BG83" i="30"/>
  <c r="BG81" i="30"/>
  <c r="BG80" i="30"/>
  <c r="BG79" i="30"/>
  <c r="BG82" i="30"/>
  <c r="BG78" i="30"/>
  <c r="BG76" i="30"/>
  <c r="BG75" i="30"/>
  <c r="BG74" i="30"/>
  <c r="BG77" i="30"/>
  <c r="BH65" i="30"/>
  <c r="BG71" i="30"/>
  <c r="BE94" i="27"/>
  <c r="BE135" i="27"/>
  <c r="BE137" i="27" s="1"/>
  <c r="BF136" i="27"/>
  <c r="BF92" i="27"/>
  <c r="BC97" i="27"/>
  <c r="BC139" i="27"/>
  <c r="BC140" i="27" s="1"/>
  <c r="BC125" i="25"/>
  <c r="BC158" i="25"/>
  <c r="BC159" i="25" s="1"/>
  <c r="BD82" i="25"/>
  <c r="BD96" i="27" s="1"/>
  <c r="BD124" i="25"/>
  <c r="BD353" i="10"/>
  <c r="BD12" i="6"/>
  <c r="BA68" i="27"/>
  <c r="BD40" i="28"/>
  <c r="BD68" i="28"/>
  <c r="BF2" i="26"/>
  <c r="BF2" i="28"/>
  <c r="BF104" i="28" s="1"/>
  <c r="BE1" i="26"/>
  <c r="BE1" i="28"/>
  <c r="AZ68" i="27"/>
  <c r="BC109" i="25"/>
  <c r="BC78" i="27"/>
  <c r="BD108" i="25"/>
  <c r="BF73" i="27"/>
  <c r="BE112" i="27"/>
  <c r="BE114" i="27" s="1"/>
  <c r="BE75" i="27"/>
  <c r="BB176" i="10"/>
  <c r="BG41" i="30"/>
  <c r="BG36" i="30"/>
  <c r="BG34" i="30"/>
  <c r="BH24" i="30"/>
  <c r="BG37" i="30"/>
  <c r="BG39" i="30"/>
  <c r="BG35" i="30"/>
  <c r="BG23" i="30"/>
  <c r="BG42" i="30"/>
  <c r="BG40" i="30"/>
  <c r="BG38" i="30"/>
  <c r="BG2" i="30"/>
  <c r="BG33" i="30"/>
  <c r="BF1" i="30"/>
  <c r="BF25" i="30"/>
  <c r="BB189" i="10"/>
  <c r="BF23" i="29"/>
  <c r="BF48" i="29" s="1"/>
  <c r="BF49" i="29" s="1"/>
  <c r="BF2" i="27"/>
  <c r="BF2" i="25"/>
  <c r="BF2" i="29"/>
  <c r="BF47" i="29"/>
  <c r="BE1" i="27"/>
  <c r="BE1" i="25"/>
  <c r="BE1" i="29"/>
  <c r="BC113" i="12"/>
  <c r="BC10" i="12"/>
  <c r="BC5" i="8" s="1"/>
  <c r="BD23" i="11"/>
  <c r="BD10" i="12" s="1"/>
  <c r="BD5" i="8" s="1"/>
  <c r="BC60" i="10"/>
  <c r="BC176" i="10" s="1"/>
  <c r="BE219" i="10"/>
  <c r="BH4" i="10"/>
  <c r="BH4" i="7"/>
  <c r="BG15" i="10"/>
  <c r="BG202" i="7"/>
  <c r="BG150" i="7"/>
  <c r="BG278" i="7"/>
  <c r="BG97" i="7"/>
  <c r="BB343" i="7"/>
  <c r="BF54" i="10"/>
  <c r="BF48" i="10"/>
  <c r="BF45" i="10"/>
  <c r="BF51" i="10"/>
  <c r="BF53" i="10"/>
  <c r="BF49" i="10"/>
  <c r="BF47" i="10"/>
  <c r="BF50" i="10"/>
  <c r="BF46" i="10"/>
  <c r="BF52" i="10"/>
  <c r="BD155" i="10"/>
  <c r="BD204" i="10"/>
  <c r="BD17" i="10"/>
  <c r="BD238" i="10" s="1"/>
  <c r="BD156" i="10"/>
  <c r="BD144" i="10"/>
  <c r="BD66" i="10"/>
  <c r="BD83" i="10" s="1"/>
  <c r="BD177" i="10" s="1"/>
  <c r="BD43" i="10"/>
  <c r="BD252" i="10" s="1"/>
  <c r="BD87" i="10"/>
  <c r="BD272" i="10" s="1"/>
  <c r="BD154" i="10"/>
  <c r="BE81" i="10"/>
  <c r="BD167" i="10"/>
  <c r="BD149" i="10"/>
  <c r="BF213" i="10"/>
  <c r="BF209" i="10"/>
  <c r="BF212" i="10"/>
  <c r="BF207" i="10"/>
  <c r="BF211" i="10"/>
  <c r="BF210" i="10"/>
  <c r="BF206" i="10"/>
  <c r="BF215" i="10"/>
  <c r="BF214" i="10"/>
  <c r="BF208" i="10"/>
  <c r="BF24" i="10"/>
  <c r="BF22" i="10"/>
  <c r="BF27" i="10"/>
  <c r="BF23" i="10"/>
  <c r="BF21" i="10"/>
  <c r="BF28" i="10"/>
  <c r="BF26" i="10"/>
  <c r="BF25" i="10"/>
  <c r="BF20" i="10"/>
  <c r="BE3" i="6"/>
  <c r="BE3" i="10"/>
  <c r="BE3" i="7"/>
  <c r="BF77" i="10"/>
  <c r="BF74" i="10"/>
  <c r="BF76" i="10"/>
  <c r="BF69" i="10"/>
  <c r="BF73" i="10"/>
  <c r="BF68" i="10"/>
  <c r="BF71" i="10"/>
  <c r="BF72" i="10"/>
  <c r="BF75" i="10"/>
  <c r="BF70" i="10"/>
  <c r="BE58" i="10"/>
  <c r="BE48" i="25" s="1"/>
  <c r="BG202" i="10"/>
  <c r="BG64" i="10"/>
  <c r="BG201" i="7"/>
  <c r="BG149" i="7"/>
  <c r="BG96" i="7"/>
  <c r="BF5" i="10"/>
  <c r="BF5" i="7"/>
  <c r="BE3" i="12"/>
  <c r="BC221" i="10"/>
  <c r="BC264" i="10"/>
  <c r="BD168" i="10"/>
  <c r="BD49" i="25" s="1"/>
  <c r="BD101" i="27" s="1"/>
  <c r="BF3" i="3"/>
  <c r="BG22" i="3"/>
  <c r="BF24" i="3"/>
  <c r="BE56" i="3"/>
  <c r="BE55" i="3"/>
  <c r="BE54" i="3"/>
  <c r="BE58" i="3"/>
  <c r="BE57" i="3"/>
  <c r="BF5" i="12"/>
  <c r="BF5" i="11"/>
  <c r="BH4" i="12"/>
  <c r="BH4" i="11"/>
  <c r="BG79" i="11"/>
  <c r="BG80" i="11" s="1"/>
  <c r="BG27" i="11"/>
  <c r="BG11" i="12" s="1"/>
  <c r="BG95" i="12" s="1"/>
  <c r="BG15" i="11"/>
  <c r="BF25" i="6"/>
  <c r="BF232" i="25" s="1"/>
  <c r="BF29" i="6"/>
  <c r="BF236" i="25" s="1"/>
  <c r="BF20" i="6"/>
  <c r="BF227" i="25" s="1"/>
  <c r="BF27" i="6"/>
  <c r="BF234" i="25" s="1"/>
  <c r="BF21" i="6"/>
  <c r="BF228" i="25" s="1"/>
  <c r="BF31" i="6"/>
  <c r="BF238" i="25" s="1"/>
  <c r="BF24" i="6"/>
  <c r="BF231" i="25" s="1"/>
  <c r="BF26" i="6"/>
  <c r="BF233" i="25" s="1"/>
  <c r="BF33" i="6"/>
  <c r="BF240" i="25" s="1"/>
  <c r="BF30" i="6"/>
  <c r="BF237" i="25" s="1"/>
  <c r="BF35" i="6"/>
  <c r="BF242" i="25" s="1"/>
  <c r="BF34" i="6"/>
  <c r="BF241" i="25" s="1"/>
  <c r="BF32" i="6"/>
  <c r="BF239" i="25" s="1"/>
  <c r="BF23" i="6"/>
  <c r="BF230" i="25" s="1"/>
  <c r="BF28" i="6"/>
  <c r="BF235" i="25" s="1"/>
  <c r="BF37" i="6"/>
  <c r="BF244" i="25" s="1"/>
  <c r="BF22" i="6"/>
  <c r="BF229" i="25" s="1"/>
  <c r="BF19" i="6"/>
  <c r="BF226" i="25" s="1"/>
  <c r="BF36" i="6"/>
  <c r="BF243" i="25" s="1"/>
  <c r="BG10" i="6"/>
  <c r="BH4" i="6"/>
  <c r="BF65" i="3"/>
  <c r="BF101" i="12" s="1"/>
  <c r="BF133" i="12" s="1"/>
  <c r="BF5" i="6"/>
  <c r="BG51" i="6"/>
  <c r="BG16" i="6"/>
  <c r="BG27" i="3"/>
  <c r="BI49" i="3"/>
  <c r="BI51" i="3"/>
  <c r="BI48" i="3"/>
  <c r="BL50" i="3"/>
  <c r="BH93" i="3"/>
  <c r="BH94" i="3"/>
  <c r="BH43" i="3"/>
  <c r="BH41" i="3"/>
  <c r="BH30" i="3"/>
  <c r="BH44" i="3"/>
  <c r="BH38" i="3"/>
  <c r="BH42" i="3"/>
  <c r="BH40" i="3"/>
  <c r="BH36" i="3"/>
  <c r="BH26" i="3"/>
  <c r="BH39" i="3"/>
  <c r="BH37" i="3"/>
  <c r="BI23" i="3"/>
  <c r="BG109" i="3"/>
  <c r="BG107" i="3"/>
  <c r="BG105" i="3"/>
  <c r="BG104" i="3"/>
  <c r="BG102" i="3"/>
  <c r="BG106" i="3"/>
  <c r="BG108" i="3"/>
  <c r="BG97" i="3"/>
  <c r="BG260" i="10" s="1"/>
  <c r="BG101" i="3"/>
  <c r="BG103" i="3"/>
  <c r="BH90" i="3"/>
  <c r="BG89" i="3"/>
  <c r="BG91" i="3" s="1"/>
  <c r="BF98" i="3"/>
  <c r="BF248" i="10" s="1"/>
  <c r="BI52" i="3"/>
  <c r="BG33" i="3"/>
  <c r="BG41" i="10" s="1"/>
  <c r="BH69" i="30" l="1"/>
  <c r="BH68" i="30"/>
  <c r="BH70" i="30"/>
  <c r="BH93" i="27" s="1"/>
  <c r="BG142" i="28"/>
  <c r="BH95" i="3"/>
  <c r="BH233" i="10" s="1"/>
  <c r="BH100" i="3"/>
  <c r="BD144" i="28"/>
  <c r="BI35" i="3"/>
  <c r="BI29" i="3"/>
  <c r="BI72" i="7" s="1"/>
  <c r="BI31" i="3"/>
  <c r="BI32" i="3"/>
  <c r="BE136" i="28"/>
  <c r="BE137" i="28" s="1"/>
  <c r="BE141" i="28" s="1"/>
  <c r="BE143" i="28" s="1"/>
  <c r="BE254" i="10" s="1"/>
  <c r="BH64" i="30"/>
  <c r="BH66" i="30" s="1"/>
  <c r="BH96" i="3"/>
  <c r="BH234" i="10" s="1"/>
  <c r="BE38" i="25"/>
  <c r="BE66" i="25" s="1"/>
  <c r="BE77" i="27" s="1"/>
  <c r="BG138" i="28"/>
  <c r="AH344" i="7"/>
  <c r="AI340" i="7" s="1"/>
  <c r="AH347" i="7"/>
  <c r="AH348" i="7" s="1"/>
  <c r="BF134" i="28"/>
  <c r="BB64" i="27"/>
  <c r="BB68" i="27" s="1"/>
  <c r="BD69" i="28"/>
  <c r="BD110" i="25"/>
  <c r="BD33" i="25"/>
  <c r="BD80" i="27" s="1"/>
  <c r="BD41" i="28"/>
  <c r="BD19" i="25"/>
  <c r="BD60" i="27" s="1"/>
  <c r="BD94" i="25"/>
  <c r="BD101" i="25" s="1"/>
  <c r="BD102" i="25" s="1"/>
  <c r="BG74" i="27"/>
  <c r="BG113" i="27" s="1"/>
  <c r="BE17" i="11"/>
  <c r="BE20" i="11" s="1"/>
  <c r="BF115" i="28"/>
  <c r="BF63" i="28"/>
  <c r="BF105" i="28"/>
  <c r="BF111" i="28"/>
  <c r="BH29" i="30"/>
  <c r="BH30" i="30"/>
  <c r="BH28" i="30"/>
  <c r="BH46" i="29" s="1"/>
  <c r="BH27" i="30"/>
  <c r="BG31" i="30"/>
  <c r="BF195" i="25"/>
  <c r="BF194" i="25"/>
  <c r="BF193" i="25"/>
  <c r="BF192" i="25"/>
  <c r="BF191" i="25"/>
  <c r="BF190" i="25"/>
  <c r="BF189" i="25"/>
  <c r="BF188" i="25"/>
  <c r="BF187" i="25"/>
  <c r="BF186" i="25"/>
  <c r="BF184" i="25"/>
  <c r="BF183" i="25"/>
  <c r="BF182" i="25"/>
  <c r="BF181" i="25"/>
  <c r="BF179" i="25"/>
  <c r="BF176" i="25"/>
  <c r="BF185" i="25"/>
  <c r="BF177" i="25"/>
  <c r="BF180" i="25"/>
  <c r="BF178" i="25"/>
  <c r="BF219" i="25"/>
  <c r="BF268" i="25"/>
  <c r="BF52" i="25" s="1"/>
  <c r="BF135" i="28"/>
  <c r="BF130" i="28"/>
  <c r="BF67" i="28"/>
  <c r="BF66" i="28"/>
  <c r="BF39" i="28"/>
  <c r="BF38" i="28"/>
  <c r="BH155" i="28"/>
  <c r="BH156" i="28" s="1"/>
  <c r="BF94" i="27"/>
  <c r="BF135" i="27"/>
  <c r="BF137" i="27" s="1"/>
  <c r="BI65" i="30"/>
  <c r="BH71" i="30"/>
  <c r="BG136" i="27"/>
  <c r="BG92" i="27"/>
  <c r="BH81" i="30"/>
  <c r="BH80" i="30"/>
  <c r="BH79" i="30"/>
  <c r="BH78" i="30"/>
  <c r="BH83" i="30"/>
  <c r="BH82" i="30"/>
  <c r="BH75" i="30"/>
  <c r="BH74" i="30"/>
  <c r="BH77" i="30"/>
  <c r="BH76" i="30"/>
  <c r="BG72" i="30"/>
  <c r="BD97" i="27"/>
  <c r="BD139" i="27"/>
  <c r="BD140" i="27" s="1"/>
  <c r="BD125" i="25"/>
  <c r="BD158" i="25"/>
  <c r="BD159" i="25" s="1"/>
  <c r="BE82" i="25"/>
  <c r="BE96" i="27" s="1"/>
  <c r="BE124" i="25"/>
  <c r="BE18" i="11"/>
  <c r="BE21" i="11" s="1"/>
  <c r="BE12" i="6"/>
  <c r="BE40" i="28"/>
  <c r="BE68" i="28"/>
  <c r="BC25" i="25"/>
  <c r="BC26" i="25" s="1"/>
  <c r="BC142" i="25"/>
  <c r="BF1" i="26"/>
  <c r="BF1" i="28"/>
  <c r="BG2" i="26"/>
  <c r="BG2" i="28"/>
  <c r="BG104" i="28" s="1"/>
  <c r="BC61" i="25"/>
  <c r="BD140" i="25"/>
  <c r="BD141" i="25" s="1"/>
  <c r="BC116" i="27"/>
  <c r="BC117" i="27" s="1"/>
  <c r="BD109" i="25"/>
  <c r="BC189" i="10"/>
  <c r="BC338" i="7"/>
  <c r="BC343" i="7" s="1"/>
  <c r="BE108" i="25"/>
  <c r="BE140" i="25" s="1"/>
  <c r="BE141" i="25" s="1"/>
  <c r="BF112" i="27"/>
  <c r="BF114" i="27" s="1"/>
  <c r="BF75" i="27"/>
  <c r="BG73" i="27"/>
  <c r="BD116" i="27"/>
  <c r="BD117" i="27" s="1"/>
  <c r="BD78" i="27"/>
  <c r="BG2" i="27"/>
  <c r="BG2" i="29"/>
  <c r="BG2" i="25"/>
  <c r="BH41" i="30"/>
  <c r="BH38" i="30"/>
  <c r="BH39" i="30"/>
  <c r="BI24" i="30"/>
  <c r="BH40" i="30"/>
  <c r="BH37" i="30"/>
  <c r="BH23" i="30"/>
  <c r="BH42" i="30"/>
  <c r="BH33" i="30"/>
  <c r="BH2" i="30"/>
  <c r="BH35" i="30"/>
  <c r="BH34" i="30"/>
  <c r="BH36" i="30"/>
  <c r="BG47" i="29"/>
  <c r="BF1" i="27"/>
  <c r="BF1" i="25"/>
  <c r="BF1" i="29"/>
  <c r="BG25" i="30"/>
  <c r="BG1" i="30"/>
  <c r="BG23" i="29"/>
  <c r="BG48" i="29" s="1"/>
  <c r="BG49" i="29" s="1"/>
  <c r="BD113" i="12"/>
  <c r="BE23" i="11"/>
  <c r="BE113" i="12" s="1"/>
  <c r="BD60" i="10"/>
  <c r="BD338" i="7" s="1"/>
  <c r="BH201" i="7"/>
  <c r="BH149" i="7"/>
  <c r="BH96" i="7"/>
  <c r="BG45" i="10"/>
  <c r="BG46" i="10"/>
  <c r="BG49" i="10"/>
  <c r="BG48" i="10"/>
  <c r="BG54" i="10"/>
  <c r="BG53" i="10"/>
  <c r="BG52" i="10"/>
  <c r="BG51" i="10"/>
  <c r="BG47" i="10"/>
  <c r="BG50" i="10"/>
  <c r="BI4" i="10"/>
  <c r="BI4" i="7"/>
  <c r="BE154" i="10"/>
  <c r="BE156" i="10"/>
  <c r="BE17" i="10"/>
  <c r="BE238" i="10" s="1"/>
  <c r="BE204" i="10"/>
  <c r="BE43" i="10"/>
  <c r="BE252" i="10" s="1"/>
  <c r="BE66" i="10"/>
  <c r="BE83" i="10" s="1"/>
  <c r="BE177" i="10" s="1"/>
  <c r="BE87" i="10"/>
  <c r="BE272" i="10" s="1"/>
  <c r="BE144" i="10"/>
  <c r="BE155" i="10"/>
  <c r="BF219" i="10"/>
  <c r="BG21" i="10"/>
  <c r="BG27" i="10"/>
  <c r="BG25" i="10"/>
  <c r="BG24" i="10"/>
  <c r="BG23" i="10"/>
  <c r="BG26" i="10"/>
  <c r="BG20" i="10"/>
  <c r="BG22" i="10"/>
  <c r="BG28" i="10"/>
  <c r="BF81" i="10"/>
  <c r="BG5" i="10"/>
  <c r="BG5" i="7"/>
  <c r="BD264" i="10"/>
  <c r="BD221" i="10"/>
  <c r="BH202" i="10"/>
  <c r="BH64" i="10"/>
  <c r="BG71" i="10"/>
  <c r="BG73" i="10"/>
  <c r="BG76" i="10"/>
  <c r="BG68" i="10"/>
  <c r="BG72" i="10"/>
  <c r="BG75" i="10"/>
  <c r="BG70" i="10"/>
  <c r="BG74" i="10"/>
  <c r="BG69" i="10"/>
  <c r="BG77" i="10"/>
  <c r="BE168" i="10"/>
  <c r="BE49" i="25" s="1"/>
  <c r="BE101" i="27" s="1"/>
  <c r="BF58" i="10"/>
  <c r="BF48" i="25" s="1"/>
  <c r="BF3" i="12"/>
  <c r="BF3" i="10"/>
  <c r="BF3" i="7"/>
  <c r="BG206" i="10"/>
  <c r="BG209" i="10"/>
  <c r="BG207" i="10"/>
  <c r="BG215" i="10"/>
  <c r="BG208" i="10"/>
  <c r="BG210" i="10"/>
  <c r="BG213" i="10"/>
  <c r="BG212" i="10"/>
  <c r="BG211" i="10"/>
  <c r="BG214" i="10"/>
  <c r="BH15" i="10"/>
  <c r="BH202" i="7"/>
  <c r="BH150" i="7"/>
  <c r="BH97" i="7"/>
  <c r="BH278" i="7"/>
  <c r="BE351" i="10"/>
  <c r="BE352" i="10"/>
  <c r="BE341" i="10"/>
  <c r="BE353" i="10"/>
  <c r="BE149" i="10"/>
  <c r="BE167" i="10"/>
  <c r="BF3" i="11"/>
  <c r="BF3" i="6"/>
  <c r="BG3" i="3"/>
  <c r="BF56" i="3"/>
  <c r="BF57" i="3"/>
  <c r="BF54" i="3"/>
  <c r="BF58" i="3"/>
  <c r="BF55" i="3"/>
  <c r="BG24" i="3"/>
  <c r="BH22" i="3"/>
  <c r="BH15" i="11"/>
  <c r="BH27" i="11"/>
  <c r="BH11" i="12" s="1"/>
  <c r="BH95" i="12" s="1"/>
  <c r="BH79" i="11"/>
  <c r="BH80" i="11" s="1"/>
  <c r="BI4" i="12"/>
  <c r="BI4" i="11"/>
  <c r="BG5" i="12"/>
  <c r="BG5" i="11"/>
  <c r="BG25" i="6"/>
  <c r="BG232" i="25" s="1"/>
  <c r="BG27" i="6"/>
  <c r="BG234" i="25" s="1"/>
  <c r="BG29" i="6"/>
  <c r="BG236" i="25" s="1"/>
  <c r="BG26" i="6"/>
  <c r="BG233" i="25" s="1"/>
  <c r="BG31" i="6"/>
  <c r="BG238" i="25" s="1"/>
  <c r="BG20" i="6"/>
  <c r="BG227" i="25" s="1"/>
  <c r="BG33" i="6"/>
  <c r="BG240" i="25" s="1"/>
  <c r="BG21" i="6"/>
  <c r="BG228" i="25" s="1"/>
  <c r="BG24" i="6"/>
  <c r="BG231" i="25" s="1"/>
  <c r="BG32" i="6"/>
  <c r="BG239" i="25" s="1"/>
  <c r="BG34" i="6"/>
  <c r="BG241" i="25" s="1"/>
  <c r="BG23" i="6"/>
  <c r="BG230" i="25" s="1"/>
  <c r="BG19" i="6"/>
  <c r="BG226" i="25" s="1"/>
  <c r="BG28" i="6"/>
  <c r="BG235" i="25" s="1"/>
  <c r="BG22" i="6"/>
  <c r="BG229" i="25" s="1"/>
  <c r="BG37" i="6"/>
  <c r="BG244" i="25" s="1"/>
  <c r="BG36" i="6"/>
  <c r="BG243" i="25" s="1"/>
  <c r="BG30" i="6"/>
  <c r="BG237" i="25" s="1"/>
  <c r="BG35" i="6"/>
  <c r="BG242" i="25" s="1"/>
  <c r="BI4" i="6"/>
  <c r="BH51" i="6"/>
  <c r="BH16" i="6"/>
  <c r="BG65" i="3"/>
  <c r="BG101" i="12" s="1"/>
  <c r="BG133" i="12" s="1"/>
  <c r="BG5" i="6"/>
  <c r="BH10" i="6"/>
  <c r="BJ52" i="3"/>
  <c r="BJ49" i="3"/>
  <c r="BH108" i="3"/>
  <c r="BH106" i="3"/>
  <c r="BH104" i="3"/>
  <c r="BH107" i="3"/>
  <c r="BH109" i="3"/>
  <c r="BH105" i="3"/>
  <c r="BH101" i="3"/>
  <c r="BH103" i="3"/>
  <c r="BH102" i="3"/>
  <c r="BH97" i="3"/>
  <c r="BH260" i="10" s="1"/>
  <c r="BH89" i="3"/>
  <c r="BH91" i="3" s="1"/>
  <c r="BI90" i="3"/>
  <c r="BH33" i="3"/>
  <c r="BH41" i="10" s="1"/>
  <c r="BM50" i="3"/>
  <c r="BI94" i="3"/>
  <c r="BI93" i="3"/>
  <c r="BI44" i="3"/>
  <c r="BI40" i="3"/>
  <c r="BI41" i="3"/>
  <c r="BI38" i="3"/>
  <c r="BI37" i="3"/>
  <c r="BI42" i="3"/>
  <c r="BI43" i="3"/>
  <c r="BJ23" i="3"/>
  <c r="BI36" i="3"/>
  <c r="BI26" i="3"/>
  <c r="BI39" i="3"/>
  <c r="BI30" i="3"/>
  <c r="BJ48" i="3"/>
  <c r="BJ51" i="3"/>
  <c r="BG98" i="3"/>
  <c r="BG248" i="10" s="1"/>
  <c r="BH27" i="3"/>
  <c r="BC342" i="7"/>
  <c r="BD342" i="7"/>
  <c r="BI68" i="30" l="1"/>
  <c r="BI70" i="30"/>
  <c r="BI93" i="27" s="1"/>
  <c r="BI69" i="30"/>
  <c r="BH142" i="28"/>
  <c r="BI95" i="3"/>
  <c r="BI233" i="10" s="1"/>
  <c r="BI100" i="3"/>
  <c r="BJ32" i="3"/>
  <c r="BJ31" i="3"/>
  <c r="BJ35" i="3"/>
  <c r="BJ29" i="3"/>
  <c r="BJ72" i="7" s="1"/>
  <c r="BI64" i="30"/>
  <c r="BI66" i="30" s="1"/>
  <c r="BI96" i="3"/>
  <c r="BI234" i="10" s="1"/>
  <c r="BE144" i="28"/>
  <c r="BF108" i="25"/>
  <c r="BF109" i="25" s="1"/>
  <c r="BF38" i="25"/>
  <c r="BF66" i="25" s="1"/>
  <c r="BF77" i="27" s="1"/>
  <c r="AI347" i="7"/>
  <c r="AI348" i="7" s="1"/>
  <c r="AI344" i="7"/>
  <c r="AJ340" i="7" s="1"/>
  <c r="BH138" i="28"/>
  <c r="BG134" i="28"/>
  <c r="BF136" i="28"/>
  <c r="BF137" i="28" s="1"/>
  <c r="BF141" i="28" s="1"/>
  <c r="BF143" i="28" s="1"/>
  <c r="BF254" i="10" s="1"/>
  <c r="BD25" i="25"/>
  <c r="BD26" i="25" s="1"/>
  <c r="BD61" i="25"/>
  <c r="BE69" i="28"/>
  <c r="BE110" i="25"/>
  <c r="BE33" i="25"/>
  <c r="BE80" i="27" s="1"/>
  <c r="BE94" i="25"/>
  <c r="BE101" i="25" s="1"/>
  <c r="BE102" i="25" s="1"/>
  <c r="BE19" i="25"/>
  <c r="BE41" i="28"/>
  <c r="BH74" i="27"/>
  <c r="BH113" i="27" s="1"/>
  <c r="BG111" i="28"/>
  <c r="BG63" i="28"/>
  <c r="BG105" i="28"/>
  <c r="BG115" i="28"/>
  <c r="BI29" i="30"/>
  <c r="BI74" i="27" s="1"/>
  <c r="BI30" i="30"/>
  <c r="BI28" i="30"/>
  <c r="BI46" i="29" s="1"/>
  <c r="BI27" i="30"/>
  <c r="BH31" i="30"/>
  <c r="BG195" i="25"/>
  <c r="BG194" i="25"/>
  <c r="BG193" i="25"/>
  <c r="BG192" i="25"/>
  <c r="BG191" i="25"/>
  <c r="BG190" i="25"/>
  <c r="BG189" i="25"/>
  <c r="BG188" i="25"/>
  <c r="BG187" i="25"/>
  <c r="BG186" i="25"/>
  <c r="BG184" i="25"/>
  <c r="BG183" i="25"/>
  <c r="BG182" i="25"/>
  <c r="BG181" i="25"/>
  <c r="BG185" i="25"/>
  <c r="BG180" i="25"/>
  <c r="BG179" i="25"/>
  <c r="BG178" i="25"/>
  <c r="BG177" i="25"/>
  <c r="BG176" i="25"/>
  <c r="BG268" i="25"/>
  <c r="BG52" i="25" s="1"/>
  <c r="BG219" i="25"/>
  <c r="BG135" i="28"/>
  <c r="BG130" i="28"/>
  <c r="BG67" i="28"/>
  <c r="BG66" i="28"/>
  <c r="BG39" i="28"/>
  <c r="BG38" i="28"/>
  <c r="BI155" i="28"/>
  <c r="BI156" i="28" s="1"/>
  <c r="BH136" i="27"/>
  <c r="BH92" i="27"/>
  <c r="BJ65" i="30"/>
  <c r="BI71" i="30"/>
  <c r="BF12" i="6"/>
  <c r="BH72" i="30"/>
  <c r="BG94" i="27"/>
  <c r="BG135" i="27"/>
  <c r="BG137" i="27" s="1"/>
  <c r="BI81" i="30"/>
  <c r="BI80" i="30"/>
  <c r="BI79" i="30"/>
  <c r="BI78" i="30"/>
  <c r="BI77" i="30"/>
  <c r="BI76" i="30"/>
  <c r="BI83" i="30"/>
  <c r="BI82" i="30"/>
  <c r="BI75" i="30"/>
  <c r="BI74" i="30"/>
  <c r="BE97" i="27"/>
  <c r="BE139" i="27"/>
  <c r="BE140" i="27" s="1"/>
  <c r="BE125" i="25"/>
  <c r="BE158" i="25"/>
  <c r="BE159" i="25" s="1"/>
  <c r="BF82" i="25"/>
  <c r="BF96" i="27" s="1"/>
  <c r="BF124" i="25"/>
  <c r="BF17" i="11"/>
  <c r="BF20" i="11" s="1"/>
  <c r="BD142" i="25"/>
  <c r="BF40" i="28"/>
  <c r="BC66" i="27"/>
  <c r="BC67" i="27" s="1"/>
  <c r="BC64" i="27"/>
  <c r="BG1" i="26"/>
  <c r="BG1" i="28"/>
  <c r="BD66" i="27"/>
  <c r="BD67" i="27" s="1"/>
  <c r="BD64" i="27"/>
  <c r="BF68" i="28"/>
  <c r="BH2" i="26"/>
  <c r="BH2" i="28"/>
  <c r="BH104" i="28" s="1"/>
  <c r="BE109" i="25"/>
  <c r="BE116" i="27"/>
  <c r="BE117" i="27" s="1"/>
  <c r="BG112" i="27"/>
  <c r="BG114" i="27" s="1"/>
  <c r="BG75" i="27"/>
  <c r="BH73" i="27"/>
  <c r="BH2" i="27"/>
  <c r="BH2" i="25"/>
  <c r="BH2" i="29"/>
  <c r="BI39" i="30"/>
  <c r="BI34" i="30"/>
  <c r="BI37" i="30"/>
  <c r="BJ24" i="30"/>
  <c r="BI36" i="30"/>
  <c r="BI2" i="30"/>
  <c r="BI42" i="30"/>
  <c r="BI33" i="30"/>
  <c r="BI23" i="30"/>
  <c r="BI38" i="30"/>
  <c r="BI40" i="30"/>
  <c r="BI35" i="30"/>
  <c r="BI41" i="30"/>
  <c r="BH47" i="29"/>
  <c r="BH23" i="29"/>
  <c r="BH48" i="29" s="1"/>
  <c r="BH49" i="29" s="1"/>
  <c r="BG1" i="27"/>
  <c r="BG1" i="25"/>
  <c r="BG1" i="29"/>
  <c r="BH1" i="30"/>
  <c r="BH25" i="30"/>
  <c r="BE10" i="12"/>
  <c r="BE5" i="8" s="1"/>
  <c r="BD176" i="10"/>
  <c r="BD189" i="10"/>
  <c r="BE60" i="10"/>
  <c r="BE338" i="7" s="1"/>
  <c r="BG81" i="10"/>
  <c r="BG168" i="10" s="1"/>
  <c r="BH23" i="10"/>
  <c r="BH28" i="10"/>
  <c r="BH21" i="10"/>
  <c r="BH25" i="10"/>
  <c r="BH27" i="10"/>
  <c r="BH24" i="10"/>
  <c r="BH22" i="10"/>
  <c r="BH26" i="10"/>
  <c r="BH20" i="10"/>
  <c r="BG3" i="6"/>
  <c r="BG3" i="10"/>
  <c r="BG3" i="7"/>
  <c r="BD343" i="7"/>
  <c r="BI15" i="10"/>
  <c r="BI202" i="7"/>
  <c r="BI278" i="7"/>
  <c r="BI150" i="7"/>
  <c r="BI97" i="7"/>
  <c r="BF168" i="10"/>
  <c r="BF49" i="25" s="1"/>
  <c r="BF101" i="27" s="1"/>
  <c r="BI201" i="7"/>
  <c r="BI149" i="7"/>
  <c r="BI96" i="7"/>
  <c r="BF154" i="10"/>
  <c r="BF66" i="10"/>
  <c r="BF83" i="10" s="1"/>
  <c r="BF177" i="10" s="1"/>
  <c r="BF43" i="10"/>
  <c r="BF252" i="10" s="1"/>
  <c r="BF17" i="10"/>
  <c r="BF238" i="10" s="1"/>
  <c r="BF204" i="10"/>
  <c r="BF264" i="10" s="1"/>
  <c r="BF156" i="10"/>
  <c r="BF87" i="10"/>
  <c r="BF272" i="10" s="1"/>
  <c r="BF155" i="10"/>
  <c r="BF144" i="10"/>
  <c r="BH74" i="10"/>
  <c r="BH69" i="10"/>
  <c r="BH77" i="10"/>
  <c r="BH72" i="10"/>
  <c r="BH75" i="10"/>
  <c r="BH71" i="10"/>
  <c r="BH68" i="10"/>
  <c r="BH73" i="10"/>
  <c r="BH76" i="10"/>
  <c r="BH70" i="10"/>
  <c r="BI202" i="10"/>
  <c r="BI64" i="10"/>
  <c r="BF351" i="10"/>
  <c r="BF352" i="10"/>
  <c r="BF353" i="10"/>
  <c r="BF341" i="10"/>
  <c r="BH212" i="10"/>
  <c r="BH206" i="10"/>
  <c r="BH214" i="10"/>
  <c r="BH215" i="10"/>
  <c r="BH208" i="10"/>
  <c r="BH210" i="10"/>
  <c r="BH213" i="10"/>
  <c r="BH207" i="10"/>
  <c r="BH209" i="10"/>
  <c r="BH211" i="10"/>
  <c r="BG58" i="10"/>
  <c r="BG48" i="25" s="1"/>
  <c r="BH5" i="10"/>
  <c r="BH5" i="7"/>
  <c r="BJ4" i="10"/>
  <c r="BJ4" i="7"/>
  <c r="BE264" i="10"/>
  <c r="BE221" i="10"/>
  <c r="BH45" i="10"/>
  <c r="BH46" i="10"/>
  <c r="BH53" i="10"/>
  <c r="BH54" i="10"/>
  <c r="BH51" i="10"/>
  <c r="BH50" i="10"/>
  <c r="BH49" i="10"/>
  <c r="BH47" i="10"/>
  <c r="BH48" i="10"/>
  <c r="BH52" i="10"/>
  <c r="BG219" i="10"/>
  <c r="BF149" i="10"/>
  <c r="BF167" i="10"/>
  <c r="BG3" i="11"/>
  <c r="BH3" i="3"/>
  <c r="BG3" i="12"/>
  <c r="BF18" i="11"/>
  <c r="BG56" i="3"/>
  <c r="BG57" i="3"/>
  <c r="BG54" i="3"/>
  <c r="BG55" i="3"/>
  <c r="BG58" i="3"/>
  <c r="BI22" i="3"/>
  <c r="BH24" i="3"/>
  <c r="BH5" i="12"/>
  <c r="BH5" i="11"/>
  <c r="BJ4" i="12"/>
  <c r="BJ4" i="11"/>
  <c r="BI79" i="11"/>
  <c r="BI80" i="11" s="1"/>
  <c r="BI27" i="11"/>
  <c r="BI11" i="12" s="1"/>
  <c r="BI95" i="12" s="1"/>
  <c r="BI15" i="11"/>
  <c r="BH27" i="6"/>
  <c r="BH234" i="25" s="1"/>
  <c r="BH31" i="6"/>
  <c r="BH238" i="25" s="1"/>
  <c r="BH29" i="6"/>
  <c r="BH236" i="25" s="1"/>
  <c r="BH34" i="6"/>
  <c r="BH241" i="25" s="1"/>
  <c r="BH28" i="6"/>
  <c r="BH235" i="25" s="1"/>
  <c r="BH36" i="6"/>
  <c r="BH243" i="25" s="1"/>
  <c r="BH24" i="6"/>
  <c r="BH231" i="25" s="1"/>
  <c r="BH20" i="6"/>
  <c r="BH227" i="25" s="1"/>
  <c r="BH37" i="6"/>
  <c r="BH244" i="25" s="1"/>
  <c r="BH32" i="6"/>
  <c r="BH239" i="25" s="1"/>
  <c r="BH26" i="6"/>
  <c r="BH233" i="25" s="1"/>
  <c r="BH23" i="6"/>
  <c r="BH230" i="25" s="1"/>
  <c r="BH33" i="6"/>
  <c r="BH240" i="25" s="1"/>
  <c r="BH21" i="6"/>
  <c r="BH228" i="25" s="1"/>
  <c r="BH19" i="6"/>
  <c r="BH226" i="25" s="1"/>
  <c r="BH30" i="6"/>
  <c r="BH237" i="25" s="1"/>
  <c r="BH22" i="6"/>
  <c r="BH229" i="25" s="1"/>
  <c r="BH25" i="6"/>
  <c r="BH232" i="25" s="1"/>
  <c r="BH35" i="6"/>
  <c r="BH242" i="25" s="1"/>
  <c r="BI51" i="6"/>
  <c r="BI16" i="6"/>
  <c r="BI10" i="6"/>
  <c r="BH65" i="3"/>
  <c r="BH101" i="12" s="1"/>
  <c r="BH133" i="12" s="1"/>
  <c r="BH5" i="6"/>
  <c r="BJ4" i="6"/>
  <c r="BI27" i="3"/>
  <c r="BH98" i="3"/>
  <c r="BH248" i="10" s="1"/>
  <c r="BK49" i="3"/>
  <c r="BN50" i="3"/>
  <c r="BI33" i="3"/>
  <c r="BI41" i="10" s="1"/>
  <c r="BK51" i="3"/>
  <c r="BJ94" i="3"/>
  <c r="BJ93" i="3"/>
  <c r="BJ43" i="3"/>
  <c r="BJ41" i="3"/>
  <c r="BJ39" i="3"/>
  <c r="BJ38" i="3"/>
  <c r="BJ44" i="3"/>
  <c r="BJ37" i="3"/>
  <c r="BJ42" i="3"/>
  <c r="BJ36" i="3"/>
  <c r="BJ40" i="3"/>
  <c r="BK23" i="3"/>
  <c r="BJ30" i="3"/>
  <c r="BJ26" i="3"/>
  <c r="BK52" i="3"/>
  <c r="BK48" i="3"/>
  <c r="BI107" i="3"/>
  <c r="BI105" i="3"/>
  <c r="BI109" i="3"/>
  <c r="BI103" i="3"/>
  <c r="BI106" i="3"/>
  <c r="BI104" i="3"/>
  <c r="BI101" i="3"/>
  <c r="BI108" i="3"/>
  <c r="BI102" i="3"/>
  <c r="BJ90" i="3"/>
  <c r="BI97" i="3"/>
  <c r="BI260" i="10" s="1"/>
  <c r="BI89" i="3"/>
  <c r="BI91" i="3" s="1"/>
  <c r="BE342" i="7"/>
  <c r="BJ68" i="30" l="1"/>
  <c r="BJ69" i="30"/>
  <c r="BJ70" i="30"/>
  <c r="BJ93" i="27" s="1"/>
  <c r="BJ95" i="3"/>
  <c r="BJ233" i="10" s="1"/>
  <c r="BJ100" i="3"/>
  <c r="BK35" i="3"/>
  <c r="BK32" i="3"/>
  <c r="BK31" i="3"/>
  <c r="BK29" i="3"/>
  <c r="BK72" i="7" s="1"/>
  <c r="BJ64" i="30"/>
  <c r="BJ66" i="30" s="1"/>
  <c r="BF140" i="25"/>
  <c r="BF141" i="25" s="1"/>
  <c r="BJ96" i="3"/>
  <c r="BJ234" i="10" s="1"/>
  <c r="BG108" i="25"/>
  <c r="BG140" i="25" s="1"/>
  <c r="BG141" i="25" s="1"/>
  <c r="BG38" i="25"/>
  <c r="BG66" i="25" s="1"/>
  <c r="BG77" i="27" s="1"/>
  <c r="BE25" i="25"/>
  <c r="BE26" i="25" s="1"/>
  <c r="BE60" i="27"/>
  <c r="BE64" i="27" s="1"/>
  <c r="BI138" i="28"/>
  <c r="AJ347" i="7"/>
  <c r="AJ348" i="7" s="1"/>
  <c r="AJ344" i="7"/>
  <c r="AK340" i="7" s="1"/>
  <c r="BI142" i="28"/>
  <c r="BH134" i="28"/>
  <c r="BF144" i="28"/>
  <c r="BG136" i="28"/>
  <c r="BG137" i="28" s="1"/>
  <c r="BG141" i="28" s="1"/>
  <c r="BG143" i="28" s="1"/>
  <c r="BG254" i="10" s="1"/>
  <c r="BE142" i="25"/>
  <c r="BG49" i="25"/>
  <c r="BG101" i="27" s="1"/>
  <c r="BE61" i="25"/>
  <c r="BF69" i="28"/>
  <c r="BF110" i="25"/>
  <c r="BF33" i="25"/>
  <c r="BF80" i="27" s="1"/>
  <c r="BF41" i="28"/>
  <c r="BF94" i="25"/>
  <c r="BF101" i="25" s="1"/>
  <c r="BF102" i="25" s="1"/>
  <c r="BF19" i="25"/>
  <c r="BH63" i="28"/>
  <c r="BH115" i="28"/>
  <c r="BH111" i="28"/>
  <c r="BH105" i="28"/>
  <c r="BI31" i="30"/>
  <c r="BJ29" i="30"/>
  <c r="BJ30" i="30"/>
  <c r="BJ28" i="30"/>
  <c r="BJ46" i="29" s="1"/>
  <c r="BJ27" i="30"/>
  <c r="BH195" i="25"/>
  <c r="BH194" i="25"/>
  <c r="BH193" i="25"/>
  <c r="BH192" i="25"/>
  <c r="BH191" i="25"/>
  <c r="BH190" i="25"/>
  <c r="BH189" i="25"/>
  <c r="BH188" i="25"/>
  <c r="BH187" i="25"/>
  <c r="BH186" i="25"/>
  <c r="BH185" i="25"/>
  <c r="BH184" i="25"/>
  <c r="BH183" i="25"/>
  <c r="BH182" i="25"/>
  <c r="BH181" i="25"/>
  <c r="BH180" i="25"/>
  <c r="BH179" i="25"/>
  <c r="BH178" i="25"/>
  <c r="BH177" i="25"/>
  <c r="BH176" i="25"/>
  <c r="BH268" i="25"/>
  <c r="BH52" i="25" s="1"/>
  <c r="BH219" i="25"/>
  <c r="BH135" i="28"/>
  <c r="BH130" i="28"/>
  <c r="BH39" i="28"/>
  <c r="BH38" i="28"/>
  <c r="BH67" i="28"/>
  <c r="BH66" i="28"/>
  <c r="BH3" i="11"/>
  <c r="BJ155" i="28"/>
  <c r="BJ156" i="28" s="1"/>
  <c r="BI72" i="30"/>
  <c r="BI136" i="27"/>
  <c r="BI92" i="27"/>
  <c r="BK65" i="30"/>
  <c r="BJ71" i="30"/>
  <c r="BH94" i="27"/>
  <c r="BH135" i="27"/>
  <c r="BH137" i="27" s="1"/>
  <c r="BJ83" i="30"/>
  <c r="BJ82" i="30"/>
  <c r="BJ81" i="30"/>
  <c r="BJ80" i="30"/>
  <c r="BJ79" i="30"/>
  <c r="BJ77" i="30"/>
  <c r="BJ76" i="30"/>
  <c r="BJ75" i="30"/>
  <c r="BJ74" i="30"/>
  <c r="BJ78" i="30"/>
  <c r="BF97" i="27"/>
  <c r="BF139" i="27"/>
  <c r="BF140" i="27" s="1"/>
  <c r="BF125" i="25"/>
  <c r="BF158" i="25"/>
  <c r="BF159" i="25" s="1"/>
  <c r="BG82" i="25"/>
  <c r="BG96" i="27" s="1"/>
  <c r="BG124" i="25"/>
  <c r="BG17" i="11"/>
  <c r="BG20" i="11" s="1"/>
  <c r="BG12" i="6"/>
  <c r="BG40" i="28"/>
  <c r="BI2" i="26"/>
  <c r="BI2" i="28"/>
  <c r="BI104" i="28" s="1"/>
  <c r="BH1" i="26"/>
  <c r="BH1" i="28"/>
  <c r="BG68" i="28"/>
  <c r="BD68" i="27"/>
  <c r="BC68" i="27"/>
  <c r="BE78" i="27"/>
  <c r="BI113" i="27"/>
  <c r="BI73" i="27"/>
  <c r="BH112" i="27"/>
  <c r="BH114" i="27" s="1"/>
  <c r="BH75" i="27"/>
  <c r="BF116" i="27"/>
  <c r="BF117" i="27" s="1"/>
  <c r="BF78" i="27"/>
  <c r="BI47" i="29"/>
  <c r="BI23" i="29"/>
  <c r="BI48" i="29" s="1"/>
  <c r="BI49" i="29" s="1"/>
  <c r="BH1" i="27"/>
  <c r="BH1" i="25"/>
  <c r="BH1" i="29"/>
  <c r="BI2" i="27"/>
  <c r="BI2" i="25"/>
  <c r="BI2" i="29"/>
  <c r="BI1" i="30"/>
  <c r="BI25" i="30"/>
  <c r="BJ41" i="30"/>
  <c r="BJ34" i="30"/>
  <c r="BJ35" i="30"/>
  <c r="BJ23" i="30"/>
  <c r="BJ36" i="30"/>
  <c r="BJ33" i="30"/>
  <c r="BJ42" i="30"/>
  <c r="BJ38" i="30"/>
  <c r="BJ37" i="30"/>
  <c r="BK24" i="30"/>
  <c r="BJ2" i="30"/>
  <c r="BJ40" i="30"/>
  <c r="BJ39" i="30"/>
  <c r="BF21" i="11"/>
  <c r="BF23" i="11" s="1"/>
  <c r="BF113" i="12" s="1"/>
  <c r="BE189" i="10"/>
  <c r="BE176" i="10"/>
  <c r="BF221" i="10"/>
  <c r="BH3" i="10"/>
  <c r="BH3" i="7"/>
  <c r="BG167" i="10"/>
  <c r="BG149" i="10"/>
  <c r="BF60" i="10"/>
  <c r="BH219" i="10"/>
  <c r="BI77" i="10"/>
  <c r="BI74" i="10"/>
  <c r="BI75" i="10"/>
  <c r="BI76" i="10"/>
  <c r="BI69" i="10"/>
  <c r="BI73" i="10"/>
  <c r="BI70" i="10"/>
  <c r="BI71" i="10"/>
  <c r="BI72" i="10"/>
  <c r="BI68" i="10"/>
  <c r="BG351" i="10"/>
  <c r="BG353" i="10"/>
  <c r="BG341" i="10"/>
  <c r="BG352" i="10"/>
  <c r="BI24" i="10"/>
  <c r="BI22" i="10"/>
  <c r="BI27" i="10"/>
  <c r="BI20" i="10"/>
  <c r="BI23" i="10"/>
  <c r="BI21" i="10"/>
  <c r="BI28" i="10"/>
  <c r="BI26" i="10"/>
  <c r="BI25" i="10"/>
  <c r="BI5" i="10"/>
  <c r="BI5" i="7"/>
  <c r="BH3" i="12"/>
  <c r="BI206" i="10"/>
  <c r="BI210" i="10"/>
  <c r="BI209" i="10"/>
  <c r="BI212" i="10"/>
  <c r="BI215" i="10"/>
  <c r="BI213" i="10"/>
  <c r="BI208" i="10"/>
  <c r="BI214" i="10"/>
  <c r="BI211" i="10"/>
  <c r="BI207" i="10"/>
  <c r="BH81" i="10"/>
  <c r="BG204" i="10"/>
  <c r="BG144" i="10"/>
  <c r="BG155" i="10"/>
  <c r="BG17" i="10"/>
  <c r="BG238" i="10" s="1"/>
  <c r="BG156" i="10"/>
  <c r="BG43" i="10"/>
  <c r="BG252" i="10" s="1"/>
  <c r="BG87" i="10"/>
  <c r="BG272" i="10" s="1"/>
  <c r="BG66" i="10"/>
  <c r="BG83" i="10" s="1"/>
  <c r="BG177" i="10" s="1"/>
  <c r="BG154" i="10"/>
  <c r="BH3" i="6"/>
  <c r="BE343" i="7"/>
  <c r="BJ149" i="7"/>
  <c r="BJ96" i="7"/>
  <c r="BJ201" i="7"/>
  <c r="BJ202" i="10"/>
  <c r="BJ64" i="10"/>
  <c r="BH58" i="10"/>
  <c r="BH48" i="25" s="1"/>
  <c r="BJ15" i="10"/>
  <c r="BJ202" i="7"/>
  <c r="BJ278" i="7"/>
  <c r="BJ97" i="7"/>
  <c r="BJ150" i="7"/>
  <c r="BI45" i="10"/>
  <c r="BI46" i="10"/>
  <c r="BI49" i="10"/>
  <c r="BI50" i="10"/>
  <c r="BI51" i="10"/>
  <c r="BI54" i="10"/>
  <c r="BI53" i="10"/>
  <c r="BI52" i="10"/>
  <c r="BI48" i="10"/>
  <c r="BI47" i="10"/>
  <c r="BK4" i="10"/>
  <c r="BK4" i="7"/>
  <c r="BG18" i="11"/>
  <c r="BH56" i="3"/>
  <c r="BH55" i="3"/>
  <c r="BH57" i="3"/>
  <c r="BH54" i="3"/>
  <c r="BH58" i="3"/>
  <c r="BJ22" i="3"/>
  <c r="BI24" i="3"/>
  <c r="BI3" i="3"/>
  <c r="BK4" i="12"/>
  <c r="BK4" i="11"/>
  <c r="BJ79" i="11"/>
  <c r="BJ80" i="11" s="1"/>
  <c r="BJ27" i="11"/>
  <c r="BJ11" i="12" s="1"/>
  <c r="BJ95" i="12" s="1"/>
  <c r="BJ15" i="11"/>
  <c r="BI5" i="12"/>
  <c r="BI5" i="11"/>
  <c r="BK4" i="6"/>
  <c r="BJ51" i="6"/>
  <c r="BJ16" i="6"/>
  <c r="BJ10" i="6"/>
  <c r="BI65" i="3"/>
  <c r="BI101" i="12" s="1"/>
  <c r="BI133" i="12" s="1"/>
  <c r="BI5" i="6"/>
  <c r="BI25" i="6"/>
  <c r="BI232" i="25" s="1"/>
  <c r="BI20" i="6"/>
  <c r="BI227" i="25" s="1"/>
  <c r="BI33" i="6"/>
  <c r="BI240" i="25" s="1"/>
  <c r="BI21" i="6"/>
  <c r="BI228" i="25" s="1"/>
  <c r="BI29" i="6"/>
  <c r="BI236" i="25" s="1"/>
  <c r="BI27" i="6"/>
  <c r="BI234" i="25" s="1"/>
  <c r="BI31" i="6"/>
  <c r="BI238" i="25" s="1"/>
  <c r="BI24" i="6"/>
  <c r="BI231" i="25" s="1"/>
  <c r="BI34" i="6"/>
  <c r="BI241" i="25" s="1"/>
  <c r="BI26" i="6"/>
  <c r="BI233" i="25" s="1"/>
  <c r="BI28" i="6"/>
  <c r="BI235" i="25" s="1"/>
  <c r="BI32" i="6"/>
  <c r="BI239" i="25" s="1"/>
  <c r="BI23" i="6"/>
  <c r="BI230" i="25" s="1"/>
  <c r="BI22" i="6"/>
  <c r="BI229" i="25" s="1"/>
  <c r="BI35" i="6"/>
  <c r="BI242" i="25" s="1"/>
  <c r="BI37" i="6"/>
  <c r="BI244" i="25" s="1"/>
  <c r="BI36" i="6"/>
  <c r="BI243" i="25" s="1"/>
  <c r="BI19" i="6"/>
  <c r="BI226" i="25" s="1"/>
  <c r="BI30" i="6"/>
  <c r="BI237" i="25" s="1"/>
  <c r="BJ27" i="3"/>
  <c r="BL49" i="3"/>
  <c r="BJ33" i="3"/>
  <c r="BJ41" i="10" s="1"/>
  <c r="BL48" i="3"/>
  <c r="BK93" i="3"/>
  <c r="BK42" i="3"/>
  <c r="BK43" i="3"/>
  <c r="BK40" i="3"/>
  <c r="BK94" i="3"/>
  <c r="BK44" i="3"/>
  <c r="BK41" i="3"/>
  <c r="BK37" i="3"/>
  <c r="BK36" i="3"/>
  <c r="BK26" i="3"/>
  <c r="BK30" i="3"/>
  <c r="BK38" i="3"/>
  <c r="BK39" i="3"/>
  <c r="BL23" i="3"/>
  <c r="BL51" i="3"/>
  <c r="BJ106" i="3"/>
  <c r="BJ104" i="3"/>
  <c r="BJ102" i="3"/>
  <c r="BJ108" i="3"/>
  <c r="BJ103" i="3"/>
  <c r="BJ109" i="3"/>
  <c r="BJ101" i="3"/>
  <c r="BJ107" i="3"/>
  <c r="BJ105" i="3"/>
  <c r="BJ97" i="3"/>
  <c r="BJ260" i="10" s="1"/>
  <c r="BJ89" i="3"/>
  <c r="BJ91" i="3" s="1"/>
  <c r="BK90" i="3"/>
  <c r="BL52" i="3"/>
  <c r="BI98" i="3"/>
  <c r="BI248" i="10" s="1"/>
  <c r="BO50" i="3"/>
  <c r="BK68" i="30" l="1"/>
  <c r="BK69" i="30"/>
  <c r="BK70" i="30"/>
  <c r="BK93" i="27" s="1"/>
  <c r="BK96" i="3"/>
  <c r="BK234" i="10" s="1"/>
  <c r="BK100" i="3"/>
  <c r="BL32" i="3"/>
  <c r="BL31" i="3"/>
  <c r="BL35" i="3"/>
  <c r="BL29" i="3"/>
  <c r="BL72" i="7" s="1"/>
  <c r="BG109" i="25"/>
  <c r="BK64" i="30"/>
  <c r="BK66" i="30" s="1"/>
  <c r="BH38" i="25"/>
  <c r="BH66" i="25" s="1"/>
  <c r="BH77" i="27" s="1"/>
  <c r="BH136" i="28"/>
  <c r="BH137" i="28" s="1"/>
  <c r="BH141" i="28" s="1"/>
  <c r="BH143" i="28" s="1"/>
  <c r="BH254" i="10" s="1"/>
  <c r="BJ142" i="28"/>
  <c r="AK347" i="7"/>
  <c r="AK348" i="7" s="1"/>
  <c r="AK344" i="7"/>
  <c r="AL340" i="7" s="1"/>
  <c r="BF25" i="25"/>
  <c r="BF26" i="25" s="1"/>
  <c r="BF60" i="27"/>
  <c r="BF64" i="27" s="1"/>
  <c r="BJ138" i="28"/>
  <c r="BI134" i="28"/>
  <c r="BG144" i="28"/>
  <c r="BF61" i="25"/>
  <c r="BG69" i="28"/>
  <c r="BG110" i="25"/>
  <c r="BG33" i="25"/>
  <c r="BG80" i="27" s="1"/>
  <c r="BG41" i="28"/>
  <c r="BG94" i="25"/>
  <c r="BG101" i="25" s="1"/>
  <c r="BG102" i="25" s="1"/>
  <c r="BG19" i="25"/>
  <c r="BG60" i="27" s="1"/>
  <c r="BJ74" i="27"/>
  <c r="BJ113" i="27" s="1"/>
  <c r="BH17" i="11"/>
  <c r="BH20" i="11" s="1"/>
  <c r="BI63" i="28"/>
  <c r="BI115" i="28"/>
  <c r="BI111" i="28"/>
  <c r="BI105" i="28"/>
  <c r="BE66" i="27"/>
  <c r="BE67" i="27" s="1"/>
  <c r="BE68" i="27" s="1"/>
  <c r="BK30" i="30"/>
  <c r="BK29" i="30"/>
  <c r="BK74" i="27" s="1"/>
  <c r="BK28" i="30"/>
  <c r="BK46" i="29" s="1"/>
  <c r="BK27" i="30"/>
  <c r="BJ31" i="30"/>
  <c r="BI195" i="25"/>
  <c r="BI194" i="25"/>
  <c r="BI193" i="25"/>
  <c r="BI192" i="25"/>
  <c r="BI191" i="25"/>
  <c r="BI190" i="25"/>
  <c r="BI189" i="25"/>
  <c r="BI188" i="25"/>
  <c r="BI187" i="25"/>
  <c r="BI186" i="25"/>
  <c r="BI185" i="25"/>
  <c r="BI184" i="25"/>
  <c r="BI183" i="25"/>
  <c r="BI182" i="25"/>
  <c r="BI181" i="25"/>
  <c r="BI180" i="25"/>
  <c r="BI179" i="25"/>
  <c r="BI178" i="25"/>
  <c r="BI177" i="25"/>
  <c r="BI176" i="25"/>
  <c r="BI268" i="25"/>
  <c r="BI52" i="25" s="1"/>
  <c r="BI219" i="25"/>
  <c r="BI135" i="28"/>
  <c r="BI130" i="28"/>
  <c r="BI66" i="28"/>
  <c r="BI39" i="28"/>
  <c r="BI38" i="28"/>
  <c r="BI67" i="28"/>
  <c r="BK155" i="28"/>
  <c r="BK156" i="28" s="1"/>
  <c r="BJ72" i="30"/>
  <c r="BL65" i="30"/>
  <c r="BK71" i="30"/>
  <c r="BK83" i="30"/>
  <c r="BK82" i="30"/>
  <c r="BK81" i="30"/>
  <c r="BK80" i="30"/>
  <c r="BK79" i="30"/>
  <c r="BK76" i="30"/>
  <c r="BK75" i="30"/>
  <c r="BK74" i="30"/>
  <c r="BK78" i="30"/>
  <c r="BK77" i="30"/>
  <c r="BI94" i="27"/>
  <c r="BI135" i="27"/>
  <c r="BI137" i="27" s="1"/>
  <c r="BJ136" i="27"/>
  <c r="BJ92" i="27"/>
  <c r="BG97" i="27"/>
  <c r="BG139" i="27"/>
  <c r="BG140" i="27" s="1"/>
  <c r="BG125" i="25"/>
  <c r="BG158" i="25"/>
  <c r="BG159" i="25" s="1"/>
  <c r="BH82" i="25"/>
  <c r="BH96" i="27" s="1"/>
  <c r="BH124" i="25"/>
  <c r="BH18" i="11"/>
  <c r="BH21" i="11" s="1"/>
  <c r="BH12" i="6"/>
  <c r="BF142" i="25"/>
  <c r="BH68" i="28"/>
  <c r="BI1" i="26"/>
  <c r="BI1" i="28"/>
  <c r="BJ2" i="26"/>
  <c r="BJ2" i="28"/>
  <c r="BJ104" i="28" s="1"/>
  <c r="BH40" i="28"/>
  <c r="BF10" i="12"/>
  <c r="BF5" i="8" s="1"/>
  <c r="BH108" i="25"/>
  <c r="BH140" i="25" s="1"/>
  <c r="BH141" i="25" s="1"/>
  <c r="BJ73" i="27"/>
  <c r="BI75" i="27"/>
  <c r="BI112" i="27"/>
  <c r="BI114" i="27" s="1"/>
  <c r="BG116" i="27"/>
  <c r="BG117" i="27" s="1"/>
  <c r="BG78" i="27"/>
  <c r="BJ2" i="27"/>
  <c r="BJ2" i="25"/>
  <c r="BJ2" i="29"/>
  <c r="BJ47" i="29"/>
  <c r="BJ23" i="29"/>
  <c r="BJ48" i="29" s="1"/>
  <c r="BJ49" i="29" s="1"/>
  <c r="BK42" i="30"/>
  <c r="BK34" i="30"/>
  <c r="BK37" i="30"/>
  <c r="BK33" i="30"/>
  <c r="BK2" i="30"/>
  <c r="BK40" i="30"/>
  <c r="BK35" i="30"/>
  <c r="BK41" i="30"/>
  <c r="BK36" i="30"/>
  <c r="BK39" i="30"/>
  <c r="BL24" i="30"/>
  <c r="BK38" i="30"/>
  <c r="BK23" i="30"/>
  <c r="BJ1" i="30"/>
  <c r="BJ25" i="30"/>
  <c r="BI1" i="27"/>
  <c r="BI1" i="29"/>
  <c r="BI1" i="25"/>
  <c r="BG21" i="11"/>
  <c r="BG23" i="11" s="1"/>
  <c r="BG10" i="12" s="1"/>
  <c r="BG5" i="8" s="1"/>
  <c r="BH23" i="11"/>
  <c r="BH10" i="12" s="1"/>
  <c r="BH5" i="8" s="1"/>
  <c r="BI3" i="6"/>
  <c r="BI3" i="10"/>
  <c r="BI3" i="7"/>
  <c r="BI58" i="10"/>
  <c r="BI48" i="25" s="1"/>
  <c r="BJ74" i="10"/>
  <c r="BJ68" i="10"/>
  <c r="BJ69" i="10"/>
  <c r="BJ76" i="10"/>
  <c r="BJ71" i="10"/>
  <c r="BJ77" i="10"/>
  <c r="BJ70" i="10"/>
  <c r="BJ72" i="10"/>
  <c r="BJ73" i="10"/>
  <c r="BJ75" i="10"/>
  <c r="BK15" i="10"/>
  <c r="BK202" i="7"/>
  <c r="BK278" i="7"/>
  <c r="BK97" i="7"/>
  <c r="BK150" i="7"/>
  <c r="BJ45" i="10"/>
  <c r="BJ46" i="10"/>
  <c r="BJ48" i="10"/>
  <c r="BJ47" i="10"/>
  <c r="BJ53" i="10"/>
  <c r="BJ51" i="10"/>
  <c r="BJ49" i="10"/>
  <c r="BJ50" i="10"/>
  <c r="BJ54" i="10"/>
  <c r="BJ52" i="10"/>
  <c r="BI219" i="10"/>
  <c r="BK202" i="10"/>
  <c r="BK64" i="10"/>
  <c r="BJ215" i="10"/>
  <c r="BJ211" i="10"/>
  <c r="BJ214" i="10"/>
  <c r="BJ206" i="10"/>
  <c r="BJ208" i="10"/>
  <c r="BJ210" i="10"/>
  <c r="BJ212" i="10"/>
  <c r="BJ209" i="10"/>
  <c r="BJ213" i="10"/>
  <c r="BJ207" i="10"/>
  <c r="BK149" i="7"/>
  <c r="BK201" i="7"/>
  <c r="BK96" i="7"/>
  <c r="BJ24" i="10"/>
  <c r="BJ22" i="10"/>
  <c r="BJ23" i="10"/>
  <c r="BJ27" i="10"/>
  <c r="BJ28" i="10"/>
  <c r="BJ26" i="10"/>
  <c r="BJ20" i="10"/>
  <c r="BJ21" i="10"/>
  <c r="BJ25" i="10"/>
  <c r="BH353" i="10"/>
  <c r="BH341" i="10"/>
  <c r="BH351" i="10"/>
  <c r="BH352" i="10"/>
  <c r="BG60" i="10"/>
  <c r="BJ5" i="10"/>
  <c r="BJ5" i="7"/>
  <c r="BL4" i="10"/>
  <c r="BL4" i="7"/>
  <c r="BG221" i="10"/>
  <c r="BG264" i="10"/>
  <c r="BH168" i="10"/>
  <c r="BH49" i="25" s="1"/>
  <c r="BH101" i="27" s="1"/>
  <c r="BF338" i="7"/>
  <c r="BF189" i="10"/>
  <c r="BF176" i="10"/>
  <c r="BH167" i="10"/>
  <c r="BH149" i="10"/>
  <c r="BI81" i="10"/>
  <c r="BH17" i="10"/>
  <c r="BH238" i="10" s="1"/>
  <c r="BH155" i="10"/>
  <c r="BH87" i="10"/>
  <c r="BH272" i="10" s="1"/>
  <c r="BH154" i="10"/>
  <c r="BH66" i="10"/>
  <c r="BH83" i="10" s="1"/>
  <c r="BH177" i="10" s="1"/>
  <c r="BH144" i="10"/>
  <c r="BH156" i="10"/>
  <c r="BH43" i="10"/>
  <c r="BH252" i="10" s="1"/>
  <c r="BH204" i="10"/>
  <c r="BI56" i="3"/>
  <c r="BI54" i="3"/>
  <c r="BI57" i="3"/>
  <c r="BI58" i="3"/>
  <c r="BI55" i="3"/>
  <c r="BI3" i="11"/>
  <c r="BJ24" i="3"/>
  <c r="BK22" i="3"/>
  <c r="BJ3" i="3"/>
  <c r="BI3" i="12"/>
  <c r="BK79" i="11"/>
  <c r="BK80" i="11" s="1"/>
  <c r="BK27" i="11"/>
  <c r="BK11" i="12" s="1"/>
  <c r="BK95" i="12" s="1"/>
  <c r="BK15" i="11"/>
  <c r="BJ5" i="12"/>
  <c r="BJ5" i="11"/>
  <c r="BL4" i="12"/>
  <c r="BL4" i="11"/>
  <c r="BL4" i="6"/>
  <c r="BJ98" i="3"/>
  <c r="BJ248" i="10" s="1"/>
  <c r="BK10" i="6"/>
  <c r="BJ25" i="6"/>
  <c r="BJ232" i="25" s="1"/>
  <c r="BJ29" i="6"/>
  <c r="BJ236" i="25" s="1"/>
  <c r="BJ26" i="6"/>
  <c r="BJ233" i="25" s="1"/>
  <c r="BJ31" i="6"/>
  <c r="BJ238" i="25" s="1"/>
  <c r="BJ27" i="6"/>
  <c r="BJ234" i="25" s="1"/>
  <c r="BJ21" i="6"/>
  <c r="BJ228" i="25" s="1"/>
  <c r="BJ28" i="6"/>
  <c r="BJ235" i="25" s="1"/>
  <c r="BJ24" i="6"/>
  <c r="BJ231" i="25" s="1"/>
  <c r="BJ37" i="6"/>
  <c r="BJ244" i="25" s="1"/>
  <c r="BJ33" i="6"/>
  <c r="BJ240" i="25" s="1"/>
  <c r="BJ23" i="6"/>
  <c r="BJ230" i="25" s="1"/>
  <c r="BJ20" i="6"/>
  <c r="BJ227" i="25" s="1"/>
  <c r="BJ35" i="6"/>
  <c r="BJ242" i="25" s="1"/>
  <c r="BJ32" i="6"/>
  <c r="BJ239" i="25" s="1"/>
  <c r="BJ22" i="6"/>
  <c r="BJ229" i="25" s="1"/>
  <c r="BJ19" i="6"/>
  <c r="BJ226" i="25" s="1"/>
  <c r="BJ36" i="6"/>
  <c r="BJ243" i="25" s="1"/>
  <c r="BJ30" i="6"/>
  <c r="BJ237" i="25" s="1"/>
  <c r="BJ34" i="6"/>
  <c r="BJ241" i="25" s="1"/>
  <c r="BJ65" i="3"/>
  <c r="BJ101" i="12" s="1"/>
  <c r="BJ133" i="12" s="1"/>
  <c r="BJ5" i="6"/>
  <c r="BK51" i="6"/>
  <c r="BK16" i="6"/>
  <c r="BM48" i="3"/>
  <c r="BM51" i="3"/>
  <c r="BM49" i="3"/>
  <c r="BP50" i="3"/>
  <c r="BK33" i="3"/>
  <c r="BK41" i="10" s="1"/>
  <c r="BM52" i="3"/>
  <c r="BL93" i="3"/>
  <c r="BL44" i="3"/>
  <c r="BL94" i="3"/>
  <c r="BL39" i="3"/>
  <c r="BL36" i="3"/>
  <c r="BL42" i="3"/>
  <c r="BL40" i="3"/>
  <c r="BL43" i="3"/>
  <c r="BL30" i="3"/>
  <c r="BL41" i="3"/>
  <c r="BL38" i="3"/>
  <c r="BL26" i="3"/>
  <c r="BM23" i="3"/>
  <c r="BL37" i="3"/>
  <c r="BK27" i="3"/>
  <c r="BK105" i="3"/>
  <c r="BK109" i="3"/>
  <c r="BK108" i="3"/>
  <c r="BK107" i="3"/>
  <c r="BK104" i="3"/>
  <c r="BK103" i="3"/>
  <c r="BK106" i="3"/>
  <c r="BK101" i="3"/>
  <c r="BK97" i="3"/>
  <c r="BK260" i="10" s="1"/>
  <c r="BK102" i="3"/>
  <c r="BL90" i="3"/>
  <c r="BK89" i="3"/>
  <c r="BK91" i="3" s="1"/>
  <c r="BK95" i="3"/>
  <c r="BK233" i="10" s="1"/>
  <c r="BF342" i="7"/>
  <c r="BL68" i="30" l="1"/>
  <c r="BL69" i="30"/>
  <c r="BL70" i="30"/>
  <c r="BL96" i="3"/>
  <c r="BL234" i="10" s="1"/>
  <c r="BL100" i="3"/>
  <c r="BH144" i="28"/>
  <c r="BM35" i="3"/>
  <c r="BM31" i="3"/>
  <c r="BM32" i="3"/>
  <c r="BM29" i="3"/>
  <c r="BM72" i="7" s="1"/>
  <c r="BL93" i="27"/>
  <c r="BL64" i="30"/>
  <c r="BL66" i="30" s="1"/>
  <c r="BI108" i="25"/>
  <c r="BI140" i="25" s="1"/>
  <c r="BI141" i="25" s="1"/>
  <c r="BI38" i="25"/>
  <c r="BI66" i="25" s="1"/>
  <c r="BI77" i="27" s="1"/>
  <c r="BK142" i="28"/>
  <c r="BI136" i="28"/>
  <c r="BI137" i="28" s="1"/>
  <c r="BI141" i="28" s="1"/>
  <c r="BI143" i="28" s="1"/>
  <c r="BI254" i="10" s="1"/>
  <c r="BG25" i="25"/>
  <c r="BG26" i="25" s="1"/>
  <c r="BK138" i="28"/>
  <c r="AL347" i="7"/>
  <c r="AL348" i="7" s="1"/>
  <c r="AL344" i="7"/>
  <c r="AM340" i="7" s="1"/>
  <c r="BJ134" i="28"/>
  <c r="BG61" i="25"/>
  <c r="BF66" i="27"/>
  <c r="BF67" i="27" s="1"/>
  <c r="BF68" i="27" s="1"/>
  <c r="BH41" i="28"/>
  <c r="BH94" i="25"/>
  <c r="BH101" i="25" s="1"/>
  <c r="BH102" i="25" s="1"/>
  <c r="BH19" i="25"/>
  <c r="BH60" i="27" s="1"/>
  <c r="BH69" i="28"/>
  <c r="BH110" i="25"/>
  <c r="BH33" i="25"/>
  <c r="BH80" i="27" s="1"/>
  <c r="BI18" i="11"/>
  <c r="BI21" i="11" s="1"/>
  <c r="BJ115" i="28"/>
  <c r="BJ105" i="28"/>
  <c r="BJ111" i="28"/>
  <c r="BJ63" i="28"/>
  <c r="BL29" i="30"/>
  <c r="BL30" i="30"/>
  <c r="BL27" i="30"/>
  <c r="BL28" i="30"/>
  <c r="BL46" i="29" s="1"/>
  <c r="BK31" i="30"/>
  <c r="BJ192" i="25"/>
  <c r="BJ191" i="25"/>
  <c r="BJ190" i="25"/>
  <c r="BJ189" i="25"/>
  <c r="BJ188" i="25"/>
  <c r="BJ187" i="25"/>
  <c r="BJ186" i="25"/>
  <c r="BJ193" i="25"/>
  <c r="BJ194" i="25"/>
  <c r="BJ195" i="25"/>
  <c r="BJ185" i="25"/>
  <c r="BJ184" i="25"/>
  <c r="BJ183" i="25"/>
  <c r="BJ182" i="25"/>
  <c r="BJ181" i="25"/>
  <c r="BJ178" i="25"/>
  <c r="BJ180" i="25"/>
  <c r="BJ179" i="25"/>
  <c r="BJ177" i="25"/>
  <c r="BJ176" i="25"/>
  <c r="BJ268" i="25"/>
  <c r="BJ52" i="25" s="1"/>
  <c r="BJ219" i="25"/>
  <c r="BJ135" i="28"/>
  <c r="BJ67" i="28"/>
  <c r="BJ66" i="28"/>
  <c r="BJ39" i="28"/>
  <c r="BJ38" i="28"/>
  <c r="BJ130" i="28"/>
  <c r="BL155" i="28"/>
  <c r="BL156" i="28" s="1"/>
  <c r="BK136" i="27"/>
  <c r="BK92" i="27"/>
  <c r="BK72" i="30"/>
  <c r="BM65" i="30"/>
  <c r="BL71" i="30"/>
  <c r="BL83" i="30"/>
  <c r="BL82" i="30"/>
  <c r="BL81" i="30"/>
  <c r="BL80" i="30"/>
  <c r="BL79" i="30"/>
  <c r="BL78" i="30"/>
  <c r="BL76" i="30"/>
  <c r="BL75" i="30"/>
  <c r="BL74" i="30"/>
  <c r="BL77" i="30"/>
  <c r="BJ94" i="27"/>
  <c r="BJ135" i="27"/>
  <c r="BJ137" i="27" s="1"/>
  <c r="BH97" i="27"/>
  <c r="BH139" i="27"/>
  <c r="BH140" i="27" s="1"/>
  <c r="BH125" i="25"/>
  <c r="BH158" i="25"/>
  <c r="BH159" i="25" s="1"/>
  <c r="BI82" i="25"/>
  <c r="BI96" i="27" s="1"/>
  <c r="BI124" i="25"/>
  <c r="BI12" i="6"/>
  <c r="BG142" i="25"/>
  <c r="BI40" i="28"/>
  <c r="BJ1" i="26"/>
  <c r="BJ1" i="28"/>
  <c r="BG66" i="27"/>
  <c r="BG67" i="27" s="1"/>
  <c r="BG64" i="27"/>
  <c r="BK2" i="26"/>
  <c r="BK2" i="28"/>
  <c r="BK104" i="28" s="1"/>
  <c r="BI68" i="28"/>
  <c r="BH109" i="25"/>
  <c r="BH113" i="12"/>
  <c r="BH78" i="27"/>
  <c r="BK113" i="27"/>
  <c r="BK73" i="27"/>
  <c r="BJ112" i="27"/>
  <c r="BJ114" i="27" s="1"/>
  <c r="BJ75" i="27"/>
  <c r="BK1" i="30"/>
  <c r="BK25" i="30"/>
  <c r="BK47" i="29"/>
  <c r="BK23" i="29"/>
  <c r="BK48" i="29" s="1"/>
  <c r="BK49" i="29" s="1"/>
  <c r="BK2" i="27"/>
  <c r="BK2" i="29"/>
  <c r="BK2" i="25"/>
  <c r="BJ1" i="27"/>
  <c r="BJ1" i="25"/>
  <c r="BJ1" i="29"/>
  <c r="BL2" i="30"/>
  <c r="BL38" i="30"/>
  <c r="BL35" i="30"/>
  <c r="BL23" i="30"/>
  <c r="BL40" i="30"/>
  <c r="BL36" i="30"/>
  <c r="BL42" i="30"/>
  <c r="BL33" i="30"/>
  <c r="BM24" i="30"/>
  <c r="BL41" i="30"/>
  <c r="BL39" i="30"/>
  <c r="BL37" i="30"/>
  <c r="BL34" i="30"/>
  <c r="BG113" i="12"/>
  <c r="BH60" i="10"/>
  <c r="BH189" i="10" s="1"/>
  <c r="BJ58" i="10"/>
  <c r="BF343" i="7"/>
  <c r="BJ219" i="10"/>
  <c r="BK54" i="10"/>
  <c r="BK48" i="10"/>
  <c r="BK51" i="10"/>
  <c r="BK45" i="10"/>
  <c r="BK46" i="10"/>
  <c r="BK53" i="10"/>
  <c r="BK52" i="10"/>
  <c r="BK47" i="10"/>
  <c r="BK50" i="10"/>
  <c r="BK49" i="10"/>
  <c r="BJ3" i="10"/>
  <c r="BJ3" i="7"/>
  <c r="BI204" i="10"/>
  <c r="BI66" i="10"/>
  <c r="BI83" i="10" s="1"/>
  <c r="BI177" i="10" s="1"/>
  <c r="BI154" i="10"/>
  <c r="BI43" i="10"/>
  <c r="BI252" i="10" s="1"/>
  <c r="BI144" i="10"/>
  <c r="BI17" i="10"/>
  <c r="BI238" i="10" s="1"/>
  <c r="BI156" i="10"/>
  <c r="BI155" i="10"/>
  <c r="BI87" i="10"/>
  <c r="BI272" i="10" s="1"/>
  <c r="BL202" i="10"/>
  <c r="BL64" i="10"/>
  <c r="BG338" i="7"/>
  <c r="BG189" i="10"/>
  <c r="BG176" i="10"/>
  <c r="BK72" i="10"/>
  <c r="BK70" i="10"/>
  <c r="BK68" i="10"/>
  <c r="BK69" i="10"/>
  <c r="BK77" i="10"/>
  <c r="BK74" i="10"/>
  <c r="BK75" i="10"/>
  <c r="BK73" i="10"/>
  <c r="BK76" i="10"/>
  <c r="BK71" i="10"/>
  <c r="BK5" i="10"/>
  <c r="BK5" i="7"/>
  <c r="BL96" i="7"/>
  <c r="BL201" i="7"/>
  <c r="BL149" i="7"/>
  <c r="BK210" i="10"/>
  <c r="BK209" i="10"/>
  <c r="BK206" i="10"/>
  <c r="BK215" i="10"/>
  <c r="BK212" i="10"/>
  <c r="BK208" i="10"/>
  <c r="BK213" i="10"/>
  <c r="BK214" i="10"/>
  <c r="BK211" i="10"/>
  <c r="BK207" i="10"/>
  <c r="BL15" i="10"/>
  <c r="BL202" i="7"/>
  <c r="BL278" i="7"/>
  <c r="BL150" i="7"/>
  <c r="BL97" i="7"/>
  <c r="BH221" i="10"/>
  <c r="BH264" i="10"/>
  <c r="BK23" i="10"/>
  <c r="BK26" i="10"/>
  <c r="BK22" i="10"/>
  <c r="BK25" i="10"/>
  <c r="BK20" i="10"/>
  <c r="BK27" i="10"/>
  <c r="BK28" i="10"/>
  <c r="BK21" i="10"/>
  <c r="BK24" i="10"/>
  <c r="BI341" i="10"/>
  <c r="BI351" i="10"/>
  <c r="BI353" i="10"/>
  <c r="BI352" i="10"/>
  <c r="BI149" i="10"/>
  <c r="BI167" i="10"/>
  <c r="BM4" i="10"/>
  <c r="BM4" i="7"/>
  <c r="BI168" i="10"/>
  <c r="BI49" i="25" s="1"/>
  <c r="BI101" i="27" s="1"/>
  <c r="BJ81" i="10"/>
  <c r="BK3" i="3"/>
  <c r="BJ3" i="6"/>
  <c r="BJ3" i="11"/>
  <c r="BJ3" i="12"/>
  <c r="BJ56" i="3"/>
  <c r="BJ58" i="3"/>
  <c r="BJ54" i="3"/>
  <c r="BJ57" i="3"/>
  <c r="BJ55" i="3"/>
  <c r="BI17" i="11"/>
  <c r="BI20" i="11" s="1"/>
  <c r="BI23" i="11" s="1"/>
  <c r="BK24" i="3"/>
  <c r="BL22" i="3"/>
  <c r="BM4" i="12"/>
  <c r="BM4" i="11"/>
  <c r="BK5" i="12"/>
  <c r="BK5" i="11"/>
  <c r="BL15" i="11"/>
  <c r="BL27" i="11"/>
  <c r="BL11" i="12" s="1"/>
  <c r="BL95" i="12" s="1"/>
  <c r="BL79" i="11"/>
  <c r="BL80" i="11" s="1"/>
  <c r="BK25" i="6"/>
  <c r="BK232" i="25" s="1"/>
  <c r="BK27" i="6"/>
  <c r="BK234" i="25" s="1"/>
  <c r="BK21" i="6"/>
  <c r="BK228" i="25" s="1"/>
  <c r="BK29" i="6"/>
  <c r="BK236" i="25" s="1"/>
  <c r="BK28" i="6"/>
  <c r="BK235" i="25" s="1"/>
  <c r="BK20" i="6"/>
  <c r="BK227" i="25" s="1"/>
  <c r="BK33" i="6"/>
  <c r="BK240" i="25" s="1"/>
  <c r="BK34" i="6"/>
  <c r="BK241" i="25" s="1"/>
  <c r="BK31" i="6"/>
  <c r="BK238" i="25" s="1"/>
  <c r="BK23" i="6"/>
  <c r="BK230" i="25" s="1"/>
  <c r="BK32" i="6"/>
  <c r="BK239" i="25" s="1"/>
  <c r="BK37" i="6"/>
  <c r="BK244" i="25" s="1"/>
  <c r="BK24" i="6"/>
  <c r="BK231" i="25" s="1"/>
  <c r="BK30" i="6"/>
  <c r="BK237" i="25" s="1"/>
  <c r="BK22" i="6"/>
  <c r="BK229" i="25" s="1"/>
  <c r="BK19" i="6"/>
  <c r="BK226" i="25" s="1"/>
  <c r="BK35" i="6"/>
  <c r="BK242" i="25" s="1"/>
  <c r="BK26" i="6"/>
  <c r="BK233" i="25" s="1"/>
  <c r="BK36" i="6"/>
  <c r="BK243" i="25" s="1"/>
  <c r="BL10" i="6"/>
  <c r="BL51" i="6"/>
  <c r="BL16" i="6"/>
  <c r="BM4" i="6"/>
  <c r="BK65" i="3"/>
  <c r="BK101" i="12" s="1"/>
  <c r="BK133" i="12" s="1"/>
  <c r="BK5" i="6"/>
  <c r="BL104" i="3"/>
  <c r="BL108" i="3"/>
  <c r="BL106" i="3"/>
  <c r="BL101" i="3"/>
  <c r="BL107" i="3"/>
  <c r="BL105" i="3"/>
  <c r="BL97" i="3"/>
  <c r="BL260" i="10" s="1"/>
  <c r="BL109" i="3"/>
  <c r="BL103" i="3"/>
  <c r="BL102" i="3"/>
  <c r="BM90" i="3"/>
  <c r="BL89" i="3"/>
  <c r="BL91" i="3" s="1"/>
  <c r="BL95" i="3"/>
  <c r="BL233" i="10" s="1"/>
  <c r="BN51" i="3"/>
  <c r="BL27" i="3"/>
  <c r="BL33" i="3"/>
  <c r="BL41" i="10" s="1"/>
  <c r="BN52" i="3"/>
  <c r="BN49" i="3"/>
  <c r="BK98" i="3"/>
  <c r="BK248" i="10" s="1"/>
  <c r="BN48" i="3"/>
  <c r="BM94" i="3"/>
  <c r="BM93" i="3"/>
  <c r="BM43" i="3"/>
  <c r="BM42" i="3"/>
  <c r="BM40" i="3"/>
  <c r="BM39" i="3"/>
  <c r="BM30" i="3"/>
  <c r="BM41" i="3"/>
  <c r="BM38" i="3"/>
  <c r="BM36" i="3"/>
  <c r="BM26" i="3"/>
  <c r="BN23" i="3"/>
  <c r="BM44" i="3"/>
  <c r="BM37" i="3"/>
  <c r="BQ50" i="3"/>
  <c r="BG342" i="7"/>
  <c r="BM69" i="30" l="1"/>
  <c r="BM68" i="30"/>
  <c r="BM70" i="30"/>
  <c r="BJ167" i="10"/>
  <c r="BJ48" i="25"/>
  <c r="BM95" i="3"/>
  <c r="BM233" i="10" s="1"/>
  <c r="BM100" i="3"/>
  <c r="BI144" i="28"/>
  <c r="BN32" i="3"/>
  <c r="BN35" i="3"/>
  <c r="BN31" i="3"/>
  <c r="BN29" i="3"/>
  <c r="BN72" i="7" s="1"/>
  <c r="BL142" i="28"/>
  <c r="BM64" i="30"/>
  <c r="BM66" i="30" s="1"/>
  <c r="BI109" i="25"/>
  <c r="BM93" i="27"/>
  <c r="BM96" i="3"/>
  <c r="BM234" i="10" s="1"/>
  <c r="BJ108" i="25"/>
  <c r="BJ140" i="25" s="1"/>
  <c r="BJ141" i="25" s="1"/>
  <c r="BJ38" i="25"/>
  <c r="BJ66" i="25" s="1"/>
  <c r="BJ77" i="27" s="1"/>
  <c r="AM347" i="7"/>
  <c r="AM348" i="7" s="1"/>
  <c r="AM344" i="7"/>
  <c r="AN340" i="7" s="1"/>
  <c r="BL138" i="28"/>
  <c r="BK134" i="28"/>
  <c r="BJ136" i="28"/>
  <c r="BJ137" i="28" s="1"/>
  <c r="BJ141" i="28" s="1"/>
  <c r="BJ143" i="28" s="1"/>
  <c r="BJ254" i="10" s="1"/>
  <c r="BI69" i="28"/>
  <c r="BI110" i="25"/>
  <c r="BI33" i="25"/>
  <c r="BI80" i="27" s="1"/>
  <c r="BI41" i="28"/>
  <c r="BI94" i="25"/>
  <c r="BI101" i="25" s="1"/>
  <c r="BI102" i="25" s="1"/>
  <c r="BI19" i="25"/>
  <c r="BI60" i="27" s="1"/>
  <c r="BL74" i="27"/>
  <c r="BL113" i="27" s="1"/>
  <c r="BK111" i="28"/>
  <c r="BK105" i="28"/>
  <c r="BK115" i="28"/>
  <c r="BK63" i="28"/>
  <c r="BM29" i="30"/>
  <c r="BM30" i="30"/>
  <c r="BM27" i="30"/>
  <c r="BM28" i="30"/>
  <c r="BM46" i="29" s="1"/>
  <c r="BL31" i="30"/>
  <c r="BK195" i="25"/>
  <c r="BK194" i="25"/>
  <c r="BK193" i="25"/>
  <c r="BK192" i="25"/>
  <c r="BK184" i="25"/>
  <c r="BK183" i="25"/>
  <c r="BK182" i="25"/>
  <c r="BK181" i="25"/>
  <c r="BK188" i="25"/>
  <c r="BK185" i="25"/>
  <c r="BK189" i="25"/>
  <c r="BK187" i="25"/>
  <c r="BK190" i="25"/>
  <c r="BK186" i="25"/>
  <c r="BK180" i="25"/>
  <c r="BK179" i="25"/>
  <c r="BK178" i="25"/>
  <c r="BK177" i="25"/>
  <c r="BK176" i="25"/>
  <c r="BK191" i="25"/>
  <c r="BK268" i="25"/>
  <c r="BK52" i="25" s="1"/>
  <c r="BK219" i="25"/>
  <c r="BK135" i="28"/>
  <c r="BK67" i="28"/>
  <c r="BK66" i="28"/>
  <c r="BK39" i="28"/>
  <c r="BK38" i="28"/>
  <c r="BK130" i="28"/>
  <c r="BM155" i="28"/>
  <c r="BM156" i="28" s="1"/>
  <c r="BK3" i="12"/>
  <c r="BM81" i="30"/>
  <c r="BM80" i="30"/>
  <c r="BM79" i="30"/>
  <c r="BM78" i="30"/>
  <c r="BM77" i="30"/>
  <c r="BM76" i="30"/>
  <c r="BM83" i="30"/>
  <c r="BM82" i="30"/>
  <c r="BM75" i="30"/>
  <c r="BM74" i="30"/>
  <c r="BN65" i="30"/>
  <c r="BM71" i="30"/>
  <c r="BL136" i="27"/>
  <c r="BL92" i="27"/>
  <c r="BL72" i="30"/>
  <c r="BK94" i="27"/>
  <c r="BK135" i="27"/>
  <c r="BK137" i="27" s="1"/>
  <c r="BI97" i="27"/>
  <c r="BI139" i="27"/>
  <c r="BI140" i="27" s="1"/>
  <c r="BI125" i="25"/>
  <c r="BI158" i="25"/>
  <c r="BI159" i="25" s="1"/>
  <c r="BJ82" i="25"/>
  <c r="BJ96" i="27" s="1"/>
  <c r="BJ124" i="25"/>
  <c r="BJ18" i="11"/>
  <c r="BJ21" i="11" s="1"/>
  <c r="BJ12" i="6"/>
  <c r="BJ40" i="28"/>
  <c r="BH142" i="25"/>
  <c r="BL2" i="26"/>
  <c r="BL2" i="28"/>
  <c r="BL104" i="28" s="1"/>
  <c r="BK1" i="26"/>
  <c r="BK1" i="28"/>
  <c r="BG68" i="27"/>
  <c r="BJ68" i="28"/>
  <c r="BH25" i="25"/>
  <c r="BH26" i="25" s="1"/>
  <c r="BH61" i="25"/>
  <c r="BH116" i="27"/>
  <c r="BH117" i="27" s="1"/>
  <c r="BL73" i="27"/>
  <c r="BK112" i="27"/>
  <c r="BK114" i="27" s="1"/>
  <c r="BK75" i="27"/>
  <c r="BI116" i="27"/>
  <c r="BI117" i="27" s="1"/>
  <c r="BI78" i="27"/>
  <c r="BM40" i="30"/>
  <c r="BM39" i="30"/>
  <c r="BM34" i="30"/>
  <c r="BM42" i="30"/>
  <c r="BM2" i="30"/>
  <c r="BM38" i="30"/>
  <c r="BM33" i="30"/>
  <c r="BN24" i="30"/>
  <c r="BM37" i="30"/>
  <c r="BM41" i="30"/>
  <c r="BM23" i="30"/>
  <c r="BM36" i="30"/>
  <c r="BM35" i="30"/>
  <c r="BL47" i="29"/>
  <c r="BL23" i="29"/>
  <c r="BL48" i="29" s="1"/>
  <c r="BL49" i="29" s="1"/>
  <c r="BL25" i="30"/>
  <c r="BL1" i="30"/>
  <c r="BH176" i="10"/>
  <c r="BL2" i="27"/>
  <c r="BL2" i="25"/>
  <c r="BL2" i="29"/>
  <c r="BK1" i="27"/>
  <c r="BK1" i="29"/>
  <c r="BK1" i="25"/>
  <c r="BH338" i="7"/>
  <c r="BH343" i="7" s="1"/>
  <c r="BI113" i="12"/>
  <c r="BI10" i="12"/>
  <c r="BI5" i="8" s="1"/>
  <c r="BJ149" i="10"/>
  <c r="BK3" i="6"/>
  <c r="BM201" i="7"/>
  <c r="BM96" i="7"/>
  <c r="BM149" i="7"/>
  <c r="BL207" i="10"/>
  <c r="BL212" i="10"/>
  <c r="BL208" i="10"/>
  <c r="BL215" i="10"/>
  <c r="BL210" i="10"/>
  <c r="BL214" i="10"/>
  <c r="BL213" i="10"/>
  <c r="BL206" i="10"/>
  <c r="BL211" i="10"/>
  <c r="BL209" i="10"/>
  <c r="BJ144" i="10"/>
  <c r="BJ43" i="10"/>
  <c r="BJ17" i="10"/>
  <c r="BJ238" i="10" s="1"/>
  <c r="BJ66" i="10"/>
  <c r="BJ83" i="10" s="1"/>
  <c r="BJ177" i="10" s="1"/>
  <c r="BJ156" i="10"/>
  <c r="BJ87" i="10"/>
  <c r="BJ272" i="10" s="1"/>
  <c r="BJ154" i="10"/>
  <c r="BJ155" i="10"/>
  <c r="BJ204" i="10"/>
  <c r="BJ264" i="10" s="1"/>
  <c r="BK3" i="11"/>
  <c r="BK58" i="10"/>
  <c r="BK48" i="25" s="1"/>
  <c r="BJ168" i="10"/>
  <c r="BJ49" i="25" s="1"/>
  <c r="BJ101" i="27" s="1"/>
  <c r="BM202" i="10"/>
  <c r="BM64" i="10"/>
  <c r="BM15" i="10"/>
  <c r="BM202" i="7"/>
  <c r="BM278" i="7"/>
  <c r="BM150" i="7"/>
  <c r="BM97" i="7"/>
  <c r="BJ352" i="10"/>
  <c r="BJ353" i="10"/>
  <c r="BJ351" i="10"/>
  <c r="BJ341" i="10"/>
  <c r="BI60" i="10"/>
  <c r="BG343" i="7"/>
  <c r="BN4" i="10"/>
  <c r="BN4" i="7"/>
  <c r="BL24" i="10"/>
  <c r="BL27" i="10"/>
  <c r="BL22" i="10"/>
  <c r="BL26" i="10"/>
  <c r="BL28" i="10"/>
  <c r="BL25" i="10"/>
  <c r="BL20" i="10"/>
  <c r="BL21" i="10"/>
  <c r="BL23" i="10"/>
  <c r="BI264" i="10"/>
  <c r="BI221" i="10"/>
  <c r="BL45" i="10"/>
  <c r="BL53" i="10"/>
  <c r="BL54" i="10"/>
  <c r="BL51" i="10"/>
  <c r="BL46" i="10"/>
  <c r="BL48" i="10"/>
  <c r="BL49" i="10"/>
  <c r="BL47" i="10"/>
  <c r="BL52" i="10"/>
  <c r="BL50" i="10"/>
  <c r="BK3" i="10"/>
  <c r="BK3" i="7"/>
  <c r="BK219" i="10"/>
  <c r="BK81" i="10"/>
  <c r="BL5" i="10"/>
  <c r="BL5" i="7"/>
  <c r="BL68" i="10"/>
  <c r="BL74" i="10"/>
  <c r="BL75" i="10"/>
  <c r="BL72" i="10"/>
  <c r="BL70" i="10"/>
  <c r="BL76" i="10"/>
  <c r="BL69" i="10"/>
  <c r="BL73" i="10"/>
  <c r="BL71" i="10"/>
  <c r="BL77" i="10"/>
  <c r="BL3" i="3"/>
  <c r="BJ17" i="11"/>
  <c r="BJ20" i="11" s="1"/>
  <c r="BJ23" i="11" s="1"/>
  <c r="BK56" i="3"/>
  <c r="BK54" i="3"/>
  <c r="BK57" i="3"/>
  <c r="BK58" i="3"/>
  <c r="BK55" i="3"/>
  <c r="BL24" i="3"/>
  <c r="BM22" i="3"/>
  <c r="BL5" i="12"/>
  <c r="BL5" i="11"/>
  <c r="BN4" i="12"/>
  <c r="BN4" i="11"/>
  <c r="BM79" i="11"/>
  <c r="BM80" i="11" s="1"/>
  <c r="BM27" i="11"/>
  <c r="BM11" i="12" s="1"/>
  <c r="BM95" i="12" s="1"/>
  <c r="BM15" i="11"/>
  <c r="BM10" i="6"/>
  <c r="BM51" i="6"/>
  <c r="BM16" i="6"/>
  <c r="BN4" i="6"/>
  <c r="BL65" i="3"/>
  <c r="BL101" i="12" s="1"/>
  <c r="BL133" i="12" s="1"/>
  <c r="BL5" i="6"/>
  <c r="BL27" i="6"/>
  <c r="BL234" i="25" s="1"/>
  <c r="BL25" i="6"/>
  <c r="BL232" i="25" s="1"/>
  <c r="BL21" i="6"/>
  <c r="BL228" i="25" s="1"/>
  <c r="BL31" i="6"/>
  <c r="BL238" i="25" s="1"/>
  <c r="BL29" i="6"/>
  <c r="BL236" i="25" s="1"/>
  <c r="BL33" i="6"/>
  <c r="BL240" i="25" s="1"/>
  <c r="BL34" i="6"/>
  <c r="BL241" i="25" s="1"/>
  <c r="BL28" i="6"/>
  <c r="BL235" i="25" s="1"/>
  <c r="BL32" i="6"/>
  <c r="BL239" i="25" s="1"/>
  <c r="BL22" i="6"/>
  <c r="BL229" i="25" s="1"/>
  <c r="BL20" i="6"/>
  <c r="BL227" i="25" s="1"/>
  <c r="BL26" i="6"/>
  <c r="BL233" i="25" s="1"/>
  <c r="BL23" i="6"/>
  <c r="BL230" i="25" s="1"/>
  <c r="BL30" i="6"/>
  <c r="BL237" i="25" s="1"/>
  <c r="BL19" i="6"/>
  <c r="BL226" i="25" s="1"/>
  <c r="BL37" i="6"/>
  <c r="BL244" i="25" s="1"/>
  <c r="BL35" i="6"/>
  <c r="BL242" i="25" s="1"/>
  <c r="BL24" i="6"/>
  <c r="BL231" i="25" s="1"/>
  <c r="BL36" i="6"/>
  <c r="BL243" i="25" s="1"/>
  <c r="BL98" i="3"/>
  <c r="BL248" i="10" s="1"/>
  <c r="BO52" i="3"/>
  <c r="BO51" i="3"/>
  <c r="BN94" i="3"/>
  <c r="BN93" i="3"/>
  <c r="BN42" i="3"/>
  <c r="BN40" i="3"/>
  <c r="BN43" i="3"/>
  <c r="BN39" i="3"/>
  <c r="BN38" i="3"/>
  <c r="BN41" i="3"/>
  <c r="BN36" i="3"/>
  <c r="BN30" i="3"/>
  <c r="BN26" i="3"/>
  <c r="BN37" i="3"/>
  <c r="BO23" i="3"/>
  <c r="BN44" i="3"/>
  <c r="BO48" i="3"/>
  <c r="BM109" i="3"/>
  <c r="BM107" i="3"/>
  <c r="BM106" i="3"/>
  <c r="BM104" i="3"/>
  <c r="BM108" i="3"/>
  <c r="BM102" i="3"/>
  <c r="BM101" i="3"/>
  <c r="BM97" i="3"/>
  <c r="BM260" i="10" s="1"/>
  <c r="BM103" i="3"/>
  <c r="BM105" i="3"/>
  <c r="BM89" i="3"/>
  <c r="BM91" i="3" s="1"/>
  <c r="BN90" i="3"/>
  <c r="BM27" i="3"/>
  <c r="BM33" i="3"/>
  <c r="BM41" i="10" s="1"/>
  <c r="BR50" i="3"/>
  <c r="BO49" i="3"/>
  <c r="BH342" i="7"/>
  <c r="BN70" i="30" l="1"/>
  <c r="BN93" i="27" s="1"/>
  <c r="BN69" i="30"/>
  <c r="BN68" i="30"/>
  <c r="BN95" i="3"/>
  <c r="BN233" i="10" s="1"/>
  <c r="BN100" i="3"/>
  <c r="BM142" i="28"/>
  <c r="BO35" i="3"/>
  <c r="BO29" i="3"/>
  <c r="BO72" i="7" s="1"/>
  <c r="BO32" i="3"/>
  <c r="BO31" i="3"/>
  <c r="BN64" i="30"/>
  <c r="BN66" i="30" s="1"/>
  <c r="BN96" i="3"/>
  <c r="BN234" i="10" s="1"/>
  <c r="BJ109" i="25"/>
  <c r="BK38" i="25"/>
  <c r="BK66" i="25" s="1"/>
  <c r="BK77" i="27" s="1"/>
  <c r="BK352" i="10"/>
  <c r="BM138" i="28"/>
  <c r="AN347" i="7"/>
  <c r="AN348" i="7" s="1"/>
  <c r="AN344" i="7"/>
  <c r="AO340" i="7" s="1"/>
  <c r="BL134" i="28"/>
  <c r="BJ144" i="28"/>
  <c r="BK136" i="28"/>
  <c r="BK137" i="28" s="1"/>
  <c r="BK141" i="28" s="1"/>
  <c r="BK143" i="28" s="1"/>
  <c r="BK254" i="10" s="1"/>
  <c r="BI25" i="25"/>
  <c r="BI26" i="25" s="1"/>
  <c r="BI61" i="25"/>
  <c r="BJ69" i="28"/>
  <c r="BJ33" i="25"/>
  <c r="BJ80" i="27" s="1"/>
  <c r="BJ110" i="25"/>
  <c r="BJ94" i="25"/>
  <c r="BJ101" i="25" s="1"/>
  <c r="BJ102" i="25" s="1"/>
  <c r="BJ19" i="25"/>
  <c r="BJ41" i="28"/>
  <c r="BM74" i="27"/>
  <c r="BM113" i="27" s="1"/>
  <c r="BL63" i="28"/>
  <c r="BL105" i="28"/>
  <c r="BL111" i="28"/>
  <c r="BL115" i="28"/>
  <c r="BN29" i="30"/>
  <c r="BN30" i="30"/>
  <c r="BN28" i="30"/>
  <c r="BN46" i="29" s="1"/>
  <c r="BN27" i="30"/>
  <c r="BM31" i="30"/>
  <c r="BL195" i="25"/>
  <c r="BL194" i="25"/>
  <c r="BL193" i="25"/>
  <c r="BL192" i="25"/>
  <c r="BL191" i="25"/>
  <c r="BL190" i="25"/>
  <c r="BL189" i="25"/>
  <c r="BL188" i="25"/>
  <c r="BL187" i="25"/>
  <c r="BL186" i="25"/>
  <c r="BL185" i="25"/>
  <c r="BL184" i="25"/>
  <c r="BL183" i="25"/>
  <c r="BL182" i="25"/>
  <c r="BL181" i="25"/>
  <c r="BL180" i="25"/>
  <c r="BL179" i="25"/>
  <c r="BL178" i="25"/>
  <c r="BL177" i="25"/>
  <c r="BL176" i="25"/>
  <c r="BL135" i="28"/>
  <c r="BL130" i="28"/>
  <c r="BL38" i="28"/>
  <c r="BL67" i="28"/>
  <c r="BL66" i="28"/>
  <c r="BL39" i="28"/>
  <c r="BN155" i="28"/>
  <c r="BN156" i="28" s="1"/>
  <c r="BL3" i="11"/>
  <c r="BN83" i="30"/>
  <c r="BN82" i="30"/>
  <c r="BN81" i="30"/>
  <c r="BN80" i="30"/>
  <c r="BN79" i="30"/>
  <c r="BN78" i="30"/>
  <c r="BN77" i="30"/>
  <c r="BN75" i="30"/>
  <c r="BN74" i="30"/>
  <c r="BN76" i="30"/>
  <c r="BO65" i="30"/>
  <c r="BN71" i="30"/>
  <c r="BM136" i="27"/>
  <c r="BM92" i="27"/>
  <c r="BL94" i="27"/>
  <c r="BL135" i="27"/>
  <c r="BL137" i="27" s="1"/>
  <c r="BM72" i="30"/>
  <c r="BJ97" i="27"/>
  <c r="BJ139" i="27"/>
  <c r="BJ140" i="27" s="1"/>
  <c r="BJ125" i="25"/>
  <c r="BJ158" i="25"/>
  <c r="BJ159" i="25" s="1"/>
  <c r="BK82" i="25"/>
  <c r="BK96" i="27" s="1"/>
  <c r="BK124" i="25"/>
  <c r="BK341" i="10"/>
  <c r="BK351" i="10"/>
  <c r="BK12" i="6"/>
  <c r="BK17" i="11"/>
  <c r="BK20" i="11" s="1"/>
  <c r="BK353" i="10"/>
  <c r="BI142" i="25"/>
  <c r="BM2" i="26"/>
  <c r="BM2" i="28"/>
  <c r="BM104" i="28" s="1"/>
  <c r="BI66" i="27"/>
  <c r="BI67" i="27" s="1"/>
  <c r="BI64" i="27"/>
  <c r="BK40" i="28"/>
  <c r="BL1" i="26"/>
  <c r="BL1" i="28"/>
  <c r="BH64" i="27"/>
  <c r="BH66" i="27"/>
  <c r="BH67" i="27" s="1"/>
  <c r="BK68" i="28"/>
  <c r="BK108" i="25"/>
  <c r="BK109" i="25" s="1"/>
  <c r="BM73" i="27"/>
  <c r="BL112" i="27"/>
  <c r="BL114" i="27" s="1"/>
  <c r="BL75" i="27"/>
  <c r="BJ116" i="27"/>
  <c r="BJ117" i="27" s="1"/>
  <c r="BJ78" i="27"/>
  <c r="BM23" i="29"/>
  <c r="BM48" i="29" s="1"/>
  <c r="BM49" i="29" s="1"/>
  <c r="BL1" i="27"/>
  <c r="BL1" i="29"/>
  <c r="BL1" i="25"/>
  <c r="BM1" i="30"/>
  <c r="BM25" i="30"/>
  <c r="BM47" i="29"/>
  <c r="BM2" i="27"/>
  <c r="BM2" i="25"/>
  <c r="BM2" i="29"/>
  <c r="BN2" i="30"/>
  <c r="BN39" i="30"/>
  <c r="BN38" i="30"/>
  <c r="BN35" i="30"/>
  <c r="BN37" i="30"/>
  <c r="BN33" i="30"/>
  <c r="BN42" i="30"/>
  <c r="BN41" i="30"/>
  <c r="BN36" i="30"/>
  <c r="BO24" i="30"/>
  <c r="BN40" i="30"/>
  <c r="BN34" i="30"/>
  <c r="BN23" i="30"/>
  <c r="BJ10" i="12"/>
  <c r="BJ5" i="8" s="1"/>
  <c r="BJ113" i="12"/>
  <c r="BL3" i="6"/>
  <c r="BJ221" i="10"/>
  <c r="BK18" i="11"/>
  <c r="BL219" i="10"/>
  <c r="BM53" i="10"/>
  <c r="BM45" i="10"/>
  <c r="BM46" i="10"/>
  <c r="BM50" i="10"/>
  <c r="BM51" i="10"/>
  <c r="BM48" i="10"/>
  <c r="BM54" i="10"/>
  <c r="BM52" i="10"/>
  <c r="BM49" i="10"/>
  <c r="BM47" i="10"/>
  <c r="BM5" i="10"/>
  <c r="BM5" i="7"/>
  <c r="BK168" i="10"/>
  <c r="BK49" i="25" s="1"/>
  <c r="BK101" i="27" s="1"/>
  <c r="BM21" i="10"/>
  <c r="BM24" i="10"/>
  <c r="BM22" i="10"/>
  <c r="BM27" i="10"/>
  <c r="BM28" i="10"/>
  <c r="BM25" i="10"/>
  <c r="BM26" i="10"/>
  <c r="BM23" i="10"/>
  <c r="BM20" i="10"/>
  <c r="BK149" i="10"/>
  <c r="BK167" i="10"/>
  <c r="BO4" i="10"/>
  <c r="BO4" i="7"/>
  <c r="BI338" i="7"/>
  <c r="BI189" i="10"/>
  <c r="BI176" i="10"/>
  <c r="BN15" i="10"/>
  <c r="BN278" i="7"/>
  <c r="BN202" i="7"/>
  <c r="BN150" i="7"/>
  <c r="BN97" i="7"/>
  <c r="BL3" i="12"/>
  <c r="BL3" i="10"/>
  <c r="BL3" i="7"/>
  <c r="BL58" i="10"/>
  <c r="BL48" i="25" s="1"/>
  <c r="BM74" i="10"/>
  <c r="BM69" i="10"/>
  <c r="BM73" i="10"/>
  <c r="BM76" i="10"/>
  <c r="BM71" i="10"/>
  <c r="BM72" i="10"/>
  <c r="BM77" i="10"/>
  <c r="BM75" i="10"/>
  <c r="BM70" i="10"/>
  <c r="BM68" i="10"/>
  <c r="BJ252" i="10"/>
  <c r="BJ60" i="10"/>
  <c r="BN201" i="7"/>
  <c r="BN149" i="7"/>
  <c r="BN96" i="7"/>
  <c r="BN64" i="10"/>
  <c r="BN202" i="10"/>
  <c r="BM207" i="10"/>
  <c r="BM209" i="10"/>
  <c r="BM206" i="10"/>
  <c r="BM208" i="10"/>
  <c r="BM210" i="10"/>
  <c r="BM213" i="10"/>
  <c r="BM211" i="10"/>
  <c r="BM212" i="10"/>
  <c r="BM214" i="10"/>
  <c r="BM215" i="10"/>
  <c r="BK154" i="10"/>
  <c r="BK66" i="10"/>
  <c r="BK83" i="10" s="1"/>
  <c r="BK177" i="10" s="1"/>
  <c r="BK87" i="10"/>
  <c r="BK272" i="10" s="1"/>
  <c r="BK144" i="10"/>
  <c r="BK204" i="10"/>
  <c r="BK264" i="10" s="1"/>
  <c r="BK43" i="10"/>
  <c r="BK252" i="10" s="1"/>
  <c r="BK156" i="10"/>
  <c r="BK155" i="10"/>
  <c r="BK17" i="10"/>
  <c r="BK238" i="10" s="1"/>
  <c r="BL81" i="10"/>
  <c r="BM3" i="3"/>
  <c r="BM24" i="3"/>
  <c r="BN22" i="3"/>
  <c r="BL56" i="3"/>
  <c r="BL54" i="3"/>
  <c r="BL58" i="3"/>
  <c r="BL57" i="3"/>
  <c r="BL55" i="3"/>
  <c r="BO4" i="12"/>
  <c r="BO4" i="11"/>
  <c r="BM5" i="12"/>
  <c r="BM5" i="11"/>
  <c r="BN79" i="11"/>
  <c r="BN80" i="11" s="1"/>
  <c r="BN27" i="11"/>
  <c r="BN11" i="12" s="1"/>
  <c r="BN95" i="12" s="1"/>
  <c r="BN15" i="11"/>
  <c r="BO4" i="6"/>
  <c r="BM25" i="6"/>
  <c r="BM232" i="25" s="1"/>
  <c r="BM27" i="6"/>
  <c r="BM234" i="25" s="1"/>
  <c r="BM21" i="6"/>
  <c r="BM228" i="25" s="1"/>
  <c r="BM20" i="6"/>
  <c r="BM227" i="25" s="1"/>
  <c r="BM31" i="6"/>
  <c r="BM238" i="25" s="1"/>
  <c r="BM29" i="6"/>
  <c r="BM236" i="25" s="1"/>
  <c r="BM33" i="6"/>
  <c r="BM240" i="25" s="1"/>
  <c r="BM34" i="6"/>
  <c r="BM241" i="25" s="1"/>
  <c r="BM22" i="6"/>
  <c r="BM229" i="25" s="1"/>
  <c r="BM23" i="6"/>
  <c r="BM230" i="25" s="1"/>
  <c r="BM30" i="6"/>
  <c r="BM237" i="25" s="1"/>
  <c r="BM35" i="6"/>
  <c r="BM242" i="25" s="1"/>
  <c r="BM36" i="6"/>
  <c r="BM243" i="25" s="1"/>
  <c r="BM28" i="6"/>
  <c r="BM235" i="25" s="1"/>
  <c r="BM19" i="6"/>
  <c r="BM226" i="25" s="1"/>
  <c r="BM26" i="6"/>
  <c r="BM233" i="25" s="1"/>
  <c r="BM32" i="6"/>
  <c r="BM239" i="25" s="1"/>
  <c r="BM24" i="6"/>
  <c r="BM231" i="25" s="1"/>
  <c r="BM37" i="6"/>
  <c r="BM244" i="25" s="1"/>
  <c r="BN10" i="6"/>
  <c r="BN16" i="6"/>
  <c r="BN51" i="6"/>
  <c r="BM65" i="3"/>
  <c r="BM101" i="12" s="1"/>
  <c r="BM133" i="12" s="1"/>
  <c r="BM5" i="6"/>
  <c r="BO94" i="3"/>
  <c r="BO93" i="3"/>
  <c r="BO44" i="3"/>
  <c r="BO43" i="3"/>
  <c r="BO39" i="3"/>
  <c r="BO30" i="3"/>
  <c r="BO38" i="3"/>
  <c r="BO41" i="3"/>
  <c r="BO37" i="3"/>
  <c r="BO36" i="3"/>
  <c r="BO26" i="3"/>
  <c r="BO42" i="3"/>
  <c r="BP23" i="3"/>
  <c r="BO40" i="3"/>
  <c r="BS50" i="3"/>
  <c r="BN27" i="3"/>
  <c r="BP52" i="3"/>
  <c r="BP51" i="3"/>
  <c r="BP48" i="3"/>
  <c r="BN33" i="3"/>
  <c r="BN41" i="10" s="1"/>
  <c r="BP49" i="3"/>
  <c r="BM98" i="3"/>
  <c r="BM248" i="10" s="1"/>
  <c r="BN108" i="3"/>
  <c r="BN106" i="3"/>
  <c r="BN105" i="3"/>
  <c r="BN103" i="3"/>
  <c r="BN109" i="3"/>
  <c r="BN102" i="3"/>
  <c r="BN97" i="3"/>
  <c r="BN260" i="10" s="1"/>
  <c r="BN104" i="3"/>
  <c r="BN107" i="3"/>
  <c r="BN89" i="3"/>
  <c r="BN91" i="3" s="1"/>
  <c r="BN101" i="3"/>
  <c r="BO90" i="3"/>
  <c r="BI342" i="7"/>
  <c r="BO70" i="30" l="1"/>
  <c r="BO93" i="27" s="1"/>
  <c r="BO68" i="30"/>
  <c r="BO69" i="30"/>
  <c r="BO95" i="3"/>
  <c r="BO233" i="10" s="1"/>
  <c r="BO100" i="3"/>
  <c r="BN142" i="28"/>
  <c r="BP32" i="3"/>
  <c r="BP29" i="3"/>
  <c r="BP72" i="7" s="1"/>
  <c r="BP31" i="3"/>
  <c r="BP35" i="3"/>
  <c r="BO64" i="30"/>
  <c r="BO66" i="30" s="1"/>
  <c r="BO96" i="3"/>
  <c r="BO234" i="10" s="1"/>
  <c r="BL136" i="28"/>
  <c r="BL137" i="28" s="1"/>
  <c r="BL141" i="28" s="1"/>
  <c r="BL143" i="28" s="1"/>
  <c r="BL254" i="10" s="1"/>
  <c r="BJ25" i="25"/>
  <c r="BJ26" i="25" s="1"/>
  <c r="BJ60" i="27"/>
  <c r="BJ66" i="27" s="1"/>
  <c r="BJ67" i="27" s="1"/>
  <c r="AO347" i="7"/>
  <c r="AO348" i="7" s="1"/>
  <c r="AO344" i="7"/>
  <c r="AP340" i="7" s="1"/>
  <c r="BN138" i="28"/>
  <c r="BM134" i="28"/>
  <c r="BK144" i="28"/>
  <c r="BJ142" i="25"/>
  <c r="BK41" i="28"/>
  <c r="BK19" i="25"/>
  <c r="BK60" i="27" s="1"/>
  <c r="BK94" i="25"/>
  <c r="BK101" i="25" s="1"/>
  <c r="BK102" i="25" s="1"/>
  <c r="BK69" i="28"/>
  <c r="BK33" i="25"/>
  <c r="BK80" i="27" s="1"/>
  <c r="BK110" i="25"/>
  <c r="BN74" i="27"/>
  <c r="BN113" i="27" s="1"/>
  <c r="BL17" i="11"/>
  <c r="BL20" i="11" s="1"/>
  <c r="BM63" i="28"/>
  <c r="BM115" i="28"/>
  <c r="BM111" i="28"/>
  <c r="BM105" i="28"/>
  <c r="BJ61" i="25"/>
  <c r="BO30" i="30"/>
  <c r="BO29" i="30"/>
  <c r="BO28" i="30"/>
  <c r="BO46" i="29" s="1"/>
  <c r="BO27" i="30"/>
  <c r="BN31" i="30"/>
  <c r="BM195" i="25"/>
  <c r="BM194" i="25"/>
  <c r="BM193" i="25"/>
  <c r="BM192" i="25"/>
  <c r="BM191" i="25"/>
  <c r="BM190" i="25"/>
  <c r="BM189" i="25"/>
  <c r="BM188" i="25"/>
  <c r="BM187" i="25"/>
  <c r="BM186" i="25"/>
  <c r="BM185" i="25"/>
  <c r="BM180" i="25"/>
  <c r="BM179" i="25"/>
  <c r="BM178" i="25"/>
  <c r="BM177" i="25"/>
  <c r="BM176" i="25"/>
  <c r="BM184" i="25"/>
  <c r="BM183" i="25"/>
  <c r="BM182" i="25"/>
  <c r="BM181" i="25"/>
  <c r="BM268" i="25"/>
  <c r="BM52" i="25" s="1"/>
  <c r="BM219" i="25"/>
  <c r="BM135" i="28"/>
  <c r="BM130" i="28"/>
  <c r="BM67" i="28"/>
  <c r="BM66" i="28"/>
  <c r="BM39" i="28"/>
  <c r="BM38" i="28"/>
  <c r="BO155" i="28"/>
  <c r="BO156" i="28" s="1"/>
  <c r="BM3" i="12"/>
  <c r="BO83" i="30"/>
  <c r="BO82" i="30"/>
  <c r="BO81" i="30"/>
  <c r="BO80" i="30"/>
  <c r="BO79" i="30"/>
  <c r="BO78" i="30"/>
  <c r="BO77" i="30"/>
  <c r="BO75" i="30"/>
  <c r="BO74" i="30"/>
  <c r="BO76" i="30"/>
  <c r="BP65" i="30"/>
  <c r="BO71" i="30"/>
  <c r="BN136" i="27"/>
  <c r="BN92" i="27"/>
  <c r="BM94" i="27"/>
  <c r="BM135" i="27"/>
  <c r="BM137" i="27" s="1"/>
  <c r="BN72" i="30"/>
  <c r="BK97" i="27"/>
  <c r="BK139" i="27"/>
  <c r="BK140" i="27" s="1"/>
  <c r="BK125" i="25"/>
  <c r="BK158" i="25"/>
  <c r="BK159" i="25" s="1"/>
  <c r="BL18" i="11"/>
  <c r="BL21" i="11" s="1"/>
  <c r="BL23" i="11" s="1"/>
  <c r="BL113" i="12" s="1"/>
  <c r="BL12" i="6"/>
  <c r="BL40" i="28"/>
  <c r="BL68" i="28"/>
  <c r="BH68" i="27"/>
  <c r="BM1" i="26"/>
  <c r="BM1" i="28"/>
  <c r="BN2" i="26"/>
  <c r="BN2" i="28"/>
  <c r="BN104" i="28" s="1"/>
  <c r="BI68" i="27"/>
  <c r="BK78" i="27"/>
  <c r="BK140" i="25"/>
  <c r="BK141" i="25" s="1"/>
  <c r="BN73" i="27"/>
  <c r="BM112" i="27"/>
  <c r="BM114" i="27" s="1"/>
  <c r="BM75" i="27"/>
  <c r="BM3" i="6"/>
  <c r="BN47" i="29"/>
  <c r="BN25" i="30"/>
  <c r="BN1" i="30"/>
  <c r="BO40" i="30"/>
  <c r="BO35" i="30"/>
  <c r="BO34" i="30"/>
  <c r="BP24" i="30"/>
  <c r="BO36" i="30"/>
  <c r="BO39" i="30"/>
  <c r="BO23" i="30"/>
  <c r="BO42" i="30"/>
  <c r="BO33" i="30"/>
  <c r="BO2" i="30"/>
  <c r="BO41" i="30"/>
  <c r="BO37" i="30"/>
  <c r="BO38" i="30"/>
  <c r="BN23" i="29"/>
  <c r="BN48" i="29" s="1"/>
  <c r="BN49" i="29" s="1"/>
  <c r="BN2" i="27"/>
  <c r="BN2" i="29"/>
  <c r="BN2" i="25"/>
  <c r="BM1" i="27"/>
  <c r="BM1" i="25"/>
  <c r="BM1" i="29"/>
  <c r="BK21" i="11"/>
  <c r="BK23" i="11" s="1"/>
  <c r="BK113" i="12" s="1"/>
  <c r="BM3" i="11"/>
  <c r="BK60" i="10"/>
  <c r="BK189" i="10" s="1"/>
  <c r="BN77" i="10"/>
  <c r="BN74" i="10"/>
  <c r="BN69" i="10"/>
  <c r="BN70" i="10"/>
  <c r="BN73" i="10"/>
  <c r="BN68" i="10"/>
  <c r="BN71" i="10"/>
  <c r="BN72" i="10"/>
  <c r="BN75" i="10"/>
  <c r="BN76" i="10"/>
  <c r="BO201" i="7"/>
  <c r="BO149" i="7"/>
  <c r="BO96" i="7"/>
  <c r="BO202" i="10"/>
  <c r="BO64" i="10"/>
  <c r="BL167" i="10"/>
  <c r="BL149" i="10"/>
  <c r="BP4" i="10"/>
  <c r="BP4" i="7"/>
  <c r="BN5" i="10"/>
  <c r="BN5" i="7"/>
  <c r="BL168" i="10"/>
  <c r="BL49" i="25" s="1"/>
  <c r="BL101" i="27" s="1"/>
  <c r="BK221" i="10"/>
  <c r="BN25" i="10"/>
  <c r="BN21" i="10"/>
  <c r="BN22" i="10"/>
  <c r="BN23" i="10"/>
  <c r="BN24" i="10"/>
  <c r="BN28" i="10"/>
  <c r="BN27" i="10"/>
  <c r="BN26" i="10"/>
  <c r="BN20" i="10"/>
  <c r="BO15" i="10"/>
  <c r="BO202" i="7"/>
  <c r="BO150" i="7"/>
  <c r="BO278" i="7"/>
  <c r="BO97" i="7"/>
  <c r="BM3" i="10"/>
  <c r="BM3" i="7"/>
  <c r="BM219" i="10"/>
  <c r="BJ338" i="7"/>
  <c r="BJ189" i="10"/>
  <c r="BJ176" i="10"/>
  <c r="BL87" i="10"/>
  <c r="BL272" i="10" s="1"/>
  <c r="BL144" i="10"/>
  <c r="BL66" i="10"/>
  <c r="BL83" i="10" s="1"/>
  <c r="BL177" i="10" s="1"/>
  <c r="BL155" i="10"/>
  <c r="BL156" i="10"/>
  <c r="BL154" i="10"/>
  <c r="BL204" i="10"/>
  <c r="BL43" i="10"/>
  <c r="BL252" i="10" s="1"/>
  <c r="BL17" i="10"/>
  <c r="BL238" i="10" s="1"/>
  <c r="BI343" i="7"/>
  <c r="BL351" i="10"/>
  <c r="BL341" i="10"/>
  <c r="BL352" i="10"/>
  <c r="BL353" i="10"/>
  <c r="BN54" i="10"/>
  <c r="BN45" i="10"/>
  <c r="BN52" i="10"/>
  <c r="BN46" i="10"/>
  <c r="BN53" i="10"/>
  <c r="BN49" i="10"/>
  <c r="BN50" i="10"/>
  <c r="BN48" i="10"/>
  <c r="BN47" i="10"/>
  <c r="BN51" i="10"/>
  <c r="BM81" i="10"/>
  <c r="BM58" i="10"/>
  <c r="BM48" i="25" s="1"/>
  <c r="BN209" i="10"/>
  <c r="BN212" i="10"/>
  <c r="BN207" i="10"/>
  <c r="BN208" i="10"/>
  <c r="BN214" i="10"/>
  <c r="BN210" i="10"/>
  <c r="BN206" i="10"/>
  <c r="BN215" i="10"/>
  <c r="BN211" i="10"/>
  <c r="BN213" i="10"/>
  <c r="BN3" i="3"/>
  <c r="BO22" i="3"/>
  <c r="BN24" i="3"/>
  <c r="BM56" i="3"/>
  <c r="BM58" i="3"/>
  <c r="BM57" i="3"/>
  <c r="BM55" i="3"/>
  <c r="BM54" i="3"/>
  <c r="BP4" i="12"/>
  <c r="BP4" i="11"/>
  <c r="BN5" i="12"/>
  <c r="BN5" i="11"/>
  <c r="BO79" i="11"/>
  <c r="BO80" i="11" s="1"/>
  <c r="BO27" i="11"/>
  <c r="BO11" i="12" s="1"/>
  <c r="BO95" i="12" s="1"/>
  <c r="BO15" i="11"/>
  <c r="BP4" i="6"/>
  <c r="BO10" i="6"/>
  <c r="BN65" i="3"/>
  <c r="BN101" i="12" s="1"/>
  <c r="BN133" i="12" s="1"/>
  <c r="BN5" i="6"/>
  <c r="BN26" i="6"/>
  <c r="BN233" i="25" s="1"/>
  <c r="BN27" i="6"/>
  <c r="BN234" i="25" s="1"/>
  <c r="BN25" i="6"/>
  <c r="BN232" i="25" s="1"/>
  <c r="BN20" i="6"/>
  <c r="BN227" i="25" s="1"/>
  <c r="BN33" i="6"/>
  <c r="BN240" i="25" s="1"/>
  <c r="BN28" i="6"/>
  <c r="BN235" i="25" s="1"/>
  <c r="BN21" i="6"/>
  <c r="BN228" i="25" s="1"/>
  <c r="BN37" i="6"/>
  <c r="BN244" i="25" s="1"/>
  <c r="BN23" i="6"/>
  <c r="BN230" i="25" s="1"/>
  <c r="BN29" i="6"/>
  <c r="BN236" i="25" s="1"/>
  <c r="BN22" i="6"/>
  <c r="BN229" i="25" s="1"/>
  <c r="BN32" i="6"/>
  <c r="BN239" i="25" s="1"/>
  <c r="BN19" i="6"/>
  <c r="BN226" i="25" s="1"/>
  <c r="BN34" i="6"/>
  <c r="BN241" i="25" s="1"/>
  <c r="BN24" i="6"/>
  <c r="BN231" i="25" s="1"/>
  <c r="BN31" i="6"/>
  <c r="BN238" i="25" s="1"/>
  <c r="BN35" i="6"/>
  <c r="BN242" i="25" s="1"/>
  <c r="BN36" i="6"/>
  <c r="BN243" i="25" s="1"/>
  <c r="BN30" i="6"/>
  <c r="BN237" i="25" s="1"/>
  <c r="BO51" i="6"/>
  <c r="BO16" i="6"/>
  <c r="BT50" i="3"/>
  <c r="BO27" i="3"/>
  <c r="BP93" i="3"/>
  <c r="BP94" i="3"/>
  <c r="BP42" i="3"/>
  <c r="BP41" i="3"/>
  <c r="BP43" i="3"/>
  <c r="BP39" i="3"/>
  <c r="BP30" i="3"/>
  <c r="BP38" i="3"/>
  <c r="BP36" i="3"/>
  <c r="BP26" i="3"/>
  <c r="BP40" i="3"/>
  <c r="BP37" i="3"/>
  <c r="BP44" i="3"/>
  <c r="BQ23" i="3"/>
  <c r="BQ48" i="3"/>
  <c r="BO33" i="3"/>
  <c r="BO41" i="10" s="1"/>
  <c r="BQ51" i="3"/>
  <c r="BQ49" i="3"/>
  <c r="BO109" i="3"/>
  <c r="BO107" i="3"/>
  <c r="BO105" i="3"/>
  <c r="BO108" i="3"/>
  <c r="BO102" i="3"/>
  <c r="BO103" i="3"/>
  <c r="BO97" i="3"/>
  <c r="BO260" i="10" s="1"/>
  <c r="BO106" i="3"/>
  <c r="BP90" i="3"/>
  <c r="BO101" i="3"/>
  <c r="BO104" i="3"/>
  <c r="BO89" i="3"/>
  <c r="BO91" i="3" s="1"/>
  <c r="BN98" i="3"/>
  <c r="BN248" i="10" s="1"/>
  <c r="BQ52" i="3"/>
  <c r="BJ342" i="7"/>
  <c r="BP68" i="30" l="1"/>
  <c r="BP69" i="30"/>
  <c r="BP70" i="30"/>
  <c r="BP93" i="27" s="1"/>
  <c r="BO142" i="28"/>
  <c r="BP95" i="3"/>
  <c r="BP233" i="10" s="1"/>
  <c r="BP100" i="3"/>
  <c r="BQ35" i="3"/>
  <c r="BQ29" i="3"/>
  <c r="BQ72" i="7" s="1"/>
  <c r="BQ31" i="3"/>
  <c r="BQ32" i="3"/>
  <c r="BP64" i="30"/>
  <c r="BP66" i="30" s="1"/>
  <c r="BP96" i="3"/>
  <c r="BP234" i="10" s="1"/>
  <c r="BM108" i="25"/>
  <c r="BM140" i="25" s="1"/>
  <c r="BM141" i="25" s="1"/>
  <c r="BM38" i="25"/>
  <c r="BM66" i="25" s="1"/>
  <c r="BM77" i="27" s="1"/>
  <c r="BO138" i="28"/>
  <c r="AP347" i="7"/>
  <c r="AP348" i="7" s="1"/>
  <c r="AP344" i="7"/>
  <c r="AQ340" i="7" s="1"/>
  <c r="BN134" i="28"/>
  <c r="BL144" i="28"/>
  <c r="BM136" i="28"/>
  <c r="BM137" i="28" s="1"/>
  <c r="BM141" i="28" s="1"/>
  <c r="BM143" i="28" s="1"/>
  <c r="BM254" i="10" s="1"/>
  <c r="BL69" i="28"/>
  <c r="BL33" i="25"/>
  <c r="BL80" i="27" s="1"/>
  <c r="BL110" i="25"/>
  <c r="BL41" i="28"/>
  <c r="BL19" i="25"/>
  <c r="BL94" i="25"/>
  <c r="BL101" i="25" s="1"/>
  <c r="BL102" i="25" s="1"/>
  <c r="BO74" i="27"/>
  <c r="BO113" i="27" s="1"/>
  <c r="BM352" i="10"/>
  <c r="BJ64" i="27"/>
  <c r="BJ68" i="27" s="1"/>
  <c r="BN115" i="28"/>
  <c r="BN111" i="28"/>
  <c r="BN63" i="28"/>
  <c r="BN105" i="28"/>
  <c r="BP29" i="30"/>
  <c r="BP30" i="30"/>
  <c r="BP27" i="30"/>
  <c r="BP28" i="30"/>
  <c r="BP46" i="29" s="1"/>
  <c r="BO31" i="30"/>
  <c r="BN192" i="25"/>
  <c r="BN191" i="25"/>
  <c r="BN195" i="25"/>
  <c r="BN194" i="25"/>
  <c r="BN193" i="25"/>
  <c r="BN190" i="25"/>
  <c r="BN189" i="25"/>
  <c r="BN188" i="25"/>
  <c r="BN187" i="25"/>
  <c r="BN186" i="25"/>
  <c r="BN185" i="25"/>
  <c r="BN184" i="25"/>
  <c r="BN183" i="25"/>
  <c r="BN182" i="25"/>
  <c r="BN181" i="25"/>
  <c r="BN180" i="25"/>
  <c r="BN177" i="25"/>
  <c r="BN179" i="25"/>
  <c r="BN178" i="25"/>
  <c r="BN176" i="25"/>
  <c r="BN219" i="25"/>
  <c r="BN268" i="25"/>
  <c r="BN52" i="25" s="1"/>
  <c r="BN135" i="28"/>
  <c r="BN130" i="28"/>
  <c r="BN67" i="28"/>
  <c r="BN66" i="28"/>
  <c r="BN39" i="28"/>
  <c r="BN38" i="28"/>
  <c r="BP155" i="28"/>
  <c r="BP156" i="28" s="1"/>
  <c r="BN3" i="6"/>
  <c r="BM351" i="10"/>
  <c r="BQ65" i="30"/>
  <c r="BP71" i="30"/>
  <c r="BN94" i="27"/>
  <c r="BN135" i="27"/>
  <c r="BN137" i="27" s="1"/>
  <c r="BO136" i="27"/>
  <c r="BO92" i="27"/>
  <c r="BP81" i="30"/>
  <c r="BP80" i="30"/>
  <c r="BP79" i="30"/>
  <c r="BP78" i="30"/>
  <c r="BP77" i="30"/>
  <c r="BP83" i="30"/>
  <c r="BP82" i="30"/>
  <c r="BP75" i="30"/>
  <c r="BP74" i="30"/>
  <c r="BP76" i="30"/>
  <c r="BO72" i="30"/>
  <c r="BM82" i="25"/>
  <c r="BM96" i="27" s="1"/>
  <c r="BM124" i="25"/>
  <c r="BM353" i="10"/>
  <c r="BM341" i="10"/>
  <c r="BM18" i="11"/>
  <c r="BM21" i="11" s="1"/>
  <c r="BM12" i="6"/>
  <c r="BM17" i="11"/>
  <c r="BM20" i="11" s="1"/>
  <c r="BK338" i="7"/>
  <c r="BK343" i="7" s="1"/>
  <c r="BK61" i="25"/>
  <c r="BK142" i="25"/>
  <c r="BO2" i="26"/>
  <c r="BO2" i="28"/>
  <c r="BO104" i="28" s="1"/>
  <c r="BM40" i="28"/>
  <c r="BK25" i="25"/>
  <c r="BK26" i="25" s="1"/>
  <c r="BN1" i="26"/>
  <c r="BN1" i="28"/>
  <c r="BM68" i="28"/>
  <c r="BK116" i="27"/>
  <c r="BK117" i="27" s="1"/>
  <c r="BL10" i="12"/>
  <c r="BL5" i="8" s="1"/>
  <c r="BK176" i="10"/>
  <c r="BO73" i="27"/>
  <c r="BN112" i="27"/>
  <c r="BN114" i="27" s="1"/>
  <c r="BN75" i="27"/>
  <c r="BO23" i="29"/>
  <c r="BO48" i="29" s="1"/>
  <c r="BO49" i="29" s="1"/>
  <c r="BO47" i="29"/>
  <c r="BN1" i="27"/>
  <c r="BN1" i="29"/>
  <c r="BN1" i="25"/>
  <c r="BO2" i="27"/>
  <c r="BO2" i="29"/>
  <c r="BO2" i="25"/>
  <c r="BO1" i="30"/>
  <c r="BO25" i="30"/>
  <c r="BP41" i="30"/>
  <c r="BP37" i="30"/>
  <c r="BP2" i="30"/>
  <c r="BP40" i="30"/>
  <c r="BP34" i="30"/>
  <c r="BP35" i="30"/>
  <c r="BP23" i="30"/>
  <c r="BP42" i="30"/>
  <c r="BP39" i="30"/>
  <c r="BP33" i="30"/>
  <c r="BQ24" i="30"/>
  <c r="BP38" i="30"/>
  <c r="BP36" i="30"/>
  <c r="BK10" i="12"/>
  <c r="BK5" i="8" s="1"/>
  <c r="BM23" i="11"/>
  <c r="BM113" i="12" s="1"/>
  <c r="BN81" i="10"/>
  <c r="BN168" i="10" s="1"/>
  <c r="BM168" i="10"/>
  <c r="BM49" i="25" s="1"/>
  <c r="BM101" i="27" s="1"/>
  <c r="BM144" i="10"/>
  <c r="BM17" i="10"/>
  <c r="BM238" i="10" s="1"/>
  <c r="BM43" i="10"/>
  <c r="BM252" i="10" s="1"/>
  <c r="BM204" i="10"/>
  <c r="BM66" i="10"/>
  <c r="BM83" i="10" s="1"/>
  <c r="BM177" i="10" s="1"/>
  <c r="BM156" i="10"/>
  <c r="BM154" i="10"/>
  <c r="BM87" i="10"/>
  <c r="BM272" i="10" s="1"/>
  <c r="BM155" i="10"/>
  <c r="BQ4" i="10"/>
  <c r="BQ4" i="7"/>
  <c r="BL264" i="10"/>
  <c r="BL221" i="10"/>
  <c r="BO5" i="10"/>
  <c r="BO5" i="7"/>
  <c r="BJ343" i="7"/>
  <c r="BP15" i="10"/>
  <c r="BP202" i="7"/>
  <c r="BP150" i="7"/>
  <c r="BP97" i="7"/>
  <c r="BP278" i="7"/>
  <c r="BN3" i="12"/>
  <c r="BN3" i="10"/>
  <c r="BN3" i="7"/>
  <c r="BP201" i="7"/>
  <c r="BP149" i="7"/>
  <c r="BP96" i="7"/>
  <c r="BN58" i="10"/>
  <c r="BN48" i="25" s="1"/>
  <c r="BO25" i="10"/>
  <c r="BO28" i="10"/>
  <c r="BO23" i="10"/>
  <c r="BO26" i="10"/>
  <c r="BO21" i="10"/>
  <c r="BO27" i="10"/>
  <c r="BO22" i="10"/>
  <c r="BO24" i="10"/>
  <c r="BO20" i="10"/>
  <c r="BL60" i="10"/>
  <c r="BO46" i="10"/>
  <c r="BO53" i="10"/>
  <c r="BO51" i="10"/>
  <c r="BO48" i="10"/>
  <c r="BO49" i="10"/>
  <c r="BO45" i="10"/>
  <c r="BO50" i="10"/>
  <c r="BO52" i="10"/>
  <c r="BO47" i="10"/>
  <c r="BO54" i="10"/>
  <c r="BP202" i="10"/>
  <c r="BP64" i="10"/>
  <c r="BN219" i="10"/>
  <c r="BM167" i="10"/>
  <c r="BM149" i="10"/>
  <c r="BO74" i="10"/>
  <c r="BO69" i="10"/>
  <c r="BO71" i="10"/>
  <c r="BO73" i="10"/>
  <c r="BO77" i="10"/>
  <c r="BO72" i="10"/>
  <c r="BO68" i="10"/>
  <c r="BO75" i="10"/>
  <c r="BO76" i="10"/>
  <c r="BO70" i="10"/>
  <c r="BO209" i="10"/>
  <c r="BO210" i="10"/>
  <c r="BO207" i="10"/>
  <c r="BO215" i="10"/>
  <c r="BO208" i="10"/>
  <c r="BO213" i="10"/>
  <c r="BO212" i="10"/>
  <c r="BO211" i="10"/>
  <c r="BO206" i="10"/>
  <c r="BO214" i="10"/>
  <c r="BN3" i="11"/>
  <c r="BO3" i="3"/>
  <c r="BN56" i="3"/>
  <c r="BN57" i="3"/>
  <c r="BN55" i="3"/>
  <c r="BN54" i="3"/>
  <c r="BN58" i="3"/>
  <c r="BO24" i="3"/>
  <c r="BP22" i="3"/>
  <c r="BP15" i="11"/>
  <c r="BP79" i="11"/>
  <c r="BP80" i="11" s="1"/>
  <c r="BP27" i="11"/>
  <c r="BP11" i="12" s="1"/>
  <c r="BP95" i="12" s="1"/>
  <c r="BQ4" i="12"/>
  <c r="BQ4" i="11"/>
  <c r="BO5" i="12"/>
  <c r="BO5" i="11"/>
  <c r="BQ4" i="6"/>
  <c r="BO25" i="6"/>
  <c r="BO232" i="25" s="1"/>
  <c r="BO26" i="6"/>
  <c r="BO233" i="25" s="1"/>
  <c r="BO31" i="6"/>
  <c r="BO238" i="25" s="1"/>
  <c r="BO29" i="6"/>
  <c r="BO236" i="25" s="1"/>
  <c r="BO33" i="6"/>
  <c r="BO240" i="25" s="1"/>
  <c r="BO20" i="6"/>
  <c r="BO227" i="25" s="1"/>
  <c r="BO34" i="6"/>
  <c r="BO241" i="25" s="1"/>
  <c r="BO21" i="6"/>
  <c r="BO228" i="25" s="1"/>
  <c r="BO28" i="6"/>
  <c r="BO235" i="25" s="1"/>
  <c r="BO22" i="6"/>
  <c r="BO229" i="25" s="1"/>
  <c r="BO23" i="6"/>
  <c r="BO230" i="25" s="1"/>
  <c r="BO30" i="6"/>
  <c r="BO237" i="25" s="1"/>
  <c r="BO19" i="6"/>
  <c r="BO226" i="25" s="1"/>
  <c r="BO37" i="6"/>
  <c r="BO244" i="25" s="1"/>
  <c r="BO36" i="6"/>
  <c r="BO243" i="25" s="1"/>
  <c r="BO24" i="6"/>
  <c r="BO231" i="25" s="1"/>
  <c r="BO27" i="6"/>
  <c r="BO234" i="25" s="1"/>
  <c r="BO35" i="6"/>
  <c r="BO242" i="25" s="1"/>
  <c r="BO32" i="6"/>
  <c r="BO239" i="25" s="1"/>
  <c r="BO65" i="3"/>
  <c r="BO101" i="12" s="1"/>
  <c r="BO133" i="12" s="1"/>
  <c r="BO5" i="6"/>
  <c r="BP10" i="6"/>
  <c r="BP51" i="6"/>
  <c r="BP16" i="6"/>
  <c r="BR51" i="3"/>
  <c r="BP33" i="3"/>
  <c r="BP41" i="10" s="1"/>
  <c r="BR52" i="3"/>
  <c r="BR49" i="3"/>
  <c r="BU50" i="3"/>
  <c r="BR48" i="3"/>
  <c r="BP27" i="3"/>
  <c r="BQ93" i="3"/>
  <c r="BQ94" i="3"/>
  <c r="BQ44" i="3"/>
  <c r="BQ40" i="3"/>
  <c r="BQ43" i="3"/>
  <c r="BQ39" i="3"/>
  <c r="BQ38" i="3"/>
  <c r="BQ37" i="3"/>
  <c r="BQ41" i="3"/>
  <c r="BQ30" i="3"/>
  <c r="BQ26" i="3"/>
  <c r="BQ42" i="3"/>
  <c r="BR23" i="3"/>
  <c r="BQ36" i="3"/>
  <c r="BP108" i="3"/>
  <c r="BP106" i="3"/>
  <c r="BP104" i="3"/>
  <c r="BP107" i="3"/>
  <c r="BP101" i="3"/>
  <c r="BP109" i="3"/>
  <c r="BP102" i="3"/>
  <c r="BP103" i="3"/>
  <c r="BP89" i="3"/>
  <c r="BP91" i="3" s="1"/>
  <c r="BQ90" i="3"/>
  <c r="BP97" i="3"/>
  <c r="BP260" i="10" s="1"/>
  <c r="BP105" i="3"/>
  <c r="BO98" i="3"/>
  <c r="BO248" i="10" s="1"/>
  <c r="BK342" i="7"/>
  <c r="BQ70" i="30" l="1"/>
  <c r="BQ93" i="27" s="1"/>
  <c r="BQ68" i="30"/>
  <c r="BQ69" i="30"/>
  <c r="BP142" i="28"/>
  <c r="BQ95" i="3"/>
  <c r="BQ233" i="10" s="1"/>
  <c r="BQ100" i="3"/>
  <c r="BR32" i="3"/>
  <c r="BR31" i="3"/>
  <c r="BR29" i="3"/>
  <c r="BR72" i="7" s="1"/>
  <c r="BR35" i="3"/>
  <c r="BM109" i="25"/>
  <c r="BQ64" i="30"/>
  <c r="BQ66" i="30" s="1"/>
  <c r="BQ96" i="3"/>
  <c r="BQ234" i="10" s="1"/>
  <c r="BN38" i="25"/>
  <c r="BN66" i="25" s="1"/>
  <c r="BN77" i="27" s="1"/>
  <c r="BL25" i="25"/>
  <c r="BL26" i="25" s="1"/>
  <c r="BL60" i="27"/>
  <c r="BL64" i="27" s="1"/>
  <c r="AQ344" i="7"/>
  <c r="AR340" i="7" s="1"/>
  <c r="AQ347" i="7"/>
  <c r="AQ348" i="7" s="1"/>
  <c r="BP138" i="28"/>
  <c r="BO134" i="28"/>
  <c r="BM144" i="28"/>
  <c r="BN136" i="28"/>
  <c r="BN137" i="28" s="1"/>
  <c r="BN141" i="28" s="1"/>
  <c r="BN143" i="28" s="1"/>
  <c r="BN254" i="10" s="1"/>
  <c r="BL61" i="25"/>
  <c r="BN49" i="25"/>
  <c r="BN101" i="27" s="1"/>
  <c r="BM41" i="28"/>
  <c r="BM94" i="25"/>
  <c r="BM101" i="25" s="1"/>
  <c r="BM102" i="25" s="1"/>
  <c r="BM19" i="25"/>
  <c r="BM60" i="27" s="1"/>
  <c r="BM69" i="28"/>
  <c r="BM110" i="25"/>
  <c r="BM33" i="25"/>
  <c r="BM80" i="27" s="1"/>
  <c r="BP74" i="27"/>
  <c r="BP113" i="27" s="1"/>
  <c r="BN12" i="6"/>
  <c r="BP31" i="30"/>
  <c r="BO111" i="28"/>
  <c r="BO63" i="28"/>
  <c r="BO105" i="28"/>
  <c r="BO115" i="28"/>
  <c r="BQ29" i="30"/>
  <c r="BQ30" i="30"/>
  <c r="BQ27" i="30"/>
  <c r="BQ28" i="30"/>
  <c r="BQ46" i="29" s="1"/>
  <c r="BL142" i="25"/>
  <c r="BO195" i="25"/>
  <c r="BO194" i="25"/>
  <c r="BO193" i="25"/>
  <c r="BO192" i="25"/>
  <c r="BO191" i="25"/>
  <c r="BO185" i="25"/>
  <c r="BO184" i="25"/>
  <c r="BO183" i="25"/>
  <c r="BO182" i="25"/>
  <c r="BO181" i="25"/>
  <c r="BO190" i="25"/>
  <c r="BO189" i="25"/>
  <c r="BO188" i="25"/>
  <c r="BO187" i="25"/>
  <c r="BO186" i="25"/>
  <c r="BO180" i="25"/>
  <c r="BO179" i="25"/>
  <c r="BO178" i="25"/>
  <c r="BO177" i="25"/>
  <c r="BO176" i="25"/>
  <c r="BO135" i="28"/>
  <c r="BO67" i="28"/>
  <c r="BO66" i="28"/>
  <c r="BO130" i="28"/>
  <c r="BO39" i="28"/>
  <c r="BO38" i="28"/>
  <c r="BO3" i="12"/>
  <c r="BQ155" i="28"/>
  <c r="BQ156" i="28" s="1"/>
  <c r="BP72" i="30"/>
  <c r="BO94" i="27"/>
  <c r="BO135" i="27"/>
  <c r="BO137" i="27" s="1"/>
  <c r="BR65" i="30"/>
  <c r="BQ71" i="30"/>
  <c r="BQ81" i="30"/>
  <c r="BQ80" i="30"/>
  <c r="BQ79" i="30"/>
  <c r="BQ78" i="30"/>
  <c r="BQ77" i="30"/>
  <c r="BQ76" i="30"/>
  <c r="BQ83" i="30"/>
  <c r="BQ82" i="30"/>
  <c r="BQ75" i="30"/>
  <c r="BQ74" i="30"/>
  <c r="BP136" i="27"/>
  <c r="BP92" i="27"/>
  <c r="BM97" i="27"/>
  <c r="BM139" i="27"/>
  <c r="BM140" i="27" s="1"/>
  <c r="BM125" i="25"/>
  <c r="BM158" i="25"/>
  <c r="BM159" i="25" s="1"/>
  <c r="BN82" i="25"/>
  <c r="BN96" i="27" s="1"/>
  <c r="BN124" i="25"/>
  <c r="BN17" i="11"/>
  <c r="BN20" i="11" s="1"/>
  <c r="BK66" i="27"/>
  <c r="BK67" i="27" s="1"/>
  <c r="BK64" i="27"/>
  <c r="BP2" i="26"/>
  <c r="BP2" i="28"/>
  <c r="BP104" i="28" s="1"/>
  <c r="BN68" i="28"/>
  <c r="BN40" i="28"/>
  <c r="BO1" i="26"/>
  <c r="BO1" i="28"/>
  <c r="BN108" i="25"/>
  <c r="BN109" i="25" s="1"/>
  <c r="BO112" i="27"/>
  <c r="BO114" i="27" s="1"/>
  <c r="BO75" i="27"/>
  <c r="BP73" i="27"/>
  <c r="BM116" i="27"/>
  <c r="BM117" i="27" s="1"/>
  <c r="BM78" i="27"/>
  <c r="BP2" i="27"/>
  <c r="BP2" i="25"/>
  <c r="BP2" i="29"/>
  <c r="BP1" i="30"/>
  <c r="BP25" i="30"/>
  <c r="BP47" i="29"/>
  <c r="BQ40" i="30"/>
  <c r="BQ33" i="30"/>
  <c r="BQ34" i="30"/>
  <c r="BQ23" i="30"/>
  <c r="BQ36" i="30"/>
  <c r="BQ37" i="30"/>
  <c r="BQ41" i="30"/>
  <c r="BQ35" i="30"/>
  <c r="BQ42" i="30"/>
  <c r="BQ2" i="30"/>
  <c r="BQ39" i="30"/>
  <c r="BQ38" i="30"/>
  <c r="BR24" i="30"/>
  <c r="BP23" i="29"/>
  <c r="BP48" i="29" s="1"/>
  <c r="BP49" i="29" s="1"/>
  <c r="BO1" i="27"/>
  <c r="BO1" i="25"/>
  <c r="BO1" i="29"/>
  <c r="BM10" i="12"/>
  <c r="BM5" i="8" s="1"/>
  <c r="BO3" i="6"/>
  <c r="BO3" i="11"/>
  <c r="BM60" i="10"/>
  <c r="BM338" i="7" s="1"/>
  <c r="BN18" i="11"/>
  <c r="BO81" i="10"/>
  <c r="BO168" i="10" s="1"/>
  <c r="BR4" i="10"/>
  <c r="BR4" i="7"/>
  <c r="BP5" i="10"/>
  <c r="BP5" i="7"/>
  <c r="BO58" i="10"/>
  <c r="BO48" i="25" s="1"/>
  <c r="BL338" i="7"/>
  <c r="BL189" i="10"/>
  <c r="BL176" i="10"/>
  <c r="BP28" i="10"/>
  <c r="BP27" i="10"/>
  <c r="BP22" i="10"/>
  <c r="BP24" i="10"/>
  <c r="BP21" i="10"/>
  <c r="BP23" i="10"/>
  <c r="BP26" i="10"/>
  <c r="BP20" i="10"/>
  <c r="BP25" i="10"/>
  <c r="BM264" i="10"/>
  <c r="BM221" i="10"/>
  <c r="BP77" i="10"/>
  <c r="BP69" i="10"/>
  <c r="BP73" i="10"/>
  <c r="BP68" i="10"/>
  <c r="BP76" i="10"/>
  <c r="BP74" i="10"/>
  <c r="BP71" i="10"/>
  <c r="BP72" i="10"/>
  <c r="BP75" i="10"/>
  <c r="BP70" i="10"/>
  <c r="BP206" i="10"/>
  <c r="BP208" i="10"/>
  <c r="BP210" i="10"/>
  <c r="BP215" i="10"/>
  <c r="BP214" i="10"/>
  <c r="BP209" i="10"/>
  <c r="BP207" i="10"/>
  <c r="BP213" i="10"/>
  <c r="BP212" i="10"/>
  <c r="BP211" i="10"/>
  <c r="BN154" i="10"/>
  <c r="BN144" i="10"/>
  <c r="BN66" i="10"/>
  <c r="BN83" i="10" s="1"/>
  <c r="BN177" i="10" s="1"/>
  <c r="BN87" i="10"/>
  <c r="BN272" i="10" s="1"/>
  <c r="BN155" i="10"/>
  <c r="BN17" i="10"/>
  <c r="BN238" i="10" s="1"/>
  <c r="BN156" i="10"/>
  <c r="BN43" i="10"/>
  <c r="BN252" i="10" s="1"/>
  <c r="BN204" i="10"/>
  <c r="BN264" i="10" s="1"/>
  <c r="BQ202" i="10"/>
  <c r="BQ64" i="10"/>
  <c r="BO219" i="10"/>
  <c r="BN351" i="10"/>
  <c r="BN352" i="10"/>
  <c r="BN353" i="10"/>
  <c r="BN341" i="10"/>
  <c r="BO3" i="10"/>
  <c r="BO3" i="7"/>
  <c r="BN167" i="10"/>
  <c r="BN149" i="10"/>
  <c r="BQ201" i="7"/>
  <c r="BQ149" i="7"/>
  <c r="BQ96" i="7"/>
  <c r="BP46" i="10"/>
  <c r="BP45" i="10"/>
  <c r="BP53" i="10"/>
  <c r="BP50" i="10"/>
  <c r="BP52" i="10"/>
  <c r="BP49" i="10"/>
  <c r="BP48" i="10"/>
  <c r="BP54" i="10"/>
  <c r="BP47" i="10"/>
  <c r="BP51" i="10"/>
  <c r="BQ15" i="10"/>
  <c r="BQ202" i="7"/>
  <c r="BQ278" i="7"/>
  <c r="BQ150" i="7"/>
  <c r="BQ97" i="7"/>
  <c r="BP3" i="3"/>
  <c r="BP3" i="12" s="1"/>
  <c r="BQ22" i="3"/>
  <c r="BP24" i="3"/>
  <c r="BO56" i="3"/>
  <c r="BO58" i="3"/>
  <c r="BO55" i="3"/>
  <c r="BO57" i="3"/>
  <c r="BO54" i="3"/>
  <c r="BQ79" i="11"/>
  <c r="BQ80" i="11" s="1"/>
  <c r="BQ27" i="11"/>
  <c r="BQ11" i="12" s="1"/>
  <c r="BQ95" i="12" s="1"/>
  <c r="BQ15" i="11"/>
  <c r="BR4" i="12"/>
  <c r="BR4" i="11"/>
  <c r="BP5" i="12"/>
  <c r="BP5" i="11"/>
  <c r="BQ10" i="6"/>
  <c r="BP25" i="6"/>
  <c r="BP232" i="25" s="1"/>
  <c r="BP20" i="6"/>
  <c r="BP227" i="25" s="1"/>
  <c r="BP33" i="6"/>
  <c r="BP240" i="25" s="1"/>
  <c r="BP22" i="6"/>
  <c r="BP229" i="25" s="1"/>
  <c r="BP27" i="6"/>
  <c r="BP234" i="25" s="1"/>
  <c r="BP31" i="6"/>
  <c r="BP238" i="25" s="1"/>
  <c r="BP34" i="6"/>
  <c r="BP241" i="25" s="1"/>
  <c r="BP28" i="6"/>
  <c r="BP235" i="25" s="1"/>
  <c r="BP23" i="6"/>
  <c r="BP230" i="25" s="1"/>
  <c r="BP32" i="6"/>
  <c r="BP239" i="25" s="1"/>
  <c r="BP37" i="6"/>
  <c r="BP244" i="25" s="1"/>
  <c r="BP30" i="6"/>
  <c r="BP237" i="25" s="1"/>
  <c r="BP19" i="6"/>
  <c r="BP226" i="25" s="1"/>
  <c r="BP29" i="6"/>
  <c r="BP236" i="25" s="1"/>
  <c r="BP21" i="6"/>
  <c r="BP228" i="25" s="1"/>
  <c r="BP24" i="6"/>
  <c r="BP231" i="25" s="1"/>
  <c r="BP35" i="6"/>
  <c r="BP242" i="25" s="1"/>
  <c r="BP36" i="6"/>
  <c r="BP243" i="25" s="1"/>
  <c r="BP26" i="6"/>
  <c r="BP233" i="25" s="1"/>
  <c r="BQ16" i="6"/>
  <c r="BQ51" i="6"/>
  <c r="BR4" i="6"/>
  <c r="BP65" i="3"/>
  <c r="BP101" i="12" s="1"/>
  <c r="BP133" i="12" s="1"/>
  <c r="BP5" i="6"/>
  <c r="BR94" i="3"/>
  <c r="BR93" i="3"/>
  <c r="BR43" i="3"/>
  <c r="BR44" i="3"/>
  <c r="BR41" i="3"/>
  <c r="BR39" i="3"/>
  <c r="BR38" i="3"/>
  <c r="BR37" i="3"/>
  <c r="BR36" i="3"/>
  <c r="BR42" i="3"/>
  <c r="BS23" i="3"/>
  <c r="BR40" i="3"/>
  <c r="BR30" i="3"/>
  <c r="BR26" i="3"/>
  <c r="BS49" i="3"/>
  <c r="BS52" i="3"/>
  <c r="BQ27" i="3"/>
  <c r="BQ107" i="3"/>
  <c r="BQ105" i="3"/>
  <c r="BQ103" i="3"/>
  <c r="BQ109" i="3"/>
  <c r="BQ108" i="3"/>
  <c r="BQ102" i="3"/>
  <c r="BQ106" i="3"/>
  <c r="BR90" i="3"/>
  <c r="BQ101" i="3"/>
  <c r="BQ97" i="3"/>
  <c r="BQ260" i="10" s="1"/>
  <c r="BQ104" i="3"/>
  <c r="BQ89" i="3"/>
  <c r="BQ91" i="3" s="1"/>
  <c r="BS48" i="3"/>
  <c r="BP98" i="3"/>
  <c r="BP248" i="10" s="1"/>
  <c r="BQ33" i="3"/>
  <c r="BQ41" i="10" s="1"/>
  <c r="BV50" i="3"/>
  <c r="BS51" i="3"/>
  <c r="BL342" i="7"/>
  <c r="BM342" i="7"/>
  <c r="BR68" i="30" l="1"/>
  <c r="BR69" i="30"/>
  <c r="BR70" i="30"/>
  <c r="BR93" i="27" s="1"/>
  <c r="BQ142" i="28"/>
  <c r="BL66" i="27"/>
  <c r="BL67" i="27" s="1"/>
  <c r="BL68" i="27" s="1"/>
  <c r="BR95" i="3"/>
  <c r="BR233" i="10" s="1"/>
  <c r="BR100" i="3"/>
  <c r="BS29" i="3"/>
  <c r="BS72" i="7" s="1"/>
  <c r="BS35" i="3"/>
  <c r="BS31" i="3"/>
  <c r="BS32" i="3"/>
  <c r="BR64" i="30"/>
  <c r="BR66" i="30" s="1"/>
  <c r="BR96" i="3"/>
  <c r="BR234" i="10" s="1"/>
  <c r="BO341" i="10"/>
  <c r="BQ138" i="28"/>
  <c r="AR344" i="7"/>
  <c r="AS340" i="7" s="1"/>
  <c r="AR347" i="7"/>
  <c r="AR348" i="7" s="1"/>
  <c r="BO49" i="25"/>
  <c r="BO101" i="27" s="1"/>
  <c r="BP134" i="28"/>
  <c r="BN144" i="28"/>
  <c r="BO136" i="28"/>
  <c r="BO137" i="28" s="1"/>
  <c r="BO141" i="28" s="1"/>
  <c r="BO143" i="28" s="1"/>
  <c r="BO254" i="10" s="1"/>
  <c r="BN69" i="28"/>
  <c r="BN110" i="25"/>
  <c r="BN33" i="25"/>
  <c r="BN80" i="27" s="1"/>
  <c r="BN41" i="28"/>
  <c r="BN94" i="25"/>
  <c r="BN101" i="25" s="1"/>
  <c r="BN102" i="25" s="1"/>
  <c r="BN19" i="25"/>
  <c r="BN60" i="27" s="1"/>
  <c r="BQ74" i="27"/>
  <c r="BQ113" i="27" s="1"/>
  <c r="BP63" i="28"/>
  <c r="BP115" i="28"/>
  <c r="BP111" i="28"/>
  <c r="BP105" i="28"/>
  <c r="BR29" i="30"/>
  <c r="BR30" i="30"/>
  <c r="BR28" i="30"/>
  <c r="BR46" i="29" s="1"/>
  <c r="BR27" i="30"/>
  <c r="BQ31" i="30"/>
  <c r="BP195" i="25"/>
  <c r="BP194" i="25"/>
  <c r="BP193" i="25"/>
  <c r="BP192" i="25"/>
  <c r="BP191" i="25"/>
  <c r="BP190" i="25"/>
  <c r="BP189" i="25"/>
  <c r="BP188" i="25"/>
  <c r="BP187" i="25"/>
  <c r="BP186" i="25"/>
  <c r="BP185" i="25"/>
  <c r="BP184" i="25"/>
  <c r="BP183" i="25"/>
  <c r="BP182" i="25"/>
  <c r="BP181" i="25"/>
  <c r="BP180" i="25"/>
  <c r="BP179" i="25"/>
  <c r="BP178" i="25"/>
  <c r="BP177" i="25"/>
  <c r="BP176" i="25"/>
  <c r="BP268" i="25"/>
  <c r="BP52" i="25" s="1"/>
  <c r="BP219" i="25"/>
  <c r="BP135" i="28"/>
  <c r="BP130" i="28"/>
  <c r="BP39" i="28"/>
  <c r="BP67" i="28"/>
  <c r="BP66" i="28"/>
  <c r="BP38" i="28"/>
  <c r="BR155" i="28"/>
  <c r="BR156" i="28" s="1"/>
  <c r="BQ72" i="30"/>
  <c r="BQ136" i="27"/>
  <c r="BQ92" i="27"/>
  <c r="BS65" i="30"/>
  <c r="BR71" i="30"/>
  <c r="BR83" i="30"/>
  <c r="BR82" i="30"/>
  <c r="BR81" i="30"/>
  <c r="BR80" i="30"/>
  <c r="BR79" i="30"/>
  <c r="BR76" i="30"/>
  <c r="BR75" i="30"/>
  <c r="BR74" i="30"/>
  <c r="BR78" i="30"/>
  <c r="BR77" i="30"/>
  <c r="BP94" i="27"/>
  <c r="BP135" i="27"/>
  <c r="BP137" i="27" s="1"/>
  <c r="BN97" i="27"/>
  <c r="BN139" i="27"/>
  <c r="BN140" i="27" s="1"/>
  <c r="BN125" i="25"/>
  <c r="BN158" i="25"/>
  <c r="BN159" i="25" s="1"/>
  <c r="BO353" i="10"/>
  <c r="BO351" i="10"/>
  <c r="BO352" i="10"/>
  <c r="BO12" i="6"/>
  <c r="BO17" i="11"/>
  <c r="BO20" i="11" s="1"/>
  <c r="BO18" i="11"/>
  <c r="BO21" i="11" s="1"/>
  <c r="BK68" i="27"/>
  <c r="BO40" i="28"/>
  <c r="BM142" i="25"/>
  <c r="BQ2" i="26"/>
  <c r="BQ2" i="28"/>
  <c r="BQ104" i="28" s="1"/>
  <c r="BP1" i="26"/>
  <c r="BP1" i="28"/>
  <c r="BO68" i="28"/>
  <c r="BM25" i="25"/>
  <c r="BM26" i="25" s="1"/>
  <c r="BM61" i="25"/>
  <c r="BN116" i="27"/>
  <c r="BN117" i="27" s="1"/>
  <c r="BN140" i="25"/>
  <c r="BN141" i="25" s="1"/>
  <c r="BQ73" i="27"/>
  <c r="BP112" i="27"/>
  <c r="BP114" i="27" s="1"/>
  <c r="BP75" i="27"/>
  <c r="BP1" i="27"/>
  <c r="BP1" i="25"/>
  <c r="BP1" i="29"/>
  <c r="BQ2" i="27"/>
  <c r="BQ2" i="29"/>
  <c r="BQ2" i="25"/>
  <c r="BR42" i="30"/>
  <c r="BR37" i="30"/>
  <c r="BR38" i="30"/>
  <c r="BR2" i="30"/>
  <c r="BR40" i="30"/>
  <c r="BR34" i="30"/>
  <c r="BR36" i="30"/>
  <c r="BS24" i="30"/>
  <c r="BR39" i="30"/>
  <c r="BR41" i="30"/>
  <c r="BR35" i="30"/>
  <c r="BR23" i="30"/>
  <c r="BR33" i="30"/>
  <c r="BQ47" i="29"/>
  <c r="BQ23" i="29"/>
  <c r="BQ48" i="29" s="1"/>
  <c r="BQ49" i="29" s="1"/>
  <c r="BQ25" i="30"/>
  <c r="BQ1" i="30"/>
  <c r="BN21" i="11"/>
  <c r="BN23" i="11" s="1"/>
  <c r="BN113" i="12" s="1"/>
  <c r="BO23" i="11"/>
  <c r="BO10" i="12" s="1"/>
  <c r="BO5" i="8" s="1"/>
  <c r="BM189" i="10"/>
  <c r="BM176" i="10"/>
  <c r="BQ46" i="10"/>
  <c r="BQ45" i="10"/>
  <c r="BQ50" i="10"/>
  <c r="BQ49" i="10"/>
  <c r="BQ53" i="10"/>
  <c r="BQ52" i="10"/>
  <c r="BQ47" i="10"/>
  <c r="BQ48" i="10"/>
  <c r="BQ54" i="10"/>
  <c r="BQ51" i="10"/>
  <c r="BR201" i="7"/>
  <c r="BR149" i="7"/>
  <c r="BR96" i="7"/>
  <c r="BM343" i="7"/>
  <c r="BQ206" i="10"/>
  <c r="BQ210" i="10"/>
  <c r="BQ209" i="10"/>
  <c r="BQ208" i="10"/>
  <c r="BQ215" i="10"/>
  <c r="BQ212" i="10"/>
  <c r="BQ207" i="10"/>
  <c r="BQ213" i="10"/>
  <c r="BQ214" i="10"/>
  <c r="BQ211" i="10"/>
  <c r="BR15" i="10"/>
  <c r="BR202" i="7"/>
  <c r="BR278" i="7"/>
  <c r="BR97" i="7"/>
  <c r="BR150" i="7"/>
  <c r="BN60" i="10"/>
  <c r="BQ24" i="10"/>
  <c r="BQ28" i="10"/>
  <c r="BQ23" i="10"/>
  <c r="BQ22" i="10"/>
  <c r="BQ25" i="10"/>
  <c r="BQ27" i="10"/>
  <c r="BQ21" i="10"/>
  <c r="BQ20" i="10"/>
  <c r="BQ26" i="10"/>
  <c r="BL343" i="7"/>
  <c r="BP3" i="11"/>
  <c r="BP3" i="10"/>
  <c r="BP3" i="7"/>
  <c r="BP58" i="10"/>
  <c r="BP48" i="25" s="1"/>
  <c r="BO66" i="10"/>
  <c r="BO83" i="10" s="1"/>
  <c r="BO177" i="10" s="1"/>
  <c r="BO43" i="10"/>
  <c r="BO252" i="10" s="1"/>
  <c r="BO155" i="10"/>
  <c r="BO87" i="10"/>
  <c r="BO272" i="10" s="1"/>
  <c r="BO144" i="10"/>
  <c r="BO154" i="10"/>
  <c r="BO17" i="10"/>
  <c r="BO204" i="10"/>
  <c r="BO264" i="10" s="1"/>
  <c r="BO156" i="10"/>
  <c r="BO167" i="10"/>
  <c r="BO149" i="10"/>
  <c r="BR202" i="10"/>
  <c r="BR64" i="10"/>
  <c r="BS4" i="10"/>
  <c r="BS4" i="7"/>
  <c r="BP219" i="10"/>
  <c r="BQ5" i="10"/>
  <c r="BQ5" i="7"/>
  <c r="BQ74" i="10"/>
  <c r="BQ69" i="10"/>
  <c r="BQ76" i="10"/>
  <c r="BQ77" i="10"/>
  <c r="BQ70" i="10"/>
  <c r="BQ75" i="10"/>
  <c r="BQ73" i="10"/>
  <c r="BQ71" i="10"/>
  <c r="BQ68" i="10"/>
  <c r="BQ72" i="10"/>
  <c r="BP81" i="10"/>
  <c r="BN221" i="10"/>
  <c r="BP3" i="6"/>
  <c r="BQ3" i="3"/>
  <c r="BP56" i="3"/>
  <c r="BP55" i="3"/>
  <c r="BP58" i="3"/>
  <c r="BP54" i="3"/>
  <c r="BP351" i="10" s="1"/>
  <c r="BP57" i="3"/>
  <c r="BR22" i="3"/>
  <c r="BQ24" i="3"/>
  <c r="BS4" i="12"/>
  <c r="BS4" i="11"/>
  <c r="BQ5" i="12"/>
  <c r="BQ5" i="11"/>
  <c r="BR79" i="11"/>
  <c r="BR80" i="11" s="1"/>
  <c r="BR27" i="11"/>
  <c r="BR11" i="12" s="1"/>
  <c r="BR95" i="12" s="1"/>
  <c r="BR15" i="11"/>
  <c r="BQ98" i="3"/>
  <c r="BQ248" i="10" s="1"/>
  <c r="BQ25" i="6"/>
  <c r="BQ232" i="25" s="1"/>
  <c r="BQ26" i="6"/>
  <c r="BQ233" i="25" s="1"/>
  <c r="BQ27" i="6"/>
  <c r="BQ234" i="25" s="1"/>
  <c r="BQ31" i="6"/>
  <c r="BQ238" i="25" s="1"/>
  <c r="BQ20" i="6"/>
  <c r="BQ227" i="25" s="1"/>
  <c r="BQ28" i="6"/>
  <c r="BQ235" i="25" s="1"/>
  <c r="BQ21" i="6"/>
  <c r="BQ228" i="25" s="1"/>
  <c r="BQ33" i="6"/>
  <c r="BQ240" i="25" s="1"/>
  <c r="BQ34" i="6"/>
  <c r="BQ241" i="25" s="1"/>
  <c r="BQ29" i="6"/>
  <c r="BQ236" i="25" s="1"/>
  <c r="BQ32" i="6"/>
  <c r="BQ239" i="25" s="1"/>
  <c r="BQ22" i="6"/>
  <c r="BQ229" i="25" s="1"/>
  <c r="BQ37" i="6"/>
  <c r="BQ244" i="25" s="1"/>
  <c r="BQ30" i="6"/>
  <c r="BQ237" i="25" s="1"/>
  <c r="BQ19" i="6"/>
  <c r="BQ226" i="25" s="1"/>
  <c r="BQ23" i="6"/>
  <c r="BQ230" i="25" s="1"/>
  <c r="BQ35" i="6"/>
  <c r="BQ242" i="25" s="1"/>
  <c r="BQ36" i="6"/>
  <c r="BQ243" i="25" s="1"/>
  <c r="BQ24" i="6"/>
  <c r="BQ231" i="25" s="1"/>
  <c r="BS4" i="6"/>
  <c r="BR16" i="6"/>
  <c r="BR51" i="6"/>
  <c r="BQ65" i="3"/>
  <c r="BQ101" i="12" s="1"/>
  <c r="BQ133" i="12" s="1"/>
  <c r="BQ5" i="6"/>
  <c r="BR10" i="6"/>
  <c r="BT52" i="3"/>
  <c r="BT49" i="3"/>
  <c r="BW50" i="3"/>
  <c r="BR33" i="3"/>
  <c r="BR41" i="10" s="1"/>
  <c r="BT51" i="3"/>
  <c r="BS93" i="3"/>
  <c r="BS94" i="3"/>
  <c r="BS42" i="3"/>
  <c r="BS40" i="3"/>
  <c r="BS43" i="3"/>
  <c r="BS37" i="3"/>
  <c r="BS36" i="3"/>
  <c r="BS26" i="3"/>
  <c r="BS41" i="3"/>
  <c r="BS44" i="3"/>
  <c r="BS38" i="3"/>
  <c r="BT23" i="3"/>
  <c r="BS39" i="3"/>
  <c r="BS30" i="3"/>
  <c r="BR27" i="3"/>
  <c r="BT48" i="3"/>
  <c r="BR106" i="3"/>
  <c r="BR104" i="3"/>
  <c r="BR102" i="3"/>
  <c r="BR105" i="3"/>
  <c r="BR107" i="3"/>
  <c r="BR103" i="3"/>
  <c r="BR109" i="3"/>
  <c r="BR108" i="3"/>
  <c r="BR89" i="3"/>
  <c r="BR91" i="3" s="1"/>
  <c r="BR101" i="3"/>
  <c r="BR97" i="3"/>
  <c r="BR260" i="10" s="1"/>
  <c r="BS90" i="3"/>
  <c r="BS68" i="30" l="1"/>
  <c r="BS69" i="30"/>
  <c r="BS70" i="30"/>
  <c r="BR142" i="28"/>
  <c r="BS95" i="3"/>
  <c r="BS233" i="10" s="1"/>
  <c r="BS100" i="3"/>
  <c r="BT29" i="3"/>
  <c r="BT72" i="7" s="1"/>
  <c r="BT31" i="3"/>
  <c r="BT35" i="3"/>
  <c r="BT32" i="3"/>
  <c r="BS93" i="27"/>
  <c r="BS64" i="30"/>
  <c r="BS66" i="30" s="1"/>
  <c r="BS96" i="3"/>
  <c r="BS234" i="10" s="1"/>
  <c r="BP38" i="25"/>
  <c r="BP66" i="25" s="1"/>
  <c r="BP77" i="27" s="1"/>
  <c r="BP136" i="28"/>
  <c r="BP137" i="28" s="1"/>
  <c r="BP141" i="28" s="1"/>
  <c r="BP143" i="28" s="1"/>
  <c r="BP254" i="10" s="1"/>
  <c r="AS347" i="7"/>
  <c r="AS348" i="7" s="1"/>
  <c r="AS344" i="7"/>
  <c r="AT340" i="7" s="1"/>
  <c r="BR138" i="28"/>
  <c r="BQ134" i="28"/>
  <c r="BO144" i="28"/>
  <c r="BO69" i="28"/>
  <c r="BO110" i="25"/>
  <c r="BO33" i="25"/>
  <c r="BO80" i="27" s="1"/>
  <c r="BO94" i="25"/>
  <c r="BO101" i="25" s="1"/>
  <c r="BO102" i="25" s="1"/>
  <c r="BO19" i="25"/>
  <c r="BO60" i="27" s="1"/>
  <c r="BO41" i="28"/>
  <c r="BR74" i="27"/>
  <c r="BR113" i="27" s="1"/>
  <c r="BQ63" i="28"/>
  <c r="BQ115" i="28"/>
  <c r="BQ111" i="28"/>
  <c r="BQ105" i="28"/>
  <c r="BR31" i="30"/>
  <c r="BS30" i="30"/>
  <c r="BS29" i="30"/>
  <c r="BS74" i="27" s="1"/>
  <c r="BS28" i="30"/>
  <c r="BS46" i="29" s="1"/>
  <c r="BS27" i="30"/>
  <c r="BQ195" i="25"/>
  <c r="BQ194" i="25"/>
  <c r="BQ193" i="25"/>
  <c r="BQ192" i="25"/>
  <c r="BQ191" i="25"/>
  <c r="BQ190" i="25"/>
  <c r="BQ189" i="25"/>
  <c r="BQ188" i="25"/>
  <c r="BQ187" i="25"/>
  <c r="BQ186" i="25"/>
  <c r="BQ180" i="25"/>
  <c r="BQ179" i="25"/>
  <c r="BQ178" i="25"/>
  <c r="BQ177" i="25"/>
  <c r="BQ176" i="25"/>
  <c r="BQ185" i="25"/>
  <c r="BQ184" i="25"/>
  <c r="BQ183" i="25"/>
  <c r="BQ182" i="25"/>
  <c r="BQ181" i="25"/>
  <c r="BQ268" i="25"/>
  <c r="BQ52" i="25" s="1"/>
  <c r="BQ219" i="25"/>
  <c r="BQ135" i="28"/>
  <c r="BQ130" i="28"/>
  <c r="BQ67" i="28"/>
  <c r="BQ39" i="28"/>
  <c r="BQ38" i="28"/>
  <c r="BQ66" i="28"/>
  <c r="BS155" i="28"/>
  <c r="BS156" i="28" s="1"/>
  <c r="BQ3" i="6"/>
  <c r="BR136" i="27"/>
  <c r="BR92" i="27"/>
  <c r="BR72" i="30"/>
  <c r="BT65" i="30"/>
  <c r="BS71" i="30"/>
  <c r="BQ94" i="27"/>
  <c r="BQ135" i="27"/>
  <c r="BQ137" i="27" s="1"/>
  <c r="BS83" i="30"/>
  <c r="BS82" i="30"/>
  <c r="BS81" i="30"/>
  <c r="BS80" i="30"/>
  <c r="BS79" i="30"/>
  <c r="BS75" i="30"/>
  <c r="BS74" i="30"/>
  <c r="BS78" i="30"/>
  <c r="BS77" i="30"/>
  <c r="BS76" i="30"/>
  <c r="BP82" i="25"/>
  <c r="BP96" i="27" s="1"/>
  <c r="BP124" i="25"/>
  <c r="BP352" i="10"/>
  <c r="BP18" i="11"/>
  <c r="BP21" i="11" s="1"/>
  <c r="BP12" i="6"/>
  <c r="BP353" i="10"/>
  <c r="BP17" i="11"/>
  <c r="BP20" i="11" s="1"/>
  <c r="BP341" i="10"/>
  <c r="BP40" i="28"/>
  <c r="BM64" i="27"/>
  <c r="BM66" i="27"/>
  <c r="BM67" i="27" s="1"/>
  <c r="BN142" i="25"/>
  <c r="BQ1" i="26"/>
  <c r="BQ1" i="28"/>
  <c r="BR2" i="26"/>
  <c r="BR2" i="28"/>
  <c r="BR104" i="28" s="1"/>
  <c r="BN25" i="25"/>
  <c r="BN26" i="25" s="1"/>
  <c r="BN61" i="25"/>
  <c r="BP68" i="28"/>
  <c r="BN78" i="27"/>
  <c r="BP108" i="25"/>
  <c r="BR73" i="27"/>
  <c r="BQ112" i="27"/>
  <c r="BQ114" i="27" s="1"/>
  <c r="BQ75" i="27"/>
  <c r="BO113" i="12"/>
  <c r="BR23" i="29"/>
  <c r="BR48" i="29" s="1"/>
  <c r="BR49" i="29" s="1"/>
  <c r="BR47" i="29"/>
  <c r="BQ1" i="27"/>
  <c r="BQ1" i="29"/>
  <c r="BQ1" i="25"/>
  <c r="BR25" i="30"/>
  <c r="BR1" i="30"/>
  <c r="BS42" i="30"/>
  <c r="BS38" i="30"/>
  <c r="BS35" i="30"/>
  <c r="BS33" i="30"/>
  <c r="BS34" i="30"/>
  <c r="BS2" i="30"/>
  <c r="BS40" i="30"/>
  <c r="BS37" i="30"/>
  <c r="BS36" i="30"/>
  <c r="BT24" i="30"/>
  <c r="BS41" i="30"/>
  <c r="BS39" i="30"/>
  <c r="BS23" i="30"/>
  <c r="BR2" i="27"/>
  <c r="BR2" i="25"/>
  <c r="BR2" i="29"/>
  <c r="BN10" i="12"/>
  <c r="BN5" i="8" s="1"/>
  <c r="BP23" i="11"/>
  <c r="BP113" i="12" s="1"/>
  <c r="BO221" i="10"/>
  <c r="BO60" i="10"/>
  <c r="BO338" i="7" s="1"/>
  <c r="BS202" i="7"/>
  <c r="BS278" i="7"/>
  <c r="BS97" i="7"/>
  <c r="BS15" i="10"/>
  <c r="BS150" i="7"/>
  <c r="BS202" i="10"/>
  <c r="BS64" i="10"/>
  <c r="BR212" i="10"/>
  <c r="BR211" i="10"/>
  <c r="BR210" i="10"/>
  <c r="BR209" i="10"/>
  <c r="BR208" i="10"/>
  <c r="BR207" i="10"/>
  <c r="BR206" i="10"/>
  <c r="BR214" i="10"/>
  <c r="BR213" i="10"/>
  <c r="BR215" i="10"/>
  <c r="BO238" i="10"/>
  <c r="BN338" i="7"/>
  <c r="BN176" i="10"/>
  <c r="BN189" i="10"/>
  <c r="BR5" i="10"/>
  <c r="BR5" i="7"/>
  <c r="BP156" i="10"/>
  <c r="BP66" i="10"/>
  <c r="BP83" i="10" s="1"/>
  <c r="BP177" i="10" s="1"/>
  <c r="BP154" i="10"/>
  <c r="BP87" i="10"/>
  <c r="BP272" i="10" s="1"/>
  <c r="BP144" i="10"/>
  <c r="BP43" i="10"/>
  <c r="BP252" i="10" s="1"/>
  <c r="BP204" i="10"/>
  <c r="BP17" i="10"/>
  <c r="BP238" i="10" s="1"/>
  <c r="BP155" i="10"/>
  <c r="BP168" i="10"/>
  <c r="BP49" i="25" s="1"/>
  <c r="BP101" i="27" s="1"/>
  <c r="BT4" i="10"/>
  <c r="BT4" i="7"/>
  <c r="BQ58" i="10"/>
  <c r="BQ48" i="25" s="1"/>
  <c r="BS201" i="7"/>
  <c r="BS149" i="7"/>
  <c r="BS96" i="7"/>
  <c r="BR46" i="10"/>
  <c r="BR53" i="10"/>
  <c r="BR45" i="10"/>
  <c r="BR52" i="10"/>
  <c r="BR47" i="10"/>
  <c r="BR51" i="10"/>
  <c r="BR49" i="10"/>
  <c r="BR48" i="10"/>
  <c r="BR54" i="10"/>
  <c r="BR50" i="10"/>
  <c r="BQ81" i="10"/>
  <c r="BR21" i="10"/>
  <c r="BR24" i="10"/>
  <c r="BR28" i="10"/>
  <c r="BR27" i="10"/>
  <c r="BR23" i="10"/>
  <c r="BR22" i="10"/>
  <c r="BR26" i="10"/>
  <c r="BR20" i="10"/>
  <c r="BR25" i="10"/>
  <c r="BQ3" i="12"/>
  <c r="BQ3" i="10"/>
  <c r="BQ3" i="7"/>
  <c r="BR69" i="10"/>
  <c r="BR70" i="10"/>
  <c r="BR68" i="10"/>
  <c r="BR76" i="10"/>
  <c r="BR77" i="10"/>
  <c r="BR71" i="10"/>
  <c r="BR74" i="10"/>
  <c r="BR72" i="10"/>
  <c r="BR73" i="10"/>
  <c r="BR75" i="10"/>
  <c r="BP167" i="10"/>
  <c r="BP149" i="10"/>
  <c r="BQ219" i="10"/>
  <c r="BQ3" i="11"/>
  <c r="BR24" i="3"/>
  <c r="BS22" i="3"/>
  <c r="BQ56" i="3"/>
  <c r="BQ55" i="3"/>
  <c r="BQ54" i="3"/>
  <c r="BQ57" i="3"/>
  <c r="BQ58" i="3"/>
  <c r="BR3" i="3"/>
  <c r="BR5" i="12"/>
  <c r="BR5" i="11"/>
  <c r="BT4" i="12"/>
  <c r="BT4" i="11"/>
  <c r="BS79" i="11"/>
  <c r="BS80" i="11" s="1"/>
  <c r="BS27" i="11"/>
  <c r="BS11" i="12" s="1"/>
  <c r="BS95" i="12" s="1"/>
  <c r="BS15" i="11"/>
  <c r="BR65" i="3"/>
  <c r="BR101" i="12" s="1"/>
  <c r="BR133" i="12" s="1"/>
  <c r="BR5" i="6"/>
  <c r="BS10" i="6"/>
  <c r="BT4" i="6"/>
  <c r="BS51" i="6"/>
  <c r="BS16" i="6"/>
  <c r="BR21" i="6"/>
  <c r="BR228" i="25" s="1"/>
  <c r="BR25" i="6"/>
  <c r="BR232" i="25" s="1"/>
  <c r="BR29" i="6"/>
  <c r="BR236" i="25" s="1"/>
  <c r="BR31" i="6"/>
  <c r="BR238" i="25" s="1"/>
  <c r="BR27" i="6"/>
  <c r="BR234" i="25" s="1"/>
  <c r="BR28" i="6"/>
  <c r="BR235" i="25" s="1"/>
  <c r="BR32" i="6"/>
  <c r="BR239" i="25" s="1"/>
  <c r="BR34" i="6"/>
  <c r="BR241" i="25" s="1"/>
  <c r="BR26" i="6"/>
  <c r="BR233" i="25" s="1"/>
  <c r="BR20" i="6"/>
  <c r="BR227" i="25" s="1"/>
  <c r="BR23" i="6"/>
  <c r="BR230" i="25" s="1"/>
  <c r="BR22" i="6"/>
  <c r="BR229" i="25" s="1"/>
  <c r="BR30" i="6"/>
  <c r="BR237" i="25" s="1"/>
  <c r="BR35" i="6"/>
  <c r="BR242" i="25" s="1"/>
  <c r="BR24" i="6"/>
  <c r="BR231" i="25" s="1"/>
  <c r="BR19" i="6"/>
  <c r="BR226" i="25" s="1"/>
  <c r="BR37" i="6"/>
  <c r="BR244" i="25" s="1"/>
  <c r="BR33" i="6"/>
  <c r="BR240" i="25" s="1"/>
  <c r="BR36" i="6"/>
  <c r="BR243" i="25" s="1"/>
  <c r="BS33" i="3"/>
  <c r="BS41" i="10" s="1"/>
  <c r="BS105" i="3"/>
  <c r="BS109" i="3"/>
  <c r="BS107" i="3"/>
  <c r="BS101" i="3"/>
  <c r="BS102" i="3"/>
  <c r="BS103" i="3"/>
  <c r="BS108" i="3"/>
  <c r="BS97" i="3"/>
  <c r="BS260" i="10" s="1"/>
  <c r="BS104" i="3"/>
  <c r="BT90" i="3"/>
  <c r="BS106" i="3"/>
  <c r="BS89" i="3"/>
  <c r="BS91" i="3" s="1"/>
  <c r="BX50" i="3"/>
  <c r="BU51" i="3"/>
  <c r="BT93" i="3"/>
  <c r="BT94" i="3"/>
  <c r="BT44" i="3"/>
  <c r="BT39" i="3"/>
  <c r="BT36" i="3"/>
  <c r="BT41" i="3"/>
  <c r="BT42" i="3"/>
  <c r="BT40" i="3"/>
  <c r="BT38" i="3"/>
  <c r="BT37" i="3"/>
  <c r="BT30" i="3"/>
  <c r="BT43" i="3"/>
  <c r="BT26" i="3"/>
  <c r="BU23" i="3"/>
  <c r="BS27" i="3"/>
  <c r="BU49" i="3"/>
  <c r="BR98" i="3"/>
  <c r="BR248" i="10" s="1"/>
  <c r="BU48" i="3"/>
  <c r="BU52" i="3"/>
  <c r="BN342" i="7"/>
  <c r="BO342" i="7"/>
  <c r="BT68" i="30" l="1"/>
  <c r="BT69" i="30"/>
  <c r="BT70" i="30"/>
  <c r="BT95" i="3"/>
  <c r="BT233" i="10" s="1"/>
  <c r="BT100" i="3"/>
  <c r="BP144" i="28"/>
  <c r="BU35" i="3"/>
  <c r="BU29" i="3"/>
  <c r="BU72" i="7" s="1"/>
  <c r="BU31" i="3"/>
  <c r="BU32" i="3"/>
  <c r="BT93" i="27"/>
  <c r="BT64" i="30"/>
  <c r="BT66" i="30" s="1"/>
  <c r="BT96" i="3"/>
  <c r="BT234" i="10" s="1"/>
  <c r="BQ12" i="6"/>
  <c r="BQ108" i="25"/>
  <c r="BQ140" i="25" s="1"/>
  <c r="BQ141" i="25" s="1"/>
  <c r="BQ38" i="25"/>
  <c r="BQ66" i="25" s="1"/>
  <c r="BQ77" i="27" s="1"/>
  <c r="BS142" i="28"/>
  <c r="BS138" i="28"/>
  <c r="AT347" i="7"/>
  <c r="AT348" i="7" s="1"/>
  <c r="AT344" i="7"/>
  <c r="AU340" i="7" s="1"/>
  <c r="BR134" i="28"/>
  <c r="BQ136" i="28"/>
  <c r="BQ137" i="28" s="1"/>
  <c r="BQ141" i="28" s="1"/>
  <c r="BQ143" i="28" s="1"/>
  <c r="BQ254" i="10" s="1"/>
  <c r="BO142" i="25"/>
  <c r="BP94" i="25"/>
  <c r="BP101" i="25" s="1"/>
  <c r="BP102" i="25" s="1"/>
  <c r="BP19" i="25"/>
  <c r="BP60" i="27" s="1"/>
  <c r="BP69" i="28"/>
  <c r="BP110" i="25"/>
  <c r="BP33" i="25"/>
  <c r="BP80" i="27" s="1"/>
  <c r="BP41" i="28"/>
  <c r="BR115" i="28"/>
  <c r="BR111" i="28"/>
  <c r="BR105" i="28"/>
  <c r="BR63" i="28"/>
  <c r="BS31" i="30"/>
  <c r="BT29" i="30"/>
  <c r="BT28" i="30"/>
  <c r="BT46" i="29" s="1"/>
  <c r="BT27" i="30"/>
  <c r="BT30" i="30"/>
  <c r="BR192" i="25"/>
  <c r="BR191" i="25"/>
  <c r="BR195" i="25"/>
  <c r="BR194" i="25"/>
  <c r="BR193" i="25"/>
  <c r="BR190" i="25"/>
  <c r="BR189" i="25"/>
  <c r="BR188" i="25"/>
  <c r="BR187" i="25"/>
  <c r="BR186" i="25"/>
  <c r="BR185" i="25"/>
  <c r="BR184" i="25"/>
  <c r="BR183" i="25"/>
  <c r="BR182" i="25"/>
  <c r="BR181" i="25"/>
  <c r="BR178" i="25"/>
  <c r="BR176" i="25"/>
  <c r="BR180" i="25"/>
  <c r="BR179" i="25"/>
  <c r="BR177" i="25"/>
  <c r="BR135" i="28"/>
  <c r="BR130" i="28"/>
  <c r="BR67" i="28"/>
  <c r="BR66" i="28"/>
  <c r="BR39" i="28"/>
  <c r="BR38" i="28"/>
  <c r="BT155" i="28"/>
  <c r="BT156" i="28" s="1"/>
  <c r="BT83" i="30"/>
  <c r="BT82" i="30"/>
  <c r="BT81" i="30"/>
  <c r="BT80" i="30"/>
  <c r="BT79" i="30"/>
  <c r="BT78" i="30"/>
  <c r="BT77" i="30"/>
  <c r="BT75" i="30"/>
  <c r="BT74" i="30"/>
  <c r="BT76" i="30"/>
  <c r="BU65" i="30"/>
  <c r="BT71" i="30"/>
  <c r="BS136" i="27"/>
  <c r="BS92" i="27"/>
  <c r="BS72" i="30"/>
  <c r="BR94" i="27"/>
  <c r="BR135" i="27"/>
  <c r="BR137" i="27" s="1"/>
  <c r="BP97" i="27"/>
  <c r="BP139" i="27"/>
  <c r="BP140" i="27" s="1"/>
  <c r="BP125" i="25"/>
  <c r="BP158" i="25"/>
  <c r="BP159" i="25" s="1"/>
  <c r="BQ82" i="25"/>
  <c r="BQ96" i="27" s="1"/>
  <c r="BQ124" i="25"/>
  <c r="BQ18" i="11"/>
  <c r="BQ21" i="11" s="1"/>
  <c r="BO61" i="25"/>
  <c r="BO66" i="27"/>
  <c r="BO67" i="27" s="1"/>
  <c r="BO25" i="25"/>
  <c r="BO26" i="25" s="1"/>
  <c r="BQ40" i="28"/>
  <c r="BM68" i="27"/>
  <c r="BQ68" i="28"/>
  <c r="BS2" i="26"/>
  <c r="BS2" i="28"/>
  <c r="BS104" i="28" s="1"/>
  <c r="BR1" i="26"/>
  <c r="BR1" i="28"/>
  <c r="BN64" i="27"/>
  <c r="BN66" i="27"/>
  <c r="BN67" i="27" s="1"/>
  <c r="BP140" i="25"/>
  <c r="BP141" i="25" s="1"/>
  <c r="BP109" i="25"/>
  <c r="BR112" i="27"/>
  <c r="BR114" i="27" s="1"/>
  <c r="BR75" i="27"/>
  <c r="BS113" i="27"/>
  <c r="BS73" i="27"/>
  <c r="BP116" i="27"/>
  <c r="BP117" i="27" s="1"/>
  <c r="BP78" i="27"/>
  <c r="BS23" i="29"/>
  <c r="BS48" i="29" s="1"/>
  <c r="BS49" i="29" s="1"/>
  <c r="BS47" i="29"/>
  <c r="BO189" i="10"/>
  <c r="BS1" i="30"/>
  <c r="BS25" i="30"/>
  <c r="BT41" i="30"/>
  <c r="BT37" i="30"/>
  <c r="BT33" i="30"/>
  <c r="BT2" i="30"/>
  <c r="BT40" i="30"/>
  <c r="BT36" i="30"/>
  <c r="BT42" i="30"/>
  <c r="BT23" i="30"/>
  <c r="BT39" i="30"/>
  <c r="BT35" i="30"/>
  <c r="BT38" i="30"/>
  <c r="BU24" i="30"/>
  <c r="BT34" i="30"/>
  <c r="BS2" i="27"/>
  <c r="BS2" i="29"/>
  <c r="BS2" i="25"/>
  <c r="BR1" i="27"/>
  <c r="BR1" i="25"/>
  <c r="BR1" i="29"/>
  <c r="BO176" i="10"/>
  <c r="BP10" i="12"/>
  <c r="BP5" i="8" s="1"/>
  <c r="BP60" i="10"/>
  <c r="BP338" i="7" s="1"/>
  <c r="BR219" i="10"/>
  <c r="BR81" i="10"/>
  <c r="BR168" i="10" s="1"/>
  <c r="BP264" i="10"/>
  <c r="BP221" i="10"/>
  <c r="BS20" i="10"/>
  <c r="BS22" i="10"/>
  <c r="BS28" i="10"/>
  <c r="BS24" i="10"/>
  <c r="BS23" i="10"/>
  <c r="BS25" i="10"/>
  <c r="BS27" i="10"/>
  <c r="BS26" i="10"/>
  <c r="BS21" i="10"/>
  <c r="BT15" i="10"/>
  <c r="BT202" i="7"/>
  <c r="BT278" i="7"/>
  <c r="BT150" i="7"/>
  <c r="BT97" i="7"/>
  <c r="BO343" i="7"/>
  <c r="BS45" i="10"/>
  <c r="BS49" i="10"/>
  <c r="BS54" i="10"/>
  <c r="BS51" i="10"/>
  <c r="BS46" i="10"/>
  <c r="BS48" i="10"/>
  <c r="BS53" i="10"/>
  <c r="BS52" i="10"/>
  <c r="BS50" i="10"/>
  <c r="BS47" i="10"/>
  <c r="BS5" i="10"/>
  <c r="BS5" i="7"/>
  <c r="BU4" i="10"/>
  <c r="BU4" i="7"/>
  <c r="BQ204" i="10"/>
  <c r="BQ264" i="10" s="1"/>
  <c r="BQ154" i="10"/>
  <c r="BQ155" i="10"/>
  <c r="BQ144" i="10"/>
  <c r="BQ66" i="10"/>
  <c r="BQ83" i="10" s="1"/>
  <c r="BQ177" i="10" s="1"/>
  <c r="BQ43" i="10"/>
  <c r="BQ252" i="10" s="1"/>
  <c r="BQ156" i="10"/>
  <c r="BQ17" i="10"/>
  <c r="BQ238" i="10" s="1"/>
  <c r="BQ87" i="10"/>
  <c r="BQ272" i="10" s="1"/>
  <c r="BT96" i="7"/>
  <c r="BT201" i="7"/>
  <c r="BT149" i="7"/>
  <c r="BQ352" i="10"/>
  <c r="BQ341" i="10"/>
  <c r="BQ353" i="10"/>
  <c r="BQ351" i="10"/>
  <c r="BR3" i="6"/>
  <c r="BR3" i="10"/>
  <c r="BR3" i="7"/>
  <c r="BQ149" i="10"/>
  <c r="BQ167" i="10"/>
  <c r="BS68" i="10"/>
  <c r="BS72" i="10"/>
  <c r="BS69" i="10"/>
  <c r="BS70" i="10"/>
  <c r="BS77" i="10"/>
  <c r="BS76" i="10"/>
  <c r="BS73" i="10"/>
  <c r="BS71" i="10"/>
  <c r="BS75" i="10"/>
  <c r="BS74" i="10"/>
  <c r="BT202" i="10"/>
  <c r="BT64" i="10"/>
  <c r="BN343" i="7"/>
  <c r="BS210" i="10"/>
  <c r="BS209" i="10"/>
  <c r="BS206" i="10"/>
  <c r="BS208" i="10"/>
  <c r="BS215" i="10"/>
  <c r="BS212" i="10"/>
  <c r="BS213" i="10"/>
  <c r="BS214" i="10"/>
  <c r="BS211" i="10"/>
  <c r="BS207" i="10"/>
  <c r="BQ168" i="10"/>
  <c r="BQ49" i="25" s="1"/>
  <c r="BQ101" i="27" s="1"/>
  <c r="BR58" i="10"/>
  <c r="BR48" i="25" s="1"/>
  <c r="BS3" i="3"/>
  <c r="BQ17" i="11"/>
  <c r="BQ20" i="11" s="1"/>
  <c r="BQ23" i="11" s="1"/>
  <c r="BR3" i="11"/>
  <c r="BR3" i="12"/>
  <c r="BT22" i="3"/>
  <c r="BS24" i="3"/>
  <c r="BR56" i="3"/>
  <c r="BR54" i="3"/>
  <c r="BR58" i="3"/>
  <c r="BR55" i="3"/>
  <c r="BR57" i="3"/>
  <c r="BS5" i="12"/>
  <c r="BS5" i="11"/>
  <c r="BU4" i="11"/>
  <c r="BU4" i="12"/>
  <c r="BT15" i="11"/>
  <c r="BT79" i="11"/>
  <c r="BT80" i="11" s="1"/>
  <c r="BT27" i="11"/>
  <c r="BT11" i="12" s="1"/>
  <c r="BT95" i="12" s="1"/>
  <c r="BS65" i="3"/>
  <c r="BS101" i="12" s="1"/>
  <c r="BS133" i="12" s="1"/>
  <c r="BS5" i="6"/>
  <c r="BU4" i="6"/>
  <c r="BS25" i="6"/>
  <c r="BS232" i="25" s="1"/>
  <c r="BS29" i="6"/>
  <c r="BS236" i="25" s="1"/>
  <c r="BS31" i="6"/>
  <c r="BS238" i="25" s="1"/>
  <c r="BS21" i="6"/>
  <c r="BS228" i="25" s="1"/>
  <c r="BS33" i="6"/>
  <c r="BS240" i="25" s="1"/>
  <c r="BS34" i="6"/>
  <c r="BS241" i="25" s="1"/>
  <c r="BS20" i="6"/>
  <c r="BS227" i="25" s="1"/>
  <c r="BS23" i="6"/>
  <c r="BS230" i="25" s="1"/>
  <c r="BS36" i="6"/>
  <c r="BS243" i="25" s="1"/>
  <c r="BS24" i="6"/>
  <c r="BS231" i="25" s="1"/>
  <c r="BS28" i="6"/>
  <c r="BS235" i="25" s="1"/>
  <c r="BS26" i="6"/>
  <c r="BS233" i="25" s="1"/>
  <c r="BS27" i="6"/>
  <c r="BS234" i="25" s="1"/>
  <c r="BS22" i="6"/>
  <c r="BS229" i="25" s="1"/>
  <c r="BS37" i="6"/>
  <c r="BS244" i="25" s="1"/>
  <c r="BS30" i="6"/>
  <c r="BS237" i="25" s="1"/>
  <c r="BS19" i="6"/>
  <c r="BS226" i="25" s="1"/>
  <c r="BS32" i="6"/>
  <c r="BS239" i="25" s="1"/>
  <c r="BS35" i="6"/>
  <c r="BS242" i="25" s="1"/>
  <c r="BT51" i="6"/>
  <c r="BT16" i="6"/>
  <c r="BT10" i="6"/>
  <c r="BV52" i="3"/>
  <c r="BS98" i="3"/>
  <c r="BS248" i="10" s="1"/>
  <c r="BU94" i="3"/>
  <c r="BU93" i="3"/>
  <c r="BU43" i="3"/>
  <c r="BU41" i="3"/>
  <c r="BU44" i="3"/>
  <c r="BU42" i="3"/>
  <c r="BU40" i="3"/>
  <c r="BU30" i="3"/>
  <c r="BU37" i="3"/>
  <c r="BU39" i="3"/>
  <c r="BU38" i="3"/>
  <c r="BU36" i="3"/>
  <c r="BU26" i="3"/>
  <c r="BV23" i="3"/>
  <c r="BY50" i="3"/>
  <c r="BV48" i="3"/>
  <c r="BT27" i="3"/>
  <c r="BT104" i="3"/>
  <c r="BT108" i="3"/>
  <c r="BT107" i="3"/>
  <c r="BT105" i="3"/>
  <c r="BT109" i="3"/>
  <c r="BT103" i="3"/>
  <c r="BT106" i="3"/>
  <c r="BT101" i="3"/>
  <c r="BT97" i="3"/>
  <c r="BT260" i="10" s="1"/>
  <c r="BT102" i="3"/>
  <c r="BU90" i="3"/>
  <c r="BT89" i="3"/>
  <c r="BT91" i="3" s="1"/>
  <c r="BT33" i="3"/>
  <c r="BT41" i="10" s="1"/>
  <c r="BV51" i="3"/>
  <c r="BV49" i="3"/>
  <c r="BP342" i="7"/>
  <c r="BU69" i="30" l="1"/>
  <c r="BU70" i="30"/>
  <c r="BU93" i="27" s="1"/>
  <c r="BU68" i="30"/>
  <c r="BU95" i="3"/>
  <c r="BU233" i="10" s="1"/>
  <c r="BU100" i="3"/>
  <c r="BV35" i="3"/>
  <c r="BV32" i="3"/>
  <c r="BV31" i="3"/>
  <c r="BV29" i="3"/>
  <c r="BV72" i="7" s="1"/>
  <c r="BQ109" i="25"/>
  <c r="BU64" i="30"/>
  <c r="BU66" i="30" s="1"/>
  <c r="BU96" i="3"/>
  <c r="BU234" i="10" s="1"/>
  <c r="BR49" i="25"/>
  <c r="BR101" i="27" s="1"/>
  <c r="AU347" i="7"/>
  <c r="AU348" i="7" s="1"/>
  <c r="AU344" i="7"/>
  <c r="AV340" i="7" s="1"/>
  <c r="BT138" i="28"/>
  <c r="BT142" i="28"/>
  <c r="BS134" i="28"/>
  <c r="BP142" i="25"/>
  <c r="BQ144" i="28"/>
  <c r="BR136" i="28"/>
  <c r="BR137" i="28" s="1"/>
  <c r="BR141" i="28" s="1"/>
  <c r="BR143" i="28" s="1"/>
  <c r="BR254" i="10" s="1"/>
  <c r="BQ69" i="28"/>
  <c r="BQ110" i="25"/>
  <c r="BQ33" i="25"/>
  <c r="BQ80" i="27" s="1"/>
  <c r="BQ94" i="25"/>
  <c r="BQ101" i="25" s="1"/>
  <c r="BQ102" i="25" s="1"/>
  <c r="BQ19" i="25"/>
  <c r="BQ41" i="28"/>
  <c r="BT74" i="27"/>
  <c r="BT113" i="27" s="1"/>
  <c r="BS111" i="28"/>
  <c r="BS105" i="28"/>
  <c r="BS115" i="28"/>
  <c r="BS63" i="28"/>
  <c r="BT31" i="30"/>
  <c r="BU29" i="30"/>
  <c r="BU30" i="30"/>
  <c r="BU27" i="30"/>
  <c r="BU28" i="30"/>
  <c r="BU46" i="29" s="1"/>
  <c r="BS195" i="25"/>
  <c r="BS194" i="25"/>
  <c r="BS193" i="25"/>
  <c r="BS192" i="25"/>
  <c r="BS191" i="25"/>
  <c r="BS190" i="25"/>
  <c r="BS189" i="25"/>
  <c r="BS188" i="25"/>
  <c r="BS187" i="25"/>
  <c r="BS186" i="25"/>
  <c r="BS185" i="25"/>
  <c r="BS184" i="25"/>
  <c r="BS183" i="25"/>
  <c r="BS182" i="25"/>
  <c r="BS181" i="25"/>
  <c r="BS180" i="25"/>
  <c r="BS179" i="25"/>
  <c r="BS178" i="25"/>
  <c r="BS177" i="25"/>
  <c r="BS176" i="25"/>
  <c r="BS268" i="25"/>
  <c r="BS52" i="25" s="1"/>
  <c r="BS219" i="25"/>
  <c r="BS135" i="28"/>
  <c r="BS130" i="28"/>
  <c r="BS67" i="28"/>
  <c r="BS66" i="28"/>
  <c r="BS39" i="28"/>
  <c r="BS38" i="28"/>
  <c r="BU155" i="28"/>
  <c r="BU156" i="28" s="1"/>
  <c r="BS3" i="11"/>
  <c r="BR18" i="11"/>
  <c r="BR21" i="11" s="1"/>
  <c r="BV65" i="30"/>
  <c r="BU71" i="30"/>
  <c r="BS135" i="27"/>
  <c r="BS137" i="27" s="1"/>
  <c r="BS94" i="27"/>
  <c r="BT136" i="27"/>
  <c r="BT92" i="27"/>
  <c r="BU81" i="30"/>
  <c r="BU80" i="30"/>
  <c r="BU79" i="30"/>
  <c r="BU78" i="30"/>
  <c r="BU77" i="30"/>
  <c r="BU76" i="30"/>
  <c r="BU83" i="30"/>
  <c r="BU82" i="30"/>
  <c r="BU75" i="30"/>
  <c r="BU74" i="30"/>
  <c r="BT72" i="30"/>
  <c r="BQ97" i="27"/>
  <c r="BQ139" i="27"/>
  <c r="BQ140" i="27" s="1"/>
  <c r="BQ125" i="25"/>
  <c r="BQ158" i="25"/>
  <c r="BQ159" i="25" s="1"/>
  <c r="BP25" i="25"/>
  <c r="BP26" i="25" s="1"/>
  <c r="BR17" i="11"/>
  <c r="BR20" i="11" s="1"/>
  <c r="BR12" i="6"/>
  <c r="BP61" i="25"/>
  <c r="BO64" i="27"/>
  <c r="BO68" i="27" s="1"/>
  <c r="BN68" i="27"/>
  <c r="BT2" i="26"/>
  <c r="BT2" i="28"/>
  <c r="BT104" i="28" s="1"/>
  <c r="BS1" i="26"/>
  <c r="BS1" i="28"/>
  <c r="BP66" i="27"/>
  <c r="BP67" i="27" s="1"/>
  <c r="BP64" i="27"/>
  <c r="BR40" i="28"/>
  <c r="BR68" i="28"/>
  <c r="BP176" i="10"/>
  <c r="BS112" i="27"/>
  <c r="BS114" i="27" s="1"/>
  <c r="BS75" i="27"/>
  <c r="BT73" i="27"/>
  <c r="BQ116" i="27"/>
  <c r="BQ117" i="27" s="1"/>
  <c r="BQ78" i="27"/>
  <c r="BT47" i="29"/>
  <c r="BU35" i="30"/>
  <c r="BU36" i="30"/>
  <c r="BU37" i="30"/>
  <c r="BU2" i="30"/>
  <c r="BU40" i="30"/>
  <c r="BU42" i="30"/>
  <c r="BV24" i="30"/>
  <c r="BU39" i="30"/>
  <c r="BU41" i="30"/>
  <c r="BU34" i="30"/>
  <c r="BU33" i="30"/>
  <c r="BU23" i="30"/>
  <c r="BU38" i="30"/>
  <c r="BT23" i="29"/>
  <c r="BT48" i="29" s="1"/>
  <c r="BT49" i="29" s="1"/>
  <c r="BT25" i="30"/>
  <c r="BT1" i="30"/>
  <c r="BT2" i="27"/>
  <c r="BT2" i="25"/>
  <c r="BT2" i="29"/>
  <c r="BS1" i="27"/>
  <c r="BS1" i="29"/>
  <c r="BS1" i="25"/>
  <c r="BP189" i="10"/>
  <c r="BQ113" i="12"/>
  <c r="BQ10" i="12"/>
  <c r="BQ5" i="8" s="1"/>
  <c r="BR23" i="11"/>
  <c r="BR10" i="12" s="1"/>
  <c r="BR5" i="8" s="1"/>
  <c r="BS3" i="6"/>
  <c r="BS81" i="10"/>
  <c r="BS168" i="10" s="1"/>
  <c r="BQ60" i="10"/>
  <c r="BQ338" i="7" s="1"/>
  <c r="BS3" i="12"/>
  <c r="BS219" i="10"/>
  <c r="BS58" i="10"/>
  <c r="BT21" i="10"/>
  <c r="BT23" i="10"/>
  <c r="BT27" i="10"/>
  <c r="BT20" i="10"/>
  <c r="BT24" i="10"/>
  <c r="BT28" i="10"/>
  <c r="BT25" i="10"/>
  <c r="BT26" i="10"/>
  <c r="BT22" i="10"/>
  <c r="BT48" i="10"/>
  <c r="BT53" i="10"/>
  <c r="BT51" i="10"/>
  <c r="BT54" i="10"/>
  <c r="BT46" i="10"/>
  <c r="BT45" i="10"/>
  <c r="BT47" i="10"/>
  <c r="BT52" i="10"/>
  <c r="BT49" i="10"/>
  <c r="BT50" i="10"/>
  <c r="BT5" i="10"/>
  <c r="BT5" i="7"/>
  <c r="BV4" i="10"/>
  <c r="BV4" i="7"/>
  <c r="BU201" i="7"/>
  <c r="BU96" i="7"/>
  <c r="BU149" i="7"/>
  <c r="BT72" i="10"/>
  <c r="BT70" i="10"/>
  <c r="BT68" i="10"/>
  <c r="BT74" i="10"/>
  <c r="BT71" i="10"/>
  <c r="BT69" i="10"/>
  <c r="BT76" i="10"/>
  <c r="BT75" i="10"/>
  <c r="BT77" i="10"/>
  <c r="BT73" i="10"/>
  <c r="BP343" i="7"/>
  <c r="BT211" i="10"/>
  <c r="BT207" i="10"/>
  <c r="BT212" i="10"/>
  <c r="BT209" i="10"/>
  <c r="BT208" i="10"/>
  <c r="BT210" i="10"/>
  <c r="BT206" i="10"/>
  <c r="BT215" i="10"/>
  <c r="BT214" i="10"/>
  <c r="BT213" i="10"/>
  <c r="BR154" i="10"/>
  <c r="BR204" i="10"/>
  <c r="BR17" i="10"/>
  <c r="BR238" i="10" s="1"/>
  <c r="BR87" i="10"/>
  <c r="BR272" i="10" s="1"/>
  <c r="BR66" i="10"/>
  <c r="BR83" i="10" s="1"/>
  <c r="BR177" i="10" s="1"/>
  <c r="BR155" i="10"/>
  <c r="BR144" i="10"/>
  <c r="BR43" i="10"/>
  <c r="BR252" i="10" s="1"/>
  <c r="BR156" i="10"/>
  <c r="BU202" i="10"/>
  <c r="BU64" i="10"/>
  <c r="BR352" i="10"/>
  <c r="BR341" i="10"/>
  <c r="BR351" i="10"/>
  <c r="BR353" i="10"/>
  <c r="BS3" i="10"/>
  <c r="BS3" i="7"/>
  <c r="BR167" i="10"/>
  <c r="BR149" i="10"/>
  <c r="BU15" i="10"/>
  <c r="BU202" i="7"/>
  <c r="BU278" i="7"/>
  <c r="BU150" i="7"/>
  <c r="BU97" i="7"/>
  <c r="BQ221" i="10"/>
  <c r="BT3" i="3"/>
  <c r="BU33" i="3"/>
  <c r="BU41" i="10" s="1"/>
  <c r="BS56" i="3"/>
  <c r="BS57" i="3"/>
  <c r="BS54" i="3"/>
  <c r="BS55" i="3"/>
  <c r="BS58" i="3"/>
  <c r="BU22" i="3"/>
  <c r="BT24" i="3"/>
  <c r="BT5" i="12"/>
  <c r="BT5" i="11"/>
  <c r="BV4" i="12"/>
  <c r="BV4" i="11"/>
  <c r="BU79" i="11"/>
  <c r="BU80" i="11" s="1"/>
  <c r="BU27" i="11"/>
  <c r="BU11" i="12" s="1"/>
  <c r="BU95" i="12" s="1"/>
  <c r="BU15" i="11"/>
  <c r="BV4" i="6"/>
  <c r="BU10" i="6"/>
  <c r="BT25" i="6"/>
  <c r="BT232" i="25" s="1"/>
  <c r="BT33" i="6"/>
  <c r="BT240" i="25" s="1"/>
  <c r="BT26" i="6"/>
  <c r="BT233" i="25" s="1"/>
  <c r="BT20" i="6"/>
  <c r="BT227" i="25" s="1"/>
  <c r="BT21" i="6"/>
  <c r="BT228" i="25" s="1"/>
  <c r="BT28" i="6"/>
  <c r="BT235" i="25" s="1"/>
  <c r="BT34" i="6"/>
  <c r="BT241" i="25" s="1"/>
  <c r="BT31" i="6"/>
  <c r="BT238" i="25" s="1"/>
  <c r="BT23" i="6"/>
  <c r="BT230" i="25" s="1"/>
  <c r="BT29" i="6"/>
  <c r="BT236" i="25" s="1"/>
  <c r="BT32" i="6"/>
  <c r="BT239" i="25" s="1"/>
  <c r="BT27" i="6"/>
  <c r="BT234" i="25" s="1"/>
  <c r="BT35" i="6"/>
  <c r="BT242" i="25" s="1"/>
  <c r="BT24" i="6"/>
  <c r="BT231" i="25" s="1"/>
  <c r="BT19" i="6"/>
  <c r="BT226" i="25" s="1"/>
  <c r="BT37" i="6"/>
  <c r="BT244" i="25" s="1"/>
  <c r="BT30" i="6"/>
  <c r="BT237" i="25" s="1"/>
  <c r="BT36" i="6"/>
  <c r="BT243" i="25" s="1"/>
  <c r="BT22" i="6"/>
  <c r="BT229" i="25" s="1"/>
  <c r="BU51" i="6"/>
  <c r="BU16" i="6"/>
  <c r="BT65" i="3"/>
  <c r="BT101" i="12" s="1"/>
  <c r="BT133" i="12" s="1"/>
  <c r="BT5" i="6"/>
  <c r="BV94" i="3"/>
  <c r="BV93" i="3"/>
  <c r="BV43" i="3"/>
  <c r="BV44" i="3"/>
  <c r="BV42" i="3"/>
  <c r="BV40" i="3"/>
  <c r="BV38" i="3"/>
  <c r="BV41" i="3"/>
  <c r="BV37" i="3"/>
  <c r="BV39" i="3"/>
  <c r="BV30" i="3"/>
  <c r="BV26" i="3"/>
  <c r="BW23" i="3"/>
  <c r="BV36" i="3"/>
  <c r="BZ50" i="3"/>
  <c r="BW49" i="3"/>
  <c r="BU27" i="3"/>
  <c r="BT98" i="3"/>
  <c r="BT248" i="10" s="1"/>
  <c r="BU109" i="3"/>
  <c r="BU107" i="3"/>
  <c r="BU106" i="3"/>
  <c r="BU104" i="3"/>
  <c r="BU101" i="3"/>
  <c r="BU105" i="3"/>
  <c r="BU108" i="3"/>
  <c r="BU97" i="3"/>
  <c r="BU260" i="10" s="1"/>
  <c r="BU102" i="3"/>
  <c r="BU103" i="3"/>
  <c r="BU89" i="3"/>
  <c r="BU91" i="3" s="1"/>
  <c r="BV90" i="3"/>
  <c r="BW48" i="3"/>
  <c r="BW52" i="3"/>
  <c r="BW51" i="3"/>
  <c r="BQ342" i="7"/>
  <c r="BV70" i="30" l="1"/>
  <c r="BV93" i="27" s="1"/>
  <c r="BV69" i="30"/>
  <c r="BV68" i="30"/>
  <c r="BS167" i="10"/>
  <c r="BS48" i="25"/>
  <c r="BV96" i="3"/>
  <c r="BV234" i="10" s="1"/>
  <c r="BV100" i="3"/>
  <c r="BW35" i="3"/>
  <c r="BW32" i="3"/>
  <c r="BW29" i="3"/>
  <c r="BW72" i="7" s="1"/>
  <c r="BW31" i="3"/>
  <c r="BV64" i="30"/>
  <c r="BV66" i="30" s="1"/>
  <c r="BS108" i="25"/>
  <c r="BS140" i="25" s="1"/>
  <c r="BS141" i="25" s="1"/>
  <c r="BS38" i="25"/>
  <c r="BS66" i="25" s="1"/>
  <c r="BS77" i="27" s="1"/>
  <c r="BS49" i="25"/>
  <c r="BS101" i="27" s="1"/>
  <c r="BQ25" i="25"/>
  <c r="BQ26" i="25" s="1"/>
  <c r="BQ60" i="27"/>
  <c r="BQ66" i="27" s="1"/>
  <c r="BQ67" i="27" s="1"/>
  <c r="BU142" i="28"/>
  <c r="BU138" i="28"/>
  <c r="AV347" i="7"/>
  <c r="AV348" i="7" s="1"/>
  <c r="AV344" i="7"/>
  <c r="AW340" i="7" s="1"/>
  <c r="BT134" i="28"/>
  <c r="BR144" i="28"/>
  <c r="BS136" i="28"/>
  <c r="BS137" i="28" s="1"/>
  <c r="BS141" i="28" s="1"/>
  <c r="BS143" i="28" s="1"/>
  <c r="BS254" i="10" s="1"/>
  <c r="BR41" i="28"/>
  <c r="BR94" i="25"/>
  <c r="BR101" i="25" s="1"/>
  <c r="BR102" i="25" s="1"/>
  <c r="BR19" i="25"/>
  <c r="BR60" i="27" s="1"/>
  <c r="BQ142" i="25"/>
  <c r="BR69" i="28"/>
  <c r="BR33" i="25"/>
  <c r="BR80" i="27" s="1"/>
  <c r="BR110" i="25"/>
  <c r="BU74" i="27"/>
  <c r="BU113" i="27" s="1"/>
  <c r="BS18" i="11"/>
  <c r="BS21" i="11" s="1"/>
  <c r="BS17" i="11"/>
  <c r="BS20" i="11" s="1"/>
  <c r="BS341" i="10"/>
  <c r="BU31" i="30"/>
  <c r="BT63" i="28"/>
  <c r="BT111" i="28"/>
  <c r="BT105" i="28"/>
  <c r="BT115" i="28"/>
  <c r="BV29" i="30"/>
  <c r="BV30" i="30"/>
  <c r="BV28" i="30"/>
  <c r="BV46" i="29" s="1"/>
  <c r="BV27" i="30"/>
  <c r="BT195" i="25"/>
  <c r="BT194" i="25"/>
  <c r="BT193" i="25"/>
  <c r="BT192" i="25"/>
  <c r="BT191" i="25"/>
  <c r="BT190" i="25"/>
  <c r="BT189" i="25"/>
  <c r="BT188" i="25"/>
  <c r="BT187" i="25"/>
  <c r="BT186" i="25"/>
  <c r="BT185" i="25"/>
  <c r="BT184" i="25"/>
  <c r="BT183" i="25"/>
  <c r="BT182" i="25"/>
  <c r="BT181" i="25"/>
  <c r="BT180" i="25"/>
  <c r="BT179" i="25"/>
  <c r="BT178" i="25"/>
  <c r="BT177" i="25"/>
  <c r="BT176" i="25"/>
  <c r="BT268" i="25"/>
  <c r="BT52" i="25" s="1"/>
  <c r="BT219" i="25"/>
  <c r="BT135" i="28"/>
  <c r="BT38" i="28"/>
  <c r="BT130" i="28"/>
  <c r="BT67" i="28"/>
  <c r="BT66" i="28"/>
  <c r="BT39" i="28"/>
  <c r="BV155" i="28"/>
  <c r="BV156" i="28" s="1"/>
  <c r="BS12" i="6"/>
  <c r="BV83" i="30"/>
  <c r="BV82" i="30"/>
  <c r="BV81" i="30"/>
  <c r="BV80" i="30"/>
  <c r="BV79" i="30"/>
  <c r="BV78" i="30"/>
  <c r="BV77" i="30"/>
  <c r="BV76" i="30"/>
  <c r="BV75" i="30"/>
  <c r="BV74" i="30"/>
  <c r="BU72" i="30"/>
  <c r="BT94" i="27"/>
  <c r="BT135" i="27"/>
  <c r="BT137" i="27" s="1"/>
  <c r="BU136" i="27"/>
  <c r="BU92" i="27"/>
  <c r="BW65" i="30"/>
  <c r="BV71" i="30"/>
  <c r="BS82" i="25"/>
  <c r="BS96" i="27" s="1"/>
  <c r="BS124" i="25"/>
  <c r="BS353" i="10"/>
  <c r="BS351" i="10"/>
  <c r="BQ61" i="25"/>
  <c r="BU2" i="26"/>
  <c r="BU2" i="28"/>
  <c r="BU104" i="28" s="1"/>
  <c r="BT1" i="26"/>
  <c r="BT1" i="28"/>
  <c r="BS40" i="28"/>
  <c r="BP68" i="27"/>
  <c r="BS68" i="28"/>
  <c r="BS352" i="10"/>
  <c r="BT112" i="27"/>
  <c r="BT114" i="27" s="1"/>
  <c r="BT75" i="27"/>
  <c r="BU73" i="27"/>
  <c r="BU47" i="29"/>
  <c r="BU2" i="27"/>
  <c r="BU2" i="29"/>
  <c r="BU2" i="25"/>
  <c r="BT1" i="27"/>
  <c r="BT1" i="25"/>
  <c r="BT1" i="29"/>
  <c r="BU23" i="29"/>
  <c r="BU48" i="29" s="1"/>
  <c r="BU49" i="29" s="1"/>
  <c r="BV2" i="30"/>
  <c r="BV38" i="30"/>
  <c r="BV39" i="30"/>
  <c r="BV41" i="30"/>
  <c r="BV37" i="30"/>
  <c r="BV36" i="30"/>
  <c r="BV34" i="30"/>
  <c r="BV23" i="30"/>
  <c r="BV40" i="30"/>
  <c r="BV42" i="30"/>
  <c r="BV33" i="30"/>
  <c r="BW24" i="30"/>
  <c r="BV35" i="30"/>
  <c r="BU1" i="30"/>
  <c r="BU25" i="30"/>
  <c r="BR113" i="12"/>
  <c r="BS23" i="11"/>
  <c r="BS113" i="12" s="1"/>
  <c r="BQ189" i="10"/>
  <c r="BQ176" i="10"/>
  <c r="BT58" i="10"/>
  <c r="BS149" i="10"/>
  <c r="BV64" i="10"/>
  <c r="BV202" i="10"/>
  <c r="BU45" i="10"/>
  <c r="BU46" i="10"/>
  <c r="BU48" i="10"/>
  <c r="BU47" i="10"/>
  <c r="BU53" i="10"/>
  <c r="BU49" i="10"/>
  <c r="BU50" i="10"/>
  <c r="BU52" i="10"/>
  <c r="BU51" i="10"/>
  <c r="BU54" i="10"/>
  <c r="BT3" i="6"/>
  <c r="BT3" i="10"/>
  <c r="BT3" i="7"/>
  <c r="BR60" i="10"/>
  <c r="BT219" i="10"/>
  <c r="BQ343" i="7"/>
  <c r="BW4" i="10"/>
  <c r="BW4" i="7"/>
  <c r="BU207" i="10"/>
  <c r="BU206" i="10"/>
  <c r="BU208" i="10"/>
  <c r="BU210" i="10"/>
  <c r="BU213" i="10"/>
  <c r="BU212" i="10"/>
  <c r="BU211" i="10"/>
  <c r="BU209" i="10"/>
  <c r="BU214" i="10"/>
  <c r="BU215" i="10"/>
  <c r="BU74" i="10"/>
  <c r="BU75" i="10"/>
  <c r="BU76" i="10"/>
  <c r="BU69" i="10"/>
  <c r="BU68" i="10"/>
  <c r="BU71" i="10"/>
  <c r="BU70" i="10"/>
  <c r="BU77" i="10"/>
  <c r="BU73" i="10"/>
  <c r="BU72" i="10"/>
  <c r="BV278" i="7"/>
  <c r="BV15" i="10"/>
  <c r="BV150" i="7"/>
  <c r="BV202" i="7"/>
  <c r="BV97" i="7"/>
  <c r="BT3" i="11"/>
  <c r="BU21" i="10"/>
  <c r="BU23" i="10"/>
  <c r="BU22" i="10"/>
  <c r="BU27" i="10"/>
  <c r="BU28" i="10"/>
  <c r="BU26" i="10"/>
  <c r="BU24" i="10"/>
  <c r="BU20" i="10"/>
  <c r="BU25" i="10"/>
  <c r="BR264" i="10"/>
  <c r="BR221" i="10"/>
  <c r="BT81" i="10"/>
  <c r="BV149" i="7"/>
  <c r="BV201" i="7"/>
  <c r="BV96" i="7"/>
  <c r="BS154" i="10"/>
  <c r="BS204" i="10"/>
  <c r="BS43" i="10"/>
  <c r="BS144" i="10"/>
  <c r="BS155" i="10"/>
  <c r="BS156" i="10"/>
  <c r="BS87" i="10"/>
  <c r="BS272" i="10" s="1"/>
  <c r="BS66" i="10"/>
  <c r="BS83" i="10" s="1"/>
  <c r="BS177" i="10" s="1"/>
  <c r="BS17" i="10"/>
  <c r="BS238" i="10" s="1"/>
  <c r="BU5" i="10"/>
  <c r="BU5" i="7"/>
  <c r="BT3" i="12"/>
  <c r="BT56" i="3"/>
  <c r="BT58" i="3"/>
  <c r="BT55" i="3"/>
  <c r="BT57" i="3"/>
  <c r="BT54" i="3"/>
  <c r="BU24" i="3"/>
  <c r="BV22" i="3"/>
  <c r="BU3" i="3"/>
  <c r="BV79" i="11"/>
  <c r="BV80" i="11" s="1"/>
  <c r="BV27" i="11"/>
  <c r="BV11" i="12" s="1"/>
  <c r="BV95" i="12" s="1"/>
  <c r="BV15" i="11"/>
  <c r="BU5" i="12"/>
  <c r="BU5" i="11"/>
  <c r="BW4" i="12"/>
  <c r="BW4" i="11"/>
  <c r="BW4" i="6"/>
  <c r="BV16" i="6"/>
  <c r="BV51" i="6"/>
  <c r="BV10" i="6"/>
  <c r="BU65" i="3"/>
  <c r="BU101" i="12" s="1"/>
  <c r="BU133" i="12" s="1"/>
  <c r="BU5" i="6"/>
  <c r="BU25" i="6"/>
  <c r="BU232" i="25" s="1"/>
  <c r="BU27" i="6"/>
  <c r="BU234" i="25" s="1"/>
  <c r="BU21" i="6"/>
  <c r="BU228" i="25" s="1"/>
  <c r="BU31" i="6"/>
  <c r="BU238" i="25" s="1"/>
  <c r="BU26" i="6"/>
  <c r="BU233" i="25" s="1"/>
  <c r="BU20" i="6"/>
  <c r="BU227" i="25" s="1"/>
  <c r="BU29" i="6"/>
  <c r="BU236" i="25" s="1"/>
  <c r="BU32" i="6"/>
  <c r="BU239" i="25" s="1"/>
  <c r="BU34" i="6"/>
  <c r="BU241" i="25" s="1"/>
  <c r="BU37" i="6"/>
  <c r="BU244" i="25" s="1"/>
  <c r="BU23" i="6"/>
  <c r="BU230" i="25" s="1"/>
  <c r="BU33" i="6"/>
  <c r="BU240" i="25" s="1"/>
  <c r="BU28" i="6"/>
  <c r="BU235" i="25" s="1"/>
  <c r="BU36" i="6"/>
  <c r="BU243" i="25" s="1"/>
  <c r="BU19" i="6"/>
  <c r="BU226" i="25" s="1"/>
  <c r="BU35" i="6"/>
  <c r="BU242" i="25" s="1"/>
  <c r="BU22" i="6"/>
  <c r="BU229" i="25" s="1"/>
  <c r="BU24" i="6"/>
  <c r="BU231" i="25" s="1"/>
  <c r="BU30" i="6"/>
  <c r="BU237" i="25" s="1"/>
  <c r="BV33" i="3"/>
  <c r="BV41" i="10" s="1"/>
  <c r="BX52" i="3"/>
  <c r="CA50" i="3"/>
  <c r="BX51" i="3"/>
  <c r="BX49" i="3"/>
  <c r="BU98" i="3"/>
  <c r="BU248" i="10" s="1"/>
  <c r="BW94" i="3"/>
  <c r="BW93" i="3"/>
  <c r="BW42" i="3"/>
  <c r="BW44" i="3"/>
  <c r="BW40" i="3"/>
  <c r="BW30" i="3"/>
  <c r="BW38" i="3"/>
  <c r="BW39" i="3"/>
  <c r="BW37" i="3"/>
  <c r="BW26" i="3"/>
  <c r="BX23" i="3"/>
  <c r="BW36" i="3"/>
  <c r="BW41" i="3"/>
  <c r="BW43" i="3"/>
  <c r="BX48" i="3"/>
  <c r="BV108" i="3"/>
  <c r="BV106" i="3"/>
  <c r="BV109" i="3"/>
  <c r="BV103" i="3"/>
  <c r="BV101" i="3"/>
  <c r="BV97" i="3"/>
  <c r="BV260" i="10" s="1"/>
  <c r="BV107" i="3"/>
  <c r="BV102" i="3"/>
  <c r="BV104" i="3"/>
  <c r="BV105" i="3"/>
  <c r="BV89" i="3"/>
  <c r="BV91" i="3" s="1"/>
  <c r="BW90" i="3"/>
  <c r="BV27" i="3"/>
  <c r="BV95" i="3"/>
  <c r="BV233" i="10" s="1"/>
  <c r="BW68" i="30" l="1"/>
  <c r="BW70" i="30"/>
  <c r="BW69" i="30"/>
  <c r="BT167" i="10"/>
  <c r="BT48" i="25"/>
  <c r="BW95" i="3"/>
  <c r="BW233" i="10" s="1"/>
  <c r="BW100" i="3"/>
  <c r="BX32" i="3"/>
  <c r="BX29" i="3"/>
  <c r="BX72" i="7" s="1"/>
  <c r="BX35" i="3"/>
  <c r="BX31" i="3"/>
  <c r="BS109" i="25"/>
  <c r="BW93" i="27"/>
  <c r="BW64" i="30"/>
  <c r="BW66" i="30" s="1"/>
  <c r="BW96" i="3"/>
  <c r="BW234" i="10" s="1"/>
  <c r="BT108" i="25"/>
  <c r="BT140" i="25" s="1"/>
  <c r="BT141" i="25" s="1"/>
  <c r="BT38" i="25"/>
  <c r="BT66" i="25" s="1"/>
  <c r="BT77" i="27" s="1"/>
  <c r="BT136" i="28"/>
  <c r="BT137" i="28" s="1"/>
  <c r="BT141" i="28" s="1"/>
  <c r="BT143" i="28" s="1"/>
  <c r="BT254" i="10" s="1"/>
  <c r="AW347" i="7"/>
  <c r="AW348" i="7" s="1"/>
  <c r="AW344" i="7"/>
  <c r="AX340" i="7" s="1"/>
  <c r="BV138" i="28"/>
  <c r="BV142" i="28"/>
  <c r="BU134" i="28"/>
  <c r="BS144" i="28"/>
  <c r="BS69" i="28"/>
  <c r="BS33" i="25"/>
  <c r="BS80" i="27" s="1"/>
  <c r="BS110" i="25"/>
  <c r="BS41" i="28"/>
  <c r="BS19" i="25"/>
  <c r="BS60" i="27" s="1"/>
  <c r="BS94" i="25"/>
  <c r="BS101" i="25" s="1"/>
  <c r="BS102" i="25" s="1"/>
  <c r="BV74" i="27"/>
  <c r="BV113" i="27" s="1"/>
  <c r="BU63" i="28"/>
  <c r="BU115" i="28"/>
  <c r="BU111" i="28"/>
  <c r="BU105" i="28"/>
  <c r="BW30" i="30"/>
  <c r="BW29" i="30"/>
  <c r="BW27" i="30"/>
  <c r="BW28" i="30"/>
  <c r="BW46" i="29" s="1"/>
  <c r="BV31" i="30"/>
  <c r="BU195" i="25"/>
  <c r="BU194" i="25"/>
  <c r="BU193" i="25"/>
  <c r="BU192" i="25"/>
  <c r="BU191" i="25"/>
  <c r="BU190" i="25"/>
  <c r="BU189" i="25"/>
  <c r="BU188" i="25"/>
  <c r="BU187" i="25"/>
  <c r="BU186" i="25"/>
  <c r="BU185" i="25"/>
  <c r="BU180" i="25"/>
  <c r="BU179" i="25"/>
  <c r="BU178" i="25"/>
  <c r="BU177" i="25"/>
  <c r="BU176" i="25"/>
  <c r="BU184" i="25"/>
  <c r="BU183" i="25"/>
  <c r="BU182" i="25"/>
  <c r="BU181" i="25"/>
  <c r="BU268" i="25"/>
  <c r="BU52" i="25" s="1"/>
  <c r="BU219" i="25"/>
  <c r="BU135" i="28"/>
  <c r="BU130" i="28"/>
  <c r="BU67" i="28"/>
  <c r="BU66" i="28"/>
  <c r="BU39" i="28"/>
  <c r="BU38" i="28"/>
  <c r="BW155" i="28"/>
  <c r="BW156" i="28" s="1"/>
  <c r="BV72" i="30"/>
  <c r="BW83" i="30"/>
  <c r="BW82" i="30"/>
  <c r="BW81" i="30"/>
  <c r="BW80" i="30"/>
  <c r="BW79" i="30"/>
  <c r="BW78" i="30"/>
  <c r="BW77" i="30"/>
  <c r="BW76" i="30"/>
  <c r="BW75" i="30"/>
  <c r="BW74" i="30"/>
  <c r="BU94" i="27"/>
  <c r="BU135" i="27"/>
  <c r="BU137" i="27" s="1"/>
  <c r="BV136" i="27"/>
  <c r="BV92" i="27"/>
  <c r="BX65" i="30"/>
  <c r="BW71" i="30"/>
  <c r="BS97" i="27"/>
  <c r="BS139" i="27"/>
  <c r="BS140" i="27" s="1"/>
  <c r="BS125" i="25"/>
  <c r="BS158" i="25"/>
  <c r="BS159" i="25" s="1"/>
  <c r="BT82" i="25"/>
  <c r="BT96" i="27" s="1"/>
  <c r="BT124" i="25"/>
  <c r="BT17" i="11"/>
  <c r="BT20" i="11" s="1"/>
  <c r="BQ64" i="27"/>
  <c r="BQ68" i="27" s="1"/>
  <c r="BT12" i="6"/>
  <c r="BT68" i="28"/>
  <c r="BT40" i="28"/>
  <c r="BR142" i="25"/>
  <c r="BU1" i="26"/>
  <c r="BU1" i="28"/>
  <c r="BV2" i="26"/>
  <c r="BV2" i="28"/>
  <c r="BV104" i="28" s="1"/>
  <c r="BR61" i="25"/>
  <c r="BR25" i="25"/>
  <c r="BR26" i="25" s="1"/>
  <c r="BU112" i="27"/>
  <c r="BU114" i="27" s="1"/>
  <c r="BU75" i="27"/>
  <c r="BV73" i="27"/>
  <c r="BS116" i="27"/>
  <c r="BS117" i="27" s="1"/>
  <c r="BS78" i="27"/>
  <c r="BW37" i="30"/>
  <c r="BW33" i="30"/>
  <c r="BX24" i="30"/>
  <c r="BW39" i="30"/>
  <c r="BW2" i="30"/>
  <c r="BW38" i="30"/>
  <c r="BW35" i="30"/>
  <c r="BW23" i="30"/>
  <c r="BW40" i="30"/>
  <c r="BW34" i="30"/>
  <c r="BW41" i="30"/>
  <c r="BW42" i="30"/>
  <c r="BW36" i="30"/>
  <c r="BV23" i="29"/>
  <c r="BV48" i="29" s="1"/>
  <c r="BV49" i="29" s="1"/>
  <c r="BV25" i="30"/>
  <c r="BV1" i="30"/>
  <c r="BU1" i="27"/>
  <c r="BU1" i="25"/>
  <c r="BU1" i="29"/>
  <c r="BV2" i="27"/>
  <c r="BV2" i="29"/>
  <c r="BV2" i="25"/>
  <c r="BV47" i="29"/>
  <c r="BS10" i="12"/>
  <c r="BS5" i="8" s="1"/>
  <c r="BT149" i="10"/>
  <c r="BT18" i="11"/>
  <c r="BV54" i="10"/>
  <c r="BV45" i="10"/>
  <c r="BV46" i="10"/>
  <c r="BV50" i="10"/>
  <c r="BV52" i="10"/>
  <c r="BV48" i="10"/>
  <c r="BV47" i="10"/>
  <c r="BV49" i="10"/>
  <c r="BV53" i="10"/>
  <c r="BV51" i="10"/>
  <c r="BW64" i="10"/>
  <c r="BW202" i="10"/>
  <c r="BW15" i="10"/>
  <c r="BW150" i="7"/>
  <c r="BW278" i="7"/>
  <c r="BW202" i="7"/>
  <c r="BW97" i="7"/>
  <c r="BU3" i="10"/>
  <c r="BU3" i="7"/>
  <c r="BT351" i="10"/>
  <c r="BT352" i="10"/>
  <c r="BT341" i="10"/>
  <c r="BT353" i="10"/>
  <c r="BX4" i="10"/>
  <c r="BX4" i="7"/>
  <c r="BT168" i="10"/>
  <c r="BT49" i="25" s="1"/>
  <c r="BT101" i="27" s="1"/>
  <c r="BR338" i="7"/>
  <c r="BR189" i="10"/>
  <c r="BR176" i="10"/>
  <c r="BS252" i="10"/>
  <c r="BS60" i="10"/>
  <c r="BU219" i="10"/>
  <c r="BU58" i="10"/>
  <c r="BU48" i="25" s="1"/>
  <c r="BS264" i="10"/>
  <c r="BS221" i="10"/>
  <c r="BV211" i="10"/>
  <c r="BV212" i="10"/>
  <c r="BV213" i="10"/>
  <c r="BV210" i="10"/>
  <c r="BV206" i="10"/>
  <c r="BV207" i="10"/>
  <c r="BV208" i="10"/>
  <c r="BV209" i="10"/>
  <c r="BV215" i="10"/>
  <c r="BV214" i="10"/>
  <c r="BU81" i="10"/>
  <c r="BV75" i="10"/>
  <c r="BV74" i="10"/>
  <c r="BV71" i="10"/>
  <c r="BV69" i="10"/>
  <c r="BV77" i="10"/>
  <c r="BV73" i="10"/>
  <c r="BV68" i="10"/>
  <c r="BV70" i="10"/>
  <c r="BV72" i="10"/>
  <c r="BV76" i="10"/>
  <c r="BV5" i="10"/>
  <c r="BV5" i="7"/>
  <c r="BV23" i="10"/>
  <c r="BV24" i="10"/>
  <c r="BV22" i="10"/>
  <c r="BV25" i="10"/>
  <c r="BV27" i="10"/>
  <c r="BV28" i="10"/>
  <c r="BV21" i="10"/>
  <c r="BV20" i="10"/>
  <c r="BV26" i="10"/>
  <c r="BT155" i="10"/>
  <c r="BT144" i="10"/>
  <c r="BT156" i="10"/>
  <c r="BT17" i="10"/>
  <c r="BT238" i="10" s="1"/>
  <c r="BT154" i="10"/>
  <c r="BT87" i="10"/>
  <c r="BT272" i="10" s="1"/>
  <c r="BT204" i="10"/>
  <c r="BT264" i="10" s="1"/>
  <c r="BT43" i="10"/>
  <c r="BT66" i="10"/>
  <c r="BT83" i="10" s="1"/>
  <c r="BT177" i="10" s="1"/>
  <c r="BW149" i="7"/>
  <c r="BW201" i="7"/>
  <c r="BW96" i="7"/>
  <c r="BV3" i="3"/>
  <c r="BW22" i="3"/>
  <c r="BV24" i="3"/>
  <c r="BU56" i="3"/>
  <c r="BU55" i="3"/>
  <c r="BU54" i="3"/>
  <c r="BU58" i="3"/>
  <c r="BU57" i="3"/>
  <c r="BU3" i="11"/>
  <c r="BU3" i="12"/>
  <c r="BU3" i="6"/>
  <c r="BW79" i="11"/>
  <c r="BW80" i="11" s="1"/>
  <c r="BW27" i="11"/>
  <c r="BW11" i="12" s="1"/>
  <c r="BW95" i="12" s="1"/>
  <c r="BW15" i="11"/>
  <c r="BX4" i="12"/>
  <c r="BX4" i="11"/>
  <c r="BV5" i="12"/>
  <c r="BV5" i="11"/>
  <c r="BX4" i="6"/>
  <c r="BW10" i="6"/>
  <c r="BV65" i="3"/>
  <c r="BV101" i="12" s="1"/>
  <c r="BV133" i="12" s="1"/>
  <c r="BV5" i="6"/>
  <c r="BV27" i="6"/>
  <c r="BV234" i="25" s="1"/>
  <c r="BV28" i="6"/>
  <c r="BV235" i="25" s="1"/>
  <c r="BV25" i="6"/>
  <c r="BV232" i="25" s="1"/>
  <c r="BV29" i="6"/>
  <c r="BV236" i="25" s="1"/>
  <c r="BV23" i="6"/>
  <c r="BV230" i="25" s="1"/>
  <c r="BV21" i="6"/>
  <c r="BV228" i="25" s="1"/>
  <c r="BV32" i="6"/>
  <c r="BV239" i="25" s="1"/>
  <c r="BV34" i="6"/>
  <c r="BV241" i="25" s="1"/>
  <c r="BV31" i="6"/>
  <c r="BV238" i="25" s="1"/>
  <c r="BV33" i="6"/>
  <c r="BV240" i="25" s="1"/>
  <c r="BV26" i="6"/>
  <c r="BV233" i="25" s="1"/>
  <c r="BV22" i="6"/>
  <c r="BV229" i="25" s="1"/>
  <c r="BV24" i="6"/>
  <c r="BV231" i="25" s="1"/>
  <c r="BV37" i="6"/>
  <c r="BV244" i="25" s="1"/>
  <c r="BV20" i="6"/>
  <c r="BV227" i="25" s="1"/>
  <c r="BV36" i="6"/>
  <c r="BV243" i="25" s="1"/>
  <c r="BV35" i="6"/>
  <c r="BV242" i="25" s="1"/>
  <c r="BV19" i="6"/>
  <c r="BV226" i="25" s="1"/>
  <c r="BV30" i="6"/>
  <c r="BV237" i="25" s="1"/>
  <c r="BW16" i="6"/>
  <c r="BW51" i="6"/>
  <c r="BX93" i="3"/>
  <c r="BX94" i="3"/>
  <c r="BX41" i="3"/>
  <c r="BX44" i="3"/>
  <c r="BX40" i="3"/>
  <c r="BX42" i="3"/>
  <c r="BX30" i="3"/>
  <c r="BX38" i="3"/>
  <c r="BX39" i="3"/>
  <c r="BX36" i="3"/>
  <c r="BX26" i="3"/>
  <c r="BX43" i="3"/>
  <c r="BX37" i="3"/>
  <c r="BY23" i="3"/>
  <c r="BY48" i="3"/>
  <c r="BW33" i="3"/>
  <c r="BW41" i="10" s="1"/>
  <c r="CB50" i="3"/>
  <c r="BW27" i="3"/>
  <c r="BW109" i="3"/>
  <c r="BW107" i="3"/>
  <c r="BW105" i="3"/>
  <c r="BW108" i="3"/>
  <c r="BW102" i="3"/>
  <c r="BW104" i="3"/>
  <c r="BW97" i="3"/>
  <c r="BW260" i="10" s="1"/>
  <c r="BW101" i="3"/>
  <c r="BX90" i="3"/>
  <c r="BW89" i="3"/>
  <c r="BW91" i="3" s="1"/>
  <c r="BW106" i="3"/>
  <c r="BW103" i="3"/>
  <c r="BY52" i="3"/>
  <c r="BY51" i="3"/>
  <c r="BV98" i="3"/>
  <c r="BV248" i="10" s="1"/>
  <c r="BY49" i="3"/>
  <c r="BR342" i="7"/>
  <c r="BX69" i="30" l="1"/>
  <c r="BX68" i="30"/>
  <c r="BX70" i="30"/>
  <c r="BX93" i="27" s="1"/>
  <c r="BX96" i="3"/>
  <c r="BX234" i="10" s="1"/>
  <c r="BX100" i="3"/>
  <c r="BY35" i="3"/>
  <c r="BY29" i="3"/>
  <c r="BY72" i="7" s="1"/>
  <c r="BY31" i="3"/>
  <c r="BY32" i="3"/>
  <c r="BX64" i="30"/>
  <c r="BX66" i="30" s="1"/>
  <c r="BT109" i="25"/>
  <c r="BU108" i="25"/>
  <c r="BU109" i="25" s="1"/>
  <c r="BU38" i="25"/>
  <c r="BU66" i="25" s="1"/>
  <c r="BU77" i="27" s="1"/>
  <c r="BW142" i="28"/>
  <c r="BW138" i="28"/>
  <c r="AX347" i="7"/>
  <c r="AX348" i="7" s="1"/>
  <c r="AX344" i="7"/>
  <c r="AY340" i="7" s="1"/>
  <c r="BV134" i="28"/>
  <c r="BT144" i="28"/>
  <c r="BU136" i="28"/>
  <c r="BU137" i="28" s="1"/>
  <c r="BU141" i="28" s="1"/>
  <c r="BU143" i="28" s="1"/>
  <c r="BU254" i="10" s="1"/>
  <c r="BT94" i="25"/>
  <c r="BT101" i="25" s="1"/>
  <c r="BT102" i="25" s="1"/>
  <c r="BT19" i="25"/>
  <c r="BT69" i="28"/>
  <c r="BT33" i="25"/>
  <c r="BT80" i="27" s="1"/>
  <c r="BT110" i="25"/>
  <c r="BT41" i="28"/>
  <c r="BW74" i="27"/>
  <c r="BW113" i="27" s="1"/>
  <c r="BV115" i="28"/>
  <c r="BV63" i="28"/>
  <c r="BV105" i="28"/>
  <c r="BV111" i="28"/>
  <c r="BW31" i="30"/>
  <c r="BX29" i="30"/>
  <c r="BX30" i="30"/>
  <c r="BX27" i="30"/>
  <c r="BX28" i="30"/>
  <c r="BX46" i="29" s="1"/>
  <c r="BV195" i="25"/>
  <c r="BV194" i="25"/>
  <c r="BV193" i="25"/>
  <c r="BV192" i="25"/>
  <c r="BV191" i="25"/>
  <c r="BV190" i="25"/>
  <c r="BV189" i="25"/>
  <c r="BV188" i="25"/>
  <c r="BV187" i="25"/>
  <c r="BV186" i="25"/>
  <c r="BV184" i="25"/>
  <c r="BV183" i="25"/>
  <c r="BV182" i="25"/>
  <c r="BV181" i="25"/>
  <c r="BV179" i="25"/>
  <c r="BV178" i="25"/>
  <c r="BV176" i="25"/>
  <c r="BV180" i="25"/>
  <c r="BV177" i="25"/>
  <c r="BV185" i="25"/>
  <c r="BV268" i="25"/>
  <c r="BV52" i="25" s="1"/>
  <c r="BV219" i="25"/>
  <c r="BV135" i="28"/>
  <c r="BV67" i="28"/>
  <c r="BV66" i="28"/>
  <c r="BV130" i="28"/>
  <c r="BV39" i="28"/>
  <c r="BV38" i="28"/>
  <c r="BX155" i="28"/>
  <c r="BX156" i="28" s="1"/>
  <c r="BV3" i="6"/>
  <c r="BW72" i="30"/>
  <c r="BY65" i="30"/>
  <c r="BX71" i="30"/>
  <c r="BW136" i="27"/>
  <c r="BW92" i="27"/>
  <c r="BX81" i="30"/>
  <c r="BX80" i="30"/>
  <c r="BX79" i="30"/>
  <c r="BX78" i="30"/>
  <c r="BX77" i="30"/>
  <c r="BX83" i="30"/>
  <c r="BX82" i="30"/>
  <c r="BX75" i="30"/>
  <c r="BX74" i="30"/>
  <c r="BX76" i="30"/>
  <c r="BV94" i="27"/>
  <c r="BV135" i="27"/>
  <c r="BV137" i="27" s="1"/>
  <c r="BT97" i="27"/>
  <c r="BT139" i="27"/>
  <c r="BT140" i="27" s="1"/>
  <c r="BT125" i="25"/>
  <c r="BT158" i="25"/>
  <c r="BT159" i="25" s="1"/>
  <c r="BU82" i="25"/>
  <c r="BU96" i="27" s="1"/>
  <c r="BU124" i="25"/>
  <c r="BU17" i="11"/>
  <c r="BU20" i="11" s="1"/>
  <c r="BU12" i="6"/>
  <c r="BU68" i="28"/>
  <c r="BS25" i="25"/>
  <c r="BS26" i="25" s="1"/>
  <c r="BV1" i="26"/>
  <c r="BV1" i="28"/>
  <c r="BU40" i="28"/>
  <c r="BS142" i="25"/>
  <c r="BW2" i="26"/>
  <c r="BW2" i="28"/>
  <c r="BW104" i="28" s="1"/>
  <c r="BR66" i="27"/>
  <c r="BR67" i="27" s="1"/>
  <c r="BR64" i="27"/>
  <c r="BS61" i="25"/>
  <c r="BV112" i="27"/>
  <c r="BV114" i="27" s="1"/>
  <c r="BV75" i="27"/>
  <c r="BW73" i="27"/>
  <c r="BT116" i="27"/>
  <c r="BT117" i="27" s="1"/>
  <c r="BT78" i="27"/>
  <c r="BW23" i="29"/>
  <c r="BW48" i="29" s="1"/>
  <c r="BW49" i="29" s="1"/>
  <c r="BW2" i="27"/>
  <c r="BW2" i="25"/>
  <c r="BW2" i="29"/>
  <c r="BX41" i="30"/>
  <c r="BX38" i="30"/>
  <c r="BX35" i="30"/>
  <c r="BX39" i="30"/>
  <c r="BX36" i="30"/>
  <c r="BY24" i="30"/>
  <c r="BX2" i="30"/>
  <c r="BX37" i="30"/>
  <c r="BX40" i="30"/>
  <c r="BX23" i="30"/>
  <c r="BX42" i="30"/>
  <c r="BX33" i="30"/>
  <c r="BX34" i="30"/>
  <c r="BW25" i="30"/>
  <c r="BW1" i="30"/>
  <c r="BW47" i="29"/>
  <c r="BV1" i="27"/>
  <c r="BV1" i="29"/>
  <c r="BV1" i="25"/>
  <c r="BT21" i="11"/>
  <c r="BT23" i="11" s="1"/>
  <c r="BT113" i="12" s="1"/>
  <c r="BV3" i="11"/>
  <c r="BV3" i="12"/>
  <c r="BT221" i="10"/>
  <c r="BX202" i="10"/>
  <c r="BX64" i="10"/>
  <c r="BX149" i="7"/>
  <c r="BX201" i="7"/>
  <c r="BX96" i="7"/>
  <c r="BT252" i="10"/>
  <c r="BT60" i="10"/>
  <c r="BU167" i="10"/>
  <c r="BU149" i="10"/>
  <c r="BV219" i="10"/>
  <c r="BW5" i="10"/>
  <c r="BW5" i="7"/>
  <c r="BU168" i="10"/>
  <c r="BU49" i="25" s="1"/>
  <c r="BU101" i="27" s="1"/>
  <c r="BS338" i="7"/>
  <c r="BS176" i="10"/>
  <c r="BS189" i="10"/>
  <c r="BW21" i="10"/>
  <c r="BW22" i="10"/>
  <c r="BW27" i="10"/>
  <c r="BW25" i="10"/>
  <c r="BW26" i="10"/>
  <c r="BW20" i="10"/>
  <c r="BW24" i="10"/>
  <c r="BW28" i="10"/>
  <c r="BW23" i="10"/>
  <c r="BW45" i="10"/>
  <c r="BW53" i="10"/>
  <c r="BW47" i="10"/>
  <c r="BW48" i="10"/>
  <c r="BW50" i="10"/>
  <c r="BW49" i="10"/>
  <c r="BW46" i="10"/>
  <c r="BW51" i="10"/>
  <c r="BW52" i="10"/>
  <c r="BW54" i="10"/>
  <c r="BV81" i="10"/>
  <c r="BW210" i="10"/>
  <c r="BW208" i="10"/>
  <c r="BW206" i="10"/>
  <c r="BW213" i="10"/>
  <c r="BW211" i="10"/>
  <c r="BW212" i="10"/>
  <c r="BW207" i="10"/>
  <c r="BW215" i="10"/>
  <c r="BW214" i="10"/>
  <c r="BW209" i="10"/>
  <c r="BV3" i="10"/>
  <c r="BV3" i="7"/>
  <c r="BW74" i="10"/>
  <c r="BW71" i="10"/>
  <c r="BW69" i="10"/>
  <c r="BW76" i="10"/>
  <c r="BW73" i="10"/>
  <c r="BW75" i="10"/>
  <c r="BW68" i="10"/>
  <c r="BW72" i="10"/>
  <c r="BW70" i="10"/>
  <c r="BW77" i="10"/>
  <c r="BX15" i="10"/>
  <c r="BX202" i="7"/>
  <c r="BX150" i="7"/>
  <c r="BX278" i="7"/>
  <c r="BX97" i="7"/>
  <c r="BY4" i="10"/>
  <c r="BY4" i="7"/>
  <c r="BU352" i="10"/>
  <c r="BU351" i="10"/>
  <c r="BU353" i="10"/>
  <c r="BU341" i="10"/>
  <c r="BU154" i="10"/>
  <c r="BU43" i="10"/>
  <c r="BU252" i="10" s="1"/>
  <c r="BU87" i="10"/>
  <c r="BU272" i="10" s="1"/>
  <c r="BU204" i="10"/>
  <c r="BU66" i="10"/>
  <c r="BU83" i="10" s="1"/>
  <c r="BU177" i="10" s="1"/>
  <c r="BU144" i="10"/>
  <c r="BU156" i="10"/>
  <c r="BU17" i="10"/>
  <c r="BU238" i="10" s="1"/>
  <c r="BU155" i="10"/>
  <c r="BV58" i="10"/>
  <c r="BV48" i="25" s="1"/>
  <c r="BR343" i="7"/>
  <c r="BW3" i="3"/>
  <c r="BU18" i="11"/>
  <c r="BV56" i="3"/>
  <c r="BV54" i="3"/>
  <c r="BV58" i="3"/>
  <c r="BV55" i="3"/>
  <c r="BV57" i="3"/>
  <c r="BW24" i="3"/>
  <c r="BX22" i="3"/>
  <c r="BY4" i="12"/>
  <c r="BY4" i="11"/>
  <c r="BW5" i="12"/>
  <c r="BW5" i="11"/>
  <c r="BX15" i="11"/>
  <c r="BX27" i="11"/>
  <c r="BX11" i="12" s="1"/>
  <c r="BX95" i="12" s="1"/>
  <c r="BX79" i="11"/>
  <c r="BX80" i="11" s="1"/>
  <c r="BY4" i="6"/>
  <c r="BW65" i="3"/>
  <c r="BW101" i="12" s="1"/>
  <c r="BW133" i="12" s="1"/>
  <c r="BW5" i="6"/>
  <c r="BX10" i="6"/>
  <c r="BX51" i="6"/>
  <c r="BX16" i="6"/>
  <c r="BW25" i="6"/>
  <c r="BW232" i="25" s="1"/>
  <c r="BW21" i="6"/>
  <c r="BW228" i="25" s="1"/>
  <c r="BW27" i="6"/>
  <c r="BW234" i="25" s="1"/>
  <c r="BW31" i="6"/>
  <c r="BW238" i="25" s="1"/>
  <c r="BW20" i="6"/>
  <c r="BW227" i="25" s="1"/>
  <c r="BW29" i="6"/>
  <c r="BW236" i="25" s="1"/>
  <c r="BW34" i="6"/>
  <c r="BW241" i="25" s="1"/>
  <c r="BW28" i="6"/>
  <c r="BW235" i="25" s="1"/>
  <c r="BW23" i="6"/>
  <c r="BW230" i="25" s="1"/>
  <c r="BW32" i="6"/>
  <c r="BW239" i="25" s="1"/>
  <c r="BW33" i="6"/>
  <c r="BW240" i="25" s="1"/>
  <c r="BW37" i="6"/>
  <c r="BW244" i="25" s="1"/>
  <c r="BW22" i="6"/>
  <c r="BW229" i="25" s="1"/>
  <c r="BW26" i="6"/>
  <c r="BW233" i="25" s="1"/>
  <c r="BW19" i="6"/>
  <c r="BW226" i="25" s="1"/>
  <c r="BW30" i="6"/>
  <c r="BW237" i="25" s="1"/>
  <c r="BW35" i="6"/>
  <c r="BW242" i="25" s="1"/>
  <c r="BW24" i="6"/>
  <c r="BW231" i="25" s="1"/>
  <c r="BW36" i="6"/>
  <c r="BW243" i="25" s="1"/>
  <c r="BX108" i="3"/>
  <c r="BX106" i="3"/>
  <c r="BX104" i="3"/>
  <c r="BX102" i="3"/>
  <c r="BX101" i="3"/>
  <c r="BX105" i="3"/>
  <c r="BX103" i="3"/>
  <c r="BX109" i="3"/>
  <c r="BX97" i="3"/>
  <c r="BX260" i="10" s="1"/>
  <c r="BX89" i="3"/>
  <c r="BX91" i="3" s="1"/>
  <c r="BY90" i="3"/>
  <c r="BX107" i="3"/>
  <c r="BX33" i="3"/>
  <c r="BX41" i="10" s="1"/>
  <c r="BZ49" i="3"/>
  <c r="BZ48" i="3"/>
  <c r="BX27" i="3"/>
  <c r="BY94" i="3"/>
  <c r="BY93" i="3"/>
  <c r="BY44" i="3"/>
  <c r="BY42" i="3"/>
  <c r="BY40" i="3"/>
  <c r="BY38" i="3"/>
  <c r="BY39" i="3"/>
  <c r="BY37" i="3"/>
  <c r="BY43" i="3"/>
  <c r="BZ23" i="3"/>
  <c r="BY26" i="3"/>
  <c r="BY36" i="3"/>
  <c r="BY30" i="3"/>
  <c r="BY41" i="3"/>
  <c r="BX95" i="3"/>
  <c r="BX233" i="10" s="1"/>
  <c r="BZ51" i="3"/>
  <c r="BW98" i="3"/>
  <c r="BW248" i="10" s="1"/>
  <c r="BZ52" i="3"/>
  <c r="CC50" i="3"/>
  <c r="BS342" i="7"/>
  <c r="BY68" i="30" l="1"/>
  <c r="BY70" i="30"/>
  <c r="BY93" i="27" s="1"/>
  <c r="BY69" i="30"/>
  <c r="BY95" i="3"/>
  <c r="BY233" i="10" s="1"/>
  <c r="BY100" i="3"/>
  <c r="BZ32" i="3"/>
  <c r="BZ31" i="3"/>
  <c r="BZ29" i="3"/>
  <c r="BZ72" i="7" s="1"/>
  <c r="BZ35" i="3"/>
  <c r="BY64" i="30"/>
  <c r="BY66" i="30" s="1"/>
  <c r="BY96" i="3"/>
  <c r="BY234" i="10" s="1"/>
  <c r="BU140" i="25"/>
  <c r="BU141" i="25" s="1"/>
  <c r="BV108" i="25"/>
  <c r="BV140" i="25" s="1"/>
  <c r="BV141" i="25" s="1"/>
  <c r="BV38" i="25"/>
  <c r="BV66" i="25" s="1"/>
  <c r="BV77" i="27" s="1"/>
  <c r="BX142" i="28"/>
  <c r="AY347" i="7"/>
  <c r="AY348" i="7" s="1"/>
  <c r="AY344" i="7"/>
  <c r="AZ340" i="7" s="1"/>
  <c r="BX138" i="28"/>
  <c r="BT25" i="25"/>
  <c r="BT26" i="25" s="1"/>
  <c r="BT60" i="27"/>
  <c r="BT66" i="27" s="1"/>
  <c r="BT67" i="27" s="1"/>
  <c r="BW134" i="28"/>
  <c r="BT142" i="25"/>
  <c r="BU144" i="28"/>
  <c r="BV136" i="28"/>
  <c r="BV137" i="28" s="1"/>
  <c r="BV141" i="28" s="1"/>
  <c r="BV143" i="28" s="1"/>
  <c r="BV254" i="10" s="1"/>
  <c r="BU69" i="28"/>
  <c r="BU110" i="25"/>
  <c r="BU33" i="25"/>
  <c r="BU80" i="27" s="1"/>
  <c r="BU41" i="28"/>
  <c r="BU94" i="25"/>
  <c r="BU101" i="25" s="1"/>
  <c r="BU102" i="25" s="1"/>
  <c r="BU19" i="25"/>
  <c r="BU60" i="27" s="1"/>
  <c r="BX74" i="27"/>
  <c r="BX113" i="27" s="1"/>
  <c r="BV12" i="6"/>
  <c r="BW111" i="28"/>
  <c r="BW63" i="28"/>
  <c r="BW105" i="28"/>
  <c r="BW115" i="28"/>
  <c r="BX31" i="30"/>
  <c r="BY29" i="30"/>
  <c r="BY30" i="30"/>
  <c r="BY28" i="30"/>
  <c r="BY46" i="29" s="1"/>
  <c r="BY27" i="30"/>
  <c r="BW195" i="25"/>
  <c r="BW194" i="25"/>
  <c r="BW193" i="25"/>
  <c r="BW192" i="25"/>
  <c r="BW191" i="25"/>
  <c r="BW190" i="25"/>
  <c r="BW189" i="25"/>
  <c r="BW188" i="25"/>
  <c r="BW187" i="25"/>
  <c r="BW186" i="25"/>
  <c r="BW184" i="25"/>
  <c r="BW183" i="25"/>
  <c r="BW182" i="25"/>
  <c r="BW181" i="25"/>
  <c r="BW185" i="25"/>
  <c r="BW180" i="25"/>
  <c r="BW179" i="25"/>
  <c r="BW178" i="25"/>
  <c r="BW177" i="25"/>
  <c r="BW176" i="25"/>
  <c r="BW268" i="25"/>
  <c r="BW52" i="25" s="1"/>
  <c r="BW219" i="25"/>
  <c r="BW135" i="28"/>
  <c r="BW130" i="28"/>
  <c r="BW67" i="28"/>
  <c r="BW66" i="28"/>
  <c r="BW39" i="28"/>
  <c r="BW38" i="28"/>
  <c r="BW3" i="11"/>
  <c r="BY155" i="28"/>
  <c r="BY156" i="28" s="1"/>
  <c r="BW94" i="27"/>
  <c r="BW135" i="27"/>
  <c r="BW137" i="27" s="1"/>
  <c r="BY81" i="30"/>
  <c r="BY80" i="30"/>
  <c r="BY79" i="30"/>
  <c r="BY78" i="30"/>
  <c r="BY77" i="30"/>
  <c r="BY76" i="30"/>
  <c r="BY83" i="30"/>
  <c r="BY82" i="30"/>
  <c r="BY75" i="30"/>
  <c r="BY74" i="30"/>
  <c r="BX136" i="27"/>
  <c r="BX92" i="27"/>
  <c r="BX72" i="30"/>
  <c r="BZ65" i="30"/>
  <c r="BY71" i="30"/>
  <c r="BU97" i="27"/>
  <c r="BU139" i="27"/>
  <c r="BU140" i="27" s="1"/>
  <c r="BU125" i="25"/>
  <c r="BU158" i="25"/>
  <c r="BU159" i="25" s="1"/>
  <c r="BV82" i="25"/>
  <c r="BV96" i="27" s="1"/>
  <c r="BV124" i="25"/>
  <c r="BT61" i="25"/>
  <c r="BV17" i="11"/>
  <c r="BV20" i="11" s="1"/>
  <c r="BV352" i="10"/>
  <c r="BR68" i="27"/>
  <c r="BX2" i="26"/>
  <c r="BX2" i="28"/>
  <c r="BX104" i="28" s="1"/>
  <c r="BS66" i="27"/>
  <c r="BS67" i="27" s="1"/>
  <c r="BS64" i="27"/>
  <c r="BV40" i="28"/>
  <c r="BW1" i="26"/>
  <c r="BW1" i="28"/>
  <c r="BV68" i="28"/>
  <c r="BW112" i="27"/>
  <c r="BW114" i="27" s="1"/>
  <c r="BW75" i="27"/>
  <c r="BX73" i="27"/>
  <c r="BU116" i="27"/>
  <c r="BU117" i="27" s="1"/>
  <c r="BU78" i="27"/>
  <c r="BT10" i="12"/>
  <c r="BT5" i="8" s="1"/>
  <c r="BX2" i="27"/>
  <c r="BX2" i="29"/>
  <c r="BX2" i="25"/>
  <c r="BV18" i="11"/>
  <c r="BV21" i="11" s="1"/>
  <c r="BV23" i="11" s="1"/>
  <c r="BX1" i="30"/>
  <c r="BX25" i="30"/>
  <c r="BX47" i="29"/>
  <c r="BX23" i="29"/>
  <c r="BX48" i="29" s="1"/>
  <c r="BX49" i="29" s="1"/>
  <c r="BW1" i="27"/>
  <c r="BW1" i="25"/>
  <c r="BW1" i="29"/>
  <c r="BY2" i="30"/>
  <c r="BY40" i="30"/>
  <c r="BY36" i="30"/>
  <c r="BY41" i="30"/>
  <c r="BY38" i="30"/>
  <c r="BY33" i="30"/>
  <c r="BY42" i="30"/>
  <c r="BY23" i="30"/>
  <c r="BY39" i="30"/>
  <c r="BY37" i="30"/>
  <c r="BY35" i="30"/>
  <c r="BZ24" i="30"/>
  <c r="BY34" i="30"/>
  <c r="BU21" i="11"/>
  <c r="BU23" i="11" s="1"/>
  <c r="BU113" i="12" s="1"/>
  <c r="BV353" i="10"/>
  <c r="BV351" i="10"/>
  <c r="BW3" i="6"/>
  <c r="BV341" i="10"/>
  <c r="BY149" i="7"/>
  <c r="BY201" i="7"/>
  <c r="BY96" i="7"/>
  <c r="BS343" i="7"/>
  <c r="BW58" i="10"/>
  <c r="BW48" i="25" s="1"/>
  <c r="BU264" i="10"/>
  <c r="BU221" i="10"/>
  <c r="BX21" i="10"/>
  <c r="BX24" i="10"/>
  <c r="BX28" i="10"/>
  <c r="BX26" i="10"/>
  <c r="BX20" i="10"/>
  <c r="BX22" i="10"/>
  <c r="BX25" i="10"/>
  <c r="BX27" i="10"/>
  <c r="BX23" i="10"/>
  <c r="BW219" i="10"/>
  <c r="BY202" i="10"/>
  <c r="BY64" i="10"/>
  <c r="BX46" i="10"/>
  <c r="BX45" i="10"/>
  <c r="BX48" i="10"/>
  <c r="BX53" i="10"/>
  <c r="BX47" i="10"/>
  <c r="BX50" i="10"/>
  <c r="BX54" i="10"/>
  <c r="BX52" i="10"/>
  <c r="BX49" i="10"/>
  <c r="BX51" i="10"/>
  <c r="BZ4" i="10"/>
  <c r="BZ4" i="7"/>
  <c r="BU60" i="10"/>
  <c r="BT338" i="7"/>
  <c r="BT189" i="10"/>
  <c r="BT176" i="10"/>
  <c r="BV149" i="10"/>
  <c r="BV167" i="10"/>
  <c r="BX77" i="10"/>
  <c r="BX74" i="10"/>
  <c r="BX73" i="10"/>
  <c r="BX76" i="10"/>
  <c r="BX75" i="10"/>
  <c r="BX70" i="10"/>
  <c r="BX68" i="10"/>
  <c r="BX69" i="10"/>
  <c r="BX71" i="10"/>
  <c r="BX72" i="10"/>
  <c r="BY15" i="10"/>
  <c r="BY202" i="7"/>
  <c r="BY278" i="7"/>
  <c r="BY150" i="7"/>
  <c r="BY97" i="7"/>
  <c r="BX213" i="10"/>
  <c r="BX212" i="10"/>
  <c r="BX214" i="10"/>
  <c r="BX210" i="10"/>
  <c r="BX208" i="10"/>
  <c r="BX209" i="10"/>
  <c r="BX206" i="10"/>
  <c r="BX207" i="10"/>
  <c r="BX215" i="10"/>
  <c r="BX211" i="10"/>
  <c r="BX5" i="10"/>
  <c r="BX5" i="7"/>
  <c r="BW3" i="12"/>
  <c r="BW3" i="7"/>
  <c r="BW3" i="10"/>
  <c r="BW81" i="10"/>
  <c r="BV154" i="10"/>
  <c r="BV17" i="10"/>
  <c r="BV238" i="10" s="1"/>
  <c r="BV66" i="10"/>
  <c r="BV83" i="10" s="1"/>
  <c r="BV177" i="10" s="1"/>
  <c r="BV156" i="10"/>
  <c r="BV155" i="10"/>
  <c r="BV43" i="10"/>
  <c r="BV252" i="10" s="1"/>
  <c r="BV87" i="10"/>
  <c r="BV272" i="10" s="1"/>
  <c r="BV204" i="10"/>
  <c r="BV144" i="10"/>
  <c r="BV168" i="10"/>
  <c r="BV49" i="25" s="1"/>
  <c r="BV101" i="27" s="1"/>
  <c r="BX3" i="3"/>
  <c r="BW56" i="3"/>
  <c r="BW57" i="3"/>
  <c r="BW54" i="3"/>
  <c r="BW55" i="3"/>
  <c r="BW58" i="3"/>
  <c r="BX24" i="3"/>
  <c r="BY22" i="3"/>
  <c r="BX5" i="12"/>
  <c r="BX5" i="11"/>
  <c r="BZ4" i="12"/>
  <c r="BZ4" i="11"/>
  <c r="BY79" i="11"/>
  <c r="BY80" i="11" s="1"/>
  <c r="BY27" i="11"/>
  <c r="BY11" i="12" s="1"/>
  <c r="BY95" i="12" s="1"/>
  <c r="BY15" i="11"/>
  <c r="BY10" i="6"/>
  <c r="BX65" i="3"/>
  <c r="BX101" i="12" s="1"/>
  <c r="BX133" i="12" s="1"/>
  <c r="BX5" i="6"/>
  <c r="BZ4" i="6"/>
  <c r="BX25" i="6"/>
  <c r="BX232" i="25" s="1"/>
  <c r="BX27" i="6"/>
  <c r="BX234" i="25" s="1"/>
  <c r="BX29" i="6"/>
  <c r="BX236" i="25" s="1"/>
  <c r="BX26" i="6"/>
  <c r="BX233" i="25" s="1"/>
  <c r="BX31" i="6"/>
  <c r="BX238" i="25" s="1"/>
  <c r="BX28" i="6"/>
  <c r="BX235" i="25" s="1"/>
  <c r="BX34" i="6"/>
  <c r="BX241" i="25" s="1"/>
  <c r="BX23" i="6"/>
  <c r="BX230" i="25" s="1"/>
  <c r="BX21" i="6"/>
  <c r="BX228" i="25" s="1"/>
  <c r="BX32" i="6"/>
  <c r="BX239" i="25" s="1"/>
  <c r="BX33" i="6"/>
  <c r="BX240" i="25" s="1"/>
  <c r="BX37" i="6"/>
  <c r="BX244" i="25" s="1"/>
  <c r="BX19" i="6"/>
  <c r="BX226" i="25" s="1"/>
  <c r="BX30" i="6"/>
  <c r="BX237" i="25" s="1"/>
  <c r="BX20" i="6"/>
  <c r="BX227" i="25" s="1"/>
  <c r="BX35" i="6"/>
  <c r="BX242" i="25" s="1"/>
  <c r="BX36" i="6"/>
  <c r="BX243" i="25" s="1"/>
  <c r="BX22" i="6"/>
  <c r="BX229" i="25" s="1"/>
  <c r="BX24" i="6"/>
  <c r="BX231" i="25" s="1"/>
  <c r="BY16" i="6"/>
  <c r="BY51" i="6"/>
  <c r="CD50" i="3"/>
  <c r="CA49" i="3"/>
  <c r="CA52" i="3"/>
  <c r="BY27" i="3"/>
  <c r="BY107" i="3"/>
  <c r="BY105" i="3"/>
  <c r="BY104" i="3"/>
  <c r="BY103" i="3"/>
  <c r="BY106" i="3"/>
  <c r="BY109" i="3"/>
  <c r="BY97" i="3"/>
  <c r="BY260" i="10" s="1"/>
  <c r="BY102" i="3"/>
  <c r="BY101" i="3"/>
  <c r="BZ90" i="3"/>
  <c r="BY89" i="3"/>
  <c r="BY91" i="3" s="1"/>
  <c r="BY108" i="3"/>
  <c r="BX98" i="3"/>
  <c r="BX248" i="10" s="1"/>
  <c r="CA51" i="3"/>
  <c r="BZ94" i="3"/>
  <c r="BZ43" i="3"/>
  <c r="BZ93" i="3"/>
  <c r="BZ41" i="3"/>
  <c r="BZ44" i="3"/>
  <c r="BZ39" i="3"/>
  <c r="BZ42" i="3"/>
  <c r="BZ38" i="3"/>
  <c r="BZ37" i="3"/>
  <c r="BZ36" i="3"/>
  <c r="CA23" i="3"/>
  <c r="BZ40" i="3"/>
  <c r="BZ26" i="3"/>
  <c r="BZ30" i="3"/>
  <c r="BY33" i="3"/>
  <c r="BY41" i="10" s="1"/>
  <c r="CA48" i="3"/>
  <c r="BT342" i="7"/>
  <c r="BZ68" i="30" l="1"/>
  <c r="BZ69" i="30"/>
  <c r="BZ70" i="30"/>
  <c r="BZ93" i="27" s="1"/>
  <c r="BZ95" i="3"/>
  <c r="BZ233" i="10" s="1"/>
  <c r="BZ100" i="3"/>
  <c r="CA29" i="3"/>
  <c r="CA72" i="7" s="1"/>
  <c r="CA35" i="3"/>
  <c r="CA32" i="3"/>
  <c r="CA31" i="3"/>
  <c r="BV109" i="25"/>
  <c r="BZ64" i="30"/>
  <c r="BZ66" i="30" s="1"/>
  <c r="BZ96" i="3"/>
  <c r="BZ234" i="10" s="1"/>
  <c r="BW108" i="25"/>
  <c r="BW109" i="25" s="1"/>
  <c r="BW38" i="25"/>
  <c r="BW66" i="25" s="1"/>
  <c r="BW77" i="27" s="1"/>
  <c r="BY142" i="28"/>
  <c r="BW136" i="28"/>
  <c r="BW137" i="28" s="1"/>
  <c r="BW141" i="28" s="1"/>
  <c r="BW143" i="28" s="1"/>
  <c r="BW254" i="10" s="1"/>
  <c r="BY138" i="28"/>
  <c r="AZ347" i="7"/>
  <c r="AZ348" i="7" s="1"/>
  <c r="AZ344" i="7"/>
  <c r="BA340" i="7" s="1"/>
  <c r="BX134" i="28"/>
  <c r="BV144" i="28"/>
  <c r="BV69" i="28"/>
  <c r="BV110" i="25"/>
  <c r="BV33" i="25"/>
  <c r="BV80" i="27" s="1"/>
  <c r="BV41" i="28"/>
  <c r="BV94" i="25"/>
  <c r="BV101" i="25" s="1"/>
  <c r="BV102" i="25" s="1"/>
  <c r="BV19" i="25"/>
  <c r="BV60" i="27" s="1"/>
  <c r="BY74" i="27"/>
  <c r="BY113" i="27" s="1"/>
  <c r="BW17" i="11"/>
  <c r="BW20" i="11" s="1"/>
  <c r="BW18" i="11"/>
  <c r="BW21" i="11" s="1"/>
  <c r="BW23" i="11" s="1"/>
  <c r="BW40" i="28"/>
  <c r="BX63" i="28"/>
  <c r="BX115" i="28"/>
  <c r="BX111" i="28"/>
  <c r="BX105" i="28"/>
  <c r="BZ29" i="30"/>
  <c r="BZ30" i="30"/>
  <c r="BZ28" i="30"/>
  <c r="BZ46" i="29" s="1"/>
  <c r="BZ27" i="30"/>
  <c r="BY31" i="30"/>
  <c r="BX195" i="25"/>
  <c r="BX194" i="25"/>
  <c r="BX193" i="25"/>
  <c r="BX192" i="25"/>
  <c r="BX191" i="25"/>
  <c r="BX190" i="25"/>
  <c r="BX189" i="25"/>
  <c r="BX188" i="25"/>
  <c r="BX187" i="25"/>
  <c r="BX186" i="25"/>
  <c r="BX185" i="25"/>
  <c r="BX184" i="25"/>
  <c r="BX183" i="25"/>
  <c r="BX182" i="25"/>
  <c r="BX181" i="25"/>
  <c r="BX180" i="25"/>
  <c r="BX179" i="25"/>
  <c r="BX178" i="25"/>
  <c r="BX177" i="25"/>
  <c r="BX176" i="25"/>
  <c r="BX268" i="25"/>
  <c r="BX52" i="25" s="1"/>
  <c r="BX219" i="25"/>
  <c r="BX135" i="28"/>
  <c r="BX130" i="28"/>
  <c r="BX39" i="28"/>
  <c r="BX38" i="28"/>
  <c r="BX67" i="28"/>
  <c r="BX66" i="28"/>
  <c r="BZ155" i="28"/>
  <c r="BZ156" i="28" s="1"/>
  <c r="BX3" i="6"/>
  <c r="BT64" i="27"/>
  <c r="BT68" i="27" s="1"/>
  <c r="CA65" i="30"/>
  <c r="BZ71" i="30"/>
  <c r="BY72" i="30"/>
  <c r="BZ83" i="30"/>
  <c r="BZ82" i="30"/>
  <c r="BZ81" i="30"/>
  <c r="BZ80" i="30"/>
  <c r="BZ79" i="30"/>
  <c r="BZ76" i="30"/>
  <c r="BZ75" i="30"/>
  <c r="BZ74" i="30"/>
  <c r="BZ78" i="30"/>
  <c r="BZ77" i="30"/>
  <c r="BX94" i="27"/>
  <c r="BX135" i="27"/>
  <c r="BX137" i="27" s="1"/>
  <c r="BY136" i="27"/>
  <c r="BY92" i="27"/>
  <c r="BV97" i="27"/>
  <c r="BV139" i="27"/>
  <c r="BV140" i="27" s="1"/>
  <c r="BV125" i="25"/>
  <c r="BV158" i="25"/>
  <c r="BV159" i="25" s="1"/>
  <c r="BW82" i="25"/>
  <c r="BW96" i="27" s="1"/>
  <c r="BW124" i="25"/>
  <c r="BW12" i="6"/>
  <c r="BW68" i="28"/>
  <c r="BS68" i="27"/>
  <c r="BU142" i="25"/>
  <c r="BY2" i="26"/>
  <c r="BY2" i="28"/>
  <c r="BY104" i="28" s="1"/>
  <c r="BX1" i="26"/>
  <c r="BX1" i="28"/>
  <c r="BU61" i="25"/>
  <c r="BU25" i="25"/>
  <c r="BU26" i="25" s="1"/>
  <c r="BY73" i="27"/>
  <c r="BX112" i="27"/>
  <c r="BX114" i="27" s="1"/>
  <c r="BX75" i="27"/>
  <c r="BV116" i="27"/>
  <c r="BV117" i="27" s="1"/>
  <c r="BV78" i="27"/>
  <c r="BZ42" i="30"/>
  <c r="BZ36" i="30"/>
  <c r="BZ39" i="30"/>
  <c r="BZ40" i="30"/>
  <c r="BZ33" i="30"/>
  <c r="CA24" i="30"/>
  <c r="BZ37" i="30"/>
  <c r="BZ2" i="30"/>
  <c r="BZ34" i="30"/>
  <c r="BZ38" i="30"/>
  <c r="BZ23" i="30"/>
  <c r="BZ41" i="30"/>
  <c r="BZ35" i="30"/>
  <c r="BY25" i="30"/>
  <c r="BY1" i="30"/>
  <c r="BY2" i="27"/>
  <c r="BY2" i="25"/>
  <c r="BY2" i="29"/>
  <c r="BY23" i="29"/>
  <c r="BY48" i="29" s="1"/>
  <c r="BY49" i="29" s="1"/>
  <c r="BY47" i="29"/>
  <c r="BU10" i="12"/>
  <c r="BU5" i="8" s="1"/>
  <c r="BX1" i="27"/>
  <c r="BX1" i="29"/>
  <c r="BX1" i="25"/>
  <c r="BV10" i="12"/>
  <c r="BV5" i="8" s="1"/>
  <c r="BV113" i="12"/>
  <c r="BX3" i="12"/>
  <c r="BT343" i="7"/>
  <c r="BW204" i="10"/>
  <c r="BW264" i="10" s="1"/>
  <c r="BW43" i="10"/>
  <c r="BW252" i="10" s="1"/>
  <c r="BW155" i="10"/>
  <c r="BW154" i="10"/>
  <c r="BW66" i="10"/>
  <c r="BW83" i="10" s="1"/>
  <c r="BW177" i="10" s="1"/>
  <c r="BW156" i="10"/>
  <c r="BW87" i="10"/>
  <c r="BW272" i="10" s="1"/>
  <c r="BW144" i="10"/>
  <c r="BW17" i="10"/>
  <c r="BW238" i="10" s="1"/>
  <c r="BX219" i="10"/>
  <c r="BU338" i="7"/>
  <c r="BU189" i="10"/>
  <c r="BU176" i="10"/>
  <c r="BX81" i="10"/>
  <c r="BY46" i="10"/>
  <c r="BY45" i="10"/>
  <c r="BY48" i="10"/>
  <c r="BY49" i="10"/>
  <c r="BY47" i="10"/>
  <c r="BY53" i="10"/>
  <c r="BY52" i="10"/>
  <c r="BY50" i="10"/>
  <c r="BY54" i="10"/>
  <c r="BY51" i="10"/>
  <c r="CA4" i="10"/>
  <c r="CA4" i="7"/>
  <c r="BW353" i="10"/>
  <c r="BW341" i="10"/>
  <c r="BW351" i="10"/>
  <c r="BW352" i="10"/>
  <c r="BZ202" i="10"/>
  <c r="BZ64" i="10"/>
  <c r="BV221" i="10"/>
  <c r="BV264" i="10"/>
  <c r="BY206" i="10"/>
  <c r="BY208" i="10"/>
  <c r="BY209" i="10"/>
  <c r="BY213" i="10"/>
  <c r="BY211" i="10"/>
  <c r="BY212" i="10"/>
  <c r="BY214" i="10"/>
  <c r="BY215" i="10"/>
  <c r="BY210" i="10"/>
  <c r="BY207" i="10"/>
  <c r="BZ15" i="10"/>
  <c r="BZ202" i="7"/>
  <c r="BZ278" i="7"/>
  <c r="BZ97" i="7"/>
  <c r="BZ150" i="7"/>
  <c r="BV60" i="10"/>
  <c r="BY24" i="10"/>
  <c r="BY23" i="10"/>
  <c r="BY21" i="10"/>
  <c r="BY22" i="10"/>
  <c r="BY27" i="10"/>
  <c r="BY20" i="10"/>
  <c r="BY28" i="10"/>
  <c r="BY26" i="10"/>
  <c r="BY25" i="10"/>
  <c r="BX58" i="10"/>
  <c r="BX48" i="25" s="1"/>
  <c r="BW168" i="10"/>
  <c r="BW49" i="25" s="1"/>
  <c r="BW101" i="27" s="1"/>
  <c r="BX3" i="11"/>
  <c r="BX3" i="10"/>
  <c r="BX3" i="7"/>
  <c r="BY5" i="10"/>
  <c r="BY5" i="7"/>
  <c r="BZ201" i="7"/>
  <c r="BZ149" i="7"/>
  <c r="BZ96" i="7"/>
  <c r="BY75" i="10"/>
  <c r="BY69" i="10"/>
  <c r="BY76" i="10"/>
  <c r="BY70" i="10"/>
  <c r="BY77" i="10"/>
  <c r="BY73" i="10"/>
  <c r="BY68" i="10"/>
  <c r="BY74" i="10"/>
  <c r="BY71" i="10"/>
  <c r="BY72" i="10"/>
  <c r="BW149" i="10"/>
  <c r="BW167" i="10"/>
  <c r="BZ22" i="3"/>
  <c r="BY24" i="3"/>
  <c r="BX56" i="3"/>
  <c r="BX58" i="3"/>
  <c r="BX55" i="3"/>
  <c r="BX54" i="3"/>
  <c r="BX57" i="3"/>
  <c r="BY3" i="3"/>
  <c r="BZ79" i="11"/>
  <c r="BZ80" i="11" s="1"/>
  <c r="BZ27" i="11"/>
  <c r="BZ11" i="12" s="1"/>
  <c r="BZ95" i="12" s="1"/>
  <c r="BZ15" i="11"/>
  <c r="BY5" i="12"/>
  <c r="BY5" i="11"/>
  <c r="CA4" i="12"/>
  <c r="CA4" i="11"/>
  <c r="BY98" i="3"/>
  <c r="BY248" i="10" s="1"/>
  <c r="BY25" i="6"/>
  <c r="BY232" i="25" s="1"/>
  <c r="BY27" i="6"/>
  <c r="BY234" i="25" s="1"/>
  <c r="BY20" i="6"/>
  <c r="BY227" i="25" s="1"/>
  <c r="BY26" i="6"/>
  <c r="BY233" i="25" s="1"/>
  <c r="BY21" i="6"/>
  <c r="BY228" i="25" s="1"/>
  <c r="BY34" i="6"/>
  <c r="BY241" i="25" s="1"/>
  <c r="BY29" i="6"/>
  <c r="BY236" i="25" s="1"/>
  <c r="BY31" i="6"/>
  <c r="BY238" i="25" s="1"/>
  <c r="BY33" i="6"/>
  <c r="BY240" i="25" s="1"/>
  <c r="BY23" i="6"/>
  <c r="BY230" i="25" s="1"/>
  <c r="BY37" i="6"/>
  <c r="BY244" i="25" s="1"/>
  <c r="BY35" i="6"/>
  <c r="BY242" i="25" s="1"/>
  <c r="BY28" i="6"/>
  <c r="BY235" i="25" s="1"/>
  <c r="BY22" i="6"/>
  <c r="BY229" i="25" s="1"/>
  <c r="BY24" i="6"/>
  <c r="BY231" i="25" s="1"/>
  <c r="BY19" i="6"/>
  <c r="BY226" i="25" s="1"/>
  <c r="BY30" i="6"/>
  <c r="BY237" i="25" s="1"/>
  <c r="BY36" i="6"/>
  <c r="BY243" i="25" s="1"/>
  <c r="BY32" i="6"/>
  <c r="BY239" i="25" s="1"/>
  <c r="BZ16" i="6"/>
  <c r="BZ51" i="6"/>
  <c r="CA4" i="6"/>
  <c r="BZ10" i="6"/>
  <c r="BY65" i="3"/>
  <c r="BY101" i="12" s="1"/>
  <c r="BY133" i="12" s="1"/>
  <c r="BY5" i="6"/>
  <c r="CA93" i="3"/>
  <c r="CA94" i="3"/>
  <c r="CA42" i="3"/>
  <c r="CA40" i="3"/>
  <c r="CA38" i="3"/>
  <c r="CA37" i="3"/>
  <c r="CA39" i="3"/>
  <c r="CA36" i="3"/>
  <c r="CA26" i="3"/>
  <c r="CA43" i="3"/>
  <c r="CA41" i="3"/>
  <c r="CA30" i="3"/>
  <c r="CA44" i="3"/>
  <c r="CB23" i="3"/>
  <c r="BZ106" i="3"/>
  <c r="BZ104" i="3"/>
  <c r="BZ102" i="3"/>
  <c r="BZ108" i="3"/>
  <c r="BZ105" i="3"/>
  <c r="BZ109" i="3"/>
  <c r="BZ103" i="3"/>
  <c r="BZ101" i="3"/>
  <c r="BZ89" i="3"/>
  <c r="BZ91" i="3" s="1"/>
  <c r="BZ97" i="3"/>
  <c r="BZ260" i="10" s="1"/>
  <c r="BZ107" i="3"/>
  <c r="CA90" i="3"/>
  <c r="CB52" i="3"/>
  <c r="BZ27" i="3"/>
  <c r="CB49" i="3"/>
  <c r="CB51" i="3"/>
  <c r="CE50" i="3"/>
  <c r="CB48" i="3"/>
  <c r="BZ33" i="3"/>
  <c r="BZ41" i="10" s="1"/>
  <c r="BU342" i="7"/>
  <c r="CA68" i="30" l="1"/>
  <c r="CA69" i="30"/>
  <c r="CA70" i="30"/>
  <c r="CA93" i="27" s="1"/>
  <c r="CA95" i="3"/>
  <c r="CA233" i="10" s="1"/>
  <c r="CA100" i="3"/>
  <c r="CB35" i="3"/>
  <c r="CB32" i="3"/>
  <c r="CB31" i="3"/>
  <c r="CB29" i="3"/>
  <c r="CB72" i="7" s="1"/>
  <c r="BZ142" i="28"/>
  <c r="CA64" i="30"/>
  <c r="CA66" i="30" s="1"/>
  <c r="BW140" i="25"/>
  <c r="BW141" i="25" s="1"/>
  <c r="CA96" i="3"/>
  <c r="CA234" i="10" s="1"/>
  <c r="BX38" i="25"/>
  <c r="BX66" i="25" s="1"/>
  <c r="BX77" i="27" s="1"/>
  <c r="BA347" i="7"/>
  <c r="BA348" i="7" s="1"/>
  <c r="BA344" i="7"/>
  <c r="BB340" i="7" s="1"/>
  <c r="BZ138" i="28"/>
  <c r="BY134" i="28"/>
  <c r="BW144" i="28"/>
  <c r="BX136" i="28"/>
  <c r="BX137" i="28" s="1"/>
  <c r="BX141" i="28" s="1"/>
  <c r="BX143" i="28" s="1"/>
  <c r="BX254" i="10" s="1"/>
  <c r="BW41" i="28"/>
  <c r="BW94" i="25"/>
  <c r="BW101" i="25" s="1"/>
  <c r="BW102" i="25" s="1"/>
  <c r="BW19" i="25"/>
  <c r="BW60" i="27" s="1"/>
  <c r="BW69" i="28"/>
  <c r="BW110" i="25"/>
  <c r="BW33" i="25"/>
  <c r="BW80" i="27" s="1"/>
  <c r="BZ74" i="27"/>
  <c r="BZ113" i="27" s="1"/>
  <c r="BY63" i="28"/>
  <c r="BY115" i="28"/>
  <c r="BY111" i="28"/>
  <c r="BY105" i="28"/>
  <c r="BX12" i="6"/>
  <c r="BZ31" i="30"/>
  <c r="CA30" i="30"/>
  <c r="CA29" i="30"/>
  <c r="CA27" i="30"/>
  <c r="CA28" i="30"/>
  <c r="CA46" i="29" s="1"/>
  <c r="BY195" i="25"/>
  <c r="BY194" i="25"/>
  <c r="BY193" i="25"/>
  <c r="BY192" i="25"/>
  <c r="BY191" i="25"/>
  <c r="BY190" i="25"/>
  <c r="BY189" i="25"/>
  <c r="BY188" i="25"/>
  <c r="BY187" i="25"/>
  <c r="BY186" i="25"/>
  <c r="BY185" i="25"/>
  <c r="BY184" i="25"/>
  <c r="BY183" i="25"/>
  <c r="BY182" i="25"/>
  <c r="BY181" i="25"/>
  <c r="BY180" i="25"/>
  <c r="BY179" i="25"/>
  <c r="BY178" i="25"/>
  <c r="BY177" i="25"/>
  <c r="BY176" i="25"/>
  <c r="BY268" i="25"/>
  <c r="BY52" i="25" s="1"/>
  <c r="BY219" i="25"/>
  <c r="BY135" i="28"/>
  <c r="BY130" i="28"/>
  <c r="BY66" i="28"/>
  <c r="BY39" i="28"/>
  <c r="BY38" i="28"/>
  <c r="BY67" i="28"/>
  <c r="CA155" i="28"/>
  <c r="CA156" i="28" s="1"/>
  <c r="BZ72" i="30"/>
  <c r="BZ136" i="27"/>
  <c r="BZ92" i="27"/>
  <c r="CA83" i="30"/>
  <c r="CA82" i="30"/>
  <c r="CA81" i="30"/>
  <c r="CA80" i="30"/>
  <c r="CA79" i="30"/>
  <c r="CA76" i="30"/>
  <c r="CA75" i="30"/>
  <c r="CA74" i="30"/>
  <c r="CA78" i="30"/>
  <c r="CA77" i="30"/>
  <c r="BY94" i="27"/>
  <c r="BY135" i="27"/>
  <c r="BY137" i="27" s="1"/>
  <c r="CB65" i="30"/>
  <c r="CA71" i="30"/>
  <c r="BW97" i="27"/>
  <c r="BW139" i="27"/>
  <c r="BW140" i="27" s="1"/>
  <c r="BW125" i="25"/>
  <c r="BW158" i="25"/>
  <c r="BW159" i="25" s="1"/>
  <c r="BX82" i="25"/>
  <c r="BX96" i="27" s="1"/>
  <c r="BX124" i="25"/>
  <c r="BX18" i="11"/>
  <c r="BX21" i="11" s="1"/>
  <c r="BX23" i="11" s="1"/>
  <c r="BX353" i="10"/>
  <c r="BX352" i="10"/>
  <c r="BX40" i="28"/>
  <c r="BV142" i="25"/>
  <c r="BV25" i="25"/>
  <c r="BV26" i="25" s="1"/>
  <c r="BV61" i="25"/>
  <c r="BU66" i="27"/>
  <c r="BU67" i="27" s="1"/>
  <c r="BU64" i="27"/>
  <c r="BY1" i="26"/>
  <c r="BY1" i="28"/>
  <c r="BZ2" i="26"/>
  <c r="BZ2" i="28"/>
  <c r="BZ104" i="28" s="1"/>
  <c r="BX68" i="28"/>
  <c r="BX108" i="25"/>
  <c r="BX140" i="25" s="1"/>
  <c r="BX141" i="25" s="1"/>
  <c r="BZ73" i="27"/>
  <c r="BY112" i="27"/>
  <c r="BY114" i="27" s="1"/>
  <c r="BY75" i="27"/>
  <c r="BW116" i="27"/>
  <c r="BW117" i="27" s="1"/>
  <c r="BW78" i="27"/>
  <c r="CA2" i="30"/>
  <c r="CA40" i="30"/>
  <c r="CA33" i="30"/>
  <c r="CB24" i="30"/>
  <c r="CA41" i="30"/>
  <c r="CA37" i="30"/>
  <c r="CA42" i="30"/>
  <c r="CA36" i="30"/>
  <c r="CA35" i="30"/>
  <c r="CA39" i="30"/>
  <c r="CA38" i="30"/>
  <c r="CA23" i="30"/>
  <c r="CA34" i="30"/>
  <c r="BX351" i="10"/>
  <c r="BY1" i="27"/>
  <c r="BY1" i="29"/>
  <c r="BY1" i="25"/>
  <c r="BZ1" i="30"/>
  <c r="BZ25" i="30"/>
  <c r="BZ47" i="29"/>
  <c r="BX341" i="10"/>
  <c r="BZ2" i="27"/>
  <c r="BZ2" i="25"/>
  <c r="BZ2" i="29"/>
  <c r="BX17" i="11"/>
  <c r="BX20" i="11" s="1"/>
  <c r="BZ23" i="29"/>
  <c r="BZ48" i="29" s="1"/>
  <c r="BZ49" i="29" s="1"/>
  <c r="BW10" i="12"/>
  <c r="BW5" i="8" s="1"/>
  <c r="BW113" i="12"/>
  <c r="BW221" i="10"/>
  <c r="BY219" i="10"/>
  <c r="BV338" i="7"/>
  <c r="BV189" i="10"/>
  <c r="BV176" i="10"/>
  <c r="BU343" i="7"/>
  <c r="CB4" i="10"/>
  <c r="CB4" i="7"/>
  <c r="BZ49" i="10"/>
  <c r="BZ46" i="10"/>
  <c r="BZ51" i="10"/>
  <c r="BZ45" i="10"/>
  <c r="BZ52" i="10"/>
  <c r="BZ53" i="10"/>
  <c r="BZ50" i="10"/>
  <c r="BZ54" i="10"/>
  <c r="BZ47" i="10"/>
  <c r="BZ48" i="10"/>
  <c r="CA149" i="7"/>
  <c r="CA201" i="7"/>
  <c r="CA96" i="7"/>
  <c r="BZ77" i="10"/>
  <c r="BZ74" i="10"/>
  <c r="BZ70" i="10"/>
  <c r="BZ72" i="10"/>
  <c r="BZ69" i="10"/>
  <c r="BZ76" i="10"/>
  <c r="BZ68" i="10"/>
  <c r="BZ71" i="10"/>
  <c r="BZ75" i="10"/>
  <c r="BZ73" i="10"/>
  <c r="CA202" i="10"/>
  <c r="CA64" i="10"/>
  <c r="BZ211" i="10"/>
  <c r="BZ214" i="10"/>
  <c r="BZ209" i="10"/>
  <c r="BZ206" i="10"/>
  <c r="BZ208" i="10"/>
  <c r="BZ210" i="10"/>
  <c r="BZ212" i="10"/>
  <c r="BZ215" i="10"/>
  <c r="BZ213" i="10"/>
  <c r="BZ207" i="10"/>
  <c r="BY58" i="10"/>
  <c r="BY48" i="25" s="1"/>
  <c r="BY81" i="10"/>
  <c r="BX43" i="10"/>
  <c r="BX252" i="10" s="1"/>
  <c r="BX144" i="10"/>
  <c r="BX156" i="10"/>
  <c r="BX66" i="10"/>
  <c r="BX83" i="10" s="1"/>
  <c r="BX177" i="10" s="1"/>
  <c r="BX204" i="10"/>
  <c r="BX264" i="10" s="1"/>
  <c r="BX155" i="10"/>
  <c r="BX87" i="10"/>
  <c r="BX272" i="10" s="1"/>
  <c r="BX154" i="10"/>
  <c r="BX17" i="10"/>
  <c r="BX238" i="10" s="1"/>
  <c r="BX167" i="10"/>
  <c r="BX149" i="10"/>
  <c r="BX168" i="10"/>
  <c r="BX49" i="25" s="1"/>
  <c r="BX101" i="27" s="1"/>
  <c r="BZ5" i="10"/>
  <c r="BZ5" i="7"/>
  <c r="BY3" i="6"/>
  <c r="BY3" i="10"/>
  <c r="BY3" i="7"/>
  <c r="BZ24" i="10"/>
  <c r="BZ22" i="10"/>
  <c r="BZ23" i="10"/>
  <c r="BZ27" i="10"/>
  <c r="BZ21" i="10"/>
  <c r="BZ28" i="10"/>
  <c r="BZ20" i="10"/>
  <c r="BZ26" i="10"/>
  <c r="BZ25" i="10"/>
  <c r="CA202" i="7"/>
  <c r="CA278" i="7"/>
  <c r="CA15" i="10"/>
  <c r="CA97" i="7"/>
  <c r="CA150" i="7"/>
  <c r="BW60" i="10"/>
  <c r="BZ3" i="3"/>
  <c r="BY3" i="11"/>
  <c r="BY3" i="12"/>
  <c r="BY56" i="3"/>
  <c r="BY58" i="3"/>
  <c r="BY55" i="3"/>
  <c r="BY54" i="3"/>
  <c r="BY57" i="3"/>
  <c r="BZ24" i="3"/>
  <c r="CA22" i="3"/>
  <c r="CB4" i="12"/>
  <c r="CB4" i="11"/>
  <c r="CA79" i="11"/>
  <c r="CA80" i="11" s="1"/>
  <c r="CA27" i="11"/>
  <c r="CA11" i="12" s="1"/>
  <c r="CA95" i="12" s="1"/>
  <c r="CA15" i="11"/>
  <c r="BZ5" i="12"/>
  <c r="BZ5" i="11"/>
  <c r="CA51" i="6"/>
  <c r="CA16" i="6"/>
  <c r="CA10" i="6"/>
  <c r="CB4" i="6"/>
  <c r="BZ27" i="6"/>
  <c r="BZ234" i="25" s="1"/>
  <c r="BZ25" i="6"/>
  <c r="BZ232" i="25" s="1"/>
  <c r="BZ21" i="6"/>
  <c r="BZ228" i="25" s="1"/>
  <c r="BZ26" i="6"/>
  <c r="BZ233" i="25" s="1"/>
  <c r="BZ20" i="6"/>
  <c r="BZ227" i="25" s="1"/>
  <c r="BZ31" i="6"/>
  <c r="BZ238" i="25" s="1"/>
  <c r="BZ33" i="6"/>
  <c r="BZ240" i="25" s="1"/>
  <c r="BZ22" i="6"/>
  <c r="BZ229" i="25" s="1"/>
  <c r="BZ23" i="6"/>
  <c r="BZ230" i="25" s="1"/>
  <c r="BZ32" i="6"/>
  <c r="BZ239" i="25" s="1"/>
  <c r="BZ36" i="6"/>
  <c r="BZ243" i="25" s="1"/>
  <c r="BZ37" i="6"/>
  <c r="BZ244" i="25" s="1"/>
  <c r="BZ28" i="6"/>
  <c r="BZ235" i="25" s="1"/>
  <c r="BZ24" i="6"/>
  <c r="BZ231" i="25" s="1"/>
  <c r="BZ19" i="6"/>
  <c r="BZ226" i="25" s="1"/>
  <c r="BZ34" i="6"/>
  <c r="BZ241" i="25" s="1"/>
  <c r="BZ29" i="6"/>
  <c r="BZ236" i="25" s="1"/>
  <c r="BZ35" i="6"/>
  <c r="BZ242" i="25" s="1"/>
  <c r="BZ30" i="6"/>
  <c r="BZ237" i="25" s="1"/>
  <c r="BZ65" i="3"/>
  <c r="BZ101" i="12" s="1"/>
  <c r="BZ133" i="12" s="1"/>
  <c r="BZ5" i="6"/>
  <c r="CC48" i="3"/>
  <c r="CC49" i="3"/>
  <c r="BZ98" i="3"/>
  <c r="BZ248" i="10" s="1"/>
  <c r="CA33" i="3"/>
  <c r="CA41" i="10" s="1"/>
  <c r="CA105" i="3"/>
  <c r="CA109" i="3"/>
  <c r="CA108" i="3"/>
  <c r="CA106" i="3"/>
  <c r="CA104" i="3"/>
  <c r="CA103" i="3"/>
  <c r="CA102" i="3"/>
  <c r="CA101" i="3"/>
  <c r="CA107" i="3"/>
  <c r="CB90" i="3"/>
  <c r="CA89" i="3"/>
  <c r="CA91" i="3" s="1"/>
  <c r="CA97" i="3"/>
  <c r="CA260" i="10" s="1"/>
  <c r="CC51" i="3"/>
  <c r="CC52" i="3"/>
  <c r="CB93" i="3"/>
  <c r="CB94" i="3"/>
  <c r="CB44" i="3"/>
  <c r="CB39" i="3"/>
  <c r="CB36" i="3"/>
  <c r="CB43" i="3"/>
  <c r="CB41" i="3"/>
  <c r="CB40" i="3"/>
  <c r="CB30" i="3"/>
  <c r="CB26" i="3"/>
  <c r="CC23" i="3"/>
  <c r="CB37" i="3"/>
  <c r="CB38" i="3"/>
  <c r="CB42" i="3"/>
  <c r="CA27" i="3"/>
  <c r="CF50" i="3"/>
  <c r="BV342" i="7"/>
  <c r="CB68" i="30" l="1"/>
  <c r="CB69" i="30"/>
  <c r="CB70" i="30"/>
  <c r="CB93" i="27" s="1"/>
  <c r="CB96" i="3"/>
  <c r="CB234" i="10" s="1"/>
  <c r="CB100" i="3"/>
  <c r="CA142" i="28"/>
  <c r="CC35" i="3"/>
  <c r="CC32" i="3"/>
  <c r="CC31" i="3"/>
  <c r="CC29" i="3"/>
  <c r="CC72" i="7" s="1"/>
  <c r="CB64" i="30"/>
  <c r="CB66" i="30" s="1"/>
  <c r="BY108" i="25"/>
  <c r="BY140" i="25" s="1"/>
  <c r="BY141" i="25" s="1"/>
  <c r="BY38" i="25"/>
  <c r="BY66" i="25" s="1"/>
  <c r="BY77" i="27" s="1"/>
  <c r="BW25" i="25"/>
  <c r="BW26" i="25" s="1"/>
  <c r="CA138" i="28"/>
  <c r="BB347" i="7"/>
  <c r="BB348" i="7" s="1"/>
  <c r="BB344" i="7"/>
  <c r="BC340" i="7" s="1"/>
  <c r="BZ134" i="28"/>
  <c r="BW142" i="25"/>
  <c r="BX144" i="28"/>
  <c r="BY136" i="28"/>
  <c r="BY137" i="28" s="1"/>
  <c r="BY141" i="28" s="1"/>
  <c r="BY143" i="28" s="1"/>
  <c r="BY254" i="10" s="1"/>
  <c r="BW61" i="25"/>
  <c r="BX94" i="25"/>
  <c r="BX101" i="25" s="1"/>
  <c r="BX102" i="25" s="1"/>
  <c r="BX19" i="25"/>
  <c r="BX60" i="27" s="1"/>
  <c r="BX69" i="28"/>
  <c r="BX110" i="25"/>
  <c r="BX33" i="25"/>
  <c r="BX80" i="27" s="1"/>
  <c r="BX41" i="28"/>
  <c r="CA74" i="27"/>
  <c r="CA113" i="27" s="1"/>
  <c r="BZ115" i="28"/>
  <c r="BZ105" i="28"/>
  <c r="BZ63" i="28"/>
  <c r="BZ111" i="28"/>
  <c r="CB29" i="30"/>
  <c r="CB30" i="30"/>
  <c r="CB27" i="30"/>
  <c r="CB28" i="30"/>
  <c r="CB46" i="29" s="1"/>
  <c r="CA31" i="30"/>
  <c r="BZ192" i="25"/>
  <c r="BZ191" i="25"/>
  <c r="BZ193" i="25"/>
  <c r="BZ190" i="25"/>
  <c r="BZ189" i="25"/>
  <c r="BZ188" i="25"/>
  <c r="BZ187" i="25"/>
  <c r="BZ186" i="25"/>
  <c r="BZ194" i="25"/>
  <c r="BZ195" i="25"/>
  <c r="BZ185" i="25"/>
  <c r="BZ184" i="25"/>
  <c r="BZ183" i="25"/>
  <c r="BZ182" i="25"/>
  <c r="BZ181" i="25"/>
  <c r="BZ180" i="25"/>
  <c r="BZ179" i="25"/>
  <c r="BZ178" i="25"/>
  <c r="BZ177" i="25"/>
  <c r="BZ176" i="25"/>
  <c r="BZ268" i="25"/>
  <c r="BZ52" i="25" s="1"/>
  <c r="BZ219" i="25"/>
  <c r="BZ135" i="28"/>
  <c r="BZ130" i="28"/>
  <c r="BZ67" i="28"/>
  <c r="BZ66" i="28"/>
  <c r="BZ39" i="28"/>
  <c r="BZ38" i="28"/>
  <c r="CB155" i="28"/>
  <c r="CB156" i="28" s="1"/>
  <c r="BZ3" i="11"/>
  <c r="CC65" i="30"/>
  <c r="CB71" i="30"/>
  <c r="CA136" i="27"/>
  <c r="CA92" i="27"/>
  <c r="CA72" i="30"/>
  <c r="BZ94" i="27"/>
  <c r="BZ135" i="27"/>
  <c r="BZ137" i="27" s="1"/>
  <c r="CB83" i="30"/>
  <c r="CB82" i="30"/>
  <c r="CB81" i="30"/>
  <c r="CB80" i="30"/>
  <c r="CB79" i="30"/>
  <c r="CB78" i="30"/>
  <c r="CB77" i="30"/>
  <c r="CB76" i="30"/>
  <c r="CB75" i="30"/>
  <c r="CB74" i="30"/>
  <c r="BX97" i="27"/>
  <c r="BX139" i="27"/>
  <c r="BX140" i="27" s="1"/>
  <c r="BX125" i="25"/>
  <c r="BX158" i="25"/>
  <c r="BX159" i="25" s="1"/>
  <c r="BY82" i="25"/>
  <c r="BY96" i="27" s="1"/>
  <c r="BY124" i="25"/>
  <c r="BY12" i="6"/>
  <c r="BY18" i="11"/>
  <c r="BY21" i="11" s="1"/>
  <c r="BY68" i="28"/>
  <c r="BV66" i="27"/>
  <c r="BV67" i="27" s="1"/>
  <c r="BV64" i="27"/>
  <c r="BU68" i="27"/>
  <c r="BZ1" i="26"/>
  <c r="BZ1" i="28"/>
  <c r="BW66" i="27"/>
  <c r="BW67" i="27" s="1"/>
  <c r="BW64" i="27"/>
  <c r="CA2" i="26"/>
  <c r="CA2" i="28"/>
  <c r="CA104" i="28" s="1"/>
  <c r="BY40" i="28"/>
  <c r="BX109" i="25"/>
  <c r="BX78" i="27"/>
  <c r="CA73" i="27"/>
  <c r="BZ112" i="27"/>
  <c r="BZ114" i="27" s="1"/>
  <c r="BZ75" i="27"/>
  <c r="CA23" i="29"/>
  <c r="CA48" i="29" s="1"/>
  <c r="CA49" i="29" s="1"/>
  <c r="CB38" i="30"/>
  <c r="CB35" i="30"/>
  <c r="CB2" i="30"/>
  <c r="CB42" i="30"/>
  <c r="CB40" i="30"/>
  <c r="CB33" i="30"/>
  <c r="CB41" i="30"/>
  <c r="CB36" i="30"/>
  <c r="CB39" i="30"/>
  <c r="CC24" i="30"/>
  <c r="CB34" i="30"/>
  <c r="CB37" i="30"/>
  <c r="CB23" i="30"/>
  <c r="CA1" i="30"/>
  <c r="CA25" i="30"/>
  <c r="CA47" i="29"/>
  <c r="BZ1" i="27"/>
  <c r="BZ1" i="25"/>
  <c r="BZ1" i="29"/>
  <c r="CA2" i="27"/>
  <c r="CA2" i="25"/>
  <c r="CA2" i="29"/>
  <c r="BX113" i="12"/>
  <c r="BX10" i="12"/>
  <c r="BX5" i="8" s="1"/>
  <c r="BZ3" i="6"/>
  <c r="BX60" i="10"/>
  <c r="BX338" i="7" s="1"/>
  <c r="BZ58" i="10"/>
  <c r="BZ81" i="10"/>
  <c r="BV343" i="7"/>
  <c r="BY167" i="10"/>
  <c r="BY149" i="10"/>
  <c r="CA5" i="10"/>
  <c r="CA5" i="7"/>
  <c r="CA25" i="10"/>
  <c r="CA23" i="10"/>
  <c r="CA27" i="10"/>
  <c r="CA21" i="10"/>
  <c r="CA22" i="10"/>
  <c r="CA24" i="10"/>
  <c r="CA28" i="10"/>
  <c r="CA26" i="10"/>
  <c r="CA20" i="10"/>
  <c r="CB201" i="7"/>
  <c r="CB96" i="7"/>
  <c r="CB149" i="7"/>
  <c r="CB15" i="10"/>
  <c r="CB202" i="7"/>
  <c r="CB278" i="7"/>
  <c r="CB150" i="7"/>
  <c r="CB97" i="7"/>
  <c r="CA51" i="10"/>
  <c r="CA54" i="10"/>
  <c r="CA46" i="10"/>
  <c r="CA45" i="10"/>
  <c r="CA47" i="10"/>
  <c r="CA52" i="10"/>
  <c r="CA48" i="10"/>
  <c r="CA50" i="10"/>
  <c r="CA53" i="10"/>
  <c r="CA49" i="10"/>
  <c r="BY17" i="11"/>
  <c r="BY20" i="11" s="1"/>
  <c r="BY23" i="11" s="1"/>
  <c r="BY341" i="10"/>
  <c r="BY352" i="10"/>
  <c r="BY351" i="10"/>
  <c r="BY353" i="10"/>
  <c r="CA75" i="10"/>
  <c r="CA72" i="10"/>
  <c r="CA70" i="10"/>
  <c r="CA69" i="10"/>
  <c r="CA76" i="10"/>
  <c r="CA74" i="10"/>
  <c r="CA73" i="10"/>
  <c r="CA77" i="10"/>
  <c r="CA71" i="10"/>
  <c r="CA68" i="10"/>
  <c r="CB202" i="10"/>
  <c r="CB64" i="10"/>
  <c r="BW338" i="7"/>
  <c r="BW189" i="10"/>
  <c r="BW176" i="10"/>
  <c r="BY204" i="10"/>
  <c r="BY87" i="10"/>
  <c r="BY272" i="10" s="1"/>
  <c r="BY144" i="10"/>
  <c r="BY17" i="10"/>
  <c r="BY238" i="10" s="1"/>
  <c r="BY154" i="10"/>
  <c r="BY155" i="10"/>
  <c r="BY43" i="10"/>
  <c r="BY252" i="10" s="1"/>
  <c r="BY66" i="10"/>
  <c r="BY83" i="10" s="1"/>
  <c r="BY177" i="10" s="1"/>
  <c r="BY156" i="10"/>
  <c r="CA208" i="10"/>
  <c r="CA206" i="10"/>
  <c r="CA215" i="10"/>
  <c r="CA213" i="10"/>
  <c r="CA211" i="10"/>
  <c r="CA210" i="10"/>
  <c r="CA212" i="10"/>
  <c r="CA209" i="10"/>
  <c r="CA214" i="10"/>
  <c r="CA207" i="10"/>
  <c r="CC4" i="10"/>
  <c r="CC4" i="7"/>
  <c r="BZ3" i="12"/>
  <c r="BZ3" i="10"/>
  <c r="BZ3" i="7"/>
  <c r="BY168" i="10"/>
  <c r="BY49" i="25" s="1"/>
  <c r="BY101" i="27" s="1"/>
  <c r="BZ219" i="10"/>
  <c r="BX221" i="10"/>
  <c r="CA3" i="3"/>
  <c r="CA24" i="3"/>
  <c r="CB22" i="3"/>
  <c r="BZ56" i="3"/>
  <c r="BZ57" i="3"/>
  <c r="BZ55" i="3"/>
  <c r="BZ54" i="3"/>
  <c r="BZ58" i="3"/>
  <c r="CB15" i="11"/>
  <c r="CB27" i="11"/>
  <c r="CB11" i="12" s="1"/>
  <c r="CB95" i="12" s="1"/>
  <c r="CB79" i="11"/>
  <c r="CB80" i="11" s="1"/>
  <c r="CA5" i="12"/>
  <c r="CA5" i="11"/>
  <c r="CC4" i="12"/>
  <c r="CC4" i="11"/>
  <c r="CC4" i="6"/>
  <c r="CB51" i="6"/>
  <c r="CB16" i="6"/>
  <c r="CB10" i="6"/>
  <c r="CB33" i="3"/>
  <c r="CB41" i="10" s="1"/>
  <c r="CA65" i="3"/>
  <c r="CA101" i="12" s="1"/>
  <c r="CA133" i="12" s="1"/>
  <c r="CA5" i="6"/>
  <c r="CA27" i="6"/>
  <c r="CA234" i="25" s="1"/>
  <c r="CA25" i="6"/>
  <c r="CA232" i="25" s="1"/>
  <c r="CA20" i="6"/>
  <c r="CA227" i="25" s="1"/>
  <c r="CA29" i="6"/>
  <c r="CA236" i="25" s="1"/>
  <c r="CA26" i="6"/>
  <c r="CA233" i="25" s="1"/>
  <c r="CA31" i="6"/>
  <c r="CA238" i="25" s="1"/>
  <c r="CA33" i="6"/>
  <c r="CA240" i="25" s="1"/>
  <c r="CA21" i="6"/>
  <c r="CA228" i="25" s="1"/>
  <c r="CA34" i="6"/>
  <c r="CA241" i="25" s="1"/>
  <c r="CA23" i="6"/>
  <c r="CA230" i="25" s="1"/>
  <c r="CA32" i="6"/>
  <c r="CA239" i="25" s="1"/>
  <c r="CA37" i="6"/>
  <c r="CA244" i="25" s="1"/>
  <c r="CA28" i="6"/>
  <c r="CA235" i="25" s="1"/>
  <c r="CA24" i="6"/>
  <c r="CA231" i="25" s="1"/>
  <c r="CA22" i="6"/>
  <c r="CA229" i="25" s="1"/>
  <c r="CA19" i="6"/>
  <c r="CA226" i="25" s="1"/>
  <c r="CA35" i="6"/>
  <c r="CA242" i="25" s="1"/>
  <c r="CA36" i="6"/>
  <c r="CA243" i="25" s="1"/>
  <c r="CA30" i="6"/>
  <c r="CA237" i="25" s="1"/>
  <c r="CB27" i="3"/>
  <c r="CD51" i="3"/>
  <c r="CG50" i="3"/>
  <c r="CD49" i="3"/>
  <c r="CB104" i="3"/>
  <c r="CB108" i="3"/>
  <c r="CB107" i="3"/>
  <c r="CB105" i="3"/>
  <c r="CB101" i="3"/>
  <c r="CB102" i="3"/>
  <c r="CB106" i="3"/>
  <c r="CB103" i="3"/>
  <c r="CB97" i="3"/>
  <c r="CB260" i="10" s="1"/>
  <c r="CB109" i="3"/>
  <c r="CC90" i="3"/>
  <c r="CB89" i="3"/>
  <c r="CB91" i="3" s="1"/>
  <c r="CB95" i="3"/>
  <c r="CB233" i="10" s="1"/>
  <c r="CD48" i="3"/>
  <c r="CC94" i="3"/>
  <c r="CC43" i="3"/>
  <c r="CC93" i="3"/>
  <c r="CC44" i="3"/>
  <c r="CC39" i="3"/>
  <c r="CC41" i="3"/>
  <c r="CC30" i="3"/>
  <c r="CC36" i="3"/>
  <c r="CD23" i="3"/>
  <c r="CC37" i="3"/>
  <c r="CC26" i="3"/>
  <c r="CC42" i="3"/>
  <c r="CC38" i="3"/>
  <c r="CC40" i="3"/>
  <c r="CD52" i="3"/>
  <c r="CA98" i="3"/>
  <c r="CA248" i="10" s="1"/>
  <c r="BW342" i="7"/>
  <c r="BX342" i="7"/>
  <c r="CC69" i="30" l="1"/>
  <c r="CC70" i="30"/>
  <c r="CC93" i="27" s="1"/>
  <c r="CC68" i="30"/>
  <c r="BZ167" i="10"/>
  <c r="BZ48" i="25"/>
  <c r="CC96" i="3"/>
  <c r="CC234" i="10" s="1"/>
  <c r="CC100" i="3"/>
  <c r="CB142" i="28"/>
  <c r="CD32" i="3"/>
  <c r="CD35" i="3"/>
  <c r="CD31" i="3"/>
  <c r="CD29" i="3"/>
  <c r="CD72" i="7" s="1"/>
  <c r="BY109" i="25"/>
  <c r="CC64" i="30"/>
  <c r="CC66" i="30" s="1"/>
  <c r="BZ38" i="25"/>
  <c r="BZ66" i="25" s="1"/>
  <c r="BZ77" i="27" s="1"/>
  <c r="BC347" i="7"/>
  <c r="BC348" i="7" s="1"/>
  <c r="BC344" i="7"/>
  <c r="BD340" i="7" s="1"/>
  <c r="BZ136" i="28"/>
  <c r="BZ137" i="28" s="1"/>
  <c r="BZ141" i="28" s="1"/>
  <c r="BZ143" i="28" s="1"/>
  <c r="BZ254" i="10" s="1"/>
  <c r="CB138" i="28"/>
  <c r="CA134" i="28"/>
  <c r="BY144" i="28"/>
  <c r="BX142" i="25"/>
  <c r="BY41" i="28"/>
  <c r="BY94" i="25"/>
  <c r="BY101" i="25" s="1"/>
  <c r="BY102" i="25" s="1"/>
  <c r="BY19" i="25"/>
  <c r="BY60" i="27" s="1"/>
  <c r="BY69" i="28"/>
  <c r="BY110" i="25"/>
  <c r="BY33" i="25"/>
  <c r="BY80" i="27" s="1"/>
  <c r="CB74" i="27"/>
  <c r="CB113" i="27" s="1"/>
  <c r="BZ17" i="11"/>
  <c r="BZ20" i="11" s="1"/>
  <c r="CA111" i="28"/>
  <c r="CA105" i="28"/>
  <c r="CA115" i="28"/>
  <c r="CA63" i="28"/>
  <c r="CB31" i="30"/>
  <c r="CC29" i="30"/>
  <c r="CC30" i="30"/>
  <c r="CC28" i="30"/>
  <c r="CC46" i="29" s="1"/>
  <c r="CC27" i="30"/>
  <c r="CA195" i="25"/>
  <c r="CA194" i="25"/>
  <c r="CA193" i="25"/>
  <c r="CA184" i="25"/>
  <c r="CA183" i="25"/>
  <c r="CA182" i="25"/>
  <c r="CA181" i="25"/>
  <c r="CA191" i="25"/>
  <c r="CA189" i="25"/>
  <c r="CA192" i="25"/>
  <c r="CA190" i="25"/>
  <c r="CA186" i="25"/>
  <c r="CA185" i="25"/>
  <c r="CA188" i="25"/>
  <c r="CA187" i="25"/>
  <c r="CA180" i="25"/>
  <c r="CA179" i="25"/>
  <c r="CA178" i="25"/>
  <c r="CA177" i="25"/>
  <c r="CA176" i="25"/>
  <c r="CA268" i="25"/>
  <c r="CA52" i="25" s="1"/>
  <c r="CA219" i="25"/>
  <c r="CA135" i="28"/>
  <c r="CA130" i="28"/>
  <c r="CA67" i="28"/>
  <c r="CA66" i="28"/>
  <c r="CA39" i="28"/>
  <c r="CA38" i="28"/>
  <c r="CC155" i="28"/>
  <c r="CC156" i="28" s="1"/>
  <c r="CA94" i="27"/>
  <c r="CA135" i="27"/>
  <c r="CA137" i="27" s="1"/>
  <c r="CC81" i="30"/>
  <c r="CC80" i="30"/>
  <c r="CC79" i="30"/>
  <c r="CC78" i="30"/>
  <c r="CC77" i="30"/>
  <c r="CC76" i="30"/>
  <c r="CC83" i="30"/>
  <c r="CC82" i="30"/>
  <c r="CC75" i="30"/>
  <c r="CC74" i="30"/>
  <c r="CB136" i="27"/>
  <c r="CB92" i="27"/>
  <c r="CB72" i="30"/>
  <c r="CD65" i="30"/>
  <c r="CC71" i="30"/>
  <c r="BY97" i="27"/>
  <c r="BY139" i="27"/>
  <c r="BY140" i="27" s="1"/>
  <c r="BY125" i="25"/>
  <c r="BY158" i="25"/>
  <c r="BY159" i="25" s="1"/>
  <c r="BZ82" i="25"/>
  <c r="BZ96" i="27" s="1"/>
  <c r="BZ124" i="25"/>
  <c r="BZ18" i="11"/>
  <c r="BZ21" i="11" s="1"/>
  <c r="BZ12" i="6"/>
  <c r="BX25" i="25"/>
  <c r="BX26" i="25" s="1"/>
  <c r="BX61" i="25"/>
  <c r="BW68" i="27"/>
  <c r="BV68" i="27"/>
  <c r="CA1" i="26"/>
  <c r="CA1" i="28"/>
  <c r="BX66" i="27"/>
  <c r="BX67" i="27" s="1"/>
  <c r="BX64" i="27"/>
  <c r="BZ40" i="28"/>
  <c r="CB2" i="26"/>
  <c r="CB2" i="28"/>
  <c r="CB104" i="28" s="1"/>
  <c r="BZ68" i="28"/>
  <c r="BX116" i="27"/>
  <c r="BX117" i="27" s="1"/>
  <c r="BZ108" i="25"/>
  <c r="CB73" i="27"/>
  <c r="CA75" i="27"/>
  <c r="CA112" i="27"/>
  <c r="CA114" i="27" s="1"/>
  <c r="BY116" i="27"/>
  <c r="BY117" i="27" s="1"/>
  <c r="BY78" i="27"/>
  <c r="CA1" i="27"/>
  <c r="CA1" i="25"/>
  <c r="CA1" i="29"/>
  <c r="CC40" i="30"/>
  <c r="CC35" i="30"/>
  <c r="CC37" i="30"/>
  <c r="CC36" i="30"/>
  <c r="CC38" i="30"/>
  <c r="CC41" i="30"/>
  <c r="CC2" i="30"/>
  <c r="CC34" i="30"/>
  <c r="CD24" i="30"/>
  <c r="CC42" i="30"/>
  <c r="CC33" i="30"/>
  <c r="CC39" i="30"/>
  <c r="CC23" i="30"/>
  <c r="CB2" i="27"/>
  <c r="CB2" i="25"/>
  <c r="CB2" i="29"/>
  <c r="CB1" i="30"/>
  <c r="CB25" i="30"/>
  <c r="CB47" i="29"/>
  <c r="CB23" i="29"/>
  <c r="CB48" i="29" s="1"/>
  <c r="CB49" i="29" s="1"/>
  <c r="BY113" i="12"/>
  <c r="BY10" i="12"/>
  <c r="BY5" i="8" s="1"/>
  <c r="BZ23" i="11"/>
  <c r="BZ10" i="12" s="1"/>
  <c r="BZ5" i="8" s="1"/>
  <c r="BX189" i="10"/>
  <c r="BX176" i="10"/>
  <c r="BZ149" i="10"/>
  <c r="CA3" i="12"/>
  <c r="CA3" i="10"/>
  <c r="CA3" i="7"/>
  <c r="CA58" i="10"/>
  <c r="CA48" i="25" s="1"/>
  <c r="CB22" i="10"/>
  <c r="CB25" i="10"/>
  <c r="CB27" i="10"/>
  <c r="CB24" i="10"/>
  <c r="CB26" i="10"/>
  <c r="CB23" i="10"/>
  <c r="CB21" i="10"/>
  <c r="CB20" i="10"/>
  <c r="CB28" i="10"/>
  <c r="CC202" i="10"/>
  <c r="CC64" i="10"/>
  <c r="CB54" i="10"/>
  <c r="CB46" i="10"/>
  <c r="CB53" i="10"/>
  <c r="CB51" i="10"/>
  <c r="CB50" i="10"/>
  <c r="CB47" i="10"/>
  <c r="CB45" i="10"/>
  <c r="CB48" i="10"/>
  <c r="CB49" i="10"/>
  <c r="CB52" i="10"/>
  <c r="BY264" i="10"/>
  <c r="BY221" i="10"/>
  <c r="CB5" i="10"/>
  <c r="CB5" i="7"/>
  <c r="CD4" i="10"/>
  <c r="CD4" i="7"/>
  <c r="CA219" i="10"/>
  <c r="CC15" i="10"/>
  <c r="CC202" i="7"/>
  <c r="CC278" i="7"/>
  <c r="CC150" i="7"/>
  <c r="CC97" i="7"/>
  <c r="CA3" i="6"/>
  <c r="CA3" i="11"/>
  <c r="BZ66" i="10"/>
  <c r="BZ83" i="10" s="1"/>
  <c r="BZ177" i="10" s="1"/>
  <c r="BZ43" i="10"/>
  <c r="BZ155" i="10"/>
  <c r="BZ156" i="10"/>
  <c r="BZ144" i="10"/>
  <c r="BZ204" i="10"/>
  <c r="BZ154" i="10"/>
  <c r="BZ87" i="10"/>
  <c r="BZ272" i="10" s="1"/>
  <c r="BZ17" i="10"/>
  <c r="BZ238" i="10" s="1"/>
  <c r="BX343" i="7"/>
  <c r="BY60" i="10"/>
  <c r="CA81" i="10"/>
  <c r="BZ352" i="10"/>
  <c r="BZ353" i="10"/>
  <c r="BZ351" i="10"/>
  <c r="BZ341" i="10"/>
  <c r="BW343" i="7"/>
  <c r="BZ168" i="10"/>
  <c r="BZ49" i="25" s="1"/>
  <c r="BZ101" i="27" s="1"/>
  <c r="CB74" i="10"/>
  <c r="CB68" i="10"/>
  <c r="CB72" i="10"/>
  <c r="CB70" i="10"/>
  <c r="CB69" i="10"/>
  <c r="CB77" i="10"/>
  <c r="CB71" i="10"/>
  <c r="CB75" i="10"/>
  <c r="CB76" i="10"/>
  <c r="CB73" i="10"/>
  <c r="CC201" i="7"/>
  <c r="CC96" i="7"/>
  <c r="CC149" i="7"/>
  <c r="CB207" i="10"/>
  <c r="CB209" i="10"/>
  <c r="CB212" i="10"/>
  <c r="CB215" i="10"/>
  <c r="CB210" i="10"/>
  <c r="CB214" i="10"/>
  <c r="CB211" i="10"/>
  <c r="CB213" i="10"/>
  <c r="CB208" i="10"/>
  <c r="CB206" i="10"/>
  <c r="CB3" i="3"/>
  <c r="CB24" i="3"/>
  <c r="CC22" i="3"/>
  <c r="CA56" i="3"/>
  <c r="CA55" i="3"/>
  <c r="CA57" i="3"/>
  <c r="CA58" i="3"/>
  <c r="CA54" i="3"/>
  <c r="CC79" i="11"/>
  <c r="CC80" i="11" s="1"/>
  <c r="CC27" i="11"/>
  <c r="CC11" i="12" s="1"/>
  <c r="CC95" i="12" s="1"/>
  <c r="CC15" i="11"/>
  <c r="CD4" i="12"/>
  <c r="CD4" i="11"/>
  <c r="CB5" i="12"/>
  <c r="CB5" i="11"/>
  <c r="CB29" i="6"/>
  <c r="CB236" i="25" s="1"/>
  <c r="CB31" i="6"/>
  <c r="CB238" i="25" s="1"/>
  <c r="CB21" i="6"/>
  <c r="CB228" i="25" s="1"/>
  <c r="CB20" i="6"/>
  <c r="CB227" i="25" s="1"/>
  <c r="CB33" i="6"/>
  <c r="CB240" i="25" s="1"/>
  <c r="CB25" i="6"/>
  <c r="CB232" i="25" s="1"/>
  <c r="CB27" i="6"/>
  <c r="CB234" i="25" s="1"/>
  <c r="CB34" i="6"/>
  <c r="CB241" i="25" s="1"/>
  <c r="CB32" i="6"/>
  <c r="CB239" i="25" s="1"/>
  <c r="CB22" i="6"/>
  <c r="CB229" i="25" s="1"/>
  <c r="CB26" i="6"/>
  <c r="CB233" i="25" s="1"/>
  <c r="CB36" i="6"/>
  <c r="CB243" i="25" s="1"/>
  <c r="CB23" i="6"/>
  <c r="CB230" i="25" s="1"/>
  <c r="CB24" i="6"/>
  <c r="CB231" i="25" s="1"/>
  <c r="CB28" i="6"/>
  <c r="CB235" i="25" s="1"/>
  <c r="CB37" i="6"/>
  <c r="CB244" i="25" s="1"/>
  <c r="CB35" i="6"/>
  <c r="CB242" i="25" s="1"/>
  <c r="CB30" i="6"/>
  <c r="CB237" i="25" s="1"/>
  <c r="CB19" i="6"/>
  <c r="CB226" i="25" s="1"/>
  <c r="CD4" i="6"/>
  <c r="CC10" i="6"/>
  <c r="CB65" i="3"/>
  <c r="CB101" i="12" s="1"/>
  <c r="CB133" i="12" s="1"/>
  <c r="CB5" i="6"/>
  <c r="CC51" i="6"/>
  <c r="CC16" i="6"/>
  <c r="CE52" i="3"/>
  <c r="CC109" i="3"/>
  <c r="CC107" i="3"/>
  <c r="CC106" i="3"/>
  <c r="CC103" i="3"/>
  <c r="CC102" i="3"/>
  <c r="CC104" i="3"/>
  <c r="CC105" i="3"/>
  <c r="CC97" i="3"/>
  <c r="CC260" i="10" s="1"/>
  <c r="CC101" i="3"/>
  <c r="CD90" i="3"/>
  <c r="CC108" i="3"/>
  <c r="CC89" i="3"/>
  <c r="CC91" i="3" s="1"/>
  <c r="CH50" i="3"/>
  <c r="CC95" i="3"/>
  <c r="CC233" i="10" s="1"/>
  <c r="CE51" i="3"/>
  <c r="CC27" i="3"/>
  <c r="CE48" i="3"/>
  <c r="CE49" i="3"/>
  <c r="CD94" i="3"/>
  <c r="CD93" i="3"/>
  <c r="CD42" i="3"/>
  <c r="CD43" i="3"/>
  <c r="CD41" i="3"/>
  <c r="CD40" i="3"/>
  <c r="CD36" i="3"/>
  <c r="CD39" i="3"/>
  <c r="CD44" i="3"/>
  <c r="CD38" i="3"/>
  <c r="CD37" i="3"/>
  <c r="CE23" i="3"/>
  <c r="CD30" i="3"/>
  <c r="CD26" i="3"/>
  <c r="CC33" i="3"/>
  <c r="CC41" i="10" s="1"/>
  <c r="CB98" i="3"/>
  <c r="CB248" i="10" s="1"/>
  <c r="CD70" i="30" l="1"/>
  <c r="CD93" i="27" s="1"/>
  <c r="CD69" i="30"/>
  <c r="CD68" i="30"/>
  <c r="CD95" i="3"/>
  <c r="CD233" i="10" s="1"/>
  <c r="CD100" i="3"/>
  <c r="CC142" i="28"/>
  <c r="CE35" i="3"/>
  <c r="CE29" i="3"/>
  <c r="CE72" i="7" s="1"/>
  <c r="CE32" i="3"/>
  <c r="CE31" i="3"/>
  <c r="CD64" i="30"/>
  <c r="CD66" i="30" s="1"/>
  <c r="CD96" i="3"/>
  <c r="CD234" i="10" s="1"/>
  <c r="CA38" i="25"/>
  <c r="CA66" i="25" s="1"/>
  <c r="CA77" i="27" s="1"/>
  <c r="CC138" i="28"/>
  <c r="BD347" i="7"/>
  <c r="BD348" i="7" s="1"/>
  <c r="BD344" i="7"/>
  <c r="BE340" i="7" s="1"/>
  <c r="CB134" i="28"/>
  <c r="BZ144" i="28"/>
  <c r="CA136" i="28"/>
  <c r="CA137" i="28" s="1"/>
  <c r="CA141" i="28" s="1"/>
  <c r="CA143" i="28" s="1"/>
  <c r="CA254" i="10" s="1"/>
  <c r="BZ69" i="28"/>
  <c r="BZ33" i="25"/>
  <c r="BZ80" i="27" s="1"/>
  <c r="BZ110" i="25"/>
  <c r="BZ41" i="28"/>
  <c r="BZ94" i="25"/>
  <c r="BZ19" i="25"/>
  <c r="BZ60" i="27" s="1"/>
  <c r="CC74" i="27"/>
  <c r="CC113" i="27" s="1"/>
  <c r="CB63" i="28"/>
  <c r="CB105" i="28"/>
  <c r="CB111" i="28"/>
  <c r="CB115" i="28"/>
  <c r="CD29" i="30"/>
  <c r="CD30" i="30"/>
  <c r="CD28" i="30"/>
  <c r="CD46" i="29" s="1"/>
  <c r="CD27" i="30"/>
  <c r="CC31" i="30"/>
  <c r="CB195" i="25"/>
  <c r="CB194" i="25"/>
  <c r="CB193" i="25"/>
  <c r="CB192" i="25"/>
  <c r="CB191" i="25"/>
  <c r="CB190" i="25"/>
  <c r="CB189" i="25"/>
  <c r="CB188" i="25"/>
  <c r="CB187" i="25"/>
  <c r="CB186" i="25"/>
  <c r="CB185" i="25"/>
  <c r="CB184" i="25"/>
  <c r="CB183" i="25"/>
  <c r="CB182" i="25"/>
  <c r="CB181" i="25"/>
  <c r="CB180" i="25"/>
  <c r="CB179" i="25"/>
  <c r="CB178" i="25"/>
  <c r="CB177" i="25"/>
  <c r="CB176" i="25"/>
  <c r="CB268" i="25"/>
  <c r="CB52" i="25" s="1"/>
  <c r="CB219" i="25"/>
  <c r="CB135" i="28"/>
  <c r="CB130" i="28"/>
  <c r="CB38" i="28"/>
  <c r="CB67" i="28"/>
  <c r="CB66" i="28"/>
  <c r="CB39" i="28"/>
  <c r="CD155" i="28"/>
  <c r="CD156" i="28" s="1"/>
  <c r="CD83" i="30"/>
  <c r="CD82" i="30"/>
  <c r="CD81" i="30"/>
  <c r="CD80" i="30"/>
  <c r="CD79" i="30"/>
  <c r="CD78" i="30"/>
  <c r="CD77" i="30"/>
  <c r="CD75" i="30"/>
  <c r="CD74" i="30"/>
  <c r="CD76" i="30"/>
  <c r="CE65" i="30"/>
  <c r="CD71" i="30"/>
  <c r="CC72" i="30"/>
  <c r="CB94" i="27"/>
  <c r="CB135" i="27"/>
  <c r="CB137" i="27" s="1"/>
  <c r="CC136" i="27"/>
  <c r="CC92" i="27"/>
  <c r="BZ97" i="27"/>
  <c r="BZ139" i="27"/>
  <c r="BZ140" i="27" s="1"/>
  <c r="BZ125" i="25"/>
  <c r="BZ158" i="25"/>
  <c r="BZ159" i="25" s="1"/>
  <c r="CA82" i="25"/>
  <c r="CA96" i="27" s="1"/>
  <c r="CA124" i="25"/>
  <c r="CA12" i="6"/>
  <c r="CA18" i="11"/>
  <c r="CA21" i="11" s="1"/>
  <c r="BY61" i="25"/>
  <c r="BX68" i="27"/>
  <c r="BY142" i="25"/>
  <c r="CC2" i="26"/>
  <c r="CC2" i="28"/>
  <c r="CC104" i="28" s="1"/>
  <c r="CB1" i="26"/>
  <c r="CB1" i="28"/>
  <c r="CA40" i="28"/>
  <c r="BY25" i="25"/>
  <c r="BY26" i="25" s="1"/>
  <c r="CA68" i="28"/>
  <c r="BZ109" i="25"/>
  <c r="BZ140" i="25"/>
  <c r="BZ141" i="25" s="1"/>
  <c r="CA108" i="25"/>
  <c r="CA109" i="25" s="1"/>
  <c r="CB75" i="27"/>
  <c r="CB112" i="27"/>
  <c r="CB114" i="27" s="1"/>
  <c r="CC73" i="27"/>
  <c r="BZ116" i="27"/>
  <c r="BZ117" i="27" s="1"/>
  <c r="BZ78" i="27"/>
  <c r="CC2" i="27"/>
  <c r="CC2" i="25"/>
  <c r="CC2" i="29"/>
  <c r="CC25" i="30"/>
  <c r="CC1" i="30"/>
  <c r="CC47" i="29"/>
  <c r="CC23" i="29"/>
  <c r="CC48" i="29" s="1"/>
  <c r="CC49" i="29" s="1"/>
  <c r="CB1" i="27"/>
  <c r="CB1" i="25"/>
  <c r="CB1" i="29"/>
  <c r="CD2" i="30"/>
  <c r="CD39" i="30"/>
  <c r="CD38" i="30"/>
  <c r="CD41" i="30"/>
  <c r="CD42" i="30"/>
  <c r="CD33" i="30"/>
  <c r="CD37" i="30"/>
  <c r="CE24" i="30"/>
  <c r="CD35" i="30"/>
  <c r="CD40" i="30"/>
  <c r="CD36" i="30"/>
  <c r="CD34" i="30"/>
  <c r="CD23" i="30"/>
  <c r="BZ113" i="12"/>
  <c r="CA17" i="11"/>
  <c r="CA20" i="11" s="1"/>
  <c r="CA23" i="11" s="1"/>
  <c r="CD278" i="7"/>
  <c r="CD15" i="10"/>
  <c r="CD150" i="7"/>
  <c r="CD202" i="7"/>
  <c r="CD97" i="7"/>
  <c r="BY338" i="7"/>
  <c r="BY176" i="10"/>
  <c r="BY189" i="10"/>
  <c r="CA167" i="10"/>
  <c r="CA149" i="10"/>
  <c r="CE4" i="10"/>
  <c r="CE4" i="7"/>
  <c r="CD64" i="10"/>
  <c r="CD202" i="10"/>
  <c r="CC5" i="10"/>
  <c r="CC5" i="7"/>
  <c r="CB81" i="10"/>
  <c r="BZ252" i="10"/>
  <c r="BZ60" i="10"/>
  <c r="CC21" i="10"/>
  <c r="CC24" i="10"/>
  <c r="CC22" i="10"/>
  <c r="CC28" i="10"/>
  <c r="CC27" i="10"/>
  <c r="CC23" i="10"/>
  <c r="CC20" i="10"/>
  <c r="CC25" i="10"/>
  <c r="CC26" i="10"/>
  <c r="CB3" i="6"/>
  <c r="CB3" i="10"/>
  <c r="CB3" i="7"/>
  <c r="CA154" i="10"/>
  <c r="CA144" i="10"/>
  <c r="CA87" i="10"/>
  <c r="CA272" i="10" s="1"/>
  <c r="CA17" i="10"/>
  <c r="CA238" i="10" s="1"/>
  <c r="CA156" i="10"/>
  <c r="CA155" i="10"/>
  <c r="CA66" i="10"/>
  <c r="CA83" i="10" s="1"/>
  <c r="CA177" i="10" s="1"/>
  <c r="CA204" i="10"/>
  <c r="CA264" i="10" s="1"/>
  <c r="CA43" i="10"/>
  <c r="CA252" i="10" s="1"/>
  <c r="CB219" i="10"/>
  <c r="CC74" i="10"/>
  <c r="CC76" i="10"/>
  <c r="CC70" i="10"/>
  <c r="CC72" i="10"/>
  <c r="CC77" i="10"/>
  <c r="CC73" i="10"/>
  <c r="CC69" i="10"/>
  <c r="CC68" i="10"/>
  <c r="CC75" i="10"/>
  <c r="CC71" i="10"/>
  <c r="CA352" i="10"/>
  <c r="CA351" i="10"/>
  <c r="CA341" i="10"/>
  <c r="CA353" i="10"/>
  <c r="CC45" i="10"/>
  <c r="CC46" i="10"/>
  <c r="CC52" i="10"/>
  <c r="CC53" i="10"/>
  <c r="CC49" i="10"/>
  <c r="CC47" i="10"/>
  <c r="CC50" i="10"/>
  <c r="CC51" i="10"/>
  <c r="CC48" i="10"/>
  <c r="CC54" i="10"/>
  <c r="CB3" i="11"/>
  <c r="CA168" i="10"/>
  <c r="CA49" i="25" s="1"/>
  <c r="CA101" i="27" s="1"/>
  <c r="CB58" i="10"/>
  <c r="CB48" i="25" s="1"/>
  <c r="CC207" i="10"/>
  <c r="CC210" i="10"/>
  <c r="CC209" i="10"/>
  <c r="CC212" i="10"/>
  <c r="CC211" i="10"/>
  <c r="CC206" i="10"/>
  <c r="CC213" i="10"/>
  <c r="CC214" i="10"/>
  <c r="CC215" i="10"/>
  <c r="CC208" i="10"/>
  <c r="BZ264" i="10"/>
  <c r="BZ221" i="10"/>
  <c r="CD201" i="7"/>
  <c r="CD149" i="7"/>
  <c r="CD96" i="7"/>
  <c r="CC3" i="3"/>
  <c r="CB3" i="12"/>
  <c r="CC24" i="3"/>
  <c r="CD22" i="3"/>
  <c r="CB56" i="3"/>
  <c r="CB55" i="3"/>
  <c r="CB57" i="3"/>
  <c r="CB58" i="3"/>
  <c r="CB54" i="3"/>
  <c r="CE4" i="12"/>
  <c r="CE4" i="11"/>
  <c r="CD79" i="11"/>
  <c r="CD80" i="11" s="1"/>
  <c r="CD27" i="11"/>
  <c r="CD11" i="12" s="1"/>
  <c r="CD95" i="12" s="1"/>
  <c r="CD15" i="11"/>
  <c r="CC5" i="12"/>
  <c r="CC5" i="11"/>
  <c r="CC65" i="3"/>
  <c r="CC101" i="12" s="1"/>
  <c r="CC133" i="12" s="1"/>
  <c r="CC5" i="6"/>
  <c r="CC27" i="6"/>
  <c r="CC234" i="25" s="1"/>
  <c r="CC26" i="6"/>
  <c r="CC233" i="25" s="1"/>
  <c r="CC33" i="6"/>
  <c r="CC240" i="25" s="1"/>
  <c r="CC29" i="6"/>
  <c r="CC236" i="25" s="1"/>
  <c r="CC21" i="6"/>
  <c r="CC228" i="25" s="1"/>
  <c r="CC34" i="6"/>
  <c r="CC241" i="25" s="1"/>
  <c r="CC28" i="6"/>
  <c r="CC235" i="25" s="1"/>
  <c r="CC36" i="6"/>
  <c r="CC243" i="25" s="1"/>
  <c r="CC25" i="6"/>
  <c r="CC232" i="25" s="1"/>
  <c r="CC24" i="6"/>
  <c r="CC231" i="25" s="1"/>
  <c r="CC22" i="6"/>
  <c r="CC229" i="25" s="1"/>
  <c r="CC31" i="6"/>
  <c r="CC238" i="25" s="1"/>
  <c r="CC23" i="6"/>
  <c r="CC230" i="25" s="1"/>
  <c r="CC32" i="6"/>
  <c r="CC239" i="25" s="1"/>
  <c r="CC20" i="6"/>
  <c r="CC227" i="25" s="1"/>
  <c r="CC37" i="6"/>
  <c r="CC244" i="25" s="1"/>
  <c r="CC30" i="6"/>
  <c r="CC237" i="25" s="1"/>
  <c r="CC19" i="6"/>
  <c r="CC226" i="25" s="1"/>
  <c r="CC35" i="6"/>
  <c r="CC242" i="25" s="1"/>
  <c r="CD10" i="6"/>
  <c r="CE4" i="6"/>
  <c r="CD16" i="6"/>
  <c r="CD51" i="6"/>
  <c r="CF51" i="3"/>
  <c r="CD33" i="3"/>
  <c r="CD41" i="10" s="1"/>
  <c r="CD108" i="3"/>
  <c r="CD106" i="3"/>
  <c r="CD105" i="3"/>
  <c r="CD109" i="3"/>
  <c r="CD103" i="3"/>
  <c r="CD107" i="3"/>
  <c r="CD104" i="3"/>
  <c r="CD101" i="3"/>
  <c r="CD97" i="3"/>
  <c r="CD260" i="10" s="1"/>
  <c r="CD102" i="3"/>
  <c r="CE90" i="3"/>
  <c r="CD89" i="3"/>
  <c r="CD91" i="3" s="1"/>
  <c r="CE94" i="3"/>
  <c r="CE93" i="3"/>
  <c r="CE41" i="3"/>
  <c r="CE43" i="3"/>
  <c r="CE30" i="3"/>
  <c r="CE40" i="3"/>
  <c r="CE38" i="3"/>
  <c r="CE37" i="3"/>
  <c r="CE36" i="3"/>
  <c r="CE39" i="3"/>
  <c r="CE44" i="3"/>
  <c r="CF23" i="3"/>
  <c r="CE26" i="3"/>
  <c r="CE42" i="3"/>
  <c r="CF49" i="3"/>
  <c r="CD27" i="3"/>
  <c r="CF48" i="3"/>
  <c r="CF52" i="3"/>
  <c r="CI50" i="3"/>
  <c r="CC98" i="3"/>
  <c r="CC248" i="10" s="1"/>
  <c r="BY342" i="7"/>
  <c r="CE70" i="30" l="1"/>
  <c r="CE93" i="27" s="1"/>
  <c r="CE68" i="30"/>
  <c r="CE69" i="30"/>
  <c r="CE95" i="3"/>
  <c r="CE233" i="10" s="1"/>
  <c r="CE100" i="3"/>
  <c r="CF32" i="3"/>
  <c r="CF29" i="3"/>
  <c r="CF72" i="7" s="1"/>
  <c r="CF31" i="3"/>
  <c r="CF35" i="3"/>
  <c r="CE64" i="30"/>
  <c r="CE66" i="30" s="1"/>
  <c r="CE96" i="3"/>
  <c r="CE234" i="10" s="1"/>
  <c r="CB38" i="25"/>
  <c r="CB66" i="25" s="1"/>
  <c r="CB77" i="27" s="1"/>
  <c r="CD138" i="28"/>
  <c r="CD142" i="28"/>
  <c r="BE347" i="7"/>
  <c r="BE348" i="7" s="1"/>
  <c r="BE344" i="7"/>
  <c r="BF340" i="7" s="1"/>
  <c r="CC134" i="28"/>
  <c r="CA144" i="28"/>
  <c r="CB136" i="28"/>
  <c r="CB137" i="28" s="1"/>
  <c r="CB141" i="28" s="1"/>
  <c r="CB143" i="28" s="1"/>
  <c r="CB254" i="10" s="1"/>
  <c r="CA41" i="28"/>
  <c r="CA19" i="25"/>
  <c r="CA60" i="27" s="1"/>
  <c r="CA94" i="25"/>
  <c r="CA101" i="25" s="1"/>
  <c r="CA102" i="25" s="1"/>
  <c r="CA69" i="28"/>
  <c r="CA33" i="25"/>
  <c r="CA80" i="27" s="1"/>
  <c r="CA110" i="25"/>
  <c r="CD74" i="27"/>
  <c r="CD113" i="27" s="1"/>
  <c r="CC63" i="28"/>
  <c r="CC115" i="28"/>
  <c r="CC111" i="28"/>
  <c r="CC105" i="28"/>
  <c r="CE30" i="30"/>
  <c r="CE29" i="30"/>
  <c r="CE28" i="30"/>
  <c r="CE46" i="29" s="1"/>
  <c r="CE27" i="30"/>
  <c r="CD31" i="30"/>
  <c r="CC195" i="25"/>
  <c r="CC194" i="25"/>
  <c r="CC193" i="25"/>
  <c r="CC192" i="25"/>
  <c r="CC191" i="25"/>
  <c r="CC190" i="25"/>
  <c r="CC189" i="25"/>
  <c r="CC188" i="25"/>
  <c r="CC187" i="25"/>
  <c r="CC186" i="25"/>
  <c r="CC185" i="25"/>
  <c r="CC180" i="25"/>
  <c r="CC179" i="25"/>
  <c r="CC178" i="25"/>
  <c r="CC177" i="25"/>
  <c r="CC176" i="25"/>
  <c r="CC183" i="25"/>
  <c r="CC182" i="25"/>
  <c r="CC181" i="25"/>
  <c r="CC184" i="25"/>
  <c r="CC268" i="25"/>
  <c r="CC52" i="25" s="1"/>
  <c r="CC219" i="25"/>
  <c r="CC135" i="28"/>
  <c r="CC130" i="28"/>
  <c r="CC67" i="28"/>
  <c r="CC66" i="28"/>
  <c r="CC39" i="28"/>
  <c r="CC38" i="28"/>
  <c r="CE155" i="28"/>
  <c r="CE156" i="28" s="1"/>
  <c r="CF65" i="30"/>
  <c r="CE71" i="30"/>
  <c r="CD136" i="27"/>
  <c r="CD92" i="27"/>
  <c r="CE83" i="30"/>
  <c r="CE82" i="30"/>
  <c r="CE81" i="30"/>
  <c r="CE80" i="30"/>
  <c r="CE79" i="30"/>
  <c r="CE78" i="30"/>
  <c r="CE77" i="30"/>
  <c r="CE75" i="30"/>
  <c r="CE74" i="30"/>
  <c r="CE76" i="30"/>
  <c r="CC94" i="27"/>
  <c r="CC135" i="27"/>
  <c r="CC137" i="27" s="1"/>
  <c r="CD72" i="30"/>
  <c r="CA97" i="27"/>
  <c r="CA139" i="27"/>
  <c r="CA140" i="27" s="1"/>
  <c r="CA125" i="25"/>
  <c r="CA158" i="25"/>
  <c r="CA159" i="25" s="1"/>
  <c r="CB82" i="25"/>
  <c r="CB96" i="27" s="1"/>
  <c r="CB124" i="25"/>
  <c r="CB18" i="11"/>
  <c r="CB21" i="11" s="1"/>
  <c r="CB12" i="6"/>
  <c r="CB40" i="28"/>
  <c r="BZ61" i="25"/>
  <c r="BZ142" i="25"/>
  <c r="BZ101" i="25"/>
  <c r="BZ102" i="25" s="1"/>
  <c r="CB68" i="28"/>
  <c r="BY66" i="27"/>
  <c r="BY67" i="27" s="1"/>
  <c r="BY64" i="27"/>
  <c r="BZ25" i="25"/>
  <c r="BZ26" i="25" s="1"/>
  <c r="CD2" i="26"/>
  <c r="CD2" i="28"/>
  <c r="CD104" i="28" s="1"/>
  <c r="CC1" i="26"/>
  <c r="CC1" i="28"/>
  <c r="CA140" i="25"/>
  <c r="CA141" i="25" s="1"/>
  <c r="CA116" i="27"/>
  <c r="CA117" i="27" s="1"/>
  <c r="CB108" i="25"/>
  <c r="CB140" i="25" s="1"/>
  <c r="CB141" i="25" s="1"/>
  <c r="CD73" i="27"/>
  <c r="CC112" i="27"/>
  <c r="CC114" i="27" s="1"/>
  <c r="CC75" i="27"/>
  <c r="CB17" i="11"/>
  <c r="CB20" i="11" s="1"/>
  <c r="CD1" i="30"/>
  <c r="CD25" i="30"/>
  <c r="CD23" i="29"/>
  <c r="CD48" i="29" s="1"/>
  <c r="CD49" i="29" s="1"/>
  <c r="CE40" i="30"/>
  <c r="CE34" i="30"/>
  <c r="CE38" i="30"/>
  <c r="CE2" i="30"/>
  <c r="CE36" i="30"/>
  <c r="CE35" i="30"/>
  <c r="CF24" i="30"/>
  <c r="CE42" i="30"/>
  <c r="CE39" i="30"/>
  <c r="CE41" i="30"/>
  <c r="CE37" i="30"/>
  <c r="CE33" i="30"/>
  <c r="CE23" i="30"/>
  <c r="CD2" i="27"/>
  <c r="CD2" i="25"/>
  <c r="CD2" i="29"/>
  <c r="CD47" i="29"/>
  <c r="CC1" i="27"/>
  <c r="CC1" i="29"/>
  <c r="CC1" i="25"/>
  <c r="CA113" i="12"/>
  <c r="CA10" i="12"/>
  <c r="CA5" i="8" s="1"/>
  <c r="CB23" i="11"/>
  <c r="CB10" i="12" s="1"/>
  <c r="CB5" i="8" s="1"/>
  <c r="CC81" i="10"/>
  <c r="CC168" i="10" s="1"/>
  <c r="CB352" i="10"/>
  <c r="CB341" i="10"/>
  <c r="CB351" i="10"/>
  <c r="CB353" i="10"/>
  <c r="BY343" i="7"/>
  <c r="CC3" i="12"/>
  <c r="CC3" i="10"/>
  <c r="CC3" i="7"/>
  <c r="CC58" i="10"/>
  <c r="CC48" i="25" s="1"/>
  <c r="BZ338" i="7"/>
  <c r="BZ189" i="10"/>
  <c r="BZ176" i="10"/>
  <c r="CE15" i="10"/>
  <c r="CE278" i="7"/>
  <c r="CE150" i="7"/>
  <c r="CE202" i="7"/>
  <c r="CE97" i="7"/>
  <c r="CA60" i="10"/>
  <c r="CD5" i="10"/>
  <c r="CD5" i="7"/>
  <c r="CE64" i="10"/>
  <c r="CE202" i="10"/>
  <c r="CD54" i="10"/>
  <c r="CD45" i="10"/>
  <c r="CD46" i="10"/>
  <c r="CD50" i="10"/>
  <c r="CD47" i="10"/>
  <c r="CD52" i="10"/>
  <c r="CD51" i="10"/>
  <c r="CD48" i="10"/>
  <c r="CD49" i="10"/>
  <c r="CD53" i="10"/>
  <c r="CA221" i="10"/>
  <c r="CB168" i="10"/>
  <c r="CB49" i="25" s="1"/>
  <c r="CB101" i="27" s="1"/>
  <c r="CB167" i="10"/>
  <c r="CB149" i="10"/>
  <c r="CD21" i="10"/>
  <c r="CD24" i="10"/>
  <c r="CD22" i="10"/>
  <c r="CD28" i="10"/>
  <c r="CD23" i="10"/>
  <c r="CD27" i="10"/>
  <c r="CD20" i="10"/>
  <c r="CD25" i="10"/>
  <c r="CD26" i="10"/>
  <c r="CC3" i="6"/>
  <c r="CB87" i="10"/>
  <c r="CB272" i="10" s="1"/>
  <c r="CB144" i="10"/>
  <c r="CB66" i="10"/>
  <c r="CB83" i="10" s="1"/>
  <c r="CB177" i="10" s="1"/>
  <c r="CB156" i="10"/>
  <c r="CB155" i="10"/>
  <c r="CB154" i="10"/>
  <c r="CB43" i="10"/>
  <c r="CB252" i="10" s="1"/>
  <c r="CB17" i="10"/>
  <c r="CB238" i="10" s="1"/>
  <c r="CB204" i="10"/>
  <c r="CB264" i="10" s="1"/>
  <c r="CC219" i="10"/>
  <c r="CD212" i="10"/>
  <c r="CD208" i="10"/>
  <c r="CD209" i="10"/>
  <c r="CD206" i="10"/>
  <c r="CD210" i="10"/>
  <c r="CD211" i="10"/>
  <c r="CD213" i="10"/>
  <c r="CD207" i="10"/>
  <c r="CD214" i="10"/>
  <c r="CD215" i="10"/>
  <c r="CF4" i="10"/>
  <c r="CF4" i="7"/>
  <c r="CE201" i="7"/>
  <c r="CE149" i="7"/>
  <c r="CE96" i="7"/>
  <c r="CD77" i="10"/>
  <c r="CD75" i="10"/>
  <c r="CD74" i="10"/>
  <c r="CD69" i="10"/>
  <c r="CD76" i="10"/>
  <c r="CD72" i="10"/>
  <c r="CD73" i="10"/>
  <c r="CD68" i="10"/>
  <c r="CD70" i="10"/>
  <c r="CD71" i="10"/>
  <c r="CC3" i="11"/>
  <c r="CD3" i="3"/>
  <c r="CE22" i="3"/>
  <c r="CD24" i="3"/>
  <c r="CC56" i="3"/>
  <c r="CC55" i="3"/>
  <c r="CC54" i="3"/>
  <c r="CC57" i="3"/>
  <c r="CC58" i="3"/>
  <c r="CD5" i="12"/>
  <c r="CD5" i="11"/>
  <c r="CF4" i="12"/>
  <c r="CF4" i="11"/>
  <c r="CE79" i="11"/>
  <c r="CE80" i="11" s="1"/>
  <c r="CE27" i="11"/>
  <c r="CE11" i="12" s="1"/>
  <c r="CE95" i="12" s="1"/>
  <c r="CE15" i="11"/>
  <c r="CF4" i="6"/>
  <c r="CD25" i="6"/>
  <c r="CD232" i="25" s="1"/>
  <c r="CD27" i="6"/>
  <c r="CD234" i="25" s="1"/>
  <c r="CD21" i="6"/>
  <c r="CD228" i="25" s="1"/>
  <c r="CD26" i="6"/>
  <c r="CD233" i="25" s="1"/>
  <c r="CD29" i="6"/>
  <c r="CD236" i="25" s="1"/>
  <c r="CD23" i="6"/>
  <c r="CD230" i="25" s="1"/>
  <c r="CD20" i="6"/>
  <c r="CD227" i="25" s="1"/>
  <c r="CD31" i="6"/>
  <c r="CD238" i="25" s="1"/>
  <c r="CD34" i="6"/>
  <c r="CD241" i="25" s="1"/>
  <c r="CD32" i="6"/>
  <c r="CD239" i="25" s="1"/>
  <c r="CD28" i="6"/>
  <c r="CD235" i="25" s="1"/>
  <c r="CD22" i="6"/>
  <c r="CD229" i="25" s="1"/>
  <c r="CD36" i="6"/>
  <c r="CD243" i="25" s="1"/>
  <c r="CD37" i="6"/>
  <c r="CD244" i="25" s="1"/>
  <c r="CD24" i="6"/>
  <c r="CD231" i="25" s="1"/>
  <c r="CD30" i="6"/>
  <c r="CD237" i="25" s="1"/>
  <c r="CD35" i="6"/>
  <c r="CD242" i="25" s="1"/>
  <c r="CD33" i="6"/>
  <c r="CD240" i="25" s="1"/>
  <c r="CD19" i="6"/>
  <c r="CD226" i="25" s="1"/>
  <c r="CD65" i="3"/>
  <c r="CD101" i="12" s="1"/>
  <c r="CD133" i="12" s="1"/>
  <c r="CD5" i="6"/>
  <c r="CE10" i="6"/>
  <c r="CE16" i="6"/>
  <c r="CE51" i="6"/>
  <c r="CJ50" i="3"/>
  <c r="CG52" i="3"/>
  <c r="CD98" i="3"/>
  <c r="CD248" i="10" s="1"/>
  <c r="CG49" i="3"/>
  <c r="CG48" i="3"/>
  <c r="CE27" i="3"/>
  <c r="CG51" i="3"/>
  <c r="CF93" i="3"/>
  <c r="CF94" i="3"/>
  <c r="CF43" i="3"/>
  <c r="CF41" i="3"/>
  <c r="CF30" i="3"/>
  <c r="CF40" i="3"/>
  <c r="CF38" i="3"/>
  <c r="CF44" i="3"/>
  <c r="CF42" i="3"/>
  <c r="CF36" i="3"/>
  <c r="CF26" i="3"/>
  <c r="CF39" i="3"/>
  <c r="CF37" i="3"/>
  <c r="CG23" i="3"/>
  <c r="CE109" i="3"/>
  <c r="CE107" i="3"/>
  <c r="CE105" i="3"/>
  <c r="CE102" i="3"/>
  <c r="CE103" i="3"/>
  <c r="CE108" i="3"/>
  <c r="CE104" i="3"/>
  <c r="CE97" i="3"/>
  <c r="CE260" i="10" s="1"/>
  <c r="CE106" i="3"/>
  <c r="CF90" i="3"/>
  <c r="CE101" i="3"/>
  <c r="CE89" i="3"/>
  <c r="CE91" i="3" s="1"/>
  <c r="CE33" i="3"/>
  <c r="CE41" i="10" s="1"/>
  <c r="BZ342" i="7"/>
  <c r="CF69" i="30" l="1"/>
  <c r="CF68" i="30"/>
  <c r="CF70" i="30"/>
  <c r="CF93" i="27" s="1"/>
  <c r="CF95" i="3"/>
  <c r="CF233" i="10" s="1"/>
  <c r="CF100" i="3"/>
  <c r="CG35" i="3"/>
  <c r="CG29" i="3"/>
  <c r="CG72" i="7" s="1"/>
  <c r="CG31" i="3"/>
  <c r="CG32" i="3"/>
  <c r="CF64" i="30"/>
  <c r="CF66" i="30" s="1"/>
  <c r="CF96" i="3"/>
  <c r="CF234" i="10" s="1"/>
  <c r="CE138" i="28"/>
  <c r="CC38" i="25"/>
  <c r="CC66" i="25" s="1"/>
  <c r="CC77" i="27" s="1"/>
  <c r="CE142" i="28"/>
  <c r="BF347" i="7"/>
  <c r="BF348" i="7" s="1"/>
  <c r="BF344" i="7"/>
  <c r="BG340" i="7" s="1"/>
  <c r="CD134" i="28"/>
  <c r="CB144" i="28"/>
  <c r="CC136" i="28"/>
  <c r="CC137" i="28" s="1"/>
  <c r="CC141" i="28" s="1"/>
  <c r="CC143" i="28" s="1"/>
  <c r="CC254" i="10" s="1"/>
  <c r="CC49" i="25"/>
  <c r="CC101" i="27" s="1"/>
  <c r="CB41" i="28"/>
  <c r="CB19" i="25"/>
  <c r="CB60" i="27" s="1"/>
  <c r="CB94" i="25"/>
  <c r="CB101" i="25" s="1"/>
  <c r="CB102" i="25" s="1"/>
  <c r="CB69" i="28"/>
  <c r="CB33" i="25"/>
  <c r="CB80" i="27" s="1"/>
  <c r="CB110" i="25"/>
  <c r="CE74" i="27"/>
  <c r="CE113" i="27" s="1"/>
  <c r="CD115" i="28"/>
  <c r="CD111" i="28"/>
  <c r="CD63" i="28"/>
  <c r="CD105" i="28"/>
  <c r="CF29" i="30"/>
  <c r="CF30" i="30"/>
  <c r="CF27" i="30"/>
  <c r="CF28" i="30"/>
  <c r="CF46" i="29" s="1"/>
  <c r="CE31" i="30"/>
  <c r="CD192" i="25"/>
  <c r="CD191" i="25"/>
  <c r="CD195" i="25"/>
  <c r="CD194" i="25"/>
  <c r="CD193" i="25"/>
  <c r="CD190" i="25"/>
  <c r="CD189" i="25"/>
  <c r="CD188" i="25"/>
  <c r="CD187" i="25"/>
  <c r="CD186" i="25"/>
  <c r="CD185" i="25"/>
  <c r="CD184" i="25"/>
  <c r="CD183" i="25"/>
  <c r="CD182" i="25"/>
  <c r="CD181" i="25"/>
  <c r="CD179" i="25"/>
  <c r="CD178" i="25"/>
  <c r="CD177" i="25"/>
  <c r="CD176" i="25"/>
  <c r="CD180" i="25"/>
  <c r="CD268" i="25"/>
  <c r="CD52" i="25" s="1"/>
  <c r="CD219" i="25"/>
  <c r="CD135" i="28"/>
  <c r="CD130" i="28"/>
  <c r="CD67" i="28"/>
  <c r="CD66" i="28"/>
  <c r="CD39" i="28"/>
  <c r="CD38" i="28"/>
  <c r="CF155" i="28"/>
  <c r="CF156" i="28" s="1"/>
  <c r="CD94" i="27"/>
  <c r="CD135" i="27"/>
  <c r="CD137" i="27" s="1"/>
  <c r="CF81" i="30"/>
  <c r="CF80" i="30"/>
  <c r="CF79" i="30"/>
  <c r="CF78" i="30"/>
  <c r="CF77" i="30"/>
  <c r="CF83" i="30"/>
  <c r="CF82" i="30"/>
  <c r="CF75" i="30"/>
  <c r="CF74" i="30"/>
  <c r="CF76" i="30"/>
  <c r="CE136" i="27"/>
  <c r="CE92" i="27"/>
  <c r="CE72" i="30"/>
  <c r="CG65" i="30"/>
  <c r="CF71" i="30"/>
  <c r="CB97" i="27"/>
  <c r="CB139" i="27"/>
  <c r="CB140" i="27" s="1"/>
  <c r="CB125" i="25"/>
  <c r="CB158" i="25"/>
  <c r="CB159" i="25" s="1"/>
  <c r="CC82" i="25"/>
  <c r="CC96" i="27" s="1"/>
  <c r="CC124" i="25"/>
  <c r="CC18" i="11"/>
  <c r="CC21" i="11" s="1"/>
  <c r="CC12" i="6"/>
  <c r="CC40" i="28"/>
  <c r="BY68" i="27"/>
  <c r="CA61" i="25"/>
  <c r="CA142" i="25"/>
  <c r="CE2" i="26"/>
  <c r="CE2" i="28"/>
  <c r="CE104" i="28" s="1"/>
  <c r="CD1" i="26"/>
  <c r="CD1" i="28"/>
  <c r="CC68" i="28"/>
  <c r="CA25" i="25"/>
  <c r="CA26" i="25" s="1"/>
  <c r="BZ66" i="27"/>
  <c r="BZ67" i="27" s="1"/>
  <c r="BZ64" i="27"/>
  <c r="CB109" i="25"/>
  <c r="CB116" i="27"/>
  <c r="CB117" i="27" s="1"/>
  <c r="CA78" i="27"/>
  <c r="CC108" i="25"/>
  <c r="CC109" i="25" s="1"/>
  <c r="CE73" i="27"/>
  <c r="CD112" i="27"/>
  <c r="CD114" i="27" s="1"/>
  <c r="CD75" i="27"/>
  <c r="CE25" i="30"/>
  <c r="CE1" i="30"/>
  <c r="CF42" i="30"/>
  <c r="CF36" i="30"/>
  <c r="CF33" i="30"/>
  <c r="CF40" i="30"/>
  <c r="CF34" i="30"/>
  <c r="CG24" i="30"/>
  <c r="CF2" i="30"/>
  <c r="CF38" i="30"/>
  <c r="CF39" i="30"/>
  <c r="CF23" i="30"/>
  <c r="CF41" i="30"/>
  <c r="CF37" i="30"/>
  <c r="CF35" i="30"/>
  <c r="CE47" i="29"/>
  <c r="CE23" i="29"/>
  <c r="CE48" i="29" s="1"/>
  <c r="CE49" i="29" s="1"/>
  <c r="CE2" i="27"/>
  <c r="CE2" i="25"/>
  <c r="CE2" i="29"/>
  <c r="CD1" i="27"/>
  <c r="CD1" i="25"/>
  <c r="CD1" i="29"/>
  <c r="CB113" i="12"/>
  <c r="CB221" i="10"/>
  <c r="CC17" i="11"/>
  <c r="CC20" i="11" s="1"/>
  <c r="CC23" i="11" s="1"/>
  <c r="CD219" i="10"/>
  <c r="CC149" i="10"/>
  <c r="CC167" i="10"/>
  <c r="CD81" i="10"/>
  <c r="CG4" i="10"/>
  <c r="CG4" i="7"/>
  <c r="CF202" i="10"/>
  <c r="CF64" i="10"/>
  <c r="CE45" i="10"/>
  <c r="CE51" i="10"/>
  <c r="CE49" i="10"/>
  <c r="CE47" i="10"/>
  <c r="CE54" i="10"/>
  <c r="CE46" i="10"/>
  <c r="CE50" i="10"/>
  <c r="CE53" i="10"/>
  <c r="CE52" i="10"/>
  <c r="CE48" i="10"/>
  <c r="CA338" i="7"/>
  <c r="CA176" i="10"/>
  <c r="CA189" i="10"/>
  <c r="CC154" i="10"/>
  <c r="CC43" i="10"/>
  <c r="CC252" i="10" s="1"/>
  <c r="CC156" i="10"/>
  <c r="CC87" i="10"/>
  <c r="CC272" i="10" s="1"/>
  <c r="CC17" i="10"/>
  <c r="CC238" i="10" s="1"/>
  <c r="CC144" i="10"/>
  <c r="CC155" i="10"/>
  <c r="CC66" i="10"/>
  <c r="CC83" i="10" s="1"/>
  <c r="CC177" i="10" s="1"/>
  <c r="CC204" i="10"/>
  <c r="CC264" i="10" s="1"/>
  <c r="CF15" i="10"/>
  <c r="CF202" i="7"/>
  <c r="CF278" i="7"/>
  <c r="CF150" i="7"/>
  <c r="CF97" i="7"/>
  <c r="CE5" i="10"/>
  <c r="CE5" i="7"/>
  <c r="CB60" i="10"/>
  <c r="CE22" i="10"/>
  <c r="CE21" i="10"/>
  <c r="CE20" i="10"/>
  <c r="CE28" i="10"/>
  <c r="CE24" i="10"/>
  <c r="CE27" i="10"/>
  <c r="CE26" i="10"/>
  <c r="CE23" i="10"/>
  <c r="CE25" i="10"/>
  <c r="CC341" i="10"/>
  <c r="CC352" i="10"/>
  <c r="CC351" i="10"/>
  <c r="CC353" i="10"/>
  <c r="CD3" i="10"/>
  <c r="CD3" i="7"/>
  <c r="CD58" i="10"/>
  <c r="CD48" i="25" s="1"/>
  <c r="CF149" i="7"/>
  <c r="CF96" i="7"/>
  <c r="CF201" i="7"/>
  <c r="CE71" i="10"/>
  <c r="CE69" i="10"/>
  <c r="CE74" i="10"/>
  <c r="CE76" i="10"/>
  <c r="CE70" i="10"/>
  <c r="CE75" i="10"/>
  <c r="CE68" i="10"/>
  <c r="CE77" i="10"/>
  <c r="CE72" i="10"/>
  <c r="CE73" i="10"/>
  <c r="CE210" i="10"/>
  <c r="CE206" i="10"/>
  <c r="CE207" i="10"/>
  <c r="CE213" i="10"/>
  <c r="CE212" i="10"/>
  <c r="CE211" i="10"/>
  <c r="CE208" i="10"/>
  <c r="CE215" i="10"/>
  <c r="CE214" i="10"/>
  <c r="CE209" i="10"/>
  <c r="BZ343" i="7"/>
  <c r="CD3" i="11"/>
  <c r="CD3" i="12"/>
  <c r="CD3" i="6"/>
  <c r="CE3" i="3"/>
  <c r="CD56" i="3"/>
  <c r="CD57" i="3"/>
  <c r="CD54" i="3"/>
  <c r="CD58" i="3"/>
  <c r="CD55" i="3"/>
  <c r="CE24" i="3"/>
  <c r="CF22" i="3"/>
  <c r="CE5" i="12"/>
  <c r="CE5" i="11"/>
  <c r="CF15" i="11"/>
  <c r="CF79" i="11"/>
  <c r="CF80" i="11" s="1"/>
  <c r="CF27" i="11"/>
  <c r="CF11" i="12" s="1"/>
  <c r="CF95" i="12" s="1"/>
  <c r="CG4" i="12"/>
  <c r="CG4" i="11"/>
  <c r="CG4" i="6"/>
  <c r="CE27" i="6"/>
  <c r="CE234" i="25" s="1"/>
  <c r="CE25" i="6"/>
  <c r="CE232" i="25" s="1"/>
  <c r="CE31" i="6"/>
  <c r="CE238" i="25" s="1"/>
  <c r="CE29" i="6"/>
  <c r="CE236" i="25" s="1"/>
  <c r="CE21" i="6"/>
  <c r="CE228" i="25" s="1"/>
  <c r="CE20" i="6"/>
  <c r="CE227" i="25" s="1"/>
  <c r="CE26" i="6"/>
  <c r="CE233" i="25" s="1"/>
  <c r="CE34" i="6"/>
  <c r="CE241" i="25" s="1"/>
  <c r="CE23" i="6"/>
  <c r="CE230" i="25" s="1"/>
  <c r="CE32" i="6"/>
  <c r="CE239" i="25" s="1"/>
  <c r="CE33" i="6"/>
  <c r="CE240" i="25" s="1"/>
  <c r="CE28" i="6"/>
  <c r="CE235" i="25" s="1"/>
  <c r="CE36" i="6"/>
  <c r="CE243" i="25" s="1"/>
  <c r="CE22" i="6"/>
  <c r="CE229" i="25" s="1"/>
  <c r="CE24" i="6"/>
  <c r="CE231" i="25" s="1"/>
  <c r="CE35" i="6"/>
  <c r="CE242" i="25" s="1"/>
  <c r="CE30" i="6"/>
  <c r="CE237" i="25" s="1"/>
  <c r="CE37" i="6"/>
  <c r="CE244" i="25" s="1"/>
  <c r="CE19" i="6"/>
  <c r="CE226" i="25" s="1"/>
  <c r="CF10" i="6"/>
  <c r="CE65" i="3"/>
  <c r="CE101" i="12" s="1"/>
  <c r="CE133" i="12" s="1"/>
  <c r="CE5" i="6"/>
  <c r="CF51" i="6"/>
  <c r="CF16" i="6"/>
  <c r="CF33" i="3"/>
  <c r="CF41" i="10" s="1"/>
  <c r="CH49" i="3"/>
  <c r="CH51" i="3"/>
  <c r="CH52" i="3"/>
  <c r="CG93" i="3"/>
  <c r="CG94" i="3"/>
  <c r="CG44" i="3"/>
  <c r="CG42" i="3"/>
  <c r="CG40" i="3"/>
  <c r="CG43" i="3"/>
  <c r="CG38" i="3"/>
  <c r="CG37" i="3"/>
  <c r="CG39" i="3"/>
  <c r="CH23" i="3"/>
  <c r="CG26" i="3"/>
  <c r="CG30" i="3"/>
  <c r="CG36" i="3"/>
  <c r="CG41" i="3"/>
  <c r="CF108" i="3"/>
  <c r="CF106" i="3"/>
  <c r="CF104" i="3"/>
  <c r="CF105" i="3"/>
  <c r="CF107" i="3"/>
  <c r="CF101" i="3"/>
  <c r="CF109" i="3"/>
  <c r="CF102" i="3"/>
  <c r="CF97" i="3"/>
  <c r="CF260" i="10" s="1"/>
  <c r="CF103" i="3"/>
  <c r="CF89" i="3"/>
  <c r="CF91" i="3" s="1"/>
  <c r="CG90" i="3"/>
  <c r="CF27" i="3"/>
  <c r="CK50" i="3"/>
  <c r="CE98" i="3"/>
  <c r="CE248" i="10" s="1"/>
  <c r="CH48" i="3"/>
  <c r="CA342" i="7"/>
  <c r="CG70" i="30" l="1"/>
  <c r="CG93" i="27" s="1"/>
  <c r="CG68" i="30"/>
  <c r="CG69" i="30"/>
  <c r="CG95" i="3"/>
  <c r="CG233" i="10" s="1"/>
  <c r="CG100" i="3"/>
  <c r="CH32" i="3"/>
  <c r="CH31" i="3"/>
  <c r="CH35" i="3"/>
  <c r="CH29" i="3"/>
  <c r="CH72" i="7" s="1"/>
  <c r="CG64" i="30"/>
  <c r="CG66" i="30" s="1"/>
  <c r="CG96" i="3"/>
  <c r="CG234" i="10" s="1"/>
  <c r="CD108" i="25"/>
  <c r="CD109" i="25" s="1"/>
  <c r="CD38" i="25"/>
  <c r="CD66" i="25" s="1"/>
  <c r="CD77" i="27" s="1"/>
  <c r="CF142" i="28"/>
  <c r="CF138" i="28"/>
  <c r="BG347" i="7"/>
  <c r="BG348" i="7" s="1"/>
  <c r="BG344" i="7"/>
  <c r="BH340" i="7" s="1"/>
  <c r="CD136" i="28"/>
  <c r="CD137" i="28" s="1"/>
  <c r="CD141" i="28" s="1"/>
  <c r="CD143" i="28" s="1"/>
  <c r="CD254" i="10" s="1"/>
  <c r="CE134" i="28"/>
  <c r="CB61" i="25"/>
  <c r="CC144" i="28"/>
  <c r="CB25" i="25"/>
  <c r="CB26" i="25" s="1"/>
  <c r="CB64" i="27"/>
  <c r="CC69" i="28"/>
  <c r="CC110" i="25"/>
  <c r="CC33" i="25"/>
  <c r="CC80" i="27" s="1"/>
  <c r="CC41" i="28"/>
  <c r="CC94" i="25"/>
  <c r="CC101" i="25" s="1"/>
  <c r="CC102" i="25" s="1"/>
  <c r="CC19" i="25"/>
  <c r="CC60" i="27" s="1"/>
  <c r="CF74" i="27"/>
  <c r="CF113" i="27" s="1"/>
  <c r="DW113" i="27" s="1"/>
  <c r="CB142" i="25"/>
  <c r="CE111" i="28"/>
  <c r="CE63" i="28"/>
  <c r="CE105" i="28"/>
  <c r="CE115" i="28"/>
  <c r="CF31" i="30"/>
  <c r="CG29" i="30"/>
  <c r="CG74" i="27" s="1"/>
  <c r="CG30" i="30"/>
  <c r="CG27" i="30"/>
  <c r="CG28" i="30"/>
  <c r="CG46" i="29" s="1"/>
  <c r="CE195" i="25"/>
  <c r="CE194" i="25"/>
  <c r="CE193" i="25"/>
  <c r="CE192" i="25"/>
  <c r="CE191" i="25"/>
  <c r="CE185" i="25"/>
  <c r="CE184" i="25"/>
  <c r="CE183" i="25"/>
  <c r="CE182" i="25"/>
  <c r="CE181" i="25"/>
  <c r="CE190" i="25"/>
  <c r="CE189" i="25"/>
  <c r="CE188" i="25"/>
  <c r="CE187" i="25"/>
  <c r="CE186" i="25"/>
  <c r="CE180" i="25"/>
  <c r="CE179" i="25"/>
  <c r="CE178" i="25"/>
  <c r="CE177" i="25"/>
  <c r="CE176" i="25"/>
  <c r="CE268" i="25"/>
  <c r="CE52" i="25" s="1"/>
  <c r="CE219" i="25"/>
  <c r="CE135" i="28"/>
  <c r="CE67" i="28"/>
  <c r="CE66" i="28"/>
  <c r="CE130" i="28"/>
  <c r="CE39" i="28"/>
  <c r="CE38" i="28"/>
  <c r="CG155" i="28"/>
  <c r="CG156" i="28" s="1"/>
  <c r="CE3" i="11"/>
  <c r="CH65" i="30"/>
  <c r="CG71" i="30"/>
  <c r="CF136" i="27"/>
  <c r="DW136" i="27" s="1"/>
  <c r="CF92" i="27"/>
  <c r="CF72" i="30"/>
  <c r="CG81" i="30"/>
  <c r="CG80" i="30"/>
  <c r="CG79" i="30"/>
  <c r="CG78" i="30"/>
  <c r="CG77" i="30"/>
  <c r="CG76" i="30"/>
  <c r="CG83" i="30"/>
  <c r="CG82" i="30"/>
  <c r="CG75" i="30"/>
  <c r="CG74" i="30"/>
  <c r="CE94" i="27"/>
  <c r="CE135" i="27"/>
  <c r="CE137" i="27" s="1"/>
  <c r="CC97" i="27"/>
  <c r="CC139" i="27"/>
  <c r="CC140" i="27" s="1"/>
  <c r="CC125" i="25"/>
  <c r="CC158" i="25"/>
  <c r="CC159" i="25" s="1"/>
  <c r="CD82" i="25"/>
  <c r="CD96" i="27" s="1"/>
  <c r="CD124" i="25"/>
  <c r="CD18" i="11"/>
  <c r="CD21" i="11" s="1"/>
  <c r="CD12" i="6"/>
  <c r="CD68" i="28"/>
  <c r="CE1" i="26"/>
  <c r="CE1" i="28"/>
  <c r="CA66" i="27"/>
  <c r="CA67" i="27" s="1"/>
  <c r="CA64" i="27"/>
  <c r="BZ68" i="27"/>
  <c r="CF2" i="26"/>
  <c r="CF2" i="28"/>
  <c r="CF104" i="28" s="1"/>
  <c r="CB66" i="27"/>
  <c r="CB67" i="27" s="1"/>
  <c r="CD40" i="28"/>
  <c r="CC140" i="25"/>
  <c r="CC141" i="25" s="1"/>
  <c r="CB78" i="27"/>
  <c r="CC116" i="27"/>
  <c r="CC117" i="27" s="1"/>
  <c r="CF73" i="27"/>
  <c r="CE112" i="27"/>
  <c r="CE114" i="27" s="1"/>
  <c r="CE75" i="27"/>
  <c r="CF1" i="30"/>
  <c r="CF25" i="30"/>
  <c r="CF47" i="29"/>
  <c r="CG42" i="30"/>
  <c r="CG37" i="30"/>
  <c r="CG34" i="30"/>
  <c r="CG39" i="30"/>
  <c r="CG40" i="30"/>
  <c r="CG33" i="30"/>
  <c r="CG38" i="30"/>
  <c r="CG41" i="30"/>
  <c r="CG36" i="30"/>
  <c r="CH24" i="30"/>
  <c r="CG2" i="30"/>
  <c r="CG35" i="30"/>
  <c r="CG23" i="30"/>
  <c r="CE1" i="27"/>
  <c r="CE1" i="25"/>
  <c r="CE1" i="29"/>
  <c r="CF23" i="29"/>
  <c r="CF48" i="29" s="1"/>
  <c r="CF49" i="29" s="1"/>
  <c r="CF2" i="27"/>
  <c r="CF2" i="25"/>
  <c r="CF2" i="29"/>
  <c r="CC113" i="12"/>
  <c r="CC10" i="12"/>
  <c r="CC5" i="8" s="1"/>
  <c r="CC221" i="10"/>
  <c r="CE81" i="10"/>
  <c r="CE168" i="10" s="1"/>
  <c r="CF5" i="10"/>
  <c r="CF5" i="7"/>
  <c r="CE3" i="10"/>
  <c r="CE3" i="7"/>
  <c r="CA343" i="7"/>
  <c r="CD168" i="10"/>
  <c r="CD49" i="25" s="1"/>
  <c r="CD101" i="27" s="1"/>
  <c r="CG149" i="7"/>
  <c r="CG201" i="7"/>
  <c r="CG96" i="7"/>
  <c r="CE3" i="12"/>
  <c r="CE219" i="10"/>
  <c r="CD351" i="10"/>
  <c r="CD352" i="10"/>
  <c r="CD353" i="10"/>
  <c r="CD341" i="10"/>
  <c r="CD154" i="10"/>
  <c r="CD156" i="10"/>
  <c r="CD43" i="10"/>
  <c r="CD252" i="10" s="1"/>
  <c r="CD17" i="10"/>
  <c r="CD238" i="10" s="1"/>
  <c r="CD155" i="10"/>
  <c r="CD66" i="10"/>
  <c r="CD83" i="10" s="1"/>
  <c r="CD177" i="10" s="1"/>
  <c r="CD87" i="10"/>
  <c r="CD272" i="10" s="1"/>
  <c r="CD204" i="10"/>
  <c r="CD144" i="10"/>
  <c r="CB338" i="7"/>
  <c r="CB176" i="10"/>
  <c r="CB189" i="10"/>
  <c r="CC60" i="10"/>
  <c r="CG15" i="10"/>
  <c r="CG202" i="7"/>
  <c r="CG278" i="7"/>
  <c r="CG150" i="7"/>
  <c r="CG97" i="7"/>
  <c r="CF24" i="10"/>
  <c r="CF23" i="10"/>
  <c r="CF22" i="10"/>
  <c r="CF25" i="10"/>
  <c r="CF20" i="10"/>
  <c r="CF27" i="10"/>
  <c r="CF26" i="10"/>
  <c r="CF28" i="10"/>
  <c r="CF21" i="10"/>
  <c r="CE58" i="10"/>
  <c r="CE48" i="25" s="1"/>
  <c r="CG202" i="10"/>
  <c r="CG64" i="10"/>
  <c r="CH4" i="10"/>
  <c r="CH4" i="7"/>
  <c r="CE3" i="6"/>
  <c r="CF75" i="10"/>
  <c r="CF74" i="10"/>
  <c r="CF77" i="10"/>
  <c r="CF76" i="10"/>
  <c r="CF69" i="10"/>
  <c r="CF71" i="10"/>
  <c r="CF73" i="10"/>
  <c r="CF68" i="10"/>
  <c r="CF72" i="10"/>
  <c r="CF70" i="10"/>
  <c r="CF46" i="10"/>
  <c r="CF45" i="10"/>
  <c r="CF52" i="10"/>
  <c r="CF53" i="10"/>
  <c r="CF51" i="10"/>
  <c r="CF47" i="10"/>
  <c r="CF49" i="10"/>
  <c r="CF50" i="10"/>
  <c r="CF48" i="10"/>
  <c r="CF54" i="10"/>
  <c r="CD167" i="10"/>
  <c r="CD149" i="10"/>
  <c r="CF210" i="10"/>
  <c r="CF209" i="10"/>
  <c r="CF215" i="10"/>
  <c r="CF214" i="10"/>
  <c r="CF208" i="10"/>
  <c r="CF207" i="10"/>
  <c r="CF212" i="10"/>
  <c r="CF206" i="10"/>
  <c r="CF211" i="10"/>
  <c r="CF213" i="10"/>
  <c r="CD17" i="11"/>
  <c r="CD20" i="11" s="1"/>
  <c r="CD23" i="11" s="1"/>
  <c r="CF3" i="3"/>
  <c r="CG22" i="3"/>
  <c r="CF24" i="3"/>
  <c r="CE56" i="3"/>
  <c r="CE55" i="3"/>
  <c r="CE57" i="3"/>
  <c r="CE54" i="3"/>
  <c r="CE58" i="3"/>
  <c r="CG79" i="11"/>
  <c r="CG80" i="11" s="1"/>
  <c r="CG27" i="11"/>
  <c r="CG11" i="12" s="1"/>
  <c r="CG95" i="12" s="1"/>
  <c r="CG15" i="11"/>
  <c r="CF5" i="12"/>
  <c r="CF5" i="11"/>
  <c r="CH4" i="12"/>
  <c r="CH4" i="11"/>
  <c r="CG10" i="6"/>
  <c r="CF25" i="6"/>
  <c r="CF232" i="25" s="1"/>
  <c r="CF27" i="6"/>
  <c r="CF234" i="25" s="1"/>
  <c r="CF20" i="6"/>
  <c r="CF227" i="25" s="1"/>
  <c r="CF26" i="6"/>
  <c r="CF233" i="25" s="1"/>
  <c r="CF31" i="6"/>
  <c r="CF238" i="25" s="1"/>
  <c r="CF33" i="6"/>
  <c r="CF240" i="25" s="1"/>
  <c r="CF36" i="6"/>
  <c r="CF243" i="25" s="1"/>
  <c r="CF34" i="6"/>
  <c r="CF241" i="25" s="1"/>
  <c r="CF21" i="6"/>
  <c r="CF228" i="25" s="1"/>
  <c r="CF37" i="6"/>
  <c r="CF244" i="25" s="1"/>
  <c r="CF28" i="6"/>
  <c r="CF235" i="25" s="1"/>
  <c r="CF24" i="6"/>
  <c r="CF231" i="25" s="1"/>
  <c r="CF29" i="6"/>
  <c r="CF236" i="25" s="1"/>
  <c r="CF32" i="6"/>
  <c r="CF239" i="25" s="1"/>
  <c r="CF23" i="6"/>
  <c r="CF230" i="25" s="1"/>
  <c r="CF22" i="6"/>
  <c r="CF229" i="25" s="1"/>
  <c r="CF35" i="6"/>
  <c r="CF242" i="25" s="1"/>
  <c r="CF30" i="6"/>
  <c r="CF237" i="25" s="1"/>
  <c r="CF19" i="6"/>
  <c r="CF226" i="25" s="1"/>
  <c r="CF65" i="3"/>
  <c r="CF101" i="12" s="1"/>
  <c r="CF133" i="12" s="1"/>
  <c r="CF5" i="6"/>
  <c r="CH4" i="6"/>
  <c r="CG16" i="6"/>
  <c r="CG51" i="6"/>
  <c r="CI52" i="3"/>
  <c r="CI48" i="3"/>
  <c r="CH94" i="3"/>
  <c r="CH93" i="3"/>
  <c r="CH43" i="3"/>
  <c r="CH41" i="3"/>
  <c r="CH39" i="3"/>
  <c r="CH40" i="3"/>
  <c r="CH38" i="3"/>
  <c r="CH37" i="3"/>
  <c r="CH36" i="3"/>
  <c r="CH44" i="3"/>
  <c r="CH42" i="3"/>
  <c r="CI23" i="3"/>
  <c r="CH26" i="3"/>
  <c r="CH30" i="3"/>
  <c r="CI49" i="3"/>
  <c r="CF98" i="3"/>
  <c r="CF248" i="10" s="1"/>
  <c r="CG27" i="3"/>
  <c r="CL50" i="3"/>
  <c r="CI51" i="3"/>
  <c r="CG33" i="3"/>
  <c r="CG41" i="10" s="1"/>
  <c r="CG107" i="3"/>
  <c r="CG105" i="3"/>
  <c r="CG103" i="3"/>
  <c r="CG109" i="3"/>
  <c r="CG104" i="3"/>
  <c r="CG108" i="3"/>
  <c r="CG102" i="3"/>
  <c r="CG106" i="3"/>
  <c r="CG101" i="3"/>
  <c r="CG97" i="3"/>
  <c r="CG260" i="10" s="1"/>
  <c r="CH90" i="3"/>
  <c r="CG89" i="3"/>
  <c r="CG91" i="3" s="1"/>
  <c r="CB342" i="7"/>
  <c r="CH68" i="30" l="1"/>
  <c r="CH69" i="30"/>
  <c r="CH70" i="30"/>
  <c r="CH93" i="27" s="1"/>
  <c r="CH96" i="3"/>
  <c r="CH234" i="10" s="1"/>
  <c r="CH100" i="3"/>
  <c r="CI29" i="3"/>
  <c r="CI72" i="7" s="1"/>
  <c r="CI35" i="3"/>
  <c r="CI31" i="3"/>
  <c r="CI32" i="3"/>
  <c r="CH64" i="30"/>
  <c r="CH66" i="30" s="1"/>
  <c r="CD140" i="25"/>
  <c r="CD141" i="25" s="1"/>
  <c r="CE38" i="25"/>
  <c r="CE66" i="25" s="1"/>
  <c r="CE77" i="27" s="1"/>
  <c r="CE136" i="28"/>
  <c r="CE137" i="28" s="1"/>
  <c r="CE141" i="28" s="1"/>
  <c r="CE143" i="28" s="1"/>
  <c r="CE254" i="10" s="1"/>
  <c r="CG142" i="28"/>
  <c r="BH347" i="7"/>
  <c r="BH348" i="7" s="1"/>
  <c r="BH344" i="7"/>
  <c r="BI340" i="7" s="1"/>
  <c r="CG138" i="28"/>
  <c r="CF134" i="28"/>
  <c r="CD144" i="28"/>
  <c r="CC61" i="25"/>
  <c r="CC25" i="25"/>
  <c r="CC26" i="25" s="1"/>
  <c r="CE49" i="25"/>
  <c r="CE101" i="27" s="1"/>
  <c r="CC64" i="27"/>
  <c r="CD69" i="28"/>
  <c r="CD110" i="25"/>
  <c r="CD33" i="25"/>
  <c r="CD80" i="27" s="1"/>
  <c r="CD41" i="28"/>
  <c r="CD94" i="25"/>
  <c r="CD19" i="25"/>
  <c r="CD60" i="27" s="1"/>
  <c r="CE17" i="11"/>
  <c r="CE20" i="11" s="1"/>
  <c r="CF63" i="28"/>
  <c r="CF115" i="28"/>
  <c r="CF111" i="28"/>
  <c r="CF105" i="28"/>
  <c r="CH29" i="30"/>
  <c r="CH30" i="30"/>
  <c r="CH28" i="30"/>
  <c r="CH46" i="29" s="1"/>
  <c r="CH27" i="30"/>
  <c r="CG31" i="30"/>
  <c r="CC142" i="25"/>
  <c r="CF195" i="25"/>
  <c r="CF194" i="25"/>
  <c r="CF193" i="25"/>
  <c r="CF192" i="25"/>
  <c r="CF191" i="25"/>
  <c r="CF190" i="25"/>
  <c r="CF189" i="25"/>
  <c r="CF188" i="25"/>
  <c r="CF187" i="25"/>
  <c r="CF186" i="25"/>
  <c r="CF185" i="25"/>
  <c r="CF184" i="25"/>
  <c r="CF183" i="25"/>
  <c r="CF182" i="25"/>
  <c r="CF181" i="25"/>
  <c r="CF180" i="25"/>
  <c r="CF179" i="25"/>
  <c r="CF178" i="25"/>
  <c r="CF177" i="25"/>
  <c r="CF176" i="25"/>
  <c r="CF135" i="28"/>
  <c r="CF130" i="28"/>
  <c r="CF39" i="28"/>
  <c r="CF67" i="28"/>
  <c r="CF38" i="28"/>
  <c r="CF66" i="28"/>
  <c r="CH155" i="28"/>
  <c r="CH156" i="28" s="1"/>
  <c r="CF3" i="12"/>
  <c r="CG72" i="30"/>
  <c r="CG136" i="27"/>
  <c r="CG92" i="27"/>
  <c r="CF94" i="27"/>
  <c r="CF135" i="27"/>
  <c r="CH83" i="30"/>
  <c r="CH82" i="30"/>
  <c r="CH81" i="30"/>
  <c r="CH80" i="30"/>
  <c r="CH79" i="30"/>
  <c r="CH76" i="30"/>
  <c r="CH75" i="30"/>
  <c r="CH74" i="30"/>
  <c r="CH78" i="30"/>
  <c r="CH77" i="30"/>
  <c r="CI65" i="30"/>
  <c r="CH71" i="30"/>
  <c r="CD97" i="27"/>
  <c r="CD139" i="27"/>
  <c r="CD140" i="27" s="1"/>
  <c r="CD125" i="25"/>
  <c r="CD158" i="25"/>
  <c r="CD159" i="25" s="1"/>
  <c r="CE82" i="25"/>
  <c r="CE96" i="27" s="1"/>
  <c r="CE124" i="25"/>
  <c r="CE12" i="6"/>
  <c r="CE18" i="11"/>
  <c r="CE21" i="11" s="1"/>
  <c r="CB68" i="27"/>
  <c r="CG2" i="26"/>
  <c r="CG2" i="28"/>
  <c r="CG104" i="28" s="1"/>
  <c r="CF1" i="26"/>
  <c r="CF1" i="28"/>
  <c r="CE68" i="28"/>
  <c r="CE40" i="28"/>
  <c r="CA68" i="27"/>
  <c r="CC78" i="27"/>
  <c r="CE108" i="25"/>
  <c r="CF112" i="27"/>
  <c r="CF75" i="27"/>
  <c r="CG113" i="27"/>
  <c r="CG73" i="27"/>
  <c r="CD116" i="27"/>
  <c r="CD117" i="27" s="1"/>
  <c r="CD78" i="27"/>
  <c r="CG2" i="27"/>
  <c r="CG2" i="29"/>
  <c r="CG2" i="25"/>
  <c r="CG47" i="29"/>
  <c r="CG23" i="29"/>
  <c r="CG48" i="29" s="1"/>
  <c r="CG49" i="29" s="1"/>
  <c r="CG1" i="30"/>
  <c r="CG25" i="30"/>
  <c r="CH42" i="30"/>
  <c r="CH39" i="30"/>
  <c r="CH34" i="30"/>
  <c r="CH40" i="30"/>
  <c r="CH37" i="30"/>
  <c r="CH35" i="30"/>
  <c r="CH2" i="30"/>
  <c r="CH41" i="30"/>
  <c r="CH38" i="30"/>
  <c r="CI24" i="30"/>
  <c r="CH33" i="30"/>
  <c r="CH36" i="30"/>
  <c r="CH23" i="30"/>
  <c r="CF1" i="27"/>
  <c r="CF1" i="25"/>
  <c r="CF1" i="29"/>
  <c r="CD10" i="12"/>
  <c r="CD5" i="8" s="1"/>
  <c r="CD113" i="12"/>
  <c r="CE23" i="11"/>
  <c r="CE10" i="12" s="1"/>
  <c r="CE5" i="8" s="1"/>
  <c r="CD60" i="10"/>
  <c r="CD176" i="10" s="1"/>
  <c r="CF81" i="10"/>
  <c r="CF168" i="10" s="1"/>
  <c r="CE341" i="10"/>
  <c r="CE352" i="10"/>
  <c r="CE351" i="10"/>
  <c r="CE353" i="10"/>
  <c r="CB343" i="7"/>
  <c r="CE154" i="10"/>
  <c r="CE43" i="10"/>
  <c r="CE252" i="10" s="1"/>
  <c r="CE155" i="10"/>
  <c r="CE144" i="10"/>
  <c r="CE204" i="10"/>
  <c r="CE264" i="10" s="1"/>
  <c r="CE17" i="10"/>
  <c r="CE238" i="10" s="1"/>
  <c r="CE156" i="10"/>
  <c r="CE87" i="10"/>
  <c r="CE272" i="10" s="1"/>
  <c r="CE66" i="10"/>
  <c r="CE83" i="10" s="1"/>
  <c r="CE177" i="10" s="1"/>
  <c r="CF58" i="10"/>
  <c r="CF48" i="25" s="1"/>
  <c r="CG45" i="10"/>
  <c r="CG46" i="10"/>
  <c r="CG48" i="10"/>
  <c r="CG51" i="10"/>
  <c r="CG54" i="10"/>
  <c r="CG53" i="10"/>
  <c r="CG52" i="10"/>
  <c r="CG49" i="10"/>
  <c r="CG47" i="10"/>
  <c r="CG50" i="10"/>
  <c r="CG5" i="10"/>
  <c r="CG5" i="7"/>
  <c r="CH15" i="10"/>
  <c r="CH202" i="7"/>
  <c r="CH278" i="7"/>
  <c r="CH97" i="7"/>
  <c r="CH150" i="7"/>
  <c r="CG74" i="10"/>
  <c r="CG73" i="10"/>
  <c r="CG76" i="10"/>
  <c r="CG68" i="10"/>
  <c r="CG69" i="10"/>
  <c r="CG71" i="10"/>
  <c r="CG72" i="10"/>
  <c r="CG77" i="10"/>
  <c r="CG70" i="10"/>
  <c r="CG75" i="10"/>
  <c r="CD264" i="10"/>
  <c r="CD221" i="10"/>
  <c r="CH202" i="10"/>
  <c r="CH64" i="10"/>
  <c r="CI4" i="10"/>
  <c r="CI4" i="7"/>
  <c r="CG206" i="10"/>
  <c r="CG208" i="10"/>
  <c r="CG207" i="10"/>
  <c r="CG213" i="10"/>
  <c r="CG211" i="10"/>
  <c r="CG214" i="10"/>
  <c r="CG209" i="10"/>
  <c r="CG210" i="10"/>
  <c r="CG215" i="10"/>
  <c r="CG212" i="10"/>
  <c r="CF219" i="10"/>
  <c r="CE167" i="10"/>
  <c r="CE149" i="10"/>
  <c r="CG22" i="10"/>
  <c r="CG24" i="10"/>
  <c r="CG20" i="10"/>
  <c r="CG28" i="10"/>
  <c r="CG27" i="10"/>
  <c r="CG21" i="10"/>
  <c r="CG25" i="10"/>
  <c r="CG26" i="10"/>
  <c r="CG23" i="10"/>
  <c r="CH201" i="7"/>
  <c r="CH149" i="7"/>
  <c r="CH96" i="7"/>
  <c r="CF3" i="10"/>
  <c r="CF3" i="7"/>
  <c r="CC338" i="7"/>
  <c r="CC189" i="10"/>
  <c r="CC176" i="10"/>
  <c r="CF3" i="6"/>
  <c r="CF3" i="11"/>
  <c r="CG3" i="3"/>
  <c r="CG3" i="12" s="1"/>
  <c r="CF56" i="3"/>
  <c r="CF55" i="3"/>
  <c r="CF54" i="3"/>
  <c r="CF58" i="3"/>
  <c r="CF57" i="3"/>
  <c r="CH22" i="3"/>
  <c r="CG24" i="3"/>
  <c r="CG5" i="12"/>
  <c r="CG5" i="11"/>
  <c r="CH79" i="11"/>
  <c r="CH80" i="11" s="1"/>
  <c r="CH27" i="11"/>
  <c r="CH11" i="12" s="1"/>
  <c r="CH95" i="12" s="1"/>
  <c r="CH15" i="11"/>
  <c r="CI4" i="12"/>
  <c r="CI4" i="11"/>
  <c r="CI4" i="6"/>
  <c r="CG27" i="6"/>
  <c r="CG234" i="25" s="1"/>
  <c r="CG25" i="6"/>
  <c r="CG232" i="25" s="1"/>
  <c r="CG21" i="6"/>
  <c r="CG228" i="25" s="1"/>
  <c r="CG31" i="6"/>
  <c r="CG238" i="25" s="1"/>
  <c r="CG29" i="6"/>
  <c r="CG236" i="25" s="1"/>
  <c r="CG33" i="6"/>
  <c r="CG240" i="25" s="1"/>
  <c r="CG20" i="6"/>
  <c r="CG227" i="25" s="1"/>
  <c r="CG23" i="6"/>
  <c r="CG230" i="25" s="1"/>
  <c r="CG34" i="6"/>
  <c r="CG241" i="25" s="1"/>
  <c r="CG22" i="6"/>
  <c r="CG229" i="25" s="1"/>
  <c r="CG36" i="6"/>
  <c r="CG243" i="25" s="1"/>
  <c r="CG37" i="6"/>
  <c r="CG244" i="25" s="1"/>
  <c r="CG26" i="6"/>
  <c r="CG233" i="25" s="1"/>
  <c r="CG28" i="6"/>
  <c r="CG235" i="25" s="1"/>
  <c r="CG30" i="6"/>
  <c r="CG237" i="25" s="1"/>
  <c r="CG19" i="6"/>
  <c r="CG226" i="25" s="1"/>
  <c r="CG35" i="6"/>
  <c r="CG242" i="25" s="1"/>
  <c r="CG24" i="6"/>
  <c r="CG231" i="25" s="1"/>
  <c r="CG32" i="6"/>
  <c r="CG239" i="25" s="1"/>
  <c r="CH10" i="6"/>
  <c r="CG65" i="3"/>
  <c r="CG101" i="12" s="1"/>
  <c r="CG133" i="12" s="1"/>
  <c r="CG5" i="6"/>
  <c r="CH16" i="6"/>
  <c r="CH51" i="6"/>
  <c r="CH106" i="3"/>
  <c r="CH104" i="3"/>
  <c r="CH109" i="3"/>
  <c r="CH107" i="3"/>
  <c r="CH102" i="3"/>
  <c r="CH101" i="3"/>
  <c r="CH105" i="3"/>
  <c r="CH97" i="3"/>
  <c r="CH260" i="10" s="1"/>
  <c r="CH103" i="3"/>
  <c r="CH89" i="3"/>
  <c r="CH91" i="3" s="1"/>
  <c r="CH108" i="3"/>
  <c r="CI90" i="3"/>
  <c r="CM50" i="3"/>
  <c r="CH27" i="3"/>
  <c r="CH33" i="3"/>
  <c r="CH41" i="10" s="1"/>
  <c r="CJ48" i="3"/>
  <c r="CH95" i="3"/>
  <c r="CH233" i="10" s="1"/>
  <c r="CG98" i="3"/>
  <c r="CG248" i="10" s="1"/>
  <c r="CJ52" i="3"/>
  <c r="CJ51" i="3"/>
  <c r="CJ49" i="3"/>
  <c r="CI93" i="3"/>
  <c r="CI94" i="3"/>
  <c r="CI42" i="3"/>
  <c r="CI40" i="3"/>
  <c r="CI38" i="3"/>
  <c r="CI37" i="3"/>
  <c r="CI36" i="3"/>
  <c r="CI26" i="3"/>
  <c r="CI44" i="3"/>
  <c r="CI39" i="3"/>
  <c r="CI43" i="3"/>
  <c r="CI41" i="3"/>
  <c r="CI30" i="3"/>
  <c r="CJ23" i="3"/>
  <c r="CC342" i="7"/>
  <c r="CI68" i="30" l="1"/>
  <c r="CI69" i="30"/>
  <c r="CI70" i="30"/>
  <c r="CI96" i="3"/>
  <c r="CI234" i="10" s="1"/>
  <c r="CI100" i="3"/>
  <c r="CE144" i="28"/>
  <c r="CJ29" i="3"/>
  <c r="CJ72" i="7" s="1"/>
  <c r="CJ31" i="3"/>
  <c r="CJ32" i="3"/>
  <c r="CJ35" i="3"/>
  <c r="CI64" i="30"/>
  <c r="CI66" i="30" s="1"/>
  <c r="CI93" i="27"/>
  <c r="CF351" i="10"/>
  <c r="CH142" i="28"/>
  <c r="CH138" i="28"/>
  <c r="BI347" i="7"/>
  <c r="BI348" i="7" s="1"/>
  <c r="BI344" i="7"/>
  <c r="BJ340" i="7" s="1"/>
  <c r="CG134" i="28"/>
  <c r="CC66" i="27"/>
  <c r="CC67" i="27" s="1"/>
  <c r="CC68" i="27" s="1"/>
  <c r="CF136" i="28"/>
  <c r="CF137" i="28" s="1"/>
  <c r="CF141" i="28" s="1"/>
  <c r="CF143" i="28" s="1"/>
  <c r="CF254" i="10" s="1"/>
  <c r="CF49" i="25"/>
  <c r="CF101" i="27" s="1"/>
  <c r="CE41" i="28"/>
  <c r="CE94" i="25"/>
  <c r="CE101" i="25" s="1"/>
  <c r="CE102" i="25" s="1"/>
  <c r="CE19" i="25"/>
  <c r="CE60" i="27" s="1"/>
  <c r="CE69" i="28"/>
  <c r="CE110" i="25"/>
  <c r="CE33" i="25"/>
  <c r="CE80" i="27" s="1"/>
  <c r="CH74" i="27"/>
  <c r="CH113" i="27" s="1"/>
  <c r="CH31" i="30"/>
  <c r="CG63" i="28"/>
  <c r="CG115" i="28"/>
  <c r="CG105" i="28"/>
  <c r="CG111" i="28"/>
  <c r="CI30" i="30"/>
  <c r="CI27" i="30"/>
  <c r="CI28" i="30"/>
  <c r="CI46" i="29" s="1"/>
  <c r="CI29" i="30"/>
  <c r="CG195" i="25"/>
  <c r="CG194" i="25"/>
  <c r="CG193" i="25"/>
  <c r="CG192" i="25"/>
  <c r="CG191" i="25"/>
  <c r="CG190" i="25"/>
  <c r="CG189" i="25"/>
  <c r="CG188" i="25"/>
  <c r="CG187" i="25"/>
  <c r="CG186" i="25"/>
  <c r="CG185" i="25"/>
  <c r="CG180" i="25"/>
  <c r="CG179" i="25"/>
  <c r="CG178" i="25"/>
  <c r="CG177" i="25"/>
  <c r="CG176" i="25"/>
  <c r="CG184" i="25"/>
  <c r="CG183" i="25"/>
  <c r="CG182" i="25"/>
  <c r="CG181" i="25"/>
  <c r="CG268" i="25"/>
  <c r="CG52" i="25" s="1"/>
  <c r="CG219" i="25"/>
  <c r="CG135" i="28"/>
  <c r="CG130" i="28"/>
  <c r="CG67" i="28"/>
  <c r="CG39" i="28"/>
  <c r="CG38" i="28"/>
  <c r="CG66" i="28"/>
  <c r="CI155" i="28"/>
  <c r="CI156" i="28" s="1"/>
  <c r="CH136" i="27"/>
  <c r="CH92" i="27"/>
  <c r="CH72" i="30"/>
  <c r="CF137" i="27"/>
  <c r="DW135" i="27"/>
  <c r="DW137" i="27" s="1"/>
  <c r="CJ65" i="30"/>
  <c r="CI71" i="30"/>
  <c r="CF353" i="10"/>
  <c r="CI83" i="30"/>
  <c r="CI82" i="30"/>
  <c r="CI81" i="30"/>
  <c r="CI80" i="30"/>
  <c r="CI79" i="30"/>
  <c r="CI75" i="30"/>
  <c r="CI74" i="30"/>
  <c r="CI78" i="30"/>
  <c r="CI77" i="30"/>
  <c r="CI76" i="30"/>
  <c r="CG94" i="27"/>
  <c r="CG135" i="27"/>
  <c r="CG137" i="27" s="1"/>
  <c r="CE97" i="27"/>
  <c r="CE139" i="27"/>
  <c r="CE140" i="27" s="1"/>
  <c r="CE125" i="25"/>
  <c r="CE158" i="25"/>
  <c r="CE159" i="25" s="1"/>
  <c r="CF114" i="27"/>
  <c r="DW112" i="27"/>
  <c r="DW114" i="27" s="1"/>
  <c r="CF18" i="11"/>
  <c r="CF21" i="11" s="1"/>
  <c r="CF341" i="10"/>
  <c r="CF12" i="6"/>
  <c r="CF352" i="10"/>
  <c r="CF40" i="28"/>
  <c r="CF68" i="28"/>
  <c r="CD101" i="25"/>
  <c r="CD102" i="25" s="1"/>
  <c r="CD142" i="25"/>
  <c r="CH2" i="26"/>
  <c r="CH2" i="28"/>
  <c r="CH104" i="28" s="1"/>
  <c r="CG1" i="26"/>
  <c r="CG1" i="28"/>
  <c r="CD25" i="25"/>
  <c r="CD26" i="25" s="1"/>
  <c r="CD61" i="25"/>
  <c r="CE140" i="25"/>
  <c r="CE141" i="25" s="1"/>
  <c r="CE109" i="25"/>
  <c r="CG112" i="27"/>
  <c r="CG114" i="27" s="1"/>
  <c r="CG75" i="27"/>
  <c r="CH73" i="27"/>
  <c r="CE116" i="27"/>
  <c r="CE117" i="27" s="1"/>
  <c r="CE78" i="27"/>
  <c r="CG1" i="27"/>
  <c r="CG1" i="25"/>
  <c r="CG1" i="29"/>
  <c r="CH47" i="29"/>
  <c r="CH23" i="29"/>
  <c r="CH48" i="29" s="1"/>
  <c r="CH49" i="29" s="1"/>
  <c r="CH25" i="30"/>
  <c r="CH1" i="30"/>
  <c r="CI40" i="30"/>
  <c r="CI34" i="30"/>
  <c r="CI33" i="30"/>
  <c r="CJ24" i="30"/>
  <c r="CI37" i="30"/>
  <c r="CI2" i="30"/>
  <c r="CI41" i="30"/>
  <c r="CI39" i="30"/>
  <c r="CI23" i="30"/>
  <c r="CI36" i="30"/>
  <c r="CI35" i="30"/>
  <c r="CI38" i="30"/>
  <c r="CI42" i="30"/>
  <c r="CH2" i="27"/>
  <c r="CH2" i="25"/>
  <c r="CH2" i="29"/>
  <c r="CD189" i="10"/>
  <c r="CE113" i="12"/>
  <c r="CD338" i="7"/>
  <c r="CD343" i="7" s="1"/>
  <c r="CE60" i="10"/>
  <c r="CE189" i="10" s="1"/>
  <c r="CF17" i="11"/>
  <c r="CF20" i="11" s="1"/>
  <c r="CF23" i="11" s="1"/>
  <c r="CG81" i="10"/>
  <c r="CG168" i="10" s="1"/>
  <c r="CE221" i="10"/>
  <c r="CH45" i="10"/>
  <c r="CH46" i="10"/>
  <c r="CH48" i="10"/>
  <c r="CH53" i="10"/>
  <c r="CH52" i="10"/>
  <c r="CH50" i="10"/>
  <c r="CH51" i="10"/>
  <c r="CH54" i="10"/>
  <c r="CH49" i="10"/>
  <c r="CH47" i="10"/>
  <c r="CG219" i="10"/>
  <c r="CJ4" i="10"/>
  <c r="CJ4" i="7"/>
  <c r="CH5" i="10"/>
  <c r="CH5" i="7"/>
  <c r="CG3" i="11"/>
  <c r="CG3" i="10"/>
  <c r="CG3" i="7"/>
  <c r="CG58" i="10"/>
  <c r="CG48" i="25" s="1"/>
  <c r="CH27" i="10"/>
  <c r="CH28" i="10"/>
  <c r="CH23" i="10"/>
  <c r="CH20" i="10"/>
  <c r="CH21" i="10"/>
  <c r="CH24" i="10"/>
  <c r="CH25" i="10"/>
  <c r="CH26" i="10"/>
  <c r="CH22" i="10"/>
  <c r="CC343" i="7"/>
  <c r="CH77" i="10"/>
  <c r="CH76" i="10"/>
  <c r="CH69" i="10"/>
  <c r="CH70" i="10"/>
  <c r="CH72" i="10"/>
  <c r="CH71" i="10"/>
  <c r="CH68" i="10"/>
  <c r="CH75" i="10"/>
  <c r="CH73" i="10"/>
  <c r="CH74" i="10"/>
  <c r="CI202" i="7"/>
  <c r="CI15" i="10"/>
  <c r="CI278" i="7"/>
  <c r="CI97" i="7"/>
  <c r="CI150" i="7"/>
  <c r="CI202" i="10"/>
  <c r="CI64" i="10"/>
  <c r="CH212" i="10"/>
  <c r="CH210" i="10"/>
  <c r="CH211" i="10"/>
  <c r="CH215" i="10"/>
  <c r="CH206" i="10"/>
  <c r="CH207" i="10"/>
  <c r="CH208" i="10"/>
  <c r="CH209" i="10"/>
  <c r="CH214" i="10"/>
  <c r="CH213" i="10"/>
  <c r="CF167" i="10"/>
  <c r="CF149" i="10"/>
  <c r="CF43" i="10"/>
  <c r="CF252" i="10" s="1"/>
  <c r="CF155" i="10"/>
  <c r="CF66" i="10"/>
  <c r="CF83" i="10" s="1"/>
  <c r="CF177" i="10" s="1"/>
  <c r="CF144" i="10"/>
  <c r="CF87" i="10"/>
  <c r="CF272" i="10" s="1"/>
  <c r="CF17" i="10"/>
  <c r="CF238" i="10" s="1"/>
  <c r="CF154" i="10"/>
  <c r="CF156" i="10"/>
  <c r="CF204" i="10"/>
  <c r="CI149" i="7"/>
  <c r="CI201" i="7"/>
  <c r="CI96" i="7"/>
  <c r="CH3" i="3"/>
  <c r="CG3" i="6"/>
  <c r="CG56" i="3"/>
  <c r="CG57" i="3"/>
  <c r="CG54" i="3"/>
  <c r="CG351" i="10" s="1"/>
  <c r="CG58" i="3"/>
  <c r="CG55" i="3"/>
  <c r="CH24" i="3"/>
  <c r="CI22" i="3"/>
  <c r="CJ4" i="12"/>
  <c r="CJ4" i="11"/>
  <c r="CI79" i="11"/>
  <c r="CI80" i="11" s="1"/>
  <c r="CI27" i="11"/>
  <c r="CI11" i="12" s="1"/>
  <c r="CI95" i="12" s="1"/>
  <c r="CI15" i="11"/>
  <c r="CH5" i="12"/>
  <c r="CH5" i="11"/>
  <c r="CJ4" i="6"/>
  <c r="CI10" i="6"/>
  <c r="CH65" i="3"/>
  <c r="CH101" i="12" s="1"/>
  <c r="CH133" i="12" s="1"/>
  <c r="CH5" i="6"/>
  <c r="CI51" i="6"/>
  <c r="CI16" i="6"/>
  <c r="CH29" i="6"/>
  <c r="CH236" i="25" s="1"/>
  <c r="CH25" i="6"/>
  <c r="CH232" i="25" s="1"/>
  <c r="CH26" i="6"/>
  <c r="CH233" i="25" s="1"/>
  <c r="CH21" i="6"/>
  <c r="CH228" i="25" s="1"/>
  <c r="CH27" i="6"/>
  <c r="CH234" i="25" s="1"/>
  <c r="CH22" i="6"/>
  <c r="CH229" i="25" s="1"/>
  <c r="CH23" i="6"/>
  <c r="CH230" i="25" s="1"/>
  <c r="CH20" i="6"/>
  <c r="CH227" i="25" s="1"/>
  <c r="CH34" i="6"/>
  <c r="CH241" i="25" s="1"/>
  <c r="CH28" i="6"/>
  <c r="CH235" i="25" s="1"/>
  <c r="CH37" i="6"/>
  <c r="CH244" i="25" s="1"/>
  <c r="CH24" i="6"/>
  <c r="CH231" i="25" s="1"/>
  <c r="CH31" i="6"/>
  <c r="CH238" i="25" s="1"/>
  <c r="CH33" i="6"/>
  <c r="CH240" i="25" s="1"/>
  <c r="CH32" i="6"/>
  <c r="CH239" i="25" s="1"/>
  <c r="CH19" i="6"/>
  <c r="CH226" i="25" s="1"/>
  <c r="CH35" i="6"/>
  <c r="CH242" i="25" s="1"/>
  <c r="CH30" i="6"/>
  <c r="CH237" i="25" s="1"/>
  <c r="CH36" i="6"/>
  <c r="CH243" i="25" s="1"/>
  <c r="CI27" i="3"/>
  <c r="CK49" i="3"/>
  <c r="CK48" i="3"/>
  <c r="CN50" i="3"/>
  <c r="CK51" i="3"/>
  <c r="CK52" i="3"/>
  <c r="CI105" i="3"/>
  <c r="CI109" i="3"/>
  <c r="CI108" i="3"/>
  <c r="CI106" i="3"/>
  <c r="CI102" i="3"/>
  <c r="CI97" i="3"/>
  <c r="CI260" i="10" s="1"/>
  <c r="CI103" i="3"/>
  <c r="CI104" i="3"/>
  <c r="CI107" i="3"/>
  <c r="CI101" i="3"/>
  <c r="CI89" i="3"/>
  <c r="CI91" i="3" s="1"/>
  <c r="CJ90" i="3"/>
  <c r="CJ93" i="3"/>
  <c r="CJ44" i="3"/>
  <c r="CJ94" i="3"/>
  <c r="CJ42" i="3"/>
  <c r="CJ39" i="3"/>
  <c r="CJ40" i="3"/>
  <c r="CJ38" i="3"/>
  <c r="CJ36" i="3"/>
  <c r="CJ37" i="3"/>
  <c r="CJ26" i="3"/>
  <c r="CJ43" i="3"/>
  <c r="CJ41" i="3"/>
  <c r="CJ30" i="3"/>
  <c r="CK23" i="3"/>
  <c r="CI33" i="3"/>
  <c r="CI41" i="10" s="1"/>
  <c r="CI95" i="3"/>
  <c r="CI233" i="10" s="1"/>
  <c r="CH98" i="3"/>
  <c r="CH248" i="10" s="1"/>
  <c r="CD342" i="7"/>
  <c r="CJ68" i="30" l="1"/>
  <c r="CJ69" i="30"/>
  <c r="CJ70" i="30"/>
  <c r="CJ95" i="3"/>
  <c r="CJ233" i="10" s="1"/>
  <c r="CJ100" i="3"/>
  <c r="CI142" i="28"/>
  <c r="CK35" i="3"/>
  <c r="CK29" i="3"/>
  <c r="CK72" i="7" s="1"/>
  <c r="CK32" i="3"/>
  <c r="CK31" i="3"/>
  <c r="CJ93" i="27"/>
  <c r="CJ64" i="30"/>
  <c r="CJ66" i="30" s="1"/>
  <c r="CJ96" i="3"/>
  <c r="CJ234" i="10" s="1"/>
  <c r="CG108" i="25"/>
  <c r="CG109" i="25" s="1"/>
  <c r="CG38" i="25"/>
  <c r="CG66" i="25" s="1"/>
  <c r="CG77" i="27" s="1"/>
  <c r="BJ347" i="7"/>
  <c r="BJ348" i="7" s="1"/>
  <c r="BJ344" i="7"/>
  <c r="BK340" i="7" s="1"/>
  <c r="CI138" i="28"/>
  <c r="CH134" i="28"/>
  <c r="CF144" i="28"/>
  <c r="CG136" i="28"/>
  <c r="CG137" i="28" s="1"/>
  <c r="CG141" i="28" s="1"/>
  <c r="CG143" i="28" s="1"/>
  <c r="CG254" i="10" s="1"/>
  <c r="CG49" i="25"/>
  <c r="CG101" i="27" s="1"/>
  <c r="CF94" i="25"/>
  <c r="CF101" i="25" s="1"/>
  <c r="CF102" i="25" s="1"/>
  <c r="CF19" i="25"/>
  <c r="CF69" i="28"/>
  <c r="CF110" i="25"/>
  <c r="CF33" i="25"/>
  <c r="CF80" i="27" s="1"/>
  <c r="CF41" i="28"/>
  <c r="CI74" i="27"/>
  <c r="CI113" i="27" s="1"/>
  <c r="CI31" i="30"/>
  <c r="CH115" i="28"/>
  <c r="CH111" i="28"/>
  <c r="CH105" i="28"/>
  <c r="CH63" i="28"/>
  <c r="CJ29" i="30"/>
  <c r="CJ28" i="30"/>
  <c r="CJ46" i="29" s="1"/>
  <c r="CJ30" i="30"/>
  <c r="CJ27" i="30"/>
  <c r="CH192" i="25"/>
  <c r="CH191" i="25"/>
  <c r="CH195" i="25"/>
  <c r="CH194" i="25"/>
  <c r="CH193" i="25"/>
  <c r="CH190" i="25"/>
  <c r="CH189" i="25"/>
  <c r="CH188" i="25"/>
  <c r="CH187" i="25"/>
  <c r="CH186" i="25"/>
  <c r="CH185" i="25"/>
  <c r="CH184" i="25"/>
  <c r="CH183" i="25"/>
  <c r="CH182" i="25"/>
  <c r="CH181" i="25"/>
  <c r="CH179" i="25"/>
  <c r="CH178" i="25"/>
  <c r="CH177" i="25"/>
  <c r="CH176" i="25"/>
  <c r="CH180" i="25"/>
  <c r="CH219" i="25"/>
  <c r="CH268" i="25"/>
  <c r="CH52" i="25" s="1"/>
  <c r="CH135" i="28"/>
  <c r="CH130" i="28"/>
  <c r="CH67" i="28"/>
  <c r="CH66" i="28"/>
  <c r="CH39" i="28"/>
  <c r="CH38" i="28"/>
  <c r="CH3" i="6"/>
  <c r="CJ155" i="28"/>
  <c r="CJ156" i="28" s="1"/>
  <c r="CI136" i="27"/>
  <c r="CI92" i="27"/>
  <c r="CJ83" i="30"/>
  <c r="CJ82" i="30"/>
  <c r="CJ81" i="30"/>
  <c r="CJ80" i="30"/>
  <c r="CJ79" i="30"/>
  <c r="CJ78" i="30"/>
  <c r="CJ77" i="30"/>
  <c r="CJ75" i="30"/>
  <c r="CJ74" i="30"/>
  <c r="CJ76" i="30"/>
  <c r="CI72" i="30"/>
  <c r="CK65" i="30"/>
  <c r="CJ71" i="30"/>
  <c r="CH94" i="27"/>
  <c r="CH135" i="27"/>
  <c r="CH137" i="27" s="1"/>
  <c r="CG82" i="25"/>
  <c r="CG96" i="27" s="1"/>
  <c r="CG124" i="25"/>
  <c r="CG353" i="10"/>
  <c r="CG341" i="10"/>
  <c r="CG18" i="11"/>
  <c r="CG21" i="11" s="1"/>
  <c r="CG12" i="6"/>
  <c r="CG352" i="10"/>
  <c r="CG17" i="11"/>
  <c r="CG20" i="11" s="1"/>
  <c r="CE25" i="25"/>
  <c r="CE26" i="25" s="1"/>
  <c r="CD64" i="27"/>
  <c r="CD66" i="27"/>
  <c r="CD67" i="27" s="1"/>
  <c r="CI2" i="26"/>
  <c r="CI2" i="28"/>
  <c r="CI104" i="28" s="1"/>
  <c r="CH1" i="26"/>
  <c r="CH1" i="28"/>
  <c r="CG68" i="28"/>
  <c r="CE142" i="25"/>
  <c r="CG40" i="28"/>
  <c r="CE61" i="25"/>
  <c r="CE338" i="7"/>
  <c r="CE343" i="7" s="1"/>
  <c r="CI73" i="27"/>
  <c r="CH75" i="27"/>
  <c r="CH112" i="27"/>
  <c r="CH114" i="27" s="1"/>
  <c r="CE176" i="10"/>
  <c r="CI2" i="27"/>
  <c r="CI2" i="25"/>
  <c r="CI2" i="29"/>
  <c r="CH1" i="27"/>
  <c r="CH1" i="25"/>
  <c r="CH1" i="29"/>
  <c r="CI25" i="30"/>
  <c r="CI1" i="30"/>
  <c r="CI23" i="29"/>
  <c r="CI48" i="29" s="1"/>
  <c r="CI49" i="29" s="1"/>
  <c r="CJ39" i="30"/>
  <c r="CJ35" i="30"/>
  <c r="CJ40" i="30"/>
  <c r="CK24" i="30"/>
  <c r="CJ41" i="30"/>
  <c r="CJ42" i="30"/>
  <c r="CJ37" i="30"/>
  <c r="CJ36" i="30"/>
  <c r="CJ23" i="30"/>
  <c r="CJ38" i="30"/>
  <c r="CJ34" i="30"/>
  <c r="CJ33" i="30"/>
  <c r="CJ2" i="30"/>
  <c r="CI47" i="29"/>
  <c r="CF113" i="12"/>
  <c r="CF10" i="12"/>
  <c r="CF5" i="8" s="1"/>
  <c r="CG23" i="11"/>
  <c r="CG10" i="12" s="1"/>
  <c r="CG5" i="8" s="1"/>
  <c r="CF60" i="10"/>
  <c r="CF176" i="10" s="1"/>
  <c r="CH219" i="10"/>
  <c r="CK4" i="10"/>
  <c r="CK4" i="7"/>
  <c r="CI206" i="10"/>
  <c r="CI215" i="10"/>
  <c r="CI213" i="10"/>
  <c r="CI207" i="10"/>
  <c r="CI211" i="10"/>
  <c r="CI208" i="10"/>
  <c r="CI209" i="10"/>
  <c r="CI214" i="10"/>
  <c r="CI212" i="10"/>
  <c r="CI210" i="10"/>
  <c r="CG167" i="10"/>
  <c r="CG149" i="10"/>
  <c r="CH3" i="10"/>
  <c r="CH3" i="7"/>
  <c r="CG204" i="10"/>
  <c r="CG156" i="10"/>
  <c r="CG87" i="10"/>
  <c r="CG272" i="10" s="1"/>
  <c r="CG66" i="10"/>
  <c r="CG83" i="10" s="1"/>
  <c r="CG177" i="10" s="1"/>
  <c r="CG43" i="10"/>
  <c r="CG252" i="10" s="1"/>
  <c r="CG144" i="10"/>
  <c r="CG155" i="10"/>
  <c r="CG17" i="10"/>
  <c r="CG238" i="10" s="1"/>
  <c r="CG154" i="10"/>
  <c r="CI45" i="10"/>
  <c r="CI46" i="10"/>
  <c r="CI54" i="10"/>
  <c r="CI47" i="10"/>
  <c r="CI49" i="10"/>
  <c r="CI52" i="10"/>
  <c r="CI50" i="10"/>
  <c r="CI53" i="10"/>
  <c r="CI51" i="10"/>
  <c r="CI48" i="10"/>
  <c r="CI72" i="10"/>
  <c r="CI68" i="10"/>
  <c r="CI70" i="10"/>
  <c r="CI76" i="10"/>
  <c r="CI71" i="10"/>
  <c r="CI69" i="10"/>
  <c r="CI75" i="10"/>
  <c r="CI77" i="10"/>
  <c r="CI74" i="10"/>
  <c r="CI73" i="10"/>
  <c r="CJ202" i="10"/>
  <c r="CJ64" i="10"/>
  <c r="CJ96" i="7"/>
  <c r="CJ201" i="7"/>
  <c r="CJ149" i="7"/>
  <c r="CI23" i="10"/>
  <c r="CI22" i="10"/>
  <c r="CI21" i="10"/>
  <c r="CI20" i="10"/>
  <c r="CI25" i="10"/>
  <c r="CI28" i="10"/>
  <c r="CI27" i="10"/>
  <c r="CI26" i="10"/>
  <c r="CI24" i="10"/>
  <c r="CH58" i="10"/>
  <c r="CH48" i="25" s="1"/>
  <c r="CH81" i="10"/>
  <c r="CJ15" i="10"/>
  <c r="CJ202" i="7"/>
  <c r="CJ278" i="7"/>
  <c r="CJ150" i="7"/>
  <c r="CJ97" i="7"/>
  <c r="CI5" i="10"/>
  <c r="CI5" i="7"/>
  <c r="CF221" i="10"/>
  <c r="CF264" i="10"/>
  <c r="CH3" i="11"/>
  <c r="CH3" i="12"/>
  <c r="CJ22" i="3"/>
  <c r="CI24" i="3"/>
  <c r="CH56" i="3"/>
  <c r="CH55" i="3"/>
  <c r="CH57" i="3"/>
  <c r="CH58" i="3"/>
  <c r="CH54" i="3"/>
  <c r="CI3" i="3"/>
  <c r="CK4" i="12"/>
  <c r="CK4" i="11"/>
  <c r="CJ15" i="11"/>
  <c r="CJ27" i="11"/>
  <c r="CJ11" i="12" s="1"/>
  <c r="CJ95" i="12" s="1"/>
  <c r="CJ79" i="11"/>
  <c r="CJ80" i="11" s="1"/>
  <c r="CI5" i="12"/>
  <c r="CI5" i="11"/>
  <c r="CJ10" i="6"/>
  <c r="CI65" i="3"/>
  <c r="CI101" i="12" s="1"/>
  <c r="CI133" i="12" s="1"/>
  <c r="CI5" i="6"/>
  <c r="CI25" i="6"/>
  <c r="CI232" i="25" s="1"/>
  <c r="CI31" i="6"/>
  <c r="CI238" i="25" s="1"/>
  <c r="CI29" i="6"/>
  <c r="CI236" i="25" s="1"/>
  <c r="CI20" i="6"/>
  <c r="CI227" i="25" s="1"/>
  <c r="CI33" i="6"/>
  <c r="CI240" i="25" s="1"/>
  <c r="CI21" i="6"/>
  <c r="CI228" i="25" s="1"/>
  <c r="CI32" i="6"/>
  <c r="CI239" i="25" s="1"/>
  <c r="CI22" i="6"/>
  <c r="CI229" i="25" s="1"/>
  <c r="CI23" i="6"/>
  <c r="CI230" i="25" s="1"/>
  <c r="CI26" i="6"/>
  <c r="CI233" i="25" s="1"/>
  <c r="CI37" i="6"/>
  <c r="CI244" i="25" s="1"/>
  <c r="CI19" i="6"/>
  <c r="CI226" i="25" s="1"/>
  <c r="CI36" i="6"/>
  <c r="CI243" i="25" s="1"/>
  <c r="CI30" i="6"/>
  <c r="CI237" i="25" s="1"/>
  <c r="CI28" i="6"/>
  <c r="CI235" i="25" s="1"/>
  <c r="CI34" i="6"/>
  <c r="CI241" i="25" s="1"/>
  <c r="CI27" i="6"/>
  <c r="CI234" i="25" s="1"/>
  <c r="CI24" i="6"/>
  <c r="CI231" i="25" s="1"/>
  <c r="CI35" i="6"/>
  <c r="CI242" i="25" s="1"/>
  <c r="CJ51" i="6"/>
  <c r="CJ16" i="6"/>
  <c r="CK4" i="6"/>
  <c r="CJ27" i="3"/>
  <c r="CL48" i="3"/>
  <c r="CO50" i="3"/>
  <c r="CK94" i="3"/>
  <c r="CK93" i="3"/>
  <c r="CK43" i="3"/>
  <c r="CK44" i="3"/>
  <c r="CK42" i="3"/>
  <c r="CK39" i="3"/>
  <c r="CK41" i="3"/>
  <c r="CK30" i="3"/>
  <c r="CK37" i="3"/>
  <c r="CK26" i="3"/>
  <c r="CK38" i="3"/>
  <c r="CK36" i="3"/>
  <c r="CK40" i="3"/>
  <c r="CL23" i="3"/>
  <c r="CL52" i="3"/>
  <c r="CL49" i="3"/>
  <c r="CJ33" i="3"/>
  <c r="CJ41" i="10" s="1"/>
  <c r="CI98" i="3"/>
  <c r="CI248" i="10" s="1"/>
  <c r="CL51" i="3"/>
  <c r="CJ104" i="3"/>
  <c r="CJ108" i="3"/>
  <c r="CJ109" i="3"/>
  <c r="CJ107" i="3"/>
  <c r="CJ106" i="3"/>
  <c r="CJ105" i="3"/>
  <c r="CJ103" i="3"/>
  <c r="CJ101" i="3"/>
  <c r="CJ97" i="3"/>
  <c r="CJ260" i="10" s="1"/>
  <c r="CJ89" i="3"/>
  <c r="CJ91" i="3" s="1"/>
  <c r="CJ102" i="3"/>
  <c r="CK90" i="3"/>
  <c r="CE342" i="7"/>
  <c r="CK69" i="30" l="1"/>
  <c r="CK70" i="30"/>
  <c r="CK68" i="30"/>
  <c r="CK64" i="30"/>
  <c r="CK66" i="30" s="1"/>
  <c r="CJ142" i="28"/>
  <c r="CK96" i="3"/>
  <c r="CK234" i="10" s="1"/>
  <c r="CK100" i="3"/>
  <c r="CL35" i="3"/>
  <c r="CL32" i="3"/>
  <c r="CL29" i="3"/>
  <c r="CL72" i="7" s="1"/>
  <c r="CL31" i="3"/>
  <c r="CK93" i="27"/>
  <c r="CG140" i="25"/>
  <c r="CG141" i="25" s="1"/>
  <c r="CH136" i="28"/>
  <c r="CH137" i="28" s="1"/>
  <c r="CH141" i="28" s="1"/>
  <c r="CH143" i="28" s="1"/>
  <c r="CH254" i="10" s="1"/>
  <c r="CH38" i="25"/>
  <c r="CH66" i="25" s="1"/>
  <c r="CH77" i="27" s="1"/>
  <c r="CJ138" i="28"/>
  <c r="CF25" i="25"/>
  <c r="CF26" i="25" s="1"/>
  <c r="CF60" i="27"/>
  <c r="CF64" i="27" s="1"/>
  <c r="BK347" i="7"/>
  <c r="BK348" i="7" s="1"/>
  <c r="BK344" i="7"/>
  <c r="BL340" i="7" s="1"/>
  <c r="CI134" i="28"/>
  <c r="CF142" i="25"/>
  <c r="CG144" i="28"/>
  <c r="CG41" i="28"/>
  <c r="CG94" i="25"/>
  <c r="CG101" i="25" s="1"/>
  <c r="CG102" i="25" s="1"/>
  <c r="CG19" i="25"/>
  <c r="CG60" i="27" s="1"/>
  <c r="CG69" i="28"/>
  <c r="CG110" i="25"/>
  <c r="CG33" i="25"/>
  <c r="CG80" i="27" s="1"/>
  <c r="CJ74" i="27"/>
  <c r="CJ113" i="27" s="1"/>
  <c r="CH12" i="6"/>
  <c r="CI111" i="28"/>
  <c r="CI105" i="28"/>
  <c r="CI115" i="28"/>
  <c r="CI63" i="28"/>
  <c r="CJ31" i="30"/>
  <c r="CK29" i="30"/>
  <c r="CK30" i="30"/>
  <c r="CK27" i="30"/>
  <c r="CK28" i="30"/>
  <c r="CK46" i="29" s="1"/>
  <c r="CI195" i="25"/>
  <c r="CI194" i="25"/>
  <c r="CI193" i="25"/>
  <c r="CI192" i="25"/>
  <c r="CI191" i="25"/>
  <c r="CI190" i="25"/>
  <c r="CI189" i="25"/>
  <c r="CI188" i="25"/>
  <c r="CI187" i="25"/>
  <c r="CI186" i="25"/>
  <c r="CI185" i="25"/>
  <c r="CI184" i="25"/>
  <c r="CI183" i="25"/>
  <c r="CI182" i="25"/>
  <c r="CI181" i="25"/>
  <c r="CI180" i="25"/>
  <c r="CI179" i="25"/>
  <c r="CI178" i="25"/>
  <c r="CI177" i="25"/>
  <c r="CI176" i="25"/>
  <c r="CI135" i="28"/>
  <c r="CI130" i="28"/>
  <c r="CI67" i="28"/>
  <c r="CI66" i="28"/>
  <c r="CI39" i="28"/>
  <c r="CI38" i="28"/>
  <c r="CK155" i="28"/>
  <c r="CK156" i="28" s="1"/>
  <c r="CJ72" i="30"/>
  <c r="CJ136" i="27"/>
  <c r="CJ92" i="27"/>
  <c r="CK81" i="30"/>
  <c r="CK80" i="30"/>
  <c r="CK79" i="30"/>
  <c r="CK78" i="30"/>
  <c r="CK77" i="30"/>
  <c r="CK76" i="30"/>
  <c r="CK83" i="30"/>
  <c r="CK82" i="30"/>
  <c r="CK75" i="30"/>
  <c r="CK74" i="30"/>
  <c r="CL65" i="30"/>
  <c r="CK71" i="30"/>
  <c r="CI135" i="27"/>
  <c r="CI137" i="27" s="1"/>
  <c r="CI94" i="27"/>
  <c r="CG97" i="27"/>
  <c r="CG139" i="27"/>
  <c r="CG140" i="27" s="1"/>
  <c r="CG125" i="25"/>
  <c r="CG158" i="25"/>
  <c r="CG159" i="25" s="1"/>
  <c r="CH82" i="25"/>
  <c r="CH96" i="27" s="1"/>
  <c r="CH124" i="25"/>
  <c r="CF61" i="25"/>
  <c r="CF338" i="7"/>
  <c r="CF343" i="7" s="1"/>
  <c r="CH17" i="11"/>
  <c r="CH20" i="11" s="1"/>
  <c r="CH40" i="28"/>
  <c r="CJ2" i="26"/>
  <c r="CJ2" i="28"/>
  <c r="CJ104" i="28" s="1"/>
  <c r="CD68" i="27"/>
  <c r="CI1" i="26"/>
  <c r="CI1" i="28"/>
  <c r="CE66" i="27"/>
  <c r="CE67" i="27" s="1"/>
  <c r="CE64" i="27"/>
  <c r="CH68" i="28"/>
  <c r="CH108" i="25"/>
  <c r="CH140" i="25" s="1"/>
  <c r="CH141" i="25" s="1"/>
  <c r="CI112" i="27"/>
  <c r="CI114" i="27" s="1"/>
  <c r="CI75" i="27"/>
  <c r="CJ73" i="27"/>
  <c r="CG116" i="27"/>
  <c r="CG117" i="27" s="1"/>
  <c r="CG78" i="27"/>
  <c r="CJ25" i="30"/>
  <c r="CJ1" i="30"/>
  <c r="CI1" i="27"/>
  <c r="CI1" i="25"/>
  <c r="CI1" i="29"/>
  <c r="CJ2" i="27"/>
  <c r="CJ2" i="25"/>
  <c r="CJ2" i="29"/>
  <c r="CK40" i="30"/>
  <c r="CK42" i="30"/>
  <c r="CK37" i="30"/>
  <c r="CK35" i="30"/>
  <c r="CK34" i="30"/>
  <c r="CL24" i="30"/>
  <c r="CK2" i="30"/>
  <c r="CK36" i="30"/>
  <c r="CK39" i="30"/>
  <c r="CK23" i="30"/>
  <c r="CK41" i="30"/>
  <c r="CK38" i="30"/>
  <c r="CK33" i="30"/>
  <c r="CJ23" i="29"/>
  <c r="CJ48" i="29" s="1"/>
  <c r="CJ49" i="29" s="1"/>
  <c r="CJ47" i="29"/>
  <c r="CG113" i="12"/>
  <c r="CF189" i="10"/>
  <c r="CG60" i="10"/>
  <c r="CG338" i="7" s="1"/>
  <c r="CK15" i="10"/>
  <c r="CK202" i="7"/>
  <c r="CK278" i="7"/>
  <c r="CK150" i="7"/>
  <c r="CK97" i="7"/>
  <c r="CJ72" i="10"/>
  <c r="CJ70" i="10"/>
  <c r="CJ68" i="10"/>
  <c r="CJ75" i="10"/>
  <c r="CJ74" i="10"/>
  <c r="CJ76" i="10"/>
  <c r="CJ69" i="10"/>
  <c r="CJ73" i="10"/>
  <c r="CJ71" i="10"/>
  <c r="CJ77" i="10"/>
  <c r="CH154" i="10"/>
  <c r="CH155" i="10"/>
  <c r="CH87" i="10"/>
  <c r="CH272" i="10" s="1"/>
  <c r="CH144" i="10"/>
  <c r="CH17" i="10"/>
  <c r="CH238" i="10" s="1"/>
  <c r="CH204" i="10"/>
  <c r="CH66" i="10"/>
  <c r="CH83" i="10" s="1"/>
  <c r="CH177" i="10" s="1"/>
  <c r="CH43" i="10"/>
  <c r="CH252" i="10" s="1"/>
  <c r="CH156" i="10"/>
  <c r="CH149" i="10"/>
  <c r="CH167" i="10"/>
  <c r="CJ211" i="10"/>
  <c r="CJ207" i="10"/>
  <c r="CJ212" i="10"/>
  <c r="CJ208" i="10"/>
  <c r="CJ210" i="10"/>
  <c r="CJ206" i="10"/>
  <c r="CJ215" i="10"/>
  <c r="CJ209" i="10"/>
  <c r="CJ214" i="10"/>
  <c r="CJ213" i="10"/>
  <c r="CJ5" i="10"/>
  <c r="CJ5" i="7"/>
  <c r="CJ45" i="10"/>
  <c r="CJ54" i="10"/>
  <c r="CJ46" i="10"/>
  <c r="CJ49" i="10"/>
  <c r="CJ47" i="10"/>
  <c r="CJ51" i="10"/>
  <c r="CJ53" i="10"/>
  <c r="CJ48" i="10"/>
  <c r="CJ50" i="10"/>
  <c r="CJ52" i="10"/>
  <c r="CI81" i="10"/>
  <c r="CJ23" i="10"/>
  <c r="CJ22" i="10"/>
  <c r="CJ27" i="10"/>
  <c r="CJ21" i="10"/>
  <c r="CJ28" i="10"/>
  <c r="CJ20" i="10"/>
  <c r="CJ24" i="10"/>
  <c r="CJ25" i="10"/>
  <c r="CJ26" i="10"/>
  <c r="CI3" i="6"/>
  <c r="CI3" i="10"/>
  <c r="CI3" i="7"/>
  <c r="CH351" i="10"/>
  <c r="CH352" i="10"/>
  <c r="CH353" i="10"/>
  <c r="CH341" i="10"/>
  <c r="CL4" i="10"/>
  <c r="CL4" i="7"/>
  <c r="CK201" i="7"/>
  <c r="CK96" i="7"/>
  <c r="CK149" i="7"/>
  <c r="CH168" i="10"/>
  <c r="CH49" i="25" s="1"/>
  <c r="CH101" i="27" s="1"/>
  <c r="CI58" i="10"/>
  <c r="CI48" i="25" s="1"/>
  <c r="CI219" i="10"/>
  <c r="CK202" i="10"/>
  <c r="CK64" i="10"/>
  <c r="CG264" i="10"/>
  <c r="CG221" i="10"/>
  <c r="CH18" i="11"/>
  <c r="CI3" i="11"/>
  <c r="CI3" i="12"/>
  <c r="CJ3" i="3"/>
  <c r="CI56" i="3"/>
  <c r="CI58" i="3"/>
  <c r="CI57" i="3"/>
  <c r="CI54" i="3"/>
  <c r="CI55" i="3"/>
  <c r="CK22" i="3"/>
  <c r="CJ24" i="3"/>
  <c r="CK79" i="11"/>
  <c r="CK80" i="11" s="1"/>
  <c r="CK27" i="11"/>
  <c r="CK11" i="12" s="1"/>
  <c r="CK95" i="12" s="1"/>
  <c r="CK15" i="11"/>
  <c r="CJ5" i="11"/>
  <c r="CJ5" i="12"/>
  <c r="CL4" i="12"/>
  <c r="CL4" i="11"/>
  <c r="CK51" i="6"/>
  <c r="CK16" i="6"/>
  <c r="CJ27" i="6"/>
  <c r="CJ234" i="25" s="1"/>
  <c r="CJ25" i="6"/>
  <c r="CJ232" i="25" s="1"/>
  <c r="CJ31" i="6"/>
  <c r="CJ238" i="25" s="1"/>
  <c r="CJ20" i="6"/>
  <c r="CJ227" i="25" s="1"/>
  <c r="CJ21" i="6"/>
  <c r="CJ228" i="25" s="1"/>
  <c r="CJ26" i="6"/>
  <c r="CJ233" i="25" s="1"/>
  <c r="CJ34" i="6"/>
  <c r="CJ241" i="25" s="1"/>
  <c r="CJ29" i="6"/>
  <c r="CJ236" i="25" s="1"/>
  <c r="CJ28" i="6"/>
  <c r="CJ235" i="25" s="1"/>
  <c r="CJ22" i="6"/>
  <c r="CJ229" i="25" s="1"/>
  <c r="CJ33" i="6"/>
  <c r="CJ240" i="25" s="1"/>
  <c r="CJ32" i="6"/>
  <c r="CJ239" i="25" s="1"/>
  <c r="CJ24" i="6"/>
  <c r="CJ231" i="25" s="1"/>
  <c r="CJ30" i="6"/>
  <c r="CJ237" i="25" s="1"/>
  <c r="CJ23" i="6"/>
  <c r="CJ230" i="25" s="1"/>
  <c r="CJ36" i="6"/>
  <c r="CJ243" i="25" s="1"/>
  <c r="CJ19" i="6"/>
  <c r="CJ226" i="25" s="1"/>
  <c r="CJ35" i="6"/>
  <c r="CJ242" i="25" s="1"/>
  <c r="CJ37" i="6"/>
  <c r="CJ244" i="25" s="1"/>
  <c r="CJ65" i="3"/>
  <c r="CJ101" i="12" s="1"/>
  <c r="CJ133" i="12" s="1"/>
  <c r="CJ5" i="6"/>
  <c r="CL4" i="6"/>
  <c r="CK10" i="6"/>
  <c r="CK109" i="3"/>
  <c r="CK107" i="3"/>
  <c r="CK106" i="3"/>
  <c r="CK104" i="3"/>
  <c r="CK108" i="3"/>
  <c r="CK101" i="3"/>
  <c r="CK103" i="3"/>
  <c r="CK105" i="3"/>
  <c r="CK102" i="3"/>
  <c r="CL90" i="3"/>
  <c r="CK97" i="3"/>
  <c r="CK260" i="10" s="1"/>
  <c r="CK89" i="3"/>
  <c r="CK91" i="3" s="1"/>
  <c r="CM49" i="3"/>
  <c r="CK33" i="3"/>
  <c r="CK41" i="10" s="1"/>
  <c r="CM52" i="3"/>
  <c r="CK27" i="3"/>
  <c r="CM48" i="3"/>
  <c r="CM51" i="3"/>
  <c r="CL94" i="3"/>
  <c r="CL93" i="3"/>
  <c r="CL42" i="3"/>
  <c r="CL44" i="3"/>
  <c r="CL39" i="3"/>
  <c r="CL41" i="3"/>
  <c r="CL37" i="3"/>
  <c r="CL26" i="3"/>
  <c r="CL43" i="3"/>
  <c r="CL38" i="3"/>
  <c r="CL30" i="3"/>
  <c r="CM23" i="3"/>
  <c r="CL36" i="3"/>
  <c r="CL40" i="3"/>
  <c r="CJ98" i="3"/>
  <c r="CJ248" i="10" s="1"/>
  <c r="CP50" i="3"/>
  <c r="CK95" i="3"/>
  <c r="CK233" i="10" s="1"/>
  <c r="CG342" i="7"/>
  <c r="CF342" i="7"/>
  <c r="CL70" i="30" l="1"/>
  <c r="CL93" i="27" s="1"/>
  <c r="CL69" i="30"/>
  <c r="CL68" i="30"/>
  <c r="CK142" i="28"/>
  <c r="CL64" i="30"/>
  <c r="CL66" i="30" s="1"/>
  <c r="CL95" i="3"/>
  <c r="CL233" i="10" s="1"/>
  <c r="CL100" i="3"/>
  <c r="CM35" i="3"/>
  <c r="CM32" i="3"/>
  <c r="CM29" i="3"/>
  <c r="CM72" i="7" s="1"/>
  <c r="CM31" i="3"/>
  <c r="CL96" i="3"/>
  <c r="CL234" i="10" s="1"/>
  <c r="BL347" i="7"/>
  <c r="BL348" i="7" s="1"/>
  <c r="BL344" i="7"/>
  <c r="BM340" i="7" s="1"/>
  <c r="CK138" i="28"/>
  <c r="CJ134" i="28"/>
  <c r="CH144" i="28"/>
  <c r="CI136" i="28"/>
  <c r="CI137" i="28" s="1"/>
  <c r="CI141" i="28" s="1"/>
  <c r="CI143" i="28" s="1"/>
  <c r="CI254" i="10" s="1"/>
  <c r="CH69" i="28"/>
  <c r="CH33" i="25"/>
  <c r="CH80" i="27" s="1"/>
  <c r="CH110" i="25"/>
  <c r="CH41" i="28"/>
  <c r="CH94" i="25"/>
  <c r="CH101" i="25" s="1"/>
  <c r="CH102" i="25" s="1"/>
  <c r="CH19" i="25"/>
  <c r="CH60" i="27" s="1"/>
  <c r="CK74" i="27"/>
  <c r="CK113" i="27" s="1"/>
  <c r="CK31" i="30"/>
  <c r="CJ63" i="28"/>
  <c r="CJ111" i="28"/>
  <c r="CJ105" i="28"/>
  <c r="CJ115" i="28"/>
  <c r="CF66" i="27"/>
  <c r="CF67" i="27" s="1"/>
  <c r="CF68" i="27" s="1"/>
  <c r="CL29" i="30"/>
  <c r="CL30" i="30"/>
  <c r="CL28" i="30"/>
  <c r="CL46" i="29" s="1"/>
  <c r="CL27" i="30"/>
  <c r="CJ195" i="25"/>
  <c r="CJ194" i="25"/>
  <c r="CJ193" i="25"/>
  <c r="CJ192" i="25"/>
  <c r="CJ191" i="25"/>
  <c r="CJ190" i="25"/>
  <c r="CJ189" i="25"/>
  <c r="CJ188" i="25"/>
  <c r="CJ187" i="25"/>
  <c r="CJ186" i="25"/>
  <c r="CJ185" i="25"/>
  <c r="CJ184" i="25"/>
  <c r="CJ183" i="25"/>
  <c r="CJ182" i="25"/>
  <c r="CJ181" i="25"/>
  <c r="CJ180" i="25"/>
  <c r="CJ179" i="25"/>
  <c r="CJ178" i="25"/>
  <c r="CJ177" i="25"/>
  <c r="CJ176" i="25"/>
  <c r="CJ135" i="28"/>
  <c r="CJ130" i="28"/>
  <c r="CJ38" i="28"/>
  <c r="CJ67" i="28"/>
  <c r="CJ66" i="28"/>
  <c r="CJ39" i="28"/>
  <c r="CJ3" i="6"/>
  <c r="CL155" i="28"/>
  <c r="CL156" i="28" s="1"/>
  <c r="CL83" i="30"/>
  <c r="CL82" i="30"/>
  <c r="CL81" i="30"/>
  <c r="CL80" i="30"/>
  <c r="CL79" i="30"/>
  <c r="CL78" i="30"/>
  <c r="CL77" i="30"/>
  <c r="CL76" i="30"/>
  <c r="CL75" i="30"/>
  <c r="CL74" i="30"/>
  <c r="CK72" i="30"/>
  <c r="CJ94" i="27"/>
  <c r="CJ135" i="27"/>
  <c r="CJ137" i="27" s="1"/>
  <c r="CM65" i="30"/>
  <c r="CL71" i="30"/>
  <c r="CK136" i="27"/>
  <c r="CK92" i="27"/>
  <c r="CH97" i="27"/>
  <c r="CH139" i="27"/>
  <c r="CH140" i="27" s="1"/>
  <c r="CH125" i="25"/>
  <c r="CH158" i="25"/>
  <c r="CH159" i="25" s="1"/>
  <c r="CI17" i="11"/>
  <c r="CI20" i="11" s="1"/>
  <c r="CI12" i="6"/>
  <c r="CE68" i="27"/>
  <c r="CG142" i="25"/>
  <c r="CK2" i="26"/>
  <c r="CK2" i="28"/>
  <c r="CK104" i="28" s="1"/>
  <c r="CJ1" i="26"/>
  <c r="CJ1" i="28"/>
  <c r="CG61" i="25"/>
  <c r="CG25" i="25"/>
  <c r="CG26" i="25" s="1"/>
  <c r="CI40" i="28"/>
  <c r="CI68" i="28"/>
  <c r="CH109" i="25"/>
  <c r="CH116" i="27"/>
  <c r="CH117" i="27" s="1"/>
  <c r="CJ112" i="27"/>
  <c r="CJ114" i="27" s="1"/>
  <c r="CJ75" i="27"/>
  <c r="CK73" i="27"/>
  <c r="CK2" i="27"/>
  <c r="CK2" i="25"/>
  <c r="CK2" i="29"/>
  <c r="CK1" i="30"/>
  <c r="CK25" i="30"/>
  <c r="CK47" i="29"/>
  <c r="CK23" i="29"/>
  <c r="CK48" i="29" s="1"/>
  <c r="CK49" i="29" s="1"/>
  <c r="CJ1" i="27"/>
  <c r="CJ1" i="29"/>
  <c r="CJ1" i="25"/>
  <c r="CL39" i="30"/>
  <c r="CL37" i="30"/>
  <c r="CL41" i="30"/>
  <c r="CL35" i="30"/>
  <c r="CL33" i="30"/>
  <c r="CL42" i="30"/>
  <c r="CL34" i="30"/>
  <c r="CL40" i="30"/>
  <c r="CM24" i="30"/>
  <c r="CL2" i="30"/>
  <c r="CL36" i="30"/>
  <c r="CL38" i="30"/>
  <c r="CL23" i="30"/>
  <c r="CH21" i="11"/>
  <c r="CH23" i="11" s="1"/>
  <c r="CH10" i="12" s="1"/>
  <c r="CH5" i="8" s="1"/>
  <c r="CG189" i="10"/>
  <c r="CI18" i="11"/>
  <c r="CG176" i="10"/>
  <c r="CJ219" i="10"/>
  <c r="CH60" i="10"/>
  <c r="CH189" i="10" s="1"/>
  <c r="CI353" i="10"/>
  <c r="CI341" i="10"/>
  <c r="CI352" i="10"/>
  <c r="CI351" i="10"/>
  <c r="CK74" i="10"/>
  <c r="CK69" i="10"/>
  <c r="CK76" i="10"/>
  <c r="CK77" i="10"/>
  <c r="CK72" i="10"/>
  <c r="CK75" i="10"/>
  <c r="CK73" i="10"/>
  <c r="CK70" i="10"/>
  <c r="CK71" i="10"/>
  <c r="CK68" i="10"/>
  <c r="CJ58" i="10"/>
  <c r="CJ48" i="25" s="1"/>
  <c r="CH264" i="10"/>
  <c r="CH221" i="10"/>
  <c r="CK207" i="10"/>
  <c r="CK206" i="10"/>
  <c r="CK210" i="10"/>
  <c r="CK213" i="10"/>
  <c r="CK214" i="10"/>
  <c r="CK209" i="10"/>
  <c r="CK212" i="10"/>
  <c r="CK211" i="10"/>
  <c r="CK215" i="10"/>
  <c r="CK208" i="10"/>
  <c r="CM4" i="10"/>
  <c r="CM4" i="7"/>
  <c r="CL278" i="7"/>
  <c r="CL15" i="10"/>
  <c r="CL202" i="7"/>
  <c r="CL150" i="7"/>
  <c r="CL97" i="7"/>
  <c r="CL64" i="10"/>
  <c r="CL202" i="10"/>
  <c r="CK45" i="10"/>
  <c r="CK46" i="10"/>
  <c r="CK52" i="10"/>
  <c r="CK50" i="10"/>
  <c r="CK54" i="10"/>
  <c r="CK51" i="10"/>
  <c r="CK47" i="10"/>
  <c r="CK48" i="10"/>
  <c r="CK53" i="10"/>
  <c r="CK49" i="10"/>
  <c r="CI154" i="10"/>
  <c r="CI156" i="10"/>
  <c r="CI17" i="10"/>
  <c r="CI238" i="10" s="1"/>
  <c r="CI144" i="10"/>
  <c r="CI87" i="10"/>
  <c r="CI272" i="10" s="1"/>
  <c r="CI204" i="10"/>
  <c r="CI264" i="10" s="1"/>
  <c r="CI66" i="10"/>
  <c r="CI83" i="10" s="1"/>
  <c r="CI177" i="10" s="1"/>
  <c r="CI155" i="10"/>
  <c r="CI43" i="10"/>
  <c r="CI252" i="10" s="1"/>
  <c r="CG343" i="7"/>
  <c r="CK21" i="10"/>
  <c r="CK22" i="10"/>
  <c r="CK24" i="10"/>
  <c r="CK23" i="10"/>
  <c r="CK27" i="10"/>
  <c r="CK20" i="10"/>
  <c r="CK28" i="10"/>
  <c r="CK26" i="10"/>
  <c r="CK25" i="10"/>
  <c r="CJ3" i="11"/>
  <c r="CJ3" i="10"/>
  <c r="CJ3" i="7"/>
  <c r="CK5" i="10"/>
  <c r="CK5" i="7"/>
  <c r="CI167" i="10"/>
  <c r="CI149" i="10"/>
  <c r="CI168" i="10"/>
  <c r="CI49" i="25" s="1"/>
  <c r="CI101" i="27" s="1"/>
  <c r="CJ81" i="10"/>
  <c r="CL201" i="7"/>
  <c r="CL149" i="7"/>
  <c r="CL96" i="7"/>
  <c r="CJ3" i="12"/>
  <c r="CK3" i="3"/>
  <c r="CK24" i="3"/>
  <c r="CL22" i="3"/>
  <c r="CJ56" i="3"/>
  <c r="CJ57" i="3"/>
  <c r="CJ58" i="3"/>
  <c r="CJ55" i="3"/>
  <c r="CJ54" i="3"/>
  <c r="CL79" i="11"/>
  <c r="CL80" i="11" s="1"/>
  <c r="CL27" i="11"/>
  <c r="CL11" i="12" s="1"/>
  <c r="CL95" i="12" s="1"/>
  <c r="CL15" i="11"/>
  <c r="CM4" i="12"/>
  <c r="CM4" i="11"/>
  <c r="CK5" i="12"/>
  <c r="CK5" i="11"/>
  <c r="CK25" i="6"/>
  <c r="CK232" i="25" s="1"/>
  <c r="CK29" i="6"/>
  <c r="CK236" i="25" s="1"/>
  <c r="CK31" i="6"/>
  <c r="CK238" i="25" s="1"/>
  <c r="CK27" i="6"/>
  <c r="CK234" i="25" s="1"/>
  <c r="CK26" i="6"/>
  <c r="CK233" i="25" s="1"/>
  <c r="CK20" i="6"/>
  <c r="CK227" i="25" s="1"/>
  <c r="CK21" i="6"/>
  <c r="CK228" i="25" s="1"/>
  <c r="CK28" i="6"/>
  <c r="CK235" i="25" s="1"/>
  <c r="CK33" i="6"/>
  <c r="CK240" i="25" s="1"/>
  <c r="CK36" i="6"/>
  <c r="CK243" i="25" s="1"/>
  <c r="CK22" i="6"/>
  <c r="CK229" i="25" s="1"/>
  <c r="CK37" i="6"/>
  <c r="CK244" i="25" s="1"/>
  <c r="CK23" i="6"/>
  <c r="CK230" i="25" s="1"/>
  <c r="CK34" i="6"/>
  <c r="CK241" i="25" s="1"/>
  <c r="CK32" i="6"/>
  <c r="CK239" i="25" s="1"/>
  <c r="CK35" i="6"/>
  <c r="CK242" i="25" s="1"/>
  <c r="CK24" i="6"/>
  <c r="CK231" i="25" s="1"/>
  <c r="CK30" i="6"/>
  <c r="CK237" i="25" s="1"/>
  <c r="CK19" i="6"/>
  <c r="CK226" i="25" s="1"/>
  <c r="CK65" i="3"/>
  <c r="CK101" i="12" s="1"/>
  <c r="CK133" i="12" s="1"/>
  <c r="CK5" i="6"/>
  <c r="CM4" i="6"/>
  <c r="CL10" i="6"/>
  <c r="CL16" i="6"/>
  <c r="CL51" i="6"/>
  <c r="CL27" i="3"/>
  <c r="CN48" i="3"/>
  <c r="CM94" i="3"/>
  <c r="CM93" i="3"/>
  <c r="CM44" i="3"/>
  <c r="CM39" i="3"/>
  <c r="CM42" i="3"/>
  <c r="CM41" i="3"/>
  <c r="CM30" i="3"/>
  <c r="CM43" i="3"/>
  <c r="CM37" i="3"/>
  <c r="CM38" i="3"/>
  <c r="CN23" i="3"/>
  <c r="CM40" i="3"/>
  <c r="CM36" i="3"/>
  <c r="CM26" i="3"/>
  <c r="CK98" i="3"/>
  <c r="CK248" i="10" s="1"/>
  <c r="CN49" i="3"/>
  <c r="CN51" i="3"/>
  <c r="CN52" i="3"/>
  <c r="CL108" i="3"/>
  <c r="CL106" i="3"/>
  <c r="CL104" i="3"/>
  <c r="CL103" i="3"/>
  <c r="CL102" i="3"/>
  <c r="CL107" i="3"/>
  <c r="CL97" i="3"/>
  <c r="CL260" i="10" s="1"/>
  <c r="CL105" i="3"/>
  <c r="CL101" i="3"/>
  <c r="CL109" i="3"/>
  <c r="CL89" i="3"/>
  <c r="CL91" i="3" s="1"/>
  <c r="CM90" i="3"/>
  <c r="CQ50" i="3"/>
  <c r="CL33" i="3"/>
  <c r="CL41" i="10" s="1"/>
  <c r="CM68" i="30" l="1"/>
  <c r="CM70" i="30"/>
  <c r="CM93" i="27" s="1"/>
  <c r="CM69" i="30"/>
  <c r="CL142" i="28"/>
  <c r="CM64" i="30"/>
  <c r="CM66" i="30" s="1"/>
  <c r="CM96" i="3"/>
  <c r="CM234" i="10" s="1"/>
  <c r="CM100" i="3"/>
  <c r="CN32" i="3"/>
  <c r="CN29" i="3"/>
  <c r="CN72" i="7" s="1"/>
  <c r="CN31" i="3"/>
  <c r="CN35" i="3"/>
  <c r="CL138" i="28"/>
  <c r="BM344" i="7"/>
  <c r="BN340" i="7" s="1"/>
  <c r="BM347" i="7"/>
  <c r="BM348" i="7" s="1"/>
  <c r="CK134" i="28"/>
  <c r="CI144" i="28"/>
  <c r="CJ136" i="28"/>
  <c r="CJ137" i="28" s="1"/>
  <c r="CJ141" i="28" s="1"/>
  <c r="CJ143" i="28" s="1"/>
  <c r="CJ254" i="10" s="1"/>
  <c r="CH61" i="25"/>
  <c r="CJ12" i="6"/>
  <c r="CH64" i="27"/>
  <c r="CH25" i="25"/>
  <c r="CH26" i="25" s="1"/>
  <c r="CI69" i="28"/>
  <c r="CI33" i="25"/>
  <c r="CI80" i="27" s="1"/>
  <c r="CI110" i="25"/>
  <c r="CI41" i="28"/>
  <c r="CI19" i="25"/>
  <c r="CI60" i="27" s="1"/>
  <c r="CI94" i="25"/>
  <c r="CI101" i="25" s="1"/>
  <c r="CI102" i="25" s="1"/>
  <c r="CL74" i="27"/>
  <c r="CL113" i="27" s="1"/>
  <c r="CK63" i="28"/>
  <c r="CK115" i="28"/>
  <c r="CK111" i="28"/>
  <c r="CK105" i="28"/>
  <c r="CM30" i="30"/>
  <c r="CM29" i="30"/>
  <c r="CM27" i="30"/>
  <c r="CM28" i="30"/>
  <c r="CM46" i="29" s="1"/>
  <c r="CL31" i="30"/>
  <c r="CK195" i="25"/>
  <c r="CK194" i="25"/>
  <c r="CK193" i="25"/>
  <c r="CK192" i="25"/>
  <c r="CK191" i="25"/>
  <c r="CK190" i="25"/>
  <c r="CK189" i="25"/>
  <c r="CK188" i="25"/>
  <c r="CK187" i="25"/>
  <c r="CK186" i="25"/>
  <c r="CK185" i="25"/>
  <c r="CK180" i="25"/>
  <c r="CK179" i="25"/>
  <c r="CK178" i="25"/>
  <c r="CK177" i="25"/>
  <c r="CK176" i="25"/>
  <c r="CK184" i="25"/>
  <c r="CK183" i="25"/>
  <c r="CK182" i="25"/>
  <c r="CK181" i="25"/>
  <c r="CK268" i="25"/>
  <c r="CK52" i="25" s="1"/>
  <c r="CK219" i="25"/>
  <c r="CK135" i="28"/>
  <c r="CK130" i="28"/>
  <c r="CK67" i="28"/>
  <c r="CK66" i="28"/>
  <c r="CK39" i="28"/>
  <c r="CK38" i="28"/>
  <c r="CK3" i="12"/>
  <c r="CM155" i="28"/>
  <c r="CM156" i="28" s="1"/>
  <c r="CL72" i="30"/>
  <c r="CM83" i="30"/>
  <c r="CM82" i="30"/>
  <c r="CM81" i="30"/>
  <c r="CM80" i="30"/>
  <c r="CM79" i="30"/>
  <c r="CM78" i="30"/>
  <c r="CM77" i="30"/>
  <c r="CM76" i="30"/>
  <c r="CM75" i="30"/>
  <c r="CM74" i="30"/>
  <c r="CN65" i="30"/>
  <c r="CM71" i="30"/>
  <c r="CK94" i="27"/>
  <c r="CK135" i="27"/>
  <c r="CK137" i="27" s="1"/>
  <c r="CL136" i="27"/>
  <c r="CL92" i="27"/>
  <c r="CJ18" i="11"/>
  <c r="CJ21" i="11" s="1"/>
  <c r="CH142" i="25"/>
  <c r="CJ40" i="28"/>
  <c r="CG64" i="27"/>
  <c r="CG66" i="27"/>
  <c r="CG67" i="27" s="1"/>
  <c r="CL2" i="26"/>
  <c r="CL2" i="28"/>
  <c r="CL104" i="28" s="1"/>
  <c r="CK1" i="26"/>
  <c r="CK1" i="28"/>
  <c r="CJ68" i="28"/>
  <c r="CH113" i="12"/>
  <c r="CH78" i="27"/>
  <c r="CH176" i="10"/>
  <c r="CK112" i="27"/>
  <c r="CK114" i="27" s="1"/>
  <c r="CK75" i="27"/>
  <c r="CL73" i="27"/>
  <c r="CL2" i="27"/>
  <c r="CL2" i="25"/>
  <c r="CL2" i="29"/>
  <c r="CL47" i="29"/>
  <c r="CK1" i="27"/>
  <c r="CK1" i="29"/>
  <c r="CK1" i="25"/>
  <c r="CL1" i="30"/>
  <c r="CL25" i="30"/>
  <c r="CM41" i="30"/>
  <c r="CM39" i="30"/>
  <c r="CM35" i="30"/>
  <c r="CN24" i="30"/>
  <c r="CM42" i="30"/>
  <c r="CM34" i="30"/>
  <c r="CM40" i="30"/>
  <c r="CM23" i="30"/>
  <c r="CM37" i="30"/>
  <c r="CM36" i="30"/>
  <c r="CM2" i="30"/>
  <c r="CM33" i="30"/>
  <c r="CM38" i="30"/>
  <c r="CL23" i="29"/>
  <c r="CL48" i="29" s="1"/>
  <c r="CL49" i="29" s="1"/>
  <c r="CI21" i="11"/>
  <c r="CI23" i="11" s="1"/>
  <c r="CI113" i="12" s="1"/>
  <c r="CJ17" i="11"/>
  <c r="CJ20" i="11" s="1"/>
  <c r="CJ23" i="11" s="1"/>
  <c r="CH338" i="7"/>
  <c r="CH343" i="7" s="1"/>
  <c r="CK3" i="6"/>
  <c r="CL54" i="10"/>
  <c r="CL45" i="10"/>
  <c r="CL46" i="10"/>
  <c r="CL48" i="10"/>
  <c r="CL53" i="10"/>
  <c r="CL51" i="10"/>
  <c r="CL49" i="10"/>
  <c r="CL47" i="10"/>
  <c r="CL50" i="10"/>
  <c r="CL52" i="10"/>
  <c r="CM202" i="10"/>
  <c r="CM64" i="10"/>
  <c r="CJ43" i="10"/>
  <c r="CJ252" i="10" s="1"/>
  <c r="CJ155" i="10"/>
  <c r="CJ87" i="10"/>
  <c r="CJ272" i="10" s="1"/>
  <c r="CJ154" i="10"/>
  <c r="CJ66" i="10"/>
  <c r="CJ83" i="10" s="1"/>
  <c r="CJ177" i="10" s="1"/>
  <c r="CJ17" i="10"/>
  <c r="CJ238" i="10" s="1"/>
  <c r="CJ204" i="10"/>
  <c r="CJ156" i="10"/>
  <c r="CJ144" i="10"/>
  <c r="CK81" i="10"/>
  <c r="CK58" i="10"/>
  <c r="CK48" i="25" s="1"/>
  <c r="CK219" i="10"/>
  <c r="CJ168" i="10"/>
  <c r="CJ49" i="25" s="1"/>
  <c r="CJ101" i="27" s="1"/>
  <c r="CL212" i="10"/>
  <c r="CL208" i="10"/>
  <c r="CL213" i="10"/>
  <c r="CL211" i="10"/>
  <c r="CL209" i="10"/>
  <c r="CL210" i="10"/>
  <c r="CL206" i="10"/>
  <c r="CL207" i="10"/>
  <c r="CL214" i="10"/>
  <c r="CL215" i="10"/>
  <c r="CL22" i="10"/>
  <c r="CL21" i="10"/>
  <c r="CL25" i="10"/>
  <c r="CL24" i="10"/>
  <c r="CL28" i="10"/>
  <c r="CL27" i="10"/>
  <c r="CL23" i="10"/>
  <c r="CL20" i="10"/>
  <c r="CL26" i="10"/>
  <c r="CL74" i="10"/>
  <c r="CL69" i="10"/>
  <c r="CL76" i="10"/>
  <c r="CL75" i="10"/>
  <c r="CL68" i="10"/>
  <c r="CL73" i="10"/>
  <c r="CL77" i="10"/>
  <c r="CL71" i="10"/>
  <c r="CL72" i="10"/>
  <c r="CL70" i="10"/>
  <c r="CK3" i="10"/>
  <c r="CK3" i="7"/>
  <c r="CM201" i="7"/>
  <c r="CM149" i="7"/>
  <c r="CM96" i="7"/>
  <c r="CJ353" i="10"/>
  <c r="CJ351" i="10"/>
  <c r="CJ341" i="10"/>
  <c r="CJ352" i="10"/>
  <c r="CI221" i="10"/>
  <c r="CL5" i="10"/>
  <c r="CL5" i="7"/>
  <c r="CN4" i="10"/>
  <c r="CN4" i="7"/>
  <c r="CM15" i="10"/>
  <c r="CM202" i="7"/>
  <c r="CM150" i="7"/>
  <c r="CM278" i="7"/>
  <c r="CM97" i="7"/>
  <c r="CK3" i="11"/>
  <c r="CI60" i="10"/>
  <c r="CJ149" i="10"/>
  <c r="CJ167" i="10"/>
  <c r="CL3" i="3"/>
  <c r="CM22" i="3"/>
  <c r="CL24" i="3"/>
  <c r="CK56" i="3"/>
  <c r="CK55" i="3"/>
  <c r="CK57" i="3"/>
  <c r="CK58" i="3"/>
  <c r="CK54" i="3"/>
  <c r="CN4" i="12"/>
  <c r="CN4" i="11"/>
  <c r="CM79" i="11"/>
  <c r="CM80" i="11" s="1"/>
  <c r="CM27" i="11"/>
  <c r="CM11" i="12" s="1"/>
  <c r="CM95" i="12" s="1"/>
  <c r="CM15" i="11"/>
  <c r="CL5" i="12"/>
  <c r="CL5" i="11"/>
  <c r="CM10" i="6"/>
  <c r="CL25" i="6"/>
  <c r="CL232" i="25" s="1"/>
  <c r="CL26" i="6"/>
  <c r="CL233" i="25" s="1"/>
  <c r="CL20" i="6"/>
  <c r="CL227" i="25" s="1"/>
  <c r="CL21" i="6"/>
  <c r="CL228" i="25" s="1"/>
  <c r="CL29" i="6"/>
  <c r="CL236" i="25" s="1"/>
  <c r="CL31" i="6"/>
  <c r="CL238" i="25" s="1"/>
  <c r="CL27" i="6"/>
  <c r="CL234" i="25" s="1"/>
  <c r="CL28" i="6"/>
  <c r="CL235" i="25" s="1"/>
  <c r="CL33" i="6"/>
  <c r="CL240" i="25" s="1"/>
  <c r="CL34" i="6"/>
  <c r="CL241" i="25" s="1"/>
  <c r="CL24" i="6"/>
  <c r="CL231" i="25" s="1"/>
  <c r="CL23" i="6"/>
  <c r="CL230" i="25" s="1"/>
  <c r="CL37" i="6"/>
  <c r="CL244" i="25" s="1"/>
  <c r="CL19" i="6"/>
  <c r="CL226" i="25" s="1"/>
  <c r="CL36" i="6"/>
  <c r="CL243" i="25" s="1"/>
  <c r="CL30" i="6"/>
  <c r="CL237" i="25" s="1"/>
  <c r="CL32" i="6"/>
  <c r="CL239" i="25" s="1"/>
  <c r="CL22" i="6"/>
  <c r="CL229" i="25" s="1"/>
  <c r="CL35" i="6"/>
  <c r="CL242" i="25" s="1"/>
  <c r="CN4" i="6"/>
  <c r="CM16" i="6"/>
  <c r="CM51" i="6"/>
  <c r="CL65" i="3"/>
  <c r="CL101" i="12" s="1"/>
  <c r="CL133" i="12" s="1"/>
  <c r="CL5" i="6"/>
  <c r="CO51" i="3"/>
  <c r="CO52" i="3"/>
  <c r="CM109" i="3"/>
  <c r="CM107" i="3"/>
  <c r="CM105" i="3"/>
  <c r="CM106" i="3"/>
  <c r="CM108" i="3"/>
  <c r="CM102" i="3"/>
  <c r="CM101" i="3"/>
  <c r="CM103" i="3"/>
  <c r="CM97" i="3"/>
  <c r="CM260" i="10" s="1"/>
  <c r="CM104" i="3"/>
  <c r="CN90" i="3"/>
  <c r="CM89" i="3"/>
  <c r="CM91" i="3" s="1"/>
  <c r="CN93" i="3"/>
  <c r="CN94" i="3"/>
  <c r="CN43" i="3"/>
  <c r="CN41" i="3"/>
  <c r="CN44" i="3"/>
  <c r="CN42" i="3"/>
  <c r="CN30" i="3"/>
  <c r="CN40" i="3"/>
  <c r="CN38" i="3"/>
  <c r="CN36" i="3"/>
  <c r="CN26" i="3"/>
  <c r="CN39" i="3"/>
  <c r="CN37" i="3"/>
  <c r="CO23" i="3"/>
  <c r="CO49" i="3"/>
  <c r="CM33" i="3"/>
  <c r="CM41" i="10" s="1"/>
  <c r="CO48" i="3"/>
  <c r="CM27" i="3"/>
  <c r="CR50" i="3"/>
  <c r="CL98" i="3"/>
  <c r="CL248" i="10" s="1"/>
  <c r="CM95" i="3"/>
  <c r="CM233" i="10" s="1"/>
  <c r="CH342" i="7"/>
  <c r="CN69" i="30" l="1"/>
  <c r="CN68" i="30"/>
  <c r="CN70" i="30"/>
  <c r="CN93" i="27" s="1"/>
  <c r="CM142" i="28"/>
  <c r="CN64" i="30"/>
  <c r="CN66" i="30" s="1"/>
  <c r="CN95" i="3"/>
  <c r="CN233" i="10" s="1"/>
  <c r="CN100" i="3"/>
  <c r="CO35" i="3"/>
  <c r="CO29" i="3"/>
  <c r="CO72" i="7" s="1"/>
  <c r="CO31" i="3"/>
  <c r="CO32" i="3"/>
  <c r="CN96" i="3"/>
  <c r="CN234" i="10" s="1"/>
  <c r="CK38" i="25"/>
  <c r="CK66" i="25" s="1"/>
  <c r="CK77" i="27" s="1"/>
  <c r="BN347" i="7"/>
  <c r="BN348" i="7" s="1"/>
  <c r="BN344" i="7"/>
  <c r="BO340" i="7" s="1"/>
  <c r="CM138" i="28"/>
  <c r="CL134" i="28"/>
  <c r="CH66" i="27"/>
  <c r="CH67" i="27" s="1"/>
  <c r="CH68" i="27" s="1"/>
  <c r="CJ144" i="28"/>
  <c r="CK136" i="28"/>
  <c r="CK137" i="28" s="1"/>
  <c r="CK141" i="28" s="1"/>
  <c r="CK143" i="28" s="1"/>
  <c r="CK254" i="10" s="1"/>
  <c r="CJ41" i="28"/>
  <c r="CJ19" i="25"/>
  <c r="CJ94" i="25"/>
  <c r="CJ101" i="25" s="1"/>
  <c r="CJ102" i="25" s="1"/>
  <c r="CJ69" i="28"/>
  <c r="CJ110" i="25"/>
  <c r="CJ33" i="25"/>
  <c r="CJ80" i="27" s="1"/>
  <c r="CM74" i="27"/>
  <c r="CM113" i="27" s="1"/>
  <c r="CK353" i="10"/>
  <c r="CL115" i="28"/>
  <c r="CL63" i="28"/>
  <c r="CL105" i="28"/>
  <c r="CL111" i="28"/>
  <c r="CN29" i="30"/>
  <c r="CN30" i="30"/>
  <c r="CN28" i="30"/>
  <c r="CN46" i="29" s="1"/>
  <c r="CN27" i="30"/>
  <c r="CM31" i="30"/>
  <c r="CL195" i="25"/>
  <c r="CL194" i="25"/>
  <c r="CL193" i="25"/>
  <c r="CL192" i="25"/>
  <c r="CL191" i="25"/>
  <c r="CL189" i="25"/>
  <c r="CL188" i="25"/>
  <c r="CL187" i="25"/>
  <c r="CL186" i="25"/>
  <c r="CL190" i="25"/>
  <c r="CL184" i="25"/>
  <c r="CL183" i="25"/>
  <c r="CL182" i="25"/>
  <c r="CL181" i="25"/>
  <c r="CL180" i="25"/>
  <c r="CL185" i="25"/>
  <c r="CL179" i="25"/>
  <c r="CL178" i="25"/>
  <c r="CL177" i="25"/>
  <c r="CL176" i="25"/>
  <c r="CL135" i="28"/>
  <c r="CL130" i="28"/>
  <c r="CL67" i="28"/>
  <c r="CL66" i="28"/>
  <c r="CL39" i="28"/>
  <c r="CL38" i="28"/>
  <c r="CN155" i="28"/>
  <c r="CN156" i="28" s="1"/>
  <c r="CM72" i="30"/>
  <c r="CL94" i="27"/>
  <c r="CL135" i="27"/>
  <c r="CL137" i="27" s="1"/>
  <c r="CO65" i="30"/>
  <c r="CN71" i="30"/>
  <c r="CM136" i="27"/>
  <c r="CM92" i="27"/>
  <c r="CN81" i="30"/>
  <c r="CN80" i="30"/>
  <c r="CN79" i="30"/>
  <c r="CN78" i="30"/>
  <c r="CN77" i="30"/>
  <c r="CN83" i="30"/>
  <c r="CN82" i="30"/>
  <c r="CN75" i="30"/>
  <c r="CN74" i="30"/>
  <c r="CN76" i="30"/>
  <c r="CK82" i="25"/>
  <c r="CK96" i="27" s="1"/>
  <c r="CK124" i="25"/>
  <c r="CK18" i="11"/>
  <c r="CK21" i="11" s="1"/>
  <c r="CK352" i="10"/>
  <c r="CK351" i="10"/>
  <c r="CK12" i="6"/>
  <c r="CK341" i="10"/>
  <c r="CI142" i="25"/>
  <c r="CI61" i="25"/>
  <c r="CG68" i="27"/>
  <c r="CK40" i="28"/>
  <c r="CI25" i="25"/>
  <c r="CI26" i="25" s="1"/>
  <c r="CM2" i="26"/>
  <c r="CM2" i="28"/>
  <c r="CM104" i="28" s="1"/>
  <c r="CL1" i="26"/>
  <c r="CL1" i="28"/>
  <c r="CK68" i="28"/>
  <c r="CK108" i="25"/>
  <c r="CK109" i="25" s="1"/>
  <c r="CM73" i="27"/>
  <c r="CL112" i="27"/>
  <c r="CL114" i="27" s="1"/>
  <c r="CL75" i="27"/>
  <c r="CN2" i="30"/>
  <c r="CN36" i="30"/>
  <c r="CN40" i="30"/>
  <c r="CO24" i="30"/>
  <c r="CN39" i="30"/>
  <c r="CN37" i="30"/>
  <c r="CN23" i="30"/>
  <c r="CN42" i="30"/>
  <c r="CN33" i="30"/>
  <c r="CN35" i="30"/>
  <c r="CN41" i="30"/>
  <c r="CN38" i="30"/>
  <c r="CN34" i="30"/>
  <c r="CM2" i="27"/>
  <c r="CM2" i="29"/>
  <c r="CM2" i="25"/>
  <c r="CL1" i="27"/>
  <c r="CL1" i="29"/>
  <c r="CL1" i="25"/>
  <c r="CM47" i="29"/>
  <c r="CM1" i="30"/>
  <c r="CM25" i="30"/>
  <c r="CM23" i="29"/>
  <c r="CM48" i="29" s="1"/>
  <c r="CM49" i="29" s="1"/>
  <c r="CI10" i="12"/>
  <c r="CI5" i="8" s="1"/>
  <c r="CJ113" i="12"/>
  <c r="CJ10" i="12"/>
  <c r="CJ5" i="8" s="1"/>
  <c r="CL81" i="10"/>
  <c r="CL168" i="10" s="1"/>
  <c r="CJ60" i="10"/>
  <c r="CJ176" i="10" s="1"/>
  <c r="CK17" i="11"/>
  <c r="CK20" i="11" s="1"/>
  <c r="CK23" i="11" s="1"/>
  <c r="CL3" i="12"/>
  <c r="CL3" i="10"/>
  <c r="CL3" i="7"/>
  <c r="CK167" i="10"/>
  <c r="CK149" i="10"/>
  <c r="CJ264" i="10"/>
  <c r="CJ221" i="10"/>
  <c r="CN202" i="10"/>
  <c r="CN64" i="10"/>
  <c r="CK154" i="10"/>
  <c r="CK156" i="10"/>
  <c r="CK204" i="10"/>
  <c r="CK264" i="10" s="1"/>
  <c r="CK43" i="10"/>
  <c r="CK252" i="10" s="1"/>
  <c r="CK17" i="10"/>
  <c r="CK66" i="10"/>
  <c r="CK83" i="10" s="1"/>
  <c r="CK177" i="10" s="1"/>
  <c r="CK87" i="10"/>
  <c r="CK272" i="10" s="1"/>
  <c r="CK155" i="10"/>
  <c r="CK144" i="10"/>
  <c r="CL219" i="10"/>
  <c r="CM49" i="10"/>
  <c r="CM45" i="10"/>
  <c r="CM52" i="10"/>
  <c r="CM51" i="10"/>
  <c r="CM54" i="10"/>
  <c r="CM53" i="10"/>
  <c r="CM50" i="10"/>
  <c r="CM48" i="10"/>
  <c r="CM47" i="10"/>
  <c r="CM46" i="10"/>
  <c r="CO4" i="10"/>
  <c r="CO4" i="7"/>
  <c r="CK168" i="10"/>
  <c r="CK49" i="25" s="1"/>
  <c r="CK101" i="27" s="1"/>
  <c r="CM74" i="10"/>
  <c r="CM69" i="10"/>
  <c r="CM76" i="10"/>
  <c r="CM75" i="10"/>
  <c r="CM68" i="10"/>
  <c r="CM72" i="10"/>
  <c r="CM73" i="10"/>
  <c r="CM70" i="10"/>
  <c r="CM71" i="10"/>
  <c r="CM77" i="10"/>
  <c r="CN15" i="10"/>
  <c r="CN202" i="7"/>
  <c r="CN150" i="7"/>
  <c r="CN97" i="7"/>
  <c r="CN278" i="7"/>
  <c r="CL3" i="6"/>
  <c r="CM21" i="10"/>
  <c r="CM27" i="10"/>
  <c r="CM25" i="10"/>
  <c r="CM24" i="10"/>
  <c r="CM23" i="10"/>
  <c r="CM22" i="10"/>
  <c r="CM26" i="10"/>
  <c r="CM20" i="10"/>
  <c r="CM28" i="10"/>
  <c r="CM210" i="10"/>
  <c r="CM208" i="10"/>
  <c r="CM209" i="10"/>
  <c r="CM212" i="10"/>
  <c r="CM211" i="10"/>
  <c r="CM213" i="10"/>
  <c r="CM206" i="10"/>
  <c r="CM214" i="10"/>
  <c r="CM207" i="10"/>
  <c r="CM215" i="10"/>
  <c r="CM5" i="10"/>
  <c r="CM5" i="7"/>
  <c r="CL58" i="10"/>
  <c r="CL48" i="25" s="1"/>
  <c r="CN201" i="7"/>
  <c r="CN149" i="7"/>
  <c r="CN96" i="7"/>
  <c r="CI338" i="7"/>
  <c r="CI189" i="10"/>
  <c r="CI176" i="10"/>
  <c r="CM3" i="3"/>
  <c r="CL3" i="11"/>
  <c r="CL56" i="3"/>
  <c r="CL55" i="3"/>
  <c r="CL54" i="3"/>
  <c r="CL58" i="3"/>
  <c r="CL57" i="3"/>
  <c r="CN22" i="3"/>
  <c r="CM24" i="3"/>
  <c r="CN79" i="11"/>
  <c r="CN80" i="11" s="1"/>
  <c r="CN15" i="11"/>
  <c r="CN27" i="11"/>
  <c r="CN11" i="12" s="1"/>
  <c r="CN95" i="12" s="1"/>
  <c r="CO4" i="12"/>
  <c r="CO4" i="11"/>
  <c r="CM5" i="12"/>
  <c r="CM5" i="11"/>
  <c r="CM65" i="3"/>
  <c r="CM101" i="12" s="1"/>
  <c r="CM133" i="12" s="1"/>
  <c r="CM5" i="6"/>
  <c r="CN51" i="6"/>
  <c r="CN16" i="6"/>
  <c r="CO4" i="6"/>
  <c r="CN10" i="6"/>
  <c r="CM25" i="6"/>
  <c r="CM232" i="25" s="1"/>
  <c r="CM26" i="6"/>
  <c r="CM233" i="25" s="1"/>
  <c r="CM21" i="6"/>
  <c r="CM228" i="25" s="1"/>
  <c r="CM27" i="6"/>
  <c r="CM234" i="25" s="1"/>
  <c r="CM31" i="6"/>
  <c r="CM238" i="25" s="1"/>
  <c r="CM23" i="6"/>
  <c r="CM230" i="25" s="1"/>
  <c r="CM36" i="6"/>
  <c r="CM243" i="25" s="1"/>
  <c r="CM20" i="6"/>
  <c r="CM227" i="25" s="1"/>
  <c r="CM28" i="6"/>
  <c r="CM235" i="25" s="1"/>
  <c r="CM34" i="6"/>
  <c r="CM241" i="25" s="1"/>
  <c r="CM32" i="6"/>
  <c r="CM239" i="25" s="1"/>
  <c r="CM29" i="6"/>
  <c r="CM236" i="25" s="1"/>
  <c r="CM22" i="6"/>
  <c r="CM229" i="25" s="1"/>
  <c r="CM33" i="6"/>
  <c r="CM240" i="25" s="1"/>
  <c r="CM35" i="6"/>
  <c r="CM242" i="25" s="1"/>
  <c r="CM37" i="6"/>
  <c r="CM244" i="25" s="1"/>
  <c r="CM24" i="6"/>
  <c r="CM231" i="25" s="1"/>
  <c r="CM19" i="6"/>
  <c r="CM226" i="25" s="1"/>
  <c r="CM30" i="6"/>
  <c r="CM237" i="25" s="1"/>
  <c r="CO94" i="3"/>
  <c r="CO93" i="3"/>
  <c r="CO44" i="3"/>
  <c r="CO40" i="3"/>
  <c r="CO41" i="3"/>
  <c r="CO37" i="3"/>
  <c r="CO43" i="3"/>
  <c r="CO38" i="3"/>
  <c r="CO30" i="3"/>
  <c r="CP23" i="3"/>
  <c r="CO36" i="3"/>
  <c r="CO42" i="3"/>
  <c r="CO39" i="3"/>
  <c r="CO26" i="3"/>
  <c r="CP52" i="3"/>
  <c r="CS50" i="3"/>
  <c r="CN27" i="3"/>
  <c r="CP48" i="3"/>
  <c r="CN108" i="3"/>
  <c r="CN106" i="3"/>
  <c r="CN104" i="3"/>
  <c r="CN105" i="3"/>
  <c r="CN101" i="3"/>
  <c r="CN107" i="3"/>
  <c r="CN103" i="3"/>
  <c r="CN109" i="3"/>
  <c r="CN102" i="3"/>
  <c r="CN97" i="3"/>
  <c r="CN260" i="10" s="1"/>
  <c r="CN89" i="3"/>
  <c r="CN91" i="3" s="1"/>
  <c r="CO90" i="3"/>
  <c r="CP51" i="3"/>
  <c r="CP49" i="3"/>
  <c r="CM98" i="3"/>
  <c r="CM248" i="10" s="1"/>
  <c r="CN33" i="3"/>
  <c r="CN41" i="10" s="1"/>
  <c r="CI342" i="7"/>
  <c r="CO70" i="30" l="1"/>
  <c r="CO93" i="27" s="1"/>
  <c r="CO68" i="30"/>
  <c r="CO69" i="30"/>
  <c r="CO64" i="30"/>
  <c r="CO66" i="30" s="1"/>
  <c r="CN142" i="28"/>
  <c r="CO96" i="3"/>
  <c r="CO234" i="10" s="1"/>
  <c r="CO100" i="3"/>
  <c r="CP32" i="3"/>
  <c r="CP31" i="3"/>
  <c r="CP29" i="3"/>
  <c r="CP72" i="7" s="1"/>
  <c r="CP35" i="3"/>
  <c r="CL136" i="28"/>
  <c r="CL137" i="28" s="1"/>
  <c r="CL141" i="28" s="1"/>
  <c r="CL143" i="28" s="1"/>
  <c r="CL254" i="10" s="1"/>
  <c r="CL49" i="25"/>
  <c r="CL101" i="27" s="1"/>
  <c r="CN138" i="28"/>
  <c r="CJ25" i="25"/>
  <c r="CJ26" i="25" s="1"/>
  <c r="CJ60" i="27"/>
  <c r="CJ66" i="27" s="1"/>
  <c r="CJ67" i="27" s="1"/>
  <c r="BO347" i="7"/>
  <c r="BO348" i="7" s="1"/>
  <c r="BO344" i="7"/>
  <c r="BP340" i="7" s="1"/>
  <c r="CM134" i="28"/>
  <c r="CJ61" i="25"/>
  <c r="CK144" i="28"/>
  <c r="CK41" i="28"/>
  <c r="CK94" i="25"/>
  <c r="CK101" i="25" s="1"/>
  <c r="CK102" i="25" s="1"/>
  <c r="CK19" i="25"/>
  <c r="CK60" i="27" s="1"/>
  <c r="CK69" i="28"/>
  <c r="CK110" i="25"/>
  <c r="CK33" i="25"/>
  <c r="CK80" i="27" s="1"/>
  <c r="CN74" i="27"/>
  <c r="CN113" i="27" s="1"/>
  <c r="CL17" i="11"/>
  <c r="CL20" i="11" s="1"/>
  <c r="CN31" i="30"/>
  <c r="CM111" i="28"/>
  <c r="CM63" i="28"/>
  <c r="CM105" i="28"/>
  <c r="CM115" i="28"/>
  <c r="CO29" i="30"/>
  <c r="CO30" i="30"/>
  <c r="CO28" i="30"/>
  <c r="CO46" i="29" s="1"/>
  <c r="CO27" i="30"/>
  <c r="CJ142" i="25"/>
  <c r="CM195" i="25"/>
  <c r="CM194" i="25"/>
  <c r="CM193" i="25"/>
  <c r="CM192" i="25"/>
  <c r="CM191" i="25"/>
  <c r="CM190" i="25"/>
  <c r="CM189" i="25"/>
  <c r="CM188" i="25"/>
  <c r="CM187" i="25"/>
  <c r="CM186" i="25"/>
  <c r="CM184" i="25"/>
  <c r="CM183" i="25"/>
  <c r="CM182" i="25"/>
  <c r="CM181" i="25"/>
  <c r="CM185" i="25"/>
  <c r="CM180" i="25"/>
  <c r="CM179" i="25"/>
  <c r="CM178" i="25"/>
  <c r="CM177" i="25"/>
  <c r="CM176" i="25"/>
  <c r="CM268" i="25"/>
  <c r="CM52" i="25" s="1"/>
  <c r="CM219" i="25"/>
  <c r="CM135" i="28"/>
  <c r="CM130" i="28"/>
  <c r="CM67" i="28"/>
  <c r="CM66" i="28"/>
  <c r="CM39" i="28"/>
  <c r="CM38" i="28"/>
  <c r="CO155" i="28"/>
  <c r="CO156" i="28" s="1"/>
  <c r="CM3" i="12"/>
  <c r="CN136" i="27"/>
  <c r="CN92" i="27"/>
  <c r="CN72" i="30"/>
  <c r="CP65" i="30"/>
  <c r="CO71" i="30"/>
  <c r="CM94" i="27"/>
  <c r="CM135" i="27"/>
  <c r="CM137" i="27" s="1"/>
  <c r="CO81" i="30"/>
  <c r="CO80" i="30"/>
  <c r="CO79" i="30"/>
  <c r="CO78" i="30"/>
  <c r="CO77" i="30"/>
  <c r="CO76" i="30"/>
  <c r="CO83" i="30"/>
  <c r="CO82" i="30"/>
  <c r="CO75" i="30"/>
  <c r="CO74" i="30"/>
  <c r="CK97" i="27"/>
  <c r="CK139" i="27"/>
  <c r="CK140" i="27" s="1"/>
  <c r="CK125" i="25"/>
  <c r="CK158" i="25"/>
  <c r="CK159" i="25" s="1"/>
  <c r="CL12" i="6"/>
  <c r="CL68" i="28"/>
  <c r="CM1" i="26"/>
  <c r="CM1" i="28"/>
  <c r="CN2" i="26"/>
  <c r="CN2" i="28"/>
  <c r="CN104" i="28" s="1"/>
  <c r="CI66" i="27"/>
  <c r="CI67" i="27" s="1"/>
  <c r="CI64" i="27"/>
  <c r="CL40" i="28"/>
  <c r="CK140" i="25"/>
  <c r="CK141" i="25" s="1"/>
  <c r="CK78" i="27"/>
  <c r="CM112" i="27"/>
  <c r="CM114" i="27" s="1"/>
  <c r="CM75" i="27"/>
  <c r="CN73" i="27"/>
  <c r="CJ338" i="7"/>
  <c r="CJ343" i="7" s="1"/>
  <c r="CJ189" i="10"/>
  <c r="CO2" i="30"/>
  <c r="CO40" i="30"/>
  <c r="CO33" i="30"/>
  <c r="CO41" i="30"/>
  <c r="CO34" i="30"/>
  <c r="CO35" i="30"/>
  <c r="CP24" i="30"/>
  <c r="CO39" i="30"/>
  <c r="CO38" i="30"/>
  <c r="CO36" i="30"/>
  <c r="CO23" i="30"/>
  <c r="CO42" i="30"/>
  <c r="CO37" i="30"/>
  <c r="CM1" i="27"/>
  <c r="CM1" i="29"/>
  <c r="CM1" i="25"/>
  <c r="CN23" i="29"/>
  <c r="CN48" i="29" s="1"/>
  <c r="CN49" i="29" s="1"/>
  <c r="CN25" i="30"/>
  <c r="CN1" i="30"/>
  <c r="CN47" i="29"/>
  <c r="CN2" i="27"/>
  <c r="CN2" i="25"/>
  <c r="CN2" i="29"/>
  <c r="CK10" i="12"/>
  <c r="CK5" i="8" s="1"/>
  <c r="CK113" i="12"/>
  <c r="CM3" i="11"/>
  <c r="CK221" i="10"/>
  <c r="CL18" i="11"/>
  <c r="CN45" i="10"/>
  <c r="CN50" i="10"/>
  <c r="CN53" i="10"/>
  <c r="CN46" i="10"/>
  <c r="CN52" i="10"/>
  <c r="CN54" i="10"/>
  <c r="CN48" i="10"/>
  <c r="CN51" i="10"/>
  <c r="CN47" i="10"/>
  <c r="CN49" i="10"/>
  <c r="CN25" i="10"/>
  <c r="CN23" i="10"/>
  <c r="CN21" i="10"/>
  <c r="CN28" i="10"/>
  <c r="CN26" i="10"/>
  <c r="CN20" i="10"/>
  <c r="CN24" i="10"/>
  <c r="CN22" i="10"/>
  <c r="CN27" i="10"/>
  <c r="CM58" i="10"/>
  <c r="CM48" i="25" s="1"/>
  <c r="CN5" i="10"/>
  <c r="CN5" i="7"/>
  <c r="CP4" i="10"/>
  <c r="CP4" i="7"/>
  <c r="CI343" i="7"/>
  <c r="CN74" i="10"/>
  <c r="CN75" i="10"/>
  <c r="CN77" i="10"/>
  <c r="CN69" i="10"/>
  <c r="CN72" i="10"/>
  <c r="CN73" i="10"/>
  <c r="CN76" i="10"/>
  <c r="CN68" i="10"/>
  <c r="CN71" i="10"/>
  <c r="CN70" i="10"/>
  <c r="CO201" i="7"/>
  <c r="CO149" i="7"/>
  <c r="CO96" i="7"/>
  <c r="CM3" i="10"/>
  <c r="CM3" i="7"/>
  <c r="CN214" i="10"/>
  <c r="CN206" i="10"/>
  <c r="CN210" i="10"/>
  <c r="CN211" i="10"/>
  <c r="CN215" i="10"/>
  <c r="CN209" i="10"/>
  <c r="CN213" i="10"/>
  <c r="CN208" i="10"/>
  <c r="CN212" i="10"/>
  <c r="CN207" i="10"/>
  <c r="CL154" i="10"/>
  <c r="CL17" i="10"/>
  <c r="CL238" i="10" s="1"/>
  <c r="CL66" i="10"/>
  <c r="CL83" i="10" s="1"/>
  <c r="CL177" i="10" s="1"/>
  <c r="CL204" i="10"/>
  <c r="CL155" i="10"/>
  <c r="CL43" i="10"/>
  <c r="CL252" i="10" s="1"/>
  <c r="CL87" i="10"/>
  <c r="CL272" i="10" s="1"/>
  <c r="CL156" i="10"/>
  <c r="CL144" i="10"/>
  <c r="CM219" i="10"/>
  <c r="CK238" i="10"/>
  <c r="CL341" i="10"/>
  <c r="CL353" i="10"/>
  <c r="CL351" i="10"/>
  <c r="CL352" i="10"/>
  <c r="CO202" i="10"/>
  <c r="CO64" i="10"/>
  <c r="CM81" i="10"/>
  <c r="CO15" i="10"/>
  <c r="CO202" i="7"/>
  <c r="CO278" i="7"/>
  <c r="CO150" i="7"/>
  <c r="CO97" i="7"/>
  <c r="CM3" i="6"/>
  <c r="CL149" i="10"/>
  <c r="CL167" i="10"/>
  <c r="CK60" i="10"/>
  <c r="CM56" i="3"/>
  <c r="CM58" i="3"/>
  <c r="CM55" i="3"/>
  <c r="CM54" i="3"/>
  <c r="CM57" i="3"/>
  <c r="CO22" i="3"/>
  <c r="CN24" i="3"/>
  <c r="CN3" i="3"/>
  <c r="CN5" i="12"/>
  <c r="CN5" i="11"/>
  <c r="CO27" i="11"/>
  <c r="CO11" i="12" s="1"/>
  <c r="CO95" i="12" s="1"/>
  <c r="CO79" i="11"/>
  <c r="CO80" i="11" s="1"/>
  <c r="CO15" i="11"/>
  <c r="CP4" i="11"/>
  <c r="CP4" i="12"/>
  <c r="CO16" i="6"/>
  <c r="CO51" i="6"/>
  <c r="CN65" i="3"/>
  <c r="CN101" i="12" s="1"/>
  <c r="CN133" i="12" s="1"/>
  <c r="CN5" i="6"/>
  <c r="CN25" i="6"/>
  <c r="CN232" i="25" s="1"/>
  <c r="CN31" i="6"/>
  <c r="CN238" i="25" s="1"/>
  <c r="CN33" i="6"/>
  <c r="CN240" i="25" s="1"/>
  <c r="CN26" i="6"/>
  <c r="CN233" i="25" s="1"/>
  <c r="CN29" i="6"/>
  <c r="CN236" i="25" s="1"/>
  <c r="CN32" i="6"/>
  <c r="CN239" i="25" s="1"/>
  <c r="CN34" i="6"/>
  <c r="CN241" i="25" s="1"/>
  <c r="CN21" i="6"/>
  <c r="CN228" i="25" s="1"/>
  <c r="CN22" i="6"/>
  <c r="CN229" i="25" s="1"/>
  <c r="CN28" i="6"/>
  <c r="CN235" i="25" s="1"/>
  <c r="CN24" i="6"/>
  <c r="CN231" i="25" s="1"/>
  <c r="CN20" i="6"/>
  <c r="CN227" i="25" s="1"/>
  <c r="CN27" i="6"/>
  <c r="CN234" i="25" s="1"/>
  <c r="CN30" i="6"/>
  <c r="CN237" i="25" s="1"/>
  <c r="CN35" i="6"/>
  <c r="CN242" i="25" s="1"/>
  <c r="CN36" i="6"/>
  <c r="CN243" i="25" s="1"/>
  <c r="CN37" i="6"/>
  <c r="CN244" i="25" s="1"/>
  <c r="CN23" i="6"/>
  <c r="CN230" i="25" s="1"/>
  <c r="CN19" i="6"/>
  <c r="CN226" i="25" s="1"/>
  <c r="CP4" i="6"/>
  <c r="CO10" i="6"/>
  <c r="CQ49" i="3"/>
  <c r="CT50" i="3"/>
  <c r="CP94" i="3"/>
  <c r="CP93" i="3"/>
  <c r="CP43" i="3"/>
  <c r="CP41" i="3"/>
  <c r="CP39" i="3"/>
  <c r="CP37" i="3"/>
  <c r="CP38" i="3"/>
  <c r="CP36" i="3"/>
  <c r="CP40" i="3"/>
  <c r="CP30" i="3"/>
  <c r="CQ23" i="3"/>
  <c r="CP44" i="3"/>
  <c r="CP42" i="3"/>
  <c r="CP26" i="3"/>
  <c r="CN98" i="3"/>
  <c r="CN248" i="10" s="1"/>
  <c r="CQ52" i="3"/>
  <c r="CQ51" i="3"/>
  <c r="CQ48" i="3"/>
  <c r="CO27" i="3"/>
  <c r="CO33" i="3"/>
  <c r="CO41" i="10" s="1"/>
  <c r="CO107" i="3"/>
  <c r="CO105" i="3"/>
  <c r="CO108" i="3"/>
  <c r="CO103" i="3"/>
  <c r="CO102" i="3"/>
  <c r="CO106" i="3"/>
  <c r="CO104" i="3"/>
  <c r="CO101" i="3"/>
  <c r="CP90" i="3"/>
  <c r="CO109" i="3"/>
  <c r="CO97" i="3"/>
  <c r="CO260" i="10" s="1"/>
  <c r="CO89" i="3"/>
  <c r="CO91" i="3" s="1"/>
  <c r="CO95" i="3"/>
  <c r="CO233" i="10" s="1"/>
  <c r="CJ342" i="7"/>
  <c r="CP64" i="30" l="1"/>
  <c r="CP68" i="30"/>
  <c r="CP69" i="30"/>
  <c r="CP70" i="30"/>
  <c r="CO142" i="28"/>
  <c r="CP95" i="3"/>
  <c r="CP233" i="10" s="1"/>
  <c r="CP100" i="3"/>
  <c r="CQ29" i="3"/>
  <c r="CQ72" i="7" s="1"/>
  <c r="CQ35" i="3"/>
  <c r="CQ32" i="3"/>
  <c r="CQ31" i="3"/>
  <c r="CP93" i="27"/>
  <c r="CP96" i="3"/>
  <c r="CP234" i="10" s="1"/>
  <c r="CJ64" i="27"/>
  <c r="CJ68" i="27" s="1"/>
  <c r="CM108" i="25"/>
  <c r="CM109" i="25" s="1"/>
  <c r="CM38" i="25"/>
  <c r="CM66" i="25" s="1"/>
  <c r="CM77" i="27" s="1"/>
  <c r="BP347" i="7"/>
  <c r="BP348" i="7" s="1"/>
  <c r="BP344" i="7"/>
  <c r="BQ340" i="7" s="1"/>
  <c r="CO138" i="28"/>
  <c r="CN134" i="28"/>
  <c r="CL144" i="28"/>
  <c r="CM136" i="28"/>
  <c r="CM137" i="28" s="1"/>
  <c r="CM141" i="28" s="1"/>
  <c r="CM143" i="28" s="1"/>
  <c r="CM254" i="10" s="1"/>
  <c r="CL41" i="28"/>
  <c r="CL94" i="25"/>
  <c r="CL101" i="25" s="1"/>
  <c r="CL102" i="25" s="1"/>
  <c r="CL19" i="25"/>
  <c r="CL60" i="27" s="1"/>
  <c r="CL69" i="28"/>
  <c r="CL110" i="25"/>
  <c r="CL33" i="25"/>
  <c r="CL80" i="27" s="1"/>
  <c r="CO74" i="27"/>
  <c r="CO113" i="27" s="1"/>
  <c r="CL60" i="10"/>
  <c r="CL176" i="10" s="1"/>
  <c r="CO31" i="30"/>
  <c r="CN63" i="28"/>
  <c r="CN115" i="28"/>
  <c r="CN111" i="28"/>
  <c r="CN105" i="28"/>
  <c r="CP29" i="30"/>
  <c r="CP74" i="27" s="1"/>
  <c r="CP30" i="30"/>
  <c r="CP28" i="30"/>
  <c r="CP46" i="29" s="1"/>
  <c r="CP27" i="30"/>
  <c r="CM352" i="10"/>
  <c r="CN195" i="25"/>
  <c r="CN194" i="25"/>
  <c r="CN193" i="25"/>
  <c r="CN192" i="25"/>
  <c r="CN191" i="25"/>
  <c r="CN190" i="25"/>
  <c r="CN189" i="25"/>
  <c r="CN188" i="25"/>
  <c r="CN187" i="25"/>
  <c r="CN186" i="25"/>
  <c r="CN185" i="25"/>
  <c r="CN184" i="25"/>
  <c r="CN183" i="25"/>
  <c r="CN182" i="25"/>
  <c r="CN181" i="25"/>
  <c r="CN180" i="25"/>
  <c r="CN179" i="25"/>
  <c r="CN178" i="25"/>
  <c r="CN177" i="25"/>
  <c r="CN176" i="25"/>
  <c r="CN268" i="25"/>
  <c r="CN52" i="25" s="1"/>
  <c r="CN219" i="25"/>
  <c r="CN135" i="28"/>
  <c r="CN130" i="28"/>
  <c r="CN39" i="28"/>
  <c r="CN38" i="28"/>
  <c r="CN66" i="28"/>
  <c r="CN67" i="28"/>
  <c r="CP155" i="28"/>
  <c r="CP156" i="28" s="1"/>
  <c r="CM18" i="11"/>
  <c r="CM21" i="11" s="1"/>
  <c r="CQ65" i="30"/>
  <c r="CP71" i="30"/>
  <c r="CO136" i="27"/>
  <c r="CO92" i="27"/>
  <c r="CN94" i="27"/>
  <c r="CN135" i="27"/>
  <c r="CN137" i="27" s="1"/>
  <c r="CP83" i="30"/>
  <c r="CP82" i="30"/>
  <c r="CP81" i="30"/>
  <c r="CP80" i="30"/>
  <c r="CP79" i="30"/>
  <c r="CP76" i="30"/>
  <c r="CP75" i="30"/>
  <c r="CP74" i="30"/>
  <c r="CP78" i="30"/>
  <c r="CP77" i="30"/>
  <c r="CP66" i="30"/>
  <c r="CO72" i="30"/>
  <c r="CM82" i="25"/>
  <c r="CM96" i="27" s="1"/>
  <c r="CM124" i="25"/>
  <c r="CM17" i="11"/>
  <c r="CM20" i="11" s="1"/>
  <c r="CM12" i="6"/>
  <c r="CM353" i="10"/>
  <c r="CM351" i="10"/>
  <c r="CM341" i="10"/>
  <c r="CM40" i="28"/>
  <c r="CO2" i="26"/>
  <c r="CO2" i="28"/>
  <c r="CO104" i="28" s="1"/>
  <c r="CK25" i="25"/>
  <c r="CK26" i="25" s="1"/>
  <c r="CK61" i="25"/>
  <c r="CN1" i="26"/>
  <c r="CN1" i="28"/>
  <c r="CM68" i="28"/>
  <c r="CI68" i="27"/>
  <c r="CK142" i="25"/>
  <c r="CK116" i="27"/>
  <c r="CK117" i="27" s="1"/>
  <c r="CN112" i="27"/>
  <c r="CN114" i="27" s="1"/>
  <c r="CN75" i="27"/>
  <c r="CO73" i="27"/>
  <c r="CP2" i="30"/>
  <c r="CP38" i="30"/>
  <c r="CP33" i="30"/>
  <c r="CP41" i="30"/>
  <c r="CP34" i="30"/>
  <c r="CP36" i="30"/>
  <c r="CQ24" i="30"/>
  <c r="CP42" i="30"/>
  <c r="CP35" i="30"/>
  <c r="CP37" i="30"/>
  <c r="CP23" i="30"/>
  <c r="CP40" i="30"/>
  <c r="CP39" i="30"/>
  <c r="CO47" i="29"/>
  <c r="CN1" i="27"/>
  <c r="CN1" i="25"/>
  <c r="CN1" i="29"/>
  <c r="CO25" i="30"/>
  <c r="CO1" i="30"/>
  <c r="CO23" i="29"/>
  <c r="CO48" i="29" s="1"/>
  <c r="CO49" i="29" s="1"/>
  <c r="CO2" i="27"/>
  <c r="CO2" i="25"/>
  <c r="CO2" i="29"/>
  <c r="CL21" i="11"/>
  <c r="CL23" i="11" s="1"/>
  <c r="CL113" i="12" s="1"/>
  <c r="CM23" i="11"/>
  <c r="CM10" i="12" s="1"/>
  <c r="CM5" i="8" s="1"/>
  <c r="CN219" i="10"/>
  <c r="CP15" i="10"/>
  <c r="CP202" i="7"/>
  <c r="CP278" i="7"/>
  <c r="CP97" i="7"/>
  <c r="CP150" i="7"/>
  <c r="CM168" i="10"/>
  <c r="CM49" i="25" s="1"/>
  <c r="CM101" i="27" s="1"/>
  <c r="CO22" i="10"/>
  <c r="CO20" i="10"/>
  <c r="CO28" i="10"/>
  <c r="CO23" i="10"/>
  <c r="CO21" i="10"/>
  <c r="CO27" i="10"/>
  <c r="CO24" i="10"/>
  <c r="CO26" i="10"/>
  <c r="CO25" i="10"/>
  <c r="CQ4" i="10"/>
  <c r="CQ4" i="7"/>
  <c r="CP201" i="7"/>
  <c r="CP149" i="7"/>
  <c r="CP96" i="7"/>
  <c r="CO75" i="10"/>
  <c r="CO74" i="10"/>
  <c r="CO69" i="10"/>
  <c r="CO76" i="10"/>
  <c r="CO73" i="10"/>
  <c r="CO70" i="10"/>
  <c r="CO72" i="10"/>
  <c r="CO77" i="10"/>
  <c r="CO71" i="10"/>
  <c r="CO68" i="10"/>
  <c r="CL221" i="10"/>
  <c r="CL264" i="10"/>
  <c r="CN3" i="12"/>
  <c r="CN3" i="10"/>
  <c r="CN3" i="7"/>
  <c r="CO206" i="10"/>
  <c r="CO215" i="10"/>
  <c r="CO208" i="10"/>
  <c r="CO210" i="10"/>
  <c r="CO209" i="10"/>
  <c r="CO214" i="10"/>
  <c r="CO211" i="10"/>
  <c r="CO207" i="10"/>
  <c r="CO213" i="10"/>
  <c r="CO212" i="10"/>
  <c r="CM204" i="10"/>
  <c r="CM264" i="10" s="1"/>
  <c r="CM87" i="10"/>
  <c r="CM272" i="10" s="1"/>
  <c r="CM156" i="10"/>
  <c r="CM17" i="10"/>
  <c r="CM238" i="10" s="1"/>
  <c r="CM66" i="10"/>
  <c r="CM83" i="10" s="1"/>
  <c r="CM177" i="10" s="1"/>
  <c r="CM43" i="10"/>
  <c r="CM252" i="10" s="1"/>
  <c r="CM144" i="10"/>
  <c r="CM155" i="10"/>
  <c r="CM154" i="10"/>
  <c r="CK338" i="7"/>
  <c r="CK176" i="10"/>
  <c r="CK189" i="10"/>
  <c r="CO5" i="10"/>
  <c r="CO5" i="7"/>
  <c r="CP202" i="10"/>
  <c r="CP64" i="10"/>
  <c r="CO45" i="10"/>
  <c r="CO53" i="10"/>
  <c r="CO50" i="10"/>
  <c r="CO52" i="10"/>
  <c r="CO51" i="10"/>
  <c r="CO54" i="10"/>
  <c r="CO46" i="10"/>
  <c r="CO49" i="10"/>
  <c r="CO48" i="10"/>
  <c r="CO47" i="10"/>
  <c r="CN81" i="10"/>
  <c r="CM167" i="10"/>
  <c r="CM149" i="10"/>
  <c r="CN58" i="10"/>
  <c r="CN48" i="25" s="1"/>
  <c r="CN3" i="6"/>
  <c r="CN56" i="3"/>
  <c r="CN58" i="3"/>
  <c r="CN54" i="3"/>
  <c r="CN55" i="3"/>
  <c r="CN57" i="3"/>
  <c r="CN3" i="11"/>
  <c r="CP22" i="3"/>
  <c r="CO24" i="3"/>
  <c r="CO3" i="3"/>
  <c r="CO5" i="12"/>
  <c r="CO5" i="11"/>
  <c r="CP79" i="11"/>
  <c r="CP80" i="11" s="1"/>
  <c r="CP27" i="11"/>
  <c r="CP11" i="12" s="1"/>
  <c r="CP95" i="12" s="1"/>
  <c r="CP15" i="11"/>
  <c r="CQ4" i="12"/>
  <c r="CQ4" i="11"/>
  <c r="CQ4" i="6"/>
  <c r="CP16" i="6"/>
  <c r="CP51" i="6"/>
  <c r="CO65" i="3"/>
  <c r="CO101" i="12" s="1"/>
  <c r="CO133" i="12" s="1"/>
  <c r="CO5" i="6"/>
  <c r="CP10" i="6"/>
  <c r="CO25" i="6"/>
  <c r="CO232" i="25" s="1"/>
  <c r="CO27" i="6"/>
  <c r="CO234" i="25" s="1"/>
  <c r="CO31" i="6"/>
  <c r="CO238" i="25" s="1"/>
  <c r="CO26" i="6"/>
  <c r="CO233" i="25" s="1"/>
  <c r="CO29" i="6"/>
  <c r="CO236" i="25" s="1"/>
  <c r="CO21" i="6"/>
  <c r="CO228" i="25" s="1"/>
  <c r="CO33" i="6"/>
  <c r="CO240" i="25" s="1"/>
  <c r="CO34" i="6"/>
  <c r="CO241" i="25" s="1"/>
  <c r="CO28" i="6"/>
  <c r="CO235" i="25" s="1"/>
  <c r="CO23" i="6"/>
  <c r="CO230" i="25" s="1"/>
  <c r="CO37" i="6"/>
  <c r="CO244" i="25" s="1"/>
  <c r="CO32" i="6"/>
  <c r="CO239" i="25" s="1"/>
  <c r="CO20" i="6"/>
  <c r="CO227" i="25" s="1"/>
  <c r="CO30" i="6"/>
  <c r="CO237" i="25" s="1"/>
  <c r="CO24" i="6"/>
  <c r="CO231" i="25" s="1"/>
  <c r="CO19" i="6"/>
  <c r="CO226" i="25" s="1"/>
  <c r="CO36" i="6"/>
  <c r="CO243" i="25" s="1"/>
  <c r="CO35" i="6"/>
  <c r="CO242" i="25" s="1"/>
  <c r="CO22" i="6"/>
  <c r="CO229" i="25" s="1"/>
  <c r="CO98" i="3"/>
  <c r="CO248" i="10" s="1"/>
  <c r="CR48" i="3"/>
  <c r="CP27" i="3"/>
  <c r="CP33" i="3"/>
  <c r="CP41" i="10" s="1"/>
  <c r="CU50" i="3"/>
  <c r="CP106" i="3"/>
  <c r="CP104" i="3"/>
  <c r="CP102" i="3"/>
  <c r="CP109" i="3"/>
  <c r="CP107" i="3"/>
  <c r="CP103" i="3"/>
  <c r="CP105" i="3"/>
  <c r="CP101" i="3"/>
  <c r="CP97" i="3"/>
  <c r="CP260" i="10" s="1"/>
  <c r="CP89" i="3"/>
  <c r="CP91" i="3" s="1"/>
  <c r="CP108" i="3"/>
  <c r="CQ90" i="3"/>
  <c r="CR51" i="3"/>
  <c r="CR49" i="3"/>
  <c r="CR52" i="3"/>
  <c r="CQ93" i="3"/>
  <c r="CQ94" i="3"/>
  <c r="CQ42" i="3"/>
  <c r="CQ43" i="3"/>
  <c r="CQ40" i="3"/>
  <c r="CQ38" i="3"/>
  <c r="CQ41" i="3"/>
  <c r="CQ37" i="3"/>
  <c r="CQ36" i="3"/>
  <c r="CQ26" i="3"/>
  <c r="CQ44" i="3"/>
  <c r="CR23" i="3"/>
  <c r="CQ30" i="3"/>
  <c r="CQ39" i="3"/>
  <c r="CK342" i="7"/>
  <c r="CQ64" i="30" l="1"/>
  <c r="CQ68" i="30"/>
  <c r="CQ69" i="30"/>
  <c r="CQ70" i="30"/>
  <c r="CQ93" i="27" s="1"/>
  <c r="CQ95" i="3"/>
  <c r="CQ233" i="10" s="1"/>
  <c r="CQ100" i="3"/>
  <c r="CR32" i="3"/>
  <c r="CR31" i="3"/>
  <c r="CR35" i="3"/>
  <c r="CR29" i="3"/>
  <c r="CR72" i="7" s="1"/>
  <c r="CQ96" i="3"/>
  <c r="CQ234" i="10" s="1"/>
  <c r="CM140" i="25"/>
  <c r="CM141" i="25" s="1"/>
  <c r="CN38" i="25"/>
  <c r="CN66" i="25" s="1"/>
  <c r="CN77" i="27" s="1"/>
  <c r="CL338" i="7"/>
  <c r="CL343" i="7" s="1"/>
  <c r="CP142" i="28"/>
  <c r="CP138" i="28"/>
  <c r="BQ344" i="7"/>
  <c r="BR340" i="7" s="1"/>
  <c r="BQ347" i="7"/>
  <c r="BQ348" i="7" s="1"/>
  <c r="CL189" i="10"/>
  <c r="CO134" i="28"/>
  <c r="CM144" i="28"/>
  <c r="CN136" i="28"/>
  <c r="CN137" i="28" s="1"/>
  <c r="CN141" i="28" s="1"/>
  <c r="CN143" i="28" s="1"/>
  <c r="CN254" i="10" s="1"/>
  <c r="CM41" i="28"/>
  <c r="CM94" i="25"/>
  <c r="CM101" i="25" s="1"/>
  <c r="CM102" i="25" s="1"/>
  <c r="CM19" i="25"/>
  <c r="CM69" i="28"/>
  <c r="CM110" i="25"/>
  <c r="CM33" i="25"/>
  <c r="CM80" i="27" s="1"/>
  <c r="CO63" i="28"/>
  <c r="CO115" i="28"/>
  <c r="CO111" i="28"/>
  <c r="CO105" i="28"/>
  <c r="CQ30" i="30"/>
  <c r="CQ29" i="30"/>
  <c r="CQ28" i="30"/>
  <c r="CQ46" i="29" s="1"/>
  <c r="CQ27" i="30"/>
  <c r="CP31" i="30"/>
  <c r="CO195" i="25"/>
  <c r="CO194" i="25"/>
  <c r="CO193" i="25"/>
  <c r="CO192" i="25"/>
  <c r="CO191" i="25"/>
  <c r="CO190" i="25"/>
  <c r="CO189" i="25"/>
  <c r="CO188" i="25"/>
  <c r="CO187" i="25"/>
  <c r="CO186" i="25"/>
  <c r="CO185" i="25"/>
  <c r="CO184" i="25"/>
  <c r="CO183" i="25"/>
  <c r="CO182" i="25"/>
  <c r="CO181" i="25"/>
  <c r="CO180" i="25"/>
  <c r="CO179" i="25"/>
  <c r="CO178" i="25"/>
  <c r="CO177" i="25"/>
  <c r="CO176" i="25"/>
  <c r="CO268" i="25"/>
  <c r="CO52" i="25" s="1"/>
  <c r="CO219" i="25"/>
  <c r="CO135" i="28"/>
  <c r="CO130" i="28"/>
  <c r="CO66" i="28"/>
  <c r="CO39" i="28"/>
  <c r="CO38" i="28"/>
  <c r="CO67" i="28"/>
  <c r="CQ155" i="28"/>
  <c r="CQ156" i="28" s="1"/>
  <c r="CN17" i="11"/>
  <c r="CN20" i="11" s="1"/>
  <c r="CO94" i="27"/>
  <c r="CO135" i="27"/>
  <c r="CO137" i="27" s="1"/>
  <c r="CQ83" i="30"/>
  <c r="CQ82" i="30"/>
  <c r="CQ81" i="30"/>
  <c r="CQ80" i="30"/>
  <c r="CQ79" i="30"/>
  <c r="CQ76" i="30"/>
  <c r="CQ75" i="30"/>
  <c r="CQ74" i="30"/>
  <c r="CQ78" i="30"/>
  <c r="CQ77" i="30"/>
  <c r="CQ66" i="30"/>
  <c r="CP72" i="30"/>
  <c r="CP136" i="27"/>
  <c r="CP92" i="27"/>
  <c r="CR65" i="30"/>
  <c r="CQ71" i="30"/>
  <c r="CM97" i="27"/>
  <c r="CM139" i="27"/>
  <c r="CM140" i="27" s="1"/>
  <c r="CM125" i="25"/>
  <c r="CM158" i="25"/>
  <c r="CM159" i="25" s="1"/>
  <c r="CN82" i="25"/>
  <c r="CN96" i="27" s="1"/>
  <c r="CN124" i="25"/>
  <c r="CN12" i="6"/>
  <c r="CL61" i="25"/>
  <c r="CN68" i="28"/>
  <c r="CN40" i="28"/>
  <c r="CL142" i="25"/>
  <c r="CO1" i="26"/>
  <c r="CO1" i="28"/>
  <c r="CP2" i="26"/>
  <c r="CP2" i="28"/>
  <c r="CP104" i="28" s="1"/>
  <c r="CK64" i="27"/>
  <c r="CK66" i="27"/>
  <c r="CK67" i="27" s="1"/>
  <c r="CL25" i="25"/>
  <c r="CL26" i="25" s="1"/>
  <c r="CN108" i="25"/>
  <c r="CM60" i="10"/>
  <c r="CM338" i="7" s="1"/>
  <c r="CO75" i="27"/>
  <c r="CO112" i="27"/>
  <c r="CO114" i="27" s="1"/>
  <c r="CP113" i="27"/>
  <c r="CP73" i="27"/>
  <c r="CM116" i="27"/>
  <c r="CM117" i="27" s="1"/>
  <c r="CM78" i="27"/>
  <c r="CM113" i="12"/>
  <c r="CP23" i="29"/>
  <c r="CP48" i="29" s="1"/>
  <c r="CP49" i="29" s="1"/>
  <c r="CO1" i="27"/>
  <c r="CO1" i="29"/>
  <c r="CO1" i="25"/>
  <c r="CP1" i="30"/>
  <c r="CP25" i="30"/>
  <c r="CP2" i="27"/>
  <c r="CP2" i="29"/>
  <c r="CP2" i="25"/>
  <c r="CQ2" i="30"/>
  <c r="CQ40" i="30"/>
  <c r="CQ36" i="30"/>
  <c r="CR24" i="30"/>
  <c r="CQ39" i="30"/>
  <c r="CQ38" i="30"/>
  <c r="CQ23" i="30"/>
  <c r="CQ41" i="30"/>
  <c r="CQ35" i="30"/>
  <c r="CQ34" i="30"/>
  <c r="CQ42" i="30"/>
  <c r="CQ33" i="30"/>
  <c r="CQ37" i="30"/>
  <c r="CP47" i="29"/>
  <c r="CL10" i="12"/>
  <c r="CL5" i="8" s="1"/>
  <c r="CP68" i="10"/>
  <c r="CP69" i="10"/>
  <c r="CP76" i="10"/>
  <c r="CP74" i="10"/>
  <c r="CP77" i="10"/>
  <c r="CP72" i="10"/>
  <c r="CP73" i="10"/>
  <c r="CP70" i="10"/>
  <c r="CP71" i="10"/>
  <c r="CP75" i="10"/>
  <c r="CN155" i="10"/>
  <c r="CN204" i="10"/>
  <c r="CN17" i="10"/>
  <c r="CN238" i="10" s="1"/>
  <c r="CN87" i="10"/>
  <c r="CN272" i="10" s="1"/>
  <c r="CN144" i="10"/>
  <c r="CN43" i="10"/>
  <c r="CN252" i="10" s="1"/>
  <c r="CN66" i="10"/>
  <c r="CN83" i="10" s="1"/>
  <c r="CN177" i="10" s="1"/>
  <c r="CN156" i="10"/>
  <c r="CN154" i="10"/>
  <c r="CP5" i="10"/>
  <c r="CP5" i="7"/>
  <c r="CK343" i="7"/>
  <c r="CP211" i="10"/>
  <c r="CP214" i="10"/>
  <c r="CP210" i="10"/>
  <c r="CP213" i="10"/>
  <c r="CP212" i="10"/>
  <c r="CP206" i="10"/>
  <c r="CP208" i="10"/>
  <c r="CP207" i="10"/>
  <c r="CP209" i="10"/>
  <c r="CP215" i="10"/>
  <c r="CN352" i="10"/>
  <c r="CN353" i="10"/>
  <c r="CN341" i="10"/>
  <c r="CN351" i="10"/>
  <c r="CN167" i="10"/>
  <c r="CN149" i="10"/>
  <c r="CQ202" i="10"/>
  <c r="CQ64" i="10"/>
  <c r="CP22" i="10"/>
  <c r="CP20" i="10"/>
  <c r="CP28" i="10"/>
  <c r="CP21" i="10"/>
  <c r="CP27" i="10"/>
  <c r="CP23" i="10"/>
  <c r="CP24" i="10"/>
  <c r="CP25" i="10"/>
  <c r="CP26" i="10"/>
  <c r="CQ201" i="7"/>
  <c r="CQ149" i="7"/>
  <c r="CQ96" i="7"/>
  <c r="CO3" i="11"/>
  <c r="CO3" i="10"/>
  <c r="CO3" i="7"/>
  <c r="CN168" i="10"/>
  <c r="CN49" i="25" s="1"/>
  <c r="CN101" i="27" s="1"/>
  <c r="CM221" i="10"/>
  <c r="CO219" i="10"/>
  <c r="CO81" i="10"/>
  <c r="CQ15" i="10"/>
  <c r="CQ202" i="7"/>
  <c r="CQ278" i="7"/>
  <c r="CQ97" i="7"/>
  <c r="CQ150" i="7"/>
  <c r="CR4" i="10"/>
  <c r="CR4" i="7"/>
  <c r="CO58" i="10"/>
  <c r="CO48" i="25" s="1"/>
  <c r="CP52" i="10"/>
  <c r="CP45" i="10"/>
  <c r="CP50" i="10"/>
  <c r="CP53" i="10"/>
  <c r="CP51" i="10"/>
  <c r="CP47" i="10"/>
  <c r="CP54" i="10"/>
  <c r="CP49" i="10"/>
  <c r="CP48" i="10"/>
  <c r="CP46" i="10"/>
  <c r="CO3" i="12"/>
  <c r="CO3" i="6"/>
  <c r="CO56" i="3"/>
  <c r="CO57" i="3"/>
  <c r="CO58" i="3"/>
  <c r="CO54" i="3"/>
  <c r="CO55" i="3"/>
  <c r="CQ22" i="3"/>
  <c r="CP24" i="3"/>
  <c r="CN18" i="11"/>
  <c r="CP3" i="3"/>
  <c r="CR4" i="12"/>
  <c r="CR4" i="11"/>
  <c r="CQ27" i="11"/>
  <c r="CQ11" i="12" s="1"/>
  <c r="CQ95" i="12" s="1"/>
  <c r="CQ15" i="11"/>
  <c r="CQ79" i="11"/>
  <c r="CQ80" i="11" s="1"/>
  <c r="CP5" i="12"/>
  <c r="CP5" i="11"/>
  <c r="CP25" i="6"/>
  <c r="CP232" i="25" s="1"/>
  <c r="CP27" i="6"/>
  <c r="CP234" i="25" s="1"/>
  <c r="CP29" i="6"/>
  <c r="CP236" i="25" s="1"/>
  <c r="CP21" i="6"/>
  <c r="CP228" i="25" s="1"/>
  <c r="CP26" i="6"/>
  <c r="CP233" i="25" s="1"/>
  <c r="CP31" i="6"/>
  <c r="CP238" i="25" s="1"/>
  <c r="CP23" i="6"/>
  <c r="CP230" i="25" s="1"/>
  <c r="CP36" i="6"/>
  <c r="CP243" i="25" s="1"/>
  <c r="CP24" i="6"/>
  <c r="CP231" i="25" s="1"/>
  <c r="CP20" i="6"/>
  <c r="CP227" i="25" s="1"/>
  <c r="CP28" i="6"/>
  <c r="CP235" i="25" s="1"/>
  <c r="CP33" i="6"/>
  <c r="CP240" i="25" s="1"/>
  <c r="CP37" i="6"/>
  <c r="CP244" i="25" s="1"/>
  <c r="CP34" i="6"/>
  <c r="CP241" i="25" s="1"/>
  <c r="CP35" i="6"/>
  <c r="CP242" i="25" s="1"/>
  <c r="CP32" i="6"/>
  <c r="CP239" i="25" s="1"/>
  <c r="CP30" i="6"/>
  <c r="CP237" i="25" s="1"/>
  <c r="CP19" i="6"/>
  <c r="CP226" i="25" s="1"/>
  <c r="CP22" i="6"/>
  <c r="CP229" i="25" s="1"/>
  <c r="CP65" i="3"/>
  <c r="CP101" i="12" s="1"/>
  <c r="CP133" i="12" s="1"/>
  <c r="CP5" i="6"/>
  <c r="CQ51" i="6"/>
  <c r="CQ16" i="6"/>
  <c r="CR4" i="6"/>
  <c r="CQ10" i="6"/>
  <c r="CQ105" i="3"/>
  <c r="CQ109" i="3"/>
  <c r="CQ103" i="3"/>
  <c r="CQ107" i="3"/>
  <c r="CQ108" i="3"/>
  <c r="CQ104" i="3"/>
  <c r="CQ101" i="3"/>
  <c r="CQ97" i="3"/>
  <c r="CQ260" i="10" s="1"/>
  <c r="CQ106" i="3"/>
  <c r="CQ102" i="3"/>
  <c r="CR90" i="3"/>
  <c r="CQ89" i="3"/>
  <c r="CQ91" i="3" s="1"/>
  <c r="CS52" i="3"/>
  <c r="CQ27" i="3"/>
  <c r="CS49" i="3"/>
  <c r="CS48" i="3"/>
  <c r="CV50" i="3"/>
  <c r="CR93" i="3"/>
  <c r="CR94" i="3"/>
  <c r="CR44" i="3"/>
  <c r="CR39" i="3"/>
  <c r="CR42" i="3"/>
  <c r="CR36" i="3"/>
  <c r="CR38" i="3"/>
  <c r="CR43" i="3"/>
  <c r="CR40" i="3"/>
  <c r="CR41" i="3"/>
  <c r="CR26" i="3"/>
  <c r="CR37" i="3"/>
  <c r="CS23" i="3"/>
  <c r="CR30" i="3"/>
  <c r="CQ33" i="3"/>
  <c r="CQ41" i="10" s="1"/>
  <c r="CS51" i="3"/>
  <c r="CP98" i="3"/>
  <c r="CP248" i="10" s="1"/>
  <c r="CM342" i="7"/>
  <c r="CL342" i="7"/>
  <c r="CR64" i="30" l="1"/>
  <c r="CR68" i="30"/>
  <c r="CR69" i="30"/>
  <c r="CR70" i="30"/>
  <c r="CR93" i="27" s="1"/>
  <c r="CR95" i="3"/>
  <c r="CR233" i="10" s="1"/>
  <c r="CR100" i="3"/>
  <c r="CS35" i="3"/>
  <c r="CS32" i="3"/>
  <c r="CS31" i="3"/>
  <c r="CS29" i="3"/>
  <c r="CS72" i="7" s="1"/>
  <c r="CR96" i="3"/>
  <c r="CR234" i="10" s="1"/>
  <c r="CO38" i="25"/>
  <c r="CO66" i="25" s="1"/>
  <c r="CO77" i="27" s="1"/>
  <c r="CM25" i="25"/>
  <c r="CM26" i="25" s="1"/>
  <c r="CM60" i="27"/>
  <c r="CM66" i="27" s="1"/>
  <c r="CM67" i="27" s="1"/>
  <c r="BR347" i="7"/>
  <c r="BR348" i="7" s="1"/>
  <c r="BR344" i="7"/>
  <c r="BS340" i="7" s="1"/>
  <c r="CQ138" i="28"/>
  <c r="CQ142" i="28"/>
  <c r="CP134" i="28"/>
  <c r="CN144" i="28"/>
  <c r="CO136" i="28"/>
  <c r="CO137" i="28" s="1"/>
  <c r="CO141" i="28" s="1"/>
  <c r="CO143" i="28" s="1"/>
  <c r="CO254" i="10" s="1"/>
  <c r="CM61" i="25"/>
  <c r="CN69" i="28"/>
  <c r="CN110" i="25"/>
  <c r="CN33" i="25"/>
  <c r="CN80" i="27" s="1"/>
  <c r="CN41" i="28"/>
  <c r="CN94" i="25"/>
  <c r="CN101" i="25" s="1"/>
  <c r="CN102" i="25" s="1"/>
  <c r="CN19" i="25"/>
  <c r="CN60" i="27" s="1"/>
  <c r="CQ74" i="27"/>
  <c r="CQ113" i="27" s="1"/>
  <c r="CP115" i="28"/>
  <c r="CP105" i="28"/>
  <c r="CP111" i="28"/>
  <c r="CP63" i="28"/>
  <c r="CR29" i="30"/>
  <c r="CR30" i="30"/>
  <c r="CR27" i="30"/>
  <c r="CR28" i="30"/>
  <c r="CR46" i="29" s="1"/>
  <c r="CQ31" i="30"/>
  <c r="CP192" i="25"/>
  <c r="CP191" i="25"/>
  <c r="CP190" i="25"/>
  <c r="CP194" i="25"/>
  <c r="CP189" i="25"/>
  <c r="CP188" i="25"/>
  <c r="CP187" i="25"/>
  <c r="CP186" i="25"/>
  <c r="CP195" i="25"/>
  <c r="CP185" i="25"/>
  <c r="CP184" i="25"/>
  <c r="CP183" i="25"/>
  <c r="CP182" i="25"/>
  <c r="CP181" i="25"/>
  <c r="CP193" i="25"/>
  <c r="CP178" i="25"/>
  <c r="CP177" i="25"/>
  <c r="CP176" i="25"/>
  <c r="CP180" i="25"/>
  <c r="CP179" i="25"/>
  <c r="CP268" i="25"/>
  <c r="CP52" i="25" s="1"/>
  <c r="CP219" i="25"/>
  <c r="CP135" i="28"/>
  <c r="CP67" i="28"/>
  <c r="CP66" i="28"/>
  <c r="CP39" i="28"/>
  <c r="CP38" i="28"/>
  <c r="CP130" i="28"/>
  <c r="CR155" i="28"/>
  <c r="CR156" i="28" s="1"/>
  <c r="CR83" i="30"/>
  <c r="CR82" i="30"/>
  <c r="CR81" i="30"/>
  <c r="CR80" i="30"/>
  <c r="CR79" i="30"/>
  <c r="CR78" i="30"/>
  <c r="CR77" i="30"/>
  <c r="CR76" i="30"/>
  <c r="CR75" i="30"/>
  <c r="CR74" i="30"/>
  <c r="CR66" i="30"/>
  <c r="CS65" i="30"/>
  <c r="CR71" i="30"/>
  <c r="CO12" i="6"/>
  <c r="CP94" i="27"/>
  <c r="CP135" i="27"/>
  <c r="CP137" i="27" s="1"/>
  <c r="CQ136" i="27"/>
  <c r="CQ92" i="27"/>
  <c r="CQ72" i="30"/>
  <c r="CN97" i="27"/>
  <c r="CN139" i="27"/>
  <c r="CN140" i="27" s="1"/>
  <c r="CN125" i="25"/>
  <c r="CN158" i="25"/>
  <c r="CN159" i="25" s="1"/>
  <c r="CO82" i="25"/>
  <c r="CO96" i="27" s="1"/>
  <c r="CO124" i="25"/>
  <c r="CO17" i="11"/>
  <c r="CO20" i="11" s="1"/>
  <c r="CM142" i="25"/>
  <c r="CQ2" i="26"/>
  <c r="CQ2" i="28"/>
  <c r="CQ104" i="28" s="1"/>
  <c r="CK68" i="27"/>
  <c r="CL64" i="27"/>
  <c r="CL66" i="27"/>
  <c r="CL67" i="27" s="1"/>
  <c r="CO40" i="28"/>
  <c r="CP1" i="26"/>
  <c r="CP1" i="28"/>
  <c r="CO68" i="28"/>
  <c r="CM176" i="10"/>
  <c r="CN109" i="25"/>
  <c r="CN140" i="25"/>
  <c r="CN141" i="25" s="1"/>
  <c r="CO108" i="25"/>
  <c r="CM189" i="10"/>
  <c r="CQ73" i="27"/>
  <c r="CP75" i="27"/>
  <c r="CP112" i="27"/>
  <c r="CP114" i="27" s="1"/>
  <c r="CN116" i="27"/>
  <c r="CN117" i="27" s="1"/>
  <c r="CN78" i="27"/>
  <c r="CQ47" i="29"/>
  <c r="CQ23" i="29"/>
  <c r="CQ48" i="29" s="1"/>
  <c r="CQ49" i="29" s="1"/>
  <c r="CQ1" i="30"/>
  <c r="CQ25" i="30"/>
  <c r="CQ2" i="27"/>
  <c r="CQ2" i="25"/>
  <c r="CQ2" i="29"/>
  <c r="CP1" i="27"/>
  <c r="CP1" i="25"/>
  <c r="CP1" i="29"/>
  <c r="CR40" i="30"/>
  <c r="CR35" i="30"/>
  <c r="CR34" i="30"/>
  <c r="CR41" i="30"/>
  <c r="CR42" i="30"/>
  <c r="CR36" i="30"/>
  <c r="CR39" i="30"/>
  <c r="CR38" i="30"/>
  <c r="CS24" i="30"/>
  <c r="CR2" i="30"/>
  <c r="CR33" i="30"/>
  <c r="CR37" i="30"/>
  <c r="CR23" i="30"/>
  <c r="CN21" i="11"/>
  <c r="CN23" i="11" s="1"/>
  <c r="CN10" i="12" s="1"/>
  <c r="CN5" i="8" s="1"/>
  <c r="CN60" i="10"/>
  <c r="CN338" i="7" s="1"/>
  <c r="CO18" i="11"/>
  <c r="CP3" i="10"/>
  <c r="CP3" i="7"/>
  <c r="CO167" i="10"/>
  <c r="CO149" i="10"/>
  <c r="CO204" i="10"/>
  <c r="CO66" i="10"/>
  <c r="CO83" i="10" s="1"/>
  <c r="CO177" i="10" s="1"/>
  <c r="CO154" i="10"/>
  <c r="CO144" i="10"/>
  <c r="CO17" i="10"/>
  <c r="CO238" i="10" s="1"/>
  <c r="CO87" i="10"/>
  <c r="CO272" i="10" s="1"/>
  <c r="CO155" i="10"/>
  <c r="CO43" i="10"/>
  <c r="CO252" i="10" s="1"/>
  <c r="CO156" i="10"/>
  <c r="CR15" i="10"/>
  <c r="CR202" i="7"/>
  <c r="CR278" i="7"/>
  <c r="CR150" i="7"/>
  <c r="CR97" i="7"/>
  <c r="CO351" i="10"/>
  <c r="CO341" i="10"/>
  <c r="CO352" i="10"/>
  <c r="CO353" i="10"/>
  <c r="CQ21" i="10"/>
  <c r="CQ27" i="10"/>
  <c r="CQ26" i="10"/>
  <c r="CQ23" i="10"/>
  <c r="CQ24" i="10"/>
  <c r="CQ22" i="10"/>
  <c r="CQ28" i="10"/>
  <c r="CQ20" i="10"/>
  <c r="CQ25" i="10"/>
  <c r="CP219" i="10"/>
  <c r="CM343" i="7"/>
  <c r="CO168" i="10"/>
  <c r="CO49" i="25" s="1"/>
  <c r="CO101" i="27" s="1"/>
  <c r="CP81" i="10"/>
  <c r="CQ54" i="10"/>
  <c r="CQ45" i="10"/>
  <c r="CQ46" i="10"/>
  <c r="CQ47" i="10"/>
  <c r="CQ48" i="10"/>
  <c r="CQ53" i="10"/>
  <c r="CQ50" i="10"/>
  <c r="CQ49" i="10"/>
  <c r="CQ52" i="10"/>
  <c r="CQ51" i="10"/>
  <c r="CR201" i="7"/>
  <c r="CR96" i="7"/>
  <c r="CR149" i="7"/>
  <c r="CQ72" i="10"/>
  <c r="CQ70" i="10"/>
  <c r="CQ68" i="10"/>
  <c r="CQ69" i="10"/>
  <c r="CQ73" i="10"/>
  <c r="CQ74" i="10"/>
  <c r="CQ71" i="10"/>
  <c r="CQ76" i="10"/>
  <c r="CQ75" i="10"/>
  <c r="CQ77" i="10"/>
  <c r="CR202" i="10"/>
  <c r="CR64" i="10"/>
  <c r="CS4" i="10"/>
  <c r="CS4" i="7"/>
  <c r="CQ5" i="10"/>
  <c r="CQ5" i="7"/>
  <c r="CQ206" i="10"/>
  <c r="CQ215" i="10"/>
  <c r="CQ210" i="10"/>
  <c r="CQ209" i="10"/>
  <c r="CQ208" i="10"/>
  <c r="CQ214" i="10"/>
  <c r="CQ211" i="10"/>
  <c r="CQ207" i="10"/>
  <c r="CQ213" i="10"/>
  <c r="CQ212" i="10"/>
  <c r="CP58" i="10"/>
  <c r="CP48" i="25" s="1"/>
  <c r="CN264" i="10"/>
  <c r="CN221" i="10"/>
  <c r="CP3" i="11"/>
  <c r="CQ3" i="3"/>
  <c r="CP3" i="12"/>
  <c r="CP3" i="6"/>
  <c r="CP56" i="3"/>
  <c r="CP58" i="3"/>
  <c r="CP55" i="3"/>
  <c r="CP57" i="3"/>
  <c r="CP54" i="3"/>
  <c r="CQ24" i="3"/>
  <c r="CR22" i="3"/>
  <c r="CS4" i="12"/>
  <c r="CS4" i="11"/>
  <c r="CR79" i="11"/>
  <c r="CR80" i="11" s="1"/>
  <c r="CR15" i="11"/>
  <c r="CR27" i="11"/>
  <c r="CR11" i="12" s="1"/>
  <c r="CR95" i="12" s="1"/>
  <c r="CQ5" i="12"/>
  <c r="CQ5" i="11"/>
  <c r="CS4" i="6"/>
  <c r="CR33" i="3"/>
  <c r="CR41" i="10" s="1"/>
  <c r="CR51" i="6"/>
  <c r="CR16" i="6"/>
  <c r="CQ27" i="6"/>
  <c r="CQ234" i="25" s="1"/>
  <c r="CQ25" i="6"/>
  <c r="CQ232" i="25" s="1"/>
  <c r="CQ29" i="6"/>
  <c r="CQ236" i="25" s="1"/>
  <c r="CQ20" i="6"/>
  <c r="CQ227" i="25" s="1"/>
  <c r="CQ21" i="6"/>
  <c r="CQ228" i="25" s="1"/>
  <c r="CQ31" i="6"/>
  <c r="CQ238" i="25" s="1"/>
  <c r="CQ22" i="6"/>
  <c r="CQ229" i="25" s="1"/>
  <c r="CQ26" i="6"/>
  <c r="CQ233" i="25" s="1"/>
  <c r="CQ33" i="6"/>
  <c r="CQ240" i="25" s="1"/>
  <c r="CQ28" i="6"/>
  <c r="CQ235" i="25" s="1"/>
  <c r="CQ34" i="6"/>
  <c r="CQ241" i="25" s="1"/>
  <c r="CQ32" i="6"/>
  <c r="CQ239" i="25" s="1"/>
  <c r="CQ36" i="6"/>
  <c r="CQ243" i="25" s="1"/>
  <c r="CQ30" i="6"/>
  <c r="CQ237" i="25" s="1"/>
  <c r="CQ35" i="6"/>
  <c r="CQ242" i="25" s="1"/>
  <c r="CQ23" i="6"/>
  <c r="CQ230" i="25" s="1"/>
  <c r="CQ24" i="6"/>
  <c r="CQ231" i="25" s="1"/>
  <c r="CQ19" i="6"/>
  <c r="CQ226" i="25" s="1"/>
  <c r="CQ37" i="6"/>
  <c r="CQ244" i="25" s="1"/>
  <c r="CR10" i="6"/>
  <c r="CQ65" i="3"/>
  <c r="CQ101" i="12" s="1"/>
  <c r="CQ133" i="12" s="1"/>
  <c r="CQ5" i="6"/>
  <c r="CR27" i="3"/>
  <c r="CW50" i="3"/>
  <c r="CT48" i="3"/>
  <c r="CS94" i="3"/>
  <c r="CS93" i="3"/>
  <c r="CS43" i="3"/>
  <c r="CS38" i="3"/>
  <c r="CS40" i="3"/>
  <c r="CS39" i="3"/>
  <c r="CS30" i="3"/>
  <c r="CS41" i="3"/>
  <c r="CS42" i="3"/>
  <c r="CS36" i="3"/>
  <c r="CS26" i="3"/>
  <c r="CS44" i="3"/>
  <c r="CS37" i="3"/>
  <c r="CT23" i="3"/>
  <c r="CR104" i="3"/>
  <c r="CR108" i="3"/>
  <c r="CR107" i="3"/>
  <c r="CR105" i="3"/>
  <c r="CR106" i="3"/>
  <c r="CR103" i="3"/>
  <c r="CR109" i="3"/>
  <c r="CR101" i="3"/>
  <c r="CR97" i="3"/>
  <c r="CR260" i="10" s="1"/>
  <c r="CR102" i="3"/>
  <c r="CS90" i="3"/>
  <c r="CR89" i="3"/>
  <c r="CR91" i="3" s="1"/>
  <c r="CT49" i="3"/>
  <c r="CQ98" i="3"/>
  <c r="CQ248" i="10" s="1"/>
  <c r="CT52" i="3"/>
  <c r="CT51" i="3"/>
  <c r="CN342" i="7"/>
  <c r="CS64" i="30" l="1"/>
  <c r="CS69" i="30"/>
  <c r="CS70" i="30"/>
  <c r="CS68" i="30"/>
  <c r="CS95" i="3"/>
  <c r="CS233" i="10" s="1"/>
  <c r="CS100" i="3"/>
  <c r="CT32" i="3"/>
  <c r="CT35" i="3"/>
  <c r="CT31" i="3"/>
  <c r="CT29" i="3"/>
  <c r="CT72" i="7" s="1"/>
  <c r="CS93" i="27"/>
  <c r="CS96" i="3"/>
  <c r="CS234" i="10" s="1"/>
  <c r="CP108" i="25"/>
  <c r="CP140" i="25" s="1"/>
  <c r="CP141" i="25" s="1"/>
  <c r="CP38" i="25"/>
  <c r="CP66" i="25" s="1"/>
  <c r="CP77" i="27" s="1"/>
  <c r="CM64" i="27"/>
  <c r="CM68" i="27" s="1"/>
  <c r="CP136" i="28"/>
  <c r="CP137" i="28" s="1"/>
  <c r="CP141" i="28" s="1"/>
  <c r="CP143" i="28" s="1"/>
  <c r="CP254" i="10" s="1"/>
  <c r="CR138" i="28"/>
  <c r="CR142" i="28"/>
  <c r="BS347" i="7"/>
  <c r="BS348" i="7" s="1"/>
  <c r="BS344" i="7"/>
  <c r="BT340" i="7" s="1"/>
  <c r="CQ134" i="28"/>
  <c r="CO144" i="28"/>
  <c r="CO69" i="28"/>
  <c r="CO110" i="25"/>
  <c r="CO33" i="25"/>
  <c r="CO80" i="27" s="1"/>
  <c r="CO41" i="28"/>
  <c r="CO94" i="25"/>
  <c r="CO101" i="25" s="1"/>
  <c r="CO102" i="25" s="1"/>
  <c r="CO19" i="25"/>
  <c r="CO60" i="27" s="1"/>
  <c r="CR74" i="27"/>
  <c r="CR113" i="27" s="1"/>
  <c r="CP18" i="11"/>
  <c r="CP21" i="11" s="1"/>
  <c r="CR31" i="30"/>
  <c r="CQ111" i="28"/>
  <c r="CQ105" i="28"/>
  <c r="CQ115" i="28"/>
  <c r="CQ63" i="28"/>
  <c r="CS29" i="30"/>
  <c r="CS30" i="30"/>
  <c r="CS28" i="30"/>
  <c r="CS46" i="29" s="1"/>
  <c r="CS27" i="30"/>
  <c r="CQ195" i="25"/>
  <c r="CQ194" i="25"/>
  <c r="CQ193" i="25"/>
  <c r="CQ190" i="25"/>
  <c r="CQ191" i="25"/>
  <c r="CQ184" i="25"/>
  <c r="CQ183" i="25"/>
  <c r="CQ182" i="25"/>
  <c r="CQ181" i="25"/>
  <c r="CQ192" i="25"/>
  <c r="CQ186" i="25"/>
  <c r="CQ189" i="25"/>
  <c r="CQ187" i="25"/>
  <c r="CQ188" i="25"/>
  <c r="CQ185" i="25"/>
  <c r="CQ180" i="25"/>
  <c r="CQ179" i="25"/>
  <c r="CQ178" i="25"/>
  <c r="CQ177" i="25"/>
  <c r="CQ176" i="25"/>
  <c r="CQ268" i="25"/>
  <c r="CQ52" i="25" s="1"/>
  <c r="CQ219" i="25"/>
  <c r="CQ135" i="28"/>
  <c r="CQ67" i="28"/>
  <c r="CQ66" i="28"/>
  <c r="CQ130" i="28"/>
  <c r="CQ39" i="28"/>
  <c r="CQ38" i="28"/>
  <c r="CS155" i="28"/>
  <c r="CS156" i="28" s="1"/>
  <c r="CR72" i="30"/>
  <c r="CS81" i="30"/>
  <c r="CS80" i="30"/>
  <c r="CS79" i="30"/>
  <c r="CS78" i="30"/>
  <c r="CS77" i="30"/>
  <c r="CS76" i="30"/>
  <c r="CS83" i="30"/>
  <c r="CS82" i="30"/>
  <c r="CS75" i="30"/>
  <c r="CS74" i="30"/>
  <c r="CS66" i="30"/>
  <c r="CT65" i="30"/>
  <c r="CS71" i="30"/>
  <c r="CR136" i="27"/>
  <c r="CR92" i="27"/>
  <c r="CQ94" i="27"/>
  <c r="CQ135" i="27"/>
  <c r="CQ137" i="27" s="1"/>
  <c r="CO97" i="27"/>
  <c r="CO139" i="27"/>
  <c r="CO140" i="27" s="1"/>
  <c r="CO125" i="25"/>
  <c r="CO158" i="25"/>
  <c r="CO159" i="25" s="1"/>
  <c r="CP82" i="25"/>
  <c r="CP96" i="27" s="1"/>
  <c r="CP124" i="25"/>
  <c r="CP17" i="11"/>
  <c r="CP20" i="11" s="1"/>
  <c r="CP12" i="6"/>
  <c r="CN61" i="25"/>
  <c r="CQ1" i="26"/>
  <c r="CQ1" i="28"/>
  <c r="CN113" i="12"/>
  <c r="CR2" i="26"/>
  <c r="CR2" i="28"/>
  <c r="CR104" i="28" s="1"/>
  <c r="CN25" i="25"/>
  <c r="CN26" i="25" s="1"/>
  <c r="CP40" i="28"/>
  <c r="CP68" i="28"/>
  <c r="CL68" i="27"/>
  <c r="CN142" i="25"/>
  <c r="CO140" i="25"/>
  <c r="CO141" i="25" s="1"/>
  <c r="CO109" i="25"/>
  <c r="CR73" i="27"/>
  <c r="CQ112" i="27"/>
  <c r="CQ114" i="27" s="1"/>
  <c r="CQ75" i="27"/>
  <c r="CO116" i="27"/>
  <c r="CO117" i="27" s="1"/>
  <c r="CO78" i="27"/>
  <c r="CR1" i="30"/>
  <c r="CR25" i="30"/>
  <c r="CR47" i="29"/>
  <c r="CR23" i="29"/>
  <c r="CR48" i="29" s="1"/>
  <c r="CR49" i="29" s="1"/>
  <c r="CS41" i="30"/>
  <c r="CS37" i="30"/>
  <c r="CS23" i="30"/>
  <c r="CS2" i="30"/>
  <c r="CS39" i="30"/>
  <c r="CS35" i="30"/>
  <c r="CS42" i="30"/>
  <c r="CS33" i="30"/>
  <c r="CS36" i="30"/>
  <c r="CS40" i="30"/>
  <c r="CS38" i="30"/>
  <c r="CS34" i="30"/>
  <c r="CT24" i="30"/>
  <c r="CQ1" i="27"/>
  <c r="CQ1" i="25"/>
  <c r="CQ1" i="29"/>
  <c r="CR2" i="27"/>
  <c r="CR2" i="25"/>
  <c r="CR2" i="29"/>
  <c r="CO21" i="11"/>
  <c r="CO23" i="11" s="1"/>
  <c r="CO113" i="12" s="1"/>
  <c r="CP23" i="11"/>
  <c r="CP113" i="12" s="1"/>
  <c r="CN176" i="10"/>
  <c r="CN189" i="10"/>
  <c r="CR45" i="10"/>
  <c r="CR53" i="10"/>
  <c r="CR51" i="10"/>
  <c r="CR47" i="10"/>
  <c r="CR54" i="10"/>
  <c r="CR52" i="10"/>
  <c r="CR48" i="10"/>
  <c r="CR46" i="10"/>
  <c r="CR50" i="10"/>
  <c r="CR49" i="10"/>
  <c r="CR28" i="10"/>
  <c r="CR22" i="10"/>
  <c r="CR23" i="10"/>
  <c r="CR24" i="10"/>
  <c r="CR27" i="10"/>
  <c r="CR20" i="10"/>
  <c r="CR26" i="10"/>
  <c r="CR25" i="10"/>
  <c r="CR21" i="10"/>
  <c r="CP155" i="10"/>
  <c r="CP144" i="10"/>
  <c r="CP87" i="10"/>
  <c r="CP272" i="10" s="1"/>
  <c r="CP154" i="10"/>
  <c r="CP43" i="10"/>
  <c r="CP252" i="10" s="1"/>
  <c r="CP17" i="10"/>
  <c r="CP238" i="10" s="1"/>
  <c r="CP204" i="10"/>
  <c r="CP156" i="10"/>
  <c r="CP66" i="10"/>
  <c r="CP83" i="10" s="1"/>
  <c r="CP177" i="10" s="1"/>
  <c r="CT4" i="10"/>
  <c r="CT4" i="7"/>
  <c r="CR70" i="10"/>
  <c r="CR68" i="10"/>
  <c r="CR76" i="10"/>
  <c r="CR69" i="10"/>
  <c r="CR73" i="10"/>
  <c r="CR72" i="10"/>
  <c r="CR74" i="10"/>
  <c r="CR75" i="10"/>
  <c r="CR71" i="10"/>
  <c r="CR77" i="10"/>
  <c r="CP351" i="10"/>
  <c r="CP341" i="10"/>
  <c r="CP352" i="10"/>
  <c r="CP353" i="10"/>
  <c r="CP167" i="10"/>
  <c r="CP149" i="10"/>
  <c r="CR207" i="10"/>
  <c r="CR212" i="10"/>
  <c r="CR206" i="10"/>
  <c r="CR210" i="10"/>
  <c r="CR209" i="10"/>
  <c r="CR208" i="10"/>
  <c r="CR214" i="10"/>
  <c r="CR211" i="10"/>
  <c r="CR213" i="10"/>
  <c r="CR215" i="10"/>
  <c r="CQ58" i="10"/>
  <c r="CQ48" i="25" s="1"/>
  <c r="CQ3" i="12"/>
  <c r="CQ3" i="10"/>
  <c r="CQ3" i="7"/>
  <c r="CQ81" i="10"/>
  <c r="CO264" i="10"/>
  <c r="CO221" i="10"/>
  <c r="CS201" i="7"/>
  <c r="CS96" i="7"/>
  <c r="CS149" i="7"/>
  <c r="CS202" i="10"/>
  <c r="CS64" i="10"/>
  <c r="CQ219" i="10"/>
  <c r="CP168" i="10"/>
  <c r="CP49" i="25" s="1"/>
  <c r="CP101" i="27" s="1"/>
  <c r="CO60" i="10"/>
  <c r="CN343" i="7"/>
  <c r="CS15" i="10"/>
  <c r="CS202" i="7"/>
  <c r="CS278" i="7"/>
  <c r="CS150" i="7"/>
  <c r="CS97" i="7"/>
  <c r="CR5" i="10"/>
  <c r="CR5" i="7"/>
  <c r="CQ3" i="6"/>
  <c r="CQ3" i="11"/>
  <c r="CS22" i="3"/>
  <c r="CR24" i="3"/>
  <c r="CQ56" i="3"/>
  <c r="CQ58" i="3"/>
  <c r="CQ57" i="3"/>
  <c r="CQ55" i="3"/>
  <c r="CQ54" i="3"/>
  <c r="CR3" i="3"/>
  <c r="CR5" i="12"/>
  <c r="CR5" i="11"/>
  <c r="CT4" i="12"/>
  <c r="CT4" i="11"/>
  <c r="CS79" i="11"/>
  <c r="CS80" i="11" s="1"/>
  <c r="CS27" i="11"/>
  <c r="CS11" i="12" s="1"/>
  <c r="CS95" i="12" s="1"/>
  <c r="CS15" i="11"/>
  <c r="CR27" i="6"/>
  <c r="CR234" i="25" s="1"/>
  <c r="CR25" i="6"/>
  <c r="CR232" i="25" s="1"/>
  <c r="CR23" i="6"/>
  <c r="CR230" i="25" s="1"/>
  <c r="CR31" i="6"/>
  <c r="CR238" i="25" s="1"/>
  <c r="CR26" i="6"/>
  <c r="CR233" i="25" s="1"/>
  <c r="CR28" i="6"/>
  <c r="CR235" i="25" s="1"/>
  <c r="CR33" i="6"/>
  <c r="CR240" i="25" s="1"/>
  <c r="CR35" i="6"/>
  <c r="CR242" i="25" s="1"/>
  <c r="CR37" i="6"/>
  <c r="CR244" i="25" s="1"/>
  <c r="CR34" i="6"/>
  <c r="CR241" i="25" s="1"/>
  <c r="CR22" i="6"/>
  <c r="CR229" i="25" s="1"/>
  <c r="CR29" i="6"/>
  <c r="CR236" i="25" s="1"/>
  <c r="CR36" i="6"/>
  <c r="CR243" i="25" s="1"/>
  <c r="CR20" i="6"/>
  <c r="CR227" i="25" s="1"/>
  <c r="CR32" i="6"/>
  <c r="CR239" i="25" s="1"/>
  <c r="CR30" i="6"/>
  <c r="CR237" i="25" s="1"/>
  <c r="CR19" i="6"/>
  <c r="CR226" i="25" s="1"/>
  <c r="CR21" i="6"/>
  <c r="CR228" i="25" s="1"/>
  <c r="CR24" i="6"/>
  <c r="CR231" i="25" s="1"/>
  <c r="CS10" i="6"/>
  <c r="CR65" i="3"/>
  <c r="CR101" i="12" s="1"/>
  <c r="CR133" i="12" s="1"/>
  <c r="CR5" i="6"/>
  <c r="CS51" i="6"/>
  <c r="CS16" i="6"/>
  <c r="CT4" i="6"/>
  <c r="CS27" i="3"/>
  <c r="CU48" i="3"/>
  <c r="CU51" i="3"/>
  <c r="CU52" i="3"/>
  <c r="CS109" i="3"/>
  <c r="CS107" i="3"/>
  <c r="CS105" i="3"/>
  <c r="CS104" i="3"/>
  <c r="CS102" i="3"/>
  <c r="CS108" i="3"/>
  <c r="CS101" i="3"/>
  <c r="CS97" i="3"/>
  <c r="CS260" i="10" s="1"/>
  <c r="CS106" i="3"/>
  <c r="CS89" i="3"/>
  <c r="CS91" i="3" s="1"/>
  <c r="CS103" i="3"/>
  <c r="CT90" i="3"/>
  <c r="CS33" i="3"/>
  <c r="CS41" i="10" s="1"/>
  <c r="CX50" i="3"/>
  <c r="CU49" i="3"/>
  <c r="CR98" i="3"/>
  <c r="CR248" i="10" s="1"/>
  <c r="CT94" i="3"/>
  <c r="CT93" i="3"/>
  <c r="CT42" i="3"/>
  <c r="CT40" i="3"/>
  <c r="CT43" i="3"/>
  <c r="CT39" i="3"/>
  <c r="CT44" i="3"/>
  <c r="CT41" i="3"/>
  <c r="CT38" i="3"/>
  <c r="CT36" i="3"/>
  <c r="CT26" i="3"/>
  <c r="CT37" i="3"/>
  <c r="CU23" i="3"/>
  <c r="CT30" i="3"/>
  <c r="CT64" i="30" l="1"/>
  <c r="CT70" i="30"/>
  <c r="CT93" i="27" s="1"/>
  <c r="CT69" i="30"/>
  <c r="CT68" i="30"/>
  <c r="CT95" i="3"/>
  <c r="CT233" i="10" s="1"/>
  <c r="CT100" i="3"/>
  <c r="CU35" i="3"/>
  <c r="CU29" i="3"/>
  <c r="CU72" i="7" s="1"/>
  <c r="CU32" i="3"/>
  <c r="CU31" i="3"/>
  <c r="CP109" i="25"/>
  <c r="CT96" i="3"/>
  <c r="CT234" i="10" s="1"/>
  <c r="CQ38" i="25"/>
  <c r="CQ66" i="25" s="1"/>
  <c r="CQ77" i="27" s="1"/>
  <c r="CS138" i="28"/>
  <c r="BT347" i="7"/>
  <c r="BT348" i="7" s="1"/>
  <c r="BT344" i="7"/>
  <c r="BU340" i="7" s="1"/>
  <c r="CS142" i="28"/>
  <c r="CR134" i="28"/>
  <c r="CP144" i="28"/>
  <c r="CQ136" i="28"/>
  <c r="CQ137" i="28" s="1"/>
  <c r="CQ141" i="28" s="1"/>
  <c r="CQ143" i="28" s="1"/>
  <c r="CQ254" i="10" s="1"/>
  <c r="CP69" i="28"/>
  <c r="CP33" i="25"/>
  <c r="CP80" i="27" s="1"/>
  <c r="CP110" i="25"/>
  <c r="CP41" i="28"/>
  <c r="CP94" i="25"/>
  <c r="CP101" i="25" s="1"/>
  <c r="CP102" i="25" s="1"/>
  <c r="CP19" i="25"/>
  <c r="CP60" i="27" s="1"/>
  <c r="CS74" i="27"/>
  <c r="CS113" i="27" s="1"/>
  <c r="CR63" i="28"/>
  <c r="CR105" i="28"/>
  <c r="CR115" i="28"/>
  <c r="CR111" i="28"/>
  <c r="CT29" i="30"/>
  <c r="CT30" i="30"/>
  <c r="CT28" i="30"/>
  <c r="CT46" i="29" s="1"/>
  <c r="CT27" i="30"/>
  <c r="CS31" i="30"/>
  <c r="CR195" i="25"/>
  <c r="CR194" i="25"/>
  <c r="CR193" i="25"/>
  <c r="CR192" i="25"/>
  <c r="CR191" i="25"/>
  <c r="CR190" i="25"/>
  <c r="CR189" i="25"/>
  <c r="CR188" i="25"/>
  <c r="CR187" i="25"/>
  <c r="CR186" i="25"/>
  <c r="CR185" i="25"/>
  <c r="CR184" i="25"/>
  <c r="CR183" i="25"/>
  <c r="CR182" i="25"/>
  <c r="CR181" i="25"/>
  <c r="CR180" i="25"/>
  <c r="CR179" i="25"/>
  <c r="CR178" i="25"/>
  <c r="CR177" i="25"/>
  <c r="CR176" i="25"/>
  <c r="CR268" i="25"/>
  <c r="CR52" i="25" s="1"/>
  <c r="CR219" i="25"/>
  <c r="CR135" i="28"/>
  <c r="CR130" i="28"/>
  <c r="CR67" i="28"/>
  <c r="CR66" i="28"/>
  <c r="CR39" i="28"/>
  <c r="CR38" i="28"/>
  <c r="CT155" i="28"/>
  <c r="CT156" i="28" s="1"/>
  <c r="CS72" i="30"/>
  <c r="CQ17" i="11"/>
  <c r="CQ20" i="11" s="1"/>
  <c r="CT83" i="30"/>
  <c r="CT82" i="30"/>
  <c r="CT81" i="30"/>
  <c r="CT80" i="30"/>
  <c r="CT79" i="30"/>
  <c r="CT78" i="30"/>
  <c r="CT77" i="30"/>
  <c r="CT75" i="30"/>
  <c r="CT74" i="30"/>
  <c r="CT76" i="30"/>
  <c r="CT66" i="30"/>
  <c r="CU65" i="30"/>
  <c r="CT71" i="30"/>
  <c r="CS136" i="27"/>
  <c r="CS92" i="27"/>
  <c r="CR94" i="27"/>
  <c r="CR135" i="27"/>
  <c r="CR137" i="27" s="1"/>
  <c r="CP97" i="27"/>
  <c r="CP139" i="27"/>
  <c r="CP140" i="27" s="1"/>
  <c r="CP125" i="25"/>
  <c r="CP158" i="25"/>
  <c r="CP159" i="25" s="1"/>
  <c r="CQ82" i="25"/>
  <c r="CQ96" i="27" s="1"/>
  <c r="CQ124" i="25"/>
  <c r="CQ12" i="6"/>
  <c r="CQ40" i="28"/>
  <c r="CO142" i="25"/>
  <c r="CS2" i="26"/>
  <c r="CS2" i="28"/>
  <c r="CS104" i="28" s="1"/>
  <c r="CR1" i="26"/>
  <c r="CR1" i="28"/>
  <c r="CQ68" i="28"/>
  <c r="CO61" i="25"/>
  <c r="CN66" i="27"/>
  <c r="CN67" i="27" s="1"/>
  <c r="CN64" i="27"/>
  <c r="CO25" i="25"/>
  <c r="CO26" i="25" s="1"/>
  <c r="CQ108" i="25"/>
  <c r="CP60" i="10"/>
  <c r="CP189" i="10" s="1"/>
  <c r="CS73" i="27"/>
  <c r="CR112" i="27"/>
  <c r="CR114" i="27" s="1"/>
  <c r="CR75" i="27"/>
  <c r="CP116" i="27"/>
  <c r="CP117" i="27" s="1"/>
  <c r="CP78" i="27"/>
  <c r="CP10" i="12"/>
  <c r="CP5" i="8" s="1"/>
  <c r="CS2" i="27"/>
  <c r="CS2" i="29"/>
  <c r="CS2" i="25"/>
  <c r="CT40" i="30"/>
  <c r="CT37" i="30"/>
  <c r="CT34" i="30"/>
  <c r="CT39" i="30"/>
  <c r="CT41" i="30"/>
  <c r="CU24" i="30"/>
  <c r="CT2" i="30"/>
  <c r="CT38" i="30"/>
  <c r="CT35" i="30"/>
  <c r="CT23" i="30"/>
  <c r="CT42" i="30"/>
  <c r="CT33" i="30"/>
  <c r="CT36" i="30"/>
  <c r="CS47" i="29"/>
  <c r="CS23" i="29"/>
  <c r="CS48" i="29" s="1"/>
  <c r="CS49" i="29" s="1"/>
  <c r="CS25" i="30"/>
  <c r="CS1" i="30"/>
  <c r="CR1" i="27"/>
  <c r="CR1" i="25"/>
  <c r="CR1" i="29"/>
  <c r="CO10" i="12"/>
  <c r="CO5" i="8" s="1"/>
  <c r="CQ18" i="11"/>
  <c r="CT64" i="10"/>
  <c r="CT202" i="10"/>
  <c r="CR3" i="10"/>
  <c r="CR3" i="7"/>
  <c r="CS75" i="10"/>
  <c r="CS69" i="10"/>
  <c r="CS76" i="10"/>
  <c r="CS74" i="10"/>
  <c r="CS72" i="10"/>
  <c r="CS73" i="10"/>
  <c r="CS70" i="10"/>
  <c r="CS71" i="10"/>
  <c r="CS77" i="10"/>
  <c r="CS68" i="10"/>
  <c r="CQ167" i="10"/>
  <c r="CQ149" i="10"/>
  <c r="CR219" i="10"/>
  <c r="CS5" i="10"/>
  <c r="CS5" i="7"/>
  <c r="CS21" i="10"/>
  <c r="CS22" i="10"/>
  <c r="CS27" i="10"/>
  <c r="CS28" i="10"/>
  <c r="CS23" i="10"/>
  <c r="CS24" i="10"/>
  <c r="CS20" i="10"/>
  <c r="CS25" i="10"/>
  <c r="CS26" i="10"/>
  <c r="CS209" i="10"/>
  <c r="CS207" i="10"/>
  <c r="CS206" i="10"/>
  <c r="CS208" i="10"/>
  <c r="CS214" i="10"/>
  <c r="CS215" i="10"/>
  <c r="CS210" i="10"/>
  <c r="CS213" i="10"/>
  <c r="CS212" i="10"/>
  <c r="CS211" i="10"/>
  <c r="CQ168" i="10"/>
  <c r="CQ49" i="25" s="1"/>
  <c r="CQ101" i="27" s="1"/>
  <c r="CP221" i="10"/>
  <c r="CP264" i="10"/>
  <c r="CO338" i="7"/>
  <c r="CO176" i="10"/>
  <c r="CO189" i="10"/>
  <c r="CR81" i="10"/>
  <c r="CR58" i="10"/>
  <c r="CR48" i="25" s="1"/>
  <c r="CS45" i="10"/>
  <c r="CS46" i="10"/>
  <c r="CS52" i="10"/>
  <c r="CS50" i="10"/>
  <c r="CS54" i="10"/>
  <c r="CS51" i="10"/>
  <c r="CS47" i="10"/>
  <c r="CS53" i="10"/>
  <c r="CS49" i="10"/>
  <c r="CS48" i="10"/>
  <c r="CQ154" i="10"/>
  <c r="CQ43" i="10"/>
  <c r="CQ252" i="10" s="1"/>
  <c r="CQ155" i="10"/>
  <c r="CQ87" i="10"/>
  <c r="CQ272" i="10" s="1"/>
  <c r="CQ17" i="10"/>
  <c r="CQ156" i="10"/>
  <c r="CQ66" i="10"/>
  <c r="CQ83" i="10" s="1"/>
  <c r="CQ177" i="10" s="1"/>
  <c r="CQ204" i="10"/>
  <c r="CQ144" i="10"/>
  <c r="CQ353" i="10"/>
  <c r="CQ341" i="10"/>
  <c r="CQ352" i="10"/>
  <c r="CQ351" i="10"/>
  <c r="CT201" i="7"/>
  <c r="CT149" i="7"/>
  <c r="CT96" i="7"/>
  <c r="CU4" i="10"/>
  <c r="CU4" i="7"/>
  <c r="CT15" i="10"/>
  <c r="CT278" i="7"/>
  <c r="CT202" i="7"/>
  <c r="CT150" i="7"/>
  <c r="CT97" i="7"/>
  <c r="CR3" i="6"/>
  <c r="CR3" i="11"/>
  <c r="CS3" i="3"/>
  <c r="CR3" i="12"/>
  <c r="CR56" i="3"/>
  <c r="CR54" i="3"/>
  <c r="CR58" i="3"/>
  <c r="CR55" i="3"/>
  <c r="CR57" i="3"/>
  <c r="CT22" i="3"/>
  <c r="CS24" i="3"/>
  <c r="CS5" i="12"/>
  <c r="CS5" i="11"/>
  <c r="CU4" i="11"/>
  <c r="CU4" i="12"/>
  <c r="CT79" i="11"/>
  <c r="CT80" i="11" s="1"/>
  <c r="CT27" i="11"/>
  <c r="CT11" i="12" s="1"/>
  <c r="CT95" i="12" s="1"/>
  <c r="CT15" i="11"/>
  <c r="CT33" i="3"/>
  <c r="CT41" i="10" s="1"/>
  <c r="CS98" i="3"/>
  <c r="CS248" i="10" s="1"/>
  <c r="CT10" i="6"/>
  <c r="CT16" i="6"/>
  <c r="CT51" i="6"/>
  <c r="CU4" i="6"/>
  <c r="CS65" i="3"/>
  <c r="CS101" i="12" s="1"/>
  <c r="CS133" i="12" s="1"/>
  <c r="CS5" i="6"/>
  <c r="CS21" i="6"/>
  <c r="CS228" i="25" s="1"/>
  <c r="CS25" i="6"/>
  <c r="CS232" i="25" s="1"/>
  <c r="CS27" i="6"/>
  <c r="CS234" i="25" s="1"/>
  <c r="CS31" i="6"/>
  <c r="CS238" i="25" s="1"/>
  <c r="CS29" i="6"/>
  <c r="CS236" i="25" s="1"/>
  <c r="CS26" i="6"/>
  <c r="CS233" i="25" s="1"/>
  <c r="CS20" i="6"/>
  <c r="CS227" i="25" s="1"/>
  <c r="CS32" i="6"/>
  <c r="CS239" i="25" s="1"/>
  <c r="CS22" i="6"/>
  <c r="CS229" i="25" s="1"/>
  <c r="CS23" i="6"/>
  <c r="CS230" i="25" s="1"/>
  <c r="CS34" i="6"/>
  <c r="CS241" i="25" s="1"/>
  <c r="CS28" i="6"/>
  <c r="CS235" i="25" s="1"/>
  <c r="CS33" i="6"/>
  <c r="CS240" i="25" s="1"/>
  <c r="CS36" i="6"/>
  <c r="CS243" i="25" s="1"/>
  <c r="CS24" i="6"/>
  <c r="CS231" i="25" s="1"/>
  <c r="CS37" i="6"/>
  <c r="CS244" i="25" s="1"/>
  <c r="CS30" i="6"/>
  <c r="CS237" i="25" s="1"/>
  <c r="CS19" i="6"/>
  <c r="CS226" i="25" s="1"/>
  <c r="CS35" i="6"/>
  <c r="CS242" i="25" s="1"/>
  <c r="CU94" i="3"/>
  <c r="CU93" i="3"/>
  <c r="CU42" i="3"/>
  <c r="CU44" i="3"/>
  <c r="CU43" i="3"/>
  <c r="CU39" i="3"/>
  <c r="CU30" i="3"/>
  <c r="CU41" i="3"/>
  <c r="CU37" i="3"/>
  <c r="CU36" i="3"/>
  <c r="CU26" i="3"/>
  <c r="CU40" i="3"/>
  <c r="CV23" i="3"/>
  <c r="CU38" i="3"/>
  <c r="CV51" i="3"/>
  <c r="CT108" i="3"/>
  <c r="CT106" i="3"/>
  <c r="CT107" i="3"/>
  <c r="CT109" i="3"/>
  <c r="CT104" i="3"/>
  <c r="CT103" i="3"/>
  <c r="CT101" i="3"/>
  <c r="CT97" i="3"/>
  <c r="CT260" i="10" s="1"/>
  <c r="CT105" i="3"/>
  <c r="CT102" i="3"/>
  <c r="CU90" i="3"/>
  <c r="CT89" i="3"/>
  <c r="CT91" i="3" s="1"/>
  <c r="CY50" i="3"/>
  <c r="CT27" i="3"/>
  <c r="CV48" i="3"/>
  <c r="CV49" i="3"/>
  <c r="CV52" i="3"/>
  <c r="CO342" i="7"/>
  <c r="CU64" i="30" l="1"/>
  <c r="CU68" i="30"/>
  <c r="CU70" i="30"/>
  <c r="CU93" i="27" s="1"/>
  <c r="CU69" i="30"/>
  <c r="CU95" i="3"/>
  <c r="CU233" i="10" s="1"/>
  <c r="CU100" i="3"/>
  <c r="CV32" i="3"/>
  <c r="CV29" i="3"/>
  <c r="CV72" i="7" s="1"/>
  <c r="CV35" i="3"/>
  <c r="CV31" i="3"/>
  <c r="CU96" i="3"/>
  <c r="CU234" i="10" s="1"/>
  <c r="CR108" i="25"/>
  <c r="CR109" i="25" s="1"/>
  <c r="CR38" i="25"/>
  <c r="CR66" i="25" s="1"/>
  <c r="CR77" i="27" s="1"/>
  <c r="CT138" i="28"/>
  <c r="CT142" i="28"/>
  <c r="BU347" i="7"/>
  <c r="BU348" i="7" s="1"/>
  <c r="BU344" i="7"/>
  <c r="BV340" i="7" s="1"/>
  <c r="CS134" i="28"/>
  <c r="CQ144" i="28"/>
  <c r="CR136" i="28"/>
  <c r="CR137" i="28" s="1"/>
  <c r="CR141" i="28" s="1"/>
  <c r="CR143" i="28" s="1"/>
  <c r="CR254" i="10" s="1"/>
  <c r="CQ69" i="28"/>
  <c r="CQ33" i="25"/>
  <c r="CQ80" i="27" s="1"/>
  <c r="CQ110" i="25"/>
  <c r="CQ19" i="25"/>
  <c r="CQ94" i="25"/>
  <c r="CQ101" i="25" s="1"/>
  <c r="CQ102" i="25" s="1"/>
  <c r="CQ41" i="28"/>
  <c r="CT74" i="27"/>
  <c r="CT113" i="27" s="1"/>
  <c r="CP176" i="10"/>
  <c r="CS63" i="28"/>
  <c r="CS115" i="28"/>
  <c r="CS111" i="28"/>
  <c r="CS105" i="28"/>
  <c r="CU30" i="30"/>
  <c r="CU29" i="30"/>
  <c r="CU74" i="27" s="1"/>
  <c r="CU28" i="30"/>
  <c r="CU46" i="29" s="1"/>
  <c r="CU27" i="30"/>
  <c r="CT31" i="30"/>
  <c r="CS195" i="25"/>
  <c r="CS194" i="25"/>
  <c r="CS193" i="25"/>
  <c r="CS192" i="25"/>
  <c r="CS191" i="25"/>
  <c r="CS190" i="25"/>
  <c r="CS189" i="25"/>
  <c r="CS188" i="25"/>
  <c r="CS187" i="25"/>
  <c r="CS186" i="25"/>
  <c r="CS185" i="25"/>
  <c r="CS180" i="25"/>
  <c r="CS179" i="25"/>
  <c r="CS178" i="25"/>
  <c r="CS177" i="25"/>
  <c r="CS176" i="25"/>
  <c r="CS182" i="25"/>
  <c r="CS184" i="25"/>
  <c r="CS183" i="25"/>
  <c r="CS181" i="25"/>
  <c r="CS268" i="25"/>
  <c r="CS52" i="25" s="1"/>
  <c r="CS219" i="25"/>
  <c r="CS135" i="28"/>
  <c r="CS130" i="28"/>
  <c r="CS67" i="28"/>
  <c r="CS66" i="28"/>
  <c r="CS39" i="28"/>
  <c r="CS38" i="28"/>
  <c r="CU155" i="28"/>
  <c r="CU156" i="28" s="1"/>
  <c r="CV65" i="30"/>
  <c r="CU71" i="30"/>
  <c r="CT136" i="27"/>
  <c r="CT92" i="27"/>
  <c r="CS94" i="27"/>
  <c r="CS135" i="27"/>
  <c r="CS137" i="27" s="1"/>
  <c r="CT72" i="30"/>
  <c r="CU83" i="30"/>
  <c r="CU82" i="30"/>
  <c r="CU81" i="30"/>
  <c r="CU80" i="30"/>
  <c r="CU79" i="30"/>
  <c r="CU78" i="30"/>
  <c r="CU77" i="30"/>
  <c r="CU75" i="30"/>
  <c r="CU74" i="30"/>
  <c r="CU76" i="30"/>
  <c r="CU66" i="30"/>
  <c r="CQ97" i="27"/>
  <c r="CQ139" i="27"/>
  <c r="CQ140" i="27" s="1"/>
  <c r="CQ125" i="25"/>
  <c r="CQ158" i="25"/>
  <c r="CQ159" i="25" s="1"/>
  <c r="CR82" i="25"/>
  <c r="CR96" i="27" s="1"/>
  <c r="CR124" i="25"/>
  <c r="CP338" i="7"/>
  <c r="CP343" i="7" s="1"/>
  <c r="CR12" i="6"/>
  <c r="CR17" i="11"/>
  <c r="CR20" i="11" s="1"/>
  <c r="CP142" i="25"/>
  <c r="CP61" i="25"/>
  <c r="CO66" i="27"/>
  <c r="CO67" i="27" s="1"/>
  <c r="CO64" i="27"/>
  <c r="CR40" i="28"/>
  <c r="CR68" i="28"/>
  <c r="CN68" i="27"/>
  <c r="CP25" i="25"/>
  <c r="CP26" i="25" s="1"/>
  <c r="CS1" i="26"/>
  <c r="CS1" i="28"/>
  <c r="CT2" i="26"/>
  <c r="CT2" i="28"/>
  <c r="CT104" i="28" s="1"/>
  <c r="CQ109" i="25"/>
  <c r="CQ140" i="25"/>
  <c r="CQ141" i="25" s="1"/>
  <c r="CT73" i="27"/>
  <c r="CS112" i="27"/>
  <c r="CS114" i="27" s="1"/>
  <c r="CS75" i="27"/>
  <c r="CQ116" i="27"/>
  <c r="CQ117" i="27" s="1"/>
  <c r="CQ78" i="27"/>
  <c r="CT2" i="27"/>
  <c r="CT2" i="25"/>
  <c r="CT2" i="29"/>
  <c r="CT1" i="30"/>
  <c r="CT25" i="30"/>
  <c r="CT47" i="29"/>
  <c r="CT23" i="29"/>
  <c r="CT48" i="29" s="1"/>
  <c r="CT49" i="29" s="1"/>
  <c r="CU42" i="30"/>
  <c r="CU38" i="30"/>
  <c r="CU41" i="30"/>
  <c r="CV24" i="30"/>
  <c r="CU40" i="30"/>
  <c r="CU33" i="30"/>
  <c r="CU35" i="30"/>
  <c r="CU23" i="30"/>
  <c r="CU36" i="30"/>
  <c r="CU34" i="30"/>
  <c r="CU2" i="30"/>
  <c r="CU37" i="30"/>
  <c r="CU39" i="30"/>
  <c r="CS1" i="27"/>
  <c r="CS1" i="25"/>
  <c r="CS1" i="29"/>
  <c r="CQ21" i="11"/>
  <c r="CQ23" i="11" s="1"/>
  <c r="CQ113" i="12" s="1"/>
  <c r="CS81" i="10"/>
  <c r="CS168" i="10" s="1"/>
  <c r="CR18" i="11"/>
  <c r="CR168" i="10"/>
  <c r="CR49" i="25" s="1"/>
  <c r="CR101" i="27" s="1"/>
  <c r="CR353" i="10"/>
  <c r="CR352" i="10"/>
  <c r="CR341" i="10"/>
  <c r="CR351" i="10"/>
  <c r="CT5" i="10"/>
  <c r="CT5" i="7"/>
  <c r="CS3" i="12"/>
  <c r="CS3" i="10"/>
  <c r="CS3" i="7"/>
  <c r="CU201" i="7"/>
  <c r="CU149" i="7"/>
  <c r="CU96" i="7"/>
  <c r="CV4" i="10"/>
  <c r="CV4" i="7"/>
  <c r="CS3" i="11"/>
  <c r="CU15" i="10"/>
  <c r="CU202" i="7"/>
  <c r="CU150" i="7"/>
  <c r="CU278" i="7"/>
  <c r="CU97" i="7"/>
  <c r="CQ264" i="10"/>
  <c r="CQ221" i="10"/>
  <c r="CS219" i="10"/>
  <c r="CT23" i="10"/>
  <c r="CT21" i="10"/>
  <c r="CT24" i="10"/>
  <c r="CT25" i="10"/>
  <c r="CT22" i="10"/>
  <c r="CT28" i="10"/>
  <c r="CT27" i="10"/>
  <c r="CT20" i="10"/>
  <c r="CT26" i="10"/>
  <c r="CS58" i="10"/>
  <c r="CS48" i="25" s="1"/>
  <c r="CQ60" i="10"/>
  <c r="CR204" i="10"/>
  <c r="CR264" i="10" s="1"/>
  <c r="CR66" i="10"/>
  <c r="CR83" i="10" s="1"/>
  <c r="CR177" i="10" s="1"/>
  <c r="CR155" i="10"/>
  <c r="CR43" i="10"/>
  <c r="CR252" i="10" s="1"/>
  <c r="CR154" i="10"/>
  <c r="CR144" i="10"/>
  <c r="CR87" i="10"/>
  <c r="CR272" i="10" s="1"/>
  <c r="CR17" i="10"/>
  <c r="CR238" i="10" s="1"/>
  <c r="CR156" i="10"/>
  <c r="CS3" i="6"/>
  <c r="CO343" i="7"/>
  <c r="CT212" i="10"/>
  <c r="CT206" i="10"/>
  <c r="CT210" i="10"/>
  <c r="CT214" i="10"/>
  <c r="CT208" i="10"/>
  <c r="CT215" i="10"/>
  <c r="CT211" i="10"/>
  <c r="CT207" i="10"/>
  <c r="CT213" i="10"/>
  <c r="CT209" i="10"/>
  <c r="CU202" i="10"/>
  <c r="CU64" i="10"/>
  <c r="CT54" i="10"/>
  <c r="CT45" i="10"/>
  <c r="CT46" i="10"/>
  <c r="CT52" i="10"/>
  <c r="CT53" i="10"/>
  <c r="CT48" i="10"/>
  <c r="CT49" i="10"/>
  <c r="CT50" i="10"/>
  <c r="CT51" i="10"/>
  <c r="CT47" i="10"/>
  <c r="CQ238" i="10"/>
  <c r="CR167" i="10"/>
  <c r="CR149" i="10"/>
  <c r="CT77" i="10"/>
  <c r="CT74" i="10"/>
  <c r="CT69" i="10"/>
  <c r="CT76" i="10"/>
  <c r="CT70" i="10"/>
  <c r="CT73" i="10"/>
  <c r="CT75" i="10"/>
  <c r="CT71" i="10"/>
  <c r="CT72" i="10"/>
  <c r="CT68" i="10"/>
  <c r="CT3" i="3"/>
  <c r="CS56" i="3"/>
  <c r="CS55" i="3"/>
  <c r="CS58" i="3"/>
  <c r="CS57" i="3"/>
  <c r="CS54" i="3"/>
  <c r="CU22" i="3"/>
  <c r="CT24" i="3"/>
  <c r="CT5" i="12"/>
  <c r="CT5" i="11"/>
  <c r="CT98" i="3"/>
  <c r="CT248" i="10" s="1"/>
  <c r="CV4" i="12"/>
  <c r="CV4" i="11"/>
  <c r="CU79" i="11"/>
  <c r="CU80" i="11" s="1"/>
  <c r="CU27" i="11"/>
  <c r="CU11" i="12" s="1"/>
  <c r="CU95" i="12" s="1"/>
  <c r="CU15" i="11"/>
  <c r="CV4" i="6"/>
  <c r="CT25" i="6"/>
  <c r="CT232" i="25" s="1"/>
  <c r="CT27" i="6"/>
  <c r="CT234" i="25" s="1"/>
  <c r="CT20" i="6"/>
  <c r="CT227" i="25" s="1"/>
  <c r="CT29" i="6"/>
  <c r="CT236" i="25" s="1"/>
  <c r="CT26" i="6"/>
  <c r="CT233" i="25" s="1"/>
  <c r="CT33" i="6"/>
  <c r="CT240" i="25" s="1"/>
  <c r="CT34" i="6"/>
  <c r="CT241" i="25" s="1"/>
  <c r="CT31" i="6"/>
  <c r="CT238" i="25" s="1"/>
  <c r="CT28" i="6"/>
  <c r="CT235" i="25" s="1"/>
  <c r="CT21" i="6"/>
  <c r="CT228" i="25" s="1"/>
  <c r="CT37" i="6"/>
  <c r="CT244" i="25" s="1"/>
  <c r="CT23" i="6"/>
  <c r="CT230" i="25" s="1"/>
  <c r="CT32" i="6"/>
  <c r="CT239" i="25" s="1"/>
  <c r="CT36" i="6"/>
  <c r="CT243" i="25" s="1"/>
  <c r="CT24" i="6"/>
  <c r="CT231" i="25" s="1"/>
  <c r="CT35" i="6"/>
  <c r="CT242" i="25" s="1"/>
  <c r="CT22" i="6"/>
  <c r="CT229" i="25" s="1"/>
  <c r="CT30" i="6"/>
  <c r="CT237" i="25" s="1"/>
  <c r="CT19" i="6"/>
  <c r="CT226" i="25" s="1"/>
  <c r="CU16" i="6"/>
  <c r="CU51" i="6"/>
  <c r="CT65" i="3"/>
  <c r="CT101" i="12" s="1"/>
  <c r="CT133" i="12" s="1"/>
  <c r="CT5" i="6"/>
  <c r="CU10" i="6"/>
  <c r="CU27" i="3"/>
  <c r="CW51" i="3"/>
  <c r="CW49" i="3"/>
  <c r="CU33" i="3"/>
  <c r="CU41" i="10" s="1"/>
  <c r="CV93" i="3"/>
  <c r="CV94" i="3"/>
  <c r="CV41" i="3"/>
  <c r="CV39" i="3"/>
  <c r="CV30" i="3"/>
  <c r="CV44" i="3"/>
  <c r="CV42" i="3"/>
  <c r="CV36" i="3"/>
  <c r="CV26" i="3"/>
  <c r="CV43" i="3"/>
  <c r="CV40" i="3"/>
  <c r="CV37" i="3"/>
  <c r="CW23" i="3"/>
  <c r="CV38" i="3"/>
  <c r="CW52" i="3"/>
  <c r="CZ50" i="3"/>
  <c r="CW48" i="3"/>
  <c r="CU109" i="3"/>
  <c r="CU107" i="3"/>
  <c r="CU105" i="3"/>
  <c r="CU106" i="3"/>
  <c r="CU102" i="3"/>
  <c r="CU104" i="3"/>
  <c r="CU97" i="3"/>
  <c r="CU260" i="10" s="1"/>
  <c r="CU108" i="3"/>
  <c r="CV90" i="3"/>
  <c r="CU89" i="3"/>
  <c r="CU91" i="3" s="1"/>
  <c r="CU103" i="3"/>
  <c r="CU101" i="3"/>
  <c r="CP342" i="7"/>
  <c r="CV64" i="30" l="1"/>
  <c r="CV69" i="30"/>
  <c r="CV68" i="30"/>
  <c r="CV70" i="30"/>
  <c r="CV93" i="27" s="1"/>
  <c r="CV95" i="3"/>
  <c r="CV233" i="10" s="1"/>
  <c r="CV100" i="3"/>
  <c r="CW35" i="3"/>
  <c r="CW29" i="3"/>
  <c r="CW72" i="7" s="1"/>
  <c r="CW31" i="3"/>
  <c r="CW32" i="3"/>
  <c r="CR140" i="25"/>
  <c r="CR141" i="25" s="1"/>
  <c r="CV96" i="3"/>
  <c r="CV234" i="10" s="1"/>
  <c r="CS136" i="28"/>
  <c r="CS137" i="28" s="1"/>
  <c r="CS141" i="28" s="1"/>
  <c r="CS143" i="28" s="1"/>
  <c r="CS254" i="10" s="1"/>
  <c r="CS108" i="25"/>
  <c r="CS109" i="25" s="1"/>
  <c r="CS38" i="25"/>
  <c r="CS66" i="25" s="1"/>
  <c r="CS77" i="27" s="1"/>
  <c r="CU142" i="28"/>
  <c r="CS49" i="25"/>
  <c r="CS101" i="27" s="1"/>
  <c r="CQ25" i="25"/>
  <c r="CQ26" i="25" s="1"/>
  <c r="CQ60" i="27"/>
  <c r="CQ66" i="27" s="1"/>
  <c r="CQ67" i="27" s="1"/>
  <c r="BV347" i="7"/>
  <c r="BV348" i="7" s="1"/>
  <c r="BV344" i="7"/>
  <c r="BW340" i="7" s="1"/>
  <c r="CU138" i="28"/>
  <c r="CT134" i="28"/>
  <c r="CQ142" i="25"/>
  <c r="CR144" i="28"/>
  <c r="CR69" i="28"/>
  <c r="CR33" i="25"/>
  <c r="CR80" i="27" s="1"/>
  <c r="CR110" i="25"/>
  <c r="CR41" i="28"/>
  <c r="CR19" i="25"/>
  <c r="CR60" i="27" s="1"/>
  <c r="CR94" i="25"/>
  <c r="CT115" i="28"/>
  <c r="CT111" i="28"/>
  <c r="CT63" i="28"/>
  <c r="CT105" i="28"/>
  <c r="CU31" i="30"/>
  <c r="CV29" i="30"/>
  <c r="CV74" i="27" s="1"/>
  <c r="CV30" i="30"/>
  <c r="CV27" i="30"/>
  <c r="CV28" i="30"/>
  <c r="CV46" i="29" s="1"/>
  <c r="CT192" i="25"/>
  <c r="CT191" i="25"/>
  <c r="CT190" i="25"/>
  <c r="CT195" i="25"/>
  <c r="CT194" i="25"/>
  <c r="CT193" i="25"/>
  <c r="CT189" i="25"/>
  <c r="CT188" i="25"/>
  <c r="CT187" i="25"/>
  <c r="CT186" i="25"/>
  <c r="CT185" i="25"/>
  <c r="CT184" i="25"/>
  <c r="CT183" i="25"/>
  <c r="CT182" i="25"/>
  <c r="CT181" i="25"/>
  <c r="CT177" i="25"/>
  <c r="CT180" i="25"/>
  <c r="CT179" i="25"/>
  <c r="CT178" i="25"/>
  <c r="CT176" i="25"/>
  <c r="CT219" i="25"/>
  <c r="CT268" i="25"/>
  <c r="CT52" i="25" s="1"/>
  <c r="CT135" i="28"/>
  <c r="CT130" i="28"/>
  <c r="CT67" i="28"/>
  <c r="CT66" i="28"/>
  <c r="CT39" i="28"/>
  <c r="CT38" i="28"/>
  <c r="CV155" i="28"/>
  <c r="CV156" i="28" s="1"/>
  <c r="CT3" i="6"/>
  <c r="CU72" i="30"/>
  <c r="CT94" i="27"/>
  <c r="CT135" i="27"/>
  <c r="CT137" i="27" s="1"/>
  <c r="CV81" i="30"/>
  <c r="CV80" i="30"/>
  <c r="CV79" i="30"/>
  <c r="CV78" i="30"/>
  <c r="CV77" i="30"/>
  <c r="CV83" i="30"/>
  <c r="CV82" i="30"/>
  <c r="CV75" i="30"/>
  <c r="CV74" i="30"/>
  <c r="CV66" i="30"/>
  <c r="CV76" i="30"/>
  <c r="CU136" i="27"/>
  <c r="CU92" i="27"/>
  <c r="CW65" i="30"/>
  <c r="CV71" i="30"/>
  <c r="CR97" i="27"/>
  <c r="CR139" i="27"/>
  <c r="CR140" i="27" s="1"/>
  <c r="CR125" i="25"/>
  <c r="CR158" i="25"/>
  <c r="CR159" i="25" s="1"/>
  <c r="CS82" i="25"/>
  <c r="CS96" i="27" s="1"/>
  <c r="CS124" i="25"/>
  <c r="CQ61" i="25"/>
  <c r="CS12" i="6"/>
  <c r="CS17" i="11"/>
  <c r="CS20" i="11" s="1"/>
  <c r="CO68" i="27"/>
  <c r="CT1" i="26"/>
  <c r="CT1" i="28"/>
  <c r="CS40" i="28"/>
  <c r="CU2" i="26"/>
  <c r="CU2" i="28"/>
  <c r="CU104" i="28" s="1"/>
  <c r="CP66" i="27"/>
  <c r="CP67" i="27" s="1"/>
  <c r="CP64" i="27"/>
  <c r="CS68" i="28"/>
  <c r="CU113" i="27"/>
  <c r="CU73" i="27"/>
  <c r="CT75" i="27"/>
  <c r="CT112" i="27"/>
  <c r="CT114" i="27" s="1"/>
  <c r="CR116" i="27"/>
  <c r="CR117" i="27" s="1"/>
  <c r="CR78" i="27"/>
  <c r="CU2" i="27"/>
  <c r="CU2" i="25"/>
  <c r="CU2" i="29"/>
  <c r="CU47" i="29"/>
  <c r="CU1" i="30"/>
  <c r="CU25" i="30"/>
  <c r="CT1" i="27"/>
  <c r="CT1" i="25"/>
  <c r="CT1" i="29"/>
  <c r="CQ10" i="12"/>
  <c r="CQ5" i="8" s="1"/>
  <c r="CV40" i="30"/>
  <c r="CV34" i="30"/>
  <c r="CV33" i="30"/>
  <c r="CV2" i="30"/>
  <c r="CV42" i="30"/>
  <c r="CV37" i="30"/>
  <c r="CV38" i="30"/>
  <c r="CV39" i="30"/>
  <c r="CW24" i="30"/>
  <c r="CV41" i="30"/>
  <c r="CV36" i="30"/>
  <c r="CV35" i="30"/>
  <c r="CV23" i="30"/>
  <c r="CU23" i="29"/>
  <c r="CU48" i="29" s="1"/>
  <c r="CU49" i="29" s="1"/>
  <c r="CR21" i="11"/>
  <c r="CR23" i="11" s="1"/>
  <c r="CR113" i="12" s="1"/>
  <c r="CS18" i="11"/>
  <c r="CR60" i="10"/>
  <c r="CR338" i="7" s="1"/>
  <c r="CT81" i="10"/>
  <c r="CS351" i="10"/>
  <c r="CS353" i="10"/>
  <c r="CS352" i="10"/>
  <c r="CS341" i="10"/>
  <c r="CU69" i="10"/>
  <c r="CU74" i="10"/>
  <c r="CU71" i="10"/>
  <c r="CU76" i="10"/>
  <c r="CU77" i="10"/>
  <c r="CU72" i="10"/>
  <c r="CU73" i="10"/>
  <c r="CU70" i="10"/>
  <c r="CU75" i="10"/>
  <c r="CU68" i="10"/>
  <c r="CR221" i="10"/>
  <c r="CU208" i="10"/>
  <c r="CU206" i="10"/>
  <c r="CU207" i="10"/>
  <c r="CU211" i="10"/>
  <c r="CU210" i="10"/>
  <c r="CU214" i="10"/>
  <c r="CU213" i="10"/>
  <c r="CU212" i="10"/>
  <c r="CU209" i="10"/>
  <c r="CU215" i="10"/>
  <c r="CW4" i="10"/>
  <c r="CW4" i="7"/>
  <c r="CU45" i="10"/>
  <c r="CU51" i="10"/>
  <c r="CU48" i="10"/>
  <c r="CU52" i="10"/>
  <c r="CU46" i="10"/>
  <c r="CU49" i="10"/>
  <c r="CU47" i="10"/>
  <c r="CU50" i="10"/>
  <c r="CU54" i="10"/>
  <c r="CU53" i="10"/>
  <c r="CT219" i="10"/>
  <c r="CQ338" i="7"/>
  <c r="CQ176" i="10"/>
  <c r="CQ189" i="10"/>
  <c r="CU23" i="10"/>
  <c r="CU28" i="10"/>
  <c r="CU25" i="10"/>
  <c r="CU27" i="10"/>
  <c r="CU21" i="10"/>
  <c r="CU20" i="10"/>
  <c r="CU22" i="10"/>
  <c r="CU24" i="10"/>
  <c r="CU26" i="10"/>
  <c r="CT3" i="12"/>
  <c r="CT3" i="10"/>
  <c r="CT3" i="7"/>
  <c r="CS167" i="10"/>
  <c r="CS149" i="10"/>
  <c r="CV202" i="10"/>
  <c r="CV64" i="10"/>
  <c r="CV201" i="7"/>
  <c r="CV149" i="7"/>
  <c r="CV96" i="7"/>
  <c r="CU5" i="10"/>
  <c r="CU5" i="7"/>
  <c r="CV15" i="10"/>
  <c r="CV202" i="7"/>
  <c r="CV150" i="7"/>
  <c r="CV97" i="7"/>
  <c r="CV278" i="7"/>
  <c r="CT58" i="10"/>
  <c r="CT48" i="25" s="1"/>
  <c r="CS66" i="10"/>
  <c r="CS83" i="10" s="1"/>
  <c r="CS177" i="10" s="1"/>
  <c r="CS87" i="10"/>
  <c r="CS272" i="10" s="1"/>
  <c r="CS156" i="10"/>
  <c r="CS154" i="10"/>
  <c r="CS204" i="10"/>
  <c r="CS17" i="10"/>
  <c r="CS238" i="10" s="1"/>
  <c r="CS155" i="10"/>
  <c r="CS43" i="10"/>
  <c r="CS252" i="10" s="1"/>
  <c r="CS144" i="10"/>
  <c r="CT3" i="11"/>
  <c r="CT56" i="3"/>
  <c r="CT57" i="3"/>
  <c r="CT58" i="3"/>
  <c r="CT55" i="3"/>
  <c r="CT54" i="3"/>
  <c r="CV22" i="3"/>
  <c r="CU24" i="3"/>
  <c r="CU3" i="3"/>
  <c r="CU5" i="12"/>
  <c r="CU5" i="11"/>
  <c r="CW4" i="12"/>
  <c r="CW4" i="11"/>
  <c r="CV79" i="11"/>
  <c r="CV80" i="11" s="1"/>
  <c r="CV15" i="11"/>
  <c r="CV27" i="11"/>
  <c r="CV11" i="12" s="1"/>
  <c r="CV95" i="12" s="1"/>
  <c r="CV10" i="6"/>
  <c r="CU25" i="6"/>
  <c r="CU232" i="25" s="1"/>
  <c r="CU27" i="6"/>
  <c r="CU234" i="25" s="1"/>
  <c r="CU29" i="6"/>
  <c r="CU236" i="25" s="1"/>
  <c r="CU26" i="6"/>
  <c r="CU233" i="25" s="1"/>
  <c r="CU20" i="6"/>
  <c r="CU227" i="25" s="1"/>
  <c r="CU31" i="6"/>
  <c r="CU238" i="25" s="1"/>
  <c r="CU32" i="6"/>
  <c r="CU239" i="25" s="1"/>
  <c r="CU33" i="6"/>
  <c r="CU240" i="25" s="1"/>
  <c r="CU34" i="6"/>
  <c r="CU241" i="25" s="1"/>
  <c r="CU22" i="6"/>
  <c r="CU229" i="25" s="1"/>
  <c r="CU36" i="6"/>
  <c r="CU243" i="25" s="1"/>
  <c r="CU37" i="6"/>
  <c r="CU244" i="25" s="1"/>
  <c r="CU23" i="6"/>
  <c r="CU230" i="25" s="1"/>
  <c r="CU21" i="6"/>
  <c r="CU228" i="25" s="1"/>
  <c r="CU35" i="6"/>
  <c r="CU242" i="25" s="1"/>
  <c r="CU19" i="6"/>
  <c r="CU226" i="25" s="1"/>
  <c r="CU28" i="6"/>
  <c r="CU235" i="25" s="1"/>
  <c r="CU24" i="6"/>
  <c r="CU231" i="25" s="1"/>
  <c r="CU30" i="6"/>
  <c r="CU237" i="25" s="1"/>
  <c r="CU65" i="3"/>
  <c r="CU101" i="12" s="1"/>
  <c r="CU133" i="12" s="1"/>
  <c r="CU5" i="6"/>
  <c r="CW4" i="6"/>
  <c r="CV51" i="6"/>
  <c r="CV16" i="6"/>
  <c r="CX52" i="3"/>
  <c r="DA50" i="3"/>
  <c r="CV27" i="3"/>
  <c r="CX51" i="3"/>
  <c r="CX49" i="3"/>
  <c r="CU98" i="3"/>
  <c r="CU248" i="10" s="1"/>
  <c r="CX48" i="3"/>
  <c r="CW93" i="3"/>
  <c r="CW94" i="3"/>
  <c r="CW44" i="3"/>
  <c r="CW40" i="3"/>
  <c r="CW39" i="3"/>
  <c r="CW37" i="3"/>
  <c r="CW42" i="3"/>
  <c r="CW41" i="3"/>
  <c r="CW38" i="3"/>
  <c r="CW43" i="3"/>
  <c r="CW26" i="3"/>
  <c r="CX23" i="3"/>
  <c r="CW30" i="3"/>
  <c r="CW36" i="3"/>
  <c r="CV108" i="3"/>
  <c r="CV106" i="3"/>
  <c r="CV104" i="3"/>
  <c r="CV109" i="3"/>
  <c r="CV105" i="3"/>
  <c r="CV101" i="3"/>
  <c r="CV102" i="3"/>
  <c r="CV107" i="3"/>
  <c r="CV103" i="3"/>
  <c r="CV89" i="3"/>
  <c r="CV91" i="3" s="1"/>
  <c r="CW90" i="3"/>
  <c r="CV97" i="3"/>
  <c r="CV260" i="10" s="1"/>
  <c r="CV33" i="3"/>
  <c r="CV41" i="10" s="1"/>
  <c r="CR342" i="7"/>
  <c r="CQ342" i="7"/>
  <c r="CW64" i="30" l="1"/>
  <c r="CW68" i="30"/>
  <c r="CW69" i="30"/>
  <c r="CW70" i="30"/>
  <c r="CW93" i="27" s="1"/>
  <c r="CW95" i="3"/>
  <c r="CW233" i="10" s="1"/>
  <c r="CW100" i="3"/>
  <c r="CX32" i="3"/>
  <c r="CX31" i="3"/>
  <c r="CX35" i="3"/>
  <c r="CX29" i="3"/>
  <c r="CX72" i="7" s="1"/>
  <c r="CW96" i="3"/>
  <c r="CW234" i="10" s="1"/>
  <c r="CS140" i="25"/>
  <c r="CS141" i="25" s="1"/>
  <c r="CT108" i="25"/>
  <c r="CT140" i="25" s="1"/>
  <c r="CT141" i="25" s="1"/>
  <c r="CT38" i="25"/>
  <c r="CT66" i="25" s="1"/>
  <c r="CT77" i="27" s="1"/>
  <c r="CV138" i="28"/>
  <c r="CV142" i="28"/>
  <c r="BW347" i="7"/>
  <c r="BW348" i="7" s="1"/>
  <c r="BW344" i="7"/>
  <c r="BX340" i="7" s="1"/>
  <c r="CU134" i="28"/>
  <c r="CS144" i="28"/>
  <c r="CT136" i="28"/>
  <c r="CT137" i="28" s="1"/>
  <c r="CT141" i="28" s="1"/>
  <c r="CT143" i="28" s="1"/>
  <c r="CT254" i="10" s="1"/>
  <c r="CS41" i="28"/>
  <c r="CS94" i="25"/>
  <c r="CS101" i="25" s="1"/>
  <c r="CS102" i="25" s="1"/>
  <c r="CS19" i="25"/>
  <c r="CS60" i="27" s="1"/>
  <c r="CS69" i="28"/>
  <c r="CS110" i="25"/>
  <c r="CS33" i="25"/>
  <c r="CS80" i="27" s="1"/>
  <c r="CV31" i="30"/>
  <c r="CU111" i="28"/>
  <c r="CU63" i="28"/>
  <c r="CU105" i="28"/>
  <c r="CU115" i="28"/>
  <c r="CW29" i="30"/>
  <c r="CW30" i="30"/>
  <c r="CW27" i="30"/>
  <c r="CW28" i="30"/>
  <c r="CW46" i="29" s="1"/>
  <c r="CT12" i="6"/>
  <c r="CU195" i="25"/>
  <c r="CU194" i="25"/>
  <c r="CU193" i="25"/>
  <c r="CU192" i="25"/>
  <c r="CU191" i="25"/>
  <c r="CU190" i="25"/>
  <c r="CU185" i="25"/>
  <c r="CU184" i="25"/>
  <c r="CU183" i="25"/>
  <c r="CU182" i="25"/>
  <c r="CU181" i="25"/>
  <c r="CU189" i="25"/>
  <c r="CU188" i="25"/>
  <c r="CU187" i="25"/>
  <c r="CU186" i="25"/>
  <c r="CU180" i="25"/>
  <c r="CU179" i="25"/>
  <c r="CU178" i="25"/>
  <c r="CU177" i="25"/>
  <c r="CU176" i="25"/>
  <c r="CU268" i="25"/>
  <c r="CU52" i="25" s="1"/>
  <c r="CU219" i="25"/>
  <c r="CU135" i="28"/>
  <c r="CU67" i="28"/>
  <c r="CU66" i="28"/>
  <c r="CU130" i="28"/>
  <c r="CU39" i="28"/>
  <c r="CU38" i="28"/>
  <c r="CW155" i="28"/>
  <c r="CW156" i="28" s="1"/>
  <c r="CW81" i="30"/>
  <c r="CW80" i="30"/>
  <c r="CW79" i="30"/>
  <c r="CW78" i="30"/>
  <c r="CW77" i="30"/>
  <c r="CW76" i="30"/>
  <c r="CW83" i="30"/>
  <c r="CW82" i="30"/>
  <c r="CW75" i="30"/>
  <c r="CW74" i="30"/>
  <c r="CW66" i="30"/>
  <c r="CX65" i="30"/>
  <c r="CW71" i="30"/>
  <c r="CV72" i="30"/>
  <c r="CU94" i="27"/>
  <c r="CU135" i="27"/>
  <c r="CU137" i="27" s="1"/>
  <c r="CV136" i="27"/>
  <c r="CV92" i="27"/>
  <c r="CS97" i="27"/>
  <c r="CS139" i="27"/>
  <c r="CS140" i="27" s="1"/>
  <c r="CS125" i="25"/>
  <c r="CS158" i="25"/>
  <c r="CS159" i="25" s="1"/>
  <c r="CT82" i="25"/>
  <c r="CT96" i="27" s="1"/>
  <c r="CT124" i="25"/>
  <c r="CQ64" i="27"/>
  <c r="CQ68" i="27" s="1"/>
  <c r="CT17" i="11"/>
  <c r="CT20" i="11" s="1"/>
  <c r="CV2" i="26"/>
  <c r="CV2" i="28"/>
  <c r="CV104" i="28" s="1"/>
  <c r="CR142" i="25"/>
  <c r="CR101" i="25"/>
  <c r="CR102" i="25" s="1"/>
  <c r="CU1" i="26"/>
  <c r="CU1" i="28"/>
  <c r="CR25" i="25"/>
  <c r="CR26" i="25" s="1"/>
  <c r="CT68" i="28"/>
  <c r="CP68" i="27"/>
  <c r="CT40" i="28"/>
  <c r="CR61" i="25"/>
  <c r="CR176" i="10"/>
  <c r="CV113" i="27"/>
  <c r="CV73" i="27"/>
  <c r="CU75" i="27"/>
  <c r="CU112" i="27"/>
  <c r="CU114" i="27" s="1"/>
  <c r="CS116" i="27"/>
  <c r="CS117" i="27" s="1"/>
  <c r="CS78" i="27"/>
  <c r="CR10" i="12"/>
  <c r="CR5" i="8" s="1"/>
  <c r="CR189" i="10"/>
  <c r="CW40" i="30"/>
  <c r="CW35" i="30"/>
  <c r="CW38" i="30"/>
  <c r="CW23" i="30"/>
  <c r="CW39" i="30"/>
  <c r="CW41" i="30"/>
  <c r="CW37" i="30"/>
  <c r="CW36" i="30"/>
  <c r="CW42" i="30"/>
  <c r="CW33" i="30"/>
  <c r="CW34" i="30"/>
  <c r="CX24" i="30"/>
  <c r="CW2" i="30"/>
  <c r="CV47" i="29"/>
  <c r="CU1" i="27"/>
  <c r="CU1" i="25"/>
  <c r="CU1" i="29"/>
  <c r="CV25" i="30"/>
  <c r="CV1" i="30"/>
  <c r="CV23" i="29"/>
  <c r="CV48" i="29" s="1"/>
  <c r="CV49" i="29" s="1"/>
  <c r="CV2" i="27"/>
  <c r="CV2" i="29"/>
  <c r="CV2" i="25"/>
  <c r="CS21" i="11"/>
  <c r="CS23" i="11" s="1"/>
  <c r="CS113" i="12" s="1"/>
  <c r="CT18" i="11"/>
  <c r="CU58" i="10"/>
  <c r="CV52" i="10"/>
  <c r="CV45" i="10"/>
  <c r="CV53" i="10"/>
  <c r="CV54" i="10"/>
  <c r="CV46" i="10"/>
  <c r="CV51" i="10"/>
  <c r="CV48" i="10"/>
  <c r="CV50" i="10"/>
  <c r="CV49" i="10"/>
  <c r="CV47" i="10"/>
  <c r="CW202" i="10"/>
  <c r="CW64" i="10"/>
  <c r="CX4" i="10"/>
  <c r="CX4" i="7"/>
  <c r="CS221" i="10"/>
  <c r="CS264" i="10"/>
  <c r="CV74" i="10"/>
  <c r="CV77" i="10"/>
  <c r="CV69" i="10"/>
  <c r="CV73" i="10"/>
  <c r="CV76" i="10"/>
  <c r="CV68" i="10"/>
  <c r="CV75" i="10"/>
  <c r="CV70" i="10"/>
  <c r="CV71" i="10"/>
  <c r="CV72" i="10"/>
  <c r="CQ343" i="7"/>
  <c r="CW15" i="10"/>
  <c r="CW202" i="7"/>
  <c r="CW278" i="7"/>
  <c r="CW150" i="7"/>
  <c r="CW97" i="7"/>
  <c r="CU3" i="12"/>
  <c r="CU3" i="10"/>
  <c r="CU3" i="7"/>
  <c r="CV210" i="10"/>
  <c r="CV206" i="10"/>
  <c r="CV208" i="10"/>
  <c r="CV212" i="10"/>
  <c r="CV214" i="10"/>
  <c r="CV207" i="10"/>
  <c r="CV209" i="10"/>
  <c r="CV215" i="10"/>
  <c r="CV211" i="10"/>
  <c r="CV213" i="10"/>
  <c r="CT154" i="10"/>
  <c r="CT156" i="10"/>
  <c r="CT43" i="10"/>
  <c r="CT252" i="10" s="1"/>
  <c r="CT204" i="10"/>
  <c r="CT264" i="10" s="1"/>
  <c r="CT155" i="10"/>
  <c r="CT17" i="10"/>
  <c r="CT238" i="10" s="1"/>
  <c r="CT144" i="10"/>
  <c r="CT66" i="10"/>
  <c r="CT83" i="10" s="1"/>
  <c r="CT177" i="10" s="1"/>
  <c r="CT87" i="10"/>
  <c r="CT272" i="10" s="1"/>
  <c r="CU219" i="10"/>
  <c r="CV24" i="10"/>
  <c r="CV23" i="10"/>
  <c r="CV25" i="10"/>
  <c r="CV22" i="10"/>
  <c r="CV28" i="10"/>
  <c r="CV27" i="10"/>
  <c r="CV21" i="10"/>
  <c r="CV26" i="10"/>
  <c r="CV20" i="10"/>
  <c r="CT353" i="10"/>
  <c r="CT351" i="10"/>
  <c r="CT341" i="10"/>
  <c r="CT352" i="10"/>
  <c r="CR343" i="7"/>
  <c r="CT168" i="10"/>
  <c r="CT49" i="25" s="1"/>
  <c r="CT101" i="27" s="1"/>
  <c r="CV5" i="10"/>
  <c r="CV5" i="7"/>
  <c r="CU81" i="10"/>
  <c r="CW149" i="7"/>
  <c r="CW201" i="7"/>
  <c r="CW96" i="7"/>
  <c r="CT167" i="10"/>
  <c r="CT149" i="10"/>
  <c r="CS60" i="10"/>
  <c r="CU3" i="6"/>
  <c r="CU56" i="3"/>
  <c r="CU55" i="3"/>
  <c r="CU54" i="3"/>
  <c r="CU57" i="3"/>
  <c r="CU58" i="3"/>
  <c r="CV24" i="3"/>
  <c r="CW22" i="3"/>
  <c r="CV3" i="3"/>
  <c r="CU3" i="11"/>
  <c r="CW27" i="11"/>
  <c r="CW11" i="12" s="1"/>
  <c r="CW95" i="12" s="1"/>
  <c r="CW15" i="11"/>
  <c r="CW79" i="11"/>
  <c r="CW80" i="11" s="1"/>
  <c r="CV5" i="12"/>
  <c r="CV5" i="11"/>
  <c r="CX4" i="12"/>
  <c r="CX4" i="11"/>
  <c r="CW10" i="6"/>
  <c r="CV29" i="6"/>
  <c r="CV236" i="25" s="1"/>
  <c r="CV31" i="6"/>
  <c r="CV238" i="25" s="1"/>
  <c r="CV21" i="6"/>
  <c r="CV228" i="25" s="1"/>
  <c r="CV28" i="6"/>
  <c r="CV235" i="25" s="1"/>
  <c r="CV34" i="6"/>
  <c r="CV241" i="25" s="1"/>
  <c r="CV32" i="6"/>
  <c r="CV239" i="25" s="1"/>
  <c r="CV33" i="6"/>
  <c r="CV240" i="25" s="1"/>
  <c r="CV25" i="6"/>
  <c r="CV232" i="25" s="1"/>
  <c r="CV35" i="6"/>
  <c r="CV242" i="25" s="1"/>
  <c r="CV26" i="6"/>
  <c r="CV233" i="25" s="1"/>
  <c r="CV30" i="6"/>
  <c r="CV237" i="25" s="1"/>
  <c r="CV27" i="6"/>
  <c r="CV234" i="25" s="1"/>
  <c r="CV22" i="6"/>
  <c r="CV229" i="25" s="1"/>
  <c r="CV37" i="6"/>
  <c r="CV244" i="25" s="1"/>
  <c r="CV24" i="6"/>
  <c r="CV231" i="25" s="1"/>
  <c r="CV36" i="6"/>
  <c r="CV243" i="25" s="1"/>
  <c r="CV19" i="6"/>
  <c r="CV226" i="25" s="1"/>
  <c r="CV23" i="6"/>
  <c r="CV230" i="25" s="1"/>
  <c r="CV20" i="6"/>
  <c r="CV227" i="25" s="1"/>
  <c r="CV65" i="3"/>
  <c r="CV101" i="12" s="1"/>
  <c r="CV133" i="12" s="1"/>
  <c r="CV5" i="6"/>
  <c r="CX4" i="6"/>
  <c r="CW16" i="6"/>
  <c r="CW51" i="6"/>
  <c r="CW107" i="3"/>
  <c r="CW105" i="3"/>
  <c r="CW103" i="3"/>
  <c r="CW104" i="3"/>
  <c r="CW108" i="3"/>
  <c r="CW106" i="3"/>
  <c r="CW101" i="3"/>
  <c r="CW109" i="3"/>
  <c r="CW102" i="3"/>
  <c r="CX90" i="3"/>
  <c r="CW97" i="3"/>
  <c r="CW260" i="10" s="1"/>
  <c r="CW89" i="3"/>
  <c r="CW91" i="3" s="1"/>
  <c r="CW27" i="3"/>
  <c r="CX94" i="3"/>
  <c r="CX93" i="3"/>
  <c r="CX43" i="3"/>
  <c r="CX44" i="3"/>
  <c r="CX41" i="3"/>
  <c r="CX39" i="3"/>
  <c r="CX37" i="3"/>
  <c r="CX42" i="3"/>
  <c r="CX36" i="3"/>
  <c r="CX38" i="3"/>
  <c r="CY23" i="3"/>
  <c r="CX40" i="3"/>
  <c r="CX30" i="3"/>
  <c r="CX26" i="3"/>
  <c r="CY48" i="3"/>
  <c r="CY49" i="3"/>
  <c r="CW33" i="3"/>
  <c r="CW41" i="10" s="1"/>
  <c r="DB50" i="3"/>
  <c r="CY51" i="3"/>
  <c r="CY52" i="3"/>
  <c r="CV98" i="3"/>
  <c r="CV248" i="10" s="1"/>
  <c r="CX64" i="30" l="1"/>
  <c r="CX68" i="30"/>
  <c r="CX69" i="30"/>
  <c r="CX70" i="30"/>
  <c r="CX93" i="27" s="1"/>
  <c r="CU167" i="10"/>
  <c r="CU48" i="25"/>
  <c r="CX95" i="3"/>
  <c r="CX233" i="10" s="1"/>
  <c r="CX100" i="3"/>
  <c r="CY29" i="3"/>
  <c r="CY72" i="7" s="1"/>
  <c r="CY35" i="3"/>
  <c r="CY31" i="3"/>
  <c r="CY32" i="3"/>
  <c r="CT109" i="25"/>
  <c r="CX96" i="3"/>
  <c r="CX234" i="10" s="1"/>
  <c r="CU38" i="25"/>
  <c r="CU66" i="25" s="1"/>
  <c r="CU77" i="27" s="1"/>
  <c r="CW138" i="28"/>
  <c r="BX344" i="7"/>
  <c r="BY340" i="7" s="1"/>
  <c r="BX347" i="7"/>
  <c r="BX348" i="7" s="1"/>
  <c r="CW142" i="28"/>
  <c r="CV134" i="28"/>
  <c r="CT144" i="28"/>
  <c r="CU136" i="28"/>
  <c r="CU137" i="28" s="1"/>
  <c r="CU141" i="28" s="1"/>
  <c r="CU143" i="28" s="1"/>
  <c r="CU254" i="10" s="1"/>
  <c r="CT41" i="28"/>
  <c r="CT94" i="25"/>
  <c r="CT101" i="25" s="1"/>
  <c r="CT102" i="25" s="1"/>
  <c r="CT19" i="25"/>
  <c r="CT60" i="27" s="1"/>
  <c r="CT69" i="28"/>
  <c r="CT110" i="25"/>
  <c r="CT33" i="25"/>
  <c r="CT80" i="27" s="1"/>
  <c r="CW74" i="27"/>
  <c r="CW113" i="27" s="1"/>
  <c r="CV63" i="28"/>
  <c r="CV115" i="28"/>
  <c r="CV111" i="28"/>
  <c r="CV105" i="28"/>
  <c r="CU149" i="10"/>
  <c r="CW31" i="30"/>
  <c r="CX29" i="30"/>
  <c r="CX30" i="30"/>
  <c r="CX28" i="30"/>
  <c r="CX46" i="29" s="1"/>
  <c r="CX27" i="30"/>
  <c r="CV195" i="25"/>
  <c r="CV194" i="25"/>
  <c r="CV193" i="25"/>
  <c r="CV192" i="25"/>
  <c r="CV191" i="25"/>
  <c r="CV190" i="25"/>
  <c r="CV189" i="25"/>
  <c r="CV188" i="25"/>
  <c r="CV187" i="25"/>
  <c r="CV186" i="25"/>
  <c r="CV185" i="25"/>
  <c r="CV184" i="25"/>
  <c r="CV183" i="25"/>
  <c r="CV182" i="25"/>
  <c r="CV181" i="25"/>
  <c r="CV180" i="25"/>
  <c r="CV179" i="25"/>
  <c r="CV178" i="25"/>
  <c r="CV177" i="25"/>
  <c r="CV176" i="25"/>
  <c r="CV268" i="25"/>
  <c r="CV52" i="25" s="1"/>
  <c r="CV219" i="25"/>
  <c r="CV135" i="28"/>
  <c r="CV130" i="28"/>
  <c r="CV39" i="28"/>
  <c r="CV38" i="28"/>
  <c r="CV67" i="28"/>
  <c r="CV66" i="28"/>
  <c r="CX155" i="28"/>
  <c r="CX156" i="28" s="1"/>
  <c r="CU12" i="6"/>
  <c r="CW72" i="30"/>
  <c r="CX83" i="30"/>
  <c r="CX82" i="30"/>
  <c r="CX81" i="30"/>
  <c r="CX80" i="30"/>
  <c r="CX79" i="30"/>
  <c r="CX78" i="30"/>
  <c r="CX76" i="30"/>
  <c r="CX75" i="30"/>
  <c r="CX74" i="30"/>
  <c r="CX77" i="30"/>
  <c r="CX66" i="30"/>
  <c r="CY65" i="30"/>
  <c r="CX71" i="30"/>
  <c r="CW136" i="27"/>
  <c r="CW92" i="27"/>
  <c r="CV94" i="27"/>
  <c r="CV135" i="27"/>
  <c r="CV137" i="27" s="1"/>
  <c r="CT97" i="27"/>
  <c r="CT139" i="27"/>
  <c r="CT140" i="27" s="1"/>
  <c r="CT125" i="25"/>
  <c r="CT158" i="25"/>
  <c r="CT159" i="25" s="1"/>
  <c r="CU82" i="25"/>
  <c r="CU96" i="27" s="1"/>
  <c r="CU124" i="25"/>
  <c r="CU17" i="11"/>
  <c r="CU20" i="11" s="1"/>
  <c r="CU18" i="11"/>
  <c r="CU21" i="11" s="1"/>
  <c r="CU68" i="28"/>
  <c r="CS142" i="25"/>
  <c r="CV1" i="26"/>
  <c r="CV1" i="28"/>
  <c r="CS61" i="25"/>
  <c r="CW2" i="26"/>
  <c r="CW2" i="28"/>
  <c r="CW104" i="28" s="1"/>
  <c r="CS25" i="25"/>
  <c r="CS26" i="25" s="1"/>
  <c r="CU40" i="28"/>
  <c r="CR66" i="27"/>
  <c r="CR67" i="27" s="1"/>
  <c r="CR64" i="27"/>
  <c r="CU108" i="25"/>
  <c r="CU109" i="25" s="1"/>
  <c r="CW73" i="27"/>
  <c r="CV112" i="27"/>
  <c r="CV114" i="27" s="1"/>
  <c r="CV75" i="27"/>
  <c r="CT116" i="27"/>
  <c r="CT117" i="27" s="1"/>
  <c r="CT78" i="27"/>
  <c r="CS10" i="12"/>
  <c r="CS5" i="8" s="1"/>
  <c r="CX40" i="30"/>
  <c r="CX38" i="30"/>
  <c r="CX34" i="30"/>
  <c r="CX23" i="30"/>
  <c r="CX41" i="30"/>
  <c r="CX36" i="30"/>
  <c r="CX2" i="30"/>
  <c r="CX39" i="30"/>
  <c r="CX35" i="30"/>
  <c r="CX42" i="30"/>
  <c r="CX33" i="30"/>
  <c r="CX37" i="30"/>
  <c r="CY24" i="30"/>
  <c r="CW23" i="29"/>
  <c r="CW48" i="29" s="1"/>
  <c r="CW49" i="29" s="1"/>
  <c r="CW47" i="29"/>
  <c r="CT60" i="10"/>
  <c r="CT176" i="10" s="1"/>
  <c r="CV1" i="27"/>
  <c r="CV1" i="25"/>
  <c r="CV1" i="29"/>
  <c r="CW2" i="27"/>
  <c r="CW2" i="25"/>
  <c r="CW2" i="29"/>
  <c r="CW1" i="30"/>
  <c r="CW25" i="30"/>
  <c r="CT21" i="11"/>
  <c r="CT23" i="11" s="1"/>
  <c r="CT113" i="12" s="1"/>
  <c r="CU23" i="11"/>
  <c r="CU113" i="12" s="1"/>
  <c r="CT221" i="10"/>
  <c r="CV81" i="10"/>
  <c r="CV168" i="10" s="1"/>
  <c r="CW5" i="10"/>
  <c r="CW5" i="7"/>
  <c r="CX202" i="10"/>
  <c r="CX64" i="10"/>
  <c r="CW22" i="10"/>
  <c r="CW24" i="10"/>
  <c r="CW23" i="10"/>
  <c r="CW21" i="10"/>
  <c r="CW27" i="10"/>
  <c r="CW28" i="10"/>
  <c r="CW26" i="10"/>
  <c r="CW25" i="10"/>
  <c r="CW20" i="10"/>
  <c r="CW74" i="10"/>
  <c r="CW75" i="10"/>
  <c r="CW69" i="10"/>
  <c r="CW76" i="10"/>
  <c r="CW73" i="10"/>
  <c r="CW68" i="10"/>
  <c r="CW72" i="10"/>
  <c r="CW77" i="10"/>
  <c r="CW70" i="10"/>
  <c r="CW71" i="10"/>
  <c r="CW45" i="10"/>
  <c r="CW53" i="10"/>
  <c r="CW50" i="10"/>
  <c r="CW52" i="10"/>
  <c r="CW47" i="10"/>
  <c r="CW49" i="10"/>
  <c r="CW48" i="10"/>
  <c r="CW51" i="10"/>
  <c r="CW54" i="10"/>
  <c r="CW46" i="10"/>
  <c r="CV3" i="11"/>
  <c r="CV3" i="10"/>
  <c r="CV3" i="7"/>
  <c r="CW206" i="10"/>
  <c r="CW208" i="10"/>
  <c r="CW215" i="10"/>
  <c r="CW211" i="10"/>
  <c r="CW210" i="10"/>
  <c r="CW207" i="10"/>
  <c r="CW214" i="10"/>
  <c r="CW209" i="10"/>
  <c r="CW213" i="10"/>
  <c r="CW212" i="10"/>
  <c r="CX15" i="10"/>
  <c r="CX202" i="7"/>
  <c r="CX278" i="7"/>
  <c r="CX97" i="7"/>
  <c r="CX150" i="7"/>
  <c r="CU168" i="10"/>
  <c r="CU49" i="25" s="1"/>
  <c r="CU101" i="27" s="1"/>
  <c r="CU204" i="10"/>
  <c r="CU264" i="10" s="1"/>
  <c r="CU155" i="10"/>
  <c r="CU154" i="10"/>
  <c r="CU17" i="10"/>
  <c r="CU238" i="10" s="1"/>
  <c r="CU144" i="10"/>
  <c r="CU66" i="10"/>
  <c r="CU83" i="10" s="1"/>
  <c r="CU177" i="10" s="1"/>
  <c r="CU156" i="10"/>
  <c r="CU43" i="10"/>
  <c r="CU87" i="10"/>
  <c r="CU272" i="10" s="1"/>
  <c r="CY4" i="10"/>
  <c r="CY4" i="7"/>
  <c r="CU353" i="10"/>
  <c r="CU352" i="10"/>
  <c r="CU351" i="10"/>
  <c r="CU341" i="10"/>
  <c r="CS338" i="7"/>
  <c r="CS176" i="10"/>
  <c r="CS189" i="10"/>
  <c r="CV58" i="10"/>
  <c r="CV48" i="25" s="1"/>
  <c r="CX201" i="7"/>
  <c r="CX149" i="7"/>
  <c r="CX96" i="7"/>
  <c r="CV219" i="10"/>
  <c r="CV3" i="12"/>
  <c r="CV3" i="6"/>
  <c r="CX22" i="3"/>
  <c r="CW24" i="3"/>
  <c r="CV56" i="3"/>
  <c r="CV58" i="3"/>
  <c r="CV54" i="3"/>
  <c r="CV55" i="3"/>
  <c r="CV57" i="3"/>
  <c r="CW5" i="12"/>
  <c r="CW5" i="11"/>
  <c r="CX79" i="11"/>
  <c r="CX80" i="11" s="1"/>
  <c r="CX27" i="11"/>
  <c r="CX11" i="12" s="1"/>
  <c r="CX95" i="12" s="1"/>
  <c r="CX15" i="11"/>
  <c r="CW3" i="3"/>
  <c r="CY4" i="12"/>
  <c r="CY4" i="11"/>
  <c r="CW65" i="3"/>
  <c r="CW101" i="12" s="1"/>
  <c r="CW133" i="12" s="1"/>
  <c r="CW5" i="6"/>
  <c r="CW25" i="6"/>
  <c r="CW232" i="25" s="1"/>
  <c r="CW20" i="6"/>
  <c r="CW227" i="25" s="1"/>
  <c r="CW27" i="6"/>
  <c r="CW234" i="25" s="1"/>
  <c r="CW21" i="6"/>
  <c r="CW228" i="25" s="1"/>
  <c r="CW31" i="6"/>
  <c r="CW238" i="25" s="1"/>
  <c r="CW29" i="6"/>
  <c r="CW236" i="25" s="1"/>
  <c r="CW26" i="6"/>
  <c r="CW233" i="25" s="1"/>
  <c r="CW34" i="6"/>
  <c r="CW241" i="25" s="1"/>
  <c r="CW32" i="6"/>
  <c r="CW239" i="25" s="1"/>
  <c r="CW37" i="6"/>
  <c r="CW244" i="25" s="1"/>
  <c r="CW33" i="6"/>
  <c r="CW240" i="25" s="1"/>
  <c r="CW28" i="6"/>
  <c r="CW235" i="25" s="1"/>
  <c r="CW23" i="6"/>
  <c r="CW230" i="25" s="1"/>
  <c r="CW22" i="6"/>
  <c r="CW229" i="25" s="1"/>
  <c r="CW30" i="6"/>
  <c r="CW237" i="25" s="1"/>
  <c r="CW19" i="6"/>
  <c r="CW226" i="25" s="1"/>
  <c r="CW35" i="6"/>
  <c r="CW242" i="25" s="1"/>
  <c r="CW24" i="6"/>
  <c r="CW231" i="25" s="1"/>
  <c r="CW36" i="6"/>
  <c r="CW243" i="25" s="1"/>
  <c r="CX16" i="6"/>
  <c r="CX51" i="6"/>
  <c r="CY4" i="6"/>
  <c r="CX10" i="6"/>
  <c r="CZ52" i="3"/>
  <c r="CZ48" i="3"/>
  <c r="CZ49" i="3"/>
  <c r="CX33" i="3"/>
  <c r="CX41" i="10" s="1"/>
  <c r="CY93" i="3"/>
  <c r="CY94" i="3"/>
  <c r="CY42" i="3"/>
  <c r="CY40" i="3"/>
  <c r="CY43" i="3"/>
  <c r="CY38" i="3"/>
  <c r="CY37" i="3"/>
  <c r="CY36" i="3"/>
  <c r="CY26" i="3"/>
  <c r="CY44" i="3"/>
  <c r="CY41" i="3"/>
  <c r="CY30" i="3"/>
  <c r="CY39" i="3"/>
  <c r="CZ23" i="3"/>
  <c r="CZ51" i="3"/>
  <c r="CX27" i="3"/>
  <c r="CW98" i="3"/>
  <c r="CW248" i="10" s="1"/>
  <c r="CX106" i="3"/>
  <c r="CX104" i="3"/>
  <c r="CX102" i="3"/>
  <c r="CX105" i="3"/>
  <c r="CX109" i="3"/>
  <c r="CX108" i="3"/>
  <c r="CX107" i="3"/>
  <c r="CX89" i="3"/>
  <c r="CX91" i="3" s="1"/>
  <c r="CX103" i="3"/>
  <c r="CX97" i="3"/>
  <c r="CX260" i="10" s="1"/>
  <c r="CX101" i="3"/>
  <c r="CY90" i="3"/>
  <c r="DC50" i="3"/>
  <c r="CS342" i="7"/>
  <c r="CY64" i="30" l="1"/>
  <c r="CY68" i="30"/>
  <c r="CY69" i="30"/>
  <c r="CY70" i="30"/>
  <c r="CY93" i="27" s="1"/>
  <c r="CY96" i="3"/>
  <c r="CY234" i="10" s="1"/>
  <c r="CY100" i="3"/>
  <c r="CZ32" i="3"/>
  <c r="CZ29" i="3"/>
  <c r="CZ72" i="7" s="1"/>
  <c r="CZ31" i="3"/>
  <c r="CZ35" i="3"/>
  <c r="CX138" i="28"/>
  <c r="CV136" i="28"/>
  <c r="CV137" i="28" s="1"/>
  <c r="CV141" i="28" s="1"/>
  <c r="CV143" i="28" s="1"/>
  <c r="CV254" i="10" s="1"/>
  <c r="CV108" i="25"/>
  <c r="CV109" i="25" s="1"/>
  <c r="CV38" i="25"/>
  <c r="CV66" i="25" s="1"/>
  <c r="CV77" i="27" s="1"/>
  <c r="CX142" i="28"/>
  <c r="BY347" i="7"/>
  <c r="BY348" i="7" s="1"/>
  <c r="BY344" i="7"/>
  <c r="BZ340" i="7" s="1"/>
  <c r="CW134" i="28"/>
  <c r="CU144" i="28"/>
  <c r="CV49" i="25"/>
  <c r="CV101" i="27" s="1"/>
  <c r="CU41" i="28"/>
  <c r="CU94" i="25"/>
  <c r="CU19" i="25"/>
  <c r="CU60" i="27" s="1"/>
  <c r="CU110" i="25"/>
  <c r="CU33" i="25"/>
  <c r="CU80" i="27" s="1"/>
  <c r="CU69" i="28"/>
  <c r="CX74" i="27"/>
  <c r="CX113" i="27" s="1"/>
  <c r="CW63" i="28"/>
  <c r="CW115" i="28"/>
  <c r="CW111" i="28"/>
  <c r="CW105" i="28"/>
  <c r="CX31" i="30"/>
  <c r="CY30" i="30"/>
  <c r="CY28" i="30"/>
  <c r="CY46" i="29" s="1"/>
  <c r="CY27" i="30"/>
  <c r="CY29" i="30"/>
  <c r="CW195" i="25"/>
  <c r="CW194" i="25"/>
  <c r="CW193" i="25"/>
  <c r="CW192" i="25"/>
  <c r="CW191" i="25"/>
  <c r="CW190" i="25"/>
  <c r="CW189" i="25"/>
  <c r="CW188" i="25"/>
  <c r="CW187" i="25"/>
  <c r="CW186" i="25"/>
  <c r="CW180" i="25"/>
  <c r="CW179" i="25"/>
  <c r="CW178" i="25"/>
  <c r="CW177" i="25"/>
  <c r="CW176" i="25"/>
  <c r="CW185" i="25"/>
  <c r="CW184" i="25"/>
  <c r="CW183" i="25"/>
  <c r="CW182" i="25"/>
  <c r="CW181" i="25"/>
  <c r="CW268" i="25"/>
  <c r="CW52" i="25" s="1"/>
  <c r="CW219" i="25"/>
  <c r="CW135" i="28"/>
  <c r="CW130" i="28"/>
  <c r="CW67" i="28"/>
  <c r="CW39" i="28"/>
  <c r="CW38" i="28"/>
  <c r="CW66" i="28"/>
  <c r="CY155" i="28"/>
  <c r="CY156" i="28" s="1"/>
  <c r="CX136" i="27"/>
  <c r="CX92" i="27"/>
  <c r="CY83" i="30"/>
  <c r="CY82" i="30"/>
  <c r="CY81" i="30"/>
  <c r="CY80" i="30"/>
  <c r="CY79" i="30"/>
  <c r="CY75" i="30"/>
  <c r="CY74" i="30"/>
  <c r="CY77" i="30"/>
  <c r="CY78" i="30"/>
  <c r="CY76" i="30"/>
  <c r="CY66" i="30"/>
  <c r="CZ65" i="30"/>
  <c r="CY71" i="30"/>
  <c r="CW94" i="27"/>
  <c r="CW135" i="27"/>
  <c r="CW137" i="27" s="1"/>
  <c r="CX72" i="30"/>
  <c r="CU97" i="27"/>
  <c r="CU139" i="27"/>
  <c r="CU140" i="27" s="1"/>
  <c r="CU125" i="25"/>
  <c r="CU158" i="25"/>
  <c r="CU159" i="25" s="1"/>
  <c r="CV82" i="25"/>
  <c r="CV96" i="27" s="1"/>
  <c r="CV124" i="25"/>
  <c r="CV17" i="11"/>
  <c r="CV20" i="11" s="1"/>
  <c r="CV18" i="11"/>
  <c r="CV21" i="11" s="1"/>
  <c r="CV12" i="6"/>
  <c r="CT338" i="7"/>
  <c r="CT343" i="7" s="1"/>
  <c r="CR68" i="27"/>
  <c r="CU116" i="27"/>
  <c r="CU117" i="27" s="1"/>
  <c r="CS66" i="27"/>
  <c r="CS67" i="27" s="1"/>
  <c r="CS64" i="27"/>
  <c r="CT25" i="25"/>
  <c r="CT26" i="25" s="1"/>
  <c r="CW1" i="26"/>
  <c r="CW1" i="28"/>
  <c r="CX2" i="26"/>
  <c r="CX2" i="28"/>
  <c r="CX104" i="28" s="1"/>
  <c r="CV68" i="28"/>
  <c r="CT61" i="25"/>
  <c r="CV40" i="28"/>
  <c r="CT142" i="25"/>
  <c r="CU140" i="25"/>
  <c r="CU141" i="25" s="1"/>
  <c r="CT189" i="10"/>
  <c r="CX73" i="27"/>
  <c r="CW112" i="27"/>
  <c r="CW114" i="27" s="1"/>
  <c r="CW75" i="27"/>
  <c r="CX2" i="27"/>
  <c r="CX2" i="25"/>
  <c r="CX2" i="29"/>
  <c r="CX23" i="29"/>
  <c r="CX48" i="29" s="1"/>
  <c r="CX49" i="29" s="1"/>
  <c r="CY40" i="30"/>
  <c r="CY39" i="30"/>
  <c r="CY37" i="30"/>
  <c r="CY2" i="30"/>
  <c r="CY41" i="30"/>
  <c r="CY36" i="30"/>
  <c r="CY34" i="30"/>
  <c r="CY33" i="30"/>
  <c r="CZ24" i="30"/>
  <c r="CY42" i="30"/>
  <c r="CY35" i="30"/>
  <c r="CY38" i="30"/>
  <c r="CY23" i="30"/>
  <c r="CX47" i="29"/>
  <c r="CX1" i="30"/>
  <c r="CX25" i="30"/>
  <c r="CW1" i="27"/>
  <c r="CW1" i="29"/>
  <c r="CW1" i="25"/>
  <c r="CT10" i="12"/>
  <c r="CT5" i="8" s="1"/>
  <c r="CU10" i="12"/>
  <c r="CU5" i="8" s="1"/>
  <c r="CV23" i="11"/>
  <c r="CV113" i="12" s="1"/>
  <c r="CU221" i="10"/>
  <c r="CV149" i="10"/>
  <c r="CV167" i="10"/>
  <c r="CX24" i="10"/>
  <c r="CX27" i="10"/>
  <c r="CX23" i="10"/>
  <c r="CX21" i="10"/>
  <c r="CX28" i="10"/>
  <c r="CX25" i="10"/>
  <c r="CX20" i="10"/>
  <c r="CX26" i="10"/>
  <c r="CX22" i="10"/>
  <c r="CU252" i="10"/>
  <c r="CU60" i="10"/>
  <c r="CW219" i="10"/>
  <c r="CW58" i="10"/>
  <c r="CW48" i="25" s="1"/>
  <c r="CX69" i="10"/>
  <c r="CX70" i="10"/>
  <c r="CX68" i="10"/>
  <c r="CX74" i="10"/>
  <c r="CX76" i="10"/>
  <c r="CX77" i="10"/>
  <c r="CX75" i="10"/>
  <c r="CX71" i="10"/>
  <c r="CX72" i="10"/>
  <c r="CX73" i="10"/>
  <c r="CX210" i="10"/>
  <c r="CX215" i="10"/>
  <c r="CX211" i="10"/>
  <c r="CX212" i="10"/>
  <c r="CX207" i="10"/>
  <c r="CX206" i="10"/>
  <c r="CX209" i="10"/>
  <c r="CX214" i="10"/>
  <c r="CX213" i="10"/>
  <c r="CX208" i="10"/>
  <c r="CY201" i="7"/>
  <c r="CY149" i="7"/>
  <c r="CY96" i="7"/>
  <c r="CX5" i="10"/>
  <c r="CX5" i="7"/>
  <c r="CY202" i="7"/>
  <c r="CY278" i="7"/>
  <c r="CY97" i="7"/>
  <c r="CY15" i="10"/>
  <c r="CY150" i="7"/>
  <c r="CZ4" i="10"/>
  <c r="CZ4" i="7"/>
  <c r="CY202" i="10"/>
  <c r="CY64" i="10"/>
  <c r="CX45" i="10"/>
  <c r="CX53" i="10"/>
  <c r="CX50" i="10"/>
  <c r="CX49" i="10"/>
  <c r="CX48" i="10"/>
  <c r="CX52" i="10"/>
  <c r="CX46" i="10"/>
  <c r="CX47" i="10"/>
  <c r="CX54" i="10"/>
  <c r="CX51" i="10"/>
  <c r="CV351" i="10"/>
  <c r="CV352" i="10"/>
  <c r="CV341" i="10"/>
  <c r="CV353" i="10"/>
  <c r="CW3" i="10"/>
  <c r="CW3" i="7"/>
  <c r="CS343" i="7"/>
  <c r="CV155" i="10"/>
  <c r="CV156" i="10"/>
  <c r="CV17" i="10"/>
  <c r="CV238" i="10" s="1"/>
  <c r="CV154" i="10"/>
  <c r="CV43" i="10"/>
  <c r="CV252" i="10" s="1"/>
  <c r="CV87" i="10"/>
  <c r="CV272" i="10" s="1"/>
  <c r="CV204" i="10"/>
  <c r="CV66" i="10"/>
  <c r="CV83" i="10" s="1"/>
  <c r="CV177" i="10" s="1"/>
  <c r="CV144" i="10"/>
  <c r="CW81" i="10"/>
  <c r="CW3" i="6"/>
  <c r="CW56" i="3"/>
  <c r="CW54" i="3"/>
  <c r="CW57" i="3"/>
  <c r="CW58" i="3"/>
  <c r="CW55" i="3"/>
  <c r="CX24" i="3"/>
  <c r="CY22" i="3"/>
  <c r="CW3" i="12"/>
  <c r="CW3" i="11"/>
  <c r="CX5" i="12"/>
  <c r="CX5" i="11"/>
  <c r="CY27" i="11"/>
  <c r="CY11" i="12" s="1"/>
  <c r="CY95" i="12" s="1"/>
  <c r="CY15" i="11"/>
  <c r="CY79" i="11"/>
  <c r="CY80" i="11" s="1"/>
  <c r="CX3" i="3"/>
  <c r="CZ4" i="12"/>
  <c r="CZ4" i="11"/>
  <c r="CX25" i="6"/>
  <c r="CX232" i="25" s="1"/>
  <c r="CX29" i="6"/>
  <c r="CX236" i="25" s="1"/>
  <c r="CX27" i="6"/>
  <c r="CX234" i="25" s="1"/>
  <c r="CX26" i="6"/>
  <c r="CX233" i="25" s="1"/>
  <c r="CX31" i="6"/>
  <c r="CX238" i="25" s="1"/>
  <c r="CX20" i="6"/>
  <c r="CX227" i="25" s="1"/>
  <c r="CX33" i="6"/>
  <c r="CX240" i="25" s="1"/>
  <c r="CX23" i="6"/>
  <c r="CX230" i="25" s="1"/>
  <c r="CX21" i="6"/>
  <c r="CX228" i="25" s="1"/>
  <c r="CX34" i="6"/>
  <c r="CX241" i="25" s="1"/>
  <c r="CX28" i="6"/>
  <c r="CX235" i="25" s="1"/>
  <c r="CX32" i="6"/>
  <c r="CX239" i="25" s="1"/>
  <c r="CX36" i="6"/>
  <c r="CX243" i="25" s="1"/>
  <c r="CX30" i="6"/>
  <c r="CX237" i="25" s="1"/>
  <c r="CX24" i="6"/>
  <c r="CX231" i="25" s="1"/>
  <c r="CX19" i="6"/>
  <c r="CX226" i="25" s="1"/>
  <c r="CX35" i="6"/>
  <c r="CX242" i="25" s="1"/>
  <c r="CX22" i="6"/>
  <c r="CX229" i="25" s="1"/>
  <c r="CX37" i="6"/>
  <c r="CX244" i="25" s="1"/>
  <c r="CX65" i="3"/>
  <c r="CX101" i="12" s="1"/>
  <c r="CX133" i="12" s="1"/>
  <c r="CX5" i="6"/>
  <c r="CY10" i="6"/>
  <c r="CY51" i="6"/>
  <c r="CY16" i="6"/>
  <c r="CZ4" i="6"/>
  <c r="CX98" i="3"/>
  <c r="CX248" i="10" s="1"/>
  <c r="CY105" i="3"/>
  <c r="CY109" i="3"/>
  <c r="CY104" i="3"/>
  <c r="CY108" i="3"/>
  <c r="CY106" i="3"/>
  <c r="CY107" i="3"/>
  <c r="CY103" i="3"/>
  <c r="CY102" i="3"/>
  <c r="CY97" i="3"/>
  <c r="CY260" i="10" s="1"/>
  <c r="CY101" i="3"/>
  <c r="CZ90" i="3"/>
  <c r="CY89" i="3"/>
  <c r="CY91" i="3" s="1"/>
  <c r="DA51" i="3"/>
  <c r="CY33" i="3"/>
  <c r="CY41" i="10" s="1"/>
  <c r="DA48" i="3"/>
  <c r="CY95" i="3"/>
  <c r="CY233" i="10" s="1"/>
  <c r="DA52" i="3"/>
  <c r="DD50" i="3"/>
  <c r="CZ94" i="3"/>
  <c r="CZ93" i="3"/>
  <c r="CZ44" i="3"/>
  <c r="CZ39" i="3"/>
  <c r="CZ36" i="3"/>
  <c r="CZ42" i="3"/>
  <c r="CZ41" i="3"/>
  <c r="CZ38" i="3"/>
  <c r="CZ40" i="3"/>
  <c r="CZ30" i="3"/>
  <c r="CZ37" i="3"/>
  <c r="CZ43" i="3"/>
  <c r="CZ26" i="3"/>
  <c r="DA23" i="3"/>
  <c r="CY27" i="3"/>
  <c r="DA49" i="3"/>
  <c r="CT342" i="7"/>
  <c r="CZ64" i="30" l="1"/>
  <c r="CZ68" i="30"/>
  <c r="CZ69" i="30"/>
  <c r="CZ70" i="30"/>
  <c r="CZ93" i="27" s="1"/>
  <c r="CZ96" i="3"/>
  <c r="CZ234" i="10" s="1"/>
  <c r="CZ100" i="3"/>
  <c r="DA35" i="3"/>
  <c r="DA29" i="3"/>
  <c r="DA72" i="7" s="1"/>
  <c r="DA31" i="3"/>
  <c r="DA32" i="3"/>
  <c r="CY138" i="28"/>
  <c r="CV140" i="25"/>
  <c r="CV141" i="25" s="1"/>
  <c r="CW136" i="28"/>
  <c r="CW137" i="28" s="1"/>
  <c r="CW141" i="28" s="1"/>
  <c r="CW143" i="28" s="1"/>
  <c r="CW254" i="10" s="1"/>
  <c r="CW38" i="25"/>
  <c r="CW66" i="25" s="1"/>
  <c r="CW77" i="27" s="1"/>
  <c r="BZ347" i="7"/>
  <c r="BZ348" i="7" s="1"/>
  <c r="BZ344" i="7"/>
  <c r="CA340" i="7" s="1"/>
  <c r="CY142" i="28"/>
  <c r="CX134" i="28"/>
  <c r="CV144" i="28"/>
  <c r="CV41" i="28"/>
  <c r="CV94" i="25"/>
  <c r="CV101" i="25" s="1"/>
  <c r="CV102" i="25" s="1"/>
  <c r="CV19" i="25"/>
  <c r="CV60" i="27" s="1"/>
  <c r="CV69" i="28"/>
  <c r="CV110" i="25"/>
  <c r="CV33" i="25"/>
  <c r="CV80" i="27" s="1"/>
  <c r="CY74" i="27"/>
  <c r="CY113" i="27" s="1"/>
  <c r="CX115" i="28"/>
  <c r="CX111" i="28"/>
  <c r="CX105" i="28"/>
  <c r="CX63" i="28"/>
  <c r="CZ29" i="30"/>
  <c r="CZ28" i="30"/>
  <c r="CZ46" i="29" s="1"/>
  <c r="CZ30" i="30"/>
  <c r="CZ27" i="30"/>
  <c r="CY31" i="30"/>
  <c r="CX192" i="25"/>
  <c r="CX191" i="25"/>
  <c r="CX190" i="25"/>
  <c r="CX195" i="25"/>
  <c r="CX194" i="25"/>
  <c r="CX193" i="25"/>
  <c r="CX189" i="25"/>
  <c r="CX188" i="25"/>
  <c r="CX187" i="25"/>
  <c r="CX186" i="25"/>
  <c r="CX185" i="25"/>
  <c r="CX184" i="25"/>
  <c r="CX183" i="25"/>
  <c r="CX182" i="25"/>
  <c r="CX181" i="25"/>
  <c r="CX179" i="25"/>
  <c r="CX178" i="25"/>
  <c r="CX176" i="25"/>
  <c r="CX180" i="25"/>
  <c r="CX177" i="25"/>
  <c r="CX268" i="25"/>
  <c r="CX52" i="25" s="1"/>
  <c r="CX219" i="25"/>
  <c r="CX135" i="28"/>
  <c r="CX130" i="28"/>
  <c r="CX67" i="28"/>
  <c r="CX66" i="28"/>
  <c r="CX39" i="28"/>
  <c r="CX38" i="28"/>
  <c r="CZ155" i="28"/>
  <c r="CZ156" i="28" s="1"/>
  <c r="CY136" i="27"/>
  <c r="CY92" i="27"/>
  <c r="CX94" i="27"/>
  <c r="CX135" i="27"/>
  <c r="CX137" i="27" s="1"/>
  <c r="CZ83" i="30"/>
  <c r="CZ82" i="30"/>
  <c r="CZ81" i="30"/>
  <c r="CZ80" i="30"/>
  <c r="CZ79" i="30"/>
  <c r="CZ78" i="30"/>
  <c r="CZ77" i="30"/>
  <c r="CZ75" i="30"/>
  <c r="CZ74" i="30"/>
  <c r="CZ66" i="30"/>
  <c r="CZ76" i="30"/>
  <c r="DA65" i="30"/>
  <c r="CZ71" i="30"/>
  <c r="CY72" i="30"/>
  <c r="CV97" i="27"/>
  <c r="CV139" i="27"/>
  <c r="CV140" i="27" s="1"/>
  <c r="CV125" i="25"/>
  <c r="CV158" i="25"/>
  <c r="CV159" i="25" s="1"/>
  <c r="CW82" i="25"/>
  <c r="CW96" i="27" s="1"/>
  <c r="CW124" i="25"/>
  <c r="CW12" i="6"/>
  <c r="CS68" i="27"/>
  <c r="CU78" i="27"/>
  <c r="CT64" i="27"/>
  <c r="CT66" i="27"/>
  <c r="CT67" i="27" s="1"/>
  <c r="CX1" i="26"/>
  <c r="CX1" i="28"/>
  <c r="CW68" i="28"/>
  <c r="CU101" i="25"/>
  <c r="CU102" i="25" s="1"/>
  <c r="CU142" i="25"/>
  <c r="CW40" i="28"/>
  <c r="CU25" i="25"/>
  <c r="CU26" i="25" s="1"/>
  <c r="CY2" i="26"/>
  <c r="CY2" i="28"/>
  <c r="CY104" i="28" s="1"/>
  <c r="CU61" i="25"/>
  <c r="CW108" i="25"/>
  <c r="CW109" i="25" s="1"/>
  <c r="CX112" i="27"/>
  <c r="CX114" i="27" s="1"/>
  <c r="CX75" i="27"/>
  <c r="CY73" i="27"/>
  <c r="CV116" i="27"/>
  <c r="CV117" i="27" s="1"/>
  <c r="CV78" i="27"/>
  <c r="CX1" i="27"/>
  <c r="CX1" i="29"/>
  <c r="CX1" i="25"/>
  <c r="CZ39" i="30"/>
  <c r="CZ34" i="30"/>
  <c r="CZ33" i="30"/>
  <c r="DA24" i="30"/>
  <c r="CZ42" i="30"/>
  <c r="CZ37" i="30"/>
  <c r="CZ38" i="30"/>
  <c r="CZ23" i="30"/>
  <c r="CZ41" i="30"/>
  <c r="CZ36" i="30"/>
  <c r="CZ2" i="30"/>
  <c r="CZ40" i="30"/>
  <c r="CZ35" i="30"/>
  <c r="CY1" i="30"/>
  <c r="CY25" i="30"/>
  <c r="CY47" i="29"/>
  <c r="CY2" i="27"/>
  <c r="CY2" i="25"/>
  <c r="CY2" i="29"/>
  <c r="CY23" i="29"/>
  <c r="CY48" i="29" s="1"/>
  <c r="CY49" i="29" s="1"/>
  <c r="CV10" i="12"/>
  <c r="CV5" i="8" s="1"/>
  <c r="CY215" i="10"/>
  <c r="CY208" i="10"/>
  <c r="CY206" i="10"/>
  <c r="CY209" i="10"/>
  <c r="CY207" i="10"/>
  <c r="CY214" i="10"/>
  <c r="CY210" i="10"/>
  <c r="CY212" i="10"/>
  <c r="CY213" i="10"/>
  <c r="CY211" i="10"/>
  <c r="CY72" i="10"/>
  <c r="CY68" i="10"/>
  <c r="CY73" i="10"/>
  <c r="CY69" i="10"/>
  <c r="CY70" i="10"/>
  <c r="CY76" i="10"/>
  <c r="CY77" i="10"/>
  <c r="CY75" i="10"/>
  <c r="CY71" i="10"/>
  <c r="CY74" i="10"/>
  <c r="CW167" i="10"/>
  <c r="CW149" i="10"/>
  <c r="CX3" i="10"/>
  <c r="CX3" i="7"/>
  <c r="CW204" i="10"/>
  <c r="CW17" i="10"/>
  <c r="CW238" i="10" s="1"/>
  <c r="CW43" i="10"/>
  <c r="CW252" i="10" s="1"/>
  <c r="CW66" i="10"/>
  <c r="CW83" i="10" s="1"/>
  <c r="CW177" i="10" s="1"/>
  <c r="CW155" i="10"/>
  <c r="CW154" i="10"/>
  <c r="CW144" i="10"/>
  <c r="CW156" i="10"/>
  <c r="CW87" i="10"/>
  <c r="CW272" i="10" s="1"/>
  <c r="CY45" i="10"/>
  <c r="CY47" i="10"/>
  <c r="CY53" i="10"/>
  <c r="CY54" i="10"/>
  <c r="CY46" i="10"/>
  <c r="CY52" i="10"/>
  <c r="CY49" i="10"/>
  <c r="CY50" i="10"/>
  <c r="CY51" i="10"/>
  <c r="CY48" i="10"/>
  <c r="CY5" i="10"/>
  <c r="CY5" i="7"/>
  <c r="CZ15" i="10"/>
  <c r="CZ202" i="7"/>
  <c r="CZ278" i="7"/>
  <c r="CZ150" i="7"/>
  <c r="CZ97" i="7"/>
  <c r="CW168" i="10"/>
  <c r="CW49" i="25" s="1"/>
  <c r="CW101" i="27" s="1"/>
  <c r="CX81" i="10"/>
  <c r="CY24" i="10"/>
  <c r="CY22" i="10"/>
  <c r="CY20" i="10"/>
  <c r="CY28" i="10"/>
  <c r="CY23" i="10"/>
  <c r="CY25" i="10"/>
  <c r="CY27" i="10"/>
  <c r="CY21" i="10"/>
  <c r="CY26" i="10"/>
  <c r="CZ201" i="7"/>
  <c r="CZ96" i="7"/>
  <c r="CZ149" i="7"/>
  <c r="CX219" i="10"/>
  <c r="CU338" i="7"/>
  <c r="CU189" i="10"/>
  <c r="CU176" i="10"/>
  <c r="CZ202" i="10"/>
  <c r="CZ64" i="10"/>
  <c r="DA4" i="10"/>
  <c r="DA4" i="7"/>
  <c r="CW351" i="10"/>
  <c r="CW352" i="10"/>
  <c r="CW353" i="10"/>
  <c r="CW341" i="10"/>
  <c r="CV264" i="10"/>
  <c r="CV221" i="10"/>
  <c r="CX58" i="10"/>
  <c r="CX48" i="25" s="1"/>
  <c r="CV60" i="10"/>
  <c r="CZ22" i="3"/>
  <c r="CY24" i="3"/>
  <c r="CX56" i="3"/>
  <c r="CX54" i="3"/>
  <c r="CX58" i="3"/>
  <c r="CX57" i="3"/>
  <c r="CX55" i="3"/>
  <c r="CX3" i="6"/>
  <c r="CY5" i="12"/>
  <c r="CY5" i="11"/>
  <c r="CX3" i="12"/>
  <c r="CX3" i="11"/>
  <c r="CY98" i="3"/>
  <c r="CY248" i="10" s="1"/>
  <c r="DA4" i="12"/>
  <c r="DA4" i="11"/>
  <c r="CW18" i="11"/>
  <c r="CW17" i="11"/>
  <c r="CW20" i="11" s="1"/>
  <c r="CZ79" i="11"/>
  <c r="CZ80" i="11" s="1"/>
  <c r="CZ15" i="11"/>
  <c r="CZ27" i="11"/>
  <c r="CZ11" i="12" s="1"/>
  <c r="CZ95" i="12" s="1"/>
  <c r="DA4" i="6"/>
  <c r="CZ51" i="6"/>
  <c r="CZ16" i="6"/>
  <c r="CY65" i="3"/>
  <c r="CY101" i="12" s="1"/>
  <c r="CY133" i="12" s="1"/>
  <c r="CY5" i="6"/>
  <c r="CZ10" i="6"/>
  <c r="CY27" i="6"/>
  <c r="CY234" i="25" s="1"/>
  <c r="CY25" i="6"/>
  <c r="CY232" i="25" s="1"/>
  <c r="CY20" i="6"/>
  <c r="CY227" i="25" s="1"/>
  <c r="CY29" i="6"/>
  <c r="CY236" i="25" s="1"/>
  <c r="CY31" i="6"/>
  <c r="CY238" i="25" s="1"/>
  <c r="CY26" i="6"/>
  <c r="CY233" i="25" s="1"/>
  <c r="CY33" i="6"/>
  <c r="CY240" i="25" s="1"/>
  <c r="CY32" i="6"/>
  <c r="CY239" i="25" s="1"/>
  <c r="CY36" i="6"/>
  <c r="CY243" i="25" s="1"/>
  <c r="CY24" i="6"/>
  <c r="CY231" i="25" s="1"/>
  <c r="CY28" i="6"/>
  <c r="CY235" i="25" s="1"/>
  <c r="CY34" i="6"/>
  <c r="CY241" i="25" s="1"/>
  <c r="CY22" i="6"/>
  <c r="CY229" i="25" s="1"/>
  <c r="CY35" i="6"/>
  <c r="CY242" i="25" s="1"/>
  <c r="CY23" i="6"/>
  <c r="CY230" i="25" s="1"/>
  <c r="CY30" i="6"/>
  <c r="CY237" i="25" s="1"/>
  <c r="CY21" i="6"/>
  <c r="CY228" i="25" s="1"/>
  <c r="CY37" i="6"/>
  <c r="CY244" i="25" s="1"/>
  <c r="CY19" i="6"/>
  <c r="CY226" i="25" s="1"/>
  <c r="CY3" i="3"/>
  <c r="DB52" i="3"/>
  <c r="CZ104" i="3"/>
  <c r="CZ108" i="3"/>
  <c r="CZ106" i="3"/>
  <c r="CZ103" i="3"/>
  <c r="CZ105" i="3"/>
  <c r="CZ107" i="3"/>
  <c r="CZ102" i="3"/>
  <c r="CZ109" i="3"/>
  <c r="CZ97" i="3"/>
  <c r="CZ260" i="10" s="1"/>
  <c r="CZ101" i="3"/>
  <c r="DA90" i="3"/>
  <c r="CZ89" i="3"/>
  <c r="CZ91" i="3" s="1"/>
  <c r="DE50" i="3"/>
  <c r="DB48" i="3"/>
  <c r="DA94" i="3"/>
  <c r="DA93" i="3"/>
  <c r="DA43" i="3"/>
  <c r="DA42" i="3"/>
  <c r="DA41" i="3"/>
  <c r="DA44" i="3"/>
  <c r="DA38" i="3"/>
  <c r="DA40" i="3"/>
  <c r="DA30" i="3"/>
  <c r="DA37" i="3"/>
  <c r="DA39" i="3"/>
  <c r="DA26" i="3"/>
  <c r="DA36" i="3"/>
  <c r="DB23" i="3"/>
  <c r="DB49" i="3"/>
  <c r="DB51" i="3"/>
  <c r="CZ27" i="3"/>
  <c r="CZ33" i="3"/>
  <c r="CZ41" i="10" s="1"/>
  <c r="CZ95" i="3"/>
  <c r="CZ233" i="10" s="1"/>
  <c r="CU342" i="7"/>
  <c r="DA64" i="30" l="1"/>
  <c r="DA69" i="30"/>
  <c r="DA68" i="30"/>
  <c r="DA70" i="30"/>
  <c r="DA96" i="3"/>
  <c r="DA234" i="10" s="1"/>
  <c r="DA100" i="3"/>
  <c r="CZ138" i="28"/>
  <c r="DB35" i="3"/>
  <c r="DB32" i="3"/>
  <c r="DB31" i="3"/>
  <c r="DB29" i="3"/>
  <c r="DB72" i="7" s="1"/>
  <c r="DA93" i="27"/>
  <c r="CX108" i="25"/>
  <c r="CX109" i="25" s="1"/>
  <c r="CX38" i="25"/>
  <c r="CX66" i="25" s="1"/>
  <c r="CX77" i="27" s="1"/>
  <c r="CZ142" i="28"/>
  <c r="CA347" i="7"/>
  <c r="CA348" i="7" s="1"/>
  <c r="CA344" i="7"/>
  <c r="CB340" i="7" s="1"/>
  <c r="CY134" i="28"/>
  <c r="CW144" i="28"/>
  <c r="CX136" i="28"/>
  <c r="CX137" i="28" s="1"/>
  <c r="CX141" i="28" s="1"/>
  <c r="CX143" i="28" s="1"/>
  <c r="CX254" i="10" s="1"/>
  <c r="CW41" i="28"/>
  <c r="CW94" i="25"/>
  <c r="CW101" i="25" s="1"/>
  <c r="CW102" i="25" s="1"/>
  <c r="CW19" i="25"/>
  <c r="CW60" i="27" s="1"/>
  <c r="CW69" i="28"/>
  <c r="CW110" i="25"/>
  <c r="CW33" i="25"/>
  <c r="CW80" i="27" s="1"/>
  <c r="CZ74" i="27"/>
  <c r="CZ113" i="27" s="1"/>
  <c r="CX12" i="6"/>
  <c r="CV61" i="25"/>
  <c r="CY111" i="28"/>
  <c r="CY105" i="28"/>
  <c r="CY115" i="28"/>
  <c r="CY63" i="28"/>
  <c r="CZ31" i="30"/>
  <c r="DA29" i="30"/>
  <c r="DA30" i="30"/>
  <c r="DA27" i="30"/>
  <c r="DA28" i="30"/>
  <c r="DA46" i="29" s="1"/>
  <c r="CY195" i="25"/>
  <c r="CY194" i="25"/>
  <c r="CY193" i="25"/>
  <c r="CY192" i="25"/>
  <c r="CY191" i="25"/>
  <c r="CY190" i="25"/>
  <c r="CY189" i="25"/>
  <c r="CY188" i="25"/>
  <c r="CY187" i="25"/>
  <c r="CY186" i="25"/>
  <c r="CY185" i="25"/>
  <c r="CY184" i="25"/>
  <c r="CY183" i="25"/>
  <c r="CY182" i="25"/>
  <c r="CY181" i="25"/>
  <c r="CY180" i="25"/>
  <c r="CY179" i="25"/>
  <c r="CY178" i="25"/>
  <c r="CY177" i="25"/>
  <c r="CY176" i="25"/>
  <c r="CY268" i="25"/>
  <c r="CY52" i="25" s="1"/>
  <c r="CY219" i="25"/>
  <c r="CY135" i="28"/>
  <c r="CY130" i="28"/>
  <c r="CY67" i="28"/>
  <c r="CY66" i="28"/>
  <c r="CY39" i="28"/>
  <c r="CY38" i="28"/>
  <c r="DA155" i="28"/>
  <c r="DA156" i="28" s="1"/>
  <c r="DA83" i="30"/>
  <c r="DA81" i="30"/>
  <c r="DA80" i="30"/>
  <c r="DA79" i="30"/>
  <c r="DA78" i="30"/>
  <c r="DA77" i="30"/>
  <c r="DA76" i="30"/>
  <c r="DA82" i="30"/>
  <c r="DA75" i="30"/>
  <c r="DA74" i="30"/>
  <c r="DA66" i="30"/>
  <c r="DB65" i="30"/>
  <c r="DA71" i="30"/>
  <c r="CZ136" i="27"/>
  <c r="CZ92" i="27"/>
  <c r="CY135" i="27"/>
  <c r="CY137" i="27" s="1"/>
  <c r="CY94" i="27"/>
  <c r="CZ72" i="30"/>
  <c r="CW97" i="27"/>
  <c r="CW139" i="27"/>
  <c r="CW140" i="27" s="1"/>
  <c r="CW125" i="25"/>
  <c r="CW158" i="25"/>
  <c r="CW159" i="25" s="1"/>
  <c r="CX82" i="25"/>
  <c r="CX96" i="27" s="1"/>
  <c r="CX124" i="25"/>
  <c r="CX40" i="28"/>
  <c r="CV142" i="25"/>
  <c r="CU64" i="27"/>
  <c r="CU66" i="27"/>
  <c r="CU67" i="27" s="1"/>
  <c r="CV25" i="25"/>
  <c r="CV26" i="25" s="1"/>
  <c r="CY1" i="26"/>
  <c r="CY1" i="28"/>
  <c r="CZ2" i="26"/>
  <c r="CZ2" i="28"/>
  <c r="CZ104" i="28" s="1"/>
  <c r="CX68" i="28"/>
  <c r="CT68" i="27"/>
  <c r="CW116" i="27"/>
  <c r="CW117" i="27" s="1"/>
  <c r="CW140" i="25"/>
  <c r="CW141" i="25" s="1"/>
  <c r="CZ73" i="27"/>
  <c r="CY112" i="27"/>
  <c r="CY114" i="27" s="1"/>
  <c r="CY75" i="27"/>
  <c r="DA2" i="30"/>
  <c r="DA35" i="30"/>
  <c r="DA36" i="30"/>
  <c r="DB24" i="30"/>
  <c r="DA41" i="30"/>
  <c r="DA37" i="30"/>
  <c r="DA33" i="30"/>
  <c r="DA23" i="30"/>
  <c r="DA39" i="30"/>
  <c r="DA38" i="30"/>
  <c r="DA40" i="30"/>
  <c r="DA42" i="30"/>
  <c r="DA34" i="30"/>
  <c r="CZ23" i="29"/>
  <c r="CZ48" i="29" s="1"/>
  <c r="CZ49" i="29" s="1"/>
  <c r="CY1" i="27"/>
  <c r="CY1" i="25"/>
  <c r="CY1" i="29"/>
  <c r="CZ2" i="27"/>
  <c r="CZ2" i="25"/>
  <c r="CZ2" i="29"/>
  <c r="CZ47" i="29"/>
  <c r="CZ1" i="30"/>
  <c r="CZ25" i="30"/>
  <c r="CW21" i="11"/>
  <c r="CW23" i="11"/>
  <c r="CW10" i="12" s="1"/>
  <c r="CW5" i="8" s="1"/>
  <c r="CV338" i="7"/>
  <c r="CV189" i="10"/>
  <c r="CV176" i="10"/>
  <c r="CU343" i="7"/>
  <c r="CZ45" i="10"/>
  <c r="CZ47" i="10"/>
  <c r="CZ54" i="10"/>
  <c r="CZ53" i="10"/>
  <c r="CZ46" i="10"/>
  <c r="CZ49" i="10"/>
  <c r="CZ48" i="10"/>
  <c r="CZ52" i="10"/>
  <c r="CZ51" i="10"/>
  <c r="CZ50" i="10"/>
  <c r="CX167" i="10"/>
  <c r="CX149" i="10"/>
  <c r="DA201" i="7"/>
  <c r="DA96" i="7"/>
  <c r="DA149" i="7"/>
  <c r="CX351" i="10"/>
  <c r="CX352" i="10"/>
  <c r="CX353" i="10"/>
  <c r="CX341" i="10"/>
  <c r="CZ70" i="10"/>
  <c r="CZ68" i="10"/>
  <c r="CZ74" i="10"/>
  <c r="CZ76" i="10"/>
  <c r="CZ69" i="10"/>
  <c r="CZ73" i="10"/>
  <c r="CZ75" i="10"/>
  <c r="CZ72" i="10"/>
  <c r="CZ77" i="10"/>
  <c r="CZ71" i="10"/>
  <c r="CY58" i="10"/>
  <c r="CY48" i="25" s="1"/>
  <c r="CZ211" i="10"/>
  <c r="CZ209" i="10"/>
  <c r="CZ212" i="10"/>
  <c r="CZ215" i="10"/>
  <c r="CZ207" i="10"/>
  <c r="CZ206" i="10"/>
  <c r="CZ208" i="10"/>
  <c r="CZ210" i="10"/>
  <c r="CZ213" i="10"/>
  <c r="CZ214" i="10"/>
  <c r="CW221" i="10"/>
  <c r="CW264" i="10"/>
  <c r="CY81" i="10"/>
  <c r="CY219" i="10"/>
  <c r="DA15" i="10"/>
  <c r="DA202" i="7"/>
  <c r="DA278" i="7"/>
  <c r="DA150" i="7"/>
  <c r="DA97" i="7"/>
  <c r="DA202" i="10"/>
  <c r="DA64" i="10"/>
  <c r="CZ5" i="10"/>
  <c r="CZ5" i="7"/>
  <c r="CX154" i="10"/>
  <c r="CX144" i="10"/>
  <c r="CX17" i="10"/>
  <c r="CX238" i="10" s="1"/>
  <c r="CX87" i="10"/>
  <c r="CX272" i="10" s="1"/>
  <c r="CX66" i="10"/>
  <c r="CX83" i="10" s="1"/>
  <c r="CX177" i="10" s="1"/>
  <c r="CX155" i="10"/>
  <c r="CX156" i="10"/>
  <c r="CX43" i="10"/>
  <c r="CX252" i="10" s="1"/>
  <c r="CX204" i="10"/>
  <c r="DB4" i="10"/>
  <c r="DB4" i="7"/>
  <c r="CY3" i="10"/>
  <c r="CY3" i="7"/>
  <c r="CX168" i="10"/>
  <c r="CX49" i="25" s="1"/>
  <c r="CX101" i="27" s="1"/>
  <c r="CZ21" i="10"/>
  <c r="CZ23" i="10"/>
  <c r="CZ27" i="10"/>
  <c r="CZ20" i="10"/>
  <c r="CZ25" i="10"/>
  <c r="CZ24" i="10"/>
  <c r="CZ22" i="10"/>
  <c r="CZ28" i="10"/>
  <c r="CZ26" i="10"/>
  <c r="CW60" i="10"/>
  <c r="CY56" i="3"/>
  <c r="CY55" i="3"/>
  <c r="CY58" i="3"/>
  <c r="CY57" i="3"/>
  <c r="CY54" i="3"/>
  <c r="DA22" i="3"/>
  <c r="CZ24" i="3"/>
  <c r="DB4" i="12"/>
  <c r="DB4" i="11"/>
  <c r="CX18" i="11"/>
  <c r="CX17" i="11"/>
  <c r="CX20" i="11" s="1"/>
  <c r="CZ5" i="12"/>
  <c r="CZ5" i="11"/>
  <c r="DA79" i="11"/>
  <c r="DA80" i="11" s="1"/>
  <c r="DA27" i="11"/>
  <c r="DA11" i="12" s="1"/>
  <c r="DA95" i="12" s="1"/>
  <c r="DA15" i="11"/>
  <c r="CY3" i="12"/>
  <c r="CY3" i="11"/>
  <c r="CZ98" i="3"/>
  <c r="CZ248" i="10" s="1"/>
  <c r="CZ25" i="6"/>
  <c r="CZ232" i="25" s="1"/>
  <c r="CZ21" i="6"/>
  <c r="CZ228" i="25" s="1"/>
  <c r="CZ27" i="6"/>
  <c r="CZ234" i="25" s="1"/>
  <c r="CZ29" i="6"/>
  <c r="CZ236" i="25" s="1"/>
  <c r="CZ26" i="6"/>
  <c r="CZ233" i="25" s="1"/>
  <c r="CZ31" i="6"/>
  <c r="CZ238" i="25" s="1"/>
  <c r="CZ20" i="6"/>
  <c r="CZ227" i="25" s="1"/>
  <c r="CZ32" i="6"/>
  <c r="CZ239" i="25" s="1"/>
  <c r="CZ28" i="6"/>
  <c r="CZ235" i="25" s="1"/>
  <c r="CZ33" i="6"/>
  <c r="CZ240" i="25" s="1"/>
  <c r="CZ34" i="6"/>
  <c r="CZ241" i="25" s="1"/>
  <c r="CZ36" i="6"/>
  <c r="CZ243" i="25" s="1"/>
  <c r="CZ23" i="6"/>
  <c r="CZ230" i="25" s="1"/>
  <c r="CZ19" i="6"/>
  <c r="CZ226" i="25" s="1"/>
  <c r="CZ22" i="6"/>
  <c r="CZ229" i="25" s="1"/>
  <c r="CZ30" i="6"/>
  <c r="CZ237" i="25" s="1"/>
  <c r="CZ24" i="6"/>
  <c r="CZ231" i="25" s="1"/>
  <c r="CZ37" i="6"/>
  <c r="CZ244" i="25" s="1"/>
  <c r="CZ35" i="6"/>
  <c r="CZ242" i="25" s="1"/>
  <c r="DB4" i="6"/>
  <c r="DA10" i="6"/>
  <c r="CZ65" i="3"/>
  <c r="CZ101" i="12" s="1"/>
  <c r="CZ133" i="12" s="1"/>
  <c r="CZ5" i="6"/>
  <c r="CY3" i="6"/>
  <c r="DA51" i="6"/>
  <c r="DA16" i="6"/>
  <c r="DB94" i="3"/>
  <c r="DB93" i="3"/>
  <c r="DB42" i="3"/>
  <c r="DB43" i="3"/>
  <c r="DB44" i="3"/>
  <c r="DB38" i="3"/>
  <c r="DB40" i="3"/>
  <c r="DB37" i="3"/>
  <c r="DB30" i="3"/>
  <c r="DB39" i="3"/>
  <c r="DB26" i="3"/>
  <c r="DC23" i="3"/>
  <c r="DB41" i="3"/>
  <c r="DB36" i="3"/>
  <c r="DA109" i="3"/>
  <c r="DA107" i="3"/>
  <c r="DA108" i="3"/>
  <c r="DA105" i="3"/>
  <c r="DA102" i="3"/>
  <c r="DA106" i="3"/>
  <c r="DA97" i="3"/>
  <c r="DA260" i="10" s="1"/>
  <c r="DA103" i="3"/>
  <c r="DA101" i="3"/>
  <c r="DA104" i="3"/>
  <c r="DB90" i="3"/>
  <c r="DA89" i="3"/>
  <c r="DA91" i="3" s="1"/>
  <c r="CZ3" i="3"/>
  <c r="DA95" i="3"/>
  <c r="DA233" i="10" s="1"/>
  <c r="DC48" i="3"/>
  <c r="DA33" i="3"/>
  <c r="DA41" i="10" s="1"/>
  <c r="DC52" i="3"/>
  <c r="DC49" i="3"/>
  <c r="DA27" i="3"/>
  <c r="DC51" i="3"/>
  <c r="DF50" i="3"/>
  <c r="CV342" i="7"/>
  <c r="DB64" i="30" l="1"/>
  <c r="DB70" i="30"/>
  <c r="DB93" i="27" s="1"/>
  <c r="DB69" i="30"/>
  <c r="DB68" i="30"/>
  <c r="DA138" i="28"/>
  <c r="DB96" i="3"/>
  <c r="DB234" i="10" s="1"/>
  <c r="DB100" i="3"/>
  <c r="DC35" i="3"/>
  <c r="DC32" i="3"/>
  <c r="DC29" i="3"/>
  <c r="DC72" i="7" s="1"/>
  <c r="DC31" i="3"/>
  <c r="CX140" i="25"/>
  <c r="CX141" i="25" s="1"/>
  <c r="CY108" i="25"/>
  <c r="CY109" i="25" s="1"/>
  <c r="CY38" i="25"/>
  <c r="CY66" i="25" s="1"/>
  <c r="CY77" i="27" s="1"/>
  <c r="DA142" i="28"/>
  <c r="CB347" i="7"/>
  <c r="CB348" i="7" s="1"/>
  <c r="CB344" i="7"/>
  <c r="CC340" i="7" s="1"/>
  <c r="CZ134" i="28"/>
  <c r="CX144" i="28"/>
  <c r="CY136" i="28"/>
  <c r="CY137" i="28" s="1"/>
  <c r="CY141" i="28" s="1"/>
  <c r="CY143" i="28" s="1"/>
  <c r="CY254" i="10" s="1"/>
  <c r="CX69" i="28"/>
  <c r="CX110" i="25"/>
  <c r="CX33" i="25"/>
  <c r="CX80" i="27" s="1"/>
  <c r="CX94" i="25"/>
  <c r="CX19" i="25"/>
  <c r="CX41" i="28"/>
  <c r="DA74" i="27"/>
  <c r="DA113" i="27" s="1"/>
  <c r="CZ63" i="28"/>
  <c r="CZ111" i="28"/>
  <c r="CZ105" i="28"/>
  <c r="CZ115" i="28"/>
  <c r="DB29" i="30"/>
  <c r="DB30" i="30"/>
  <c r="DB28" i="30"/>
  <c r="DB46" i="29" s="1"/>
  <c r="DB27" i="30"/>
  <c r="DA31" i="30"/>
  <c r="CZ195" i="25"/>
  <c r="CZ194" i="25"/>
  <c r="CZ193" i="25"/>
  <c r="CZ192" i="25"/>
  <c r="CZ191" i="25"/>
  <c r="CZ190" i="25"/>
  <c r="CZ189" i="25"/>
  <c r="CZ188" i="25"/>
  <c r="CZ187" i="25"/>
  <c r="CZ186" i="25"/>
  <c r="CZ185" i="25"/>
  <c r="CZ184" i="25"/>
  <c r="CZ183" i="25"/>
  <c r="CZ182" i="25"/>
  <c r="CZ181" i="25"/>
  <c r="CZ180" i="25"/>
  <c r="CZ179" i="25"/>
  <c r="CZ178" i="25"/>
  <c r="CZ177" i="25"/>
  <c r="CZ176" i="25"/>
  <c r="CZ268" i="25"/>
  <c r="CZ52" i="25" s="1"/>
  <c r="CZ219" i="25"/>
  <c r="CZ135" i="28"/>
  <c r="CZ130" i="28"/>
  <c r="CZ67" i="28"/>
  <c r="CZ66" i="28"/>
  <c r="CZ39" i="28"/>
  <c r="CZ38" i="28"/>
  <c r="DB155" i="28"/>
  <c r="DB156" i="28" s="1"/>
  <c r="DA72" i="30"/>
  <c r="DB83" i="30"/>
  <c r="DB82" i="30"/>
  <c r="DB81" i="30"/>
  <c r="DB80" i="30"/>
  <c r="DB79" i="30"/>
  <c r="DB78" i="30"/>
  <c r="DB77" i="30"/>
  <c r="DB76" i="30"/>
  <c r="DB75" i="30"/>
  <c r="DB74" i="30"/>
  <c r="DB66" i="30"/>
  <c r="DC65" i="30"/>
  <c r="DB71" i="30"/>
  <c r="DA136" i="27"/>
  <c r="DA92" i="27"/>
  <c r="CZ94" i="27"/>
  <c r="CZ135" i="27"/>
  <c r="CZ137" i="27" s="1"/>
  <c r="CX97" i="27"/>
  <c r="CX139" i="27"/>
  <c r="CX140" i="27" s="1"/>
  <c r="CX125" i="25"/>
  <c r="CX158" i="25"/>
  <c r="CX159" i="25" s="1"/>
  <c r="CY82" i="25"/>
  <c r="CY96" i="27" s="1"/>
  <c r="CY124" i="25"/>
  <c r="CY12" i="6"/>
  <c r="CY40" i="28"/>
  <c r="CW61" i="25"/>
  <c r="CY68" i="28"/>
  <c r="CW142" i="25"/>
  <c r="DA2" i="26"/>
  <c r="DA2" i="28"/>
  <c r="DA104" i="28" s="1"/>
  <c r="CV64" i="27"/>
  <c r="CV66" i="27"/>
  <c r="CV67" i="27" s="1"/>
  <c r="CZ1" i="26"/>
  <c r="CZ1" i="28"/>
  <c r="CW25" i="25"/>
  <c r="CW26" i="25" s="1"/>
  <c r="CU68" i="27"/>
  <c r="CW78" i="27"/>
  <c r="DA73" i="27"/>
  <c r="CZ112" i="27"/>
  <c r="CZ114" i="27" s="1"/>
  <c r="CZ75" i="27"/>
  <c r="CX116" i="27"/>
  <c r="CX117" i="27" s="1"/>
  <c r="CX78" i="27"/>
  <c r="CW113" i="12"/>
  <c r="DA1" i="30"/>
  <c r="DA25" i="30"/>
  <c r="DA2" i="27"/>
  <c r="DA2" i="25"/>
  <c r="DA2" i="29"/>
  <c r="CZ1" i="27"/>
  <c r="CZ1" i="29"/>
  <c r="CZ1" i="25"/>
  <c r="DB37" i="30"/>
  <c r="DB35" i="30"/>
  <c r="DC24" i="30"/>
  <c r="DB2" i="30"/>
  <c r="DB36" i="30"/>
  <c r="DB33" i="30"/>
  <c r="DB23" i="30"/>
  <c r="DB41" i="30"/>
  <c r="DB34" i="30"/>
  <c r="DB38" i="30"/>
  <c r="DB39" i="30"/>
  <c r="DB40" i="30"/>
  <c r="DB42" i="30"/>
  <c r="DA47" i="29"/>
  <c r="DA23" i="29"/>
  <c r="DA48" i="29" s="1"/>
  <c r="DA49" i="29" s="1"/>
  <c r="CX21" i="11"/>
  <c r="CX23" i="11"/>
  <c r="CX10" i="12" s="1"/>
  <c r="CX5" i="8" s="1"/>
  <c r="CW338" i="7"/>
  <c r="CW189" i="10"/>
  <c r="CW176" i="10"/>
  <c r="DA209" i="10"/>
  <c r="DA207" i="10"/>
  <c r="DA206" i="10"/>
  <c r="DA210" i="10"/>
  <c r="DA214" i="10"/>
  <c r="DA215" i="10"/>
  <c r="DA208" i="10"/>
  <c r="DA213" i="10"/>
  <c r="DA211" i="10"/>
  <c r="DA212" i="10"/>
  <c r="DA76" i="10"/>
  <c r="DA68" i="10"/>
  <c r="DA71" i="10"/>
  <c r="DA74" i="10"/>
  <c r="DA69" i="10"/>
  <c r="DA72" i="10"/>
  <c r="DA70" i="10"/>
  <c r="DA73" i="10"/>
  <c r="DA77" i="10"/>
  <c r="DA75" i="10"/>
  <c r="CZ219" i="10"/>
  <c r="DC4" i="10"/>
  <c r="DC4" i="7"/>
  <c r="CY168" i="10"/>
  <c r="CY49" i="25" s="1"/>
  <c r="CY101" i="27" s="1"/>
  <c r="CY167" i="10"/>
  <c r="CY149" i="10"/>
  <c r="CZ58" i="10"/>
  <c r="CZ48" i="25" s="1"/>
  <c r="DB201" i="7"/>
  <c r="DB149" i="7"/>
  <c r="DB96" i="7"/>
  <c r="CX264" i="10"/>
  <c r="CX221" i="10"/>
  <c r="CZ81" i="10"/>
  <c r="DB64" i="10"/>
  <c r="DB202" i="10"/>
  <c r="DA45" i="10"/>
  <c r="DA52" i="10"/>
  <c r="DA50" i="10"/>
  <c r="DA53" i="10"/>
  <c r="DA46" i="10"/>
  <c r="DA49" i="10"/>
  <c r="DA48" i="10"/>
  <c r="DA54" i="10"/>
  <c r="DA51" i="10"/>
  <c r="DA47" i="10"/>
  <c r="CY353" i="10"/>
  <c r="CY351" i="10"/>
  <c r="CY352" i="10"/>
  <c r="CY341" i="10"/>
  <c r="DA21" i="10"/>
  <c r="DA22" i="10"/>
  <c r="DA28" i="10"/>
  <c r="DA24" i="10"/>
  <c r="DA27" i="10"/>
  <c r="DA20" i="10"/>
  <c r="DA23" i="10"/>
  <c r="DA25" i="10"/>
  <c r="DA26" i="10"/>
  <c r="CX60" i="10"/>
  <c r="CZ3" i="10"/>
  <c r="CZ3" i="7"/>
  <c r="CY154" i="10"/>
  <c r="CY155" i="10"/>
  <c r="CY156" i="10"/>
  <c r="CY87" i="10"/>
  <c r="CY272" i="10" s="1"/>
  <c r="CY144" i="10"/>
  <c r="CY43" i="10"/>
  <c r="CY252" i="10" s="1"/>
  <c r="CY66" i="10"/>
  <c r="CY83" i="10" s="1"/>
  <c r="CY177" i="10" s="1"/>
  <c r="CY204" i="10"/>
  <c r="CY264" i="10" s="1"/>
  <c r="CY17" i="10"/>
  <c r="CY238" i="10" s="1"/>
  <c r="DA5" i="10"/>
  <c r="DA5" i="7"/>
  <c r="DB278" i="7"/>
  <c r="DB15" i="10"/>
  <c r="DB150" i="7"/>
  <c r="DB97" i="7"/>
  <c r="DB202" i="7"/>
  <c r="CV343" i="7"/>
  <c r="CZ56" i="3"/>
  <c r="CZ57" i="3"/>
  <c r="CZ55" i="3"/>
  <c r="CZ58" i="3"/>
  <c r="CZ54" i="3"/>
  <c r="DB22" i="3"/>
  <c r="DA24" i="3"/>
  <c r="DA5" i="12"/>
  <c r="DA5" i="11"/>
  <c r="CZ3" i="12"/>
  <c r="CZ3" i="11"/>
  <c r="DC4" i="12"/>
  <c r="DC4" i="11"/>
  <c r="CY17" i="11"/>
  <c r="CY20" i="11" s="1"/>
  <c r="CY18" i="11"/>
  <c r="DB79" i="11"/>
  <c r="DB80" i="11" s="1"/>
  <c r="DB27" i="11"/>
  <c r="DB11" i="12" s="1"/>
  <c r="DB95" i="12" s="1"/>
  <c r="DB15" i="11"/>
  <c r="DA25" i="6"/>
  <c r="DA232" i="25" s="1"/>
  <c r="DA20" i="6"/>
  <c r="DA227" i="25" s="1"/>
  <c r="DA29" i="6"/>
  <c r="DA236" i="25" s="1"/>
  <c r="DA21" i="6"/>
  <c r="DA228" i="25" s="1"/>
  <c r="DA27" i="6"/>
  <c r="DA234" i="25" s="1"/>
  <c r="DA26" i="6"/>
  <c r="DA233" i="25" s="1"/>
  <c r="DA33" i="6"/>
  <c r="DA240" i="25" s="1"/>
  <c r="DA22" i="6"/>
  <c r="DA229" i="25" s="1"/>
  <c r="DA28" i="6"/>
  <c r="DA235" i="25" s="1"/>
  <c r="DA31" i="6"/>
  <c r="DA238" i="25" s="1"/>
  <c r="DA32" i="6"/>
  <c r="DA239" i="25" s="1"/>
  <c r="DA37" i="6"/>
  <c r="DA244" i="25" s="1"/>
  <c r="DA24" i="6"/>
  <c r="DA231" i="25" s="1"/>
  <c r="DA34" i="6"/>
  <c r="DA241" i="25" s="1"/>
  <c r="DA23" i="6"/>
  <c r="DA230" i="25" s="1"/>
  <c r="DA35" i="6"/>
  <c r="DA242" i="25" s="1"/>
  <c r="DA30" i="6"/>
  <c r="DA237" i="25" s="1"/>
  <c r="DA19" i="6"/>
  <c r="DA226" i="25" s="1"/>
  <c r="DA36" i="6"/>
  <c r="DA243" i="25" s="1"/>
  <c r="DB33" i="3"/>
  <c r="DB41" i="10" s="1"/>
  <c r="DB10" i="6"/>
  <c r="DA65" i="3"/>
  <c r="DA101" i="12" s="1"/>
  <c r="DA133" i="12" s="1"/>
  <c r="DA5" i="6"/>
  <c r="CZ3" i="6"/>
  <c r="DC4" i="6"/>
  <c r="DB51" i="6"/>
  <c r="DB16" i="6"/>
  <c r="DA98" i="3"/>
  <c r="DA248" i="10" s="1"/>
  <c r="DB27" i="3"/>
  <c r="DD51" i="3"/>
  <c r="DB108" i="3"/>
  <c r="DB106" i="3"/>
  <c r="DB107" i="3"/>
  <c r="DB103" i="3"/>
  <c r="DB109" i="3"/>
  <c r="DB104" i="3"/>
  <c r="DB97" i="3"/>
  <c r="DB260" i="10" s="1"/>
  <c r="DB102" i="3"/>
  <c r="DB101" i="3"/>
  <c r="DB105" i="3"/>
  <c r="DB89" i="3"/>
  <c r="DB91" i="3" s="1"/>
  <c r="DC90" i="3"/>
  <c r="DA3" i="3"/>
  <c r="DD48" i="3"/>
  <c r="DD49" i="3"/>
  <c r="DG50" i="3"/>
  <c r="DD52" i="3"/>
  <c r="DC94" i="3"/>
  <c r="DC93" i="3"/>
  <c r="DC42" i="3"/>
  <c r="DC40" i="3"/>
  <c r="DC30" i="3"/>
  <c r="DC43" i="3"/>
  <c r="DC39" i="3"/>
  <c r="DC37" i="3"/>
  <c r="DC26" i="3"/>
  <c r="DD23" i="3"/>
  <c r="DC36" i="3"/>
  <c r="DC38" i="3"/>
  <c r="DC41" i="3"/>
  <c r="DC44" i="3"/>
  <c r="DB95" i="3"/>
  <c r="DB233" i="10" s="1"/>
  <c r="CW342" i="7"/>
  <c r="DC64" i="30" l="1"/>
  <c r="DC70" i="30"/>
  <c r="DC93" i="27" s="1"/>
  <c r="DC68" i="30"/>
  <c r="DC69" i="30"/>
  <c r="DC95" i="3"/>
  <c r="DC233" i="10" s="1"/>
  <c r="DC100" i="3"/>
  <c r="DD32" i="3"/>
  <c r="DD29" i="3"/>
  <c r="DD72" i="7" s="1"/>
  <c r="DD35" i="3"/>
  <c r="DD31" i="3"/>
  <c r="CY140" i="25"/>
  <c r="CY141" i="25" s="1"/>
  <c r="DC96" i="3"/>
  <c r="DC234" i="10" s="1"/>
  <c r="CZ108" i="25"/>
  <c r="CZ140" i="25" s="1"/>
  <c r="CZ141" i="25" s="1"/>
  <c r="CZ38" i="25"/>
  <c r="CZ66" i="25" s="1"/>
  <c r="CZ77" i="27" s="1"/>
  <c r="DB142" i="28"/>
  <c r="DB138" i="28"/>
  <c r="CX25" i="25"/>
  <c r="CX26" i="25" s="1"/>
  <c r="CX60" i="27"/>
  <c r="CX64" i="27" s="1"/>
  <c r="CC347" i="7"/>
  <c r="CC348" i="7" s="1"/>
  <c r="CC344" i="7"/>
  <c r="CD340" i="7" s="1"/>
  <c r="DA134" i="28"/>
  <c r="CX142" i="25"/>
  <c r="CX101" i="25"/>
  <c r="CX102" i="25" s="1"/>
  <c r="CY144" i="28"/>
  <c r="CZ136" i="28"/>
  <c r="CZ137" i="28" s="1"/>
  <c r="CZ141" i="28" s="1"/>
  <c r="CZ143" i="28" s="1"/>
  <c r="CZ254" i="10" s="1"/>
  <c r="CY19" i="25"/>
  <c r="CY60" i="27" s="1"/>
  <c r="CY94" i="25"/>
  <c r="CY101" i="25" s="1"/>
  <c r="CY102" i="25" s="1"/>
  <c r="CY69" i="28"/>
  <c r="CY110" i="25"/>
  <c r="CY33" i="25"/>
  <c r="CY80" i="27" s="1"/>
  <c r="CY41" i="28"/>
  <c r="DB74" i="27"/>
  <c r="DB113" i="27" s="1"/>
  <c r="DA63" i="28"/>
  <c r="DA115" i="28"/>
  <c r="DA111" i="28"/>
  <c r="DA105" i="28"/>
  <c r="DC30" i="30"/>
  <c r="DC29" i="30"/>
  <c r="DC27" i="30"/>
  <c r="DC28" i="30"/>
  <c r="DC46" i="29" s="1"/>
  <c r="DB31" i="30"/>
  <c r="DA195" i="25"/>
  <c r="DA194" i="25"/>
  <c r="DA193" i="25"/>
  <c r="DA192" i="25"/>
  <c r="DA191" i="25"/>
  <c r="DA190" i="25"/>
  <c r="DA189" i="25"/>
  <c r="DA188" i="25"/>
  <c r="DA187" i="25"/>
  <c r="DA186" i="25"/>
  <c r="DA185" i="25"/>
  <c r="DA180" i="25"/>
  <c r="DA179" i="25"/>
  <c r="DA178" i="25"/>
  <c r="DA177" i="25"/>
  <c r="DA176" i="25"/>
  <c r="DA184" i="25"/>
  <c r="DA183" i="25"/>
  <c r="DA182" i="25"/>
  <c r="DA181" i="25"/>
  <c r="DA268" i="25"/>
  <c r="DA52" i="25" s="1"/>
  <c r="DA219" i="25"/>
  <c r="DA135" i="28"/>
  <c r="DA130" i="28"/>
  <c r="DA67" i="28"/>
  <c r="DA66" i="28"/>
  <c r="DA39" i="28"/>
  <c r="DA38" i="28"/>
  <c r="DC155" i="28"/>
  <c r="DC156" i="28" s="1"/>
  <c r="CZ12" i="6"/>
  <c r="DB72" i="30"/>
  <c r="DC83" i="30"/>
  <c r="DC82" i="30"/>
  <c r="DC81" i="30"/>
  <c r="DC80" i="30"/>
  <c r="DC79" i="30"/>
  <c r="DC77" i="30"/>
  <c r="DC76" i="30"/>
  <c r="DC75" i="30"/>
  <c r="DC74" i="30"/>
  <c r="DC78" i="30"/>
  <c r="DC66" i="30"/>
  <c r="DD65" i="30"/>
  <c r="DC71" i="30"/>
  <c r="DA94" i="27"/>
  <c r="DA135" i="27"/>
  <c r="DA137" i="27" s="1"/>
  <c r="DB136" i="27"/>
  <c r="DB92" i="27"/>
  <c r="CY97" i="27"/>
  <c r="CY139" i="27"/>
  <c r="CY140" i="27" s="1"/>
  <c r="CY125" i="25"/>
  <c r="CY158" i="25"/>
  <c r="CY159" i="25" s="1"/>
  <c r="CZ82" i="25"/>
  <c r="CZ96" i="27" s="1"/>
  <c r="CZ124" i="25"/>
  <c r="CX61" i="25"/>
  <c r="CZ40" i="28"/>
  <c r="CV68" i="27"/>
  <c r="DA1" i="26"/>
  <c r="DA1" i="28"/>
  <c r="DB2" i="26"/>
  <c r="DB2" i="28"/>
  <c r="DB104" i="28" s="1"/>
  <c r="CZ68" i="28"/>
  <c r="CW64" i="27"/>
  <c r="CW66" i="27"/>
  <c r="CW67" i="27" s="1"/>
  <c r="CX113" i="12"/>
  <c r="DB73" i="27"/>
  <c r="DA112" i="27"/>
  <c r="DA114" i="27" s="1"/>
  <c r="DA75" i="27"/>
  <c r="CY116" i="27"/>
  <c r="CY117" i="27" s="1"/>
  <c r="CY78" i="27"/>
  <c r="DB2" i="27"/>
  <c r="DB2" i="25"/>
  <c r="DB2" i="29"/>
  <c r="DB25" i="30"/>
  <c r="DB1" i="30"/>
  <c r="DB47" i="29"/>
  <c r="DC34" i="30"/>
  <c r="DC36" i="30"/>
  <c r="DC33" i="30"/>
  <c r="DC39" i="30"/>
  <c r="DC38" i="30"/>
  <c r="DD24" i="30"/>
  <c r="DC2" i="30"/>
  <c r="DC35" i="30"/>
  <c r="DC37" i="30"/>
  <c r="DC23" i="30"/>
  <c r="DC41" i="30"/>
  <c r="DC40" i="30"/>
  <c r="DC42" i="30"/>
  <c r="DA1" i="27"/>
  <c r="DA1" i="25"/>
  <c r="DA1" i="29"/>
  <c r="DB23" i="29"/>
  <c r="DB48" i="29" s="1"/>
  <c r="DB49" i="29" s="1"/>
  <c r="CY21" i="11"/>
  <c r="CY23" i="11" s="1"/>
  <c r="CY113" i="12" s="1"/>
  <c r="CY221" i="10"/>
  <c r="CY60" i="10"/>
  <c r="CY189" i="10" s="1"/>
  <c r="DA58" i="10"/>
  <c r="DA48" i="25" s="1"/>
  <c r="DB212" i="10"/>
  <c r="DB213" i="10"/>
  <c r="DB211" i="10"/>
  <c r="DB208" i="10"/>
  <c r="DB207" i="10"/>
  <c r="DB215" i="10"/>
  <c r="DB210" i="10"/>
  <c r="DB214" i="10"/>
  <c r="DB209" i="10"/>
  <c r="DB206" i="10"/>
  <c r="DB75" i="10"/>
  <c r="DB74" i="10"/>
  <c r="DB69" i="10"/>
  <c r="DB71" i="10"/>
  <c r="DB70" i="10"/>
  <c r="DB73" i="10"/>
  <c r="DB76" i="10"/>
  <c r="DB77" i="10"/>
  <c r="DB68" i="10"/>
  <c r="DB72" i="10"/>
  <c r="DC64" i="10"/>
  <c r="DC202" i="10"/>
  <c r="CZ168" i="10"/>
  <c r="CZ49" i="25" s="1"/>
  <c r="CZ101" i="27" s="1"/>
  <c r="CW343" i="7"/>
  <c r="CZ87" i="10"/>
  <c r="CZ272" i="10" s="1"/>
  <c r="CZ154" i="10"/>
  <c r="CZ66" i="10"/>
  <c r="CZ83" i="10" s="1"/>
  <c r="CZ177" i="10" s="1"/>
  <c r="CZ204" i="10"/>
  <c r="CZ17" i="10"/>
  <c r="CZ144" i="10"/>
  <c r="CZ156" i="10"/>
  <c r="CZ43" i="10"/>
  <c r="CZ252" i="10" s="1"/>
  <c r="CZ155" i="10"/>
  <c r="DA81" i="10"/>
  <c r="DB54" i="10"/>
  <c r="DB45" i="10"/>
  <c r="DB46" i="10"/>
  <c r="DB50" i="10"/>
  <c r="DB53" i="10"/>
  <c r="DB47" i="10"/>
  <c r="DB51" i="10"/>
  <c r="DB49" i="10"/>
  <c r="DB52" i="10"/>
  <c r="DB48" i="10"/>
  <c r="DD4" i="10"/>
  <c r="DD4" i="7"/>
  <c r="DC201" i="7"/>
  <c r="DC149" i="7"/>
  <c r="DC96" i="7"/>
  <c r="DB5" i="10"/>
  <c r="DB5" i="7"/>
  <c r="CZ341" i="10"/>
  <c r="CZ352" i="10"/>
  <c r="CZ351" i="10"/>
  <c r="CZ353" i="10"/>
  <c r="CX338" i="7"/>
  <c r="CX189" i="10"/>
  <c r="CX176" i="10"/>
  <c r="DC15" i="10"/>
  <c r="DC150" i="7"/>
  <c r="DC278" i="7"/>
  <c r="DC202" i="7"/>
  <c r="DC97" i="7"/>
  <c r="DA3" i="10"/>
  <c r="DA3" i="7"/>
  <c r="DB25" i="10"/>
  <c r="DB23" i="10"/>
  <c r="DB24" i="10"/>
  <c r="DB28" i="10"/>
  <c r="DB22" i="10"/>
  <c r="DB27" i="10"/>
  <c r="DB20" i="10"/>
  <c r="DB26" i="10"/>
  <c r="DB21" i="10"/>
  <c r="CZ167" i="10"/>
  <c r="CZ149" i="10"/>
  <c r="DA219" i="10"/>
  <c r="DA56" i="3"/>
  <c r="DA55" i="3"/>
  <c r="DA57" i="3"/>
  <c r="DA58" i="3"/>
  <c r="DA54" i="3"/>
  <c r="DB24" i="3"/>
  <c r="DC22" i="3"/>
  <c r="DA3" i="12"/>
  <c r="DA3" i="11"/>
  <c r="CZ17" i="11"/>
  <c r="CZ20" i="11" s="1"/>
  <c r="CZ18" i="11"/>
  <c r="DB5" i="12"/>
  <c r="DB5" i="11"/>
  <c r="DD4" i="12"/>
  <c r="DD4" i="11"/>
  <c r="DC79" i="11"/>
  <c r="DC80" i="11" s="1"/>
  <c r="DC27" i="11"/>
  <c r="DC11" i="12" s="1"/>
  <c r="DC95" i="12" s="1"/>
  <c r="DC15" i="11"/>
  <c r="DB26" i="6"/>
  <c r="DB233" i="25" s="1"/>
  <c r="DB25" i="6"/>
  <c r="DB232" i="25" s="1"/>
  <c r="DB20" i="6"/>
  <c r="DB227" i="25" s="1"/>
  <c r="DB21" i="6"/>
  <c r="DB228" i="25" s="1"/>
  <c r="DB31" i="6"/>
  <c r="DB238" i="25" s="1"/>
  <c r="DB34" i="6"/>
  <c r="DB241" i="25" s="1"/>
  <c r="DB22" i="6"/>
  <c r="DB229" i="25" s="1"/>
  <c r="DB33" i="6"/>
  <c r="DB240" i="25" s="1"/>
  <c r="DB28" i="6"/>
  <c r="DB235" i="25" s="1"/>
  <c r="DB27" i="6"/>
  <c r="DB234" i="25" s="1"/>
  <c r="DB23" i="6"/>
  <c r="DB230" i="25" s="1"/>
  <c r="DB29" i="6"/>
  <c r="DB236" i="25" s="1"/>
  <c r="DB36" i="6"/>
  <c r="DB243" i="25" s="1"/>
  <c r="DB24" i="6"/>
  <c r="DB231" i="25" s="1"/>
  <c r="DB30" i="6"/>
  <c r="DB237" i="25" s="1"/>
  <c r="DB19" i="6"/>
  <c r="DB226" i="25" s="1"/>
  <c r="DB37" i="6"/>
  <c r="DB244" i="25" s="1"/>
  <c r="DB35" i="6"/>
  <c r="DB242" i="25" s="1"/>
  <c r="DB32" i="6"/>
  <c r="DB239" i="25" s="1"/>
  <c r="DC33" i="3"/>
  <c r="DC41" i="10" s="1"/>
  <c r="DA3" i="6"/>
  <c r="DC16" i="6"/>
  <c r="DC51" i="6"/>
  <c r="DB65" i="3"/>
  <c r="DB101" i="12" s="1"/>
  <c r="DB133" i="12" s="1"/>
  <c r="DB5" i="6"/>
  <c r="DD4" i="6"/>
  <c r="DC10" i="6"/>
  <c r="DE48" i="3"/>
  <c r="DE52" i="3"/>
  <c r="DE51" i="3"/>
  <c r="DD93" i="3"/>
  <c r="DD94" i="3"/>
  <c r="DD41" i="3"/>
  <c r="DD40" i="3"/>
  <c r="DD30" i="3"/>
  <c r="DD43" i="3"/>
  <c r="DD39" i="3"/>
  <c r="DD36" i="3"/>
  <c r="DD26" i="3"/>
  <c r="DD42" i="3"/>
  <c r="DD38" i="3"/>
  <c r="DD44" i="3"/>
  <c r="DD37" i="3"/>
  <c r="DE23" i="3"/>
  <c r="DC109" i="3"/>
  <c r="DC107" i="3"/>
  <c r="DC105" i="3"/>
  <c r="DC102" i="3"/>
  <c r="DC108" i="3"/>
  <c r="DC103" i="3"/>
  <c r="DC101" i="3"/>
  <c r="DC97" i="3"/>
  <c r="DC260" i="10" s="1"/>
  <c r="DC106" i="3"/>
  <c r="DD90" i="3"/>
  <c r="DC89" i="3"/>
  <c r="DC91" i="3" s="1"/>
  <c r="DC104" i="3"/>
  <c r="DH50" i="3"/>
  <c r="DB3" i="3"/>
  <c r="DC27" i="3"/>
  <c r="DE49" i="3"/>
  <c r="DB98" i="3"/>
  <c r="DB248" i="10" s="1"/>
  <c r="CX342" i="7"/>
  <c r="DD64" i="30" l="1"/>
  <c r="DD69" i="30"/>
  <c r="DD68" i="30"/>
  <c r="DD70" i="30"/>
  <c r="DD93" i="27" s="1"/>
  <c r="DD95" i="3"/>
  <c r="DD233" i="10" s="1"/>
  <c r="DD100" i="3"/>
  <c r="DE35" i="3"/>
  <c r="DE29" i="3"/>
  <c r="DE72" i="7" s="1"/>
  <c r="DE31" i="3"/>
  <c r="DE32" i="3"/>
  <c r="CZ109" i="25"/>
  <c r="DD96" i="3"/>
  <c r="DD234" i="10" s="1"/>
  <c r="DA38" i="25"/>
  <c r="DA66" i="25" s="1"/>
  <c r="DA77" i="27" s="1"/>
  <c r="DC138" i="28"/>
  <c r="DC142" i="28"/>
  <c r="DA136" i="28"/>
  <c r="DA137" i="28" s="1"/>
  <c r="DA141" i="28" s="1"/>
  <c r="DA143" i="28" s="1"/>
  <c r="DA254" i="10" s="1"/>
  <c r="CD344" i="7"/>
  <c r="CE340" i="7" s="1"/>
  <c r="CD347" i="7"/>
  <c r="CD348" i="7" s="1"/>
  <c r="DB134" i="28"/>
  <c r="CZ144" i="28"/>
  <c r="CY142" i="25"/>
  <c r="CZ41" i="28"/>
  <c r="CZ19" i="25"/>
  <c r="CZ94" i="25"/>
  <c r="CZ101" i="25" s="1"/>
  <c r="CZ102" i="25" s="1"/>
  <c r="CZ69" i="28"/>
  <c r="CZ110" i="25"/>
  <c r="CZ33" i="25"/>
  <c r="CZ80" i="27" s="1"/>
  <c r="DC74" i="27"/>
  <c r="DC113" i="27" s="1"/>
  <c r="DB115" i="28"/>
  <c r="DB63" i="28"/>
  <c r="DB105" i="28"/>
  <c r="DB111" i="28"/>
  <c r="DC31" i="30"/>
  <c r="DD29" i="30"/>
  <c r="DD30" i="30"/>
  <c r="DD28" i="30"/>
  <c r="DD46" i="29" s="1"/>
  <c r="DD27" i="30"/>
  <c r="DB195" i="25"/>
  <c r="DB194" i="25"/>
  <c r="DB193" i="25"/>
  <c r="DB192" i="25"/>
  <c r="DB191" i="25"/>
  <c r="DB190" i="25"/>
  <c r="DB189" i="25"/>
  <c r="DB188" i="25"/>
  <c r="DB187" i="25"/>
  <c r="DB186" i="25"/>
  <c r="DB185" i="25"/>
  <c r="DB184" i="25"/>
  <c r="DB183" i="25"/>
  <c r="DB182" i="25"/>
  <c r="DB181" i="25"/>
  <c r="DB180" i="25"/>
  <c r="DB177" i="25"/>
  <c r="DB179" i="25"/>
  <c r="DB178" i="25"/>
  <c r="DB176" i="25"/>
  <c r="DB219" i="25"/>
  <c r="DB268" i="25"/>
  <c r="DB52" i="25" s="1"/>
  <c r="DB135" i="28"/>
  <c r="DB67" i="28"/>
  <c r="DB66" i="28"/>
  <c r="DB39" i="28"/>
  <c r="DB38" i="28"/>
  <c r="DB130" i="28"/>
  <c r="DD155" i="28"/>
  <c r="DD156" i="28" s="1"/>
  <c r="CX66" i="27"/>
  <c r="CX67" i="27" s="1"/>
  <c r="CX68" i="27" s="1"/>
  <c r="DD81" i="30"/>
  <c r="DD80" i="30"/>
  <c r="DD79" i="30"/>
  <c r="DD78" i="30"/>
  <c r="DD77" i="30"/>
  <c r="DD82" i="30"/>
  <c r="DD83" i="30"/>
  <c r="DD75" i="30"/>
  <c r="DD74" i="30"/>
  <c r="DD66" i="30"/>
  <c r="DD76" i="30"/>
  <c r="DB94" i="27"/>
  <c r="DB135" i="27"/>
  <c r="DB137" i="27" s="1"/>
  <c r="DE65" i="30"/>
  <c r="DD71" i="30"/>
  <c r="DC136" i="27"/>
  <c r="DC92" i="27"/>
  <c r="DC72" i="30"/>
  <c r="CZ97" i="27"/>
  <c r="CZ139" i="27"/>
  <c r="CZ140" i="27" s="1"/>
  <c r="CZ125" i="25"/>
  <c r="CZ158" i="25"/>
  <c r="CZ159" i="25" s="1"/>
  <c r="DA82" i="25"/>
  <c r="DA96" i="27" s="1"/>
  <c r="DA124" i="25"/>
  <c r="CY25" i="25"/>
  <c r="CY26" i="25" s="1"/>
  <c r="DA12" i="6"/>
  <c r="CY61" i="25"/>
  <c r="DA68" i="28"/>
  <c r="DC2" i="26"/>
  <c r="DC2" i="28"/>
  <c r="DC104" i="28" s="1"/>
  <c r="DB1" i="26"/>
  <c r="DB1" i="28"/>
  <c r="CY64" i="27"/>
  <c r="CY66" i="27"/>
  <c r="CY67" i="27" s="1"/>
  <c r="CW68" i="27"/>
  <c r="DA40" i="28"/>
  <c r="DA108" i="25"/>
  <c r="DA109" i="25" s="1"/>
  <c r="DC73" i="27"/>
  <c r="DB112" i="27"/>
  <c r="DB114" i="27" s="1"/>
  <c r="DB75" i="27"/>
  <c r="CZ116" i="27"/>
  <c r="CZ117" i="27" s="1"/>
  <c r="CZ78" i="27"/>
  <c r="DC1" i="30"/>
  <c r="DC25" i="30"/>
  <c r="DC23" i="29"/>
  <c r="DC48" i="29" s="1"/>
  <c r="DC49" i="29" s="1"/>
  <c r="DB1" i="27"/>
  <c r="DB1" i="29"/>
  <c r="DB1" i="25"/>
  <c r="DD42" i="30"/>
  <c r="DD36" i="30"/>
  <c r="DD38" i="30"/>
  <c r="DD41" i="30"/>
  <c r="DD40" i="30"/>
  <c r="DD34" i="30"/>
  <c r="DD2" i="30"/>
  <c r="DD37" i="30"/>
  <c r="DD33" i="30"/>
  <c r="DE24" i="30"/>
  <c r="DD35" i="30"/>
  <c r="DD39" i="30"/>
  <c r="DD23" i="30"/>
  <c r="DC47" i="29"/>
  <c r="CY10" i="12"/>
  <c r="CY5" i="8" s="1"/>
  <c r="DC2" i="27"/>
  <c r="DC2" i="29"/>
  <c r="DC2" i="25"/>
  <c r="CZ21" i="11"/>
  <c r="CZ23" i="11"/>
  <c r="CZ113" i="12" s="1"/>
  <c r="CY338" i="7"/>
  <c r="CY343" i="7" s="1"/>
  <c r="CZ60" i="10"/>
  <c r="CZ189" i="10" s="1"/>
  <c r="CY176" i="10"/>
  <c r="DB81" i="10"/>
  <c r="DB168" i="10" s="1"/>
  <c r="DD202" i="10"/>
  <c r="DD64" i="10"/>
  <c r="DA352" i="10"/>
  <c r="DA341" i="10"/>
  <c r="DA351" i="10"/>
  <c r="DA353" i="10"/>
  <c r="DA168" i="10"/>
  <c r="DA49" i="25" s="1"/>
  <c r="DA101" i="27" s="1"/>
  <c r="CZ264" i="10"/>
  <c r="CZ221" i="10"/>
  <c r="DA154" i="10"/>
  <c r="DA155" i="10"/>
  <c r="DA66" i="10"/>
  <c r="DA83" i="10" s="1"/>
  <c r="DA177" i="10" s="1"/>
  <c r="DA204" i="10"/>
  <c r="DA264" i="10" s="1"/>
  <c r="DA144" i="10"/>
  <c r="DA43" i="10"/>
  <c r="DA252" i="10" s="1"/>
  <c r="DA156" i="10"/>
  <c r="DA87" i="10"/>
  <c r="DA272" i="10" s="1"/>
  <c r="DA17" i="10"/>
  <c r="DA238" i="10" s="1"/>
  <c r="CX343" i="7"/>
  <c r="DB219" i="10"/>
  <c r="DC45" i="10"/>
  <c r="DC52" i="10"/>
  <c r="DC46" i="10"/>
  <c r="DC51" i="10"/>
  <c r="DC53" i="10"/>
  <c r="DC48" i="10"/>
  <c r="DC49" i="10"/>
  <c r="DC50" i="10"/>
  <c r="DC54" i="10"/>
  <c r="DC47" i="10"/>
  <c r="DC5" i="10"/>
  <c r="DC5" i="7"/>
  <c r="DE4" i="7"/>
  <c r="DE4" i="10"/>
  <c r="DB3" i="10"/>
  <c r="DB3" i="7"/>
  <c r="DA167" i="10"/>
  <c r="DA149" i="10"/>
  <c r="DC24" i="10"/>
  <c r="DC20" i="10"/>
  <c r="DC27" i="10"/>
  <c r="DC21" i="10"/>
  <c r="DC23" i="10"/>
  <c r="DC22" i="10"/>
  <c r="DC26" i="10"/>
  <c r="DC25" i="10"/>
  <c r="DC28" i="10"/>
  <c r="DC207" i="10"/>
  <c r="DC208" i="10"/>
  <c r="DC206" i="10"/>
  <c r="DC209" i="10"/>
  <c r="DC212" i="10"/>
  <c r="DC210" i="10"/>
  <c r="DC214" i="10"/>
  <c r="DC215" i="10"/>
  <c r="DC213" i="10"/>
  <c r="DC211" i="10"/>
  <c r="CZ238" i="10"/>
  <c r="DD15" i="10"/>
  <c r="DD202" i="7"/>
  <c r="DD150" i="7"/>
  <c r="DD278" i="7"/>
  <c r="DD97" i="7"/>
  <c r="DB58" i="10"/>
  <c r="DB48" i="25" s="1"/>
  <c r="DC71" i="10"/>
  <c r="DC74" i="10"/>
  <c r="DC69" i="10"/>
  <c r="DC76" i="10"/>
  <c r="DC73" i="10"/>
  <c r="DC75" i="10"/>
  <c r="DC68" i="10"/>
  <c r="DC70" i="10"/>
  <c r="DC77" i="10"/>
  <c r="DC72" i="10"/>
  <c r="DD149" i="7"/>
  <c r="DD201" i="7"/>
  <c r="DD96" i="7"/>
  <c r="DC24" i="3"/>
  <c r="DD22" i="3"/>
  <c r="DB56" i="3"/>
  <c r="DB57" i="3"/>
  <c r="DB58" i="3"/>
  <c r="DB55" i="3"/>
  <c r="DB54" i="3"/>
  <c r="DC5" i="12"/>
  <c r="DC5" i="11"/>
  <c r="DB3" i="12"/>
  <c r="DB3" i="11"/>
  <c r="DD79" i="11"/>
  <c r="DD80" i="11" s="1"/>
  <c r="DD15" i="11"/>
  <c r="DD27" i="11"/>
  <c r="DD11" i="12" s="1"/>
  <c r="DD95" i="12" s="1"/>
  <c r="DA17" i="11"/>
  <c r="DA20" i="11" s="1"/>
  <c r="DA18" i="11"/>
  <c r="DE4" i="12"/>
  <c r="DE4" i="11"/>
  <c r="DD10" i="6"/>
  <c r="DC65" i="3"/>
  <c r="DC101" i="12" s="1"/>
  <c r="DC133" i="12" s="1"/>
  <c r="DC5" i="6"/>
  <c r="DE4" i="6"/>
  <c r="DC27" i="6"/>
  <c r="DC234" i="25" s="1"/>
  <c r="DC25" i="6"/>
  <c r="DC232" i="25" s="1"/>
  <c r="DC26" i="6"/>
  <c r="DC233" i="25" s="1"/>
  <c r="DC29" i="6"/>
  <c r="DC236" i="25" s="1"/>
  <c r="DC31" i="6"/>
  <c r="DC238" i="25" s="1"/>
  <c r="DC21" i="6"/>
  <c r="DC228" i="25" s="1"/>
  <c r="DC33" i="6"/>
  <c r="DC240" i="25" s="1"/>
  <c r="DC34" i="6"/>
  <c r="DC241" i="25" s="1"/>
  <c r="DC20" i="6"/>
  <c r="DC227" i="25" s="1"/>
  <c r="DC28" i="6"/>
  <c r="DC235" i="25" s="1"/>
  <c r="DC23" i="6"/>
  <c r="DC230" i="25" s="1"/>
  <c r="DC22" i="6"/>
  <c r="DC229" i="25" s="1"/>
  <c r="DC32" i="6"/>
  <c r="DC239" i="25" s="1"/>
  <c r="DC37" i="6"/>
  <c r="DC244" i="25" s="1"/>
  <c r="DC30" i="6"/>
  <c r="DC237" i="25" s="1"/>
  <c r="DC24" i="6"/>
  <c r="DC231" i="25" s="1"/>
  <c r="DC19" i="6"/>
  <c r="DC226" i="25" s="1"/>
  <c r="DC36" i="6"/>
  <c r="DC243" i="25" s="1"/>
  <c r="DC35" i="6"/>
  <c r="DC242" i="25" s="1"/>
  <c r="DB3" i="6"/>
  <c r="DD51" i="6"/>
  <c r="DD16" i="6"/>
  <c r="DF52" i="3"/>
  <c r="DF51" i="3"/>
  <c r="DD33" i="3"/>
  <c r="DD41" i="10" s="1"/>
  <c r="DE94" i="3"/>
  <c r="DE44" i="3"/>
  <c r="DE42" i="3"/>
  <c r="DE40" i="3"/>
  <c r="DE43" i="3"/>
  <c r="DE39" i="3"/>
  <c r="DE37" i="3"/>
  <c r="DE93" i="3"/>
  <c r="DF23" i="3"/>
  <c r="DE26" i="3"/>
  <c r="DE38" i="3"/>
  <c r="DE36" i="3"/>
  <c r="DE30" i="3"/>
  <c r="DE41" i="3"/>
  <c r="DD27" i="3"/>
  <c r="DF49" i="3"/>
  <c r="DC3" i="3"/>
  <c r="DF48" i="3"/>
  <c r="DD108" i="3"/>
  <c r="DD106" i="3"/>
  <c r="DD104" i="3"/>
  <c r="DD105" i="3"/>
  <c r="DD109" i="3"/>
  <c r="DD102" i="3"/>
  <c r="DD101" i="3"/>
  <c r="DD107" i="3"/>
  <c r="DD97" i="3"/>
  <c r="DD260" i="10" s="1"/>
  <c r="DD103" i="3"/>
  <c r="DD89" i="3"/>
  <c r="DD91" i="3" s="1"/>
  <c r="DE90" i="3"/>
  <c r="DC98" i="3"/>
  <c r="DC248" i="10" s="1"/>
  <c r="DI50" i="3"/>
  <c r="CY342" i="7"/>
  <c r="DE64" i="30" l="1"/>
  <c r="DE66" i="30" s="1"/>
  <c r="DE68" i="30"/>
  <c r="DE70" i="30"/>
  <c r="DE69" i="30"/>
  <c r="DE96" i="3"/>
  <c r="DE234" i="10" s="1"/>
  <c r="DE100" i="3"/>
  <c r="DF32" i="3"/>
  <c r="DF31" i="3"/>
  <c r="DF29" i="3"/>
  <c r="DF35" i="3"/>
  <c r="DE93" i="27"/>
  <c r="DD138" i="28"/>
  <c r="DB38" i="25"/>
  <c r="DB66" i="25" s="1"/>
  <c r="DB77" i="27" s="1"/>
  <c r="DB49" i="25"/>
  <c r="DB101" i="27" s="1"/>
  <c r="DD142" i="28"/>
  <c r="CZ25" i="25"/>
  <c r="CZ26" i="25" s="1"/>
  <c r="CZ60" i="27"/>
  <c r="CZ64" i="27" s="1"/>
  <c r="CE344" i="7"/>
  <c r="CF340" i="7" s="1"/>
  <c r="CE347" i="7"/>
  <c r="CE348" i="7" s="1"/>
  <c r="DC134" i="28"/>
  <c r="DA144" i="28"/>
  <c r="CZ61" i="25"/>
  <c r="DB136" i="28"/>
  <c r="DB137" i="28" s="1"/>
  <c r="DB141" i="28" s="1"/>
  <c r="DB143" i="28" s="1"/>
  <c r="DB254" i="10" s="1"/>
  <c r="DA41" i="28"/>
  <c r="DA94" i="25"/>
  <c r="DA101" i="25" s="1"/>
  <c r="DA102" i="25" s="1"/>
  <c r="DA19" i="25"/>
  <c r="DA60" i="27" s="1"/>
  <c r="DA69" i="28"/>
  <c r="DA110" i="25"/>
  <c r="DA33" i="25"/>
  <c r="DA80" i="27" s="1"/>
  <c r="DB12" i="6"/>
  <c r="DD74" i="27"/>
  <c r="DD113" i="27" s="1"/>
  <c r="DC111" i="28"/>
  <c r="DC63" i="28"/>
  <c r="DC105" i="28"/>
  <c r="DC115" i="28"/>
  <c r="DD31" i="30"/>
  <c r="DE29" i="30"/>
  <c r="DE30" i="30"/>
  <c r="DE28" i="30"/>
  <c r="DE46" i="29" s="1"/>
  <c r="DE27" i="30"/>
  <c r="DC195" i="25"/>
  <c r="DC194" i="25"/>
  <c r="DC193" i="25"/>
  <c r="DC192" i="25"/>
  <c r="DC191" i="25"/>
  <c r="DC190" i="25"/>
  <c r="DC189" i="25"/>
  <c r="DC188" i="25"/>
  <c r="DC187" i="25"/>
  <c r="DC186" i="25"/>
  <c r="DC184" i="25"/>
  <c r="DC183" i="25"/>
  <c r="DC182" i="25"/>
  <c r="DC181" i="25"/>
  <c r="DC185" i="25"/>
  <c r="DC180" i="25"/>
  <c r="DC179" i="25"/>
  <c r="DC178" i="25"/>
  <c r="DC177" i="25"/>
  <c r="DC176" i="25"/>
  <c r="DC268" i="25"/>
  <c r="DC52" i="25" s="1"/>
  <c r="DC219" i="25"/>
  <c r="DC135" i="28"/>
  <c r="DC130" i="28"/>
  <c r="DC67" i="28"/>
  <c r="DC66" i="28"/>
  <c r="DC39" i="28"/>
  <c r="DC38" i="28"/>
  <c r="DE155" i="28"/>
  <c r="DE156" i="28" s="1"/>
  <c r="DC94" i="27"/>
  <c r="DC135" i="27"/>
  <c r="DC137" i="27" s="1"/>
  <c r="DE83" i="30"/>
  <c r="DE81" i="30"/>
  <c r="DE80" i="30"/>
  <c r="DE79" i="30"/>
  <c r="DE78" i="30"/>
  <c r="DE77" i="30"/>
  <c r="DE76" i="30"/>
  <c r="DE82" i="30"/>
  <c r="DE75" i="30"/>
  <c r="DE74" i="30"/>
  <c r="DD136" i="27"/>
  <c r="DD92" i="27"/>
  <c r="DF65" i="30"/>
  <c r="DE71" i="30"/>
  <c r="DD72" i="30"/>
  <c r="DA97" i="27"/>
  <c r="DA139" i="27"/>
  <c r="DA140" i="27" s="1"/>
  <c r="DA125" i="25"/>
  <c r="DA158" i="25"/>
  <c r="DA159" i="25" s="1"/>
  <c r="DB82" i="25"/>
  <c r="DB96" i="27" s="1"/>
  <c r="DB124" i="25"/>
  <c r="CZ142" i="25"/>
  <c r="CY68" i="27"/>
  <c r="DC1" i="26"/>
  <c r="DC1" i="28"/>
  <c r="DD2" i="26"/>
  <c r="DD2" i="28"/>
  <c r="DD104" i="28" s="1"/>
  <c r="DB68" i="28"/>
  <c r="DB40" i="28"/>
  <c r="DA116" i="27"/>
  <c r="DA117" i="27" s="1"/>
  <c r="DA140" i="25"/>
  <c r="DA141" i="25" s="1"/>
  <c r="DB108" i="25"/>
  <c r="DB140" i="25" s="1"/>
  <c r="DB141" i="25" s="1"/>
  <c r="CZ176" i="10"/>
  <c r="CZ10" i="12"/>
  <c r="CZ5" i="8" s="1"/>
  <c r="DD73" i="27"/>
  <c r="DC112" i="27"/>
  <c r="DC114" i="27" s="1"/>
  <c r="DC75" i="27"/>
  <c r="DD23" i="29"/>
  <c r="DD48" i="29" s="1"/>
  <c r="DD49" i="29" s="1"/>
  <c r="DD25" i="30"/>
  <c r="DD1" i="30"/>
  <c r="DD47" i="29"/>
  <c r="DD2" i="27"/>
  <c r="DD2" i="25"/>
  <c r="DD2" i="29"/>
  <c r="DC1" i="27"/>
  <c r="DC1" i="25"/>
  <c r="DC1" i="29"/>
  <c r="DE2" i="30"/>
  <c r="DE40" i="30"/>
  <c r="DE38" i="30"/>
  <c r="DE41" i="30"/>
  <c r="DE34" i="30"/>
  <c r="DE33" i="30"/>
  <c r="DF24" i="30"/>
  <c r="DE39" i="30"/>
  <c r="DE36" i="30"/>
  <c r="DE35" i="30"/>
  <c r="DE23" i="30"/>
  <c r="DE42" i="30"/>
  <c r="DE37" i="30"/>
  <c r="DA21" i="11"/>
  <c r="DA23" i="11"/>
  <c r="DA113" i="12" s="1"/>
  <c r="CZ338" i="7"/>
  <c r="CZ343" i="7" s="1"/>
  <c r="DE15" i="10"/>
  <c r="DE202" i="7"/>
  <c r="DE278" i="7"/>
  <c r="DE150" i="7"/>
  <c r="DE97" i="7"/>
  <c r="DC219" i="10"/>
  <c r="DD213" i="10"/>
  <c r="DD206" i="10"/>
  <c r="DD211" i="10"/>
  <c r="DD214" i="10"/>
  <c r="DD209" i="10"/>
  <c r="DD215" i="10"/>
  <c r="DD210" i="10"/>
  <c r="DD208" i="10"/>
  <c r="DD212" i="10"/>
  <c r="DD207" i="10"/>
  <c r="DB167" i="10"/>
  <c r="DB149" i="10"/>
  <c r="DE202" i="10"/>
  <c r="DE64" i="10"/>
  <c r="DC3" i="7"/>
  <c r="DC3" i="10"/>
  <c r="DC81" i="10"/>
  <c r="DC58" i="10"/>
  <c r="DC48" i="25" s="1"/>
  <c r="DA221" i="10"/>
  <c r="DD74" i="10"/>
  <c r="DD77" i="10"/>
  <c r="DD76" i="10"/>
  <c r="DD73" i="10"/>
  <c r="DD70" i="10"/>
  <c r="DD75" i="10"/>
  <c r="DD68" i="10"/>
  <c r="DD71" i="10"/>
  <c r="DD69" i="10"/>
  <c r="DD72" i="10"/>
  <c r="DB352" i="10"/>
  <c r="DB341" i="10"/>
  <c r="DB351" i="10"/>
  <c r="DB353" i="10"/>
  <c r="DB154" i="10"/>
  <c r="DB87" i="10"/>
  <c r="DB272" i="10" s="1"/>
  <c r="DB66" i="10"/>
  <c r="DB83" i="10" s="1"/>
  <c r="DB177" i="10" s="1"/>
  <c r="DB43" i="10"/>
  <c r="DB252" i="10" s="1"/>
  <c r="DB17" i="10"/>
  <c r="DB238" i="10" s="1"/>
  <c r="DB155" i="10"/>
  <c r="DB144" i="10"/>
  <c r="DB156" i="10"/>
  <c r="DB204" i="10"/>
  <c r="DB264" i="10" s="1"/>
  <c r="DF4" i="10"/>
  <c r="DF4" i="7"/>
  <c r="DA60" i="10"/>
  <c r="DD45" i="10"/>
  <c r="DD46" i="10"/>
  <c r="DD47" i="10"/>
  <c r="DD51" i="10"/>
  <c r="DD48" i="10"/>
  <c r="DD54" i="10"/>
  <c r="DD49" i="10"/>
  <c r="DD52" i="10"/>
  <c r="DD53" i="10"/>
  <c r="DD50" i="10"/>
  <c r="DD5" i="10"/>
  <c r="DD5" i="7"/>
  <c r="DE149" i="7"/>
  <c r="DE201" i="7"/>
  <c r="DE96" i="7"/>
  <c r="DD24" i="10"/>
  <c r="DD28" i="10"/>
  <c r="DD21" i="10"/>
  <c r="DD22" i="10"/>
  <c r="DD20" i="10"/>
  <c r="DD26" i="10"/>
  <c r="DD23" i="10"/>
  <c r="DD25" i="10"/>
  <c r="DD27" i="10"/>
  <c r="DD24" i="3"/>
  <c r="DE22" i="3"/>
  <c r="DC56" i="3"/>
  <c r="DC54" i="3"/>
  <c r="DC55" i="3"/>
  <c r="DC58" i="3"/>
  <c r="DC57" i="3"/>
  <c r="DC3" i="12"/>
  <c r="DC3" i="11"/>
  <c r="DB17" i="11"/>
  <c r="DB20" i="11" s="1"/>
  <c r="DB18" i="11"/>
  <c r="DD5" i="12"/>
  <c r="DD5" i="11"/>
  <c r="DE27" i="11"/>
  <c r="DE11" i="12" s="1"/>
  <c r="DE95" i="12" s="1"/>
  <c r="DE79" i="11"/>
  <c r="DE80" i="11" s="1"/>
  <c r="DE15" i="11"/>
  <c r="DF4" i="12"/>
  <c r="DF4" i="11"/>
  <c r="DD65" i="3"/>
  <c r="DD101" i="12" s="1"/>
  <c r="DD133" i="12" s="1"/>
  <c r="DD5" i="6"/>
  <c r="DF4" i="6"/>
  <c r="DD20" i="6"/>
  <c r="DD227" i="25" s="1"/>
  <c r="DD21" i="6"/>
  <c r="DD228" i="25" s="1"/>
  <c r="DD25" i="6"/>
  <c r="DD232" i="25" s="1"/>
  <c r="DD31" i="6"/>
  <c r="DD238" i="25" s="1"/>
  <c r="DD34" i="6"/>
  <c r="DD241" i="25" s="1"/>
  <c r="DD32" i="6"/>
  <c r="DD239" i="25" s="1"/>
  <c r="DD33" i="6"/>
  <c r="DD240" i="25" s="1"/>
  <c r="DD36" i="6"/>
  <c r="DD243" i="25" s="1"/>
  <c r="DD28" i="6"/>
  <c r="DD235" i="25" s="1"/>
  <c r="DD27" i="6"/>
  <c r="DD234" i="25" s="1"/>
  <c r="DD35" i="6"/>
  <c r="DD242" i="25" s="1"/>
  <c r="DD37" i="6"/>
  <c r="DD244" i="25" s="1"/>
  <c r="DD29" i="6"/>
  <c r="DD236" i="25" s="1"/>
  <c r="DD19" i="6"/>
  <c r="DD226" i="25" s="1"/>
  <c r="DD22" i="6"/>
  <c r="DD229" i="25" s="1"/>
  <c r="DD24" i="6"/>
  <c r="DD231" i="25" s="1"/>
  <c r="DD23" i="6"/>
  <c r="DD230" i="25" s="1"/>
  <c r="DD26" i="6"/>
  <c r="DD233" i="25" s="1"/>
  <c r="DD30" i="6"/>
  <c r="DD237" i="25" s="1"/>
  <c r="DE10" i="6"/>
  <c r="DD98" i="3"/>
  <c r="DD248" i="10" s="1"/>
  <c r="DC3" i="6"/>
  <c r="DE16" i="6"/>
  <c r="DE51" i="6"/>
  <c r="DE107" i="3"/>
  <c r="DE105" i="3"/>
  <c r="DE103" i="3"/>
  <c r="DE109" i="3"/>
  <c r="DE108" i="3"/>
  <c r="DE104" i="3"/>
  <c r="DE101" i="3"/>
  <c r="DE97" i="3"/>
  <c r="DE260" i="10" s="1"/>
  <c r="DF90" i="3"/>
  <c r="DE106" i="3"/>
  <c r="DE102" i="3"/>
  <c r="DE89" i="3"/>
  <c r="DE91" i="3" s="1"/>
  <c r="DG49" i="3"/>
  <c r="DE95" i="3"/>
  <c r="DE233" i="10" s="1"/>
  <c r="DG48" i="3"/>
  <c r="DE33" i="3"/>
  <c r="DE41" i="10" s="1"/>
  <c r="DG51" i="3"/>
  <c r="DJ50" i="3"/>
  <c r="DF94" i="3"/>
  <c r="DF93" i="3"/>
  <c r="DF43" i="3"/>
  <c r="DF41" i="3"/>
  <c r="DF44" i="3"/>
  <c r="DF39" i="3"/>
  <c r="DF37" i="3"/>
  <c r="DF36" i="3"/>
  <c r="DF38" i="3"/>
  <c r="DF42" i="3"/>
  <c r="DF40" i="3"/>
  <c r="DG23" i="3"/>
  <c r="DF26" i="3"/>
  <c r="DF72" i="7"/>
  <c r="DF30" i="3"/>
  <c r="DD3" i="3"/>
  <c r="DE27" i="3"/>
  <c r="DG52" i="3"/>
  <c r="CZ342" i="7"/>
  <c r="DF64" i="30" l="1"/>
  <c r="DF68" i="30"/>
  <c r="DF69" i="30"/>
  <c r="DF70" i="30"/>
  <c r="DE138" i="28"/>
  <c r="DF95" i="3"/>
  <c r="DF233" i="10" s="1"/>
  <c r="DF100" i="3"/>
  <c r="DG29" i="3"/>
  <c r="DG72" i="7" s="1"/>
  <c r="DG35" i="3"/>
  <c r="DG32" i="3"/>
  <c r="DG31" i="3"/>
  <c r="DF93" i="27"/>
  <c r="DF96" i="3"/>
  <c r="DF234" i="10" s="1"/>
  <c r="CZ66" i="27"/>
  <c r="CZ67" i="27" s="1"/>
  <c r="CZ68" i="27" s="1"/>
  <c r="DC38" i="25"/>
  <c r="DC66" i="25" s="1"/>
  <c r="DC77" i="27" s="1"/>
  <c r="CF344" i="7"/>
  <c r="CG340" i="7" s="1"/>
  <c r="CF347" i="7"/>
  <c r="CF348" i="7" s="1"/>
  <c r="DE142" i="28"/>
  <c r="DD134" i="28"/>
  <c r="DB144" i="28"/>
  <c r="DC136" i="28"/>
  <c r="DC137" i="28" s="1"/>
  <c r="DC141" i="28" s="1"/>
  <c r="DC143" i="28" s="1"/>
  <c r="DC254" i="10" s="1"/>
  <c r="DB41" i="28"/>
  <c r="DB94" i="25"/>
  <c r="DB101" i="25" s="1"/>
  <c r="DB102" i="25" s="1"/>
  <c r="DB19" i="25"/>
  <c r="DB60" i="27" s="1"/>
  <c r="DB69" i="28"/>
  <c r="DB110" i="25"/>
  <c r="DB33" i="25"/>
  <c r="DB80" i="27" s="1"/>
  <c r="DE74" i="27"/>
  <c r="DE113" i="27" s="1"/>
  <c r="DD63" i="28"/>
  <c r="DD115" i="28"/>
  <c r="DD111" i="28"/>
  <c r="DD105" i="28"/>
  <c r="DF29" i="30"/>
  <c r="DF30" i="30"/>
  <c r="DF28" i="30"/>
  <c r="DF46" i="29" s="1"/>
  <c r="DF27" i="30"/>
  <c r="DE31" i="30"/>
  <c r="DD195" i="25"/>
  <c r="DD194" i="25"/>
  <c r="DD193" i="25"/>
  <c r="DD192" i="25"/>
  <c r="DD191" i="25"/>
  <c r="DD190" i="25"/>
  <c r="DD189" i="25"/>
  <c r="DD188" i="25"/>
  <c r="DD187" i="25"/>
  <c r="DD186" i="25"/>
  <c r="DD185" i="25"/>
  <c r="DD184" i="25"/>
  <c r="DD183" i="25"/>
  <c r="DD182" i="25"/>
  <c r="DD181" i="25"/>
  <c r="DD180" i="25"/>
  <c r="DD179" i="25"/>
  <c r="DD178" i="25"/>
  <c r="DD177" i="25"/>
  <c r="DD176" i="25"/>
  <c r="DD268" i="25"/>
  <c r="DD52" i="25" s="1"/>
  <c r="DD219" i="25"/>
  <c r="DD135" i="28"/>
  <c r="DD130" i="28"/>
  <c r="DD39" i="28"/>
  <c r="DD38" i="28"/>
  <c r="DD66" i="28"/>
  <c r="DD67" i="28"/>
  <c r="DF155" i="28"/>
  <c r="DF156" i="28" s="1"/>
  <c r="DC12" i="6"/>
  <c r="DE72" i="30"/>
  <c r="DG65" i="30"/>
  <c r="DF71" i="30"/>
  <c r="DD94" i="27"/>
  <c r="DD135" i="27"/>
  <c r="DD137" i="27" s="1"/>
  <c r="DF83" i="30"/>
  <c r="DF82" i="30"/>
  <c r="DF81" i="30"/>
  <c r="DF80" i="30"/>
  <c r="DF79" i="30"/>
  <c r="DF78" i="30"/>
  <c r="DF76" i="30"/>
  <c r="DF75" i="30"/>
  <c r="DF74" i="30"/>
  <c r="DF77" i="30"/>
  <c r="DF66" i="30"/>
  <c r="DE136" i="27"/>
  <c r="DE92" i="27"/>
  <c r="DB97" i="27"/>
  <c r="DB139" i="27"/>
  <c r="DB140" i="27" s="1"/>
  <c r="DB125" i="25"/>
  <c r="DB158" i="25"/>
  <c r="DB159" i="25" s="1"/>
  <c r="DC82" i="25"/>
  <c r="DC96" i="27" s="1"/>
  <c r="DC124" i="25"/>
  <c r="DC40" i="28"/>
  <c r="DA142" i="25"/>
  <c r="DC68" i="28"/>
  <c r="DA25" i="25"/>
  <c r="DA26" i="25" s="1"/>
  <c r="DD1" i="26"/>
  <c r="DD1" i="28"/>
  <c r="DE2" i="26"/>
  <c r="DE2" i="28"/>
  <c r="DE104" i="28" s="1"/>
  <c r="DA61" i="25"/>
  <c r="DA78" i="27"/>
  <c r="DB78" i="27"/>
  <c r="DC108" i="25"/>
  <c r="DB109" i="25"/>
  <c r="DA10" i="12"/>
  <c r="DA5" i="8" s="1"/>
  <c r="DE73" i="27"/>
  <c r="DD112" i="27"/>
  <c r="DD114" i="27" s="1"/>
  <c r="DD75" i="27"/>
  <c r="DE1" i="30"/>
  <c r="DE25" i="30"/>
  <c r="DE23" i="29"/>
  <c r="DE48" i="29" s="1"/>
  <c r="DE49" i="29" s="1"/>
  <c r="DE2" i="27"/>
  <c r="DE2" i="29"/>
  <c r="DE2" i="25"/>
  <c r="DF41" i="30"/>
  <c r="DF39" i="30"/>
  <c r="DF33" i="30"/>
  <c r="DF42" i="30"/>
  <c r="DF37" i="30"/>
  <c r="DF38" i="30"/>
  <c r="DF40" i="30"/>
  <c r="DF36" i="30"/>
  <c r="DG24" i="30"/>
  <c r="DF2" i="30"/>
  <c r="DF34" i="30"/>
  <c r="DF35" i="30"/>
  <c r="DF23" i="30"/>
  <c r="DE47" i="29"/>
  <c r="DD1" i="27"/>
  <c r="DD1" i="25"/>
  <c r="DD1" i="29"/>
  <c r="DB21" i="11"/>
  <c r="DB23" i="11"/>
  <c r="DB113" i="12" s="1"/>
  <c r="DE3" i="3"/>
  <c r="DG4" i="10"/>
  <c r="DG4" i="7"/>
  <c r="DC341" i="10"/>
  <c r="DC352" i="10"/>
  <c r="DC353" i="10"/>
  <c r="DC351" i="10"/>
  <c r="DC204" i="10"/>
  <c r="DC264" i="10" s="1"/>
  <c r="DC87" i="10"/>
  <c r="DC272" i="10" s="1"/>
  <c r="DC144" i="10"/>
  <c r="DC156" i="10"/>
  <c r="DC154" i="10"/>
  <c r="DC43" i="10"/>
  <c r="DC252" i="10" s="1"/>
  <c r="DC17" i="10"/>
  <c r="DC238" i="10" s="1"/>
  <c r="DC155" i="10"/>
  <c r="DC66" i="10"/>
  <c r="DC83" i="10" s="1"/>
  <c r="DC177" i="10" s="1"/>
  <c r="DD219" i="10"/>
  <c r="DE24" i="10"/>
  <c r="DE28" i="10"/>
  <c r="DE27" i="10"/>
  <c r="DE22" i="10"/>
  <c r="DE21" i="10"/>
  <c r="DE20" i="10"/>
  <c r="DE26" i="10"/>
  <c r="DE25" i="10"/>
  <c r="DE23" i="10"/>
  <c r="DD81" i="10"/>
  <c r="DC149" i="10"/>
  <c r="DC167" i="10"/>
  <c r="DE74" i="10"/>
  <c r="DE69" i="10"/>
  <c r="DE77" i="10"/>
  <c r="DE76" i="10"/>
  <c r="DE75" i="10"/>
  <c r="DE68" i="10"/>
  <c r="DE73" i="10"/>
  <c r="DE72" i="10"/>
  <c r="DE71" i="10"/>
  <c r="DE70" i="10"/>
  <c r="DD3" i="10"/>
  <c r="DD3" i="7"/>
  <c r="DF201" i="7"/>
  <c r="DF149" i="7"/>
  <c r="DF96" i="7"/>
  <c r="DE206" i="10"/>
  <c r="DE208" i="10"/>
  <c r="DE210" i="10"/>
  <c r="DE209" i="10"/>
  <c r="DE211" i="10"/>
  <c r="DE207" i="10"/>
  <c r="DE212" i="10"/>
  <c r="DE213" i="10"/>
  <c r="DE215" i="10"/>
  <c r="DE214" i="10"/>
  <c r="DE5" i="10"/>
  <c r="DE5" i="7"/>
  <c r="DF202" i="10"/>
  <c r="DF64" i="10"/>
  <c r="DD58" i="10"/>
  <c r="DD48" i="25" s="1"/>
  <c r="DA338" i="7"/>
  <c r="DA189" i="10"/>
  <c r="DA176" i="10"/>
  <c r="DB221" i="10"/>
  <c r="DF15" i="10"/>
  <c r="DF202" i="7"/>
  <c r="DF278" i="7"/>
  <c r="DF97" i="7"/>
  <c r="DF150" i="7"/>
  <c r="DE45" i="10"/>
  <c r="DE53" i="10"/>
  <c r="DE50" i="10"/>
  <c r="DE52" i="10"/>
  <c r="DE49" i="10"/>
  <c r="DE46" i="10"/>
  <c r="DE47" i="10"/>
  <c r="DE48" i="10"/>
  <c r="DE51" i="10"/>
  <c r="DE54" i="10"/>
  <c r="DC168" i="10"/>
  <c r="DC49" i="25" s="1"/>
  <c r="DC101" i="27" s="1"/>
  <c r="DB60" i="10"/>
  <c r="DF22" i="3"/>
  <c r="DE24" i="3"/>
  <c r="DD56" i="3"/>
  <c r="DD58" i="3"/>
  <c r="DD57" i="3"/>
  <c r="DD55" i="3"/>
  <c r="DD54" i="3"/>
  <c r="DD3" i="12"/>
  <c r="DD3" i="11"/>
  <c r="DF79" i="11"/>
  <c r="DF80" i="11" s="1"/>
  <c r="DF27" i="11"/>
  <c r="DF11" i="12" s="1"/>
  <c r="DF95" i="12" s="1"/>
  <c r="DF15" i="11"/>
  <c r="DE5" i="12"/>
  <c r="DE5" i="11"/>
  <c r="DC18" i="11"/>
  <c r="DC17" i="11"/>
  <c r="DC20" i="11" s="1"/>
  <c r="DG4" i="12"/>
  <c r="DG4" i="11"/>
  <c r="DE65" i="3"/>
  <c r="DE101" i="12" s="1"/>
  <c r="DE133" i="12" s="1"/>
  <c r="DE5" i="6"/>
  <c r="DG4" i="6"/>
  <c r="DF16" i="6"/>
  <c r="DF51" i="6"/>
  <c r="DD3" i="6"/>
  <c r="DF10" i="6"/>
  <c r="DE27" i="6"/>
  <c r="DE234" i="25" s="1"/>
  <c r="DE21" i="6"/>
  <c r="DE228" i="25" s="1"/>
  <c r="DE25" i="6"/>
  <c r="DE232" i="25" s="1"/>
  <c r="DE20" i="6"/>
  <c r="DE227" i="25" s="1"/>
  <c r="DE28" i="6"/>
  <c r="DE235" i="25" s="1"/>
  <c r="DE32" i="6"/>
  <c r="DE239" i="25" s="1"/>
  <c r="DE26" i="6"/>
  <c r="DE233" i="25" s="1"/>
  <c r="DE29" i="6"/>
  <c r="DE236" i="25" s="1"/>
  <c r="DE33" i="6"/>
  <c r="DE240" i="25" s="1"/>
  <c r="DE31" i="6"/>
  <c r="DE238" i="25" s="1"/>
  <c r="DE23" i="6"/>
  <c r="DE230" i="25" s="1"/>
  <c r="DE34" i="6"/>
  <c r="DE241" i="25" s="1"/>
  <c r="DE22" i="6"/>
  <c r="DE229" i="25" s="1"/>
  <c r="DE30" i="6"/>
  <c r="DE237" i="25" s="1"/>
  <c r="DE36" i="6"/>
  <c r="DE243" i="25" s="1"/>
  <c r="DE37" i="6"/>
  <c r="DE244" i="25" s="1"/>
  <c r="DE19" i="6"/>
  <c r="DE226" i="25" s="1"/>
  <c r="DE35" i="6"/>
  <c r="DE242" i="25" s="1"/>
  <c r="DE24" i="6"/>
  <c r="DE231" i="25" s="1"/>
  <c r="DK50" i="3"/>
  <c r="DF27" i="3"/>
  <c r="DH49" i="3"/>
  <c r="DG93" i="3"/>
  <c r="DG94" i="3"/>
  <c r="DG42" i="3"/>
  <c r="DG40" i="3"/>
  <c r="DG38" i="3"/>
  <c r="DG37" i="3"/>
  <c r="DG43" i="3"/>
  <c r="DG39" i="3"/>
  <c r="DG36" i="3"/>
  <c r="DG26" i="3"/>
  <c r="DG41" i="3"/>
  <c r="DG44" i="3"/>
  <c r="DG30" i="3"/>
  <c r="DH23" i="3"/>
  <c r="DH51" i="3"/>
  <c r="DE98" i="3"/>
  <c r="DE248" i="10" s="1"/>
  <c r="DF33" i="3"/>
  <c r="DF41" i="10" s="1"/>
  <c r="DH52" i="3"/>
  <c r="DH48" i="3"/>
  <c r="DF106" i="3"/>
  <c r="DF104" i="3"/>
  <c r="DF105" i="3"/>
  <c r="DF102" i="3"/>
  <c r="DF109" i="3"/>
  <c r="DF107" i="3"/>
  <c r="DF101" i="3"/>
  <c r="DF103" i="3"/>
  <c r="DF108" i="3"/>
  <c r="DF89" i="3"/>
  <c r="DF91" i="3" s="1"/>
  <c r="DG90" i="3"/>
  <c r="DF97" i="3"/>
  <c r="DF260" i="10" s="1"/>
  <c r="DA342" i="7"/>
  <c r="DG64" i="30" l="1"/>
  <c r="DG68" i="30"/>
  <c r="DG69" i="30"/>
  <c r="DG70" i="30"/>
  <c r="DG93" i="27" s="1"/>
  <c r="DF138" i="28"/>
  <c r="DG95" i="3"/>
  <c r="DG233" i="10" s="1"/>
  <c r="DG100" i="3"/>
  <c r="DC144" i="28"/>
  <c r="DH32" i="3"/>
  <c r="DH35" i="3"/>
  <c r="DH31" i="3"/>
  <c r="DH29" i="3"/>
  <c r="DH72" i="7" s="1"/>
  <c r="DG96" i="3"/>
  <c r="DG234" i="10" s="1"/>
  <c r="DD108" i="25"/>
  <c r="DD140" i="25" s="1"/>
  <c r="DD141" i="25" s="1"/>
  <c r="DD38" i="25"/>
  <c r="DD66" i="25" s="1"/>
  <c r="DD77" i="27" s="1"/>
  <c r="DF142" i="28"/>
  <c r="CG347" i="7"/>
  <c r="CG348" i="7" s="1"/>
  <c r="CG344" i="7"/>
  <c r="CH340" i="7" s="1"/>
  <c r="DE134" i="28"/>
  <c r="DD136" i="28"/>
  <c r="DD137" i="28" s="1"/>
  <c r="DD141" i="28" s="1"/>
  <c r="DD143" i="28" s="1"/>
  <c r="DD254" i="10" s="1"/>
  <c r="DC41" i="28"/>
  <c r="DC94" i="25"/>
  <c r="DC101" i="25" s="1"/>
  <c r="DC102" i="25" s="1"/>
  <c r="DC19" i="25"/>
  <c r="DC60" i="27" s="1"/>
  <c r="DC69" i="28"/>
  <c r="DC110" i="25"/>
  <c r="DC33" i="25"/>
  <c r="DC80" i="27" s="1"/>
  <c r="DF74" i="27"/>
  <c r="DF113" i="27" s="1"/>
  <c r="DE63" i="28"/>
  <c r="DE115" i="28"/>
  <c r="DE111" i="28"/>
  <c r="DE105" i="28"/>
  <c r="DG30" i="30"/>
  <c r="DG29" i="30"/>
  <c r="DG28" i="30"/>
  <c r="DG46" i="29" s="1"/>
  <c r="DG27" i="30"/>
  <c r="DF31" i="30"/>
  <c r="DE195" i="25"/>
  <c r="DE194" i="25"/>
  <c r="DE193" i="25"/>
  <c r="DE192" i="25"/>
  <c r="DE191" i="25"/>
  <c r="DE190" i="25"/>
  <c r="DE189" i="25"/>
  <c r="DE188" i="25"/>
  <c r="DE187" i="25"/>
  <c r="DE186" i="25"/>
  <c r="DE185" i="25"/>
  <c r="DE184" i="25"/>
  <c r="DE183" i="25"/>
  <c r="DE182" i="25"/>
  <c r="DE181" i="25"/>
  <c r="DE180" i="25"/>
  <c r="DE179" i="25"/>
  <c r="DE178" i="25"/>
  <c r="DE177" i="25"/>
  <c r="DE176" i="25"/>
  <c r="DE268" i="25"/>
  <c r="DE52" i="25" s="1"/>
  <c r="DE219" i="25"/>
  <c r="DE135" i="28"/>
  <c r="DE130" i="28"/>
  <c r="DE66" i="28"/>
  <c r="DE39" i="28"/>
  <c r="DE38" i="28"/>
  <c r="DE67" i="28"/>
  <c r="DG155" i="28"/>
  <c r="DG156" i="28" s="1"/>
  <c r="DE3" i="10"/>
  <c r="DD12" i="6"/>
  <c r="DE3" i="11"/>
  <c r="DE3" i="7"/>
  <c r="DE3" i="6"/>
  <c r="DE3" i="12"/>
  <c r="DF72" i="30"/>
  <c r="DF136" i="27"/>
  <c r="DF92" i="27"/>
  <c r="DH65" i="30"/>
  <c r="DG71" i="30"/>
  <c r="DG83" i="30"/>
  <c r="DG82" i="30"/>
  <c r="DG81" i="30"/>
  <c r="DG80" i="30"/>
  <c r="DG79" i="30"/>
  <c r="DG78" i="30"/>
  <c r="DG76" i="30"/>
  <c r="DG75" i="30"/>
  <c r="DG74" i="30"/>
  <c r="DG77" i="30"/>
  <c r="DG66" i="30"/>
  <c r="DE94" i="27"/>
  <c r="DE135" i="27"/>
  <c r="DE137" i="27" s="1"/>
  <c r="DC97" i="27"/>
  <c r="DC139" i="27"/>
  <c r="DC140" i="27" s="1"/>
  <c r="DC125" i="25"/>
  <c r="DC158" i="25"/>
  <c r="DC159" i="25" s="1"/>
  <c r="DD82" i="25"/>
  <c r="DD96" i="27" s="1"/>
  <c r="DD124" i="25"/>
  <c r="DD68" i="28"/>
  <c r="DD40" i="28"/>
  <c r="DA64" i="27"/>
  <c r="DA66" i="27"/>
  <c r="DA67" i="27" s="1"/>
  <c r="DB25" i="25"/>
  <c r="DB26" i="25" s="1"/>
  <c r="DB61" i="25"/>
  <c r="DF2" i="26"/>
  <c r="DF2" i="28"/>
  <c r="DF104" i="28" s="1"/>
  <c r="DE1" i="26"/>
  <c r="DE1" i="28"/>
  <c r="DB142" i="25"/>
  <c r="DB116" i="27"/>
  <c r="DB117" i="27" s="1"/>
  <c r="DC140" i="25"/>
  <c r="DC141" i="25" s="1"/>
  <c r="DC109" i="25"/>
  <c r="DF73" i="27"/>
  <c r="DE112" i="27"/>
  <c r="DE114" i="27" s="1"/>
  <c r="DE75" i="27"/>
  <c r="DC116" i="27"/>
  <c r="DC117" i="27" s="1"/>
  <c r="DC78" i="27"/>
  <c r="DG42" i="30"/>
  <c r="DG38" i="30"/>
  <c r="DG33" i="30"/>
  <c r="DH24" i="30"/>
  <c r="DG40" i="30"/>
  <c r="DG36" i="30"/>
  <c r="DG23" i="30"/>
  <c r="DG2" i="30"/>
  <c r="DG39" i="30"/>
  <c r="DG35" i="30"/>
  <c r="DG41" i="30"/>
  <c r="DG37" i="30"/>
  <c r="DG34" i="30"/>
  <c r="DB10" i="12"/>
  <c r="DB5" i="8" s="1"/>
  <c r="DF2" i="27"/>
  <c r="DF2" i="25"/>
  <c r="DF2" i="29"/>
  <c r="DF1" i="30"/>
  <c r="DF25" i="30"/>
  <c r="DF47" i="29"/>
  <c r="DF23" i="29"/>
  <c r="DF48" i="29" s="1"/>
  <c r="DF49" i="29" s="1"/>
  <c r="DE1" i="27"/>
  <c r="DE1" i="25"/>
  <c r="DE1" i="29"/>
  <c r="DC21" i="11"/>
  <c r="DC23" i="11"/>
  <c r="DC10" i="12" s="1"/>
  <c r="DC5" i="8" s="1"/>
  <c r="DC60" i="10"/>
  <c r="DC338" i="7" s="1"/>
  <c r="DE58" i="10"/>
  <c r="DE48" i="25" s="1"/>
  <c r="DD167" i="10"/>
  <c r="DD149" i="10"/>
  <c r="DB338" i="7"/>
  <c r="DB176" i="10"/>
  <c r="DB189" i="10"/>
  <c r="DF77" i="10"/>
  <c r="DF74" i="10"/>
  <c r="DF69" i="10"/>
  <c r="DF72" i="10"/>
  <c r="DF75" i="10"/>
  <c r="DF68" i="10"/>
  <c r="DF76" i="10"/>
  <c r="DF71" i="10"/>
  <c r="DF70" i="10"/>
  <c r="DF73" i="10"/>
  <c r="DF214" i="10"/>
  <c r="DF211" i="10"/>
  <c r="DF213" i="10"/>
  <c r="DF212" i="10"/>
  <c r="DF206" i="10"/>
  <c r="DF208" i="10"/>
  <c r="DF215" i="10"/>
  <c r="DF209" i="10"/>
  <c r="DF207" i="10"/>
  <c r="DF210" i="10"/>
  <c r="DE81" i="10"/>
  <c r="DH4" i="10"/>
  <c r="DH4" i="7"/>
  <c r="DG201" i="7"/>
  <c r="DG149" i="7"/>
  <c r="DG96" i="7"/>
  <c r="DF5" i="10"/>
  <c r="DF5" i="7"/>
  <c r="DD168" i="10"/>
  <c r="DD49" i="25" s="1"/>
  <c r="DD101" i="27" s="1"/>
  <c r="DF45" i="10"/>
  <c r="DF53" i="10"/>
  <c r="DF49" i="10"/>
  <c r="DF52" i="10"/>
  <c r="DF47" i="10"/>
  <c r="DF46" i="10"/>
  <c r="DF50" i="10"/>
  <c r="DF48" i="10"/>
  <c r="DF54" i="10"/>
  <c r="DF51" i="10"/>
  <c r="DG202" i="10"/>
  <c r="DG64" i="10"/>
  <c r="DF28" i="10"/>
  <c r="DF22" i="10"/>
  <c r="DF23" i="10"/>
  <c r="DF21" i="10"/>
  <c r="DF25" i="10"/>
  <c r="DF24" i="10"/>
  <c r="DF26" i="10"/>
  <c r="DF27" i="10"/>
  <c r="DF20" i="10"/>
  <c r="DA343" i="7"/>
  <c r="DC221" i="10"/>
  <c r="DD155" i="10"/>
  <c r="DD204" i="10"/>
  <c r="DD144" i="10"/>
  <c r="DD156" i="10"/>
  <c r="DD87" i="10"/>
  <c r="DD272" i="10" s="1"/>
  <c r="DD43" i="10"/>
  <c r="DD252" i="10" s="1"/>
  <c r="DD154" i="10"/>
  <c r="DD17" i="10"/>
  <c r="DD238" i="10" s="1"/>
  <c r="DD66" i="10"/>
  <c r="DD83" i="10" s="1"/>
  <c r="DD177" i="10" s="1"/>
  <c r="DG202" i="7"/>
  <c r="DG278" i="7"/>
  <c r="DG15" i="10"/>
  <c r="DG97" i="7"/>
  <c r="DG150" i="7"/>
  <c r="DD352" i="10"/>
  <c r="DD351" i="10"/>
  <c r="DD341" i="10"/>
  <c r="DD353" i="10"/>
  <c r="DE219" i="10"/>
  <c r="DE56" i="3"/>
  <c r="DE54" i="3"/>
  <c r="DE58" i="3"/>
  <c r="DE57" i="3"/>
  <c r="DE55" i="3"/>
  <c r="DG22" i="3"/>
  <c r="DF24" i="3"/>
  <c r="DH4" i="12"/>
  <c r="DH4" i="11"/>
  <c r="DG27" i="11"/>
  <c r="DG11" i="12" s="1"/>
  <c r="DG95" i="12" s="1"/>
  <c r="DG15" i="11"/>
  <c r="DG79" i="11"/>
  <c r="DG80" i="11" s="1"/>
  <c r="DF5" i="12"/>
  <c r="DF5" i="11"/>
  <c r="DD18" i="11"/>
  <c r="DD17" i="11"/>
  <c r="DD20" i="11" s="1"/>
  <c r="DF3" i="3"/>
  <c r="DF65" i="3"/>
  <c r="DF101" i="12" s="1"/>
  <c r="DF133" i="12" s="1"/>
  <c r="DF5" i="6"/>
  <c r="DG51" i="6"/>
  <c r="DG16" i="6"/>
  <c r="DF27" i="6"/>
  <c r="DF234" i="25" s="1"/>
  <c r="DF25" i="6"/>
  <c r="DF232" i="25" s="1"/>
  <c r="DF21" i="6"/>
  <c r="DF228" i="25" s="1"/>
  <c r="DF26" i="6"/>
  <c r="DF233" i="25" s="1"/>
  <c r="DF20" i="6"/>
  <c r="DF227" i="25" s="1"/>
  <c r="DF34" i="6"/>
  <c r="DF241" i="25" s="1"/>
  <c r="DF37" i="6"/>
  <c r="DF244" i="25" s="1"/>
  <c r="DF32" i="6"/>
  <c r="DF239" i="25" s="1"/>
  <c r="DF31" i="6"/>
  <c r="DF238" i="25" s="1"/>
  <c r="DF28" i="6"/>
  <c r="DF235" i="25" s="1"/>
  <c r="DF22" i="6"/>
  <c r="DF229" i="25" s="1"/>
  <c r="DF33" i="6"/>
  <c r="DF240" i="25" s="1"/>
  <c r="DF23" i="6"/>
  <c r="DF230" i="25" s="1"/>
  <c r="DF29" i="6"/>
  <c r="DF236" i="25" s="1"/>
  <c r="DF36" i="6"/>
  <c r="DF243" i="25" s="1"/>
  <c r="DF19" i="6"/>
  <c r="DF226" i="25" s="1"/>
  <c r="DF35" i="6"/>
  <c r="DF242" i="25" s="1"/>
  <c r="DF30" i="6"/>
  <c r="DF237" i="25" s="1"/>
  <c r="DF24" i="6"/>
  <c r="DF231" i="25" s="1"/>
  <c r="DH4" i="6"/>
  <c r="DG10" i="6"/>
  <c r="DG105" i="3"/>
  <c r="DG109" i="3"/>
  <c r="DG107" i="3"/>
  <c r="DG104" i="3"/>
  <c r="DG108" i="3"/>
  <c r="DG103" i="3"/>
  <c r="DG101" i="3"/>
  <c r="DG97" i="3"/>
  <c r="DG260" i="10" s="1"/>
  <c r="DH90" i="3"/>
  <c r="DG106" i="3"/>
  <c r="DG89" i="3"/>
  <c r="DG91" i="3" s="1"/>
  <c r="DG102" i="3"/>
  <c r="DI52" i="3"/>
  <c r="DI49" i="3"/>
  <c r="DI48" i="3"/>
  <c r="DI51" i="3"/>
  <c r="DG33" i="3"/>
  <c r="DG41" i="10" s="1"/>
  <c r="DL50" i="3"/>
  <c r="DF98" i="3"/>
  <c r="DF248" i="10" s="1"/>
  <c r="DH93" i="3"/>
  <c r="DH94" i="3"/>
  <c r="DH44" i="3"/>
  <c r="DH39" i="3"/>
  <c r="DH43" i="3"/>
  <c r="DH36" i="3"/>
  <c r="DH41" i="3"/>
  <c r="DH38" i="3"/>
  <c r="DH26" i="3"/>
  <c r="DH30" i="3"/>
  <c r="DH42" i="3"/>
  <c r="DH40" i="3"/>
  <c r="DI23" i="3"/>
  <c r="DH37" i="3"/>
  <c r="DG27" i="3"/>
  <c r="DB342" i="7"/>
  <c r="DC342" i="7"/>
  <c r="DH64" i="30" l="1"/>
  <c r="DH66" i="30" s="1"/>
  <c r="DH68" i="30"/>
  <c r="DH69" i="30"/>
  <c r="DH70" i="30"/>
  <c r="DG138" i="28"/>
  <c r="DH95" i="3"/>
  <c r="DH233" i="10" s="1"/>
  <c r="DH100" i="3"/>
  <c r="DI35" i="3"/>
  <c r="DI32" i="3"/>
  <c r="DI31" i="3"/>
  <c r="DI29" i="3"/>
  <c r="DI72" i="7" s="1"/>
  <c r="DH93" i="27"/>
  <c r="DD109" i="25"/>
  <c r="DH96" i="3"/>
  <c r="DH234" i="10" s="1"/>
  <c r="DE38" i="25"/>
  <c r="DE66" i="25" s="1"/>
  <c r="DE77" i="27" s="1"/>
  <c r="DG142" i="28"/>
  <c r="CH347" i="7"/>
  <c r="CH348" i="7" s="1"/>
  <c r="CH344" i="7"/>
  <c r="CI340" i="7" s="1"/>
  <c r="DF134" i="28"/>
  <c r="DC61" i="25"/>
  <c r="DD144" i="28"/>
  <c r="DC25" i="25"/>
  <c r="DC26" i="25" s="1"/>
  <c r="DE136" i="28"/>
  <c r="DE137" i="28" s="1"/>
  <c r="DE141" i="28" s="1"/>
  <c r="DE143" i="28" s="1"/>
  <c r="DE254" i="10" s="1"/>
  <c r="DD94" i="25"/>
  <c r="DD101" i="25" s="1"/>
  <c r="DD102" i="25" s="1"/>
  <c r="DD19" i="25"/>
  <c r="DD60" i="27" s="1"/>
  <c r="DD69" i="28"/>
  <c r="DD110" i="25"/>
  <c r="DD33" i="25"/>
  <c r="DD80" i="27" s="1"/>
  <c r="DD41" i="28"/>
  <c r="DG74" i="27"/>
  <c r="DG113" i="27" s="1"/>
  <c r="DE17" i="11"/>
  <c r="DE20" i="11" s="1"/>
  <c r="DE204" i="10"/>
  <c r="DE264" i="10" s="1"/>
  <c r="DE12" i="6"/>
  <c r="DC142" i="25"/>
  <c r="DF115" i="28"/>
  <c r="DF111" i="28"/>
  <c r="DF105" i="28"/>
  <c r="DF63" i="28"/>
  <c r="DG31" i="30"/>
  <c r="DH29" i="30"/>
  <c r="DH30" i="30"/>
  <c r="DH27" i="30"/>
  <c r="DH28" i="30"/>
  <c r="DH46" i="29" s="1"/>
  <c r="DF192" i="25"/>
  <c r="DF191" i="25"/>
  <c r="DF190" i="25"/>
  <c r="DF195" i="25"/>
  <c r="DF189" i="25"/>
  <c r="DF188" i="25"/>
  <c r="DF187" i="25"/>
  <c r="DF186" i="25"/>
  <c r="DF193" i="25"/>
  <c r="DF194" i="25"/>
  <c r="DF185" i="25"/>
  <c r="DF184" i="25"/>
  <c r="DF183" i="25"/>
  <c r="DF182" i="25"/>
  <c r="DF181" i="25"/>
  <c r="DF180" i="25"/>
  <c r="DF179" i="25"/>
  <c r="DF178" i="25"/>
  <c r="DF176" i="25"/>
  <c r="DF177" i="25"/>
  <c r="DF219" i="25"/>
  <c r="DF268" i="25"/>
  <c r="DF52" i="25" s="1"/>
  <c r="DF135" i="28"/>
  <c r="DF130" i="28"/>
  <c r="DF67" i="28"/>
  <c r="DF66" i="28"/>
  <c r="DF39" i="28"/>
  <c r="DF38" i="28"/>
  <c r="DH155" i="28"/>
  <c r="DH156" i="28" s="1"/>
  <c r="DE155" i="10"/>
  <c r="DH82" i="30"/>
  <c r="DH81" i="30"/>
  <c r="DH80" i="30"/>
  <c r="DH79" i="30"/>
  <c r="DH78" i="30"/>
  <c r="DH77" i="30"/>
  <c r="DH83" i="30"/>
  <c r="DH76" i="30"/>
  <c r="DH75" i="30"/>
  <c r="DH74" i="30"/>
  <c r="DI65" i="30"/>
  <c r="DH71" i="30"/>
  <c r="DG136" i="27"/>
  <c r="DG92" i="27"/>
  <c r="DF94" i="27"/>
  <c r="DF135" i="27"/>
  <c r="DF137" i="27" s="1"/>
  <c r="DG72" i="30"/>
  <c r="DD97" i="27"/>
  <c r="DD139" i="27"/>
  <c r="DD140" i="27" s="1"/>
  <c r="DD125" i="25"/>
  <c r="DD158" i="25"/>
  <c r="DD159" i="25" s="1"/>
  <c r="DE82" i="25"/>
  <c r="DE96" i="27" s="1"/>
  <c r="DE124" i="25"/>
  <c r="DE40" i="28"/>
  <c r="DE43" i="10"/>
  <c r="DE252" i="10" s="1"/>
  <c r="DE87" i="10"/>
  <c r="DE272" i="10" s="1"/>
  <c r="DE18" i="11"/>
  <c r="DE21" i="11" s="1"/>
  <c r="DE154" i="10"/>
  <c r="DE156" i="10"/>
  <c r="DE66" i="10"/>
  <c r="DE83" i="10" s="1"/>
  <c r="DE177" i="10" s="1"/>
  <c r="DE341" i="10"/>
  <c r="DE144" i="10"/>
  <c r="DE17" i="10"/>
  <c r="DE238" i="10" s="1"/>
  <c r="DE351" i="10"/>
  <c r="DE353" i="10"/>
  <c r="DE352" i="10"/>
  <c r="DA68" i="27"/>
  <c r="DB66" i="27"/>
  <c r="DB67" i="27" s="1"/>
  <c r="DB64" i="27"/>
  <c r="DC66" i="27"/>
  <c r="DC67" i="27" s="1"/>
  <c r="DC64" i="27"/>
  <c r="DG2" i="26"/>
  <c r="DG2" i="28"/>
  <c r="DG104" i="28" s="1"/>
  <c r="DF1" i="26"/>
  <c r="DF1" i="28"/>
  <c r="DE68" i="28"/>
  <c r="DE108" i="25"/>
  <c r="DE140" i="25" s="1"/>
  <c r="DE141" i="25" s="1"/>
  <c r="DC189" i="10"/>
  <c r="DC176" i="10"/>
  <c r="DG73" i="27"/>
  <c r="DF112" i="27"/>
  <c r="DF114" i="27" s="1"/>
  <c r="DF75" i="27"/>
  <c r="DD116" i="27"/>
  <c r="DD117" i="27" s="1"/>
  <c r="DD78" i="27"/>
  <c r="DF1" i="27"/>
  <c r="DF1" i="29"/>
  <c r="DF1" i="25"/>
  <c r="DG2" i="27"/>
  <c r="DG2" i="25"/>
  <c r="DG2" i="29"/>
  <c r="DG23" i="29"/>
  <c r="DG48" i="29" s="1"/>
  <c r="DG49" i="29" s="1"/>
  <c r="DG25" i="30"/>
  <c r="DG1" i="30"/>
  <c r="DH42" i="30"/>
  <c r="DH38" i="30"/>
  <c r="DH37" i="30"/>
  <c r="DH36" i="30"/>
  <c r="DH35" i="30"/>
  <c r="DI24" i="30"/>
  <c r="DH2" i="30"/>
  <c r="DH33" i="30"/>
  <c r="DH40" i="30"/>
  <c r="DH23" i="30"/>
  <c r="DH41" i="30"/>
  <c r="DH39" i="30"/>
  <c r="DH34" i="30"/>
  <c r="DG47" i="29"/>
  <c r="DC113" i="12"/>
  <c r="DD21" i="11"/>
  <c r="DD23" i="11" s="1"/>
  <c r="DE23" i="11"/>
  <c r="DE113" i="12" s="1"/>
  <c r="DF81" i="10"/>
  <c r="DF168" i="10" s="1"/>
  <c r="DF58" i="10"/>
  <c r="DG3" i="3"/>
  <c r="DG5" i="10"/>
  <c r="DG5" i="7"/>
  <c r="DD264" i="10"/>
  <c r="DD221" i="10"/>
  <c r="DD60" i="10"/>
  <c r="DH15" i="10"/>
  <c r="DH202" i="7"/>
  <c r="DH278" i="7"/>
  <c r="DH150" i="7"/>
  <c r="DH97" i="7"/>
  <c r="DB343" i="7"/>
  <c r="DI4" i="10"/>
  <c r="DI4" i="7"/>
  <c r="DE167" i="10"/>
  <c r="DE149" i="10"/>
  <c r="DF219" i="10"/>
  <c r="DC343" i="7"/>
  <c r="DH202" i="10"/>
  <c r="DH64" i="10"/>
  <c r="DG54" i="10"/>
  <c r="DG45" i="10"/>
  <c r="DG53" i="10"/>
  <c r="DG46" i="10"/>
  <c r="DG48" i="10"/>
  <c r="DG49" i="10"/>
  <c r="DG51" i="10"/>
  <c r="DG50" i="10"/>
  <c r="DG47" i="10"/>
  <c r="DG52" i="10"/>
  <c r="DG23" i="10"/>
  <c r="DG24" i="10"/>
  <c r="DG25" i="10"/>
  <c r="DG27" i="10"/>
  <c r="DG21" i="10"/>
  <c r="DG26" i="10"/>
  <c r="DG20" i="10"/>
  <c r="DG22" i="10"/>
  <c r="DG28" i="10"/>
  <c r="DG70" i="10"/>
  <c r="DG68" i="10"/>
  <c r="DG75" i="10"/>
  <c r="DG69" i="10"/>
  <c r="DG76" i="10"/>
  <c r="DG74" i="10"/>
  <c r="DG72" i="10"/>
  <c r="DG73" i="10"/>
  <c r="DG77" i="10"/>
  <c r="DG71" i="10"/>
  <c r="DH201" i="7"/>
  <c r="DH96" i="7"/>
  <c r="DH149" i="7"/>
  <c r="DF3" i="6"/>
  <c r="DF3" i="10"/>
  <c r="DF3" i="7"/>
  <c r="DG215" i="10"/>
  <c r="DG210" i="10"/>
  <c r="DG209" i="10"/>
  <c r="DG206" i="10"/>
  <c r="DG212" i="10"/>
  <c r="DG207" i="10"/>
  <c r="DG214" i="10"/>
  <c r="DG211" i="10"/>
  <c r="DG213" i="10"/>
  <c r="DG208" i="10"/>
  <c r="DE168" i="10"/>
  <c r="DE49" i="25" s="1"/>
  <c r="DE101" i="27" s="1"/>
  <c r="DF56" i="3"/>
  <c r="DF55" i="3"/>
  <c r="DF58" i="3"/>
  <c r="DF57" i="3"/>
  <c r="DF54" i="3"/>
  <c r="DH22" i="3"/>
  <c r="DG24" i="3"/>
  <c r="DH79" i="11"/>
  <c r="DH80" i="11" s="1"/>
  <c r="DH15" i="11"/>
  <c r="DH27" i="11"/>
  <c r="DH11" i="12" s="1"/>
  <c r="DH95" i="12" s="1"/>
  <c r="DG5" i="12"/>
  <c r="DG5" i="11"/>
  <c r="DF3" i="12"/>
  <c r="DF3" i="11"/>
  <c r="DI4" i="12"/>
  <c r="DI4" i="11"/>
  <c r="DH10" i="6"/>
  <c r="DG65" i="3"/>
  <c r="DG101" i="12" s="1"/>
  <c r="DG133" i="12" s="1"/>
  <c r="DG5" i="6"/>
  <c r="DH51" i="6"/>
  <c r="DH16" i="6"/>
  <c r="DG21" i="6"/>
  <c r="DG228" i="25" s="1"/>
  <c r="DG29" i="6"/>
  <c r="DG236" i="25" s="1"/>
  <c r="DG31" i="6"/>
  <c r="DG238" i="25" s="1"/>
  <c r="DG25" i="6"/>
  <c r="DG232" i="25" s="1"/>
  <c r="DG27" i="6"/>
  <c r="DG234" i="25" s="1"/>
  <c r="DG36" i="6"/>
  <c r="DG243" i="25" s="1"/>
  <c r="DG28" i="6"/>
  <c r="DG235" i="25" s="1"/>
  <c r="DG34" i="6"/>
  <c r="DG241" i="25" s="1"/>
  <c r="DG37" i="6"/>
  <c r="DG244" i="25" s="1"/>
  <c r="DG20" i="6"/>
  <c r="DG227" i="25" s="1"/>
  <c r="DG22" i="6"/>
  <c r="DG229" i="25" s="1"/>
  <c r="DG33" i="6"/>
  <c r="DG240" i="25" s="1"/>
  <c r="DG26" i="6"/>
  <c r="DG233" i="25" s="1"/>
  <c r="DG35" i="6"/>
  <c r="DG242" i="25" s="1"/>
  <c r="DG23" i="6"/>
  <c r="DG230" i="25" s="1"/>
  <c r="DG32" i="6"/>
  <c r="DG239" i="25" s="1"/>
  <c r="DG24" i="6"/>
  <c r="DG231" i="25" s="1"/>
  <c r="DG30" i="6"/>
  <c r="DG237" i="25" s="1"/>
  <c r="DG19" i="6"/>
  <c r="DG226" i="25" s="1"/>
  <c r="DI4" i="6"/>
  <c r="DH33" i="3"/>
  <c r="DH41" i="10" s="1"/>
  <c r="DG98" i="3"/>
  <c r="DG248" i="10" s="1"/>
  <c r="DJ52" i="3"/>
  <c r="DH27" i="3"/>
  <c r="DJ51" i="3"/>
  <c r="DI94" i="3"/>
  <c r="DI93" i="3"/>
  <c r="DI43" i="3"/>
  <c r="DI44" i="3"/>
  <c r="DI38" i="3"/>
  <c r="DI39" i="3"/>
  <c r="DI41" i="3"/>
  <c r="DI42" i="3"/>
  <c r="DI30" i="3"/>
  <c r="DI36" i="3"/>
  <c r="DI40" i="3"/>
  <c r="DI26" i="3"/>
  <c r="DJ23" i="3"/>
  <c r="DI37" i="3"/>
  <c r="DJ48" i="3"/>
  <c r="DH104" i="3"/>
  <c r="DH108" i="3"/>
  <c r="DH109" i="3"/>
  <c r="DH106" i="3"/>
  <c r="DH107" i="3"/>
  <c r="DH103" i="3"/>
  <c r="DH101" i="3"/>
  <c r="DH102" i="3"/>
  <c r="DH97" i="3"/>
  <c r="DH260" i="10" s="1"/>
  <c r="DI90" i="3"/>
  <c r="DH89" i="3"/>
  <c r="DH91" i="3" s="1"/>
  <c r="DH105" i="3"/>
  <c r="DM50" i="3"/>
  <c r="DJ49" i="3"/>
  <c r="DI64" i="30" l="1"/>
  <c r="DI69" i="30"/>
  <c r="DI70" i="30"/>
  <c r="DI93" i="27" s="1"/>
  <c r="DI68" i="30"/>
  <c r="DF167" i="10"/>
  <c r="DF48" i="25"/>
  <c r="DI96" i="3"/>
  <c r="DI234" i="10" s="1"/>
  <c r="DI100" i="3"/>
  <c r="DJ35" i="3"/>
  <c r="DJ32" i="3"/>
  <c r="DJ31" i="3"/>
  <c r="DJ29" i="3"/>
  <c r="DJ72" i="7" s="1"/>
  <c r="DE221" i="10"/>
  <c r="DF38" i="25"/>
  <c r="DF66" i="25" s="1"/>
  <c r="DF77" i="27" s="1"/>
  <c r="DH142" i="28"/>
  <c r="DH138" i="28"/>
  <c r="CI347" i="7"/>
  <c r="CI348" i="7" s="1"/>
  <c r="CI344" i="7"/>
  <c r="CJ340" i="7" s="1"/>
  <c r="DG134" i="28"/>
  <c r="DE144" i="28"/>
  <c r="DF136" i="28"/>
  <c r="DF137" i="28" s="1"/>
  <c r="DF141" i="28" s="1"/>
  <c r="DF143" i="28" s="1"/>
  <c r="DF254" i="10" s="1"/>
  <c r="DD142" i="25"/>
  <c r="DF49" i="25"/>
  <c r="DF101" i="27" s="1"/>
  <c r="DE69" i="28"/>
  <c r="DE110" i="25"/>
  <c r="DE33" i="25"/>
  <c r="DE80" i="27" s="1"/>
  <c r="DE94" i="25"/>
  <c r="DE101" i="25" s="1"/>
  <c r="DE102" i="25" s="1"/>
  <c r="DE19" i="25"/>
  <c r="DE60" i="27" s="1"/>
  <c r="DE41" i="28"/>
  <c r="DH74" i="27"/>
  <c r="DH113" i="27" s="1"/>
  <c r="DE60" i="10"/>
  <c r="DE189" i="10" s="1"/>
  <c r="DG111" i="28"/>
  <c r="DG105" i="28"/>
  <c r="DG115" i="28"/>
  <c r="DG63" i="28"/>
  <c r="DH31" i="30"/>
  <c r="DI29" i="30"/>
  <c r="DI30" i="30"/>
  <c r="DI28" i="30"/>
  <c r="DI46" i="29" s="1"/>
  <c r="DI27" i="30"/>
  <c r="DG195" i="25"/>
  <c r="DG194" i="25"/>
  <c r="DG193" i="25"/>
  <c r="DG191" i="25"/>
  <c r="DG192" i="25"/>
  <c r="DG185" i="25"/>
  <c r="DG184" i="25"/>
  <c r="DG183" i="25"/>
  <c r="DG182" i="25"/>
  <c r="DG181" i="25"/>
  <c r="DG190" i="25"/>
  <c r="DG187" i="25"/>
  <c r="DG188" i="25"/>
  <c r="DG189" i="25"/>
  <c r="DG180" i="25"/>
  <c r="DG179" i="25"/>
  <c r="DG178" i="25"/>
  <c r="DG177" i="25"/>
  <c r="DG176" i="25"/>
  <c r="DG186" i="25"/>
  <c r="DG268" i="25"/>
  <c r="DG52" i="25" s="1"/>
  <c r="DG219" i="25"/>
  <c r="DG135" i="28"/>
  <c r="DG130" i="28"/>
  <c r="DG67" i="28"/>
  <c r="DG66" i="28"/>
  <c r="DG39" i="28"/>
  <c r="DG38" i="28"/>
  <c r="DG3" i="10"/>
  <c r="DI155" i="28"/>
  <c r="DI156" i="28" s="1"/>
  <c r="DH72" i="30"/>
  <c r="DJ65" i="30"/>
  <c r="DI71" i="30"/>
  <c r="DH136" i="27"/>
  <c r="DH92" i="27"/>
  <c r="DG94" i="27"/>
  <c r="DG135" i="27"/>
  <c r="DG137" i="27" s="1"/>
  <c r="DI83" i="30"/>
  <c r="DI81" i="30"/>
  <c r="DI80" i="30"/>
  <c r="DI79" i="30"/>
  <c r="DI78" i="30"/>
  <c r="DI77" i="30"/>
  <c r="DI76" i="30"/>
  <c r="DI82" i="30"/>
  <c r="DI75" i="30"/>
  <c r="DI74" i="30"/>
  <c r="DI66" i="30"/>
  <c r="DE97" i="27"/>
  <c r="DE139" i="27"/>
  <c r="DE140" i="27" s="1"/>
  <c r="DE125" i="25"/>
  <c r="DE158" i="25"/>
  <c r="DE159" i="25" s="1"/>
  <c r="DF82" i="25"/>
  <c r="DF96" i="27" s="1"/>
  <c r="DF124" i="25"/>
  <c r="DD61" i="25"/>
  <c r="DD25" i="25"/>
  <c r="DD26" i="25" s="1"/>
  <c r="DF12" i="6"/>
  <c r="DF40" i="28"/>
  <c r="DB68" i="27"/>
  <c r="DD66" i="27"/>
  <c r="DD67" i="27" s="1"/>
  <c r="DD64" i="27"/>
  <c r="DH2" i="26"/>
  <c r="DH2" i="28"/>
  <c r="DH104" i="28" s="1"/>
  <c r="DG1" i="26"/>
  <c r="DG1" i="28"/>
  <c r="DC68" i="27"/>
  <c r="DF68" i="28"/>
  <c r="DE78" i="27"/>
  <c r="DE109" i="25"/>
  <c r="DF108" i="25"/>
  <c r="DF109" i="25" s="1"/>
  <c r="DH73" i="27"/>
  <c r="DG112" i="27"/>
  <c r="DG114" i="27" s="1"/>
  <c r="DG75" i="27"/>
  <c r="DH2" i="27"/>
  <c r="DH2" i="25"/>
  <c r="DH2" i="29"/>
  <c r="DE10" i="12"/>
  <c r="DE5" i="8" s="1"/>
  <c r="DH25" i="30"/>
  <c r="DH1" i="30"/>
  <c r="DH47" i="29"/>
  <c r="DH23" i="29"/>
  <c r="DH48" i="29" s="1"/>
  <c r="DH49" i="29" s="1"/>
  <c r="DI2" i="30"/>
  <c r="DI39" i="30"/>
  <c r="DI37" i="30"/>
  <c r="DI38" i="30"/>
  <c r="DI35" i="30"/>
  <c r="DJ24" i="30"/>
  <c r="DI42" i="30"/>
  <c r="DI36" i="30"/>
  <c r="DI34" i="30"/>
  <c r="DI23" i="30"/>
  <c r="DI40" i="30"/>
  <c r="DI33" i="30"/>
  <c r="DI41" i="30"/>
  <c r="DG1" i="27"/>
  <c r="DG1" i="25"/>
  <c r="DG1" i="29"/>
  <c r="DD113" i="12"/>
  <c r="DD10" i="12"/>
  <c r="DD5" i="8" s="1"/>
  <c r="DF149" i="10"/>
  <c r="DG3" i="12"/>
  <c r="DG3" i="6"/>
  <c r="DG3" i="11"/>
  <c r="DG3" i="7"/>
  <c r="DI15" i="10"/>
  <c r="DI202" i="7"/>
  <c r="DI278" i="7"/>
  <c r="DI150" i="7"/>
  <c r="DI97" i="7"/>
  <c r="DF154" i="10"/>
  <c r="DF144" i="10"/>
  <c r="DF66" i="10"/>
  <c r="DF83" i="10" s="1"/>
  <c r="DF177" i="10" s="1"/>
  <c r="DF155" i="10"/>
  <c r="DF17" i="10"/>
  <c r="DF238" i="10" s="1"/>
  <c r="DF156" i="10"/>
  <c r="DF204" i="10"/>
  <c r="DF87" i="10"/>
  <c r="DF272" i="10" s="1"/>
  <c r="DF43" i="10"/>
  <c r="DH53" i="10"/>
  <c r="DH47" i="10"/>
  <c r="DH51" i="10"/>
  <c r="DH48" i="10"/>
  <c r="DH54" i="10"/>
  <c r="DH52" i="10"/>
  <c r="DH50" i="10"/>
  <c r="DH46" i="10"/>
  <c r="DH49" i="10"/>
  <c r="DH45" i="10"/>
  <c r="DF341" i="10"/>
  <c r="DF351" i="10"/>
  <c r="DF353" i="10"/>
  <c r="DF352" i="10"/>
  <c r="DG58" i="10"/>
  <c r="DG48" i="25" s="1"/>
  <c r="DH28" i="10"/>
  <c r="DH23" i="10"/>
  <c r="DH24" i="10"/>
  <c r="DH22" i="10"/>
  <c r="DH26" i="10"/>
  <c r="DH21" i="10"/>
  <c r="DH27" i="10"/>
  <c r="DH25" i="10"/>
  <c r="DH20" i="10"/>
  <c r="DG219" i="10"/>
  <c r="DD338" i="7"/>
  <c r="DD189" i="10"/>
  <c r="DD176" i="10"/>
  <c r="DI202" i="10"/>
  <c r="DI64" i="10"/>
  <c r="DH73" i="10"/>
  <c r="DH70" i="10"/>
  <c r="DH68" i="10"/>
  <c r="DH74" i="10"/>
  <c r="DH69" i="10"/>
  <c r="DH72" i="10"/>
  <c r="DH75" i="10"/>
  <c r="DH77" i="10"/>
  <c r="DH71" i="10"/>
  <c r="DH76" i="10"/>
  <c r="DJ4" i="10"/>
  <c r="DJ4" i="7"/>
  <c r="DG81" i="10"/>
  <c r="DH207" i="10"/>
  <c r="DH213" i="10"/>
  <c r="DH215" i="10"/>
  <c r="DH210" i="10"/>
  <c r="DH214" i="10"/>
  <c r="DH206" i="10"/>
  <c r="DH208" i="10"/>
  <c r="DH212" i="10"/>
  <c r="DH211" i="10"/>
  <c r="DH209" i="10"/>
  <c r="DI201" i="7"/>
  <c r="DI96" i="7"/>
  <c r="DI149" i="7"/>
  <c r="DH5" i="10"/>
  <c r="DH5" i="7"/>
  <c r="DG56" i="3"/>
  <c r="DG55" i="3"/>
  <c r="DG57" i="3"/>
  <c r="DG54" i="3"/>
  <c r="DG58" i="3"/>
  <c r="DI22" i="3"/>
  <c r="DH24" i="3"/>
  <c r="DI79" i="11"/>
  <c r="DI80" i="11" s="1"/>
  <c r="DI27" i="11"/>
  <c r="DI11" i="12" s="1"/>
  <c r="DI95" i="12" s="1"/>
  <c r="DI15" i="11"/>
  <c r="DH5" i="12"/>
  <c r="DH5" i="11"/>
  <c r="DJ4" i="12"/>
  <c r="DJ4" i="11"/>
  <c r="DF17" i="11"/>
  <c r="DF20" i="11" s="1"/>
  <c r="DF18" i="11"/>
  <c r="DH65" i="3"/>
  <c r="DH101" i="12" s="1"/>
  <c r="DH133" i="12" s="1"/>
  <c r="DH5" i="6"/>
  <c r="DI51" i="6"/>
  <c r="DI16" i="6"/>
  <c r="DI10" i="6"/>
  <c r="DH25" i="6"/>
  <c r="DH232" i="25" s="1"/>
  <c r="DH20" i="6"/>
  <c r="DH227" i="25" s="1"/>
  <c r="DH27" i="6"/>
  <c r="DH234" i="25" s="1"/>
  <c r="DH31" i="6"/>
  <c r="DH238" i="25" s="1"/>
  <c r="DH28" i="6"/>
  <c r="DH235" i="25" s="1"/>
  <c r="DH36" i="6"/>
  <c r="DH243" i="25" s="1"/>
  <c r="DH26" i="6"/>
  <c r="DH233" i="25" s="1"/>
  <c r="DH23" i="6"/>
  <c r="DH230" i="25" s="1"/>
  <c r="DH32" i="6"/>
  <c r="DH239" i="25" s="1"/>
  <c r="DH33" i="6"/>
  <c r="DH240" i="25" s="1"/>
  <c r="DH22" i="6"/>
  <c r="DH229" i="25" s="1"/>
  <c r="DH37" i="6"/>
  <c r="DH244" i="25" s="1"/>
  <c r="DH34" i="6"/>
  <c r="DH241" i="25" s="1"/>
  <c r="DH29" i="6"/>
  <c r="DH236" i="25" s="1"/>
  <c r="DH24" i="6"/>
  <c r="DH231" i="25" s="1"/>
  <c r="DH19" i="6"/>
  <c r="DH226" i="25" s="1"/>
  <c r="DH35" i="6"/>
  <c r="DH242" i="25" s="1"/>
  <c r="DH21" i="6"/>
  <c r="DH228" i="25" s="1"/>
  <c r="DH30" i="6"/>
  <c r="DH237" i="25" s="1"/>
  <c r="DJ4" i="6"/>
  <c r="DJ94" i="3"/>
  <c r="DJ93" i="3"/>
  <c r="DJ42" i="3"/>
  <c r="DJ43" i="3"/>
  <c r="DJ41" i="3"/>
  <c r="DJ38" i="3"/>
  <c r="DJ44" i="3"/>
  <c r="DJ40" i="3"/>
  <c r="DJ39" i="3"/>
  <c r="DJ36" i="3"/>
  <c r="DJ30" i="3"/>
  <c r="DJ37" i="3"/>
  <c r="DK23" i="3"/>
  <c r="DJ26" i="3"/>
  <c r="DI27" i="3"/>
  <c r="DI33" i="3"/>
  <c r="DI41" i="10" s="1"/>
  <c r="DK51" i="3"/>
  <c r="DI109" i="3"/>
  <c r="DI107" i="3"/>
  <c r="DI108" i="3"/>
  <c r="DI106" i="3"/>
  <c r="DI104" i="3"/>
  <c r="DI105" i="3"/>
  <c r="DI103" i="3"/>
  <c r="DI101" i="3"/>
  <c r="DI102" i="3"/>
  <c r="DI97" i="3"/>
  <c r="DI260" i="10" s="1"/>
  <c r="DJ90" i="3"/>
  <c r="DI89" i="3"/>
  <c r="DI91" i="3" s="1"/>
  <c r="DI95" i="3"/>
  <c r="DI233" i="10" s="1"/>
  <c r="DK49" i="3"/>
  <c r="DN50" i="3"/>
  <c r="DK48" i="3"/>
  <c r="DH3" i="3"/>
  <c r="DH98" i="3"/>
  <c r="DH248" i="10" s="1"/>
  <c r="DK52" i="3"/>
  <c r="DD342" i="7"/>
  <c r="DJ64" i="30" l="1"/>
  <c r="DJ70" i="30"/>
  <c r="DJ93" i="27" s="1"/>
  <c r="DJ69" i="30"/>
  <c r="DJ68" i="30"/>
  <c r="DI142" i="28"/>
  <c r="DJ95" i="3"/>
  <c r="DJ233" i="10" s="1"/>
  <c r="DJ100" i="3"/>
  <c r="DK35" i="3"/>
  <c r="DK29" i="3"/>
  <c r="DK72" i="7" s="1"/>
  <c r="DK32" i="3"/>
  <c r="DK31" i="3"/>
  <c r="DJ96" i="3"/>
  <c r="DJ234" i="10" s="1"/>
  <c r="DG108" i="25"/>
  <c r="DG140" i="25" s="1"/>
  <c r="DG141" i="25" s="1"/>
  <c r="DG38" i="25"/>
  <c r="DG66" i="25" s="1"/>
  <c r="DG77" i="27" s="1"/>
  <c r="DG78" i="27" s="1"/>
  <c r="DI138" i="28"/>
  <c r="DG136" i="28"/>
  <c r="DG137" i="28" s="1"/>
  <c r="DG141" i="28" s="1"/>
  <c r="DG143" i="28" s="1"/>
  <c r="DG254" i="10" s="1"/>
  <c r="CJ347" i="7"/>
  <c r="CJ348" i="7" s="1"/>
  <c r="CJ344" i="7"/>
  <c r="CK340" i="7" s="1"/>
  <c r="DE176" i="10"/>
  <c r="DE338" i="7"/>
  <c r="DE343" i="7" s="1"/>
  <c r="DH134" i="28"/>
  <c r="DF144" i="28"/>
  <c r="DE142" i="25"/>
  <c r="DF69" i="28"/>
  <c r="DF110" i="25"/>
  <c r="DF33" i="25"/>
  <c r="DF80" i="27" s="1"/>
  <c r="DF94" i="25"/>
  <c r="DF101" i="25" s="1"/>
  <c r="DF102" i="25" s="1"/>
  <c r="DF19" i="25"/>
  <c r="DF60" i="27" s="1"/>
  <c r="DF41" i="28"/>
  <c r="DI74" i="27"/>
  <c r="DI113" i="27" s="1"/>
  <c r="DG204" i="10"/>
  <c r="DG264" i="10" s="1"/>
  <c r="DH63" i="28"/>
  <c r="DH105" i="28"/>
  <c r="DH111" i="28"/>
  <c r="DH115" i="28"/>
  <c r="DJ29" i="30"/>
  <c r="DJ30" i="30"/>
  <c r="DJ28" i="30"/>
  <c r="DJ46" i="29" s="1"/>
  <c r="DJ27" i="30"/>
  <c r="DI31" i="30"/>
  <c r="DH195" i="25"/>
  <c r="DH194" i="25"/>
  <c r="DH193" i="25"/>
  <c r="DH192" i="25"/>
  <c r="DH191" i="25"/>
  <c r="DH190" i="25"/>
  <c r="DH189" i="25"/>
  <c r="DH188" i="25"/>
  <c r="DH187" i="25"/>
  <c r="DH186" i="25"/>
  <c r="DH185" i="25"/>
  <c r="DH184" i="25"/>
  <c r="DH183" i="25"/>
  <c r="DH182" i="25"/>
  <c r="DH181" i="25"/>
  <c r="DH180" i="25"/>
  <c r="DH179" i="25"/>
  <c r="DH178" i="25"/>
  <c r="DH177" i="25"/>
  <c r="DH176" i="25"/>
  <c r="DH268" i="25"/>
  <c r="DH52" i="25" s="1"/>
  <c r="DH219" i="25"/>
  <c r="DE25" i="25"/>
  <c r="DE26" i="25" s="1"/>
  <c r="DH135" i="28"/>
  <c r="DH130" i="28"/>
  <c r="DH67" i="28"/>
  <c r="DH66" i="28"/>
  <c r="DH39" i="28"/>
  <c r="DH38" i="28"/>
  <c r="DJ155" i="28"/>
  <c r="DJ156" i="28" s="1"/>
  <c r="DG18" i="11"/>
  <c r="DG21" i="11" s="1"/>
  <c r="DG23" i="11" s="1"/>
  <c r="DG17" i="11"/>
  <c r="DG20" i="11" s="1"/>
  <c r="DJ83" i="30"/>
  <c r="DJ82" i="30"/>
  <c r="DJ81" i="30"/>
  <c r="DJ80" i="30"/>
  <c r="DJ79" i="30"/>
  <c r="DJ78" i="30"/>
  <c r="DJ77" i="30"/>
  <c r="DJ75" i="30"/>
  <c r="DJ74" i="30"/>
  <c r="DJ76" i="30"/>
  <c r="DJ66" i="30"/>
  <c r="DI72" i="30"/>
  <c r="DH94" i="27"/>
  <c r="DH135" i="27"/>
  <c r="DH137" i="27" s="1"/>
  <c r="DI136" i="27"/>
  <c r="DI92" i="27"/>
  <c r="DK65" i="30"/>
  <c r="DJ71" i="30"/>
  <c r="DF97" i="27"/>
  <c r="DF139" i="27"/>
  <c r="DF140" i="27" s="1"/>
  <c r="DF125" i="25"/>
  <c r="DF158" i="25"/>
  <c r="DF159" i="25" s="1"/>
  <c r="DG82" i="25"/>
  <c r="DG96" i="27" s="1"/>
  <c r="DG124" i="25"/>
  <c r="DE61" i="25"/>
  <c r="DG353" i="10"/>
  <c r="DG66" i="10"/>
  <c r="DG83" i="10" s="1"/>
  <c r="DG177" i="10" s="1"/>
  <c r="DG144" i="10"/>
  <c r="DG352" i="10"/>
  <c r="DG12" i="6"/>
  <c r="DG156" i="10"/>
  <c r="DG154" i="10"/>
  <c r="DG351" i="10"/>
  <c r="DG17" i="10"/>
  <c r="DG238" i="10" s="1"/>
  <c r="DG155" i="10"/>
  <c r="DG341" i="10"/>
  <c r="DG87" i="10"/>
  <c r="DG272" i="10" s="1"/>
  <c r="DG43" i="10"/>
  <c r="DG252" i="10" s="1"/>
  <c r="DD68" i="27"/>
  <c r="DG40" i="28"/>
  <c r="DE66" i="27"/>
  <c r="DE67" i="27" s="1"/>
  <c r="DE64" i="27"/>
  <c r="DI2" i="26"/>
  <c r="DI2" i="28"/>
  <c r="DI104" i="28" s="1"/>
  <c r="DH1" i="26"/>
  <c r="DH1" i="28"/>
  <c r="DG68" i="28"/>
  <c r="DF116" i="27"/>
  <c r="DF117" i="27" s="1"/>
  <c r="DE116" i="27"/>
  <c r="DE117" i="27" s="1"/>
  <c r="DF140" i="25"/>
  <c r="DF141" i="25" s="1"/>
  <c r="DI73" i="27"/>
  <c r="DH75" i="27"/>
  <c r="DH112" i="27"/>
  <c r="DH114" i="27" s="1"/>
  <c r="DI1" i="30"/>
  <c r="DI25" i="30"/>
  <c r="DI23" i="29"/>
  <c r="DI48" i="29" s="1"/>
  <c r="DI49" i="29" s="1"/>
  <c r="DI2" i="27"/>
  <c r="DI2" i="25"/>
  <c r="DI2" i="29"/>
  <c r="DH1" i="27"/>
  <c r="DH1" i="25"/>
  <c r="DH1" i="29"/>
  <c r="DJ36" i="30"/>
  <c r="DJ37" i="30"/>
  <c r="DJ2" i="30"/>
  <c r="DJ38" i="30"/>
  <c r="DJ34" i="30"/>
  <c r="DJ42" i="30"/>
  <c r="DJ33" i="30"/>
  <c r="DJ39" i="30"/>
  <c r="DK24" i="30"/>
  <c r="DJ40" i="30"/>
  <c r="DJ41" i="30"/>
  <c r="DJ35" i="30"/>
  <c r="DJ23" i="30"/>
  <c r="DI47" i="29"/>
  <c r="DF21" i="11"/>
  <c r="DF23" i="11"/>
  <c r="DF113" i="12" s="1"/>
  <c r="DH219" i="10"/>
  <c r="DI207" i="10"/>
  <c r="DI208" i="10"/>
  <c r="DI215" i="10"/>
  <c r="DI206" i="10"/>
  <c r="DI214" i="10"/>
  <c r="DI213" i="10"/>
  <c r="DI210" i="10"/>
  <c r="DI212" i="10"/>
  <c r="DI211" i="10"/>
  <c r="DI209" i="10"/>
  <c r="DF221" i="10"/>
  <c r="DF264" i="10"/>
  <c r="DK4" i="10"/>
  <c r="DK4" i="7"/>
  <c r="DJ278" i="7"/>
  <c r="DJ15" i="10"/>
  <c r="DJ150" i="7"/>
  <c r="DJ202" i="7"/>
  <c r="DJ97" i="7"/>
  <c r="DH81" i="10"/>
  <c r="DH3" i="10"/>
  <c r="DH3" i="7"/>
  <c r="DG168" i="10"/>
  <c r="DG49" i="25" s="1"/>
  <c r="DG101" i="27" s="1"/>
  <c r="DJ201" i="7"/>
  <c r="DJ149" i="7"/>
  <c r="DJ96" i="7"/>
  <c r="DJ64" i="10"/>
  <c r="DJ202" i="10"/>
  <c r="DH58" i="10"/>
  <c r="DH48" i="25" s="1"/>
  <c r="DI21" i="10"/>
  <c r="DI24" i="10"/>
  <c r="DI27" i="10"/>
  <c r="DI23" i="10"/>
  <c r="DI20" i="10"/>
  <c r="DI25" i="10"/>
  <c r="DI26" i="10"/>
  <c r="DI28" i="10"/>
  <c r="DI22" i="10"/>
  <c r="DD343" i="7"/>
  <c r="DI45" i="10"/>
  <c r="DI50" i="10"/>
  <c r="DI53" i="10"/>
  <c r="DI49" i="10"/>
  <c r="DI52" i="10"/>
  <c r="DI46" i="10"/>
  <c r="DI54" i="10"/>
  <c r="DI48" i="10"/>
  <c r="DI47" i="10"/>
  <c r="DI51" i="10"/>
  <c r="DI5" i="10"/>
  <c r="DI5" i="7"/>
  <c r="DI74" i="10"/>
  <c r="DI76" i="10"/>
  <c r="DI70" i="10"/>
  <c r="DI69" i="10"/>
  <c r="DI75" i="10"/>
  <c r="DI68" i="10"/>
  <c r="DI73" i="10"/>
  <c r="DI72" i="10"/>
  <c r="DI77" i="10"/>
  <c r="DI71" i="10"/>
  <c r="DG167" i="10"/>
  <c r="DG149" i="10"/>
  <c r="DF252" i="10"/>
  <c r="DF60" i="10"/>
  <c r="DH56" i="3"/>
  <c r="DH54" i="3"/>
  <c r="DH58" i="3"/>
  <c r="DH57" i="3"/>
  <c r="DH55" i="3"/>
  <c r="DJ22" i="3"/>
  <c r="DI24" i="3"/>
  <c r="DH3" i="12"/>
  <c r="DH3" i="11"/>
  <c r="DI5" i="12"/>
  <c r="DI5" i="11"/>
  <c r="DK4" i="11"/>
  <c r="DK4" i="12"/>
  <c r="DJ79" i="11"/>
  <c r="DJ80" i="11" s="1"/>
  <c r="DJ27" i="11"/>
  <c r="DJ11" i="12" s="1"/>
  <c r="DJ95" i="12" s="1"/>
  <c r="DJ15" i="11"/>
  <c r="DK4" i="6"/>
  <c r="DJ10" i="6"/>
  <c r="DI25" i="6"/>
  <c r="DI232" i="25" s="1"/>
  <c r="DI21" i="6"/>
  <c r="DI228" i="25" s="1"/>
  <c r="DI29" i="6"/>
  <c r="DI236" i="25" s="1"/>
  <c r="DI27" i="6"/>
  <c r="DI234" i="25" s="1"/>
  <c r="DI28" i="6"/>
  <c r="DI235" i="25" s="1"/>
  <c r="DI34" i="6"/>
  <c r="DI241" i="25" s="1"/>
  <c r="DI23" i="6"/>
  <c r="DI230" i="25" s="1"/>
  <c r="DI24" i="6"/>
  <c r="DI231" i="25" s="1"/>
  <c r="DI20" i="6"/>
  <c r="DI227" i="25" s="1"/>
  <c r="DI31" i="6"/>
  <c r="DI238" i="25" s="1"/>
  <c r="DI33" i="6"/>
  <c r="DI240" i="25" s="1"/>
  <c r="DI26" i="6"/>
  <c r="DI233" i="25" s="1"/>
  <c r="DI32" i="6"/>
  <c r="DI239" i="25" s="1"/>
  <c r="DI30" i="6"/>
  <c r="DI237" i="25" s="1"/>
  <c r="DI35" i="6"/>
  <c r="DI242" i="25" s="1"/>
  <c r="DI22" i="6"/>
  <c r="DI229" i="25" s="1"/>
  <c r="DI37" i="6"/>
  <c r="DI244" i="25" s="1"/>
  <c r="DI36" i="6"/>
  <c r="DI243" i="25" s="1"/>
  <c r="DI19" i="6"/>
  <c r="DI226" i="25" s="1"/>
  <c r="DJ16" i="6"/>
  <c r="DJ51" i="6"/>
  <c r="DH3" i="6"/>
  <c r="DI65" i="3"/>
  <c r="DI101" i="12" s="1"/>
  <c r="DI133" i="12" s="1"/>
  <c r="DI5" i="6"/>
  <c r="DK94" i="3"/>
  <c r="DK93" i="3"/>
  <c r="DK41" i="3"/>
  <c r="DK38" i="3"/>
  <c r="DK30" i="3"/>
  <c r="DK44" i="3"/>
  <c r="DK42" i="3"/>
  <c r="DK40" i="3"/>
  <c r="DK37" i="3"/>
  <c r="DK39" i="3"/>
  <c r="DK36" i="3"/>
  <c r="DL23" i="3"/>
  <c r="DK43" i="3"/>
  <c r="DK26" i="3"/>
  <c r="DL48" i="3"/>
  <c r="DL51" i="3"/>
  <c r="DL49" i="3"/>
  <c r="DO50" i="3"/>
  <c r="DJ108" i="3"/>
  <c r="DJ106" i="3"/>
  <c r="DJ104" i="3"/>
  <c r="DJ103" i="3"/>
  <c r="DJ109" i="3"/>
  <c r="DJ102" i="3"/>
  <c r="DJ105" i="3"/>
  <c r="DJ97" i="3"/>
  <c r="DJ260" i="10" s="1"/>
  <c r="DK90" i="3"/>
  <c r="DJ89" i="3"/>
  <c r="DJ91" i="3" s="1"/>
  <c r="DJ107" i="3"/>
  <c r="DJ101" i="3"/>
  <c r="DI3" i="3"/>
  <c r="DJ33" i="3"/>
  <c r="DJ41" i="10" s="1"/>
  <c r="DL52" i="3"/>
  <c r="DI98" i="3"/>
  <c r="DI248" i="10" s="1"/>
  <c r="DJ27" i="3"/>
  <c r="DE342" i="7"/>
  <c r="DK64" i="30" l="1"/>
  <c r="DK68" i="30"/>
  <c r="DK70" i="30"/>
  <c r="DK93" i="27" s="1"/>
  <c r="DK69" i="30"/>
  <c r="DJ142" i="28"/>
  <c r="DK95" i="3"/>
  <c r="DK233" i="10" s="1"/>
  <c r="DK100" i="3"/>
  <c r="DL32" i="3"/>
  <c r="DL29" i="3"/>
  <c r="DL72" i="7" s="1"/>
  <c r="DL31" i="3"/>
  <c r="DL35" i="3"/>
  <c r="DG109" i="25"/>
  <c r="DK96" i="3"/>
  <c r="DK234" i="10" s="1"/>
  <c r="DG221" i="10"/>
  <c r="DH38" i="25"/>
  <c r="DH66" i="25" s="1"/>
  <c r="DH77" i="27" s="1"/>
  <c r="DH136" i="28"/>
  <c r="DH137" i="28" s="1"/>
  <c r="DH141" i="28" s="1"/>
  <c r="DH143" i="28" s="1"/>
  <c r="DH254" i="10" s="1"/>
  <c r="CK347" i="7"/>
  <c r="CK348" i="7" s="1"/>
  <c r="CK344" i="7"/>
  <c r="CL340" i="7" s="1"/>
  <c r="DJ138" i="28"/>
  <c r="DI134" i="28"/>
  <c r="DG144" i="28"/>
  <c r="DF142" i="25"/>
  <c r="DG41" i="28"/>
  <c r="DG19" i="25"/>
  <c r="DG60" i="27" s="1"/>
  <c r="DG94" i="25"/>
  <c r="DG101" i="25" s="1"/>
  <c r="DG102" i="25" s="1"/>
  <c r="DG69" i="28"/>
  <c r="DG33" i="25"/>
  <c r="DG80" i="27" s="1"/>
  <c r="DG110" i="25"/>
  <c r="DJ74" i="27"/>
  <c r="DJ113" i="27" s="1"/>
  <c r="DH12" i="6"/>
  <c r="DG60" i="10"/>
  <c r="DG176" i="10" s="1"/>
  <c r="DI63" i="28"/>
  <c r="DI115" i="28"/>
  <c r="DI111" i="28"/>
  <c r="DI105" i="28"/>
  <c r="DJ31" i="30"/>
  <c r="DK30" i="30"/>
  <c r="DK29" i="30"/>
  <c r="DK27" i="30"/>
  <c r="DK28" i="30"/>
  <c r="DK46" i="29" s="1"/>
  <c r="DI195" i="25"/>
  <c r="DI194" i="25"/>
  <c r="DI193" i="25"/>
  <c r="DI192" i="25"/>
  <c r="DI191" i="25"/>
  <c r="DI190" i="25"/>
  <c r="DI189" i="25"/>
  <c r="DI188" i="25"/>
  <c r="DI187" i="25"/>
  <c r="DI186" i="25"/>
  <c r="DI185" i="25"/>
  <c r="DI180" i="25"/>
  <c r="DI179" i="25"/>
  <c r="DI178" i="25"/>
  <c r="DI177" i="25"/>
  <c r="DI176" i="25"/>
  <c r="DI181" i="25"/>
  <c r="DI182" i="25"/>
  <c r="DI184" i="25"/>
  <c r="DI183" i="25"/>
  <c r="DI268" i="25"/>
  <c r="DI52" i="25" s="1"/>
  <c r="DI219" i="25"/>
  <c r="DI135" i="28"/>
  <c r="DI130" i="28"/>
  <c r="DI67" i="28"/>
  <c r="DI66" i="28"/>
  <c r="DI39" i="28"/>
  <c r="DI38" i="28"/>
  <c r="DK155" i="28"/>
  <c r="DK156" i="28" s="1"/>
  <c r="DL65" i="30"/>
  <c r="DK71" i="30"/>
  <c r="DI94" i="27"/>
  <c r="DI135" i="27"/>
  <c r="DI137" i="27" s="1"/>
  <c r="DJ136" i="27"/>
  <c r="DJ92" i="27"/>
  <c r="DK83" i="30"/>
  <c r="DK82" i="30"/>
  <c r="DK81" i="30"/>
  <c r="DK80" i="30"/>
  <c r="DK79" i="30"/>
  <c r="DK78" i="30"/>
  <c r="DK77" i="30"/>
  <c r="DK75" i="30"/>
  <c r="DK74" i="30"/>
  <c r="DK76" i="30"/>
  <c r="DK66" i="30"/>
  <c r="DJ72" i="30"/>
  <c r="DG97" i="27"/>
  <c r="DG139" i="27"/>
  <c r="DG140" i="27" s="1"/>
  <c r="DG125" i="25"/>
  <c r="DG158" i="25"/>
  <c r="DG159" i="25" s="1"/>
  <c r="DH82" i="25"/>
  <c r="DH96" i="27" s="1"/>
  <c r="DH124" i="25"/>
  <c r="DF25" i="25"/>
  <c r="DF26" i="25" s="1"/>
  <c r="DF61" i="25"/>
  <c r="DH68" i="28"/>
  <c r="DH40" i="28"/>
  <c r="DJ2" i="26"/>
  <c r="DJ2" i="28"/>
  <c r="DJ104" i="28" s="1"/>
  <c r="DF64" i="27"/>
  <c r="DF66" i="27"/>
  <c r="DF67" i="27" s="1"/>
  <c r="DE68" i="27"/>
  <c r="DI1" i="26"/>
  <c r="DI1" i="28"/>
  <c r="DF78" i="27"/>
  <c r="DH108" i="25"/>
  <c r="DH109" i="25" s="1"/>
  <c r="DJ73" i="27"/>
  <c r="DI112" i="27"/>
  <c r="DI114" i="27" s="1"/>
  <c r="DI75" i="27"/>
  <c r="DG116" i="27"/>
  <c r="DG117" i="27" s="1"/>
  <c r="DJ1" i="30"/>
  <c r="DJ25" i="30"/>
  <c r="DJ23" i="29"/>
  <c r="DJ48" i="29" s="1"/>
  <c r="DJ49" i="29" s="1"/>
  <c r="DJ2" i="27"/>
  <c r="DJ2" i="29"/>
  <c r="DJ2" i="25"/>
  <c r="DJ47" i="29"/>
  <c r="DK42" i="30"/>
  <c r="DK38" i="30"/>
  <c r="DK37" i="30"/>
  <c r="DK23" i="30"/>
  <c r="DK40" i="30"/>
  <c r="DK41" i="30"/>
  <c r="DK39" i="30"/>
  <c r="DK36" i="30"/>
  <c r="DK33" i="30"/>
  <c r="DK2" i="30"/>
  <c r="DK35" i="30"/>
  <c r="DK34" i="30"/>
  <c r="DL24" i="30"/>
  <c r="DI1" i="27"/>
  <c r="DI1" i="25"/>
  <c r="DI1" i="29"/>
  <c r="DG10" i="12"/>
  <c r="DG5" i="8" s="1"/>
  <c r="DG113" i="12"/>
  <c r="DF10" i="12"/>
  <c r="DF5" i="8" s="1"/>
  <c r="DI219" i="10"/>
  <c r="DI58" i="10"/>
  <c r="DI48" i="25" s="1"/>
  <c r="DH167" i="10"/>
  <c r="DH149" i="10"/>
  <c r="DJ5" i="10"/>
  <c r="DJ5" i="7"/>
  <c r="DF338" i="7"/>
  <c r="DF176" i="10"/>
  <c r="DF189" i="10"/>
  <c r="DJ212" i="10"/>
  <c r="DJ214" i="10"/>
  <c r="DJ211" i="10"/>
  <c r="DJ206" i="10"/>
  <c r="DJ207" i="10"/>
  <c r="DJ210" i="10"/>
  <c r="DJ208" i="10"/>
  <c r="DJ213" i="10"/>
  <c r="DJ215" i="10"/>
  <c r="DJ209" i="10"/>
  <c r="DH66" i="10"/>
  <c r="DH83" i="10" s="1"/>
  <c r="DH177" i="10" s="1"/>
  <c r="DH155" i="10"/>
  <c r="DH144" i="10"/>
  <c r="DH17" i="10"/>
  <c r="DH238" i="10" s="1"/>
  <c r="DH204" i="10"/>
  <c r="DH87" i="10"/>
  <c r="DH272" i="10" s="1"/>
  <c r="DH154" i="10"/>
  <c r="DH156" i="10"/>
  <c r="DH43" i="10"/>
  <c r="DH252" i="10" s="1"/>
  <c r="DJ21" i="10"/>
  <c r="DJ24" i="10"/>
  <c r="DJ22" i="10"/>
  <c r="DJ23" i="10"/>
  <c r="DJ25" i="10"/>
  <c r="DJ27" i="10"/>
  <c r="DJ26" i="10"/>
  <c r="DJ28" i="10"/>
  <c r="DJ20" i="10"/>
  <c r="DJ77" i="10"/>
  <c r="DJ69" i="10"/>
  <c r="DJ72" i="10"/>
  <c r="DJ70" i="10"/>
  <c r="DJ74" i="10"/>
  <c r="DJ76" i="10"/>
  <c r="DJ75" i="10"/>
  <c r="DJ73" i="10"/>
  <c r="DJ68" i="10"/>
  <c r="DJ71" i="10"/>
  <c r="DH168" i="10"/>
  <c r="DH49" i="25" s="1"/>
  <c r="DH101" i="27" s="1"/>
  <c r="DK201" i="7"/>
  <c r="DK149" i="7"/>
  <c r="DK96" i="7"/>
  <c r="DJ52" i="10"/>
  <c r="DJ45" i="10"/>
  <c r="DJ53" i="10"/>
  <c r="DJ47" i="10"/>
  <c r="DJ46" i="10"/>
  <c r="DJ54" i="10"/>
  <c r="DJ51" i="10"/>
  <c r="DJ50" i="10"/>
  <c r="DJ48" i="10"/>
  <c r="DJ49" i="10"/>
  <c r="DL4" i="10"/>
  <c r="DL4" i="7"/>
  <c r="DK15" i="10"/>
  <c r="DK278" i="7"/>
  <c r="DK150" i="7"/>
  <c r="DK202" i="7"/>
  <c r="DK97" i="7"/>
  <c r="DI81" i="10"/>
  <c r="DK64" i="10"/>
  <c r="DK202" i="10"/>
  <c r="DI3" i="10"/>
  <c r="DI3" i="7"/>
  <c r="DH341" i="10"/>
  <c r="DH351" i="10"/>
  <c r="DH352" i="10"/>
  <c r="DH353" i="10"/>
  <c r="DI56" i="3"/>
  <c r="DI58" i="3"/>
  <c r="DI55" i="3"/>
  <c r="DI57" i="3"/>
  <c r="DI54" i="3"/>
  <c r="DJ24" i="3"/>
  <c r="DK22" i="3"/>
  <c r="DJ5" i="12"/>
  <c r="DJ5" i="11"/>
  <c r="DI3" i="12"/>
  <c r="DI3" i="11"/>
  <c r="DL4" i="12"/>
  <c r="DL4" i="11"/>
  <c r="DK79" i="11"/>
  <c r="DK80" i="11" s="1"/>
  <c r="DK27" i="11"/>
  <c r="DK11" i="12" s="1"/>
  <c r="DK95" i="12" s="1"/>
  <c r="DK15" i="11"/>
  <c r="DH17" i="11"/>
  <c r="DH20" i="11" s="1"/>
  <c r="DH18" i="11"/>
  <c r="DJ25" i="6"/>
  <c r="DJ232" i="25" s="1"/>
  <c r="DJ21" i="6"/>
  <c r="DJ228" i="25" s="1"/>
  <c r="DJ29" i="6"/>
  <c r="DJ236" i="25" s="1"/>
  <c r="DJ20" i="6"/>
  <c r="DJ227" i="25" s="1"/>
  <c r="DJ33" i="6"/>
  <c r="DJ240" i="25" s="1"/>
  <c r="DJ26" i="6"/>
  <c r="DJ233" i="25" s="1"/>
  <c r="DJ28" i="6"/>
  <c r="DJ235" i="25" s="1"/>
  <c r="DJ34" i="6"/>
  <c r="DJ241" i="25" s="1"/>
  <c r="DJ32" i="6"/>
  <c r="DJ239" i="25" s="1"/>
  <c r="DJ22" i="6"/>
  <c r="DJ229" i="25" s="1"/>
  <c r="DJ31" i="6"/>
  <c r="DJ238" i="25" s="1"/>
  <c r="DJ27" i="6"/>
  <c r="DJ234" i="25" s="1"/>
  <c r="DJ36" i="6"/>
  <c r="DJ243" i="25" s="1"/>
  <c r="DJ24" i="6"/>
  <c r="DJ231" i="25" s="1"/>
  <c r="DJ37" i="6"/>
  <c r="DJ244" i="25" s="1"/>
  <c r="DJ23" i="6"/>
  <c r="DJ230" i="25" s="1"/>
  <c r="DJ30" i="6"/>
  <c r="DJ237" i="25" s="1"/>
  <c r="DJ19" i="6"/>
  <c r="DJ226" i="25" s="1"/>
  <c r="DJ35" i="6"/>
  <c r="DJ242" i="25" s="1"/>
  <c r="DK10" i="6"/>
  <c r="DJ65" i="3"/>
  <c r="DJ101" i="12" s="1"/>
  <c r="DJ133" i="12" s="1"/>
  <c r="DJ5" i="6"/>
  <c r="DL4" i="6"/>
  <c r="DK16" i="6"/>
  <c r="DK51" i="6"/>
  <c r="DI3" i="6"/>
  <c r="DJ3" i="3"/>
  <c r="DJ98" i="3"/>
  <c r="DJ248" i="10" s="1"/>
  <c r="DL93" i="3"/>
  <c r="DL94" i="3"/>
  <c r="DL43" i="3"/>
  <c r="DL41" i="3"/>
  <c r="DL38" i="3"/>
  <c r="DL30" i="3"/>
  <c r="DL44" i="3"/>
  <c r="DL42" i="3"/>
  <c r="DL40" i="3"/>
  <c r="DL36" i="3"/>
  <c r="DL26" i="3"/>
  <c r="DL37" i="3"/>
  <c r="DM23" i="3"/>
  <c r="DL39" i="3"/>
  <c r="DP50" i="3"/>
  <c r="DM48" i="3"/>
  <c r="DM52" i="3"/>
  <c r="DM49" i="3"/>
  <c r="DK33" i="3"/>
  <c r="DK41" i="10" s="1"/>
  <c r="DK109" i="3"/>
  <c r="DK107" i="3"/>
  <c r="DK105" i="3"/>
  <c r="DK104" i="3"/>
  <c r="DK106" i="3"/>
  <c r="DK102" i="3"/>
  <c r="DK103" i="3"/>
  <c r="DK97" i="3"/>
  <c r="DK260" i="10" s="1"/>
  <c r="DK108" i="3"/>
  <c r="DL90" i="3"/>
  <c r="DK101" i="3"/>
  <c r="DK89" i="3"/>
  <c r="DK91" i="3" s="1"/>
  <c r="DM51" i="3"/>
  <c r="DK27" i="3"/>
  <c r="DF342" i="7"/>
  <c r="DL64" i="30" l="1"/>
  <c r="DL66" i="30" s="1"/>
  <c r="DL69" i="30"/>
  <c r="DL68" i="30"/>
  <c r="DL70" i="30"/>
  <c r="DK142" i="28"/>
  <c r="DL95" i="3"/>
  <c r="DL233" i="10" s="1"/>
  <c r="DL100" i="3"/>
  <c r="DM35" i="3"/>
  <c r="DM29" i="3"/>
  <c r="DM72" i="7" s="1"/>
  <c r="DM31" i="3"/>
  <c r="DM32" i="3"/>
  <c r="DL93" i="27"/>
  <c r="DL96" i="3"/>
  <c r="DL234" i="10" s="1"/>
  <c r="DI108" i="25"/>
  <c r="DI140" i="25" s="1"/>
  <c r="DI141" i="25" s="1"/>
  <c r="DI38" i="25"/>
  <c r="DI66" i="25" s="1"/>
  <c r="DI77" i="27" s="1"/>
  <c r="DK138" i="28"/>
  <c r="CL344" i="7"/>
  <c r="CM340" i="7" s="1"/>
  <c r="CL347" i="7"/>
  <c r="CL348" i="7" s="1"/>
  <c r="DJ134" i="28"/>
  <c r="DH144" i="28"/>
  <c r="DI136" i="28"/>
  <c r="DI137" i="28" s="1"/>
  <c r="DI141" i="28" s="1"/>
  <c r="DI143" i="28" s="1"/>
  <c r="DI254" i="10" s="1"/>
  <c r="DH19" i="25"/>
  <c r="DH60" i="27" s="1"/>
  <c r="DH94" i="25"/>
  <c r="DH101" i="25" s="1"/>
  <c r="DH102" i="25" s="1"/>
  <c r="DH69" i="28"/>
  <c r="DH33" i="25"/>
  <c r="DH80" i="27" s="1"/>
  <c r="DH110" i="25"/>
  <c r="DH41" i="28"/>
  <c r="DG189" i="10"/>
  <c r="DK74" i="27"/>
  <c r="DK113" i="27" s="1"/>
  <c r="DI12" i="6"/>
  <c r="DG338" i="7"/>
  <c r="DG343" i="7" s="1"/>
  <c r="DJ115" i="28"/>
  <c r="DJ111" i="28"/>
  <c r="DJ63" i="28"/>
  <c r="DJ105" i="28"/>
  <c r="DL29" i="30"/>
  <c r="DL30" i="30"/>
  <c r="DL28" i="30"/>
  <c r="DL46" i="29" s="1"/>
  <c r="DL27" i="30"/>
  <c r="DK31" i="30"/>
  <c r="DJ192" i="25"/>
  <c r="DJ191" i="25"/>
  <c r="DJ190" i="25"/>
  <c r="DJ195" i="25"/>
  <c r="DJ194" i="25"/>
  <c r="DJ193" i="25"/>
  <c r="DJ189" i="25"/>
  <c r="DJ188" i="25"/>
  <c r="DJ187" i="25"/>
  <c r="DJ186" i="25"/>
  <c r="DJ185" i="25"/>
  <c r="DJ184" i="25"/>
  <c r="DJ183" i="25"/>
  <c r="DJ182" i="25"/>
  <c r="DJ181" i="25"/>
  <c r="DJ177" i="25"/>
  <c r="DJ176" i="25"/>
  <c r="DJ180" i="25"/>
  <c r="DJ179" i="25"/>
  <c r="DJ178" i="25"/>
  <c r="DJ268" i="25"/>
  <c r="DJ52" i="25" s="1"/>
  <c r="DJ219" i="25"/>
  <c r="DJ135" i="28"/>
  <c r="DJ130" i="28"/>
  <c r="DJ67" i="28"/>
  <c r="DJ66" i="28"/>
  <c r="DJ39" i="28"/>
  <c r="DJ38" i="28"/>
  <c r="DL155" i="28"/>
  <c r="DL156" i="28" s="1"/>
  <c r="DK136" i="27"/>
  <c r="DK92" i="27"/>
  <c r="DK72" i="30"/>
  <c r="DJ94" i="27"/>
  <c r="DJ135" i="27"/>
  <c r="DJ137" i="27" s="1"/>
  <c r="DL83" i="30"/>
  <c r="DL81" i="30"/>
  <c r="DL80" i="30"/>
  <c r="DL79" i="30"/>
  <c r="DL78" i="30"/>
  <c r="DL77" i="30"/>
  <c r="DL82" i="30"/>
  <c r="DL75" i="30"/>
  <c r="DL74" i="30"/>
  <c r="DL76" i="30"/>
  <c r="DM65" i="30"/>
  <c r="DL71" i="30"/>
  <c r="DH97" i="27"/>
  <c r="DH139" i="27"/>
  <c r="DH140" i="27" s="1"/>
  <c r="DH125" i="25"/>
  <c r="DH158" i="25"/>
  <c r="DH159" i="25" s="1"/>
  <c r="DI82" i="25"/>
  <c r="DI96" i="27" s="1"/>
  <c r="DI124" i="25"/>
  <c r="DG142" i="25"/>
  <c r="DF68" i="27"/>
  <c r="DH116" i="27"/>
  <c r="DH117" i="27" s="1"/>
  <c r="DG25" i="25"/>
  <c r="DG26" i="25" s="1"/>
  <c r="DG61" i="25"/>
  <c r="DI68" i="28"/>
  <c r="DK2" i="26"/>
  <c r="DK2" i="28"/>
  <c r="DK104" i="28" s="1"/>
  <c r="DJ1" i="26"/>
  <c r="DJ1" i="28"/>
  <c r="DI40" i="28"/>
  <c r="DH140" i="25"/>
  <c r="DH141" i="25" s="1"/>
  <c r="DK73" i="27"/>
  <c r="DJ112" i="27"/>
  <c r="DJ114" i="27" s="1"/>
  <c r="DJ75" i="27"/>
  <c r="DK2" i="27"/>
  <c r="DK2" i="29"/>
  <c r="DK2" i="25"/>
  <c r="DL40" i="30"/>
  <c r="DL35" i="30"/>
  <c r="DL36" i="30"/>
  <c r="DM24" i="30"/>
  <c r="DL41" i="30"/>
  <c r="DL38" i="30"/>
  <c r="DL33" i="30"/>
  <c r="DL2" i="30"/>
  <c r="DL42" i="30"/>
  <c r="DL34" i="30"/>
  <c r="DL23" i="30"/>
  <c r="DL39" i="30"/>
  <c r="DL37" i="30"/>
  <c r="DK47" i="29"/>
  <c r="DK25" i="30"/>
  <c r="DK1" i="30"/>
  <c r="DK23" i="29"/>
  <c r="DK48" i="29" s="1"/>
  <c r="DK49" i="29" s="1"/>
  <c r="DJ1" i="27"/>
  <c r="DJ1" i="25"/>
  <c r="DJ1" i="29"/>
  <c r="DH21" i="11"/>
  <c r="DH23" i="11"/>
  <c r="DH10" i="12" s="1"/>
  <c r="DH5" i="8" s="1"/>
  <c r="DJ81" i="10"/>
  <c r="DJ168" i="10" s="1"/>
  <c r="DI168" i="10"/>
  <c r="DI49" i="25" s="1"/>
  <c r="DI101" i="27" s="1"/>
  <c r="DJ58" i="10"/>
  <c r="DJ48" i="25" s="1"/>
  <c r="DJ219" i="10"/>
  <c r="DI167" i="10"/>
  <c r="DI149" i="10"/>
  <c r="DL202" i="10"/>
  <c r="DL64" i="10"/>
  <c r="DL15" i="10"/>
  <c r="DL202" i="7"/>
  <c r="DL278" i="7"/>
  <c r="DL150" i="7"/>
  <c r="DL97" i="7"/>
  <c r="DF343" i="7"/>
  <c r="DI341" i="10"/>
  <c r="DI351" i="10"/>
  <c r="DI352" i="10"/>
  <c r="DI353" i="10"/>
  <c r="DI154" i="10"/>
  <c r="DI155" i="10"/>
  <c r="DI204" i="10"/>
  <c r="DI17" i="10"/>
  <c r="DI238" i="10" s="1"/>
  <c r="DI87" i="10"/>
  <c r="DI272" i="10" s="1"/>
  <c r="DI156" i="10"/>
  <c r="DI43" i="10"/>
  <c r="DI252" i="10" s="1"/>
  <c r="DI144" i="10"/>
  <c r="DI66" i="10"/>
  <c r="DI83" i="10" s="1"/>
  <c r="DI177" i="10" s="1"/>
  <c r="DK5" i="10"/>
  <c r="DK5" i="7"/>
  <c r="DL149" i="7"/>
  <c r="DL201" i="7"/>
  <c r="DL96" i="7"/>
  <c r="DK208" i="10"/>
  <c r="DK206" i="10"/>
  <c r="DK207" i="10"/>
  <c r="DK209" i="10"/>
  <c r="DK210" i="10"/>
  <c r="DK214" i="10"/>
  <c r="DK215" i="10"/>
  <c r="DK213" i="10"/>
  <c r="DK211" i="10"/>
  <c r="DK212" i="10"/>
  <c r="DH60" i="10"/>
  <c r="DM4" i="10"/>
  <c r="DM4" i="7"/>
  <c r="DK49" i="10"/>
  <c r="DK45" i="10"/>
  <c r="DK52" i="10"/>
  <c r="DK46" i="10"/>
  <c r="DK47" i="10"/>
  <c r="DK51" i="10"/>
  <c r="DK48" i="10"/>
  <c r="DK54" i="10"/>
  <c r="DK50" i="10"/>
  <c r="DK53" i="10"/>
  <c r="DJ3" i="10"/>
  <c r="DJ3" i="7"/>
  <c r="DK76" i="10"/>
  <c r="DK71" i="10"/>
  <c r="DK74" i="10"/>
  <c r="DK69" i="10"/>
  <c r="DK70" i="10"/>
  <c r="DK77" i="10"/>
  <c r="DK68" i="10"/>
  <c r="DK75" i="10"/>
  <c r="DK72" i="10"/>
  <c r="DK73" i="10"/>
  <c r="DK25" i="10"/>
  <c r="DK21" i="10"/>
  <c r="DK26" i="10"/>
  <c r="DK22" i="10"/>
  <c r="DK20" i="10"/>
  <c r="DK28" i="10"/>
  <c r="DK23" i="10"/>
  <c r="DK27" i="10"/>
  <c r="DK24" i="10"/>
  <c r="DH264" i="10"/>
  <c r="DH221" i="10"/>
  <c r="DL22" i="3"/>
  <c r="DK24" i="3"/>
  <c r="DJ56" i="3"/>
  <c r="DJ54" i="3"/>
  <c r="DJ58" i="3"/>
  <c r="DJ57" i="3"/>
  <c r="DJ55" i="3"/>
  <c r="DK5" i="12"/>
  <c r="DK5" i="11"/>
  <c r="DJ3" i="12"/>
  <c r="DJ3" i="11"/>
  <c r="DI18" i="11"/>
  <c r="DI17" i="11"/>
  <c r="DI20" i="11" s="1"/>
  <c r="DL79" i="11"/>
  <c r="DL80" i="11" s="1"/>
  <c r="DL15" i="11"/>
  <c r="DL27" i="11"/>
  <c r="DL11" i="12" s="1"/>
  <c r="DL95" i="12" s="1"/>
  <c r="DK3" i="3"/>
  <c r="DM4" i="12"/>
  <c r="DM4" i="11"/>
  <c r="DL10" i="6"/>
  <c r="DJ3" i="6"/>
  <c r="DL16" i="6"/>
  <c r="DL51" i="6"/>
  <c r="DK65" i="3"/>
  <c r="DK101" i="12" s="1"/>
  <c r="DK133" i="12" s="1"/>
  <c r="DK5" i="6"/>
  <c r="DK26" i="6"/>
  <c r="DK233" i="25" s="1"/>
  <c r="DK25" i="6"/>
  <c r="DK232" i="25" s="1"/>
  <c r="DK27" i="6"/>
  <c r="DK234" i="25" s="1"/>
  <c r="DK21" i="6"/>
  <c r="DK228" i="25" s="1"/>
  <c r="DK20" i="6"/>
  <c r="DK227" i="25" s="1"/>
  <c r="DK29" i="6"/>
  <c r="DK236" i="25" s="1"/>
  <c r="DK33" i="6"/>
  <c r="DK240" i="25" s="1"/>
  <c r="DK28" i="6"/>
  <c r="DK235" i="25" s="1"/>
  <c r="DK34" i="6"/>
  <c r="DK241" i="25" s="1"/>
  <c r="DK23" i="6"/>
  <c r="DK230" i="25" s="1"/>
  <c r="DK32" i="6"/>
  <c r="DK239" i="25" s="1"/>
  <c r="DK24" i="6"/>
  <c r="DK231" i="25" s="1"/>
  <c r="DK19" i="6"/>
  <c r="DK226" i="25" s="1"/>
  <c r="DK31" i="6"/>
  <c r="DK238" i="25" s="1"/>
  <c r="DK30" i="6"/>
  <c r="DK237" i="25" s="1"/>
  <c r="DK37" i="6"/>
  <c r="DK244" i="25" s="1"/>
  <c r="DK22" i="6"/>
  <c r="DK229" i="25" s="1"/>
  <c r="DK36" i="6"/>
  <c r="DK243" i="25" s="1"/>
  <c r="DK35" i="6"/>
  <c r="DK242" i="25" s="1"/>
  <c r="DM4" i="6"/>
  <c r="DL27" i="3"/>
  <c r="DN51" i="3"/>
  <c r="DN49" i="3"/>
  <c r="DQ50" i="3"/>
  <c r="DN48" i="3"/>
  <c r="DL108" i="3"/>
  <c r="DL106" i="3"/>
  <c r="DL104" i="3"/>
  <c r="DL101" i="3"/>
  <c r="DL107" i="3"/>
  <c r="DL105" i="3"/>
  <c r="DL103" i="3"/>
  <c r="DL102" i="3"/>
  <c r="DL109" i="3"/>
  <c r="DL97" i="3"/>
  <c r="DL260" i="10" s="1"/>
  <c r="DL89" i="3"/>
  <c r="DL91" i="3" s="1"/>
  <c r="DM90" i="3"/>
  <c r="DN52" i="3"/>
  <c r="DM93" i="3"/>
  <c r="DM94" i="3"/>
  <c r="DM44" i="3"/>
  <c r="DM42" i="3"/>
  <c r="DM40" i="3"/>
  <c r="DM37" i="3"/>
  <c r="DM39" i="3"/>
  <c r="DN23" i="3"/>
  <c r="DM38" i="3"/>
  <c r="DM30" i="3"/>
  <c r="DM41" i="3"/>
  <c r="DM26" i="3"/>
  <c r="DM36" i="3"/>
  <c r="DM43" i="3"/>
  <c r="DK98" i="3"/>
  <c r="DK248" i="10" s="1"/>
  <c r="DL33" i="3"/>
  <c r="DL41" i="10" s="1"/>
  <c r="DG342" i="7"/>
  <c r="DM64" i="30" l="1"/>
  <c r="DM70" i="30"/>
  <c r="DM93" i="27" s="1"/>
  <c r="DM68" i="30"/>
  <c r="DM69" i="30"/>
  <c r="DL142" i="28"/>
  <c r="DM95" i="3"/>
  <c r="DM233" i="10" s="1"/>
  <c r="DM100" i="3"/>
  <c r="DN32" i="3"/>
  <c r="DN31" i="3"/>
  <c r="DN35" i="3"/>
  <c r="DN29" i="3"/>
  <c r="DN72" i="7" s="1"/>
  <c r="DM96" i="3"/>
  <c r="DM234" i="10" s="1"/>
  <c r="DI109" i="25"/>
  <c r="DJ108" i="25"/>
  <c r="DJ109" i="25" s="1"/>
  <c r="DJ38" i="25"/>
  <c r="DJ66" i="25" s="1"/>
  <c r="DJ77" i="27" s="1"/>
  <c r="DJ49" i="25"/>
  <c r="DJ101" i="27" s="1"/>
  <c r="DH25" i="25"/>
  <c r="DH26" i="25" s="1"/>
  <c r="CM344" i="7"/>
  <c r="CN340" i="7" s="1"/>
  <c r="CM347" i="7"/>
  <c r="CM348" i="7" s="1"/>
  <c r="DL138" i="28"/>
  <c r="DK134" i="28"/>
  <c r="DH142" i="25"/>
  <c r="DI144" i="28"/>
  <c r="DJ136" i="28"/>
  <c r="DJ137" i="28" s="1"/>
  <c r="DJ141" i="28" s="1"/>
  <c r="DJ143" i="28" s="1"/>
  <c r="DJ254" i="10" s="1"/>
  <c r="DI41" i="28"/>
  <c r="DI94" i="25"/>
  <c r="DI101" i="25" s="1"/>
  <c r="DI102" i="25" s="1"/>
  <c r="DI19" i="25"/>
  <c r="DI60" i="27" s="1"/>
  <c r="DI69" i="28"/>
  <c r="DI110" i="25"/>
  <c r="DI33" i="25"/>
  <c r="DI80" i="27" s="1"/>
  <c r="DL74" i="27"/>
  <c r="DL113" i="27" s="1"/>
  <c r="DK111" i="28"/>
  <c r="DK63" i="28"/>
  <c r="DK105" i="28"/>
  <c r="DK115" i="28"/>
  <c r="DM29" i="30"/>
  <c r="DM30" i="30"/>
  <c r="DM28" i="30"/>
  <c r="DM46" i="29" s="1"/>
  <c r="DM27" i="30"/>
  <c r="DL31" i="30"/>
  <c r="DK195" i="25"/>
  <c r="DK194" i="25"/>
  <c r="DK193" i="25"/>
  <c r="DK192" i="25"/>
  <c r="DK191" i="25"/>
  <c r="DK190" i="25"/>
  <c r="DK184" i="25"/>
  <c r="DK183" i="25"/>
  <c r="DK182" i="25"/>
  <c r="DK181" i="25"/>
  <c r="DK189" i="25"/>
  <c r="DK188" i="25"/>
  <c r="DK187" i="25"/>
  <c r="DK186" i="25"/>
  <c r="DK185" i="25"/>
  <c r="DK180" i="25"/>
  <c r="DK179" i="25"/>
  <c r="DK178" i="25"/>
  <c r="DK177" i="25"/>
  <c r="DK176" i="25"/>
  <c r="DK268" i="25"/>
  <c r="DK52" i="25" s="1"/>
  <c r="DK219" i="25"/>
  <c r="DK135" i="28"/>
  <c r="DK67" i="28"/>
  <c r="DK66" i="28"/>
  <c r="DK130" i="28"/>
  <c r="DK39" i="28"/>
  <c r="DK38" i="28"/>
  <c r="DM155" i="28"/>
  <c r="DM156" i="28" s="1"/>
  <c r="DJ12" i="6"/>
  <c r="DN65" i="30"/>
  <c r="DM71" i="30"/>
  <c r="DL136" i="27"/>
  <c r="DL92" i="27"/>
  <c r="DM83" i="30"/>
  <c r="DM81" i="30"/>
  <c r="DM80" i="30"/>
  <c r="DM79" i="30"/>
  <c r="DM78" i="30"/>
  <c r="DM77" i="30"/>
  <c r="DM76" i="30"/>
  <c r="DM82" i="30"/>
  <c r="DM75" i="30"/>
  <c r="DM74" i="30"/>
  <c r="DM66" i="30"/>
  <c r="DL72" i="30"/>
  <c r="DK94" i="27"/>
  <c r="DK135" i="27"/>
  <c r="DK137" i="27" s="1"/>
  <c r="DI97" i="27"/>
  <c r="DI139" i="27"/>
  <c r="DI140" i="27" s="1"/>
  <c r="DI125" i="25"/>
  <c r="DI158" i="25"/>
  <c r="DI159" i="25" s="1"/>
  <c r="DJ82" i="25"/>
  <c r="DJ96" i="27" s="1"/>
  <c r="DJ124" i="25"/>
  <c r="DH64" i="27"/>
  <c r="DH61" i="25"/>
  <c r="DH78" i="27"/>
  <c r="DJ68" i="28"/>
  <c r="DL2" i="26"/>
  <c r="DL2" i="28"/>
  <c r="DL104" i="28" s="1"/>
  <c r="DK1" i="26"/>
  <c r="DK1" i="28"/>
  <c r="DG66" i="27"/>
  <c r="DG67" i="27" s="1"/>
  <c r="DG64" i="27"/>
  <c r="DJ40" i="28"/>
  <c r="DL73" i="27"/>
  <c r="DK112" i="27"/>
  <c r="DK114" i="27" s="1"/>
  <c r="DK75" i="27"/>
  <c r="DI116" i="27"/>
  <c r="DI117" i="27" s="1"/>
  <c r="DI78" i="27"/>
  <c r="DH113" i="12"/>
  <c r="DL47" i="29"/>
  <c r="DL2" i="27"/>
  <c r="DL2" i="25"/>
  <c r="DL2" i="29"/>
  <c r="DL23" i="29"/>
  <c r="DL48" i="29" s="1"/>
  <c r="DL49" i="29" s="1"/>
  <c r="DK1" i="27"/>
  <c r="DK1" i="25"/>
  <c r="DK1" i="29"/>
  <c r="DL25" i="30"/>
  <c r="DL1" i="30"/>
  <c r="DM40" i="30"/>
  <c r="DM38" i="30"/>
  <c r="DM36" i="30"/>
  <c r="DM41" i="30"/>
  <c r="DM35" i="30"/>
  <c r="DN24" i="30"/>
  <c r="DM42" i="30"/>
  <c r="DM37" i="30"/>
  <c r="DM2" i="30"/>
  <c r="DM39" i="30"/>
  <c r="DM34" i="30"/>
  <c r="DM23" i="30"/>
  <c r="DM33" i="30"/>
  <c r="DI21" i="11"/>
  <c r="DI23" i="11"/>
  <c r="DI10" i="12" s="1"/>
  <c r="DI5" i="8" s="1"/>
  <c r="DK81" i="10"/>
  <c r="DK168" i="10" s="1"/>
  <c r="DJ154" i="10"/>
  <c r="DJ144" i="10"/>
  <c r="DJ87" i="10"/>
  <c r="DJ272" i="10" s="1"/>
  <c r="DJ43" i="10"/>
  <c r="DJ252" i="10" s="1"/>
  <c r="DJ17" i="10"/>
  <c r="DJ238" i="10" s="1"/>
  <c r="DJ156" i="10"/>
  <c r="DJ204" i="10"/>
  <c r="DJ264" i="10" s="1"/>
  <c r="DJ66" i="10"/>
  <c r="DJ83" i="10" s="1"/>
  <c r="DJ177" i="10" s="1"/>
  <c r="DJ155" i="10"/>
  <c r="DK219" i="10"/>
  <c r="DI264" i="10"/>
  <c r="DI221" i="10"/>
  <c r="DI60" i="10"/>
  <c r="DJ167" i="10"/>
  <c r="DJ149" i="10"/>
  <c r="DM149" i="7"/>
  <c r="DM201" i="7"/>
  <c r="DM96" i="7"/>
  <c r="DH338" i="7"/>
  <c r="DH189" i="10"/>
  <c r="DH176" i="10"/>
  <c r="DK58" i="10"/>
  <c r="DK48" i="25" s="1"/>
  <c r="DL208" i="10"/>
  <c r="DL210" i="10"/>
  <c r="DL209" i="10"/>
  <c r="DL207" i="10"/>
  <c r="DL211" i="10"/>
  <c r="DL214" i="10"/>
  <c r="DL213" i="10"/>
  <c r="DL215" i="10"/>
  <c r="DL206" i="10"/>
  <c r="DL212" i="10"/>
  <c r="DN4" i="10"/>
  <c r="DN4" i="7"/>
  <c r="DM15" i="10"/>
  <c r="DM202" i="7"/>
  <c r="DM278" i="7"/>
  <c r="DM150" i="7"/>
  <c r="DM97" i="7"/>
  <c r="DL25" i="10"/>
  <c r="DL23" i="10"/>
  <c r="DL24" i="10"/>
  <c r="DL28" i="10"/>
  <c r="DL27" i="10"/>
  <c r="DL20" i="10"/>
  <c r="DL22" i="10"/>
  <c r="DL26" i="10"/>
  <c r="DL21" i="10"/>
  <c r="DK3" i="6"/>
  <c r="DK3" i="10"/>
  <c r="DK3" i="7"/>
  <c r="DL54" i="10"/>
  <c r="DL48" i="10"/>
  <c r="DL45" i="10"/>
  <c r="DL52" i="10"/>
  <c r="DL46" i="10"/>
  <c r="DL51" i="10"/>
  <c r="DL50" i="10"/>
  <c r="DL49" i="10"/>
  <c r="DL47" i="10"/>
  <c r="DL53" i="10"/>
  <c r="DM202" i="10"/>
  <c r="DM64" i="10"/>
  <c r="DL5" i="10"/>
  <c r="DL5" i="7"/>
  <c r="DJ341" i="10"/>
  <c r="DJ352" i="10"/>
  <c r="DJ351" i="10"/>
  <c r="DJ353" i="10"/>
  <c r="DL77" i="10"/>
  <c r="DL75" i="10"/>
  <c r="DL74" i="10"/>
  <c r="DL76" i="10"/>
  <c r="DL69" i="10"/>
  <c r="DL71" i="10"/>
  <c r="DL72" i="10"/>
  <c r="DL70" i="10"/>
  <c r="DL73" i="10"/>
  <c r="DL68" i="10"/>
  <c r="DK56" i="3"/>
  <c r="DK57" i="3"/>
  <c r="DK55" i="3"/>
  <c r="DK58" i="3"/>
  <c r="DK54" i="3"/>
  <c r="DM22" i="3"/>
  <c r="DL24" i="3"/>
  <c r="DN4" i="12"/>
  <c r="DN4" i="11"/>
  <c r="DL5" i="12"/>
  <c r="DL5" i="11"/>
  <c r="DJ18" i="11"/>
  <c r="DJ17" i="11"/>
  <c r="DJ20" i="11" s="1"/>
  <c r="DM79" i="11"/>
  <c r="DM80" i="11" s="1"/>
  <c r="DM27" i="11"/>
  <c r="DM11" i="12" s="1"/>
  <c r="DM95" i="12" s="1"/>
  <c r="DM15" i="11"/>
  <c r="DK3" i="12"/>
  <c r="DK3" i="11"/>
  <c r="DM10" i="6"/>
  <c r="DN4" i="6"/>
  <c r="DL65" i="3"/>
  <c r="DL101" i="12" s="1"/>
  <c r="DL133" i="12" s="1"/>
  <c r="DL5" i="6"/>
  <c r="DL25" i="6"/>
  <c r="DL232" i="25" s="1"/>
  <c r="DL27" i="6"/>
  <c r="DL234" i="25" s="1"/>
  <c r="DL26" i="6"/>
  <c r="DL233" i="25" s="1"/>
  <c r="DL31" i="6"/>
  <c r="DL238" i="25" s="1"/>
  <c r="DL33" i="6"/>
  <c r="DL240" i="25" s="1"/>
  <c r="DL29" i="6"/>
  <c r="DL236" i="25" s="1"/>
  <c r="DL20" i="6"/>
  <c r="DL227" i="25" s="1"/>
  <c r="DL21" i="6"/>
  <c r="DL228" i="25" s="1"/>
  <c r="DL28" i="6"/>
  <c r="DL235" i="25" s="1"/>
  <c r="DL23" i="6"/>
  <c r="DL230" i="25" s="1"/>
  <c r="DL34" i="6"/>
  <c r="DL241" i="25" s="1"/>
  <c r="DL22" i="6"/>
  <c r="DL229" i="25" s="1"/>
  <c r="DL24" i="6"/>
  <c r="DL231" i="25" s="1"/>
  <c r="DL32" i="6"/>
  <c r="DL239" i="25" s="1"/>
  <c r="DL36" i="6"/>
  <c r="DL243" i="25" s="1"/>
  <c r="DL19" i="6"/>
  <c r="DL226" i="25" s="1"/>
  <c r="DL37" i="6"/>
  <c r="DL244" i="25" s="1"/>
  <c r="DL30" i="6"/>
  <c r="DL237" i="25" s="1"/>
  <c r="DL35" i="6"/>
  <c r="DL242" i="25" s="1"/>
  <c r="DM16" i="6"/>
  <c r="DM51" i="6"/>
  <c r="DO52" i="3"/>
  <c r="DR50" i="3"/>
  <c r="DM33" i="3"/>
  <c r="DM41" i="10" s="1"/>
  <c r="DM107" i="3"/>
  <c r="DM105" i="3"/>
  <c r="DM106" i="3"/>
  <c r="DM103" i="3"/>
  <c r="DM108" i="3"/>
  <c r="DM102" i="3"/>
  <c r="DM101" i="3"/>
  <c r="DM109" i="3"/>
  <c r="DM97" i="3"/>
  <c r="DM260" i="10" s="1"/>
  <c r="DN90" i="3"/>
  <c r="DM104" i="3"/>
  <c r="DM89" i="3"/>
  <c r="DM91" i="3" s="1"/>
  <c r="DO49" i="3"/>
  <c r="DN94" i="3"/>
  <c r="DN93" i="3"/>
  <c r="DN43" i="3"/>
  <c r="DN41" i="3"/>
  <c r="DN39" i="3"/>
  <c r="DN44" i="3"/>
  <c r="DN42" i="3"/>
  <c r="DN40" i="3"/>
  <c r="DN37" i="3"/>
  <c r="DN36" i="3"/>
  <c r="DO23" i="3"/>
  <c r="DN38" i="3"/>
  <c r="DN30" i="3"/>
  <c r="DN26" i="3"/>
  <c r="DL98" i="3"/>
  <c r="DL248" i="10" s="1"/>
  <c r="DO51" i="3"/>
  <c r="DO48" i="3"/>
  <c r="DM27" i="3"/>
  <c r="DL3" i="3"/>
  <c r="DH342" i="7"/>
  <c r="DM142" i="28" l="1"/>
  <c r="DN64" i="30"/>
  <c r="DN68" i="30"/>
  <c r="DN69" i="30"/>
  <c r="DN70" i="30"/>
  <c r="DN93" i="27" s="1"/>
  <c r="DN95" i="3"/>
  <c r="DN233" i="10" s="1"/>
  <c r="DN100" i="3"/>
  <c r="DO29" i="3"/>
  <c r="DO72" i="7" s="1"/>
  <c r="DO35" i="3"/>
  <c r="DO32" i="3"/>
  <c r="DO31" i="3"/>
  <c r="DJ140" i="25"/>
  <c r="DJ141" i="25" s="1"/>
  <c r="DN96" i="3"/>
  <c r="DN234" i="10" s="1"/>
  <c r="DK38" i="25"/>
  <c r="DK66" i="25" s="1"/>
  <c r="DK77" i="27" s="1"/>
  <c r="DK49" i="25"/>
  <c r="DK101" i="27" s="1"/>
  <c r="DM138" i="28"/>
  <c r="CN344" i="7"/>
  <c r="CO340" i="7" s="1"/>
  <c r="CN347" i="7"/>
  <c r="CN348" i="7" s="1"/>
  <c r="DL134" i="28"/>
  <c r="DJ144" i="28"/>
  <c r="DK136" i="28"/>
  <c r="DK137" i="28" s="1"/>
  <c r="DK141" i="28" s="1"/>
  <c r="DK143" i="28" s="1"/>
  <c r="DK254" i="10" s="1"/>
  <c r="DJ69" i="28"/>
  <c r="DJ110" i="25"/>
  <c r="DJ33" i="25"/>
  <c r="DJ80" i="27" s="1"/>
  <c r="DJ41" i="28"/>
  <c r="DJ94" i="25"/>
  <c r="DJ101" i="25" s="1"/>
  <c r="DJ102" i="25" s="1"/>
  <c r="DJ19" i="25"/>
  <c r="DJ60" i="27" s="1"/>
  <c r="DM74" i="27"/>
  <c r="DM113" i="27" s="1"/>
  <c r="DM31" i="30"/>
  <c r="DL63" i="28"/>
  <c r="DL115" i="28"/>
  <c r="DL111" i="28"/>
  <c r="DL105" i="28"/>
  <c r="DN29" i="30"/>
  <c r="DN74" i="27" s="1"/>
  <c r="DN30" i="30"/>
  <c r="DN28" i="30"/>
  <c r="DN46" i="29" s="1"/>
  <c r="DN27" i="30"/>
  <c r="DL195" i="25"/>
  <c r="DL194" i="25"/>
  <c r="DL193" i="25"/>
  <c r="DL192" i="25"/>
  <c r="DL191" i="25"/>
  <c r="DL190" i="25"/>
  <c r="DL189" i="25"/>
  <c r="DL188" i="25"/>
  <c r="DL187" i="25"/>
  <c r="DL186" i="25"/>
  <c r="DL185" i="25"/>
  <c r="DL184" i="25"/>
  <c r="DL183" i="25"/>
  <c r="DL182" i="25"/>
  <c r="DL181" i="25"/>
  <c r="DL180" i="25"/>
  <c r="DL179" i="25"/>
  <c r="DL178" i="25"/>
  <c r="DL177" i="25"/>
  <c r="DL176" i="25"/>
  <c r="DL268" i="25"/>
  <c r="DL52" i="25" s="1"/>
  <c r="DL219" i="25"/>
  <c r="DL135" i="28"/>
  <c r="DL130" i="28"/>
  <c r="DL39" i="28"/>
  <c r="DL38" i="28"/>
  <c r="DL67" i="28"/>
  <c r="DL66" i="28"/>
  <c r="DN155" i="28"/>
  <c r="DN156" i="28" s="1"/>
  <c r="DM72" i="30"/>
  <c r="DL94" i="27"/>
  <c r="DL135" i="27"/>
  <c r="DL137" i="27" s="1"/>
  <c r="DM136" i="27"/>
  <c r="DM92" i="27"/>
  <c r="DN83" i="30"/>
  <c r="DN82" i="30"/>
  <c r="DN81" i="30"/>
  <c r="DN80" i="30"/>
  <c r="DN79" i="30"/>
  <c r="DN78" i="30"/>
  <c r="DN76" i="30"/>
  <c r="DN75" i="30"/>
  <c r="DN74" i="30"/>
  <c r="DN77" i="30"/>
  <c r="DN66" i="30"/>
  <c r="DO65" i="30"/>
  <c r="DN71" i="30"/>
  <c r="DJ97" i="27"/>
  <c r="DJ139" i="27"/>
  <c r="DJ140" i="27" s="1"/>
  <c r="DJ125" i="25"/>
  <c r="DJ158" i="25"/>
  <c r="DJ159" i="25" s="1"/>
  <c r="DK82" i="25"/>
  <c r="DK96" i="27" s="1"/>
  <c r="DK124" i="25"/>
  <c r="DH66" i="27"/>
  <c r="DH67" i="27" s="1"/>
  <c r="DH68" i="27" s="1"/>
  <c r="DK12" i="6"/>
  <c r="DI61" i="25"/>
  <c r="DG68" i="27"/>
  <c r="DI142" i="25"/>
  <c r="DL1" i="26"/>
  <c r="DL1" i="28"/>
  <c r="DK40" i="28"/>
  <c r="DI25" i="25"/>
  <c r="DI26" i="25" s="1"/>
  <c r="DM2" i="26"/>
  <c r="DM2" i="28"/>
  <c r="DM104" i="28" s="1"/>
  <c r="DK68" i="28"/>
  <c r="DK108" i="25"/>
  <c r="DI113" i="12"/>
  <c r="DM73" i="27"/>
  <c r="DL112" i="27"/>
  <c r="DL114" i="27" s="1"/>
  <c r="DL75" i="27"/>
  <c r="DJ116" i="27"/>
  <c r="DJ117" i="27" s="1"/>
  <c r="DJ78" i="27"/>
  <c r="DM1" i="30"/>
  <c r="DM25" i="30"/>
  <c r="DM47" i="29"/>
  <c r="DL1" i="27"/>
  <c r="DL1" i="25"/>
  <c r="DL1" i="29"/>
  <c r="DM23" i="29"/>
  <c r="DM48" i="29" s="1"/>
  <c r="DM49" i="29" s="1"/>
  <c r="DJ60" i="10"/>
  <c r="DJ189" i="10" s="1"/>
  <c r="DM2" i="27"/>
  <c r="DM2" i="29"/>
  <c r="DM2" i="25"/>
  <c r="DN2" i="30"/>
  <c r="DN39" i="30"/>
  <c r="DN38" i="30"/>
  <c r="DN23" i="30"/>
  <c r="DN42" i="30"/>
  <c r="DN33" i="30"/>
  <c r="DN34" i="30"/>
  <c r="DN40" i="30"/>
  <c r="DN37" i="30"/>
  <c r="DN35" i="30"/>
  <c r="DN41" i="30"/>
  <c r="DN36" i="30"/>
  <c r="DO24" i="30"/>
  <c r="DJ21" i="11"/>
  <c r="DJ23" i="11"/>
  <c r="DJ10" i="12" s="1"/>
  <c r="DJ5" i="8" s="1"/>
  <c r="DJ221" i="10"/>
  <c r="DK167" i="10"/>
  <c r="DK149" i="10"/>
  <c r="DL3" i="10"/>
  <c r="DL3" i="7"/>
  <c r="DO4" i="10"/>
  <c r="DO4" i="7"/>
  <c r="DM45" i="10"/>
  <c r="DM47" i="10"/>
  <c r="DM53" i="10"/>
  <c r="DM50" i="10"/>
  <c r="DM52" i="10"/>
  <c r="DM46" i="10"/>
  <c r="DM48" i="10"/>
  <c r="DM51" i="10"/>
  <c r="DM54" i="10"/>
  <c r="DM49" i="10"/>
  <c r="DN15" i="10"/>
  <c r="DN202" i="7"/>
  <c r="DN278" i="7"/>
  <c r="DN97" i="7"/>
  <c r="DN150" i="7"/>
  <c r="DK352" i="10"/>
  <c r="DK341" i="10"/>
  <c r="DK351" i="10"/>
  <c r="DK353" i="10"/>
  <c r="DK87" i="10"/>
  <c r="DK272" i="10" s="1"/>
  <c r="DK43" i="10"/>
  <c r="DK252" i="10" s="1"/>
  <c r="DK155" i="10"/>
  <c r="DK144" i="10"/>
  <c r="DK156" i="10"/>
  <c r="DK66" i="10"/>
  <c r="DK83" i="10" s="1"/>
  <c r="DK177" i="10" s="1"/>
  <c r="DK17" i="10"/>
  <c r="DK204" i="10"/>
  <c r="DK154" i="10"/>
  <c r="DI338" i="7"/>
  <c r="DI189" i="10"/>
  <c r="DI176" i="10"/>
  <c r="DL81" i="10"/>
  <c r="DH343" i="7"/>
  <c r="DL219" i="10"/>
  <c r="DM5" i="10"/>
  <c r="DM5" i="7"/>
  <c r="DM74" i="10"/>
  <c r="DM69" i="10"/>
  <c r="DM71" i="10"/>
  <c r="DM72" i="10"/>
  <c r="DM76" i="10"/>
  <c r="DM68" i="10"/>
  <c r="DM73" i="10"/>
  <c r="DM70" i="10"/>
  <c r="DM77" i="10"/>
  <c r="DM75" i="10"/>
  <c r="DM24" i="10"/>
  <c r="DM22" i="10"/>
  <c r="DM20" i="10"/>
  <c r="DM23" i="10"/>
  <c r="DM21" i="10"/>
  <c r="DM27" i="10"/>
  <c r="DM28" i="10"/>
  <c r="DM26" i="10"/>
  <c r="DM25" i="10"/>
  <c r="DN201" i="7"/>
  <c r="DN149" i="7"/>
  <c r="DN96" i="7"/>
  <c r="DN202" i="10"/>
  <c r="DN64" i="10"/>
  <c r="DM206" i="10"/>
  <c r="DM210" i="10"/>
  <c r="DM209" i="10"/>
  <c r="DM208" i="10"/>
  <c r="DM212" i="10"/>
  <c r="DM215" i="10"/>
  <c r="DM207" i="10"/>
  <c r="DM213" i="10"/>
  <c r="DM211" i="10"/>
  <c r="DM214" i="10"/>
  <c r="DL58" i="10"/>
  <c r="DL48" i="25" s="1"/>
  <c r="DL56" i="3"/>
  <c r="DL54" i="3"/>
  <c r="DL58" i="3"/>
  <c r="DL57" i="3"/>
  <c r="DL55" i="3"/>
  <c r="DN22" i="3"/>
  <c r="DM24" i="3"/>
  <c r="DM5" i="12"/>
  <c r="DM5" i="11"/>
  <c r="DL3" i="12"/>
  <c r="DL3" i="11"/>
  <c r="DO4" i="12"/>
  <c r="DO4" i="11"/>
  <c r="DK17" i="11"/>
  <c r="DK20" i="11" s="1"/>
  <c r="DK18" i="11"/>
  <c r="DN79" i="11"/>
  <c r="DN80" i="11" s="1"/>
  <c r="DN27" i="11"/>
  <c r="DN11" i="12" s="1"/>
  <c r="DN95" i="12" s="1"/>
  <c r="DN15" i="11"/>
  <c r="DM65" i="3"/>
  <c r="DM101" i="12" s="1"/>
  <c r="DM133" i="12" s="1"/>
  <c r="DM5" i="6"/>
  <c r="DO4" i="6"/>
  <c r="DN16" i="6"/>
  <c r="DN51" i="6"/>
  <c r="DM25" i="6"/>
  <c r="DM232" i="25" s="1"/>
  <c r="DM27" i="6"/>
  <c r="DM234" i="25" s="1"/>
  <c r="DM26" i="6"/>
  <c r="DM233" i="25" s="1"/>
  <c r="DM29" i="6"/>
  <c r="DM236" i="25" s="1"/>
  <c r="DM20" i="6"/>
  <c r="DM227" i="25" s="1"/>
  <c r="DM31" i="6"/>
  <c r="DM238" i="25" s="1"/>
  <c r="DM34" i="6"/>
  <c r="DM241" i="25" s="1"/>
  <c r="DM37" i="6"/>
  <c r="DM244" i="25" s="1"/>
  <c r="DM33" i="6"/>
  <c r="DM240" i="25" s="1"/>
  <c r="DM23" i="6"/>
  <c r="DM230" i="25" s="1"/>
  <c r="DM24" i="6"/>
  <c r="DM231" i="25" s="1"/>
  <c r="DM22" i="6"/>
  <c r="DM229" i="25" s="1"/>
  <c r="DM36" i="6"/>
  <c r="DM243" i="25" s="1"/>
  <c r="DM19" i="6"/>
  <c r="DM226" i="25" s="1"/>
  <c r="DM21" i="6"/>
  <c r="DM228" i="25" s="1"/>
  <c r="DM35" i="6"/>
  <c r="DM242" i="25" s="1"/>
  <c r="DM28" i="6"/>
  <c r="DM235" i="25" s="1"/>
  <c r="DM32" i="6"/>
  <c r="DM239" i="25" s="1"/>
  <c r="DM30" i="6"/>
  <c r="DM237" i="25" s="1"/>
  <c r="DL3" i="6"/>
  <c r="DM3" i="3"/>
  <c r="DN33" i="3"/>
  <c r="DN41" i="10" s="1"/>
  <c r="DN10" i="6"/>
  <c r="DP49" i="3"/>
  <c r="DP51" i="3"/>
  <c r="DS50" i="3"/>
  <c r="DO93" i="3"/>
  <c r="DO94" i="3"/>
  <c r="DO42" i="3"/>
  <c r="DO40" i="3"/>
  <c r="DO38" i="3"/>
  <c r="DO44" i="3"/>
  <c r="DO37" i="3"/>
  <c r="DO36" i="3"/>
  <c r="DO26" i="3"/>
  <c r="DO39" i="3"/>
  <c r="DO30" i="3"/>
  <c r="DO41" i="3"/>
  <c r="DO43" i="3"/>
  <c r="DP23" i="3"/>
  <c r="DN106" i="3"/>
  <c r="DN104" i="3"/>
  <c r="DN108" i="3"/>
  <c r="DN102" i="3"/>
  <c r="DN105" i="3"/>
  <c r="DN109" i="3"/>
  <c r="DN97" i="3"/>
  <c r="DN260" i="10" s="1"/>
  <c r="DN89" i="3"/>
  <c r="DN91" i="3" s="1"/>
  <c r="DN101" i="3"/>
  <c r="DN107" i="3"/>
  <c r="DO90" i="3"/>
  <c r="DN103" i="3"/>
  <c r="DP48" i="3"/>
  <c r="DN27" i="3"/>
  <c r="DM98" i="3"/>
  <c r="DM248" i="10" s="1"/>
  <c r="DP52" i="3"/>
  <c r="DI342" i="7"/>
  <c r="DO64" i="30" l="1"/>
  <c r="DO68" i="30"/>
  <c r="DO69" i="30"/>
  <c r="DO70" i="30"/>
  <c r="DO93" i="27" s="1"/>
  <c r="DO96" i="3"/>
  <c r="DO234" i="10" s="1"/>
  <c r="DO100" i="3"/>
  <c r="DP32" i="3"/>
  <c r="DP35" i="3"/>
  <c r="DP29" i="3"/>
  <c r="DP72" i="7" s="1"/>
  <c r="DP31" i="3"/>
  <c r="DL38" i="25"/>
  <c r="DL66" i="25" s="1"/>
  <c r="DL77" i="27" s="1"/>
  <c r="CO347" i="7"/>
  <c r="CO348" i="7" s="1"/>
  <c r="CO344" i="7"/>
  <c r="CP340" i="7" s="1"/>
  <c r="DN138" i="28"/>
  <c r="DN142" i="28"/>
  <c r="DM134" i="28"/>
  <c r="DK144" i="28"/>
  <c r="DL136" i="28"/>
  <c r="DL137" i="28" s="1"/>
  <c r="DL141" i="28" s="1"/>
  <c r="DL143" i="28" s="1"/>
  <c r="DL254" i="10" s="1"/>
  <c r="DK41" i="28"/>
  <c r="DK94" i="25"/>
  <c r="DK101" i="25" s="1"/>
  <c r="DK102" i="25" s="1"/>
  <c r="DK19" i="25"/>
  <c r="DK60" i="27" s="1"/>
  <c r="DK69" i="28"/>
  <c r="DK110" i="25"/>
  <c r="DK33" i="25"/>
  <c r="DK80" i="27" s="1"/>
  <c r="DL12" i="6"/>
  <c r="DM63" i="28"/>
  <c r="DM115" i="28"/>
  <c r="DM111" i="28"/>
  <c r="DM105" i="28"/>
  <c r="DO30" i="30"/>
  <c r="DO28" i="30"/>
  <c r="DO46" i="29" s="1"/>
  <c r="DO29" i="30"/>
  <c r="DO27" i="30"/>
  <c r="DN31" i="30"/>
  <c r="DM195" i="25"/>
  <c r="DM194" i="25"/>
  <c r="DM193" i="25"/>
  <c r="DM192" i="25"/>
  <c r="DM191" i="25"/>
  <c r="DM190" i="25"/>
  <c r="DM189" i="25"/>
  <c r="DM188" i="25"/>
  <c r="DM187" i="25"/>
  <c r="DM186" i="25"/>
  <c r="DM185" i="25"/>
  <c r="DM180" i="25"/>
  <c r="DM179" i="25"/>
  <c r="DM178" i="25"/>
  <c r="DM177" i="25"/>
  <c r="DM176" i="25"/>
  <c r="DM184" i="25"/>
  <c r="DM183" i="25"/>
  <c r="DM182" i="25"/>
  <c r="DM181" i="25"/>
  <c r="DM268" i="25"/>
  <c r="DM52" i="25" s="1"/>
  <c r="DM219" i="25"/>
  <c r="DM135" i="28"/>
  <c r="DM130" i="28"/>
  <c r="DM67" i="28"/>
  <c r="DM39" i="28"/>
  <c r="DM38" i="28"/>
  <c r="DM66" i="28"/>
  <c r="DO155" i="28"/>
  <c r="DO156" i="28" s="1"/>
  <c r="DN136" i="27"/>
  <c r="DN92" i="27"/>
  <c r="DM94" i="27"/>
  <c r="DM135" i="27"/>
  <c r="DM137" i="27" s="1"/>
  <c r="DP65" i="30"/>
  <c r="DO71" i="30"/>
  <c r="DO83" i="30"/>
  <c r="DO82" i="30"/>
  <c r="DO81" i="30"/>
  <c r="DO80" i="30"/>
  <c r="DO79" i="30"/>
  <c r="DO75" i="30"/>
  <c r="DO74" i="30"/>
  <c r="DO77" i="30"/>
  <c r="DO78" i="30"/>
  <c r="DO76" i="30"/>
  <c r="DO66" i="30"/>
  <c r="DN72" i="30"/>
  <c r="DK97" i="27"/>
  <c r="DK139" i="27"/>
  <c r="DK140" i="27" s="1"/>
  <c r="DK125" i="25"/>
  <c r="DK158" i="25"/>
  <c r="DK159" i="25" s="1"/>
  <c r="DL82" i="25"/>
  <c r="DL96" i="27" s="1"/>
  <c r="DL124" i="25"/>
  <c r="DJ61" i="25"/>
  <c r="DL40" i="28"/>
  <c r="DJ176" i="10"/>
  <c r="DM1" i="26"/>
  <c r="DM1" i="28"/>
  <c r="DN2" i="26"/>
  <c r="DN2" i="28"/>
  <c r="DN104" i="28" s="1"/>
  <c r="DI66" i="27"/>
  <c r="DI67" i="27" s="1"/>
  <c r="DI64" i="27"/>
  <c r="DJ142" i="25"/>
  <c r="DL68" i="28"/>
  <c r="DJ25" i="25"/>
  <c r="DJ26" i="25" s="1"/>
  <c r="DJ338" i="7"/>
  <c r="DJ343" i="7" s="1"/>
  <c r="DJ113" i="12"/>
  <c r="DK109" i="25"/>
  <c r="DK140" i="25"/>
  <c r="DK141" i="25" s="1"/>
  <c r="DL108" i="25"/>
  <c r="DL140" i="25" s="1"/>
  <c r="DL141" i="25" s="1"/>
  <c r="DM112" i="27"/>
  <c r="DM114" i="27" s="1"/>
  <c r="DM75" i="27"/>
  <c r="DN113" i="27"/>
  <c r="DN73" i="27"/>
  <c r="DK116" i="27"/>
  <c r="DK117" i="27" s="1"/>
  <c r="DK78" i="27"/>
  <c r="DN23" i="29"/>
  <c r="DN48" i="29" s="1"/>
  <c r="DN49" i="29" s="1"/>
  <c r="DN2" i="27"/>
  <c r="DN2" i="25"/>
  <c r="DN2" i="29"/>
  <c r="DO42" i="30"/>
  <c r="DO37" i="30"/>
  <c r="DO35" i="30"/>
  <c r="DO2" i="30"/>
  <c r="DO40" i="30"/>
  <c r="DO33" i="30"/>
  <c r="DO36" i="30"/>
  <c r="DP24" i="30"/>
  <c r="DO41" i="30"/>
  <c r="DO39" i="30"/>
  <c r="DO23" i="30"/>
  <c r="DO38" i="30"/>
  <c r="DO34" i="30"/>
  <c r="DN25" i="30"/>
  <c r="DN1" i="30"/>
  <c r="DN47" i="29"/>
  <c r="DM1" i="27"/>
  <c r="DM1" i="25"/>
  <c r="DM1" i="29"/>
  <c r="DK21" i="11"/>
  <c r="DK23" i="11"/>
  <c r="DK10" i="12" s="1"/>
  <c r="DK5" i="8" s="1"/>
  <c r="DM58" i="10"/>
  <c r="DO201" i="7"/>
  <c r="DO149" i="7"/>
  <c r="DO96" i="7"/>
  <c r="DL168" i="10"/>
  <c r="DL49" i="25" s="1"/>
  <c r="DL101" i="27" s="1"/>
  <c r="DK238" i="10"/>
  <c r="DN21" i="10"/>
  <c r="DN22" i="10"/>
  <c r="DN27" i="10"/>
  <c r="DN23" i="10"/>
  <c r="DN20" i="10"/>
  <c r="DN25" i="10"/>
  <c r="DN28" i="10"/>
  <c r="DN26" i="10"/>
  <c r="DN24" i="10"/>
  <c r="DO202" i="10"/>
  <c r="DO64" i="10"/>
  <c r="DN45" i="10"/>
  <c r="DN48" i="10"/>
  <c r="DN46" i="10"/>
  <c r="DN51" i="10"/>
  <c r="DN53" i="10"/>
  <c r="DN50" i="10"/>
  <c r="DN54" i="10"/>
  <c r="DN49" i="10"/>
  <c r="DN47" i="10"/>
  <c r="DN52" i="10"/>
  <c r="DL167" i="10"/>
  <c r="DL149" i="10"/>
  <c r="DP4" i="10"/>
  <c r="DP4" i="7"/>
  <c r="DM219" i="10"/>
  <c r="DN5" i="10"/>
  <c r="DN5" i="7"/>
  <c r="DN74" i="10"/>
  <c r="DN69" i="10"/>
  <c r="DN77" i="10"/>
  <c r="DN76" i="10"/>
  <c r="DN75" i="10"/>
  <c r="DN72" i="10"/>
  <c r="DN73" i="10"/>
  <c r="DN70" i="10"/>
  <c r="DN71" i="10"/>
  <c r="DN68" i="10"/>
  <c r="DM81" i="10"/>
  <c r="DI343" i="7"/>
  <c r="DO202" i="7"/>
  <c r="DO15" i="10"/>
  <c r="DO278" i="7"/>
  <c r="DO97" i="7"/>
  <c r="DO150" i="7"/>
  <c r="DN211" i="10"/>
  <c r="DN209" i="10"/>
  <c r="DN212" i="10"/>
  <c r="DN210" i="10"/>
  <c r="DN208" i="10"/>
  <c r="DN206" i="10"/>
  <c r="DN214" i="10"/>
  <c r="DN213" i="10"/>
  <c r="DN207" i="10"/>
  <c r="DN215" i="10"/>
  <c r="DM3" i="10"/>
  <c r="DM3" i="7"/>
  <c r="DL66" i="10"/>
  <c r="DL83" i="10" s="1"/>
  <c r="DL177" i="10" s="1"/>
  <c r="DL155" i="10"/>
  <c r="DL17" i="10"/>
  <c r="DL238" i="10" s="1"/>
  <c r="DL156" i="10"/>
  <c r="DL154" i="10"/>
  <c r="DL204" i="10"/>
  <c r="DL43" i="10"/>
  <c r="DL252" i="10" s="1"/>
  <c r="DL87" i="10"/>
  <c r="DL272" i="10" s="1"/>
  <c r="DL144" i="10"/>
  <c r="DL351" i="10"/>
  <c r="DL353" i="10"/>
  <c r="DL341" i="10"/>
  <c r="DL352" i="10"/>
  <c r="DK221" i="10"/>
  <c r="DK264" i="10"/>
  <c r="DK60" i="10"/>
  <c r="DN3" i="3"/>
  <c r="DM56" i="3"/>
  <c r="DM58" i="3"/>
  <c r="DM55" i="3"/>
  <c r="DM57" i="3"/>
  <c r="DM54" i="3"/>
  <c r="DN24" i="3"/>
  <c r="DO22" i="3"/>
  <c r="DO27" i="11"/>
  <c r="DO11" i="12" s="1"/>
  <c r="DO95" i="12" s="1"/>
  <c r="DO15" i="11"/>
  <c r="DO79" i="11"/>
  <c r="DO80" i="11" s="1"/>
  <c r="DL18" i="11"/>
  <c r="DL17" i="11"/>
  <c r="DL20" i="11" s="1"/>
  <c r="DP4" i="12"/>
  <c r="DP4" i="11"/>
  <c r="DM3" i="12"/>
  <c r="DM3" i="11"/>
  <c r="DN5" i="12"/>
  <c r="DN5" i="11"/>
  <c r="DN27" i="6"/>
  <c r="DN234" i="25" s="1"/>
  <c r="DN20" i="6"/>
  <c r="DN227" i="25" s="1"/>
  <c r="DN26" i="6"/>
  <c r="DN233" i="25" s="1"/>
  <c r="DN31" i="6"/>
  <c r="DN238" i="25" s="1"/>
  <c r="DN29" i="6"/>
  <c r="DN236" i="25" s="1"/>
  <c r="DN25" i="6"/>
  <c r="DN232" i="25" s="1"/>
  <c r="DN21" i="6"/>
  <c r="DN228" i="25" s="1"/>
  <c r="DN33" i="6"/>
  <c r="DN240" i="25" s="1"/>
  <c r="DN28" i="6"/>
  <c r="DN235" i="25" s="1"/>
  <c r="DN34" i="6"/>
  <c r="DN241" i="25" s="1"/>
  <c r="DN23" i="6"/>
  <c r="DN230" i="25" s="1"/>
  <c r="DN32" i="6"/>
  <c r="DN239" i="25" s="1"/>
  <c r="DN22" i="6"/>
  <c r="DN229" i="25" s="1"/>
  <c r="DN37" i="6"/>
  <c r="DN244" i="25" s="1"/>
  <c r="DN19" i="6"/>
  <c r="DN226" i="25" s="1"/>
  <c r="DN36" i="6"/>
  <c r="DN243" i="25" s="1"/>
  <c r="DN24" i="6"/>
  <c r="DN231" i="25" s="1"/>
  <c r="DN30" i="6"/>
  <c r="DN237" i="25" s="1"/>
  <c r="DN35" i="6"/>
  <c r="DN242" i="25" s="1"/>
  <c r="DN65" i="3"/>
  <c r="DN101" i="12" s="1"/>
  <c r="DN133" i="12" s="1"/>
  <c r="DN5" i="6"/>
  <c r="DO10" i="6"/>
  <c r="DM3" i="6"/>
  <c r="DO51" i="6"/>
  <c r="DO16" i="6"/>
  <c r="DP4" i="6"/>
  <c r="DQ48" i="3"/>
  <c r="DN98" i="3"/>
  <c r="DN248" i="10" s="1"/>
  <c r="DO27" i="3"/>
  <c r="DT50" i="3"/>
  <c r="DO105" i="3"/>
  <c r="DO109" i="3"/>
  <c r="DO107" i="3"/>
  <c r="DO104" i="3"/>
  <c r="DO102" i="3"/>
  <c r="DO103" i="3"/>
  <c r="DO101" i="3"/>
  <c r="DO106" i="3"/>
  <c r="DO97" i="3"/>
  <c r="DO260" i="10" s="1"/>
  <c r="DO89" i="3"/>
  <c r="DO91" i="3" s="1"/>
  <c r="DO108" i="3"/>
  <c r="DP90" i="3"/>
  <c r="DQ52" i="3"/>
  <c r="DQ51" i="3"/>
  <c r="DQ49" i="3"/>
  <c r="DP93" i="3"/>
  <c r="DP94" i="3"/>
  <c r="DP44" i="3"/>
  <c r="DP42" i="3"/>
  <c r="DP39" i="3"/>
  <c r="DP40" i="3"/>
  <c r="DP36" i="3"/>
  <c r="DP43" i="3"/>
  <c r="DP38" i="3"/>
  <c r="DP41" i="3"/>
  <c r="DP37" i="3"/>
  <c r="DP26" i="3"/>
  <c r="DP30" i="3"/>
  <c r="DQ23" i="3"/>
  <c r="DO33" i="3"/>
  <c r="DO41" i="10" s="1"/>
  <c r="DO95" i="3"/>
  <c r="DO233" i="10" s="1"/>
  <c r="DJ342" i="7"/>
  <c r="DP64" i="30" l="1"/>
  <c r="DP68" i="30"/>
  <c r="DP69" i="30"/>
  <c r="DP70" i="30"/>
  <c r="DP93" i="27" s="1"/>
  <c r="DM149" i="10"/>
  <c r="DM48" i="25"/>
  <c r="DP95" i="3"/>
  <c r="DP233" i="10" s="1"/>
  <c r="DP100" i="3"/>
  <c r="DQ35" i="3"/>
  <c r="DQ29" i="3"/>
  <c r="DQ72" i="7" s="1"/>
  <c r="DQ31" i="3"/>
  <c r="DQ32" i="3"/>
  <c r="DP96" i="3"/>
  <c r="DP234" i="10" s="1"/>
  <c r="DM38" i="25"/>
  <c r="DM66" i="25" s="1"/>
  <c r="DM77" i="27" s="1"/>
  <c r="DO142" i="28"/>
  <c r="DO138" i="28"/>
  <c r="CP344" i="7"/>
  <c r="CQ340" i="7" s="1"/>
  <c r="CP347" i="7"/>
  <c r="CP348" i="7" s="1"/>
  <c r="DN134" i="28"/>
  <c r="DL144" i="28"/>
  <c r="DM136" i="28"/>
  <c r="DM137" i="28" s="1"/>
  <c r="DM141" i="28" s="1"/>
  <c r="DM143" i="28" s="1"/>
  <c r="DM254" i="10" s="1"/>
  <c r="DL69" i="28"/>
  <c r="DL110" i="25"/>
  <c r="DL33" i="25"/>
  <c r="DL80" i="27" s="1"/>
  <c r="DL41" i="28"/>
  <c r="DL94" i="25"/>
  <c r="DL101" i="25" s="1"/>
  <c r="DL102" i="25" s="1"/>
  <c r="DL19" i="25"/>
  <c r="DO74" i="27"/>
  <c r="DO113" i="27" s="1"/>
  <c r="DM12" i="6"/>
  <c r="DN115" i="28"/>
  <c r="DN111" i="28"/>
  <c r="DN105" i="28"/>
  <c r="DN63" i="28"/>
  <c r="DP29" i="30"/>
  <c r="DP30" i="30"/>
  <c r="DP27" i="30"/>
  <c r="DP28" i="30"/>
  <c r="DP46" i="29" s="1"/>
  <c r="DO31" i="30"/>
  <c r="DN192" i="25"/>
  <c r="DN191" i="25"/>
  <c r="DN190" i="25"/>
  <c r="DN195" i="25"/>
  <c r="DN194" i="25"/>
  <c r="DN193" i="25"/>
  <c r="DN189" i="25"/>
  <c r="DN188" i="25"/>
  <c r="DN187" i="25"/>
  <c r="DN186" i="25"/>
  <c r="DN185" i="25"/>
  <c r="DN184" i="25"/>
  <c r="DN183" i="25"/>
  <c r="DN182" i="25"/>
  <c r="DN181" i="25"/>
  <c r="DN179" i="25"/>
  <c r="DN180" i="25"/>
  <c r="DN178" i="25"/>
  <c r="DN177" i="25"/>
  <c r="DN176" i="25"/>
  <c r="DN219" i="25"/>
  <c r="DN268" i="25"/>
  <c r="DN52" i="25" s="1"/>
  <c r="DN135" i="28"/>
  <c r="DN130" i="28"/>
  <c r="DN67" i="28"/>
  <c r="DN66" i="28"/>
  <c r="DN39" i="28"/>
  <c r="DN38" i="28"/>
  <c r="DN3" i="12"/>
  <c r="DP155" i="28"/>
  <c r="DP156" i="28" s="1"/>
  <c r="DP83" i="30"/>
  <c r="DP82" i="30"/>
  <c r="DP81" i="30"/>
  <c r="DP80" i="30"/>
  <c r="DP79" i="30"/>
  <c r="DP78" i="30"/>
  <c r="DP77" i="30"/>
  <c r="DP75" i="30"/>
  <c r="DP74" i="30"/>
  <c r="DP66" i="30"/>
  <c r="DP76" i="30"/>
  <c r="DO136" i="27"/>
  <c r="DO92" i="27"/>
  <c r="DN94" i="27"/>
  <c r="DN135" i="27"/>
  <c r="DN137" i="27" s="1"/>
  <c r="DO72" i="30"/>
  <c r="DQ65" i="30"/>
  <c r="DP71" i="30"/>
  <c r="DL97" i="27"/>
  <c r="DL139" i="27"/>
  <c r="DL140" i="27" s="1"/>
  <c r="DL125" i="25"/>
  <c r="DL158" i="25"/>
  <c r="DL159" i="25" s="1"/>
  <c r="DM82" i="25"/>
  <c r="DM96" i="27" s="1"/>
  <c r="DM124" i="25"/>
  <c r="DN1" i="26"/>
  <c r="DN1" i="28"/>
  <c r="DI68" i="27"/>
  <c r="DK61" i="25"/>
  <c r="DO2" i="26"/>
  <c r="DO2" i="28"/>
  <c r="DO104" i="28" s="1"/>
  <c r="DK25" i="25"/>
  <c r="DK26" i="25" s="1"/>
  <c r="DM40" i="28"/>
  <c r="DK142" i="25"/>
  <c r="DJ66" i="27"/>
  <c r="DJ67" i="27" s="1"/>
  <c r="DJ64" i="27"/>
  <c r="DM68" i="28"/>
  <c r="DM167" i="10"/>
  <c r="DL109" i="25"/>
  <c r="DL78" i="27"/>
  <c r="DM108" i="25"/>
  <c r="DM140" i="25" s="1"/>
  <c r="DM141" i="25" s="1"/>
  <c r="DO73" i="27"/>
  <c r="DN75" i="27"/>
  <c r="DN112" i="27"/>
  <c r="DN114" i="27" s="1"/>
  <c r="DO23" i="29"/>
  <c r="DO48" i="29" s="1"/>
  <c r="DO49" i="29" s="1"/>
  <c r="DK113" i="12"/>
  <c r="DO1" i="30"/>
  <c r="DO25" i="30"/>
  <c r="DP36" i="30"/>
  <c r="DP35" i="30"/>
  <c r="DQ24" i="30"/>
  <c r="DP2" i="30"/>
  <c r="DP34" i="30"/>
  <c r="DP33" i="30"/>
  <c r="DP23" i="30"/>
  <c r="DP39" i="30"/>
  <c r="DP37" i="30"/>
  <c r="DP38" i="30"/>
  <c r="DP42" i="30"/>
  <c r="DP40" i="30"/>
  <c r="DP41" i="30"/>
  <c r="DO2" i="27"/>
  <c r="DO2" i="29"/>
  <c r="DO2" i="25"/>
  <c r="DN1" i="27"/>
  <c r="DN1" i="25"/>
  <c r="DN1" i="29"/>
  <c r="DO47" i="29"/>
  <c r="DL21" i="11"/>
  <c r="DL23" i="11"/>
  <c r="DL10" i="12" s="1"/>
  <c r="DL5" i="8" s="1"/>
  <c r="DN3" i="6"/>
  <c r="DO5" i="10"/>
  <c r="DO5" i="7"/>
  <c r="DM168" i="10"/>
  <c r="DM49" i="25" s="1"/>
  <c r="DM101" i="27" s="1"/>
  <c r="DP201" i="7"/>
  <c r="DP96" i="7"/>
  <c r="DP149" i="7"/>
  <c r="DN81" i="10"/>
  <c r="DP202" i="10"/>
  <c r="DP64" i="10"/>
  <c r="DL264" i="10"/>
  <c r="DL221" i="10"/>
  <c r="DM204" i="10"/>
  <c r="DM155" i="10"/>
  <c r="DM144" i="10"/>
  <c r="DM17" i="10"/>
  <c r="DM238" i="10" s="1"/>
  <c r="DM66" i="10"/>
  <c r="DM83" i="10" s="1"/>
  <c r="DM177" i="10" s="1"/>
  <c r="DM154" i="10"/>
  <c r="DM43" i="10"/>
  <c r="DM156" i="10"/>
  <c r="DM87" i="10"/>
  <c r="DM272" i="10" s="1"/>
  <c r="DN58" i="10"/>
  <c r="DN48" i="25" s="1"/>
  <c r="DM341" i="10"/>
  <c r="DM352" i="10"/>
  <c r="DM353" i="10"/>
  <c r="DM351" i="10"/>
  <c r="DN3" i="11"/>
  <c r="DN3" i="10"/>
  <c r="DN3" i="7"/>
  <c r="DO72" i="10"/>
  <c r="DO75" i="10"/>
  <c r="DO68" i="10"/>
  <c r="DO76" i="10"/>
  <c r="DO69" i="10"/>
  <c r="DO71" i="10"/>
  <c r="DO77" i="10"/>
  <c r="DO73" i="10"/>
  <c r="DO74" i="10"/>
  <c r="DO70" i="10"/>
  <c r="DO45" i="10"/>
  <c r="DO53" i="10"/>
  <c r="DO52" i="10"/>
  <c r="DO51" i="10"/>
  <c r="DO54" i="10"/>
  <c r="DO49" i="10"/>
  <c r="DO48" i="10"/>
  <c r="DO46" i="10"/>
  <c r="DO50" i="10"/>
  <c r="DO47" i="10"/>
  <c r="DQ4" i="10"/>
  <c r="DQ4" i="7"/>
  <c r="DP15" i="10"/>
  <c r="DP202" i="7"/>
  <c r="DP278" i="7"/>
  <c r="DP150" i="7"/>
  <c r="DP97" i="7"/>
  <c r="DN219" i="10"/>
  <c r="DO207" i="10"/>
  <c r="DO210" i="10"/>
  <c r="DO209" i="10"/>
  <c r="DO208" i="10"/>
  <c r="DO206" i="10"/>
  <c r="DO215" i="10"/>
  <c r="DO212" i="10"/>
  <c r="DO213" i="10"/>
  <c r="DO214" i="10"/>
  <c r="DO211" i="10"/>
  <c r="DO25" i="10"/>
  <c r="DO20" i="10"/>
  <c r="DO21" i="10"/>
  <c r="DO24" i="10"/>
  <c r="DO23" i="10"/>
  <c r="DO22" i="10"/>
  <c r="DO28" i="10"/>
  <c r="DO26" i="10"/>
  <c r="DO27" i="10"/>
  <c r="DK338" i="7"/>
  <c r="DK189" i="10"/>
  <c r="DK176" i="10"/>
  <c r="DL60" i="10"/>
  <c r="DO24" i="3"/>
  <c r="DP22" i="3"/>
  <c r="DN56" i="3"/>
  <c r="DN55" i="3"/>
  <c r="DN58" i="3"/>
  <c r="DN57" i="3"/>
  <c r="DN54" i="3"/>
  <c r="DQ4" i="12"/>
  <c r="DQ4" i="11"/>
  <c r="DP79" i="11"/>
  <c r="DP80" i="11" s="1"/>
  <c r="DP15" i="11"/>
  <c r="DP27" i="11"/>
  <c r="DP11" i="12" s="1"/>
  <c r="DP95" i="12" s="1"/>
  <c r="DO5" i="12"/>
  <c r="DO5" i="11"/>
  <c r="DM17" i="11"/>
  <c r="DM20" i="11" s="1"/>
  <c r="DM18" i="11"/>
  <c r="DP10" i="6"/>
  <c r="DO65" i="3"/>
  <c r="DO101" i="12" s="1"/>
  <c r="DO133" i="12" s="1"/>
  <c r="DO5" i="6"/>
  <c r="DP51" i="6"/>
  <c r="DP16" i="6"/>
  <c r="DQ4" i="6"/>
  <c r="DO27" i="6"/>
  <c r="DO234" i="25" s="1"/>
  <c r="DO25" i="6"/>
  <c r="DO232" i="25" s="1"/>
  <c r="DO26" i="6"/>
  <c r="DO233" i="25" s="1"/>
  <c r="DO21" i="6"/>
  <c r="DO228" i="25" s="1"/>
  <c r="DO29" i="6"/>
  <c r="DO236" i="25" s="1"/>
  <c r="DO31" i="6"/>
  <c r="DO238" i="25" s="1"/>
  <c r="DO28" i="6"/>
  <c r="DO235" i="25" s="1"/>
  <c r="DO32" i="6"/>
  <c r="DO239" i="25" s="1"/>
  <c r="DO34" i="6"/>
  <c r="DO241" i="25" s="1"/>
  <c r="DO23" i="6"/>
  <c r="DO230" i="25" s="1"/>
  <c r="DO22" i="6"/>
  <c r="DO229" i="25" s="1"/>
  <c r="DO37" i="6"/>
  <c r="DO244" i="25" s="1"/>
  <c r="DO36" i="6"/>
  <c r="DO243" i="25" s="1"/>
  <c r="DO30" i="6"/>
  <c r="DO237" i="25" s="1"/>
  <c r="DO33" i="6"/>
  <c r="DO240" i="25" s="1"/>
  <c r="DO24" i="6"/>
  <c r="DO231" i="25" s="1"/>
  <c r="DO35" i="6"/>
  <c r="DO242" i="25" s="1"/>
  <c r="DO19" i="6"/>
  <c r="DO226" i="25" s="1"/>
  <c r="DO20" i="6"/>
  <c r="DO227" i="25" s="1"/>
  <c r="DP27" i="3"/>
  <c r="DR52" i="3"/>
  <c r="DQ94" i="3"/>
  <c r="DQ93" i="3"/>
  <c r="DQ43" i="3"/>
  <c r="DQ38" i="3"/>
  <c r="DQ44" i="3"/>
  <c r="DQ42" i="3"/>
  <c r="DQ39" i="3"/>
  <c r="DQ41" i="3"/>
  <c r="DQ30" i="3"/>
  <c r="DQ37" i="3"/>
  <c r="DQ26" i="3"/>
  <c r="DQ40" i="3"/>
  <c r="DQ36" i="3"/>
  <c r="DR23" i="3"/>
  <c r="DO3" i="3"/>
  <c r="DP104" i="3"/>
  <c r="DP108" i="3"/>
  <c r="DP109" i="3"/>
  <c r="DP105" i="3"/>
  <c r="DP106" i="3"/>
  <c r="DP102" i="3"/>
  <c r="DP107" i="3"/>
  <c r="DP101" i="3"/>
  <c r="DP97" i="3"/>
  <c r="DP260" i="10" s="1"/>
  <c r="DP103" i="3"/>
  <c r="DQ90" i="3"/>
  <c r="DP89" i="3"/>
  <c r="DP91" i="3" s="1"/>
  <c r="DP33" i="3"/>
  <c r="DP41" i="10" s="1"/>
  <c r="DR51" i="3"/>
  <c r="DR48" i="3"/>
  <c r="DR49" i="3"/>
  <c r="DO98" i="3"/>
  <c r="DO248" i="10" s="1"/>
  <c r="DU50" i="3"/>
  <c r="DK342" i="7"/>
  <c r="DQ64" i="30" l="1"/>
  <c r="DQ69" i="30"/>
  <c r="DQ70" i="30"/>
  <c r="DQ68" i="30"/>
  <c r="DQ96" i="3"/>
  <c r="DQ234" i="10" s="1"/>
  <c r="DQ100" i="3"/>
  <c r="DR32" i="3"/>
  <c r="DR35" i="3"/>
  <c r="DR29" i="3"/>
  <c r="DR72" i="7" s="1"/>
  <c r="DR31" i="3"/>
  <c r="DQ93" i="27"/>
  <c r="DN38" i="25"/>
  <c r="DN66" i="25" s="1"/>
  <c r="DN77" i="27" s="1"/>
  <c r="DP142" i="28"/>
  <c r="DL25" i="25"/>
  <c r="DL26" i="25" s="1"/>
  <c r="DL60" i="27"/>
  <c r="DL66" i="27" s="1"/>
  <c r="DL67" i="27" s="1"/>
  <c r="CQ347" i="7"/>
  <c r="CQ348" i="7" s="1"/>
  <c r="CQ344" i="7"/>
  <c r="CR340" i="7" s="1"/>
  <c r="DP138" i="28"/>
  <c r="DO134" i="28"/>
  <c r="DM144" i="28"/>
  <c r="DN136" i="28"/>
  <c r="DN137" i="28" s="1"/>
  <c r="DN141" i="28" s="1"/>
  <c r="DN143" i="28" s="1"/>
  <c r="DN254" i="10" s="1"/>
  <c r="DL61" i="25"/>
  <c r="DM69" i="28"/>
  <c r="DM110" i="25"/>
  <c r="DM33" i="25"/>
  <c r="DM80" i="27" s="1"/>
  <c r="DM41" i="28"/>
  <c r="DM94" i="25"/>
  <c r="DM101" i="25" s="1"/>
  <c r="DM102" i="25" s="1"/>
  <c r="DM19" i="25"/>
  <c r="DM60" i="27" s="1"/>
  <c r="DP74" i="27"/>
  <c r="DP113" i="27" s="1"/>
  <c r="DN351" i="10"/>
  <c r="DO111" i="28"/>
  <c r="DO105" i="28"/>
  <c r="DO63" i="28"/>
  <c r="DO115" i="28"/>
  <c r="DP31" i="30"/>
  <c r="DQ29" i="30"/>
  <c r="DQ30" i="30"/>
  <c r="DQ28" i="30"/>
  <c r="DQ46" i="29" s="1"/>
  <c r="DQ27" i="30"/>
  <c r="DO195" i="25"/>
  <c r="DO194" i="25"/>
  <c r="DO193" i="25"/>
  <c r="DO192" i="25"/>
  <c r="DO191" i="25"/>
  <c r="DO190" i="25"/>
  <c r="DO189" i="25"/>
  <c r="DO188" i="25"/>
  <c r="DO187" i="25"/>
  <c r="DO186" i="25"/>
  <c r="DO185" i="25"/>
  <c r="DO184" i="25"/>
  <c r="DO183" i="25"/>
  <c r="DO182" i="25"/>
  <c r="DO181" i="25"/>
  <c r="DO180" i="25"/>
  <c r="DO179" i="25"/>
  <c r="DO178" i="25"/>
  <c r="DO177" i="25"/>
  <c r="DO176" i="25"/>
  <c r="DO268" i="25"/>
  <c r="DO52" i="25" s="1"/>
  <c r="DO219" i="25"/>
  <c r="DO135" i="28"/>
  <c r="DO130" i="28"/>
  <c r="DO67" i="28"/>
  <c r="DO66" i="28"/>
  <c r="DO39" i="28"/>
  <c r="DO38" i="28"/>
  <c r="DQ155" i="28"/>
  <c r="DQ156" i="28" s="1"/>
  <c r="DR65" i="30"/>
  <c r="DQ71" i="30"/>
  <c r="DO135" i="27"/>
  <c r="DO137" i="27" s="1"/>
  <c r="DO94" i="27"/>
  <c r="DP136" i="27"/>
  <c r="DP92" i="27"/>
  <c r="DQ83" i="30"/>
  <c r="DQ81" i="30"/>
  <c r="DQ80" i="30"/>
  <c r="DQ79" i="30"/>
  <c r="DQ78" i="30"/>
  <c r="DQ77" i="30"/>
  <c r="DQ76" i="30"/>
  <c r="DQ82" i="30"/>
  <c r="DQ75" i="30"/>
  <c r="DQ74" i="30"/>
  <c r="DQ66" i="30"/>
  <c r="DP72" i="30"/>
  <c r="DM97" i="27"/>
  <c r="DM139" i="27"/>
  <c r="DM140" i="27" s="1"/>
  <c r="DM125" i="25"/>
  <c r="DM158" i="25"/>
  <c r="DM159" i="25" s="1"/>
  <c r="DN82" i="25"/>
  <c r="DN96" i="27" s="1"/>
  <c r="DN124" i="25"/>
  <c r="DL142" i="25"/>
  <c r="DN18" i="11"/>
  <c r="DN21" i="11" s="1"/>
  <c r="DN17" i="11"/>
  <c r="DN20" i="11" s="1"/>
  <c r="DN352" i="10"/>
  <c r="DN341" i="10"/>
  <c r="DN353" i="10"/>
  <c r="DN12" i="6"/>
  <c r="DN40" i="28"/>
  <c r="DJ68" i="27"/>
  <c r="DK64" i="27"/>
  <c r="DK66" i="27"/>
  <c r="DK67" i="27" s="1"/>
  <c r="DO1" i="26"/>
  <c r="DO1" i="28"/>
  <c r="DN68" i="28"/>
  <c r="DP2" i="26"/>
  <c r="DP2" i="28"/>
  <c r="DP104" i="28" s="1"/>
  <c r="DL116" i="27"/>
  <c r="DL117" i="27" s="1"/>
  <c r="DM109" i="25"/>
  <c r="DM78" i="27"/>
  <c r="DN108" i="25"/>
  <c r="DP73" i="27"/>
  <c r="DO75" i="27"/>
  <c r="DO112" i="27"/>
  <c r="DO114" i="27" s="1"/>
  <c r="DP23" i="29"/>
  <c r="DP48" i="29" s="1"/>
  <c r="DP49" i="29" s="1"/>
  <c r="DP2" i="27"/>
  <c r="DP2" i="25"/>
  <c r="DP2" i="29"/>
  <c r="DP1" i="30"/>
  <c r="DP25" i="30"/>
  <c r="DP47" i="29"/>
  <c r="DQ41" i="30"/>
  <c r="DQ34" i="30"/>
  <c r="DQ42" i="30"/>
  <c r="DQ39" i="30"/>
  <c r="DQ40" i="30"/>
  <c r="DQ33" i="30"/>
  <c r="DQ35" i="30"/>
  <c r="DQ36" i="30"/>
  <c r="DR24" i="30"/>
  <c r="DQ2" i="30"/>
  <c r="DQ37" i="30"/>
  <c r="DQ38" i="30"/>
  <c r="DQ23" i="30"/>
  <c r="DO1" i="27"/>
  <c r="DO1" i="25"/>
  <c r="DO1" i="29"/>
  <c r="DL113" i="12"/>
  <c r="DM21" i="11"/>
  <c r="DM23" i="11" s="1"/>
  <c r="DN23" i="11"/>
  <c r="DN113" i="12" s="1"/>
  <c r="DP51" i="10"/>
  <c r="DP45" i="10"/>
  <c r="DP53" i="10"/>
  <c r="DP46" i="10"/>
  <c r="DP52" i="10"/>
  <c r="DP50" i="10"/>
  <c r="DP48" i="10"/>
  <c r="DP54" i="10"/>
  <c r="DP49" i="10"/>
  <c r="DP47" i="10"/>
  <c r="DO3" i="10"/>
  <c r="DO3" i="7"/>
  <c r="DQ201" i="7"/>
  <c r="DQ96" i="7"/>
  <c r="DQ149" i="7"/>
  <c r="DM252" i="10"/>
  <c r="DM60" i="10"/>
  <c r="DQ202" i="10"/>
  <c r="DQ64" i="10"/>
  <c r="DR4" i="10"/>
  <c r="DR4" i="7"/>
  <c r="DK343" i="7"/>
  <c r="DP73" i="10"/>
  <c r="DP74" i="10"/>
  <c r="DP70" i="10"/>
  <c r="DP68" i="10"/>
  <c r="DP75" i="10"/>
  <c r="DP69" i="10"/>
  <c r="DP76" i="10"/>
  <c r="DP72" i="10"/>
  <c r="DP77" i="10"/>
  <c r="DP71" i="10"/>
  <c r="DO58" i="10"/>
  <c r="DO48" i="25" s="1"/>
  <c r="DO81" i="10"/>
  <c r="DP207" i="10"/>
  <c r="DP212" i="10"/>
  <c r="DP211" i="10"/>
  <c r="DP206" i="10"/>
  <c r="DP209" i="10"/>
  <c r="DP208" i="10"/>
  <c r="DP213" i="10"/>
  <c r="DP214" i="10"/>
  <c r="DP215" i="10"/>
  <c r="DP210" i="10"/>
  <c r="DO219" i="10"/>
  <c r="DN154" i="10"/>
  <c r="DN17" i="10"/>
  <c r="DN238" i="10" s="1"/>
  <c r="DN156" i="10"/>
  <c r="DN66" i="10"/>
  <c r="DN83" i="10" s="1"/>
  <c r="DN177" i="10" s="1"/>
  <c r="DN204" i="10"/>
  <c r="DN264" i="10" s="1"/>
  <c r="DN144" i="10"/>
  <c r="DN87" i="10"/>
  <c r="DN272" i="10" s="1"/>
  <c r="DN43" i="10"/>
  <c r="DN252" i="10" s="1"/>
  <c r="DN155" i="10"/>
  <c r="DN168" i="10"/>
  <c r="DN49" i="25" s="1"/>
  <c r="DN101" i="27" s="1"/>
  <c r="DP5" i="10"/>
  <c r="DP5" i="7"/>
  <c r="DN167" i="10"/>
  <c r="DN149" i="10"/>
  <c r="DL338" i="7"/>
  <c r="DL176" i="10"/>
  <c r="DL189" i="10"/>
  <c r="DP22" i="10"/>
  <c r="DP21" i="10"/>
  <c r="DP23" i="10"/>
  <c r="DP27" i="10"/>
  <c r="DP24" i="10"/>
  <c r="DP28" i="10"/>
  <c r="DP26" i="10"/>
  <c r="DP20" i="10"/>
  <c r="DP25" i="10"/>
  <c r="DM264" i="10"/>
  <c r="DM221" i="10"/>
  <c r="DQ15" i="10"/>
  <c r="DQ202" i="7"/>
  <c r="DQ278" i="7"/>
  <c r="DQ150" i="7"/>
  <c r="DQ97" i="7"/>
  <c r="DQ22" i="3"/>
  <c r="DP24" i="3"/>
  <c r="DO56" i="3"/>
  <c r="DO57" i="3"/>
  <c r="DO54" i="3"/>
  <c r="DO58" i="3"/>
  <c r="DO55" i="3"/>
  <c r="DQ79" i="11"/>
  <c r="DQ80" i="11" s="1"/>
  <c r="DQ27" i="11"/>
  <c r="DQ11" i="12" s="1"/>
  <c r="DQ95" i="12" s="1"/>
  <c r="DQ15" i="11"/>
  <c r="DR4" i="12"/>
  <c r="DR4" i="11"/>
  <c r="DP5" i="12"/>
  <c r="DP5" i="11"/>
  <c r="DO3" i="12"/>
  <c r="DO3" i="11"/>
  <c r="DP65" i="3"/>
  <c r="DP101" i="12" s="1"/>
  <c r="DP133" i="12" s="1"/>
  <c r="DP5" i="6"/>
  <c r="DO3" i="6"/>
  <c r="DQ10" i="6"/>
  <c r="DP25" i="6"/>
  <c r="DP232" i="25" s="1"/>
  <c r="DP26" i="6"/>
  <c r="DP233" i="25" s="1"/>
  <c r="DP21" i="6"/>
  <c r="DP228" i="25" s="1"/>
  <c r="DP20" i="6"/>
  <c r="DP227" i="25" s="1"/>
  <c r="DP27" i="6"/>
  <c r="DP234" i="25" s="1"/>
  <c r="DP31" i="6"/>
  <c r="DP238" i="25" s="1"/>
  <c r="DP29" i="6"/>
  <c r="DP236" i="25" s="1"/>
  <c r="DP36" i="6"/>
  <c r="DP243" i="25" s="1"/>
  <c r="DP23" i="6"/>
  <c r="DP230" i="25" s="1"/>
  <c r="DP28" i="6"/>
  <c r="DP235" i="25" s="1"/>
  <c r="DP34" i="6"/>
  <c r="DP241" i="25" s="1"/>
  <c r="DP33" i="6"/>
  <c r="DP240" i="25" s="1"/>
  <c r="DP24" i="6"/>
  <c r="DP231" i="25" s="1"/>
  <c r="DP32" i="6"/>
  <c r="DP239" i="25" s="1"/>
  <c r="DP30" i="6"/>
  <c r="DP237" i="25" s="1"/>
  <c r="DP19" i="6"/>
  <c r="DP226" i="25" s="1"/>
  <c r="DP35" i="6"/>
  <c r="DP242" i="25" s="1"/>
  <c r="DP22" i="6"/>
  <c r="DP229" i="25" s="1"/>
  <c r="DP37" i="6"/>
  <c r="DP244" i="25" s="1"/>
  <c r="DR4" i="6"/>
  <c r="DQ33" i="3"/>
  <c r="DQ41" i="10" s="1"/>
  <c r="DQ51" i="6"/>
  <c r="DQ16" i="6"/>
  <c r="DR94" i="3"/>
  <c r="DR93" i="3"/>
  <c r="DR42" i="3"/>
  <c r="DR39" i="3"/>
  <c r="DR43" i="3"/>
  <c r="DR41" i="3"/>
  <c r="DR38" i="3"/>
  <c r="DR37" i="3"/>
  <c r="DR26" i="3"/>
  <c r="DR44" i="3"/>
  <c r="DR40" i="3"/>
  <c r="DS23" i="3"/>
  <c r="DR36" i="3"/>
  <c r="DR30" i="3"/>
  <c r="DS49" i="3"/>
  <c r="DQ109" i="3"/>
  <c r="DQ107" i="3"/>
  <c r="DQ105" i="3"/>
  <c r="DQ106" i="3"/>
  <c r="DQ101" i="3"/>
  <c r="DQ102" i="3"/>
  <c r="DQ104" i="3"/>
  <c r="DQ103" i="3"/>
  <c r="DQ108" i="3"/>
  <c r="DR90" i="3"/>
  <c r="DQ89" i="3"/>
  <c r="DQ91" i="3" s="1"/>
  <c r="DQ97" i="3"/>
  <c r="DQ260" i="10" s="1"/>
  <c r="DS48" i="3"/>
  <c r="DS52" i="3"/>
  <c r="DQ95" i="3"/>
  <c r="DQ233" i="10" s="1"/>
  <c r="DS51" i="3"/>
  <c r="DP98" i="3"/>
  <c r="DP248" i="10" s="1"/>
  <c r="DQ27" i="3"/>
  <c r="DP3" i="3"/>
  <c r="DL342" i="7"/>
  <c r="DR64" i="30" l="1"/>
  <c r="DR66" i="30" s="1"/>
  <c r="DR70" i="30"/>
  <c r="DR93" i="27" s="1"/>
  <c r="DR69" i="30"/>
  <c r="DR68" i="30"/>
  <c r="DL64" i="27"/>
  <c r="DL68" i="27" s="1"/>
  <c r="DR95" i="3"/>
  <c r="DR233" i="10" s="1"/>
  <c r="DR100" i="3"/>
  <c r="DS35" i="3"/>
  <c r="DS32" i="3"/>
  <c r="DS29" i="3"/>
  <c r="DS72" i="7" s="1"/>
  <c r="DS31" i="3"/>
  <c r="DR96" i="3"/>
  <c r="DR234" i="10" s="1"/>
  <c r="DO38" i="25"/>
  <c r="DO66" i="25" s="1"/>
  <c r="DO77" i="27" s="1"/>
  <c r="DQ142" i="28"/>
  <c r="DQ138" i="28"/>
  <c r="CR347" i="7"/>
  <c r="CR348" i="7" s="1"/>
  <c r="CR344" i="7"/>
  <c r="CS340" i="7" s="1"/>
  <c r="DP134" i="28"/>
  <c r="DN144" i="28"/>
  <c r="DO136" i="28"/>
  <c r="DO137" i="28" s="1"/>
  <c r="DO141" i="28" s="1"/>
  <c r="DO143" i="28" s="1"/>
  <c r="DO254" i="10" s="1"/>
  <c r="DN69" i="28"/>
  <c r="DN33" i="25"/>
  <c r="DN80" i="27" s="1"/>
  <c r="DN110" i="25"/>
  <c r="DN41" i="28"/>
  <c r="DN94" i="25"/>
  <c r="DN101" i="25" s="1"/>
  <c r="DN102" i="25" s="1"/>
  <c r="DN19" i="25"/>
  <c r="DQ74" i="27"/>
  <c r="DQ113" i="27" s="1"/>
  <c r="DP63" i="28"/>
  <c r="DP111" i="28"/>
  <c r="DP105" i="28"/>
  <c r="DP115" i="28"/>
  <c r="DQ31" i="30"/>
  <c r="DR29" i="30"/>
  <c r="DR30" i="30"/>
  <c r="DR28" i="30"/>
  <c r="DR46" i="29" s="1"/>
  <c r="DR27" i="30"/>
  <c r="DP195" i="25"/>
  <c r="DP194" i="25"/>
  <c r="DP193" i="25"/>
  <c r="DP192" i="25"/>
  <c r="DP191" i="25"/>
  <c r="DP190" i="25"/>
  <c r="DP189" i="25"/>
  <c r="DP188" i="25"/>
  <c r="DP187" i="25"/>
  <c r="DP186" i="25"/>
  <c r="DP185" i="25"/>
  <c r="DP184" i="25"/>
  <c r="DP183" i="25"/>
  <c r="DP182" i="25"/>
  <c r="DP181" i="25"/>
  <c r="DP180" i="25"/>
  <c r="DP179" i="25"/>
  <c r="DP178" i="25"/>
  <c r="DP177" i="25"/>
  <c r="DP176" i="25"/>
  <c r="DP268" i="25"/>
  <c r="DP52" i="25" s="1"/>
  <c r="DP219" i="25"/>
  <c r="DP135" i="28"/>
  <c r="DP130" i="28"/>
  <c r="DP67" i="28"/>
  <c r="DP66" i="28"/>
  <c r="DP39" i="28"/>
  <c r="DP38" i="28"/>
  <c r="DR155" i="28"/>
  <c r="DR156" i="28" s="1"/>
  <c r="DO12" i="6"/>
  <c r="DQ72" i="30"/>
  <c r="DP94" i="27"/>
  <c r="DP135" i="27"/>
  <c r="DP137" i="27" s="1"/>
  <c r="DR83" i="30"/>
  <c r="DR82" i="30"/>
  <c r="DR81" i="30"/>
  <c r="DR80" i="30"/>
  <c r="DR79" i="30"/>
  <c r="DR78" i="30"/>
  <c r="DR77" i="30"/>
  <c r="DR76" i="30"/>
  <c r="DR75" i="30"/>
  <c r="DR74" i="30"/>
  <c r="DQ136" i="27"/>
  <c r="DQ92" i="27"/>
  <c r="DS65" i="30"/>
  <c r="DR71" i="30"/>
  <c r="DN97" i="27"/>
  <c r="DN139" i="27"/>
  <c r="DN140" i="27" s="1"/>
  <c r="DN125" i="25"/>
  <c r="DN158" i="25"/>
  <c r="DN159" i="25" s="1"/>
  <c r="DO82" i="25"/>
  <c r="DO96" i="27" s="1"/>
  <c r="DO124" i="25"/>
  <c r="DM61" i="25"/>
  <c r="DM142" i="25"/>
  <c r="DO68" i="28"/>
  <c r="DQ2" i="26"/>
  <c r="DQ2" i="28"/>
  <c r="DQ104" i="28" s="1"/>
  <c r="DP1" i="26"/>
  <c r="DP1" i="28"/>
  <c r="DO40" i="28"/>
  <c r="DM25" i="25"/>
  <c r="DM26" i="25" s="1"/>
  <c r="DK68" i="27"/>
  <c r="DN140" i="25"/>
  <c r="DN141" i="25" s="1"/>
  <c r="DM116" i="27"/>
  <c r="DM117" i="27" s="1"/>
  <c r="DN109" i="25"/>
  <c r="DO108" i="25"/>
  <c r="DO109" i="25" s="1"/>
  <c r="DP112" i="27"/>
  <c r="DP114" i="27" s="1"/>
  <c r="DP75" i="27"/>
  <c r="DQ73" i="27"/>
  <c r="DN116" i="27"/>
  <c r="DN117" i="27" s="1"/>
  <c r="DN78" i="27"/>
  <c r="DQ2" i="27"/>
  <c r="DQ2" i="25"/>
  <c r="DQ2" i="29"/>
  <c r="DP1" i="27"/>
  <c r="DP1" i="25"/>
  <c r="DP1" i="29"/>
  <c r="DQ25" i="30"/>
  <c r="DQ1" i="30"/>
  <c r="DQ47" i="29"/>
  <c r="DQ23" i="29"/>
  <c r="DQ48" i="29" s="1"/>
  <c r="DQ49" i="29" s="1"/>
  <c r="DR40" i="30"/>
  <c r="DR36" i="30"/>
  <c r="DR33" i="30"/>
  <c r="DR2" i="30"/>
  <c r="DR34" i="30"/>
  <c r="DR38" i="30"/>
  <c r="DS24" i="30"/>
  <c r="DR42" i="30"/>
  <c r="DR39" i="30"/>
  <c r="DR23" i="30"/>
  <c r="DR41" i="30"/>
  <c r="DR37" i="30"/>
  <c r="DR35" i="30"/>
  <c r="DM10" i="12"/>
  <c r="DM5" i="8" s="1"/>
  <c r="DM113" i="12"/>
  <c r="DN10" i="12"/>
  <c r="DN5" i="8" s="1"/>
  <c r="DN221" i="10"/>
  <c r="DQ75" i="10"/>
  <c r="DQ73" i="10"/>
  <c r="DQ74" i="10"/>
  <c r="DQ71" i="10"/>
  <c r="DQ69" i="10"/>
  <c r="DQ72" i="10"/>
  <c r="DQ76" i="10"/>
  <c r="DQ77" i="10"/>
  <c r="DQ68" i="10"/>
  <c r="DQ70" i="10"/>
  <c r="DO167" i="10"/>
  <c r="DO149" i="10"/>
  <c r="DQ21" i="10"/>
  <c r="DQ24" i="10"/>
  <c r="DQ22" i="10"/>
  <c r="DQ28" i="10"/>
  <c r="DQ23" i="10"/>
  <c r="DQ25" i="10"/>
  <c r="DQ26" i="10"/>
  <c r="DQ27" i="10"/>
  <c r="DQ20" i="10"/>
  <c r="DQ207" i="10"/>
  <c r="DQ208" i="10"/>
  <c r="DQ206" i="10"/>
  <c r="DQ210" i="10"/>
  <c r="DQ213" i="10"/>
  <c r="DQ215" i="10"/>
  <c r="DQ212" i="10"/>
  <c r="DQ211" i="10"/>
  <c r="DQ209" i="10"/>
  <c r="DQ214" i="10"/>
  <c r="DR64" i="10"/>
  <c r="DR202" i="10"/>
  <c r="DL343" i="7"/>
  <c r="DP219" i="10"/>
  <c r="DN60" i="10"/>
  <c r="DM338" i="7"/>
  <c r="DM189" i="10"/>
  <c r="DM176" i="10"/>
  <c r="DQ48" i="10"/>
  <c r="DQ45" i="10"/>
  <c r="DQ53" i="10"/>
  <c r="DQ52" i="10"/>
  <c r="DQ51" i="10"/>
  <c r="DQ46" i="10"/>
  <c r="DQ50" i="10"/>
  <c r="DQ47" i="10"/>
  <c r="DQ54" i="10"/>
  <c r="DQ49" i="10"/>
  <c r="DO154" i="10"/>
  <c r="DO144" i="10"/>
  <c r="DO204" i="10"/>
  <c r="DO66" i="10"/>
  <c r="DO83" i="10" s="1"/>
  <c r="DO177" i="10" s="1"/>
  <c r="DO17" i="10"/>
  <c r="DO238" i="10" s="1"/>
  <c r="DO87" i="10"/>
  <c r="DO272" i="10" s="1"/>
  <c r="DO155" i="10"/>
  <c r="DO43" i="10"/>
  <c r="DO252" i="10" s="1"/>
  <c r="DO156" i="10"/>
  <c r="DQ5" i="10"/>
  <c r="DQ5" i="7"/>
  <c r="DR201" i="7"/>
  <c r="DR149" i="7"/>
  <c r="DR96" i="7"/>
  <c r="DO352" i="10"/>
  <c r="DO353" i="10"/>
  <c r="DO351" i="10"/>
  <c r="DO341" i="10"/>
  <c r="DP58" i="10"/>
  <c r="DP48" i="25" s="1"/>
  <c r="DP3" i="10"/>
  <c r="DP3" i="7"/>
  <c r="DR278" i="7"/>
  <c r="DR15" i="10"/>
  <c r="DR202" i="7"/>
  <c r="DR150" i="7"/>
  <c r="DR97" i="7"/>
  <c r="DS4" i="10"/>
  <c r="DS4" i="7"/>
  <c r="DO168" i="10"/>
  <c r="DO49" i="25" s="1"/>
  <c r="DO101" i="27" s="1"/>
  <c r="DP81" i="10"/>
  <c r="DP56" i="3"/>
  <c r="DP57" i="3"/>
  <c r="DP55" i="3"/>
  <c r="DP58" i="3"/>
  <c r="DP54" i="3"/>
  <c r="DQ24" i="3"/>
  <c r="DR22" i="3"/>
  <c r="DP3" i="12"/>
  <c r="DP3" i="11"/>
  <c r="DS4" i="12"/>
  <c r="DS4" i="11"/>
  <c r="DQ5" i="12"/>
  <c r="DQ5" i="11"/>
  <c r="DR79" i="11"/>
  <c r="DR80" i="11" s="1"/>
  <c r="DR27" i="11"/>
  <c r="DR11" i="12" s="1"/>
  <c r="DR95" i="12" s="1"/>
  <c r="DR15" i="11"/>
  <c r="DO18" i="11"/>
  <c r="DO17" i="11"/>
  <c r="DO20" i="11" s="1"/>
  <c r="DQ65" i="3"/>
  <c r="DQ101" i="12" s="1"/>
  <c r="DQ133" i="12" s="1"/>
  <c r="DQ5" i="6"/>
  <c r="DR10" i="6"/>
  <c r="DQ98" i="3"/>
  <c r="DQ248" i="10" s="1"/>
  <c r="DS4" i="6"/>
  <c r="DR16" i="6"/>
  <c r="DR51" i="6"/>
  <c r="DQ27" i="6"/>
  <c r="DQ234" i="25" s="1"/>
  <c r="DQ25" i="6"/>
  <c r="DQ232" i="25" s="1"/>
  <c r="DQ26" i="6"/>
  <c r="DQ233" i="25" s="1"/>
  <c r="DQ29" i="6"/>
  <c r="DQ236" i="25" s="1"/>
  <c r="DQ33" i="6"/>
  <c r="DQ240" i="25" s="1"/>
  <c r="DQ20" i="6"/>
  <c r="DQ227" i="25" s="1"/>
  <c r="DQ21" i="6"/>
  <c r="DQ228" i="25" s="1"/>
  <c r="DQ31" i="6"/>
  <c r="DQ238" i="25" s="1"/>
  <c r="DQ23" i="6"/>
  <c r="DQ230" i="25" s="1"/>
  <c r="DQ34" i="6"/>
  <c r="DQ241" i="25" s="1"/>
  <c r="DQ32" i="6"/>
  <c r="DQ239" i="25" s="1"/>
  <c r="DQ30" i="6"/>
  <c r="DQ237" i="25" s="1"/>
  <c r="DQ22" i="6"/>
  <c r="DQ229" i="25" s="1"/>
  <c r="DQ24" i="6"/>
  <c r="DQ231" i="25" s="1"/>
  <c r="DQ37" i="6"/>
  <c r="DQ244" i="25" s="1"/>
  <c r="DQ19" i="6"/>
  <c r="DQ226" i="25" s="1"/>
  <c r="DQ28" i="6"/>
  <c r="DQ235" i="25" s="1"/>
  <c r="DQ36" i="6"/>
  <c r="DQ243" i="25" s="1"/>
  <c r="DQ35" i="6"/>
  <c r="DQ242" i="25" s="1"/>
  <c r="DP3" i="6"/>
  <c r="DT52" i="3"/>
  <c r="DR33" i="3"/>
  <c r="DR41" i="10" s="1"/>
  <c r="DT49" i="3"/>
  <c r="DR27" i="3"/>
  <c r="DQ3" i="3"/>
  <c r="DT48" i="3"/>
  <c r="DR108" i="3"/>
  <c r="DR106" i="3"/>
  <c r="DR105" i="3"/>
  <c r="DR107" i="3"/>
  <c r="DR109" i="3"/>
  <c r="DR103" i="3"/>
  <c r="DR104" i="3"/>
  <c r="DR101" i="3"/>
  <c r="DR97" i="3"/>
  <c r="DR260" i="10" s="1"/>
  <c r="DR102" i="3"/>
  <c r="DR89" i="3"/>
  <c r="DR91" i="3" s="1"/>
  <c r="DS90" i="3"/>
  <c r="DT51" i="3"/>
  <c r="DS94" i="3"/>
  <c r="DS93" i="3"/>
  <c r="DS44" i="3"/>
  <c r="DS39" i="3"/>
  <c r="DS43" i="3"/>
  <c r="DS41" i="3"/>
  <c r="DS30" i="3"/>
  <c r="DS38" i="3"/>
  <c r="DS37" i="3"/>
  <c r="DS40" i="3"/>
  <c r="DT23" i="3"/>
  <c r="DS36" i="3"/>
  <c r="DS42" i="3"/>
  <c r="DS26" i="3"/>
  <c r="DM342" i="7"/>
  <c r="DS64" i="30" l="1"/>
  <c r="DS68" i="30"/>
  <c r="DS70" i="30"/>
  <c r="DS93" i="27" s="1"/>
  <c r="DS69" i="30"/>
  <c r="DP12" i="6"/>
  <c r="DS96" i="3"/>
  <c r="DS234" i="10" s="1"/>
  <c r="DS100" i="3"/>
  <c r="DT32" i="3"/>
  <c r="DT29" i="3"/>
  <c r="DT72" i="7" s="1"/>
  <c r="DT35" i="3"/>
  <c r="DT31" i="3"/>
  <c r="DP108" i="25"/>
  <c r="DP109" i="25" s="1"/>
  <c r="DP38" i="25"/>
  <c r="DP66" i="25" s="1"/>
  <c r="DP77" i="27" s="1"/>
  <c r="DR138" i="28"/>
  <c r="DN25" i="25"/>
  <c r="DN26" i="25" s="1"/>
  <c r="DN60" i="27"/>
  <c r="DN64" i="27" s="1"/>
  <c r="DR142" i="28"/>
  <c r="CS347" i="7"/>
  <c r="CS348" i="7" s="1"/>
  <c r="CS344" i="7"/>
  <c r="CT340" i="7" s="1"/>
  <c r="DQ134" i="28"/>
  <c r="DN61" i="25"/>
  <c r="DO144" i="28"/>
  <c r="DP136" i="28"/>
  <c r="DP137" i="28" s="1"/>
  <c r="DP141" i="28" s="1"/>
  <c r="DP143" i="28" s="1"/>
  <c r="DP254" i="10" s="1"/>
  <c r="DO69" i="28"/>
  <c r="DO33" i="25"/>
  <c r="DO80" i="27" s="1"/>
  <c r="DO110" i="25"/>
  <c r="DO41" i="28"/>
  <c r="DO19" i="25"/>
  <c r="DO60" i="27" s="1"/>
  <c r="DO94" i="25"/>
  <c r="DO101" i="25" s="1"/>
  <c r="DO102" i="25" s="1"/>
  <c r="DR74" i="27"/>
  <c r="DR113" i="27" s="1"/>
  <c r="DQ63" i="28"/>
  <c r="DQ115" i="28"/>
  <c r="DQ111" i="28"/>
  <c r="DQ105" i="28"/>
  <c r="DS30" i="30"/>
  <c r="DS29" i="30"/>
  <c r="DS27" i="30"/>
  <c r="DS28" i="30"/>
  <c r="DS46" i="29" s="1"/>
  <c r="DR31" i="30"/>
  <c r="DQ195" i="25"/>
  <c r="DQ194" i="25"/>
  <c r="DQ193" i="25"/>
  <c r="DQ192" i="25"/>
  <c r="DQ191" i="25"/>
  <c r="DQ190" i="25"/>
  <c r="DQ189" i="25"/>
  <c r="DQ188" i="25"/>
  <c r="DQ187" i="25"/>
  <c r="DQ186" i="25"/>
  <c r="DQ185" i="25"/>
  <c r="DQ180" i="25"/>
  <c r="DQ179" i="25"/>
  <c r="DQ178" i="25"/>
  <c r="DQ177" i="25"/>
  <c r="DQ176" i="25"/>
  <c r="DQ184" i="25"/>
  <c r="DQ183" i="25"/>
  <c r="DQ182" i="25"/>
  <c r="DQ181" i="25"/>
  <c r="DQ268" i="25"/>
  <c r="DQ52" i="25" s="1"/>
  <c r="DQ219" i="25"/>
  <c r="DQ135" i="28"/>
  <c r="DQ130" i="28"/>
  <c r="DQ39" i="28"/>
  <c r="DQ67" i="28"/>
  <c r="DQ66" i="28"/>
  <c r="DQ38" i="28"/>
  <c r="DS155" i="28"/>
  <c r="DS156" i="28" s="1"/>
  <c r="DT65" i="30"/>
  <c r="DS71" i="30"/>
  <c r="DR136" i="27"/>
  <c r="DR92" i="27"/>
  <c r="DQ94" i="27"/>
  <c r="DQ135" i="27"/>
  <c r="DQ137" i="27" s="1"/>
  <c r="DS83" i="30"/>
  <c r="DS82" i="30"/>
  <c r="DS81" i="30"/>
  <c r="DS80" i="30"/>
  <c r="DS79" i="30"/>
  <c r="DS77" i="30"/>
  <c r="DS76" i="30"/>
  <c r="DS75" i="30"/>
  <c r="DS74" i="30"/>
  <c r="DS78" i="30"/>
  <c r="DS66" i="30"/>
  <c r="DR72" i="30"/>
  <c r="DO97" i="27"/>
  <c r="DO139" i="27"/>
  <c r="DO140" i="27" s="1"/>
  <c r="DO125" i="25"/>
  <c r="DO158" i="25"/>
  <c r="DO159" i="25" s="1"/>
  <c r="DP82" i="25"/>
  <c r="DP96" i="27" s="1"/>
  <c r="DP124" i="25"/>
  <c r="DN142" i="25"/>
  <c r="DP40" i="28"/>
  <c r="DM64" i="27"/>
  <c r="DM66" i="27"/>
  <c r="DM67" i="27" s="1"/>
  <c r="DP68" i="28"/>
  <c r="DR2" i="26"/>
  <c r="DR2" i="28"/>
  <c r="DR104" i="28" s="1"/>
  <c r="DQ1" i="26"/>
  <c r="DQ1" i="28"/>
  <c r="DO116" i="27"/>
  <c r="DO117" i="27" s="1"/>
  <c r="DO140" i="25"/>
  <c r="DO141" i="25" s="1"/>
  <c r="DQ112" i="27"/>
  <c r="DQ114" i="27" s="1"/>
  <c r="DQ75" i="27"/>
  <c r="DR73" i="27"/>
  <c r="DR47" i="29"/>
  <c r="DQ1" i="27"/>
  <c r="DQ1" i="25"/>
  <c r="DQ1" i="29"/>
  <c r="DR1" i="30"/>
  <c r="DR25" i="30"/>
  <c r="DR2" i="27"/>
  <c r="DR2" i="29"/>
  <c r="DR2" i="25"/>
  <c r="DR23" i="29"/>
  <c r="DR48" i="29" s="1"/>
  <c r="DR49" i="29" s="1"/>
  <c r="DS35" i="30"/>
  <c r="DS42" i="30"/>
  <c r="DS34" i="30"/>
  <c r="DS23" i="30"/>
  <c r="DS40" i="30"/>
  <c r="DS36" i="30"/>
  <c r="DS2" i="30"/>
  <c r="DS39" i="30"/>
  <c r="DS37" i="30"/>
  <c r="DS41" i="30"/>
  <c r="DS38" i="30"/>
  <c r="DS33" i="30"/>
  <c r="DT24" i="30"/>
  <c r="DO21" i="11"/>
  <c r="DO23" i="11"/>
  <c r="DO113" i="12" s="1"/>
  <c r="DP168" i="10"/>
  <c r="DP49" i="25" s="1"/>
  <c r="DP101" i="27" s="1"/>
  <c r="DR24" i="10"/>
  <c r="DR22" i="10"/>
  <c r="DR27" i="10"/>
  <c r="DR21" i="10"/>
  <c r="DR28" i="10"/>
  <c r="DR26" i="10"/>
  <c r="DR23" i="10"/>
  <c r="DR20" i="10"/>
  <c r="DR25" i="10"/>
  <c r="DS202" i="10"/>
  <c r="DS64" i="10"/>
  <c r="DQ3" i="10"/>
  <c r="DQ3" i="7"/>
  <c r="DQ58" i="10"/>
  <c r="DQ48" i="25" s="1"/>
  <c r="DR213" i="10"/>
  <c r="DR209" i="10"/>
  <c r="DR212" i="10"/>
  <c r="DR208" i="10"/>
  <c r="DR207" i="10"/>
  <c r="DR211" i="10"/>
  <c r="DR206" i="10"/>
  <c r="DR214" i="10"/>
  <c r="DR215" i="10"/>
  <c r="DR210" i="10"/>
  <c r="DO60" i="10"/>
  <c r="DR74" i="10"/>
  <c r="DR77" i="10"/>
  <c r="DR69" i="10"/>
  <c r="DR76" i="10"/>
  <c r="DR68" i="10"/>
  <c r="DR71" i="10"/>
  <c r="DR72" i="10"/>
  <c r="DR75" i="10"/>
  <c r="DR73" i="10"/>
  <c r="DR70" i="10"/>
  <c r="DQ219" i="10"/>
  <c r="DP17" i="10"/>
  <c r="DP238" i="10" s="1"/>
  <c r="DP87" i="10"/>
  <c r="DP272" i="10" s="1"/>
  <c r="DP204" i="10"/>
  <c r="DP264" i="10" s="1"/>
  <c r="DP156" i="10"/>
  <c r="DP66" i="10"/>
  <c r="DP83" i="10" s="1"/>
  <c r="DP177" i="10" s="1"/>
  <c r="DP154" i="10"/>
  <c r="DP43" i="10"/>
  <c r="DP252" i="10" s="1"/>
  <c r="DP155" i="10"/>
  <c r="DP144" i="10"/>
  <c r="DS201" i="7"/>
  <c r="DS149" i="7"/>
  <c r="DS96" i="7"/>
  <c r="DT4" i="10"/>
  <c r="DT4" i="7"/>
  <c r="DR45" i="10"/>
  <c r="DR47" i="10"/>
  <c r="DR46" i="10"/>
  <c r="DR53" i="10"/>
  <c r="DR51" i="10"/>
  <c r="DR49" i="10"/>
  <c r="DR48" i="10"/>
  <c r="DR50" i="10"/>
  <c r="DR54" i="10"/>
  <c r="DR52" i="10"/>
  <c r="DP149" i="10"/>
  <c r="DP167" i="10"/>
  <c r="DN338" i="7"/>
  <c r="DN176" i="10"/>
  <c r="DN189" i="10"/>
  <c r="DR5" i="10"/>
  <c r="DR5" i="7"/>
  <c r="DS15" i="10"/>
  <c r="DS202" i="7"/>
  <c r="DS150" i="7"/>
  <c r="DS278" i="7"/>
  <c r="DS97" i="7"/>
  <c r="DO264" i="10"/>
  <c r="DO221" i="10"/>
  <c r="DM343" i="7"/>
  <c r="DQ81" i="10"/>
  <c r="DP351" i="10"/>
  <c r="DP352" i="10"/>
  <c r="DP341" i="10"/>
  <c r="DP353" i="10"/>
  <c r="DQ56" i="3"/>
  <c r="DQ54" i="3"/>
  <c r="DQ58" i="3"/>
  <c r="DQ55" i="3"/>
  <c r="DQ57" i="3"/>
  <c r="DR24" i="3"/>
  <c r="DS22" i="3"/>
  <c r="DS27" i="11"/>
  <c r="DS11" i="12" s="1"/>
  <c r="DS95" i="12" s="1"/>
  <c r="DS15" i="11"/>
  <c r="DS79" i="11"/>
  <c r="DS80" i="11" s="1"/>
  <c r="DQ3" i="12"/>
  <c r="DQ3" i="11"/>
  <c r="DR5" i="12"/>
  <c r="DR5" i="11"/>
  <c r="DP17" i="11"/>
  <c r="DP20" i="11" s="1"/>
  <c r="DP18" i="11"/>
  <c r="DT4" i="12"/>
  <c r="DT4" i="11"/>
  <c r="DQ3" i="6"/>
  <c r="DR25" i="6"/>
  <c r="DR232" i="25" s="1"/>
  <c r="DR21" i="6"/>
  <c r="DR228" i="25" s="1"/>
  <c r="DR31" i="6"/>
  <c r="DR238" i="25" s="1"/>
  <c r="DR29" i="6"/>
  <c r="DR236" i="25" s="1"/>
  <c r="DR20" i="6"/>
  <c r="DR227" i="25" s="1"/>
  <c r="DR27" i="6"/>
  <c r="DR234" i="25" s="1"/>
  <c r="DR34" i="6"/>
  <c r="DR241" i="25" s="1"/>
  <c r="DR32" i="6"/>
  <c r="DR239" i="25" s="1"/>
  <c r="DR36" i="6"/>
  <c r="DR243" i="25" s="1"/>
  <c r="DR24" i="6"/>
  <c r="DR231" i="25" s="1"/>
  <c r="DR33" i="6"/>
  <c r="DR240" i="25" s="1"/>
  <c r="DR26" i="6"/>
  <c r="DR233" i="25" s="1"/>
  <c r="DR28" i="6"/>
  <c r="DR235" i="25" s="1"/>
  <c r="DR37" i="6"/>
  <c r="DR244" i="25" s="1"/>
  <c r="DR30" i="6"/>
  <c r="DR237" i="25" s="1"/>
  <c r="DR23" i="6"/>
  <c r="DR230" i="25" s="1"/>
  <c r="DR19" i="6"/>
  <c r="DR226" i="25" s="1"/>
  <c r="DR35" i="6"/>
  <c r="DR242" i="25" s="1"/>
  <c r="DR22" i="6"/>
  <c r="DR229" i="25" s="1"/>
  <c r="DR65" i="3"/>
  <c r="DR101" i="12" s="1"/>
  <c r="DR133" i="12" s="1"/>
  <c r="DR5" i="6"/>
  <c r="DT4" i="6"/>
  <c r="DS10" i="6"/>
  <c r="DS16" i="6"/>
  <c r="DS51" i="6"/>
  <c r="DS33" i="3"/>
  <c r="DS41" i="10" s="1"/>
  <c r="DS109" i="3"/>
  <c r="DS107" i="3"/>
  <c r="DS105" i="3"/>
  <c r="DS104" i="3"/>
  <c r="DS102" i="3"/>
  <c r="DS106" i="3"/>
  <c r="DS97" i="3"/>
  <c r="DS260" i="10" s="1"/>
  <c r="DS108" i="3"/>
  <c r="DS101" i="3"/>
  <c r="DS103" i="3"/>
  <c r="DT90" i="3"/>
  <c r="DS89" i="3"/>
  <c r="DS91" i="3" s="1"/>
  <c r="DS27" i="3"/>
  <c r="DR3" i="3"/>
  <c r="DS95" i="3"/>
  <c r="DS233" i="10" s="1"/>
  <c r="DU49" i="3"/>
  <c r="DU51" i="3"/>
  <c r="DT93" i="3"/>
  <c r="DT94" i="3"/>
  <c r="DT43" i="3"/>
  <c r="DT41" i="3"/>
  <c r="DT30" i="3"/>
  <c r="DT38" i="3"/>
  <c r="DT40" i="3"/>
  <c r="DT36" i="3"/>
  <c r="DT26" i="3"/>
  <c r="DT44" i="3"/>
  <c r="DU23" i="3"/>
  <c r="DT42" i="3"/>
  <c r="DT37" i="3"/>
  <c r="DT39" i="3"/>
  <c r="DU52" i="3"/>
  <c r="DR98" i="3"/>
  <c r="DR248" i="10" s="1"/>
  <c r="DU48" i="3"/>
  <c r="DN342" i="7"/>
  <c r="DT64" i="30" l="1"/>
  <c r="DT68" i="30"/>
  <c r="DT69" i="30"/>
  <c r="DT70" i="30"/>
  <c r="DS138" i="28"/>
  <c r="DT96" i="3"/>
  <c r="DT234" i="10" s="1"/>
  <c r="DT100" i="3"/>
  <c r="DU35" i="3"/>
  <c r="DU29" i="3"/>
  <c r="DU72" i="7" s="1"/>
  <c r="DU31" i="3"/>
  <c r="DU32" i="3"/>
  <c r="DT93" i="27"/>
  <c r="DP140" i="25"/>
  <c r="DP141" i="25" s="1"/>
  <c r="DQ38" i="25"/>
  <c r="DQ66" i="25" s="1"/>
  <c r="DQ77" i="27" s="1"/>
  <c r="DS142" i="28"/>
  <c r="CT344" i="7"/>
  <c r="CU340" i="7" s="1"/>
  <c r="CT347" i="7"/>
  <c r="CT348" i="7" s="1"/>
  <c r="DQ136" i="28"/>
  <c r="DQ137" i="28" s="1"/>
  <c r="DQ141" i="28" s="1"/>
  <c r="DQ143" i="28" s="1"/>
  <c r="DQ254" i="10" s="1"/>
  <c r="DN66" i="27"/>
  <c r="DN67" i="27" s="1"/>
  <c r="DN68" i="27" s="1"/>
  <c r="DR134" i="28"/>
  <c r="DP144" i="28"/>
  <c r="DP41" i="28"/>
  <c r="DP19" i="25"/>
  <c r="DP94" i="25"/>
  <c r="DP101" i="25" s="1"/>
  <c r="DP102" i="25" s="1"/>
  <c r="DP69" i="28"/>
  <c r="DP33" i="25"/>
  <c r="DP80" i="27" s="1"/>
  <c r="DP110" i="25"/>
  <c r="DS74" i="27"/>
  <c r="DS113" i="27" s="1"/>
  <c r="DR115" i="28"/>
  <c r="DR111" i="28"/>
  <c r="DR63" i="28"/>
  <c r="DR105" i="28"/>
  <c r="DS31" i="30"/>
  <c r="DT29" i="30"/>
  <c r="DT30" i="30"/>
  <c r="DT28" i="30"/>
  <c r="DT46" i="29" s="1"/>
  <c r="DT27" i="30"/>
  <c r="DR195" i="25"/>
  <c r="DR194" i="25"/>
  <c r="DR193" i="25"/>
  <c r="DR192" i="25"/>
  <c r="DR191" i="25"/>
  <c r="DR190" i="25"/>
  <c r="DR189" i="25"/>
  <c r="DR188" i="25"/>
  <c r="DR187" i="25"/>
  <c r="DR186" i="25"/>
  <c r="DR185" i="25"/>
  <c r="DR184" i="25"/>
  <c r="DR183" i="25"/>
  <c r="DR182" i="25"/>
  <c r="DR181" i="25"/>
  <c r="DR178" i="25"/>
  <c r="DR177" i="25"/>
  <c r="DR176" i="25"/>
  <c r="DR180" i="25"/>
  <c r="DR179" i="25"/>
  <c r="DR219" i="25"/>
  <c r="DR38" i="25" s="1"/>
  <c r="DR268" i="25"/>
  <c r="DR52" i="25" s="1"/>
  <c r="DR135" i="28"/>
  <c r="DR130" i="28"/>
  <c r="DR39" i="28"/>
  <c r="DR67" i="28"/>
  <c r="DR66" i="28"/>
  <c r="DR38" i="28"/>
  <c r="DT155" i="28"/>
  <c r="DT156" i="28" s="1"/>
  <c r="DS72" i="30"/>
  <c r="DQ12" i="6"/>
  <c r="DS136" i="27"/>
  <c r="DS92" i="27"/>
  <c r="DR94" i="27"/>
  <c r="DR135" i="27"/>
  <c r="DR137" i="27" s="1"/>
  <c r="DT83" i="30"/>
  <c r="DT81" i="30"/>
  <c r="DT80" i="30"/>
  <c r="DT79" i="30"/>
  <c r="DT78" i="30"/>
  <c r="DT77" i="30"/>
  <c r="DT82" i="30"/>
  <c r="DT75" i="30"/>
  <c r="DT74" i="30"/>
  <c r="DT66" i="30"/>
  <c r="DT76" i="30"/>
  <c r="DU65" i="30"/>
  <c r="DT71" i="30"/>
  <c r="DP97" i="27"/>
  <c r="DP139" i="27"/>
  <c r="DP140" i="27" s="1"/>
  <c r="DP125" i="25"/>
  <c r="DP158" i="25"/>
  <c r="DP159" i="25" s="1"/>
  <c r="DQ82" i="25"/>
  <c r="DQ96" i="27" s="1"/>
  <c r="DQ124" i="25"/>
  <c r="DQ68" i="28"/>
  <c r="DM68" i="27"/>
  <c r="DO142" i="25"/>
  <c r="DS2" i="26"/>
  <c r="DS2" i="28"/>
  <c r="DS104" i="28" s="1"/>
  <c r="DO25" i="25"/>
  <c r="DO26" i="25" s="1"/>
  <c r="DQ40" i="28"/>
  <c r="DR1" i="26"/>
  <c r="DR1" i="28"/>
  <c r="DO61" i="25"/>
  <c r="DQ108" i="25"/>
  <c r="DO78" i="27"/>
  <c r="DS73" i="27"/>
  <c r="DR112" i="27"/>
  <c r="DR114" i="27" s="1"/>
  <c r="DR75" i="27"/>
  <c r="DP116" i="27"/>
  <c r="DP117" i="27" s="1"/>
  <c r="DP78" i="27"/>
  <c r="DR1" i="27"/>
  <c r="DR1" i="25"/>
  <c r="DR1" i="29"/>
  <c r="DS2" i="27"/>
  <c r="DS2" i="29"/>
  <c r="DS2" i="25"/>
  <c r="DT2" i="30"/>
  <c r="DT37" i="30"/>
  <c r="DT38" i="30"/>
  <c r="DT40" i="30"/>
  <c r="DT36" i="30"/>
  <c r="DU24" i="30"/>
  <c r="DT42" i="30"/>
  <c r="DT35" i="30"/>
  <c r="DT34" i="30"/>
  <c r="DT23" i="30"/>
  <c r="DT41" i="30"/>
  <c r="DT33" i="30"/>
  <c r="DT39" i="30"/>
  <c r="DS23" i="29"/>
  <c r="DS48" i="29" s="1"/>
  <c r="DS49" i="29" s="1"/>
  <c r="DS47" i="29"/>
  <c r="DS25" i="30"/>
  <c r="DS1" i="30"/>
  <c r="DO10" i="12"/>
  <c r="DO5" i="8" s="1"/>
  <c r="DP21" i="11"/>
  <c r="DP23" i="11" s="1"/>
  <c r="DP221" i="10"/>
  <c r="DP60" i="10"/>
  <c r="DP338" i="7" s="1"/>
  <c r="DR81" i="10"/>
  <c r="DR168" i="10" s="1"/>
  <c r="DR58" i="10"/>
  <c r="DR48" i="25" s="1"/>
  <c r="DR219" i="10"/>
  <c r="DQ167" i="10"/>
  <c r="DQ149" i="10"/>
  <c r="DT202" i="10"/>
  <c r="DT64" i="10"/>
  <c r="DQ341" i="10"/>
  <c r="DQ351" i="10"/>
  <c r="DQ352" i="10"/>
  <c r="DQ353" i="10"/>
  <c r="DU4" i="10"/>
  <c r="DU4" i="7"/>
  <c r="DS45" i="10"/>
  <c r="DS53" i="10"/>
  <c r="DS46" i="10"/>
  <c r="DS52" i="10"/>
  <c r="DS49" i="10"/>
  <c r="DS54" i="10"/>
  <c r="DS50" i="10"/>
  <c r="DS51" i="10"/>
  <c r="DS47" i="10"/>
  <c r="DS48" i="10"/>
  <c r="DN343" i="7"/>
  <c r="DQ154" i="10"/>
  <c r="DQ204" i="10"/>
  <c r="DQ264" i="10" s="1"/>
  <c r="DQ17" i="10"/>
  <c r="DQ238" i="10" s="1"/>
  <c r="DQ66" i="10"/>
  <c r="DQ83" i="10" s="1"/>
  <c r="DQ177" i="10" s="1"/>
  <c r="DQ144" i="10"/>
  <c r="DQ87" i="10"/>
  <c r="DQ272" i="10" s="1"/>
  <c r="DQ43" i="10"/>
  <c r="DQ252" i="10" s="1"/>
  <c r="DQ156" i="10"/>
  <c r="DQ155" i="10"/>
  <c r="DR3" i="10"/>
  <c r="DR3" i="7"/>
  <c r="DS71" i="10"/>
  <c r="DS69" i="10"/>
  <c r="DS76" i="10"/>
  <c r="DS72" i="10"/>
  <c r="DS77" i="10"/>
  <c r="DS70" i="10"/>
  <c r="DS74" i="10"/>
  <c r="DS73" i="10"/>
  <c r="DS75" i="10"/>
  <c r="DS68" i="10"/>
  <c r="DT201" i="7"/>
  <c r="DT149" i="7"/>
  <c r="DT96" i="7"/>
  <c r="DO338" i="7"/>
  <c r="DO189" i="10"/>
  <c r="DO176" i="10"/>
  <c r="DS206" i="10"/>
  <c r="DS209" i="10"/>
  <c r="DS207" i="10"/>
  <c r="DS208" i="10"/>
  <c r="DS210" i="10"/>
  <c r="DS215" i="10"/>
  <c r="DS214" i="10"/>
  <c r="DS213" i="10"/>
  <c r="DS212" i="10"/>
  <c r="DS211" i="10"/>
  <c r="DT15" i="10"/>
  <c r="DT202" i="7"/>
  <c r="DT150" i="7"/>
  <c r="DT97" i="7"/>
  <c r="DT278" i="7"/>
  <c r="DS5" i="10"/>
  <c r="DS5" i="7"/>
  <c r="DQ168" i="10"/>
  <c r="DQ49" i="25" s="1"/>
  <c r="DQ101" i="27" s="1"/>
  <c r="DS23" i="10"/>
  <c r="DS21" i="10"/>
  <c r="DS27" i="10"/>
  <c r="DS24" i="10"/>
  <c r="DS25" i="10"/>
  <c r="DS28" i="10"/>
  <c r="DS20" i="10"/>
  <c r="DS22" i="10"/>
  <c r="DS26" i="10"/>
  <c r="DS24" i="3"/>
  <c r="DT22" i="3"/>
  <c r="DR56" i="3"/>
  <c r="DR55" i="3"/>
  <c r="DR58" i="3"/>
  <c r="DR54" i="3"/>
  <c r="DR57" i="3"/>
  <c r="DU4" i="12"/>
  <c r="DU4" i="11"/>
  <c r="DS5" i="12"/>
  <c r="DS5" i="11"/>
  <c r="DT79" i="11"/>
  <c r="DT80" i="11" s="1"/>
  <c r="DT15" i="11"/>
  <c r="DT27" i="11"/>
  <c r="DT11" i="12" s="1"/>
  <c r="DT95" i="12" s="1"/>
  <c r="DS3" i="3"/>
  <c r="DR3" i="12"/>
  <c r="DR3" i="11"/>
  <c r="DQ18" i="11"/>
  <c r="DQ17" i="11"/>
  <c r="DQ20" i="11" s="1"/>
  <c r="DS25" i="6"/>
  <c r="DS232" i="25" s="1"/>
  <c r="DS27" i="6"/>
  <c r="DS234" i="25" s="1"/>
  <c r="DS29" i="6"/>
  <c r="DS236" i="25" s="1"/>
  <c r="DS26" i="6"/>
  <c r="DS233" i="25" s="1"/>
  <c r="DS20" i="6"/>
  <c r="DS227" i="25" s="1"/>
  <c r="DS21" i="6"/>
  <c r="DS228" i="25" s="1"/>
  <c r="DS31" i="6"/>
  <c r="DS238" i="25" s="1"/>
  <c r="DS28" i="6"/>
  <c r="DS235" i="25" s="1"/>
  <c r="DS34" i="6"/>
  <c r="DS241" i="25" s="1"/>
  <c r="DS36" i="6"/>
  <c r="DS243" i="25" s="1"/>
  <c r="DS24" i="6"/>
  <c r="DS231" i="25" s="1"/>
  <c r="DS33" i="6"/>
  <c r="DS240" i="25" s="1"/>
  <c r="DS22" i="6"/>
  <c r="DS229" i="25" s="1"/>
  <c r="DS30" i="6"/>
  <c r="DS237" i="25" s="1"/>
  <c r="DS19" i="6"/>
  <c r="DS226" i="25" s="1"/>
  <c r="DS32" i="6"/>
  <c r="DS239" i="25" s="1"/>
  <c r="DS23" i="6"/>
  <c r="DS230" i="25" s="1"/>
  <c r="DS35" i="6"/>
  <c r="DS242" i="25" s="1"/>
  <c r="DS37" i="6"/>
  <c r="DS244" i="25" s="1"/>
  <c r="DT51" i="6"/>
  <c r="DT16" i="6"/>
  <c r="DU4" i="6"/>
  <c r="DT10" i="6"/>
  <c r="DR3" i="6"/>
  <c r="DS65" i="3"/>
  <c r="DS101" i="12" s="1"/>
  <c r="DS133" i="12" s="1"/>
  <c r="DS5" i="6"/>
  <c r="DS98" i="3"/>
  <c r="DS248" i="10" s="1"/>
  <c r="DU94" i="3"/>
  <c r="DU93" i="3"/>
  <c r="DU44" i="3"/>
  <c r="DU40" i="3"/>
  <c r="DU43" i="3"/>
  <c r="DU41" i="3"/>
  <c r="DU38" i="3"/>
  <c r="DU37" i="3"/>
  <c r="DU36" i="3"/>
  <c r="DU42" i="3"/>
  <c r="DU39" i="3"/>
  <c r="DU30" i="3"/>
  <c r="DU26" i="3"/>
  <c r="DT108" i="3"/>
  <c r="DT106" i="3"/>
  <c r="DT104" i="3"/>
  <c r="DT107" i="3"/>
  <c r="DT109" i="3"/>
  <c r="DT101" i="3"/>
  <c r="DT103" i="3"/>
  <c r="DT102" i="3"/>
  <c r="DT105" i="3"/>
  <c r="DT97" i="3"/>
  <c r="DT260" i="10" s="1"/>
  <c r="DT89" i="3"/>
  <c r="DT91" i="3" s="1"/>
  <c r="DU90" i="3"/>
  <c r="DT33" i="3"/>
  <c r="DT41" i="10" s="1"/>
  <c r="DT27" i="3"/>
  <c r="DT95" i="3"/>
  <c r="DT233" i="10" s="1"/>
  <c r="DP342" i="7"/>
  <c r="DO342" i="7"/>
  <c r="DU70" i="30" l="1"/>
  <c r="DU68" i="30"/>
  <c r="DU69" i="30"/>
  <c r="DU96" i="3"/>
  <c r="DU234" i="10" s="1"/>
  <c r="DU100" i="3"/>
  <c r="DQ144" i="28"/>
  <c r="DU93" i="27"/>
  <c r="DU71" i="30"/>
  <c r="DU64" i="30"/>
  <c r="DU66" i="30" s="1"/>
  <c r="DT142" i="28"/>
  <c r="DT138" i="28"/>
  <c r="DP25" i="25"/>
  <c r="DP26" i="25" s="1"/>
  <c r="DP60" i="27"/>
  <c r="DP66" i="27" s="1"/>
  <c r="DP67" i="27" s="1"/>
  <c r="CU347" i="7"/>
  <c r="CU348" i="7" s="1"/>
  <c r="CU344" i="7"/>
  <c r="CV340" i="7" s="1"/>
  <c r="DS134" i="28"/>
  <c r="DR136" i="28"/>
  <c r="DR137" i="28" s="1"/>
  <c r="DR141" i="28" s="1"/>
  <c r="DR143" i="28" s="1"/>
  <c r="DR254" i="10" s="1"/>
  <c r="DP61" i="25"/>
  <c r="DR49" i="25"/>
  <c r="DR101" i="27" s="1"/>
  <c r="DQ41" i="28"/>
  <c r="DQ94" i="25"/>
  <c r="DQ19" i="25"/>
  <c r="DQ60" i="27" s="1"/>
  <c r="DQ69" i="28"/>
  <c r="DQ110" i="25"/>
  <c r="DQ33" i="25"/>
  <c r="DQ80" i="27" s="1"/>
  <c r="DR12" i="6"/>
  <c r="DT74" i="27"/>
  <c r="DT113" i="27" s="1"/>
  <c r="DP176" i="10"/>
  <c r="DT31" i="30"/>
  <c r="DS111" i="28"/>
  <c r="DS63" i="28"/>
  <c r="DS105" i="28"/>
  <c r="DS115" i="28"/>
  <c r="DU29" i="30"/>
  <c r="DU74" i="27" s="1"/>
  <c r="DU30" i="30"/>
  <c r="DU28" i="30"/>
  <c r="DU46" i="29" s="1"/>
  <c r="DU27" i="30"/>
  <c r="DS195" i="25"/>
  <c r="DS194" i="25"/>
  <c r="DS193" i="25"/>
  <c r="DS192" i="25"/>
  <c r="DS191" i="25"/>
  <c r="DS190" i="25"/>
  <c r="DS189" i="25"/>
  <c r="DS188" i="25"/>
  <c r="DS187" i="25"/>
  <c r="DS186" i="25"/>
  <c r="DS184" i="25"/>
  <c r="DS183" i="25"/>
  <c r="DS182" i="25"/>
  <c r="DS181" i="25"/>
  <c r="DS185" i="25"/>
  <c r="DS180" i="25"/>
  <c r="DS179" i="25"/>
  <c r="DS178" i="25"/>
  <c r="DS177" i="25"/>
  <c r="DS176" i="25"/>
  <c r="DS268" i="25"/>
  <c r="DS52" i="25" s="1"/>
  <c r="DS219" i="25"/>
  <c r="DS135" i="28"/>
  <c r="DS130" i="28"/>
  <c r="DS67" i="28"/>
  <c r="DS66" i="28"/>
  <c r="DS39" i="28"/>
  <c r="DS38" i="28"/>
  <c r="DU155" i="28"/>
  <c r="DU156" i="28" s="1"/>
  <c r="DT136" i="27"/>
  <c r="DT92" i="27"/>
  <c r="DS94" i="27"/>
  <c r="DS135" i="27"/>
  <c r="DS137" i="27" s="1"/>
  <c r="DT72" i="30"/>
  <c r="DU83" i="30"/>
  <c r="DU81" i="30"/>
  <c r="DU80" i="30"/>
  <c r="DU79" i="30"/>
  <c r="DU78" i="30"/>
  <c r="DU77" i="30"/>
  <c r="DU76" i="30"/>
  <c r="DU82" i="30"/>
  <c r="DU75" i="30"/>
  <c r="DU74" i="30"/>
  <c r="DQ97" i="27"/>
  <c r="DQ139" i="27"/>
  <c r="DQ140" i="27" s="1"/>
  <c r="DQ125" i="25"/>
  <c r="DQ158" i="25"/>
  <c r="DQ159" i="25" s="1"/>
  <c r="DP142" i="25"/>
  <c r="DR40" i="28"/>
  <c r="DT2" i="26"/>
  <c r="DT2" i="28"/>
  <c r="DT104" i="28" s="1"/>
  <c r="DR68" i="28"/>
  <c r="DS1" i="26"/>
  <c r="DS1" i="28"/>
  <c r="DO66" i="27"/>
  <c r="DO67" i="27" s="1"/>
  <c r="DO64" i="27"/>
  <c r="DQ109" i="25"/>
  <c r="DQ140" i="25"/>
  <c r="DQ141" i="25" s="1"/>
  <c r="DP189" i="10"/>
  <c r="DT73" i="27"/>
  <c r="DS112" i="27"/>
  <c r="DS114" i="27" s="1"/>
  <c r="DS75" i="27"/>
  <c r="DQ116" i="27"/>
  <c r="DQ117" i="27" s="1"/>
  <c r="DQ78" i="27"/>
  <c r="DT1" i="30"/>
  <c r="DT25" i="30"/>
  <c r="DT23" i="29"/>
  <c r="DT48" i="29" s="1"/>
  <c r="DT49" i="29" s="1"/>
  <c r="DT2" i="27"/>
  <c r="DT2" i="25"/>
  <c r="DT2" i="29"/>
  <c r="DS1" i="27"/>
  <c r="DS1" i="25"/>
  <c r="DS1" i="29"/>
  <c r="DU40" i="30"/>
  <c r="DU37" i="30"/>
  <c r="DU41" i="30"/>
  <c r="DU34" i="30"/>
  <c r="DU38" i="30"/>
  <c r="DU39" i="30"/>
  <c r="DU33" i="30"/>
  <c r="DU36" i="30"/>
  <c r="DU23" i="30"/>
  <c r="DU2" i="30"/>
  <c r="DU42" i="30"/>
  <c r="DU35" i="30"/>
  <c r="DT47" i="29"/>
  <c r="DP113" i="12"/>
  <c r="DP10" i="12"/>
  <c r="DP5" i="8" s="1"/>
  <c r="DQ21" i="11"/>
  <c r="DQ23" i="11" s="1"/>
  <c r="DS219" i="10"/>
  <c r="DT69" i="10"/>
  <c r="DT74" i="10"/>
  <c r="DT75" i="10"/>
  <c r="DT77" i="10"/>
  <c r="DT76" i="10"/>
  <c r="DT72" i="10"/>
  <c r="DT70" i="10"/>
  <c r="DT73" i="10"/>
  <c r="DT68" i="10"/>
  <c r="DT71" i="10"/>
  <c r="DQ221" i="10"/>
  <c r="DR154" i="10"/>
  <c r="DR43" i="10"/>
  <c r="DR252" i="10" s="1"/>
  <c r="DR144" i="10"/>
  <c r="DR17" i="10"/>
  <c r="DR238" i="10" s="1"/>
  <c r="DR156" i="10"/>
  <c r="DR66" i="10"/>
  <c r="DR83" i="10" s="1"/>
  <c r="DR177" i="10" s="1"/>
  <c r="DR204" i="10"/>
  <c r="DR87" i="10"/>
  <c r="DR272" i="10" s="1"/>
  <c r="DR155" i="10"/>
  <c r="DS58" i="10"/>
  <c r="DS48" i="25" s="1"/>
  <c r="DT206" i="10"/>
  <c r="DT212" i="10"/>
  <c r="DT214" i="10"/>
  <c r="DT213" i="10"/>
  <c r="DT211" i="10"/>
  <c r="DT208" i="10"/>
  <c r="DT209" i="10"/>
  <c r="DT215" i="10"/>
  <c r="DT207" i="10"/>
  <c r="DT210" i="10"/>
  <c r="DR149" i="10"/>
  <c r="DR167" i="10"/>
  <c r="DR351" i="10"/>
  <c r="DR353" i="10"/>
  <c r="DR341" i="10"/>
  <c r="DR352" i="10"/>
  <c r="DT45" i="10"/>
  <c r="DT51" i="10"/>
  <c r="DT46" i="10"/>
  <c r="DT50" i="10"/>
  <c r="DT48" i="10"/>
  <c r="DT54" i="10"/>
  <c r="DT47" i="10"/>
  <c r="DT52" i="10"/>
  <c r="DT49" i="10"/>
  <c r="DT53" i="10"/>
  <c r="DS3" i="10"/>
  <c r="DS3" i="7"/>
  <c r="DO343" i="7"/>
  <c r="DS81" i="10"/>
  <c r="DP343" i="7"/>
  <c r="DQ60" i="10"/>
  <c r="DU201" i="7"/>
  <c r="DU149" i="7"/>
  <c r="DU96" i="7"/>
  <c r="DU15" i="10"/>
  <c r="DU202" i="7"/>
  <c r="DU278" i="7"/>
  <c r="DU150" i="7"/>
  <c r="DU97" i="7"/>
  <c r="DU202" i="10"/>
  <c r="DU64" i="10"/>
  <c r="DT5" i="10"/>
  <c r="DT5" i="7"/>
  <c r="DT21" i="10"/>
  <c r="DT28" i="10"/>
  <c r="DT23" i="10"/>
  <c r="DT26" i="10"/>
  <c r="DT24" i="10"/>
  <c r="DT22" i="10"/>
  <c r="DT25" i="10"/>
  <c r="DT20" i="10"/>
  <c r="DT27" i="10"/>
  <c r="DU22" i="3"/>
  <c r="DU24" i="3" s="1"/>
  <c r="DT24" i="3"/>
  <c r="DS56" i="3"/>
  <c r="DS55" i="3"/>
  <c r="DS58" i="3"/>
  <c r="DS54" i="3"/>
  <c r="DS57" i="3"/>
  <c r="DU79" i="11"/>
  <c r="DU27" i="11"/>
  <c r="DU11" i="12" s="1"/>
  <c r="DU15" i="11"/>
  <c r="DS3" i="12"/>
  <c r="DS3" i="11"/>
  <c r="DS3" i="6"/>
  <c r="DR17" i="11"/>
  <c r="DR20" i="11" s="1"/>
  <c r="DR18" i="11"/>
  <c r="DT5" i="12"/>
  <c r="DT5" i="11"/>
  <c r="DU33" i="3"/>
  <c r="DU41" i="10" s="1"/>
  <c r="DT65" i="3"/>
  <c r="DT101" i="12" s="1"/>
  <c r="DT133" i="12" s="1"/>
  <c r="DT5" i="6"/>
  <c r="DU10" i="6"/>
  <c r="DU16" i="6"/>
  <c r="DU51" i="6"/>
  <c r="D51" i="6" s="1"/>
  <c r="DT27" i="6"/>
  <c r="DT234" i="25" s="1"/>
  <c r="DT31" i="6"/>
  <c r="DT238" i="25" s="1"/>
  <c r="DT33" i="6"/>
  <c r="DT240" i="25" s="1"/>
  <c r="DT25" i="6"/>
  <c r="DT232" i="25" s="1"/>
  <c r="DT34" i="6"/>
  <c r="DT241" i="25" s="1"/>
  <c r="DT28" i="6"/>
  <c r="DT235" i="25" s="1"/>
  <c r="DT23" i="6"/>
  <c r="DT230" i="25" s="1"/>
  <c r="DT20" i="6"/>
  <c r="DT227" i="25" s="1"/>
  <c r="DT29" i="6"/>
  <c r="DT236" i="25" s="1"/>
  <c r="DT24" i="6"/>
  <c r="DT231" i="25" s="1"/>
  <c r="DT37" i="6"/>
  <c r="DT244" i="25" s="1"/>
  <c r="DT32" i="6"/>
  <c r="DT239" i="25" s="1"/>
  <c r="DT36" i="6"/>
  <c r="DT243" i="25" s="1"/>
  <c r="DT19" i="6"/>
  <c r="DT226" i="25" s="1"/>
  <c r="DT22" i="6"/>
  <c r="DT229" i="25" s="1"/>
  <c r="DT30" i="6"/>
  <c r="DT237" i="25" s="1"/>
  <c r="DT35" i="6"/>
  <c r="DT242" i="25" s="1"/>
  <c r="DT21" i="6"/>
  <c r="DT228" i="25" s="1"/>
  <c r="DT26" i="6"/>
  <c r="DT233" i="25" s="1"/>
  <c r="DU107" i="3"/>
  <c r="DU105" i="3"/>
  <c r="DU109" i="3"/>
  <c r="DU103" i="3"/>
  <c r="DU106" i="3"/>
  <c r="DU108" i="3"/>
  <c r="DU102" i="3"/>
  <c r="DU101" i="3"/>
  <c r="DU104" i="3"/>
  <c r="DU97" i="3"/>
  <c r="DU260" i="10" s="1"/>
  <c r="DU89" i="3"/>
  <c r="DU91" i="3" s="1"/>
  <c r="DT98" i="3"/>
  <c r="DT248" i="10" s="1"/>
  <c r="DT3" i="3"/>
  <c r="DU27" i="3"/>
  <c r="DU95" i="3"/>
  <c r="DU233" i="10" s="1"/>
  <c r="DP64" i="27" l="1"/>
  <c r="DP68" i="27" s="1"/>
  <c r="DS38" i="25"/>
  <c r="DS66" i="25" s="1"/>
  <c r="DS77" i="27" s="1"/>
  <c r="CV347" i="7"/>
  <c r="CV348" i="7" s="1"/>
  <c r="CV344" i="7"/>
  <c r="CW340" i="7" s="1"/>
  <c r="DU138" i="28"/>
  <c r="DU142" i="28"/>
  <c r="DT134" i="28"/>
  <c r="DR144" i="28"/>
  <c r="DS136" i="28"/>
  <c r="DS137" i="28" s="1"/>
  <c r="DS141" i="28" s="1"/>
  <c r="DS143" i="28" s="1"/>
  <c r="DS254" i="10" s="1"/>
  <c r="DR41" i="28"/>
  <c r="DR94" i="25"/>
  <c r="DR101" i="25" s="1"/>
  <c r="DR102" i="25" s="1"/>
  <c r="DR19" i="25"/>
  <c r="DR69" i="28"/>
  <c r="DR110" i="25"/>
  <c r="DR33" i="25"/>
  <c r="DR80" i="27" s="1"/>
  <c r="DT63" i="28"/>
  <c r="DT115" i="28"/>
  <c r="DT111" i="28"/>
  <c r="DT105" i="28"/>
  <c r="DU31" i="30"/>
  <c r="DT195" i="25"/>
  <c r="DT194" i="25"/>
  <c r="DT193" i="25"/>
  <c r="DT192" i="25"/>
  <c r="DT191" i="25"/>
  <c r="DT190" i="25"/>
  <c r="DT189" i="25"/>
  <c r="DT188" i="25"/>
  <c r="DT187" i="25"/>
  <c r="DT186" i="25"/>
  <c r="DT185" i="25"/>
  <c r="DT184" i="25"/>
  <c r="DT183" i="25"/>
  <c r="DT182" i="25"/>
  <c r="DT181" i="25"/>
  <c r="DT180" i="25"/>
  <c r="DT179" i="25"/>
  <c r="DT178" i="25"/>
  <c r="DT177" i="25"/>
  <c r="DT176" i="25"/>
  <c r="DT135" i="28"/>
  <c r="DT130" i="28"/>
  <c r="DT39" i="28"/>
  <c r="DT38" i="28"/>
  <c r="DT67" i="28"/>
  <c r="DT66" i="28"/>
  <c r="DU72" i="30"/>
  <c r="DU92" i="27"/>
  <c r="DT94" i="27"/>
  <c r="DT135" i="27"/>
  <c r="DT137" i="27" s="1"/>
  <c r="DS12" i="6"/>
  <c r="DS82" i="25"/>
  <c r="DS96" i="27" s="1"/>
  <c r="DS124" i="25"/>
  <c r="DO68" i="27"/>
  <c r="DS68" i="28"/>
  <c r="DU2" i="26"/>
  <c r="DU2" i="28"/>
  <c r="DU104" i="28" s="1"/>
  <c r="DT1" i="26"/>
  <c r="DT1" i="28"/>
  <c r="DQ25" i="25"/>
  <c r="DQ26" i="25" s="1"/>
  <c r="DQ101" i="25"/>
  <c r="DQ102" i="25" s="1"/>
  <c r="DQ142" i="25"/>
  <c r="DQ61" i="25"/>
  <c r="DS40" i="28"/>
  <c r="DS108" i="25"/>
  <c r="DU73" i="27"/>
  <c r="DT112" i="27"/>
  <c r="DT114" i="27" s="1"/>
  <c r="DT75" i="27"/>
  <c r="DU2" i="27"/>
  <c r="DU2" i="25"/>
  <c r="DU2" i="29"/>
  <c r="DU23" i="29"/>
  <c r="DU48" i="29" s="1"/>
  <c r="DU49" i="29" s="1"/>
  <c r="DU1" i="30"/>
  <c r="DU25" i="30"/>
  <c r="DU47" i="29"/>
  <c r="DT1" i="27"/>
  <c r="DT1" i="29"/>
  <c r="DT1" i="25"/>
  <c r="DQ113" i="12"/>
  <c r="DQ10" i="12"/>
  <c r="DQ5" i="8" s="1"/>
  <c r="DR21" i="11"/>
  <c r="DR23" i="11" s="1"/>
  <c r="DR60" i="10"/>
  <c r="DR338" i="7" s="1"/>
  <c r="DU45" i="10"/>
  <c r="DU46" i="10"/>
  <c r="DU53" i="10"/>
  <c r="DU52" i="10"/>
  <c r="DU51" i="10"/>
  <c r="DU54" i="10"/>
  <c r="DU50" i="10"/>
  <c r="DU47" i="10"/>
  <c r="DU49" i="10"/>
  <c r="DU48" i="10"/>
  <c r="DS351" i="10"/>
  <c r="DS353" i="10"/>
  <c r="DS341" i="10"/>
  <c r="DS352" i="10"/>
  <c r="DU215" i="10"/>
  <c r="DU206" i="10"/>
  <c r="DU208" i="10"/>
  <c r="DU210" i="10"/>
  <c r="DU209" i="10"/>
  <c r="DU212" i="10"/>
  <c r="DU213" i="10"/>
  <c r="DU214" i="10"/>
  <c r="DU211" i="10"/>
  <c r="DU207" i="10"/>
  <c r="DS168" i="10"/>
  <c r="DS49" i="25" s="1"/>
  <c r="DS101" i="27" s="1"/>
  <c r="DR264" i="10"/>
  <c r="DR221" i="10"/>
  <c r="DU72" i="10"/>
  <c r="DU74" i="10"/>
  <c r="DU75" i="10"/>
  <c r="DU70" i="10"/>
  <c r="DU68" i="10"/>
  <c r="DU69" i="10"/>
  <c r="DU73" i="10"/>
  <c r="DU76" i="10"/>
  <c r="DU71" i="10"/>
  <c r="DU77" i="10"/>
  <c r="DQ338" i="7"/>
  <c r="DQ189" i="10"/>
  <c r="DQ176" i="10"/>
  <c r="DS204" i="10"/>
  <c r="DS264" i="10" s="1"/>
  <c r="DS87" i="10"/>
  <c r="DS272" i="10" s="1"/>
  <c r="DS155" i="10"/>
  <c r="DS154" i="10"/>
  <c r="DS156" i="10"/>
  <c r="DS43" i="10"/>
  <c r="DS252" i="10" s="1"/>
  <c r="DS66" i="10"/>
  <c r="DS83" i="10" s="1"/>
  <c r="DS177" i="10" s="1"/>
  <c r="DS144" i="10"/>
  <c r="DS17" i="10"/>
  <c r="DS238" i="10" s="1"/>
  <c r="DT81" i="10"/>
  <c r="DT3" i="10"/>
  <c r="DT3" i="7"/>
  <c r="DU285" i="7"/>
  <c r="DU302" i="7"/>
  <c r="DU319" i="7"/>
  <c r="DT219" i="10"/>
  <c r="DT58" i="10"/>
  <c r="DT48" i="25" s="1"/>
  <c r="DS167" i="10"/>
  <c r="DS149" i="10"/>
  <c r="DU5" i="10"/>
  <c r="DU5" i="7"/>
  <c r="DU24" i="10"/>
  <c r="DU20" i="10"/>
  <c r="DU22" i="10"/>
  <c r="DU27" i="10"/>
  <c r="DU23" i="10"/>
  <c r="DU21" i="10"/>
  <c r="DU28" i="10"/>
  <c r="DU26" i="10"/>
  <c r="DU25" i="10"/>
  <c r="DU3" i="3"/>
  <c r="DT56" i="3"/>
  <c r="DT55" i="3"/>
  <c r="DT54" i="3"/>
  <c r="DT58" i="3"/>
  <c r="DT57" i="3"/>
  <c r="DU56" i="3"/>
  <c r="DU57" i="3"/>
  <c r="DU55" i="3"/>
  <c r="DU58" i="3"/>
  <c r="DU54" i="3"/>
  <c r="DU5" i="12"/>
  <c r="DU5" i="11"/>
  <c r="DT3" i="12"/>
  <c r="DT3" i="11"/>
  <c r="DU95" i="12"/>
  <c r="D95" i="12" s="1"/>
  <c r="D11" i="12"/>
  <c r="DS18" i="11"/>
  <c r="DS17" i="11"/>
  <c r="DS20" i="11" s="1"/>
  <c r="DU80" i="11"/>
  <c r="D81" i="11" s="1"/>
  <c r="D78" i="11"/>
  <c r="D95" i="11" s="1"/>
  <c r="DU65" i="3"/>
  <c r="DU101" i="12" s="1"/>
  <c r="DU133" i="12" s="1"/>
  <c r="DU5" i="6"/>
  <c r="DT3" i="6"/>
  <c r="DU21" i="6"/>
  <c r="DU228" i="25" s="1"/>
  <c r="D228" i="25" s="1"/>
  <c r="DU27" i="6"/>
  <c r="DU234" i="25" s="1"/>
  <c r="D234" i="25" s="1"/>
  <c r="I257" i="25" s="1"/>
  <c r="J257" i="25" s="1"/>
  <c r="K257" i="25" s="1"/>
  <c r="L257" i="25" s="1"/>
  <c r="M257" i="25" s="1"/>
  <c r="N257" i="25" s="1"/>
  <c r="O257" i="25" s="1"/>
  <c r="P257" i="25" s="1"/>
  <c r="Q257" i="25" s="1"/>
  <c r="R257" i="25" s="1"/>
  <c r="S257" i="25" s="1"/>
  <c r="T257" i="25" s="1"/>
  <c r="U257" i="25" s="1"/>
  <c r="V257" i="25" s="1"/>
  <c r="W257" i="25" s="1"/>
  <c r="X257" i="25" s="1"/>
  <c r="Y257" i="25" s="1"/>
  <c r="Z257" i="25" s="1"/>
  <c r="AA257" i="25" s="1"/>
  <c r="AB257" i="25" s="1"/>
  <c r="AC257" i="25" s="1"/>
  <c r="AD257" i="25" s="1"/>
  <c r="AE257" i="25" s="1"/>
  <c r="AF257" i="25" s="1"/>
  <c r="AG257" i="25" s="1"/>
  <c r="AH257" i="25" s="1"/>
  <c r="AI257" i="25" s="1"/>
  <c r="AJ257" i="25" s="1"/>
  <c r="AK257" i="25" s="1"/>
  <c r="AL257" i="25" s="1"/>
  <c r="AM257" i="25" s="1"/>
  <c r="AN257" i="25" s="1"/>
  <c r="AO257" i="25" s="1"/>
  <c r="AP257" i="25" s="1"/>
  <c r="AQ257" i="25" s="1"/>
  <c r="AR257" i="25" s="1"/>
  <c r="AS257" i="25" s="1"/>
  <c r="AT257" i="25" s="1"/>
  <c r="AU257" i="25" s="1"/>
  <c r="AV257" i="25" s="1"/>
  <c r="AW257" i="25" s="1"/>
  <c r="AX257" i="25" s="1"/>
  <c r="AY257" i="25" s="1"/>
  <c r="AZ257" i="25" s="1"/>
  <c r="BA257" i="25" s="1"/>
  <c r="BB257" i="25" s="1"/>
  <c r="BC257" i="25" s="1"/>
  <c r="BD257" i="25" s="1"/>
  <c r="BE257" i="25" s="1"/>
  <c r="BF257" i="25" s="1"/>
  <c r="BG257" i="25" s="1"/>
  <c r="BH257" i="25" s="1"/>
  <c r="BI257" i="25" s="1"/>
  <c r="BJ257" i="25" s="1"/>
  <c r="BK257" i="25" s="1"/>
  <c r="BL257" i="25" s="1"/>
  <c r="BM257" i="25" s="1"/>
  <c r="BN257" i="25" s="1"/>
  <c r="BO257" i="25" s="1"/>
  <c r="BP257" i="25" s="1"/>
  <c r="BQ257" i="25" s="1"/>
  <c r="BR257" i="25" s="1"/>
  <c r="BS257" i="25" s="1"/>
  <c r="BT257" i="25" s="1"/>
  <c r="BU257" i="25" s="1"/>
  <c r="BV257" i="25" s="1"/>
  <c r="BW257" i="25" s="1"/>
  <c r="BX257" i="25" s="1"/>
  <c r="BY257" i="25" s="1"/>
  <c r="BZ257" i="25" s="1"/>
  <c r="CA257" i="25" s="1"/>
  <c r="CB257" i="25" s="1"/>
  <c r="CC257" i="25" s="1"/>
  <c r="CD257" i="25" s="1"/>
  <c r="CE257" i="25" s="1"/>
  <c r="CF257" i="25" s="1"/>
  <c r="CG257" i="25" s="1"/>
  <c r="CH257" i="25" s="1"/>
  <c r="CI257" i="25" s="1"/>
  <c r="CJ257" i="25" s="1"/>
  <c r="CK257" i="25" s="1"/>
  <c r="CL257" i="25" s="1"/>
  <c r="CM257" i="25" s="1"/>
  <c r="CN257" i="25" s="1"/>
  <c r="CO257" i="25" s="1"/>
  <c r="CP257" i="25" s="1"/>
  <c r="CQ257" i="25" s="1"/>
  <c r="CR257" i="25" s="1"/>
  <c r="CS257" i="25" s="1"/>
  <c r="CT257" i="25" s="1"/>
  <c r="CU257" i="25" s="1"/>
  <c r="CV257" i="25" s="1"/>
  <c r="CW257" i="25" s="1"/>
  <c r="CX257" i="25" s="1"/>
  <c r="CY257" i="25" s="1"/>
  <c r="CZ257" i="25" s="1"/>
  <c r="DA257" i="25" s="1"/>
  <c r="DB257" i="25" s="1"/>
  <c r="DC257" i="25" s="1"/>
  <c r="DD257" i="25" s="1"/>
  <c r="DE257" i="25" s="1"/>
  <c r="DF257" i="25" s="1"/>
  <c r="DG257" i="25" s="1"/>
  <c r="DH257" i="25" s="1"/>
  <c r="DI257" i="25" s="1"/>
  <c r="DJ257" i="25" s="1"/>
  <c r="DK257" i="25" s="1"/>
  <c r="DL257" i="25" s="1"/>
  <c r="DM257" i="25" s="1"/>
  <c r="DN257" i="25" s="1"/>
  <c r="DO257" i="25" s="1"/>
  <c r="DP257" i="25" s="1"/>
  <c r="DQ257" i="25" s="1"/>
  <c r="DR257" i="25" s="1"/>
  <c r="DS257" i="25" s="1"/>
  <c r="DT257" i="25" s="1"/>
  <c r="DU257" i="25" s="1"/>
  <c r="DU25" i="6"/>
  <c r="DU232" i="25" s="1"/>
  <c r="D232" i="25" s="1"/>
  <c r="I255" i="25" s="1"/>
  <c r="J255" i="25" s="1"/>
  <c r="K255" i="25" s="1"/>
  <c r="L255" i="25" s="1"/>
  <c r="M255" i="25" s="1"/>
  <c r="N255" i="25" s="1"/>
  <c r="O255" i="25" s="1"/>
  <c r="P255" i="25" s="1"/>
  <c r="Q255" i="25" s="1"/>
  <c r="R255" i="25" s="1"/>
  <c r="S255" i="25" s="1"/>
  <c r="T255" i="25" s="1"/>
  <c r="U255" i="25" s="1"/>
  <c r="V255" i="25" s="1"/>
  <c r="W255" i="25" s="1"/>
  <c r="X255" i="25" s="1"/>
  <c r="Y255" i="25" s="1"/>
  <c r="Z255" i="25" s="1"/>
  <c r="AA255" i="25" s="1"/>
  <c r="AB255" i="25" s="1"/>
  <c r="AC255" i="25" s="1"/>
  <c r="AD255" i="25" s="1"/>
  <c r="AE255" i="25" s="1"/>
  <c r="AF255" i="25" s="1"/>
  <c r="AG255" i="25" s="1"/>
  <c r="AH255" i="25" s="1"/>
  <c r="AI255" i="25" s="1"/>
  <c r="AJ255" i="25" s="1"/>
  <c r="AK255" i="25" s="1"/>
  <c r="AL255" i="25" s="1"/>
  <c r="AM255" i="25" s="1"/>
  <c r="AN255" i="25" s="1"/>
  <c r="AO255" i="25" s="1"/>
  <c r="AP255" i="25" s="1"/>
  <c r="AQ255" i="25" s="1"/>
  <c r="AR255" i="25" s="1"/>
  <c r="AS255" i="25" s="1"/>
  <c r="AT255" i="25" s="1"/>
  <c r="AU255" i="25" s="1"/>
  <c r="AV255" i="25" s="1"/>
  <c r="AW255" i="25" s="1"/>
  <c r="AX255" i="25" s="1"/>
  <c r="AY255" i="25" s="1"/>
  <c r="AZ255" i="25" s="1"/>
  <c r="BA255" i="25" s="1"/>
  <c r="BB255" i="25" s="1"/>
  <c r="BC255" i="25" s="1"/>
  <c r="BD255" i="25" s="1"/>
  <c r="BE255" i="25" s="1"/>
  <c r="BF255" i="25" s="1"/>
  <c r="BG255" i="25" s="1"/>
  <c r="BH255" i="25" s="1"/>
  <c r="BI255" i="25" s="1"/>
  <c r="BJ255" i="25" s="1"/>
  <c r="BK255" i="25" s="1"/>
  <c r="BL255" i="25" s="1"/>
  <c r="BM255" i="25" s="1"/>
  <c r="BN255" i="25" s="1"/>
  <c r="BO255" i="25" s="1"/>
  <c r="BP255" i="25" s="1"/>
  <c r="BQ255" i="25" s="1"/>
  <c r="BR255" i="25" s="1"/>
  <c r="BS255" i="25" s="1"/>
  <c r="BT255" i="25" s="1"/>
  <c r="BU255" i="25" s="1"/>
  <c r="BV255" i="25" s="1"/>
  <c r="BW255" i="25" s="1"/>
  <c r="BX255" i="25" s="1"/>
  <c r="BY255" i="25" s="1"/>
  <c r="BZ255" i="25" s="1"/>
  <c r="CA255" i="25" s="1"/>
  <c r="CB255" i="25" s="1"/>
  <c r="CC255" i="25" s="1"/>
  <c r="CD255" i="25" s="1"/>
  <c r="CE255" i="25" s="1"/>
  <c r="CF255" i="25" s="1"/>
  <c r="CG255" i="25" s="1"/>
  <c r="CH255" i="25" s="1"/>
  <c r="CI255" i="25" s="1"/>
  <c r="CJ255" i="25" s="1"/>
  <c r="CK255" i="25" s="1"/>
  <c r="CL255" i="25" s="1"/>
  <c r="CM255" i="25" s="1"/>
  <c r="CN255" i="25" s="1"/>
  <c r="CO255" i="25" s="1"/>
  <c r="CP255" i="25" s="1"/>
  <c r="CQ255" i="25" s="1"/>
  <c r="CR255" i="25" s="1"/>
  <c r="CS255" i="25" s="1"/>
  <c r="CT255" i="25" s="1"/>
  <c r="CU255" i="25" s="1"/>
  <c r="CV255" i="25" s="1"/>
  <c r="CW255" i="25" s="1"/>
  <c r="CX255" i="25" s="1"/>
  <c r="CY255" i="25" s="1"/>
  <c r="CZ255" i="25" s="1"/>
  <c r="DA255" i="25" s="1"/>
  <c r="DB255" i="25" s="1"/>
  <c r="DC255" i="25" s="1"/>
  <c r="DD255" i="25" s="1"/>
  <c r="DE255" i="25" s="1"/>
  <c r="DF255" i="25" s="1"/>
  <c r="DG255" i="25" s="1"/>
  <c r="DH255" i="25" s="1"/>
  <c r="DI255" i="25" s="1"/>
  <c r="DJ255" i="25" s="1"/>
  <c r="DK255" i="25" s="1"/>
  <c r="DL255" i="25" s="1"/>
  <c r="DM255" i="25" s="1"/>
  <c r="DN255" i="25" s="1"/>
  <c r="DO255" i="25" s="1"/>
  <c r="DP255" i="25" s="1"/>
  <c r="DQ255" i="25" s="1"/>
  <c r="DR255" i="25" s="1"/>
  <c r="DS255" i="25" s="1"/>
  <c r="DT255" i="25" s="1"/>
  <c r="DU255" i="25" s="1"/>
  <c r="DU20" i="6"/>
  <c r="DU227" i="25" s="1"/>
  <c r="D227" i="25" s="1"/>
  <c r="DU29" i="6"/>
  <c r="DU236" i="25" s="1"/>
  <c r="D236" i="25" s="1"/>
  <c r="I259" i="25" s="1"/>
  <c r="J259" i="25" s="1"/>
  <c r="K259" i="25" s="1"/>
  <c r="L259" i="25" s="1"/>
  <c r="M259" i="25" s="1"/>
  <c r="N259" i="25" s="1"/>
  <c r="O259" i="25" s="1"/>
  <c r="P259" i="25" s="1"/>
  <c r="Q259" i="25" s="1"/>
  <c r="R259" i="25" s="1"/>
  <c r="S259" i="25" s="1"/>
  <c r="T259" i="25" s="1"/>
  <c r="U259" i="25" s="1"/>
  <c r="V259" i="25" s="1"/>
  <c r="W259" i="25" s="1"/>
  <c r="X259" i="25" s="1"/>
  <c r="Y259" i="25" s="1"/>
  <c r="Z259" i="25" s="1"/>
  <c r="AA259" i="25" s="1"/>
  <c r="AB259" i="25" s="1"/>
  <c r="AC259" i="25" s="1"/>
  <c r="AD259" i="25" s="1"/>
  <c r="AE259" i="25" s="1"/>
  <c r="AF259" i="25" s="1"/>
  <c r="AG259" i="25" s="1"/>
  <c r="AH259" i="25" s="1"/>
  <c r="AI259" i="25" s="1"/>
  <c r="AJ259" i="25" s="1"/>
  <c r="AK259" i="25" s="1"/>
  <c r="AL259" i="25" s="1"/>
  <c r="AM259" i="25" s="1"/>
  <c r="AN259" i="25" s="1"/>
  <c r="AO259" i="25" s="1"/>
  <c r="AP259" i="25" s="1"/>
  <c r="AQ259" i="25" s="1"/>
  <c r="AR259" i="25" s="1"/>
  <c r="AS259" i="25" s="1"/>
  <c r="AT259" i="25" s="1"/>
  <c r="AU259" i="25" s="1"/>
  <c r="AV259" i="25" s="1"/>
  <c r="AW259" i="25" s="1"/>
  <c r="AX259" i="25" s="1"/>
  <c r="AY259" i="25" s="1"/>
  <c r="AZ259" i="25" s="1"/>
  <c r="BA259" i="25" s="1"/>
  <c r="BB259" i="25" s="1"/>
  <c r="BC259" i="25" s="1"/>
  <c r="BD259" i="25" s="1"/>
  <c r="BE259" i="25" s="1"/>
  <c r="BF259" i="25" s="1"/>
  <c r="BG259" i="25" s="1"/>
  <c r="BH259" i="25" s="1"/>
  <c r="BI259" i="25" s="1"/>
  <c r="BJ259" i="25" s="1"/>
  <c r="BK259" i="25" s="1"/>
  <c r="BL259" i="25" s="1"/>
  <c r="BM259" i="25" s="1"/>
  <c r="BN259" i="25" s="1"/>
  <c r="BO259" i="25" s="1"/>
  <c r="BP259" i="25" s="1"/>
  <c r="BQ259" i="25" s="1"/>
  <c r="BR259" i="25" s="1"/>
  <c r="BS259" i="25" s="1"/>
  <c r="BT259" i="25" s="1"/>
  <c r="BU259" i="25" s="1"/>
  <c r="BV259" i="25" s="1"/>
  <c r="BW259" i="25" s="1"/>
  <c r="BX259" i="25" s="1"/>
  <c r="BY259" i="25" s="1"/>
  <c r="BZ259" i="25" s="1"/>
  <c r="CA259" i="25" s="1"/>
  <c r="CB259" i="25" s="1"/>
  <c r="CC259" i="25" s="1"/>
  <c r="CD259" i="25" s="1"/>
  <c r="CE259" i="25" s="1"/>
  <c r="CF259" i="25" s="1"/>
  <c r="CG259" i="25" s="1"/>
  <c r="CH259" i="25" s="1"/>
  <c r="CI259" i="25" s="1"/>
  <c r="CJ259" i="25" s="1"/>
  <c r="CK259" i="25" s="1"/>
  <c r="CL259" i="25" s="1"/>
  <c r="CM259" i="25" s="1"/>
  <c r="CN259" i="25" s="1"/>
  <c r="CO259" i="25" s="1"/>
  <c r="CP259" i="25" s="1"/>
  <c r="CQ259" i="25" s="1"/>
  <c r="CR259" i="25" s="1"/>
  <c r="CS259" i="25" s="1"/>
  <c r="CT259" i="25" s="1"/>
  <c r="CU259" i="25" s="1"/>
  <c r="CV259" i="25" s="1"/>
  <c r="CW259" i="25" s="1"/>
  <c r="CX259" i="25" s="1"/>
  <c r="CY259" i="25" s="1"/>
  <c r="CZ259" i="25" s="1"/>
  <c r="DA259" i="25" s="1"/>
  <c r="DB259" i="25" s="1"/>
  <c r="DC259" i="25" s="1"/>
  <c r="DD259" i="25" s="1"/>
  <c r="DE259" i="25" s="1"/>
  <c r="DF259" i="25" s="1"/>
  <c r="DG259" i="25" s="1"/>
  <c r="DH259" i="25" s="1"/>
  <c r="DI259" i="25" s="1"/>
  <c r="DJ259" i="25" s="1"/>
  <c r="DK259" i="25" s="1"/>
  <c r="DL259" i="25" s="1"/>
  <c r="DM259" i="25" s="1"/>
  <c r="DN259" i="25" s="1"/>
  <c r="DO259" i="25" s="1"/>
  <c r="DP259" i="25" s="1"/>
  <c r="DQ259" i="25" s="1"/>
  <c r="DR259" i="25" s="1"/>
  <c r="DS259" i="25" s="1"/>
  <c r="DT259" i="25" s="1"/>
  <c r="DU259" i="25" s="1"/>
  <c r="DU31" i="6"/>
  <c r="DU238" i="25" s="1"/>
  <c r="D238" i="25" s="1"/>
  <c r="I261" i="25" s="1"/>
  <c r="J261" i="25" s="1"/>
  <c r="K261" i="25" s="1"/>
  <c r="L261" i="25" s="1"/>
  <c r="M261" i="25" s="1"/>
  <c r="N261" i="25" s="1"/>
  <c r="O261" i="25" s="1"/>
  <c r="P261" i="25" s="1"/>
  <c r="Q261" i="25" s="1"/>
  <c r="R261" i="25" s="1"/>
  <c r="S261" i="25" s="1"/>
  <c r="T261" i="25" s="1"/>
  <c r="U261" i="25" s="1"/>
  <c r="V261" i="25" s="1"/>
  <c r="W261" i="25" s="1"/>
  <c r="X261" i="25" s="1"/>
  <c r="Y261" i="25" s="1"/>
  <c r="Z261" i="25" s="1"/>
  <c r="AA261" i="25" s="1"/>
  <c r="AB261" i="25" s="1"/>
  <c r="AC261" i="25" s="1"/>
  <c r="AD261" i="25" s="1"/>
  <c r="AE261" i="25" s="1"/>
  <c r="AF261" i="25" s="1"/>
  <c r="AG261" i="25" s="1"/>
  <c r="AH261" i="25" s="1"/>
  <c r="AI261" i="25" s="1"/>
  <c r="AJ261" i="25" s="1"/>
  <c r="AK261" i="25" s="1"/>
  <c r="AL261" i="25" s="1"/>
  <c r="AM261" i="25" s="1"/>
  <c r="AN261" i="25" s="1"/>
  <c r="AO261" i="25" s="1"/>
  <c r="AP261" i="25" s="1"/>
  <c r="AQ261" i="25" s="1"/>
  <c r="AR261" i="25" s="1"/>
  <c r="AS261" i="25" s="1"/>
  <c r="AT261" i="25" s="1"/>
  <c r="AU261" i="25" s="1"/>
  <c r="AV261" i="25" s="1"/>
  <c r="AW261" i="25" s="1"/>
  <c r="AX261" i="25" s="1"/>
  <c r="AY261" i="25" s="1"/>
  <c r="AZ261" i="25" s="1"/>
  <c r="BA261" i="25" s="1"/>
  <c r="BB261" i="25" s="1"/>
  <c r="BC261" i="25" s="1"/>
  <c r="BD261" i="25" s="1"/>
  <c r="BE261" i="25" s="1"/>
  <c r="BF261" i="25" s="1"/>
  <c r="BG261" i="25" s="1"/>
  <c r="BH261" i="25" s="1"/>
  <c r="BI261" i="25" s="1"/>
  <c r="BJ261" i="25" s="1"/>
  <c r="BK261" i="25" s="1"/>
  <c r="BL261" i="25" s="1"/>
  <c r="BM261" i="25" s="1"/>
  <c r="BN261" i="25" s="1"/>
  <c r="BO261" i="25" s="1"/>
  <c r="BP261" i="25" s="1"/>
  <c r="BQ261" i="25" s="1"/>
  <c r="BR261" i="25" s="1"/>
  <c r="BS261" i="25" s="1"/>
  <c r="BT261" i="25" s="1"/>
  <c r="BU261" i="25" s="1"/>
  <c r="BV261" i="25" s="1"/>
  <c r="BW261" i="25" s="1"/>
  <c r="BX261" i="25" s="1"/>
  <c r="BY261" i="25" s="1"/>
  <c r="BZ261" i="25" s="1"/>
  <c r="CA261" i="25" s="1"/>
  <c r="CB261" i="25" s="1"/>
  <c r="CC261" i="25" s="1"/>
  <c r="CD261" i="25" s="1"/>
  <c r="CE261" i="25" s="1"/>
  <c r="CF261" i="25" s="1"/>
  <c r="CG261" i="25" s="1"/>
  <c r="CH261" i="25" s="1"/>
  <c r="CI261" i="25" s="1"/>
  <c r="CJ261" i="25" s="1"/>
  <c r="CK261" i="25" s="1"/>
  <c r="CL261" i="25" s="1"/>
  <c r="CM261" i="25" s="1"/>
  <c r="CN261" i="25" s="1"/>
  <c r="CO261" i="25" s="1"/>
  <c r="CP261" i="25" s="1"/>
  <c r="CQ261" i="25" s="1"/>
  <c r="CR261" i="25" s="1"/>
  <c r="CS261" i="25" s="1"/>
  <c r="CT261" i="25" s="1"/>
  <c r="CU261" i="25" s="1"/>
  <c r="CV261" i="25" s="1"/>
  <c r="CW261" i="25" s="1"/>
  <c r="CX261" i="25" s="1"/>
  <c r="CY261" i="25" s="1"/>
  <c r="CZ261" i="25" s="1"/>
  <c r="DA261" i="25" s="1"/>
  <c r="DB261" i="25" s="1"/>
  <c r="DC261" i="25" s="1"/>
  <c r="DD261" i="25" s="1"/>
  <c r="DE261" i="25" s="1"/>
  <c r="DF261" i="25" s="1"/>
  <c r="DG261" i="25" s="1"/>
  <c r="DH261" i="25" s="1"/>
  <c r="DI261" i="25" s="1"/>
  <c r="DJ261" i="25" s="1"/>
  <c r="DK261" i="25" s="1"/>
  <c r="DL261" i="25" s="1"/>
  <c r="DM261" i="25" s="1"/>
  <c r="DN261" i="25" s="1"/>
  <c r="DO261" i="25" s="1"/>
  <c r="DP261" i="25" s="1"/>
  <c r="DQ261" i="25" s="1"/>
  <c r="DR261" i="25" s="1"/>
  <c r="DS261" i="25" s="1"/>
  <c r="DT261" i="25" s="1"/>
  <c r="DU261" i="25" s="1"/>
  <c r="DU33" i="6"/>
  <c r="DU240" i="25" s="1"/>
  <c r="D240" i="25" s="1"/>
  <c r="I263" i="25" s="1"/>
  <c r="J263" i="25" s="1"/>
  <c r="K263" i="25" s="1"/>
  <c r="L263" i="25" s="1"/>
  <c r="M263" i="25" s="1"/>
  <c r="N263" i="25" s="1"/>
  <c r="O263" i="25" s="1"/>
  <c r="P263" i="25" s="1"/>
  <c r="Q263" i="25" s="1"/>
  <c r="R263" i="25" s="1"/>
  <c r="S263" i="25" s="1"/>
  <c r="T263" i="25" s="1"/>
  <c r="U263" i="25" s="1"/>
  <c r="V263" i="25" s="1"/>
  <c r="W263" i="25" s="1"/>
  <c r="X263" i="25" s="1"/>
  <c r="Y263" i="25" s="1"/>
  <c r="Z263" i="25" s="1"/>
  <c r="AA263" i="25" s="1"/>
  <c r="AB263" i="25" s="1"/>
  <c r="AC263" i="25" s="1"/>
  <c r="AD263" i="25" s="1"/>
  <c r="AE263" i="25" s="1"/>
  <c r="AF263" i="25" s="1"/>
  <c r="AG263" i="25" s="1"/>
  <c r="AH263" i="25" s="1"/>
  <c r="AI263" i="25" s="1"/>
  <c r="AJ263" i="25" s="1"/>
  <c r="AK263" i="25" s="1"/>
  <c r="AL263" i="25" s="1"/>
  <c r="AM263" i="25" s="1"/>
  <c r="AN263" i="25" s="1"/>
  <c r="AO263" i="25" s="1"/>
  <c r="AP263" i="25" s="1"/>
  <c r="AQ263" i="25" s="1"/>
  <c r="AR263" i="25" s="1"/>
  <c r="AS263" i="25" s="1"/>
  <c r="AT263" i="25" s="1"/>
  <c r="AU263" i="25" s="1"/>
  <c r="AV263" i="25" s="1"/>
  <c r="AW263" i="25" s="1"/>
  <c r="AX263" i="25" s="1"/>
  <c r="AY263" i="25" s="1"/>
  <c r="AZ263" i="25" s="1"/>
  <c r="BA263" i="25" s="1"/>
  <c r="BB263" i="25" s="1"/>
  <c r="BC263" i="25" s="1"/>
  <c r="BD263" i="25" s="1"/>
  <c r="BE263" i="25" s="1"/>
  <c r="BF263" i="25" s="1"/>
  <c r="BG263" i="25" s="1"/>
  <c r="BH263" i="25" s="1"/>
  <c r="BI263" i="25" s="1"/>
  <c r="BJ263" i="25" s="1"/>
  <c r="BK263" i="25" s="1"/>
  <c r="BL263" i="25" s="1"/>
  <c r="BM263" i="25" s="1"/>
  <c r="BN263" i="25" s="1"/>
  <c r="BO263" i="25" s="1"/>
  <c r="BP263" i="25" s="1"/>
  <c r="BQ263" i="25" s="1"/>
  <c r="BR263" i="25" s="1"/>
  <c r="BS263" i="25" s="1"/>
  <c r="BT263" i="25" s="1"/>
  <c r="BU263" i="25" s="1"/>
  <c r="BV263" i="25" s="1"/>
  <c r="BW263" i="25" s="1"/>
  <c r="BX263" i="25" s="1"/>
  <c r="BY263" i="25" s="1"/>
  <c r="BZ263" i="25" s="1"/>
  <c r="CA263" i="25" s="1"/>
  <c r="CB263" i="25" s="1"/>
  <c r="CC263" i="25" s="1"/>
  <c r="CD263" i="25" s="1"/>
  <c r="CE263" i="25" s="1"/>
  <c r="CF263" i="25" s="1"/>
  <c r="CG263" i="25" s="1"/>
  <c r="CH263" i="25" s="1"/>
  <c r="CI263" i="25" s="1"/>
  <c r="CJ263" i="25" s="1"/>
  <c r="CK263" i="25" s="1"/>
  <c r="CL263" i="25" s="1"/>
  <c r="CM263" i="25" s="1"/>
  <c r="CN263" i="25" s="1"/>
  <c r="CO263" i="25" s="1"/>
  <c r="CP263" i="25" s="1"/>
  <c r="CQ263" i="25" s="1"/>
  <c r="CR263" i="25" s="1"/>
  <c r="CS263" i="25" s="1"/>
  <c r="CT263" i="25" s="1"/>
  <c r="CU263" i="25" s="1"/>
  <c r="CV263" i="25" s="1"/>
  <c r="CW263" i="25" s="1"/>
  <c r="CX263" i="25" s="1"/>
  <c r="CY263" i="25" s="1"/>
  <c r="CZ263" i="25" s="1"/>
  <c r="DA263" i="25" s="1"/>
  <c r="DB263" i="25" s="1"/>
  <c r="DC263" i="25" s="1"/>
  <c r="DD263" i="25" s="1"/>
  <c r="DE263" i="25" s="1"/>
  <c r="DF263" i="25" s="1"/>
  <c r="DG263" i="25" s="1"/>
  <c r="DH263" i="25" s="1"/>
  <c r="DI263" i="25" s="1"/>
  <c r="DJ263" i="25" s="1"/>
  <c r="DK263" i="25" s="1"/>
  <c r="DL263" i="25" s="1"/>
  <c r="DM263" i="25" s="1"/>
  <c r="DN263" i="25" s="1"/>
  <c r="DO263" i="25" s="1"/>
  <c r="DP263" i="25" s="1"/>
  <c r="DQ263" i="25" s="1"/>
  <c r="DR263" i="25" s="1"/>
  <c r="DS263" i="25" s="1"/>
  <c r="DT263" i="25" s="1"/>
  <c r="DU263" i="25" s="1"/>
  <c r="DU36" i="6"/>
  <c r="DU243" i="25" s="1"/>
  <c r="D243" i="25" s="1"/>
  <c r="I266" i="25" s="1"/>
  <c r="J266" i="25" s="1"/>
  <c r="K266" i="25" s="1"/>
  <c r="L266" i="25" s="1"/>
  <c r="M266" i="25" s="1"/>
  <c r="N266" i="25" s="1"/>
  <c r="O266" i="25" s="1"/>
  <c r="P266" i="25" s="1"/>
  <c r="Q266" i="25" s="1"/>
  <c r="R266" i="25" s="1"/>
  <c r="S266" i="25" s="1"/>
  <c r="T266" i="25" s="1"/>
  <c r="U266" i="25" s="1"/>
  <c r="V266" i="25" s="1"/>
  <c r="W266" i="25" s="1"/>
  <c r="X266" i="25" s="1"/>
  <c r="Y266" i="25" s="1"/>
  <c r="Z266" i="25" s="1"/>
  <c r="AA266" i="25" s="1"/>
  <c r="AB266" i="25" s="1"/>
  <c r="AC266" i="25" s="1"/>
  <c r="AD266" i="25" s="1"/>
  <c r="AE266" i="25" s="1"/>
  <c r="AF266" i="25" s="1"/>
  <c r="AG266" i="25" s="1"/>
  <c r="AH266" i="25" s="1"/>
  <c r="AI266" i="25" s="1"/>
  <c r="AJ266" i="25" s="1"/>
  <c r="AK266" i="25" s="1"/>
  <c r="AL266" i="25" s="1"/>
  <c r="AM266" i="25" s="1"/>
  <c r="AN266" i="25" s="1"/>
  <c r="AO266" i="25" s="1"/>
  <c r="AP266" i="25" s="1"/>
  <c r="AQ266" i="25" s="1"/>
  <c r="AR266" i="25" s="1"/>
  <c r="AS266" i="25" s="1"/>
  <c r="AT266" i="25" s="1"/>
  <c r="AU266" i="25" s="1"/>
  <c r="AV266" i="25" s="1"/>
  <c r="AW266" i="25" s="1"/>
  <c r="AX266" i="25" s="1"/>
  <c r="AY266" i="25" s="1"/>
  <c r="AZ266" i="25" s="1"/>
  <c r="BA266" i="25" s="1"/>
  <c r="BB266" i="25" s="1"/>
  <c r="BC266" i="25" s="1"/>
  <c r="BD266" i="25" s="1"/>
  <c r="BE266" i="25" s="1"/>
  <c r="BF266" i="25" s="1"/>
  <c r="BG266" i="25" s="1"/>
  <c r="BH266" i="25" s="1"/>
  <c r="BI266" i="25" s="1"/>
  <c r="BJ266" i="25" s="1"/>
  <c r="BK266" i="25" s="1"/>
  <c r="BL266" i="25" s="1"/>
  <c r="BM266" i="25" s="1"/>
  <c r="BN266" i="25" s="1"/>
  <c r="BO266" i="25" s="1"/>
  <c r="BP266" i="25" s="1"/>
  <c r="BQ266" i="25" s="1"/>
  <c r="BR266" i="25" s="1"/>
  <c r="BS266" i="25" s="1"/>
  <c r="BT266" i="25" s="1"/>
  <c r="BU266" i="25" s="1"/>
  <c r="BV266" i="25" s="1"/>
  <c r="BW266" i="25" s="1"/>
  <c r="BX266" i="25" s="1"/>
  <c r="BY266" i="25" s="1"/>
  <c r="BZ266" i="25" s="1"/>
  <c r="CA266" i="25" s="1"/>
  <c r="CB266" i="25" s="1"/>
  <c r="CC266" i="25" s="1"/>
  <c r="CD266" i="25" s="1"/>
  <c r="CE266" i="25" s="1"/>
  <c r="CF266" i="25" s="1"/>
  <c r="CG266" i="25" s="1"/>
  <c r="CH266" i="25" s="1"/>
  <c r="CI266" i="25" s="1"/>
  <c r="CJ266" i="25" s="1"/>
  <c r="CK266" i="25" s="1"/>
  <c r="CL266" i="25" s="1"/>
  <c r="CM266" i="25" s="1"/>
  <c r="CN266" i="25" s="1"/>
  <c r="CO266" i="25" s="1"/>
  <c r="CP266" i="25" s="1"/>
  <c r="CQ266" i="25" s="1"/>
  <c r="CR266" i="25" s="1"/>
  <c r="CS266" i="25" s="1"/>
  <c r="CT266" i="25" s="1"/>
  <c r="CU266" i="25" s="1"/>
  <c r="CV266" i="25" s="1"/>
  <c r="CW266" i="25" s="1"/>
  <c r="CX266" i="25" s="1"/>
  <c r="CY266" i="25" s="1"/>
  <c r="CZ266" i="25" s="1"/>
  <c r="DA266" i="25" s="1"/>
  <c r="DB266" i="25" s="1"/>
  <c r="DC266" i="25" s="1"/>
  <c r="DD266" i="25" s="1"/>
  <c r="DE266" i="25" s="1"/>
  <c r="DF266" i="25" s="1"/>
  <c r="DG266" i="25" s="1"/>
  <c r="DH266" i="25" s="1"/>
  <c r="DI266" i="25" s="1"/>
  <c r="DJ266" i="25" s="1"/>
  <c r="DK266" i="25" s="1"/>
  <c r="DL266" i="25" s="1"/>
  <c r="DM266" i="25" s="1"/>
  <c r="DN266" i="25" s="1"/>
  <c r="DO266" i="25" s="1"/>
  <c r="DP266" i="25" s="1"/>
  <c r="DQ266" i="25" s="1"/>
  <c r="DR266" i="25" s="1"/>
  <c r="DS266" i="25" s="1"/>
  <c r="DT266" i="25" s="1"/>
  <c r="DU266" i="25" s="1"/>
  <c r="DU28" i="6"/>
  <c r="DU235" i="25" s="1"/>
  <c r="D235" i="25" s="1"/>
  <c r="I258" i="25" s="1"/>
  <c r="J258" i="25" s="1"/>
  <c r="K258" i="25" s="1"/>
  <c r="L258" i="25" s="1"/>
  <c r="M258" i="25" s="1"/>
  <c r="N258" i="25" s="1"/>
  <c r="O258" i="25" s="1"/>
  <c r="P258" i="25" s="1"/>
  <c r="Q258" i="25" s="1"/>
  <c r="R258" i="25" s="1"/>
  <c r="S258" i="25" s="1"/>
  <c r="T258" i="25" s="1"/>
  <c r="U258" i="25" s="1"/>
  <c r="V258" i="25" s="1"/>
  <c r="W258" i="25" s="1"/>
  <c r="X258" i="25" s="1"/>
  <c r="Y258" i="25" s="1"/>
  <c r="Z258" i="25" s="1"/>
  <c r="AA258" i="25" s="1"/>
  <c r="AB258" i="25" s="1"/>
  <c r="AC258" i="25" s="1"/>
  <c r="AD258" i="25" s="1"/>
  <c r="AE258" i="25" s="1"/>
  <c r="AF258" i="25" s="1"/>
  <c r="AG258" i="25" s="1"/>
  <c r="AH258" i="25" s="1"/>
  <c r="AI258" i="25" s="1"/>
  <c r="AJ258" i="25" s="1"/>
  <c r="AK258" i="25" s="1"/>
  <c r="AL258" i="25" s="1"/>
  <c r="AM258" i="25" s="1"/>
  <c r="AN258" i="25" s="1"/>
  <c r="AO258" i="25" s="1"/>
  <c r="AP258" i="25" s="1"/>
  <c r="AQ258" i="25" s="1"/>
  <c r="AR258" i="25" s="1"/>
  <c r="AS258" i="25" s="1"/>
  <c r="AT258" i="25" s="1"/>
  <c r="AU258" i="25" s="1"/>
  <c r="AV258" i="25" s="1"/>
  <c r="AW258" i="25" s="1"/>
  <c r="AX258" i="25" s="1"/>
  <c r="AY258" i="25" s="1"/>
  <c r="AZ258" i="25" s="1"/>
  <c r="BA258" i="25" s="1"/>
  <c r="BB258" i="25" s="1"/>
  <c r="BC258" i="25" s="1"/>
  <c r="BD258" i="25" s="1"/>
  <c r="BE258" i="25" s="1"/>
  <c r="BF258" i="25" s="1"/>
  <c r="BG258" i="25" s="1"/>
  <c r="BH258" i="25" s="1"/>
  <c r="BI258" i="25" s="1"/>
  <c r="BJ258" i="25" s="1"/>
  <c r="BK258" i="25" s="1"/>
  <c r="BL258" i="25" s="1"/>
  <c r="BM258" i="25" s="1"/>
  <c r="BN258" i="25" s="1"/>
  <c r="BO258" i="25" s="1"/>
  <c r="BP258" i="25" s="1"/>
  <c r="BQ258" i="25" s="1"/>
  <c r="BR258" i="25" s="1"/>
  <c r="BS258" i="25" s="1"/>
  <c r="BT258" i="25" s="1"/>
  <c r="BU258" i="25" s="1"/>
  <c r="BV258" i="25" s="1"/>
  <c r="BW258" i="25" s="1"/>
  <c r="BX258" i="25" s="1"/>
  <c r="BY258" i="25" s="1"/>
  <c r="BZ258" i="25" s="1"/>
  <c r="CA258" i="25" s="1"/>
  <c r="CB258" i="25" s="1"/>
  <c r="CC258" i="25" s="1"/>
  <c r="CD258" i="25" s="1"/>
  <c r="CE258" i="25" s="1"/>
  <c r="CF258" i="25" s="1"/>
  <c r="CG258" i="25" s="1"/>
  <c r="CH258" i="25" s="1"/>
  <c r="CI258" i="25" s="1"/>
  <c r="CJ258" i="25" s="1"/>
  <c r="CK258" i="25" s="1"/>
  <c r="CL258" i="25" s="1"/>
  <c r="CM258" i="25" s="1"/>
  <c r="CN258" i="25" s="1"/>
  <c r="CO258" i="25" s="1"/>
  <c r="CP258" i="25" s="1"/>
  <c r="CQ258" i="25" s="1"/>
  <c r="CR258" i="25" s="1"/>
  <c r="CS258" i="25" s="1"/>
  <c r="CT258" i="25" s="1"/>
  <c r="CU258" i="25" s="1"/>
  <c r="CV258" i="25" s="1"/>
  <c r="CW258" i="25" s="1"/>
  <c r="CX258" i="25" s="1"/>
  <c r="CY258" i="25" s="1"/>
  <c r="CZ258" i="25" s="1"/>
  <c r="DA258" i="25" s="1"/>
  <c r="DB258" i="25" s="1"/>
  <c r="DC258" i="25" s="1"/>
  <c r="DD258" i="25" s="1"/>
  <c r="DE258" i="25" s="1"/>
  <c r="DF258" i="25" s="1"/>
  <c r="DG258" i="25" s="1"/>
  <c r="DH258" i="25" s="1"/>
  <c r="DI258" i="25" s="1"/>
  <c r="DJ258" i="25" s="1"/>
  <c r="DK258" i="25" s="1"/>
  <c r="DL258" i="25" s="1"/>
  <c r="DM258" i="25" s="1"/>
  <c r="DN258" i="25" s="1"/>
  <c r="DO258" i="25" s="1"/>
  <c r="DP258" i="25" s="1"/>
  <c r="DQ258" i="25" s="1"/>
  <c r="DR258" i="25" s="1"/>
  <c r="DS258" i="25" s="1"/>
  <c r="DT258" i="25" s="1"/>
  <c r="DU258" i="25" s="1"/>
  <c r="DU26" i="6"/>
  <c r="DU233" i="25" s="1"/>
  <c r="D233" i="25" s="1"/>
  <c r="I256" i="25" s="1"/>
  <c r="J256" i="25" s="1"/>
  <c r="K256" i="25" s="1"/>
  <c r="L256" i="25" s="1"/>
  <c r="M256" i="25" s="1"/>
  <c r="N256" i="25" s="1"/>
  <c r="O256" i="25" s="1"/>
  <c r="P256" i="25" s="1"/>
  <c r="Q256" i="25" s="1"/>
  <c r="R256" i="25" s="1"/>
  <c r="S256" i="25" s="1"/>
  <c r="T256" i="25" s="1"/>
  <c r="U256" i="25" s="1"/>
  <c r="V256" i="25" s="1"/>
  <c r="W256" i="25" s="1"/>
  <c r="X256" i="25" s="1"/>
  <c r="Y256" i="25" s="1"/>
  <c r="Z256" i="25" s="1"/>
  <c r="AA256" i="25" s="1"/>
  <c r="AB256" i="25" s="1"/>
  <c r="AC256" i="25" s="1"/>
  <c r="AD256" i="25" s="1"/>
  <c r="AE256" i="25" s="1"/>
  <c r="AF256" i="25" s="1"/>
  <c r="AG256" i="25" s="1"/>
  <c r="AH256" i="25" s="1"/>
  <c r="AI256" i="25" s="1"/>
  <c r="AJ256" i="25" s="1"/>
  <c r="AK256" i="25" s="1"/>
  <c r="AL256" i="25" s="1"/>
  <c r="AM256" i="25" s="1"/>
  <c r="AN256" i="25" s="1"/>
  <c r="AO256" i="25" s="1"/>
  <c r="AP256" i="25" s="1"/>
  <c r="AQ256" i="25" s="1"/>
  <c r="AR256" i="25" s="1"/>
  <c r="AS256" i="25" s="1"/>
  <c r="AT256" i="25" s="1"/>
  <c r="AU256" i="25" s="1"/>
  <c r="AV256" i="25" s="1"/>
  <c r="AW256" i="25" s="1"/>
  <c r="AX256" i="25" s="1"/>
  <c r="AY256" i="25" s="1"/>
  <c r="AZ256" i="25" s="1"/>
  <c r="BA256" i="25" s="1"/>
  <c r="BB256" i="25" s="1"/>
  <c r="BC256" i="25" s="1"/>
  <c r="BD256" i="25" s="1"/>
  <c r="BE256" i="25" s="1"/>
  <c r="BF256" i="25" s="1"/>
  <c r="BG256" i="25" s="1"/>
  <c r="BH256" i="25" s="1"/>
  <c r="BI256" i="25" s="1"/>
  <c r="BJ256" i="25" s="1"/>
  <c r="BK256" i="25" s="1"/>
  <c r="BL256" i="25" s="1"/>
  <c r="BM256" i="25" s="1"/>
  <c r="BN256" i="25" s="1"/>
  <c r="BO256" i="25" s="1"/>
  <c r="BP256" i="25" s="1"/>
  <c r="BQ256" i="25" s="1"/>
  <c r="BR256" i="25" s="1"/>
  <c r="BS256" i="25" s="1"/>
  <c r="BT256" i="25" s="1"/>
  <c r="BU256" i="25" s="1"/>
  <c r="BV256" i="25" s="1"/>
  <c r="BW256" i="25" s="1"/>
  <c r="BX256" i="25" s="1"/>
  <c r="BY256" i="25" s="1"/>
  <c r="BZ256" i="25" s="1"/>
  <c r="CA256" i="25" s="1"/>
  <c r="CB256" i="25" s="1"/>
  <c r="CC256" i="25" s="1"/>
  <c r="CD256" i="25" s="1"/>
  <c r="CE256" i="25" s="1"/>
  <c r="CF256" i="25" s="1"/>
  <c r="CG256" i="25" s="1"/>
  <c r="CH256" i="25" s="1"/>
  <c r="CI256" i="25" s="1"/>
  <c r="CJ256" i="25" s="1"/>
  <c r="CK256" i="25" s="1"/>
  <c r="CL256" i="25" s="1"/>
  <c r="CM256" i="25" s="1"/>
  <c r="CN256" i="25" s="1"/>
  <c r="CO256" i="25" s="1"/>
  <c r="CP256" i="25" s="1"/>
  <c r="CQ256" i="25" s="1"/>
  <c r="CR256" i="25" s="1"/>
  <c r="CS256" i="25" s="1"/>
  <c r="CT256" i="25" s="1"/>
  <c r="CU256" i="25" s="1"/>
  <c r="CV256" i="25" s="1"/>
  <c r="CW256" i="25" s="1"/>
  <c r="CX256" i="25" s="1"/>
  <c r="CY256" i="25" s="1"/>
  <c r="CZ256" i="25" s="1"/>
  <c r="DA256" i="25" s="1"/>
  <c r="DB256" i="25" s="1"/>
  <c r="DC256" i="25" s="1"/>
  <c r="DD256" i="25" s="1"/>
  <c r="DE256" i="25" s="1"/>
  <c r="DF256" i="25" s="1"/>
  <c r="DG256" i="25" s="1"/>
  <c r="DH256" i="25" s="1"/>
  <c r="DI256" i="25" s="1"/>
  <c r="DJ256" i="25" s="1"/>
  <c r="DK256" i="25" s="1"/>
  <c r="DL256" i="25" s="1"/>
  <c r="DM256" i="25" s="1"/>
  <c r="DN256" i="25" s="1"/>
  <c r="DO256" i="25" s="1"/>
  <c r="DP256" i="25" s="1"/>
  <c r="DQ256" i="25" s="1"/>
  <c r="DR256" i="25" s="1"/>
  <c r="DS256" i="25" s="1"/>
  <c r="DT256" i="25" s="1"/>
  <c r="DU256" i="25" s="1"/>
  <c r="DU24" i="6"/>
  <c r="DU231" i="25" s="1"/>
  <c r="D231" i="25" s="1"/>
  <c r="C231" i="25" s="1"/>
  <c r="F254" i="25" s="1"/>
  <c r="G254" i="25" s="1"/>
  <c r="H254" i="25" s="1"/>
  <c r="DU34" i="6"/>
  <c r="DU241" i="25" s="1"/>
  <c r="D241" i="25" s="1"/>
  <c r="I264" i="25" s="1"/>
  <c r="J264" i="25" s="1"/>
  <c r="K264" i="25" s="1"/>
  <c r="L264" i="25" s="1"/>
  <c r="M264" i="25" s="1"/>
  <c r="N264" i="25" s="1"/>
  <c r="O264" i="25" s="1"/>
  <c r="P264" i="25" s="1"/>
  <c r="Q264" i="25" s="1"/>
  <c r="R264" i="25" s="1"/>
  <c r="S264" i="25" s="1"/>
  <c r="T264" i="25" s="1"/>
  <c r="U264" i="25" s="1"/>
  <c r="V264" i="25" s="1"/>
  <c r="W264" i="25" s="1"/>
  <c r="X264" i="25" s="1"/>
  <c r="Y264" i="25" s="1"/>
  <c r="Z264" i="25" s="1"/>
  <c r="AA264" i="25" s="1"/>
  <c r="AB264" i="25" s="1"/>
  <c r="AC264" i="25" s="1"/>
  <c r="AD264" i="25" s="1"/>
  <c r="AE264" i="25" s="1"/>
  <c r="AF264" i="25" s="1"/>
  <c r="AG264" i="25" s="1"/>
  <c r="AH264" i="25" s="1"/>
  <c r="AI264" i="25" s="1"/>
  <c r="AJ264" i="25" s="1"/>
  <c r="AK264" i="25" s="1"/>
  <c r="AL264" i="25" s="1"/>
  <c r="AM264" i="25" s="1"/>
  <c r="AN264" i="25" s="1"/>
  <c r="AO264" i="25" s="1"/>
  <c r="AP264" i="25" s="1"/>
  <c r="AQ264" i="25" s="1"/>
  <c r="AR264" i="25" s="1"/>
  <c r="AS264" i="25" s="1"/>
  <c r="AT264" i="25" s="1"/>
  <c r="AU264" i="25" s="1"/>
  <c r="AV264" i="25" s="1"/>
  <c r="AW264" i="25" s="1"/>
  <c r="AX264" i="25" s="1"/>
  <c r="AY264" i="25" s="1"/>
  <c r="AZ264" i="25" s="1"/>
  <c r="BA264" i="25" s="1"/>
  <c r="BB264" i="25" s="1"/>
  <c r="BC264" i="25" s="1"/>
  <c r="BD264" i="25" s="1"/>
  <c r="BE264" i="25" s="1"/>
  <c r="BF264" i="25" s="1"/>
  <c r="BG264" i="25" s="1"/>
  <c r="BH264" i="25" s="1"/>
  <c r="BI264" i="25" s="1"/>
  <c r="BJ264" i="25" s="1"/>
  <c r="BK264" i="25" s="1"/>
  <c r="BL264" i="25" s="1"/>
  <c r="BM264" i="25" s="1"/>
  <c r="BN264" i="25" s="1"/>
  <c r="BO264" i="25" s="1"/>
  <c r="BP264" i="25" s="1"/>
  <c r="BQ264" i="25" s="1"/>
  <c r="BR264" i="25" s="1"/>
  <c r="BS264" i="25" s="1"/>
  <c r="BT264" i="25" s="1"/>
  <c r="BU264" i="25" s="1"/>
  <c r="BV264" i="25" s="1"/>
  <c r="BW264" i="25" s="1"/>
  <c r="BX264" i="25" s="1"/>
  <c r="BY264" i="25" s="1"/>
  <c r="BZ264" i="25" s="1"/>
  <c r="CA264" i="25" s="1"/>
  <c r="CB264" i="25" s="1"/>
  <c r="CC264" i="25" s="1"/>
  <c r="CD264" i="25" s="1"/>
  <c r="CE264" i="25" s="1"/>
  <c r="CF264" i="25" s="1"/>
  <c r="CG264" i="25" s="1"/>
  <c r="CH264" i="25" s="1"/>
  <c r="CI264" i="25" s="1"/>
  <c r="CJ264" i="25" s="1"/>
  <c r="CK264" i="25" s="1"/>
  <c r="CL264" i="25" s="1"/>
  <c r="CM264" i="25" s="1"/>
  <c r="CN264" i="25" s="1"/>
  <c r="CO264" i="25" s="1"/>
  <c r="CP264" i="25" s="1"/>
  <c r="CQ264" i="25" s="1"/>
  <c r="CR264" i="25" s="1"/>
  <c r="CS264" i="25" s="1"/>
  <c r="CT264" i="25" s="1"/>
  <c r="CU264" i="25" s="1"/>
  <c r="CV264" i="25" s="1"/>
  <c r="CW264" i="25" s="1"/>
  <c r="CX264" i="25" s="1"/>
  <c r="CY264" i="25" s="1"/>
  <c r="CZ264" i="25" s="1"/>
  <c r="DA264" i="25" s="1"/>
  <c r="DB264" i="25" s="1"/>
  <c r="DC264" i="25" s="1"/>
  <c r="DD264" i="25" s="1"/>
  <c r="DE264" i="25" s="1"/>
  <c r="DF264" i="25" s="1"/>
  <c r="DG264" i="25" s="1"/>
  <c r="DH264" i="25" s="1"/>
  <c r="DI264" i="25" s="1"/>
  <c r="DJ264" i="25" s="1"/>
  <c r="DK264" i="25" s="1"/>
  <c r="DL264" i="25" s="1"/>
  <c r="DM264" i="25" s="1"/>
  <c r="DN264" i="25" s="1"/>
  <c r="DO264" i="25" s="1"/>
  <c r="DP264" i="25" s="1"/>
  <c r="DQ264" i="25" s="1"/>
  <c r="DR264" i="25" s="1"/>
  <c r="DS264" i="25" s="1"/>
  <c r="DT264" i="25" s="1"/>
  <c r="DU264" i="25" s="1"/>
  <c r="DU32" i="6"/>
  <c r="DU239" i="25" s="1"/>
  <c r="D239" i="25" s="1"/>
  <c r="I262" i="25" s="1"/>
  <c r="J262" i="25" s="1"/>
  <c r="K262" i="25" s="1"/>
  <c r="L262" i="25" s="1"/>
  <c r="M262" i="25" s="1"/>
  <c r="N262" i="25" s="1"/>
  <c r="O262" i="25" s="1"/>
  <c r="P262" i="25" s="1"/>
  <c r="Q262" i="25" s="1"/>
  <c r="R262" i="25" s="1"/>
  <c r="S262" i="25" s="1"/>
  <c r="T262" i="25" s="1"/>
  <c r="U262" i="25" s="1"/>
  <c r="V262" i="25" s="1"/>
  <c r="W262" i="25" s="1"/>
  <c r="X262" i="25" s="1"/>
  <c r="Y262" i="25" s="1"/>
  <c r="Z262" i="25" s="1"/>
  <c r="AA262" i="25" s="1"/>
  <c r="AB262" i="25" s="1"/>
  <c r="AC262" i="25" s="1"/>
  <c r="AD262" i="25" s="1"/>
  <c r="AE262" i="25" s="1"/>
  <c r="AF262" i="25" s="1"/>
  <c r="AG262" i="25" s="1"/>
  <c r="AH262" i="25" s="1"/>
  <c r="AI262" i="25" s="1"/>
  <c r="AJ262" i="25" s="1"/>
  <c r="AK262" i="25" s="1"/>
  <c r="AL262" i="25" s="1"/>
  <c r="AM262" i="25" s="1"/>
  <c r="AN262" i="25" s="1"/>
  <c r="AO262" i="25" s="1"/>
  <c r="AP262" i="25" s="1"/>
  <c r="AQ262" i="25" s="1"/>
  <c r="AR262" i="25" s="1"/>
  <c r="AS262" i="25" s="1"/>
  <c r="AT262" i="25" s="1"/>
  <c r="AU262" i="25" s="1"/>
  <c r="AV262" i="25" s="1"/>
  <c r="AW262" i="25" s="1"/>
  <c r="AX262" i="25" s="1"/>
  <c r="AY262" i="25" s="1"/>
  <c r="AZ262" i="25" s="1"/>
  <c r="BA262" i="25" s="1"/>
  <c r="BB262" i="25" s="1"/>
  <c r="BC262" i="25" s="1"/>
  <c r="BD262" i="25" s="1"/>
  <c r="BE262" i="25" s="1"/>
  <c r="BF262" i="25" s="1"/>
  <c r="BG262" i="25" s="1"/>
  <c r="BH262" i="25" s="1"/>
  <c r="BI262" i="25" s="1"/>
  <c r="BJ262" i="25" s="1"/>
  <c r="BK262" i="25" s="1"/>
  <c r="BL262" i="25" s="1"/>
  <c r="BM262" i="25" s="1"/>
  <c r="BN262" i="25" s="1"/>
  <c r="BO262" i="25" s="1"/>
  <c r="BP262" i="25" s="1"/>
  <c r="BQ262" i="25" s="1"/>
  <c r="BR262" i="25" s="1"/>
  <c r="BS262" i="25" s="1"/>
  <c r="BT262" i="25" s="1"/>
  <c r="BU262" i="25" s="1"/>
  <c r="BV262" i="25" s="1"/>
  <c r="BW262" i="25" s="1"/>
  <c r="BX262" i="25" s="1"/>
  <c r="BY262" i="25" s="1"/>
  <c r="BZ262" i="25" s="1"/>
  <c r="CA262" i="25" s="1"/>
  <c r="CB262" i="25" s="1"/>
  <c r="CC262" i="25" s="1"/>
  <c r="CD262" i="25" s="1"/>
  <c r="CE262" i="25" s="1"/>
  <c r="CF262" i="25" s="1"/>
  <c r="CG262" i="25" s="1"/>
  <c r="CH262" i="25" s="1"/>
  <c r="CI262" i="25" s="1"/>
  <c r="CJ262" i="25" s="1"/>
  <c r="CK262" i="25" s="1"/>
  <c r="CL262" i="25" s="1"/>
  <c r="CM262" i="25" s="1"/>
  <c r="CN262" i="25" s="1"/>
  <c r="CO262" i="25" s="1"/>
  <c r="CP262" i="25" s="1"/>
  <c r="CQ262" i="25" s="1"/>
  <c r="CR262" i="25" s="1"/>
  <c r="CS262" i="25" s="1"/>
  <c r="CT262" i="25" s="1"/>
  <c r="CU262" i="25" s="1"/>
  <c r="CV262" i="25" s="1"/>
  <c r="CW262" i="25" s="1"/>
  <c r="CX262" i="25" s="1"/>
  <c r="CY262" i="25" s="1"/>
  <c r="CZ262" i="25" s="1"/>
  <c r="DA262" i="25" s="1"/>
  <c r="DB262" i="25" s="1"/>
  <c r="DC262" i="25" s="1"/>
  <c r="DD262" i="25" s="1"/>
  <c r="DE262" i="25" s="1"/>
  <c r="DF262" i="25" s="1"/>
  <c r="DG262" i="25" s="1"/>
  <c r="DH262" i="25" s="1"/>
  <c r="DI262" i="25" s="1"/>
  <c r="DJ262" i="25" s="1"/>
  <c r="DK262" i="25" s="1"/>
  <c r="DL262" i="25" s="1"/>
  <c r="DM262" i="25" s="1"/>
  <c r="DN262" i="25" s="1"/>
  <c r="DO262" i="25" s="1"/>
  <c r="DP262" i="25" s="1"/>
  <c r="DQ262" i="25" s="1"/>
  <c r="DR262" i="25" s="1"/>
  <c r="DS262" i="25" s="1"/>
  <c r="DT262" i="25" s="1"/>
  <c r="DU262" i="25" s="1"/>
  <c r="DU37" i="6"/>
  <c r="DU244" i="25" s="1"/>
  <c r="D244" i="25" s="1"/>
  <c r="I267" i="25" s="1"/>
  <c r="J267" i="25" s="1"/>
  <c r="K267" i="25" s="1"/>
  <c r="L267" i="25" s="1"/>
  <c r="M267" i="25" s="1"/>
  <c r="N267" i="25" s="1"/>
  <c r="O267" i="25" s="1"/>
  <c r="P267" i="25" s="1"/>
  <c r="Q267" i="25" s="1"/>
  <c r="R267" i="25" s="1"/>
  <c r="S267" i="25" s="1"/>
  <c r="T267" i="25" s="1"/>
  <c r="U267" i="25" s="1"/>
  <c r="V267" i="25" s="1"/>
  <c r="W267" i="25" s="1"/>
  <c r="X267" i="25" s="1"/>
  <c r="Y267" i="25" s="1"/>
  <c r="Z267" i="25" s="1"/>
  <c r="AA267" i="25" s="1"/>
  <c r="AB267" i="25" s="1"/>
  <c r="AC267" i="25" s="1"/>
  <c r="AD267" i="25" s="1"/>
  <c r="AE267" i="25" s="1"/>
  <c r="AF267" i="25" s="1"/>
  <c r="AG267" i="25" s="1"/>
  <c r="AH267" i="25" s="1"/>
  <c r="AI267" i="25" s="1"/>
  <c r="AJ267" i="25" s="1"/>
  <c r="AK267" i="25" s="1"/>
  <c r="AL267" i="25" s="1"/>
  <c r="AM267" i="25" s="1"/>
  <c r="AN267" i="25" s="1"/>
  <c r="AO267" i="25" s="1"/>
  <c r="AP267" i="25" s="1"/>
  <c r="AQ267" i="25" s="1"/>
  <c r="AR267" i="25" s="1"/>
  <c r="AS267" i="25" s="1"/>
  <c r="AT267" i="25" s="1"/>
  <c r="AU267" i="25" s="1"/>
  <c r="AV267" i="25" s="1"/>
  <c r="AW267" i="25" s="1"/>
  <c r="AX267" i="25" s="1"/>
  <c r="AY267" i="25" s="1"/>
  <c r="AZ267" i="25" s="1"/>
  <c r="BA267" i="25" s="1"/>
  <c r="BB267" i="25" s="1"/>
  <c r="BC267" i="25" s="1"/>
  <c r="BD267" i="25" s="1"/>
  <c r="BE267" i="25" s="1"/>
  <c r="BF267" i="25" s="1"/>
  <c r="BG267" i="25" s="1"/>
  <c r="BH267" i="25" s="1"/>
  <c r="BI267" i="25" s="1"/>
  <c r="BJ267" i="25" s="1"/>
  <c r="BK267" i="25" s="1"/>
  <c r="BL267" i="25" s="1"/>
  <c r="BM267" i="25" s="1"/>
  <c r="BN267" i="25" s="1"/>
  <c r="BO267" i="25" s="1"/>
  <c r="BP267" i="25" s="1"/>
  <c r="BQ267" i="25" s="1"/>
  <c r="BR267" i="25" s="1"/>
  <c r="BS267" i="25" s="1"/>
  <c r="BT267" i="25" s="1"/>
  <c r="BU267" i="25" s="1"/>
  <c r="BV267" i="25" s="1"/>
  <c r="BW267" i="25" s="1"/>
  <c r="BX267" i="25" s="1"/>
  <c r="BY267" i="25" s="1"/>
  <c r="BZ267" i="25" s="1"/>
  <c r="CA267" i="25" s="1"/>
  <c r="CB267" i="25" s="1"/>
  <c r="CC267" i="25" s="1"/>
  <c r="CD267" i="25" s="1"/>
  <c r="CE267" i="25" s="1"/>
  <c r="CF267" i="25" s="1"/>
  <c r="CG267" i="25" s="1"/>
  <c r="CH267" i="25" s="1"/>
  <c r="CI267" i="25" s="1"/>
  <c r="CJ267" i="25" s="1"/>
  <c r="CK267" i="25" s="1"/>
  <c r="CL267" i="25" s="1"/>
  <c r="CM267" i="25" s="1"/>
  <c r="CN267" i="25" s="1"/>
  <c r="CO267" i="25" s="1"/>
  <c r="CP267" i="25" s="1"/>
  <c r="CQ267" i="25" s="1"/>
  <c r="CR267" i="25" s="1"/>
  <c r="CS267" i="25" s="1"/>
  <c r="CT267" i="25" s="1"/>
  <c r="CU267" i="25" s="1"/>
  <c r="CV267" i="25" s="1"/>
  <c r="CW267" i="25" s="1"/>
  <c r="CX267" i="25" s="1"/>
  <c r="CY267" i="25" s="1"/>
  <c r="CZ267" i="25" s="1"/>
  <c r="DA267" i="25" s="1"/>
  <c r="DB267" i="25" s="1"/>
  <c r="DC267" i="25" s="1"/>
  <c r="DD267" i="25" s="1"/>
  <c r="DE267" i="25" s="1"/>
  <c r="DF267" i="25" s="1"/>
  <c r="DG267" i="25" s="1"/>
  <c r="DH267" i="25" s="1"/>
  <c r="DI267" i="25" s="1"/>
  <c r="DJ267" i="25" s="1"/>
  <c r="DK267" i="25" s="1"/>
  <c r="DL267" i="25" s="1"/>
  <c r="DM267" i="25" s="1"/>
  <c r="DN267" i="25" s="1"/>
  <c r="DO267" i="25" s="1"/>
  <c r="DP267" i="25" s="1"/>
  <c r="DQ267" i="25" s="1"/>
  <c r="DR267" i="25" s="1"/>
  <c r="DS267" i="25" s="1"/>
  <c r="DT267" i="25" s="1"/>
  <c r="DU267" i="25" s="1"/>
  <c r="DU35" i="6"/>
  <c r="DU242" i="25" s="1"/>
  <c r="D242" i="25" s="1"/>
  <c r="I265" i="25" s="1"/>
  <c r="J265" i="25" s="1"/>
  <c r="K265" i="25" s="1"/>
  <c r="L265" i="25" s="1"/>
  <c r="M265" i="25" s="1"/>
  <c r="N265" i="25" s="1"/>
  <c r="O265" i="25" s="1"/>
  <c r="P265" i="25" s="1"/>
  <c r="Q265" i="25" s="1"/>
  <c r="R265" i="25" s="1"/>
  <c r="S265" i="25" s="1"/>
  <c r="T265" i="25" s="1"/>
  <c r="U265" i="25" s="1"/>
  <c r="V265" i="25" s="1"/>
  <c r="W265" i="25" s="1"/>
  <c r="X265" i="25" s="1"/>
  <c r="Y265" i="25" s="1"/>
  <c r="Z265" i="25" s="1"/>
  <c r="AA265" i="25" s="1"/>
  <c r="AB265" i="25" s="1"/>
  <c r="AC265" i="25" s="1"/>
  <c r="AD265" i="25" s="1"/>
  <c r="AE265" i="25" s="1"/>
  <c r="AF265" i="25" s="1"/>
  <c r="AG265" i="25" s="1"/>
  <c r="AH265" i="25" s="1"/>
  <c r="AI265" i="25" s="1"/>
  <c r="AJ265" i="25" s="1"/>
  <c r="AK265" i="25" s="1"/>
  <c r="AL265" i="25" s="1"/>
  <c r="AM265" i="25" s="1"/>
  <c r="AN265" i="25" s="1"/>
  <c r="AO265" i="25" s="1"/>
  <c r="AP265" i="25" s="1"/>
  <c r="AQ265" i="25" s="1"/>
  <c r="AR265" i="25" s="1"/>
  <c r="AS265" i="25" s="1"/>
  <c r="AT265" i="25" s="1"/>
  <c r="AU265" i="25" s="1"/>
  <c r="AV265" i="25" s="1"/>
  <c r="AW265" i="25" s="1"/>
  <c r="AX265" i="25" s="1"/>
  <c r="AY265" i="25" s="1"/>
  <c r="AZ265" i="25" s="1"/>
  <c r="BA265" i="25" s="1"/>
  <c r="BB265" i="25" s="1"/>
  <c r="BC265" i="25" s="1"/>
  <c r="BD265" i="25" s="1"/>
  <c r="BE265" i="25" s="1"/>
  <c r="BF265" i="25" s="1"/>
  <c r="BG265" i="25" s="1"/>
  <c r="BH265" i="25" s="1"/>
  <c r="BI265" i="25" s="1"/>
  <c r="BJ265" i="25" s="1"/>
  <c r="BK265" i="25" s="1"/>
  <c r="BL265" i="25" s="1"/>
  <c r="BM265" i="25" s="1"/>
  <c r="BN265" i="25" s="1"/>
  <c r="BO265" i="25" s="1"/>
  <c r="BP265" i="25" s="1"/>
  <c r="BQ265" i="25" s="1"/>
  <c r="BR265" i="25" s="1"/>
  <c r="BS265" i="25" s="1"/>
  <c r="BT265" i="25" s="1"/>
  <c r="BU265" i="25" s="1"/>
  <c r="BV265" i="25" s="1"/>
  <c r="BW265" i="25" s="1"/>
  <c r="BX265" i="25" s="1"/>
  <c r="BY265" i="25" s="1"/>
  <c r="BZ265" i="25" s="1"/>
  <c r="CA265" i="25" s="1"/>
  <c r="CB265" i="25" s="1"/>
  <c r="CC265" i="25" s="1"/>
  <c r="CD265" i="25" s="1"/>
  <c r="CE265" i="25" s="1"/>
  <c r="CF265" i="25" s="1"/>
  <c r="CG265" i="25" s="1"/>
  <c r="CH265" i="25" s="1"/>
  <c r="CI265" i="25" s="1"/>
  <c r="CJ265" i="25" s="1"/>
  <c r="CK265" i="25" s="1"/>
  <c r="CL265" i="25" s="1"/>
  <c r="CM265" i="25" s="1"/>
  <c r="CN265" i="25" s="1"/>
  <c r="CO265" i="25" s="1"/>
  <c r="CP265" i="25" s="1"/>
  <c r="CQ265" i="25" s="1"/>
  <c r="CR265" i="25" s="1"/>
  <c r="CS265" i="25" s="1"/>
  <c r="CT265" i="25" s="1"/>
  <c r="CU265" i="25" s="1"/>
  <c r="CV265" i="25" s="1"/>
  <c r="CW265" i="25" s="1"/>
  <c r="CX265" i="25" s="1"/>
  <c r="CY265" i="25" s="1"/>
  <c r="CZ265" i="25" s="1"/>
  <c r="DA265" i="25" s="1"/>
  <c r="DB265" i="25" s="1"/>
  <c r="DC265" i="25" s="1"/>
  <c r="DD265" i="25" s="1"/>
  <c r="DE265" i="25" s="1"/>
  <c r="DF265" i="25" s="1"/>
  <c r="DG265" i="25" s="1"/>
  <c r="DH265" i="25" s="1"/>
  <c r="DI265" i="25" s="1"/>
  <c r="DJ265" i="25" s="1"/>
  <c r="DK265" i="25" s="1"/>
  <c r="DL265" i="25" s="1"/>
  <c r="DM265" i="25" s="1"/>
  <c r="DN265" i="25" s="1"/>
  <c r="DO265" i="25" s="1"/>
  <c r="DP265" i="25" s="1"/>
  <c r="DQ265" i="25" s="1"/>
  <c r="DR265" i="25" s="1"/>
  <c r="DS265" i="25" s="1"/>
  <c r="DT265" i="25" s="1"/>
  <c r="DU265" i="25" s="1"/>
  <c r="DU23" i="6"/>
  <c r="DU230" i="25" s="1"/>
  <c r="D230" i="25" s="1"/>
  <c r="DU22" i="6"/>
  <c r="DU229" i="25" s="1"/>
  <c r="D229" i="25" s="1"/>
  <c r="DU30" i="6"/>
  <c r="DU237" i="25" s="1"/>
  <c r="D237" i="25" s="1"/>
  <c r="I260" i="25" s="1"/>
  <c r="J260" i="25" s="1"/>
  <c r="K260" i="25" s="1"/>
  <c r="L260" i="25" s="1"/>
  <c r="M260" i="25" s="1"/>
  <c r="N260" i="25" s="1"/>
  <c r="O260" i="25" s="1"/>
  <c r="P260" i="25" s="1"/>
  <c r="Q260" i="25" s="1"/>
  <c r="R260" i="25" s="1"/>
  <c r="S260" i="25" s="1"/>
  <c r="T260" i="25" s="1"/>
  <c r="U260" i="25" s="1"/>
  <c r="V260" i="25" s="1"/>
  <c r="W260" i="25" s="1"/>
  <c r="X260" i="25" s="1"/>
  <c r="Y260" i="25" s="1"/>
  <c r="Z260" i="25" s="1"/>
  <c r="AA260" i="25" s="1"/>
  <c r="AB260" i="25" s="1"/>
  <c r="AC260" i="25" s="1"/>
  <c r="AD260" i="25" s="1"/>
  <c r="AE260" i="25" s="1"/>
  <c r="AF260" i="25" s="1"/>
  <c r="AG260" i="25" s="1"/>
  <c r="AH260" i="25" s="1"/>
  <c r="AI260" i="25" s="1"/>
  <c r="AJ260" i="25" s="1"/>
  <c r="AK260" i="25" s="1"/>
  <c r="AL260" i="25" s="1"/>
  <c r="AM260" i="25" s="1"/>
  <c r="AN260" i="25" s="1"/>
  <c r="AO260" i="25" s="1"/>
  <c r="AP260" i="25" s="1"/>
  <c r="AQ260" i="25" s="1"/>
  <c r="AR260" i="25" s="1"/>
  <c r="AS260" i="25" s="1"/>
  <c r="AT260" i="25" s="1"/>
  <c r="AU260" i="25" s="1"/>
  <c r="AV260" i="25" s="1"/>
  <c r="AW260" i="25" s="1"/>
  <c r="AX260" i="25" s="1"/>
  <c r="AY260" i="25" s="1"/>
  <c r="AZ260" i="25" s="1"/>
  <c r="BA260" i="25" s="1"/>
  <c r="BB260" i="25" s="1"/>
  <c r="BC260" i="25" s="1"/>
  <c r="BD260" i="25" s="1"/>
  <c r="BE260" i="25" s="1"/>
  <c r="BF260" i="25" s="1"/>
  <c r="BG260" i="25" s="1"/>
  <c r="BH260" i="25" s="1"/>
  <c r="BI260" i="25" s="1"/>
  <c r="BJ260" i="25" s="1"/>
  <c r="BK260" i="25" s="1"/>
  <c r="BL260" i="25" s="1"/>
  <c r="BM260" i="25" s="1"/>
  <c r="BN260" i="25" s="1"/>
  <c r="BO260" i="25" s="1"/>
  <c r="BP260" i="25" s="1"/>
  <c r="BQ260" i="25" s="1"/>
  <c r="BR260" i="25" s="1"/>
  <c r="BS260" i="25" s="1"/>
  <c r="BT260" i="25" s="1"/>
  <c r="BU260" i="25" s="1"/>
  <c r="BV260" i="25" s="1"/>
  <c r="BW260" i="25" s="1"/>
  <c r="BX260" i="25" s="1"/>
  <c r="BY260" i="25" s="1"/>
  <c r="BZ260" i="25" s="1"/>
  <c r="CA260" i="25" s="1"/>
  <c r="CB260" i="25" s="1"/>
  <c r="CC260" i="25" s="1"/>
  <c r="CD260" i="25" s="1"/>
  <c r="CE260" i="25" s="1"/>
  <c r="CF260" i="25" s="1"/>
  <c r="CG260" i="25" s="1"/>
  <c r="CH260" i="25" s="1"/>
  <c r="CI260" i="25" s="1"/>
  <c r="CJ260" i="25" s="1"/>
  <c r="CK260" i="25" s="1"/>
  <c r="CL260" i="25" s="1"/>
  <c r="CM260" i="25" s="1"/>
  <c r="CN260" i="25" s="1"/>
  <c r="CO260" i="25" s="1"/>
  <c r="CP260" i="25" s="1"/>
  <c r="CQ260" i="25" s="1"/>
  <c r="CR260" i="25" s="1"/>
  <c r="CS260" i="25" s="1"/>
  <c r="CT260" i="25" s="1"/>
  <c r="CU260" i="25" s="1"/>
  <c r="CV260" i="25" s="1"/>
  <c r="CW260" i="25" s="1"/>
  <c r="CX260" i="25" s="1"/>
  <c r="CY260" i="25" s="1"/>
  <c r="CZ260" i="25" s="1"/>
  <c r="DA260" i="25" s="1"/>
  <c r="DB260" i="25" s="1"/>
  <c r="DC260" i="25" s="1"/>
  <c r="DD260" i="25" s="1"/>
  <c r="DE260" i="25" s="1"/>
  <c r="DF260" i="25" s="1"/>
  <c r="DG260" i="25" s="1"/>
  <c r="DH260" i="25" s="1"/>
  <c r="DI260" i="25" s="1"/>
  <c r="DJ260" i="25" s="1"/>
  <c r="DK260" i="25" s="1"/>
  <c r="DL260" i="25" s="1"/>
  <c r="DM260" i="25" s="1"/>
  <c r="DN260" i="25" s="1"/>
  <c r="DO260" i="25" s="1"/>
  <c r="DP260" i="25" s="1"/>
  <c r="DQ260" i="25" s="1"/>
  <c r="DR260" i="25" s="1"/>
  <c r="DS260" i="25" s="1"/>
  <c r="DT260" i="25" s="1"/>
  <c r="DU260" i="25" s="1"/>
  <c r="DU19" i="6"/>
  <c r="DU226" i="25" s="1"/>
  <c r="D226" i="25" s="1"/>
  <c r="DU98" i="3"/>
  <c r="DU248" i="10" s="1"/>
  <c r="DQ342" i="7"/>
  <c r="DR342" i="7"/>
  <c r="B58" i="2" l="1"/>
  <c r="B55" i="2" s="1"/>
  <c r="G120" i="10" s="1"/>
  <c r="I313" i="37"/>
  <c r="I226" i="37"/>
  <c r="M226" i="37" s="1"/>
  <c r="B41" i="2"/>
  <c r="B42" i="2" s="1"/>
  <c r="B34" i="2" s="1"/>
  <c r="G110" i="10" s="1"/>
  <c r="DR25" i="25"/>
  <c r="DR26" i="25" s="1"/>
  <c r="DR60" i="27"/>
  <c r="DR66" i="27" s="1"/>
  <c r="DR67" i="27" s="1"/>
  <c r="CW347" i="7"/>
  <c r="CW348" i="7" s="1"/>
  <c r="CW344" i="7"/>
  <c r="CX340" i="7" s="1"/>
  <c r="DU134" i="28"/>
  <c r="DS144" i="28"/>
  <c r="DT136" i="28"/>
  <c r="DT137" i="28" s="1"/>
  <c r="DT141" i="28" s="1"/>
  <c r="DT143" i="28" s="1"/>
  <c r="DT254" i="10" s="1"/>
  <c r="DR61" i="25"/>
  <c r="DS69" i="28"/>
  <c r="DS110" i="25"/>
  <c r="DS33" i="25"/>
  <c r="DS80" i="27" s="1"/>
  <c r="DS41" i="28"/>
  <c r="DS94" i="25"/>
  <c r="DS19" i="25"/>
  <c r="DS60" i="27" s="1"/>
  <c r="DS221" i="10"/>
  <c r="DU63" i="28"/>
  <c r="DU115" i="28"/>
  <c r="DU111" i="28"/>
  <c r="DU105" i="28"/>
  <c r="I254" i="25"/>
  <c r="J254" i="25" s="1"/>
  <c r="K254" i="25" s="1"/>
  <c r="L254" i="25" s="1"/>
  <c r="M254" i="25" s="1"/>
  <c r="N254" i="25" s="1"/>
  <c r="O254" i="25" s="1"/>
  <c r="P254" i="25" s="1"/>
  <c r="Q254" i="25" s="1"/>
  <c r="R254" i="25" s="1"/>
  <c r="S254" i="25" s="1"/>
  <c r="T254" i="25" s="1"/>
  <c r="U254" i="25" s="1"/>
  <c r="V254" i="25" s="1"/>
  <c r="W254" i="25" s="1"/>
  <c r="X254" i="25" s="1"/>
  <c r="Y254" i="25" s="1"/>
  <c r="Z254" i="25" s="1"/>
  <c r="AA254" i="25" s="1"/>
  <c r="AB254" i="25" s="1"/>
  <c r="AC254" i="25" s="1"/>
  <c r="AD254" i="25" s="1"/>
  <c r="AE254" i="25" s="1"/>
  <c r="AF254" i="25" s="1"/>
  <c r="AG254" i="25" s="1"/>
  <c r="AH254" i="25" s="1"/>
  <c r="AI254" i="25" s="1"/>
  <c r="AJ254" i="25" s="1"/>
  <c r="AK254" i="25" s="1"/>
  <c r="AL254" i="25" s="1"/>
  <c r="AM254" i="25" s="1"/>
  <c r="AN254" i="25" s="1"/>
  <c r="AO254" i="25" s="1"/>
  <c r="AP254" i="25" s="1"/>
  <c r="AQ254" i="25" s="1"/>
  <c r="AR254" i="25" s="1"/>
  <c r="AS254" i="25" s="1"/>
  <c r="AT254" i="25" s="1"/>
  <c r="AU254" i="25" s="1"/>
  <c r="AV254" i="25" s="1"/>
  <c r="AW254" i="25" s="1"/>
  <c r="AX254" i="25" s="1"/>
  <c r="AY254" i="25" s="1"/>
  <c r="AZ254" i="25" s="1"/>
  <c r="BA254" i="25" s="1"/>
  <c r="BB254" i="25" s="1"/>
  <c r="BC254" i="25" s="1"/>
  <c r="BD254" i="25" s="1"/>
  <c r="BE254" i="25" s="1"/>
  <c r="BF254" i="25" s="1"/>
  <c r="BG254" i="25" s="1"/>
  <c r="BH254" i="25" s="1"/>
  <c r="BI254" i="25" s="1"/>
  <c r="BJ254" i="25" s="1"/>
  <c r="BK254" i="25" s="1"/>
  <c r="BL254" i="25" s="1"/>
  <c r="BM254" i="25" s="1"/>
  <c r="BN254" i="25" s="1"/>
  <c r="BO254" i="25" s="1"/>
  <c r="BP254" i="25" s="1"/>
  <c r="BQ254" i="25" s="1"/>
  <c r="BR254" i="25" s="1"/>
  <c r="BS254" i="25" s="1"/>
  <c r="BT254" i="25" s="1"/>
  <c r="BU254" i="25" s="1"/>
  <c r="BV254" i="25" s="1"/>
  <c r="BW254" i="25" s="1"/>
  <c r="BX254" i="25" s="1"/>
  <c r="BY254" i="25" s="1"/>
  <c r="BZ254" i="25" s="1"/>
  <c r="CA254" i="25" s="1"/>
  <c r="CB254" i="25" s="1"/>
  <c r="CC254" i="25" s="1"/>
  <c r="CD254" i="25" s="1"/>
  <c r="CE254" i="25" s="1"/>
  <c r="CF254" i="25" s="1"/>
  <c r="CG254" i="25" s="1"/>
  <c r="CH254" i="25" s="1"/>
  <c r="CI254" i="25" s="1"/>
  <c r="CJ254" i="25" s="1"/>
  <c r="CK254" i="25" s="1"/>
  <c r="CL254" i="25" s="1"/>
  <c r="CM254" i="25" s="1"/>
  <c r="CN254" i="25" s="1"/>
  <c r="CO254" i="25" s="1"/>
  <c r="CP254" i="25" s="1"/>
  <c r="CQ254" i="25" s="1"/>
  <c r="CR254" i="25" s="1"/>
  <c r="CS254" i="25" s="1"/>
  <c r="CT254" i="25" s="1"/>
  <c r="CU254" i="25" s="1"/>
  <c r="CV254" i="25" s="1"/>
  <c r="CW254" i="25" s="1"/>
  <c r="CX254" i="25" s="1"/>
  <c r="CY254" i="25" s="1"/>
  <c r="CZ254" i="25" s="1"/>
  <c r="DA254" i="25" s="1"/>
  <c r="DB254" i="25" s="1"/>
  <c r="DC254" i="25" s="1"/>
  <c r="DD254" i="25" s="1"/>
  <c r="DE254" i="25" s="1"/>
  <c r="DF254" i="25" s="1"/>
  <c r="DG254" i="25" s="1"/>
  <c r="DH254" i="25" s="1"/>
  <c r="DI254" i="25" s="1"/>
  <c r="DJ254" i="25" s="1"/>
  <c r="DK254" i="25" s="1"/>
  <c r="DL254" i="25" s="1"/>
  <c r="DM254" i="25" s="1"/>
  <c r="DN254" i="25" s="1"/>
  <c r="DO254" i="25" s="1"/>
  <c r="DP254" i="25" s="1"/>
  <c r="DQ254" i="25" s="1"/>
  <c r="DR254" i="25" s="1"/>
  <c r="DS254" i="25" s="1"/>
  <c r="DT254" i="25" s="1"/>
  <c r="DU254" i="25" s="1"/>
  <c r="I15" i="35"/>
  <c r="DU195" i="25"/>
  <c r="DU194" i="25"/>
  <c r="DU193" i="25"/>
  <c r="DU192" i="25"/>
  <c r="DU191" i="25"/>
  <c r="DU190" i="25"/>
  <c r="DU189" i="25"/>
  <c r="DU188" i="25"/>
  <c r="DU187" i="25"/>
  <c r="DU186" i="25"/>
  <c r="DU185" i="25"/>
  <c r="DU184" i="25"/>
  <c r="DU183" i="25"/>
  <c r="DU182" i="25"/>
  <c r="DU181" i="25"/>
  <c r="DU180" i="25"/>
  <c r="DU179" i="25"/>
  <c r="DU178" i="25"/>
  <c r="DU177" i="25"/>
  <c r="DU176" i="25"/>
  <c r="DU268" i="25"/>
  <c r="DU52" i="25" s="1"/>
  <c r="DU219" i="25"/>
  <c r="DU38" i="25" s="1"/>
  <c r="C230" i="25"/>
  <c r="F253" i="25" s="1"/>
  <c r="G253" i="25" s="1"/>
  <c r="H253" i="25" s="1"/>
  <c r="I253" i="25" s="1"/>
  <c r="J253" i="25" s="1"/>
  <c r="K253" i="25" s="1"/>
  <c r="L253" i="25" s="1"/>
  <c r="M253" i="25" s="1"/>
  <c r="N253" i="25" s="1"/>
  <c r="O253" i="25" s="1"/>
  <c r="P253" i="25" s="1"/>
  <c r="Q253" i="25" s="1"/>
  <c r="R253" i="25" s="1"/>
  <c r="S253" i="25" s="1"/>
  <c r="T253" i="25" s="1"/>
  <c r="U253" i="25" s="1"/>
  <c r="V253" i="25" s="1"/>
  <c r="W253" i="25" s="1"/>
  <c r="X253" i="25" s="1"/>
  <c r="Y253" i="25" s="1"/>
  <c r="Z253" i="25" s="1"/>
  <c r="AA253" i="25" s="1"/>
  <c r="AB253" i="25" s="1"/>
  <c r="AC253" i="25" s="1"/>
  <c r="AD253" i="25" s="1"/>
  <c r="AE253" i="25" s="1"/>
  <c r="AF253" i="25" s="1"/>
  <c r="AG253" i="25" s="1"/>
  <c r="AH253" i="25" s="1"/>
  <c r="AI253" i="25" s="1"/>
  <c r="AJ253" i="25" s="1"/>
  <c r="AK253" i="25" s="1"/>
  <c r="AL253" i="25" s="1"/>
  <c r="AM253" i="25" s="1"/>
  <c r="AN253" i="25" s="1"/>
  <c r="AO253" i="25" s="1"/>
  <c r="AP253" i="25" s="1"/>
  <c r="AQ253" i="25" s="1"/>
  <c r="AR253" i="25" s="1"/>
  <c r="AS253" i="25" s="1"/>
  <c r="AT253" i="25" s="1"/>
  <c r="AU253" i="25" s="1"/>
  <c r="AV253" i="25" s="1"/>
  <c r="AW253" i="25" s="1"/>
  <c r="AX253" i="25" s="1"/>
  <c r="AY253" i="25" s="1"/>
  <c r="AZ253" i="25" s="1"/>
  <c r="BA253" i="25" s="1"/>
  <c r="BB253" i="25" s="1"/>
  <c r="BC253" i="25" s="1"/>
  <c r="BD253" i="25" s="1"/>
  <c r="BE253" i="25" s="1"/>
  <c r="BF253" i="25" s="1"/>
  <c r="BG253" i="25" s="1"/>
  <c r="BH253" i="25" s="1"/>
  <c r="BI253" i="25" s="1"/>
  <c r="BJ253" i="25" s="1"/>
  <c r="BK253" i="25" s="1"/>
  <c r="BL253" i="25" s="1"/>
  <c r="BM253" i="25" s="1"/>
  <c r="BN253" i="25" s="1"/>
  <c r="BO253" i="25" s="1"/>
  <c r="BP253" i="25" s="1"/>
  <c r="BQ253" i="25" s="1"/>
  <c r="BR253" i="25" s="1"/>
  <c r="BS253" i="25" s="1"/>
  <c r="BT253" i="25" s="1"/>
  <c r="BU253" i="25" s="1"/>
  <c r="BV253" i="25" s="1"/>
  <c r="BW253" i="25" s="1"/>
  <c r="BX253" i="25" s="1"/>
  <c r="BY253" i="25" s="1"/>
  <c r="BZ253" i="25" s="1"/>
  <c r="CA253" i="25" s="1"/>
  <c r="CB253" i="25" s="1"/>
  <c r="CC253" i="25" s="1"/>
  <c r="CD253" i="25" s="1"/>
  <c r="CE253" i="25" s="1"/>
  <c r="CF253" i="25" s="1"/>
  <c r="CG253" i="25" s="1"/>
  <c r="CH253" i="25" s="1"/>
  <c r="CI253" i="25" s="1"/>
  <c r="CJ253" i="25" s="1"/>
  <c r="CK253" i="25" s="1"/>
  <c r="CL253" i="25" s="1"/>
  <c r="CM253" i="25" s="1"/>
  <c r="CN253" i="25" s="1"/>
  <c r="CO253" i="25" s="1"/>
  <c r="CP253" i="25" s="1"/>
  <c r="CQ253" i="25" s="1"/>
  <c r="CR253" i="25" s="1"/>
  <c r="CS253" i="25" s="1"/>
  <c r="CT253" i="25" s="1"/>
  <c r="CU253" i="25" s="1"/>
  <c r="CV253" i="25" s="1"/>
  <c r="CW253" i="25" s="1"/>
  <c r="CX253" i="25" s="1"/>
  <c r="CY253" i="25" s="1"/>
  <c r="CZ253" i="25" s="1"/>
  <c r="DA253" i="25" s="1"/>
  <c r="DB253" i="25" s="1"/>
  <c r="DC253" i="25" s="1"/>
  <c r="DD253" i="25" s="1"/>
  <c r="DE253" i="25" s="1"/>
  <c r="DF253" i="25" s="1"/>
  <c r="DG253" i="25" s="1"/>
  <c r="DH253" i="25" s="1"/>
  <c r="DI253" i="25" s="1"/>
  <c r="DJ253" i="25" s="1"/>
  <c r="DK253" i="25" s="1"/>
  <c r="DL253" i="25" s="1"/>
  <c r="DM253" i="25" s="1"/>
  <c r="DN253" i="25" s="1"/>
  <c r="DO253" i="25" s="1"/>
  <c r="DP253" i="25" s="1"/>
  <c r="DQ253" i="25" s="1"/>
  <c r="DR253" i="25" s="1"/>
  <c r="DS253" i="25" s="1"/>
  <c r="DT253" i="25" s="1"/>
  <c r="DU253" i="25" s="1"/>
  <c r="I14" i="35"/>
  <c r="C227" i="25"/>
  <c r="F250" i="25" s="1"/>
  <c r="G250" i="25" s="1"/>
  <c r="H250" i="25" s="1"/>
  <c r="I250" i="25" s="1"/>
  <c r="J250" i="25" s="1"/>
  <c r="K250" i="25" s="1"/>
  <c r="L250" i="25" s="1"/>
  <c r="M250" i="25" s="1"/>
  <c r="N250" i="25" s="1"/>
  <c r="O250" i="25" s="1"/>
  <c r="P250" i="25" s="1"/>
  <c r="Q250" i="25" s="1"/>
  <c r="R250" i="25" s="1"/>
  <c r="S250" i="25" s="1"/>
  <c r="T250" i="25" s="1"/>
  <c r="U250" i="25" s="1"/>
  <c r="V250" i="25" s="1"/>
  <c r="W250" i="25" s="1"/>
  <c r="X250" i="25" s="1"/>
  <c r="Y250" i="25" s="1"/>
  <c r="Z250" i="25" s="1"/>
  <c r="AA250" i="25" s="1"/>
  <c r="AB250" i="25" s="1"/>
  <c r="AC250" i="25" s="1"/>
  <c r="AD250" i="25" s="1"/>
  <c r="AE250" i="25" s="1"/>
  <c r="AF250" i="25" s="1"/>
  <c r="AG250" i="25" s="1"/>
  <c r="AH250" i="25" s="1"/>
  <c r="AI250" i="25" s="1"/>
  <c r="AJ250" i="25" s="1"/>
  <c r="AK250" i="25" s="1"/>
  <c r="AL250" i="25" s="1"/>
  <c r="AM250" i="25" s="1"/>
  <c r="AN250" i="25" s="1"/>
  <c r="AO250" i="25" s="1"/>
  <c r="AP250" i="25" s="1"/>
  <c r="AQ250" i="25" s="1"/>
  <c r="AR250" i="25" s="1"/>
  <c r="AS250" i="25" s="1"/>
  <c r="AT250" i="25" s="1"/>
  <c r="AU250" i="25" s="1"/>
  <c r="AV250" i="25" s="1"/>
  <c r="AW250" i="25" s="1"/>
  <c r="AX250" i="25" s="1"/>
  <c r="AY250" i="25" s="1"/>
  <c r="AZ250" i="25" s="1"/>
  <c r="BA250" i="25" s="1"/>
  <c r="BB250" i="25" s="1"/>
  <c r="BC250" i="25" s="1"/>
  <c r="BD250" i="25" s="1"/>
  <c r="BE250" i="25" s="1"/>
  <c r="BF250" i="25" s="1"/>
  <c r="BG250" i="25" s="1"/>
  <c r="BH250" i="25" s="1"/>
  <c r="BI250" i="25" s="1"/>
  <c r="BJ250" i="25" s="1"/>
  <c r="BK250" i="25" s="1"/>
  <c r="BL250" i="25" s="1"/>
  <c r="BM250" i="25" s="1"/>
  <c r="BN250" i="25" s="1"/>
  <c r="BO250" i="25" s="1"/>
  <c r="BP250" i="25" s="1"/>
  <c r="BQ250" i="25" s="1"/>
  <c r="BR250" i="25" s="1"/>
  <c r="BS250" i="25" s="1"/>
  <c r="BT250" i="25" s="1"/>
  <c r="BU250" i="25" s="1"/>
  <c r="BV250" i="25" s="1"/>
  <c r="BW250" i="25" s="1"/>
  <c r="BX250" i="25" s="1"/>
  <c r="BY250" i="25" s="1"/>
  <c r="BZ250" i="25" s="1"/>
  <c r="CA250" i="25" s="1"/>
  <c r="CB250" i="25" s="1"/>
  <c r="CC250" i="25" s="1"/>
  <c r="CD250" i="25" s="1"/>
  <c r="CE250" i="25" s="1"/>
  <c r="CF250" i="25" s="1"/>
  <c r="CG250" i="25" s="1"/>
  <c r="CH250" i="25" s="1"/>
  <c r="CI250" i="25" s="1"/>
  <c r="CJ250" i="25" s="1"/>
  <c r="CK250" i="25" s="1"/>
  <c r="CL250" i="25" s="1"/>
  <c r="CM250" i="25" s="1"/>
  <c r="CN250" i="25" s="1"/>
  <c r="CO250" i="25" s="1"/>
  <c r="CP250" i="25" s="1"/>
  <c r="CQ250" i="25" s="1"/>
  <c r="CR250" i="25" s="1"/>
  <c r="CS250" i="25" s="1"/>
  <c r="CT250" i="25" s="1"/>
  <c r="CU250" i="25" s="1"/>
  <c r="CV250" i="25" s="1"/>
  <c r="CW250" i="25" s="1"/>
  <c r="CX250" i="25" s="1"/>
  <c r="CY250" i="25" s="1"/>
  <c r="CZ250" i="25" s="1"/>
  <c r="DA250" i="25" s="1"/>
  <c r="DB250" i="25" s="1"/>
  <c r="DC250" i="25" s="1"/>
  <c r="DD250" i="25" s="1"/>
  <c r="DE250" i="25" s="1"/>
  <c r="DF250" i="25" s="1"/>
  <c r="DG250" i="25" s="1"/>
  <c r="DH250" i="25" s="1"/>
  <c r="DI250" i="25" s="1"/>
  <c r="DJ250" i="25" s="1"/>
  <c r="DK250" i="25" s="1"/>
  <c r="DL250" i="25" s="1"/>
  <c r="DM250" i="25" s="1"/>
  <c r="DN250" i="25" s="1"/>
  <c r="DO250" i="25" s="1"/>
  <c r="DP250" i="25" s="1"/>
  <c r="DQ250" i="25" s="1"/>
  <c r="DR250" i="25" s="1"/>
  <c r="DS250" i="25" s="1"/>
  <c r="DT250" i="25" s="1"/>
  <c r="DU250" i="25" s="1"/>
  <c r="I11" i="35"/>
  <c r="C226" i="25"/>
  <c r="F249" i="25" s="1"/>
  <c r="G249" i="25" s="1"/>
  <c r="H249" i="25" s="1"/>
  <c r="I249" i="25" s="1"/>
  <c r="J249" i="25" s="1"/>
  <c r="K249" i="25" s="1"/>
  <c r="L249" i="25" s="1"/>
  <c r="M249" i="25" s="1"/>
  <c r="N249" i="25" s="1"/>
  <c r="O249" i="25" s="1"/>
  <c r="P249" i="25" s="1"/>
  <c r="Q249" i="25" s="1"/>
  <c r="R249" i="25" s="1"/>
  <c r="S249" i="25" s="1"/>
  <c r="T249" i="25" s="1"/>
  <c r="U249" i="25" s="1"/>
  <c r="V249" i="25" s="1"/>
  <c r="W249" i="25" s="1"/>
  <c r="X249" i="25" s="1"/>
  <c r="Y249" i="25" s="1"/>
  <c r="Z249" i="25" s="1"/>
  <c r="AA249" i="25" s="1"/>
  <c r="AB249" i="25" s="1"/>
  <c r="AC249" i="25" s="1"/>
  <c r="AD249" i="25" s="1"/>
  <c r="AE249" i="25" s="1"/>
  <c r="AF249" i="25" s="1"/>
  <c r="AG249" i="25" s="1"/>
  <c r="AH249" i="25" s="1"/>
  <c r="AI249" i="25" s="1"/>
  <c r="AJ249" i="25" s="1"/>
  <c r="AK249" i="25" s="1"/>
  <c r="AL249" i="25" s="1"/>
  <c r="AM249" i="25" s="1"/>
  <c r="AN249" i="25" s="1"/>
  <c r="AO249" i="25" s="1"/>
  <c r="AP249" i="25" s="1"/>
  <c r="AQ249" i="25" s="1"/>
  <c r="AR249" i="25" s="1"/>
  <c r="AS249" i="25" s="1"/>
  <c r="AT249" i="25" s="1"/>
  <c r="AU249" i="25" s="1"/>
  <c r="AV249" i="25" s="1"/>
  <c r="AW249" i="25" s="1"/>
  <c r="AX249" i="25" s="1"/>
  <c r="AY249" i="25" s="1"/>
  <c r="AZ249" i="25" s="1"/>
  <c r="BA249" i="25" s="1"/>
  <c r="BB249" i="25" s="1"/>
  <c r="BC249" i="25" s="1"/>
  <c r="BD249" i="25" s="1"/>
  <c r="BE249" i="25" s="1"/>
  <c r="BF249" i="25" s="1"/>
  <c r="BG249" i="25" s="1"/>
  <c r="BH249" i="25" s="1"/>
  <c r="BI249" i="25" s="1"/>
  <c r="BJ249" i="25" s="1"/>
  <c r="BK249" i="25" s="1"/>
  <c r="BL249" i="25" s="1"/>
  <c r="BM249" i="25" s="1"/>
  <c r="BN249" i="25" s="1"/>
  <c r="BO249" i="25" s="1"/>
  <c r="BP249" i="25" s="1"/>
  <c r="BQ249" i="25" s="1"/>
  <c r="BR249" i="25" s="1"/>
  <c r="BS249" i="25" s="1"/>
  <c r="BT249" i="25" s="1"/>
  <c r="BU249" i="25" s="1"/>
  <c r="BV249" i="25" s="1"/>
  <c r="BW249" i="25" s="1"/>
  <c r="BX249" i="25" s="1"/>
  <c r="BY249" i="25" s="1"/>
  <c r="BZ249" i="25" s="1"/>
  <c r="CA249" i="25" s="1"/>
  <c r="CB249" i="25" s="1"/>
  <c r="CC249" i="25" s="1"/>
  <c r="CD249" i="25" s="1"/>
  <c r="CE249" i="25" s="1"/>
  <c r="CF249" i="25" s="1"/>
  <c r="CG249" i="25" s="1"/>
  <c r="CH249" i="25" s="1"/>
  <c r="CI249" i="25" s="1"/>
  <c r="CJ249" i="25" s="1"/>
  <c r="CK249" i="25" s="1"/>
  <c r="CL249" i="25" s="1"/>
  <c r="CM249" i="25" s="1"/>
  <c r="CN249" i="25" s="1"/>
  <c r="CO249" i="25" s="1"/>
  <c r="CP249" i="25" s="1"/>
  <c r="CQ249" i="25" s="1"/>
  <c r="CR249" i="25" s="1"/>
  <c r="CS249" i="25" s="1"/>
  <c r="CT249" i="25" s="1"/>
  <c r="CU249" i="25" s="1"/>
  <c r="CV249" i="25" s="1"/>
  <c r="CW249" i="25" s="1"/>
  <c r="CX249" i="25" s="1"/>
  <c r="CY249" i="25" s="1"/>
  <c r="CZ249" i="25" s="1"/>
  <c r="DA249" i="25" s="1"/>
  <c r="DB249" i="25" s="1"/>
  <c r="DC249" i="25" s="1"/>
  <c r="DD249" i="25" s="1"/>
  <c r="DE249" i="25" s="1"/>
  <c r="DF249" i="25" s="1"/>
  <c r="DG249" i="25" s="1"/>
  <c r="DH249" i="25" s="1"/>
  <c r="DI249" i="25" s="1"/>
  <c r="DJ249" i="25" s="1"/>
  <c r="DK249" i="25" s="1"/>
  <c r="DL249" i="25" s="1"/>
  <c r="DM249" i="25" s="1"/>
  <c r="DN249" i="25" s="1"/>
  <c r="DO249" i="25" s="1"/>
  <c r="DP249" i="25" s="1"/>
  <c r="DQ249" i="25" s="1"/>
  <c r="DR249" i="25" s="1"/>
  <c r="DS249" i="25" s="1"/>
  <c r="DT249" i="25" s="1"/>
  <c r="DU249" i="25" s="1"/>
  <c r="I10" i="35"/>
  <c r="C229" i="25"/>
  <c r="F252" i="25" s="1"/>
  <c r="G252" i="25" s="1"/>
  <c r="H252" i="25" s="1"/>
  <c r="I252" i="25" s="1"/>
  <c r="J252" i="25" s="1"/>
  <c r="K252" i="25" s="1"/>
  <c r="L252" i="25" s="1"/>
  <c r="M252" i="25" s="1"/>
  <c r="N252" i="25" s="1"/>
  <c r="O252" i="25" s="1"/>
  <c r="P252" i="25" s="1"/>
  <c r="Q252" i="25" s="1"/>
  <c r="R252" i="25" s="1"/>
  <c r="S252" i="25" s="1"/>
  <c r="T252" i="25" s="1"/>
  <c r="U252" i="25" s="1"/>
  <c r="V252" i="25" s="1"/>
  <c r="W252" i="25" s="1"/>
  <c r="X252" i="25" s="1"/>
  <c r="Y252" i="25" s="1"/>
  <c r="Z252" i="25" s="1"/>
  <c r="AA252" i="25" s="1"/>
  <c r="AB252" i="25" s="1"/>
  <c r="AC252" i="25" s="1"/>
  <c r="AD252" i="25" s="1"/>
  <c r="AE252" i="25" s="1"/>
  <c r="AF252" i="25" s="1"/>
  <c r="AG252" i="25" s="1"/>
  <c r="AH252" i="25" s="1"/>
  <c r="AI252" i="25" s="1"/>
  <c r="AJ252" i="25" s="1"/>
  <c r="AK252" i="25" s="1"/>
  <c r="AL252" i="25" s="1"/>
  <c r="AM252" i="25" s="1"/>
  <c r="AN252" i="25" s="1"/>
  <c r="AO252" i="25" s="1"/>
  <c r="AP252" i="25" s="1"/>
  <c r="AQ252" i="25" s="1"/>
  <c r="AR252" i="25" s="1"/>
  <c r="AS252" i="25" s="1"/>
  <c r="AT252" i="25" s="1"/>
  <c r="AU252" i="25" s="1"/>
  <c r="AV252" i="25" s="1"/>
  <c r="AW252" i="25" s="1"/>
  <c r="AX252" i="25" s="1"/>
  <c r="AY252" i="25" s="1"/>
  <c r="AZ252" i="25" s="1"/>
  <c r="BA252" i="25" s="1"/>
  <c r="BB252" i="25" s="1"/>
  <c r="BC252" i="25" s="1"/>
  <c r="BD252" i="25" s="1"/>
  <c r="BE252" i="25" s="1"/>
  <c r="BF252" i="25" s="1"/>
  <c r="BG252" i="25" s="1"/>
  <c r="BH252" i="25" s="1"/>
  <c r="BI252" i="25" s="1"/>
  <c r="BJ252" i="25" s="1"/>
  <c r="BK252" i="25" s="1"/>
  <c r="BL252" i="25" s="1"/>
  <c r="BM252" i="25" s="1"/>
  <c r="BN252" i="25" s="1"/>
  <c r="BO252" i="25" s="1"/>
  <c r="BP252" i="25" s="1"/>
  <c r="BQ252" i="25" s="1"/>
  <c r="BR252" i="25" s="1"/>
  <c r="BS252" i="25" s="1"/>
  <c r="BT252" i="25" s="1"/>
  <c r="BU252" i="25" s="1"/>
  <c r="BV252" i="25" s="1"/>
  <c r="BW252" i="25" s="1"/>
  <c r="BX252" i="25" s="1"/>
  <c r="BY252" i="25" s="1"/>
  <c r="BZ252" i="25" s="1"/>
  <c r="CA252" i="25" s="1"/>
  <c r="CB252" i="25" s="1"/>
  <c r="CC252" i="25" s="1"/>
  <c r="CD252" i="25" s="1"/>
  <c r="CE252" i="25" s="1"/>
  <c r="CF252" i="25" s="1"/>
  <c r="CG252" i="25" s="1"/>
  <c r="CH252" i="25" s="1"/>
  <c r="CI252" i="25" s="1"/>
  <c r="CJ252" i="25" s="1"/>
  <c r="CK252" i="25" s="1"/>
  <c r="CL252" i="25" s="1"/>
  <c r="CM252" i="25" s="1"/>
  <c r="CN252" i="25" s="1"/>
  <c r="CO252" i="25" s="1"/>
  <c r="CP252" i="25" s="1"/>
  <c r="CQ252" i="25" s="1"/>
  <c r="CR252" i="25" s="1"/>
  <c r="CS252" i="25" s="1"/>
  <c r="CT252" i="25" s="1"/>
  <c r="CU252" i="25" s="1"/>
  <c r="CV252" i="25" s="1"/>
  <c r="CW252" i="25" s="1"/>
  <c r="CX252" i="25" s="1"/>
  <c r="CY252" i="25" s="1"/>
  <c r="CZ252" i="25" s="1"/>
  <c r="DA252" i="25" s="1"/>
  <c r="DB252" i="25" s="1"/>
  <c r="DC252" i="25" s="1"/>
  <c r="DD252" i="25" s="1"/>
  <c r="DE252" i="25" s="1"/>
  <c r="DF252" i="25" s="1"/>
  <c r="DG252" i="25" s="1"/>
  <c r="DH252" i="25" s="1"/>
  <c r="DI252" i="25" s="1"/>
  <c r="DJ252" i="25" s="1"/>
  <c r="DK252" i="25" s="1"/>
  <c r="DL252" i="25" s="1"/>
  <c r="DM252" i="25" s="1"/>
  <c r="DN252" i="25" s="1"/>
  <c r="DO252" i="25" s="1"/>
  <c r="DP252" i="25" s="1"/>
  <c r="DQ252" i="25" s="1"/>
  <c r="DR252" i="25" s="1"/>
  <c r="DS252" i="25" s="1"/>
  <c r="DT252" i="25" s="1"/>
  <c r="DU252" i="25" s="1"/>
  <c r="I13" i="35"/>
  <c r="C228" i="25"/>
  <c r="F251" i="25" s="1"/>
  <c r="G251" i="25" s="1"/>
  <c r="H251" i="25" s="1"/>
  <c r="I251" i="25" s="1"/>
  <c r="J251" i="25" s="1"/>
  <c r="K251" i="25" s="1"/>
  <c r="L251" i="25" s="1"/>
  <c r="M251" i="25" s="1"/>
  <c r="N251" i="25" s="1"/>
  <c r="O251" i="25" s="1"/>
  <c r="P251" i="25" s="1"/>
  <c r="Q251" i="25" s="1"/>
  <c r="R251" i="25" s="1"/>
  <c r="S251" i="25" s="1"/>
  <c r="T251" i="25" s="1"/>
  <c r="U251" i="25" s="1"/>
  <c r="V251" i="25" s="1"/>
  <c r="W251" i="25" s="1"/>
  <c r="X251" i="25" s="1"/>
  <c r="Y251" i="25" s="1"/>
  <c r="Z251" i="25" s="1"/>
  <c r="AA251" i="25" s="1"/>
  <c r="AB251" i="25" s="1"/>
  <c r="AC251" i="25" s="1"/>
  <c r="AD251" i="25" s="1"/>
  <c r="AE251" i="25" s="1"/>
  <c r="AF251" i="25" s="1"/>
  <c r="AG251" i="25" s="1"/>
  <c r="AH251" i="25" s="1"/>
  <c r="AI251" i="25" s="1"/>
  <c r="AJ251" i="25" s="1"/>
  <c r="AK251" i="25" s="1"/>
  <c r="AL251" i="25" s="1"/>
  <c r="AM251" i="25" s="1"/>
  <c r="AN251" i="25" s="1"/>
  <c r="AO251" i="25" s="1"/>
  <c r="AP251" i="25" s="1"/>
  <c r="AQ251" i="25" s="1"/>
  <c r="AR251" i="25" s="1"/>
  <c r="AS251" i="25" s="1"/>
  <c r="AT251" i="25" s="1"/>
  <c r="AU251" i="25" s="1"/>
  <c r="AV251" i="25" s="1"/>
  <c r="AW251" i="25" s="1"/>
  <c r="AX251" i="25" s="1"/>
  <c r="AY251" i="25" s="1"/>
  <c r="AZ251" i="25" s="1"/>
  <c r="BA251" i="25" s="1"/>
  <c r="BB251" i="25" s="1"/>
  <c r="BC251" i="25" s="1"/>
  <c r="BD251" i="25" s="1"/>
  <c r="BE251" i="25" s="1"/>
  <c r="BF251" i="25" s="1"/>
  <c r="BG251" i="25" s="1"/>
  <c r="BH251" i="25" s="1"/>
  <c r="BI251" i="25" s="1"/>
  <c r="BJ251" i="25" s="1"/>
  <c r="BK251" i="25" s="1"/>
  <c r="BL251" i="25" s="1"/>
  <c r="BM251" i="25" s="1"/>
  <c r="BN251" i="25" s="1"/>
  <c r="BO251" i="25" s="1"/>
  <c r="BP251" i="25" s="1"/>
  <c r="BQ251" i="25" s="1"/>
  <c r="BR251" i="25" s="1"/>
  <c r="BS251" i="25" s="1"/>
  <c r="BT251" i="25" s="1"/>
  <c r="BU251" i="25" s="1"/>
  <c r="BV251" i="25" s="1"/>
  <c r="BW251" i="25" s="1"/>
  <c r="BX251" i="25" s="1"/>
  <c r="BY251" i="25" s="1"/>
  <c r="BZ251" i="25" s="1"/>
  <c r="CA251" i="25" s="1"/>
  <c r="CB251" i="25" s="1"/>
  <c r="CC251" i="25" s="1"/>
  <c r="CD251" i="25" s="1"/>
  <c r="CE251" i="25" s="1"/>
  <c r="CF251" i="25" s="1"/>
  <c r="CG251" i="25" s="1"/>
  <c r="CH251" i="25" s="1"/>
  <c r="CI251" i="25" s="1"/>
  <c r="CJ251" i="25" s="1"/>
  <c r="CK251" i="25" s="1"/>
  <c r="CL251" i="25" s="1"/>
  <c r="CM251" i="25" s="1"/>
  <c r="CN251" i="25" s="1"/>
  <c r="CO251" i="25" s="1"/>
  <c r="CP251" i="25" s="1"/>
  <c r="CQ251" i="25" s="1"/>
  <c r="CR251" i="25" s="1"/>
  <c r="CS251" i="25" s="1"/>
  <c r="CT251" i="25" s="1"/>
  <c r="CU251" i="25" s="1"/>
  <c r="CV251" i="25" s="1"/>
  <c r="CW251" i="25" s="1"/>
  <c r="CX251" i="25" s="1"/>
  <c r="CY251" i="25" s="1"/>
  <c r="CZ251" i="25" s="1"/>
  <c r="DA251" i="25" s="1"/>
  <c r="DB251" i="25" s="1"/>
  <c r="DC251" i="25" s="1"/>
  <c r="DD251" i="25" s="1"/>
  <c r="DE251" i="25" s="1"/>
  <c r="DF251" i="25" s="1"/>
  <c r="DG251" i="25" s="1"/>
  <c r="DH251" i="25" s="1"/>
  <c r="DI251" i="25" s="1"/>
  <c r="DJ251" i="25" s="1"/>
  <c r="DK251" i="25" s="1"/>
  <c r="DL251" i="25" s="1"/>
  <c r="DM251" i="25" s="1"/>
  <c r="DN251" i="25" s="1"/>
  <c r="DO251" i="25" s="1"/>
  <c r="DP251" i="25" s="1"/>
  <c r="DQ251" i="25" s="1"/>
  <c r="DR251" i="25" s="1"/>
  <c r="DS251" i="25" s="1"/>
  <c r="DT251" i="25" s="1"/>
  <c r="DU251" i="25" s="1"/>
  <c r="I12" i="35"/>
  <c r="DU135" i="28"/>
  <c r="DU130" i="28"/>
  <c r="DU39" i="28"/>
  <c r="DU66" i="28"/>
  <c r="DU38" i="28"/>
  <c r="DU67" i="28"/>
  <c r="DU3" i="12"/>
  <c r="DU352" i="10" s="1"/>
  <c r="DU94" i="27"/>
  <c r="D94" i="27" s="1"/>
  <c r="DU135" i="27"/>
  <c r="D92" i="27"/>
  <c r="DU136" i="27"/>
  <c r="D93" i="27"/>
  <c r="DS97" i="27"/>
  <c r="DS139" i="27"/>
  <c r="DS140" i="27" s="1"/>
  <c r="DS125" i="25"/>
  <c r="DS158" i="25"/>
  <c r="DS159" i="25" s="1"/>
  <c r="DT12" i="6"/>
  <c r="DR142" i="25"/>
  <c r="DT40" i="28"/>
  <c r="DQ64" i="27"/>
  <c r="DQ66" i="27"/>
  <c r="DQ67" i="27" s="1"/>
  <c r="DR189" i="10"/>
  <c r="DR176" i="10"/>
  <c r="DU1" i="26"/>
  <c r="DU1" i="28"/>
  <c r="DT68" i="28"/>
  <c r="DS140" i="25"/>
  <c r="DS141" i="25" s="1"/>
  <c r="DS109" i="25"/>
  <c r="DU75" i="27"/>
  <c r="D75" i="27" s="1"/>
  <c r="DU112" i="27"/>
  <c r="DX112" i="27" s="1"/>
  <c r="D73" i="27"/>
  <c r="DU113" i="27"/>
  <c r="D74" i="27"/>
  <c r="DS116" i="27"/>
  <c r="DS117" i="27" s="1"/>
  <c r="DS78" i="27"/>
  <c r="DU3" i="6"/>
  <c r="DU12" i="6" s="1"/>
  <c r="DU1" i="27"/>
  <c r="DU1" i="25"/>
  <c r="DU1" i="29"/>
  <c r="DR113" i="12"/>
  <c r="DR10" i="12"/>
  <c r="DR5" i="8" s="1"/>
  <c r="DS21" i="11"/>
  <c r="DS23" i="11"/>
  <c r="DS113" i="12" s="1"/>
  <c r="DU3" i="11"/>
  <c r="DU18" i="11" s="1"/>
  <c r="DU81" i="10"/>
  <c r="D81" i="10" s="1"/>
  <c r="D168" i="10" s="1"/>
  <c r="DT341" i="10"/>
  <c r="DT351" i="10"/>
  <c r="DT353" i="10"/>
  <c r="DT352" i="10"/>
  <c r="DR343" i="7"/>
  <c r="DQ343" i="7"/>
  <c r="DU58" i="10"/>
  <c r="DU48" i="25" s="1"/>
  <c r="DU219" i="10"/>
  <c r="DS60" i="10"/>
  <c r="DT167" i="10"/>
  <c r="DT149" i="10"/>
  <c r="DT66" i="10"/>
  <c r="DT83" i="10" s="1"/>
  <c r="DT177" i="10" s="1"/>
  <c r="DT154" i="10"/>
  <c r="DT204" i="10"/>
  <c r="DT156" i="10"/>
  <c r="DT87" i="10"/>
  <c r="DT272" i="10" s="1"/>
  <c r="DT155" i="10"/>
  <c r="DT17" i="10"/>
  <c r="DT238" i="10" s="1"/>
  <c r="DT43" i="10"/>
  <c r="DT252" i="10" s="1"/>
  <c r="DT144" i="10"/>
  <c r="DU3" i="10"/>
  <c r="DU3" i="7"/>
  <c r="DT168" i="10"/>
  <c r="DT49" i="25" s="1"/>
  <c r="DT101" i="27" s="1"/>
  <c r="DT18" i="11"/>
  <c r="DT17" i="11"/>
  <c r="DT20" i="11" s="1"/>
  <c r="N226" i="37" l="1"/>
  <c r="O226" i="37"/>
  <c r="DR64" i="27"/>
  <c r="DR68" i="27" s="1"/>
  <c r="CX347" i="7"/>
  <c r="CX348" i="7" s="1"/>
  <c r="CX344" i="7"/>
  <c r="CY340" i="7" s="1"/>
  <c r="DT144" i="28"/>
  <c r="DU136" i="28"/>
  <c r="DU137" i="28" s="1"/>
  <c r="DU141" i="28" s="1"/>
  <c r="DU143" i="28" s="1"/>
  <c r="DU254" i="10" s="1"/>
  <c r="DT69" i="28"/>
  <c r="DT110" i="25"/>
  <c r="DT33" i="25"/>
  <c r="DT80" i="27" s="1"/>
  <c r="DT94" i="25"/>
  <c r="DT101" i="25" s="1"/>
  <c r="DT102" i="25" s="1"/>
  <c r="DT19" i="25"/>
  <c r="DT60" i="27" s="1"/>
  <c r="DT41" i="28"/>
  <c r="DU353" i="10"/>
  <c r="DU351" i="10"/>
  <c r="DU341" i="10"/>
  <c r="D136" i="27"/>
  <c r="DX136" i="27"/>
  <c r="DU137" i="27"/>
  <c r="D137" i="27" s="1"/>
  <c r="DX135" i="27"/>
  <c r="D135" i="27"/>
  <c r="D113" i="27"/>
  <c r="DX113" i="27"/>
  <c r="DX114" i="27" s="1"/>
  <c r="DU17" i="11"/>
  <c r="DU20" i="11" s="1"/>
  <c r="DS61" i="25"/>
  <c r="DS101" i="25"/>
  <c r="DS102" i="25" s="1"/>
  <c r="DQ68" i="27"/>
  <c r="DS142" i="25"/>
  <c r="DU68" i="28"/>
  <c r="DS25" i="25"/>
  <c r="DS26" i="25" s="1"/>
  <c r="DU40" i="28"/>
  <c r="DU114" i="27"/>
  <c r="D114" i="27" s="1"/>
  <c r="D112" i="27"/>
  <c r="DT21" i="11"/>
  <c r="DU21" i="11"/>
  <c r="DS10" i="12"/>
  <c r="DS5" i="8" s="1"/>
  <c r="DU23" i="11"/>
  <c r="DU113" i="12" s="1"/>
  <c r="DT23" i="11"/>
  <c r="DT10" i="12" s="1"/>
  <c r="DT5" i="8" s="1"/>
  <c r="DU168" i="10"/>
  <c r="DU49" i="25" s="1"/>
  <c r="DU101" i="27" s="1"/>
  <c r="D219" i="10"/>
  <c r="DU17" i="10"/>
  <c r="DU238" i="10" s="1"/>
  <c r="DU156" i="10"/>
  <c r="DU43" i="10"/>
  <c r="DU252" i="10" s="1"/>
  <c r="DU87" i="10"/>
  <c r="DU272" i="10" s="1"/>
  <c r="DU144" i="10"/>
  <c r="DU204" i="10"/>
  <c r="DU264" i="10" s="1"/>
  <c r="DU66" i="10"/>
  <c r="DU83" i="10" s="1"/>
  <c r="DU154" i="10"/>
  <c r="DU155" i="10"/>
  <c r="DU167" i="10"/>
  <c r="DU149" i="10"/>
  <c r="D58" i="10"/>
  <c r="DT60" i="10"/>
  <c r="DT264" i="10"/>
  <c r="DT221" i="10"/>
  <c r="DS338" i="7"/>
  <c r="DS176" i="10"/>
  <c r="DS189" i="10"/>
  <c r="DS342" i="7"/>
  <c r="CY347" i="7" l="1"/>
  <c r="CY348" i="7" s="1"/>
  <c r="CY344" i="7"/>
  <c r="CZ340" i="7" s="1"/>
  <c r="DU144" i="28"/>
  <c r="DT142" i="25"/>
  <c r="DT25" i="25"/>
  <c r="DT26" i="25" s="1"/>
  <c r="DU41" i="28"/>
  <c r="DU94" i="25"/>
  <c r="DU19" i="25"/>
  <c r="DU60" i="27" s="1"/>
  <c r="DU69" i="28"/>
  <c r="DU110" i="25"/>
  <c r="DU33" i="25"/>
  <c r="DX137" i="27"/>
  <c r="DT61" i="25"/>
  <c r="DT66" i="27"/>
  <c r="DT67" i="27" s="1"/>
  <c r="DS66" i="27"/>
  <c r="DS67" i="27" s="1"/>
  <c r="DS64" i="27"/>
  <c r="D23" i="11"/>
  <c r="D97" i="11" s="1"/>
  <c r="E46" i="15" s="1"/>
  <c r="DT113" i="12"/>
  <c r="DU10" i="12"/>
  <c r="D10" i="12" s="1"/>
  <c r="DS343" i="7"/>
  <c r="DT338" i="7"/>
  <c r="DT176" i="10"/>
  <c r="DT189" i="10"/>
  <c r="DU177" i="10"/>
  <c r="D83" i="10"/>
  <c r="D177" i="10" s="1"/>
  <c r="DU60" i="10"/>
  <c r="D149" i="10"/>
  <c r="D167" i="10"/>
  <c r="DU221" i="10"/>
  <c r="D221" i="10" s="1"/>
  <c r="DT342" i="7"/>
  <c r="DU80" i="27" l="1"/>
  <c r="D33" i="25"/>
  <c r="CZ344" i="7"/>
  <c r="DA340" i="7" s="1"/>
  <c r="CZ347" i="7"/>
  <c r="CZ348" i="7" s="1"/>
  <c r="H8" i="5"/>
  <c r="H12" i="5"/>
  <c r="AJ82" i="25"/>
  <c r="AJ96" i="27" s="1"/>
  <c r="AJ124" i="25"/>
  <c r="AT82" i="25"/>
  <c r="AT96" i="27" s="1"/>
  <c r="AT124" i="25"/>
  <c r="DT64" i="27"/>
  <c r="DT68" i="27" s="1"/>
  <c r="D113" i="12"/>
  <c r="K24" i="15" s="1"/>
  <c r="DU142" i="25"/>
  <c r="DU5" i="8"/>
  <c r="DU25" i="25"/>
  <c r="D19" i="25"/>
  <c r="DS68" i="27"/>
  <c r="DU61" i="25"/>
  <c r="DU101" i="25"/>
  <c r="D94" i="25"/>
  <c r="DL196" i="25"/>
  <c r="DG196" i="25"/>
  <c r="DC196" i="25"/>
  <c r="CZ196" i="25"/>
  <c r="CG196" i="25"/>
  <c r="CF196" i="25"/>
  <c r="CD196" i="25"/>
  <c r="BF196" i="25"/>
  <c r="DB196" i="25"/>
  <c r="DT196" i="25"/>
  <c r="DR196" i="25"/>
  <c r="DQ196" i="25"/>
  <c r="CR196" i="25"/>
  <c r="CO196" i="25"/>
  <c r="CK196" i="25"/>
  <c r="CH196" i="25"/>
  <c r="CA196" i="25"/>
  <c r="BU196" i="25"/>
  <c r="BS196" i="25"/>
  <c r="BK196" i="25"/>
  <c r="AW196" i="25"/>
  <c r="AQ196" i="25"/>
  <c r="AM196" i="25"/>
  <c r="AH196" i="25"/>
  <c r="AF196" i="25"/>
  <c r="AD196" i="25"/>
  <c r="AC196" i="25"/>
  <c r="U196" i="25"/>
  <c r="P196" i="25"/>
  <c r="DJ196" i="25"/>
  <c r="DI196" i="25"/>
  <c r="DE196" i="25"/>
  <c r="CW196" i="25"/>
  <c r="CB196" i="25"/>
  <c r="BQ196" i="25"/>
  <c r="BE196" i="25"/>
  <c r="BA196" i="25"/>
  <c r="AK196" i="25"/>
  <c r="Y196" i="25"/>
  <c r="Q196" i="25"/>
  <c r="DD196" i="25"/>
  <c r="CI196" i="25"/>
  <c r="DS196" i="25"/>
  <c r="DO196" i="25"/>
  <c r="DN196" i="25"/>
  <c r="CV196" i="25"/>
  <c r="CS196" i="25"/>
  <c r="CQ196" i="25"/>
  <c r="BO196" i="25"/>
  <c r="AI196" i="25"/>
  <c r="W196" i="25"/>
  <c r="CN196" i="25"/>
  <c r="BC196" i="25"/>
  <c r="AU196" i="25"/>
  <c r="AG196" i="25"/>
  <c r="AE196" i="25"/>
  <c r="AA196" i="25"/>
  <c r="Z196" i="25"/>
  <c r="S196" i="25"/>
  <c r="CY196" i="25"/>
  <c r="BR196" i="25"/>
  <c r="DU196" i="25"/>
  <c r="DH196" i="25"/>
  <c r="CU196" i="25"/>
  <c r="CP196" i="25"/>
  <c r="CM196" i="25"/>
  <c r="CJ196" i="25"/>
  <c r="BZ196" i="25"/>
  <c r="BX196" i="25"/>
  <c r="BI196" i="25"/>
  <c r="BH196" i="25"/>
  <c r="BG196" i="25"/>
  <c r="BD196" i="25"/>
  <c r="AY196" i="25"/>
  <c r="AT196" i="25"/>
  <c r="AO196" i="25"/>
  <c r="X196" i="25"/>
  <c r="V196" i="25"/>
  <c r="T196" i="25"/>
  <c r="R196" i="25"/>
  <c r="O196" i="25"/>
  <c r="BP196" i="25"/>
  <c r="AS196" i="25"/>
  <c r="AR196" i="25"/>
  <c r="AP196" i="25"/>
  <c r="DF196" i="25"/>
  <c r="CE196" i="25"/>
  <c r="BY196" i="25"/>
  <c r="DM196" i="25"/>
  <c r="BV196" i="25"/>
  <c r="BN196" i="25"/>
  <c r="BM196" i="25"/>
  <c r="BL196" i="25"/>
  <c r="BB196" i="25"/>
  <c r="AZ196" i="25"/>
  <c r="AV196" i="25"/>
  <c r="AN196" i="25"/>
  <c r="AJ196" i="25"/>
  <c r="DA196" i="25"/>
  <c r="DP196" i="25"/>
  <c r="DK196" i="25"/>
  <c r="CX196" i="25"/>
  <c r="CT196" i="25"/>
  <c r="CL196" i="25"/>
  <c r="CC196" i="25"/>
  <c r="BW196" i="25"/>
  <c r="BT196" i="25"/>
  <c r="BJ196" i="25"/>
  <c r="AX196" i="25"/>
  <c r="AL196" i="25"/>
  <c r="AB196" i="25"/>
  <c r="DT343" i="7"/>
  <c r="DU338" i="7"/>
  <c r="DU189" i="10"/>
  <c r="DU176" i="10"/>
  <c r="D60" i="10"/>
  <c r="DU342" i="7"/>
  <c r="DA347" i="7" l="1"/>
  <c r="DA348" i="7" s="1"/>
  <c r="DA344" i="7"/>
  <c r="DB340" i="7" s="1"/>
  <c r="AW82" i="25"/>
  <c r="AW96" i="27" s="1"/>
  <c r="AW124" i="25"/>
  <c r="AJ97" i="27"/>
  <c r="AJ139" i="27"/>
  <c r="AT97" i="27"/>
  <c r="AT139" i="27"/>
  <c r="AT140" i="27" s="1"/>
  <c r="AT125" i="25"/>
  <c r="AT158" i="25"/>
  <c r="AT159" i="25" s="1"/>
  <c r="AJ125" i="25"/>
  <c r="AJ158" i="25"/>
  <c r="DR82" i="25"/>
  <c r="DR96" i="27" s="1"/>
  <c r="DR124" i="25"/>
  <c r="D142" i="25"/>
  <c r="DU66" i="27"/>
  <c r="DU64" i="27"/>
  <c r="D60" i="27"/>
  <c r="D101" i="25"/>
  <c r="DU102" i="25"/>
  <c r="D102" i="25" s="1"/>
  <c r="D25" i="25"/>
  <c r="DU26" i="25"/>
  <c r="D26" i="25" s="1"/>
  <c r="N196" i="25"/>
  <c r="D342" i="7"/>
  <c r="D338" i="7"/>
  <c r="D176" i="10"/>
  <c r="DU343" i="7"/>
  <c r="K15" i="15"/>
  <c r="DB347" i="7" l="1"/>
  <c r="DB348" i="7" s="1"/>
  <c r="DB344" i="7"/>
  <c r="DC340" i="7" s="1"/>
  <c r="AW158" i="25"/>
  <c r="AW159" i="25" s="1"/>
  <c r="AW125" i="25"/>
  <c r="AJ140" i="27"/>
  <c r="DR97" i="27"/>
  <c r="DR139" i="27"/>
  <c r="DR140" i="27" s="1"/>
  <c r="AJ159" i="25"/>
  <c r="DR125" i="25"/>
  <c r="DR158" i="25"/>
  <c r="DR159" i="25" s="1"/>
  <c r="DU124" i="25"/>
  <c r="AJ66" i="25"/>
  <c r="AJ77" i="27" s="1"/>
  <c r="AJ108" i="25"/>
  <c r="D64" i="27"/>
  <c r="DU67" i="27"/>
  <c r="D67" i="27" s="1"/>
  <c r="D66" i="27"/>
  <c r="E65" i="28"/>
  <c r="H65" i="28"/>
  <c r="G65" i="28"/>
  <c r="F65" i="28"/>
  <c r="D92" i="7"/>
  <c r="C39" i="9"/>
  <c r="B7" i="14" s="1"/>
  <c r="C38" i="9"/>
  <c r="B6" i="14" s="1"/>
  <c r="DC344" i="7" l="1"/>
  <c r="DD340" i="7" s="1"/>
  <c r="DC347" i="7"/>
  <c r="DC348" i="7" s="1"/>
  <c r="F118" i="28"/>
  <c r="F119" i="28" s="1"/>
  <c r="G118" i="28"/>
  <c r="G119" i="28" s="1"/>
  <c r="H118" i="28"/>
  <c r="H119" i="28" s="1"/>
  <c r="E118" i="28"/>
  <c r="E119" i="28" s="1"/>
  <c r="AW97" i="27"/>
  <c r="AW139" i="27"/>
  <c r="AW108" i="25"/>
  <c r="AW66" i="25"/>
  <c r="AW77" i="27" s="1"/>
  <c r="DU158" i="25"/>
  <c r="DU159" i="25" s="1"/>
  <c r="DU82" i="25"/>
  <c r="DU96" i="27" s="1"/>
  <c r="DU139" i="27" s="1"/>
  <c r="DU125" i="25"/>
  <c r="DR66" i="25"/>
  <c r="DR77" i="27" s="1"/>
  <c r="DR108" i="25"/>
  <c r="AJ109" i="25"/>
  <c r="AJ140" i="25"/>
  <c r="DU68" i="27"/>
  <c r="D68" i="27" s="1"/>
  <c r="AR108" i="25"/>
  <c r="AR140" i="25" s="1"/>
  <c r="D95" i="7"/>
  <c r="D145" i="7"/>
  <c r="D94" i="7"/>
  <c r="DD347" i="7" l="1"/>
  <c r="DD348" i="7" s="1"/>
  <c r="DD344" i="7"/>
  <c r="DE340" i="7" s="1"/>
  <c r="AW109" i="25"/>
  <c r="AW140" i="25"/>
  <c r="AW141" i="25" s="1"/>
  <c r="AW140" i="27"/>
  <c r="DU140" i="27"/>
  <c r="DU97" i="27"/>
  <c r="DU108" i="25"/>
  <c r="DU66" i="25"/>
  <c r="DU77" i="27" s="1"/>
  <c r="DR140" i="25"/>
  <c r="DR141" i="25" s="1"/>
  <c r="DR109" i="25"/>
  <c r="AJ141" i="25"/>
  <c r="AJ116" i="27"/>
  <c r="AJ78" i="27"/>
  <c r="AR109" i="25"/>
  <c r="AT108" i="25"/>
  <c r="AT66" i="25"/>
  <c r="AT77" i="27" s="1"/>
  <c r="AR141" i="25"/>
  <c r="AR66" i="25"/>
  <c r="AR77" i="27" s="1"/>
  <c r="AR116" i="27" s="1"/>
  <c r="D197" i="7"/>
  <c r="D147" i="7"/>
  <c r="D148" i="7"/>
  <c r="DI98" i="7"/>
  <c r="DI99" i="7" s="1"/>
  <c r="AM98" i="7"/>
  <c r="AM99" i="7" s="1"/>
  <c r="BA98" i="7"/>
  <c r="BA99" i="7" s="1"/>
  <c r="DN98" i="7"/>
  <c r="DN99" i="7" s="1"/>
  <c r="E98" i="7"/>
  <c r="E99" i="7" s="1"/>
  <c r="BQ98" i="7"/>
  <c r="BQ99" i="7" s="1"/>
  <c r="AJ98" i="7"/>
  <c r="AJ99" i="7" s="1"/>
  <c r="AL98" i="7"/>
  <c r="AL99" i="7" s="1"/>
  <c r="CH98" i="7"/>
  <c r="CH99" i="7" s="1"/>
  <c r="CR98" i="7"/>
  <c r="CR99" i="7" s="1"/>
  <c r="CY98" i="7"/>
  <c r="CY99" i="7" s="1"/>
  <c r="BU98" i="7"/>
  <c r="BU99" i="7" s="1"/>
  <c r="BG98" i="7"/>
  <c r="BG99" i="7" s="1"/>
  <c r="DB98" i="7"/>
  <c r="DB99" i="7" s="1"/>
  <c r="BR98" i="7"/>
  <c r="BR99" i="7" s="1"/>
  <c r="BK98" i="7"/>
  <c r="BK99" i="7" s="1"/>
  <c r="CF98" i="7"/>
  <c r="CF99" i="7" s="1"/>
  <c r="AO98" i="7"/>
  <c r="AO99" i="7" s="1"/>
  <c r="M98" i="7"/>
  <c r="M99" i="7" s="1"/>
  <c r="K98" i="7"/>
  <c r="K99" i="7" s="1"/>
  <c r="CT98" i="7"/>
  <c r="CT99" i="7" s="1"/>
  <c r="CO98" i="7"/>
  <c r="CO99" i="7" s="1"/>
  <c r="CV98" i="7"/>
  <c r="CV99" i="7" s="1"/>
  <c r="X98" i="7"/>
  <c r="X99" i="7" s="1"/>
  <c r="AE98" i="7"/>
  <c r="AE99" i="7" s="1"/>
  <c r="AI98" i="7"/>
  <c r="AI99" i="7" s="1"/>
  <c r="AS98" i="7"/>
  <c r="AS99" i="7" s="1"/>
  <c r="BV98" i="7"/>
  <c r="BV99" i="7" s="1"/>
  <c r="DS98" i="7"/>
  <c r="DS99" i="7" s="1"/>
  <c r="BP98" i="7"/>
  <c r="BP99" i="7" s="1"/>
  <c r="BD98" i="7"/>
  <c r="BD99" i="7" s="1"/>
  <c r="AH98" i="7"/>
  <c r="AH99" i="7" s="1"/>
  <c r="CL98" i="7"/>
  <c r="CL99" i="7" s="1"/>
  <c r="DA98" i="7"/>
  <c r="DA99" i="7" s="1"/>
  <c r="P98" i="7"/>
  <c r="P99" i="7" s="1"/>
  <c r="O98" i="7"/>
  <c r="O99" i="7" s="1"/>
  <c r="AX98" i="7"/>
  <c r="AX99" i="7" s="1"/>
  <c r="CM98" i="7"/>
  <c r="CM99" i="7" s="1"/>
  <c r="BZ98" i="7"/>
  <c r="BZ99" i="7" s="1"/>
  <c r="CJ98" i="7"/>
  <c r="CJ99" i="7" s="1"/>
  <c r="CQ98" i="7"/>
  <c r="CQ99" i="7" s="1"/>
  <c r="BM98" i="7"/>
  <c r="BM99" i="7" s="1"/>
  <c r="DU98" i="7"/>
  <c r="DU99" i="7" s="1"/>
  <c r="BH98" i="7"/>
  <c r="BH99" i="7" s="1"/>
  <c r="BJ98" i="7"/>
  <c r="BJ99" i="7" s="1"/>
  <c r="Z98" i="7"/>
  <c r="Z99" i="7" s="1"/>
  <c r="DP98" i="7"/>
  <c r="DP99" i="7" s="1"/>
  <c r="BY98" i="7"/>
  <c r="BY99" i="7" s="1"/>
  <c r="BS98" i="7"/>
  <c r="BS99" i="7" s="1"/>
  <c r="AB98" i="7"/>
  <c r="AB99" i="7" s="1"/>
  <c r="I98" i="7"/>
  <c r="I99" i="7" s="1"/>
  <c r="AK98" i="7"/>
  <c r="AK99" i="7" s="1"/>
  <c r="AD98" i="7"/>
  <c r="AD99" i="7" s="1"/>
  <c r="W98" i="7"/>
  <c r="W99" i="7" s="1"/>
  <c r="AA98" i="7"/>
  <c r="AA99" i="7" s="1"/>
  <c r="AC98" i="7"/>
  <c r="AC99" i="7" s="1"/>
  <c r="AP98" i="7"/>
  <c r="AP99" i="7" s="1"/>
  <c r="DK98" i="7"/>
  <c r="DK99" i="7" s="1"/>
  <c r="DT98" i="7"/>
  <c r="DT99" i="7" s="1"/>
  <c r="AV98" i="7"/>
  <c r="AV99" i="7" s="1"/>
  <c r="DF98" i="7"/>
  <c r="DF99" i="7" s="1"/>
  <c r="Y98" i="7"/>
  <c r="Y99" i="7" s="1"/>
  <c r="BW98" i="7"/>
  <c r="BW99" i="7" s="1"/>
  <c r="BN98" i="7"/>
  <c r="BN99" i="7" s="1"/>
  <c r="CN98" i="7"/>
  <c r="CN99" i="7" s="1"/>
  <c r="F98" i="7"/>
  <c r="F99" i="7" s="1"/>
  <c r="AF98" i="7"/>
  <c r="AF99" i="7" s="1"/>
  <c r="BO98" i="7"/>
  <c r="BO99" i="7" s="1"/>
  <c r="BT98" i="7"/>
  <c r="BT99" i="7" s="1"/>
  <c r="R98" i="7"/>
  <c r="R99" i="7" s="1"/>
  <c r="CB98" i="7"/>
  <c r="CB99" i="7" s="1"/>
  <c r="CI98" i="7"/>
  <c r="CI99" i="7" s="1"/>
  <c r="BE98" i="7"/>
  <c r="BE99" i="7" s="1"/>
  <c r="DM98" i="7"/>
  <c r="DM99" i="7" s="1"/>
  <c r="AZ98" i="7"/>
  <c r="AZ99" i="7" s="1"/>
  <c r="BB98" i="7"/>
  <c r="BB99" i="7" s="1"/>
  <c r="CX98" i="7"/>
  <c r="CX99" i="7" s="1"/>
  <c r="DH98" i="7"/>
  <c r="DH99" i="7" s="1"/>
  <c r="BC98" i="7"/>
  <c r="BC99" i="7" s="1"/>
  <c r="CK98" i="7"/>
  <c r="CK99" i="7" s="1"/>
  <c r="BL98" i="7"/>
  <c r="BL99" i="7" s="1"/>
  <c r="CG98" i="7"/>
  <c r="CG99" i="7" s="1"/>
  <c r="DR98" i="7"/>
  <c r="DR99" i="7" s="1"/>
  <c r="L98" i="7"/>
  <c r="L99" i="7" s="1"/>
  <c r="DJ98" i="7"/>
  <c r="DJ99" i="7" s="1"/>
  <c r="S98" i="7"/>
  <c r="S99" i="7" s="1"/>
  <c r="U98" i="7"/>
  <c r="U99" i="7" s="1"/>
  <c r="DQ98" i="7"/>
  <c r="DQ99" i="7" s="1"/>
  <c r="DC98" i="7"/>
  <c r="DC99" i="7" s="1"/>
  <c r="DL98" i="7"/>
  <c r="DL99" i="7" s="1"/>
  <c r="AN98" i="7"/>
  <c r="AN99" i="7" s="1"/>
  <c r="AU98" i="7"/>
  <c r="AU99" i="7" s="1"/>
  <c r="AY98" i="7"/>
  <c r="AY99" i="7" s="1"/>
  <c r="DO98" i="7"/>
  <c r="DO99" i="7" s="1"/>
  <c r="BX98" i="7"/>
  <c r="BX99" i="7" s="1"/>
  <c r="AG98" i="7"/>
  <c r="AG99" i="7" s="1"/>
  <c r="CE98" i="7"/>
  <c r="CE99" i="7" s="1"/>
  <c r="CA98" i="7"/>
  <c r="CA99" i="7" s="1"/>
  <c r="N98" i="7"/>
  <c r="N99" i="7" s="1"/>
  <c r="CW98" i="7"/>
  <c r="CW99" i="7" s="1"/>
  <c r="AW98" i="7"/>
  <c r="AW99" i="7" s="1"/>
  <c r="DE98" i="7"/>
  <c r="DE99" i="7" s="1"/>
  <c r="AR98" i="7"/>
  <c r="AR99" i="7" s="1"/>
  <c r="AT98" i="7"/>
  <c r="AT99" i="7" s="1"/>
  <c r="CP98" i="7"/>
  <c r="CP99" i="7" s="1"/>
  <c r="CZ98" i="7"/>
  <c r="CZ99" i="7" s="1"/>
  <c r="DG98" i="7"/>
  <c r="DG99" i="7" s="1"/>
  <c r="Q98" i="7"/>
  <c r="Q99" i="7" s="1"/>
  <c r="BI98" i="7"/>
  <c r="BI99" i="7" s="1"/>
  <c r="BF98" i="7"/>
  <c r="BF99" i="7" s="1"/>
  <c r="CS98" i="7"/>
  <c r="CS99" i="7" s="1"/>
  <c r="V98" i="7"/>
  <c r="V99" i="7" s="1"/>
  <c r="J98" i="7"/>
  <c r="J99" i="7" s="1"/>
  <c r="G98" i="7"/>
  <c r="G99" i="7" s="1"/>
  <c r="CD98" i="7"/>
  <c r="CD99" i="7" s="1"/>
  <c r="CU98" i="7"/>
  <c r="CU99" i="7" s="1"/>
  <c r="DD98" i="7"/>
  <c r="DD99" i="7" s="1"/>
  <c r="AQ98" i="7"/>
  <c r="AQ99" i="7" s="1"/>
  <c r="CC98" i="7"/>
  <c r="CC99" i="7" s="1"/>
  <c r="T98" i="7"/>
  <c r="T99" i="7" s="1"/>
  <c r="H98" i="7"/>
  <c r="H99" i="7" s="1"/>
  <c r="E4" i="18"/>
  <c r="E5" i="18"/>
  <c r="E7" i="18"/>
  <c r="E8" i="18"/>
  <c r="E10" i="18"/>
  <c r="E11" i="18"/>
  <c r="E12" i="18"/>
  <c r="E13" i="18"/>
  <c r="E15" i="18"/>
  <c r="E16" i="18"/>
  <c r="E17" i="18"/>
  <c r="E19" i="18"/>
  <c r="E21" i="18"/>
  <c r="G22" i="18"/>
  <c r="H23" i="18"/>
  <c r="H24" i="18"/>
  <c r="H25" i="18"/>
  <c r="E26" i="18"/>
  <c r="H26" i="18" s="1"/>
  <c r="H27" i="18"/>
  <c r="E29" i="18"/>
  <c r="F30" i="18"/>
  <c r="G31" i="18"/>
  <c r="H32" i="18"/>
  <c r="E33" i="18"/>
  <c r="E34" i="18"/>
  <c r="E35" i="18"/>
  <c r="E38" i="18"/>
  <c r="F39" i="18"/>
  <c r="G40" i="18"/>
  <c r="H41" i="18"/>
  <c r="E42" i="18"/>
  <c r="DE347" i="7" l="1"/>
  <c r="DE348" i="7" s="1"/>
  <c r="DE344" i="7"/>
  <c r="DF340" i="7" s="1"/>
  <c r="AW116" i="27"/>
  <c r="AW117" i="27" s="1"/>
  <c r="AW78" i="27"/>
  <c r="DV116" i="27"/>
  <c r="DV117" i="27" s="1"/>
  <c r="AJ117" i="27"/>
  <c r="DU109" i="25"/>
  <c r="DU140" i="25"/>
  <c r="DU141" i="25" s="1"/>
  <c r="DR78" i="27"/>
  <c r="DR116" i="27"/>
  <c r="DR117" i="27" s="1"/>
  <c r="AR78" i="27"/>
  <c r="AT109" i="25"/>
  <c r="AT140" i="25"/>
  <c r="AR117" i="27"/>
  <c r="BU151" i="7"/>
  <c r="BU152" i="7" s="1"/>
  <c r="BO151" i="7"/>
  <c r="BO152" i="7" s="1"/>
  <c r="U151" i="7"/>
  <c r="U152" i="7" s="1"/>
  <c r="AW151" i="7"/>
  <c r="AW152" i="7" s="1"/>
  <c r="BS151" i="7"/>
  <c r="BS152" i="7" s="1"/>
  <c r="DF151" i="7"/>
  <c r="DF152" i="7" s="1"/>
  <c r="AH151" i="7"/>
  <c r="AH152" i="7" s="1"/>
  <c r="DG151" i="7"/>
  <c r="DG152" i="7" s="1"/>
  <c r="DQ151" i="7"/>
  <c r="DQ152" i="7" s="1"/>
  <c r="CF151" i="7"/>
  <c r="CF152" i="7" s="1"/>
  <c r="CG151" i="7"/>
  <c r="CG152" i="7" s="1"/>
  <c r="DB151" i="7"/>
  <c r="DB152" i="7" s="1"/>
  <c r="CP151" i="7"/>
  <c r="CP152" i="7" s="1"/>
  <c r="DC151" i="7"/>
  <c r="DC152" i="7" s="1"/>
  <c r="G151" i="7"/>
  <c r="G152" i="7" s="1"/>
  <c r="DE151" i="7"/>
  <c r="DE152" i="7" s="1"/>
  <c r="DA151" i="7"/>
  <c r="DA152" i="7" s="1"/>
  <c r="BC151" i="7"/>
  <c r="BC152" i="7" s="1"/>
  <c r="BF151" i="7"/>
  <c r="BF152" i="7" s="1"/>
  <c r="Z151" i="7"/>
  <c r="Z152" i="7" s="1"/>
  <c r="CX151" i="7"/>
  <c r="CX152" i="7" s="1"/>
  <c r="AA151" i="7"/>
  <c r="AA152" i="7" s="1"/>
  <c r="BX151" i="7"/>
  <c r="BX152" i="7" s="1"/>
  <c r="BQ151" i="7"/>
  <c r="BQ152" i="7" s="1"/>
  <c r="AJ151" i="7"/>
  <c r="AJ152" i="7" s="1"/>
  <c r="BR151" i="7"/>
  <c r="BR152" i="7" s="1"/>
  <c r="CU151" i="7"/>
  <c r="CU152" i="7" s="1"/>
  <c r="CK151" i="7"/>
  <c r="CK152" i="7" s="1"/>
  <c r="P151" i="7"/>
  <c r="P152" i="7" s="1"/>
  <c r="E151" i="7"/>
  <c r="E152" i="7" s="1"/>
  <c r="AP151" i="7"/>
  <c r="AP152" i="7" s="1"/>
  <c r="CS151" i="7"/>
  <c r="CS152" i="7" s="1"/>
  <c r="O151" i="7"/>
  <c r="O152" i="7" s="1"/>
  <c r="CQ151" i="7"/>
  <c r="CQ152" i="7" s="1"/>
  <c r="DJ151" i="7"/>
  <c r="DJ152" i="7" s="1"/>
  <c r="BK151" i="7"/>
  <c r="BK152" i="7" s="1"/>
  <c r="DO151" i="7"/>
  <c r="DO152" i="7" s="1"/>
  <c r="AB151" i="7"/>
  <c r="AB152" i="7" s="1"/>
  <c r="AN151" i="7"/>
  <c r="AN152" i="7" s="1"/>
  <c r="W151" i="7"/>
  <c r="W152" i="7" s="1"/>
  <c r="J151" i="7"/>
  <c r="J152" i="7" s="1"/>
  <c r="DK151" i="7"/>
  <c r="DK152" i="7" s="1"/>
  <c r="CB151" i="7"/>
  <c r="CB152" i="7" s="1"/>
  <c r="DI151" i="7"/>
  <c r="DI152" i="7" s="1"/>
  <c r="CI151" i="7"/>
  <c r="CI152" i="7" s="1"/>
  <c r="CO151" i="7"/>
  <c r="CO152" i="7" s="1"/>
  <c r="Y151" i="7"/>
  <c r="Y152" i="7" s="1"/>
  <c r="AR151" i="7"/>
  <c r="AR152" i="7" s="1"/>
  <c r="BZ151" i="7"/>
  <c r="BZ152" i="7" s="1"/>
  <c r="X151" i="7"/>
  <c r="X152" i="7" s="1"/>
  <c r="DL151" i="7"/>
  <c r="DL152" i="7" s="1"/>
  <c r="V151" i="7"/>
  <c r="V152" i="7" s="1"/>
  <c r="DM151" i="7"/>
  <c r="DM152" i="7" s="1"/>
  <c r="AG151" i="7"/>
  <c r="AG152" i="7" s="1"/>
  <c r="AX151" i="7"/>
  <c r="AX152" i="7" s="1"/>
  <c r="DS151" i="7"/>
  <c r="DS152" i="7" s="1"/>
  <c r="CH151" i="7"/>
  <c r="CH152" i="7" s="1"/>
  <c r="BA151" i="7"/>
  <c r="BA152" i="7" s="1"/>
  <c r="CL151" i="7"/>
  <c r="CL152" i="7" s="1"/>
  <c r="CM151" i="7"/>
  <c r="CM152" i="7" s="1"/>
  <c r="AT151" i="7"/>
  <c r="AT152" i="7" s="1"/>
  <c r="AU151" i="7"/>
  <c r="AU152" i="7" s="1"/>
  <c r="F151" i="7"/>
  <c r="F152" i="7" s="1"/>
  <c r="BN151" i="7"/>
  <c r="BN152" i="7" s="1"/>
  <c r="BW151" i="7"/>
  <c r="BW152" i="7" s="1"/>
  <c r="BY151" i="7"/>
  <c r="BY152" i="7" s="1"/>
  <c r="AZ151" i="7"/>
  <c r="AZ152" i="7" s="1"/>
  <c r="R151" i="7"/>
  <c r="R152" i="7" s="1"/>
  <c r="AS151" i="7"/>
  <c r="AS152" i="7" s="1"/>
  <c r="AF151" i="7"/>
  <c r="AF152" i="7" s="1"/>
  <c r="AK151" i="7"/>
  <c r="AK152" i="7" s="1"/>
  <c r="DT151" i="7"/>
  <c r="DT152" i="7" s="1"/>
  <c r="CN151" i="7"/>
  <c r="CN152" i="7" s="1"/>
  <c r="AL151" i="7"/>
  <c r="AL152" i="7" s="1"/>
  <c r="CZ151" i="7"/>
  <c r="CZ152" i="7" s="1"/>
  <c r="BG151" i="7"/>
  <c r="BG152" i="7" s="1"/>
  <c r="L151" i="7"/>
  <c r="L152" i="7" s="1"/>
  <c r="N151" i="7"/>
  <c r="N152" i="7" s="1"/>
  <c r="AM151" i="7"/>
  <c r="AM152" i="7" s="1"/>
  <c r="DD151" i="7"/>
  <c r="DD152" i="7" s="1"/>
  <c r="CW151" i="7"/>
  <c r="CW152" i="7" s="1"/>
  <c r="DP151" i="7"/>
  <c r="DP152" i="7" s="1"/>
  <c r="CJ151" i="7"/>
  <c r="CJ152" i="7" s="1"/>
  <c r="AE151" i="7"/>
  <c r="AE152" i="7" s="1"/>
  <c r="BE151" i="7"/>
  <c r="BE152" i="7" s="1"/>
  <c r="T151" i="7"/>
  <c r="T152" i="7" s="1"/>
  <c r="CY151" i="7"/>
  <c r="CY152" i="7" s="1"/>
  <c r="AD151" i="7"/>
  <c r="AD152" i="7" s="1"/>
  <c r="AQ151" i="7"/>
  <c r="AQ152" i="7" s="1"/>
  <c r="I151" i="7"/>
  <c r="I152" i="7" s="1"/>
  <c r="AY151" i="7"/>
  <c r="AY152" i="7" s="1"/>
  <c r="BT151" i="7"/>
  <c r="BT152" i="7" s="1"/>
  <c r="CE151" i="7"/>
  <c r="CE152" i="7" s="1"/>
  <c r="BH151" i="7"/>
  <c r="BH152" i="7" s="1"/>
  <c r="BI151" i="7"/>
  <c r="BI152" i="7" s="1"/>
  <c r="CC151" i="7"/>
  <c r="CC152" i="7" s="1"/>
  <c r="AO151" i="7"/>
  <c r="AO152" i="7" s="1"/>
  <c r="M151" i="7"/>
  <c r="M152" i="7" s="1"/>
  <c r="AC151" i="7"/>
  <c r="AC152" i="7" s="1"/>
  <c r="DH151" i="7"/>
  <c r="DH152" i="7" s="1"/>
  <c r="DU151" i="7"/>
  <c r="DU152" i="7" s="1"/>
  <c r="BV151" i="7"/>
  <c r="BV152" i="7" s="1"/>
  <c r="CT151" i="7"/>
  <c r="CT152" i="7" s="1"/>
  <c r="AI151" i="7"/>
  <c r="AI152" i="7" s="1"/>
  <c r="BJ151" i="7"/>
  <c r="BJ152" i="7" s="1"/>
  <c r="K151" i="7"/>
  <c r="K152" i="7" s="1"/>
  <c r="BP151" i="7"/>
  <c r="BP152" i="7" s="1"/>
  <c r="BD151" i="7"/>
  <c r="BD152" i="7" s="1"/>
  <c r="BB151" i="7"/>
  <c r="BB152" i="7" s="1"/>
  <c r="CD151" i="7"/>
  <c r="CD152" i="7" s="1"/>
  <c r="CR151" i="7"/>
  <c r="CR152" i="7" s="1"/>
  <c r="BM151" i="7"/>
  <c r="BM152" i="7" s="1"/>
  <c r="DN151" i="7"/>
  <c r="DN152" i="7" s="1"/>
  <c r="H151" i="7"/>
  <c r="H152" i="7" s="1"/>
  <c r="BL151" i="7"/>
  <c r="BL152" i="7" s="1"/>
  <c r="S151" i="7"/>
  <c r="S152" i="7" s="1"/>
  <c r="DR151" i="7"/>
  <c r="DR152" i="7" s="1"/>
  <c r="CA151" i="7"/>
  <c r="CA152" i="7" s="1"/>
  <c r="Q151" i="7"/>
  <c r="Q152" i="7" s="1"/>
  <c r="CV151" i="7"/>
  <c r="CV152" i="7" s="1"/>
  <c r="AV151" i="7"/>
  <c r="AV152" i="7" s="1"/>
  <c r="D200" i="7"/>
  <c r="D199" i="7"/>
  <c r="K14" i="15"/>
  <c r="C12" i="15"/>
  <c r="C11" i="15"/>
  <c r="C10" i="15"/>
  <c r="C9" i="15"/>
  <c r="E2" i="8"/>
  <c r="C37" i="9"/>
  <c r="B5" i="14" s="1"/>
  <c r="A31" i="9"/>
  <c r="A30" i="9"/>
  <c r="A24" i="9"/>
  <c r="A22" i="9"/>
  <c r="A17" i="9"/>
  <c r="A16" i="9"/>
  <c r="A15" i="9"/>
  <c r="A13" i="9"/>
  <c r="B6" i="9"/>
  <c r="A6" i="9"/>
  <c r="E2" i="9"/>
  <c r="E15" i="9"/>
  <c r="B60" i="1"/>
  <c r="A53" i="7" s="1"/>
  <c r="A65" i="7" s="1"/>
  <c r="B81" i="1"/>
  <c r="A54" i="7" s="1"/>
  <c r="A127" i="7" s="1"/>
  <c r="B102" i="1"/>
  <c r="A55" i="7" s="1"/>
  <c r="A179" i="7" s="1"/>
  <c r="E184" i="1"/>
  <c r="D56" i="10" s="1"/>
  <c r="D254" i="10" s="1"/>
  <c r="E217" i="1"/>
  <c r="D79" i="10" s="1"/>
  <c r="D266" i="10" s="1"/>
  <c r="E234" i="1"/>
  <c r="D217" i="10" s="1"/>
  <c r="DF347" i="7" l="1"/>
  <c r="DF348" i="7" s="1"/>
  <c r="DF344" i="7"/>
  <c r="DG340" i="7" s="1"/>
  <c r="A297" i="7"/>
  <c r="A314" i="7"/>
  <c r="A74" i="7"/>
  <c r="DU78" i="27"/>
  <c r="DU116" i="27"/>
  <c r="AT78" i="27"/>
  <c r="AT116" i="27"/>
  <c r="AT141" i="25"/>
  <c r="CD266" i="10"/>
  <c r="R266" i="10"/>
  <c r="BT266" i="10"/>
  <c r="H266" i="10"/>
  <c r="BJ266" i="10"/>
  <c r="DT266" i="10"/>
  <c r="BH266" i="10"/>
  <c r="DA266" i="10"/>
  <c r="CY266" i="10"/>
  <c r="CW266" i="10"/>
  <c r="CU266" i="10"/>
  <c r="CC266" i="10"/>
  <c r="BK266" i="10"/>
  <c r="BI266" i="10"/>
  <c r="K266" i="10"/>
  <c r="DJ266" i="10"/>
  <c r="AX266" i="10"/>
  <c r="CZ266" i="10"/>
  <c r="AN266" i="10"/>
  <c r="CP266" i="10"/>
  <c r="AD266" i="10"/>
  <c r="CN266" i="10"/>
  <c r="AB266" i="10"/>
  <c r="AO266" i="10"/>
  <c r="AM266" i="10"/>
  <c r="CL266" i="10"/>
  <c r="DP266" i="10"/>
  <c r="AF266" i="10"/>
  <c r="BR266" i="10"/>
  <c r="DD266" i="10"/>
  <c r="T266" i="10"/>
  <c r="DO266" i="10"/>
  <c r="BQ266" i="10"/>
  <c r="AY266" i="10"/>
  <c r="Q266" i="10"/>
  <c r="DE266" i="10"/>
  <c r="AQ266" i="10"/>
  <c r="BV266" i="10"/>
  <c r="DH266" i="10"/>
  <c r="X266" i="10"/>
  <c r="BB266" i="10"/>
  <c r="CV266" i="10"/>
  <c r="L266" i="10"/>
  <c r="CI266" i="10"/>
  <c r="BA266" i="10"/>
  <c r="AI266" i="10"/>
  <c r="DG266" i="10"/>
  <c r="CO266" i="10"/>
  <c r="AA266" i="10"/>
  <c r="BN266" i="10"/>
  <c r="CR266" i="10"/>
  <c r="P266" i="10"/>
  <c r="AT266" i="10"/>
  <c r="CF266" i="10"/>
  <c r="DQ266" i="10"/>
  <c r="BS266" i="10"/>
  <c r="AK266" i="10"/>
  <c r="S266" i="10"/>
  <c r="CQ266" i="10"/>
  <c r="BY266" i="10"/>
  <c r="DS266" i="10"/>
  <c r="BF266" i="10"/>
  <c r="CJ266" i="10"/>
  <c r="DN266" i="10"/>
  <c r="AL266" i="10"/>
  <c r="BX266" i="10"/>
  <c r="CK266" i="10"/>
  <c r="BC266" i="10"/>
  <c r="U266" i="10"/>
  <c r="DI266" i="10"/>
  <c r="CA266" i="10"/>
  <c r="AS266" i="10"/>
  <c r="DC266" i="10"/>
  <c r="DR266" i="10"/>
  <c r="AH266" i="10"/>
  <c r="BL266" i="10"/>
  <c r="CX266" i="10"/>
  <c r="N266" i="10"/>
  <c r="AZ266" i="10"/>
  <c r="BE266" i="10"/>
  <c r="G266" i="10"/>
  <c r="DK266" i="10"/>
  <c r="BM266" i="10"/>
  <c r="AE266" i="10"/>
  <c r="M266" i="10"/>
  <c r="DB266" i="10"/>
  <c r="Z266" i="10"/>
  <c r="BD266" i="10"/>
  <c r="CH266" i="10"/>
  <c r="F266" i="10"/>
  <c r="AR266" i="10"/>
  <c r="Y266" i="10"/>
  <c r="DM266" i="10"/>
  <c r="CE266" i="10"/>
  <c r="AW266" i="10"/>
  <c r="O266" i="10"/>
  <c r="BW266" i="10"/>
  <c r="V266" i="10"/>
  <c r="E266" i="10"/>
  <c r="CM266" i="10"/>
  <c r="DF266" i="10"/>
  <c r="CT266" i="10"/>
  <c r="DL266" i="10"/>
  <c r="BO266" i="10"/>
  <c r="AP266" i="10"/>
  <c r="BP266" i="10"/>
  <c r="CS266" i="10"/>
  <c r="CG266" i="10"/>
  <c r="J266" i="10"/>
  <c r="AJ266" i="10"/>
  <c r="AG266" i="10"/>
  <c r="AC266" i="10"/>
  <c r="CB266" i="10"/>
  <c r="BU266" i="10"/>
  <c r="AU266" i="10"/>
  <c r="BG266" i="10"/>
  <c r="AV266" i="10"/>
  <c r="I266" i="10"/>
  <c r="DU266" i="10"/>
  <c r="W266" i="10"/>
  <c r="BZ266" i="10"/>
  <c r="N203" i="7"/>
  <c r="N204" i="7" s="1"/>
  <c r="AA203" i="7"/>
  <c r="AA204" i="7" s="1"/>
  <c r="CU203" i="7"/>
  <c r="CU204" i="7" s="1"/>
  <c r="AQ203" i="7"/>
  <c r="AQ204" i="7" s="1"/>
  <c r="DB203" i="7"/>
  <c r="DB204" i="7" s="1"/>
  <c r="CS203" i="7"/>
  <c r="CS204" i="7" s="1"/>
  <c r="AD203" i="7"/>
  <c r="AD204" i="7" s="1"/>
  <c r="AZ203" i="7"/>
  <c r="AZ204" i="7" s="1"/>
  <c r="CZ203" i="7"/>
  <c r="CZ204" i="7" s="1"/>
  <c r="S203" i="7"/>
  <c r="S204" i="7" s="1"/>
  <c r="CA203" i="7"/>
  <c r="CA204" i="7" s="1"/>
  <c r="BK203" i="7"/>
  <c r="BK204" i="7" s="1"/>
  <c r="CG203" i="7"/>
  <c r="CG204" i="7" s="1"/>
  <c r="AK203" i="7"/>
  <c r="AK204" i="7" s="1"/>
  <c r="CI203" i="7"/>
  <c r="CI204" i="7" s="1"/>
  <c r="M203" i="7"/>
  <c r="M204" i="7" s="1"/>
  <c r="BJ203" i="7"/>
  <c r="BJ204" i="7" s="1"/>
  <c r="BR203" i="7"/>
  <c r="BR204" i="7" s="1"/>
  <c r="CN203" i="7"/>
  <c r="CN204" i="7" s="1"/>
  <c r="AJ203" i="7"/>
  <c r="AJ204" i="7" s="1"/>
  <c r="BG203" i="7"/>
  <c r="BG204" i="7" s="1"/>
  <c r="CX203" i="7"/>
  <c r="CX204" i="7" s="1"/>
  <c r="AT203" i="7"/>
  <c r="AT204" i="7" s="1"/>
  <c r="X203" i="7"/>
  <c r="X204" i="7" s="1"/>
  <c r="BQ203" i="7"/>
  <c r="BQ204" i="7" s="1"/>
  <c r="BD203" i="7"/>
  <c r="BD204" i="7" s="1"/>
  <c r="I203" i="7"/>
  <c r="I204" i="7" s="1"/>
  <c r="BU203" i="7"/>
  <c r="BU204" i="7" s="1"/>
  <c r="BZ203" i="7"/>
  <c r="BZ204" i="7" s="1"/>
  <c r="DS203" i="7"/>
  <c r="DS204" i="7" s="1"/>
  <c r="AW203" i="7"/>
  <c r="AW204" i="7" s="1"/>
  <c r="DN203" i="7"/>
  <c r="DN204" i="7" s="1"/>
  <c r="DO203" i="7"/>
  <c r="DO204" i="7" s="1"/>
  <c r="AE203" i="7"/>
  <c r="AE204" i="7" s="1"/>
  <c r="E203" i="7"/>
  <c r="E204" i="7" s="1"/>
  <c r="Z203" i="7"/>
  <c r="Z204" i="7" s="1"/>
  <c r="Y203" i="7"/>
  <c r="Y204" i="7" s="1"/>
  <c r="AN203" i="7"/>
  <c r="AN204" i="7" s="1"/>
  <c r="DI203" i="7"/>
  <c r="DI204" i="7" s="1"/>
  <c r="BM203" i="7"/>
  <c r="BM204" i="7" s="1"/>
  <c r="BC203" i="7"/>
  <c r="BC204" i="7" s="1"/>
  <c r="CR203" i="7"/>
  <c r="CR204" i="7" s="1"/>
  <c r="L203" i="7"/>
  <c r="L204" i="7" s="1"/>
  <c r="AH203" i="7"/>
  <c r="AH204" i="7" s="1"/>
  <c r="CH203" i="7"/>
  <c r="CH204" i="7" s="1"/>
  <c r="BO203" i="7"/>
  <c r="BO204" i="7" s="1"/>
  <c r="DQ203" i="7"/>
  <c r="DQ204" i="7" s="1"/>
  <c r="DU203" i="7"/>
  <c r="DU204" i="7" s="1"/>
  <c r="CY203" i="7"/>
  <c r="CY204" i="7" s="1"/>
  <c r="O203" i="7"/>
  <c r="O204" i="7" s="1"/>
  <c r="CT203" i="7"/>
  <c r="CT204" i="7" s="1"/>
  <c r="AG203" i="7"/>
  <c r="AG204" i="7" s="1"/>
  <c r="BT203" i="7"/>
  <c r="BT204" i="7" s="1"/>
  <c r="BV203" i="7"/>
  <c r="BV204" i="7" s="1"/>
  <c r="DM203" i="7"/>
  <c r="DM204" i="7" s="1"/>
  <c r="AM203" i="7"/>
  <c r="AM204" i="7" s="1"/>
  <c r="G203" i="7"/>
  <c r="G204" i="7" s="1"/>
  <c r="CM203" i="7"/>
  <c r="CM204" i="7" s="1"/>
  <c r="T203" i="7"/>
  <c r="T204" i="7" s="1"/>
  <c r="DC203" i="7"/>
  <c r="DC204" i="7" s="1"/>
  <c r="AY203" i="7"/>
  <c r="AY204" i="7" s="1"/>
  <c r="AX203" i="7"/>
  <c r="AX204" i="7" s="1"/>
  <c r="CP203" i="7"/>
  <c r="CP204" i="7" s="1"/>
  <c r="DL203" i="7"/>
  <c r="DL204" i="7" s="1"/>
  <c r="BH203" i="7"/>
  <c r="BH204" i="7" s="1"/>
  <c r="CE203" i="7"/>
  <c r="CE204" i="7" s="1"/>
  <c r="DE203" i="7"/>
  <c r="DE204" i="7" s="1"/>
  <c r="AS203" i="7"/>
  <c r="AS204" i="7" s="1"/>
  <c r="DG203" i="7"/>
  <c r="DG204" i="7" s="1"/>
  <c r="DP203" i="7"/>
  <c r="DP204" i="7" s="1"/>
  <c r="W203" i="7"/>
  <c r="W204" i="7" s="1"/>
  <c r="H203" i="7"/>
  <c r="H204" i="7" s="1"/>
  <c r="BX203" i="7"/>
  <c r="BX204" i="7" s="1"/>
  <c r="CF203" i="7"/>
  <c r="CF204" i="7" s="1"/>
  <c r="AB203" i="7"/>
  <c r="AB204" i="7" s="1"/>
  <c r="DK203" i="7"/>
  <c r="DK204" i="7" s="1"/>
  <c r="DJ203" i="7"/>
  <c r="DJ204" i="7" s="1"/>
  <c r="AO203" i="7"/>
  <c r="AO204" i="7" s="1"/>
  <c r="AL203" i="7"/>
  <c r="AL204" i="7" s="1"/>
  <c r="DT203" i="7"/>
  <c r="DT204" i="7" s="1"/>
  <c r="BP203" i="7"/>
  <c r="BP204" i="7" s="1"/>
  <c r="AF203" i="7"/>
  <c r="AF204" i="7" s="1"/>
  <c r="CO203" i="7"/>
  <c r="CO204" i="7" s="1"/>
  <c r="AU203" i="7"/>
  <c r="AU204" i="7" s="1"/>
  <c r="AV203" i="7"/>
  <c r="AV204" i="7" s="1"/>
  <c r="BL203" i="7"/>
  <c r="BL204" i="7" s="1"/>
  <c r="DA203" i="7"/>
  <c r="DA204" i="7" s="1"/>
  <c r="BB203" i="7"/>
  <c r="BB204" i="7" s="1"/>
  <c r="DH203" i="7"/>
  <c r="DH204" i="7" s="1"/>
  <c r="CQ203" i="7"/>
  <c r="CQ204" i="7" s="1"/>
  <c r="J203" i="7"/>
  <c r="J204" i="7" s="1"/>
  <c r="Q203" i="7"/>
  <c r="Q204" i="7" s="1"/>
  <c r="CV203" i="7"/>
  <c r="CV204" i="7" s="1"/>
  <c r="BF203" i="7"/>
  <c r="BF204" i="7" s="1"/>
  <c r="DF203" i="7"/>
  <c r="DF204" i="7" s="1"/>
  <c r="BS203" i="7"/>
  <c r="BS204" i="7" s="1"/>
  <c r="AC203" i="7"/>
  <c r="AC204" i="7" s="1"/>
  <c r="U203" i="7"/>
  <c r="U204" i="7" s="1"/>
  <c r="K203" i="7"/>
  <c r="K204" i="7" s="1"/>
  <c r="CC203" i="7"/>
  <c r="CC204" i="7" s="1"/>
  <c r="V203" i="7"/>
  <c r="V204" i="7" s="1"/>
  <c r="DR203" i="7"/>
  <c r="DR204" i="7" s="1"/>
  <c r="BE203" i="7"/>
  <c r="BE204" i="7" s="1"/>
  <c r="BY203" i="7"/>
  <c r="BY204" i="7" s="1"/>
  <c r="CB203" i="7"/>
  <c r="CB204" i="7" s="1"/>
  <c r="P203" i="7"/>
  <c r="P204" i="7" s="1"/>
  <c r="CL203" i="7"/>
  <c r="CL204" i="7" s="1"/>
  <c r="CK203" i="7"/>
  <c r="CK204" i="7" s="1"/>
  <c r="AR203" i="7"/>
  <c r="AR204" i="7" s="1"/>
  <c r="BN203" i="7"/>
  <c r="BN204" i="7" s="1"/>
  <c r="R203" i="7"/>
  <c r="R204" i="7" s="1"/>
  <c r="CW203" i="7"/>
  <c r="CW204" i="7" s="1"/>
  <c r="CJ203" i="7"/>
  <c r="CJ204" i="7" s="1"/>
  <c r="F203" i="7"/>
  <c r="F204" i="7" s="1"/>
  <c r="AI203" i="7"/>
  <c r="AI204" i="7" s="1"/>
  <c r="AP203" i="7"/>
  <c r="AP204" i="7" s="1"/>
  <c r="DD203" i="7"/>
  <c r="DD204" i="7" s="1"/>
  <c r="BW203" i="7"/>
  <c r="BW204" i="7" s="1"/>
  <c r="CD203" i="7"/>
  <c r="CD204" i="7" s="1"/>
  <c r="BI203" i="7"/>
  <c r="BI204" i="7" s="1"/>
  <c r="BA203" i="7"/>
  <c r="BA204" i="7" s="1"/>
  <c r="A40" i="12"/>
  <c r="A47" i="12" s="1"/>
  <c r="A39" i="12"/>
  <c r="A46" i="12" s="1"/>
  <c r="A38" i="12"/>
  <c r="A45" i="12" s="1"/>
  <c r="C13" i="15"/>
  <c r="B8" i="14"/>
  <c r="F2" i="8"/>
  <c r="F2" i="9"/>
  <c r="E22" i="9"/>
  <c r="E6" i="8"/>
  <c r="A12" i="9"/>
  <c r="A11" i="9"/>
  <c r="DG344" i="7" l="1"/>
  <c r="DH340" i="7" s="1"/>
  <c r="DG347" i="7"/>
  <c r="DG348" i="7" s="1"/>
  <c r="A280" i="7"/>
  <c r="DU117" i="27"/>
  <c r="AT117" i="27"/>
  <c r="AA365" i="10"/>
  <c r="AA346" i="10"/>
  <c r="AA256" i="10"/>
  <c r="F365" i="10"/>
  <c r="F346" i="10"/>
  <c r="F256" i="10"/>
  <c r="AI365" i="10"/>
  <c r="AI346" i="10"/>
  <c r="AI256" i="10"/>
  <c r="R256" i="10"/>
  <c r="R346" i="10"/>
  <c r="R365" i="10"/>
  <c r="AU365" i="10"/>
  <c r="AU346" i="10"/>
  <c r="AU256" i="10"/>
  <c r="AO256" i="10"/>
  <c r="AO365" i="10"/>
  <c r="AO346" i="10"/>
  <c r="CS346" i="10"/>
  <c r="CS256" i="10"/>
  <c r="CS365" i="10"/>
  <c r="DA365" i="10"/>
  <c r="DA346" i="10"/>
  <c r="DA256" i="10"/>
  <c r="V256" i="10"/>
  <c r="V365" i="10"/>
  <c r="V346" i="10"/>
  <c r="CD365" i="10"/>
  <c r="CD346" i="10"/>
  <c r="CD256" i="10"/>
  <c r="AD365" i="10"/>
  <c r="AD346" i="10"/>
  <c r="AD256" i="10"/>
  <c r="CL365" i="10"/>
  <c r="CL346" i="10"/>
  <c r="CL256" i="10"/>
  <c r="BB365" i="10"/>
  <c r="BB346" i="10"/>
  <c r="BB256" i="10"/>
  <c r="BN365" i="10"/>
  <c r="BN346" i="10"/>
  <c r="BN256" i="10"/>
  <c r="G365" i="10"/>
  <c r="G346" i="10"/>
  <c r="G256" i="10"/>
  <c r="DU366" i="10"/>
  <c r="DU35" i="25" s="1"/>
  <c r="DU347" i="10"/>
  <c r="DU128" i="25" s="1"/>
  <c r="DU268" i="10"/>
  <c r="DU376" i="10" s="1"/>
  <c r="AG366" i="10"/>
  <c r="AG35" i="25" s="1"/>
  <c r="AG268" i="10"/>
  <c r="AG376" i="10" s="1"/>
  <c r="AG347" i="10"/>
  <c r="AG128" i="25" s="1"/>
  <c r="DL347" i="10"/>
  <c r="DL128" i="25" s="1"/>
  <c r="DL366" i="10"/>
  <c r="DL35" i="25" s="1"/>
  <c r="DL268" i="10"/>
  <c r="DL376" i="10" s="1"/>
  <c r="AW366" i="10"/>
  <c r="AW35" i="25" s="1"/>
  <c r="AW347" i="10"/>
  <c r="AW128" i="25" s="1"/>
  <c r="AW268" i="10"/>
  <c r="AW376" i="10" s="1"/>
  <c r="Z366" i="10"/>
  <c r="Z35" i="25" s="1"/>
  <c r="Z347" i="10"/>
  <c r="Z128" i="25" s="1"/>
  <c r="Z268" i="10"/>
  <c r="Z376" i="10" s="1"/>
  <c r="AZ347" i="10"/>
  <c r="AZ128" i="25" s="1"/>
  <c r="AZ366" i="10"/>
  <c r="AZ35" i="25" s="1"/>
  <c r="AZ268" i="10"/>
  <c r="AZ376" i="10" s="1"/>
  <c r="CA366" i="10"/>
  <c r="CA35" i="25" s="1"/>
  <c r="CA347" i="10"/>
  <c r="CA128" i="25" s="1"/>
  <c r="CA268" i="10"/>
  <c r="CA376" i="10" s="1"/>
  <c r="CJ347" i="10"/>
  <c r="CJ128" i="25" s="1"/>
  <c r="CJ268" i="10"/>
  <c r="CJ376" i="10" s="1"/>
  <c r="CJ366" i="10"/>
  <c r="CJ35" i="25" s="1"/>
  <c r="DQ366" i="10"/>
  <c r="DQ35" i="25" s="1"/>
  <c r="DQ347" i="10"/>
  <c r="DQ128" i="25" s="1"/>
  <c r="DQ268" i="10"/>
  <c r="DQ376" i="10" s="1"/>
  <c r="DG366" i="10"/>
  <c r="DG35" i="25" s="1"/>
  <c r="DG347" i="10"/>
  <c r="DG128" i="25" s="1"/>
  <c r="DG268" i="10"/>
  <c r="DG376" i="10" s="1"/>
  <c r="DH366" i="10"/>
  <c r="DH35" i="25" s="1"/>
  <c r="DH347" i="10"/>
  <c r="DH128" i="25" s="1"/>
  <c r="DH268" i="10"/>
  <c r="DH376" i="10" s="1"/>
  <c r="T366" i="10"/>
  <c r="T35" i="25" s="1"/>
  <c r="T347" i="10"/>
  <c r="T128" i="25" s="1"/>
  <c r="T268" i="10"/>
  <c r="T376" i="10" s="1"/>
  <c r="AB366" i="10"/>
  <c r="AB35" i="25" s="1"/>
  <c r="AB347" i="10"/>
  <c r="AB128" i="25" s="1"/>
  <c r="AB268" i="10"/>
  <c r="AB376" i="10" s="1"/>
  <c r="K366" i="10"/>
  <c r="K35" i="25" s="1"/>
  <c r="K347" i="10"/>
  <c r="K128" i="25" s="1"/>
  <c r="K268" i="10"/>
  <c r="K376" i="10" s="1"/>
  <c r="BH366" i="10"/>
  <c r="BH35" i="25" s="1"/>
  <c r="BH347" i="10"/>
  <c r="BH128" i="25" s="1"/>
  <c r="BH268" i="10"/>
  <c r="BH376" i="10" s="1"/>
  <c r="AT365" i="10"/>
  <c r="AT346" i="10"/>
  <c r="AT256" i="10"/>
  <c r="DG346" i="10"/>
  <c r="DG256" i="10"/>
  <c r="DG365" i="10"/>
  <c r="E365" i="10"/>
  <c r="E346" i="10"/>
  <c r="E256" i="10"/>
  <c r="CU365" i="10"/>
  <c r="CU346" i="10"/>
  <c r="CU256" i="10"/>
  <c r="I365" i="10"/>
  <c r="I346" i="10"/>
  <c r="I256" i="10"/>
  <c r="CT365" i="10"/>
  <c r="CT256" i="10"/>
  <c r="CT346" i="10"/>
  <c r="AP256" i="10"/>
  <c r="AP346" i="10"/>
  <c r="AP365" i="10"/>
  <c r="DB365" i="10"/>
  <c r="DB346" i="10"/>
  <c r="DB256" i="10"/>
  <c r="CH365" i="10"/>
  <c r="CH346" i="10"/>
  <c r="CH256" i="10"/>
  <c r="AX346" i="10"/>
  <c r="AX256" i="10"/>
  <c r="AX365" i="10"/>
  <c r="CP346" i="10"/>
  <c r="CP256" i="10"/>
  <c r="CP365" i="10"/>
  <c r="DR346" i="10"/>
  <c r="DR256" i="10"/>
  <c r="DR365" i="10"/>
  <c r="DN346" i="10"/>
  <c r="DN256" i="10"/>
  <c r="DN365" i="10"/>
  <c r="AY256" i="10"/>
  <c r="AY365" i="10"/>
  <c r="AY346" i="10"/>
  <c r="BS365" i="10"/>
  <c r="BS346" i="10"/>
  <c r="BS256" i="10"/>
  <c r="I366" i="10"/>
  <c r="I35" i="25" s="1"/>
  <c r="I347" i="10"/>
  <c r="I128" i="25" s="1"/>
  <c r="I268" i="10"/>
  <c r="I376" i="10" s="1"/>
  <c r="AJ347" i="10"/>
  <c r="AJ128" i="25" s="1"/>
  <c r="AJ366" i="10"/>
  <c r="AJ35" i="25" s="1"/>
  <c r="AJ268" i="10"/>
  <c r="AJ376" i="10" s="1"/>
  <c r="CT366" i="10"/>
  <c r="CT35" i="25" s="1"/>
  <c r="CT347" i="10"/>
  <c r="CT128" i="25" s="1"/>
  <c r="CT268" i="10"/>
  <c r="CT376" i="10" s="1"/>
  <c r="CE366" i="10"/>
  <c r="CE35" i="25" s="1"/>
  <c r="CE347" i="10"/>
  <c r="CE128" i="25" s="1"/>
  <c r="CE268" i="10"/>
  <c r="CE376" i="10" s="1"/>
  <c r="DB366" i="10"/>
  <c r="DB35" i="25" s="1"/>
  <c r="DB347" i="10"/>
  <c r="DB128" i="25" s="1"/>
  <c r="DB268" i="10"/>
  <c r="DB376" i="10" s="1"/>
  <c r="N347" i="10"/>
  <c r="N128" i="25" s="1"/>
  <c r="N268" i="10"/>
  <c r="N376" i="10" s="1"/>
  <c r="N366" i="10"/>
  <c r="N35" i="25" s="1"/>
  <c r="DI366" i="10"/>
  <c r="DI35" i="25" s="1"/>
  <c r="DI268" i="10"/>
  <c r="DI376" i="10" s="1"/>
  <c r="DI347" i="10"/>
  <c r="DI128" i="25" s="1"/>
  <c r="BF366" i="10"/>
  <c r="BF35" i="25" s="1"/>
  <c r="BF347" i="10"/>
  <c r="BF128" i="25" s="1"/>
  <c r="BF268" i="10"/>
  <c r="BF376" i="10" s="1"/>
  <c r="CF366" i="10"/>
  <c r="CF35" i="25" s="1"/>
  <c r="CF347" i="10"/>
  <c r="CF128" i="25" s="1"/>
  <c r="CF268" i="10"/>
  <c r="CF376" i="10" s="1"/>
  <c r="AI366" i="10"/>
  <c r="AI35" i="25" s="1"/>
  <c r="AI347" i="10"/>
  <c r="AI128" i="25" s="1"/>
  <c r="AI268" i="10"/>
  <c r="AI376" i="10" s="1"/>
  <c r="BV347" i="10"/>
  <c r="BV128" i="25" s="1"/>
  <c r="BV366" i="10"/>
  <c r="BV35" i="25" s="1"/>
  <c r="BV268" i="10"/>
  <c r="BV376" i="10" s="1"/>
  <c r="DD366" i="10"/>
  <c r="DD35" i="25" s="1"/>
  <c r="DD347" i="10"/>
  <c r="DD128" i="25" s="1"/>
  <c r="DD268" i="10"/>
  <c r="DD376" i="10" s="1"/>
  <c r="CN366" i="10"/>
  <c r="CN35" i="25" s="1"/>
  <c r="CN347" i="10"/>
  <c r="CN128" i="25" s="1"/>
  <c r="CN268" i="10"/>
  <c r="CN376" i="10" s="1"/>
  <c r="BI366" i="10"/>
  <c r="BI35" i="25" s="1"/>
  <c r="BI347" i="10"/>
  <c r="BI128" i="25" s="1"/>
  <c r="BI268" i="10"/>
  <c r="BI376" i="10" s="1"/>
  <c r="DT268" i="10"/>
  <c r="DT376" i="10" s="1"/>
  <c r="DT366" i="10"/>
  <c r="DT35" i="25" s="1"/>
  <c r="DT347" i="10"/>
  <c r="DT128" i="25" s="1"/>
  <c r="BC365" i="10"/>
  <c r="BC346" i="10"/>
  <c r="BC256" i="10"/>
  <c r="BM365" i="10"/>
  <c r="BM346" i="10"/>
  <c r="BM256" i="10"/>
  <c r="CX365" i="10"/>
  <c r="CX346" i="10"/>
  <c r="CX256" i="10"/>
  <c r="AS365" i="10"/>
  <c r="AS346" i="10"/>
  <c r="AS256" i="10"/>
  <c r="BV365" i="10"/>
  <c r="BV346" i="10"/>
  <c r="BV256" i="10"/>
  <c r="BG365" i="10"/>
  <c r="BG346" i="10"/>
  <c r="BG256" i="10"/>
  <c r="BO365" i="10"/>
  <c r="BO346" i="10"/>
  <c r="BO256" i="10"/>
  <c r="K365" i="10"/>
  <c r="K346" i="10"/>
  <c r="K256" i="10"/>
  <c r="AE365" i="10"/>
  <c r="AE346" i="10"/>
  <c r="AE256" i="10"/>
  <c r="S346" i="10"/>
  <c r="S365" i="10"/>
  <c r="S256" i="10"/>
  <c r="AM365" i="10"/>
  <c r="AM346" i="10"/>
  <c r="AM256" i="10"/>
  <c r="AQ365" i="10"/>
  <c r="AQ346" i="10"/>
  <c r="AQ256" i="10"/>
  <c r="BK365" i="10"/>
  <c r="BK346" i="10"/>
  <c r="BK256" i="10"/>
  <c r="DK346" i="10"/>
  <c r="DK256" i="10"/>
  <c r="DK365" i="10"/>
  <c r="P365" i="10"/>
  <c r="P346" i="10"/>
  <c r="P256" i="10"/>
  <c r="AV366" i="10"/>
  <c r="AV35" i="25" s="1"/>
  <c r="AV347" i="10"/>
  <c r="AV128" i="25" s="1"/>
  <c r="AV268" i="10"/>
  <c r="AV376" i="10" s="1"/>
  <c r="J366" i="10"/>
  <c r="J35" i="25" s="1"/>
  <c r="J347" i="10"/>
  <c r="J128" i="25" s="1"/>
  <c r="J268" i="10"/>
  <c r="J376" i="10" s="1"/>
  <c r="DF366" i="10"/>
  <c r="DF35" i="25" s="1"/>
  <c r="DF347" i="10"/>
  <c r="DF128" i="25" s="1"/>
  <c r="DF268" i="10"/>
  <c r="DF376" i="10" s="1"/>
  <c r="DM347" i="10"/>
  <c r="DM128" i="25" s="1"/>
  <c r="DM366" i="10"/>
  <c r="DM35" i="25" s="1"/>
  <c r="DM268" i="10"/>
  <c r="DM376" i="10" s="1"/>
  <c r="M366" i="10"/>
  <c r="M35" i="25" s="1"/>
  <c r="M347" i="10"/>
  <c r="M128" i="25" s="1"/>
  <c r="M268" i="10"/>
  <c r="M376" i="10" s="1"/>
  <c r="CX366" i="10"/>
  <c r="CX35" i="25" s="1"/>
  <c r="CX347" i="10"/>
  <c r="CX128" i="25" s="1"/>
  <c r="CX268" i="10"/>
  <c r="CX376" i="10" s="1"/>
  <c r="U366" i="10"/>
  <c r="U35" i="25" s="1"/>
  <c r="U347" i="10"/>
  <c r="U128" i="25" s="1"/>
  <c r="U268" i="10"/>
  <c r="U376" i="10" s="1"/>
  <c r="DS366" i="10"/>
  <c r="DS35" i="25" s="1"/>
  <c r="DS347" i="10"/>
  <c r="DS128" i="25" s="1"/>
  <c r="DS268" i="10"/>
  <c r="DS376" i="10" s="1"/>
  <c r="AT268" i="10"/>
  <c r="AT376" i="10" s="1"/>
  <c r="AT347" i="10"/>
  <c r="AT128" i="25" s="1"/>
  <c r="AT366" i="10"/>
  <c r="AT35" i="25" s="1"/>
  <c r="BA347" i="10"/>
  <c r="BA128" i="25" s="1"/>
  <c r="BA366" i="10"/>
  <c r="BA35" i="25" s="1"/>
  <c r="BA268" i="10"/>
  <c r="BA376" i="10" s="1"/>
  <c r="AQ366" i="10"/>
  <c r="AQ35" i="25" s="1"/>
  <c r="AQ347" i="10"/>
  <c r="AQ128" i="25" s="1"/>
  <c r="AQ268" i="10"/>
  <c r="AQ376" i="10" s="1"/>
  <c r="BR366" i="10"/>
  <c r="BR35" i="25" s="1"/>
  <c r="BR347" i="10"/>
  <c r="BR128" i="25" s="1"/>
  <c r="BR268" i="10"/>
  <c r="BR376" i="10" s="1"/>
  <c r="AD347" i="10"/>
  <c r="AD128" i="25" s="1"/>
  <c r="AD366" i="10"/>
  <c r="AD35" i="25" s="1"/>
  <c r="AD268" i="10"/>
  <c r="AD376" i="10" s="1"/>
  <c r="BK347" i="10"/>
  <c r="BK128" i="25" s="1"/>
  <c r="BK366" i="10"/>
  <c r="BK35" i="25" s="1"/>
  <c r="BK268" i="10"/>
  <c r="BK376" i="10" s="1"/>
  <c r="BJ366" i="10"/>
  <c r="BJ35" i="25" s="1"/>
  <c r="BJ347" i="10"/>
  <c r="BJ128" i="25" s="1"/>
  <c r="BJ268" i="10"/>
  <c r="BJ376" i="10" s="1"/>
  <c r="X256" i="10"/>
  <c r="X346" i="10"/>
  <c r="X365" i="10"/>
  <c r="J365" i="10"/>
  <c r="J346" i="10"/>
  <c r="J256" i="10"/>
  <c r="BD365" i="10"/>
  <c r="BD346" i="10"/>
  <c r="BD256" i="10"/>
  <c r="O365" i="10"/>
  <c r="O346" i="10"/>
  <c r="O256" i="10"/>
  <c r="L346" i="10"/>
  <c r="L256" i="10"/>
  <c r="L365" i="10"/>
  <c r="BP365" i="10"/>
  <c r="BP256" i="10"/>
  <c r="BP346" i="10"/>
  <c r="BX365" i="10"/>
  <c r="BX346" i="10"/>
  <c r="BX256" i="10"/>
  <c r="BW256" i="10"/>
  <c r="BW346" i="10"/>
  <c r="BW365" i="10"/>
  <c r="CQ256" i="10"/>
  <c r="CQ346" i="10"/>
  <c r="CQ365" i="10"/>
  <c r="CE256" i="10"/>
  <c r="CE365" i="10"/>
  <c r="CE346" i="10"/>
  <c r="CY256" i="10"/>
  <c r="CY365" i="10"/>
  <c r="CY346" i="10"/>
  <c r="DC256" i="10"/>
  <c r="DC365" i="10"/>
  <c r="DC346" i="10"/>
  <c r="H256" i="10"/>
  <c r="H365" i="10"/>
  <c r="H346" i="10"/>
  <c r="BH346" i="10"/>
  <c r="BH256" i="10"/>
  <c r="BH365" i="10"/>
  <c r="CB365" i="10"/>
  <c r="CB256" i="10"/>
  <c r="CB346" i="10"/>
  <c r="BG366" i="10"/>
  <c r="BG35" i="25" s="1"/>
  <c r="BG347" i="10"/>
  <c r="BG128" i="25" s="1"/>
  <c r="BG268" i="10"/>
  <c r="BG376" i="10" s="1"/>
  <c r="CG366" i="10"/>
  <c r="CG35" i="25" s="1"/>
  <c r="CG347" i="10"/>
  <c r="CG128" i="25" s="1"/>
  <c r="CG268" i="10"/>
  <c r="CG376" i="10" s="1"/>
  <c r="CM366" i="10"/>
  <c r="CM35" i="25" s="1"/>
  <c r="CM347" i="10"/>
  <c r="CM128" i="25" s="1"/>
  <c r="CM268" i="10"/>
  <c r="CM376" i="10" s="1"/>
  <c r="Y347" i="10"/>
  <c r="Y128" i="25" s="1"/>
  <c r="Y366" i="10"/>
  <c r="Y35" i="25" s="1"/>
  <c r="Y268" i="10"/>
  <c r="Y376" i="10" s="1"/>
  <c r="AE347" i="10"/>
  <c r="AE128" i="25" s="1"/>
  <c r="AE366" i="10"/>
  <c r="AE35" i="25" s="1"/>
  <c r="AE268" i="10"/>
  <c r="AE376" i="10" s="1"/>
  <c r="BL366" i="10"/>
  <c r="BL35" i="25" s="1"/>
  <c r="BL347" i="10"/>
  <c r="BL128" i="25" s="1"/>
  <c r="BL268" i="10"/>
  <c r="BL376" i="10" s="1"/>
  <c r="BC366" i="10"/>
  <c r="BC35" i="25" s="1"/>
  <c r="BC347" i="10"/>
  <c r="BC128" i="25" s="1"/>
  <c r="BC268" i="10"/>
  <c r="BC376" i="10" s="1"/>
  <c r="BY347" i="10"/>
  <c r="BY128" i="25" s="1"/>
  <c r="BY366" i="10"/>
  <c r="BY35" i="25" s="1"/>
  <c r="BY268" i="10"/>
  <c r="BY376" i="10" s="1"/>
  <c r="P268" i="10"/>
  <c r="P376" i="10" s="1"/>
  <c r="P366" i="10"/>
  <c r="P35" i="25" s="1"/>
  <c r="P347" i="10"/>
  <c r="P128" i="25" s="1"/>
  <c r="CI366" i="10"/>
  <c r="CI35" i="25" s="1"/>
  <c r="CI347" i="10"/>
  <c r="CI128" i="25" s="1"/>
  <c r="CI268" i="10"/>
  <c r="CI376" i="10" s="1"/>
  <c r="DE366" i="10"/>
  <c r="DE35" i="25" s="1"/>
  <c r="DE347" i="10"/>
  <c r="DE128" i="25" s="1"/>
  <c r="DE268" i="10"/>
  <c r="DE376" i="10" s="1"/>
  <c r="AF366" i="10"/>
  <c r="AF35" i="25" s="1"/>
  <c r="AF347" i="10"/>
  <c r="AF128" i="25" s="1"/>
  <c r="AF268" i="10"/>
  <c r="AF376" i="10" s="1"/>
  <c r="CP366" i="10"/>
  <c r="CP35" i="25" s="1"/>
  <c r="CP347" i="10"/>
  <c r="CP128" i="25" s="1"/>
  <c r="CP268" i="10"/>
  <c r="CP376" i="10" s="1"/>
  <c r="CC366" i="10"/>
  <c r="CC35" i="25" s="1"/>
  <c r="CC347" i="10"/>
  <c r="CC128" i="25" s="1"/>
  <c r="CC268" i="10"/>
  <c r="CC376" i="10" s="1"/>
  <c r="H366" i="10"/>
  <c r="H35" i="25" s="1"/>
  <c r="H347" i="10"/>
  <c r="H128" i="25" s="1"/>
  <c r="H268" i="10"/>
  <c r="H376" i="10" s="1"/>
  <c r="DJ365" i="10"/>
  <c r="DJ346" i="10"/>
  <c r="DJ256" i="10"/>
  <c r="CV365" i="10"/>
  <c r="CV346" i="10"/>
  <c r="CV256" i="10"/>
  <c r="CM346" i="10"/>
  <c r="CM256" i="10"/>
  <c r="CM365" i="10"/>
  <c r="DP256" i="10"/>
  <c r="DP365" i="10"/>
  <c r="DP346" i="10"/>
  <c r="M256" i="10"/>
  <c r="M365" i="10"/>
  <c r="M346" i="10"/>
  <c r="BQ346" i="10"/>
  <c r="BQ256" i="10"/>
  <c r="BQ365" i="10"/>
  <c r="BY365" i="10"/>
  <c r="BY346" i="10"/>
  <c r="BY256" i="10"/>
  <c r="T365" i="10"/>
  <c r="T346" i="10"/>
  <c r="T256" i="10"/>
  <c r="AN365" i="10"/>
  <c r="AN346" i="10"/>
  <c r="AN256" i="10"/>
  <c r="AB365" i="10"/>
  <c r="AB346" i="10"/>
  <c r="AB256" i="10"/>
  <c r="AV365" i="10"/>
  <c r="AV346" i="10"/>
  <c r="AV256" i="10"/>
  <c r="AZ365" i="10"/>
  <c r="AZ346" i="10"/>
  <c r="AZ256" i="10"/>
  <c r="BT365" i="10"/>
  <c r="BT256" i="10"/>
  <c r="BT346" i="10"/>
  <c r="DT365" i="10"/>
  <c r="DT346" i="10"/>
  <c r="DT256" i="10"/>
  <c r="Y365" i="10"/>
  <c r="Y346" i="10"/>
  <c r="Y256" i="10"/>
  <c r="AU366" i="10"/>
  <c r="AU35" i="25" s="1"/>
  <c r="AU347" i="10"/>
  <c r="AU128" i="25" s="1"/>
  <c r="AU268" i="10"/>
  <c r="AU376" i="10" s="1"/>
  <c r="CS366" i="10"/>
  <c r="CS35" i="25" s="1"/>
  <c r="CS347" i="10"/>
  <c r="CS128" i="25" s="1"/>
  <c r="CS268" i="10"/>
  <c r="CS376" i="10" s="1"/>
  <c r="E366" i="10"/>
  <c r="E35" i="25" s="1"/>
  <c r="E347" i="10"/>
  <c r="E128" i="25" s="1"/>
  <c r="E268" i="10"/>
  <c r="AR366" i="10"/>
  <c r="AR35" i="25" s="1"/>
  <c r="AR347" i="10"/>
  <c r="AR128" i="25" s="1"/>
  <c r="AR268" i="10"/>
  <c r="AR376" i="10" s="1"/>
  <c r="BM347" i="10"/>
  <c r="BM128" i="25" s="1"/>
  <c r="BM366" i="10"/>
  <c r="BM35" i="25" s="1"/>
  <c r="BM268" i="10"/>
  <c r="BM376" i="10" s="1"/>
  <c r="AH366" i="10"/>
  <c r="AH35" i="25" s="1"/>
  <c r="AH347" i="10"/>
  <c r="AH128" i="25" s="1"/>
  <c r="AH268" i="10"/>
  <c r="AH376" i="10" s="1"/>
  <c r="CK366" i="10"/>
  <c r="CK35" i="25" s="1"/>
  <c r="CK347" i="10"/>
  <c r="CK128" i="25" s="1"/>
  <c r="CK268" i="10"/>
  <c r="CK376" i="10" s="1"/>
  <c r="CQ268" i="10"/>
  <c r="CQ376" i="10" s="1"/>
  <c r="CQ347" i="10"/>
  <c r="CQ128" i="25" s="1"/>
  <c r="CQ366" i="10"/>
  <c r="CQ35" i="25" s="1"/>
  <c r="CR347" i="10"/>
  <c r="CR128" i="25" s="1"/>
  <c r="CR366" i="10"/>
  <c r="CR35" i="25" s="1"/>
  <c r="CR268" i="10"/>
  <c r="CR376" i="10" s="1"/>
  <c r="L366" i="10"/>
  <c r="L35" i="25" s="1"/>
  <c r="L347" i="10"/>
  <c r="L128" i="25" s="1"/>
  <c r="L268" i="10"/>
  <c r="L376" i="10" s="1"/>
  <c r="Q347" i="10"/>
  <c r="Q128" i="25" s="1"/>
  <c r="Q366" i="10"/>
  <c r="Q35" i="25" s="1"/>
  <c r="Q268" i="10"/>
  <c r="Q376" i="10" s="1"/>
  <c r="DP366" i="10"/>
  <c r="DP35" i="25" s="1"/>
  <c r="DP347" i="10"/>
  <c r="DP128" i="25" s="1"/>
  <c r="DP268" i="10"/>
  <c r="DP376" i="10" s="1"/>
  <c r="AN366" i="10"/>
  <c r="AN35" i="25" s="1"/>
  <c r="AN347" i="10"/>
  <c r="AN128" i="25" s="1"/>
  <c r="AN268" i="10"/>
  <c r="AN376" i="10" s="1"/>
  <c r="CU366" i="10"/>
  <c r="CU35" i="25" s="1"/>
  <c r="CU347" i="10"/>
  <c r="CU128" i="25" s="1"/>
  <c r="CU268" i="10"/>
  <c r="CU376" i="10" s="1"/>
  <c r="BT366" i="10"/>
  <c r="BT35" i="25" s="1"/>
  <c r="BT347" i="10"/>
  <c r="BT128" i="25" s="1"/>
  <c r="BT268" i="10"/>
  <c r="BT376" i="10" s="1"/>
  <c r="DD365" i="10"/>
  <c r="DD346" i="10"/>
  <c r="DD256" i="10"/>
  <c r="AG365" i="10"/>
  <c r="AG346" i="10"/>
  <c r="AG256" i="10"/>
  <c r="AL256" i="10"/>
  <c r="AL346" i="10"/>
  <c r="AL365" i="10"/>
  <c r="AK365" i="10"/>
  <c r="AK346" i="10"/>
  <c r="AK256" i="10"/>
  <c r="Z365" i="10"/>
  <c r="Z346" i="10"/>
  <c r="Z256" i="10"/>
  <c r="N365" i="10"/>
  <c r="N346" i="10"/>
  <c r="N256" i="10"/>
  <c r="BR256" i="10"/>
  <c r="BR365" i="10"/>
  <c r="BR346" i="10"/>
  <c r="BZ256" i="10"/>
  <c r="BZ346" i="10"/>
  <c r="BZ365" i="10"/>
  <c r="CF365" i="10"/>
  <c r="CF346" i="10"/>
  <c r="CF256" i="10"/>
  <c r="CZ365" i="10"/>
  <c r="CZ346" i="10"/>
  <c r="CZ256" i="10"/>
  <c r="CN365" i="10"/>
  <c r="CN346" i="10"/>
  <c r="CN256" i="10"/>
  <c r="DH365" i="10"/>
  <c r="DH346" i="10"/>
  <c r="DH256" i="10"/>
  <c r="DL365" i="10"/>
  <c r="DL346" i="10"/>
  <c r="DL256" i="10"/>
  <c r="Q365" i="10"/>
  <c r="Q346" i="10"/>
  <c r="Q256" i="10"/>
  <c r="BI365" i="10"/>
  <c r="BI346" i="10"/>
  <c r="BI256" i="10"/>
  <c r="CK256" i="10"/>
  <c r="CK365" i="10"/>
  <c r="CK346" i="10"/>
  <c r="BU347" i="10"/>
  <c r="BU128" i="25" s="1"/>
  <c r="BU366" i="10"/>
  <c r="BU35" i="25" s="1"/>
  <c r="BU268" i="10"/>
  <c r="BU376" i="10" s="1"/>
  <c r="BP366" i="10"/>
  <c r="BP35" i="25" s="1"/>
  <c r="BP268" i="10"/>
  <c r="BP376" i="10" s="1"/>
  <c r="BP347" i="10"/>
  <c r="BP128" i="25" s="1"/>
  <c r="V347" i="10"/>
  <c r="V128" i="25" s="1"/>
  <c r="V268" i="10"/>
  <c r="V376" i="10" s="1"/>
  <c r="V366" i="10"/>
  <c r="V35" i="25" s="1"/>
  <c r="F366" i="10"/>
  <c r="F35" i="25" s="1"/>
  <c r="F347" i="10"/>
  <c r="F128" i="25" s="1"/>
  <c r="F268" i="10"/>
  <c r="F376" i="10" s="1"/>
  <c r="DK366" i="10"/>
  <c r="DK35" i="25" s="1"/>
  <c r="DK347" i="10"/>
  <c r="DK128" i="25" s="1"/>
  <c r="DK268" i="10"/>
  <c r="DK376" i="10" s="1"/>
  <c r="DR366" i="10"/>
  <c r="DR35" i="25" s="1"/>
  <c r="DR347" i="10"/>
  <c r="DR128" i="25" s="1"/>
  <c r="DR268" i="10"/>
  <c r="DR376" i="10" s="1"/>
  <c r="BX366" i="10"/>
  <c r="BX35" i="25" s="1"/>
  <c r="BX347" i="10"/>
  <c r="BX128" i="25" s="1"/>
  <c r="BX268" i="10"/>
  <c r="BX376" i="10" s="1"/>
  <c r="S366" i="10"/>
  <c r="S35" i="25" s="1"/>
  <c r="S347" i="10"/>
  <c r="S128" i="25" s="1"/>
  <c r="S268" i="10"/>
  <c r="S376" i="10" s="1"/>
  <c r="BN347" i="10"/>
  <c r="BN128" i="25" s="1"/>
  <c r="BN268" i="10"/>
  <c r="BN376" i="10" s="1"/>
  <c r="BN366" i="10"/>
  <c r="BN35" i="25" s="1"/>
  <c r="CV347" i="10"/>
  <c r="CV128" i="25" s="1"/>
  <c r="CV366" i="10"/>
  <c r="CV35" i="25" s="1"/>
  <c r="CV268" i="10"/>
  <c r="CV376" i="10" s="1"/>
  <c r="AY366" i="10"/>
  <c r="AY35" i="25" s="1"/>
  <c r="AY347" i="10"/>
  <c r="AY128" i="25" s="1"/>
  <c r="AY268" i="10"/>
  <c r="AY376" i="10" s="1"/>
  <c r="CL366" i="10"/>
  <c r="CL35" i="25" s="1"/>
  <c r="CL347" i="10"/>
  <c r="CL128" i="25" s="1"/>
  <c r="CL268" i="10"/>
  <c r="CL376" i="10" s="1"/>
  <c r="CZ347" i="10"/>
  <c r="CZ128" i="25" s="1"/>
  <c r="CZ366" i="10"/>
  <c r="CZ35" i="25" s="1"/>
  <c r="CZ268" i="10"/>
  <c r="CZ376" i="10" s="1"/>
  <c r="CW366" i="10"/>
  <c r="CW35" i="25" s="1"/>
  <c r="CW347" i="10"/>
  <c r="CW128" i="25" s="1"/>
  <c r="CW268" i="10"/>
  <c r="CW376" i="10" s="1"/>
  <c r="R347" i="10"/>
  <c r="R128" i="25" s="1"/>
  <c r="R366" i="10"/>
  <c r="R35" i="25" s="1"/>
  <c r="R268" i="10"/>
  <c r="R376" i="10" s="1"/>
  <c r="AJ365" i="10"/>
  <c r="AJ346" i="10"/>
  <c r="AJ256" i="10"/>
  <c r="BF256" i="10"/>
  <c r="BF365" i="10"/>
  <c r="BF346" i="10"/>
  <c r="DO365" i="10"/>
  <c r="DO346" i="10"/>
  <c r="DO256" i="10"/>
  <c r="DF256" i="10"/>
  <c r="DF365" i="10"/>
  <c r="DF346" i="10"/>
  <c r="DS256" i="10"/>
  <c r="DS346" i="10"/>
  <c r="DS365" i="10"/>
  <c r="W365" i="10"/>
  <c r="W346" i="10"/>
  <c r="W256" i="10"/>
  <c r="CA365" i="10"/>
  <c r="CA346" i="10"/>
  <c r="CA256" i="10"/>
  <c r="CI365" i="10"/>
  <c r="CI346" i="10"/>
  <c r="CI256" i="10"/>
  <c r="U346" i="10"/>
  <c r="U256" i="10"/>
  <c r="U365" i="10"/>
  <c r="AW346" i="10"/>
  <c r="AW256" i="10"/>
  <c r="AW365" i="10"/>
  <c r="AC256" i="10"/>
  <c r="AC346" i="10"/>
  <c r="AC365" i="10"/>
  <c r="BE256" i="10"/>
  <c r="BE346" i="10"/>
  <c r="BE365" i="10"/>
  <c r="BA256" i="10"/>
  <c r="BA346" i="10"/>
  <c r="BA365" i="10"/>
  <c r="CC256" i="10"/>
  <c r="CC365" i="10"/>
  <c r="CC346" i="10"/>
  <c r="DU365" i="10"/>
  <c r="DU346" i="10"/>
  <c r="DU256" i="10"/>
  <c r="BZ366" i="10"/>
  <c r="BZ35" i="25" s="1"/>
  <c r="BZ347" i="10"/>
  <c r="BZ128" i="25" s="1"/>
  <c r="BZ268" i="10"/>
  <c r="BZ376" i="10" s="1"/>
  <c r="CB366" i="10"/>
  <c r="CB35" i="25" s="1"/>
  <c r="CB347" i="10"/>
  <c r="CB128" i="25" s="1"/>
  <c r="CB268" i="10"/>
  <c r="CB376" i="10" s="1"/>
  <c r="AP366" i="10"/>
  <c r="AP35" i="25" s="1"/>
  <c r="AP347" i="10"/>
  <c r="AP128" i="25" s="1"/>
  <c r="AP268" i="10"/>
  <c r="AP376" i="10" s="1"/>
  <c r="BW366" i="10"/>
  <c r="BW35" i="25" s="1"/>
  <c r="BW347" i="10"/>
  <c r="BW128" i="25" s="1"/>
  <c r="BW268" i="10"/>
  <c r="BW376" i="10" s="1"/>
  <c r="CH366" i="10"/>
  <c r="CH35" i="25" s="1"/>
  <c r="CH347" i="10"/>
  <c r="CH128" i="25" s="1"/>
  <c r="CH268" i="10"/>
  <c r="CH376" i="10" s="1"/>
  <c r="G347" i="10"/>
  <c r="G128" i="25" s="1"/>
  <c r="G366" i="10"/>
  <c r="G35" i="25" s="1"/>
  <c r="G268" i="10"/>
  <c r="G376" i="10" s="1"/>
  <c r="DC366" i="10"/>
  <c r="DC35" i="25" s="1"/>
  <c r="DC347" i="10"/>
  <c r="DC128" i="25" s="1"/>
  <c r="DC268" i="10"/>
  <c r="DC376" i="10" s="1"/>
  <c r="AL366" i="10"/>
  <c r="AL35" i="25" s="1"/>
  <c r="AL347" i="10"/>
  <c r="AL128" i="25" s="1"/>
  <c r="AL268" i="10"/>
  <c r="AL376" i="10" s="1"/>
  <c r="AK366" i="10"/>
  <c r="AK35" i="25" s="1"/>
  <c r="AK347" i="10"/>
  <c r="AK128" i="25" s="1"/>
  <c r="AK268" i="10"/>
  <c r="AK376" i="10" s="1"/>
  <c r="AA366" i="10"/>
  <c r="AA35" i="25" s="1"/>
  <c r="AA347" i="10"/>
  <c r="AA128" i="25" s="1"/>
  <c r="AA268" i="10"/>
  <c r="AA376" i="10" s="1"/>
  <c r="BB366" i="10"/>
  <c r="BB35" i="25" s="1"/>
  <c r="BB347" i="10"/>
  <c r="BB128" i="25" s="1"/>
  <c r="BB268" i="10"/>
  <c r="BB376" i="10" s="1"/>
  <c r="BQ366" i="10"/>
  <c r="BQ35" i="25" s="1"/>
  <c r="BQ347" i="10"/>
  <c r="BQ128" i="25" s="1"/>
  <c r="BQ268" i="10"/>
  <c r="BQ376" i="10" s="1"/>
  <c r="AM366" i="10"/>
  <c r="AM35" i="25" s="1"/>
  <c r="AM347" i="10"/>
  <c r="AM128" i="25" s="1"/>
  <c r="AM268" i="10"/>
  <c r="AM376" i="10" s="1"/>
  <c r="AX366" i="10"/>
  <c r="AX35" i="25" s="1"/>
  <c r="AX347" i="10"/>
  <c r="AX128" i="25" s="1"/>
  <c r="AX268" i="10"/>
  <c r="AX376" i="10" s="1"/>
  <c r="CY347" i="10"/>
  <c r="CY128" i="25" s="1"/>
  <c r="CY366" i="10"/>
  <c r="CY35" i="25" s="1"/>
  <c r="CY268" i="10"/>
  <c r="CY376" i="10" s="1"/>
  <c r="CD366" i="10"/>
  <c r="CD35" i="25" s="1"/>
  <c r="CD347" i="10"/>
  <c r="CD128" i="25" s="1"/>
  <c r="CD268" i="10"/>
  <c r="CD376" i="10" s="1"/>
  <c r="DE346" i="10"/>
  <c r="DE256" i="10"/>
  <c r="DE365" i="10"/>
  <c r="AR256" i="10"/>
  <c r="AR365" i="10"/>
  <c r="AR346" i="10"/>
  <c r="BU365" i="10"/>
  <c r="BU346" i="10"/>
  <c r="BU256" i="10"/>
  <c r="BL256" i="10"/>
  <c r="BL346" i="10"/>
  <c r="BL365" i="10"/>
  <c r="CW365" i="10"/>
  <c r="CW346" i="10"/>
  <c r="CW256" i="10"/>
  <c r="AF346" i="10"/>
  <c r="AF256" i="10"/>
  <c r="AF365" i="10"/>
  <c r="CJ365" i="10"/>
  <c r="CJ346" i="10"/>
  <c r="CJ256" i="10"/>
  <c r="CR365" i="10"/>
  <c r="CR346" i="10"/>
  <c r="CR256" i="10"/>
  <c r="CG365" i="10"/>
  <c r="CG346" i="10"/>
  <c r="CG256" i="10"/>
  <c r="DI365" i="10"/>
  <c r="DI346" i="10"/>
  <c r="DI256" i="10"/>
  <c r="CO365" i="10"/>
  <c r="CO346" i="10"/>
  <c r="CO256" i="10"/>
  <c r="DQ365" i="10"/>
  <c r="DQ346" i="10"/>
  <c r="DQ256" i="10"/>
  <c r="DM365" i="10"/>
  <c r="DM346" i="10"/>
  <c r="DM256" i="10"/>
  <c r="AH365" i="10"/>
  <c r="AH346" i="10"/>
  <c r="AH256" i="10"/>
  <c r="BJ365" i="10"/>
  <c r="BJ346" i="10"/>
  <c r="BJ256" i="10"/>
  <c r="W366" i="10"/>
  <c r="W35" i="25" s="1"/>
  <c r="W347" i="10"/>
  <c r="W128" i="25" s="1"/>
  <c r="W268" i="10"/>
  <c r="W376" i="10" s="1"/>
  <c r="AC366" i="10"/>
  <c r="AC35" i="25" s="1"/>
  <c r="AC347" i="10"/>
  <c r="AC128" i="25" s="1"/>
  <c r="AC268" i="10"/>
  <c r="AC376" i="10" s="1"/>
  <c r="BO347" i="10"/>
  <c r="BO128" i="25" s="1"/>
  <c r="BO366" i="10"/>
  <c r="BO35" i="25" s="1"/>
  <c r="BO268" i="10"/>
  <c r="BO376" i="10" s="1"/>
  <c r="O366" i="10"/>
  <c r="O35" i="25" s="1"/>
  <c r="O347" i="10"/>
  <c r="O128" i="25" s="1"/>
  <c r="O268" i="10"/>
  <c r="O376" i="10" s="1"/>
  <c r="BD366" i="10"/>
  <c r="BD35" i="25" s="1"/>
  <c r="BD347" i="10"/>
  <c r="BD128" i="25" s="1"/>
  <c r="BD268" i="10"/>
  <c r="BD376" i="10" s="1"/>
  <c r="BE366" i="10"/>
  <c r="BE35" i="25" s="1"/>
  <c r="BE347" i="10"/>
  <c r="BE128" i="25" s="1"/>
  <c r="BE268" i="10"/>
  <c r="BE376" i="10" s="1"/>
  <c r="AS366" i="10"/>
  <c r="AS35" i="25" s="1"/>
  <c r="AS347" i="10"/>
  <c r="AS128" i="25" s="1"/>
  <c r="AS268" i="10"/>
  <c r="AS376" i="10" s="1"/>
  <c r="DN347" i="10"/>
  <c r="DN128" i="25" s="1"/>
  <c r="DN366" i="10"/>
  <c r="DN35" i="25" s="1"/>
  <c r="DN268" i="10"/>
  <c r="DN376" i="10" s="1"/>
  <c r="BS366" i="10"/>
  <c r="BS35" i="25" s="1"/>
  <c r="BS347" i="10"/>
  <c r="BS128" i="25" s="1"/>
  <c r="BS268" i="10"/>
  <c r="BS376" i="10" s="1"/>
  <c r="CO366" i="10"/>
  <c r="CO35" i="25" s="1"/>
  <c r="CO347" i="10"/>
  <c r="CO128" i="25" s="1"/>
  <c r="CO268" i="10"/>
  <c r="CO376" i="10" s="1"/>
  <c r="X366" i="10"/>
  <c r="X35" i="25" s="1"/>
  <c r="X347" i="10"/>
  <c r="X128" i="25" s="1"/>
  <c r="X268" i="10"/>
  <c r="X376" i="10" s="1"/>
  <c r="DO366" i="10"/>
  <c r="DO35" i="25" s="1"/>
  <c r="DO347" i="10"/>
  <c r="DO128" i="25" s="1"/>
  <c r="DO268" i="10"/>
  <c r="DO376" i="10" s="1"/>
  <c r="AO347" i="10"/>
  <c r="AO128" i="25" s="1"/>
  <c r="AO366" i="10"/>
  <c r="AO35" i="25" s="1"/>
  <c r="AO268" i="10"/>
  <c r="AO376" i="10" s="1"/>
  <c r="DJ366" i="10"/>
  <c r="DJ35" i="25" s="1"/>
  <c r="DJ347" i="10"/>
  <c r="DJ128" i="25" s="1"/>
  <c r="DJ268" i="10"/>
  <c r="DJ376" i="10" s="1"/>
  <c r="DA366" i="10"/>
  <c r="DA35" i="25" s="1"/>
  <c r="DA347" i="10"/>
  <c r="DA128" i="25" s="1"/>
  <c r="DA268" i="10"/>
  <c r="DA376" i="10" s="1"/>
  <c r="A43" i="11"/>
  <c r="A48" i="11"/>
  <c r="A10" i="9"/>
  <c r="A53" i="11"/>
  <c r="E3" i="8"/>
  <c r="E3" i="9"/>
  <c r="E1" i="9"/>
  <c r="E1" i="8"/>
  <c r="G2" i="8"/>
  <c r="G2" i="9"/>
  <c r="F22" i="9"/>
  <c r="F6" i="8"/>
  <c r="DH347" i="7" l="1"/>
  <c r="DH348" i="7" s="1"/>
  <c r="DH344" i="7"/>
  <c r="DI340" i="7" s="1"/>
  <c r="CO111" i="25"/>
  <c r="CO143" i="25" s="1"/>
  <c r="CO12" i="26" s="1"/>
  <c r="CO34" i="25"/>
  <c r="CO81" i="27" s="1"/>
  <c r="CR100" i="27"/>
  <c r="CR127" i="25"/>
  <c r="CR161" i="25" s="1"/>
  <c r="BU34" i="25"/>
  <c r="BU81" i="27" s="1"/>
  <c r="BU111" i="25"/>
  <c r="BU143" i="25" s="1"/>
  <c r="BU12" i="26" s="1"/>
  <c r="DU127" i="25"/>
  <c r="DU161" i="25" s="1"/>
  <c r="DU100" i="27"/>
  <c r="BE34" i="25"/>
  <c r="BE81" i="27" s="1"/>
  <c r="BE111" i="25"/>
  <c r="BE143" i="25" s="1"/>
  <c r="BE12" i="26" s="1"/>
  <c r="AW100" i="27"/>
  <c r="AW127" i="25"/>
  <c r="AW161" i="25" s="1"/>
  <c r="CA127" i="25"/>
  <c r="CA161" i="25" s="1"/>
  <c r="CA100" i="27"/>
  <c r="DF127" i="25"/>
  <c r="DF161" i="25" s="1"/>
  <c r="DF100" i="27"/>
  <c r="Q100" i="27"/>
  <c r="Q127" i="25"/>
  <c r="Q161" i="25" s="1"/>
  <c r="CF34" i="25"/>
  <c r="CF81" i="27" s="1"/>
  <c r="CF111" i="25"/>
  <c r="CF143" i="25" s="1"/>
  <c r="CF12" i="26" s="1"/>
  <c r="N127" i="25"/>
  <c r="N161" i="25" s="1"/>
  <c r="N100" i="27"/>
  <c r="AL111" i="25"/>
  <c r="AL143" i="25" s="1"/>
  <c r="AL12" i="26" s="1"/>
  <c r="AL34" i="25"/>
  <c r="AL81" i="27" s="1"/>
  <c r="DD111" i="25"/>
  <c r="DD143" i="25" s="1"/>
  <c r="DD12" i="26" s="1"/>
  <c r="DD34" i="25"/>
  <c r="DD81" i="27" s="1"/>
  <c r="Y34" i="25"/>
  <c r="Y81" i="27" s="1"/>
  <c r="Y111" i="25"/>
  <c r="Y143" i="25" s="1"/>
  <c r="Y12" i="26" s="1"/>
  <c r="AZ127" i="25"/>
  <c r="AZ161" i="25" s="1"/>
  <c r="AZ100" i="27"/>
  <c r="BY111" i="25"/>
  <c r="BY143" i="25" s="1"/>
  <c r="BY12" i="26" s="1"/>
  <c r="BY34" i="25"/>
  <c r="BY81" i="27" s="1"/>
  <c r="DP34" i="25"/>
  <c r="DP81" i="27" s="1"/>
  <c r="DP111" i="25"/>
  <c r="DP143" i="25" s="1"/>
  <c r="DP12" i="26" s="1"/>
  <c r="CB100" i="27"/>
  <c r="CB127" i="25"/>
  <c r="CB161" i="25" s="1"/>
  <c r="CE34" i="25"/>
  <c r="CE81" i="27" s="1"/>
  <c r="CE111" i="25"/>
  <c r="CE143" i="25" s="1"/>
  <c r="CE12" i="26" s="1"/>
  <c r="L127" i="25"/>
  <c r="L161" i="25" s="1"/>
  <c r="L100" i="27"/>
  <c r="J100" i="27"/>
  <c r="J127" i="25"/>
  <c r="J161" i="25" s="1"/>
  <c r="AM34" i="25"/>
  <c r="AM81" i="27" s="1"/>
  <c r="AM111" i="25"/>
  <c r="AM143" i="25" s="1"/>
  <c r="AM12" i="26" s="1"/>
  <c r="K100" i="27"/>
  <c r="K127" i="25"/>
  <c r="K161" i="25" s="1"/>
  <c r="CX111" i="25"/>
  <c r="CX143" i="25" s="1"/>
  <c r="CX12" i="26" s="1"/>
  <c r="CX34" i="25"/>
  <c r="CX81" i="27" s="1"/>
  <c r="AY34" i="25"/>
  <c r="AY81" i="27" s="1"/>
  <c r="AY111" i="25"/>
  <c r="AY143" i="25" s="1"/>
  <c r="AY12" i="26" s="1"/>
  <c r="CP111" i="25"/>
  <c r="CP143" i="25" s="1"/>
  <c r="CP12" i="26" s="1"/>
  <c r="CP34" i="25"/>
  <c r="CP81" i="27" s="1"/>
  <c r="CH111" i="25"/>
  <c r="CH143" i="25" s="1"/>
  <c r="CH12" i="26" s="1"/>
  <c r="CH34" i="25"/>
  <c r="CH81" i="27" s="1"/>
  <c r="AT111" i="25"/>
  <c r="AT143" i="25" s="1"/>
  <c r="AT12" i="26" s="1"/>
  <c r="AT34" i="25"/>
  <c r="AT81" i="27" s="1"/>
  <c r="G111" i="25"/>
  <c r="G143" i="25" s="1"/>
  <c r="G12" i="26" s="1"/>
  <c r="G34" i="25"/>
  <c r="G81" i="27" s="1"/>
  <c r="CL100" i="27"/>
  <c r="CL127" i="25"/>
  <c r="CL161" i="25" s="1"/>
  <c r="V127" i="25"/>
  <c r="V161" i="25" s="1"/>
  <c r="V100" i="27"/>
  <c r="CS100" i="27"/>
  <c r="CS127" i="25"/>
  <c r="CS161" i="25" s="1"/>
  <c r="R100" i="27"/>
  <c r="R127" i="25"/>
  <c r="R161" i="25" s="1"/>
  <c r="DM127" i="25"/>
  <c r="DM161" i="25" s="1"/>
  <c r="DM100" i="27"/>
  <c r="CR34" i="25"/>
  <c r="CR81" i="27" s="1"/>
  <c r="CR111" i="25"/>
  <c r="CR143" i="25" s="1"/>
  <c r="CR12" i="26" s="1"/>
  <c r="CW127" i="25"/>
  <c r="CW161" i="25" s="1"/>
  <c r="CW100" i="27"/>
  <c r="AR100" i="27"/>
  <c r="AR127" i="25"/>
  <c r="AR161" i="25" s="1"/>
  <c r="DU111" i="25"/>
  <c r="DU143" i="25" s="1"/>
  <c r="DU12" i="26" s="1"/>
  <c r="DU34" i="25"/>
  <c r="DU81" i="27" s="1"/>
  <c r="BE100" i="27"/>
  <c r="BE127" i="25"/>
  <c r="BE161" i="25" s="1"/>
  <c r="U111" i="25"/>
  <c r="U143" i="25" s="1"/>
  <c r="U12" i="26" s="1"/>
  <c r="U34" i="25"/>
  <c r="U81" i="27" s="1"/>
  <c r="CA34" i="25"/>
  <c r="CA81" i="27" s="1"/>
  <c r="CA111" i="25"/>
  <c r="CA143" i="25" s="1"/>
  <c r="CA12" i="26" s="1"/>
  <c r="DF111" i="25"/>
  <c r="DF143" i="25" s="1"/>
  <c r="DF12" i="26" s="1"/>
  <c r="DF34" i="25"/>
  <c r="DF81" i="27" s="1"/>
  <c r="CK100" i="27"/>
  <c r="CK127" i="25"/>
  <c r="CK161" i="25" s="1"/>
  <c r="Q34" i="25"/>
  <c r="Q81" i="27" s="1"/>
  <c r="Q111" i="25"/>
  <c r="Q143" i="25" s="1"/>
  <c r="Q12" i="26" s="1"/>
  <c r="CN127" i="25"/>
  <c r="CN161" i="25" s="1"/>
  <c r="CN100" i="27"/>
  <c r="BZ111" i="25"/>
  <c r="BZ143" i="25" s="1"/>
  <c r="BZ12" i="26" s="1"/>
  <c r="BZ34" i="25"/>
  <c r="BZ81" i="27" s="1"/>
  <c r="N111" i="25"/>
  <c r="N143" i="25" s="1"/>
  <c r="N12" i="26" s="1"/>
  <c r="N34" i="25"/>
  <c r="N81" i="27" s="1"/>
  <c r="AL127" i="25"/>
  <c r="AL161" i="25" s="1"/>
  <c r="AL100" i="27"/>
  <c r="AZ111" i="25"/>
  <c r="AZ143" i="25" s="1"/>
  <c r="AZ12" i="26" s="1"/>
  <c r="AZ34" i="25"/>
  <c r="AZ81" i="27" s="1"/>
  <c r="AN127" i="25"/>
  <c r="AN161" i="25" s="1"/>
  <c r="AN100" i="27"/>
  <c r="BQ111" i="25"/>
  <c r="BQ143" i="25" s="1"/>
  <c r="BQ12" i="26" s="1"/>
  <c r="BQ34" i="25"/>
  <c r="BQ81" i="27" s="1"/>
  <c r="DJ100" i="27"/>
  <c r="DJ127" i="25"/>
  <c r="DJ161" i="25" s="1"/>
  <c r="DC100" i="27"/>
  <c r="DC127" i="25"/>
  <c r="DC161" i="25" s="1"/>
  <c r="BX127" i="25"/>
  <c r="BX161" i="25" s="1"/>
  <c r="BX100" i="27"/>
  <c r="J34" i="25"/>
  <c r="J81" i="27" s="1"/>
  <c r="J111" i="25"/>
  <c r="J143" i="25" s="1"/>
  <c r="J12" i="26" s="1"/>
  <c r="BK127" i="25"/>
  <c r="BK161" i="25" s="1"/>
  <c r="BK100" i="27"/>
  <c r="K34" i="25"/>
  <c r="K81" i="27" s="1"/>
  <c r="K111" i="25"/>
  <c r="K143" i="25" s="1"/>
  <c r="K12" i="26" s="1"/>
  <c r="BV100" i="27"/>
  <c r="BV127" i="25"/>
  <c r="BV161" i="25" s="1"/>
  <c r="CT34" i="25"/>
  <c r="CT81" i="27" s="1"/>
  <c r="CT111" i="25"/>
  <c r="CT143" i="25" s="1"/>
  <c r="CT12" i="26" s="1"/>
  <c r="E127" i="25"/>
  <c r="E161" i="25" s="1"/>
  <c r="E100" i="27"/>
  <c r="CL34" i="25"/>
  <c r="CL81" i="27" s="1"/>
  <c r="CL111" i="25"/>
  <c r="CL143" i="25" s="1"/>
  <c r="CL12" i="26" s="1"/>
  <c r="V111" i="25"/>
  <c r="V143" i="25" s="1"/>
  <c r="V12" i="26" s="1"/>
  <c r="V34" i="25"/>
  <c r="V81" i="27" s="1"/>
  <c r="AO100" i="27"/>
  <c r="AO127" i="25"/>
  <c r="AO161" i="25" s="1"/>
  <c r="AA100" i="27"/>
  <c r="AA127" i="25"/>
  <c r="AA161" i="25" s="1"/>
  <c r="DM111" i="25"/>
  <c r="DM143" i="25" s="1"/>
  <c r="DM12" i="26" s="1"/>
  <c r="DM34" i="25"/>
  <c r="DM81" i="27" s="1"/>
  <c r="DI100" i="27"/>
  <c r="DI127" i="25"/>
  <c r="DI161" i="25" s="1"/>
  <c r="CW111" i="25"/>
  <c r="CW143" i="25" s="1"/>
  <c r="CW12" i="26" s="1"/>
  <c r="CW34" i="25"/>
  <c r="CW81" i="27" s="1"/>
  <c r="AR34" i="25"/>
  <c r="AR81" i="27" s="1"/>
  <c r="AR111" i="25"/>
  <c r="AR143" i="25" s="1"/>
  <c r="AR12" i="26" s="1"/>
  <c r="CC100" i="27"/>
  <c r="CC127" i="25"/>
  <c r="CC161" i="25" s="1"/>
  <c r="AJ100" i="27"/>
  <c r="AJ127" i="25"/>
  <c r="AJ161" i="25" s="1"/>
  <c r="CK34" i="25"/>
  <c r="CK81" i="27" s="1"/>
  <c r="CK111" i="25"/>
  <c r="CK143" i="25" s="1"/>
  <c r="CK12" i="26" s="1"/>
  <c r="CN111" i="25"/>
  <c r="CN143" i="25" s="1"/>
  <c r="CN12" i="26" s="1"/>
  <c r="CN34" i="25"/>
  <c r="CN81" i="27" s="1"/>
  <c r="BZ127" i="25"/>
  <c r="BZ161" i="25" s="1"/>
  <c r="BZ100" i="27"/>
  <c r="DT127" i="25"/>
  <c r="DT161" i="25" s="1"/>
  <c r="DT100" i="27"/>
  <c r="AN34" i="25"/>
  <c r="AN81" i="27" s="1"/>
  <c r="AN111" i="25"/>
  <c r="AN143" i="25" s="1"/>
  <c r="AN12" i="26" s="1"/>
  <c r="CM34" i="25"/>
  <c r="CM81" i="27" s="1"/>
  <c r="CM111" i="25"/>
  <c r="CM143" i="25" s="1"/>
  <c r="CM12" i="26" s="1"/>
  <c r="DJ34" i="25"/>
  <c r="DJ81" i="27" s="1"/>
  <c r="DJ111" i="25"/>
  <c r="DJ143" i="25" s="1"/>
  <c r="DJ12" i="26" s="1"/>
  <c r="CB34" i="25"/>
  <c r="CB81" i="27" s="1"/>
  <c r="CB111" i="25"/>
  <c r="CB143" i="25" s="1"/>
  <c r="CB12" i="26" s="1"/>
  <c r="DC34" i="25"/>
  <c r="DC81" i="27" s="1"/>
  <c r="DC111" i="25"/>
  <c r="DC143" i="25" s="1"/>
  <c r="DC12" i="26" s="1"/>
  <c r="CQ111" i="25"/>
  <c r="CQ143" i="25" s="1"/>
  <c r="CQ12" i="26" s="1"/>
  <c r="CQ34" i="25"/>
  <c r="CQ81" i="27" s="1"/>
  <c r="BX34" i="25"/>
  <c r="BX81" i="27" s="1"/>
  <c r="BX111" i="25"/>
  <c r="BX143" i="25" s="1"/>
  <c r="BX12" i="26" s="1"/>
  <c r="O127" i="25"/>
  <c r="O161" i="25" s="1"/>
  <c r="O100" i="27"/>
  <c r="X34" i="25"/>
  <c r="X81" i="27" s="1"/>
  <c r="X111" i="25"/>
  <c r="X143" i="25" s="1"/>
  <c r="X12" i="26" s="1"/>
  <c r="BK111" i="25"/>
  <c r="BK143" i="25" s="1"/>
  <c r="BK12" i="26" s="1"/>
  <c r="BK34" i="25"/>
  <c r="BK81" i="27" s="1"/>
  <c r="S34" i="25"/>
  <c r="S81" i="27" s="1"/>
  <c r="S111" i="25"/>
  <c r="S143" i="25" s="1"/>
  <c r="S12" i="26" s="1"/>
  <c r="BV34" i="25"/>
  <c r="BV81" i="27" s="1"/>
  <c r="BV111" i="25"/>
  <c r="BV143" i="25" s="1"/>
  <c r="BV12" i="26" s="1"/>
  <c r="BM100" i="27"/>
  <c r="BM127" i="25"/>
  <c r="BM161" i="25" s="1"/>
  <c r="DN111" i="25"/>
  <c r="DN143" i="25" s="1"/>
  <c r="DN12" i="26" s="1"/>
  <c r="DN34" i="25"/>
  <c r="DN81" i="27" s="1"/>
  <c r="CP127" i="25"/>
  <c r="CP161" i="25" s="1"/>
  <c r="CP100" i="27"/>
  <c r="DB100" i="27"/>
  <c r="DB127" i="25"/>
  <c r="DB161" i="25" s="1"/>
  <c r="E111" i="25"/>
  <c r="E34" i="25"/>
  <c r="BN100" i="27"/>
  <c r="BN127" i="25"/>
  <c r="BN161" i="25" s="1"/>
  <c r="AO34" i="25"/>
  <c r="AO81" i="27" s="1"/>
  <c r="AO111" i="25"/>
  <c r="AO143" i="25" s="1"/>
  <c r="AO12" i="26" s="1"/>
  <c r="AA34" i="25"/>
  <c r="AA81" i="27" s="1"/>
  <c r="AA111" i="25"/>
  <c r="AA143" i="25" s="1"/>
  <c r="AA12" i="26" s="1"/>
  <c r="BJ127" i="25"/>
  <c r="BJ161" i="25" s="1"/>
  <c r="BJ100" i="27"/>
  <c r="DI34" i="25"/>
  <c r="DI81" i="27" s="1"/>
  <c r="DI111" i="25"/>
  <c r="DI143" i="25" s="1"/>
  <c r="DI12" i="26" s="1"/>
  <c r="CJ127" i="25"/>
  <c r="CJ161" i="25" s="1"/>
  <c r="CJ100" i="27"/>
  <c r="BL34" i="25"/>
  <c r="BL81" i="27" s="1"/>
  <c r="BL111" i="25"/>
  <c r="BL143" i="25" s="1"/>
  <c r="BL12" i="26" s="1"/>
  <c r="CC34" i="25"/>
  <c r="CC81" i="27" s="1"/>
  <c r="CC111" i="25"/>
  <c r="CC143" i="25" s="1"/>
  <c r="CC12" i="26" s="1"/>
  <c r="AC111" i="25"/>
  <c r="AC143" i="25" s="1"/>
  <c r="AC12" i="26" s="1"/>
  <c r="AC34" i="25"/>
  <c r="AC81" i="27" s="1"/>
  <c r="U127" i="25"/>
  <c r="U161" i="25" s="1"/>
  <c r="U100" i="27"/>
  <c r="W127" i="25"/>
  <c r="W161" i="25" s="1"/>
  <c r="W100" i="27"/>
  <c r="AJ111" i="25"/>
  <c r="AJ143" i="25" s="1"/>
  <c r="AJ12" i="26" s="1"/>
  <c r="AJ34" i="25"/>
  <c r="AJ81" i="27" s="1"/>
  <c r="DL100" i="27"/>
  <c r="DL127" i="25"/>
  <c r="DL161" i="25" s="1"/>
  <c r="Z100" i="27"/>
  <c r="Z127" i="25"/>
  <c r="DT34" i="25"/>
  <c r="DT81" i="27" s="1"/>
  <c r="DT111" i="25"/>
  <c r="DT143" i="25" s="1"/>
  <c r="DT12" i="26" s="1"/>
  <c r="AV127" i="25"/>
  <c r="AV161" i="25" s="1"/>
  <c r="AV100" i="27"/>
  <c r="BQ127" i="25"/>
  <c r="BQ161" i="25" s="1"/>
  <c r="BQ100" i="27"/>
  <c r="BH111" i="25"/>
  <c r="BH143" i="25" s="1"/>
  <c r="BH12" i="26" s="1"/>
  <c r="BH34" i="25"/>
  <c r="BH81" i="27" s="1"/>
  <c r="CQ127" i="25"/>
  <c r="CQ161" i="25" s="1"/>
  <c r="CQ100" i="27"/>
  <c r="BP100" i="27"/>
  <c r="BP127" i="25"/>
  <c r="BP161" i="25" s="1"/>
  <c r="O34" i="25"/>
  <c r="O81" i="27" s="1"/>
  <c r="O111" i="25"/>
  <c r="O143" i="25" s="1"/>
  <c r="O12" i="26" s="1"/>
  <c r="X100" i="27"/>
  <c r="X127" i="25"/>
  <c r="X161" i="25" s="1"/>
  <c r="P127" i="25"/>
  <c r="P161" i="25" s="1"/>
  <c r="P100" i="27"/>
  <c r="S100" i="27"/>
  <c r="S127" i="25"/>
  <c r="S161" i="25" s="1"/>
  <c r="BO100" i="27"/>
  <c r="BO127" i="25"/>
  <c r="BO161" i="25" s="1"/>
  <c r="BM34" i="25"/>
  <c r="BM81" i="27" s="1"/>
  <c r="BM111" i="25"/>
  <c r="BM143" i="25" s="1"/>
  <c r="BM12" i="26" s="1"/>
  <c r="AX34" i="25"/>
  <c r="AX81" i="27" s="1"/>
  <c r="AX111" i="25"/>
  <c r="AX143" i="25" s="1"/>
  <c r="AX12" i="26" s="1"/>
  <c r="DB34" i="25"/>
  <c r="DB81" i="27" s="1"/>
  <c r="DB111" i="25"/>
  <c r="DB143" i="25" s="1"/>
  <c r="DB12" i="26" s="1"/>
  <c r="I100" i="27"/>
  <c r="I127" i="25"/>
  <c r="I161" i="25" s="1"/>
  <c r="DG34" i="25"/>
  <c r="DG81" i="27" s="1"/>
  <c r="DG111" i="25"/>
  <c r="DG143" i="25" s="1"/>
  <c r="DG12" i="26" s="1"/>
  <c r="BN34" i="25"/>
  <c r="BN81" i="27" s="1"/>
  <c r="BN111" i="25"/>
  <c r="BN143" i="25" s="1"/>
  <c r="BN12" i="26" s="1"/>
  <c r="AD127" i="25"/>
  <c r="AD161" i="25" s="1"/>
  <c r="AD100" i="27"/>
  <c r="AI100" i="27"/>
  <c r="AI127" i="25"/>
  <c r="AI161" i="25" s="1"/>
  <c r="BJ111" i="25"/>
  <c r="BJ143" i="25" s="1"/>
  <c r="BJ12" i="26" s="1"/>
  <c r="BJ34" i="25"/>
  <c r="BJ81" i="27" s="1"/>
  <c r="DQ100" i="27"/>
  <c r="DQ127" i="25"/>
  <c r="DQ161" i="25" s="1"/>
  <c r="CJ34" i="25"/>
  <c r="CJ81" i="27" s="1"/>
  <c r="CJ111" i="25"/>
  <c r="CJ143" i="25" s="1"/>
  <c r="CJ12" i="26" s="1"/>
  <c r="BL127" i="25"/>
  <c r="BL161" i="25" s="1"/>
  <c r="BL100" i="27"/>
  <c r="DE111" i="25"/>
  <c r="DE143" i="25" s="1"/>
  <c r="DE12" i="26" s="1"/>
  <c r="DE34" i="25"/>
  <c r="DE81" i="27" s="1"/>
  <c r="AC127" i="25"/>
  <c r="AC161" i="25" s="1"/>
  <c r="AC100" i="27"/>
  <c r="W111" i="25"/>
  <c r="W143" i="25" s="1"/>
  <c r="W12" i="26" s="1"/>
  <c r="W34" i="25"/>
  <c r="W81" i="27" s="1"/>
  <c r="DO127" i="25"/>
  <c r="DO161" i="25" s="1"/>
  <c r="DO100" i="27"/>
  <c r="DL111" i="25"/>
  <c r="DL143" i="25" s="1"/>
  <c r="DL12" i="26" s="1"/>
  <c r="DL34" i="25"/>
  <c r="DL81" i="27" s="1"/>
  <c r="CZ127" i="25"/>
  <c r="CZ161" i="25" s="1"/>
  <c r="CZ100" i="27"/>
  <c r="BR127" i="25"/>
  <c r="BR161" i="25" s="1"/>
  <c r="BR100" i="27"/>
  <c r="Z34" i="25"/>
  <c r="Z81" i="27" s="1"/>
  <c r="Z111" i="25"/>
  <c r="Z143" i="25" s="1"/>
  <c r="AG100" i="27"/>
  <c r="AG127" i="25"/>
  <c r="AG161" i="25" s="1"/>
  <c r="BT100" i="27"/>
  <c r="BT127" i="25"/>
  <c r="BT161" i="25" s="1"/>
  <c r="AV34" i="25"/>
  <c r="AV81" i="27" s="1"/>
  <c r="AV111" i="25"/>
  <c r="AV143" i="25" s="1"/>
  <c r="T100" i="27"/>
  <c r="T127" i="25"/>
  <c r="T161" i="25" s="1"/>
  <c r="M127" i="25"/>
  <c r="M161" i="25" s="1"/>
  <c r="M100" i="27"/>
  <c r="CM100" i="27"/>
  <c r="CM127" i="25"/>
  <c r="CM161" i="25" s="1"/>
  <c r="CY127" i="25"/>
  <c r="CY161" i="25" s="1"/>
  <c r="CY100" i="27"/>
  <c r="P34" i="25"/>
  <c r="P81" i="27" s="1"/>
  <c r="P111" i="25"/>
  <c r="P143" i="25" s="1"/>
  <c r="P12" i="26" s="1"/>
  <c r="AQ100" i="27"/>
  <c r="AQ127" i="25"/>
  <c r="AQ161" i="25" s="1"/>
  <c r="BO34" i="25"/>
  <c r="BO81" i="27" s="1"/>
  <c r="BO111" i="25"/>
  <c r="BO143" i="25" s="1"/>
  <c r="BO12" i="26" s="1"/>
  <c r="AS127" i="25"/>
  <c r="AS161" i="25" s="1"/>
  <c r="AS100" i="27"/>
  <c r="DN127" i="25"/>
  <c r="DN161" i="25" s="1"/>
  <c r="DN100" i="27"/>
  <c r="AP34" i="25"/>
  <c r="AP81" i="27" s="1"/>
  <c r="AP111" i="25"/>
  <c r="AP143" i="25" s="1"/>
  <c r="AP12" i="26" s="1"/>
  <c r="I34" i="25"/>
  <c r="I81" i="27" s="1"/>
  <c r="I111" i="25"/>
  <c r="I143" i="25" s="1"/>
  <c r="I12" i="26" s="1"/>
  <c r="AD111" i="25"/>
  <c r="AD143" i="25" s="1"/>
  <c r="AD12" i="26" s="1"/>
  <c r="AD34" i="25"/>
  <c r="AD81" i="27" s="1"/>
  <c r="DA100" i="27"/>
  <c r="DA127" i="25"/>
  <c r="DA161" i="25" s="1"/>
  <c r="AI34" i="25"/>
  <c r="AI81" i="27" s="1"/>
  <c r="AI111" i="25"/>
  <c r="AI143" i="25" s="1"/>
  <c r="AI12" i="26" s="1"/>
  <c r="DQ34" i="25"/>
  <c r="DQ81" i="27" s="1"/>
  <c r="DQ111" i="25"/>
  <c r="DQ143" i="25" s="1"/>
  <c r="DQ12" i="26" s="1"/>
  <c r="CG127" i="25"/>
  <c r="CG161" i="25" s="1"/>
  <c r="CG100" i="27"/>
  <c r="AF34" i="25"/>
  <c r="AF81" i="27" s="1"/>
  <c r="AF111" i="25"/>
  <c r="AF143" i="25" s="1"/>
  <c r="AF12" i="26" s="1"/>
  <c r="BA111" i="25"/>
  <c r="BA143" i="25" s="1"/>
  <c r="BA12" i="26" s="1"/>
  <c r="BA34" i="25"/>
  <c r="BA81" i="27" s="1"/>
  <c r="CI127" i="25"/>
  <c r="CI161" i="25" s="1"/>
  <c r="CI100" i="27"/>
  <c r="DS34" i="25"/>
  <c r="DS81" i="27" s="1"/>
  <c r="DS111" i="25"/>
  <c r="DS143" i="25" s="1"/>
  <c r="DS12" i="26" s="1"/>
  <c r="DO111" i="25"/>
  <c r="DO143" i="25" s="1"/>
  <c r="DO12" i="26" s="1"/>
  <c r="DO34" i="25"/>
  <c r="DO81" i="27" s="1"/>
  <c r="BI127" i="25"/>
  <c r="BI161" i="25" s="1"/>
  <c r="BI100" i="27"/>
  <c r="CZ34" i="25"/>
  <c r="CZ81" i="27" s="1"/>
  <c r="CZ111" i="25"/>
  <c r="CZ143" i="25" s="1"/>
  <c r="CZ12" i="26" s="1"/>
  <c r="BR111" i="25"/>
  <c r="BR143" i="25" s="1"/>
  <c r="BR12" i="26" s="1"/>
  <c r="BR34" i="25"/>
  <c r="BR81" i="27" s="1"/>
  <c r="AG34" i="25"/>
  <c r="AG81" i="27" s="1"/>
  <c r="AG111" i="25"/>
  <c r="AG143" i="25" s="1"/>
  <c r="AG12" i="26" s="1"/>
  <c r="T111" i="25"/>
  <c r="T143" i="25" s="1"/>
  <c r="T12" i="26" s="1"/>
  <c r="T34" i="25"/>
  <c r="T81" i="27" s="1"/>
  <c r="M111" i="25"/>
  <c r="M143" i="25" s="1"/>
  <c r="M12" i="26" s="1"/>
  <c r="M34" i="25"/>
  <c r="M81" i="27" s="1"/>
  <c r="BH127" i="25"/>
  <c r="BH161" i="25" s="1"/>
  <c r="BH100" i="27"/>
  <c r="CY111" i="25"/>
  <c r="CY143" i="25" s="1"/>
  <c r="CY12" i="26" s="1"/>
  <c r="CY34" i="25"/>
  <c r="CY81" i="27" s="1"/>
  <c r="BW34" i="25"/>
  <c r="BW81" i="27" s="1"/>
  <c r="BW111" i="25"/>
  <c r="BW143" i="25" s="1"/>
  <c r="BW12" i="26" s="1"/>
  <c r="BP111" i="25"/>
  <c r="BP143" i="25" s="1"/>
  <c r="BP12" i="26" s="1"/>
  <c r="BP34" i="25"/>
  <c r="BP81" i="27" s="1"/>
  <c r="BD127" i="25"/>
  <c r="BD161" i="25" s="1"/>
  <c r="BD100" i="27"/>
  <c r="DK34" i="25"/>
  <c r="DK81" i="27" s="1"/>
  <c r="DK111" i="25"/>
  <c r="DK143" i="25" s="1"/>
  <c r="DK12" i="26" s="1"/>
  <c r="AQ34" i="25"/>
  <c r="AQ81" i="27" s="1"/>
  <c r="AQ111" i="25"/>
  <c r="AQ143" i="25" s="1"/>
  <c r="AQ12" i="26" s="1"/>
  <c r="AE127" i="25"/>
  <c r="AE161" i="25" s="1"/>
  <c r="AE100" i="27"/>
  <c r="AS111" i="25"/>
  <c r="AS143" i="25" s="1"/>
  <c r="AS12" i="26" s="1"/>
  <c r="AS34" i="25"/>
  <c r="AS81" i="27" s="1"/>
  <c r="BC127" i="25"/>
  <c r="BC161" i="25" s="1"/>
  <c r="BC100" i="27"/>
  <c r="BS127" i="25"/>
  <c r="BS161" i="25" s="1"/>
  <c r="BS100" i="27"/>
  <c r="DR34" i="25"/>
  <c r="DR81" i="27" s="1"/>
  <c r="DR111" i="25"/>
  <c r="DR143" i="25" s="1"/>
  <c r="DR12" i="26" s="1"/>
  <c r="AX100" i="27"/>
  <c r="AX127" i="25"/>
  <c r="AX161" i="25" s="1"/>
  <c r="AP100" i="27"/>
  <c r="AP127" i="25"/>
  <c r="AP161" i="25" s="1"/>
  <c r="DG127" i="25"/>
  <c r="DG161" i="25" s="1"/>
  <c r="DG100" i="27"/>
  <c r="BB127" i="25"/>
  <c r="BB161" i="25" s="1"/>
  <c r="BB100" i="27"/>
  <c r="DA34" i="25"/>
  <c r="DA81" i="27" s="1"/>
  <c r="DA111" i="25"/>
  <c r="DA143" i="25" s="1"/>
  <c r="DA12" i="26" s="1"/>
  <c r="AU127" i="25"/>
  <c r="AU161" i="25" s="1"/>
  <c r="AU100" i="27"/>
  <c r="AH100" i="27"/>
  <c r="AH127" i="25"/>
  <c r="AH161" i="25" s="1"/>
  <c r="CG111" i="25"/>
  <c r="CG143" i="25" s="1"/>
  <c r="CG12" i="26" s="1"/>
  <c r="CG34" i="25"/>
  <c r="CG81" i="27" s="1"/>
  <c r="DE127" i="25"/>
  <c r="DE161" i="25" s="1"/>
  <c r="DE100" i="27"/>
  <c r="BA127" i="25"/>
  <c r="BA161" i="25" s="1"/>
  <c r="BA100" i="27"/>
  <c r="AW34" i="25"/>
  <c r="AW81" i="27" s="1"/>
  <c r="AW111" i="25"/>
  <c r="AW143" i="25" s="1"/>
  <c r="AW12" i="26" s="1"/>
  <c r="CI111" i="25"/>
  <c r="CI143" i="25" s="1"/>
  <c r="CI12" i="26" s="1"/>
  <c r="CI34" i="25"/>
  <c r="CI81" i="27" s="1"/>
  <c r="DS100" i="27"/>
  <c r="DS127" i="25"/>
  <c r="DS161" i="25" s="1"/>
  <c r="BF100" i="27"/>
  <c r="BF127" i="25"/>
  <c r="BF161" i="25" s="1"/>
  <c r="BI111" i="25"/>
  <c r="BI143" i="25" s="1"/>
  <c r="BI12" i="26" s="1"/>
  <c r="BI34" i="25"/>
  <c r="BI81" i="27" s="1"/>
  <c r="DH127" i="25"/>
  <c r="DH161" i="25" s="1"/>
  <c r="DH100" i="27"/>
  <c r="AK127" i="25"/>
  <c r="AK161" i="25" s="1"/>
  <c r="AK100" i="27"/>
  <c r="BT34" i="25"/>
  <c r="BT81" i="27" s="1"/>
  <c r="BT111" i="25"/>
  <c r="BT143" i="25" s="1"/>
  <c r="BT12" i="26" s="1"/>
  <c r="AB127" i="25"/>
  <c r="AB161" i="25" s="1"/>
  <c r="AB100" i="27"/>
  <c r="CV100" i="27"/>
  <c r="CV127" i="25"/>
  <c r="CV161" i="25" s="1"/>
  <c r="H127" i="25"/>
  <c r="H161" i="25" s="1"/>
  <c r="H100" i="27"/>
  <c r="BW100" i="27"/>
  <c r="BW127" i="25"/>
  <c r="BW161" i="25" s="1"/>
  <c r="L111" i="25"/>
  <c r="L143" i="25" s="1"/>
  <c r="L12" i="26" s="1"/>
  <c r="L34" i="25"/>
  <c r="L81" i="27" s="1"/>
  <c r="BD34" i="25"/>
  <c r="BD81" i="27" s="1"/>
  <c r="BD111" i="25"/>
  <c r="BD143" i="25" s="1"/>
  <c r="BD12" i="26" s="1"/>
  <c r="AE34" i="25"/>
  <c r="AE81" i="27" s="1"/>
  <c r="AE111" i="25"/>
  <c r="AE143" i="25" s="1"/>
  <c r="AE12" i="26" s="1"/>
  <c r="BG100" i="27"/>
  <c r="BG127" i="25"/>
  <c r="BG161" i="25" s="1"/>
  <c r="BC111" i="25"/>
  <c r="BC143" i="25" s="1"/>
  <c r="BC12" i="26" s="1"/>
  <c r="BC34" i="25"/>
  <c r="BC81" i="27" s="1"/>
  <c r="BS34" i="25"/>
  <c r="BS81" i="27" s="1"/>
  <c r="BS111" i="25"/>
  <c r="BS143" i="25" s="1"/>
  <c r="BS12" i="26" s="1"/>
  <c r="CU100" i="27"/>
  <c r="CU127" i="25"/>
  <c r="CU161" i="25" s="1"/>
  <c r="BB111" i="25"/>
  <c r="BB143" i="25" s="1"/>
  <c r="BB12" i="26" s="1"/>
  <c r="BB34" i="25"/>
  <c r="BB81" i="27" s="1"/>
  <c r="CD100" i="27"/>
  <c r="CD127" i="25"/>
  <c r="CD161" i="25" s="1"/>
  <c r="CS34" i="25"/>
  <c r="CS81" i="27" s="1"/>
  <c r="CS111" i="25"/>
  <c r="CS143" i="25" s="1"/>
  <c r="CS12" i="26" s="1"/>
  <c r="AU111" i="25"/>
  <c r="AU143" i="25" s="1"/>
  <c r="AU12" i="26" s="1"/>
  <c r="AU34" i="25"/>
  <c r="AU81" i="27" s="1"/>
  <c r="F127" i="25"/>
  <c r="F161" i="25" s="1"/>
  <c r="F100" i="27"/>
  <c r="AH34" i="25"/>
  <c r="AH81" i="27" s="1"/>
  <c r="AH111" i="25"/>
  <c r="AH143" i="25" s="1"/>
  <c r="AH12" i="26" s="1"/>
  <c r="CO127" i="25"/>
  <c r="CO161" i="25" s="1"/>
  <c r="CO100" i="27"/>
  <c r="AF127" i="25"/>
  <c r="AF161" i="25" s="1"/>
  <c r="AF100" i="27"/>
  <c r="BU100" i="27"/>
  <c r="BU127" i="25"/>
  <c r="BU161" i="25" s="1"/>
  <c r="BF34" i="25"/>
  <c r="BF81" i="27" s="1"/>
  <c r="BF111" i="25"/>
  <c r="BF143" i="25" s="1"/>
  <c r="BF12" i="26" s="1"/>
  <c r="DH34" i="25"/>
  <c r="DH81" i="27" s="1"/>
  <c r="DH111" i="25"/>
  <c r="DH143" i="25" s="1"/>
  <c r="DH12" i="26" s="1"/>
  <c r="CF100" i="27"/>
  <c r="CF127" i="25"/>
  <c r="CF161" i="25" s="1"/>
  <c r="AK111" i="25"/>
  <c r="AK143" i="25" s="1"/>
  <c r="AK12" i="26" s="1"/>
  <c r="AK34" i="25"/>
  <c r="AK81" i="27" s="1"/>
  <c r="DD127" i="25"/>
  <c r="DD161" i="25" s="1"/>
  <c r="DD100" i="27"/>
  <c r="Y100" i="27"/>
  <c r="Y127" i="25"/>
  <c r="Y161" i="25" s="1"/>
  <c r="AB111" i="25"/>
  <c r="AB143" i="25" s="1"/>
  <c r="AB12" i="26" s="1"/>
  <c r="AB34" i="25"/>
  <c r="AB81" i="27" s="1"/>
  <c r="BY127" i="25"/>
  <c r="BY161" i="25" s="1"/>
  <c r="BY100" i="27"/>
  <c r="DP100" i="27"/>
  <c r="DP127" i="25"/>
  <c r="DP161" i="25" s="1"/>
  <c r="CV111" i="25"/>
  <c r="CV143" i="25" s="1"/>
  <c r="CV12" i="26" s="1"/>
  <c r="CV34" i="25"/>
  <c r="CV81" i="27" s="1"/>
  <c r="H34" i="25"/>
  <c r="H81" i="27" s="1"/>
  <c r="H111" i="25"/>
  <c r="H143" i="25" s="1"/>
  <c r="H12" i="26" s="1"/>
  <c r="CE100" i="27"/>
  <c r="CE127" i="25"/>
  <c r="CE161" i="25" s="1"/>
  <c r="DK100" i="27"/>
  <c r="DK127" i="25"/>
  <c r="DK161" i="25" s="1"/>
  <c r="AM127" i="25"/>
  <c r="AM161" i="25" s="1"/>
  <c r="AM100" i="27"/>
  <c r="BG34" i="25"/>
  <c r="BG81" i="27" s="1"/>
  <c r="BG111" i="25"/>
  <c r="BG143" i="25" s="1"/>
  <c r="BG12" i="26" s="1"/>
  <c r="CX127" i="25"/>
  <c r="CX161" i="25" s="1"/>
  <c r="CX100" i="27"/>
  <c r="AY100" i="27"/>
  <c r="AY127" i="25"/>
  <c r="AY161" i="25" s="1"/>
  <c r="DR100" i="27"/>
  <c r="DR127" i="25"/>
  <c r="DR161" i="25" s="1"/>
  <c r="CH127" i="25"/>
  <c r="CH161" i="25" s="1"/>
  <c r="CH100" i="27"/>
  <c r="CT100" i="27"/>
  <c r="CT127" i="25"/>
  <c r="CT161" i="25" s="1"/>
  <c r="CU34" i="25"/>
  <c r="CU81" i="27" s="1"/>
  <c r="CU111" i="25"/>
  <c r="CU143" i="25" s="1"/>
  <c r="CU12" i="26" s="1"/>
  <c r="AT127" i="25"/>
  <c r="AT161" i="25" s="1"/>
  <c r="AT100" i="27"/>
  <c r="G127" i="25"/>
  <c r="G161" i="25" s="1"/>
  <c r="G100" i="27"/>
  <c r="CD34" i="25"/>
  <c r="CD81" i="27" s="1"/>
  <c r="CD111" i="25"/>
  <c r="CD143" i="25" s="1"/>
  <c r="CD12" i="26" s="1"/>
  <c r="R34" i="25"/>
  <c r="R81" i="27" s="1"/>
  <c r="R111" i="25"/>
  <c r="R143" i="25" s="1"/>
  <c r="R12" i="26" s="1"/>
  <c r="F111" i="25"/>
  <c r="F143" i="25" s="1"/>
  <c r="F12" i="26" s="1"/>
  <c r="F34" i="25"/>
  <c r="F81" i="27" s="1"/>
  <c r="BO162" i="25"/>
  <c r="BD162" i="25"/>
  <c r="DA162" i="25"/>
  <c r="X162" i="25"/>
  <c r="AS162" i="25"/>
  <c r="AM162" i="25"/>
  <c r="AK162" i="25"/>
  <c r="CH162" i="25"/>
  <c r="BZ162" i="25"/>
  <c r="CW162" i="25"/>
  <c r="CZ162" i="25"/>
  <c r="BN162" i="25"/>
  <c r="DR162" i="25"/>
  <c r="BU162" i="25"/>
  <c r="DP162" i="25"/>
  <c r="Q162" i="25"/>
  <c r="CQ162" i="25"/>
  <c r="AR162" i="25"/>
  <c r="CC162" i="25"/>
  <c r="CI162" i="25"/>
  <c r="BL162" i="25"/>
  <c r="AE162" i="25"/>
  <c r="CG162" i="25"/>
  <c r="BJ162" i="25"/>
  <c r="BK162" i="25"/>
  <c r="AQ162" i="25"/>
  <c r="BA162" i="25"/>
  <c r="U162" i="25"/>
  <c r="DF162" i="25"/>
  <c r="DD162" i="25"/>
  <c r="BV162" i="25"/>
  <c r="BF162" i="25"/>
  <c r="CE162" i="25"/>
  <c r="AB162" i="25"/>
  <c r="DQ162" i="25"/>
  <c r="CJ162" i="25"/>
  <c r="Z162" i="25"/>
  <c r="AG162" i="25"/>
  <c r="DU162" i="25"/>
  <c r="DO162" i="25"/>
  <c r="AX162" i="25"/>
  <c r="AA162" i="25"/>
  <c r="CB162" i="25"/>
  <c r="AY162" i="25"/>
  <c r="CV162" i="25"/>
  <c r="BX162" i="25"/>
  <c r="AN162" i="25"/>
  <c r="AU162" i="25"/>
  <c r="H162" i="25"/>
  <c r="DE162" i="25"/>
  <c r="BC162" i="25"/>
  <c r="CM162" i="25"/>
  <c r="BR162" i="25"/>
  <c r="DS162" i="25"/>
  <c r="CN162" i="25"/>
  <c r="CF162" i="25"/>
  <c r="DB162" i="25"/>
  <c r="I162" i="25"/>
  <c r="K162" i="25"/>
  <c r="DG162" i="25"/>
  <c r="BS162" i="25"/>
  <c r="DN162" i="25"/>
  <c r="W162" i="25"/>
  <c r="BB162" i="25"/>
  <c r="DC162" i="25"/>
  <c r="G162" i="25"/>
  <c r="AP162" i="25"/>
  <c r="R162" i="25"/>
  <c r="CL162" i="25"/>
  <c r="S162" i="25"/>
  <c r="V162" i="25"/>
  <c r="CU162" i="25"/>
  <c r="L162" i="25"/>
  <c r="CR162" i="25"/>
  <c r="AH162" i="25"/>
  <c r="BM162" i="25"/>
  <c r="CS162" i="25"/>
  <c r="AF162" i="25"/>
  <c r="P162" i="25"/>
  <c r="AT162" i="25"/>
  <c r="M162" i="25"/>
  <c r="DM162" i="25"/>
  <c r="AV162" i="25"/>
  <c r="DT162" i="25"/>
  <c r="BI162" i="25"/>
  <c r="AI162" i="25"/>
  <c r="DI162" i="25"/>
  <c r="BH162" i="25"/>
  <c r="DH162" i="25"/>
  <c r="CA162" i="25"/>
  <c r="AZ162" i="25"/>
  <c r="O162" i="25"/>
  <c r="DJ162" i="25"/>
  <c r="AO162" i="25"/>
  <c r="CO162" i="25"/>
  <c r="BE162" i="25"/>
  <c r="AC162" i="25"/>
  <c r="CD162" i="25"/>
  <c r="CY162" i="25"/>
  <c r="BQ162" i="25"/>
  <c r="AL162" i="25"/>
  <c r="BW162" i="25"/>
  <c r="DK162" i="25"/>
  <c r="BP162" i="25"/>
  <c r="BT162" i="25"/>
  <c r="CK162" i="25"/>
  <c r="E162" i="25"/>
  <c r="CP162" i="25"/>
  <c r="BY162" i="25"/>
  <c r="Y162" i="25"/>
  <c r="BG162" i="25"/>
  <c r="AD162" i="25"/>
  <c r="CX162" i="25"/>
  <c r="J162" i="25"/>
  <c r="N162" i="25"/>
  <c r="CT162" i="25"/>
  <c r="AJ162" i="25"/>
  <c r="T162" i="25"/>
  <c r="AW162" i="25"/>
  <c r="DL162" i="25"/>
  <c r="X11" i="26"/>
  <c r="AW11" i="26"/>
  <c r="BH11" i="26"/>
  <c r="Y11" i="26"/>
  <c r="AJ11" i="26"/>
  <c r="AE11" i="26"/>
  <c r="P11" i="26"/>
  <c r="BP11" i="26"/>
  <c r="AF11" i="26"/>
  <c r="BL11" i="26"/>
  <c r="V11" i="26"/>
  <c r="DJ112" i="25"/>
  <c r="DJ144" i="25" s="1"/>
  <c r="DJ13" i="26" s="1"/>
  <c r="CO112" i="25"/>
  <c r="CO144" i="25" s="1"/>
  <c r="CO13" i="26" s="1"/>
  <c r="BE112" i="25"/>
  <c r="BE144" i="25" s="1"/>
  <c r="BE13" i="26" s="1"/>
  <c r="BO112" i="25"/>
  <c r="BO144" i="25" s="1"/>
  <c r="BO13" i="26" s="1"/>
  <c r="AC112" i="25"/>
  <c r="AC144" i="25" s="1"/>
  <c r="AC13" i="26" s="1"/>
  <c r="CD112" i="25"/>
  <c r="CD144" i="25" s="1"/>
  <c r="CD13" i="26" s="1"/>
  <c r="BQ112" i="25"/>
  <c r="BQ144" i="25" s="1"/>
  <c r="BQ13" i="26" s="1"/>
  <c r="AL112" i="25"/>
  <c r="AL144" i="25" s="1"/>
  <c r="AL13" i="26" s="1"/>
  <c r="BW112" i="25"/>
  <c r="BW144" i="25" s="1"/>
  <c r="BW13" i="26" s="1"/>
  <c r="CV112" i="25"/>
  <c r="CV144" i="25" s="1"/>
  <c r="CV13" i="26" s="1"/>
  <c r="DK112" i="25"/>
  <c r="DK144" i="25" s="1"/>
  <c r="DK13" i="26" s="1"/>
  <c r="V112" i="25"/>
  <c r="V144" i="25" s="1"/>
  <c r="V13" i="26" s="1"/>
  <c r="BT112" i="25"/>
  <c r="BT144" i="25" s="1"/>
  <c r="BT13" i="26" s="1"/>
  <c r="CK112" i="25"/>
  <c r="CK144" i="25" s="1"/>
  <c r="CK13" i="26" s="1"/>
  <c r="E112" i="25"/>
  <c r="CP112" i="25"/>
  <c r="CP144" i="25" s="1"/>
  <c r="CP13" i="26" s="1"/>
  <c r="BG112" i="25"/>
  <c r="BG144" i="25" s="1"/>
  <c r="BG13" i="26" s="1"/>
  <c r="CX112" i="25"/>
  <c r="CX144" i="25" s="1"/>
  <c r="CX13" i="26" s="1"/>
  <c r="J112" i="25"/>
  <c r="J144" i="25" s="1"/>
  <c r="J13" i="26" s="1"/>
  <c r="DI112" i="25"/>
  <c r="DI144" i="25" s="1"/>
  <c r="DI13" i="26" s="1"/>
  <c r="CT112" i="25"/>
  <c r="CT144" i="25" s="1"/>
  <c r="CT13" i="26" s="1"/>
  <c r="T112" i="25"/>
  <c r="T144" i="25" s="1"/>
  <c r="T13" i="26" s="1"/>
  <c r="AW112" i="25"/>
  <c r="AW144" i="25" s="1"/>
  <c r="AW13" i="26" s="1"/>
  <c r="DA112" i="25"/>
  <c r="DA144" i="25" s="1"/>
  <c r="DA13" i="26" s="1"/>
  <c r="X112" i="25"/>
  <c r="X144" i="25" s="1"/>
  <c r="X13" i="26" s="1"/>
  <c r="DN112" i="25"/>
  <c r="DN144" i="25" s="1"/>
  <c r="DN13" i="26" s="1"/>
  <c r="AS112" i="25"/>
  <c r="AS144" i="25" s="1"/>
  <c r="AS13" i="26" s="1"/>
  <c r="AM112" i="25"/>
  <c r="AM144" i="25" s="1"/>
  <c r="AM13" i="26" s="1"/>
  <c r="AK112" i="25"/>
  <c r="AK144" i="25" s="1"/>
  <c r="AK13" i="26" s="1"/>
  <c r="G112" i="25"/>
  <c r="G144" i="25" s="1"/>
  <c r="G13" i="26" s="1"/>
  <c r="CH112" i="25"/>
  <c r="CH144" i="25" s="1"/>
  <c r="CH13" i="26" s="1"/>
  <c r="BZ112" i="25"/>
  <c r="BZ144" i="25" s="1"/>
  <c r="BZ13" i="26" s="1"/>
  <c r="R112" i="25"/>
  <c r="R144" i="25" s="1"/>
  <c r="R13" i="26" s="1"/>
  <c r="CW112" i="25"/>
  <c r="CW144" i="25" s="1"/>
  <c r="CW13" i="26" s="1"/>
  <c r="DR112" i="25"/>
  <c r="DR144" i="25" s="1"/>
  <c r="DR13" i="26" s="1"/>
  <c r="BP112" i="25"/>
  <c r="BP144" i="25" s="1"/>
  <c r="BP13" i="26" s="1"/>
  <c r="DP112" i="25"/>
  <c r="DP144" i="25" s="1"/>
  <c r="DP13" i="26" s="1"/>
  <c r="CR112" i="25"/>
  <c r="CR144" i="25" s="1"/>
  <c r="CR13" i="26" s="1"/>
  <c r="BM112" i="25"/>
  <c r="BM144" i="25" s="1"/>
  <c r="BM13" i="26" s="1"/>
  <c r="AR112" i="25"/>
  <c r="AR144" i="25" s="1"/>
  <c r="AR13" i="26" s="1"/>
  <c r="CC112" i="25"/>
  <c r="CC144" i="25" s="1"/>
  <c r="CC13" i="26" s="1"/>
  <c r="CI112" i="25"/>
  <c r="CI144" i="25" s="1"/>
  <c r="CI13" i="26" s="1"/>
  <c r="BL112" i="25"/>
  <c r="BL144" i="25" s="1"/>
  <c r="BL13" i="26" s="1"/>
  <c r="CG112" i="25"/>
  <c r="CG144" i="25" s="1"/>
  <c r="CG13" i="26" s="1"/>
  <c r="BJ112" i="25"/>
  <c r="BJ144" i="25" s="1"/>
  <c r="BJ13" i="26" s="1"/>
  <c r="AQ112" i="25"/>
  <c r="AQ144" i="25" s="1"/>
  <c r="AQ13" i="26" s="1"/>
  <c r="AT112" i="25"/>
  <c r="AT144" i="25" s="1"/>
  <c r="AT13" i="26" s="1"/>
  <c r="U112" i="25"/>
  <c r="U144" i="25" s="1"/>
  <c r="U13" i="26" s="1"/>
  <c r="DM112" i="25"/>
  <c r="DM144" i="25" s="1"/>
  <c r="DM13" i="26" s="1"/>
  <c r="DF112" i="25"/>
  <c r="DF144" i="25" s="1"/>
  <c r="DF13" i="26" s="1"/>
  <c r="DD112" i="25"/>
  <c r="DD144" i="25" s="1"/>
  <c r="DD13" i="26" s="1"/>
  <c r="BF112" i="25"/>
  <c r="BF144" i="25" s="1"/>
  <c r="BF13" i="26" s="1"/>
  <c r="N112" i="25"/>
  <c r="N144" i="25" s="1"/>
  <c r="N13" i="26" s="1"/>
  <c r="CE112" i="25"/>
  <c r="CE144" i="25" s="1"/>
  <c r="CE13" i="26" s="1"/>
  <c r="AB112" i="25"/>
  <c r="AB144" i="25" s="1"/>
  <c r="AB13" i="26" s="1"/>
  <c r="DQ112" i="25"/>
  <c r="DQ144" i="25" s="1"/>
  <c r="DQ13" i="26" s="1"/>
  <c r="AZ112" i="25"/>
  <c r="AZ144" i="25" s="1"/>
  <c r="AZ13" i="26" s="1"/>
  <c r="Z112" i="25"/>
  <c r="Z144" i="25" s="1"/>
  <c r="Z13" i="26" s="1"/>
  <c r="DU112" i="25"/>
  <c r="DU144" i="25" s="1"/>
  <c r="DU13" i="26" s="1"/>
  <c r="AO112" i="25"/>
  <c r="AO144" i="25" s="1"/>
  <c r="AO13" i="26" s="1"/>
  <c r="DO112" i="25"/>
  <c r="DO144" i="25" s="1"/>
  <c r="DO13" i="26" s="1"/>
  <c r="O112" i="25"/>
  <c r="O144" i="25" s="1"/>
  <c r="O13" i="26" s="1"/>
  <c r="CY112" i="25"/>
  <c r="CY144" i="25" s="1"/>
  <c r="CY13" i="26" s="1"/>
  <c r="AX112" i="25"/>
  <c r="AX144" i="25" s="1"/>
  <c r="AX13" i="26" s="1"/>
  <c r="AA112" i="25"/>
  <c r="AA144" i="25" s="1"/>
  <c r="AA13" i="26" s="1"/>
  <c r="CB112" i="25"/>
  <c r="CB144" i="25" s="1"/>
  <c r="CB13" i="26" s="1"/>
  <c r="AY112" i="25"/>
  <c r="AY144" i="25" s="1"/>
  <c r="AY13" i="26" s="1"/>
  <c r="BN112" i="25"/>
  <c r="BN144" i="25" s="1"/>
  <c r="BN13" i="26" s="1"/>
  <c r="BX112" i="25"/>
  <c r="BX144" i="25" s="1"/>
  <c r="BX13" i="26" s="1"/>
  <c r="AN112" i="25"/>
  <c r="AN144" i="25" s="1"/>
  <c r="AN13" i="26" s="1"/>
  <c r="AU112" i="25"/>
  <c r="AU144" i="25" s="1"/>
  <c r="AU13" i="26" s="1"/>
  <c r="H112" i="25"/>
  <c r="H144" i="25" s="1"/>
  <c r="H13" i="26" s="1"/>
  <c r="DE112" i="25"/>
  <c r="DE144" i="25" s="1"/>
  <c r="DE13" i="26" s="1"/>
  <c r="BY112" i="25"/>
  <c r="BY144" i="25" s="1"/>
  <c r="BY13" i="26" s="1"/>
  <c r="BC112" i="25"/>
  <c r="BC144" i="25" s="1"/>
  <c r="BC13" i="26" s="1"/>
  <c r="Y112" i="25"/>
  <c r="Y144" i="25" s="1"/>
  <c r="Y13" i="26" s="1"/>
  <c r="CM112" i="25"/>
  <c r="CM144" i="25" s="1"/>
  <c r="CM13" i="26" s="1"/>
  <c r="AD112" i="25"/>
  <c r="AD144" i="25" s="1"/>
  <c r="AD13" i="26" s="1"/>
  <c r="BR112" i="25"/>
  <c r="BR144" i="25" s="1"/>
  <c r="BR13" i="26" s="1"/>
  <c r="DS112" i="25"/>
  <c r="DS144" i="25" s="1"/>
  <c r="DS13" i="26" s="1"/>
  <c r="CN112" i="25"/>
  <c r="CN144" i="25" s="1"/>
  <c r="CN13" i="26" s="1"/>
  <c r="CF112" i="25"/>
  <c r="CF144" i="25" s="1"/>
  <c r="CF13" i="26" s="1"/>
  <c r="DB112" i="25"/>
  <c r="DB144" i="25" s="1"/>
  <c r="DB13" i="26" s="1"/>
  <c r="AJ112" i="25"/>
  <c r="AJ144" i="25" s="1"/>
  <c r="AJ13" i="26" s="1"/>
  <c r="I112" i="25"/>
  <c r="I144" i="25" s="1"/>
  <c r="I13" i="26" s="1"/>
  <c r="K112" i="25"/>
  <c r="K144" i="25" s="1"/>
  <c r="K13" i="26" s="1"/>
  <c r="DG112" i="25"/>
  <c r="DG144" i="25" s="1"/>
  <c r="DG13" i="26" s="1"/>
  <c r="CJ112" i="25"/>
  <c r="CJ144" i="25" s="1"/>
  <c r="CJ13" i="26" s="1"/>
  <c r="DL112" i="25"/>
  <c r="DL144" i="25" s="1"/>
  <c r="DL13" i="26" s="1"/>
  <c r="AG112" i="25"/>
  <c r="AG144" i="25" s="1"/>
  <c r="AG13" i="26" s="1"/>
  <c r="BS112" i="25"/>
  <c r="BS144" i="25" s="1"/>
  <c r="BS13" i="26" s="1"/>
  <c r="BD112" i="25"/>
  <c r="BD144" i="25" s="1"/>
  <c r="BD13" i="26" s="1"/>
  <c r="W112" i="25"/>
  <c r="W144" i="25" s="1"/>
  <c r="W13" i="26" s="1"/>
  <c r="BB112" i="25"/>
  <c r="BB144" i="25" s="1"/>
  <c r="BB13" i="26" s="1"/>
  <c r="DC112" i="25"/>
  <c r="DC144" i="25" s="1"/>
  <c r="DC13" i="26" s="1"/>
  <c r="AP112" i="25"/>
  <c r="AP144" i="25" s="1"/>
  <c r="AP13" i="26" s="1"/>
  <c r="CZ112" i="25"/>
  <c r="CZ144" i="25" s="1"/>
  <c r="CZ13" i="26" s="1"/>
  <c r="CL112" i="25"/>
  <c r="CL144" i="25" s="1"/>
  <c r="CL13" i="26" s="1"/>
  <c r="S112" i="25"/>
  <c r="S144" i="25" s="1"/>
  <c r="S13" i="26" s="1"/>
  <c r="F112" i="25"/>
  <c r="F144" i="25" s="1"/>
  <c r="F13" i="26" s="1"/>
  <c r="BU112" i="25"/>
  <c r="BU144" i="25" s="1"/>
  <c r="BU13" i="26" s="1"/>
  <c r="CU112" i="25"/>
  <c r="CU144" i="25" s="1"/>
  <c r="CU13" i="26" s="1"/>
  <c r="Q112" i="25"/>
  <c r="Q144" i="25" s="1"/>
  <c r="Q13" i="26" s="1"/>
  <c r="L112" i="25"/>
  <c r="L144" i="25" s="1"/>
  <c r="L13" i="26" s="1"/>
  <c r="CQ112" i="25"/>
  <c r="CQ144" i="25" s="1"/>
  <c r="CQ13" i="26" s="1"/>
  <c r="AH112" i="25"/>
  <c r="AH144" i="25" s="1"/>
  <c r="AH13" i="26" s="1"/>
  <c r="CS112" i="25"/>
  <c r="CS144" i="25" s="1"/>
  <c r="CS13" i="26" s="1"/>
  <c r="AF112" i="25"/>
  <c r="AF144" i="25" s="1"/>
  <c r="AF13" i="26" s="1"/>
  <c r="P112" i="25"/>
  <c r="P144" i="25" s="1"/>
  <c r="P13" i="26" s="1"/>
  <c r="AE112" i="25"/>
  <c r="AE144" i="25" s="1"/>
  <c r="AE13" i="26" s="1"/>
  <c r="BK112" i="25"/>
  <c r="BK144" i="25" s="1"/>
  <c r="BK13" i="26" s="1"/>
  <c r="BA112" i="25"/>
  <c r="BA144" i="25" s="1"/>
  <c r="BA13" i="26" s="1"/>
  <c r="M112" i="25"/>
  <c r="M144" i="25" s="1"/>
  <c r="M13" i="26" s="1"/>
  <c r="AV112" i="25"/>
  <c r="AV144" i="25" s="1"/>
  <c r="AV13" i="26" s="1"/>
  <c r="DT112" i="25"/>
  <c r="DT144" i="25" s="1"/>
  <c r="DT13" i="26" s="1"/>
  <c r="BI112" i="25"/>
  <c r="BI144" i="25" s="1"/>
  <c r="BI13" i="26" s="1"/>
  <c r="BV112" i="25"/>
  <c r="BV144" i="25" s="1"/>
  <c r="BV13" i="26" s="1"/>
  <c r="AI112" i="25"/>
  <c r="AI144" i="25" s="1"/>
  <c r="AI13" i="26" s="1"/>
  <c r="BH112" i="25"/>
  <c r="BH144" i="25" s="1"/>
  <c r="BH13" i="26" s="1"/>
  <c r="DH112" i="25"/>
  <c r="DH144" i="25" s="1"/>
  <c r="DH13" i="26" s="1"/>
  <c r="CA112" i="25"/>
  <c r="CA144" i="25" s="1"/>
  <c r="CA13" i="26" s="1"/>
  <c r="BD11" i="26"/>
  <c r="N11" i="26"/>
  <c r="DK11" i="26"/>
  <c r="CF11" i="26"/>
  <c r="CD11" i="26"/>
  <c r="T11" i="26"/>
  <c r="DR11" i="26"/>
  <c r="S11" i="26"/>
  <c r="CQ11" i="26"/>
  <c r="K11" i="26"/>
  <c r="BK11" i="26"/>
  <c r="Q11" i="26"/>
  <c r="CI11" i="26"/>
  <c r="DA11" i="26"/>
  <c r="BY11" i="26"/>
  <c r="AZ11" i="26"/>
  <c r="CT11" i="26"/>
  <c r="U11" i="26"/>
  <c r="DS11" i="26"/>
  <c r="AY11" i="26"/>
  <c r="AI11" i="26"/>
  <c r="AA11" i="26"/>
  <c r="DC11" i="26"/>
  <c r="CH11" i="26"/>
  <c r="DF11" i="26"/>
  <c r="CY11" i="26"/>
  <c r="DE11" i="26"/>
  <c r="AS11" i="26"/>
  <c r="AK11" i="26"/>
  <c r="BQ11" i="26"/>
  <c r="CK11" i="26"/>
  <c r="DO11" i="26"/>
  <c r="F11" i="26"/>
  <c r="DL11" i="26"/>
  <c r="CU11" i="26"/>
  <c r="AO11" i="26"/>
  <c r="AT11" i="26"/>
  <c r="DB11" i="26"/>
  <c r="CZ11" i="26"/>
  <c r="J11" i="26"/>
  <c r="BO11" i="26"/>
  <c r="DJ11" i="26"/>
  <c r="DG11" i="26"/>
  <c r="AC11" i="26"/>
  <c r="AD11" i="26"/>
  <c r="BT11" i="26"/>
  <c r="CL11" i="26"/>
  <c r="AV11" i="26"/>
  <c r="AN11" i="26"/>
  <c r="CB11" i="26"/>
  <c r="CJ11" i="26"/>
  <c r="AX11" i="26"/>
  <c r="DU11" i="26"/>
  <c r="BV11" i="26"/>
  <c r="CR11" i="26"/>
  <c r="BS11" i="26"/>
  <c r="CE11" i="26"/>
  <c r="DN11" i="26"/>
  <c r="CA11" i="26"/>
  <c r="CV11" i="26"/>
  <c r="CC11" i="26"/>
  <c r="CG11" i="26"/>
  <c r="M11" i="26"/>
  <c r="AQ11" i="26"/>
  <c r="BE11" i="26"/>
  <c r="DP11" i="26"/>
  <c r="DH11" i="26"/>
  <c r="BJ11" i="26"/>
  <c r="G11" i="26"/>
  <c r="H11" i="26"/>
  <c r="Z11" i="26"/>
  <c r="CW11" i="26"/>
  <c r="BI11" i="26"/>
  <c r="BU11" i="26"/>
  <c r="DT11" i="26"/>
  <c r="DD11" i="26"/>
  <c r="DQ11" i="26"/>
  <c r="O11" i="26"/>
  <c r="AL11" i="26"/>
  <c r="CM11" i="26"/>
  <c r="BZ11" i="26"/>
  <c r="L11" i="26"/>
  <c r="BG11" i="26"/>
  <c r="AP11" i="26"/>
  <c r="R11" i="26"/>
  <c r="CN11" i="26"/>
  <c r="AG11" i="26"/>
  <c r="BW11" i="26"/>
  <c r="CX11" i="26"/>
  <c r="BR11" i="26"/>
  <c r="CO11" i="26"/>
  <c r="BF11" i="26"/>
  <c r="BM11" i="26"/>
  <c r="W11" i="26"/>
  <c r="CP11" i="26"/>
  <c r="AB11" i="26"/>
  <c r="BN11" i="26"/>
  <c r="CS11" i="26"/>
  <c r="AM11" i="26"/>
  <c r="AU11" i="26"/>
  <c r="AR11" i="26"/>
  <c r="BC11" i="26"/>
  <c r="BA11" i="26"/>
  <c r="BB11" i="26"/>
  <c r="I11" i="26"/>
  <c r="DM11" i="26"/>
  <c r="AH11" i="26"/>
  <c r="BX11" i="26"/>
  <c r="DI11" i="26"/>
  <c r="CO291" i="10"/>
  <c r="CO375" i="10"/>
  <c r="AF375" i="10"/>
  <c r="AF291" i="10"/>
  <c r="BU375" i="10"/>
  <c r="BU291" i="10"/>
  <c r="AJ375" i="10"/>
  <c r="AJ291" i="10"/>
  <c r="BI375" i="10"/>
  <c r="BI291" i="10"/>
  <c r="D366" i="10"/>
  <c r="AZ375" i="10"/>
  <c r="AZ291" i="10"/>
  <c r="BW291" i="10"/>
  <c r="BW375" i="10"/>
  <c r="L291" i="10"/>
  <c r="L375" i="10"/>
  <c r="J291" i="10"/>
  <c r="J375" i="10"/>
  <c r="P375" i="10"/>
  <c r="P291" i="10"/>
  <c r="BO375" i="10"/>
  <c r="BO291" i="10"/>
  <c r="CU375" i="10"/>
  <c r="CU291" i="10"/>
  <c r="AA375" i="10"/>
  <c r="AA291" i="10"/>
  <c r="BE291" i="10"/>
  <c r="BE375" i="10"/>
  <c r="U375" i="10"/>
  <c r="U291" i="10"/>
  <c r="W375" i="10"/>
  <c r="W291" i="10"/>
  <c r="DF375" i="10"/>
  <c r="DF291" i="10"/>
  <c r="DH375" i="10"/>
  <c r="DH291" i="10"/>
  <c r="AK375" i="10"/>
  <c r="AK291" i="10"/>
  <c r="AN375" i="10"/>
  <c r="AN291" i="10"/>
  <c r="DJ375" i="10"/>
  <c r="DJ291" i="10"/>
  <c r="H375" i="10"/>
  <c r="H291" i="10"/>
  <c r="BX375" i="10"/>
  <c r="BX291" i="10"/>
  <c r="AQ375" i="10"/>
  <c r="AQ291" i="10"/>
  <c r="AS375" i="10"/>
  <c r="AS291" i="10"/>
  <c r="DR375" i="10"/>
  <c r="DR291" i="10"/>
  <c r="CH291" i="10"/>
  <c r="CH375" i="10"/>
  <c r="AP375" i="10"/>
  <c r="AP291" i="10"/>
  <c r="AT375" i="10"/>
  <c r="AT291" i="10"/>
  <c r="BN291" i="10"/>
  <c r="BN375" i="10"/>
  <c r="R375" i="10"/>
  <c r="R291" i="10"/>
  <c r="DM375" i="10"/>
  <c r="DM291" i="10"/>
  <c r="CW375" i="10"/>
  <c r="CW291" i="10"/>
  <c r="DO375" i="10"/>
  <c r="DO291" i="10"/>
  <c r="CF375" i="10"/>
  <c r="CF291" i="10"/>
  <c r="BR291" i="10"/>
  <c r="BR375" i="10"/>
  <c r="DD375" i="10"/>
  <c r="DD291" i="10"/>
  <c r="DT375" i="10"/>
  <c r="DT291" i="10"/>
  <c r="DP291" i="10"/>
  <c r="DP375" i="10"/>
  <c r="CB375" i="10"/>
  <c r="CB291" i="10"/>
  <c r="CE375" i="10"/>
  <c r="CE291" i="10"/>
  <c r="O375" i="10"/>
  <c r="O291" i="10"/>
  <c r="AE375" i="10"/>
  <c r="AE291" i="10"/>
  <c r="BC375" i="10"/>
  <c r="BC291" i="10"/>
  <c r="AD291" i="10"/>
  <c r="AD375" i="10"/>
  <c r="V375" i="10"/>
  <c r="V291" i="10"/>
  <c r="AI375" i="10"/>
  <c r="AI291" i="10"/>
  <c r="CR291" i="10"/>
  <c r="CR375" i="10"/>
  <c r="DI291" i="10"/>
  <c r="DI375" i="10"/>
  <c r="CC375" i="10"/>
  <c r="CC291" i="10"/>
  <c r="CI375" i="10"/>
  <c r="CI291" i="10"/>
  <c r="Q291" i="10"/>
  <c r="Q375" i="10"/>
  <c r="N291" i="10"/>
  <c r="N375" i="10"/>
  <c r="AV291" i="10"/>
  <c r="AV375" i="10"/>
  <c r="BQ375" i="10"/>
  <c r="BQ291" i="10"/>
  <c r="BG375" i="10"/>
  <c r="BG291" i="10"/>
  <c r="CT375" i="10"/>
  <c r="CT291" i="10"/>
  <c r="D256" i="10"/>
  <c r="D375" i="10" s="1"/>
  <c r="E291" i="10"/>
  <c r="E375" i="10"/>
  <c r="DA375" i="10"/>
  <c r="DA291" i="10"/>
  <c r="AO375" i="10"/>
  <c r="AO291" i="10"/>
  <c r="BJ375" i="10"/>
  <c r="BJ291" i="10"/>
  <c r="CJ291" i="10"/>
  <c r="CJ375" i="10"/>
  <c r="AC375" i="10"/>
  <c r="AC291" i="10"/>
  <c r="CN291" i="10"/>
  <c r="CN375" i="10"/>
  <c r="T291" i="10"/>
  <c r="T375" i="10"/>
  <c r="CM375" i="10"/>
  <c r="CM291" i="10"/>
  <c r="DC375" i="10"/>
  <c r="DC291" i="10"/>
  <c r="DK375" i="10"/>
  <c r="DK291" i="10"/>
  <c r="AM375" i="10"/>
  <c r="AM291" i="10"/>
  <c r="CX375" i="10"/>
  <c r="CX291" i="10"/>
  <c r="AY375" i="10"/>
  <c r="AY291" i="10"/>
  <c r="CP291" i="10"/>
  <c r="CP375" i="10"/>
  <c r="DB375" i="10"/>
  <c r="DB291" i="10"/>
  <c r="D346" i="10"/>
  <c r="BB375" i="10"/>
  <c r="BB291" i="10"/>
  <c r="AU291" i="10"/>
  <c r="AU375" i="10"/>
  <c r="DQ375" i="10"/>
  <c r="DQ291" i="10"/>
  <c r="AR375" i="10"/>
  <c r="AR291" i="10"/>
  <c r="BH375" i="10"/>
  <c r="BH291" i="10"/>
  <c r="CQ375" i="10"/>
  <c r="CQ291" i="10"/>
  <c r="BP375" i="10"/>
  <c r="BP291" i="10"/>
  <c r="BD375" i="10"/>
  <c r="BD291" i="10"/>
  <c r="X291" i="10"/>
  <c r="X375" i="10"/>
  <c r="K291" i="10"/>
  <c r="K375" i="10"/>
  <c r="I375" i="10"/>
  <c r="I291" i="10"/>
  <c r="D365" i="10"/>
  <c r="CD375" i="10"/>
  <c r="CD291" i="10"/>
  <c r="F291" i="10"/>
  <c r="F375" i="10"/>
  <c r="DU375" i="10"/>
  <c r="DU291" i="10"/>
  <c r="BA291" i="10"/>
  <c r="BA375" i="10"/>
  <c r="AW375" i="10"/>
  <c r="AW291" i="10"/>
  <c r="CA375" i="10"/>
  <c r="CA291" i="10"/>
  <c r="DS375" i="10"/>
  <c r="DS291" i="10"/>
  <c r="DL375" i="10"/>
  <c r="DL291" i="10"/>
  <c r="Z375" i="10"/>
  <c r="Z291" i="10"/>
  <c r="AL291" i="10"/>
  <c r="AL375" i="10"/>
  <c r="E376" i="10"/>
  <c r="D268" i="10"/>
  <c r="D376" i="10" s="1"/>
  <c r="BT375" i="10"/>
  <c r="BT291" i="10"/>
  <c r="AB375" i="10"/>
  <c r="AB291" i="10"/>
  <c r="CV375" i="10"/>
  <c r="CV291" i="10"/>
  <c r="BK291" i="10"/>
  <c r="BK375" i="10"/>
  <c r="BV375" i="10"/>
  <c r="BV291" i="10"/>
  <c r="DN291" i="10"/>
  <c r="DN375" i="10"/>
  <c r="G375" i="10"/>
  <c r="G291" i="10"/>
  <c r="CG375" i="10"/>
  <c r="CG291" i="10"/>
  <c r="AH291" i="10"/>
  <c r="AH375" i="10"/>
  <c r="BL375" i="10"/>
  <c r="BL291" i="10"/>
  <c r="DE375" i="10"/>
  <c r="DE291" i="10"/>
  <c r="BF375" i="10"/>
  <c r="BF291" i="10"/>
  <c r="CK375" i="10"/>
  <c r="CK291" i="10"/>
  <c r="CZ291" i="10"/>
  <c r="CZ375" i="10"/>
  <c r="BZ291" i="10"/>
  <c r="BZ375" i="10"/>
  <c r="AG375" i="10"/>
  <c r="AG291" i="10"/>
  <c r="D347" i="10"/>
  <c r="Y291" i="10"/>
  <c r="Y375" i="10"/>
  <c r="BY291" i="10"/>
  <c r="BY375" i="10"/>
  <c r="M291" i="10"/>
  <c r="M375" i="10"/>
  <c r="CY375" i="10"/>
  <c r="CY291" i="10"/>
  <c r="S375" i="10"/>
  <c r="S291" i="10"/>
  <c r="BM375" i="10"/>
  <c r="BM291" i="10"/>
  <c r="BS375" i="10"/>
  <c r="BS291" i="10"/>
  <c r="AX375" i="10"/>
  <c r="AX291" i="10"/>
  <c r="DG375" i="10"/>
  <c r="DG291" i="10"/>
  <c r="CL375" i="10"/>
  <c r="CL291" i="10"/>
  <c r="CS375" i="10"/>
  <c r="CS291" i="10"/>
  <c r="F3" i="8"/>
  <c r="F3" i="9"/>
  <c r="G22" i="9"/>
  <c r="G6" i="8"/>
  <c r="F1" i="8"/>
  <c r="F1" i="9"/>
  <c r="H2" i="8"/>
  <c r="H2" i="9"/>
  <c r="F10" i="9"/>
  <c r="E10" i="9"/>
  <c r="E62" i="25" l="1"/>
  <c r="E81" i="27"/>
  <c r="DI347" i="7"/>
  <c r="DI348" i="7" s="1"/>
  <c r="DI344" i="7"/>
  <c r="DJ340" i="7" s="1"/>
  <c r="R78" i="25"/>
  <c r="O78" i="25"/>
  <c r="M78" i="25"/>
  <c r="W78" i="25"/>
  <c r="T78" i="25"/>
  <c r="P78" i="25"/>
  <c r="E78" i="25"/>
  <c r="N78" i="25"/>
  <c r="I78" i="25"/>
  <c r="S78" i="25"/>
  <c r="V78" i="25"/>
  <c r="Q78" i="25"/>
  <c r="G78" i="25"/>
  <c r="F78" i="25"/>
  <c r="K78" i="25"/>
  <c r="U78" i="25"/>
  <c r="J78" i="25"/>
  <c r="X78" i="25"/>
  <c r="H78" i="25"/>
  <c r="L78" i="25"/>
  <c r="AQ78" i="25"/>
  <c r="AE78" i="25"/>
  <c r="AM78" i="25"/>
  <c r="AT78" i="25"/>
  <c r="AK78" i="25"/>
  <c r="AR78" i="25"/>
  <c r="AJ78" i="25"/>
  <c r="AD78" i="25"/>
  <c r="AG78" i="25"/>
  <c r="AI78" i="25"/>
  <c r="AS78" i="25"/>
  <c r="AN78" i="25"/>
  <c r="AC78" i="25"/>
  <c r="AO78" i="25"/>
  <c r="AL78" i="25"/>
  <c r="AF78" i="25"/>
  <c r="AP78" i="25"/>
  <c r="AH78" i="25"/>
  <c r="Y78" i="25"/>
  <c r="AU78" i="25"/>
  <c r="DL144" i="27"/>
  <c r="DL79" i="25"/>
  <c r="T144" i="27"/>
  <c r="T79" i="25"/>
  <c r="AJ144" i="27"/>
  <c r="AJ79" i="25"/>
  <c r="BG144" i="27"/>
  <c r="BG79" i="25"/>
  <c r="CV78" i="25"/>
  <c r="DT78" i="25"/>
  <c r="DD78" i="25"/>
  <c r="CF78" i="25"/>
  <c r="BP144" i="27"/>
  <c r="BP79" i="25"/>
  <c r="DO78" i="25"/>
  <c r="CA78" i="25"/>
  <c r="CY144" i="27"/>
  <c r="CY79" i="25"/>
  <c r="O144" i="27"/>
  <c r="O79" i="25"/>
  <c r="CA144" i="27"/>
  <c r="CA79" i="25"/>
  <c r="BH144" i="27"/>
  <c r="BH79" i="25"/>
  <c r="AY78" i="25"/>
  <c r="AI144" i="27"/>
  <c r="AI79" i="25"/>
  <c r="DT144" i="27"/>
  <c r="DT79" i="25"/>
  <c r="BX78" i="25"/>
  <c r="BH78" i="25"/>
  <c r="AF144" i="27"/>
  <c r="AF79" i="25"/>
  <c r="L144" i="27"/>
  <c r="L79" i="25"/>
  <c r="S144" i="27"/>
  <c r="S79" i="25"/>
  <c r="G144" i="27"/>
  <c r="G79" i="25"/>
  <c r="W144" i="27"/>
  <c r="W79" i="25"/>
  <c r="BS144" i="27"/>
  <c r="BS79" i="25"/>
  <c r="K144" i="27"/>
  <c r="K79" i="25"/>
  <c r="CF144" i="27"/>
  <c r="CF79" i="25"/>
  <c r="DK78" i="25"/>
  <c r="CB78" i="25"/>
  <c r="BC144" i="27"/>
  <c r="BC79" i="25"/>
  <c r="H144" i="27"/>
  <c r="H79" i="25"/>
  <c r="AZ78" i="25"/>
  <c r="AU144" i="27"/>
  <c r="AU79" i="25"/>
  <c r="CN78" i="25"/>
  <c r="CV144" i="27"/>
  <c r="CV79" i="25"/>
  <c r="CB144" i="27"/>
  <c r="CB79" i="25"/>
  <c r="CJ78" i="25"/>
  <c r="CJ144" i="27"/>
  <c r="CJ79" i="25"/>
  <c r="AB144" i="27"/>
  <c r="AB79" i="25"/>
  <c r="CE144" i="27"/>
  <c r="CE79" i="25"/>
  <c r="DF144" i="27"/>
  <c r="DF79" i="25"/>
  <c r="BK144" i="27"/>
  <c r="BK79" i="25"/>
  <c r="BP78" i="25"/>
  <c r="CE78" i="25"/>
  <c r="AE144" i="27"/>
  <c r="AE79" i="25"/>
  <c r="CI144" i="27"/>
  <c r="CI79" i="25"/>
  <c r="DP78" i="25"/>
  <c r="AR144" i="27"/>
  <c r="AR79" i="25"/>
  <c r="AM144" i="27"/>
  <c r="AM79" i="25"/>
  <c r="X144" i="27"/>
  <c r="X79" i="25"/>
  <c r="CR78" i="25"/>
  <c r="BD144" i="27"/>
  <c r="BD79" i="25"/>
  <c r="N144" i="27"/>
  <c r="N79" i="25"/>
  <c r="BV78" i="25"/>
  <c r="J144" i="27"/>
  <c r="J79" i="25"/>
  <c r="AD144" i="27"/>
  <c r="AD79" i="25"/>
  <c r="BY144" i="27"/>
  <c r="BY79" i="25"/>
  <c r="CK144" i="27"/>
  <c r="CK79" i="25"/>
  <c r="DU78" i="25"/>
  <c r="AL144" i="27"/>
  <c r="AL79" i="25"/>
  <c r="CW78" i="25"/>
  <c r="DM78" i="25"/>
  <c r="BE144" i="27"/>
  <c r="BE79" i="25"/>
  <c r="AO144" i="27"/>
  <c r="AO79" i="25"/>
  <c r="BN78" i="25"/>
  <c r="CH78" i="25"/>
  <c r="DM144" i="27"/>
  <c r="DM79" i="25"/>
  <c r="AT144" i="27"/>
  <c r="AT79" i="25"/>
  <c r="CS144" i="27"/>
  <c r="CS79" i="25"/>
  <c r="AH144" i="27"/>
  <c r="AH79" i="25"/>
  <c r="BZ78" i="25"/>
  <c r="V144" i="27"/>
  <c r="V79" i="25"/>
  <c r="R144" i="27"/>
  <c r="R79" i="25"/>
  <c r="BB144" i="27"/>
  <c r="BB79" i="25"/>
  <c r="BB78" i="25"/>
  <c r="DB78" i="25"/>
  <c r="I144" i="27"/>
  <c r="I79" i="25"/>
  <c r="CX78" i="25"/>
  <c r="BR144" i="27"/>
  <c r="BR79" i="25"/>
  <c r="CK78" i="25"/>
  <c r="BF78" i="25"/>
  <c r="BA78" i="25"/>
  <c r="AX144" i="27"/>
  <c r="AX79" i="25"/>
  <c r="BJ78" i="25"/>
  <c r="CS78" i="25"/>
  <c r="CL78" i="25"/>
  <c r="AG144" i="27"/>
  <c r="AG79" i="25"/>
  <c r="AX78" i="25"/>
  <c r="BV144" i="27"/>
  <c r="BV79" i="25"/>
  <c r="BM78" i="25"/>
  <c r="BA144" i="27"/>
  <c r="BA79" i="25"/>
  <c r="BY78" i="25"/>
  <c r="Q144" i="27"/>
  <c r="Q79" i="25"/>
  <c r="BR78" i="25"/>
  <c r="BU144" i="27"/>
  <c r="BU79" i="25"/>
  <c r="BN144" i="27"/>
  <c r="BN79" i="25"/>
  <c r="CW144" i="27"/>
  <c r="CW79" i="25"/>
  <c r="BE78" i="25"/>
  <c r="CH144" i="27"/>
  <c r="CH79" i="25"/>
  <c r="DI78" i="25"/>
  <c r="CT144" i="27"/>
  <c r="CT79" i="25"/>
  <c r="BC78" i="25"/>
  <c r="BK78" i="25"/>
  <c r="CX144" i="27"/>
  <c r="CX79" i="25"/>
  <c r="BW78" i="25"/>
  <c r="AB78" i="25"/>
  <c r="BT144" i="27"/>
  <c r="BT79" i="25"/>
  <c r="Z161" i="25"/>
  <c r="D127" i="25"/>
  <c r="DL78" i="25"/>
  <c r="DK144" i="27"/>
  <c r="DK79" i="25"/>
  <c r="BW144" i="27"/>
  <c r="BW79" i="25"/>
  <c r="DJ144" i="27"/>
  <c r="DJ79" i="25"/>
  <c r="AZ144" i="27"/>
  <c r="AZ79" i="25"/>
  <c r="DH144" i="27"/>
  <c r="DH79" i="25"/>
  <c r="AV144" i="27"/>
  <c r="AV79" i="25"/>
  <c r="BD78" i="25"/>
  <c r="DC78" i="25"/>
  <c r="P144" i="27"/>
  <c r="P79" i="25"/>
  <c r="CR144" i="27"/>
  <c r="CR79" i="25"/>
  <c r="CU144" i="27"/>
  <c r="CU79" i="25"/>
  <c r="DH78" i="25"/>
  <c r="D128" i="25"/>
  <c r="F162" i="25"/>
  <c r="DC144" i="27"/>
  <c r="DC79" i="25"/>
  <c r="BL78" i="25"/>
  <c r="DN144" i="27"/>
  <c r="DN79" i="25"/>
  <c r="AA78" i="25"/>
  <c r="DG144" i="27"/>
  <c r="DG79" i="25"/>
  <c r="CU78" i="25"/>
  <c r="DB144" i="27"/>
  <c r="DB79" i="25"/>
  <c r="CN144" i="27"/>
  <c r="CN79" i="25"/>
  <c r="BO78" i="25"/>
  <c r="DS144" i="27"/>
  <c r="DS79" i="25"/>
  <c r="CY78" i="25"/>
  <c r="CM144" i="27"/>
  <c r="CM79" i="25"/>
  <c r="DE144" i="27"/>
  <c r="DE79" i="25"/>
  <c r="CM78" i="25"/>
  <c r="BT78" i="25"/>
  <c r="AN144" i="27"/>
  <c r="AN79" i="25"/>
  <c r="BX144" i="27"/>
  <c r="BX79" i="25"/>
  <c r="AY144" i="27"/>
  <c r="AY79" i="25"/>
  <c r="DS78" i="25"/>
  <c r="AA144" i="27"/>
  <c r="AA79" i="25"/>
  <c r="DO144" i="27"/>
  <c r="DO79" i="25"/>
  <c r="DU144" i="27"/>
  <c r="DU79" i="25"/>
  <c r="DQ144" i="27"/>
  <c r="DQ79" i="25"/>
  <c r="DG78" i="25"/>
  <c r="BS78" i="25"/>
  <c r="DD144" i="27"/>
  <c r="DD79" i="25"/>
  <c r="BG78" i="25"/>
  <c r="AQ144" i="27"/>
  <c r="AQ79" i="25"/>
  <c r="CQ78" i="25"/>
  <c r="BL144" i="27"/>
  <c r="BL79" i="25"/>
  <c r="AV78" i="25"/>
  <c r="CQ144" i="27"/>
  <c r="CQ79" i="25"/>
  <c r="DP144" i="27"/>
  <c r="DP79" i="25"/>
  <c r="CZ78" i="25"/>
  <c r="DR144" i="27"/>
  <c r="DR79" i="25"/>
  <c r="CZ144" i="27"/>
  <c r="CZ79" i="25"/>
  <c r="CI78" i="25"/>
  <c r="DA144" i="27"/>
  <c r="DA79" i="25"/>
  <c r="BO144" i="27"/>
  <c r="BO79" i="25"/>
  <c r="AW144" i="27"/>
  <c r="AW79" i="25"/>
  <c r="DN78" i="25"/>
  <c r="Y144" i="27"/>
  <c r="Y79" i="25"/>
  <c r="CP144" i="27"/>
  <c r="CP79" i="25"/>
  <c r="E144" i="27"/>
  <c r="E79" i="25"/>
  <c r="Z78" i="25"/>
  <c r="DF78" i="25"/>
  <c r="AW78" i="25"/>
  <c r="BQ144" i="27"/>
  <c r="BQ79" i="25"/>
  <c r="CD144" i="27"/>
  <c r="CD79" i="25"/>
  <c r="CG78" i="25"/>
  <c r="AC144" i="27"/>
  <c r="AC79" i="25"/>
  <c r="CO144" i="27"/>
  <c r="CO79" i="25"/>
  <c r="CD78" i="25"/>
  <c r="CT78" i="25"/>
  <c r="DR78" i="25"/>
  <c r="DI144" i="27"/>
  <c r="DI79" i="25"/>
  <c r="BI144" i="27"/>
  <c r="BI79" i="25"/>
  <c r="M144" i="27"/>
  <c r="M79" i="25"/>
  <c r="DJ78" i="25"/>
  <c r="BM144" i="27"/>
  <c r="BM79" i="25"/>
  <c r="D49" i="25"/>
  <c r="F144" i="27"/>
  <c r="F79" i="25"/>
  <c r="CL144" i="27"/>
  <c r="CL79" i="25"/>
  <c r="AP144" i="27"/>
  <c r="AP79" i="25"/>
  <c r="CP78" i="25"/>
  <c r="BI78" i="25"/>
  <c r="CC78" i="25"/>
  <c r="BU78" i="25"/>
  <c r="CO78" i="25"/>
  <c r="DA78" i="25"/>
  <c r="Z144" i="27"/>
  <c r="Z79" i="25"/>
  <c r="BF144" i="27"/>
  <c r="BF79" i="25"/>
  <c r="U144" i="27"/>
  <c r="U79" i="25"/>
  <c r="BJ144" i="27"/>
  <c r="BJ79" i="25"/>
  <c r="CG144" i="27"/>
  <c r="CG79" i="25"/>
  <c r="CC144" i="27"/>
  <c r="CC79" i="25"/>
  <c r="BQ78" i="25"/>
  <c r="BZ144" i="27"/>
  <c r="BZ79" i="25"/>
  <c r="AK144" i="27"/>
  <c r="AK79" i="25"/>
  <c r="DE78" i="25"/>
  <c r="AS144" i="27"/>
  <c r="AS79" i="25"/>
  <c r="DQ78" i="25"/>
  <c r="Z12" i="26"/>
  <c r="AV12" i="26"/>
  <c r="D112" i="25"/>
  <c r="R62" i="25"/>
  <c r="R120" i="27"/>
  <c r="AT62" i="25"/>
  <c r="AT120" i="27"/>
  <c r="AI63" i="25"/>
  <c r="AI82" i="27"/>
  <c r="AI121" i="27" s="1"/>
  <c r="AQ62" i="25"/>
  <c r="AQ120" i="27"/>
  <c r="BA63" i="25"/>
  <c r="BA82" i="27"/>
  <c r="BA121" i="27" s="1"/>
  <c r="CQ62" i="25"/>
  <c r="CQ120" i="27"/>
  <c r="DJ62" i="25"/>
  <c r="DJ120" i="27"/>
  <c r="CQ63" i="25"/>
  <c r="CQ82" i="27"/>
  <c r="CQ121" i="27" s="1"/>
  <c r="S63" i="25"/>
  <c r="S82" i="27"/>
  <c r="S121" i="27" s="1"/>
  <c r="AF62" i="25"/>
  <c r="AF120" i="27"/>
  <c r="AO62" i="25"/>
  <c r="AO120" i="27"/>
  <c r="DG63" i="25"/>
  <c r="DG82" i="27"/>
  <c r="DG121" i="27" s="1"/>
  <c r="I63" i="25"/>
  <c r="I82" i="27"/>
  <c r="I121" i="27" s="1"/>
  <c r="P62" i="25"/>
  <c r="P120" i="27"/>
  <c r="BW62" i="25"/>
  <c r="BW120" i="27"/>
  <c r="M62" i="25"/>
  <c r="M120" i="27"/>
  <c r="AU63" i="25"/>
  <c r="AU82" i="27"/>
  <c r="AU121" i="27" s="1"/>
  <c r="BN63" i="25"/>
  <c r="BN82" i="27"/>
  <c r="BN121" i="27" s="1"/>
  <c r="AC62" i="25"/>
  <c r="AC120" i="27"/>
  <c r="DE62" i="25"/>
  <c r="DE120" i="27"/>
  <c r="BJ62" i="25"/>
  <c r="BJ120" i="27"/>
  <c r="DA62" i="25"/>
  <c r="DA120" i="27"/>
  <c r="DQ63" i="25"/>
  <c r="DQ82" i="27"/>
  <c r="DQ121" i="27" s="1"/>
  <c r="N63" i="25"/>
  <c r="N82" i="27"/>
  <c r="N121" i="27" s="1"/>
  <c r="DM63" i="25"/>
  <c r="DM82" i="27"/>
  <c r="DM121" i="27" s="1"/>
  <c r="BJ63" i="25"/>
  <c r="BJ82" i="27"/>
  <c r="BJ121" i="27" s="1"/>
  <c r="CI63" i="25"/>
  <c r="CI82" i="27"/>
  <c r="CI121" i="27" s="1"/>
  <c r="AV62" i="25"/>
  <c r="AV120" i="27"/>
  <c r="CR63" i="25"/>
  <c r="CR82" i="27"/>
  <c r="CR121" i="27" s="1"/>
  <c r="BR62" i="25"/>
  <c r="BR120" i="27"/>
  <c r="CW63" i="25"/>
  <c r="CW82" i="27"/>
  <c r="CW121" i="27" s="1"/>
  <c r="BZ63" i="25"/>
  <c r="BZ82" i="27"/>
  <c r="BZ121" i="27" s="1"/>
  <c r="AM63" i="25"/>
  <c r="AM82" i="27"/>
  <c r="AM121" i="27" s="1"/>
  <c r="X63" i="25"/>
  <c r="X82" i="27"/>
  <c r="X121" i="27" s="1"/>
  <c r="G62" i="25"/>
  <c r="G120" i="27"/>
  <c r="DR62" i="25"/>
  <c r="DR120" i="27"/>
  <c r="BV62" i="25"/>
  <c r="BV120" i="27"/>
  <c r="J63" i="25"/>
  <c r="J82" i="27"/>
  <c r="J121" i="27" s="1"/>
  <c r="CP63" i="25"/>
  <c r="CP82" i="27"/>
  <c r="CP121" i="27" s="1"/>
  <c r="CV63" i="25"/>
  <c r="CV82" i="27"/>
  <c r="CV121" i="27" s="1"/>
  <c r="BN62" i="25"/>
  <c r="BN120" i="27"/>
  <c r="AP62" i="25"/>
  <c r="AP120" i="27"/>
  <c r="BI63" i="25"/>
  <c r="BI82" i="27"/>
  <c r="BI121" i="27" s="1"/>
  <c r="AV63" i="25"/>
  <c r="AV82" i="27"/>
  <c r="AV121" i="27" s="1"/>
  <c r="L62" i="25"/>
  <c r="L120" i="27"/>
  <c r="P63" i="25"/>
  <c r="P82" i="27"/>
  <c r="P121" i="27" s="1"/>
  <c r="CS63" i="25"/>
  <c r="CS82" i="27"/>
  <c r="CS121" i="27" s="1"/>
  <c r="AK62" i="25"/>
  <c r="AK120" i="27"/>
  <c r="BE62" i="25"/>
  <c r="BE120" i="27"/>
  <c r="DQ62" i="25"/>
  <c r="DQ120" i="27"/>
  <c r="AA62" i="25"/>
  <c r="AA120" i="27"/>
  <c r="DL63" i="25"/>
  <c r="DL82" i="27"/>
  <c r="DL121" i="27" s="1"/>
  <c r="DG62" i="25"/>
  <c r="DG120" i="27"/>
  <c r="DB63" i="25"/>
  <c r="DB82" i="27"/>
  <c r="DB121" i="27" s="1"/>
  <c r="BO62" i="25"/>
  <c r="BO120" i="27"/>
  <c r="J62" i="25"/>
  <c r="J120" i="27"/>
  <c r="BC63" i="25"/>
  <c r="BC82" i="27"/>
  <c r="BC121" i="27" s="1"/>
  <c r="CN62" i="25"/>
  <c r="CN120" i="27"/>
  <c r="CB63" i="25"/>
  <c r="CB82" i="27"/>
  <c r="CB121" i="27" s="1"/>
  <c r="CJ62" i="25"/>
  <c r="CJ120" i="27"/>
  <c r="CL62" i="25"/>
  <c r="CL120" i="27"/>
  <c r="DD63" i="25"/>
  <c r="DD82" i="27"/>
  <c r="DD121" i="27" s="1"/>
  <c r="CZ62" i="25"/>
  <c r="CZ120" i="27"/>
  <c r="AL62" i="25"/>
  <c r="AL120" i="27"/>
  <c r="CF62" i="25"/>
  <c r="CF120" i="27"/>
  <c r="CA62" i="25"/>
  <c r="CA120" i="27"/>
  <c r="DJ63" i="25"/>
  <c r="DJ82" i="27"/>
  <c r="DJ121" i="27" s="1"/>
  <c r="F62" i="25"/>
  <c r="F120" i="27"/>
  <c r="CD62" i="25"/>
  <c r="CD120" i="27"/>
  <c r="CA63" i="25"/>
  <c r="CA82" i="27"/>
  <c r="CA121" i="27" s="1"/>
  <c r="BH63" i="25"/>
  <c r="BH82" i="27"/>
  <c r="BH121" i="27" s="1"/>
  <c r="I62" i="25"/>
  <c r="I120" i="27"/>
  <c r="CH62" i="25"/>
  <c r="CH120" i="27"/>
  <c r="AY62" i="25"/>
  <c r="AY120" i="27"/>
  <c r="BV63" i="25"/>
  <c r="BV82" i="27"/>
  <c r="BV121" i="27" s="1"/>
  <c r="DT63" i="25"/>
  <c r="DT82" i="27"/>
  <c r="DT121" i="27" s="1"/>
  <c r="K62" i="25"/>
  <c r="K120" i="27"/>
  <c r="DK62" i="25"/>
  <c r="DK120" i="27"/>
  <c r="M63" i="25"/>
  <c r="M82" i="27"/>
  <c r="M121" i="27" s="1"/>
  <c r="BK63" i="25"/>
  <c r="BK82" i="27"/>
  <c r="BK121" i="27" s="1"/>
  <c r="BD62" i="25"/>
  <c r="BD120" i="27"/>
  <c r="BX62" i="25"/>
  <c r="BX120" i="27"/>
  <c r="DC62" i="25"/>
  <c r="DC120" i="27"/>
  <c r="AE63" i="25"/>
  <c r="AE82" i="27"/>
  <c r="AE121" i="27" s="1"/>
  <c r="AF63" i="25"/>
  <c r="AF82" i="27"/>
  <c r="AF121" i="27" s="1"/>
  <c r="CM62" i="25"/>
  <c r="CM120" i="27"/>
  <c r="BT62" i="25"/>
  <c r="BT120" i="27"/>
  <c r="AH63" i="25"/>
  <c r="AH82" i="27"/>
  <c r="AH121" i="27" s="1"/>
  <c r="L63" i="25"/>
  <c r="L82" i="27"/>
  <c r="L121" i="27" s="1"/>
  <c r="CU63" i="25"/>
  <c r="CU82" i="27"/>
  <c r="CU121" i="27" s="1"/>
  <c r="DH62" i="25"/>
  <c r="DH120" i="27"/>
  <c r="F63" i="25"/>
  <c r="F82" i="27"/>
  <c r="F121" i="27" s="1"/>
  <c r="CL63" i="25"/>
  <c r="CL82" i="27"/>
  <c r="CL121" i="27" s="1"/>
  <c r="W62" i="25"/>
  <c r="W120" i="27"/>
  <c r="AP63" i="25"/>
  <c r="AP82" i="27"/>
  <c r="AP121" i="27" s="1"/>
  <c r="BB63" i="25"/>
  <c r="BB82" i="27"/>
  <c r="BB121" i="27" s="1"/>
  <c r="CR62" i="25"/>
  <c r="CR120" i="27"/>
  <c r="W63" i="25"/>
  <c r="W82" i="27"/>
  <c r="W121" i="27" s="1"/>
  <c r="BS63" i="25"/>
  <c r="BS82" i="27"/>
  <c r="BS121" i="27" s="1"/>
  <c r="AU62" i="25"/>
  <c r="AU120" i="27"/>
  <c r="CS62" i="25"/>
  <c r="CS120" i="27"/>
  <c r="AG63" i="25"/>
  <c r="AG82" i="27"/>
  <c r="AG121" i="27" s="1"/>
  <c r="CJ63" i="25"/>
  <c r="CJ82" i="27"/>
  <c r="CJ121" i="27" s="1"/>
  <c r="K63" i="25"/>
  <c r="K82" i="27"/>
  <c r="K121" i="27" s="1"/>
  <c r="CU62" i="25"/>
  <c r="CU120" i="27"/>
  <c r="AX62" i="25"/>
  <c r="AX120" i="27"/>
  <c r="AJ63" i="25"/>
  <c r="AJ82" i="27"/>
  <c r="AJ121" i="27" s="1"/>
  <c r="CF63" i="25"/>
  <c r="CF82" i="27"/>
  <c r="CF121" i="27" s="1"/>
  <c r="CX62" i="25"/>
  <c r="CX120" i="27"/>
  <c r="AM62" i="25"/>
  <c r="AM120" i="27"/>
  <c r="DS63" i="25"/>
  <c r="DS82" i="27"/>
  <c r="DS121" i="27" s="1"/>
  <c r="AD63" i="25"/>
  <c r="AD82" i="27"/>
  <c r="AD121" i="27" s="1"/>
  <c r="BP62" i="25"/>
  <c r="BP120" i="27"/>
  <c r="CY62" i="25"/>
  <c r="CY120" i="27"/>
  <c r="Y63" i="25"/>
  <c r="Y82" i="27"/>
  <c r="Y121" i="27" s="1"/>
  <c r="BY63" i="25"/>
  <c r="BY82" i="27"/>
  <c r="BY121" i="27" s="1"/>
  <c r="H63" i="25"/>
  <c r="H82" i="27"/>
  <c r="H121" i="27" s="1"/>
  <c r="BQ62" i="25"/>
  <c r="BQ120" i="27"/>
  <c r="AZ62" i="25"/>
  <c r="AZ120" i="27"/>
  <c r="AN63" i="25"/>
  <c r="AN82" i="27"/>
  <c r="AN121" i="27" s="1"/>
  <c r="BI62" i="25"/>
  <c r="BI120" i="27"/>
  <c r="BX63" i="25"/>
  <c r="BX82" i="27"/>
  <c r="BX121" i="27" s="1"/>
  <c r="AY63" i="25"/>
  <c r="AY82" i="27"/>
  <c r="AY121" i="27" s="1"/>
  <c r="BF62" i="25"/>
  <c r="BF120" i="27"/>
  <c r="CC62" i="25"/>
  <c r="CC120" i="27"/>
  <c r="AA63" i="25"/>
  <c r="AA82" i="27"/>
  <c r="AA121" i="27" s="1"/>
  <c r="CY63" i="25"/>
  <c r="CY82" i="27"/>
  <c r="CY121" i="27" s="1"/>
  <c r="BU62" i="25"/>
  <c r="BU120" i="27"/>
  <c r="CO62" i="25"/>
  <c r="CO120" i="27"/>
  <c r="O63" i="25"/>
  <c r="O82" i="27"/>
  <c r="O121" i="27" s="1"/>
  <c r="AO63" i="25"/>
  <c r="AO82" i="27"/>
  <c r="AO121" i="27" s="1"/>
  <c r="V62" i="25"/>
  <c r="V120" i="27"/>
  <c r="DU63" i="25"/>
  <c r="DU82" i="27"/>
  <c r="DU121" i="27" s="1"/>
  <c r="AZ63" i="25"/>
  <c r="AZ82" i="27"/>
  <c r="AZ121" i="27" s="1"/>
  <c r="AB63" i="25"/>
  <c r="AB82" i="27"/>
  <c r="AB121" i="27" s="1"/>
  <c r="DN62" i="25"/>
  <c r="DN120" i="27"/>
  <c r="CE63" i="25"/>
  <c r="CE82" i="27"/>
  <c r="CE121" i="27" s="1"/>
  <c r="BF63" i="25"/>
  <c r="BF82" i="27"/>
  <c r="BF121" i="27" s="1"/>
  <c r="BM62" i="25"/>
  <c r="BM120" i="27"/>
  <c r="DF63" i="25"/>
  <c r="DF82" i="27"/>
  <c r="DF121" i="27" s="1"/>
  <c r="U63" i="25"/>
  <c r="U82" i="27"/>
  <c r="U121" i="27" s="1"/>
  <c r="AQ63" i="25"/>
  <c r="AQ82" i="27"/>
  <c r="AQ121" i="27" s="1"/>
  <c r="CE62" i="25"/>
  <c r="CE120" i="27"/>
  <c r="BL63" i="25"/>
  <c r="BL82" i="27"/>
  <c r="BL121" i="27" s="1"/>
  <c r="CC63" i="25"/>
  <c r="CC82" i="27"/>
  <c r="CC121" i="27" s="1"/>
  <c r="BY62" i="25"/>
  <c r="BY120" i="27"/>
  <c r="Y62" i="25"/>
  <c r="Y120" i="27"/>
  <c r="BM63" i="25"/>
  <c r="BM82" i="27"/>
  <c r="BM121" i="27" s="1"/>
  <c r="DP63" i="25"/>
  <c r="DP82" i="27"/>
  <c r="DP121" i="27" s="1"/>
  <c r="N62" i="25"/>
  <c r="N120" i="27"/>
  <c r="BZ62" i="25"/>
  <c r="BZ120" i="27"/>
  <c r="Q62" i="25"/>
  <c r="Q120" i="27"/>
  <c r="DR63" i="25"/>
  <c r="DR82" i="27"/>
  <c r="DR121" i="27" s="1"/>
  <c r="R63" i="25"/>
  <c r="R82" i="27"/>
  <c r="R121" i="27" s="1"/>
  <c r="AW62" i="25"/>
  <c r="AW120" i="27"/>
  <c r="CH63" i="25"/>
  <c r="CH82" i="27"/>
  <c r="CH121" i="27" s="1"/>
  <c r="AK63" i="25"/>
  <c r="AK82" i="27"/>
  <c r="AK121" i="27" s="1"/>
  <c r="BL62" i="25"/>
  <c r="BL120" i="27"/>
  <c r="AH62" i="25"/>
  <c r="AH120" i="27"/>
  <c r="DN63" i="25"/>
  <c r="DN82" i="27"/>
  <c r="DN121" i="27" s="1"/>
  <c r="DA63" i="25"/>
  <c r="DA82" i="27"/>
  <c r="DA121" i="27" s="1"/>
  <c r="AD62" i="25"/>
  <c r="AD120" i="27"/>
  <c r="AW63" i="25"/>
  <c r="AW82" i="27"/>
  <c r="AW121" i="27" s="1"/>
  <c r="CT62" i="25"/>
  <c r="CT120" i="27"/>
  <c r="CT63" i="25"/>
  <c r="CT82" i="27"/>
  <c r="CT121" i="27" s="1"/>
  <c r="BC62" i="25"/>
  <c r="BC120" i="27"/>
  <c r="AE62" i="25"/>
  <c r="AE120" i="27"/>
  <c r="BK62" i="25"/>
  <c r="BK120" i="27"/>
  <c r="CX63" i="25"/>
  <c r="CX82" i="27"/>
  <c r="CX121" i="27" s="1"/>
  <c r="H62" i="25"/>
  <c r="H120" i="27"/>
  <c r="BG63" i="25"/>
  <c r="BG82" i="27"/>
  <c r="BG121" i="27" s="1"/>
  <c r="CV62" i="25"/>
  <c r="CV120" i="27"/>
  <c r="DT62" i="25"/>
  <c r="DT120" i="27"/>
  <c r="CK63" i="25"/>
  <c r="CK82" i="27"/>
  <c r="CK121" i="27" s="1"/>
  <c r="DD62" i="25"/>
  <c r="DD120" i="27"/>
  <c r="Z62" i="25"/>
  <c r="Z120" i="27"/>
  <c r="DL62" i="25"/>
  <c r="DL120" i="27"/>
  <c r="DK63" i="25"/>
  <c r="DK82" i="27"/>
  <c r="DK121" i="27" s="1"/>
  <c r="DO62" i="25"/>
  <c r="DO120" i="27"/>
  <c r="DS62" i="25"/>
  <c r="DS120" i="27"/>
  <c r="U62" i="25"/>
  <c r="U120" i="27"/>
  <c r="DU62" i="25"/>
  <c r="DU120" i="27"/>
  <c r="AL63" i="25"/>
  <c r="AL82" i="27"/>
  <c r="AL121" i="27" s="1"/>
  <c r="CD63" i="25"/>
  <c r="CD82" i="27"/>
  <c r="CD121" i="27" s="1"/>
  <c r="CW62" i="25"/>
  <c r="CW120" i="27"/>
  <c r="DM62" i="25"/>
  <c r="DM120" i="27"/>
  <c r="BO63" i="25"/>
  <c r="BO82" i="27"/>
  <c r="BO121" i="27" s="1"/>
  <c r="CO63" i="25"/>
  <c r="CO82" i="27"/>
  <c r="CO121" i="27" s="1"/>
  <c r="DH63" i="25"/>
  <c r="DH82" i="27"/>
  <c r="DH121" i="27" s="1"/>
  <c r="CP62" i="25"/>
  <c r="CP120" i="27"/>
  <c r="AS62" i="25"/>
  <c r="AS120" i="27"/>
  <c r="X62" i="25"/>
  <c r="X120" i="27"/>
  <c r="CB62" i="25"/>
  <c r="CB120" i="27"/>
  <c r="AN62" i="25"/>
  <c r="AN120" i="27"/>
  <c r="Q63" i="25"/>
  <c r="Q82" i="27"/>
  <c r="Q121" i="27" s="1"/>
  <c r="BU63" i="25"/>
  <c r="BU82" i="27"/>
  <c r="BU121" i="27" s="1"/>
  <c r="CZ63" i="25"/>
  <c r="CZ82" i="27"/>
  <c r="CZ121" i="27" s="1"/>
  <c r="DC63" i="25"/>
  <c r="DC82" i="27"/>
  <c r="DC121" i="27" s="1"/>
  <c r="BD63" i="25"/>
  <c r="BD82" i="27"/>
  <c r="BD121" i="27" s="1"/>
  <c r="BB62" i="25"/>
  <c r="BB120" i="27"/>
  <c r="DB62" i="25"/>
  <c r="DB120" i="27"/>
  <c r="CN63" i="25"/>
  <c r="CN82" i="27"/>
  <c r="CN121" i="27" s="1"/>
  <c r="BR63" i="25"/>
  <c r="BR82" i="27"/>
  <c r="BR121" i="27" s="1"/>
  <c r="CM63" i="25"/>
  <c r="CM82" i="27"/>
  <c r="CM121" i="27" s="1"/>
  <c r="DE63" i="25"/>
  <c r="DE82" i="27"/>
  <c r="DE121" i="27" s="1"/>
  <c r="T62" i="25"/>
  <c r="T120" i="27"/>
  <c r="CK62" i="25"/>
  <c r="CK120" i="27"/>
  <c r="AJ62" i="25"/>
  <c r="AJ120" i="27"/>
  <c r="AX63" i="25"/>
  <c r="AX82" i="27"/>
  <c r="AX121" i="27" s="1"/>
  <c r="DO63" i="25"/>
  <c r="DO82" i="27"/>
  <c r="DO121" i="27" s="1"/>
  <c r="Z63" i="25"/>
  <c r="Z82" i="27"/>
  <c r="Z121" i="27" s="1"/>
  <c r="D34" i="25"/>
  <c r="BS62" i="25"/>
  <c r="BS120" i="27"/>
  <c r="BG62" i="25"/>
  <c r="BG120" i="27"/>
  <c r="AT63" i="25"/>
  <c r="AT82" i="27"/>
  <c r="AT121" i="27" s="1"/>
  <c r="CG63" i="25"/>
  <c r="CG82" i="27"/>
  <c r="CG121" i="27" s="1"/>
  <c r="DP62" i="25"/>
  <c r="DP120" i="27"/>
  <c r="AR63" i="25"/>
  <c r="AR82" i="27"/>
  <c r="AR121" i="27" s="1"/>
  <c r="AG62" i="25"/>
  <c r="AG120" i="27"/>
  <c r="BP63" i="25"/>
  <c r="BP82" i="27"/>
  <c r="BP121" i="27" s="1"/>
  <c r="CI62" i="25"/>
  <c r="CI120" i="27"/>
  <c r="G63" i="25"/>
  <c r="G82" i="27"/>
  <c r="G121" i="27" s="1"/>
  <c r="DI62" i="25"/>
  <c r="DI120" i="27"/>
  <c r="AS63" i="25"/>
  <c r="AS82" i="27"/>
  <c r="AS121" i="27" s="1"/>
  <c r="AI62" i="25"/>
  <c r="AI120" i="27"/>
  <c r="T63" i="25"/>
  <c r="T82" i="27"/>
  <c r="T121" i="27" s="1"/>
  <c r="DI63" i="25"/>
  <c r="DI82" i="27"/>
  <c r="DI121" i="27" s="1"/>
  <c r="S62" i="25"/>
  <c r="S120" i="27"/>
  <c r="O62" i="25"/>
  <c r="O120" i="27"/>
  <c r="BH62" i="25"/>
  <c r="BH120" i="27"/>
  <c r="AB62" i="25"/>
  <c r="AB120" i="27"/>
  <c r="BT63" i="25"/>
  <c r="BT82" i="27"/>
  <c r="BT121" i="27" s="1"/>
  <c r="V63" i="25"/>
  <c r="V82" i="27"/>
  <c r="V121" i="27" s="1"/>
  <c r="DF62" i="25"/>
  <c r="DF120" i="27"/>
  <c r="BA62" i="25"/>
  <c r="BA120" i="27"/>
  <c r="BW63" i="25"/>
  <c r="BW82" i="27"/>
  <c r="BW121" i="27" s="1"/>
  <c r="BQ63" i="25"/>
  <c r="BQ82" i="27"/>
  <c r="BQ121" i="27" s="1"/>
  <c r="AR62" i="25"/>
  <c r="AR120" i="27"/>
  <c r="CG62" i="25"/>
  <c r="CG120" i="27"/>
  <c r="AC63" i="25"/>
  <c r="AC82" i="27"/>
  <c r="AC121" i="27" s="1"/>
  <c r="BE63" i="25"/>
  <c r="BE82" i="27"/>
  <c r="BE121" i="27" s="1"/>
  <c r="D110" i="25"/>
  <c r="D111" i="25"/>
  <c r="D35" i="25"/>
  <c r="E82" i="27"/>
  <c r="E143" i="25"/>
  <c r="E63" i="25"/>
  <c r="E144" i="25"/>
  <c r="E8" i="8"/>
  <c r="F96" i="12"/>
  <c r="F8" i="8" s="1"/>
  <c r="G1" i="8"/>
  <c r="G1" i="9"/>
  <c r="I2" i="8"/>
  <c r="I2" i="9"/>
  <c r="H22" i="9"/>
  <c r="H6" i="8"/>
  <c r="G3" i="8"/>
  <c r="G3" i="9"/>
  <c r="E116" i="12"/>
  <c r="G11" i="9"/>
  <c r="G10" i="9"/>
  <c r="E11" i="9"/>
  <c r="F11" i="9"/>
  <c r="DJ344" i="7" l="1"/>
  <c r="DK340" i="7" s="1"/>
  <c r="DJ347" i="7"/>
  <c r="DJ348" i="7" s="1"/>
  <c r="L143" i="27"/>
  <c r="X143" i="27"/>
  <c r="U143" i="27"/>
  <c r="F143" i="27"/>
  <c r="F105" i="27"/>
  <c r="F148" i="27" s="1"/>
  <c r="Q143" i="27"/>
  <c r="S143" i="27"/>
  <c r="N143" i="27"/>
  <c r="P143" i="27"/>
  <c r="W143" i="27"/>
  <c r="O143" i="27"/>
  <c r="H143" i="27"/>
  <c r="H105" i="27"/>
  <c r="H148" i="27" s="1"/>
  <c r="J143" i="27"/>
  <c r="K143" i="27"/>
  <c r="G143" i="27"/>
  <c r="G105" i="27"/>
  <c r="G148" i="27" s="1"/>
  <c r="V143" i="27"/>
  <c r="I143" i="27"/>
  <c r="I105" i="27"/>
  <c r="I148" i="27" s="1"/>
  <c r="E143" i="27"/>
  <c r="E105" i="27"/>
  <c r="E148" i="27" s="1"/>
  <c r="T143" i="27"/>
  <c r="M143" i="27"/>
  <c r="R143" i="27"/>
  <c r="AH143" i="27"/>
  <c r="AF143" i="27"/>
  <c r="AO143" i="27"/>
  <c r="AN143" i="27"/>
  <c r="AI143" i="27"/>
  <c r="AD143" i="27"/>
  <c r="AR143" i="27"/>
  <c r="AT143" i="27"/>
  <c r="AE143" i="27"/>
  <c r="AP143" i="27"/>
  <c r="AL143" i="27"/>
  <c r="AC143" i="27"/>
  <c r="AS143" i="27"/>
  <c r="AG143" i="27"/>
  <c r="AJ143" i="27"/>
  <c r="AK143" i="27"/>
  <c r="AM143" i="27"/>
  <c r="AQ143" i="27"/>
  <c r="Y143" i="27"/>
  <c r="AU143" i="27"/>
  <c r="DK119" i="27"/>
  <c r="DK86" i="27"/>
  <c r="DK125" i="27" s="1"/>
  <c r="AW119" i="27"/>
  <c r="AW86" i="27"/>
  <c r="AW125" i="27" s="1"/>
  <c r="AZ119" i="27"/>
  <c r="AZ86" i="27"/>
  <c r="AZ125" i="27" s="1"/>
  <c r="DC119" i="27"/>
  <c r="DC86" i="27"/>
  <c r="DC125" i="27" s="1"/>
  <c r="BQ119" i="27"/>
  <c r="BQ86" i="27"/>
  <c r="BQ125" i="27" s="1"/>
  <c r="DB119" i="27"/>
  <c r="DB86" i="27"/>
  <c r="DB125" i="27" s="1"/>
  <c r="BT119" i="27"/>
  <c r="BT86" i="27"/>
  <c r="BT125" i="27" s="1"/>
  <c r="AX119" i="27"/>
  <c r="AX86" i="27"/>
  <c r="AX125" i="27" s="1"/>
  <c r="CV119" i="27"/>
  <c r="CV86" i="27"/>
  <c r="CV125" i="27" s="1"/>
  <c r="DH119" i="27"/>
  <c r="DH86" i="27"/>
  <c r="DH125" i="27" s="1"/>
  <c r="BU119" i="27"/>
  <c r="BU86" i="27"/>
  <c r="BU125" i="27" s="1"/>
  <c r="BZ119" i="27"/>
  <c r="BZ86" i="27"/>
  <c r="BZ125" i="27" s="1"/>
  <c r="CX119" i="27"/>
  <c r="CX86" i="27"/>
  <c r="CX125" i="27" s="1"/>
  <c r="BN119" i="27"/>
  <c r="BN86" i="27"/>
  <c r="BN125" i="27" s="1"/>
  <c r="V119" i="27"/>
  <c r="V86" i="27"/>
  <c r="V125" i="27" s="1"/>
  <c r="E119" i="27"/>
  <c r="E86" i="27"/>
  <c r="E125" i="27" s="1"/>
  <c r="N119" i="27"/>
  <c r="N86" i="27"/>
  <c r="N125" i="27" s="1"/>
  <c r="K119" i="27"/>
  <c r="K86" i="27"/>
  <c r="K125" i="27" s="1"/>
  <c r="BH119" i="27"/>
  <c r="BH86" i="27"/>
  <c r="BH125" i="27" s="1"/>
  <c r="AA119" i="27"/>
  <c r="AA86" i="27"/>
  <c r="AA125" i="27" s="1"/>
  <c r="AK119" i="27"/>
  <c r="AK86" i="27"/>
  <c r="AK125" i="27" s="1"/>
  <c r="AT119" i="27"/>
  <c r="AT86" i="27"/>
  <c r="AT125" i="27" s="1"/>
  <c r="AD119" i="27"/>
  <c r="AD86" i="27"/>
  <c r="AD125" i="27" s="1"/>
  <c r="P119" i="27"/>
  <c r="P86" i="27"/>
  <c r="P125" i="27" s="1"/>
  <c r="CA119" i="27"/>
  <c r="CA86" i="27"/>
  <c r="CA125" i="27" s="1"/>
  <c r="DP119" i="27"/>
  <c r="DP86" i="27"/>
  <c r="DP125" i="27" s="1"/>
  <c r="AF119" i="27"/>
  <c r="AF86" i="27"/>
  <c r="AF125" i="27" s="1"/>
  <c r="CM119" i="27"/>
  <c r="CM86" i="27"/>
  <c r="CM125" i="27" s="1"/>
  <c r="BW119" i="27"/>
  <c r="BW86" i="27"/>
  <c r="BW125" i="27" s="1"/>
  <c r="AB119" i="27"/>
  <c r="AB86" i="27"/>
  <c r="AB125" i="27" s="1"/>
  <c r="BA119" i="27"/>
  <c r="BA86" i="27"/>
  <c r="BA125" i="27" s="1"/>
  <c r="D79" i="25"/>
  <c r="CT143" i="27"/>
  <c r="CG143" i="27"/>
  <c r="DF143" i="27"/>
  <c r="DX144" i="27"/>
  <c r="DW144" i="27"/>
  <c r="DV144" i="27"/>
  <c r="CZ143" i="27"/>
  <c r="DG143" i="27"/>
  <c r="CM143" i="27"/>
  <c r="CU143" i="27"/>
  <c r="AA143" i="27"/>
  <c r="BL143" i="27"/>
  <c r="BD143" i="27"/>
  <c r="CD119" i="27"/>
  <c r="CD86" i="27"/>
  <c r="CD125" i="27" s="1"/>
  <c r="Q119" i="27"/>
  <c r="Q86" i="27"/>
  <c r="Q125" i="27" s="1"/>
  <c r="CT119" i="27"/>
  <c r="CT86" i="27"/>
  <c r="CT125" i="27" s="1"/>
  <c r="DF119" i="27"/>
  <c r="DF86" i="27"/>
  <c r="DF125" i="27" s="1"/>
  <c r="DO119" i="27"/>
  <c r="DO86" i="27"/>
  <c r="DO125" i="27" s="1"/>
  <c r="J119" i="27"/>
  <c r="J86" i="27"/>
  <c r="J125" i="27" s="1"/>
  <c r="AV119" i="27"/>
  <c r="AV86" i="27"/>
  <c r="AV125" i="27" s="1"/>
  <c r="BV119" i="27"/>
  <c r="BV86" i="27"/>
  <c r="BV125" i="27" s="1"/>
  <c r="CG119" i="27"/>
  <c r="CG86" i="27"/>
  <c r="CG125" i="27" s="1"/>
  <c r="G119" i="27"/>
  <c r="G86" i="27"/>
  <c r="G125" i="27" s="1"/>
  <c r="DD119" i="27"/>
  <c r="DD86" i="27"/>
  <c r="DD125" i="27" s="1"/>
  <c r="BG119" i="27"/>
  <c r="BG86" i="27"/>
  <c r="BG125" i="27" s="1"/>
  <c r="CO119" i="27"/>
  <c r="CO86" i="27"/>
  <c r="CO125" i="27" s="1"/>
  <c r="AM119" i="27"/>
  <c r="AM86" i="27"/>
  <c r="AM125" i="27" s="1"/>
  <c r="I119" i="27"/>
  <c r="I86" i="27"/>
  <c r="I125" i="27" s="1"/>
  <c r="CF119" i="27"/>
  <c r="CF86" i="27"/>
  <c r="CF125" i="27" s="1"/>
  <c r="BK119" i="27"/>
  <c r="BK86" i="27"/>
  <c r="BK125" i="27" s="1"/>
  <c r="Y119" i="27"/>
  <c r="Y86" i="27"/>
  <c r="Y125" i="27" s="1"/>
  <c r="CH119" i="27"/>
  <c r="CH86" i="27"/>
  <c r="CH125" i="27" s="1"/>
  <c r="CK119" i="27"/>
  <c r="CK86" i="27"/>
  <c r="CK125" i="27" s="1"/>
  <c r="CZ119" i="27"/>
  <c r="CZ86" i="27"/>
  <c r="CZ125" i="27" s="1"/>
  <c r="CL119" i="27"/>
  <c r="CL86" i="27"/>
  <c r="CL125" i="27" s="1"/>
  <c r="DU119" i="27"/>
  <c r="DU86" i="27"/>
  <c r="DU125" i="27" s="1"/>
  <c r="CC119" i="27"/>
  <c r="CC86" i="27"/>
  <c r="CC125" i="27" s="1"/>
  <c r="BJ119" i="27"/>
  <c r="BJ86" i="27"/>
  <c r="BJ125" i="27" s="1"/>
  <c r="DT119" i="27"/>
  <c r="DT86" i="27"/>
  <c r="DT125" i="27" s="1"/>
  <c r="L119" i="27"/>
  <c r="L86" i="27"/>
  <c r="L125" i="27" s="1"/>
  <c r="BR119" i="27"/>
  <c r="BR86" i="27"/>
  <c r="BR125" i="27" s="1"/>
  <c r="CS119" i="27"/>
  <c r="CS86" i="27"/>
  <c r="CS125" i="27" s="1"/>
  <c r="BB119" i="27"/>
  <c r="BB86" i="27"/>
  <c r="BB125" i="27" s="1"/>
  <c r="DQ143" i="27"/>
  <c r="DE143" i="27"/>
  <c r="DA143" i="27"/>
  <c r="BU143" i="27"/>
  <c r="BI143" i="27"/>
  <c r="D78" i="25"/>
  <c r="BW143" i="27"/>
  <c r="BK143" i="27"/>
  <c r="CS143" i="27"/>
  <c r="BF143" i="27"/>
  <c r="BB143" i="27"/>
  <c r="BZ143" i="27"/>
  <c r="BN143" i="27"/>
  <c r="CW143" i="27"/>
  <c r="DU143" i="27"/>
  <c r="CR143" i="27"/>
  <c r="DP143" i="27"/>
  <c r="BP143" i="27"/>
  <c r="CJ143" i="27"/>
  <c r="CB143" i="27"/>
  <c r="BH143" i="27"/>
  <c r="AY143" i="27"/>
  <c r="DO143" i="27"/>
  <c r="CF143" i="27"/>
  <c r="DT143" i="27"/>
  <c r="DA119" i="27"/>
  <c r="DA86" i="27"/>
  <c r="DA125" i="27" s="1"/>
  <c r="DE119" i="27"/>
  <c r="DE86" i="27"/>
  <c r="DE125" i="27" s="1"/>
  <c r="DJ119" i="27"/>
  <c r="DJ86" i="27"/>
  <c r="DJ125" i="27" s="1"/>
  <c r="BP119" i="27"/>
  <c r="BP86" i="27"/>
  <c r="BP125" i="27" s="1"/>
  <c r="R119" i="27"/>
  <c r="R86" i="27"/>
  <c r="R125" i="27" s="1"/>
  <c r="BL119" i="27"/>
  <c r="BL86" i="27"/>
  <c r="BL125" i="27" s="1"/>
  <c r="T119" i="27"/>
  <c r="T86" i="27"/>
  <c r="T125" i="27" s="1"/>
  <c r="CI119" i="27"/>
  <c r="CI86" i="27"/>
  <c r="CI125" i="27" s="1"/>
  <c r="U119" i="27"/>
  <c r="U86" i="27"/>
  <c r="U125" i="27" s="1"/>
  <c r="CY119" i="27"/>
  <c r="CY86" i="27"/>
  <c r="CY125" i="27" s="1"/>
  <c r="F119" i="27"/>
  <c r="F86" i="27"/>
  <c r="F125" i="27" s="1"/>
  <c r="BO119" i="27"/>
  <c r="BO86" i="27"/>
  <c r="BO125" i="27" s="1"/>
  <c r="AN119" i="27"/>
  <c r="AN86" i="27"/>
  <c r="AN125" i="27" s="1"/>
  <c r="CR119" i="27"/>
  <c r="CR86" i="27"/>
  <c r="CR125" i="27" s="1"/>
  <c r="M119" i="27"/>
  <c r="M86" i="27"/>
  <c r="M125" i="27" s="1"/>
  <c r="H119" i="27"/>
  <c r="H86" i="27"/>
  <c r="H125" i="27" s="1"/>
  <c r="DQ119" i="27"/>
  <c r="DQ86" i="27"/>
  <c r="DQ125" i="27" s="1"/>
  <c r="AP119" i="27"/>
  <c r="AP86" i="27"/>
  <c r="AP125" i="27" s="1"/>
  <c r="BF119" i="27"/>
  <c r="BF86" i="27"/>
  <c r="BF125" i="27" s="1"/>
  <c r="AU119" i="27"/>
  <c r="AU86" i="27"/>
  <c r="AU125" i="27" s="1"/>
  <c r="DM119" i="27"/>
  <c r="DM86" i="27"/>
  <c r="DM125" i="27" s="1"/>
  <c r="DJ143" i="27"/>
  <c r="DR143" i="27"/>
  <c r="CD143" i="27"/>
  <c r="AW143" i="27"/>
  <c r="Z143" i="27"/>
  <c r="DN143" i="27"/>
  <c r="CI143" i="27"/>
  <c r="AV143" i="27"/>
  <c r="CQ143" i="27"/>
  <c r="BG143" i="27"/>
  <c r="BS143" i="27"/>
  <c r="DS143" i="27"/>
  <c r="BT143" i="27"/>
  <c r="CY143" i="27"/>
  <c r="BO143" i="27"/>
  <c r="DH143" i="27"/>
  <c r="DC143" i="27"/>
  <c r="DL143" i="27"/>
  <c r="DR119" i="27"/>
  <c r="DR86" i="27"/>
  <c r="DR125" i="27" s="1"/>
  <c r="DS119" i="27"/>
  <c r="DS86" i="27"/>
  <c r="DS125" i="27" s="1"/>
  <c r="DL119" i="27"/>
  <c r="DL86" i="27"/>
  <c r="DL125" i="27" s="1"/>
  <c r="CB119" i="27"/>
  <c r="CB86" i="27"/>
  <c r="CB125" i="27" s="1"/>
  <c r="BS119" i="27"/>
  <c r="BS86" i="27"/>
  <c r="BS125" i="27" s="1"/>
  <c r="Z119" i="27"/>
  <c r="Z86" i="27"/>
  <c r="Z125" i="27" s="1"/>
  <c r="O119" i="27"/>
  <c r="O86" i="27"/>
  <c r="O125" i="27" s="1"/>
  <c r="BM119" i="27"/>
  <c r="BM86" i="27"/>
  <c r="BM125" i="27" s="1"/>
  <c r="AH119" i="27"/>
  <c r="AH86" i="27"/>
  <c r="AH125" i="27" s="1"/>
  <c r="BD119" i="27"/>
  <c r="BD86" i="27"/>
  <c r="BD125" i="27" s="1"/>
  <c r="CQ119" i="27"/>
  <c r="CQ86" i="27"/>
  <c r="CQ125" i="27" s="1"/>
  <c r="AI119" i="27"/>
  <c r="AI86" i="27"/>
  <c r="AI125" i="27" s="1"/>
  <c r="AS119" i="27"/>
  <c r="AS86" i="27"/>
  <c r="AS125" i="27" s="1"/>
  <c r="AO119" i="27"/>
  <c r="AO86" i="27"/>
  <c r="AO125" i="27" s="1"/>
  <c r="AC119" i="27"/>
  <c r="AC86" i="27"/>
  <c r="AC125" i="27" s="1"/>
  <c r="CJ119" i="27"/>
  <c r="CJ86" i="27"/>
  <c r="CJ125" i="27" s="1"/>
  <c r="DN119" i="27"/>
  <c r="DN86" i="27"/>
  <c r="DN125" i="27" s="1"/>
  <c r="BE119" i="27"/>
  <c r="BE86" i="27"/>
  <c r="BE125" i="27" s="1"/>
  <c r="BI119" i="27"/>
  <c r="BI86" i="27"/>
  <c r="BI125" i="27" s="1"/>
  <c r="AL119" i="27"/>
  <c r="AL86" i="27"/>
  <c r="AL125" i="27" s="1"/>
  <c r="AG119" i="27"/>
  <c r="AG86" i="27"/>
  <c r="AG125" i="27" s="1"/>
  <c r="CP119" i="27"/>
  <c r="CP86" i="27"/>
  <c r="CP125" i="27" s="1"/>
  <c r="BC119" i="27"/>
  <c r="BC86" i="27"/>
  <c r="BC125" i="27" s="1"/>
  <c r="DI119" i="27"/>
  <c r="DI86" i="27"/>
  <c r="DI125" i="27" s="1"/>
  <c r="S119" i="27"/>
  <c r="S86" i="27"/>
  <c r="S125" i="27" s="1"/>
  <c r="BY119" i="27"/>
  <c r="BY86" i="27"/>
  <c r="BY125" i="27" s="1"/>
  <c r="AY119" i="27"/>
  <c r="AY86" i="27"/>
  <c r="AY125" i="27" s="1"/>
  <c r="X119" i="27"/>
  <c r="X86" i="27"/>
  <c r="X125" i="27" s="1"/>
  <c r="CU119" i="27"/>
  <c r="CU86" i="27"/>
  <c r="CU125" i="27" s="1"/>
  <c r="DG119" i="27"/>
  <c r="DG86" i="27"/>
  <c r="DG125" i="27" s="1"/>
  <c r="AE119" i="27"/>
  <c r="AE86" i="27"/>
  <c r="AE125" i="27" s="1"/>
  <c r="CE119" i="27"/>
  <c r="CE86" i="27"/>
  <c r="CE125" i="27" s="1"/>
  <c r="AQ119" i="27"/>
  <c r="AQ86" i="27"/>
  <c r="AQ125" i="27" s="1"/>
  <c r="CW119" i="27"/>
  <c r="CW86" i="27"/>
  <c r="CW125" i="27" s="1"/>
  <c r="AJ119" i="27"/>
  <c r="AJ86" i="27"/>
  <c r="AJ125" i="27" s="1"/>
  <c r="CN119" i="27"/>
  <c r="CN86" i="27"/>
  <c r="CN125" i="27" s="1"/>
  <c r="W119" i="27"/>
  <c r="W86" i="27"/>
  <c r="W125" i="27" s="1"/>
  <c r="AR119" i="27"/>
  <c r="AR86" i="27"/>
  <c r="AR125" i="27" s="1"/>
  <c r="BX119" i="27"/>
  <c r="BX86" i="27"/>
  <c r="BX125" i="27" s="1"/>
  <c r="BQ143" i="27"/>
  <c r="CO143" i="27"/>
  <c r="CC143" i="27"/>
  <c r="CP143" i="27"/>
  <c r="AB143" i="27"/>
  <c r="BC143" i="27"/>
  <c r="DI143" i="27"/>
  <c r="BE143" i="27"/>
  <c r="BR143" i="27"/>
  <c r="BY143" i="27"/>
  <c r="BM143" i="27"/>
  <c r="AX143" i="27"/>
  <c r="CL143" i="27"/>
  <c r="BJ143" i="27"/>
  <c r="BA143" i="27"/>
  <c r="CK143" i="27"/>
  <c r="CX143" i="27"/>
  <c r="DB143" i="27"/>
  <c r="CH143" i="27"/>
  <c r="DM143" i="27"/>
  <c r="BV143" i="27"/>
  <c r="CE143" i="27"/>
  <c r="CN143" i="27"/>
  <c r="AZ143" i="27"/>
  <c r="DK143" i="27"/>
  <c r="BX143" i="27"/>
  <c r="CA143" i="27"/>
  <c r="DD143" i="27"/>
  <c r="CV143" i="27"/>
  <c r="D162" i="25"/>
  <c r="D62" i="25"/>
  <c r="D144" i="25"/>
  <c r="E13" i="26"/>
  <c r="D13" i="26" s="1"/>
  <c r="E11" i="26"/>
  <c r="D11" i="26" s="1"/>
  <c r="D143" i="25"/>
  <c r="E12" i="26"/>
  <c r="D12" i="26" s="1"/>
  <c r="D61" i="25"/>
  <c r="E120" i="27"/>
  <c r="D81" i="27"/>
  <c r="E121" i="27"/>
  <c r="D82" i="27"/>
  <c r="D63" i="25"/>
  <c r="D80" i="27"/>
  <c r="E14" i="12"/>
  <c r="E33" i="11"/>
  <c r="I22" i="9"/>
  <c r="I6" i="8"/>
  <c r="H3" i="8"/>
  <c r="H3" i="9"/>
  <c r="G96" i="12"/>
  <c r="G8" i="8" s="1"/>
  <c r="J2" i="8"/>
  <c r="J2" i="9"/>
  <c r="H1" i="8"/>
  <c r="H1" i="9"/>
  <c r="H12" i="9"/>
  <c r="H11" i="9"/>
  <c r="H10" i="9"/>
  <c r="F12" i="9"/>
  <c r="G12" i="9"/>
  <c r="E12" i="9"/>
  <c r="DK347" i="7" l="1"/>
  <c r="DK348" i="7" s="1"/>
  <c r="DK344" i="7"/>
  <c r="DL340" i="7" s="1"/>
  <c r="DV119" i="27"/>
  <c r="DX119" i="27"/>
  <c r="DW119" i="27"/>
  <c r="DW143" i="27"/>
  <c r="DV143" i="27"/>
  <c r="DX143" i="27"/>
  <c r="DX125" i="27"/>
  <c r="DW125" i="27"/>
  <c r="DV125" i="27"/>
  <c r="D120" i="27"/>
  <c r="DV120" i="27"/>
  <c r="DX120" i="27"/>
  <c r="DW120" i="27"/>
  <c r="D121" i="27"/>
  <c r="DW121" i="27"/>
  <c r="DV121" i="27"/>
  <c r="DX121" i="27"/>
  <c r="D119" i="27"/>
  <c r="D86" i="27"/>
  <c r="F14" i="12"/>
  <c r="F33" i="11"/>
  <c r="H96" i="12"/>
  <c r="H8" i="8" s="1"/>
  <c r="J22" i="9"/>
  <c r="J6" i="8"/>
  <c r="I3" i="8"/>
  <c r="I3" i="9"/>
  <c r="I1" i="8"/>
  <c r="I1" i="9"/>
  <c r="K2" i="8"/>
  <c r="K2" i="9"/>
  <c r="G116" i="12"/>
  <c r="F116" i="12"/>
  <c r="I12" i="9"/>
  <c r="I11" i="9"/>
  <c r="I10" i="9"/>
  <c r="DL347" i="7" l="1"/>
  <c r="DL348" i="7" s="1"/>
  <c r="DL344" i="7"/>
  <c r="DM340" i="7" s="1"/>
  <c r="D125" i="27"/>
  <c r="G14" i="12"/>
  <c r="G33" i="11"/>
  <c r="L2" i="8"/>
  <c r="L2" i="9"/>
  <c r="J3" i="8"/>
  <c r="J3" i="9"/>
  <c r="J1" i="8"/>
  <c r="J1" i="9"/>
  <c r="K22" i="9"/>
  <c r="K6" i="8"/>
  <c r="I96" i="12"/>
  <c r="I8" i="8" s="1"/>
  <c r="G115" i="12"/>
  <c r="F115" i="12"/>
  <c r="E115" i="12"/>
  <c r="J12" i="9"/>
  <c r="J11" i="9"/>
  <c r="J10" i="9"/>
  <c r="DM347" i="7" l="1"/>
  <c r="DM348" i="7" s="1"/>
  <c r="DM344" i="7"/>
  <c r="DN340" i="7" s="1"/>
  <c r="D48" i="25"/>
  <c r="E140" i="27"/>
  <c r="D138" i="27"/>
  <c r="H14" i="12"/>
  <c r="H33" i="11"/>
  <c r="M2" i="8"/>
  <c r="M2" i="9"/>
  <c r="J96" i="12"/>
  <c r="J8" i="8" s="1"/>
  <c r="K3" i="8"/>
  <c r="K3" i="9"/>
  <c r="K1" i="8"/>
  <c r="K1" i="9"/>
  <c r="L22" i="9"/>
  <c r="L6" i="8"/>
  <c r="H116" i="12"/>
  <c r="H115" i="12"/>
  <c r="K12" i="9"/>
  <c r="K11" i="9"/>
  <c r="K10" i="9"/>
  <c r="DN347" i="7" l="1"/>
  <c r="DN348" i="7" s="1"/>
  <c r="DN344" i="7"/>
  <c r="DO340" i="7" s="1"/>
  <c r="I14" i="12"/>
  <c r="I33" i="11"/>
  <c r="N2" i="8"/>
  <c r="N2" i="9"/>
  <c r="K96" i="12"/>
  <c r="K8" i="8" s="1"/>
  <c r="L3" i="8"/>
  <c r="L3" i="9"/>
  <c r="L1" i="8"/>
  <c r="L1" i="9"/>
  <c r="M22" i="9"/>
  <c r="M6" i="8"/>
  <c r="I116" i="12"/>
  <c r="I115" i="12"/>
  <c r="L12" i="9"/>
  <c r="L11" i="9"/>
  <c r="L10" i="9"/>
  <c r="DO347" i="7" l="1"/>
  <c r="DO348" i="7" s="1"/>
  <c r="DO344" i="7"/>
  <c r="DP340" i="7" s="1"/>
  <c r="J33" i="11"/>
  <c r="J14" i="12"/>
  <c r="O2" i="8"/>
  <c r="O2" i="9"/>
  <c r="M1" i="8"/>
  <c r="M1" i="9"/>
  <c r="M3" i="8"/>
  <c r="M3" i="9"/>
  <c r="L96" i="12"/>
  <c r="L8" i="8" s="1"/>
  <c r="N22" i="9"/>
  <c r="N6" i="8"/>
  <c r="J116" i="12"/>
  <c r="J115" i="12"/>
  <c r="M11" i="9"/>
  <c r="M10" i="9"/>
  <c r="M12" i="9"/>
  <c r="DP347" i="7" l="1"/>
  <c r="DP348" i="7" s="1"/>
  <c r="DP344" i="7"/>
  <c r="DQ340" i="7" s="1"/>
  <c r="D161" i="25"/>
  <c r="D165" i="25"/>
  <c r="K14" i="12"/>
  <c r="K33" i="11"/>
  <c r="P2" i="8"/>
  <c r="P2" i="9"/>
  <c r="M96" i="12"/>
  <c r="M8" i="8" s="1"/>
  <c r="N1" i="8"/>
  <c r="N1" i="9"/>
  <c r="O22" i="9"/>
  <c r="O6" i="8"/>
  <c r="N3" i="8"/>
  <c r="N3" i="9"/>
  <c r="L116" i="12"/>
  <c r="K116" i="12"/>
  <c r="K115" i="12"/>
  <c r="N12" i="9"/>
  <c r="N11" i="9"/>
  <c r="N10" i="9"/>
  <c r="DQ347" i="7" l="1"/>
  <c r="DQ348" i="7" s="1"/>
  <c r="DQ344" i="7"/>
  <c r="DR340" i="7" s="1"/>
  <c r="D100" i="27"/>
  <c r="L14" i="12"/>
  <c r="L33" i="11"/>
  <c r="N96" i="12"/>
  <c r="N8" i="8" s="1"/>
  <c r="P22" i="9"/>
  <c r="P6" i="8"/>
  <c r="Q2" i="8"/>
  <c r="Q2" i="9"/>
  <c r="O3" i="8"/>
  <c r="O3" i="9"/>
  <c r="O1" i="8"/>
  <c r="O1" i="9"/>
  <c r="M116" i="12"/>
  <c r="L115" i="12"/>
  <c r="O11" i="9"/>
  <c r="O12" i="9"/>
  <c r="O10" i="9"/>
  <c r="DR347" i="7" l="1"/>
  <c r="DR348" i="7" s="1"/>
  <c r="DR344" i="7"/>
  <c r="DS340" i="7" s="1"/>
  <c r="M14" i="12"/>
  <c r="M33" i="11"/>
  <c r="O96" i="12"/>
  <c r="O8" i="8" s="1"/>
  <c r="P3" i="8"/>
  <c r="P3" i="9"/>
  <c r="R2" i="8"/>
  <c r="R2" i="9"/>
  <c r="P1" i="8"/>
  <c r="P1" i="9"/>
  <c r="Q22" i="9"/>
  <c r="Q6" i="8"/>
  <c r="M115" i="12"/>
  <c r="P11" i="9"/>
  <c r="P10" i="9"/>
  <c r="P12" i="9"/>
  <c r="DS347" i="7" l="1"/>
  <c r="DS348" i="7" s="1"/>
  <c r="DS344" i="7"/>
  <c r="DT340" i="7" s="1"/>
  <c r="N14" i="12"/>
  <c r="N33" i="11"/>
  <c r="E32" i="11"/>
  <c r="Q3" i="8"/>
  <c r="Q3" i="9"/>
  <c r="R22" i="9"/>
  <c r="R6" i="8"/>
  <c r="P96" i="12"/>
  <c r="P8" i="8" s="1"/>
  <c r="Q1" i="8"/>
  <c r="Q1" i="9"/>
  <c r="S2" i="8"/>
  <c r="S2" i="9"/>
  <c r="N116" i="12"/>
  <c r="N115" i="12"/>
  <c r="Q11" i="9"/>
  <c r="Q12" i="9"/>
  <c r="Q10" i="9"/>
  <c r="DT347" i="7" l="1"/>
  <c r="DT348" i="7" s="1"/>
  <c r="DT344" i="7"/>
  <c r="DU340" i="7" s="1"/>
  <c r="O14" i="12"/>
  <c r="O33" i="11"/>
  <c r="E13" i="12"/>
  <c r="T2" i="8"/>
  <c r="T2" i="9"/>
  <c r="R3" i="8"/>
  <c r="R3" i="9"/>
  <c r="S22" i="9"/>
  <c r="S6" i="8"/>
  <c r="R1" i="8"/>
  <c r="R1" i="9"/>
  <c r="Q96" i="12"/>
  <c r="Q8" i="8" s="1"/>
  <c r="O116" i="12"/>
  <c r="P116" i="12"/>
  <c r="O115" i="12"/>
  <c r="R12" i="9"/>
  <c r="R11" i="9"/>
  <c r="R10" i="9"/>
  <c r="DU347" i="7" l="1"/>
  <c r="DU348" i="7" s="1"/>
  <c r="DU344" i="7"/>
  <c r="P14" i="12"/>
  <c r="P33" i="11"/>
  <c r="G32" i="11"/>
  <c r="F32" i="11"/>
  <c r="S1" i="8"/>
  <c r="S1" i="9"/>
  <c r="U2" i="8"/>
  <c r="U2" i="9"/>
  <c r="R96" i="12"/>
  <c r="R8" i="8" s="1"/>
  <c r="T22" i="9"/>
  <c r="T6" i="8"/>
  <c r="S3" i="8"/>
  <c r="S3" i="9"/>
  <c r="Q116" i="12"/>
  <c r="P115" i="12"/>
  <c r="S12" i="9"/>
  <c r="S11" i="9"/>
  <c r="S10" i="9"/>
  <c r="Q14" i="12" l="1"/>
  <c r="Q33" i="11"/>
  <c r="H32" i="11"/>
  <c r="F13" i="12"/>
  <c r="G13" i="12"/>
  <c r="T1" i="8"/>
  <c r="T1" i="9"/>
  <c r="S96" i="12"/>
  <c r="S8" i="8" s="1"/>
  <c r="U22" i="9"/>
  <c r="U6" i="8"/>
  <c r="V2" i="8"/>
  <c r="V2" i="9"/>
  <c r="T3" i="8"/>
  <c r="T3" i="9"/>
  <c r="R116" i="12"/>
  <c r="Q115" i="12"/>
  <c r="T12" i="9"/>
  <c r="T11" i="9"/>
  <c r="T10" i="9"/>
  <c r="R33" i="11" l="1"/>
  <c r="R14" i="12"/>
  <c r="I32" i="11"/>
  <c r="H13" i="12"/>
  <c r="U3" i="8"/>
  <c r="U3" i="9"/>
  <c r="W2" i="8"/>
  <c r="W2" i="9"/>
  <c r="U1" i="8"/>
  <c r="U1" i="9"/>
  <c r="V22" i="9"/>
  <c r="V6" i="8"/>
  <c r="T96" i="12"/>
  <c r="T8" i="8" s="1"/>
  <c r="R115" i="12"/>
  <c r="U12" i="9"/>
  <c r="U11" i="9"/>
  <c r="U10" i="9"/>
  <c r="S14" i="12" l="1"/>
  <c r="S33" i="11"/>
  <c r="J32" i="11"/>
  <c r="I13" i="12"/>
  <c r="U96" i="12"/>
  <c r="U8" i="8" s="1"/>
  <c r="W22" i="9"/>
  <c r="W6" i="8"/>
  <c r="V3" i="8"/>
  <c r="V3" i="9"/>
  <c r="X2" i="8"/>
  <c r="X2" i="9"/>
  <c r="V1" i="8"/>
  <c r="V1" i="9"/>
  <c r="S116" i="12"/>
  <c r="S115" i="12"/>
  <c r="T116" i="12"/>
  <c r="V12" i="9"/>
  <c r="V10" i="9"/>
  <c r="V11" i="9"/>
  <c r="T14" i="12" l="1"/>
  <c r="T33" i="11"/>
  <c r="K32" i="11"/>
  <c r="J13" i="12"/>
  <c r="W1" i="8"/>
  <c r="W1" i="9"/>
  <c r="V96" i="12"/>
  <c r="V8" i="8" s="1"/>
  <c r="Y2" i="8"/>
  <c r="Y2" i="9"/>
  <c r="X22" i="9"/>
  <c r="X6" i="8"/>
  <c r="W3" i="8"/>
  <c r="W3" i="9"/>
  <c r="U116" i="12"/>
  <c r="T115" i="12"/>
  <c r="W12" i="9"/>
  <c r="W11" i="9"/>
  <c r="W10" i="9"/>
  <c r="U14" i="12" l="1"/>
  <c r="U33" i="11"/>
  <c r="L32" i="11"/>
  <c r="K13" i="12"/>
  <c r="W96" i="12"/>
  <c r="W8" i="8" s="1"/>
  <c r="X3" i="8"/>
  <c r="X3" i="9"/>
  <c r="X1" i="8"/>
  <c r="X1" i="9"/>
  <c r="Z2" i="8"/>
  <c r="Z2" i="9"/>
  <c r="Y22" i="9"/>
  <c r="Y6" i="8"/>
  <c r="V116" i="12"/>
  <c r="U115" i="12"/>
  <c r="X11" i="9"/>
  <c r="X10" i="9"/>
  <c r="X12" i="9"/>
  <c r="V14" i="12" l="1"/>
  <c r="V33" i="11"/>
  <c r="M32" i="11"/>
  <c r="L13" i="12"/>
  <c r="AA2" i="8"/>
  <c r="AA2" i="9"/>
  <c r="Y3" i="8"/>
  <c r="Y3" i="9"/>
  <c r="Y1" i="8"/>
  <c r="Y1" i="9"/>
  <c r="Z22" i="9"/>
  <c r="Z6" i="8"/>
  <c r="X96" i="12"/>
  <c r="X8" i="8" s="1"/>
  <c r="V115" i="12"/>
  <c r="W116" i="12"/>
  <c r="Y11" i="9"/>
  <c r="Y10" i="9"/>
  <c r="Y12" i="9"/>
  <c r="W14" i="12" l="1"/>
  <c r="W33" i="11"/>
  <c r="N32" i="11"/>
  <c r="M13" i="12"/>
  <c r="Z1" i="8"/>
  <c r="Z1" i="9"/>
  <c r="AB2" i="8"/>
  <c r="AB2" i="9"/>
  <c r="AA22" i="9"/>
  <c r="AA6" i="8"/>
  <c r="Z3" i="8"/>
  <c r="Z3" i="9"/>
  <c r="Y96" i="12"/>
  <c r="Y8" i="8" s="1"/>
  <c r="X116" i="12"/>
  <c r="W115" i="12"/>
  <c r="Z12" i="9"/>
  <c r="Z10" i="9"/>
  <c r="Z11" i="9"/>
  <c r="X14" i="12" l="1"/>
  <c r="X33" i="11"/>
  <c r="O32" i="11"/>
  <c r="N13" i="12"/>
  <c r="AA3" i="8"/>
  <c r="AA3" i="9"/>
  <c r="AA1" i="8"/>
  <c r="AA1" i="9"/>
  <c r="AB22" i="9"/>
  <c r="AB6" i="8"/>
  <c r="AC2" i="8"/>
  <c r="AC2" i="9"/>
  <c r="Z96" i="12"/>
  <c r="Z8" i="8" s="1"/>
  <c r="X115" i="12"/>
  <c r="AA12" i="9"/>
  <c r="AA10" i="9"/>
  <c r="AA11" i="9"/>
  <c r="Y14" i="12" l="1"/>
  <c r="Y33" i="11"/>
  <c r="P32" i="11"/>
  <c r="O13" i="12"/>
  <c r="AB3" i="8"/>
  <c r="AB3" i="9"/>
  <c r="AB1" i="8"/>
  <c r="AB1" i="9"/>
  <c r="AC22" i="9"/>
  <c r="AC6" i="8"/>
  <c r="AD2" i="8"/>
  <c r="AD2" i="9"/>
  <c r="AA96" i="12"/>
  <c r="AA8" i="8" s="1"/>
  <c r="Y116" i="12"/>
  <c r="Z116" i="12"/>
  <c r="Y115" i="12"/>
  <c r="AB12" i="9"/>
  <c r="AB11" i="9"/>
  <c r="AB10" i="9"/>
  <c r="Z33" i="11" l="1"/>
  <c r="Z14" i="12"/>
  <c r="Q32" i="11"/>
  <c r="P13" i="12"/>
  <c r="AB96" i="12"/>
  <c r="AB8" i="8" s="1"/>
  <c r="AE2" i="8"/>
  <c r="AE2" i="9"/>
  <c r="AC3" i="8"/>
  <c r="AC3" i="9"/>
  <c r="AD22" i="9"/>
  <c r="AD6" i="8"/>
  <c r="AC1" i="8"/>
  <c r="AC1" i="9"/>
  <c r="AA116" i="12"/>
  <c r="Z115" i="12"/>
  <c r="AC11" i="9"/>
  <c r="AC10" i="9"/>
  <c r="AC12" i="9"/>
  <c r="AA14" i="12" l="1"/>
  <c r="AA33" i="11"/>
  <c r="R32" i="11"/>
  <c r="Q13" i="12"/>
  <c r="AD1" i="8"/>
  <c r="AD1" i="9"/>
  <c r="AD3" i="8"/>
  <c r="AD3" i="9"/>
  <c r="AE22" i="9"/>
  <c r="AE6" i="8"/>
  <c r="AF2" i="8"/>
  <c r="AF2" i="9"/>
  <c r="AC96" i="12"/>
  <c r="AC8" i="8" s="1"/>
  <c r="AA115" i="12"/>
  <c r="AD12" i="9"/>
  <c r="AD10" i="9"/>
  <c r="AD11" i="9"/>
  <c r="AB14" i="12" l="1"/>
  <c r="AB33" i="11"/>
  <c r="S32" i="11"/>
  <c r="R13" i="12"/>
  <c r="AD96" i="12"/>
  <c r="AD8" i="8" s="1"/>
  <c r="AG2" i="8"/>
  <c r="AG2" i="9"/>
  <c r="AE3" i="8"/>
  <c r="AE3" i="9"/>
  <c r="AF22" i="9"/>
  <c r="AF6" i="8"/>
  <c r="AE1" i="8"/>
  <c r="AE1" i="9"/>
  <c r="AB116" i="12"/>
  <c r="AC116" i="12"/>
  <c r="AB115" i="12"/>
  <c r="AE11" i="9"/>
  <c r="AE12" i="9"/>
  <c r="AE10" i="9"/>
  <c r="AC14" i="12" l="1"/>
  <c r="AC33" i="11"/>
  <c r="T32" i="11"/>
  <c r="S13" i="12"/>
  <c r="AF3" i="8"/>
  <c r="AF3" i="9"/>
  <c r="AF1" i="8"/>
  <c r="AF1" i="9"/>
  <c r="AE96" i="12"/>
  <c r="AE8" i="8" s="1"/>
  <c r="AH2" i="8"/>
  <c r="AH2" i="9"/>
  <c r="AG22" i="9"/>
  <c r="AG6" i="8"/>
  <c r="AC115" i="12"/>
  <c r="AD116" i="12"/>
  <c r="AF12" i="9"/>
  <c r="AF11" i="9"/>
  <c r="AF10" i="9"/>
  <c r="AD14" i="12" l="1"/>
  <c r="AD33" i="11"/>
  <c r="U32" i="11"/>
  <c r="T13" i="12"/>
  <c r="AF96" i="12"/>
  <c r="AF8" i="8" s="1"/>
  <c r="AG3" i="8"/>
  <c r="AG3" i="9"/>
  <c r="AG1" i="8"/>
  <c r="AG1" i="9"/>
  <c r="AI2" i="8"/>
  <c r="AI2" i="9"/>
  <c r="AH22" i="9"/>
  <c r="AH6" i="8"/>
  <c r="AE116" i="12"/>
  <c r="AD115" i="12"/>
  <c r="AG11" i="9"/>
  <c r="AG10" i="9"/>
  <c r="AG12" i="9"/>
  <c r="AE14" i="12" l="1"/>
  <c r="AE33" i="11"/>
  <c r="V32" i="11"/>
  <c r="U13" i="12"/>
  <c r="AG96" i="12"/>
  <c r="AG8" i="8" s="1"/>
  <c r="AI22" i="9"/>
  <c r="AI6" i="8"/>
  <c r="AJ2" i="8"/>
  <c r="AJ2" i="9"/>
  <c r="AH3" i="8"/>
  <c r="AH3" i="9"/>
  <c r="AH1" i="8"/>
  <c r="AH1" i="9"/>
  <c r="AF116" i="12"/>
  <c r="AE115" i="12"/>
  <c r="AH12" i="9"/>
  <c r="AH11" i="9"/>
  <c r="AH10" i="9"/>
  <c r="AF14" i="12" l="1"/>
  <c r="AF33" i="11"/>
  <c r="W32" i="11"/>
  <c r="V13" i="12"/>
  <c r="AH96" i="12"/>
  <c r="AH8" i="8" s="1"/>
  <c r="AK2" i="8"/>
  <c r="AK2" i="9"/>
  <c r="AI1" i="8"/>
  <c r="AI1" i="9"/>
  <c r="AJ22" i="9"/>
  <c r="AJ6" i="8"/>
  <c r="AI3" i="8"/>
  <c r="AI3" i="9"/>
  <c r="AF115" i="12"/>
  <c r="AI12" i="9"/>
  <c r="AI11" i="9"/>
  <c r="AI10" i="9"/>
  <c r="AG14" i="12" l="1"/>
  <c r="AG33" i="11"/>
  <c r="X32" i="11"/>
  <c r="W13" i="12"/>
  <c r="AI96" i="12"/>
  <c r="AI8" i="8" s="1"/>
  <c r="AJ3" i="8"/>
  <c r="AJ3" i="9"/>
  <c r="AJ1" i="8"/>
  <c r="AJ1" i="9"/>
  <c r="AK22" i="9"/>
  <c r="AK6" i="8"/>
  <c r="AL2" i="8"/>
  <c r="AL2" i="9"/>
  <c r="AG116" i="12"/>
  <c r="AH116" i="12"/>
  <c r="AG115" i="12"/>
  <c r="AJ12" i="9"/>
  <c r="AJ11" i="9"/>
  <c r="AJ10" i="9"/>
  <c r="AH14" i="12" l="1"/>
  <c r="AH33" i="11"/>
  <c r="Y32" i="11"/>
  <c r="X13" i="12"/>
  <c r="AL22" i="9"/>
  <c r="AL6" i="8"/>
  <c r="AJ96" i="12"/>
  <c r="AJ8" i="8" s="1"/>
  <c r="AM2" i="8"/>
  <c r="AM2" i="9"/>
  <c r="AK3" i="8"/>
  <c r="AK3" i="9"/>
  <c r="AK1" i="8"/>
  <c r="AK1" i="9"/>
  <c r="AI116" i="12"/>
  <c r="AH115" i="12"/>
  <c r="AK12" i="9"/>
  <c r="AK11" i="9"/>
  <c r="AK10" i="9"/>
  <c r="AI14" i="12" l="1"/>
  <c r="AI33" i="11"/>
  <c r="Z32" i="11"/>
  <c r="Y13" i="12"/>
  <c r="AN2" i="8"/>
  <c r="AN2" i="9"/>
  <c r="AL3" i="8"/>
  <c r="AL3" i="9"/>
  <c r="AL1" i="8"/>
  <c r="AL1" i="9"/>
  <c r="AM22" i="9"/>
  <c r="AM6" i="8"/>
  <c r="AK96" i="12"/>
  <c r="AK8" i="8" s="1"/>
  <c r="AJ116" i="12"/>
  <c r="AI115" i="12"/>
  <c r="AL12" i="9"/>
  <c r="AL11" i="9"/>
  <c r="AL10" i="9"/>
  <c r="AJ14" i="12" l="1"/>
  <c r="AJ33" i="11"/>
  <c r="AA32" i="11"/>
  <c r="Z13" i="12"/>
  <c r="AL96" i="12"/>
  <c r="AL8" i="8" s="1"/>
  <c r="AM3" i="8"/>
  <c r="AM3" i="9"/>
  <c r="AN22" i="9"/>
  <c r="AN6" i="8"/>
  <c r="AM1" i="8"/>
  <c r="AM1" i="9"/>
  <c r="AO2" i="8"/>
  <c r="AO2" i="9"/>
  <c r="AK116" i="12"/>
  <c r="AJ115" i="12"/>
  <c r="AM12" i="9"/>
  <c r="AM11" i="9"/>
  <c r="AM10" i="9"/>
  <c r="AK14" i="12" l="1"/>
  <c r="AK33" i="11"/>
  <c r="AB32" i="11"/>
  <c r="AA13" i="12"/>
  <c r="AM96" i="12"/>
  <c r="AM8" i="8" s="1"/>
  <c r="AN3" i="8"/>
  <c r="AN3" i="9"/>
  <c r="AP2" i="8"/>
  <c r="AP2" i="9"/>
  <c r="AO22" i="9"/>
  <c r="AO6" i="8"/>
  <c r="AN1" i="8"/>
  <c r="AN1" i="9"/>
  <c r="AL116" i="12"/>
  <c r="AK115" i="12"/>
  <c r="AN12" i="9"/>
  <c r="AN11" i="9"/>
  <c r="AN10" i="9"/>
  <c r="AL14" i="12" l="1"/>
  <c r="AL33" i="11"/>
  <c r="AC32" i="11"/>
  <c r="AB13" i="12"/>
  <c r="AN96" i="12"/>
  <c r="AN8" i="8" s="1"/>
  <c r="AQ2" i="8"/>
  <c r="AQ2" i="9"/>
  <c r="AO3" i="8"/>
  <c r="AO3" i="9"/>
  <c r="AO1" i="8"/>
  <c r="AO1" i="9"/>
  <c r="AP22" i="9"/>
  <c r="AP6" i="8"/>
  <c r="AL115" i="12"/>
  <c r="AO12" i="9"/>
  <c r="AO11" i="9"/>
  <c r="AO10" i="9"/>
  <c r="AM14" i="12" l="1"/>
  <c r="AM33" i="11"/>
  <c r="AD32" i="11"/>
  <c r="AC13" i="12"/>
  <c r="AP3" i="8"/>
  <c r="AP3" i="9"/>
  <c r="AP1" i="8"/>
  <c r="AP1" i="9"/>
  <c r="AQ22" i="9"/>
  <c r="AQ6" i="8"/>
  <c r="AO96" i="12"/>
  <c r="AO8" i="8" s="1"/>
  <c r="AR2" i="8"/>
  <c r="AR2" i="9"/>
  <c r="AM116" i="12"/>
  <c r="AN116" i="12"/>
  <c r="AM115" i="12"/>
  <c r="AP12" i="9"/>
  <c r="AP11" i="9"/>
  <c r="AP10" i="9"/>
  <c r="AN14" i="12" l="1"/>
  <c r="AN33" i="11"/>
  <c r="AE32" i="11"/>
  <c r="AD13" i="12"/>
  <c r="AQ3" i="8"/>
  <c r="AQ3" i="9"/>
  <c r="AQ1" i="8"/>
  <c r="AQ1" i="9"/>
  <c r="AR22" i="9"/>
  <c r="AR6" i="8"/>
  <c r="AS2" i="8"/>
  <c r="AS2" i="9"/>
  <c r="AP96" i="12"/>
  <c r="AP8" i="8" s="1"/>
  <c r="AO116" i="12"/>
  <c r="AN115" i="12"/>
  <c r="AQ12" i="9"/>
  <c r="AQ10" i="9"/>
  <c r="AQ11" i="9"/>
  <c r="AO14" i="12" l="1"/>
  <c r="AO33" i="11"/>
  <c r="AF32" i="11"/>
  <c r="AE13" i="12"/>
  <c r="AS22" i="9"/>
  <c r="AS6" i="8"/>
  <c r="AT2" i="8"/>
  <c r="AT2" i="9"/>
  <c r="AQ96" i="12"/>
  <c r="AQ8" i="8" s="1"/>
  <c r="AR3" i="8"/>
  <c r="AR3" i="9"/>
  <c r="AR1" i="8"/>
  <c r="AR1" i="9"/>
  <c r="AO115" i="12"/>
  <c r="AR12" i="9"/>
  <c r="AR11" i="9"/>
  <c r="AR10" i="9"/>
  <c r="AP14" i="12" l="1"/>
  <c r="AP33" i="11"/>
  <c r="AG32" i="11"/>
  <c r="AF13" i="12"/>
  <c r="AS1" i="8"/>
  <c r="AS1" i="9"/>
  <c r="AR96" i="12"/>
  <c r="AT22" i="9"/>
  <c r="AT6" i="8"/>
  <c r="AU2" i="8"/>
  <c r="AU2" i="9"/>
  <c r="AS3" i="8"/>
  <c r="AS3" i="9"/>
  <c r="AP116" i="12"/>
  <c r="AQ116" i="12"/>
  <c r="AP115" i="12"/>
  <c r="AS12" i="9"/>
  <c r="AS11" i="9"/>
  <c r="AS10" i="9"/>
  <c r="AR8" i="8" l="1"/>
  <c r="AQ14" i="12"/>
  <c r="AQ33" i="11"/>
  <c r="AH32" i="11"/>
  <c r="AG13" i="12"/>
  <c r="AT3" i="8"/>
  <c r="AT3" i="9"/>
  <c r="AV2" i="8"/>
  <c r="AV2" i="9"/>
  <c r="AT1" i="8"/>
  <c r="AT1" i="9"/>
  <c r="AS96" i="12"/>
  <c r="AS8" i="8" s="1"/>
  <c r="AU22" i="9"/>
  <c r="AU6" i="8"/>
  <c r="AQ115" i="12"/>
  <c r="AT12" i="9"/>
  <c r="AT10" i="9"/>
  <c r="AT11" i="9"/>
  <c r="AR14" i="12" l="1"/>
  <c r="AR33" i="11"/>
  <c r="AI32" i="11"/>
  <c r="AH13" i="12"/>
  <c r="AU1" i="8"/>
  <c r="AU1" i="9"/>
  <c r="AU3" i="8"/>
  <c r="AU3" i="9"/>
  <c r="AW2" i="8"/>
  <c r="AW2" i="9"/>
  <c r="AV22" i="9"/>
  <c r="AV6" i="8"/>
  <c r="AT96" i="12"/>
  <c r="AT8" i="8" s="1"/>
  <c r="AR116" i="12"/>
  <c r="AR115" i="12"/>
  <c r="AU11" i="9"/>
  <c r="AU10" i="9"/>
  <c r="AU12" i="9"/>
  <c r="AS14" i="12" l="1"/>
  <c r="AS33" i="11"/>
  <c r="AJ32" i="11"/>
  <c r="AI13" i="12"/>
  <c r="AX2" i="8"/>
  <c r="AX2" i="9"/>
  <c r="AV3" i="8"/>
  <c r="AV3" i="9"/>
  <c r="AW22" i="9"/>
  <c r="AW6" i="8"/>
  <c r="AV1" i="8"/>
  <c r="AV1" i="9"/>
  <c r="AU96" i="12"/>
  <c r="AU8" i="8" s="1"/>
  <c r="AS116" i="12"/>
  <c r="AS115" i="12"/>
  <c r="AV12" i="9"/>
  <c r="AV11" i="9"/>
  <c r="AV10" i="9"/>
  <c r="AT33" i="11" l="1"/>
  <c r="AT14" i="12"/>
  <c r="AK32" i="11"/>
  <c r="AJ13" i="12"/>
  <c r="AW1" i="8"/>
  <c r="AW1" i="9"/>
  <c r="AY2" i="8"/>
  <c r="AY2" i="9"/>
  <c r="AW3" i="8"/>
  <c r="AW3" i="9"/>
  <c r="AX22" i="9"/>
  <c r="AX6" i="8"/>
  <c r="AV96" i="12"/>
  <c r="AV8" i="8" s="1"/>
  <c r="AT116" i="12"/>
  <c r="AT115" i="12"/>
  <c r="AW11" i="9"/>
  <c r="AW12" i="9"/>
  <c r="AW10" i="9"/>
  <c r="AU14" i="12" l="1"/>
  <c r="AU33" i="11"/>
  <c r="AL32" i="11"/>
  <c r="AK13" i="12"/>
  <c r="AX3" i="8"/>
  <c r="AX3" i="9"/>
  <c r="AY22" i="9"/>
  <c r="AY6" i="8"/>
  <c r="AW96" i="12"/>
  <c r="AW8" i="8" s="1"/>
  <c r="AZ2" i="9"/>
  <c r="AZ2" i="8"/>
  <c r="AX1" i="8"/>
  <c r="AX1" i="9"/>
  <c r="AU116" i="12"/>
  <c r="AU115" i="12"/>
  <c r="AV116" i="12"/>
  <c r="AX12" i="9"/>
  <c r="AX11" i="9"/>
  <c r="AX10" i="9"/>
  <c r="AV14" i="12" l="1"/>
  <c r="AV33" i="11"/>
  <c r="AM32" i="11"/>
  <c r="AL13" i="12"/>
  <c r="AY3" i="8"/>
  <c r="AY3" i="9"/>
  <c r="AZ22" i="9"/>
  <c r="AZ6" i="8"/>
  <c r="AY1" i="8"/>
  <c r="AY1" i="9"/>
  <c r="BA2" i="8"/>
  <c r="BA2" i="9"/>
  <c r="AX96" i="12"/>
  <c r="AX8" i="8" s="1"/>
  <c r="AW116" i="12"/>
  <c r="AV115" i="12"/>
  <c r="AY12" i="9"/>
  <c r="AY11" i="9"/>
  <c r="AY10" i="9"/>
  <c r="AW14" i="12" l="1"/>
  <c r="AW33" i="11"/>
  <c r="AN32" i="11"/>
  <c r="AM13" i="12"/>
  <c r="AY96" i="12"/>
  <c r="AY8" i="8" s="1"/>
  <c r="AZ3" i="8"/>
  <c r="AZ3" i="9"/>
  <c r="AZ1" i="8"/>
  <c r="AZ1" i="9"/>
  <c r="BA22" i="9"/>
  <c r="BA6" i="8"/>
  <c r="BB2" i="8"/>
  <c r="BB2" i="9"/>
  <c r="AW115" i="12"/>
  <c r="AZ12" i="9"/>
  <c r="AZ11" i="9"/>
  <c r="AZ10" i="9"/>
  <c r="AX14" i="12" l="1"/>
  <c r="AX33" i="11"/>
  <c r="AO32" i="11"/>
  <c r="AN13" i="12"/>
  <c r="BC2" i="8"/>
  <c r="BC2" i="9"/>
  <c r="BA1" i="8"/>
  <c r="BA1" i="9"/>
  <c r="AZ96" i="12"/>
  <c r="AZ8" i="8" s="1"/>
  <c r="BB22" i="9"/>
  <c r="BB6" i="8"/>
  <c r="BA3" i="8"/>
  <c r="BA3" i="9"/>
  <c r="AX116" i="12"/>
  <c r="AX115" i="12"/>
  <c r="BA12" i="9"/>
  <c r="BA11" i="9"/>
  <c r="BA10" i="9"/>
  <c r="AY14" i="12" l="1"/>
  <c r="AY33" i="11"/>
  <c r="AP32" i="11"/>
  <c r="AO13" i="12"/>
  <c r="BA96" i="12"/>
  <c r="BA8" i="8" s="1"/>
  <c r="BC22" i="9"/>
  <c r="BC6" i="8"/>
  <c r="BB1" i="8"/>
  <c r="BB1" i="9"/>
  <c r="BB3" i="8"/>
  <c r="BB3" i="9"/>
  <c r="BD2" i="8"/>
  <c r="BD2" i="9"/>
  <c r="AY116" i="12"/>
  <c r="AY115" i="12"/>
  <c r="AZ116" i="12"/>
  <c r="BB12" i="9"/>
  <c r="BB11" i="9"/>
  <c r="BB10" i="9"/>
  <c r="AZ14" i="12" l="1"/>
  <c r="AZ33" i="11"/>
  <c r="AQ32" i="11"/>
  <c r="AP13" i="12"/>
  <c r="BE2" i="8"/>
  <c r="BE2" i="9"/>
  <c r="BC1" i="8"/>
  <c r="BC1" i="9"/>
  <c r="BC3" i="8"/>
  <c r="BC3" i="9"/>
  <c r="BD22" i="9"/>
  <c r="BD6" i="8"/>
  <c r="BB96" i="12"/>
  <c r="BB8" i="8" s="1"/>
  <c r="AZ115" i="12"/>
  <c r="BA116" i="12"/>
  <c r="BC11" i="9"/>
  <c r="BC10" i="9"/>
  <c r="BC12" i="9"/>
  <c r="BA14" i="12" l="1"/>
  <c r="BA33" i="11"/>
  <c r="AR32" i="11"/>
  <c r="AQ13" i="12"/>
  <c r="BC96" i="12"/>
  <c r="BC8" i="8" s="1"/>
  <c r="BD3" i="8"/>
  <c r="BD3" i="9"/>
  <c r="BE22" i="9"/>
  <c r="BE6" i="8"/>
  <c r="BD1" i="8"/>
  <c r="BD1" i="9"/>
  <c r="BF2" i="8"/>
  <c r="BF2" i="9"/>
  <c r="BA115" i="12"/>
  <c r="BB116" i="12"/>
  <c r="BD12" i="9"/>
  <c r="BD11" i="9"/>
  <c r="BD10" i="9"/>
  <c r="BB14" i="12" l="1"/>
  <c r="BB33" i="11"/>
  <c r="AS32" i="11"/>
  <c r="AR13" i="12"/>
  <c r="BG2" i="8"/>
  <c r="BG2" i="9"/>
  <c r="BF22" i="9"/>
  <c r="BF6" i="8"/>
  <c r="BE1" i="8"/>
  <c r="BE1" i="9"/>
  <c r="BE3" i="8"/>
  <c r="BE3" i="9"/>
  <c r="BD96" i="12"/>
  <c r="BD8" i="8" s="1"/>
  <c r="BC116" i="12"/>
  <c r="BB115" i="12"/>
  <c r="BE11" i="9"/>
  <c r="BE12" i="9"/>
  <c r="BE10" i="9"/>
  <c r="BC14" i="12" l="1"/>
  <c r="BC33" i="11"/>
  <c r="AT32" i="11"/>
  <c r="AS13" i="12"/>
  <c r="BH2" i="8"/>
  <c r="BH2" i="9"/>
  <c r="BF3" i="8"/>
  <c r="BF3" i="9"/>
  <c r="BE96" i="12"/>
  <c r="BE8" i="8" s="1"/>
  <c r="BF1" i="8"/>
  <c r="BF1" i="9"/>
  <c r="BG22" i="9"/>
  <c r="BG6" i="8"/>
  <c r="BD116" i="12"/>
  <c r="BC115" i="12"/>
  <c r="BF12" i="9"/>
  <c r="BF10" i="9"/>
  <c r="BF11" i="9"/>
  <c r="BD14" i="12" l="1"/>
  <c r="BD33" i="11"/>
  <c r="AU32" i="11"/>
  <c r="AT13" i="12"/>
  <c r="BI2" i="8"/>
  <c r="BI2" i="9"/>
  <c r="BF96" i="12"/>
  <c r="BF8" i="8" s="1"/>
  <c r="BG3" i="8"/>
  <c r="BG3" i="9"/>
  <c r="BG1" i="8"/>
  <c r="BG1" i="9"/>
  <c r="BH22" i="9"/>
  <c r="BH6" i="8"/>
  <c r="BD115" i="12"/>
  <c r="BG12" i="9"/>
  <c r="BG11" i="9"/>
  <c r="BG10" i="9"/>
  <c r="BE14" i="12" l="1"/>
  <c r="BE33" i="11"/>
  <c r="AV32" i="11"/>
  <c r="AU13" i="12"/>
  <c r="BH1" i="8"/>
  <c r="BH1" i="9"/>
  <c r="BH3" i="8"/>
  <c r="BH3" i="9"/>
  <c r="BG96" i="12"/>
  <c r="BG8" i="8" s="1"/>
  <c r="BI22" i="9"/>
  <c r="BI6" i="8"/>
  <c r="BJ2" i="8"/>
  <c r="BJ2" i="9"/>
  <c r="BE116" i="12"/>
  <c r="BE115" i="12"/>
  <c r="BF116" i="12"/>
  <c r="BH12" i="9"/>
  <c r="BH11" i="9"/>
  <c r="BH10" i="9"/>
  <c r="BF33" i="11" l="1"/>
  <c r="BF14" i="12"/>
  <c r="AW32" i="11"/>
  <c r="AV13" i="12"/>
  <c r="BI1" i="8"/>
  <c r="BI1" i="9"/>
  <c r="BJ22" i="9"/>
  <c r="BJ6" i="8"/>
  <c r="BK2" i="8"/>
  <c r="BK2" i="9"/>
  <c r="BH96" i="12"/>
  <c r="BH8" i="8" s="1"/>
  <c r="BI3" i="8"/>
  <c r="BI3" i="9"/>
  <c r="BF115" i="12"/>
  <c r="BI12" i="9"/>
  <c r="BI11" i="9"/>
  <c r="BI10" i="9"/>
  <c r="BG14" i="12" l="1"/>
  <c r="BG33" i="11"/>
  <c r="AX32" i="11"/>
  <c r="AW13" i="12"/>
  <c r="BL2" i="8"/>
  <c r="BL2" i="9"/>
  <c r="BJ3" i="8"/>
  <c r="BJ3" i="9"/>
  <c r="BJ1" i="8"/>
  <c r="BJ1" i="9"/>
  <c r="BK22" i="9"/>
  <c r="BK6" i="8"/>
  <c r="BI96" i="12"/>
  <c r="BI8" i="8" s="1"/>
  <c r="BG116" i="12"/>
  <c r="BG115" i="12"/>
  <c r="BJ12" i="9"/>
  <c r="BJ11" i="9"/>
  <c r="BJ10" i="9"/>
  <c r="BH14" i="12" l="1"/>
  <c r="BH33" i="11"/>
  <c r="AY32" i="11"/>
  <c r="AX13" i="12"/>
  <c r="BL22" i="9"/>
  <c r="BL6" i="8"/>
  <c r="BJ96" i="12"/>
  <c r="BJ8" i="8" s="1"/>
  <c r="BK3" i="8"/>
  <c r="BK3" i="9"/>
  <c r="BM2" i="8"/>
  <c r="BM2" i="9"/>
  <c r="BK1" i="8"/>
  <c r="BK1" i="9"/>
  <c r="BH116" i="12"/>
  <c r="BH115" i="12"/>
  <c r="BI116" i="12"/>
  <c r="BK12" i="9"/>
  <c r="BK11" i="9"/>
  <c r="BK10" i="9"/>
  <c r="BI14" i="12" l="1"/>
  <c r="BI33" i="11"/>
  <c r="AZ32" i="11"/>
  <c r="AY13" i="12"/>
  <c r="BM22" i="9"/>
  <c r="BM6" i="8"/>
  <c r="BL1" i="8"/>
  <c r="BL1" i="9"/>
  <c r="BK96" i="12"/>
  <c r="BK8" i="8" s="1"/>
  <c r="BN2" i="8"/>
  <c r="BN2" i="9"/>
  <c r="BL3" i="8"/>
  <c r="BL3" i="9"/>
  <c r="BI115" i="12"/>
  <c r="BL12" i="9"/>
  <c r="BL11" i="9"/>
  <c r="BL10" i="9"/>
  <c r="BJ14" i="12" l="1"/>
  <c r="BJ33" i="11"/>
  <c r="BA32" i="11"/>
  <c r="AZ13" i="12"/>
  <c r="BM1" i="8"/>
  <c r="BM1" i="9"/>
  <c r="BN22" i="9"/>
  <c r="BN6" i="8"/>
  <c r="BM3" i="8"/>
  <c r="BM3" i="9"/>
  <c r="BO2" i="8"/>
  <c r="BO2" i="9"/>
  <c r="BL96" i="12"/>
  <c r="BL8" i="8" s="1"/>
  <c r="BK116" i="12"/>
  <c r="BJ116" i="12"/>
  <c r="BJ115" i="12"/>
  <c r="BM12" i="9"/>
  <c r="BM11" i="9"/>
  <c r="BM10" i="9"/>
  <c r="BK14" i="12" l="1"/>
  <c r="BK33" i="11"/>
  <c r="BB32" i="11"/>
  <c r="BA13" i="12"/>
  <c r="BO22" i="9"/>
  <c r="BO6" i="8"/>
  <c r="BM96" i="12"/>
  <c r="BM8" i="8" s="1"/>
  <c r="BN3" i="8"/>
  <c r="BN3" i="9"/>
  <c r="BN1" i="8"/>
  <c r="BN1" i="9"/>
  <c r="BP2" i="8"/>
  <c r="BP2" i="9"/>
  <c r="BL116" i="12"/>
  <c r="BK115" i="12"/>
  <c r="BN12" i="9"/>
  <c r="BN10" i="9"/>
  <c r="BN11" i="9"/>
  <c r="BL14" i="12" l="1"/>
  <c r="BL33" i="11"/>
  <c r="BC32" i="11"/>
  <c r="BB13" i="12"/>
  <c r="BO1" i="8"/>
  <c r="BO1" i="9"/>
  <c r="BP22" i="9"/>
  <c r="BP6" i="8"/>
  <c r="BN96" i="12"/>
  <c r="BN8" i="8" s="1"/>
  <c r="BO3" i="8"/>
  <c r="BO3" i="9"/>
  <c r="BQ2" i="8"/>
  <c r="BQ2" i="9"/>
  <c r="BM116" i="12"/>
  <c r="BL115" i="12"/>
  <c r="BO12" i="9"/>
  <c r="BO10" i="9"/>
  <c r="BO11" i="9"/>
  <c r="BM14" i="12" l="1"/>
  <c r="BM33" i="11"/>
  <c r="BD32" i="11"/>
  <c r="BC13" i="12"/>
  <c r="BO96" i="12"/>
  <c r="BO8" i="8" s="1"/>
  <c r="BP3" i="8"/>
  <c r="BP3" i="9"/>
  <c r="BP1" i="8"/>
  <c r="BP1" i="9"/>
  <c r="BR2" i="8"/>
  <c r="BR2" i="9"/>
  <c r="BQ22" i="9"/>
  <c r="BQ6" i="8"/>
  <c r="BN116" i="12"/>
  <c r="BM115" i="12"/>
  <c r="BP12" i="9"/>
  <c r="BP11" i="9"/>
  <c r="BP10" i="9"/>
  <c r="BN14" i="12" l="1"/>
  <c r="BN33" i="11"/>
  <c r="BE32" i="11"/>
  <c r="BD13" i="12"/>
  <c r="BR22" i="9"/>
  <c r="BR6" i="8"/>
  <c r="BQ3" i="8"/>
  <c r="BQ3" i="9"/>
  <c r="BQ1" i="8"/>
  <c r="BQ1" i="9"/>
  <c r="BS2" i="8"/>
  <c r="BS2" i="9"/>
  <c r="BP96" i="12"/>
  <c r="BP8" i="8" s="1"/>
  <c r="BO116" i="12"/>
  <c r="BN115" i="12"/>
  <c r="BQ11" i="9"/>
  <c r="BQ10" i="9"/>
  <c r="BQ12" i="9"/>
  <c r="BO33" i="11" l="1"/>
  <c r="BO14" i="12"/>
  <c r="BF32" i="11"/>
  <c r="BE13" i="12"/>
  <c r="BS22" i="9"/>
  <c r="BS6" i="8"/>
  <c r="BQ96" i="12"/>
  <c r="BQ8" i="8" s="1"/>
  <c r="BT2" i="8"/>
  <c r="BT2" i="9"/>
  <c r="BR3" i="8"/>
  <c r="BR3" i="9"/>
  <c r="BR1" i="8"/>
  <c r="BR1" i="9"/>
  <c r="BP116" i="12"/>
  <c r="BO115" i="12"/>
  <c r="BR12" i="9"/>
  <c r="BR10" i="9"/>
  <c r="BR11" i="9"/>
  <c r="BP14" i="12" l="1"/>
  <c r="BP33" i="11"/>
  <c r="BG32" i="11"/>
  <c r="BF13" i="12"/>
  <c r="BR96" i="12"/>
  <c r="BR8" i="8" s="1"/>
  <c r="BU2" i="8"/>
  <c r="BU2" i="9"/>
  <c r="BT22" i="9"/>
  <c r="BT6" i="8"/>
  <c r="BS3" i="8"/>
  <c r="BS3" i="9"/>
  <c r="BS1" i="8"/>
  <c r="BS1" i="9"/>
  <c r="BP115" i="12"/>
  <c r="BQ116" i="12"/>
  <c r="BS11" i="9"/>
  <c r="BS12" i="9"/>
  <c r="BS10" i="9"/>
  <c r="BQ14" i="12" l="1"/>
  <c r="BQ33" i="11"/>
  <c r="BH32" i="11"/>
  <c r="BG13" i="12"/>
  <c r="BU22" i="9"/>
  <c r="BU6" i="8"/>
  <c r="BT1" i="8"/>
  <c r="BT1" i="9"/>
  <c r="BT3" i="8"/>
  <c r="BT3" i="9"/>
  <c r="BS96" i="12"/>
  <c r="BS8" i="8" s="1"/>
  <c r="BV2" i="8"/>
  <c r="BV2" i="9"/>
  <c r="BQ115" i="12"/>
  <c r="BT12" i="9"/>
  <c r="BT11" i="9"/>
  <c r="BT10" i="9"/>
  <c r="BR14" i="12" l="1"/>
  <c r="BR33" i="11"/>
  <c r="BI32" i="11"/>
  <c r="BH13" i="12"/>
  <c r="BW2" i="8"/>
  <c r="BW2" i="9"/>
  <c r="BU1" i="8"/>
  <c r="BU1" i="9"/>
  <c r="BV22" i="9"/>
  <c r="BV6" i="8"/>
  <c r="BU3" i="8"/>
  <c r="BU3" i="9"/>
  <c r="BT96" i="12"/>
  <c r="BT8" i="8" s="1"/>
  <c r="BS116" i="12"/>
  <c r="BR116" i="12"/>
  <c r="BR115" i="12"/>
  <c r="BU11" i="9"/>
  <c r="BU12" i="9"/>
  <c r="BU10" i="9"/>
  <c r="BS14" i="12" l="1"/>
  <c r="BS33" i="11"/>
  <c r="BJ32" i="11"/>
  <c r="BI13" i="12"/>
  <c r="BV3" i="8"/>
  <c r="BV3" i="9"/>
  <c r="BV1" i="8"/>
  <c r="BV1" i="9"/>
  <c r="BU96" i="12"/>
  <c r="BU8" i="8" s="1"/>
  <c r="BW22" i="9"/>
  <c r="BW6" i="8"/>
  <c r="BX2" i="8"/>
  <c r="BX2" i="9"/>
  <c r="BT116" i="12"/>
  <c r="BS115" i="12"/>
  <c r="BV12" i="9"/>
  <c r="BV11" i="9"/>
  <c r="BV10" i="9"/>
  <c r="BT14" i="12" l="1"/>
  <c r="BT33" i="11"/>
  <c r="BK32" i="11"/>
  <c r="BJ13" i="12"/>
  <c r="BW3" i="8"/>
  <c r="BW3" i="9"/>
  <c r="BV96" i="12"/>
  <c r="BV8" i="8" s="1"/>
  <c r="BW1" i="8"/>
  <c r="BW1" i="9"/>
  <c r="BX22" i="9"/>
  <c r="BX6" i="8"/>
  <c r="BY2" i="8"/>
  <c r="BY2" i="9"/>
  <c r="BU116" i="12"/>
  <c r="BT115" i="12"/>
  <c r="BW12" i="9"/>
  <c r="BW11" i="9"/>
  <c r="BW10" i="9"/>
  <c r="BU14" i="12" l="1"/>
  <c r="BU33" i="11"/>
  <c r="BL32" i="11"/>
  <c r="BK13" i="12"/>
  <c r="BZ2" i="8"/>
  <c r="BZ2" i="9"/>
  <c r="BW96" i="12"/>
  <c r="BW8" i="8" s="1"/>
  <c r="BX3" i="8"/>
  <c r="BX3" i="9"/>
  <c r="BY22" i="9"/>
  <c r="BY6" i="8"/>
  <c r="BX1" i="8"/>
  <c r="BX1" i="9"/>
  <c r="BV116" i="12"/>
  <c r="BU115" i="12"/>
  <c r="BX12" i="9"/>
  <c r="BX11" i="9"/>
  <c r="BX10" i="9"/>
  <c r="BV14" i="12" l="1"/>
  <c r="BV33" i="11"/>
  <c r="BM32" i="11"/>
  <c r="BL13" i="12"/>
  <c r="BZ22" i="9"/>
  <c r="BZ6" i="8"/>
  <c r="BX96" i="12"/>
  <c r="BX8" i="8" s="1"/>
  <c r="CA2" i="8"/>
  <c r="CA2" i="9"/>
  <c r="BY3" i="8"/>
  <c r="BY3" i="9"/>
  <c r="BY1" i="9"/>
  <c r="BY1" i="8"/>
  <c r="BW116" i="12"/>
  <c r="BV115" i="12"/>
  <c r="BY11" i="9"/>
  <c r="BY10" i="9"/>
  <c r="BY12" i="9"/>
  <c r="BW14" i="12" l="1"/>
  <c r="BW33" i="11"/>
  <c r="BN32" i="11"/>
  <c r="BM13" i="12"/>
  <c r="BZ3" i="8"/>
  <c r="BZ3" i="9"/>
  <c r="BZ1" i="8"/>
  <c r="BZ1" i="9"/>
  <c r="CA22" i="9"/>
  <c r="CA6" i="8"/>
  <c r="BY96" i="12"/>
  <c r="BY8" i="8" s="1"/>
  <c r="CB2" i="8"/>
  <c r="CB2" i="9"/>
  <c r="BX116" i="12"/>
  <c r="BW115" i="12"/>
  <c r="BZ12" i="9"/>
  <c r="BZ11" i="9"/>
  <c r="BZ10" i="9"/>
  <c r="BX14" i="12" l="1"/>
  <c r="BX33" i="11"/>
  <c r="BO32" i="11"/>
  <c r="BN13" i="12"/>
  <c r="BZ96" i="12"/>
  <c r="BZ8" i="8" s="1"/>
  <c r="CB22" i="9"/>
  <c r="CB6" i="8"/>
  <c r="CA3" i="8"/>
  <c r="CA3" i="9"/>
  <c r="CC2" i="8"/>
  <c r="CC2" i="9"/>
  <c r="CA1" i="8"/>
  <c r="CA1" i="9"/>
  <c r="BY116" i="12"/>
  <c r="BX115" i="12"/>
  <c r="CA12" i="9"/>
  <c r="CA11" i="9"/>
  <c r="CA10" i="9"/>
  <c r="BY14" i="12" l="1"/>
  <c r="BY33" i="11"/>
  <c r="BP32" i="11"/>
  <c r="BO13" i="12"/>
  <c r="CA96" i="12"/>
  <c r="CA8" i="8" s="1"/>
  <c r="CC22" i="9"/>
  <c r="CC6" i="8"/>
  <c r="CD2" i="8"/>
  <c r="CD2" i="9"/>
  <c r="CB3" i="8"/>
  <c r="CB3" i="9"/>
  <c r="CB1" i="8"/>
  <c r="CB1" i="9"/>
  <c r="BZ116" i="12"/>
  <c r="BY115" i="12"/>
  <c r="CB12" i="9"/>
  <c r="CB11" i="9"/>
  <c r="CB10" i="9"/>
  <c r="BZ14" i="12" l="1"/>
  <c r="BZ33" i="11"/>
  <c r="BQ32" i="11"/>
  <c r="BP13" i="12"/>
  <c r="CB96" i="12"/>
  <c r="CB8" i="8" s="1"/>
  <c r="CC3" i="8"/>
  <c r="CC3" i="9"/>
  <c r="CC1" i="8"/>
  <c r="CC1" i="9"/>
  <c r="CD22" i="9"/>
  <c r="CD6" i="8"/>
  <c r="CE2" i="8"/>
  <c r="CE2" i="9"/>
  <c r="BZ115" i="12"/>
  <c r="CC11" i="9"/>
  <c r="CC12" i="9"/>
  <c r="CC10" i="9"/>
  <c r="CA14" i="12" l="1"/>
  <c r="CA33" i="11"/>
  <c r="BR32" i="11"/>
  <c r="BQ13" i="12"/>
  <c r="CC96" i="12"/>
  <c r="CC8" i="8" s="1"/>
  <c r="CF2" i="8"/>
  <c r="CF2" i="9"/>
  <c r="CD3" i="8"/>
  <c r="CD3" i="9"/>
  <c r="CE22" i="9"/>
  <c r="CE6" i="8"/>
  <c r="CD1" i="8"/>
  <c r="CD1" i="9"/>
  <c r="CA116" i="12"/>
  <c r="CA115" i="12"/>
  <c r="CD12" i="9"/>
  <c r="CD11" i="9"/>
  <c r="CD10" i="9"/>
  <c r="CB14" i="12" l="1"/>
  <c r="CB33" i="11"/>
  <c r="BS32" i="11"/>
  <c r="BR13" i="12"/>
  <c r="CD96" i="12"/>
  <c r="CD8" i="8" s="1"/>
  <c r="CG2" i="8"/>
  <c r="CG2" i="9"/>
  <c r="CE1" i="8"/>
  <c r="CE1" i="9"/>
  <c r="CF22" i="9"/>
  <c r="CF6" i="8"/>
  <c r="CE3" i="8"/>
  <c r="CE3" i="9"/>
  <c r="CB116" i="12"/>
  <c r="CC116" i="12"/>
  <c r="CB115" i="12"/>
  <c r="CE11" i="9"/>
  <c r="CE12" i="9"/>
  <c r="CE10" i="9"/>
  <c r="CC14" i="12" l="1"/>
  <c r="CC33" i="11"/>
  <c r="BT32" i="11"/>
  <c r="BS13" i="12"/>
  <c r="CH2" i="8"/>
  <c r="CH2" i="9"/>
  <c r="CG22" i="9"/>
  <c r="CG6" i="8"/>
  <c r="CF3" i="8"/>
  <c r="CF3" i="9"/>
  <c r="CF1" i="8"/>
  <c r="CF1" i="9"/>
  <c r="CE96" i="12"/>
  <c r="CE8" i="8" s="1"/>
  <c r="CD116" i="12"/>
  <c r="CC115" i="12"/>
  <c r="CF12" i="9"/>
  <c r="CF10" i="9"/>
  <c r="CF11" i="9"/>
  <c r="CD14" i="12" l="1"/>
  <c r="CD33" i="11"/>
  <c r="BU32" i="11"/>
  <c r="BT13" i="12"/>
  <c r="CG3" i="8"/>
  <c r="CG3" i="9"/>
  <c r="CF96" i="12"/>
  <c r="CF8" i="8" s="1"/>
  <c r="CG1" i="8"/>
  <c r="CG1" i="9"/>
  <c r="CI2" i="8"/>
  <c r="CI2" i="9"/>
  <c r="CH22" i="9"/>
  <c r="CH6" i="8"/>
  <c r="CE116" i="12"/>
  <c r="CD115" i="12"/>
  <c r="CG12" i="9"/>
  <c r="CG10" i="9"/>
  <c r="CG11" i="9"/>
  <c r="CE33" i="11" l="1"/>
  <c r="CE14" i="12"/>
  <c r="BV32" i="11"/>
  <c r="BU13" i="12"/>
  <c r="CI22" i="9"/>
  <c r="CI6" i="8"/>
  <c r="CJ2" i="8"/>
  <c r="CJ2" i="9"/>
  <c r="CG96" i="12"/>
  <c r="CG8" i="8" s="1"/>
  <c r="CH3" i="8"/>
  <c r="CH3" i="9"/>
  <c r="CH1" i="8"/>
  <c r="CH1" i="9"/>
  <c r="CF116" i="12"/>
  <c r="CE115" i="12"/>
  <c r="CH12" i="9"/>
  <c r="CH11" i="9"/>
  <c r="CH10" i="9"/>
  <c r="CF14" i="12" l="1"/>
  <c r="CF33" i="11"/>
  <c r="BW32" i="11"/>
  <c r="BV13" i="12"/>
  <c r="CJ22" i="9"/>
  <c r="CJ6" i="8"/>
  <c r="CI1" i="8"/>
  <c r="CI1" i="9"/>
  <c r="CI3" i="8"/>
  <c r="CI3" i="9"/>
  <c r="CH96" i="12"/>
  <c r="CH8" i="8" s="1"/>
  <c r="CK2" i="8"/>
  <c r="CK2" i="9"/>
  <c r="CG116" i="12"/>
  <c r="CF115" i="12"/>
  <c r="CI12" i="9"/>
  <c r="CI11" i="9"/>
  <c r="CI10" i="9"/>
  <c r="CG14" i="12" l="1"/>
  <c r="CG33" i="11"/>
  <c r="BX32" i="11"/>
  <c r="BW13" i="12"/>
  <c r="CI96" i="12"/>
  <c r="CI8" i="8" s="1"/>
  <c r="CK22" i="9"/>
  <c r="CK6" i="8"/>
  <c r="CJ3" i="8"/>
  <c r="CJ3" i="9"/>
  <c r="CJ1" i="8"/>
  <c r="CJ1" i="9"/>
  <c r="CL2" i="8"/>
  <c r="CL2" i="9"/>
  <c r="CG115" i="12"/>
  <c r="CH116" i="12"/>
  <c r="CJ12" i="9"/>
  <c r="CJ10" i="9"/>
  <c r="CJ11" i="9"/>
  <c r="CH14" i="12" l="1"/>
  <c r="CH33" i="11"/>
  <c r="BY32" i="11"/>
  <c r="BX13" i="12"/>
  <c r="CM2" i="8"/>
  <c r="CM2" i="9"/>
  <c r="CK3" i="8"/>
  <c r="CK3" i="9"/>
  <c r="CK1" i="8"/>
  <c r="CK1" i="9"/>
  <c r="CL22" i="9"/>
  <c r="CL6" i="8"/>
  <c r="CJ96" i="12"/>
  <c r="CJ8" i="8" s="1"/>
  <c r="CH115" i="12"/>
  <c r="CK11" i="9"/>
  <c r="CK12" i="9"/>
  <c r="CK10" i="9"/>
  <c r="CI14" i="12" l="1"/>
  <c r="CI33" i="11"/>
  <c r="BZ32" i="11"/>
  <c r="BY13" i="12"/>
  <c r="CN2" i="8"/>
  <c r="CN2" i="9"/>
  <c r="CL3" i="8"/>
  <c r="CL3" i="9"/>
  <c r="CL1" i="8"/>
  <c r="CL1" i="9"/>
  <c r="CM22" i="9"/>
  <c r="CM6" i="8"/>
  <c r="CK96" i="12"/>
  <c r="CK8" i="8" s="1"/>
  <c r="CI116" i="12"/>
  <c r="CI115" i="12"/>
  <c r="CL12" i="9"/>
  <c r="CL11" i="9"/>
  <c r="CL10" i="9"/>
  <c r="CJ14" i="12" l="1"/>
  <c r="CJ33" i="11"/>
  <c r="CA32" i="11"/>
  <c r="BZ13" i="12"/>
  <c r="CL96" i="12"/>
  <c r="CL8" i="8" s="1"/>
  <c r="CM1" i="8"/>
  <c r="CM1" i="9"/>
  <c r="CM3" i="8"/>
  <c r="CM3" i="9"/>
  <c r="CO2" i="8"/>
  <c r="CO2" i="9"/>
  <c r="CN22" i="9"/>
  <c r="CN6" i="8"/>
  <c r="CJ116" i="12"/>
  <c r="CK116" i="12"/>
  <c r="CJ115" i="12"/>
  <c r="CM11" i="9"/>
  <c r="CM12" i="9"/>
  <c r="CM10" i="9"/>
  <c r="CK14" i="12" l="1"/>
  <c r="CK33" i="11"/>
  <c r="CB32" i="11"/>
  <c r="CA13" i="12"/>
  <c r="CN1" i="8"/>
  <c r="CN1" i="9"/>
  <c r="CN3" i="8"/>
  <c r="CN3" i="9"/>
  <c r="CM96" i="12"/>
  <c r="CM8" i="8" s="1"/>
  <c r="CP2" i="8"/>
  <c r="CP2" i="9"/>
  <c r="CO22" i="9"/>
  <c r="CO6" i="8"/>
  <c r="CL116" i="12"/>
  <c r="CK115" i="12"/>
  <c r="CN12" i="9"/>
  <c r="CN11" i="9"/>
  <c r="CN10" i="9"/>
  <c r="CL14" i="12" l="1"/>
  <c r="CL33" i="11"/>
  <c r="CC32" i="11"/>
  <c r="CB13" i="12"/>
  <c r="CO3" i="8"/>
  <c r="CO3" i="9"/>
  <c r="CO1" i="8"/>
  <c r="CO1" i="9"/>
  <c r="CQ2" i="8"/>
  <c r="CQ2" i="9"/>
  <c r="CN96" i="12"/>
  <c r="CN8" i="8" s="1"/>
  <c r="CP22" i="9"/>
  <c r="CP6" i="8"/>
  <c r="CM116" i="12"/>
  <c r="CL115" i="12"/>
  <c r="CO11" i="9"/>
  <c r="CO10" i="9"/>
  <c r="CO12" i="9"/>
  <c r="CM14" i="12" l="1"/>
  <c r="CM33" i="11"/>
  <c r="CD32" i="11"/>
  <c r="CC13" i="12"/>
  <c r="CR2" i="8"/>
  <c r="CR2" i="9"/>
  <c r="CO96" i="12"/>
  <c r="CO8" i="8" s="1"/>
  <c r="CP3" i="8"/>
  <c r="CP3" i="9"/>
  <c r="CQ22" i="9"/>
  <c r="CQ6" i="8"/>
  <c r="CP1" i="8"/>
  <c r="CP1" i="9"/>
  <c r="CN116" i="12"/>
  <c r="CM115" i="12"/>
  <c r="CP12" i="9"/>
  <c r="CP10" i="9"/>
  <c r="CP11" i="9"/>
  <c r="CN14" i="12" l="1"/>
  <c r="CN33" i="11"/>
  <c r="CE32" i="11"/>
  <c r="CD13" i="12"/>
  <c r="CP96" i="12"/>
  <c r="CP8" i="8" s="1"/>
  <c r="CR22" i="9"/>
  <c r="CR6" i="8"/>
  <c r="CS2" i="8"/>
  <c r="CS2" i="9"/>
  <c r="CQ3" i="8"/>
  <c r="CQ3" i="9"/>
  <c r="CQ1" i="8"/>
  <c r="CQ1" i="9"/>
  <c r="CO116" i="12"/>
  <c r="CN115" i="12"/>
  <c r="CQ12" i="9"/>
  <c r="CQ10" i="9"/>
  <c r="CQ11" i="9"/>
  <c r="CO14" i="12" l="1"/>
  <c r="CO33" i="11"/>
  <c r="CF32" i="11"/>
  <c r="CE13" i="12"/>
  <c r="CR1" i="8"/>
  <c r="CR1" i="9"/>
  <c r="CT2" i="8"/>
  <c r="CT2" i="9"/>
  <c r="CS22" i="9"/>
  <c r="CS6" i="8"/>
  <c r="CR3" i="8"/>
  <c r="CR3" i="9"/>
  <c r="CQ96" i="12"/>
  <c r="CQ8" i="8" s="1"/>
  <c r="CO115" i="12"/>
  <c r="CP116" i="12"/>
  <c r="CR12" i="9"/>
  <c r="CR10" i="9"/>
  <c r="CR11" i="9"/>
  <c r="CP14" i="12" l="1"/>
  <c r="CP33" i="11"/>
  <c r="CG32" i="11"/>
  <c r="CF13" i="12"/>
  <c r="CT22" i="9"/>
  <c r="CT6" i="8"/>
  <c r="CS3" i="8"/>
  <c r="CS3" i="9"/>
  <c r="CS1" i="8"/>
  <c r="CS1" i="9"/>
  <c r="CR96" i="12"/>
  <c r="CR8" i="8" s="1"/>
  <c r="CU2" i="8"/>
  <c r="CU2" i="9"/>
  <c r="CQ116" i="12"/>
  <c r="CP115" i="12"/>
  <c r="CS11" i="9"/>
  <c r="CS12" i="9"/>
  <c r="CS10" i="9"/>
  <c r="CQ14" i="12" l="1"/>
  <c r="CQ33" i="11"/>
  <c r="CH32" i="11"/>
  <c r="CG13" i="12"/>
  <c r="CS96" i="12"/>
  <c r="CS8" i="8" s="1"/>
  <c r="CU22" i="9"/>
  <c r="CU6" i="8"/>
  <c r="CT3" i="8"/>
  <c r="CT3" i="9"/>
  <c r="CV2" i="8"/>
  <c r="CV2" i="9"/>
  <c r="CT1" i="8"/>
  <c r="CT1" i="9"/>
  <c r="CR116" i="12"/>
  <c r="CQ115" i="12"/>
  <c r="CT12" i="9"/>
  <c r="CT11" i="9"/>
  <c r="CT10" i="9"/>
  <c r="CR14" i="12" l="1"/>
  <c r="CR33" i="11"/>
  <c r="CI32" i="11"/>
  <c r="CH13" i="12"/>
  <c r="CU3" i="8"/>
  <c r="CU3" i="9"/>
  <c r="CU1" i="8"/>
  <c r="CU1" i="9"/>
  <c r="CT96" i="12"/>
  <c r="CT8" i="8" s="1"/>
  <c r="CV22" i="9"/>
  <c r="CV6" i="8"/>
  <c r="CW2" i="8"/>
  <c r="CW2" i="9"/>
  <c r="CS116" i="12"/>
  <c r="CR115" i="12"/>
  <c r="CU11" i="9"/>
  <c r="CU12" i="9"/>
  <c r="CU10" i="9"/>
  <c r="CS14" i="12" l="1"/>
  <c r="CS33" i="11"/>
  <c r="CJ32" i="11"/>
  <c r="CI13" i="12"/>
  <c r="CV3" i="8"/>
  <c r="CV3" i="9"/>
  <c r="CV1" i="8"/>
  <c r="CV1" i="9"/>
  <c r="CW22" i="9"/>
  <c r="CW6" i="8"/>
  <c r="CX2" i="8"/>
  <c r="CX2" i="9"/>
  <c r="CU96" i="12"/>
  <c r="CU8" i="8" s="1"/>
  <c r="CT116" i="12"/>
  <c r="CS115" i="12"/>
  <c r="CV12" i="9"/>
  <c r="CV10" i="9"/>
  <c r="CV11" i="9"/>
  <c r="CT14" i="12" l="1"/>
  <c r="CT33" i="11"/>
  <c r="CK32" i="11"/>
  <c r="CJ13" i="12"/>
  <c r="CW1" i="9"/>
  <c r="CY2" i="8"/>
  <c r="CY2" i="9"/>
  <c r="CW1" i="8"/>
  <c r="CV96" i="12"/>
  <c r="CV8" i="8" s="1"/>
  <c r="CX22" i="9"/>
  <c r="CX6" i="8"/>
  <c r="CW3" i="8"/>
  <c r="CW3" i="9"/>
  <c r="CT115" i="12"/>
  <c r="CU116" i="12"/>
  <c r="CW12" i="9"/>
  <c r="CW11" i="9"/>
  <c r="CW10" i="9"/>
  <c r="CU14" i="12" l="1"/>
  <c r="CU33" i="11"/>
  <c r="CL32" i="11"/>
  <c r="CK13" i="12"/>
  <c r="CW96" i="12"/>
  <c r="CW8" i="8" s="1"/>
  <c r="CZ2" i="8"/>
  <c r="CZ2" i="9"/>
  <c r="CX3" i="8"/>
  <c r="CX3" i="9"/>
  <c r="CY22" i="9"/>
  <c r="CY6" i="8"/>
  <c r="CV116" i="12"/>
  <c r="CU115" i="12"/>
  <c r="CX12" i="9"/>
  <c r="CX11" i="9"/>
  <c r="CX10" i="9"/>
  <c r="CV14" i="12" l="1"/>
  <c r="CV33" i="11"/>
  <c r="CM32" i="11"/>
  <c r="CL13" i="12"/>
  <c r="CX96" i="12"/>
  <c r="CX8" i="8" s="1"/>
  <c r="CY3" i="8"/>
  <c r="CY3" i="9"/>
  <c r="CZ22" i="9"/>
  <c r="CZ6" i="8"/>
  <c r="CX1" i="8"/>
  <c r="CX1" i="9"/>
  <c r="DA2" i="8"/>
  <c r="DA2" i="9"/>
  <c r="CV115" i="12"/>
  <c r="CY11" i="9"/>
  <c r="CY12" i="9"/>
  <c r="CY10" i="9"/>
  <c r="CW14" i="12" l="1"/>
  <c r="CW33" i="11"/>
  <c r="CN32" i="11"/>
  <c r="CM13" i="12"/>
  <c r="CZ3" i="8"/>
  <c r="CZ3" i="9"/>
  <c r="DB2" i="8"/>
  <c r="DB2" i="9"/>
  <c r="CY1" i="8"/>
  <c r="CY1" i="9"/>
  <c r="CY96" i="12"/>
  <c r="CY8" i="8" s="1"/>
  <c r="DA22" i="9"/>
  <c r="DA6" i="8"/>
  <c r="CW116" i="12"/>
  <c r="CW115" i="12"/>
  <c r="CZ12" i="9"/>
  <c r="CZ10" i="9"/>
  <c r="CZ11" i="9"/>
  <c r="CO32" i="11" l="1"/>
  <c r="CN13" i="12"/>
  <c r="DC2" i="8"/>
  <c r="DC2" i="9"/>
  <c r="DA3" i="8"/>
  <c r="DA3" i="9"/>
  <c r="CZ1" i="8"/>
  <c r="CZ1" i="9"/>
  <c r="DB22" i="9"/>
  <c r="DB6" i="8"/>
  <c r="CZ96" i="12"/>
  <c r="CZ8" i="8" s="1"/>
  <c r="CX116" i="12"/>
  <c r="CX115" i="12"/>
  <c r="DA11" i="9"/>
  <c r="DA12" i="9"/>
  <c r="DA10" i="9"/>
  <c r="CX14" i="12" l="1"/>
  <c r="CX33" i="11"/>
  <c r="CP32" i="11"/>
  <c r="CO13" i="12"/>
  <c r="DB3" i="8"/>
  <c r="DB3" i="9"/>
  <c r="DA1" i="8"/>
  <c r="DA1" i="9"/>
  <c r="DD2" i="8"/>
  <c r="DD2" i="9"/>
  <c r="DA96" i="12"/>
  <c r="DA8" i="8" s="1"/>
  <c r="DC22" i="9"/>
  <c r="DC6" i="8"/>
  <c r="CY116" i="12"/>
  <c r="CY115" i="12"/>
  <c r="DB12" i="9"/>
  <c r="DB11" i="9"/>
  <c r="DB10" i="9"/>
  <c r="CY14" i="12" l="1"/>
  <c r="CY33" i="11"/>
  <c r="CP13" i="12"/>
  <c r="DB1" i="8"/>
  <c r="DB1" i="9"/>
  <c r="DB96" i="12"/>
  <c r="DB8" i="8" s="1"/>
  <c r="DD22" i="9"/>
  <c r="DD6" i="8"/>
  <c r="DE2" i="8"/>
  <c r="DE2" i="9"/>
  <c r="DC3" i="8"/>
  <c r="DC3" i="9"/>
  <c r="CZ115" i="12"/>
  <c r="DC11" i="9"/>
  <c r="DC12" i="9"/>
  <c r="DC10" i="9"/>
  <c r="CZ14" i="12" l="1"/>
  <c r="CZ33" i="11"/>
  <c r="CQ32" i="11"/>
  <c r="DF2" i="8"/>
  <c r="DF2" i="9"/>
  <c r="DD3" i="8"/>
  <c r="DD3" i="9"/>
  <c r="DE22" i="9"/>
  <c r="DE6" i="8"/>
  <c r="DC1" i="8"/>
  <c r="DC1" i="9"/>
  <c r="DC96" i="12"/>
  <c r="DC8" i="8" s="1"/>
  <c r="CZ116" i="12"/>
  <c r="DA115" i="12"/>
  <c r="DD12" i="9"/>
  <c r="DD11" i="9"/>
  <c r="DD10" i="9"/>
  <c r="DA14" i="12" l="1"/>
  <c r="DA33" i="11"/>
  <c r="CR32" i="11"/>
  <c r="CS32" i="11"/>
  <c r="CQ13" i="12"/>
  <c r="DG2" i="8"/>
  <c r="DG2" i="9"/>
  <c r="DD1" i="8"/>
  <c r="DD1" i="9"/>
  <c r="DF22" i="9"/>
  <c r="DF6" i="8"/>
  <c r="DD96" i="12"/>
  <c r="DD8" i="8" s="1"/>
  <c r="DE3" i="8"/>
  <c r="DE3" i="9"/>
  <c r="DA116" i="12"/>
  <c r="DB115" i="12"/>
  <c r="DE12" i="9"/>
  <c r="DE11" i="9"/>
  <c r="DE10" i="9"/>
  <c r="DB14" i="12" l="1"/>
  <c r="DB33" i="11"/>
  <c r="CS13" i="12"/>
  <c r="CR13" i="12"/>
  <c r="DE1" i="8"/>
  <c r="DE1" i="9"/>
  <c r="DF3" i="8"/>
  <c r="DF3" i="9"/>
  <c r="DG22" i="9"/>
  <c r="DG6" i="8"/>
  <c r="DE96" i="12"/>
  <c r="DE8" i="8" s="1"/>
  <c r="DH2" i="8"/>
  <c r="DH2" i="9"/>
  <c r="DB116" i="12"/>
  <c r="DC115" i="12"/>
  <c r="DC116" i="12"/>
  <c r="DF12" i="9"/>
  <c r="DF10" i="9"/>
  <c r="DF11" i="9"/>
  <c r="DD14" i="12" l="1"/>
  <c r="DD33" i="11"/>
  <c r="DC14" i="12"/>
  <c r="DC33" i="11"/>
  <c r="CT32" i="11"/>
  <c r="DH22" i="9"/>
  <c r="DH6" i="8"/>
  <c r="DF1" i="8"/>
  <c r="DF1" i="9"/>
  <c r="DG3" i="8"/>
  <c r="DG3" i="9"/>
  <c r="DF96" i="12"/>
  <c r="DF8" i="8" s="1"/>
  <c r="DI2" i="8"/>
  <c r="DI2" i="9"/>
  <c r="DD116" i="12"/>
  <c r="DG11" i="9"/>
  <c r="DG12" i="9"/>
  <c r="DG10" i="9"/>
  <c r="CU32" i="11" l="1"/>
  <c r="CT13" i="12"/>
  <c r="DG1" i="8"/>
  <c r="DG1" i="9"/>
  <c r="DH3" i="8"/>
  <c r="DH3" i="9"/>
  <c r="DJ2" i="8"/>
  <c r="DJ2" i="9"/>
  <c r="DG96" i="12"/>
  <c r="DG8" i="8" s="1"/>
  <c r="DI22" i="9"/>
  <c r="DI6" i="8"/>
  <c r="DD115" i="12"/>
  <c r="DE115" i="12"/>
  <c r="DH12" i="9"/>
  <c r="DH11" i="9"/>
  <c r="DH10" i="9"/>
  <c r="DE14" i="12" l="1"/>
  <c r="DE33" i="11"/>
  <c r="CV32" i="11"/>
  <c r="CU13" i="12"/>
  <c r="DK2" i="8"/>
  <c r="DK2" i="9"/>
  <c r="DI3" i="8"/>
  <c r="DI3" i="9"/>
  <c r="DH96" i="12"/>
  <c r="DH8" i="8" s="1"/>
  <c r="DH1" i="8"/>
  <c r="DH1" i="9"/>
  <c r="DJ22" i="9"/>
  <c r="DJ6" i="8"/>
  <c r="DF115" i="12"/>
  <c r="DF116" i="12"/>
  <c r="DE116" i="12"/>
  <c r="DI11" i="9"/>
  <c r="DI12" i="9"/>
  <c r="DI10" i="9"/>
  <c r="DF14" i="12" l="1"/>
  <c r="DF33" i="11"/>
  <c r="CW32" i="11"/>
  <c r="CV13" i="12"/>
  <c r="DK22" i="9"/>
  <c r="DK6" i="8"/>
  <c r="DI96" i="12"/>
  <c r="DI8" i="8" s="1"/>
  <c r="DI1" i="8"/>
  <c r="DI1" i="9"/>
  <c r="DJ3" i="8"/>
  <c r="DJ3" i="9"/>
  <c r="DL2" i="8"/>
  <c r="DL2" i="9"/>
  <c r="DG116" i="12"/>
  <c r="DG115" i="12"/>
  <c r="DJ12" i="9"/>
  <c r="DJ11" i="9"/>
  <c r="DJ10" i="9"/>
  <c r="DG14" i="12" l="1"/>
  <c r="DG33" i="11"/>
  <c r="DH14" i="12"/>
  <c r="DH33" i="11"/>
  <c r="CY32" i="11"/>
  <c r="CX32" i="11"/>
  <c r="CW13" i="12"/>
  <c r="DK3" i="8"/>
  <c r="DK3" i="9"/>
  <c r="DM2" i="8"/>
  <c r="DM2" i="9"/>
  <c r="DJ1" i="8"/>
  <c r="DJ1" i="9"/>
  <c r="DL22" i="9"/>
  <c r="DL6" i="8"/>
  <c r="DJ96" i="12"/>
  <c r="DJ8" i="8" s="1"/>
  <c r="DH115" i="12"/>
  <c r="DH116" i="12"/>
  <c r="DK11" i="9"/>
  <c r="DK12" i="9"/>
  <c r="DK10" i="9"/>
  <c r="CX13" i="12" l="1"/>
  <c r="CY13" i="12"/>
  <c r="DK1" i="8"/>
  <c r="DK1" i="9"/>
  <c r="DM22" i="9"/>
  <c r="DM6" i="8"/>
  <c r="DK96" i="12"/>
  <c r="DK8" i="8" s="1"/>
  <c r="DN2" i="8"/>
  <c r="DN2" i="9"/>
  <c r="DL3" i="8"/>
  <c r="DL3" i="9"/>
  <c r="DI116" i="12"/>
  <c r="DI115" i="12"/>
  <c r="DL12" i="9"/>
  <c r="DL10" i="9"/>
  <c r="DL11" i="9"/>
  <c r="DI14" i="12" l="1"/>
  <c r="DI33" i="11"/>
  <c r="CZ32" i="11"/>
  <c r="DL96" i="12"/>
  <c r="DL8" i="8" s="1"/>
  <c r="DL1" i="8"/>
  <c r="DL1" i="9"/>
  <c r="DM3" i="8"/>
  <c r="DM3" i="9"/>
  <c r="DO2" i="8"/>
  <c r="DO2" i="9"/>
  <c r="DN22" i="9"/>
  <c r="DN6" i="8"/>
  <c r="DM12" i="9"/>
  <c r="DM10" i="9"/>
  <c r="DM11" i="9"/>
  <c r="DJ14" i="12" l="1"/>
  <c r="DJ33" i="11"/>
  <c r="DA32" i="11"/>
  <c r="CZ13" i="12"/>
  <c r="DN3" i="8"/>
  <c r="DN3" i="9"/>
  <c r="DM96" i="12"/>
  <c r="DM8" i="8" s="1"/>
  <c r="DO22" i="9"/>
  <c r="DO6" i="8"/>
  <c r="DP2" i="8"/>
  <c r="DP2" i="9"/>
  <c r="DM1" i="8"/>
  <c r="DM1" i="9"/>
  <c r="DJ115" i="12"/>
  <c r="DK116" i="12"/>
  <c r="DK115" i="12"/>
  <c r="DJ116" i="12"/>
  <c r="DN12" i="9"/>
  <c r="DN11" i="9"/>
  <c r="DN10" i="9"/>
  <c r="DK14" i="12" l="1"/>
  <c r="DK33" i="11"/>
  <c r="DL14" i="12"/>
  <c r="DL33" i="11"/>
  <c r="DB32" i="11"/>
  <c r="DA13" i="12"/>
  <c r="DQ2" i="8"/>
  <c r="DQ2" i="9"/>
  <c r="DN1" i="8"/>
  <c r="DN1" i="9"/>
  <c r="DN96" i="12"/>
  <c r="DN8" i="8" s="1"/>
  <c r="DP22" i="9"/>
  <c r="DP6" i="8"/>
  <c r="DO3" i="8"/>
  <c r="DO3" i="9"/>
  <c r="DL115" i="12"/>
  <c r="DL116" i="12"/>
  <c r="DO11" i="9"/>
  <c r="DO10" i="9"/>
  <c r="DO12" i="9"/>
  <c r="DC32" i="11" l="1"/>
  <c r="DB13" i="12"/>
  <c r="DO1" i="8"/>
  <c r="DO1" i="9"/>
  <c r="DP3" i="8"/>
  <c r="DP3" i="9"/>
  <c r="DO96" i="12"/>
  <c r="DO8" i="8" s="1"/>
  <c r="DR2" i="8"/>
  <c r="DR2" i="9"/>
  <c r="DQ22" i="9"/>
  <c r="DQ6" i="8"/>
  <c r="DP12" i="9"/>
  <c r="DP10" i="9"/>
  <c r="DP11" i="9"/>
  <c r="DM14" i="12" l="1"/>
  <c r="DM33" i="11"/>
  <c r="DD32" i="11"/>
  <c r="DC13" i="12"/>
  <c r="DS2" i="8"/>
  <c r="DS2" i="9"/>
  <c r="DP1" i="8"/>
  <c r="DP1" i="9"/>
  <c r="DP96" i="12"/>
  <c r="DP8" i="8" s="1"/>
  <c r="DR22" i="9"/>
  <c r="DR6" i="8"/>
  <c r="DQ3" i="8"/>
  <c r="DQ3" i="9"/>
  <c r="DM115" i="12"/>
  <c r="DM116" i="12"/>
  <c r="DN116" i="12"/>
  <c r="DN115" i="12"/>
  <c r="DQ11" i="9"/>
  <c r="DQ12" i="9"/>
  <c r="DQ10" i="9"/>
  <c r="DN33" i="11" l="1"/>
  <c r="DN14" i="12"/>
  <c r="DE32" i="11"/>
  <c r="DD13" i="12"/>
  <c r="DT2" i="8"/>
  <c r="DT2" i="9"/>
  <c r="DQ1" i="8"/>
  <c r="DQ1" i="9"/>
  <c r="DR3" i="8"/>
  <c r="DR3" i="9"/>
  <c r="DS22" i="9"/>
  <c r="DS6" i="8"/>
  <c r="DQ96" i="12"/>
  <c r="DQ8" i="8" s="1"/>
  <c r="DR12" i="9"/>
  <c r="DR11" i="9"/>
  <c r="DR10" i="9"/>
  <c r="DN32" i="11" l="1"/>
  <c r="DO14" i="12"/>
  <c r="DO33" i="11"/>
  <c r="DF32" i="11"/>
  <c r="DE13" i="12"/>
  <c r="DR1" i="8"/>
  <c r="DR1" i="9"/>
  <c r="DS3" i="8"/>
  <c r="DS3" i="9"/>
  <c r="DT22" i="9"/>
  <c r="DT6" i="8"/>
  <c r="DU2" i="8"/>
  <c r="DU2" i="9"/>
  <c r="DR96" i="12"/>
  <c r="DR8" i="8" s="1"/>
  <c r="DO115" i="12"/>
  <c r="DO116" i="12"/>
  <c r="DP116" i="12"/>
  <c r="DS11" i="9"/>
  <c r="DS12" i="9"/>
  <c r="DS10" i="9"/>
  <c r="DN13" i="12" l="1"/>
  <c r="DO32" i="11"/>
  <c r="DP14" i="12"/>
  <c r="DP33" i="11"/>
  <c r="DG32" i="11"/>
  <c r="DF13" i="12"/>
  <c r="DU22" i="9"/>
  <c r="DU6" i="8"/>
  <c r="DS96" i="12"/>
  <c r="DS8" i="8" s="1"/>
  <c r="DT3" i="8"/>
  <c r="DT3" i="9"/>
  <c r="DS1" i="8"/>
  <c r="DS1" i="9"/>
  <c r="DP115" i="12"/>
  <c r="DQ115" i="12"/>
  <c r="DQ116" i="12"/>
  <c r="DT12" i="9"/>
  <c r="DT11" i="9"/>
  <c r="DT10" i="9"/>
  <c r="DO13" i="12" l="1"/>
  <c r="DP32" i="11"/>
  <c r="DQ14" i="12"/>
  <c r="DQ33" i="11"/>
  <c r="DH32" i="11"/>
  <c r="DG13" i="12"/>
  <c r="DU3" i="8"/>
  <c r="DU3" i="9"/>
  <c r="DT1" i="8"/>
  <c r="DT1" i="9"/>
  <c r="DT96" i="12"/>
  <c r="DT8" i="8" s="1"/>
  <c r="DR116" i="12"/>
  <c r="DU11" i="9"/>
  <c r="DU12" i="9"/>
  <c r="DU10" i="9"/>
  <c r="DP13" i="12" l="1"/>
  <c r="DQ32" i="11"/>
  <c r="DR14" i="12"/>
  <c r="DR33" i="11"/>
  <c r="DI32" i="11"/>
  <c r="DH13" i="12"/>
  <c r="DU96" i="12"/>
  <c r="DU1" i="8"/>
  <c r="DU1" i="9"/>
  <c r="DS115" i="12"/>
  <c r="DS116" i="12"/>
  <c r="DR115" i="12"/>
  <c r="DQ13" i="12" l="1"/>
  <c r="DR32" i="11"/>
  <c r="DU8" i="8"/>
  <c r="D96" i="12"/>
  <c r="E34" i="15" s="1"/>
  <c r="DS14" i="12"/>
  <c r="DS33" i="11"/>
  <c r="DJ32" i="11"/>
  <c r="DI13" i="12"/>
  <c r="DT115" i="12"/>
  <c r="DR13" i="12" l="1"/>
  <c r="DS32" i="11"/>
  <c r="DT14" i="12"/>
  <c r="DT33" i="11"/>
  <c r="DK32" i="11"/>
  <c r="DJ13" i="12"/>
  <c r="DT116" i="12"/>
  <c r="DS13" i="12" l="1"/>
  <c r="DT32" i="11"/>
  <c r="DU14" i="12"/>
  <c r="D14" i="12" s="1"/>
  <c r="DU33" i="11"/>
  <c r="D33" i="11" s="1"/>
  <c r="DL32" i="11"/>
  <c r="DK13" i="12"/>
  <c r="DU115" i="12"/>
  <c r="DU116" i="12"/>
  <c r="DT13" i="12" l="1"/>
  <c r="DU32" i="11"/>
  <c r="D116" i="12"/>
  <c r="K27" i="15" s="1"/>
  <c r="D115" i="12"/>
  <c r="K26" i="15" s="1"/>
  <c r="DM32" i="11"/>
  <c r="DL13" i="12"/>
  <c r="D5" i="8"/>
  <c r="D8" i="8"/>
  <c r="DU13" i="12" l="1"/>
  <c r="DM13" i="12"/>
  <c r="D32" i="11"/>
  <c r="E26" i="15" s="1"/>
  <c r="D13" i="12" l="1"/>
  <c r="E27" i="15" l="1"/>
  <c r="D6" i="8" l="1"/>
  <c r="E31" i="9" l="1"/>
  <c r="D166" i="25" l="1"/>
  <c r="D143" i="27"/>
  <c r="D101" i="27"/>
  <c r="D144" i="27"/>
  <c r="D164" i="25"/>
  <c r="K205" i="25"/>
  <c r="L205" i="25" s="1"/>
  <c r="E148" i="1"/>
  <c r="H148" i="1" s="1"/>
  <c r="D18" i="6"/>
  <c r="C101" i="28" s="1"/>
  <c r="C102" i="28" s="1"/>
  <c r="I28" i="33" l="1"/>
  <c r="C116" i="28"/>
  <c r="E102" i="28"/>
  <c r="E156" i="1"/>
  <c r="CF18" i="6"/>
  <c r="CF225" i="25" s="1"/>
  <c r="CF245" i="25" s="1"/>
  <c r="D176" i="25"/>
  <c r="M176" i="25" s="1"/>
  <c r="M18" i="6"/>
  <c r="I18" i="6"/>
  <c r="DN18" i="6"/>
  <c r="CB18" i="6"/>
  <c r="CJ18" i="6"/>
  <c r="AX18" i="6"/>
  <c r="AT18" i="6"/>
  <c r="CN18" i="6"/>
  <c r="W18" i="6"/>
  <c r="BM18" i="6"/>
  <c r="J18" i="6"/>
  <c r="AB18" i="6"/>
  <c r="BN18" i="6"/>
  <c r="DJ18" i="6"/>
  <c r="DU18" i="6"/>
  <c r="CH18" i="6"/>
  <c r="CU18" i="6"/>
  <c r="BF18" i="6"/>
  <c r="AW18" i="6"/>
  <c r="DC18" i="6"/>
  <c r="BP18" i="6"/>
  <c r="BX18" i="6"/>
  <c r="BI18" i="6"/>
  <c r="CQ18" i="6"/>
  <c r="CY18" i="6"/>
  <c r="P18" i="6"/>
  <c r="BZ18" i="6"/>
  <c r="DL18" i="6"/>
  <c r="BK18" i="6"/>
  <c r="E18" i="6"/>
  <c r="AG18" i="6"/>
  <c r="CT18" i="6"/>
  <c r="AQ18" i="6"/>
  <c r="BC18" i="6"/>
  <c r="AY18" i="6"/>
  <c r="DI18" i="6"/>
  <c r="BU18" i="6"/>
  <c r="Q18" i="6"/>
  <c r="BQ18" i="6"/>
  <c r="CA18" i="6"/>
  <c r="AI18" i="6"/>
  <c r="U18" i="6"/>
  <c r="R18" i="6"/>
  <c r="AF18" i="6"/>
  <c r="AR18" i="6"/>
  <c r="CC18" i="6"/>
  <c r="CL18" i="6"/>
  <c r="CX18" i="6"/>
  <c r="N18" i="6"/>
  <c r="DO18" i="6"/>
  <c r="AJ18" i="6"/>
  <c r="AD18" i="6"/>
  <c r="CE18" i="6"/>
  <c r="CZ18" i="6"/>
  <c r="AN18" i="6"/>
  <c r="DB18" i="6"/>
  <c r="BS18" i="6"/>
  <c r="AO18" i="6"/>
  <c r="L18" i="6"/>
  <c r="DH18" i="6"/>
  <c r="K18" i="6"/>
  <c r="X18" i="6"/>
  <c r="O18" i="6"/>
  <c r="AL18" i="6"/>
  <c r="AZ18" i="6"/>
  <c r="BH18" i="6"/>
  <c r="AH18" i="6"/>
  <c r="AA18" i="6"/>
  <c r="V18" i="6"/>
  <c r="CV18" i="6"/>
  <c r="DA18" i="6"/>
  <c r="BW18" i="6"/>
  <c r="AM18" i="6"/>
  <c r="BG18" i="6"/>
  <c r="H18" i="6"/>
  <c r="BE18" i="6"/>
  <c r="F18" i="6"/>
  <c r="AE18" i="6"/>
  <c r="G18" i="6"/>
  <c r="CS18" i="6"/>
  <c r="BR18" i="6"/>
  <c r="Z18" i="6"/>
  <c r="CO18" i="6"/>
  <c r="Y18" i="6"/>
  <c r="DP18" i="6"/>
  <c r="CD18" i="6"/>
  <c r="BV18" i="6"/>
  <c r="CI18" i="6"/>
  <c r="DT18" i="6"/>
  <c r="CR18" i="6"/>
  <c r="BL18" i="6"/>
  <c r="AK18" i="6"/>
  <c r="CW18" i="6"/>
  <c r="DQ18" i="6"/>
  <c r="BY18" i="6"/>
  <c r="DD18" i="6"/>
  <c r="BJ18" i="6"/>
  <c r="AS18" i="6"/>
  <c r="CM18" i="6"/>
  <c r="BB18" i="6"/>
  <c r="DR18" i="6"/>
  <c r="DF18" i="6"/>
  <c r="AP18" i="6"/>
  <c r="BO18" i="6"/>
  <c r="CK18" i="6"/>
  <c r="BT18" i="6"/>
  <c r="S18" i="6"/>
  <c r="CG18" i="6"/>
  <c r="T18" i="6"/>
  <c r="BD18" i="6"/>
  <c r="CP18" i="6"/>
  <c r="BA18" i="6"/>
  <c r="AU18" i="6"/>
  <c r="DE18" i="6"/>
  <c r="DM18" i="6"/>
  <c r="AC18" i="6"/>
  <c r="AV18" i="6"/>
  <c r="DK18" i="6"/>
  <c r="DG18" i="6"/>
  <c r="DS18" i="6"/>
  <c r="I31" i="33" l="1"/>
  <c r="I26" i="33"/>
  <c r="I33" i="33" s="1"/>
  <c r="I36" i="33" s="1"/>
  <c r="CF39" i="6"/>
  <c r="CF140" i="10" s="1"/>
  <c r="C16" i="28"/>
  <c r="D9" i="28"/>
  <c r="CG225" i="25"/>
  <c r="CG245" i="25" s="1"/>
  <c r="CG39" i="6"/>
  <c r="CP39" i="6"/>
  <c r="CP225" i="25"/>
  <c r="CP245" i="25" s="1"/>
  <c r="CM225" i="25"/>
  <c r="CM245" i="25" s="1"/>
  <c r="CM39" i="6"/>
  <c r="BL225" i="25"/>
  <c r="BL245" i="25" s="1"/>
  <c r="BL39" i="6"/>
  <c r="DK225" i="25"/>
  <c r="DK245" i="25" s="1"/>
  <c r="DK39" i="6"/>
  <c r="AV225" i="25"/>
  <c r="AV245" i="25" s="1"/>
  <c r="AV39" i="6"/>
  <c r="AU225" i="25"/>
  <c r="AU245" i="25" s="1"/>
  <c r="AU39" i="6"/>
  <c r="T39" i="6"/>
  <c r="T225" i="25"/>
  <c r="T245" i="25" s="1"/>
  <c r="CK225" i="25"/>
  <c r="CK245" i="25" s="1"/>
  <c r="CK39" i="6"/>
  <c r="DR225" i="25"/>
  <c r="DR245" i="25" s="1"/>
  <c r="DR39" i="6"/>
  <c r="BJ225" i="25"/>
  <c r="BJ245" i="25" s="1"/>
  <c r="BJ39" i="6"/>
  <c r="CW225" i="25"/>
  <c r="CW245" i="25" s="1"/>
  <c r="CW39" i="6"/>
  <c r="DT225" i="25"/>
  <c r="DT245" i="25" s="1"/>
  <c r="DT39" i="6"/>
  <c r="DP225" i="25"/>
  <c r="DP245" i="25" s="1"/>
  <c r="DP39" i="6"/>
  <c r="BR225" i="25"/>
  <c r="BR245" i="25" s="1"/>
  <c r="BR39" i="6"/>
  <c r="F225" i="25"/>
  <c r="F245" i="25" s="1"/>
  <c r="F39" i="6"/>
  <c r="AM225" i="25"/>
  <c r="AM245" i="25" s="1"/>
  <c r="AM39" i="6"/>
  <c r="V225" i="25"/>
  <c r="V245" i="25" s="1"/>
  <c r="V39" i="6"/>
  <c r="AZ225" i="25"/>
  <c r="AZ245" i="25" s="1"/>
  <c r="AZ39" i="6"/>
  <c r="K225" i="25"/>
  <c r="K245" i="25" s="1"/>
  <c r="K39" i="6"/>
  <c r="BS225" i="25"/>
  <c r="BS245" i="25" s="1"/>
  <c r="BS39" i="6"/>
  <c r="CE225" i="25"/>
  <c r="CE245" i="25" s="1"/>
  <c r="CE39" i="6"/>
  <c r="N225" i="25"/>
  <c r="N245" i="25" s="1"/>
  <c r="N39" i="6"/>
  <c r="AR225" i="25"/>
  <c r="AR245" i="25" s="1"/>
  <c r="AR39" i="6"/>
  <c r="AI39" i="6"/>
  <c r="AI225" i="25"/>
  <c r="AI245" i="25" s="1"/>
  <c r="BU225" i="25"/>
  <c r="BU245" i="25" s="1"/>
  <c r="BU39" i="6"/>
  <c r="AQ225" i="25"/>
  <c r="AQ245" i="25" s="1"/>
  <c r="AQ39" i="6"/>
  <c r="P225" i="25"/>
  <c r="P245" i="25" s="1"/>
  <c r="P39" i="6"/>
  <c r="BX39" i="6"/>
  <c r="BX225" i="25"/>
  <c r="BX245" i="25" s="1"/>
  <c r="BF225" i="25"/>
  <c r="BF245" i="25" s="1"/>
  <c r="BF39" i="6"/>
  <c r="DJ225" i="25"/>
  <c r="DJ245" i="25" s="1"/>
  <c r="DJ39" i="6"/>
  <c r="BM39" i="6"/>
  <c r="BM225" i="25"/>
  <c r="BM245" i="25" s="1"/>
  <c r="AX225" i="25"/>
  <c r="AX245" i="25" s="1"/>
  <c r="AX39" i="6"/>
  <c r="I39" i="6"/>
  <c r="I225" i="25"/>
  <c r="I245" i="25" s="1"/>
  <c r="AC39" i="6"/>
  <c r="AC225" i="25"/>
  <c r="AC245" i="25" s="1"/>
  <c r="BO39" i="6"/>
  <c r="BO225" i="25"/>
  <c r="BO245" i="25" s="1"/>
  <c r="BB225" i="25"/>
  <c r="BB245" i="25" s="1"/>
  <c r="BB39" i="6"/>
  <c r="DD225" i="25"/>
  <c r="DD245" i="25" s="1"/>
  <c r="DD39" i="6"/>
  <c r="AK225" i="25"/>
  <c r="AK245" i="25" s="1"/>
  <c r="AK39" i="6"/>
  <c r="CI225" i="25"/>
  <c r="CI245" i="25" s="1"/>
  <c r="CI39" i="6"/>
  <c r="Y225" i="25"/>
  <c r="Y245" i="25" s="1"/>
  <c r="Y39" i="6"/>
  <c r="CS225" i="25"/>
  <c r="CS245" i="25" s="1"/>
  <c r="CS39" i="6"/>
  <c r="BE225" i="25"/>
  <c r="BE245" i="25" s="1"/>
  <c r="BE39" i="6"/>
  <c r="BW225" i="25"/>
  <c r="BW245" i="25" s="1"/>
  <c r="BW39" i="6"/>
  <c r="AA225" i="25"/>
  <c r="AA245" i="25" s="1"/>
  <c r="AA39" i="6"/>
  <c r="AL225" i="25"/>
  <c r="AL245" i="25" s="1"/>
  <c r="AL39" i="6"/>
  <c r="DH39" i="6"/>
  <c r="DH225" i="25"/>
  <c r="DH245" i="25" s="1"/>
  <c r="DB39" i="6"/>
  <c r="DB225" i="25"/>
  <c r="DB245" i="25" s="1"/>
  <c r="AD225" i="25"/>
  <c r="AD245" i="25" s="1"/>
  <c r="AD39" i="6"/>
  <c r="CX225" i="25"/>
  <c r="CX245" i="25" s="1"/>
  <c r="CX39" i="6"/>
  <c r="AF39" i="6"/>
  <c r="AF225" i="25"/>
  <c r="AF245" i="25" s="1"/>
  <c r="CA225" i="25"/>
  <c r="CA245" i="25" s="1"/>
  <c r="CA39" i="6"/>
  <c r="DI225" i="25"/>
  <c r="DI245" i="25" s="1"/>
  <c r="DI39" i="6"/>
  <c r="CT225" i="25"/>
  <c r="CT245" i="25" s="1"/>
  <c r="CT39" i="6"/>
  <c r="BK225" i="25"/>
  <c r="BK245" i="25" s="1"/>
  <c r="BK39" i="6"/>
  <c r="CY225" i="25"/>
  <c r="CY245" i="25" s="1"/>
  <c r="CY39" i="6"/>
  <c r="BP225" i="25"/>
  <c r="BP245" i="25" s="1"/>
  <c r="BP39" i="6"/>
  <c r="CU225" i="25"/>
  <c r="CU245" i="25" s="1"/>
  <c r="CU39" i="6"/>
  <c r="BN225" i="25"/>
  <c r="BN245" i="25" s="1"/>
  <c r="BN39" i="6"/>
  <c r="W225" i="25"/>
  <c r="W245" i="25" s="1"/>
  <c r="W39" i="6"/>
  <c r="CJ225" i="25"/>
  <c r="CJ245" i="25" s="1"/>
  <c r="CJ39" i="6"/>
  <c r="M39" i="6"/>
  <c r="M225" i="25"/>
  <c r="M245" i="25" s="1"/>
  <c r="DS39" i="6"/>
  <c r="DS225" i="25"/>
  <c r="DS245" i="25" s="1"/>
  <c r="DG225" i="25"/>
  <c r="DG245" i="25" s="1"/>
  <c r="DG39" i="6"/>
  <c r="S225" i="25"/>
  <c r="S245" i="25" s="1"/>
  <c r="S39" i="6"/>
  <c r="BY225" i="25"/>
  <c r="BY245" i="25" s="1"/>
  <c r="BY39" i="6"/>
  <c r="CO225" i="25"/>
  <c r="CO245" i="25" s="1"/>
  <c r="CO39" i="6"/>
  <c r="G225" i="25"/>
  <c r="G245" i="25" s="1"/>
  <c r="G39" i="6"/>
  <c r="H225" i="25"/>
  <c r="H245" i="25" s="1"/>
  <c r="H39" i="6"/>
  <c r="DA225" i="25"/>
  <c r="DA245" i="25" s="1"/>
  <c r="DA39" i="6"/>
  <c r="AH225" i="25"/>
  <c r="AH245" i="25" s="1"/>
  <c r="AH39" i="6"/>
  <c r="O225" i="25"/>
  <c r="O245" i="25" s="1"/>
  <c r="O39" i="6"/>
  <c r="L39" i="6"/>
  <c r="L225" i="25"/>
  <c r="L245" i="25" s="1"/>
  <c r="AN225" i="25"/>
  <c r="AN245" i="25" s="1"/>
  <c r="AN39" i="6"/>
  <c r="AJ39" i="6"/>
  <c r="AJ225" i="25"/>
  <c r="AJ245" i="25" s="1"/>
  <c r="CL225" i="25"/>
  <c r="CL245" i="25" s="1"/>
  <c r="CL39" i="6"/>
  <c r="R225" i="25"/>
  <c r="R245" i="25" s="1"/>
  <c r="R39" i="6"/>
  <c r="BQ225" i="25"/>
  <c r="BQ245" i="25" s="1"/>
  <c r="BQ39" i="6"/>
  <c r="AY225" i="25"/>
  <c r="AY245" i="25" s="1"/>
  <c r="AY39" i="6"/>
  <c r="AG225" i="25"/>
  <c r="AG245" i="25" s="1"/>
  <c r="AG39" i="6"/>
  <c r="DL225" i="25"/>
  <c r="DL245" i="25" s="1"/>
  <c r="DL39" i="6"/>
  <c r="CQ225" i="25"/>
  <c r="CQ245" i="25" s="1"/>
  <c r="CQ39" i="6"/>
  <c r="DC39" i="6"/>
  <c r="DC225" i="25"/>
  <c r="DC245" i="25" s="1"/>
  <c r="CH225" i="25"/>
  <c r="CH245" i="25" s="1"/>
  <c r="CH39" i="6"/>
  <c r="AB225" i="25"/>
  <c r="AB245" i="25" s="1"/>
  <c r="AB39" i="6"/>
  <c r="CN39" i="6"/>
  <c r="CN225" i="25"/>
  <c r="CN245" i="25" s="1"/>
  <c r="CB225" i="25"/>
  <c r="CB245" i="25" s="1"/>
  <c r="CB39" i="6"/>
  <c r="BA225" i="25"/>
  <c r="BA245" i="25" s="1"/>
  <c r="BA39" i="6"/>
  <c r="DM39" i="6"/>
  <c r="DM225" i="25"/>
  <c r="DM245" i="25" s="1"/>
  <c r="AP225" i="25"/>
  <c r="AP245" i="25" s="1"/>
  <c r="AP39" i="6"/>
  <c r="BV225" i="25"/>
  <c r="BV245" i="25" s="1"/>
  <c r="BV39" i="6"/>
  <c r="DE225" i="25"/>
  <c r="DE245" i="25" s="1"/>
  <c r="DE39" i="6"/>
  <c r="BD225" i="25"/>
  <c r="BD245" i="25" s="1"/>
  <c r="BD39" i="6"/>
  <c r="BT225" i="25"/>
  <c r="BT245" i="25" s="1"/>
  <c r="BT39" i="6"/>
  <c r="DF39" i="6"/>
  <c r="DF225" i="25"/>
  <c r="DF245" i="25" s="1"/>
  <c r="AS225" i="25"/>
  <c r="AS245" i="25" s="1"/>
  <c r="AS39" i="6"/>
  <c r="DQ225" i="25"/>
  <c r="DQ245" i="25" s="1"/>
  <c r="DQ39" i="6"/>
  <c r="CR225" i="25"/>
  <c r="CR245" i="25" s="1"/>
  <c r="CR39" i="6"/>
  <c r="CD225" i="25"/>
  <c r="CD245" i="25" s="1"/>
  <c r="CD39" i="6"/>
  <c r="Z225" i="25"/>
  <c r="Z245" i="25" s="1"/>
  <c r="Z39" i="6"/>
  <c r="AE225" i="25"/>
  <c r="AE245" i="25" s="1"/>
  <c r="AE39" i="6"/>
  <c r="BG225" i="25"/>
  <c r="BG245" i="25" s="1"/>
  <c r="BG39" i="6"/>
  <c r="CV225" i="25"/>
  <c r="CV245" i="25" s="1"/>
  <c r="CV39" i="6"/>
  <c r="BH225" i="25"/>
  <c r="BH245" i="25" s="1"/>
  <c r="BH39" i="6"/>
  <c r="X225" i="25"/>
  <c r="X245" i="25" s="1"/>
  <c r="X39" i="6"/>
  <c r="AO39" i="6"/>
  <c r="AO225" i="25"/>
  <c r="AO245" i="25" s="1"/>
  <c r="CZ39" i="6"/>
  <c r="CZ225" i="25"/>
  <c r="CZ245" i="25" s="1"/>
  <c r="DO225" i="25"/>
  <c r="DO245" i="25" s="1"/>
  <c r="DO39" i="6"/>
  <c r="CC225" i="25"/>
  <c r="CC245" i="25" s="1"/>
  <c r="CC39" i="6"/>
  <c r="U225" i="25"/>
  <c r="U245" i="25" s="1"/>
  <c r="U39" i="6"/>
  <c r="Q225" i="25"/>
  <c r="Q245" i="25" s="1"/>
  <c r="Q39" i="6"/>
  <c r="BC225" i="25"/>
  <c r="BC245" i="25" s="1"/>
  <c r="BC39" i="6"/>
  <c r="E39" i="6"/>
  <c r="E225" i="25"/>
  <c r="BZ225" i="25"/>
  <c r="BZ245" i="25" s="1"/>
  <c r="BZ39" i="6"/>
  <c r="BI39" i="6"/>
  <c r="BI225" i="25"/>
  <c r="BI245" i="25" s="1"/>
  <c r="AW225" i="25"/>
  <c r="AW245" i="25" s="1"/>
  <c r="AW39" i="6"/>
  <c r="DU225" i="25"/>
  <c r="DU245" i="25" s="1"/>
  <c r="DU39" i="6"/>
  <c r="J39" i="6"/>
  <c r="J225" i="25"/>
  <c r="J245" i="25" s="1"/>
  <c r="AT39" i="6"/>
  <c r="AT225" i="25"/>
  <c r="AT245" i="25" s="1"/>
  <c r="DN225" i="25"/>
  <c r="DN245" i="25" s="1"/>
  <c r="DN39" i="6"/>
  <c r="CF89" i="10" l="1"/>
  <c r="CF91" i="10" s="1"/>
  <c r="I34" i="33"/>
  <c r="I35" i="33" s="1"/>
  <c r="I29" i="33"/>
  <c r="I32" i="33" s="1"/>
  <c r="CF41" i="6"/>
  <c r="CF26" i="12" s="1"/>
  <c r="CF28" i="12" s="1"/>
  <c r="E9" i="28"/>
  <c r="D16" i="28"/>
  <c r="AT140" i="10"/>
  <c r="AT89" i="10"/>
  <c r="AT41" i="6"/>
  <c r="DN140" i="10"/>
  <c r="DN41" i="6"/>
  <c r="DN89" i="10"/>
  <c r="AW140" i="10"/>
  <c r="AW89" i="10"/>
  <c r="AW41" i="6"/>
  <c r="BZ140" i="10"/>
  <c r="BZ89" i="10"/>
  <c r="BZ41" i="6"/>
  <c r="BC89" i="10"/>
  <c r="BC41" i="6"/>
  <c r="BC140" i="10"/>
  <c r="U140" i="10"/>
  <c r="U89" i="10"/>
  <c r="U41" i="6"/>
  <c r="DO140" i="10"/>
  <c r="DO89" i="10"/>
  <c r="DO41" i="6"/>
  <c r="BH140" i="10"/>
  <c r="BH41" i="6"/>
  <c r="BH89" i="10"/>
  <c r="BG89" i="10"/>
  <c r="BG140" i="10"/>
  <c r="BG41" i="6"/>
  <c r="Z140" i="10"/>
  <c r="Z41" i="6"/>
  <c r="Z89" i="10"/>
  <c r="CR89" i="10"/>
  <c r="CR140" i="10"/>
  <c r="CR41" i="6"/>
  <c r="AS140" i="10"/>
  <c r="AS89" i="10"/>
  <c r="AS41" i="6"/>
  <c r="BT140" i="10"/>
  <c r="BT41" i="6"/>
  <c r="BT89" i="10"/>
  <c r="DE140" i="10"/>
  <c r="DE41" i="6"/>
  <c r="DE89" i="10"/>
  <c r="AP140" i="10"/>
  <c r="AP89" i="10"/>
  <c r="AP41" i="6"/>
  <c r="BA140" i="10"/>
  <c r="BA41" i="6"/>
  <c r="BA89" i="10"/>
  <c r="CH140" i="10"/>
  <c r="CH89" i="10"/>
  <c r="CH41" i="6"/>
  <c r="CQ140" i="10"/>
  <c r="CQ41" i="6"/>
  <c r="CQ89" i="10"/>
  <c r="AG140" i="10"/>
  <c r="AG41" i="6"/>
  <c r="AG89" i="10"/>
  <c r="BQ140" i="10"/>
  <c r="BQ41" i="6"/>
  <c r="BQ89" i="10"/>
  <c r="CL140" i="10"/>
  <c r="CL89" i="10"/>
  <c r="CL41" i="6"/>
  <c r="AN140" i="10"/>
  <c r="AN41" i="6"/>
  <c r="AN89" i="10"/>
  <c r="O140" i="10"/>
  <c r="O89" i="10"/>
  <c r="O41" i="6"/>
  <c r="DA140" i="10"/>
  <c r="DA89" i="10"/>
  <c r="DA41" i="6"/>
  <c r="G140" i="10"/>
  <c r="G89" i="10"/>
  <c r="G41" i="6"/>
  <c r="BY41" i="6"/>
  <c r="BY140" i="10"/>
  <c r="BY89" i="10"/>
  <c r="DG41" i="6"/>
  <c r="DG89" i="10"/>
  <c r="DG140" i="10"/>
  <c r="W140" i="10"/>
  <c r="W89" i="10"/>
  <c r="W41" i="6"/>
  <c r="CU140" i="10"/>
  <c r="CU89" i="10"/>
  <c r="CU41" i="6"/>
  <c r="CY140" i="10"/>
  <c r="CY89" i="10"/>
  <c r="CY41" i="6"/>
  <c r="CT140" i="10"/>
  <c r="CT89" i="10"/>
  <c r="CT41" i="6"/>
  <c r="CA140" i="10"/>
  <c r="CA41" i="6"/>
  <c r="CA89" i="10"/>
  <c r="CX140" i="10"/>
  <c r="CX41" i="6"/>
  <c r="CX89" i="10"/>
  <c r="AL140" i="10"/>
  <c r="AL41" i="6"/>
  <c r="AL89" i="10"/>
  <c r="BW140" i="10"/>
  <c r="BW41" i="6"/>
  <c r="BW89" i="10"/>
  <c r="CS140" i="10"/>
  <c r="CS89" i="10"/>
  <c r="CS41" i="6"/>
  <c r="CI89" i="10"/>
  <c r="CI140" i="10"/>
  <c r="CI41" i="6"/>
  <c r="DD140" i="10"/>
  <c r="DD89" i="10"/>
  <c r="DD41" i="6"/>
  <c r="BF140" i="10"/>
  <c r="BF89" i="10"/>
  <c r="BF41" i="6"/>
  <c r="P140" i="10"/>
  <c r="P41" i="6"/>
  <c r="P89" i="10"/>
  <c r="BU140" i="10"/>
  <c r="BU41" i="6"/>
  <c r="BU89" i="10"/>
  <c r="AR140" i="10"/>
  <c r="AR41" i="6"/>
  <c r="AR89" i="10"/>
  <c r="CE140" i="10"/>
  <c r="CE89" i="10"/>
  <c r="CE41" i="6"/>
  <c r="K140" i="10"/>
  <c r="K89" i="10"/>
  <c r="K41" i="6"/>
  <c r="V140" i="10"/>
  <c r="V41" i="6"/>
  <c r="V89" i="10"/>
  <c r="F140" i="10"/>
  <c r="F89" i="10"/>
  <c r="F41" i="6"/>
  <c r="DP140" i="10"/>
  <c r="DP41" i="6"/>
  <c r="DP89" i="10"/>
  <c r="CW140" i="10"/>
  <c r="CW41" i="6"/>
  <c r="CW89" i="10"/>
  <c r="DR140" i="10"/>
  <c r="DR41" i="6"/>
  <c r="DR89" i="10"/>
  <c r="AV140" i="10"/>
  <c r="AV89" i="10"/>
  <c r="AV41" i="6"/>
  <c r="BL140" i="10"/>
  <c r="BL89" i="10"/>
  <c r="BL41" i="6"/>
  <c r="AO140" i="10"/>
  <c r="AO89" i="10"/>
  <c r="AO41" i="6"/>
  <c r="CN140" i="10"/>
  <c r="CN89" i="10"/>
  <c r="CN41" i="6"/>
  <c r="M140" i="10"/>
  <c r="M89" i="10"/>
  <c r="M41" i="6"/>
  <c r="DB140" i="10"/>
  <c r="DB89" i="10"/>
  <c r="DB41" i="6"/>
  <c r="BO140" i="10"/>
  <c r="BO89" i="10"/>
  <c r="BO41" i="6"/>
  <c r="I140" i="10"/>
  <c r="I89" i="10"/>
  <c r="I41" i="6"/>
  <c r="BM140" i="10"/>
  <c r="BM89" i="10"/>
  <c r="BM41" i="6"/>
  <c r="T140" i="10"/>
  <c r="T89" i="10"/>
  <c r="T41" i="6"/>
  <c r="CP140" i="10"/>
  <c r="CP41" i="6"/>
  <c r="CP89" i="10"/>
  <c r="DU140" i="10"/>
  <c r="DU89" i="10"/>
  <c r="DU41" i="6"/>
  <c r="D225" i="25"/>
  <c r="I9" i="35" s="1"/>
  <c r="E245" i="25"/>
  <c r="Q140" i="10"/>
  <c r="Q41" i="6"/>
  <c r="Q89" i="10"/>
  <c r="CC89" i="10"/>
  <c r="CC140" i="10"/>
  <c r="CC41" i="6"/>
  <c r="X140" i="10"/>
  <c r="X41" i="6"/>
  <c r="X89" i="10"/>
  <c r="CV140" i="10"/>
  <c r="CV89" i="10"/>
  <c r="CV41" i="6"/>
  <c r="AE140" i="10"/>
  <c r="AE89" i="10"/>
  <c r="AE41" i="6"/>
  <c r="CD140" i="10"/>
  <c r="CD89" i="10"/>
  <c r="CD41" i="6"/>
  <c r="DQ89" i="10"/>
  <c r="DQ140" i="10"/>
  <c r="DQ41" i="6"/>
  <c r="BD140" i="10"/>
  <c r="BD89" i="10"/>
  <c r="BD41" i="6"/>
  <c r="BV89" i="10"/>
  <c r="BV140" i="10"/>
  <c r="BV41" i="6"/>
  <c r="CB140" i="10"/>
  <c r="CB41" i="6"/>
  <c r="CB89" i="10"/>
  <c r="AB140" i="10"/>
  <c r="AB41" i="6"/>
  <c r="AB89" i="10"/>
  <c r="DL140" i="10"/>
  <c r="DL89" i="10"/>
  <c r="DL41" i="6"/>
  <c r="AY140" i="10"/>
  <c r="AY89" i="10"/>
  <c r="AY41" i="6"/>
  <c r="R140" i="10"/>
  <c r="R89" i="10"/>
  <c r="R41" i="6"/>
  <c r="AH140" i="10"/>
  <c r="AH89" i="10"/>
  <c r="AH41" i="6"/>
  <c r="H140" i="10"/>
  <c r="H89" i="10"/>
  <c r="H41" i="6"/>
  <c r="CO140" i="10"/>
  <c r="CO89" i="10"/>
  <c r="CO41" i="6"/>
  <c r="S140" i="10"/>
  <c r="S41" i="6"/>
  <c r="S89" i="10"/>
  <c r="CJ140" i="10"/>
  <c r="CJ41" i="6"/>
  <c r="CJ89" i="10"/>
  <c r="BN140" i="10"/>
  <c r="BN89" i="10"/>
  <c r="BN41" i="6"/>
  <c r="BP140" i="10"/>
  <c r="BP89" i="10"/>
  <c r="BP41" i="6"/>
  <c r="BK140" i="10"/>
  <c r="BK89" i="10"/>
  <c r="BK41" i="6"/>
  <c r="DI140" i="10"/>
  <c r="DI41" i="6"/>
  <c r="DI89" i="10"/>
  <c r="AD140" i="10"/>
  <c r="AD89" i="10"/>
  <c r="AD41" i="6"/>
  <c r="AA140" i="10"/>
  <c r="AA89" i="10"/>
  <c r="AA41" i="6"/>
  <c r="BE140" i="10"/>
  <c r="BE89" i="10"/>
  <c r="BE41" i="6"/>
  <c r="Y140" i="10"/>
  <c r="Y89" i="10"/>
  <c r="Y41" i="6"/>
  <c r="AK140" i="10"/>
  <c r="AK41" i="6"/>
  <c r="AK89" i="10"/>
  <c r="BB140" i="10"/>
  <c r="BB89" i="10"/>
  <c r="BB41" i="6"/>
  <c r="AX140" i="10"/>
  <c r="AX89" i="10"/>
  <c r="AX41" i="6"/>
  <c r="DJ140" i="10"/>
  <c r="DJ41" i="6"/>
  <c r="DJ89" i="10"/>
  <c r="AQ140" i="10"/>
  <c r="AQ41" i="6"/>
  <c r="AQ89" i="10"/>
  <c r="N89" i="10"/>
  <c r="N140" i="10"/>
  <c r="N41" i="6"/>
  <c r="BS140" i="10"/>
  <c r="BS89" i="10"/>
  <c r="BS41" i="6"/>
  <c r="AZ140" i="10"/>
  <c r="AZ89" i="10"/>
  <c r="AZ41" i="6"/>
  <c r="AM140" i="10"/>
  <c r="AM41" i="6"/>
  <c r="AM89" i="10"/>
  <c r="BR41" i="6"/>
  <c r="BR140" i="10"/>
  <c r="BR89" i="10"/>
  <c r="DT140" i="10"/>
  <c r="DT41" i="6"/>
  <c r="DT89" i="10"/>
  <c r="BJ89" i="10"/>
  <c r="BJ140" i="10"/>
  <c r="BJ41" i="6"/>
  <c r="CK140" i="10"/>
  <c r="CK41" i="6"/>
  <c r="CK89" i="10"/>
  <c r="AU140" i="10"/>
  <c r="AU89" i="10"/>
  <c r="AU41" i="6"/>
  <c r="DK89" i="10"/>
  <c r="DK140" i="10"/>
  <c r="DK41" i="6"/>
  <c r="CM140" i="10"/>
  <c r="CM89" i="10"/>
  <c r="CM41" i="6"/>
  <c r="CG140" i="10"/>
  <c r="CG89" i="10"/>
  <c r="CG41" i="6"/>
  <c r="J140" i="10"/>
  <c r="J41" i="6"/>
  <c r="J89" i="10"/>
  <c r="BI140" i="10"/>
  <c r="BI41" i="6"/>
  <c r="BI89" i="10"/>
  <c r="E140" i="10"/>
  <c r="E89" i="10"/>
  <c r="E41" i="6"/>
  <c r="D39" i="6"/>
  <c r="CZ140" i="10"/>
  <c r="CZ41" i="6"/>
  <c r="CZ89" i="10"/>
  <c r="DF140" i="10"/>
  <c r="DF41" i="6"/>
  <c r="DF89" i="10"/>
  <c r="DM140" i="10"/>
  <c r="DM41" i="6"/>
  <c r="DM89" i="10"/>
  <c r="DC140" i="10"/>
  <c r="DC41" i="6"/>
  <c r="DC89" i="10"/>
  <c r="AJ140" i="10"/>
  <c r="AJ89" i="10"/>
  <c r="AJ41" i="6"/>
  <c r="L140" i="10"/>
  <c r="L41" i="6"/>
  <c r="L89" i="10"/>
  <c r="DS140" i="10"/>
  <c r="DS89" i="10"/>
  <c r="DS41" i="6"/>
  <c r="AF140" i="10"/>
  <c r="AF89" i="10"/>
  <c r="AF41" i="6"/>
  <c r="DH89" i="10"/>
  <c r="DH140" i="10"/>
  <c r="DH41" i="6"/>
  <c r="AC140" i="10"/>
  <c r="AC41" i="6"/>
  <c r="AC89" i="10"/>
  <c r="BX140" i="10"/>
  <c r="BX41" i="6"/>
  <c r="BX89" i="10"/>
  <c r="AI140" i="10"/>
  <c r="AI89" i="10"/>
  <c r="AI41" i="6"/>
  <c r="D18" i="29" l="1"/>
  <c r="CF94" i="10"/>
  <c r="CF92" i="10"/>
  <c r="E18" i="28"/>
  <c r="E253" i="1" s="1"/>
  <c r="CF8" i="7"/>
  <c r="CF9" i="7" s="1"/>
  <c r="CF23" i="7" s="1"/>
  <c r="CF187" i="10"/>
  <c r="CF98" i="12" s="1"/>
  <c r="E16" i="28"/>
  <c r="D22" i="36" s="1"/>
  <c r="I16" i="35"/>
  <c r="E16" i="35"/>
  <c r="AJ94" i="10"/>
  <c r="AJ92" i="10"/>
  <c r="AJ91" i="10"/>
  <c r="E94" i="10"/>
  <c r="E92" i="10"/>
  <c r="E91" i="10"/>
  <c r="CG94" i="10"/>
  <c r="CG92" i="10"/>
  <c r="CG91" i="10"/>
  <c r="DH94" i="10"/>
  <c r="DH92" i="10"/>
  <c r="DH91" i="10"/>
  <c r="L8" i="7"/>
  <c r="L26" i="12"/>
  <c r="L28" i="12" s="1"/>
  <c r="L187" i="10"/>
  <c r="L98" i="12" s="1"/>
  <c r="DM92" i="10"/>
  <c r="DM94" i="10"/>
  <c r="DM91" i="10"/>
  <c r="J26" i="12"/>
  <c r="J28" i="12" s="1"/>
  <c r="J187" i="10"/>
  <c r="J98" i="12" s="1"/>
  <c r="J8" i="7"/>
  <c r="DK8" i="7"/>
  <c r="DK26" i="12"/>
  <c r="DK28" i="12" s="1"/>
  <c r="DK187" i="10"/>
  <c r="DK98" i="12" s="1"/>
  <c r="DT94" i="10"/>
  <c r="DT92" i="10"/>
  <c r="DT91" i="10"/>
  <c r="BX26" i="12"/>
  <c r="BX28" i="12" s="1"/>
  <c r="BX8" i="7"/>
  <c r="BX187" i="10"/>
  <c r="BX98" i="12" s="1"/>
  <c r="AF8" i="7"/>
  <c r="AF26" i="12"/>
  <c r="AF28" i="12" s="1"/>
  <c r="AF187" i="10"/>
  <c r="AF98" i="12" s="1"/>
  <c r="AI94" i="10"/>
  <c r="AI92" i="10"/>
  <c r="AI91" i="10"/>
  <c r="DH26" i="12"/>
  <c r="DH28" i="12" s="1"/>
  <c r="DH187" i="10"/>
  <c r="DH98" i="12" s="1"/>
  <c r="DH8" i="7"/>
  <c r="AF92" i="10"/>
  <c r="AF94" i="10"/>
  <c r="AF91" i="10"/>
  <c r="AJ26" i="12"/>
  <c r="AJ28" i="12" s="1"/>
  <c r="AJ8" i="7"/>
  <c r="AJ187" i="10"/>
  <c r="AJ98" i="12" s="1"/>
  <c r="DC8" i="7"/>
  <c r="DC26" i="12"/>
  <c r="DC28" i="12" s="1"/>
  <c r="DC187" i="10"/>
  <c r="DC98" i="12" s="1"/>
  <c r="CZ92" i="10"/>
  <c r="CZ94" i="10"/>
  <c r="CZ91" i="10"/>
  <c r="D41" i="6"/>
  <c r="E26" i="12"/>
  <c r="E187" i="10"/>
  <c r="E98" i="12" s="1"/>
  <c r="E8" i="7"/>
  <c r="BI8" i="7"/>
  <c r="BI26" i="12"/>
  <c r="BI28" i="12" s="1"/>
  <c r="BI187" i="10"/>
  <c r="BI98" i="12" s="1"/>
  <c r="CG26" i="12"/>
  <c r="CG28" i="12" s="1"/>
  <c r="CG8" i="7"/>
  <c r="CG187" i="10"/>
  <c r="CG98" i="12" s="1"/>
  <c r="CM92" i="10"/>
  <c r="CM94" i="10"/>
  <c r="CM91" i="10"/>
  <c r="DK92" i="10"/>
  <c r="DK94" i="10"/>
  <c r="DK91" i="10"/>
  <c r="CK94" i="10"/>
  <c r="CK92" i="10"/>
  <c r="CK91" i="10"/>
  <c r="AM94" i="10"/>
  <c r="AM92" i="10"/>
  <c r="AM91" i="10"/>
  <c r="AZ92" i="10"/>
  <c r="AZ94" i="10"/>
  <c r="AZ91" i="10"/>
  <c r="AQ92" i="10"/>
  <c r="AQ94" i="10"/>
  <c r="AQ91" i="10"/>
  <c r="DJ187" i="10"/>
  <c r="DJ98" i="12" s="1"/>
  <c r="DJ8" i="7"/>
  <c r="DJ26" i="12"/>
  <c r="DJ28" i="12" s="1"/>
  <c r="AK92" i="10"/>
  <c r="AK94" i="10"/>
  <c r="AK91" i="10"/>
  <c r="Y94" i="10"/>
  <c r="Y92" i="10"/>
  <c r="Y91" i="10"/>
  <c r="AD26" i="12"/>
  <c r="AD28" i="12" s="1"/>
  <c r="AD187" i="10"/>
  <c r="AD98" i="12" s="1"/>
  <c r="AD8" i="7"/>
  <c r="DI8" i="7"/>
  <c r="DI187" i="10"/>
  <c r="DI98" i="12" s="1"/>
  <c r="DI26" i="12"/>
  <c r="DI28" i="12" s="1"/>
  <c r="BN8" i="7"/>
  <c r="BN26" i="12"/>
  <c r="BN28" i="12" s="1"/>
  <c r="BN187" i="10"/>
  <c r="BN98" i="12" s="1"/>
  <c r="CJ8" i="7"/>
  <c r="CJ187" i="10"/>
  <c r="CJ98" i="12" s="1"/>
  <c r="CJ26" i="12"/>
  <c r="CJ28" i="12" s="1"/>
  <c r="H187" i="10"/>
  <c r="H98" i="12" s="1"/>
  <c r="H8" i="7"/>
  <c r="H26" i="12"/>
  <c r="H28" i="12" s="1"/>
  <c r="AH94" i="10"/>
  <c r="AH92" i="10"/>
  <c r="AH91" i="10"/>
  <c r="DL8" i="7"/>
  <c r="DL26" i="12"/>
  <c r="DL28" i="12" s="1"/>
  <c r="DL187" i="10"/>
  <c r="DL98" i="12" s="1"/>
  <c r="AB26" i="12"/>
  <c r="AB28" i="12" s="1"/>
  <c r="AB8" i="7"/>
  <c r="AB187" i="10"/>
  <c r="AB98" i="12" s="1"/>
  <c r="BD187" i="10"/>
  <c r="BD98" i="12" s="1"/>
  <c r="BD26" i="12"/>
  <c r="BD28" i="12" s="1"/>
  <c r="BD8" i="7"/>
  <c r="CV187" i="10"/>
  <c r="CV98" i="12" s="1"/>
  <c r="CV26" i="12"/>
  <c r="CV28" i="12" s="1"/>
  <c r="CV8" i="7"/>
  <c r="X26" i="12"/>
  <c r="X28" i="12" s="1"/>
  <c r="X8" i="7"/>
  <c r="X187" i="10"/>
  <c r="X98" i="12" s="1"/>
  <c r="CC92" i="10"/>
  <c r="CC94" i="10"/>
  <c r="CC91" i="10"/>
  <c r="T8" i="7"/>
  <c r="T187" i="10"/>
  <c r="T98" i="12" s="1"/>
  <c r="T26" i="12"/>
  <c r="T28" i="12" s="1"/>
  <c r="BM94" i="10"/>
  <c r="BM92" i="10"/>
  <c r="BM91" i="10"/>
  <c r="DB187" i="10"/>
  <c r="DB98" i="12" s="1"/>
  <c r="DB8" i="7"/>
  <c r="DB26" i="12"/>
  <c r="DB28" i="12" s="1"/>
  <c r="M94" i="10"/>
  <c r="M92" i="10"/>
  <c r="M91" i="10"/>
  <c r="BL8" i="7"/>
  <c r="BL187" i="10"/>
  <c r="BL98" i="12" s="1"/>
  <c r="BL26" i="12"/>
  <c r="BL28" i="12" s="1"/>
  <c r="AV94" i="10"/>
  <c r="AV92" i="10"/>
  <c r="AV91" i="10"/>
  <c r="DP94" i="10"/>
  <c r="DP92" i="10"/>
  <c r="DP91" i="10"/>
  <c r="F94" i="10"/>
  <c r="F92" i="10"/>
  <c r="F91" i="10"/>
  <c r="CE187" i="10"/>
  <c r="CE98" i="12" s="1"/>
  <c r="CE26" i="12"/>
  <c r="CE28" i="12" s="1"/>
  <c r="CE8" i="7"/>
  <c r="AR26" i="12"/>
  <c r="AR28" i="12" s="1"/>
  <c r="AR187" i="10"/>
  <c r="AR98" i="12" s="1"/>
  <c r="AR8" i="7"/>
  <c r="BF26" i="12"/>
  <c r="BF28" i="12" s="1"/>
  <c r="BF8" i="7"/>
  <c r="BF187" i="10"/>
  <c r="BF98" i="12" s="1"/>
  <c r="DD94" i="10"/>
  <c r="DD92" i="10"/>
  <c r="DD91" i="10"/>
  <c r="CI94" i="10"/>
  <c r="CI92" i="10"/>
  <c r="CI91" i="10"/>
  <c r="BW94" i="10"/>
  <c r="BW92" i="10"/>
  <c r="BW91" i="10"/>
  <c r="AL187" i="10"/>
  <c r="AL98" i="12" s="1"/>
  <c r="AL8" i="7"/>
  <c r="AL26" i="12"/>
  <c r="AL28" i="12" s="1"/>
  <c r="CT8" i="7"/>
  <c r="CT187" i="10"/>
  <c r="CT98" i="12" s="1"/>
  <c r="CT26" i="12"/>
  <c r="CT28" i="12" s="1"/>
  <c r="CY94" i="10"/>
  <c r="CY92" i="10"/>
  <c r="CY91" i="10"/>
  <c r="O26" i="12"/>
  <c r="O28" i="12" s="1"/>
  <c r="O187" i="10"/>
  <c r="O98" i="12" s="1"/>
  <c r="O8" i="7"/>
  <c r="AN26" i="12"/>
  <c r="AN28" i="12" s="1"/>
  <c r="AN8" i="7"/>
  <c r="AN187" i="10"/>
  <c r="AN98" i="12" s="1"/>
  <c r="AG94" i="10"/>
  <c r="AG92" i="10"/>
  <c r="AG91" i="10"/>
  <c r="CQ26" i="12"/>
  <c r="CQ28" i="12" s="1"/>
  <c r="CQ187" i="10"/>
  <c r="CQ98" i="12" s="1"/>
  <c r="CQ8" i="7"/>
  <c r="AP8" i="7"/>
  <c r="AP26" i="12"/>
  <c r="AP28" i="12" s="1"/>
  <c r="AP187" i="10"/>
  <c r="AP98" i="12" s="1"/>
  <c r="DE187" i="10"/>
  <c r="DE98" i="12" s="1"/>
  <c r="DE26" i="12"/>
  <c r="DE28" i="12" s="1"/>
  <c r="DE8" i="7"/>
  <c r="CR8" i="7"/>
  <c r="CR187" i="10"/>
  <c r="CR98" i="12" s="1"/>
  <c r="CR26" i="12"/>
  <c r="CR28" i="12" s="1"/>
  <c r="Z8" i="7"/>
  <c r="Z187" i="10"/>
  <c r="Z98" i="12" s="1"/>
  <c r="Z26" i="12"/>
  <c r="Z28" i="12" s="1"/>
  <c r="BG94" i="10"/>
  <c r="BG92" i="10"/>
  <c r="BG91" i="10"/>
  <c r="DO187" i="10"/>
  <c r="DO98" i="12" s="1"/>
  <c r="DO8" i="7"/>
  <c r="DO26" i="12"/>
  <c r="DO28" i="12" s="1"/>
  <c r="U92" i="10"/>
  <c r="U94" i="10"/>
  <c r="U91" i="10"/>
  <c r="BC94" i="10"/>
  <c r="BC92" i="10"/>
  <c r="BC91" i="10"/>
  <c r="AW187" i="10"/>
  <c r="AW98" i="12" s="1"/>
  <c r="AW26" i="12"/>
  <c r="AW28" i="12" s="1"/>
  <c r="AW8" i="7"/>
  <c r="DN26" i="12"/>
  <c r="DN28" i="12" s="1"/>
  <c r="DN187" i="10"/>
  <c r="DN98" i="12" s="1"/>
  <c r="DN8" i="7"/>
  <c r="CZ8" i="7"/>
  <c r="CZ26" i="12"/>
  <c r="CZ28" i="12" s="1"/>
  <c r="CZ187" i="10"/>
  <c r="CZ98" i="12" s="1"/>
  <c r="J94" i="10"/>
  <c r="J92" i="10"/>
  <c r="J91" i="10"/>
  <c r="AU8" i="7"/>
  <c r="AU187" i="10"/>
  <c r="AU98" i="12" s="1"/>
  <c r="AU26" i="12"/>
  <c r="AU28" i="12" s="1"/>
  <c r="CK187" i="10"/>
  <c r="CK98" i="12" s="1"/>
  <c r="CK8" i="7"/>
  <c r="CK26" i="12"/>
  <c r="CK28" i="12" s="1"/>
  <c r="BJ94" i="10"/>
  <c r="BJ92" i="10"/>
  <c r="BJ91" i="10"/>
  <c r="BR94" i="10"/>
  <c r="BR92" i="10"/>
  <c r="BR91" i="10"/>
  <c r="AM26" i="12"/>
  <c r="AM28" i="12" s="1"/>
  <c r="AM8" i="7"/>
  <c r="AM187" i="10"/>
  <c r="AM98" i="12" s="1"/>
  <c r="N26" i="12"/>
  <c r="N28" i="12" s="1"/>
  <c r="N8" i="7"/>
  <c r="N187" i="10"/>
  <c r="N98" i="12" s="1"/>
  <c r="AQ26" i="12"/>
  <c r="AQ28" i="12" s="1"/>
  <c r="AQ187" i="10"/>
  <c r="AQ98" i="12" s="1"/>
  <c r="AQ8" i="7"/>
  <c r="BB26" i="12"/>
  <c r="BB28" i="12" s="1"/>
  <c r="BB8" i="7"/>
  <c r="BB187" i="10"/>
  <c r="BB98" i="12" s="1"/>
  <c r="AK26" i="12"/>
  <c r="AK28" i="12" s="1"/>
  <c r="AK187" i="10"/>
  <c r="AK98" i="12" s="1"/>
  <c r="AK8" i="7"/>
  <c r="AA26" i="12"/>
  <c r="AA28" i="12" s="1"/>
  <c r="AA8" i="7"/>
  <c r="AA187" i="10"/>
  <c r="AA98" i="12" s="1"/>
  <c r="AD92" i="10"/>
  <c r="AD94" i="10"/>
  <c r="AD91" i="10"/>
  <c r="BP8" i="7"/>
  <c r="BP187" i="10"/>
  <c r="BP98" i="12" s="1"/>
  <c r="BP26" i="12"/>
  <c r="BP28" i="12" s="1"/>
  <c r="BN94" i="10"/>
  <c r="BN92" i="10"/>
  <c r="BN91" i="10"/>
  <c r="CO187" i="10"/>
  <c r="CO98" i="12" s="1"/>
  <c r="CO26" i="12"/>
  <c r="CO28" i="12" s="1"/>
  <c r="CO8" i="7"/>
  <c r="H94" i="10"/>
  <c r="H92" i="10"/>
  <c r="H91" i="10"/>
  <c r="AY187" i="10"/>
  <c r="AY98" i="12" s="1"/>
  <c r="AY8" i="7"/>
  <c r="AY26" i="12"/>
  <c r="AY28" i="12" s="1"/>
  <c r="DL94" i="10"/>
  <c r="DL92" i="10"/>
  <c r="DL91" i="10"/>
  <c r="BV8" i="7"/>
  <c r="BV187" i="10"/>
  <c r="BV98" i="12" s="1"/>
  <c r="BV26" i="12"/>
  <c r="BV28" i="12" s="1"/>
  <c r="BD94" i="10"/>
  <c r="BD92" i="10"/>
  <c r="BD91" i="10"/>
  <c r="DQ94" i="10"/>
  <c r="DQ92" i="10"/>
  <c r="DQ91" i="10"/>
  <c r="AE26" i="12"/>
  <c r="AE28" i="12" s="1"/>
  <c r="AE8" i="7"/>
  <c r="AE187" i="10"/>
  <c r="AE98" i="12" s="1"/>
  <c r="CV92" i="10"/>
  <c r="CV94" i="10"/>
  <c r="CV91" i="10"/>
  <c r="Q94" i="10"/>
  <c r="Q92" i="10"/>
  <c r="Q91" i="10"/>
  <c r="D245" i="25"/>
  <c r="C225" i="25"/>
  <c r="F248" i="25" s="1"/>
  <c r="G248" i="25" s="1"/>
  <c r="H248" i="25" s="1"/>
  <c r="I248" i="25" s="1"/>
  <c r="J248" i="25" s="1"/>
  <c r="K248" i="25" s="1"/>
  <c r="L248" i="25" s="1"/>
  <c r="M248" i="25" s="1"/>
  <c r="N248" i="25" s="1"/>
  <c r="O248" i="25" s="1"/>
  <c r="P248" i="25" s="1"/>
  <c r="Q248" i="25" s="1"/>
  <c r="R248" i="25" s="1"/>
  <c r="S248" i="25" s="1"/>
  <c r="T248" i="25" s="1"/>
  <c r="U248" i="25" s="1"/>
  <c r="V248" i="25" s="1"/>
  <c r="W248" i="25" s="1"/>
  <c r="X248" i="25" s="1"/>
  <c r="Y248" i="25" s="1"/>
  <c r="Z248" i="25" s="1"/>
  <c r="AA248" i="25" s="1"/>
  <c r="AB248" i="25" s="1"/>
  <c r="AC248" i="25" s="1"/>
  <c r="AD248" i="25" s="1"/>
  <c r="AE248" i="25" s="1"/>
  <c r="AF248" i="25" s="1"/>
  <c r="AG248" i="25" s="1"/>
  <c r="AH248" i="25" s="1"/>
  <c r="AI248" i="25" s="1"/>
  <c r="AJ248" i="25" s="1"/>
  <c r="AK248" i="25" s="1"/>
  <c r="AL248" i="25" s="1"/>
  <c r="AM248" i="25" s="1"/>
  <c r="AN248" i="25" s="1"/>
  <c r="AO248" i="25" s="1"/>
  <c r="AP248" i="25" s="1"/>
  <c r="AQ248" i="25" s="1"/>
  <c r="AR248" i="25" s="1"/>
  <c r="AS248" i="25" s="1"/>
  <c r="AT248" i="25" s="1"/>
  <c r="AU248" i="25" s="1"/>
  <c r="CP94" i="10"/>
  <c r="CP92" i="10"/>
  <c r="CP91" i="10"/>
  <c r="T92" i="10"/>
  <c r="T94" i="10"/>
  <c r="T91" i="10"/>
  <c r="BO26" i="12"/>
  <c r="BO28" i="12" s="1"/>
  <c r="BO8" i="7"/>
  <c r="BO187" i="10"/>
  <c r="BO98" i="12" s="1"/>
  <c r="DB92" i="10"/>
  <c r="DB94" i="10"/>
  <c r="DB91" i="10"/>
  <c r="AO26" i="12"/>
  <c r="AO28" i="12" s="1"/>
  <c r="AO187" i="10"/>
  <c r="AO98" i="12" s="1"/>
  <c r="AO8" i="7"/>
  <c r="BL92" i="10"/>
  <c r="BL94" i="10"/>
  <c r="BL91" i="10"/>
  <c r="CW92" i="10"/>
  <c r="CW94" i="10"/>
  <c r="CW91" i="10"/>
  <c r="DP26" i="12"/>
  <c r="DP28" i="12" s="1"/>
  <c r="DP187" i="10"/>
  <c r="DP98" i="12" s="1"/>
  <c r="DP8" i="7"/>
  <c r="K26" i="12"/>
  <c r="K28" i="12" s="1"/>
  <c r="K8" i="7"/>
  <c r="K187" i="10"/>
  <c r="K98" i="12" s="1"/>
  <c r="CE92" i="10"/>
  <c r="CE94" i="10"/>
  <c r="CE91" i="10"/>
  <c r="P94" i="10"/>
  <c r="P92" i="10"/>
  <c r="P91" i="10"/>
  <c r="BF92" i="10"/>
  <c r="BF94" i="10"/>
  <c r="BF91" i="10"/>
  <c r="CS187" i="10"/>
  <c r="CS98" i="12" s="1"/>
  <c r="CS8" i="7"/>
  <c r="CS26" i="12"/>
  <c r="CS28" i="12" s="1"/>
  <c r="BW187" i="10"/>
  <c r="BW98" i="12" s="1"/>
  <c r="BW8" i="7"/>
  <c r="BW26" i="12"/>
  <c r="BW28" i="12" s="1"/>
  <c r="CA94" i="10"/>
  <c r="CA92" i="10"/>
  <c r="CA91" i="10"/>
  <c r="CT92" i="10"/>
  <c r="CT94" i="10"/>
  <c r="CT91" i="10"/>
  <c r="W26" i="12"/>
  <c r="W28" i="12" s="1"/>
  <c r="W8" i="7"/>
  <c r="W187" i="10"/>
  <c r="W98" i="12" s="1"/>
  <c r="DG92" i="10"/>
  <c r="DG94" i="10"/>
  <c r="DG91" i="10"/>
  <c r="BY26" i="12"/>
  <c r="BY28" i="12" s="1"/>
  <c r="BY8" i="7"/>
  <c r="BY187" i="10"/>
  <c r="BY98" i="12" s="1"/>
  <c r="DA187" i="10"/>
  <c r="DA98" i="12" s="1"/>
  <c r="DA8" i="7"/>
  <c r="DA26" i="12"/>
  <c r="DA28" i="12" s="1"/>
  <c r="O92" i="10"/>
  <c r="O94" i="10"/>
  <c r="O91" i="10"/>
  <c r="BQ92" i="10"/>
  <c r="BQ94" i="10"/>
  <c r="BQ91" i="10"/>
  <c r="AG26" i="12"/>
  <c r="AG28" i="12" s="1"/>
  <c r="AG187" i="10"/>
  <c r="AG98" i="12" s="1"/>
  <c r="AG8" i="7"/>
  <c r="BA94" i="10"/>
  <c r="BA92" i="10"/>
  <c r="BA91" i="10"/>
  <c r="AP92" i="10"/>
  <c r="AP94" i="10"/>
  <c r="AP91" i="10"/>
  <c r="AS26" i="12"/>
  <c r="AS28" i="12" s="1"/>
  <c r="AS187" i="10"/>
  <c r="AS98" i="12" s="1"/>
  <c r="AS8" i="7"/>
  <c r="BH92" i="10"/>
  <c r="BH94" i="10"/>
  <c r="BH91" i="10"/>
  <c r="DO94" i="10"/>
  <c r="DO92" i="10"/>
  <c r="DO91" i="10"/>
  <c r="BZ8" i="7"/>
  <c r="BZ187" i="10"/>
  <c r="BZ98" i="12" s="1"/>
  <c r="BZ26" i="12"/>
  <c r="BZ28" i="12" s="1"/>
  <c r="AW92" i="10"/>
  <c r="AW94" i="10"/>
  <c r="AW91" i="10"/>
  <c r="AC26" i="12"/>
  <c r="AC28" i="12" s="1"/>
  <c r="AC187" i="10"/>
  <c r="AC98" i="12" s="1"/>
  <c r="AC8" i="7"/>
  <c r="BS8" i="7"/>
  <c r="BS26" i="12"/>
  <c r="BS28" i="12" s="1"/>
  <c r="BS187" i="10"/>
  <c r="BS98" i="12" s="1"/>
  <c r="AX187" i="10"/>
  <c r="AX98" i="12" s="1"/>
  <c r="AX26" i="12"/>
  <c r="AX28" i="12" s="1"/>
  <c r="AX8" i="7"/>
  <c r="BB94" i="10"/>
  <c r="BB92" i="10"/>
  <c r="BB91" i="10"/>
  <c r="BE187" i="10"/>
  <c r="BE98" i="12" s="1"/>
  <c r="BE26" i="12"/>
  <c r="BE28" i="12" s="1"/>
  <c r="BE8" i="7"/>
  <c r="AA94" i="10"/>
  <c r="AA92" i="10"/>
  <c r="AA91" i="10"/>
  <c r="BK187" i="10"/>
  <c r="BK98" i="12" s="1"/>
  <c r="BK8" i="7"/>
  <c r="BK26" i="12"/>
  <c r="BK28" i="12" s="1"/>
  <c r="BP94" i="10"/>
  <c r="BP92" i="10"/>
  <c r="BP91" i="10"/>
  <c r="S94" i="10"/>
  <c r="S92" i="10"/>
  <c r="S91" i="10"/>
  <c r="CO94" i="10"/>
  <c r="CO92" i="10"/>
  <c r="CO91" i="10"/>
  <c r="R187" i="10"/>
  <c r="R98" i="12" s="1"/>
  <c r="R8" i="7"/>
  <c r="R26" i="12"/>
  <c r="R28" i="12" s="1"/>
  <c r="AY92" i="10"/>
  <c r="AY94" i="10"/>
  <c r="AY91" i="10"/>
  <c r="CB94" i="10"/>
  <c r="CB92" i="10"/>
  <c r="CB91" i="10"/>
  <c r="CD26" i="12"/>
  <c r="CD28" i="12" s="1"/>
  <c r="CD8" i="7"/>
  <c r="CD187" i="10"/>
  <c r="CD98" i="12" s="1"/>
  <c r="AE94" i="10"/>
  <c r="AE92" i="10"/>
  <c r="AE91" i="10"/>
  <c r="CC187" i="10"/>
  <c r="CC98" i="12" s="1"/>
  <c r="CC26" i="12"/>
  <c r="CC28" i="12" s="1"/>
  <c r="CC8" i="7"/>
  <c r="Q8" i="7"/>
  <c r="Q26" i="12"/>
  <c r="Q28" i="12" s="1"/>
  <c r="Q187" i="10"/>
  <c r="Q98" i="12" s="1"/>
  <c r="DU187" i="10"/>
  <c r="DU98" i="12" s="1"/>
  <c r="DU8" i="7"/>
  <c r="DU26" i="12"/>
  <c r="DU28" i="12" s="1"/>
  <c r="CP187" i="10"/>
  <c r="CP98" i="12" s="1"/>
  <c r="CP8" i="7"/>
  <c r="CP26" i="12"/>
  <c r="CP28" i="12" s="1"/>
  <c r="I26" i="12"/>
  <c r="I28" i="12" s="1"/>
  <c r="I8" i="7"/>
  <c r="I187" i="10"/>
  <c r="I98" i="12" s="1"/>
  <c r="BO92" i="10"/>
  <c r="BO94" i="10"/>
  <c r="BO91" i="10"/>
  <c r="CN8" i="7"/>
  <c r="CN26" i="12"/>
  <c r="CN28" i="12" s="1"/>
  <c r="CN187" i="10"/>
  <c r="CN98" i="12" s="1"/>
  <c r="AO94" i="10"/>
  <c r="AO92" i="10"/>
  <c r="AO91" i="10"/>
  <c r="DR92" i="10"/>
  <c r="DR94" i="10"/>
  <c r="DR91" i="10"/>
  <c r="CW187" i="10"/>
  <c r="CW98" i="12" s="1"/>
  <c r="CW8" i="7"/>
  <c r="CW26" i="12"/>
  <c r="CW28" i="12" s="1"/>
  <c r="V94" i="10"/>
  <c r="V92" i="10"/>
  <c r="V91" i="10"/>
  <c r="K92" i="10"/>
  <c r="K94" i="10"/>
  <c r="K91" i="10"/>
  <c r="BU94" i="10"/>
  <c r="BU92" i="10"/>
  <c r="BU91" i="10"/>
  <c r="P26" i="12"/>
  <c r="P28" i="12" s="1"/>
  <c r="P187" i="10"/>
  <c r="P98" i="12" s="1"/>
  <c r="P8" i="7"/>
  <c r="CI26" i="12"/>
  <c r="CI28" i="12" s="1"/>
  <c r="CI187" i="10"/>
  <c r="CI98" i="12" s="1"/>
  <c r="CI8" i="7"/>
  <c r="CS92" i="10"/>
  <c r="CS94" i="10"/>
  <c r="CS91" i="10"/>
  <c r="CX94" i="10"/>
  <c r="CX92" i="10"/>
  <c r="CX91" i="10"/>
  <c r="CA8" i="7"/>
  <c r="CA26" i="12"/>
  <c r="CA28" i="12" s="1"/>
  <c r="CA187" i="10"/>
  <c r="CA98" i="12" s="1"/>
  <c r="CU26" i="12"/>
  <c r="CU28" i="12" s="1"/>
  <c r="CU8" i="7"/>
  <c r="CU187" i="10"/>
  <c r="CU98" i="12" s="1"/>
  <c r="W92" i="10"/>
  <c r="W94" i="10"/>
  <c r="W91" i="10"/>
  <c r="DG187" i="10"/>
  <c r="DG98" i="12" s="1"/>
  <c r="DG8" i="7"/>
  <c r="DG26" i="12"/>
  <c r="DG28" i="12" s="1"/>
  <c r="G26" i="12"/>
  <c r="G28" i="12" s="1"/>
  <c r="G187" i="10"/>
  <c r="G98" i="12" s="1"/>
  <c r="G8" i="7"/>
  <c r="DA94" i="10"/>
  <c r="DA92" i="10"/>
  <c r="DA91" i="10"/>
  <c r="CL26" i="12"/>
  <c r="CL28" i="12" s="1"/>
  <c r="CL8" i="7"/>
  <c r="CL187" i="10"/>
  <c r="CL98" i="12" s="1"/>
  <c r="BQ8" i="7"/>
  <c r="BQ26" i="12"/>
  <c r="BQ28" i="12" s="1"/>
  <c r="BQ187" i="10"/>
  <c r="BQ98" i="12" s="1"/>
  <c r="CH187" i="10"/>
  <c r="CH98" i="12" s="1"/>
  <c r="CH26" i="12"/>
  <c r="CH28" i="12" s="1"/>
  <c r="CH8" i="7"/>
  <c r="BA187" i="10"/>
  <c r="BA98" i="12" s="1"/>
  <c r="BA8" i="7"/>
  <c r="BA26" i="12"/>
  <c r="BA28" i="12" s="1"/>
  <c r="BT94" i="10"/>
  <c r="BT92" i="10"/>
  <c r="BT91" i="10"/>
  <c r="AS94" i="10"/>
  <c r="AS92" i="10"/>
  <c r="AS91" i="10"/>
  <c r="CR94" i="10"/>
  <c r="CR92" i="10"/>
  <c r="CR91" i="10"/>
  <c r="BG187" i="10"/>
  <c r="BG98" i="12" s="1"/>
  <c r="BG26" i="12"/>
  <c r="BG28" i="12" s="1"/>
  <c r="BG8" i="7"/>
  <c r="BH26" i="12"/>
  <c r="BH28" i="12" s="1"/>
  <c r="BH187" i="10"/>
  <c r="BH98" i="12" s="1"/>
  <c r="BH8" i="7"/>
  <c r="BZ94" i="10"/>
  <c r="BZ92" i="10"/>
  <c r="BZ91" i="10"/>
  <c r="AT26" i="12"/>
  <c r="AT28" i="12" s="1"/>
  <c r="AT8" i="7"/>
  <c r="AT187" i="10"/>
  <c r="AT98" i="12" s="1"/>
  <c r="AC94" i="10"/>
  <c r="AC92" i="10"/>
  <c r="AC91" i="10"/>
  <c r="L94" i="10"/>
  <c r="L92" i="10"/>
  <c r="L91" i="10"/>
  <c r="DF94" i="10"/>
  <c r="DF92" i="10"/>
  <c r="DF91" i="10"/>
  <c r="BX94" i="10"/>
  <c r="BX92" i="10"/>
  <c r="BX91" i="10"/>
  <c r="DS26" i="12"/>
  <c r="DS28" i="12" s="1"/>
  <c r="DS8" i="7"/>
  <c r="DS187" i="10"/>
  <c r="DS98" i="12" s="1"/>
  <c r="DF187" i="10"/>
  <c r="DF98" i="12" s="1"/>
  <c r="DF26" i="12"/>
  <c r="DF28" i="12" s="1"/>
  <c r="DF8" i="7"/>
  <c r="AU94" i="10"/>
  <c r="AU92" i="10"/>
  <c r="AU91" i="10"/>
  <c r="AI8" i="7"/>
  <c r="AI26" i="12"/>
  <c r="AI28" i="12" s="1"/>
  <c r="AI187" i="10"/>
  <c r="AI98" i="12" s="1"/>
  <c r="DS92" i="10"/>
  <c r="DS94" i="10"/>
  <c r="DS91" i="10"/>
  <c r="DC94" i="10"/>
  <c r="DC92" i="10"/>
  <c r="DC91" i="10"/>
  <c r="DM187" i="10"/>
  <c r="DM98" i="12" s="1"/>
  <c r="DM26" i="12"/>
  <c r="DM28" i="12" s="1"/>
  <c r="DM8" i="7"/>
  <c r="D89" i="10"/>
  <c r="D140" i="10"/>
  <c r="C176" i="25"/>
  <c r="BI94" i="10"/>
  <c r="BI92" i="10"/>
  <c r="BI91" i="10"/>
  <c r="CM26" i="12"/>
  <c r="CM28" i="12" s="1"/>
  <c r="CM8" i="7"/>
  <c r="CM187" i="10"/>
  <c r="CM98" i="12" s="1"/>
  <c r="BJ8" i="7"/>
  <c r="BJ187" i="10"/>
  <c r="BJ98" i="12" s="1"/>
  <c r="BJ26" i="12"/>
  <c r="BJ28" i="12" s="1"/>
  <c r="DT8" i="7"/>
  <c r="DT187" i="10"/>
  <c r="DT98" i="12" s="1"/>
  <c r="DT26" i="12"/>
  <c r="DT28" i="12" s="1"/>
  <c r="BR8" i="7"/>
  <c r="BR26" i="12"/>
  <c r="BR28" i="12" s="1"/>
  <c r="BR187" i="10"/>
  <c r="BR98" i="12" s="1"/>
  <c r="AZ187" i="10"/>
  <c r="AZ98" i="12" s="1"/>
  <c r="AZ8" i="7"/>
  <c r="AZ26" i="12"/>
  <c r="AZ28" i="12" s="1"/>
  <c r="BS94" i="10"/>
  <c r="BS92" i="10"/>
  <c r="BS91" i="10"/>
  <c r="N94" i="10"/>
  <c r="N92" i="10"/>
  <c r="N91" i="10"/>
  <c r="DJ94" i="10"/>
  <c r="DJ92" i="10"/>
  <c r="DJ91" i="10"/>
  <c r="AX92" i="10"/>
  <c r="AX94" i="10"/>
  <c r="AX91" i="10"/>
  <c r="Y187" i="10"/>
  <c r="Y98" i="12" s="1"/>
  <c r="Y26" i="12"/>
  <c r="Y28" i="12" s="1"/>
  <c r="Y8" i="7"/>
  <c r="BE92" i="10"/>
  <c r="BE94" i="10"/>
  <c r="BE91" i="10"/>
  <c r="DI92" i="10"/>
  <c r="DI94" i="10"/>
  <c r="DI91" i="10"/>
  <c r="BK94" i="10"/>
  <c r="BK92" i="10"/>
  <c r="BK91" i="10"/>
  <c r="CJ94" i="10"/>
  <c r="CJ92" i="10"/>
  <c r="CJ91" i="10"/>
  <c r="S187" i="10"/>
  <c r="S98" i="12" s="1"/>
  <c r="S8" i="7"/>
  <c r="S26" i="12"/>
  <c r="S28" i="12" s="1"/>
  <c r="AH26" i="12"/>
  <c r="AH28" i="12" s="1"/>
  <c r="AH8" i="7"/>
  <c r="AH187" i="10"/>
  <c r="AH98" i="12" s="1"/>
  <c r="R92" i="10"/>
  <c r="R94" i="10"/>
  <c r="R91" i="10"/>
  <c r="AB94" i="10"/>
  <c r="AB92" i="10"/>
  <c r="AB91" i="10"/>
  <c r="CB187" i="10"/>
  <c r="CB98" i="12" s="1"/>
  <c r="CB26" i="12"/>
  <c r="CB28" i="12" s="1"/>
  <c r="CB8" i="7"/>
  <c r="BV92" i="10"/>
  <c r="BV94" i="10"/>
  <c r="BV91" i="10"/>
  <c r="DQ187" i="10"/>
  <c r="DQ98" i="12" s="1"/>
  <c r="DQ8" i="7"/>
  <c r="DQ26" i="12"/>
  <c r="DQ28" i="12" s="1"/>
  <c r="CD94" i="10"/>
  <c r="CD92" i="10"/>
  <c r="CD91" i="10"/>
  <c r="X94" i="10"/>
  <c r="X92" i="10"/>
  <c r="X91" i="10"/>
  <c r="DU92" i="10"/>
  <c r="DU94" i="10"/>
  <c r="DU91" i="10"/>
  <c r="BM26" i="12"/>
  <c r="BM28" i="12" s="1"/>
  <c r="BM8" i="7"/>
  <c r="BM187" i="10"/>
  <c r="BM98" i="12" s="1"/>
  <c r="I92" i="10"/>
  <c r="I94" i="10"/>
  <c r="I91" i="10"/>
  <c r="M26" i="12"/>
  <c r="M28" i="12" s="1"/>
  <c r="M8" i="7"/>
  <c r="M187" i="10"/>
  <c r="M98" i="12" s="1"/>
  <c r="CN92" i="10"/>
  <c r="CN94" i="10"/>
  <c r="CN91" i="10"/>
  <c r="AV8" i="7"/>
  <c r="AV187" i="10"/>
  <c r="AV98" i="12" s="1"/>
  <c r="AV26" i="12"/>
  <c r="AV28" i="12" s="1"/>
  <c r="DR187" i="10"/>
  <c r="DR98" i="12" s="1"/>
  <c r="DR26" i="12"/>
  <c r="DR28" i="12" s="1"/>
  <c r="DR8" i="7"/>
  <c r="F26" i="12"/>
  <c r="F28" i="12" s="1"/>
  <c r="F8" i="7"/>
  <c r="F187" i="10"/>
  <c r="F98" i="12" s="1"/>
  <c r="V8" i="7"/>
  <c r="V26" i="12"/>
  <c r="V28" i="12" s="1"/>
  <c r="V187" i="10"/>
  <c r="V98" i="12" s="1"/>
  <c r="AR94" i="10"/>
  <c r="AR92" i="10"/>
  <c r="AR91" i="10"/>
  <c r="BU8" i="7"/>
  <c r="BU26" i="12"/>
  <c r="BU28" i="12" s="1"/>
  <c r="BU187" i="10"/>
  <c r="BU98" i="12" s="1"/>
  <c r="DD26" i="12"/>
  <c r="DD28" i="12" s="1"/>
  <c r="DD8" i="7"/>
  <c r="DD187" i="10"/>
  <c r="DD98" i="12" s="1"/>
  <c r="AL94" i="10"/>
  <c r="AL92" i="10"/>
  <c r="AL91" i="10"/>
  <c r="CX26" i="12"/>
  <c r="CX28" i="12" s="1"/>
  <c r="CX187" i="10"/>
  <c r="CX98" i="12" s="1"/>
  <c r="CX8" i="7"/>
  <c r="CY26" i="12"/>
  <c r="CY28" i="12" s="1"/>
  <c r="CY187" i="10"/>
  <c r="CY98" i="12" s="1"/>
  <c r="CY8" i="7"/>
  <c r="CU92" i="10"/>
  <c r="CU94" i="10"/>
  <c r="CU91" i="10"/>
  <c r="BY94" i="10"/>
  <c r="BY92" i="10"/>
  <c r="BY91" i="10"/>
  <c r="G92" i="10"/>
  <c r="G94" i="10"/>
  <c r="G91" i="10"/>
  <c r="AN94" i="10"/>
  <c r="AN92" i="10"/>
  <c r="AN91" i="10"/>
  <c r="CL92" i="10"/>
  <c r="CL94" i="10"/>
  <c r="CL91" i="10"/>
  <c r="CQ92" i="10"/>
  <c r="CQ94" i="10"/>
  <c r="CQ91" i="10"/>
  <c r="CH94" i="10"/>
  <c r="CH92" i="10"/>
  <c r="CH91" i="10"/>
  <c r="DE92" i="10"/>
  <c r="DE94" i="10"/>
  <c r="DE91" i="10"/>
  <c r="BT8" i="7"/>
  <c r="BT26" i="12"/>
  <c r="BT28" i="12" s="1"/>
  <c r="BT187" i="10"/>
  <c r="BT98" i="12" s="1"/>
  <c r="Z94" i="10"/>
  <c r="Z92" i="10"/>
  <c r="Z91" i="10"/>
  <c r="U26" i="12"/>
  <c r="U28" i="12" s="1"/>
  <c r="U8" i="7"/>
  <c r="U187" i="10"/>
  <c r="U98" i="12" s="1"/>
  <c r="BC26" i="12"/>
  <c r="BC28" i="12" s="1"/>
  <c r="BC8" i="7"/>
  <c r="BC187" i="10"/>
  <c r="BC98" i="12" s="1"/>
  <c r="DN94" i="10"/>
  <c r="DN92" i="10"/>
  <c r="DN91" i="10"/>
  <c r="AT94" i="10"/>
  <c r="AT92" i="10"/>
  <c r="AT91" i="10"/>
  <c r="D98" i="12" l="1"/>
  <c r="I17" i="35"/>
  <c r="E48" i="15"/>
  <c r="M1434" i="37"/>
  <c r="M1259" i="37"/>
  <c r="M1152" i="37"/>
  <c r="M1812" i="37"/>
  <c r="M1797" i="37"/>
  <c r="I1072" i="37"/>
  <c r="M1072" i="37" s="1"/>
  <c r="M1784" i="37"/>
  <c r="M1642" i="37"/>
  <c r="M1716" i="37"/>
  <c r="M1272" i="37"/>
  <c r="M1430" i="37"/>
  <c r="M1252" i="37"/>
  <c r="M1143" i="37"/>
  <c r="M1807" i="37"/>
  <c r="M1247" i="37"/>
  <c r="M1736" i="37"/>
  <c r="M1729" i="37"/>
  <c r="M1771" i="37"/>
  <c r="M1403" i="37"/>
  <c r="M1424" i="37"/>
  <c r="M931" i="37"/>
  <c r="M1420" i="37"/>
  <c r="M1241" i="37"/>
  <c r="M1482" i="37"/>
  <c r="M1415" i="37"/>
  <c r="M1277" i="37"/>
  <c r="M1487" i="37"/>
  <c r="M1267" i="37"/>
  <c r="M1630" i="37"/>
  <c r="M1263" i="37"/>
  <c r="M829" i="37"/>
  <c r="M724" i="37"/>
  <c r="M597" i="37"/>
  <c r="M847" i="37"/>
  <c r="M728" i="37"/>
  <c r="M712" i="37"/>
  <c r="M589" i="37"/>
  <c r="M704" i="37"/>
  <c r="M699" i="37"/>
  <c r="M325" i="37"/>
  <c r="M357" i="37"/>
  <c r="M307" i="37"/>
  <c r="M232" i="37"/>
  <c r="M204" i="37"/>
  <c r="M302" i="37"/>
  <c r="M221" i="37"/>
  <c r="M180" i="37"/>
  <c r="M211" i="37"/>
  <c r="M345" i="37"/>
  <c r="M216" i="37"/>
  <c r="M341" i="37"/>
  <c r="M334" i="37"/>
  <c r="M330" i="37"/>
  <c r="M87" i="37"/>
  <c r="M79" i="37"/>
  <c r="M71" i="37"/>
  <c r="M63" i="37"/>
  <c r="M49" i="37"/>
  <c r="M101" i="37"/>
  <c r="M42" i="37"/>
  <c r="M35" i="37"/>
  <c r="M24" i="37"/>
  <c r="CF22" i="7"/>
  <c r="AV248" i="25"/>
  <c r="AW248" i="25" s="1"/>
  <c r="AX248" i="25" s="1"/>
  <c r="AU268" i="25"/>
  <c r="AU52" i="25" s="1"/>
  <c r="E18" i="29"/>
  <c r="DU18" i="29"/>
  <c r="DU51" i="25" s="1"/>
  <c r="DU98" i="27" s="1"/>
  <c r="DM18" i="29"/>
  <c r="DM51" i="25" s="1"/>
  <c r="DM98" i="27" s="1"/>
  <c r="DE18" i="29"/>
  <c r="DE51" i="25" s="1"/>
  <c r="DE98" i="27" s="1"/>
  <c r="CW18" i="29"/>
  <c r="CW51" i="25" s="1"/>
  <c r="CW98" i="27" s="1"/>
  <c r="CO18" i="29"/>
  <c r="CO51" i="25" s="1"/>
  <c r="CO98" i="27" s="1"/>
  <c r="CG18" i="29"/>
  <c r="CG51" i="25" s="1"/>
  <c r="CG98" i="27" s="1"/>
  <c r="BY18" i="29"/>
  <c r="BY51" i="25" s="1"/>
  <c r="BY98" i="27" s="1"/>
  <c r="BQ18" i="29"/>
  <c r="BQ51" i="25" s="1"/>
  <c r="BQ98" i="27" s="1"/>
  <c r="BI18" i="29"/>
  <c r="BI51" i="25" s="1"/>
  <c r="BI98" i="27" s="1"/>
  <c r="BA18" i="29"/>
  <c r="BA51" i="25" s="1"/>
  <c r="BA98" i="27" s="1"/>
  <c r="AS18" i="29"/>
  <c r="AS51" i="25" s="1"/>
  <c r="AS98" i="27" s="1"/>
  <c r="AK18" i="29"/>
  <c r="AK51" i="25" s="1"/>
  <c r="AK98" i="27" s="1"/>
  <c r="AC18" i="29"/>
  <c r="AC51" i="25" s="1"/>
  <c r="AC98" i="27" s="1"/>
  <c r="U18" i="29"/>
  <c r="U51" i="25" s="1"/>
  <c r="U98" i="27" s="1"/>
  <c r="M18" i="29"/>
  <c r="M51" i="25" s="1"/>
  <c r="M98" i="27" s="1"/>
  <c r="DT18" i="29"/>
  <c r="DT51" i="25" s="1"/>
  <c r="DT98" i="27" s="1"/>
  <c r="DL18" i="29"/>
  <c r="DL51" i="25" s="1"/>
  <c r="DL98" i="27" s="1"/>
  <c r="DD18" i="29"/>
  <c r="DD51" i="25" s="1"/>
  <c r="DD98" i="27" s="1"/>
  <c r="CV18" i="29"/>
  <c r="CV51" i="25" s="1"/>
  <c r="CV98" i="27" s="1"/>
  <c r="CN18" i="29"/>
  <c r="CN51" i="25" s="1"/>
  <c r="CN98" i="27" s="1"/>
  <c r="CF18" i="29"/>
  <c r="CF51" i="25" s="1"/>
  <c r="CF98" i="27" s="1"/>
  <c r="BX18" i="29"/>
  <c r="BX51" i="25" s="1"/>
  <c r="BX98" i="27" s="1"/>
  <c r="BP18" i="29"/>
  <c r="BP51" i="25" s="1"/>
  <c r="BP98" i="27" s="1"/>
  <c r="BH18" i="29"/>
  <c r="BH51" i="25" s="1"/>
  <c r="BH98" i="27" s="1"/>
  <c r="AZ18" i="29"/>
  <c r="AZ51" i="25" s="1"/>
  <c r="AZ98" i="27" s="1"/>
  <c r="AR18" i="29"/>
  <c r="AR51" i="25" s="1"/>
  <c r="AR98" i="27" s="1"/>
  <c r="AJ18" i="29"/>
  <c r="AJ51" i="25" s="1"/>
  <c r="AJ98" i="27" s="1"/>
  <c r="AB18" i="29"/>
  <c r="AB51" i="25" s="1"/>
  <c r="AB98" i="27" s="1"/>
  <c r="T18" i="29"/>
  <c r="T51" i="25" s="1"/>
  <c r="T98" i="27" s="1"/>
  <c r="L18" i="29"/>
  <c r="L51" i="25" s="1"/>
  <c r="L98" i="27" s="1"/>
  <c r="DS18" i="29"/>
  <c r="DS51" i="25" s="1"/>
  <c r="DS98" i="27" s="1"/>
  <c r="DK18" i="29"/>
  <c r="DK51" i="25" s="1"/>
  <c r="DK98" i="27" s="1"/>
  <c r="DC18" i="29"/>
  <c r="DC51" i="25" s="1"/>
  <c r="DC98" i="27" s="1"/>
  <c r="CU18" i="29"/>
  <c r="CU51" i="25" s="1"/>
  <c r="CU98" i="27" s="1"/>
  <c r="CM18" i="29"/>
  <c r="CM51" i="25" s="1"/>
  <c r="CM98" i="27" s="1"/>
  <c r="CE18" i="29"/>
  <c r="CE51" i="25" s="1"/>
  <c r="CE98" i="27" s="1"/>
  <c r="BW18" i="29"/>
  <c r="BW51" i="25" s="1"/>
  <c r="BW98" i="27" s="1"/>
  <c r="BO18" i="29"/>
  <c r="BO51" i="25" s="1"/>
  <c r="BO98" i="27" s="1"/>
  <c r="BG18" i="29"/>
  <c r="BG51" i="25" s="1"/>
  <c r="BG98" i="27" s="1"/>
  <c r="AY18" i="29"/>
  <c r="AY51" i="25" s="1"/>
  <c r="AY98" i="27" s="1"/>
  <c r="AQ18" i="29"/>
  <c r="AQ51" i="25" s="1"/>
  <c r="AQ98" i="27" s="1"/>
  <c r="AI18" i="29"/>
  <c r="AI51" i="25" s="1"/>
  <c r="AI98" i="27" s="1"/>
  <c r="AA18" i="29"/>
  <c r="AA51" i="25" s="1"/>
  <c r="AA98" i="27" s="1"/>
  <c r="S18" i="29"/>
  <c r="S51" i="25" s="1"/>
  <c r="S98" i="27" s="1"/>
  <c r="K18" i="29"/>
  <c r="K51" i="25" s="1"/>
  <c r="K98" i="27" s="1"/>
  <c r="DR18" i="29"/>
  <c r="DR51" i="25" s="1"/>
  <c r="DR98" i="27" s="1"/>
  <c r="DJ18" i="29"/>
  <c r="DJ51" i="25" s="1"/>
  <c r="DJ98" i="27" s="1"/>
  <c r="DB18" i="29"/>
  <c r="DB51" i="25" s="1"/>
  <c r="DB98" i="27" s="1"/>
  <c r="CT18" i="29"/>
  <c r="CT51" i="25" s="1"/>
  <c r="CT98" i="27" s="1"/>
  <c r="CL18" i="29"/>
  <c r="CL51" i="25" s="1"/>
  <c r="CL98" i="27" s="1"/>
  <c r="CD18" i="29"/>
  <c r="CD51" i="25" s="1"/>
  <c r="CD98" i="27" s="1"/>
  <c r="BV18" i="29"/>
  <c r="BV51" i="25" s="1"/>
  <c r="BV98" i="27" s="1"/>
  <c r="BN18" i="29"/>
  <c r="BN51" i="25" s="1"/>
  <c r="BN98" i="27" s="1"/>
  <c r="BF18" i="29"/>
  <c r="BF51" i="25" s="1"/>
  <c r="BF98" i="27" s="1"/>
  <c r="AX18" i="29"/>
  <c r="AX51" i="25" s="1"/>
  <c r="AX98" i="27" s="1"/>
  <c r="AP18" i="29"/>
  <c r="AP51" i="25" s="1"/>
  <c r="AP98" i="27" s="1"/>
  <c r="AH18" i="29"/>
  <c r="AH51" i="25" s="1"/>
  <c r="AH98" i="27" s="1"/>
  <c r="Z18" i="29"/>
  <c r="Z51" i="25" s="1"/>
  <c r="Z98" i="27" s="1"/>
  <c r="R18" i="29"/>
  <c r="R51" i="25" s="1"/>
  <c r="R98" i="27" s="1"/>
  <c r="J18" i="29"/>
  <c r="J51" i="25" s="1"/>
  <c r="J98" i="27" s="1"/>
  <c r="DQ18" i="29"/>
  <c r="DQ51" i="25" s="1"/>
  <c r="DQ98" i="27" s="1"/>
  <c r="DI18" i="29"/>
  <c r="DI51" i="25" s="1"/>
  <c r="DI98" i="27" s="1"/>
  <c r="DA18" i="29"/>
  <c r="DA51" i="25" s="1"/>
  <c r="DA98" i="27" s="1"/>
  <c r="CS18" i="29"/>
  <c r="CS51" i="25" s="1"/>
  <c r="CS98" i="27" s="1"/>
  <c r="CK18" i="29"/>
  <c r="CK51" i="25" s="1"/>
  <c r="CK98" i="27" s="1"/>
  <c r="CC18" i="29"/>
  <c r="CC51" i="25" s="1"/>
  <c r="CC98" i="27" s="1"/>
  <c r="BU18" i="29"/>
  <c r="BU51" i="25" s="1"/>
  <c r="BU98" i="27" s="1"/>
  <c r="BM18" i="29"/>
  <c r="BM51" i="25" s="1"/>
  <c r="BM98" i="27" s="1"/>
  <c r="BE18" i="29"/>
  <c r="BE51" i="25" s="1"/>
  <c r="BE98" i="27" s="1"/>
  <c r="AW18" i="29"/>
  <c r="AW51" i="25" s="1"/>
  <c r="AW98" i="27" s="1"/>
  <c r="AO18" i="29"/>
  <c r="AO51" i="25" s="1"/>
  <c r="AO98" i="27" s="1"/>
  <c r="AG18" i="29"/>
  <c r="AG51" i="25" s="1"/>
  <c r="AG98" i="27" s="1"/>
  <c r="Y18" i="29"/>
  <c r="Y51" i="25" s="1"/>
  <c r="Y98" i="27" s="1"/>
  <c r="Q18" i="29"/>
  <c r="Q51" i="25" s="1"/>
  <c r="Q98" i="27" s="1"/>
  <c r="I18" i="29"/>
  <c r="I51" i="25" s="1"/>
  <c r="I98" i="27" s="1"/>
  <c r="DP18" i="29"/>
  <c r="DP51" i="25" s="1"/>
  <c r="DP98" i="27" s="1"/>
  <c r="DH18" i="29"/>
  <c r="DH51" i="25" s="1"/>
  <c r="DH98" i="27" s="1"/>
  <c r="CZ18" i="29"/>
  <c r="CZ51" i="25" s="1"/>
  <c r="CZ98" i="27" s="1"/>
  <c r="CR18" i="29"/>
  <c r="CR51" i="25" s="1"/>
  <c r="CR98" i="27" s="1"/>
  <c r="CJ18" i="29"/>
  <c r="CJ51" i="25" s="1"/>
  <c r="CJ98" i="27" s="1"/>
  <c r="CB18" i="29"/>
  <c r="CB51" i="25" s="1"/>
  <c r="CB98" i="27" s="1"/>
  <c r="BT18" i="29"/>
  <c r="BT51" i="25" s="1"/>
  <c r="BT98" i="27" s="1"/>
  <c r="BL18" i="29"/>
  <c r="BL51" i="25" s="1"/>
  <c r="BL98" i="27" s="1"/>
  <c r="BD18" i="29"/>
  <c r="BD51" i="25" s="1"/>
  <c r="BD98" i="27" s="1"/>
  <c r="AV18" i="29"/>
  <c r="AV51" i="25" s="1"/>
  <c r="AV98" i="27" s="1"/>
  <c r="AN18" i="29"/>
  <c r="AN51" i="25" s="1"/>
  <c r="AN98" i="27" s="1"/>
  <c r="AF18" i="29"/>
  <c r="AF51" i="25" s="1"/>
  <c r="AF98" i="27" s="1"/>
  <c r="X18" i="29"/>
  <c r="X51" i="25" s="1"/>
  <c r="X98" i="27" s="1"/>
  <c r="P18" i="29"/>
  <c r="P51" i="25" s="1"/>
  <c r="P98" i="27" s="1"/>
  <c r="H18" i="29"/>
  <c r="H51" i="25" s="1"/>
  <c r="H98" i="27" s="1"/>
  <c r="DO18" i="29"/>
  <c r="DO51" i="25" s="1"/>
  <c r="DO98" i="27" s="1"/>
  <c r="DG18" i="29"/>
  <c r="DG51" i="25" s="1"/>
  <c r="DG98" i="27" s="1"/>
  <c r="CY18" i="29"/>
  <c r="CY51" i="25" s="1"/>
  <c r="CY98" i="27" s="1"/>
  <c r="CQ18" i="29"/>
  <c r="CQ51" i="25" s="1"/>
  <c r="CQ98" i="27" s="1"/>
  <c r="CI18" i="29"/>
  <c r="CI51" i="25" s="1"/>
  <c r="CI98" i="27" s="1"/>
  <c r="CA18" i="29"/>
  <c r="CA51" i="25" s="1"/>
  <c r="CA98" i="27" s="1"/>
  <c r="BS18" i="29"/>
  <c r="BS51" i="25" s="1"/>
  <c r="BS98" i="27" s="1"/>
  <c r="BK18" i="29"/>
  <c r="BK51" i="25" s="1"/>
  <c r="BK98" i="27" s="1"/>
  <c r="BC18" i="29"/>
  <c r="BC51" i="25" s="1"/>
  <c r="BC98" i="27" s="1"/>
  <c r="AU18" i="29"/>
  <c r="AU51" i="25" s="1"/>
  <c r="AU98" i="27" s="1"/>
  <c r="AM18" i="29"/>
  <c r="AM51" i="25" s="1"/>
  <c r="AM98" i="27" s="1"/>
  <c r="AE18" i="29"/>
  <c r="AE51" i="25" s="1"/>
  <c r="AE98" i="27" s="1"/>
  <c r="W18" i="29"/>
  <c r="W51" i="25" s="1"/>
  <c r="W98" i="27" s="1"/>
  <c r="O18" i="29"/>
  <c r="O51" i="25" s="1"/>
  <c r="O98" i="27" s="1"/>
  <c r="G18" i="29"/>
  <c r="G51" i="25" s="1"/>
  <c r="G98" i="27" s="1"/>
  <c r="DN18" i="29"/>
  <c r="DN51" i="25" s="1"/>
  <c r="DN98" i="27" s="1"/>
  <c r="DF18" i="29"/>
  <c r="DF51" i="25" s="1"/>
  <c r="DF98" i="27" s="1"/>
  <c r="CX18" i="29"/>
  <c r="CX51" i="25" s="1"/>
  <c r="CX98" i="27" s="1"/>
  <c r="CP18" i="29"/>
  <c r="CP51" i="25" s="1"/>
  <c r="CP98" i="27" s="1"/>
  <c r="CH18" i="29"/>
  <c r="CH51" i="25" s="1"/>
  <c r="CH98" i="27" s="1"/>
  <c r="BZ18" i="29"/>
  <c r="BZ51" i="25" s="1"/>
  <c r="BZ98" i="27" s="1"/>
  <c r="BR18" i="29"/>
  <c r="BR51" i="25" s="1"/>
  <c r="BR98" i="27" s="1"/>
  <c r="BJ18" i="29"/>
  <c r="BJ51" i="25" s="1"/>
  <c r="BJ98" i="27" s="1"/>
  <c r="BB18" i="29"/>
  <c r="BB51" i="25" s="1"/>
  <c r="BB98" i="27" s="1"/>
  <c r="AT18" i="29"/>
  <c r="AT51" i="25" s="1"/>
  <c r="AT98" i="27" s="1"/>
  <c r="AL18" i="29"/>
  <c r="AL51" i="25" s="1"/>
  <c r="AL98" i="27" s="1"/>
  <c r="AD18" i="29"/>
  <c r="AD51" i="25" s="1"/>
  <c r="AD98" i="27" s="1"/>
  <c r="V18" i="29"/>
  <c r="V51" i="25" s="1"/>
  <c r="V98" i="27" s="1"/>
  <c r="N18" i="29"/>
  <c r="N51" i="25" s="1"/>
  <c r="N98" i="27" s="1"/>
  <c r="F18" i="29"/>
  <c r="F51" i="25" s="1"/>
  <c r="F98" i="27" s="1"/>
  <c r="CJ268" i="25"/>
  <c r="CJ52" i="25" s="1"/>
  <c r="D56" i="36"/>
  <c r="D49" i="6"/>
  <c r="D53" i="6" s="1"/>
  <c r="D15" i="35"/>
  <c r="E176" i="25"/>
  <c r="I176" i="25"/>
  <c r="F176" i="25"/>
  <c r="L176" i="25"/>
  <c r="H176" i="25"/>
  <c r="K176" i="25"/>
  <c r="G176" i="25"/>
  <c r="J176" i="25"/>
  <c r="E181" i="25"/>
  <c r="I181" i="25"/>
  <c r="F181" i="25"/>
  <c r="L181" i="25"/>
  <c r="H181" i="25"/>
  <c r="J181" i="25"/>
  <c r="K181" i="25"/>
  <c r="G181" i="25"/>
  <c r="E179" i="25"/>
  <c r="I179" i="25"/>
  <c r="F179" i="25"/>
  <c r="L179" i="25"/>
  <c r="H179" i="25"/>
  <c r="K179" i="25"/>
  <c r="G179" i="25"/>
  <c r="J179" i="25"/>
  <c r="E180" i="25"/>
  <c r="I180" i="25"/>
  <c r="L180" i="25"/>
  <c r="H180" i="25"/>
  <c r="F180" i="25"/>
  <c r="K180" i="25"/>
  <c r="G180" i="25"/>
  <c r="J180" i="25"/>
  <c r="E177" i="25"/>
  <c r="I177" i="25"/>
  <c r="J177" i="25"/>
  <c r="L177" i="25"/>
  <c r="H177" i="25"/>
  <c r="F177" i="25"/>
  <c r="K177" i="25"/>
  <c r="G177" i="25"/>
  <c r="E178" i="25"/>
  <c r="I178" i="25"/>
  <c r="L178" i="25"/>
  <c r="H178" i="25"/>
  <c r="J178" i="25"/>
  <c r="K178" i="25"/>
  <c r="G178" i="25"/>
  <c r="F178" i="25"/>
  <c r="E182" i="25"/>
  <c r="I182" i="25"/>
  <c r="J182" i="25"/>
  <c r="L182" i="25"/>
  <c r="H182" i="25"/>
  <c r="K182" i="25"/>
  <c r="G182" i="25"/>
  <c r="F182" i="25"/>
  <c r="U9" i="7"/>
  <c r="U23" i="7" s="1"/>
  <c r="U22" i="7"/>
  <c r="CY22" i="7"/>
  <c r="CY9" i="7"/>
  <c r="CY23" i="7" s="1"/>
  <c r="Y22" i="7"/>
  <c r="Y9" i="7"/>
  <c r="Y23" i="7" s="1"/>
  <c r="BR9" i="7"/>
  <c r="BR23" i="7" s="1"/>
  <c r="BR22" i="7"/>
  <c r="D11" i="35"/>
  <c r="C178" i="25"/>
  <c r="F201" i="25" s="1"/>
  <c r="G201" i="25" s="1"/>
  <c r="H201" i="25" s="1"/>
  <c r="I201" i="25" s="1"/>
  <c r="J201" i="25" s="1"/>
  <c r="K201" i="25" s="1"/>
  <c r="L201" i="25" s="1"/>
  <c r="M201" i="25" s="1"/>
  <c r="N201" i="25" s="1"/>
  <c r="O201" i="25" s="1"/>
  <c r="P201" i="25" s="1"/>
  <c r="Q201" i="25" s="1"/>
  <c r="R201" i="25" s="1"/>
  <c r="S201" i="25" s="1"/>
  <c r="T201" i="25" s="1"/>
  <c r="U201" i="25" s="1"/>
  <c r="V201" i="25" s="1"/>
  <c r="W201" i="25" s="1"/>
  <c r="X201" i="25" s="1"/>
  <c r="Y201" i="25" s="1"/>
  <c r="Z201" i="25" s="1"/>
  <c r="AA201" i="25" s="1"/>
  <c r="AB201" i="25" s="1"/>
  <c r="AC201" i="25" s="1"/>
  <c r="AD201" i="25" s="1"/>
  <c r="AE201" i="25" s="1"/>
  <c r="AF201" i="25" s="1"/>
  <c r="AG201" i="25" s="1"/>
  <c r="AH201" i="25" s="1"/>
  <c r="AI201" i="25" s="1"/>
  <c r="AJ201" i="25" s="1"/>
  <c r="AK201" i="25" s="1"/>
  <c r="AL201" i="25" s="1"/>
  <c r="AM201" i="25" s="1"/>
  <c r="AN201" i="25" s="1"/>
  <c r="AO201" i="25" s="1"/>
  <c r="AP201" i="25" s="1"/>
  <c r="AQ201" i="25" s="1"/>
  <c r="AR201" i="25" s="1"/>
  <c r="AS201" i="25" s="1"/>
  <c r="AT201" i="25" s="1"/>
  <c r="AU201" i="25" s="1"/>
  <c r="AV201" i="25" s="1"/>
  <c r="AW201" i="25" s="1"/>
  <c r="AX201" i="25" s="1"/>
  <c r="AY201" i="25" s="1"/>
  <c r="AZ201" i="25" s="1"/>
  <c r="BA201" i="25" s="1"/>
  <c r="BB201" i="25" s="1"/>
  <c r="BC201" i="25" s="1"/>
  <c r="BD201" i="25" s="1"/>
  <c r="BE201" i="25" s="1"/>
  <c r="BF201" i="25" s="1"/>
  <c r="BG201" i="25" s="1"/>
  <c r="BH201" i="25" s="1"/>
  <c r="BI201" i="25" s="1"/>
  <c r="BJ201" i="25" s="1"/>
  <c r="BK201" i="25" s="1"/>
  <c r="BL201" i="25" s="1"/>
  <c r="BM201" i="25" s="1"/>
  <c r="BN201" i="25" s="1"/>
  <c r="BO201" i="25" s="1"/>
  <c r="BP201" i="25" s="1"/>
  <c r="BQ201" i="25" s="1"/>
  <c r="BR201" i="25" s="1"/>
  <c r="BS201" i="25" s="1"/>
  <c r="BT201" i="25" s="1"/>
  <c r="BU201" i="25" s="1"/>
  <c r="BV201" i="25" s="1"/>
  <c r="BW201" i="25" s="1"/>
  <c r="BX201" i="25" s="1"/>
  <c r="BY201" i="25" s="1"/>
  <c r="BZ201" i="25" s="1"/>
  <c r="CA201" i="25" s="1"/>
  <c r="CB201" i="25" s="1"/>
  <c r="CC201" i="25" s="1"/>
  <c r="CD201" i="25" s="1"/>
  <c r="CE201" i="25" s="1"/>
  <c r="CF201" i="25" s="1"/>
  <c r="CG201" i="25" s="1"/>
  <c r="CH201" i="25" s="1"/>
  <c r="CI201" i="25" s="1"/>
  <c r="CJ201" i="25" s="1"/>
  <c r="CK201" i="25" s="1"/>
  <c r="CL201" i="25" s="1"/>
  <c r="CM201" i="25" s="1"/>
  <c r="CN201" i="25" s="1"/>
  <c r="CO201" i="25" s="1"/>
  <c r="CP201" i="25" s="1"/>
  <c r="CQ201" i="25" s="1"/>
  <c r="CR201" i="25" s="1"/>
  <c r="CS201" i="25" s="1"/>
  <c r="CT201" i="25" s="1"/>
  <c r="CU201" i="25" s="1"/>
  <c r="CV201" i="25" s="1"/>
  <c r="CW201" i="25" s="1"/>
  <c r="CX201" i="25" s="1"/>
  <c r="CY201" i="25" s="1"/>
  <c r="CZ201" i="25" s="1"/>
  <c r="DA201" i="25" s="1"/>
  <c r="DB201" i="25" s="1"/>
  <c r="DC201" i="25" s="1"/>
  <c r="DD201" i="25" s="1"/>
  <c r="DE201" i="25" s="1"/>
  <c r="DF201" i="25" s="1"/>
  <c r="DG201" i="25" s="1"/>
  <c r="DH201" i="25" s="1"/>
  <c r="DI201" i="25" s="1"/>
  <c r="DJ201" i="25" s="1"/>
  <c r="DK201" i="25" s="1"/>
  <c r="DL201" i="25" s="1"/>
  <c r="DM201" i="25" s="1"/>
  <c r="DN201" i="25" s="1"/>
  <c r="DO201" i="25" s="1"/>
  <c r="DP201" i="25" s="1"/>
  <c r="DQ201" i="25" s="1"/>
  <c r="DR201" i="25" s="1"/>
  <c r="DS201" i="25" s="1"/>
  <c r="DT201" i="25" s="1"/>
  <c r="DU201" i="25" s="1"/>
  <c r="BC9" i="7"/>
  <c r="BC23" i="7" s="1"/>
  <c r="BC22" i="7"/>
  <c r="DD9" i="7"/>
  <c r="DD23" i="7" s="1"/>
  <c r="DD22" i="7"/>
  <c r="BU22" i="7"/>
  <c r="BU9" i="7"/>
  <c r="BU23" i="7" s="1"/>
  <c r="F22" i="7"/>
  <c r="M9" i="7"/>
  <c r="M23" i="7" s="1"/>
  <c r="M22" i="7"/>
  <c r="S22" i="7"/>
  <c r="S9" i="7"/>
  <c r="S23" i="7" s="1"/>
  <c r="BJ9" i="7"/>
  <c r="BJ23" i="7" s="1"/>
  <c r="BJ22" i="7"/>
  <c r="D12" i="35"/>
  <c r="C179" i="25"/>
  <c r="F202" i="25" s="1"/>
  <c r="G202" i="25" s="1"/>
  <c r="H202" i="25" s="1"/>
  <c r="I202" i="25" s="1"/>
  <c r="J202" i="25" s="1"/>
  <c r="K202" i="25" s="1"/>
  <c r="L202" i="25" s="1"/>
  <c r="M202" i="25" s="1"/>
  <c r="N202" i="25" s="1"/>
  <c r="O202" i="25" s="1"/>
  <c r="P202" i="25" s="1"/>
  <c r="Q202" i="25" s="1"/>
  <c r="R202" i="25" s="1"/>
  <c r="S202" i="25" s="1"/>
  <c r="T202" i="25" s="1"/>
  <c r="U202" i="25" s="1"/>
  <c r="V202" i="25" s="1"/>
  <c r="W202" i="25" s="1"/>
  <c r="X202" i="25" s="1"/>
  <c r="Y202" i="25" s="1"/>
  <c r="Z202" i="25" s="1"/>
  <c r="AA202" i="25" s="1"/>
  <c r="AB202" i="25" s="1"/>
  <c r="AC202" i="25" s="1"/>
  <c r="AD202" i="25" s="1"/>
  <c r="AE202" i="25" s="1"/>
  <c r="AF202" i="25" s="1"/>
  <c r="AG202" i="25" s="1"/>
  <c r="AH202" i="25" s="1"/>
  <c r="AI202" i="25" s="1"/>
  <c r="AJ202" i="25" s="1"/>
  <c r="AK202" i="25" s="1"/>
  <c r="AL202" i="25" s="1"/>
  <c r="AM202" i="25" s="1"/>
  <c r="AN202" i="25" s="1"/>
  <c r="AO202" i="25" s="1"/>
  <c r="AP202" i="25" s="1"/>
  <c r="AQ202" i="25" s="1"/>
  <c r="AR202" i="25" s="1"/>
  <c r="AS202" i="25" s="1"/>
  <c r="AT202" i="25" s="1"/>
  <c r="AU202" i="25" s="1"/>
  <c r="AV202" i="25" s="1"/>
  <c r="AW202" i="25" s="1"/>
  <c r="AX202" i="25" s="1"/>
  <c r="AY202" i="25" s="1"/>
  <c r="AZ202" i="25" s="1"/>
  <c r="BA202" i="25" s="1"/>
  <c r="BB202" i="25" s="1"/>
  <c r="BC202" i="25" s="1"/>
  <c r="BD202" i="25" s="1"/>
  <c r="BE202" i="25" s="1"/>
  <c r="BF202" i="25" s="1"/>
  <c r="BG202" i="25" s="1"/>
  <c r="BH202" i="25" s="1"/>
  <c r="BI202" i="25" s="1"/>
  <c r="BJ202" i="25" s="1"/>
  <c r="BK202" i="25" s="1"/>
  <c r="BL202" i="25" s="1"/>
  <c r="BM202" i="25" s="1"/>
  <c r="BN202" i="25" s="1"/>
  <c r="BO202" i="25" s="1"/>
  <c r="BP202" i="25" s="1"/>
  <c r="BQ202" i="25" s="1"/>
  <c r="BR202" i="25" s="1"/>
  <c r="BS202" i="25" s="1"/>
  <c r="BT202" i="25" s="1"/>
  <c r="BU202" i="25" s="1"/>
  <c r="BV202" i="25" s="1"/>
  <c r="BW202" i="25" s="1"/>
  <c r="BX202" i="25" s="1"/>
  <c r="BY202" i="25" s="1"/>
  <c r="BZ202" i="25" s="1"/>
  <c r="CA202" i="25" s="1"/>
  <c r="CB202" i="25" s="1"/>
  <c r="CC202" i="25" s="1"/>
  <c r="CD202" i="25" s="1"/>
  <c r="CE202" i="25" s="1"/>
  <c r="CF202" i="25" s="1"/>
  <c r="CG202" i="25" s="1"/>
  <c r="CH202" i="25" s="1"/>
  <c r="CI202" i="25" s="1"/>
  <c r="CJ202" i="25" s="1"/>
  <c r="CK202" i="25" s="1"/>
  <c r="CL202" i="25" s="1"/>
  <c r="CM202" i="25" s="1"/>
  <c r="CN202" i="25" s="1"/>
  <c r="CO202" i="25" s="1"/>
  <c r="CP202" i="25" s="1"/>
  <c r="CQ202" i="25" s="1"/>
  <c r="CR202" i="25" s="1"/>
  <c r="CS202" i="25" s="1"/>
  <c r="CT202" i="25" s="1"/>
  <c r="CU202" i="25" s="1"/>
  <c r="CV202" i="25" s="1"/>
  <c r="CW202" i="25" s="1"/>
  <c r="CX202" i="25" s="1"/>
  <c r="CY202" i="25" s="1"/>
  <c r="CZ202" i="25" s="1"/>
  <c r="DA202" i="25" s="1"/>
  <c r="DB202" i="25" s="1"/>
  <c r="DC202" i="25" s="1"/>
  <c r="DD202" i="25" s="1"/>
  <c r="DE202" i="25" s="1"/>
  <c r="DF202" i="25" s="1"/>
  <c r="DG202" i="25" s="1"/>
  <c r="DH202" i="25" s="1"/>
  <c r="DI202" i="25" s="1"/>
  <c r="DJ202" i="25" s="1"/>
  <c r="DK202" i="25" s="1"/>
  <c r="DL202" i="25" s="1"/>
  <c r="DM202" i="25" s="1"/>
  <c r="DN202" i="25" s="1"/>
  <c r="DO202" i="25" s="1"/>
  <c r="DP202" i="25" s="1"/>
  <c r="DQ202" i="25" s="1"/>
  <c r="DR202" i="25" s="1"/>
  <c r="DS202" i="25" s="1"/>
  <c r="DT202" i="25" s="1"/>
  <c r="DU202" i="25" s="1"/>
  <c r="D13" i="35"/>
  <c r="C180" i="25"/>
  <c r="F203" i="25" s="1"/>
  <c r="G203" i="25" s="1"/>
  <c r="H203" i="25" s="1"/>
  <c r="I203" i="25" s="1"/>
  <c r="J203" i="25" s="1"/>
  <c r="K203" i="25" s="1"/>
  <c r="L203" i="25" s="1"/>
  <c r="M203" i="25" s="1"/>
  <c r="N203" i="25" s="1"/>
  <c r="O203" i="25" s="1"/>
  <c r="P203" i="25" s="1"/>
  <c r="Q203" i="25" s="1"/>
  <c r="R203" i="25" s="1"/>
  <c r="S203" i="25" s="1"/>
  <c r="T203" i="25" s="1"/>
  <c r="U203" i="25" s="1"/>
  <c r="V203" i="25" s="1"/>
  <c r="W203" i="25" s="1"/>
  <c r="X203" i="25" s="1"/>
  <c r="Y203" i="25" s="1"/>
  <c r="Z203" i="25" s="1"/>
  <c r="AA203" i="25" s="1"/>
  <c r="AB203" i="25" s="1"/>
  <c r="AC203" i="25" s="1"/>
  <c r="AD203" i="25" s="1"/>
  <c r="AE203" i="25" s="1"/>
  <c r="AF203" i="25" s="1"/>
  <c r="AG203" i="25" s="1"/>
  <c r="AH203" i="25" s="1"/>
  <c r="AI203" i="25" s="1"/>
  <c r="AJ203" i="25" s="1"/>
  <c r="AK203" i="25" s="1"/>
  <c r="AL203" i="25" s="1"/>
  <c r="AM203" i="25" s="1"/>
  <c r="AN203" i="25" s="1"/>
  <c r="AO203" i="25" s="1"/>
  <c r="AP203" i="25" s="1"/>
  <c r="AQ203" i="25" s="1"/>
  <c r="AR203" i="25" s="1"/>
  <c r="AS203" i="25" s="1"/>
  <c r="AT203" i="25" s="1"/>
  <c r="AU203" i="25" s="1"/>
  <c r="AV203" i="25" s="1"/>
  <c r="AW203" i="25" s="1"/>
  <c r="AX203" i="25" s="1"/>
  <c r="AY203" i="25" s="1"/>
  <c r="AZ203" i="25" s="1"/>
  <c r="BA203" i="25" s="1"/>
  <c r="BB203" i="25" s="1"/>
  <c r="BC203" i="25" s="1"/>
  <c r="BD203" i="25" s="1"/>
  <c r="BE203" i="25" s="1"/>
  <c r="BF203" i="25" s="1"/>
  <c r="BG203" i="25" s="1"/>
  <c r="BH203" i="25" s="1"/>
  <c r="BI203" i="25" s="1"/>
  <c r="BJ203" i="25" s="1"/>
  <c r="BK203" i="25" s="1"/>
  <c r="BL203" i="25" s="1"/>
  <c r="BM203" i="25" s="1"/>
  <c r="BN203" i="25" s="1"/>
  <c r="BO203" i="25" s="1"/>
  <c r="BP203" i="25" s="1"/>
  <c r="BQ203" i="25" s="1"/>
  <c r="BR203" i="25" s="1"/>
  <c r="BS203" i="25" s="1"/>
  <c r="BT203" i="25" s="1"/>
  <c r="BU203" i="25" s="1"/>
  <c r="BV203" i="25" s="1"/>
  <c r="BW203" i="25" s="1"/>
  <c r="BX203" i="25" s="1"/>
  <c r="BY203" i="25" s="1"/>
  <c r="BZ203" i="25" s="1"/>
  <c r="CA203" i="25" s="1"/>
  <c r="CB203" i="25" s="1"/>
  <c r="CC203" i="25" s="1"/>
  <c r="CD203" i="25" s="1"/>
  <c r="CE203" i="25" s="1"/>
  <c r="CF203" i="25" s="1"/>
  <c r="CG203" i="25" s="1"/>
  <c r="CH203" i="25" s="1"/>
  <c r="CI203" i="25" s="1"/>
  <c r="CJ203" i="25" s="1"/>
  <c r="CK203" i="25" s="1"/>
  <c r="CL203" i="25" s="1"/>
  <c r="CM203" i="25" s="1"/>
  <c r="CN203" i="25" s="1"/>
  <c r="CO203" i="25" s="1"/>
  <c r="CP203" i="25" s="1"/>
  <c r="CQ203" i="25" s="1"/>
  <c r="CR203" i="25" s="1"/>
  <c r="CS203" i="25" s="1"/>
  <c r="CT203" i="25" s="1"/>
  <c r="CU203" i="25" s="1"/>
  <c r="CV203" i="25" s="1"/>
  <c r="CW203" i="25" s="1"/>
  <c r="CX203" i="25" s="1"/>
  <c r="CY203" i="25" s="1"/>
  <c r="CZ203" i="25" s="1"/>
  <c r="DA203" i="25" s="1"/>
  <c r="DB203" i="25" s="1"/>
  <c r="DC203" i="25" s="1"/>
  <c r="DD203" i="25" s="1"/>
  <c r="DE203" i="25" s="1"/>
  <c r="DF203" i="25" s="1"/>
  <c r="DG203" i="25" s="1"/>
  <c r="DH203" i="25" s="1"/>
  <c r="DI203" i="25" s="1"/>
  <c r="DJ203" i="25" s="1"/>
  <c r="DK203" i="25" s="1"/>
  <c r="DL203" i="25" s="1"/>
  <c r="DM203" i="25" s="1"/>
  <c r="DN203" i="25" s="1"/>
  <c r="DO203" i="25" s="1"/>
  <c r="DP203" i="25" s="1"/>
  <c r="DQ203" i="25" s="1"/>
  <c r="DR203" i="25" s="1"/>
  <c r="DS203" i="25" s="1"/>
  <c r="DT203" i="25" s="1"/>
  <c r="DU203" i="25" s="1"/>
  <c r="BH22" i="7"/>
  <c r="BH9" i="7"/>
  <c r="BH23" i="7" s="1"/>
  <c r="BA9" i="7"/>
  <c r="BA23" i="7" s="1"/>
  <c r="BA22" i="7"/>
  <c r="CU22" i="7"/>
  <c r="CU9" i="7"/>
  <c r="CU23" i="7" s="1"/>
  <c r="CA22" i="7"/>
  <c r="CA9" i="7"/>
  <c r="CA23" i="7" s="1"/>
  <c r="DU22" i="7"/>
  <c r="DU9" i="7"/>
  <c r="DU23" i="7" s="1"/>
  <c r="Q22" i="7"/>
  <c r="Q9" i="7"/>
  <c r="Q23" i="7" s="1"/>
  <c r="CD22" i="7"/>
  <c r="CD9" i="7"/>
  <c r="CD23" i="7" s="1"/>
  <c r="AX9" i="7"/>
  <c r="AX23" i="7" s="1"/>
  <c r="AX22" i="7"/>
  <c r="BZ22" i="7"/>
  <c r="BZ9" i="7"/>
  <c r="BZ23" i="7" s="1"/>
  <c r="AG22" i="7"/>
  <c r="AG9" i="7"/>
  <c r="AG23" i="7" s="1"/>
  <c r="BW22" i="7"/>
  <c r="BW9" i="7"/>
  <c r="BW23" i="7" s="1"/>
  <c r="BV22" i="7"/>
  <c r="BV9" i="7"/>
  <c r="BV23" i="7" s="1"/>
  <c r="CQ22" i="7"/>
  <c r="CQ9" i="7"/>
  <c r="CQ23" i="7" s="1"/>
  <c r="CE22" i="7"/>
  <c r="CE9" i="7"/>
  <c r="CE23" i="7" s="1"/>
  <c r="BD9" i="7"/>
  <c r="BD23" i="7" s="1"/>
  <c r="BD22" i="7"/>
  <c r="AB22" i="7"/>
  <c r="AB9" i="7"/>
  <c r="AB23" i="7" s="1"/>
  <c r="DL9" i="7"/>
  <c r="DL23" i="7" s="1"/>
  <c r="DL22" i="7"/>
  <c r="BN22" i="7"/>
  <c r="BN9" i="7"/>
  <c r="BN23" i="7" s="1"/>
  <c r="AD9" i="7"/>
  <c r="AD23" i="7" s="1"/>
  <c r="AD22" i="7"/>
  <c r="BI9" i="7"/>
  <c r="BI23" i="7" s="1"/>
  <c r="BI22" i="7"/>
  <c r="AJ9" i="7"/>
  <c r="AJ23" i="7" s="1"/>
  <c r="AJ22" i="7"/>
  <c r="AH22" i="7"/>
  <c r="AH9" i="7"/>
  <c r="AH23" i="7" s="1"/>
  <c r="DT9" i="7"/>
  <c r="DT23" i="7" s="1"/>
  <c r="DT22" i="7"/>
  <c r="D10" i="35"/>
  <c r="C177" i="25"/>
  <c r="F200" i="25" s="1"/>
  <c r="G200" i="25" s="1"/>
  <c r="H200" i="25" s="1"/>
  <c r="I200" i="25" s="1"/>
  <c r="J200" i="25" s="1"/>
  <c r="K200" i="25" s="1"/>
  <c r="L200" i="25" s="1"/>
  <c r="M200" i="25" s="1"/>
  <c r="N200" i="25" s="1"/>
  <c r="O200" i="25" s="1"/>
  <c r="P200" i="25" s="1"/>
  <c r="Q200" i="25" s="1"/>
  <c r="R200" i="25" s="1"/>
  <c r="S200" i="25" s="1"/>
  <c r="T200" i="25" s="1"/>
  <c r="U200" i="25" s="1"/>
  <c r="V200" i="25" s="1"/>
  <c r="W200" i="25" s="1"/>
  <c r="X200" i="25" s="1"/>
  <c r="Y200" i="25" s="1"/>
  <c r="Z200" i="25" s="1"/>
  <c r="AA200" i="25" s="1"/>
  <c r="AB200" i="25" s="1"/>
  <c r="AC200" i="25" s="1"/>
  <c r="AD200" i="25" s="1"/>
  <c r="AE200" i="25" s="1"/>
  <c r="AF200" i="25" s="1"/>
  <c r="AG200" i="25" s="1"/>
  <c r="AH200" i="25" s="1"/>
  <c r="AI200" i="25" s="1"/>
  <c r="AJ200" i="25" s="1"/>
  <c r="AK200" i="25" s="1"/>
  <c r="AL200" i="25" s="1"/>
  <c r="AM200" i="25" s="1"/>
  <c r="AN200" i="25" s="1"/>
  <c r="AO200" i="25" s="1"/>
  <c r="AP200" i="25" s="1"/>
  <c r="AQ200" i="25" s="1"/>
  <c r="AR200" i="25" s="1"/>
  <c r="AS200" i="25" s="1"/>
  <c r="AT200" i="25" s="1"/>
  <c r="AU200" i="25" s="1"/>
  <c r="AV200" i="25" s="1"/>
  <c r="AW200" i="25" s="1"/>
  <c r="AX200" i="25" s="1"/>
  <c r="AY200" i="25" s="1"/>
  <c r="AZ200" i="25" s="1"/>
  <c r="BA200" i="25" s="1"/>
  <c r="BB200" i="25" s="1"/>
  <c r="BC200" i="25" s="1"/>
  <c r="BD200" i="25" s="1"/>
  <c r="BE200" i="25" s="1"/>
  <c r="BF200" i="25" s="1"/>
  <c r="BG200" i="25" s="1"/>
  <c r="BH200" i="25" s="1"/>
  <c r="BI200" i="25" s="1"/>
  <c r="BJ200" i="25" s="1"/>
  <c r="BK200" i="25" s="1"/>
  <c r="BL200" i="25" s="1"/>
  <c r="BM200" i="25" s="1"/>
  <c r="BN200" i="25" s="1"/>
  <c r="BO200" i="25" s="1"/>
  <c r="BP200" i="25" s="1"/>
  <c r="BQ200" i="25" s="1"/>
  <c r="BR200" i="25" s="1"/>
  <c r="BS200" i="25" s="1"/>
  <c r="BT200" i="25" s="1"/>
  <c r="BU200" i="25" s="1"/>
  <c r="BV200" i="25" s="1"/>
  <c r="BW200" i="25" s="1"/>
  <c r="BX200" i="25" s="1"/>
  <c r="BY200" i="25" s="1"/>
  <c r="BZ200" i="25" s="1"/>
  <c r="CA200" i="25" s="1"/>
  <c r="CB200" i="25" s="1"/>
  <c r="CC200" i="25" s="1"/>
  <c r="CD200" i="25" s="1"/>
  <c r="CE200" i="25" s="1"/>
  <c r="CF200" i="25" s="1"/>
  <c r="CG200" i="25" s="1"/>
  <c r="CH200" i="25" s="1"/>
  <c r="CI200" i="25" s="1"/>
  <c r="CJ200" i="25" s="1"/>
  <c r="CK200" i="25" s="1"/>
  <c r="CL200" i="25" s="1"/>
  <c r="CM200" i="25" s="1"/>
  <c r="CN200" i="25" s="1"/>
  <c r="CO200" i="25" s="1"/>
  <c r="CP200" i="25" s="1"/>
  <c r="CQ200" i="25" s="1"/>
  <c r="CR200" i="25" s="1"/>
  <c r="CS200" i="25" s="1"/>
  <c r="CT200" i="25" s="1"/>
  <c r="CU200" i="25" s="1"/>
  <c r="CV200" i="25" s="1"/>
  <c r="CW200" i="25" s="1"/>
  <c r="CX200" i="25" s="1"/>
  <c r="CY200" i="25" s="1"/>
  <c r="CZ200" i="25" s="1"/>
  <c r="DA200" i="25" s="1"/>
  <c r="DB200" i="25" s="1"/>
  <c r="DC200" i="25" s="1"/>
  <c r="DD200" i="25" s="1"/>
  <c r="DE200" i="25" s="1"/>
  <c r="DF200" i="25" s="1"/>
  <c r="DG200" i="25" s="1"/>
  <c r="DH200" i="25" s="1"/>
  <c r="DI200" i="25" s="1"/>
  <c r="DJ200" i="25" s="1"/>
  <c r="DK200" i="25" s="1"/>
  <c r="DL200" i="25" s="1"/>
  <c r="DM200" i="25" s="1"/>
  <c r="DN200" i="25" s="1"/>
  <c r="DO200" i="25" s="1"/>
  <c r="DP200" i="25" s="1"/>
  <c r="DQ200" i="25" s="1"/>
  <c r="DR200" i="25" s="1"/>
  <c r="DS200" i="25" s="1"/>
  <c r="DT200" i="25" s="1"/>
  <c r="DU200" i="25" s="1"/>
  <c r="CL9" i="7"/>
  <c r="CL23" i="7" s="1"/>
  <c r="CL22" i="7"/>
  <c r="CN9" i="7"/>
  <c r="CN23" i="7" s="1"/>
  <c r="CN22" i="7"/>
  <c r="CP22" i="7"/>
  <c r="CP9" i="7"/>
  <c r="CP23" i="7" s="1"/>
  <c r="CC22" i="7"/>
  <c r="CC9" i="7"/>
  <c r="CC23" i="7" s="1"/>
  <c r="R22" i="7"/>
  <c r="R9" i="7"/>
  <c r="R23" i="7" s="1"/>
  <c r="BK9" i="7"/>
  <c r="BK23" i="7" s="1"/>
  <c r="BK22" i="7"/>
  <c r="BS22" i="7"/>
  <c r="BS9" i="7"/>
  <c r="BS23" i="7" s="1"/>
  <c r="BY9" i="7"/>
  <c r="BY23" i="7" s="1"/>
  <c r="BY22" i="7"/>
  <c r="DP22" i="7"/>
  <c r="DP9" i="7"/>
  <c r="DP23" i="7" s="1"/>
  <c r="BO22" i="7"/>
  <c r="BO9" i="7"/>
  <c r="BO23" i="7" s="1"/>
  <c r="C245" i="25"/>
  <c r="AY22" i="7"/>
  <c r="AY9" i="7"/>
  <c r="AY23" i="7" s="1"/>
  <c r="AK9" i="7"/>
  <c r="AK23" i="7" s="1"/>
  <c r="AK22" i="7"/>
  <c r="BB9" i="7"/>
  <c r="BB23" i="7" s="1"/>
  <c r="BB22" i="7"/>
  <c r="CZ9" i="7"/>
  <c r="CZ23" i="7" s="1"/>
  <c r="CZ22" i="7"/>
  <c r="AW9" i="7"/>
  <c r="AW23" i="7" s="1"/>
  <c r="AW22" i="7"/>
  <c r="CR22" i="7"/>
  <c r="CR9" i="7"/>
  <c r="CR23" i="7" s="1"/>
  <c r="O9" i="7"/>
  <c r="O23" i="7" s="1"/>
  <c r="O22" i="7"/>
  <c r="CT22" i="7"/>
  <c r="CT9" i="7"/>
  <c r="CT23" i="7" s="1"/>
  <c r="AR9" i="7"/>
  <c r="AR23" i="7" s="1"/>
  <c r="AR22" i="7"/>
  <c r="CV22" i="7"/>
  <c r="CV9" i="7"/>
  <c r="CV23" i="7" s="1"/>
  <c r="H22" i="7"/>
  <c r="CJ22" i="7"/>
  <c r="CJ9" i="7"/>
  <c r="CJ23" i="7" s="1"/>
  <c r="E22" i="7"/>
  <c r="D8" i="7"/>
  <c r="DH9" i="7"/>
  <c r="DH23" i="7" s="1"/>
  <c r="DH22" i="7"/>
  <c r="AF9" i="7"/>
  <c r="AF23" i="7" s="1"/>
  <c r="AF22" i="7"/>
  <c r="CX22" i="7"/>
  <c r="CX9" i="7"/>
  <c r="CX23" i="7" s="1"/>
  <c r="V9" i="7"/>
  <c r="V23" i="7" s="1"/>
  <c r="V22" i="7"/>
  <c r="S95" i="10"/>
  <c r="S97" i="10" s="1"/>
  <c r="S50" i="25" s="1"/>
  <c r="AI95" i="10"/>
  <c r="AI97" i="10" s="1"/>
  <c r="AI50" i="25" s="1"/>
  <c r="CB95" i="10"/>
  <c r="CB97" i="10" s="1"/>
  <c r="CB50" i="25" s="1"/>
  <c r="CN95" i="10"/>
  <c r="CN97" i="10" s="1"/>
  <c r="CN50" i="25" s="1"/>
  <c r="DP95" i="10"/>
  <c r="DP97" i="10" s="1"/>
  <c r="DP50" i="25" s="1"/>
  <c r="DJ95" i="10"/>
  <c r="DJ97" i="10" s="1"/>
  <c r="DJ50" i="25" s="1"/>
  <c r="AT95" i="10"/>
  <c r="AT97" i="10" s="1"/>
  <c r="AT50" i="25" s="1"/>
  <c r="BR95" i="10"/>
  <c r="BR97" i="10" s="1"/>
  <c r="BR50" i="25" s="1"/>
  <c r="AG95" i="10"/>
  <c r="AG97" i="10" s="1"/>
  <c r="AG50" i="25" s="1"/>
  <c r="CC95" i="10"/>
  <c r="CC97" i="10" s="1"/>
  <c r="CC50" i="25" s="1"/>
  <c r="CE95" i="10"/>
  <c r="CE97" i="10" s="1"/>
  <c r="CE50" i="25" s="1"/>
  <c r="BQ95" i="10"/>
  <c r="BQ97" i="10" s="1"/>
  <c r="BQ50" i="25" s="1"/>
  <c r="BJ95" i="10"/>
  <c r="BJ97" i="10" s="1"/>
  <c r="BJ50" i="25" s="1"/>
  <c r="BH95" i="10"/>
  <c r="BH97" i="10" s="1"/>
  <c r="BH50" i="25" s="1"/>
  <c r="DO95" i="10"/>
  <c r="DO97" i="10" s="1"/>
  <c r="DO50" i="25" s="1"/>
  <c r="O95" i="10"/>
  <c r="O97" i="10" s="1"/>
  <c r="O50" i="25" s="1"/>
  <c r="BG95" i="10"/>
  <c r="BG97" i="10" s="1"/>
  <c r="BG50" i="25" s="1"/>
  <c r="BE95" i="10"/>
  <c r="BE97" i="10" s="1"/>
  <c r="BE50" i="25" s="1"/>
  <c r="BW95" i="10"/>
  <c r="BW97" i="10" s="1"/>
  <c r="BW50" i="25" s="1"/>
  <c r="CV95" i="10"/>
  <c r="CV97" i="10" s="1"/>
  <c r="CV50" i="25" s="1"/>
  <c r="DN95" i="10"/>
  <c r="DN97" i="10" s="1"/>
  <c r="DN50" i="25" s="1"/>
  <c r="DG95" i="10"/>
  <c r="DG97" i="10" s="1"/>
  <c r="DG50" i="25" s="1"/>
  <c r="DL95" i="10"/>
  <c r="DL97" i="10" s="1"/>
  <c r="DL50" i="25" s="1"/>
  <c r="AM95" i="10"/>
  <c r="AM97" i="10" s="1"/>
  <c r="AM50" i="25" s="1"/>
  <c r="AX95" i="10"/>
  <c r="AX97" i="10" s="1"/>
  <c r="AX50" i="25" s="1"/>
  <c r="X95" i="10"/>
  <c r="X97" i="10" s="1"/>
  <c r="X50" i="25" s="1"/>
  <c r="DH95" i="10"/>
  <c r="DH97" i="10" s="1"/>
  <c r="DH50" i="25" s="1"/>
  <c r="BL95" i="10"/>
  <c r="BL97" i="10" s="1"/>
  <c r="BL50" i="25" s="1"/>
  <c r="DK95" i="10"/>
  <c r="DK97" i="10" s="1"/>
  <c r="DK50" i="25" s="1"/>
  <c r="DA95" i="10"/>
  <c r="DA97" i="10" s="1"/>
  <c r="DA50" i="25" s="1"/>
  <c r="W95" i="10"/>
  <c r="W97" i="10" s="1"/>
  <c r="W50" i="25" s="1"/>
  <c r="BS95" i="10"/>
  <c r="BS97" i="10" s="1"/>
  <c r="BS50" i="25" s="1"/>
  <c r="CF95" i="10"/>
  <c r="CF97" i="10" s="1"/>
  <c r="CF50" i="25" s="1"/>
  <c r="AC95" i="10"/>
  <c r="AC97" i="10" s="1"/>
  <c r="AC50" i="25" s="1"/>
  <c r="AV95" i="10"/>
  <c r="AV97" i="10" s="1"/>
  <c r="AV50" i="25" s="1"/>
  <c r="AB95" i="10"/>
  <c r="AB97" i="10" s="1"/>
  <c r="AB50" i="25" s="1"/>
  <c r="CX95" i="10"/>
  <c r="CX97" i="10" s="1"/>
  <c r="CX50" i="25" s="1"/>
  <c r="Z95" i="10"/>
  <c r="Z97" i="10" s="1"/>
  <c r="Z50" i="25" s="1"/>
  <c r="AQ95" i="10"/>
  <c r="AQ97" i="10" s="1"/>
  <c r="AQ50" i="25" s="1"/>
  <c r="CW95" i="10"/>
  <c r="CW97" i="10" s="1"/>
  <c r="CW50" i="25" s="1"/>
  <c r="DE95" i="10"/>
  <c r="DE97" i="10" s="1"/>
  <c r="DE50" i="25" s="1"/>
  <c r="BM95" i="10"/>
  <c r="BM97" i="10" s="1"/>
  <c r="BM50" i="25" s="1"/>
  <c r="DQ95" i="10"/>
  <c r="DQ97" i="10" s="1"/>
  <c r="DQ50" i="25" s="1"/>
  <c r="DM95" i="10"/>
  <c r="DM97" i="10" s="1"/>
  <c r="DM50" i="25" s="1"/>
  <c r="BF95" i="10"/>
  <c r="BF97" i="10" s="1"/>
  <c r="BF50" i="25" s="1"/>
  <c r="G95" i="10"/>
  <c r="G97" i="10" s="1"/>
  <c r="G50" i="25" s="1"/>
  <c r="AW95" i="10"/>
  <c r="AW97" i="10" s="1"/>
  <c r="AW50" i="25" s="1"/>
  <c r="N95" i="10"/>
  <c r="N97" i="10" s="1"/>
  <c r="N50" i="25" s="1"/>
  <c r="CQ95" i="10"/>
  <c r="CQ97" i="10" s="1"/>
  <c r="CQ50" i="25" s="1"/>
  <c r="AY95" i="10"/>
  <c r="AY97" i="10" s="1"/>
  <c r="AY50" i="25" s="1"/>
  <c r="AP95" i="10"/>
  <c r="AP97" i="10" s="1"/>
  <c r="AP50" i="25" s="1"/>
  <c r="CS95" i="10"/>
  <c r="CS97" i="10" s="1"/>
  <c r="CS50" i="25" s="1"/>
  <c r="I95" i="10"/>
  <c r="I97" i="10" s="1"/>
  <c r="I50" i="25" s="1"/>
  <c r="BC95" i="10"/>
  <c r="BC97" i="10" s="1"/>
  <c r="BC50" i="25" s="1"/>
  <c r="AO95" i="10"/>
  <c r="AO97" i="10" s="1"/>
  <c r="AO50" i="25" s="1"/>
  <c r="Q95" i="10"/>
  <c r="Q97" i="10" s="1"/>
  <c r="Q50" i="25" s="1"/>
  <c r="CL95" i="10"/>
  <c r="CL97" i="10" s="1"/>
  <c r="CL50" i="25" s="1"/>
  <c r="CG95" i="10"/>
  <c r="CG97" i="10" s="1"/>
  <c r="CG50" i="25" s="1"/>
  <c r="F95" i="10"/>
  <c r="F97" i="10" s="1"/>
  <c r="F50" i="25" s="1"/>
  <c r="DU95" i="10"/>
  <c r="DU97" i="10" s="1"/>
  <c r="DU50" i="25" s="1"/>
  <c r="CA95" i="10"/>
  <c r="CA97" i="10" s="1"/>
  <c r="CA50" i="25" s="1"/>
  <c r="AD95" i="10"/>
  <c r="AD97" i="10" s="1"/>
  <c r="AD50" i="25" s="1"/>
  <c r="BZ95" i="10"/>
  <c r="BZ97" i="10" s="1"/>
  <c r="BZ50" i="25" s="1"/>
  <c r="AE95" i="10"/>
  <c r="AE97" i="10" s="1"/>
  <c r="AE50" i="25" s="1"/>
  <c r="BK95" i="10"/>
  <c r="BK97" i="10" s="1"/>
  <c r="BK50" i="25" s="1"/>
  <c r="K95" i="10"/>
  <c r="K97" i="10" s="1"/>
  <c r="K50" i="25" s="1"/>
  <c r="DF95" i="10"/>
  <c r="DF97" i="10" s="1"/>
  <c r="DF50" i="25" s="1"/>
  <c r="BD95" i="10"/>
  <c r="BD97" i="10" s="1"/>
  <c r="BD50" i="25" s="1"/>
  <c r="BA95" i="10"/>
  <c r="BA97" i="10" s="1"/>
  <c r="BA50" i="25" s="1"/>
  <c r="AF95" i="10"/>
  <c r="AF97" i="10" s="1"/>
  <c r="AF50" i="25" s="1"/>
  <c r="AA95" i="10"/>
  <c r="AA97" i="10" s="1"/>
  <c r="AA50" i="25" s="1"/>
  <c r="AJ95" i="10"/>
  <c r="AJ97" i="10" s="1"/>
  <c r="AJ50" i="25" s="1"/>
  <c r="BI95" i="10"/>
  <c r="BI97" i="10" s="1"/>
  <c r="BI50" i="25" s="1"/>
  <c r="CI95" i="10"/>
  <c r="CI97" i="10" s="1"/>
  <c r="CI50" i="25" s="1"/>
  <c r="CP95" i="10"/>
  <c r="CP97" i="10" s="1"/>
  <c r="CP50" i="25" s="1"/>
  <c r="M95" i="10"/>
  <c r="M97" i="10" s="1"/>
  <c r="M50" i="25" s="1"/>
  <c r="P95" i="10"/>
  <c r="P97" i="10" s="1"/>
  <c r="P50" i="25" s="1"/>
  <c r="DI95" i="10"/>
  <c r="DI97" i="10" s="1"/>
  <c r="DI50" i="25" s="1"/>
  <c r="CH95" i="10"/>
  <c r="CH97" i="10" s="1"/>
  <c r="CH50" i="25" s="1"/>
  <c r="BP95" i="10"/>
  <c r="BP97" i="10" s="1"/>
  <c r="BP50" i="25" s="1"/>
  <c r="BY95" i="10"/>
  <c r="BY97" i="10" s="1"/>
  <c r="BY50" i="25" s="1"/>
  <c r="DC95" i="10"/>
  <c r="DC97" i="10" s="1"/>
  <c r="DC50" i="25" s="1"/>
  <c r="CD95" i="10"/>
  <c r="CD97" i="10" s="1"/>
  <c r="CD50" i="25" s="1"/>
  <c r="BN95" i="10"/>
  <c r="BN97" i="10" s="1"/>
  <c r="BN50" i="25" s="1"/>
  <c r="AN95" i="10"/>
  <c r="AN97" i="10" s="1"/>
  <c r="AN50" i="25" s="1"/>
  <c r="H95" i="10"/>
  <c r="H97" i="10" s="1"/>
  <c r="H50" i="25" s="1"/>
  <c r="L95" i="10"/>
  <c r="L97" i="10" s="1"/>
  <c r="L50" i="25" s="1"/>
  <c r="E95" i="10"/>
  <c r="E97" i="10" s="1"/>
  <c r="E50" i="25" s="1"/>
  <c r="CT95" i="10"/>
  <c r="CT97" i="10" s="1"/>
  <c r="CT50" i="25" s="1"/>
  <c r="T95" i="10"/>
  <c r="T97" i="10" s="1"/>
  <c r="T50" i="25" s="1"/>
  <c r="AS95" i="10"/>
  <c r="AS97" i="10" s="1"/>
  <c r="AS50" i="25" s="1"/>
  <c r="DT95" i="10"/>
  <c r="DT97" i="10" s="1"/>
  <c r="DT50" i="25" s="1"/>
  <c r="CY95" i="10"/>
  <c r="CY97" i="10" s="1"/>
  <c r="CY50" i="25" s="1"/>
  <c r="BO95" i="10"/>
  <c r="BO97" i="10" s="1"/>
  <c r="BO50" i="25" s="1"/>
  <c r="BU95" i="10"/>
  <c r="BU97" i="10" s="1"/>
  <c r="BU50" i="25" s="1"/>
  <c r="R95" i="10"/>
  <c r="R97" i="10" s="1"/>
  <c r="R50" i="25" s="1"/>
  <c r="CU95" i="10"/>
  <c r="CU97" i="10" s="1"/>
  <c r="CU50" i="25" s="1"/>
  <c r="BB95" i="10"/>
  <c r="BB97" i="10" s="1"/>
  <c r="BB50" i="25" s="1"/>
  <c r="BT95" i="10"/>
  <c r="BT97" i="10" s="1"/>
  <c r="BT50" i="25" s="1"/>
  <c r="J95" i="10"/>
  <c r="J97" i="10" s="1"/>
  <c r="J50" i="25" s="1"/>
  <c r="DB95" i="10"/>
  <c r="DB97" i="10" s="1"/>
  <c r="DB50" i="25" s="1"/>
  <c r="CZ95" i="10"/>
  <c r="CZ97" i="10" s="1"/>
  <c r="CZ50" i="25" s="1"/>
  <c r="AZ95" i="10"/>
  <c r="AZ97" i="10" s="1"/>
  <c r="AZ50" i="25" s="1"/>
  <c r="DR95" i="10"/>
  <c r="DR97" i="10" s="1"/>
  <c r="DR50" i="25" s="1"/>
  <c r="AR95" i="10"/>
  <c r="AR97" i="10" s="1"/>
  <c r="AR50" i="25" s="1"/>
  <c r="V95" i="10"/>
  <c r="V97" i="10" s="1"/>
  <c r="V50" i="25" s="1"/>
  <c r="DD95" i="10"/>
  <c r="DD97" i="10" s="1"/>
  <c r="DD50" i="25" s="1"/>
  <c r="AU95" i="10"/>
  <c r="AU97" i="10" s="1"/>
  <c r="AU50" i="25" s="1"/>
  <c r="CR95" i="10"/>
  <c r="CR97" i="10" s="1"/>
  <c r="CR50" i="25" s="1"/>
  <c r="AL95" i="10"/>
  <c r="AL97" i="10" s="1"/>
  <c r="AL50" i="25" s="1"/>
  <c r="CO95" i="10"/>
  <c r="CO97" i="10" s="1"/>
  <c r="CO50" i="25" s="1"/>
  <c r="CM95" i="10"/>
  <c r="CM97" i="10" s="1"/>
  <c r="CM50" i="25" s="1"/>
  <c r="U95" i="10"/>
  <c r="U97" i="10" s="1"/>
  <c r="U50" i="25" s="1"/>
  <c r="BX95" i="10"/>
  <c r="BX97" i="10" s="1"/>
  <c r="BX50" i="25" s="1"/>
  <c r="AH95" i="10"/>
  <c r="AH97" i="10" s="1"/>
  <c r="AH50" i="25" s="1"/>
  <c r="DS95" i="10"/>
  <c r="DS97" i="10" s="1"/>
  <c r="DS50" i="25" s="1"/>
  <c r="AK95" i="10"/>
  <c r="AK97" i="10" s="1"/>
  <c r="AK50" i="25" s="1"/>
  <c r="Y95" i="10"/>
  <c r="Y97" i="10" s="1"/>
  <c r="Y50" i="25" s="1"/>
  <c r="CK95" i="10"/>
  <c r="CK97" i="10" s="1"/>
  <c r="CK50" i="25" s="1"/>
  <c r="CJ95" i="10"/>
  <c r="CJ97" i="10" s="1"/>
  <c r="CJ50" i="25" s="1"/>
  <c r="BV95" i="10"/>
  <c r="BV97" i="10" s="1"/>
  <c r="BV50" i="25" s="1"/>
  <c r="AI9" i="7"/>
  <c r="AI23" i="7" s="1"/>
  <c r="AI22" i="7"/>
  <c r="DF9" i="7"/>
  <c r="DF23" i="7" s="1"/>
  <c r="DF22" i="7"/>
  <c r="DS22" i="7"/>
  <c r="DS9" i="7"/>
  <c r="DS23" i="7" s="1"/>
  <c r="CH9" i="7"/>
  <c r="CH23" i="7" s="1"/>
  <c r="CH22" i="7"/>
  <c r="G22" i="7"/>
  <c r="DG9" i="7"/>
  <c r="DG23" i="7" s="1"/>
  <c r="DG22" i="7"/>
  <c r="P9" i="7"/>
  <c r="P23" i="7" s="1"/>
  <c r="P22" i="7"/>
  <c r="I22" i="7"/>
  <c r="BE9" i="7"/>
  <c r="BE23" i="7" s="1"/>
  <c r="BE22" i="7"/>
  <c r="AC9" i="7"/>
  <c r="AC23" i="7" s="1"/>
  <c r="AC22" i="7"/>
  <c r="DA9" i="7"/>
  <c r="DA23" i="7" s="1"/>
  <c r="DA22" i="7"/>
  <c r="AO22" i="7"/>
  <c r="AO9" i="7"/>
  <c r="AO23" i="7" s="1"/>
  <c r="AE22" i="7"/>
  <c r="AE9" i="7"/>
  <c r="AE23" i="7" s="1"/>
  <c r="CO22" i="7"/>
  <c r="CO9" i="7"/>
  <c r="CO23" i="7" s="1"/>
  <c r="BP22" i="7"/>
  <c r="BP9" i="7"/>
  <c r="BP23" i="7" s="1"/>
  <c r="AM22" i="7"/>
  <c r="AM9" i="7"/>
  <c r="AM23" i="7" s="1"/>
  <c r="DN22" i="7"/>
  <c r="DN9" i="7"/>
  <c r="DN23" i="7" s="1"/>
  <c r="Z22" i="7"/>
  <c r="Z9" i="7"/>
  <c r="Z23" i="7" s="1"/>
  <c r="DE9" i="7"/>
  <c r="DE23" i="7" s="1"/>
  <c r="DE22" i="7"/>
  <c r="BL9" i="7"/>
  <c r="BL23" i="7" s="1"/>
  <c r="BL22" i="7"/>
  <c r="T9" i="7"/>
  <c r="T23" i="7" s="1"/>
  <c r="T22" i="7"/>
  <c r="DJ22" i="7"/>
  <c r="DJ9" i="7"/>
  <c r="DJ23" i="7" s="1"/>
  <c r="DC22" i="7"/>
  <c r="DC9" i="7"/>
  <c r="DC23" i="7" s="1"/>
  <c r="DK9" i="7"/>
  <c r="DK23" i="7" s="1"/>
  <c r="DK22" i="7"/>
  <c r="BT9" i="7"/>
  <c r="BT23" i="7" s="1"/>
  <c r="BT22" i="7"/>
  <c r="DR9" i="7"/>
  <c r="DR23" i="7" s="1"/>
  <c r="DR22" i="7"/>
  <c r="BM22" i="7"/>
  <c r="BM9" i="7"/>
  <c r="BM23" i="7" s="1"/>
  <c r="DQ22" i="7"/>
  <c r="DQ9" i="7"/>
  <c r="DQ23" i="7" s="1"/>
  <c r="AZ22" i="7"/>
  <c r="AZ9" i="7"/>
  <c r="AZ23" i="7" s="1"/>
  <c r="CM22" i="7"/>
  <c r="CM9" i="7"/>
  <c r="CM23" i="7" s="1"/>
  <c r="M205" i="25"/>
  <c r="N205" i="25" s="1"/>
  <c r="O205" i="25" s="1"/>
  <c r="P205" i="25" s="1"/>
  <c r="Q205" i="25" s="1"/>
  <c r="R205" i="25" s="1"/>
  <c r="S205" i="25" s="1"/>
  <c r="T205" i="25" s="1"/>
  <c r="U205" i="25" s="1"/>
  <c r="V205" i="25" s="1"/>
  <c r="W205" i="25" s="1"/>
  <c r="X205" i="25" s="1"/>
  <c r="Y205" i="25" s="1"/>
  <c r="Z205" i="25" s="1"/>
  <c r="AA205" i="25" s="1"/>
  <c r="AB205" i="25" s="1"/>
  <c r="AC205" i="25" s="1"/>
  <c r="AD205" i="25" s="1"/>
  <c r="AE205" i="25" s="1"/>
  <c r="AF205" i="25" s="1"/>
  <c r="AG205" i="25" s="1"/>
  <c r="AH205" i="25" s="1"/>
  <c r="AI205" i="25" s="1"/>
  <c r="AJ205" i="25" s="1"/>
  <c r="AK205" i="25" s="1"/>
  <c r="AL205" i="25" s="1"/>
  <c r="AM205" i="25" s="1"/>
  <c r="AN205" i="25" s="1"/>
  <c r="AO205" i="25" s="1"/>
  <c r="AP205" i="25" s="1"/>
  <c r="AQ205" i="25" s="1"/>
  <c r="AR205" i="25" s="1"/>
  <c r="AS205" i="25" s="1"/>
  <c r="AT205" i="25" s="1"/>
  <c r="AU205" i="25" s="1"/>
  <c r="AV205" i="25" s="1"/>
  <c r="AW205" i="25" s="1"/>
  <c r="AX205" i="25" s="1"/>
  <c r="AY205" i="25" s="1"/>
  <c r="AZ205" i="25" s="1"/>
  <c r="BA205" i="25" s="1"/>
  <c r="BB205" i="25" s="1"/>
  <c r="BC205" i="25" s="1"/>
  <c r="BD205" i="25" s="1"/>
  <c r="BE205" i="25" s="1"/>
  <c r="BF205" i="25" s="1"/>
  <c r="BG205" i="25" s="1"/>
  <c r="BH205" i="25" s="1"/>
  <c r="BI205" i="25" s="1"/>
  <c r="BJ205" i="25" s="1"/>
  <c r="BK205" i="25" s="1"/>
  <c r="BL205" i="25" s="1"/>
  <c r="BM205" i="25" s="1"/>
  <c r="BN205" i="25" s="1"/>
  <c r="BO205" i="25" s="1"/>
  <c r="BP205" i="25" s="1"/>
  <c r="BQ205" i="25" s="1"/>
  <c r="BR205" i="25" s="1"/>
  <c r="BS205" i="25" s="1"/>
  <c r="BT205" i="25" s="1"/>
  <c r="BU205" i="25" s="1"/>
  <c r="BV205" i="25" s="1"/>
  <c r="BW205" i="25" s="1"/>
  <c r="BX205" i="25" s="1"/>
  <c r="BY205" i="25" s="1"/>
  <c r="BZ205" i="25" s="1"/>
  <c r="CA205" i="25" s="1"/>
  <c r="CB205" i="25" s="1"/>
  <c r="CC205" i="25" s="1"/>
  <c r="CD205" i="25" s="1"/>
  <c r="CE205" i="25" s="1"/>
  <c r="CF205" i="25" s="1"/>
  <c r="CG205" i="25" s="1"/>
  <c r="CH205" i="25" s="1"/>
  <c r="CI205" i="25" s="1"/>
  <c r="CJ205" i="25" s="1"/>
  <c r="CK205" i="25" s="1"/>
  <c r="CL205" i="25" s="1"/>
  <c r="CM205" i="25" s="1"/>
  <c r="CN205" i="25" s="1"/>
  <c r="CO205" i="25" s="1"/>
  <c r="CP205" i="25" s="1"/>
  <c r="CQ205" i="25" s="1"/>
  <c r="CR205" i="25" s="1"/>
  <c r="CS205" i="25" s="1"/>
  <c r="CT205" i="25" s="1"/>
  <c r="CU205" i="25" s="1"/>
  <c r="CV205" i="25" s="1"/>
  <c r="CW205" i="25" s="1"/>
  <c r="CX205" i="25" s="1"/>
  <c r="CY205" i="25" s="1"/>
  <c r="CZ205" i="25" s="1"/>
  <c r="DA205" i="25" s="1"/>
  <c r="DB205" i="25" s="1"/>
  <c r="DC205" i="25" s="1"/>
  <c r="DD205" i="25" s="1"/>
  <c r="DE205" i="25" s="1"/>
  <c r="DF205" i="25" s="1"/>
  <c r="DG205" i="25" s="1"/>
  <c r="DH205" i="25" s="1"/>
  <c r="DI205" i="25" s="1"/>
  <c r="DJ205" i="25" s="1"/>
  <c r="DK205" i="25" s="1"/>
  <c r="DL205" i="25" s="1"/>
  <c r="DM205" i="25" s="1"/>
  <c r="DN205" i="25" s="1"/>
  <c r="DO205" i="25" s="1"/>
  <c r="DP205" i="25" s="1"/>
  <c r="DQ205" i="25" s="1"/>
  <c r="DR205" i="25" s="1"/>
  <c r="DS205" i="25" s="1"/>
  <c r="DT205" i="25" s="1"/>
  <c r="DU205" i="25" s="1"/>
  <c r="AV9" i="7"/>
  <c r="AV23" i="7" s="1"/>
  <c r="AV22" i="7"/>
  <c r="CB22" i="7"/>
  <c r="CB9" i="7"/>
  <c r="CB23" i="7" s="1"/>
  <c r="D9" i="35"/>
  <c r="D14" i="35"/>
  <c r="C181" i="25"/>
  <c r="F204" i="25" s="1"/>
  <c r="G204" i="25" s="1"/>
  <c r="H204" i="25" s="1"/>
  <c r="I204" i="25" s="1"/>
  <c r="J204" i="25" s="1"/>
  <c r="K204" i="25" s="1"/>
  <c r="L204" i="25" s="1"/>
  <c r="M204" i="25" s="1"/>
  <c r="N204" i="25" s="1"/>
  <c r="O204" i="25" s="1"/>
  <c r="P204" i="25" s="1"/>
  <c r="Q204" i="25" s="1"/>
  <c r="R204" i="25" s="1"/>
  <c r="S204" i="25" s="1"/>
  <c r="T204" i="25" s="1"/>
  <c r="U204" i="25" s="1"/>
  <c r="V204" i="25" s="1"/>
  <c r="W204" i="25" s="1"/>
  <c r="X204" i="25" s="1"/>
  <c r="Y204" i="25" s="1"/>
  <c r="Z204" i="25" s="1"/>
  <c r="AA204" i="25" s="1"/>
  <c r="AB204" i="25" s="1"/>
  <c r="AC204" i="25" s="1"/>
  <c r="AD204" i="25" s="1"/>
  <c r="AE204" i="25" s="1"/>
  <c r="AF204" i="25" s="1"/>
  <c r="AG204" i="25" s="1"/>
  <c r="AH204" i="25" s="1"/>
  <c r="AI204" i="25" s="1"/>
  <c r="AJ204" i="25" s="1"/>
  <c r="AK204" i="25" s="1"/>
  <c r="AL204" i="25" s="1"/>
  <c r="AM204" i="25" s="1"/>
  <c r="AN204" i="25" s="1"/>
  <c r="AO204" i="25" s="1"/>
  <c r="AP204" i="25" s="1"/>
  <c r="AQ204" i="25" s="1"/>
  <c r="AR204" i="25" s="1"/>
  <c r="AS204" i="25" s="1"/>
  <c r="AT204" i="25" s="1"/>
  <c r="AU204" i="25" s="1"/>
  <c r="AV204" i="25" s="1"/>
  <c r="AW204" i="25" s="1"/>
  <c r="AX204" i="25" s="1"/>
  <c r="AY204" i="25" s="1"/>
  <c r="AZ204" i="25" s="1"/>
  <c r="BA204" i="25" s="1"/>
  <c r="BB204" i="25" s="1"/>
  <c r="BC204" i="25" s="1"/>
  <c r="BD204" i="25" s="1"/>
  <c r="BE204" i="25" s="1"/>
  <c r="BF204" i="25" s="1"/>
  <c r="BG204" i="25" s="1"/>
  <c r="BH204" i="25" s="1"/>
  <c r="BI204" i="25" s="1"/>
  <c r="BJ204" i="25" s="1"/>
  <c r="BK204" i="25" s="1"/>
  <c r="BL204" i="25" s="1"/>
  <c r="BM204" i="25" s="1"/>
  <c r="BN204" i="25" s="1"/>
  <c r="BO204" i="25" s="1"/>
  <c r="BP204" i="25" s="1"/>
  <c r="BQ204" i="25" s="1"/>
  <c r="BR204" i="25" s="1"/>
  <c r="BS204" i="25" s="1"/>
  <c r="BT204" i="25" s="1"/>
  <c r="BU204" i="25" s="1"/>
  <c r="BV204" i="25" s="1"/>
  <c r="BW204" i="25" s="1"/>
  <c r="BX204" i="25" s="1"/>
  <c r="BY204" i="25" s="1"/>
  <c r="BZ204" i="25" s="1"/>
  <c r="CA204" i="25" s="1"/>
  <c r="CB204" i="25" s="1"/>
  <c r="CC204" i="25" s="1"/>
  <c r="CD204" i="25" s="1"/>
  <c r="CE204" i="25" s="1"/>
  <c r="CF204" i="25" s="1"/>
  <c r="CG204" i="25" s="1"/>
  <c r="CH204" i="25" s="1"/>
  <c r="CI204" i="25" s="1"/>
  <c r="CJ204" i="25" s="1"/>
  <c r="CK204" i="25" s="1"/>
  <c r="CL204" i="25" s="1"/>
  <c r="CM204" i="25" s="1"/>
  <c r="CN204" i="25" s="1"/>
  <c r="CO204" i="25" s="1"/>
  <c r="CP204" i="25" s="1"/>
  <c r="CQ204" i="25" s="1"/>
  <c r="CR204" i="25" s="1"/>
  <c r="CS204" i="25" s="1"/>
  <c r="CT204" i="25" s="1"/>
  <c r="CU204" i="25" s="1"/>
  <c r="CV204" i="25" s="1"/>
  <c r="CW204" i="25" s="1"/>
  <c r="CX204" i="25" s="1"/>
  <c r="CY204" i="25" s="1"/>
  <c r="CZ204" i="25" s="1"/>
  <c r="DA204" i="25" s="1"/>
  <c r="DB204" i="25" s="1"/>
  <c r="DC204" i="25" s="1"/>
  <c r="DD204" i="25" s="1"/>
  <c r="DE204" i="25" s="1"/>
  <c r="DF204" i="25" s="1"/>
  <c r="DG204" i="25" s="1"/>
  <c r="DH204" i="25" s="1"/>
  <c r="DI204" i="25" s="1"/>
  <c r="DJ204" i="25" s="1"/>
  <c r="DK204" i="25" s="1"/>
  <c r="DL204" i="25" s="1"/>
  <c r="DM204" i="25" s="1"/>
  <c r="DN204" i="25" s="1"/>
  <c r="DO204" i="25" s="1"/>
  <c r="DP204" i="25" s="1"/>
  <c r="DQ204" i="25" s="1"/>
  <c r="DR204" i="25" s="1"/>
  <c r="DS204" i="25" s="1"/>
  <c r="DT204" i="25" s="1"/>
  <c r="DU204" i="25" s="1"/>
  <c r="B110" i="10"/>
  <c r="E110" i="10" s="1"/>
  <c r="E34" i="2" s="1"/>
  <c r="B111" i="10"/>
  <c r="E111" i="10" s="1"/>
  <c r="E43" i="2" s="1"/>
  <c r="B113" i="10"/>
  <c r="F113" i="10" s="1"/>
  <c r="G113" i="10" s="1"/>
  <c r="DM22" i="7"/>
  <c r="DM9" i="7"/>
  <c r="DM23" i="7" s="1"/>
  <c r="AT9" i="7"/>
  <c r="AT23" i="7" s="1"/>
  <c r="AT22" i="7"/>
  <c r="BG9" i="7"/>
  <c r="BG23" i="7" s="1"/>
  <c r="BG22" i="7"/>
  <c r="BQ9" i="7"/>
  <c r="BQ23" i="7" s="1"/>
  <c r="BQ22" i="7"/>
  <c r="CI22" i="7"/>
  <c r="CI9" i="7"/>
  <c r="CI23" i="7" s="1"/>
  <c r="CW22" i="7"/>
  <c r="CW9" i="7"/>
  <c r="CW23" i="7" s="1"/>
  <c r="AS9" i="7"/>
  <c r="AS23" i="7" s="1"/>
  <c r="AS22" i="7"/>
  <c r="W9" i="7"/>
  <c r="W23" i="7" s="1"/>
  <c r="W22" i="7"/>
  <c r="CS22" i="7"/>
  <c r="CS9" i="7"/>
  <c r="CS23" i="7" s="1"/>
  <c r="K9" i="7"/>
  <c r="K23" i="7" s="1"/>
  <c r="K22" i="7"/>
  <c r="AA22" i="7"/>
  <c r="AA9" i="7"/>
  <c r="AA23" i="7" s="1"/>
  <c r="AQ9" i="7"/>
  <c r="AQ23" i="7" s="1"/>
  <c r="AQ22" i="7"/>
  <c r="N9" i="7"/>
  <c r="N23" i="7" s="1"/>
  <c r="N22" i="7"/>
  <c r="CK22" i="7"/>
  <c r="CK9" i="7"/>
  <c r="CK23" i="7" s="1"/>
  <c r="AU9" i="7"/>
  <c r="AU23" i="7" s="1"/>
  <c r="AU22" i="7"/>
  <c r="DO9" i="7"/>
  <c r="DO23" i="7" s="1"/>
  <c r="DO22" i="7"/>
  <c r="AP9" i="7"/>
  <c r="AP23" i="7" s="1"/>
  <c r="AP22" i="7"/>
  <c r="AN9" i="7"/>
  <c r="AN23" i="7" s="1"/>
  <c r="AN22" i="7"/>
  <c r="AL22" i="7"/>
  <c r="AL9" i="7"/>
  <c r="AL23" i="7" s="1"/>
  <c r="BF9" i="7"/>
  <c r="BF23" i="7" s="1"/>
  <c r="BF22" i="7"/>
  <c r="DB9" i="7"/>
  <c r="DB23" i="7" s="1"/>
  <c r="DB22" i="7"/>
  <c r="X22" i="7"/>
  <c r="X9" i="7"/>
  <c r="X23" i="7" s="1"/>
  <c r="DI22" i="7"/>
  <c r="DI9" i="7"/>
  <c r="DI23" i="7" s="1"/>
  <c r="CG22" i="7"/>
  <c r="CG9" i="7"/>
  <c r="CG23" i="7" s="1"/>
  <c r="D26" i="12"/>
  <c r="E28" i="12"/>
  <c r="D28" i="12" s="1"/>
  <c r="BX22" i="7"/>
  <c r="BX9" i="7"/>
  <c r="BX23" i="7" s="1"/>
  <c r="J9" i="7"/>
  <c r="J23" i="7" s="1"/>
  <c r="J22" i="7"/>
  <c r="L9" i="7"/>
  <c r="L23" i="7" s="1"/>
  <c r="L22" i="7"/>
  <c r="E35" i="15" l="1"/>
  <c r="F15" i="32"/>
  <c r="O1420" i="37"/>
  <c r="N1420" i="37"/>
  <c r="O847" i="37"/>
  <c r="N847" i="37"/>
  <c r="O1487" i="37"/>
  <c r="N1487" i="37"/>
  <c r="O931" i="37"/>
  <c r="O940" i="37" s="1"/>
  <c r="N931" i="37"/>
  <c r="N940" i="37" s="1"/>
  <c r="O1807" i="37"/>
  <c r="N1807" i="37"/>
  <c r="O1784" i="37"/>
  <c r="N1784" i="37"/>
  <c r="O325" i="37"/>
  <c r="N325" i="37"/>
  <c r="O597" i="37"/>
  <c r="N597" i="37"/>
  <c r="O1277" i="37"/>
  <c r="N1277" i="37"/>
  <c r="O1143" i="37"/>
  <c r="N1143" i="37"/>
  <c r="O1072" i="37"/>
  <c r="N1072" i="37"/>
  <c r="O1267" i="37"/>
  <c r="N1267" i="37"/>
  <c r="B125" i="10"/>
  <c r="B112" i="10"/>
  <c r="M865" i="37"/>
  <c r="O724" i="37"/>
  <c r="N724" i="37"/>
  <c r="O1415" i="37"/>
  <c r="N1415" i="37"/>
  <c r="O1424" i="37"/>
  <c r="N1424" i="37"/>
  <c r="O1252" i="37"/>
  <c r="N1252" i="37"/>
  <c r="O1797" i="37"/>
  <c r="N1797" i="37"/>
  <c r="N699" i="37"/>
  <c r="O699" i="37"/>
  <c r="O829" i="37"/>
  <c r="N829" i="37"/>
  <c r="O1482" i="37"/>
  <c r="N1482" i="37"/>
  <c r="O1403" i="37"/>
  <c r="N1403" i="37"/>
  <c r="O1430" i="37"/>
  <c r="N1430" i="37"/>
  <c r="O1812" i="37"/>
  <c r="N1812" i="37"/>
  <c r="O728" i="37"/>
  <c r="N728" i="37"/>
  <c r="O704" i="37"/>
  <c r="N704" i="37"/>
  <c r="M1634" i="37"/>
  <c r="O1771" i="37"/>
  <c r="N1771" i="37"/>
  <c r="O1272" i="37"/>
  <c r="N1272" i="37"/>
  <c r="O1152" i="37"/>
  <c r="N1152" i="37"/>
  <c r="O1247" i="37"/>
  <c r="N1247" i="37"/>
  <c r="O589" i="37"/>
  <c r="O602" i="37" s="1"/>
  <c r="N589" i="37"/>
  <c r="O1263" i="37"/>
  <c r="N1263" i="37"/>
  <c r="O1729" i="37"/>
  <c r="N1729" i="37"/>
  <c r="O1716" i="37"/>
  <c r="N1716" i="37"/>
  <c r="O1259" i="37"/>
  <c r="N1259" i="37"/>
  <c r="M1061" i="37"/>
  <c r="O712" i="37"/>
  <c r="N712" i="37"/>
  <c r="O1630" i="37"/>
  <c r="N1630" i="37"/>
  <c r="O1241" i="37"/>
  <c r="N1241" i="37"/>
  <c r="O1736" i="37"/>
  <c r="N1736" i="37"/>
  <c r="O1642" i="37"/>
  <c r="N1642" i="37"/>
  <c r="O1434" i="37"/>
  <c r="N1434" i="37"/>
  <c r="M194" i="37"/>
  <c r="B109" i="10"/>
  <c r="E109" i="10" s="1"/>
  <c r="M198" i="37"/>
  <c r="O198" i="37" s="1"/>
  <c r="B108" i="10"/>
  <c r="E108" i="10" s="1"/>
  <c r="E15" i="2" s="1"/>
  <c r="M313" i="37"/>
  <c r="O313" i="37" s="1"/>
  <c r="B120" i="10"/>
  <c r="E120" i="10" s="1"/>
  <c r="E55" i="2" s="1"/>
  <c r="M168" i="37"/>
  <c r="N168" i="37" s="1"/>
  <c r="B107" i="10"/>
  <c r="E107" i="10" s="1"/>
  <c r="E5" i="2" s="1"/>
  <c r="M189" i="37"/>
  <c r="O189" i="37" s="1"/>
  <c r="B106" i="10"/>
  <c r="F106" i="10" s="1"/>
  <c r="G106" i="10" s="1"/>
  <c r="M353" i="37"/>
  <c r="O353" i="37" s="1"/>
  <c r="B121" i="10"/>
  <c r="E121" i="10" s="1"/>
  <c r="O345" i="37"/>
  <c r="N345" i="37"/>
  <c r="O330" i="37"/>
  <c r="N330" i="37"/>
  <c r="O334" i="37"/>
  <c r="N334" i="37"/>
  <c r="O341" i="37"/>
  <c r="N341" i="37"/>
  <c r="O302" i="37"/>
  <c r="N302" i="37"/>
  <c r="O307" i="37"/>
  <c r="N307" i="37"/>
  <c r="O357" i="37"/>
  <c r="N357" i="37"/>
  <c r="N211" i="37"/>
  <c r="O211" i="37"/>
  <c r="O204" i="37"/>
  <c r="N204" i="37"/>
  <c r="O180" i="37"/>
  <c r="N180" i="37"/>
  <c r="O221" i="37"/>
  <c r="N221" i="37"/>
  <c r="N232" i="37"/>
  <c r="O232" i="37"/>
  <c r="O216" i="37"/>
  <c r="N216" i="37"/>
  <c r="O101" i="37"/>
  <c r="N101" i="37"/>
  <c r="N49" i="37"/>
  <c r="O49" i="37"/>
  <c r="O63" i="37"/>
  <c r="N63" i="37"/>
  <c r="O71" i="37"/>
  <c r="N71" i="37"/>
  <c r="O79" i="37"/>
  <c r="N79" i="37"/>
  <c r="O87" i="37"/>
  <c r="N87" i="37"/>
  <c r="O35" i="37"/>
  <c r="N35" i="37"/>
  <c r="O42" i="37"/>
  <c r="N42" i="37"/>
  <c r="O24" i="37"/>
  <c r="N24" i="37"/>
  <c r="L57" i="6"/>
  <c r="L58" i="6" s="1"/>
  <c r="E57" i="6"/>
  <c r="E58" i="6" s="1"/>
  <c r="K57" i="6"/>
  <c r="K58" i="6" s="1"/>
  <c r="J57" i="6"/>
  <c r="J58" i="6" s="1"/>
  <c r="I57" i="6"/>
  <c r="I58" i="6" s="1"/>
  <c r="H57" i="6"/>
  <c r="H58" i="6" s="1"/>
  <c r="G57" i="6"/>
  <c r="G58" i="6" s="1"/>
  <c r="F57" i="6"/>
  <c r="F58" i="6" s="1"/>
  <c r="AY248" i="25"/>
  <c r="AZ248" i="25" s="1"/>
  <c r="BA248" i="25" s="1"/>
  <c r="BB248" i="25" s="1"/>
  <c r="BC248" i="25" s="1"/>
  <c r="BD248" i="25" s="1"/>
  <c r="BE248" i="25" s="1"/>
  <c r="BF248" i="25" s="1"/>
  <c r="BG248" i="25" s="1"/>
  <c r="BH248" i="25" s="1"/>
  <c r="BI248" i="25" s="1"/>
  <c r="BJ248" i="25" s="1"/>
  <c r="BK248" i="25" s="1"/>
  <c r="BL248" i="25" s="1"/>
  <c r="AX268" i="25"/>
  <c r="AU82" i="25"/>
  <c r="AU96" i="27" s="1"/>
  <c r="AU124" i="25"/>
  <c r="DM81" i="25"/>
  <c r="CW81" i="25"/>
  <c r="DU81" i="25"/>
  <c r="AW81" i="25"/>
  <c r="BQ81" i="25"/>
  <c r="BH81" i="25"/>
  <c r="BA81" i="25"/>
  <c r="DD81" i="25"/>
  <c r="AK81" i="25"/>
  <c r="U81" i="25"/>
  <c r="L81" i="25"/>
  <c r="CG81" i="25"/>
  <c r="BI81" i="25"/>
  <c r="AR81" i="25"/>
  <c r="BX81" i="25"/>
  <c r="AY81" i="25"/>
  <c r="DK81" i="25"/>
  <c r="DT81" i="25"/>
  <c r="AB81" i="25"/>
  <c r="CE81" i="25"/>
  <c r="CU81" i="25"/>
  <c r="AI81" i="25"/>
  <c r="DP81" i="25"/>
  <c r="BM81" i="25"/>
  <c r="CN81" i="25"/>
  <c r="S81" i="25"/>
  <c r="T81" i="25"/>
  <c r="P81" i="25"/>
  <c r="AP81" i="25"/>
  <c r="DR81" i="25"/>
  <c r="BJ81" i="25"/>
  <c r="AQ81" i="25"/>
  <c r="AJ81" i="25"/>
  <c r="DN81" i="25"/>
  <c r="Z81" i="25"/>
  <c r="BV81" i="25"/>
  <c r="BU81" i="25"/>
  <c r="CO81" i="25"/>
  <c r="G81" i="25"/>
  <c r="AS81" i="25"/>
  <c r="CV81" i="25"/>
  <c r="I81" i="25"/>
  <c r="DE81" i="25"/>
  <c r="AA81" i="25"/>
  <c r="X81" i="25"/>
  <c r="F81" i="25"/>
  <c r="DQ81" i="25"/>
  <c r="BN81" i="25"/>
  <c r="DF81" i="25"/>
  <c r="CF81" i="25"/>
  <c r="Y81" i="25"/>
  <c r="K81" i="25"/>
  <c r="DH81" i="25"/>
  <c r="AC81" i="25"/>
  <c r="BW81" i="25"/>
  <c r="AM81" i="25"/>
  <c r="CY81" i="25"/>
  <c r="Q81" i="25"/>
  <c r="AE81" i="25"/>
  <c r="BO81" i="25"/>
  <c r="CZ81" i="25"/>
  <c r="DI81" i="25"/>
  <c r="BF81" i="25"/>
  <c r="J81" i="25"/>
  <c r="BR81" i="25"/>
  <c r="M81" i="25"/>
  <c r="V81" i="25"/>
  <c r="BP81" i="25"/>
  <c r="DA81" i="25"/>
  <c r="CA81" i="25"/>
  <c r="CH81" i="25"/>
  <c r="DB81" i="25"/>
  <c r="AG81" i="25"/>
  <c r="CS81" i="25"/>
  <c r="CQ81" i="25"/>
  <c r="AN81" i="25"/>
  <c r="CK81" i="25"/>
  <c r="AT81" i="25"/>
  <c r="DC81" i="25"/>
  <c r="BT81" i="25"/>
  <c r="CC81" i="25"/>
  <c r="CM81" i="25"/>
  <c r="DO81" i="25"/>
  <c r="CP81" i="25"/>
  <c r="CL81" i="25"/>
  <c r="DG81" i="25"/>
  <c r="N81" i="25"/>
  <c r="BZ81" i="25"/>
  <c r="W81" i="25"/>
  <c r="CI81" i="25"/>
  <c r="AF81" i="25"/>
  <c r="CR81" i="25"/>
  <c r="AO81" i="25"/>
  <c r="AX81" i="25"/>
  <c r="DJ81" i="25"/>
  <c r="DS81" i="25"/>
  <c r="BY81" i="25"/>
  <c r="CD81" i="25"/>
  <c r="BS81" i="25"/>
  <c r="CX81" i="25"/>
  <c r="H81" i="25"/>
  <c r="BC81" i="25"/>
  <c r="CB81" i="25"/>
  <c r="AL81" i="25"/>
  <c r="CT81" i="25"/>
  <c r="AD81" i="25"/>
  <c r="AV81" i="25"/>
  <c r="AH81" i="25"/>
  <c r="BL81" i="25"/>
  <c r="BB81" i="25"/>
  <c r="AZ81" i="25"/>
  <c r="AU81" i="25"/>
  <c r="BK81" i="25"/>
  <c r="DL81" i="25"/>
  <c r="R81" i="25"/>
  <c r="BD81" i="25"/>
  <c r="CJ81" i="25"/>
  <c r="BG81" i="25"/>
  <c r="O81" i="25"/>
  <c r="CR141" i="27"/>
  <c r="BE81" i="25"/>
  <c r="W141" i="27"/>
  <c r="CJ124" i="25"/>
  <c r="CJ82" i="25"/>
  <c r="CJ96" i="27" s="1"/>
  <c r="D16" i="35"/>
  <c r="E56" i="36"/>
  <c r="F56" i="36"/>
  <c r="F58" i="36" s="1"/>
  <c r="BO289" i="10"/>
  <c r="DP289" i="10"/>
  <c r="CR289" i="10"/>
  <c r="J274" i="10"/>
  <c r="CX274" i="10"/>
  <c r="CT289" i="10"/>
  <c r="AB289" i="10"/>
  <c r="BL274" i="10"/>
  <c r="CA274" i="10"/>
  <c r="CL289" i="10"/>
  <c r="BI289" i="10"/>
  <c r="AL274" i="10"/>
  <c r="AI274" i="10"/>
  <c r="CF274" i="10"/>
  <c r="CR274" i="10"/>
  <c r="DF274" i="10"/>
  <c r="BR289" i="10"/>
  <c r="J289" i="10"/>
  <c r="BJ289" i="10"/>
  <c r="AE274" i="10"/>
  <c r="X274" i="10"/>
  <c r="AP289" i="10"/>
  <c r="AT289" i="10"/>
  <c r="AR274" i="10"/>
  <c r="Y289" i="10"/>
  <c r="AG274" i="10"/>
  <c r="AM289" i="10"/>
  <c r="AD289" i="10"/>
  <c r="AG289" i="10"/>
  <c r="L274" i="10"/>
  <c r="Z274" i="10"/>
  <c r="AV289" i="10"/>
  <c r="CK289" i="10"/>
  <c r="CF289" i="10"/>
  <c r="DM289" i="10"/>
  <c r="BF289" i="10"/>
  <c r="CA289" i="10"/>
  <c r="DR289" i="10"/>
  <c r="BA289" i="10"/>
  <c r="DQ289" i="10"/>
  <c r="CD274" i="10"/>
  <c r="DK274" i="10"/>
  <c r="DM274" i="10"/>
  <c r="BD289" i="10"/>
  <c r="BF274" i="10"/>
  <c r="CQ274" i="10"/>
  <c r="BS274" i="10"/>
  <c r="BB274" i="10"/>
  <c r="BA274" i="10"/>
  <c r="BC274" i="10"/>
  <c r="BW289" i="10"/>
  <c r="AW274" i="10"/>
  <c r="BE274" i="10"/>
  <c r="CK274" i="10"/>
  <c r="AW289" i="10"/>
  <c r="BW274" i="10"/>
  <c r="D274" i="10"/>
  <c r="E281" i="10" s="1"/>
  <c r="DL274" i="10"/>
  <c r="BV274" i="10"/>
  <c r="CC289" i="10"/>
  <c r="DB289" i="10"/>
  <c r="AO274" i="10"/>
  <c r="P289" i="10"/>
  <c r="AC274" i="10"/>
  <c r="T289" i="10"/>
  <c r="AD274" i="10"/>
  <c r="T274" i="10"/>
  <c r="AP274" i="10"/>
  <c r="AF274" i="10"/>
  <c r="AA289" i="10"/>
  <c r="U274" i="10"/>
  <c r="O289" i="10"/>
  <c r="AH289" i="10"/>
  <c r="V274" i="10"/>
  <c r="Q289" i="10"/>
  <c r="N289" i="10"/>
  <c r="U289" i="10"/>
  <c r="M274" i="10"/>
  <c r="AI289" i="10"/>
  <c r="CB289" i="10"/>
  <c r="CU289" i="10"/>
  <c r="E274" i="10"/>
  <c r="CV289" i="10"/>
  <c r="BQ289" i="10"/>
  <c r="BU289" i="10"/>
  <c r="BS289" i="10"/>
  <c r="CM289" i="10"/>
  <c r="BK289" i="10"/>
  <c r="DG289" i="10"/>
  <c r="I289" i="10"/>
  <c r="CX289" i="10"/>
  <c r="DK289" i="10"/>
  <c r="DN289" i="10"/>
  <c r="DH289" i="10"/>
  <c r="CP289" i="10"/>
  <c r="BV289" i="10"/>
  <c r="BT274" i="10"/>
  <c r="CT274" i="10"/>
  <c r="G289" i="10"/>
  <c r="DB274" i="10"/>
  <c r="BH289" i="10"/>
  <c r="BJ274" i="10"/>
  <c r="AZ274" i="10"/>
  <c r="DS274" i="10"/>
  <c r="DJ274" i="10"/>
  <c r="H274" i="10"/>
  <c r="CW289" i="10"/>
  <c r="DU274" i="10"/>
  <c r="DT274" i="10"/>
  <c r="CP274" i="10"/>
  <c r="CO274" i="10"/>
  <c r="BZ274" i="10"/>
  <c r="K274" i="10"/>
  <c r="CS274" i="10"/>
  <c r="BD274" i="10"/>
  <c r="D193" i="25"/>
  <c r="J216" i="25" s="1"/>
  <c r="K216" i="25" s="1"/>
  <c r="L216" i="25" s="1"/>
  <c r="D183" i="25"/>
  <c r="J206" i="25" s="1"/>
  <c r="K206" i="25" s="1"/>
  <c r="L206" i="25" s="1"/>
  <c r="D190" i="25"/>
  <c r="J213" i="25" s="1"/>
  <c r="K213" i="25" s="1"/>
  <c r="L213" i="25" s="1"/>
  <c r="D187" i="25"/>
  <c r="J210" i="25" s="1"/>
  <c r="K210" i="25" s="1"/>
  <c r="L210" i="25" s="1"/>
  <c r="D189" i="25"/>
  <c r="J212" i="25" s="1"/>
  <c r="K212" i="25" s="1"/>
  <c r="L212" i="25" s="1"/>
  <c r="D194" i="25"/>
  <c r="D185" i="25"/>
  <c r="J208" i="25" s="1"/>
  <c r="K208" i="25" s="1"/>
  <c r="L208" i="25" s="1"/>
  <c r="D186" i="25"/>
  <c r="J209" i="25" s="1"/>
  <c r="K209" i="25" s="1"/>
  <c r="L209" i="25" s="1"/>
  <c r="D191" i="25"/>
  <c r="J214" i="25" s="1"/>
  <c r="K214" i="25" s="1"/>
  <c r="L214" i="25" s="1"/>
  <c r="D195" i="25"/>
  <c r="J218" i="25" s="1"/>
  <c r="K218" i="25" s="1"/>
  <c r="L218" i="25" s="1"/>
  <c r="D192" i="25"/>
  <c r="J215" i="25" s="1"/>
  <c r="K215" i="25" s="1"/>
  <c r="L215" i="25" s="1"/>
  <c r="D188" i="25"/>
  <c r="D184" i="25"/>
  <c r="J207" i="25" s="1"/>
  <c r="K207" i="25" s="1"/>
  <c r="L207" i="25" s="1"/>
  <c r="F82" i="25"/>
  <c r="F96" i="27" s="1"/>
  <c r="F124" i="25"/>
  <c r="CJ99" i="10"/>
  <c r="CJ178" i="10" s="1"/>
  <c r="CJ169" i="10"/>
  <c r="DS99" i="10"/>
  <c r="DS178" i="10" s="1"/>
  <c r="DS169" i="10"/>
  <c r="DR99" i="10"/>
  <c r="DR178" i="10" s="1"/>
  <c r="DR169" i="10"/>
  <c r="J169" i="10"/>
  <c r="J99" i="10"/>
  <c r="J178" i="10" s="1"/>
  <c r="R99" i="10"/>
  <c r="R178" i="10" s="1"/>
  <c r="R169" i="10"/>
  <c r="E169" i="10"/>
  <c r="D97" i="10"/>
  <c r="D169" i="10" s="1"/>
  <c r="E99" i="10"/>
  <c r="BN99" i="10"/>
  <c r="BN178" i="10" s="1"/>
  <c r="BN169" i="10"/>
  <c r="BP99" i="10"/>
  <c r="BP178" i="10" s="1"/>
  <c r="BP169" i="10"/>
  <c r="AJ99" i="10"/>
  <c r="AJ178" i="10" s="1"/>
  <c r="AJ169" i="10"/>
  <c r="AE99" i="10"/>
  <c r="AE178" i="10" s="1"/>
  <c r="AE169" i="10"/>
  <c r="DU99" i="10"/>
  <c r="DU178" i="10" s="1"/>
  <c r="DU169" i="10"/>
  <c r="CS99" i="10"/>
  <c r="CS178" i="10" s="1"/>
  <c r="CS169" i="10"/>
  <c r="CW99" i="10"/>
  <c r="CW178" i="10" s="1"/>
  <c r="CW169" i="10"/>
  <c r="AB169" i="10"/>
  <c r="AB99" i="10"/>
  <c r="AB178" i="10" s="1"/>
  <c r="CV99" i="10"/>
  <c r="CV178" i="10" s="1"/>
  <c r="CV169" i="10"/>
  <c r="O99" i="10"/>
  <c r="O178" i="10" s="1"/>
  <c r="O169" i="10"/>
  <c r="BR99" i="10"/>
  <c r="BR178" i="10" s="1"/>
  <c r="BR169" i="10"/>
  <c r="CN99" i="10"/>
  <c r="CN178" i="10" s="1"/>
  <c r="CN169" i="10"/>
  <c r="CK99" i="10"/>
  <c r="CK178" i="10" s="1"/>
  <c r="CK169" i="10"/>
  <c r="BT99" i="10"/>
  <c r="BT178" i="10" s="1"/>
  <c r="BT169" i="10"/>
  <c r="CD99" i="10"/>
  <c r="CD178" i="10" s="1"/>
  <c r="CD169" i="10"/>
  <c r="CH99" i="10"/>
  <c r="CH178" i="10" s="1"/>
  <c r="CH169" i="10"/>
  <c r="BZ99" i="10"/>
  <c r="BZ178" i="10" s="1"/>
  <c r="BZ169" i="10"/>
  <c r="AO99" i="10"/>
  <c r="AO178" i="10" s="1"/>
  <c r="AO169" i="10"/>
  <c r="DQ99" i="10"/>
  <c r="DQ178" i="10" s="1"/>
  <c r="DQ169" i="10"/>
  <c r="AQ169" i="10"/>
  <c r="AQ99" i="10"/>
  <c r="AQ178" i="10" s="1"/>
  <c r="W99" i="10"/>
  <c r="W178" i="10" s="1"/>
  <c r="W169" i="10"/>
  <c r="DH99" i="10"/>
  <c r="DH178" i="10" s="1"/>
  <c r="DH169" i="10"/>
  <c r="AT169" i="10"/>
  <c r="AT99" i="10"/>
  <c r="AT178" i="10" s="1"/>
  <c r="BX99" i="10"/>
  <c r="BX178" i="10" s="1"/>
  <c r="BX169" i="10"/>
  <c r="AL169" i="10"/>
  <c r="AL99" i="10"/>
  <c r="AL178" i="10" s="1"/>
  <c r="CZ99" i="10"/>
  <c r="CZ178" i="10" s="1"/>
  <c r="CZ169" i="10"/>
  <c r="BB99" i="10"/>
  <c r="BB178" i="10" s="1"/>
  <c r="BB169" i="10"/>
  <c r="BO99" i="10"/>
  <c r="BO178" i="10" s="1"/>
  <c r="BO169" i="10"/>
  <c r="T99" i="10"/>
  <c r="T178" i="10" s="1"/>
  <c r="T169" i="10"/>
  <c r="DI99" i="10"/>
  <c r="DI178" i="10" s="1"/>
  <c r="DI169" i="10"/>
  <c r="CI99" i="10"/>
  <c r="CI178" i="10" s="1"/>
  <c r="CI169" i="10"/>
  <c r="AF99" i="10"/>
  <c r="AF178" i="10" s="1"/>
  <c r="AF169" i="10"/>
  <c r="K169" i="10"/>
  <c r="K99" i="10"/>
  <c r="K178" i="10" s="1"/>
  <c r="BC99" i="10"/>
  <c r="BC178" i="10" s="1"/>
  <c r="BC169" i="10"/>
  <c r="AY169" i="10"/>
  <c r="AY99" i="10"/>
  <c r="AY178" i="10" s="1"/>
  <c r="G99" i="10"/>
  <c r="G178" i="10" s="1"/>
  <c r="G169" i="10"/>
  <c r="BM99" i="10"/>
  <c r="BM178" i="10" s="1"/>
  <c r="BM169" i="10"/>
  <c r="Z169" i="10"/>
  <c r="Z99" i="10"/>
  <c r="Z178" i="10" s="1"/>
  <c r="AC99" i="10"/>
  <c r="AC178" i="10" s="1"/>
  <c r="AC169" i="10"/>
  <c r="DA99" i="10"/>
  <c r="DA178" i="10" s="1"/>
  <c r="DA169" i="10"/>
  <c r="X169" i="10"/>
  <c r="X99" i="10"/>
  <c r="X178" i="10" s="1"/>
  <c r="BH99" i="10"/>
  <c r="BH178" i="10" s="1"/>
  <c r="BH169" i="10"/>
  <c r="DJ99" i="10"/>
  <c r="DJ178" i="10" s="1"/>
  <c r="DJ169" i="10"/>
  <c r="AI99" i="10"/>
  <c r="AI178" i="10" s="1"/>
  <c r="AI169" i="10"/>
  <c r="BV169" i="10"/>
  <c r="BV99" i="10"/>
  <c r="BV178" i="10" s="1"/>
  <c r="AK169" i="10"/>
  <c r="AK99" i="10"/>
  <c r="AK178" i="10" s="1"/>
  <c r="CR99" i="10"/>
  <c r="CR178" i="10" s="1"/>
  <c r="CR169" i="10"/>
  <c r="AR99" i="10"/>
  <c r="AR178" i="10" s="1"/>
  <c r="AR169" i="10"/>
  <c r="DB99" i="10"/>
  <c r="DB178" i="10" s="1"/>
  <c r="DB169" i="10"/>
  <c r="CU169" i="10"/>
  <c r="CU99" i="10"/>
  <c r="CU178" i="10" s="1"/>
  <c r="CY169" i="10"/>
  <c r="CY99" i="10"/>
  <c r="CY178" i="10" s="1"/>
  <c r="CT99" i="10"/>
  <c r="CT178" i="10" s="1"/>
  <c r="CT169" i="10"/>
  <c r="AN99" i="10"/>
  <c r="AN178" i="10" s="1"/>
  <c r="AN169" i="10"/>
  <c r="BY99" i="10"/>
  <c r="BY178" i="10" s="1"/>
  <c r="BY169" i="10"/>
  <c r="P169" i="10"/>
  <c r="P99" i="10"/>
  <c r="P178" i="10" s="1"/>
  <c r="BI99" i="10"/>
  <c r="BI178" i="10" s="1"/>
  <c r="BI169" i="10"/>
  <c r="BA99" i="10"/>
  <c r="BA178" i="10" s="1"/>
  <c r="BA169" i="10"/>
  <c r="BK99" i="10"/>
  <c r="BK178" i="10" s="1"/>
  <c r="BK169" i="10"/>
  <c r="CA99" i="10"/>
  <c r="CA178" i="10" s="1"/>
  <c r="CA169" i="10"/>
  <c r="I99" i="10"/>
  <c r="I178" i="10" s="1"/>
  <c r="I169" i="10"/>
  <c r="CQ99" i="10"/>
  <c r="CQ178" i="10" s="1"/>
  <c r="CQ169" i="10"/>
  <c r="BF99" i="10"/>
  <c r="BF178" i="10" s="1"/>
  <c r="BF169" i="10"/>
  <c r="CX99" i="10"/>
  <c r="CX178" i="10" s="1"/>
  <c r="CX169" i="10"/>
  <c r="DK99" i="10"/>
  <c r="DK178" i="10" s="1"/>
  <c r="DK169" i="10"/>
  <c r="AX99" i="10"/>
  <c r="AX178" i="10" s="1"/>
  <c r="AX169" i="10"/>
  <c r="BG99" i="10"/>
  <c r="BG178" i="10" s="1"/>
  <c r="BG169" i="10"/>
  <c r="BE99" i="10"/>
  <c r="BE178" i="10" s="1"/>
  <c r="BE169" i="10"/>
  <c r="BS169" i="10"/>
  <c r="BS99" i="10"/>
  <c r="BS178" i="10" s="1"/>
  <c r="U99" i="10"/>
  <c r="U178" i="10" s="1"/>
  <c r="U169" i="10"/>
  <c r="CO99" i="10"/>
  <c r="CO178" i="10" s="1"/>
  <c r="CO169" i="10"/>
  <c r="AU169" i="10"/>
  <c r="AU99" i="10"/>
  <c r="AU178" i="10" s="1"/>
  <c r="L141" i="27"/>
  <c r="L104" i="27"/>
  <c r="AZ104" i="27"/>
  <c r="AZ141" i="27"/>
  <c r="DJ104" i="27"/>
  <c r="DJ141" i="27"/>
  <c r="BZ104" i="27"/>
  <c r="BZ141" i="27"/>
  <c r="C196" i="25"/>
  <c r="F199" i="25"/>
  <c r="G199" i="25" s="1"/>
  <c r="H199" i="25" s="1"/>
  <c r="I199" i="25" s="1"/>
  <c r="J199" i="25" s="1"/>
  <c r="K199" i="25" s="1"/>
  <c r="L199" i="25" s="1"/>
  <c r="M199" i="25" s="1"/>
  <c r="N199" i="25" s="1"/>
  <c r="O199" i="25" s="1"/>
  <c r="P199" i="25" s="1"/>
  <c r="Q199" i="25" s="1"/>
  <c r="R199" i="25" s="1"/>
  <c r="S199" i="25" s="1"/>
  <c r="T199" i="25" s="1"/>
  <c r="U199" i="25" s="1"/>
  <c r="V199" i="25" s="1"/>
  <c r="W199" i="25" s="1"/>
  <c r="X199" i="25" s="1"/>
  <c r="Y199" i="25" s="1"/>
  <c r="Z199" i="25" s="1"/>
  <c r="AA199" i="25" s="1"/>
  <c r="AB199" i="25" s="1"/>
  <c r="AC199" i="25" s="1"/>
  <c r="AD199" i="25" s="1"/>
  <c r="AE199" i="25" s="1"/>
  <c r="AF199" i="25" s="1"/>
  <c r="AG199" i="25" s="1"/>
  <c r="AH199" i="25" s="1"/>
  <c r="AI199" i="25" s="1"/>
  <c r="AJ199" i="25" s="1"/>
  <c r="AK199" i="25" s="1"/>
  <c r="AL199" i="25" s="1"/>
  <c r="AM199" i="25" s="1"/>
  <c r="AN199" i="25" s="1"/>
  <c r="AO199" i="25" s="1"/>
  <c r="AP199" i="25" s="1"/>
  <c r="AQ199" i="25" s="1"/>
  <c r="AR199" i="25" s="1"/>
  <c r="AS199" i="25" s="1"/>
  <c r="AT199" i="25" s="1"/>
  <c r="AU199" i="25" s="1"/>
  <c r="AA141" i="27"/>
  <c r="AA104" i="27"/>
  <c r="N141" i="27"/>
  <c r="N104" i="27"/>
  <c r="M141" i="27"/>
  <c r="M104" i="27"/>
  <c r="BV104" i="27"/>
  <c r="BV141" i="27"/>
  <c r="AC141" i="27"/>
  <c r="AC104" i="27"/>
  <c r="AS141" i="27"/>
  <c r="AS104" i="27"/>
  <c r="AO141" i="27"/>
  <c r="AO104" i="27"/>
  <c r="CP104" i="27"/>
  <c r="CP141" i="27"/>
  <c r="DK141" i="27"/>
  <c r="DK104" i="27"/>
  <c r="BE104" i="27"/>
  <c r="BE141" i="27"/>
  <c r="AX104" i="27"/>
  <c r="AX141" i="27"/>
  <c r="J104" i="27"/>
  <c r="J141" i="27"/>
  <c r="DG104" i="27"/>
  <c r="DG141" i="27"/>
  <c r="AH141" i="27"/>
  <c r="AH104" i="27"/>
  <c r="Q141" i="27"/>
  <c r="Q104" i="27"/>
  <c r="BC104" i="27"/>
  <c r="BC141" i="27"/>
  <c r="N169" i="10"/>
  <c r="N99" i="10"/>
  <c r="N178" i="10" s="1"/>
  <c r="DN99" i="10"/>
  <c r="DN178" i="10" s="1"/>
  <c r="DN169" i="10"/>
  <c r="DE169" i="10"/>
  <c r="DE99" i="10"/>
  <c r="DE178" i="10" s="1"/>
  <c r="DM99" i="10"/>
  <c r="DM178" i="10" s="1"/>
  <c r="DM169" i="10"/>
  <c r="AM99" i="10"/>
  <c r="AM178" i="10" s="1"/>
  <c r="AM169" i="10"/>
  <c r="DP99" i="10"/>
  <c r="DP178" i="10" s="1"/>
  <c r="DP169" i="10"/>
  <c r="CP99" i="10"/>
  <c r="CP178" i="10" s="1"/>
  <c r="CP169" i="10"/>
  <c r="AP99" i="10"/>
  <c r="AP178" i="10" s="1"/>
  <c r="AP169" i="10"/>
  <c r="CB99" i="10"/>
  <c r="CB178" i="10" s="1"/>
  <c r="CB169" i="10"/>
  <c r="DC99" i="10"/>
  <c r="DC178" i="10" s="1"/>
  <c r="DC169" i="10"/>
  <c r="CM104" i="27"/>
  <c r="CM141" i="27"/>
  <c r="DQ104" i="27"/>
  <c r="DQ141" i="27"/>
  <c r="DO104" i="27"/>
  <c r="DO141" i="27"/>
  <c r="CE104" i="27"/>
  <c r="CE141" i="27"/>
  <c r="CI104" i="27"/>
  <c r="CI141" i="27"/>
  <c r="AY104" i="27"/>
  <c r="AY141" i="27"/>
  <c r="AU141" i="27"/>
  <c r="AU104" i="27"/>
  <c r="CY104" i="27"/>
  <c r="CY141" i="27"/>
  <c r="BW99" i="10"/>
  <c r="BW178" i="10" s="1"/>
  <c r="BW169" i="10"/>
  <c r="AV268" i="25"/>
  <c r="AV52" i="25" s="1"/>
  <c r="DO169" i="10"/>
  <c r="DO99" i="10"/>
  <c r="DO178" i="10" s="1"/>
  <c r="BK141" i="27"/>
  <c r="BK104" i="27"/>
  <c r="AI141" i="27"/>
  <c r="AI104" i="27"/>
  <c r="AK141" i="27"/>
  <c r="AK104" i="27"/>
  <c r="DI104" i="27"/>
  <c r="DI141" i="27"/>
  <c r="BY104" i="27"/>
  <c r="BY141" i="27"/>
  <c r="CL104" i="27"/>
  <c r="CL141" i="27"/>
  <c r="BG104" i="27"/>
  <c r="BG141" i="27"/>
  <c r="BI104" i="27"/>
  <c r="BI141" i="27"/>
  <c r="CA104" i="27"/>
  <c r="CA141" i="27"/>
  <c r="BB141" i="27"/>
  <c r="BB104" i="27"/>
  <c r="DT141" i="27"/>
  <c r="DT104" i="27"/>
  <c r="CQ104" i="27"/>
  <c r="CQ141" i="27"/>
  <c r="BL104" i="27"/>
  <c r="BL141" i="27"/>
  <c r="CH141" i="27"/>
  <c r="CH104" i="27"/>
  <c r="AQ141" i="27"/>
  <c r="AQ104" i="27"/>
  <c r="CM99" i="10"/>
  <c r="CM178" i="10" s="1"/>
  <c r="CM169" i="10"/>
  <c r="Y169" i="10"/>
  <c r="Y99" i="10"/>
  <c r="Y178" i="10" s="1"/>
  <c r="M99" i="10"/>
  <c r="M178" i="10" s="1"/>
  <c r="M169" i="10"/>
  <c r="DD99" i="10"/>
  <c r="DD178" i="10" s="1"/>
  <c r="DD169" i="10"/>
  <c r="AD169" i="10"/>
  <c r="AD99" i="10"/>
  <c r="AD178" i="10" s="1"/>
  <c r="BD169" i="10"/>
  <c r="BD99" i="10"/>
  <c r="BD178" i="10" s="1"/>
  <c r="CE99" i="10"/>
  <c r="CE178" i="10" s="1"/>
  <c r="CE169" i="10"/>
  <c r="BQ99" i="10"/>
  <c r="BQ178" i="10" s="1"/>
  <c r="BQ169" i="10"/>
  <c r="V99" i="10"/>
  <c r="V178" i="10" s="1"/>
  <c r="V169" i="10"/>
  <c r="BH104" i="27"/>
  <c r="BH141" i="27"/>
  <c r="I141" i="27"/>
  <c r="I104" i="27"/>
  <c r="DM141" i="27"/>
  <c r="DM104" i="27"/>
  <c r="AJ141" i="27"/>
  <c r="AJ104" i="27"/>
  <c r="CZ104" i="27"/>
  <c r="CZ141" i="27"/>
  <c r="DC104" i="27"/>
  <c r="DC141" i="27"/>
  <c r="CD104" i="27"/>
  <c r="CD141" i="27"/>
  <c r="BS141" i="27"/>
  <c r="BS104" i="27"/>
  <c r="CC169" i="10"/>
  <c r="CC99" i="10"/>
  <c r="CC178" i="10" s="1"/>
  <c r="H99" i="10"/>
  <c r="H178" i="10" s="1"/>
  <c r="H169" i="10"/>
  <c r="BL99" i="10"/>
  <c r="BL178" i="10" s="1"/>
  <c r="BL169" i="10"/>
  <c r="DG99" i="10"/>
  <c r="DG178" i="10" s="1"/>
  <c r="DG169" i="10"/>
  <c r="BA141" i="27"/>
  <c r="BA104" i="27"/>
  <c r="DP104" i="27"/>
  <c r="DP141" i="27"/>
  <c r="S169" i="10"/>
  <c r="S99" i="10"/>
  <c r="S178" i="10" s="1"/>
  <c r="L99" i="10"/>
  <c r="L178" i="10" s="1"/>
  <c r="L169" i="10"/>
  <c r="CF99" i="10"/>
  <c r="CF178" i="10" s="1"/>
  <c r="CF169" i="10"/>
  <c r="CB141" i="27"/>
  <c r="CB104" i="27"/>
  <c r="BW104" i="27"/>
  <c r="BW141" i="27"/>
  <c r="BN141" i="27"/>
  <c r="BN104" i="27"/>
  <c r="O141" i="27"/>
  <c r="O104" i="27"/>
  <c r="DT99" i="10"/>
  <c r="DT178" i="10" s="1"/>
  <c r="DT169" i="10"/>
  <c r="AH169" i="10"/>
  <c r="AH99" i="10"/>
  <c r="AH178" i="10" s="1"/>
  <c r="AV169" i="10"/>
  <c r="AV99" i="10"/>
  <c r="AV178" i="10" s="1"/>
  <c r="DL99" i="10"/>
  <c r="DL178" i="10" s="1"/>
  <c r="DL169" i="10"/>
  <c r="BU99" i="10"/>
  <c r="BU178" i="10" s="1"/>
  <c r="BU169" i="10"/>
  <c r="AS169" i="10"/>
  <c r="AS99" i="10"/>
  <c r="AS178" i="10" s="1"/>
  <c r="BU104" i="27"/>
  <c r="BU141" i="27"/>
  <c r="CW104" i="27"/>
  <c r="CW141" i="27"/>
  <c r="AD141" i="27"/>
  <c r="AD104" i="27"/>
  <c r="CF104" i="27"/>
  <c r="CF141" i="27"/>
  <c r="DB104" i="27"/>
  <c r="DB141" i="27"/>
  <c r="BX104" i="27"/>
  <c r="BX141" i="27"/>
  <c r="DN141" i="27"/>
  <c r="DN104" i="27"/>
  <c r="BQ104" i="27"/>
  <c r="BQ141" i="27"/>
  <c r="K104" i="27"/>
  <c r="K141" i="27"/>
  <c r="T141" i="27"/>
  <c r="T104" i="27"/>
  <c r="X141" i="27"/>
  <c r="X104" i="27"/>
  <c r="R141" i="27"/>
  <c r="R104" i="27"/>
  <c r="AV141" i="27"/>
  <c r="AV104" i="27"/>
  <c r="W104" i="27"/>
  <c r="G104" i="27"/>
  <c r="G141" i="27"/>
  <c r="AW104" i="27"/>
  <c r="AW141" i="27"/>
  <c r="CO104" i="27"/>
  <c r="CO141" i="27"/>
  <c r="CG99" i="10"/>
  <c r="CG178" i="10" s="1"/>
  <c r="CG169" i="10"/>
  <c r="AZ99" i="10"/>
  <c r="AZ178" i="10" s="1"/>
  <c r="AZ169" i="10"/>
  <c r="F169" i="10"/>
  <c r="F99" i="10"/>
  <c r="F178" i="10" s="1"/>
  <c r="AG169" i="10"/>
  <c r="AG99" i="10"/>
  <c r="AG178" i="10" s="1"/>
  <c r="BJ99" i="10"/>
  <c r="BJ178" i="10" s="1"/>
  <c r="BJ169" i="10"/>
  <c r="Q99" i="10"/>
  <c r="Q178" i="10" s="1"/>
  <c r="Q169" i="10"/>
  <c r="AW169" i="10"/>
  <c r="AW99" i="10"/>
  <c r="AW178" i="10" s="1"/>
  <c r="DF141" i="27"/>
  <c r="DF104" i="27"/>
  <c r="BT141" i="27"/>
  <c r="BT104" i="27"/>
  <c r="CL99" i="10"/>
  <c r="CL178" i="10" s="1"/>
  <c r="CL169" i="10"/>
  <c r="DU141" i="27"/>
  <c r="DU104" i="27"/>
  <c r="AA99" i="10"/>
  <c r="AA178" i="10" s="1"/>
  <c r="AA169" i="10"/>
  <c r="DF99" i="10"/>
  <c r="DF178" i="10" s="1"/>
  <c r="DF169" i="10"/>
  <c r="U141" i="27"/>
  <c r="U104" i="27"/>
  <c r="DS104" i="27"/>
  <c r="DS141" i="27"/>
  <c r="AN141" i="27"/>
  <c r="AN104" i="27"/>
  <c r="AR141" i="27"/>
  <c r="AR104" i="27"/>
  <c r="P141" i="27"/>
  <c r="P104" i="27"/>
  <c r="AP141" i="27"/>
  <c r="AP104" i="27"/>
  <c r="F104" i="27"/>
  <c r="F141" i="27"/>
  <c r="BJ141" i="27"/>
  <c r="BJ104" i="27"/>
  <c r="DH104" i="27"/>
  <c r="DH141" i="27"/>
  <c r="AE141" i="27"/>
  <c r="AE104" i="27"/>
  <c r="DR141" i="27"/>
  <c r="DR104" i="27"/>
  <c r="DD104" i="27"/>
  <c r="DD141" i="27"/>
  <c r="CC104" i="27"/>
  <c r="CC141" i="27"/>
  <c r="AB141" i="27"/>
  <c r="AB104" i="27"/>
  <c r="S141" i="27"/>
  <c r="S104" i="27"/>
  <c r="BP141" i="27"/>
  <c r="BP104" i="27"/>
  <c r="CG141" i="27"/>
  <c r="CG104" i="27"/>
  <c r="DA141" i="27"/>
  <c r="DA104" i="27"/>
  <c r="AF141" i="27"/>
  <c r="AF104" i="27"/>
  <c r="AL141" i="27"/>
  <c r="AL104" i="27"/>
  <c r="BM104" i="27"/>
  <c r="BM141" i="27"/>
  <c r="CK104" i="27"/>
  <c r="CK141" i="27"/>
  <c r="DE141" i="27"/>
  <c r="DE104" i="27"/>
  <c r="AM141" i="27"/>
  <c r="AM104" i="27"/>
  <c r="CT104" i="27"/>
  <c r="CT141" i="27"/>
  <c r="CU104" i="27"/>
  <c r="CU141" i="27"/>
  <c r="CN104" i="27"/>
  <c r="CN141" i="27"/>
  <c r="DL104" i="27"/>
  <c r="DL141" i="27"/>
  <c r="CX141" i="27"/>
  <c r="CX104" i="27"/>
  <c r="CV104" i="27"/>
  <c r="CV141" i="27"/>
  <c r="Y141" i="27"/>
  <c r="Y104" i="27"/>
  <c r="CJ104" i="27"/>
  <c r="CJ141" i="27"/>
  <c r="AG141" i="27"/>
  <c r="AG104" i="27"/>
  <c r="AT141" i="27"/>
  <c r="AT104" i="27"/>
  <c r="H104" i="27"/>
  <c r="H141" i="27"/>
  <c r="BR104" i="27"/>
  <c r="BR141" i="27"/>
  <c r="BF104" i="27"/>
  <c r="BF141" i="27"/>
  <c r="BD104" i="27"/>
  <c r="BD141" i="27"/>
  <c r="CS104" i="27"/>
  <c r="CS141" i="27"/>
  <c r="BO104" i="27"/>
  <c r="BO141" i="27"/>
  <c r="Z141" i="27"/>
  <c r="Z104" i="27"/>
  <c r="V141" i="27"/>
  <c r="V104" i="27"/>
  <c r="G15" i="32" l="1"/>
  <c r="F16" i="32"/>
  <c r="F22" i="32"/>
  <c r="F24" i="32" s="1"/>
  <c r="BM248" i="25"/>
  <c r="BN248" i="25" s="1"/>
  <c r="BO248" i="25" s="1"/>
  <c r="BP248" i="25" s="1"/>
  <c r="BQ248" i="25" s="1"/>
  <c r="BR248" i="25" s="1"/>
  <c r="BL268" i="25"/>
  <c r="M194" i="25"/>
  <c r="J217" i="25"/>
  <c r="K217" i="25" s="1"/>
  <c r="L217" i="25" s="1"/>
  <c r="M217" i="25" s="1"/>
  <c r="N217" i="25" s="1"/>
  <c r="O217" i="25" s="1"/>
  <c r="P217" i="25" s="1"/>
  <c r="Q217" i="25" s="1"/>
  <c r="R217" i="25" s="1"/>
  <c r="S217" i="25" s="1"/>
  <c r="T217" i="25" s="1"/>
  <c r="U217" i="25" s="1"/>
  <c r="V217" i="25" s="1"/>
  <c r="W217" i="25" s="1"/>
  <c r="X217" i="25" s="1"/>
  <c r="Y217" i="25" s="1"/>
  <c r="Z217" i="25" s="1"/>
  <c r="AA217" i="25" s="1"/>
  <c r="AB217" i="25" s="1"/>
  <c r="AC217" i="25" s="1"/>
  <c r="AD217" i="25" s="1"/>
  <c r="AE217" i="25" s="1"/>
  <c r="AF217" i="25" s="1"/>
  <c r="AG217" i="25" s="1"/>
  <c r="AH217" i="25" s="1"/>
  <c r="AI217" i="25" s="1"/>
  <c r="AJ217" i="25" s="1"/>
  <c r="AK217" i="25" s="1"/>
  <c r="AL217" i="25" s="1"/>
  <c r="AM217" i="25" s="1"/>
  <c r="AN217" i="25" s="1"/>
  <c r="AO217" i="25" s="1"/>
  <c r="AP217" i="25" s="1"/>
  <c r="AQ217" i="25" s="1"/>
  <c r="AR217" i="25" s="1"/>
  <c r="AS217" i="25" s="1"/>
  <c r="AT217" i="25" s="1"/>
  <c r="AU217" i="25" s="1"/>
  <c r="AV217" i="25" s="1"/>
  <c r="AW217" i="25" s="1"/>
  <c r="AX217" i="25" s="1"/>
  <c r="AY217" i="25" s="1"/>
  <c r="AZ217" i="25" s="1"/>
  <c r="BA217" i="25" s="1"/>
  <c r="BB217" i="25" s="1"/>
  <c r="BC217" i="25" s="1"/>
  <c r="BD217" i="25" s="1"/>
  <c r="BE217" i="25" s="1"/>
  <c r="BF217" i="25" s="1"/>
  <c r="BG217" i="25" s="1"/>
  <c r="BH217" i="25" s="1"/>
  <c r="BI217" i="25" s="1"/>
  <c r="BJ217" i="25" s="1"/>
  <c r="BK217" i="25" s="1"/>
  <c r="BL217" i="25" s="1"/>
  <c r="BM217" i="25" s="1"/>
  <c r="BN217" i="25" s="1"/>
  <c r="BO217" i="25" s="1"/>
  <c r="BP217" i="25" s="1"/>
  <c r="BQ217" i="25" s="1"/>
  <c r="BR217" i="25" s="1"/>
  <c r="BS217" i="25" s="1"/>
  <c r="BT217" i="25" s="1"/>
  <c r="BU217" i="25" s="1"/>
  <c r="BV217" i="25" s="1"/>
  <c r="BW217" i="25" s="1"/>
  <c r="BX217" i="25" s="1"/>
  <c r="BY217" i="25" s="1"/>
  <c r="BZ217" i="25" s="1"/>
  <c r="CA217" i="25" s="1"/>
  <c r="CB217" i="25" s="1"/>
  <c r="CC217" i="25" s="1"/>
  <c r="CD217" i="25" s="1"/>
  <c r="CE217" i="25" s="1"/>
  <c r="CF217" i="25" s="1"/>
  <c r="CG217" i="25" s="1"/>
  <c r="CH217" i="25" s="1"/>
  <c r="CI217" i="25" s="1"/>
  <c r="CJ217" i="25" s="1"/>
  <c r="CK217" i="25" s="1"/>
  <c r="CL217" i="25" s="1"/>
  <c r="CM217" i="25" s="1"/>
  <c r="CN217" i="25" s="1"/>
  <c r="CO217" i="25" s="1"/>
  <c r="CP217" i="25" s="1"/>
  <c r="CQ217" i="25" s="1"/>
  <c r="CR217" i="25" s="1"/>
  <c r="CS217" i="25" s="1"/>
  <c r="CT217" i="25" s="1"/>
  <c r="CU217" i="25" s="1"/>
  <c r="CV217" i="25" s="1"/>
  <c r="CW217" i="25" s="1"/>
  <c r="CX217" i="25" s="1"/>
  <c r="CY217" i="25" s="1"/>
  <c r="CZ217" i="25" s="1"/>
  <c r="DA217" i="25" s="1"/>
  <c r="DB217" i="25" s="1"/>
  <c r="DC217" i="25" s="1"/>
  <c r="DD217" i="25" s="1"/>
  <c r="DE217" i="25" s="1"/>
  <c r="DF217" i="25" s="1"/>
  <c r="DG217" i="25" s="1"/>
  <c r="DH217" i="25" s="1"/>
  <c r="DI217" i="25" s="1"/>
  <c r="DJ217" i="25" s="1"/>
  <c r="DK217" i="25" s="1"/>
  <c r="DL217" i="25" s="1"/>
  <c r="DM217" i="25" s="1"/>
  <c r="DN217" i="25" s="1"/>
  <c r="DO217" i="25" s="1"/>
  <c r="DP217" i="25" s="1"/>
  <c r="DQ217" i="25" s="1"/>
  <c r="DR217" i="25" s="1"/>
  <c r="DS217" i="25" s="1"/>
  <c r="DT217" i="25" s="1"/>
  <c r="DU217" i="25" s="1"/>
  <c r="M188" i="25"/>
  <c r="J211" i="25"/>
  <c r="K211" i="25" s="1"/>
  <c r="L211" i="25" s="1"/>
  <c r="M211" i="25" s="1"/>
  <c r="N211" i="25" s="1"/>
  <c r="O211" i="25" s="1"/>
  <c r="P211" i="25" s="1"/>
  <c r="Q211" i="25" s="1"/>
  <c r="R211" i="25" s="1"/>
  <c r="S211" i="25" s="1"/>
  <c r="T211" i="25" s="1"/>
  <c r="U211" i="25" s="1"/>
  <c r="V211" i="25" s="1"/>
  <c r="W211" i="25" s="1"/>
  <c r="X211" i="25" s="1"/>
  <c r="Y211" i="25" s="1"/>
  <c r="Z211" i="25" s="1"/>
  <c r="AA211" i="25" s="1"/>
  <c r="AB211" i="25" s="1"/>
  <c r="AC211" i="25" s="1"/>
  <c r="AD211" i="25" s="1"/>
  <c r="AE211" i="25" s="1"/>
  <c r="AF211" i="25" s="1"/>
  <c r="AG211" i="25" s="1"/>
  <c r="AH211" i="25" s="1"/>
  <c r="AI211" i="25" s="1"/>
  <c r="AJ211" i="25" s="1"/>
  <c r="AK211" i="25" s="1"/>
  <c r="AL211" i="25" s="1"/>
  <c r="AM211" i="25" s="1"/>
  <c r="AN211" i="25" s="1"/>
  <c r="AO211" i="25" s="1"/>
  <c r="AP211" i="25" s="1"/>
  <c r="AQ211" i="25" s="1"/>
  <c r="AR211" i="25" s="1"/>
  <c r="AS211" i="25" s="1"/>
  <c r="AT211" i="25" s="1"/>
  <c r="AU211" i="25" s="1"/>
  <c r="AV211" i="25" s="1"/>
  <c r="AW211" i="25" s="1"/>
  <c r="AX211" i="25" s="1"/>
  <c r="AY211" i="25" s="1"/>
  <c r="AZ211" i="25" s="1"/>
  <c r="BA211" i="25" s="1"/>
  <c r="BB211" i="25" s="1"/>
  <c r="BC211" i="25" s="1"/>
  <c r="BD211" i="25" s="1"/>
  <c r="BE211" i="25" s="1"/>
  <c r="BF211" i="25" s="1"/>
  <c r="BG211" i="25" s="1"/>
  <c r="BH211" i="25" s="1"/>
  <c r="BI211" i="25" s="1"/>
  <c r="BJ211" i="25" s="1"/>
  <c r="BK211" i="25" s="1"/>
  <c r="BL211" i="25" s="1"/>
  <c r="BM211" i="25" s="1"/>
  <c r="BN211" i="25" s="1"/>
  <c r="BO211" i="25" s="1"/>
  <c r="BP211" i="25" s="1"/>
  <c r="BQ211" i="25" s="1"/>
  <c r="BR211" i="25" s="1"/>
  <c r="BS211" i="25" s="1"/>
  <c r="BT211" i="25" s="1"/>
  <c r="BU211" i="25" s="1"/>
  <c r="BV211" i="25" s="1"/>
  <c r="BW211" i="25" s="1"/>
  <c r="BX211" i="25" s="1"/>
  <c r="BY211" i="25" s="1"/>
  <c r="BZ211" i="25" s="1"/>
  <c r="CA211" i="25" s="1"/>
  <c r="CB211" i="25" s="1"/>
  <c r="CC211" i="25" s="1"/>
  <c r="CD211" i="25" s="1"/>
  <c r="CE211" i="25" s="1"/>
  <c r="CF211" i="25" s="1"/>
  <c r="CG211" i="25" s="1"/>
  <c r="CH211" i="25" s="1"/>
  <c r="CI211" i="25" s="1"/>
  <c r="CJ211" i="25" s="1"/>
  <c r="CK211" i="25" s="1"/>
  <c r="CL211" i="25" s="1"/>
  <c r="CM211" i="25" s="1"/>
  <c r="CN211" i="25" s="1"/>
  <c r="CO211" i="25" s="1"/>
  <c r="CP211" i="25" s="1"/>
  <c r="CQ211" i="25" s="1"/>
  <c r="CR211" i="25" s="1"/>
  <c r="CS211" i="25" s="1"/>
  <c r="CT211" i="25" s="1"/>
  <c r="CU211" i="25" s="1"/>
  <c r="CV211" i="25" s="1"/>
  <c r="CW211" i="25" s="1"/>
  <c r="CX211" i="25" s="1"/>
  <c r="CY211" i="25" s="1"/>
  <c r="CZ211" i="25" s="1"/>
  <c r="DA211" i="25" s="1"/>
  <c r="DB211" i="25" s="1"/>
  <c r="DC211" i="25" s="1"/>
  <c r="DD211" i="25" s="1"/>
  <c r="DE211" i="25" s="1"/>
  <c r="DF211" i="25" s="1"/>
  <c r="DG211" i="25" s="1"/>
  <c r="DH211" i="25" s="1"/>
  <c r="DI211" i="25" s="1"/>
  <c r="DJ211" i="25" s="1"/>
  <c r="DK211" i="25" s="1"/>
  <c r="DL211" i="25" s="1"/>
  <c r="DM211" i="25" s="1"/>
  <c r="DN211" i="25" s="1"/>
  <c r="DO211" i="25" s="1"/>
  <c r="DP211" i="25" s="1"/>
  <c r="DQ211" i="25" s="1"/>
  <c r="DR211" i="25" s="1"/>
  <c r="DS211" i="25" s="1"/>
  <c r="DT211" i="25" s="1"/>
  <c r="DU211" i="25" s="1"/>
  <c r="F112" i="10"/>
  <c r="E112" i="10"/>
  <c r="O194" i="37"/>
  <c r="E25" i="2"/>
  <c r="N198" i="37"/>
  <c r="O168" i="37"/>
  <c r="O1492" i="37"/>
  <c r="N1819" i="37"/>
  <c r="O1744" i="37"/>
  <c r="O1282" i="37"/>
  <c r="N1744" i="37"/>
  <c r="N313" i="37"/>
  <c r="N1492" i="37"/>
  <c r="O1819" i="37"/>
  <c r="O736" i="37"/>
  <c r="O1634" i="37"/>
  <c r="O1652" i="37" s="1"/>
  <c r="N1634" i="37"/>
  <c r="N1652" i="37" s="1"/>
  <c r="N736" i="37"/>
  <c r="N1438" i="37"/>
  <c r="O1438" i="37"/>
  <c r="N1174" i="37"/>
  <c r="O865" i="37"/>
  <c r="O894" i="37" s="1"/>
  <c r="N865" i="37"/>
  <c r="N894" i="37" s="1"/>
  <c r="O1174" i="37"/>
  <c r="O1061" i="37"/>
  <c r="O1086" i="37" s="1"/>
  <c r="N1061" i="37"/>
  <c r="N1086" i="37" s="1"/>
  <c r="N1282" i="37"/>
  <c r="N602" i="37"/>
  <c r="N353" i="37"/>
  <c r="N189" i="37"/>
  <c r="N105" i="37"/>
  <c r="O105" i="37"/>
  <c r="D58" i="6"/>
  <c r="D7" i="29" s="1"/>
  <c r="BO268" i="25"/>
  <c r="AX52" i="25"/>
  <c r="AX82" i="25" s="1"/>
  <c r="AX96" i="27" s="1"/>
  <c r="AX124" i="25"/>
  <c r="CL268" i="25"/>
  <c r="AV199" i="25"/>
  <c r="AW199" i="25" s="1"/>
  <c r="AX199" i="25" s="1"/>
  <c r="AU125" i="25"/>
  <c r="AU158" i="25"/>
  <c r="AU159" i="25" s="1"/>
  <c r="E191" i="25"/>
  <c r="M191" i="25"/>
  <c r="M216" i="25"/>
  <c r="N216" i="25" s="1"/>
  <c r="O216" i="25" s="1"/>
  <c r="P216" i="25" s="1"/>
  <c r="Q216" i="25" s="1"/>
  <c r="R216" i="25" s="1"/>
  <c r="S216" i="25" s="1"/>
  <c r="T216" i="25" s="1"/>
  <c r="U216" i="25" s="1"/>
  <c r="V216" i="25" s="1"/>
  <c r="W216" i="25" s="1"/>
  <c r="X216" i="25" s="1"/>
  <c r="Y216" i="25" s="1"/>
  <c r="Z216" i="25" s="1"/>
  <c r="AA216" i="25" s="1"/>
  <c r="AB216" i="25" s="1"/>
  <c r="AC216" i="25" s="1"/>
  <c r="AD216" i="25" s="1"/>
  <c r="AE216" i="25" s="1"/>
  <c r="AF216" i="25" s="1"/>
  <c r="AG216" i="25" s="1"/>
  <c r="AH216" i="25" s="1"/>
  <c r="AI216" i="25" s="1"/>
  <c r="AJ216" i="25" s="1"/>
  <c r="AK216" i="25" s="1"/>
  <c r="AL216" i="25" s="1"/>
  <c r="AM216" i="25" s="1"/>
  <c r="AN216" i="25" s="1"/>
  <c r="AO216" i="25" s="1"/>
  <c r="AP216" i="25" s="1"/>
  <c r="AQ216" i="25" s="1"/>
  <c r="AR216" i="25" s="1"/>
  <c r="AS216" i="25" s="1"/>
  <c r="AT216" i="25" s="1"/>
  <c r="AU216" i="25" s="1"/>
  <c r="AV216" i="25" s="1"/>
  <c r="AW216" i="25" s="1"/>
  <c r="AX216" i="25" s="1"/>
  <c r="AY216" i="25" s="1"/>
  <c r="AZ216" i="25" s="1"/>
  <c r="BA216" i="25" s="1"/>
  <c r="BB216" i="25" s="1"/>
  <c r="BC216" i="25" s="1"/>
  <c r="BD216" i="25" s="1"/>
  <c r="BE216" i="25" s="1"/>
  <c r="BF216" i="25" s="1"/>
  <c r="BG216" i="25" s="1"/>
  <c r="BH216" i="25" s="1"/>
  <c r="BI216" i="25" s="1"/>
  <c r="BJ216" i="25" s="1"/>
  <c r="BK216" i="25" s="1"/>
  <c r="BL216" i="25" s="1"/>
  <c r="BM216" i="25" s="1"/>
  <c r="BN216" i="25" s="1"/>
  <c r="BO216" i="25" s="1"/>
  <c r="BP216" i="25" s="1"/>
  <c r="BQ216" i="25" s="1"/>
  <c r="BR216" i="25" s="1"/>
  <c r="BS216" i="25" s="1"/>
  <c r="BT216" i="25" s="1"/>
  <c r="BU216" i="25" s="1"/>
  <c r="BV216" i="25" s="1"/>
  <c r="BW216" i="25" s="1"/>
  <c r="BX216" i="25" s="1"/>
  <c r="BY216" i="25" s="1"/>
  <c r="BZ216" i="25" s="1"/>
  <c r="CA216" i="25" s="1"/>
  <c r="CB216" i="25" s="1"/>
  <c r="CC216" i="25" s="1"/>
  <c r="CD216" i="25" s="1"/>
  <c r="CE216" i="25" s="1"/>
  <c r="CF216" i="25" s="1"/>
  <c r="CG216" i="25" s="1"/>
  <c r="CH216" i="25" s="1"/>
  <c r="CI216" i="25" s="1"/>
  <c r="CJ216" i="25" s="1"/>
  <c r="CK216" i="25" s="1"/>
  <c r="CL216" i="25" s="1"/>
  <c r="CM216" i="25" s="1"/>
  <c r="CN216" i="25" s="1"/>
  <c r="CO216" i="25" s="1"/>
  <c r="CP216" i="25" s="1"/>
  <c r="CQ216" i="25" s="1"/>
  <c r="CR216" i="25" s="1"/>
  <c r="CS216" i="25" s="1"/>
  <c r="CT216" i="25" s="1"/>
  <c r="CU216" i="25" s="1"/>
  <c r="CV216" i="25" s="1"/>
  <c r="CW216" i="25" s="1"/>
  <c r="CX216" i="25" s="1"/>
  <c r="CY216" i="25" s="1"/>
  <c r="CZ216" i="25" s="1"/>
  <c r="DA216" i="25" s="1"/>
  <c r="DB216" i="25" s="1"/>
  <c r="DC216" i="25" s="1"/>
  <c r="DD216" i="25" s="1"/>
  <c r="DE216" i="25" s="1"/>
  <c r="DF216" i="25" s="1"/>
  <c r="DG216" i="25" s="1"/>
  <c r="DH216" i="25" s="1"/>
  <c r="DI216" i="25" s="1"/>
  <c r="DJ216" i="25" s="1"/>
  <c r="DK216" i="25" s="1"/>
  <c r="DL216" i="25" s="1"/>
  <c r="DM216" i="25" s="1"/>
  <c r="DN216" i="25" s="1"/>
  <c r="DO216" i="25" s="1"/>
  <c r="DP216" i="25" s="1"/>
  <c r="DQ216" i="25" s="1"/>
  <c r="DR216" i="25" s="1"/>
  <c r="DS216" i="25" s="1"/>
  <c r="DT216" i="25" s="1"/>
  <c r="DU216" i="25" s="1"/>
  <c r="M193" i="25"/>
  <c r="H186" i="25"/>
  <c r="M186" i="25"/>
  <c r="K185" i="25"/>
  <c r="M185" i="25"/>
  <c r="K184" i="25"/>
  <c r="M184" i="25"/>
  <c r="L189" i="25"/>
  <c r="M189" i="25"/>
  <c r="K187" i="25"/>
  <c r="M187" i="25"/>
  <c r="L192" i="25"/>
  <c r="M192" i="25"/>
  <c r="F190" i="25"/>
  <c r="M190" i="25"/>
  <c r="G195" i="25"/>
  <c r="M195" i="25"/>
  <c r="G183" i="25"/>
  <c r="M183" i="25"/>
  <c r="F281" i="10"/>
  <c r="N281" i="10"/>
  <c r="V281" i="10"/>
  <c r="AD281" i="10"/>
  <c r="AL281" i="10"/>
  <c r="AT281" i="10"/>
  <c r="BB281" i="10"/>
  <c r="BJ281" i="10"/>
  <c r="BR281" i="10"/>
  <c r="BZ281" i="10"/>
  <c r="CH281" i="10"/>
  <c r="CP281" i="10"/>
  <c r="CX281" i="10"/>
  <c r="DF281" i="10"/>
  <c r="DN281" i="10"/>
  <c r="BI281" i="10"/>
  <c r="CO281" i="10"/>
  <c r="G281" i="10"/>
  <c r="O281" i="10"/>
  <c r="W281" i="10"/>
  <c r="AE281" i="10"/>
  <c r="AM281" i="10"/>
  <c r="AU281" i="10"/>
  <c r="BC281" i="10"/>
  <c r="BK281" i="10"/>
  <c r="BS281" i="10"/>
  <c r="CA281" i="10"/>
  <c r="CI281" i="10"/>
  <c r="CQ281" i="10"/>
  <c r="CY281" i="10"/>
  <c r="DG281" i="10"/>
  <c r="DO281" i="10"/>
  <c r="BA281" i="10"/>
  <c r="DM281" i="10"/>
  <c r="H281" i="10"/>
  <c r="P281" i="10"/>
  <c r="X281" i="10"/>
  <c r="AF281" i="10"/>
  <c r="AN281" i="10"/>
  <c r="AV281" i="10"/>
  <c r="BD281" i="10"/>
  <c r="BL281" i="10"/>
  <c r="BT281" i="10"/>
  <c r="CB281" i="10"/>
  <c r="CJ281" i="10"/>
  <c r="CR281" i="10"/>
  <c r="CZ281" i="10"/>
  <c r="DH281" i="10"/>
  <c r="DP281" i="10"/>
  <c r="AS281" i="10"/>
  <c r="CG281" i="10"/>
  <c r="I281" i="10"/>
  <c r="Q281" i="10"/>
  <c r="Y281" i="10"/>
  <c r="AG281" i="10"/>
  <c r="AO281" i="10"/>
  <c r="AW281" i="10"/>
  <c r="BE281" i="10"/>
  <c r="BM281" i="10"/>
  <c r="BU281" i="10"/>
  <c r="CC281" i="10"/>
  <c r="CK281" i="10"/>
  <c r="CS281" i="10"/>
  <c r="DA281" i="10"/>
  <c r="DI281" i="10"/>
  <c r="DQ281" i="10"/>
  <c r="AK281" i="10"/>
  <c r="BY281" i="10"/>
  <c r="J281" i="10"/>
  <c r="R281" i="10"/>
  <c r="Z281" i="10"/>
  <c r="AH281" i="10"/>
  <c r="AP281" i="10"/>
  <c r="AX281" i="10"/>
  <c r="BF281" i="10"/>
  <c r="BN281" i="10"/>
  <c r="BV281" i="10"/>
  <c r="CD281" i="10"/>
  <c r="CL281" i="10"/>
  <c r="CT281" i="10"/>
  <c r="DB281" i="10"/>
  <c r="DJ281" i="10"/>
  <c r="DR281" i="10"/>
  <c r="AC281" i="10"/>
  <c r="DE281" i="10"/>
  <c r="K281" i="10"/>
  <c r="S281" i="10"/>
  <c r="AA281" i="10"/>
  <c r="AI281" i="10"/>
  <c r="AQ281" i="10"/>
  <c r="AY281" i="10"/>
  <c r="BG281" i="10"/>
  <c r="BO281" i="10"/>
  <c r="BW281" i="10"/>
  <c r="CE281" i="10"/>
  <c r="CM281" i="10"/>
  <c r="CU281" i="10"/>
  <c r="DC281" i="10"/>
  <c r="DK281" i="10"/>
  <c r="DS281" i="10"/>
  <c r="U281" i="10"/>
  <c r="BQ281" i="10"/>
  <c r="DU281" i="10"/>
  <c r="L281" i="10"/>
  <c r="T281" i="10"/>
  <c r="AB281" i="10"/>
  <c r="AJ281" i="10"/>
  <c r="AR281" i="10"/>
  <c r="AZ281" i="10"/>
  <c r="BH281" i="10"/>
  <c r="BP281" i="10"/>
  <c r="BX281" i="10"/>
  <c r="CF281" i="10"/>
  <c r="CN281" i="10"/>
  <c r="CV281" i="10"/>
  <c r="DD281" i="10"/>
  <c r="DL281" i="10"/>
  <c r="DT281" i="10"/>
  <c r="M281" i="10"/>
  <c r="CW281" i="10"/>
  <c r="CP279" i="10"/>
  <c r="AP279" i="10"/>
  <c r="AW279" i="10"/>
  <c r="BJ277" i="10"/>
  <c r="BJ279" i="10"/>
  <c r="M277" i="10"/>
  <c r="M279" i="10"/>
  <c r="AO277" i="10"/>
  <c r="AO279" i="10"/>
  <c r="CK276" i="10"/>
  <c r="CK279" i="10"/>
  <c r="CQ277" i="10"/>
  <c r="CQ279" i="10"/>
  <c r="L276" i="10"/>
  <c r="L279" i="10"/>
  <c r="DT337" i="10"/>
  <c r="DT10" i="26" s="1"/>
  <c r="DT279" i="10"/>
  <c r="AF277" i="10"/>
  <c r="AF279" i="10"/>
  <c r="BE277" i="10"/>
  <c r="BE279" i="10"/>
  <c r="BF337" i="10"/>
  <c r="BF10" i="26" s="1"/>
  <c r="BF279" i="10"/>
  <c r="CA277" i="10"/>
  <c r="CA279" i="10"/>
  <c r="DU337" i="10"/>
  <c r="DU10" i="26" s="1"/>
  <c r="DU279" i="10"/>
  <c r="DB276" i="10"/>
  <c r="DB279" i="10"/>
  <c r="DF277" i="10"/>
  <c r="DF279" i="10"/>
  <c r="BL276" i="10"/>
  <c r="BL279" i="10"/>
  <c r="BD277" i="10"/>
  <c r="BD279" i="10"/>
  <c r="T276" i="10"/>
  <c r="T279" i="10"/>
  <c r="BV276" i="10"/>
  <c r="BV279" i="10"/>
  <c r="DM276" i="10"/>
  <c r="DM279" i="10"/>
  <c r="CR277" i="10"/>
  <c r="CR279" i="10"/>
  <c r="CS276" i="10"/>
  <c r="CS279" i="10"/>
  <c r="H277" i="10"/>
  <c r="H279" i="10"/>
  <c r="CT276" i="10"/>
  <c r="CT279" i="10"/>
  <c r="V337" i="10"/>
  <c r="V10" i="26" s="1"/>
  <c r="V279" i="10"/>
  <c r="AD276" i="10"/>
  <c r="AD279" i="10"/>
  <c r="DL277" i="10"/>
  <c r="DL279" i="10"/>
  <c r="BC337" i="10"/>
  <c r="BC10" i="26" s="1"/>
  <c r="BC279" i="10"/>
  <c r="DK277" i="10"/>
  <c r="DK279" i="10"/>
  <c r="AG276" i="10"/>
  <c r="AG279" i="10"/>
  <c r="CF277" i="10"/>
  <c r="CF279" i="10"/>
  <c r="K276" i="10"/>
  <c r="K279" i="10"/>
  <c r="DJ277" i="10"/>
  <c r="DJ279" i="10"/>
  <c r="BT276" i="10"/>
  <c r="BT279" i="10"/>
  <c r="BA337" i="10"/>
  <c r="BA10" i="26" s="1"/>
  <c r="BA279" i="10"/>
  <c r="CD276" i="10"/>
  <c r="CD279" i="10"/>
  <c r="X277" i="10"/>
  <c r="X279" i="10"/>
  <c r="AI277" i="10"/>
  <c r="AI279" i="10"/>
  <c r="CX337" i="10"/>
  <c r="CX10" i="26" s="1"/>
  <c r="CX279" i="10"/>
  <c r="BZ277" i="10"/>
  <c r="BZ279" i="10"/>
  <c r="DS277" i="10"/>
  <c r="DS279" i="10"/>
  <c r="AC276" i="10"/>
  <c r="AC279" i="10"/>
  <c r="BW277" i="10"/>
  <c r="BW279" i="10"/>
  <c r="BB277" i="10"/>
  <c r="BB279" i="10"/>
  <c r="AR276" i="10"/>
  <c r="AR279" i="10"/>
  <c r="AE277" i="10"/>
  <c r="AE279" i="10"/>
  <c r="AL276" i="10"/>
  <c r="AL279" i="10"/>
  <c r="J277" i="10"/>
  <c r="J279" i="10"/>
  <c r="CO337" i="10"/>
  <c r="CO10" i="26" s="1"/>
  <c r="CO279" i="10"/>
  <c r="AZ277" i="10"/>
  <c r="AZ279" i="10"/>
  <c r="U337" i="10"/>
  <c r="U10" i="26" s="1"/>
  <c r="U279" i="10"/>
  <c r="BS277" i="10"/>
  <c r="BS279" i="10"/>
  <c r="Z277" i="10"/>
  <c r="Z279" i="10"/>
  <c r="E277" i="10"/>
  <c r="E279" i="10"/>
  <c r="CR104" i="27"/>
  <c r="CR147" i="27" s="1"/>
  <c r="E276" i="10"/>
  <c r="CJ125" i="25"/>
  <c r="CJ158" i="25"/>
  <c r="CJ159" i="25" s="1"/>
  <c r="AE337" i="10"/>
  <c r="AE10" i="26" s="1"/>
  <c r="AL337" i="10"/>
  <c r="AL10" i="26" s="1"/>
  <c r="CN274" i="10"/>
  <c r="DO289" i="10"/>
  <c r="CN289" i="10"/>
  <c r="BB289" i="10"/>
  <c r="CZ289" i="10"/>
  <c r="BL289" i="10"/>
  <c r="S274" i="10"/>
  <c r="AA274" i="10"/>
  <c r="AV274" i="10"/>
  <c r="AO289" i="10"/>
  <c r="AT274" i="10"/>
  <c r="P274" i="10"/>
  <c r="BP289" i="10"/>
  <c r="DQ274" i="10"/>
  <c r="F289" i="10"/>
  <c r="AE289" i="10"/>
  <c r="DJ289" i="10"/>
  <c r="BP274" i="10"/>
  <c r="AQ274" i="10"/>
  <c r="CL274" i="10"/>
  <c r="DO274" i="10"/>
  <c r="BU274" i="10"/>
  <c r="DA274" i="10"/>
  <c r="BE289" i="10"/>
  <c r="CG289" i="10"/>
  <c r="K289" i="10"/>
  <c r="DT289" i="10"/>
  <c r="AF289" i="10"/>
  <c r="X289" i="10"/>
  <c r="W274" i="10"/>
  <c r="AS274" i="10"/>
  <c r="V289" i="10"/>
  <c r="L289" i="10"/>
  <c r="AJ274" i="10"/>
  <c r="BC289" i="10"/>
  <c r="DG274" i="10"/>
  <c r="AR289" i="10"/>
  <c r="AU289" i="10"/>
  <c r="BM289" i="10"/>
  <c r="BK274" i="10"/>
  <c r="BG289" i="10"/>
  <c r="I274" i="10"/>
  <c r="R274" i="10"/>
  <c r="AB274" i="10"/>
  <c r="AX289" i="10"/>
  <c r="BZ289" i="10"/>
  <c r="BN274" i="10"/>
  <c r="CD289" i="10"/>
  <c r="CQ289" i="10"/>
  <c r="DP274" i="10"/>
  <c r="AK289" i="10"/>
  <c r="Q274" i="10"/>
  <c r="CJ289" i="10"/>
  <c r="CE289" i="10"/>
  <c r="BH274" i="10"/>
  <c r="H289" i="10"/>
  <c r="AC289" i="10"/>
  <c r="DS289" i="10"/>
  <c r="CC274" i="10"/>
  <c r="DC274" i="10"/>
  <c r="DN274" i="10"/>
  <c r="BG274" i="10"/>
  <c r="CY289" i="10"/>
  <c r="DA289" i="10"/>
  <c r="BR274" i="10"/>
  <c r="DR274" i="10"/>
  <c r="CB274" i="10"/>
  <c r="F274" i="10"/>
  <c r="AK274" i="10"/>
  <c r="M289" i="10"/>
  <c r="S289" i="10"/>
  <c r="DL289" i="10"/>
  <c r="CH289" i="10"/>
  <c r="AX274" i="10"/>
  <c r="O274" i="10"/>
  <c r="DU289" i="10"/>
  <c r="AZ289" i="10"/>
  <c r="BM274" i="10"/>
  <c r="N274" i="10"/>
  <c r="W289" i="10"/>
  <c r="DI289" i="10"/>
  <c r="CI274" i="10"/>
  <c r="CE274" i="10"/>
  <c r="DI274" i="10"/>
  <c r="AH274" i="10"/>
  <c r="Z289" i="10"/>
  <c r="CI289" i="10"/>
  <c r="BN289" i="10"/>
  <c r="BI274" i="10"/>
  <c r="BX274" i="10"/>
  <c r="BO274" i="10"/>
  <c r="AY274" i="10"/>
  <c r="DE289" i="10"/>
  <c r="DE274" i="10"/>
  <c r="Y274" i="10"/>
  <c r="CM274" i="10"/>
  <c r="BT289" i="10"/>
  <c r="AS289" i="10"/>
  <c r="CS289" i="10"/>
  <c r="CJ274" i="10"/>
  <c r="DD289" i="10"/>
  <c r="BQ274" i="10"/>
  <c r="AM274" i="10"/>
  <c r="AN274" i="10"/>
  <c r="AU274" i="10"/>
  <c r="BY289" i="10"/>
  <c r="CO289" i="10"/>
  <c r="CV274" i="10"/>
  <c r="DD274" i="10"/>
  <c r="CW274" i="10"/>
  <c r="AJ289" i="10"/>
  <c r="CU274" i="10"/>
  <c r="AN289" i="10"/>
  <c r="AY289" i="10"/>
  <c r="R289" i="10"/>
  <c r="CG274" i="10"/>
  <c r="E7" i="29"/>
  <c r="E9" i="29" s="1"/>
  <c r="E116" i="25" s="1"/>
  <c r="E148" i="25" s="1"/>
  <c r="H7" i="29"/>
  <c r="H37" i="25" s="1"/>
  <c r="H79" i="27" s="1"/>
  <c r="G7" i="29"/>
  <c r="G9" i="29" s="1"/>
  <c r="G116" i="25" s="1"/>
  <c r="G148" i="25" s="1"/>
  <c r="F7" i="29"/>
  <c r="F37" i="25" s="1"/>
  <c r="F79" i="27" s="1"/>
  <c r="E289" i="10"/>
  <c r="AL289" i="10"/>
  <c r="BY274" i="10"/>
  <c r="BX289" i="10"/>
  <c r="CY274" i="10"/>
  <c r="CZ274" i="10"/>
  <c r="DH274" i="10"/>
  <c r="CH274" i="10"/>
  <c r="AQ289" i="10"/>
  <c r="G274" i="10"/>
  <c r="DF289" i="10"/>
  <c r="DC289" i="10"/>
  <c r="BL337" i="10"/>
  <c r="BL10" i="26" s="1"/>
  <c r="V277" i="10"/>
  <c r="J276" i="10"/>
  <c r="CX276" i="10"/>
  <c r="BL277" i="10"/>
  <c r="J337" i="10"/>
  <c r="J10" i="26" s="1"/>
  <c r="CA276" i="10"/>
  <c r="AO276" i="10"/>
  <c r="CA337" i="10"/>
  <c r="CA10" i="26" s="1"/>
  <c r="CX277" i="10"/>
  <c r="AD337" i="10"/>
  <c r="AD10" i="26" s="1"/>
  <c r="AI337" i="10"/>
  <c r="AI10" i="26" s="1"/>
  <c r="AE276" i="10"/>
  <c r="AI276" i="10"/>
  <c r="AL277" i="10"/>
  <c r="CF337" i="10"/>
  <c r="CF10" i="26" s="1"/>
  <c r="CR337" i="10"/>
  <c r="CR10" i="26" s="1"/>
  <c r="U277" i="10"/>
  <c r="DB337" i="10"/>
  <c r="DB10" i="26" s="1"/>
  <c r="E58" i="36"/>
  <c r="E59" i="36" s="1"/>
  <c r="CF276" i="10"/>
  <c r="CR276" i="10"/>
  <c r="DJ276" i="10"/>
  <c r="DF276" i="10"/>
  <c r="T277" i="10"/>
  <c r="DF337" i="10"/>
  <c r="DF10" i="26" s="1"/>
  <c r="F59" i="36"/>
  <c r="BA277" i="10"/>
  <c r="U276" i="10"/>
  <c r="T337" i="10"/>
  <c r="T10" i="26" s="1"/>
  <c r="D337" i="10"/>
  <c r="CS337" i="10"/>
  <c r="CS10" i="26" s="1"/>
  <c r="CS277" i="10"/>
  <c r="X276" i="10"/>
  <c r="CQ276" i="10"/>
  <c r="Z276" i="10"/>
  <c r="X337" i="10"/>
  <c r="X10" i="26" s="1"/>
  <c r="AO337" i="10"/>
  <c r="AO10" i="26" s="1"/>
  <c r="AD277" i="10"/>
  <c r="E337" i="10"/>
  <c r="E10" i="26" s="1"/>
  <c r="Z337" i="10"/>
  <c r="Z10" i="26" s="1"/>
  <c r="M276" i="10"/>
  <c r="V276" i="10"/>
  <c r="M337" i="10"/>
  <c r="M10" i="26" s="1"/>
  <c r="DM337" i="10"/>
  <c r="DM10" i="26" s="1"/>
  <c r="CQ337" i="10"/>
  <c r="CQ10" i="26" s="1"/>
  <c r="BC276" i="10"/>
  <c r="DM277" i="10"/>
  <c r="BC277" i="10"/>
  <c r="BT337" i="10"/>
  <c r="BT10" i="26" s="1"/>
  <c r="DB277" i="10"/>
  <c r="DS276" i="10"/>
  <c r="CK277" i="10"/>
  <c r="DS337" i="10"/>
  <c r="DS10" i="26" s="1"/>
  <c r="DU276" i="10"/>
  <c r="BT277" i="10"/>
  <c r="DJ337" i="10"/>
  <c r="DJ10" i="26" s="1"/>
  <c r="BS276" i="10"/>
  <c r="DU277" i="10"/>
  <c r="CK337" i="10"/>
  <c r="CK10" i="26" s="1"/>
  <c r="H276" i="10"/>
  <c r="DT276" i="10"/>
  <c r="H337" i="10"/>
  <c r="H10" i="26" s="1"/>
  <c r="BA276" i="10"/>
  <c r="DT277" i="10"/>
  <c r="CT337" i="10"/>
  <c r="CT10" i="26" s="1"/>
  <c r="AG337" i="10"/>
  <c r="AG10" i="26" s="1"/>
  <c r="BJ276" i="10"/>
  <c r="L183" i="25"/>
  <c r="CP277" i="10"/>
  <c r="CP276" i="10"/>
  <c r="AP277" i="10"/>
  <c r="AP276" i="10"/>
  <c r="AC277" i="10"/>
  <c r="AC337" i="10"/>
  <c r="AC10" i="26" s="1"/>
  <c r="DL337" i="10"/>
  <c r="DL10" i="26" s="1"/>
  <c r="DL276" i="10"/>
  <c r="AW337" i="10"/>
  <c r="AW10" i="26" s="1"/>
  <c r="AW276" i="10"/>
  <c r="CD277" i="10"/>
  <c r="CD337" i="10"/>
  <c r="CD10" i="26" s="1"/>
  <c r="L277" i="10"/>
  <c r="L337" i="10"/>
  <c r="L10" i="26" s="1"/>
  <c r="AR277" i="10"/>
  <c r="AR337" i="10"/>
  <c r="AR10" i="26" s="1"/>
  <c r="BF277" i="10"/>
  <c r="CT277" i="10"/>
  <c r="CP337" i="10"/>
  <c r="CP10" i="26" s="1"/>
  <c r="BZ276" i="10"/>
  <c r="AG277" i="10"/>
  <c r="BJ337" i="10"/>
  <c r="BJ10" i="26" s="1"/>
  <c r="AP337" i="10"/>
  <c r="AP10" i="26" s="1"/>
  <c r="AW277" i="10"/>
  <c r="BS337" i="10"/>
  <c r="BS10" i="26" s="1"/>
  <c r="BZ337" i="10"/>
  <c r="BZ10" i="26" s="1"/>
  <c r="K183" i="25"/>
  <c r="K195" i="25"/>
  <c r="M206" i="25"/>
  <c r="N206" i="25" s="1"/>
  <c r="O206" i="25" s="1"/>
  <c r="P206" i="25" s="1"/>
  <c r="Q206" i="25" s="1"/>
  <c r="R206" i="25" s="1"/>
  <c r="S206" i="25" s="1"/>
  <c r="T206" i="25" s="1"/>
  <c r="U206" i="25" s="1"/>
  <c r="V206" i="25" s="1"/>
  <c r="W206" i="25" s="1"/>
  <c r="X206" i="25" s="1"/>
  <c r="Y206" i="25" s="1"/>
  <c r="Z206" i="25" s="1"/>
  <c r="AA206" i="25" s="1"/>
  <c r="AB206" i="25" s="1"/>
  <c r="AC206" i="25" s="1"/>
  <c r="AD206" i="25" s="1"/>
  <c r="AE206" i="25" s="1"/>
  <c r="AF206" i="25" s="1"/>
  <c r="AG206" i="25" s="1"/>
  <c r="AH206" i="25" s="1"/>
  <c r="AI206" i="25" s="1"/>
  <c r="AJ206" i="25" s="1"/>
  <c r="AK206" i="25" s="1"/>
  <c r="AL206" i="25" s="1"/>
  <c r="AM206" i="25" s="1"/>
  <c r="AN206" i="25" s="1"/>
  <c r="AO206" i="25" s="1"/>
  <c r="AP206" i="25" s="1"/>
  <c r="AQ206" i="25" s="1"/>
  <c r="AR206" i="25" s="1"/>
  <c r="AS206" i="25" s="1"/>
  <c r="AT206" i="25" s="1"/>
  <c r="AU206" i="25" s="1"/>
  <c r="AV206" i="25" s="1"/>
  <c r="AW206" i="25" s="1"/>
  <c r="AX206" i="25" s="1"/>
  <c r="AY206" i="25" s="1"/>
  <c r="AZ206" i="25" s="1"/>
  <c r="BA206" i="25" s="1"/>
  <c r="BB206" i="25" s="1"/>
  <c r="BC206" i="25" s="1"/>
  <c r="BD206" i="25" s="1"/>
  <c r="BE206" i="25" s="1"/>
  <c r="BF206" i="25" s="1"/>
  <c r="BG206" i="25" s="1"/>
  <c r="BH206" i="25" s="1"/>
  <c r="BI206" i="25" s="1"/>
  <c r="BJ206" i="25" s="1"/>
  <c r="BK206" i="25" s="1"/>
  <c r="BL206" i="25" s="1"/>
  <c r="BM206" i="25" s="1"/>
  <c r="BN206" i="25" s="1"/>
  <c r="BO206" i="25" s="1"/>
  <c r="BP206" i="25" s="1"/>
  <c r="BQ206" i="25" s="1"/>
  <c r="BR206" i="25" s="1"/>
  <c r="BS206" i="25" s="1"/>
  <c r="BT206" i="25" s="1"/>
  <c r="BU206" i="25" s="1"/>
  <c r="BV206" i="25" s="1"/>
  <c r="BW206" i="25" s="1"/>
  <c r="BX206" i="25" s="1"/>
  <c r="BY206" i="25" s="1"/>
  <c r="BZ206" i="25" s="1"/>
  <c r="CA206" i="25" s="1"/>
  <c r="CB206" i="25" s="1"/>
  <c r="CC206" i="25" s="1"/>
  <c r="CD206" i="25" s="1"/>
  <c r="CE206" i="25" s="1"/>
  <c r="CF206" i="25" s="1"/>
  <c r="CG206" i="25" s="1"/>
  <c r="CH206" i="25" s="1"/>
  <c r="CI206" i="25" s="1"/>
  <c r="CJ206" i="25" s="1"/>
  <c r="CK206" i="25" s="1"/>
  <c r="CL206" i="25" s="1"/>
  <c r="CM206" i="25" s="1"/>
  <c r="CN206" i="25" s="1"/>
  <c r="CO206" i="25" s="1"/>
  <c r="CP206" i="25" s="1"/>
  <c r="CQ206" i="25" s="1"/>
  <c r="CR206" i="25" s="1"/>
  <c r="CS206" i="25" s="1"/>
  <c r="CT206" i="25" s="1"/>
  <c r="CU206" i="25" s="1"/>
  <c r="CV206" i="25" s="1"/>
  <c r="CW206" i="25" s="1"/>
  <c r="CX206" i="25" s="1"/>
  <c r="CY206" i="25" s="1"/>
  <c r="CZ206" i="25" s="1"/>
  <c r="DA206" i="25" s="1"/>
  <c r="DB206" i="25" s="1"/>
  <c r="DC206" i="25" s="1"/>
  <c r="DD206" i="25" s="1"/>
  <c r="DE206" i="25" s="1"/>
  <c r="DF206" i="25" s="1"/>
  <c r="DG206" i="25" s="1"/>
  <c r="DH206" i="25" s="1"/>
  <c r="DI206" i="25" s="1"/>
  <c r="DJ206" i="25" s="1"/>
  <c r="DK206" i="25" s="1"/>
  <c r="DL206" i="25" s="1"/>
  <c r="DM206" i="25" s="1"/>
  <c r="DN206" i="25" s="1"/>
  <c r="DO206" i="25" s="1"/>
  <c r="DP206" i="25" s="1"/>
  <c r="DQ206" i="25" s="1"/>
  <c r="DR206" i="25" s="1"/>
  <c r="DS206" i="25" s="1"/>
  <c r="DT206" i="25" s="1"/>
  <c r="DU206" i="25" s="1"/>
  <c r="CO276" i="10"/>
  <c r="K277" i="10"/>
  <c r="BD337" i="10"/>
  <c r="BD10" i="26" s="1"/>
  <c r="BE276" i="10"/>
  <c r="K193" i="25"/>
  <c r="J186" i="25"/>
  <c r="BB276" i="10"/>
  <c r="BW337" i="10"/>
  <c r="BW10" i="26" s="1"/>
  <c r="F192" i="25"/>
  <c r="DK337" i="10"/>
  <c r="DK10" i="26" s="1"/>
  <c r="BV337" i="10"/>
  <c r="BV10" i="26" s="1"/>
  <c r="AZ276" i="10"/>
  <c r="G192" i="25"/>
  <c r="DK276" i="10"/>
  <c r="BV277" i="10"/>
  <c r="BB337" i="10"/>
  <c r="BB10" i="26" s="1"/>
  <c r="CO277" i="10"/>
  <c r="BD276" i="10"/>
  <c r="AZ337" i="10"/>
  <c r="AZ10" i="26" s="1"/>
  <c r="AF276" i="10"/>
  <c r="BE337" i="10"/>
  <c r="BE10" i="26" s="1"/>
  <c r="BW276" i="10"/>
  <c r="K192" i="25"/>
  <c r="J185" i="25"/>
  <c r="J190" i="25"/>
  <c r="F187" i="25"/>
  <c r="BF276" i="10"/>
  <c r="K337" i="10"/>
  <c r="K10" i="26" s="1"/>
  <c r="AF337" i="10"/>
  <c r="AF10" i="26" s="1"/>
  <c r="M215" i="25"/>
  <c r="N215" i="25" s="1"/>
  <c r="O215" i="25" s="1"/>
  <c r="P215" i="25" s="1"/>
  <c r="Q215" i="25" s="1"/>
  <c r="R215" i="25" s="1"/>
  <c r="S215" i="25" s="1"/>
  <c r="T215" i="25" s="1"/>
  <c r="U215" i="25" s="1"/>
  <c r="V215" i="25" s="1"/>
  <c r="W215" i="25" s="1"/>
  <c r="X215" i="25" s="1"/>
  <c r="Y215" i="25" s="1"/>
  <c r="Z215" i="25" s="1"/>
  <c r="AA215" i="25" s="1"/>
  <c r="AB215" i="25" s="1"/>
  <c r="AC215" i="25" s="1"/>
  <c r="AD215" i="25" s="1"/>
  <c r="AE215" i="25" s="1"/>
  <c r="AF215" i="25" s="1"/>
  <c r="AG215" i="25" s="1"/>
  <c r="AH215" i="25" s="1"/>
  <c r="AI215" i="25" s="1"/>
  <c r="AJ215" i="25" s="1"/>
  <c r="AK215" i="25" s="1"/>
  <c r="AL215" i="25" s="1"/>
  <c r="AM215" i="25" s="1"/>
  <c r="AN215" i="25" s="1"/>
  <c r="AO215" i="25" s="1"/>
  <c r="AP215" i="25" s="1"/>
  <c r="AQ215" i="25" s="1"/>
  <c r="AR215" i="25" s="1"/>
  <c r="AS215" i="25" s="1"/>
  <c r="AT215" i="25" s="1"/>
  <c r="AU215" i="25" s="1"/>
  <c r="AV215" i="25" s="1"/>
  <c r="AW215" i="25" s="1"/>
  <c r="AX215" i="25" s="1"/>
  <c r="AY215" i="25" s="1"/>
  <c r="AZ215" i="25" s="1"/>
  <c r="BA215" i="25" s="1"/>
  <c r="BB215" i="25" s="1"/>
  <c r="BC215" i="25" s="1"/>
  <c r="BD215" i="25" s="1"/>
  <c r="BE215" i="25" s="1"/>
  <c r="BF215" i="25" s="1"/>
  <c r="BG215" i="25" s="1"/>
  <c r="BH215" i="25" s="1"/>
  <c r="BI215" i="25" s="1"/>
  <c r="BJ215" i="25" s="1"/>
  <c r="BK215" i="25" s="1"/>
  <c r="BL215" i="25" s="1"/>
  <c r="BM215" i="25" s="1"/>
  <c r="BN215" i="25" s="1"/>
  <c r="BO215" i="25" s="1"/>
  <c r="BP215" i="25" s="1"/>
  <c r="BQ215" i="25" s="1"/>
  <c r="BR215" i="25" s="1"/>
  <c r="BS215" i="25" s="1"/>
  <c r="BT215" i="25" s="1"/>
  <c r="BU215" i="25" s="1"/>
  <c r="BV215" i="25" s="1"/>
  <c r="BW215" i="25" s="1"/>
  <c r="BX215" i="25" s="1"/>
  <c r="BY215" i="25" s="1"/>
  <c r="BZ215" i="25" s="1"/>
  <c r="CA215" i="25" s="1"/>
  <c r="CB215" i="25" s="1"/>
  <c r="CC215" i="25" s="1"/>
  <c r="CD215" i="25" s="1"/>
  <c r="CE215" i="25" s="1"/>
  <c r="CF215" i="25" s="1"/>
  <c r="CG215" i="25" s="1"/>
  <c r="CH215" i="25" s="1"/>
  <c r="CI215" i="25" s="1"/>
  <c r="CJ215" i="25" s="1"/>
  <c r="CK215" i="25" s="1"/>
  <c r="CL215" i="25" s="1"/>
  <c r="CM215" i="25" s="1"/>
  <c r="CN215" i="25" s="1"/>
  <c r="CO215" i="25" s="1"/>
  <c r="CP215" i="25" s="1"/>
  <c r="CQ215" i="25" s="1"/>
  <c r="CR215" i="25" s="1"/>
  <c r="CS215" i="25" s="1"/>
  <c r="CT215" i="25" s="1"/>
  <c r="CU215" i="25" s="1"/>
  <c r="CV215" i="25" s="1"/>
  <c r="CW215" i="25" s="1"/>
  <c r="CX215" i="25" s="1"/>
  <c r="CY215" i="25" s="1"/>
  <c r="CZ215" i="25" s="1"/>
  <c r="DA215" i="25" s="1"/>
  <c r="DB215" i="25" s="1"/>
  <c r="DC215" i="25" s="1"/>
  <c r="DD215" i="25" s="1"/>
  <c r="DE215" i="25" s="1"/>
  <c r="DF215" i="25" s="1"/>
  <c r="DG215" i="25" s="1"/>
  <c r="DH215" i="25" s="1"/>
  <c r="DI215" i="25" s="1"/>
  <c r="DJ215" i="25" s="1"/>
  <c r="DK215" i="25" s="1"/>
  <c r="DL215" i="25" s="1"/>
  <c r="DM215" i="25" s="1"/>
  <c r="DN215" i="25" s="1"/>
  <c r="DO215" i="25" s="1"/>
  <c r="DP215" i="25" s="1"/>
  <c r="DQ215" i="25" s="1"/>
  <c r="DR215" i="25" s="1"/>
  <c r="DS215" i="25" s="1"/>
  <c r="DT215" i="25" s="1"/>
  <c r="DU215" i="25" s="1"/>
  <c r="G185" i="25"/>
  <c r="K190" i="25"/>
  <c r="H192" i="25"/>
  <c r="K186" i="25"/>
  <c r="J187" i="25"/>
  <c r="L186" i="25"/>
  <c r="F186" i="25"/>
  <c r="L193" i="25"/>
  <c r="H184" i="25"/>
  <c r="J191" i="25"/>
  <c r="K191" i="25"/>
  <c r="K189" i="25"/>
  <c r="H189" i="25"/>
  <c r="G184" i="25"/>
  <c r="J184" i="25"/>
  <c r="D196" i="25"/>
  <c r="J193" i="25"/>
  <c r="L195" i="25"/>
  <c r="E184" i="25"/>
  <c r="F184" i="25"/>
  <c r="J189" i="25"/>
  <c r="G193" i="25"/>
  <c r="G189" i="25"/>
  <c r="G191" i="25"/>
  <c r="L191" i="25"/>
  <c r="F191" i="25"/>
  <c r="F193" i="25"/>
  <c r="I188" i="25"/>
  <c r="K188" i="25"/>
  <c r="J188" i="25"/>
  <c r="G188" i="25"/>
  <c r="L188" i="25"/>
  <c r="F188" i="25"/>
  <c r="E188" i="25"/>
  <c r="H188" i="25"/>
  <c r="E186" i="25"/>
  <c r="I186" i="25"/>
  <c r="G186" i="25"/>
  <c r="M209" i="25"/>
  <c r="N209" i="25" s="1"/>
  <c r="O209" i="25" s="1"/>
  <c r="P209" i="25" s="1"/>
  <c r="Q209" i="25" s="1"/>
  <c r="R209" i="25" s="1"/>
  <c r="S209" i="25" s="1"/>
  <c r="T209" i="25" s="1"/>
  <c r="U209" i="25" s="1"/>
  <c r="V209" i="25" s="1"/>
  <c r="W209" i="25" s="1"/>
  <c r="X209" i="25" s="1"/>
  <c r="Y209" i="25" s="1"/>
  <c r="Z209" i="25" s="1"/>
  <c r="AA209" i="25" s="1"/>
  <c r="AB209" i="25" s="1"/>
  <c r="AC209" i="25" s="1"/>
  <c r="AD209" i="25" s="1"/>
  <c r="AE209" i="25" s="1"/>
  <c r="AF209" i="25" s="1"/>
  <c r="AG209" i="25" s="1"/>
  <c r="AH209" i="25" s="1"/>
  <c r="AI209" i="25" s="1"/>
  <c r="AJ209" i="25" s="1"/>
  <c r="AK209" i="25" s="1"/>
  <c r="AL209" i="25" s="1"/>
  <c r="AM209" i="25" s="1"/>
  <c r="AN209" i="25" s="1"/>
  <c r="AO209" i="25" s="1"/>
  <c r="AP209" i="25" s="1"/>
  <c r="AQ209" i="25" s="1"/>
  <c r="AR209" i="25" s="1"/>
  <c r="AS209" i="25" s="1"/>
  <c r="AT209" i="25" s="1"/>
  <c r="AU209" i="25" s="1"/>
  <c r="AV209" i="25" s="1"/>
  <c r="AW209" i="25" s="1"/>
  <c r="AX209" i="25" s="1"/>
  <c r="AY209" i="25" s="1"/>
  <c r="AZ209" i="25" s="1"/>
  <c r="BA209" i="25" s="1"/>
  <c r="BB209" i="25" s="1"/>
  <c r="BC209" i="25" s="1"/>
  <c r="BD209" i="25" s="1"/>
  <c r="BE209" i="25" s="1"/>
  <c r="BF209" i="25" s="1"/>
  <c r="BG209" i="25" s="1"/>
  <c r="BH209" i="25" s="1"/>
  <c r="BI209" i="25" s="1"/>
  <c r="BJ209" i="25" s="1"/>
  <c r="BK209" i="25" s="1"/>
  <c r="BL209" i="25" s="1"/>
  <c r="BM209" i="25" s="1"/>
  <c r="BN209" i="25" s="1"/>
  <c r="BO209" i="25" s="1"/>
  <c r="BP209" i="25" s="1"/>
  <c r="BQ209" i="25" s="1"/>
  <c r="BR209" i="25" s="1"/>
  <c r="BS209" i="25" s="1"/>
  <c r="BT209" i="25" s="1"/>
  <c r="BU209" i="25" s="1"/>
  <c r="BV209" i="25" s="1"/>
  <c r="BW209" i="25" s="1"/>
  <c r="BX209" i="25" s="1"/>
  <c r="BY209" i="25" s="1"/>
  <c r="BZ209" i="25" s="1"/>
  <c r="CA209" i="25" s="1"/>
  <c r="CB209" i="25" s="1"/>
  <c r="CC209" i="25" s="1"/>
  <c r="CD209" i="25" s="1"/>
  <c r="CE209" i="25" s="1"/>
  <c r="CF209" i="25" s="1"/>
  <c r="CG209" i="25" s="1"/>
  <c r="CH209" i="25" s="1"/>
  <c r="CI209" i="25" s="1"/>
  <c r="CJ209" i="25" s="1"/>
  <c r="CK209" i="25" s="1"/>
  <c r="CL209" i="25" s="1"/>
  <c r="CM209" i="25" s="1"/>
  <c r="CN209" i="25" s="1"/>
  <c r="CO209" i="25" s="1"/>
  <c r="CP209" i="25" s="1"/>
  <c r="CQ209" i="25" s="1"/>
  <c r="CR209" i="25" s="1"/>
  <c r="CS209" i="25" s="1"/>
  <c r="CT209" i="25" s="1"/>
  <c r="CU209" i="25" s="1"/>
  <c r="CV209" i="25" s="1"/>
  <c r="CW209" i="25" s="1"/>
  <c r="CX209" i="25" s="1"/>
  <c r="CY209" i="25" s="1"/>
  <c r="CZ209" i="25" s="1"/>
  <c r="DA209" i="25" s="1"/>
  <c r="DB209" i="25" s="1"/>
  <c r="DC209" i="25" s="1"/>
  <c r="DD209" i="25" s="1"/>
  <c r="DE209" i="25" s="1"/>
  <c r="DF209" i="25" s="1"/>
  <c r="DG209" i="25" s="1"/>
  <c r="DH209" i="25" s="1"/>
  <c r="DI209" i="25" s="1"/>
  <c r="DJ209" i="25" s="1"/>
  <c r="DK209" i="25" s="1"/>
  <c r="DL209" i="25" s="1"/>
  <c r="DM209" i="25" s="1"/>
  <c r="DN209" i="25" s="1"/>
  <c r="DO209" i="25" s="1"/>
  <c r="DP209" i="25" s="1"/>
  <c r="DQ209" i="25" s="1"/>
  <c r="DR209" i="25" s="1"/>
  <c r="DS209" i="25" s="1"/>
  <c r="DT209" i="25" s="1"/>
  <c r="DU209" i="25" s="1"/>
  <c r="E187" i="25"/>
  <c r="L187" i="25"/>
  <c r="I187" i="25"/>
  <c r="H187" i="25"/>
  <c r="M210" i="25"/>
  <c r="N210" i="25" s="1"/>
  <c r="O210" i="25" s="1"/>
  <c r="P210" i="25" s="1"/>
  <c r="Q210" i="25" s="1"/>
  <c r="R210" i="25" s="1"/>
  <c r="S210" i="25" s="1"/>
  <c r="T210" i="25" s="1"/>
  <c r="U210" i="25" s="1"/>
  <c r="V210" i="25" s="1"/>
  <c r="W210" i="25" s="1"/>
  <c r="X210" i="25" s="1"/>
  <c r="Y210" i="25" s="1"/>
  <c r="Z210" i="25" s="1"/>
  <c r="AA210" i="25" s="1"/>
  <c r="AB210" i="25" s="1"/>
  <c r="AC210" i="25" s="1"/>
  <c r="AD210" i="25" s="1"/>
  <c r="AE210" i="25" s="1"/>
  <c r="AF210" i="25" s="1"/>
  <c r="AG210" i="25" s="1"/>
  <c r="AH210" i="25" s="1"/>
  <c r="AI210" i="25" s="1"/>
  <c r="AJ210" i="25" s="1"/>
  <c r="AK210" i="25" s="1"/>
  <c r="AL210" i="25" s="1"/>
  <c r="AM210" i="25" s="1"/>
  <c r="AN210" i="25" s="1"/>
  <c r="AO210" i="25" s="1"/>
  <c r="AP210" i="25" s="1"/>
  <c r="AQ210" i="25" s="1"/>
  <c r="AR210" i="25" s="1"/>
  <c r="AS210" i="25" s="1"/>
  <c r="AT210" i="25" s="1"/>
  <c r="AU210" i="25" s="1"/>
  <c r="AV210" i="25" s="1"/>
  <c r="AW210" i="25" s="1"/>
  <c r="AX210" i="25" s="1"/>
  <c r="AY210" i="25" s="1"/>
  <c r="AZ210" i="25" s="1"/>
  <c r="BA210" i="25" s="1"/>
  <c r="BB210" i="25" s="1"/>
  <c r="BC210" i="25" s="1"/>
  <c r="BD210" i="25" s="1"/>
  <c r="BE210" i="25" s="1"/>
  <c r="BF210" i="25" s="1"/>
  <c r="BG210" i="25" s="1"/>
  <c r="BH210" i="25" s="1"/>
  <c r="BI210" i="25" s="1"/>
  <c r="BJ210" i="25" s="1"/>
  <c r="BK210" i="25" s="1"/>
  <c r="BL210" i="25" s="1"/>
  <c r="BM210" i="25" s="1"/>
  <c r="BN210" i="25" s="1"/>
  <c r="BO210" i="25" s="1"/>
  <c r="BP210" i="25" s="1"/>
  <c r="BQ210" i="25" s="1"/>
  <c r="BR210" i="25" s="1"/>
  <c r="BS210" i="25" s="1"/>
  <c r="BT210" i="25" s="1"/>
  <c r="BU210" i="25" s="1"/>
  <c r="BV210" i="25" s="1"/>
  <c r="BW210" i="25" s="1"/>
  <c r="BX210" i="25" s="1"/>
  <c r="BY210" i="25" s="1"/>
  <c r="BZ210" i="25" s="1"/>
  <c r="CA210" i="25" s="1"/>
  <c r="CB210" i="25" s="1"/>
  <c r="CC210" i="25" s="1"/>
  <c r="CD210" i="25" s="1"/>
  <c r="CE210" i="25" s="1"/>
  <c r="CF210" i="25" s="1"/>
  <c r="CG210" i="25" s="1"/>
  <c r="CH210" i="25" s="1"/>
  <c r="CI210" i="25" s="1"/>
  <c r="CJ210" i="25" s="1"/>
  <c r="CK210" i="25" s="1"/>
  <c r="CL210" i="25" s="1"/>
  <c r="CM210" i="25" s="1"/>
  <c r="CN210" i="25" s="1"/>
  <c r="CO210" i="25" s="1"/>
  <c r="CP210" i="25" s="1"/>
  <c r="CQ210" i="25" s="1"/>
  <c r="CR210" i="25" s="1"/>
  <c r="CS210" i="25" s="1"/>
  <c r="CT210" i="25" s="1"/>
  <c r="CU210" i="25" s="1"/>
  <c r="CV210" i="25" s="1"/>
  <c r="CW210" i="25" s="1"/>
  <c r="CX210" i="25" s="1"/>
  <c r="CY210" i="25" s="1"/>
  <c r="CZ210" i="25" s="1"/>
  <c r="DA210" i="25" s="1"/>
  <c r="DB210" i="25" s="1"/>
  <c r="DC210" i="25" s="1"/>
  <c r="DD210" i="25" s="1"/>
  <c r="DE210" i="25" s="1"/>
  <c r="DF210" i="25" s="1"/>
  <c r="DG210" i="25" s="1"/>
  <c r="DH210" i="25" s="1"/>
  <c r="DI210" i="25" s="1"/>
  <c r="DJ210" i="25" s="1"/>
  <c r="DK210" i="25" s="1"/>
  <c r="DL210" i="25" s="1"/>
  <c r="DM210" i="25" s="1"/>
  <c r="DN210" i="25" s="1"/>
  <c r="DO210" i="25" s="1"/>
  <c r="DP210" i="25" s="1"/>
  <c r="DQ210" i="25" s="1"/>
  <c r="DR210" i="25" s="1"/>
  <c r="DS210" i="25" s="1"/>
  <c r="DT210" i="25" s="1"/>
  <c r="DU210" i="25" s="1"/>
  <c r="G187" i="25"/>
  <c r="J192" i="25"/>
  <c r="I192" i="25"/>
  <c r="E192" i="25"/>
  <c r="I185" i="25"/>
  <c r="L185" i="25"/>
  <c r="H185" i="25"/>
  <c r="M208" i="25"/>
  <c r="N208" i="25" s="1"/>
  <c r="O208" i="25" s="1"/>
  <c r="P208" i="25" s="1"/>
  <c r="Q208" i="25" s="1"/>
  <c r="R208" i="25" s="1"/>
  <c r="S208" i="25" s="1"/>
  <c r="T208" i="25" s="1"/>
  <c r="U208" i="25" s="1"/>
  <c r="V208" i="25" s="1"/>
  <c r="W208" i="25" s="1"/>
  <c r="X208" i="25" s="1"/>
  <c r="Y208" i="25" s="1"/>
  <c r="Z208" i="25" s="1"/>
  <c r="AA208" i="25" s="1"/>
  <c r="AB208" i="25" s="1"/>
  <c r="AC208" i="25" s="1"/>
  <c r="AD208" i="25" s="1"/>
  <c r="AE208" i="25" s="1"/>
  <c r="AF208" i="25" s="1"/>
  <c r="AG208" i="25" s="1"/>
  <c r="AH208" i="25" s="1"/>
  <c r="AI208" i="25" s="1"/>
  <c r="AJ208" i="25" s="1"/>
  <c r="AK208" i="25" s="1"/>
  <c r="AL208" i="25" s="1"/>
  <c r="AM208" i="25" s="1"/>
  <c r="AN208" i="25" s="1"/>
  <c r="AO208" i="25" s="1"/>
  <c r="AP208" i="25" s="1"/>
  <c r="AQ208" i="25" s="1"/>
  <c r="AR208" i="25" s="1"/>
  <c r="AS208" i="25" s="1"/>
  <c r="AT208" i="25" s="1"/>
  <c r="AU208" i="25" s="1"/>
  <c r="AV208" i="25" s="1"/>
  <c r="AW208" i="25" s="1"/>
  <c r="AX208" i="25" s="1"/>
  <c r="AY208" i="25" s="1"/>
  <c r="AZ208" i="25" s="1"/>
  <c r="BA208" i="25" s="1"/>
  <c r="BB208" i="25" s="1"/>
  <c r="BC208" i="25" s="1"/>
  <c r="BD208" i="25" s="1"/>
  <c r="BE208" i="25" s="1"/>
  <c r="BF208" i="25" s="1"/>
  <c r="BG208" i="25" s="1"/>
  <c r="BH208" i="25" s="1"/>
  <c r="BI208" i="25" s="1"/>
  <c r="BJ208" i="25" s="1"/>
  <c r="BK208" i="25" s="1"/>
  <c r="BL208" i="25" s="1"/>
  <c r="BM208" i="25" s="1"/>
  <c r="BN208" i="25" s="1"/>
  <c r="BO208" i="25" s="1"/>
  <c r="BP208" i="25" s="1"/>
  <c r="BQ208" i="25" s="1"/>
  <c r="BR208" i="25" s="1"/>
  <c r="BS208" i="25" s="1"/>
  <c r="BT208" i="25" s="1"/>
  <c r="BU208" i="25" s="1"/>
  <c r="BV208" i="25" s="1"/>
  <c r="BW208" i="25" s="1"/>
  <c r="BX208" i="25" s="1"/>
  <c r="BY208" i="25" s="1"/>
  <c r="BZ208" i="25" s="1"/>
  <c r="CA208" i="25" s="1"/>
  <c r="CB208" i="25" s="1"/>
  <c r="CC208" i="25" s="1"/>
  <c r="CD208" i="25" s="1"/>
  <c r="CE208" i="25" s="1"/>
  <c r="CF208" i="25" s="1"/>
  <c r="CG208" i="25" s="1"/>
  <c r="CH208" i="25" s="1"/>
  <c r="CI208" i="25" s="1"/>
  <c r="CJ208" i="25" s="1"/>
  <c r="CK208" i="25" s="1"/>
  <c r="CL208" i="25" s="1"/>
  <c r="CM208" i="25" s="1"/>
  <c r="CN208" i="25" s="1"/>
  <c r="CO208" i="25" s="1"/>
  <c r="CP208" i="25" s="1"/>
  <c r="CQ208" i="25" s="1"/>
  <c r="CR208" i="25" s="1"/>
  <c r="CS208" i="25" s="1"/>
  <c r="CT208" i="25" s="1"/>
  <c r="CU208" i="25" s="1"/>
  <c r="CV208" i="25" s="1"/>
  <c r="CW208" i="25" s="1"/>
  <c r="CX208" i="25" s="1"/>
  <c r="CY208" i="25" s="1"/>
  <c r="CZ208" i="25" s="1"/>
  <c r="DA208" i="25" s="1"/>
  <c r="DB208" i="25" s="1"/>
  <c r="DC208" i="25" s="1"/>
  <c r="DD208" i="25" s="1"/>
  <c r="DE208" i="25" s="1"/>
  <c r="DF208" i="25" s="1"/>
  <c r="DG208" i="25" s="1"/>
  <c r="DH208" i="25" s="1"/>
  <c r="DI208" i="25" s="1"/>
  <c r="DJ208" i="25" s="1"/>
  <c r="DK208" i="25" s="1"/>
  <c r="DL208" i="25" s="1"/>
  <c r="DM208" i="25" s="1"/>
  <c r="DN208" i="25" s="1"/>
  <c r="DO208" i="25" s="1"/>
  <c r="DP208" i="25" s="1"/>
  <c r="DQ208" i="25" s="1"/>
  <c r="DR208" i="25" s="1"/>
  <c r="DS208" i="25" s="1"/>
  <c r="DT208" i="25" s="1"/>
  <c r="DU208" i="25" s="1"/>
  <c r="F185" i="25"/>
  <c r="E185" i="25"/>
  <c r="L190" i="25"/>
  <c r="H190" i="25"/>
  <c r="M213" i="25"/>
  <c r="N213" i="25" s="1"/>
  <c r="O213" i="25" s="1"/>
  <c r="P213" i="25" s="1"/>
  <c r="Q213" i="25" s="1"/>
  <c r="R213" i="25" s="1"/>
  <c r="S213" i="25" s="1"/>
  <c r="T213" i="25" s="1"/>
  <c r="U213" i="25" s="1"/>
  <c r="V213" i="25" s="1"/>
  <c r="W213" i="25" s="1"/>
  <c r="X213" i="25" s="1"/>
  <c r="Y213" i="25" s="1"/>
  <c r="Z213" i="25" s="1"/>
  <c r="AA213" i="25" s="1"/>
  <c r="AB213" i="25" s="1"/>
  <c r="AC213" i="25" s="1"/>
  <c r="AD213" i="25" s="1"/>
  <c r="AE213" i="25" s="1"/>
  <c r="AF213" i="25" s="1"/>
  <c r="AG213" i="25" s="1"/>
  <c r="AH213" i="25" s="1"/>
  <c r="AI213" i="25" s="1"/>
  <c r="AJ213" i="25" s="1"/>
  <c r="AK213" i="25" s="1"/>
  <c r="AL213" i="25" s="1"/>
  <c r="AM213" i="25" s="1"/>
  <c r="AN213" i="25" s="1"/>
  <c r="AO213" i="25" s="1"/>
  <c r="AP213" i="25" s="1"/>
  <c r="AQ213" i="25" s="1"/>
  <c r="AR213" i="25" s="1"/>
  <c r="AS213" i="25" s="1"/>
  <c r="AT213" i="25" s="1"/>
  <c r="AU213" i="25" s="1"/>
  <c r="AV213" i="25" s="1"/>
  <c r="AW213" i="25" s="1"/>
  <c r="AX213" i="25" s="1"/>
  <c r="AY213" i="25" s="1"/>
  <c r="AZ213" i="25" s="1"/>
  <c r="BA213" i="25" s="1"/>
  <c r="BB213" i="25" s="1"/>
  <c r="BC213" i="25" s="1"/>
  <c r="BD213" i="25" s="1"/>
  <c r="BE213" i="25" s="1"/>
  <c r="BF213" i="25" s="1"/>
  <c r="BG213" i="25" s="1"/>
  <c r="BH213" i="25" s="1"/>
  <c r="BI213" i="25" s="1"/>
  <c r="BJ213" i="25" s="1"/>
  <c r="BK213" i="25" s="1"/>
  <c r="BL213" i="25" s="1"/>
  <c r="BM213" i="25" s="1"/>
  <c r="BN213" i="25" s="1"/>
  <c r="BO213" i="25" s="1"/>
  <c r="BP213" i="25" s="1"/>
  <c r="BQ213" i="25" s="1"/>
  <c r="BR213" i="25" s="1"/>
  <c r="BS213" i="25" s="1"/>
  <c r="BT213" i="25" s="1"/>
  <c r="BU213" i="25" s="1"/>
  <c r="BV213" i="25" s="1"/>
  <c r="BW213" i="25" s="1"/>
  <c r="BX213" i="25" s="1"/>
  <c r="BY213" i="25" s="1"/>
  <c r="BZ213" i="25" s="1"/>
  <c r="CA213" i="25" s="1"/>
  <c r="CB213" i="25" s="1"/>
  <c r="CC213" i="25" s="1"/>
  <c r="CD213" i="25" s="1"/>
  <c r="CE213" i="25" s="1"/>
  <c r="CF213" i="25" s="1"/>
  <c r="CG213" i="25" s="1"/>
  <c r="CH213" i="25" s="1"/>
  <c r="CI213" i="25" s="1"/>
  <c r="CJ213" i="25" s="1"/>
  <c r="CK213" i="25" s="1"/>
  <c r="CL213" i="25" s="1"/>
  <c r="CM213" i="25" s="1"/>
  <c r="CN213" i="25" s="1"/>
  <c r="CO213" i="25" s="1"/>
  <c r="CP213" i="25" s="1"/>
  <c r="CQ213" i="25" s="1"/>
  <c r="CR213" i="25" s="1"/>
  <c r="CS213" i="25" s="1"/>
  <c r="CT213" i="25" s="1"/>
  <c r="CU213" i="25" s="1"/>
  <c r="CV213" i="25" s="1"/>
  <c r="CW213" i="25" s="1"/>
  <c r="CX213" i="25" s="1"/>
  <c r="CY213" i="25" s="1"/>
  <c r="CZ213" i="25" s="1"/>
  <c r="DA213" i="25" s="1"/>
  <c r="DB213" i="25" s="1"/>
  <c r="DC213" i="25" s="1"/>
  <c r="DD213" i="25" s="1"/>
  <c r="DE213" i="25" s="1"/>
  <c r="DF213" i="25" s="1"/>
  <c r="DG213" i="25" s="1"/>
  <c r="DH213" i="25" s="1"/>
  <c r="DI213" i="25" s="1"/>
  <c r="DJ213" i="25" s="1"/>
  <c r="DK213" i="25" s="1"/>
  <c r="DL213" i="25" s="1"/>
  <c r="DM213" i="25" s="1"/>
  <c r="DN213" i="25" s="1"/>
  <c r="DO213" i="25" s="1"/>
  <c r="DP213" i="25" s="1"/>
  <c r="DQ213" i="25" s="1"/>
  <c r="DR213" i="25" s="1"/>
  <c r="DS213" i="25" s="1"/>
  <c r="DT213" i="25" s="1"/>
  <c r="DU213" i="25" s="1"/>
  <c r="I190" i="25"/>
  <c r="G190" i="25"/>
  <c r="E190" i="25"/>
  <c r="E195" i="25"/>
  <c r="H195" i="25"/>
  <c r="M218" i="25"/>
  <c r="N218" i="25" s="1"/>
  <c r="O218" i="25" s="1"/>
  <c r="P218" i="25" s="1"/>
  <c r="Q218" i="25" s="1"/>
  <c r="R218" i="25" s="1"/>
  <c r="S218" i="25" s="1"/>
  <c r="T218" i="25" s="1"/>
  <c r="U218" i="25" s="1"/>
  <c r="V218" i="25" s="1"/>
  <c r="W218" i="25" s="1"/>
  <c r="X218" i="25" s="1"/>
  <c r="Y218" i="25" s="1"/>
  <c r="Z218" i="25" s="1"/>
  <c r="AA218" i="25" s="1"/>
  <c r="AB218" i="25" s="1"/>
  <c r="AC218" i="25" s="1"/>
  <c r="AD218" i="25" s="1"/>
  <c r="AE218" i="25" s="1"/>
  <c r="AF218" i="25" s="1"/>
  <c r="AG218" i="25" s="1"/>
  <c r="AH218" i="25" s="1"/>
  <c r="AI218" i="25" s="1"/>
  <c r="AJ218" i="25" s="1"/>
  <c r="AK218" i="25" s="1"/>
  <c r="AL218" i="25" s="1"/>
  <c r="AM218" i="25" s="1"/>
  <c r="AN218" i="25" s="1"/>
  <c r="AO218" i="25" s="1"/>
  <c r="AP218" i="25" s="1"/>
  <c r="AQ218" i="25" s="1"/>
  <c r="AR218" i="25" s="1"/>
  <c r="AS218" i="25" s="1"/>
  <c r="AT218" i="25" s="1"/>
  <c r="AU218" i="25" s="1"/>
  <c r="AV218" i="25" s="1"/>
  <c r="AW218" i="25" s="1"/>
  <c r="AX218" i="25" s="1"/>
  <c r="AY218" i="25" s="1"/>
  <c r="AZ218" i="25" s="1"/>
  <c r="BA218" i="25" s="1"/>
  <c r="BB218" i="25" s="1"/>
  <c r="BC218" i="25" s="1"/>
  <c r="BD218" i="25" s="1"/>
  <c r="BE218" i="25" s="1"/>
  <c r="BF218" i="25" s="1"/>
  <c r="BG218" i="25" s="1"/>
  <c r="BH218" i="25" s="1"/>
  <c r="BI218" i="25" s="1"/>
  <c r="BJ218" i="25" s="1"/>
  <c r="BK218" i="25" s="1"/>
  <c r="BL218" i="25" s="1"/>
  <c r="BM218" i="25" s="1"/>
  <c r="BN218" i="25" s="1"/>
  <c r="BO218" i="25" s="1"/>
  <c r="BP218" i="25" s="1"/>
  <c r="BQ218" i="25" s="1"/>
  <c r="BR218" i="25" s="1"/>
  <c r="BS218" i="25" s="1"/>
  <c r="BT218" i="25" s="1"/>
  <c r="BU218" i="25" s="1"/>
  <c r="BV218" i="25" s="1"/>
  <c r="BW218" i="25" s="1"/>
  <c r="BX218" i="25" s="1"/>
  <c r="BY218" i="25" s="1"/>
  <c r="BZ218" i="25" s="1"/>
  <c r="CA218" i="25" s="1"/>
  <c r="CB218" i="25" s="1"/>
  <c r="CC218" i="25" s="1"/>
  <c r="CD218" i="25" s="1"/>
  <c r="CE218" i="25" s="1"/>
  <c r="CF218" i="25" s="1"/>
  <c r="CG218" i="25" s="1"/>
  <c r="CH218" i="25" s="1"/>
  <c r="CI218" i="25" s="1"/>
  <c r="CJ218" i="25" s="1"/>
  <c r="CK218" i="25" s="1"/>
  <c r="CL218" i="25" s="1"/>
  <c r="CM218" i="25" s="1"/>
  <c r="CN218" i="25" s="1"/>
  <c r="CO218" i="25" s="1"/>
  <c r="CP218" i="25" s="1"/>
  <c r="CQ218" i="25" s="1"/>
  <c r="CR218" i="25" s="1"/>
  <c r="CS218" i="25" s="1"/>
  <c r="CT218" i="25" s="1"/>
  <c r="CU218" i="25" s="1"/>
  <c r="CV218" i="25" s="1"/>
  <c r="CW218" i="25" s="1"/>
  <c r="CX218" i="25" s="1"/>
  <c r="CY218" i="25" s="1"/>
  <c r="CZ218" i="25" s="1"/>
  <c r="DA218" i="25" s="1"/>
  <c r="DB218" i="25" s="1"/>
  <c r="DC218" i="25" s="1"/>
  <c r="DD218" i="25" s="1"/>
  <c r="DE218" i="25" s="1"/>
  <c r="DF218" i="25" s="1"/>
  <c r="DG218" i="25" s="1"/>
  <c r="DH218" i="25" s="1"/>
  <c r="DI218" i="25" s="1"/>
  <c r="DJ218" i="25" s="1"/>
  <c r="DK218" i="25" s="1"/>
  <c r="DL218" i="25" s="1"/>
  <c r="DM218" i="25" s="1"/>
  <c r="DN218" i="25" s="1"/>
  <c r="DO218" i="25" s="1"/>
  <c r="DP218" i="25" s="1"/>
  <c r="DQ218" i="25" s="1"/>
  <c r="DR218" i="25" s="1"/>
  <c r="DS218" i="25" s="1"/>
  <c r="DT218" i="25" s="1"/>
  <c r="DU218" i="25" s="1"/>
  <c r="I195" i="25"/>
  <c r="F195" i="25"/>
  <c r="J195" i="25"/>
  <c r="I194" i="25"/>
  <c r="K194" i="25"/>
  <c r="L194" i="25"/>
  <c r="G194" i="25"/>
  <c r="H194" i="25"/>
  <c r="J194" i="25"/>
  <c r="E194" i="25"/>
  <c r="F194" i="25"/>
  <c r="J183" i="25"/>
  <c r="E183" i="25"/>
  <c r="H183" i="25"/>
  <c r="I183" i="25"/>
  <c r="F183" i="25"/>
  <c r="I184" i="25"/>
  <c r="L184" i="25"/>
  <c r="M207" i="25"/>
  <c r="N207" i="25" s="1"/>
  <c r="O207" i="25" s="1"/>
  <c r="P207" i="25" s="1"/>
  <c r="Q207" i="25" s="1"/>
  <c r="R207" i="25" s="1"/>
  <c r="S207" i="25" s="1"/>
  <c r="T207" i="25" s="1"/>
  <c r="U207" i="25" s="1"/>
  <c r="V207" i="25" s="1"/>
  <c r="W207" i="25" s="1"/>
  <c r="X207" i="25" s="1"/>
  <c r="Y207" i="25" s="1"/>
  <c r="Z207" i="25" s="1"/>
  <c r="AA207" i="25" s="1"/>
  <c r="AB207" i="25" s="1"/>
  <c r="AC207" i="25" s="1"/>
  <c r="AD207" i="25" s="1"/>
  <c r="AE207" i="25" s="1"/>
  <c r="AF207" i="25" s="1"/>
  <c r="AG207" i="25" s="1"/>
  <c r="AH207" i="25" s="1"/>
  <c r="AI207" i="25" s="1"/>
  <c r="AJ207" i="25" s="1"/>
  <c r="AK207" i="25" s="1"/>
  <c r="AL207" i="25" s="1"/>
  <c r="AM207" i="25" s="1"/>
  <c r="AN207" i="25" s="1"/>
  <c r="AO207" i="25" s="1"/>
  <c r="AP207" i="25" s="1"/>
  <c r="AQ207" i="25" s="1"/>
  <c r="AR207" i="25" s="1"/>
  <c r="AS207" i="25" s="1"/>
  <c r="AT207" i="25" s="1"/>
  <c r="AU207" i="25" s="1"/>
  <c r="AV207" i="25" s="1"/>
  <c r="AW207" i="25" s="1"/>
  <c r="AX207" i="25" s="1"/>
  <c r="AY207" i="25" s="1"/>
  <c r="AZ207" i="25" s="1"/>
  <c r="BA207" i="25" s="1"/>
  <c r="BB207" i="25" s="1"/>
  <c r="BC207" i="25" s="1"/>
  <c r="BD207" i="25" s="1"/>
  <c r="BE207" i="25" s="1"/>
  <c r="BF207" i="25" s="1"/>
  <c r="BG207" i="25" s="1"/>
  <c r="BH207" i="25" s="1"/>
  <c r="BI207" i="25" s="1"/>
  <c r="BJ207" i="25" s="1"/>
  <c r="BK207" i="25" s="1"/>
  <c r="BL207" i="25" s="1"/>
  <c r="BM207" i="25" s="1"/>
  <c r="BN207" i="25" s="1"/>
  <c r="BO207" i="25" s="1"/>
  <c r="BP207" i="25" s="1"/>
  <c r="BQ207" i="25" s="1"/>
  <c r="BR207" i="25" s="1"/>
  <c r="BS207" i="25" s="1"/>
  <c r="BT207" i="25" s="1"/>
  <c r="BU207" i="25" s="1"/>
  <c r="BV207" i="25" s="1"/>
  <c r="BW207" i="25" s="1"/>
  <c r="BX207" i="25" s="1"/>
  <c r="BY207" i="25" s="1"/>
  <c r="BZ207" i="25" s="1"/>
  <c r="CA207" i="25" s="1"/>
  <c r="CB207" i="25" s="1"/>
  <c r="CC207" i="25" s="1"/>
  <c r="CD207" i="25" s="1"/>
  <c r="CE207" i="25" s="1"/>
  <c r="CF207" i="25" s="1"/>
  <c r="CG207" i="25" s="1"/>
  <c r="CH207" i="25" s="1"/>
  <c r="CI207" i="25" s="1"/>
  <c r="CJ207" i="25" s="1"/>
  <c r="CK207" i="25" s="1"/>
  <c r="CL207" i="25" s="1"/>
  <c r="CM207" i="25" s="1"/>
  <c r="CN207" i="25" s="1"/>
  <c r="CO207" i="25" s="1"/>
  <c r="CP207" i="25" s="1"/>
  <c r="CQ207" i="25" s="1"/>
  <c r="CR207" i="25" s="1"/>
  <c r="CS207" i="25" s="1"/>
  <c r="CT207" i="25" s="1"/>
  <c r="CU207" i="25" s="1"/>
  <c r="CV207" i="25" s="1"/>
  <c r="CW207" i="25" s="1"/>
  <c r="CX207" i="25" s="1"/>
  <c r="CY207" i="25" s="1"/>
  <c r="CZ207" i="25" s="1"/>
  <c r="DA207" i="25" s="1"/>
  <c r="DB207" i="25" s="1"/>
  <c r="DC207" i="25" s="1"/>
  <c r="DD207" i="25" s="1"/>
  <c r="DE207" i="25" s="1"/>
  <c r="DF207" i="25" s="1"/>
  <c r="DG207" i="25" s="1"/>
  <c r="DH207" i="25" s="1"/>
  <c r="DI207" i="25" s="1"/>
  <c r="DJ207" i="25" s="1"/>
  <c r="DK207" i="25" s="1"/>
  <c r="DL207" i="25" s="1"/>
  <c r="DM207" i="25" s="1"/>
  <c r="DN207" i="25" s="1"/>
  <c r="DO207" i="25" s="1"/>
  <c r="DP207" i="25" s="1"/>
  <c r="DQ207" i="25" s="1"/>
  <c r="DR207" i="25" s="1"/>
  <c r="DS207" i="25" s="1"/>
  <c r="DT207" i="25" s="1"/>
  <c r="DU207" i="25" s="1"/>
  <c r="I191" i="25"/>
  <c r="H191" i="25"/>
  <c r="M214" i="25"/>
  <c r="N214" i="25" s="1"/>
  <c r="O214" i="25" s="1"/>
  <c r="P214" i="25" s="1"/>
  <c r="Q214" i="25" s="1"/>
  <c r="R214" i="25" s="1"/>
  <c r="S214" i="25" s="1"/>
  <c r="T214" i="25" s="1"/>
  <c r="U214" i="25" s="1"/>
  <c r="V214" i="25" s="1"/>
  <c r="W214" i="25" s="1"/>
  <c r="X214" i="25" s="1"/>
  <c r="Y214" i="25" s="1"/>
  <c r="Z214" i="25" s="1"/>
  <c r="AA214" i="25" s="1"/>
  <c r="AB214" i="25" s="1"/>
  <c r="AC214" i="25" s="1"/>
  <c r="AD214" i="25" s="1"/>
  <c r="AE214" i="25" s="1"/>
  <c r="AF214" i="25" s="1"/>
  <c r="AG214" i="25" s="1"/>
  <c r="AH214" i="25" s="1"/>
  <c r="AI214" i="25" s="1"/>
  <c r="AJ214" i="25" s="1"/>
  <c r="AK214" i="25" s="1"/>
  <c r="AL214" i="25" s="1"/>
  <c r="AM214" i="25" s="1"/>
  <c r="AN214" i="25" s="1"/>
  <c r="AO214" i="25" s="1"/>
  <c r="AP214" i="25" s="1"/>
  <c r="AQ214" i="25" s="1"/>
  <c r="AR214" i="25" s="1"/>
  <c r="AS214" i="25" s="1"/>
  <c r="AT214" i="25" s="1"/>
  <c r="AU214" i="25" s="1"/>
  <c r="AV214" i="25" s="1"/>
  <c r="AW214" i="25" s="1"/>
  <c r="AX214" i="25" s="1"/>
  <c r="AY214" i="25" s="1"/>
  <c r="AZ214" i="25" s="1"/>
  <c r="BA214" i="25" s="1"/>
  <c r="BB214" i="25" s="1"/>
  <c r="BC214" i="25" s="1"/>
  <c r="BD214" i="25" s="1"/>
  <c r="BE214" i="25" s="1"/>
  <c r="BF214" i="25" s="1"/>
  <c r="BG214" i="25" s="1"/>
  <c r="BH214" i="25" s="1"/>
  <c r="BI214" i="25" s="1"/>
  <c r="BJ214" i="25" s="1"/>
  <c r="BK214" i="25" s="1"/>
  <c r="BL214" i="25" s="1"/>
  <c r="BM214" i="25" s="1"/>
  <c r="BN214" i="25" s="1"/>
  <c r="BO214" i="25" s="1"/>
  <c r="BP214" i="25" s="1"/>
  <c r="BQ214" i="25" s="1"/>
  <c r="BR214" i="25" s="1"/>
  <c r="BS214" i="25" s="1"/>
  <c r="BT214" i="25" s="1"/>
  <c r="BU214" i="25" s="1"/>
  <c r="BV214" i="25" s="1"/>
  <c r="BW214" i="25" s="1"/>
  <c r="BX214" i="25" s="1"/>
  <c r="BY214" i="25" s="1"/>
  <c r="BZ214" i="25" s="1"/>
  <c r="CA214" i="25" s="1"/>
  <c r="CB214" i="25" s="1"/>
  <c r="CC214" i="25" s="1"/>
  <c r="CD214" i="25" s="1"/>
  <c r="CE214" i="25" s="1"/>
  <c r="CF214" i="25" s="1"/>
  <c r="CG214" i="25" s="1"/>
  <c r="CH214" i="25" s="1"/>
  <c r="CI214" i="25" s="1"/>
  <c r="CJ214" i="25" s="1"/>
  <c r="CK214" i="25" s="1"/>
  <c r="CL214" i="25" s="1"/>
  <c r="CM214" i="25" s="1"/>
  <c r="CN214" i="25" s="1"/>
  <c r="CO214" i="25" s="1"/>
  <c r="CP214" i="25" s="1"/>
  <c r="CQ214" i="25" s="1"/>
  <c r="CR214" i="25" s="1"/>
  <c r="CS214" i="25" s="1"/>
  <c r="CT214" i="25" s="1"/>
  <c r="CU214" i="25" s="1"/>
  <c r="CV214" i="25" s="1"/>
  <c r="CW214" i="25" s="1"/>
  <c r="CX214" i="25" s="1"/>
  <c r="CY214" i="25" s="1"/>
  <c r="CZ214" i="25" s="1"/>
  <c r="DA214" i="25" s="1"/>
  <c r="DB214" i="25" s="1"/>
  <c r="DC214" i="25" s="1"/>
  <c r="DD214" i="25" s="1"/>
  <c r="DE214" i="25" s="1"/>
  <c r="DF214" i="25" s="1"/>
  <c r="DG214" i="25" s="1"/>
  <c r="DH214" i="25" s="1"/>
  <c r="DI214" i="25" s="1"/>
  <c r="DJ214" i="25" s="1"/>
  <c r="DK214" i="25" s="1"/>
  <c r="DL214" i="25" s="1"/>
  <c r="DM214" i="25" s="1"/>
  <c r="DN214" i="25" s="1"/>
  <c r="DO214" i="25" s="1"/>
  <c r="DP214" i="25" s="1"/>
  <c r="DQ214" i="25" s="1"/>
  <c r="DR214" i="25" s="1"/>
  <c r="DS214" i="25" s="1"/>
  <c r="DT214" i="25" s="1"/>
  <c r="DU214" i="25" s="1"/>
  <c r="I189" i="25"/>
  <c r="F189" i="25"/>
  <c r="E189" i="25"/>
  <c r="M212" i="25"/>
  <c r="N212" i="25" s="1"/>
  <c r="O212" i="25" s="1"/>
  <c r="P212" i="25" s="1"/>
  <c r="Q212" i="25" s="1"/>
  <c r="R212" i="25" s="1"/>
  <c r="S212" i="25" s="1"/>
  <c r="T212" i="25" s="1"/>
  <c r="U212" i="25" s="1"/>
  <c r="V212" i="25" s="1"/>
  <c r="W212" i="25" s="1"/>
  <c r="X212" i="25" s="1"/>
  <c r="Y212" i="25" s="1"/>
  <c r="Z212" i="25" s="1"/>
  <c r="AA212" i="25" s="1"/>
  <c r="AB212" i="25" s="1"/>
  <c r="AC212" i="25" s="1"/>
  <c r="AD212" i="25" s="1"/>
  <c r="AE212" i="25" s="1"/>
  <c r="AF212" i="25" s="1"/>
  <c r="AG212" i="25" s="1"/>
  <c r="AH212" i="25" s="1"/>
  <c r="AI212" i="25" s="1"/>
  <c r="AJ212" i="25" s="1"/>
  <c r="AK212" i="25" s="1"/>
  <c r="AL212" i="25" s="1"/>
  <c r="AM212" i="25" s="1"/>
  <c r="AN212" i="25" s="1"/>
  <c r="AO212" i="25" s="1"/>
  <c r="AP212" i="25" s="1"/>
  <c r="AQ212" i="25" s="1"/>
  <c r="AR212" i="25" s="1"/>
  <c r="AS212" i="25" s="1"/>
  <c r="AT212" i="25" s="1"/>
  <c r="AU212" i="25" s="1"/>
  <c r="AV212" i="25" s="1"/>
  <c r="AW212" i="25" s="1"/>
  <c r="AX212" i="25" s="1"/>
  <c r="AY212" i="25" s="1"/>
  <c r="AZ212" i="25" s="1"/>
  <c r="BA212" i="25" s="1"/>
  <c r="BB212" i="25" s="1"/>
  <c r="BC212" i="25" s="1"/>
  <c r="BD212" i="25" s="1"/>
  <c r="BE212" i="25" s="1"/>
  <c r="BF212" i="25" s="1"/>
  <c r="BG212" i="25" s="1"/>
  <c r="BH212" i="25" s="1"/>
  <c r="BI212" i="25" s="1"/>
  <c r="BJ212" i="25" s="1"/>
  <c r="BK212" i="25" s="1"/>
  <c r="BL212" i="25" s="1"/>
  <c r="BM212" i="25" s="1"/>
  <c r="BN212" i="25" s="1"/>
  <c r="BO212" i="25" s="1"/>
  <c r="BP212" i="25" s="1"/>
  <c r="BQ212" i="25" s="1"/>
  <c r="BR212" i="25" s="1"/>
  <c r="BS212" i="25" s="1"/>
  <c r="BT212" i="25" s="1"/>
  <c r="BU212" i="25" s="1"/>
  <c r="BV212" i="25" s="1"/>
  <c r="BW212" i="25" s="1"/>
  <c r="BX212" i="25" s="1"/>
  <c r="BY212" i="25" s="1"/>
  <c r="BZ212" i="25" s="1"/>
  <c r="CA212" i="25" s="1"/>
  <c r="CB212" i="25" s="1"/>
  <c r="CC212" i="25" s="1"/>
  <c r="CD212" i="25" s="1"/>
  <c r="CE212" i="25" s="1"/>
  <c r="CF212" i="25" s="1"/>
  <c r="CG212" i="25" s="1"/>
  <c r="CH212" i="25" s="1"/>
  <c r="CI212" i="25" s="1"/>
  <c r="CJ212" i="25" s="1"/>
  <c r="CK212" i="25" s="1"/>
  <c r="CL212" i="25" s="1"/>
  <c r="CM212" i="25" s="1"/>
  <c r="CN212" i="25" s="1"/>
  <c r="CO212" i="25" s="1"/>
  <c r="CP212" i="25" s="1"/>
  <c r="CQ212" i="25" s="1"/>
  <c r="CR212" i="25" s="1"/>
  <c r="CS212" i="25" s="1"/>
  <c r="CT212" i="25" s="1"/>
  <c r="CU212" i="25" s="1"/>
  <c r="CV212" i="25" s="1"/>
  <c r="CW212" i="25" s="1"/>
  <c r="CX212" i="25" s="1"/>
  <c r="CY212" i="25" s="1"/>
  <c r="CZ212" i="25" s="1"/>
  <c r="DA212" i="25" s="1"/>
  <c r="DB212" i="25" s="1"/>
  <c r="DC212" i="25" s="1"/>
  <c r="DD212" i="25" s="1"/>
  <c r="DE212" i="25" s="1"/>
  <c r="DF212" i="25" s="1"/>
  <c r="DG212" i="25" s="1"/>
  <c r="DH212" i="25" s="1"/>
  <c r="DI212" i="25" s="1"/>
  <c r="DJ212" i="25" s="1"/>
  <c r="DK212" i="25" s="1"/>
  <c r="DL212" i="25" s="1"/>
  <c r="DM212" i="25" s="1"/>
  <c r="DN212" i="25" s="1"/>
  <c r="DO212" i="25" s="1"/>
  <c r="DP212" i="25" s="1"/>
  <c r="DQ212" i="25" s="1"/>
  <c r="DR212" i="25" s="1"/>
  <c r="DS212" i="25" s="1"/>
  <c r="DT212" i="25" s="1"/>
  <c r="DU212" i="25" s="1"/>
  <c r="E193" i="25"/>
  <c r="H193" i="25"/>
  <c r="I193" i="25"/>
  <c r="F125" i="25"/>
  <c r="F158" i="25"/>
  <c r="BT147" i="27"/>
  <c r="Q15" i="12"/>
  <c r="Q34" i="11"/>
  <c r="CS147" i="27"/>
  <c r="H106" i="27"/>
  <c r="H147" i="27"/>
  <c r="H149" i="27" s="1"/>
  <c r="AG147" i="27"/>
  <c r="Y147" i="27"/>
  <c r="CT147" i="27"/>
  <c r="DE147" i="27"/>
  <c r="BM147" i="27"/>
  <c r="AB147" i="27"/>
  <c r="DD147" i="27"/>
  <c r="AE147" i="27"/>
  <c r="F106" i="27"/>
  <c r="F147" i="27"/>
  <c r="F149" i="27" s="1"/>
  <c r="DU147" i="27"/>
  <c r="CL15" i="12"/>
  <c r="CL34" i="11"/>
  <c r="F15" i="12"/>
  <c r="F34" i="11"/>
  <c r="T147" i="27"/>
  <c r="BQ147" i="27"/>
  <c r="CF147" i="27"/>
  <c r="AV34" i="11"/>
  <c r="AV15" i="12"/>
  <c r="S15" i="12"/>
  <c r="S34" i="11"/>
  <c r="BL15" i="12"/>
  <c r="BL34" i="11"/>
  <c r="DC147" i="27"/>
  <c r="AJ147" i="27"/>
  <c r="DM147" i="27"/>
  <c r="BD34" i="11"/>
  <c r="BD15" i="12"/>
  <c r="Y15" i="12"/>
  <c r="Y34" i="11"/>
  <c r="AQ147" i="27"/>
  <c r="BL147" i="27"/>
  <c r="DT147" i="27"/>
  <c r="BY147" i="27"/>
  <c r="AK147" i="27"/>
  <c r="AI147" i="27"/>
  <c r="DO15" i="12"/>
  <c r="DO34" i="11"/>
  <c r="BW34" i="11"/>
  <c r="BW15" i="12"/>
  <c r="CY147" i="27"/>
  <c r="DC34" i="11"/>
  <c r="DC15" i="12"/>
  <c r="AP15" i="12"/>
  <c r="AP34" i="11"/>
  <c r="DM15" i="12"/>
  <c r="DM34" i="11"/>
  <c r="J147" i="27"/>
  <c r="DK147" i="27"/>
  <c r="AA147" i="27"/>
  <c r="AZ147" i="27"/>
  <c r="AU15" i="12"/>
  <c r="AU34" i="11"/>
  <c r="BG15" i="12"/>
  <c r="BG34" i="11"/>
  <c r="DK15" i="12"/>
  <c r="DK34" i="11"/>
  <c r="BF15" i="12"/>
  <c r="BF34" i="11"/>
  <c r="I15" i="12"/>
  <c r="I34" i="11"/>
  <c r="BK15" i="12"/>
  <c r="BK34" i="11"/>
  <c r="BI15" i="12"/>
  <c r="BI34" i="11"/>
  <c r="BY15" i="12"/>
  <c r="BY34" i="11"/>
  <c r="CT34" i="11"/>
  <c r="CT15" i="12"/>
  <c r="AR15" i="12"/>
  <c r="AR34" i="11"/>
  <c r="AI15" i="12"/>
  <c r="AI34" i="11"/>
  <c r="BH34" i="11"/>
  <c r="BH15" i="12"/>
  <c r="DA34" i="11"/>
  <c r="DA15" i="12"/>
  <c r="G34" i="11"/>
  <c r="G15" i="12"/>
  <c r="BC15" i="12"/>
  <c r="BC34" i="11"/>
  <c r="AF34" i="11"/>
  <c r="AF15" i="12"/>
  <c r="DI15" i="12"/>
  <c r="DI34" i="11"/>
  <c r="BO15" i="12"/>
  <c r="BO34" i="11"/>
  <c r="CZ15" i="12"/>
  <c r="CZ34" i="11"/>
  <c r="BX15" i="12"/>
  <c r="BX34" i="11"/>
  <c r="DH15" i="12"/>
  <c r="DH34" i="11"/>
  <c r="AO15" i="12"/>
  <c r="AO34" i="11"/>
  <c r="CH15" i="12"/>
  <c r="CH34" i="11"/>
  <c r="BT15" i="12"/>
  <c r="BT34" i="11"/>
  <c r="CN15" i="12"/>
  <c r="CN34" i="11"/>
  <c r="O15" i="12"/>
  <c r="O34" i="11"/>
  <c r="CS15" i="12"/>
  <c r="CS34" i="11"/>
  <c r="AE34" i="11"/>
  <c r="AE15" i="12"/>
  <c r="BP34" i="11"/>
  <c r="BP15" i="12"/>
  <c r="J15" i="12"/>
  <c r="J34" i="11"/>
  <c r="DA147" i="27"/>
  <c r="AN147" i="27"/>
  <c r="DS147" i="27"/>
  <c r="AZ15" i="12"/>
  <c r="AZ34" i="11"/>
  <c r="V147" i="27"/>
  <c r="Z147" i="27"/>
  <c r="BO147" i="27"/>
  <c r="BR147" i="27"/>
  <c r="AT147" i="27"/>
  <c r="CV147" i="27"/>
  <c r="CU147" i="27"/>
  <c r="AM147" i="27"/>
  <c r="CK147" i="27"/>
  <c r="AF147" i="27"/>
  <c r="BP147" i="27"/>
  <c r="S147" i="27"/>
  <c r="CC147" i="27"/>
  <c r="BJ147" i="27"/>
  <c r="P147" i="27"/>
  <c r="AR147" i="27"/>
  <c r="U147" i="27"/>
  <c r="DF15" i="12"/>
  <c r="DF34" i="11"/>
  <c r="AA15" i="12"/>
  <c r="AA34" i="11"/>
  <c r="DF147" i="27"/>
  <c r="BJ34" i="11"/>
  <c r="BJ15" i="12"/>
  <c r="CG34" i="11"/>
  <c r="CG15" i="12"/>
  <c r="CO147" i="27"/>
  <c r="W147" i="27"/>
  <c r="K147" i="27"/>
  <c r="DN147" i="27"/>
  <c r="BX147" i="27"/>
  <c r="DB147" i="27"/>
  <c r="AD147" i="27"/>
  <c r="BU147" i="27"/>
  <c r="BU15" i="12"/>
  <c r="BU34" i="11"/>
  <c r="DT15" i="12"/>
  <c r="DT34" i="11"/>
  <c r="BW147" i="27"/>
  <c r="L15" i="12"/>
  <c r="L34" i="11"/>
  <c r="DP147" i="27"/>
  <c r="CC15" i="12"/>
  <c r="CC34" i="11"/>
  <c r="CD147" i="27"/>
  <c r="BQ34" i="11"/>
  <c r="BQ15" i="12"/>
  <c r="M34" i="11"/>
  <c r="M15" i="12"/>
  <c r="BI147" i="27"/>
  <c r="BK147" i="27"/>
  <c r="CE147" i="27"/>
  <c r="DE15" i="12"/>
  <c r="DE34" i="11"/>
  <c r="BC147" i="27"/>
  <c r="AX147" i="27"/>
  <c r="BE147" i="27"/>
  <c r="CP147" i="27"/>
  <c r="AC147" i="27"/>
  <c r="BV147" i="27"/>
  <c r="N147" i="27"/>
  <c r="DJ147" i="27"/>
  <c r="L147" i="27"/>
  <c r="CO34" i="11"/>
  <c r="CO15" i="12"/>
  <c r="U15" i="12"/>
  <c r="U34" i="11"/>
  <c r="BE34" i="11"/>
  <c r="BE15" i="12"/>
  <c r="P15" i="12"/>
  <c r="P34" i="11"/>
  <c r="CY15" i="12"/>
  <c r="CY34" i="11"/>
  <c r="BV15" i="12"/>
  <c r="BV34" i="11"/>
  <c r="X15" i="12"/>
  <c r="X34" i="11"/>
  <c r="AY15" i="12"/>
  <c r="AY34" i="11"/>
  <c r="K15" i="12"/>
  <c r="K34" i="11"/>
  <c r="AL34" i="11"/>
  <c r="AL15" i="12"/>
  <c r="AT15" i="12"/>
  <c r="AT34" i="11"/>
  <c r="DS15" i="12"/>
  <c r="DS34" i="11"/>
  <c r="BF147" i="27"/>
  <c r="CX147" i="27"/>
  <c r="CN147" i="27"/>
  <c r="AL147" i="27"/>
  <c r="DR147" i="27"/>
  <c r="AP147" i="27"/>
  <c r="AW15" i="12"/>
  <c r="AW34" i="11"/>
  <c r="AG15" i="12"/>
  <c r="AG34" i="11"/>
  <c r="AW147" i="27"/>
  <c r="G106" i="27"/>
  <c r="G147" i="27"/>
  <c r="G149" i="27" s="1"/>
  <c r="X147" i="27"/>
  <c r="CW147" i="27"/>
  <c r="AS15" i="12"/>
  <c r="AS34" i="11"/>
  <c r="AH34" i="11"/>
  <c r="AH15" i="12"/>
  <c r="O147" i="27"/>
  <c r="BN147" i="27"/>
  <c r="BA147" i="27"/>
  <c r="DG34" i="11"/>
  <c r="DG15" i="12"/>
  <c r="H34" i="11"/>
  <c r="H15" i="12"/>
  <c r="BS147" i="27"/>
  <c r="I106" i="27"/>
  <c r="I147" i="27"/>
  <c r="I149" i="27" s="1"/>
  <c r="AD34" i="11"/>
  <c r="AD15" i="12"/>
  <c r="CA147" i="27"/>
  <c r="AV124" i="25"/>
  <c r="CI147" i="27"/>
  <c r="CM147" i="27"/>
  <c r="CB34" i="11"/>
  <c r="CB15" i="12"/>
  <c r="CP15" i="12"/>
  <c r="CP34" i="11"/>
  <c r="DP34" i="11"/>
  <c r="DP15" i="12"/>
  <c r="AM34" i="11"/>
  <c r="AM15" i="12"/>
  <c r="DN15" i="12"/>
  <c r="DN34" i="11"/>
  <c r="AH147" i="27"/>
  <c r="DG147" i="27"/>
  <c r="AS147" i="27"/>
  <c r="M147" i="27"/>
  <c r="BZ147" i="27"/>
  <c r="BS15" i="12"/>
  <c r="BS34" i="11"/>
  <c r="AX15" i="12"/>
  <c r="AX34" i="11"/>
  <c r="CX15" i="12"/>
  <c r="CX34" i="11"/>
  <c r="CQ15" i="12"/>
  <c r="CQ34" i="11"/>
  <c r="CA15" i="12"/>
  <c r="CA34" i="11"/>
  <c r="BA15" i="12"/>
  <c r="BA34" i="11"/>
  <c r="AN34" i="11"/>
  <c r="AN15" i="12"/>
  <c r="DB34" i="11"/>
  <c r="DB15" i="12"/>
  <c r="CR15" i="12"/>
  <c r="CR34" i="11"/>
  <c r="DJ15" i="12"/>
  <c r="DJ34" i="11"/>
  <c r="AC34" i="11"/>
  <c r="AC15" i="12"/>
  <c r="BM15" i="12"/>
  <c r="BM34" i="11"/>
  <c r="CI15" i="12"/>
  <c r="CI34" i="11"/>
  <c r="T34" i="11"/>
  <c r="T15" i="12"/>
  <c r="BB15" i="12"/>
  <c r="BB34" i="11"/>
  <c r="W34" i="11"/>
  <c r="W15" i="12"/>
  <c r="DQ15" i="12"/>
  <c r="DQ34" i="11"/>
  <c r="BZ15" i="12"/>
  <c r="BZ34" i="11"/>
  <c r="CD15" i="12"/>
  <c r="CD34" i="11"/>
  <c r="CK15" i="12"/>
  <c r="CK34" i="11"/>
  <c r="BR15" i="12"/>
  <c r="BR34" i="11"/>
  <c r="CV34" i="11"/>
  <c r="CV15" i="12"/>
  <c r="CW15" i="12"/>
  <c r="CW34" i="11"/>
  <c r="DU15" i="12"/>
  <c r="DU34" i="11"/>
  <c r="AJ34" i="11"/>
  <c r="AJ15" i="12"/>
  <c r="BN15" i="12"/>
  <c r="BN34" i="11"/>
  <c r="BD147" i="27"/>
  <c r="CJ147" i="27"/>
  <c r="DL147" i="27"/>
  <c r="CG147" i="27"/>
  <c r="DH147" i="27"/>
  <c r="AV147" i="27"/>
  <c r="R147" i="27"/>
  <c r="DL15" i="12"/>
  <c r="DL34" i="11"/>
  <c r="CB147" i="27"/>
  <c r="CF15" i="12"/>
  <c r="CF34" i="11"/>
  <c r="CZ147" i="27"/>
  <c r="BH147" i="27"/>
  <c r="V34" i="11"/>
  <c r="V15" i="12"/>
  <c r="CE34" i="11"/>
  <c r="CE15" i="12"/>
  <c r="DD15" i="12"/>
  <c r="DD34" i="11"/>
  <c r="CM15" i="12"/>
  <c r="CM34" i="11"/>
  <c r="CH147" i="27"/>
  <c r="CQ147" i="27"/>
  <c r="BB147" i="27"/>
  <c r="BG147" i="27"/>
  <c r="CL147" i="27"/>
  <c r="DI147" i="27"/>
  <c r="AU147" i="27"/>
  <c r="AY147" i="27"/>
  <c r="DO147" i="27"/>
  <c r="DQ147" i="27"/>
  <c r="N15" i="12"/>
  <c r="N34" i="11"/>
  <c r="Q147" i="27"/>
  <c r="AO147" i="27"/>
  <c r="CU34" i="11"/>
  <c r="CU15" i="12"/>
  <c r="AK34" i="11"/>
  <c r="AK15" i="12"/>
  <c r="Z34" i="11"/>
  <c r="Z15" i="12"/>
  <c r="AQ15" i="12"/>
  <c r="AQ34" i="11"/>
  <c r="AB15" i="12"/>
  <c r="AB34" i="11"/>
  <c r="E178" i="10"/>
  <c r="D99" i="10"/>
  <c r="D178" i="10" s="1"/>
  <c r="R34" i="11"/>
  <c r="R15" i="12"/>
  <c r="DR15" i="12"/>
  <c r="DR34" i="11"/>
  <c r="CJ15" i="12"/>
  <c r="CJ34" i="11"/>
  <c r="H15" i="32" l="1"/>
  <c r="G22" i="32"/>
  <c r="G24" i="32" s="1"/>
  <c r="G16" i="32"/>
  <c r="BL52" i="25"/>
  <c r="BL82" i="25" s="1"/>
  <c r="BL96" i="27" s="1"/>
  <c r="BL124" i="25"/>
  <c r="N194" i="37"/>
  <c r="N236" i="37" s="1"/>
  <c r="O236" i="37"/>
  <c r="B316" i="10"/>
  <c r="E316" i="10" s="1"/>
  <c r="G55" i="2"/>
  <c r="B317" i="10" s="1"/>
  <c r="E317" i="10" s="1"/>
  <c r="BS248" i="25"/>
  <c r="BT248" i="25" s="1"/>
  <c r="BU248" i="25" s="1"/>
  <c r="BV248" i="25" s="1"/>
  <c r="BW248" i="25" s="1"/>
  <c r="BX248" i="25" s="1"/>
  <c r="BY248" i="25" s="1"/>
  <c r="BZ248" i="25" s="1"/>
  <c r="CA248" i="25" s="1"/>
  <c r="CB248" i="25" s="1"/>
  <c r="CC248" i="25" s="1"/>
  <c r="CD248" i="25" s="1"/>
  <c r="CE248" i="25" s="1"/>
  <c r="CF248" i="25" s="1"/>
  <c r="BR268" i="25"/>
  <c r="BO52" i="25"/>
  <c r="BO82" i="25" s="1"/>
  <c r="BO96" i="27" s="1"/>
  <c r="BO124" i="25"/>
  <c r="G59" i="2"/>
  <c r="B318" i="10" s="1"/>
  <c r="E318" i="10" s="1"/>
  <c r="B322" i="10"/>
  <c r="E322" i="10" s="1"/>
  <c r="B319" i="10"/>
  <c r="AY199" i="25"/>
  <c r="AZ199" i="25" s="1"/>
  <c r="BA199" i="25" s="1"/>
  <c r="BB199" i="25" s="1"/>
  <c r="BC199" i="25" s="1"/>
  <c r="BD199" i="25" s="1"/>
  <c r="BE199" i="25" s="1"/>
  <c r="BF199" i="25" s="1"/>
  <c r="BG199" i="25" s="1"/>
  <c r="BH199" i="25" s="1"/>
  <c r="BI199" i="25" s="1"/>
  <c r="BJ199" i="25" s="1"/>
  <c r="BK199" i="25" s="1"/>
  <c r="BL199" i="25" s="1"/>
  <c r="AX219" i="25"/>
  <c r="G34" i="2"/>
  <c r="B307" i="10" s="1"/>
  <c r="E307" i="10" s="1"/>
  <c r="B309" i="10"/>
  <c r="E309" i="10" s="1"/>
  <c r="AX125" i="25"/>
  <c r="AX158" i="25"/>
  <c r="AX159" i="25" s="1"/>
  <c r="AX97" i="27"/>
  <c r="AX139" i="27"/>
  <c r="AX140" i="27" s="1"/>
  <c r="G25" i="2"/>
  <c r="B306" i="10" s="1"/>
  <c r="E306" i="10" s="1"/>
  <c r="G5" i="2"/>
  <c r="B304" i="10" s="1"/>
  <c r="E304" i="10" s="1"/>
  <c r="G4" i="2"/>
  <c r="B303" i="10" s="1"/>
  <c r="E303" i="10" s="1"/>
  <c r="CL52" i="25"/>
  <c r="CL82" i="25" s="1"/>
  <c r="CL96" i="27" s="1"/>
  <c r="CL124" i="25"/>
  <c r="AU139" i="27"/>
  <c r="AU140" i="27" s="1"/>
  <c r="AU97" i="27"/>
  <c r="AU219" i="25"/>
  <c r="AU38" i="25" s="1"/>
  <c r="DK283" i="10"/>
  <c r="M196" i="25"/>
  <c r="AZ283" i="10"/>
  <c r="BE283" i="10"/>
  <c r="BD283" i="10"/>
  <c r="X283" i="10"/>
  <c r="AI283" i="10"/>
  <c r="CQ283" i="10"/>
  <c r="AE283" i="10"/>
  <c r="DJ283" i="10"/>
  <c r="Z283" i="10"/>
  <c r="CA283" i="10"/>
  <c r="J283" i="10"/>
  <c r="BS283" i="10"/>
  <c r="BB283" i="10"/>
  <c r="BJ283" i="10"/>
  <c r="DT283" i="10"/>
  <c r="DL283" i="10"/>
  <c r="H283" i="10"/>
  <c r="CF283" i="10"/>
  <c r="BW283" i="10"/>
  <c r="DF283" i="10"/>
  <c r="AF283" i="10"/>
  <c r="CR283" i="10"/>
  <c r="DS283" i="10"/>
  <c r="M283" i="10"/>
  <c r="BZ283" i="10"/>
  <c r="AO283" i="10"/>
  <c r="V283" i="10"/>
  <c r="AL283" i="10"/>
  <c r="BF283" i="10"/>
  <c r="AP283" i="10"/>
  <c r="BA283" i="10"/>
  <c r="AW283" i="10"/>
  <c r="CP283" i="10"/>
  <c r="DU283" i="10"/>
  <c r="BC283" i="10"/>
  <c r="BV283" i="10"/>
  <c r="L283" i="10"/>
  <c r="U283" i="10"/>
  <c r="CX283" i="10"/>
  <c r="AC283" i="10"/>
  <c r="BT283" i="10"/>
  <c r="AG283" i="10"/>
  <c r="AD283" i="10"/>
  <c r="CS283" i="10"/>
  <c r="T283" i="10"/>
  <c r="DB283" i="10"/>
  <c r="CO283" i="10"/>
  <c r="AR283" i="10"/>
  <c r="CK283" i="10"/>
  <c r="CD283" i="10"/>
  <c r="K283" i="10"/>
  <c r="CT283" i="10"/>
  <c r="DM283" i="10"/>
  <c r="BL283" i="10"/>
  <c r="E283" i="10"/>
  <c r="CH279" i="10"/>
  <c r="DH279" i="10"/>
  <c r="G279" i="10"/>
  <c r="AM337" i="10"/>
  <c r="AM10" i="26" s="1"/>
  <c r="AM279" i="10"/>
  <c r="Y277" i="10"/>
  <c r="Y279" i="10"/>
  <c r="N276" i="10"/>
  <c r="N279" i="10"/>
  <c r="BH277" i="10"/>
  <c r="BH279" i="10"/>
  <c r="BN276" i="10"/>
  <c r="BN279" i="10"/>
  <c r="AS337" i="10"/>
  <c r="AS10" i="26" s="1"/>
  <c r="AS279" i="10"/>
  <c r="DA337" i="10"/>
  <c r="DA10" i="26" s="1"/>
  <c r="DA279" i="10"/>
  <c r="S276" i="10"/>
  <c r="S279" i="10"/>
  <c r="CZ276" i="10"/>
  <c r="CZ279" i="10"/>
  <c r="CW277" i="10"/>
  <c r="CW279" i="10"/>
  <c r="BQ337" i="10"/>
  <c r="BQ10" i="26" s="1"/>
  <c r="BQ279" i="10"/>
  <c r="DE337" i="10"/>
  <c r="DE10" i="26" s="1"/>
  <c r="DE279" i="10"/>
  <c r="BM337" i="10"/>
  <c r="BM10" i="26" s="1"/>
  <c r="BM279" i="10"/>
  <c r="BG337" i="10"/>
  <c r="BG10" i="26" s="1"/>
  <c r="BG279" i="10"/>
  <c r="W337" i="10"/>
  <c r="W10" i="26" s="1"/>
  <c r="W279" i="10"/>
  <c r="BU277" i="10"/>
  <c r="BU279" i="10"/>
  <c r="DQ277" i="10"/>
  <c r="DQ279" i="10"/>
  <c r="CY277" i="10"/>
  <c r="CY279" i="10"/>
  <c r="DD276" i="10"/>
  <c r="DD279" i="10"/>
  <c r="AH337" i="10"/>
  <c r="AH10" i="26" s="1"/>
  <c r="AH279" i="10"/>
  <c r="AK337" i="10"/>
  <c r="AK10" i="26" s="1"/>
  <c r="AK279" i="10"/>
  <c r="DN276" i="10"/>
  <c r="DN279" i="10"/>
  <c r="DO277" i="10"/>
  <c r="DO279" i="10"/>
  <c r="CG337" i="10"/>
  <c r="CG10" i="26" s="1"/>
  <c r="CG279" i="10"/>
  <c r="CV277" i="10"/>
  <c r="CV279" i="10"/>
  <c r="CJ277" i="10"/>
  <c r="CJ279" i="10"/>
  <c r="AY337" i="10"/>
  <c r="AY10" i="26" s="1"/>
  <c r="AY279" i="10"/>
  <c r="DI277" i="10"/>
  <c r="DI279" i="10"/>
  <c r="F337" i="10"/>
  <c r="F10" i="26" s="1"/>
  <c r="F279" i="10"/>
  <c r="DC276" i="10"/>
  <c r="DC279" i="10"/>
  <c r="Q276" i="10"/>
  <c r="Q279" i="10"/>
  <c r="AB276" i="10"/>
  <c r="AB279" i="10"/>
  <c r="DG277" i="10"/>
  <c r="DG279" i="10"/>
  <c r="CL276" i="10"/>
  <c r="CL279" i="10"/>
  <c r="P337" i="10"/>
  <c r="P10" i="26" s="1"/>
  <c r="P279" i="10"/>
  <c r="BY277" i="10"/>
  <c r="BY279" i="10"/>
  <c r="BO337" i="10"/>
  <c r="BO10" i="26" s="1"/>
  <c r="BO279" i="10"/>
  <c r="CE276" i="10"/>
  <c r="CE279" i="10"/>
  <c r="O276" i="10"/>
  <c r="O279" i="10"/>
  <c r="CB277" i="10"/>
  <c r="CB279" i="10"/>
  <c r="CC337" i="10"/>
  <c r="CC10" i="26" s="1"/>
  <c r="CC279" i="10"/>
  <c r="R276" i="10"/>
  <c r="R279" i="10"/>
  <c r="AQ277" i="10"/>
  <c r="AQ279" i="10"/>
  <c r="AT337" i="10"/>
  <c r="AT10" i="26" s="1"/>
  <c r="AT279" i="10"/>
  <c r="BX276" i="10"/>
  <c r="BX279" i="10"/>
  <c r="CI337" i="10"/>
  <c r="CI10" i="26" s="1"/>
  <c r="CI279" i="10"/>
  <c r="AX276" i="10"/>
  <c r="AX279" i="10"/>
  <c r="DR277" i="10"/>
  <c r="DR279" i="10"/>
  <c r="DP277" i="10"/>
  <c r="DP279" i="10"/>
  <c r="I337" i="10"/>
  <c r="I10" i="26" s="1"/>
  <c r="I279" i="10"/>
  <c r="AJ276" i="10"/>
  <c r="AJ279" i="10"/>
  <c r="BP337" i="10"/>
  <c r="BP10" i="26" s="1"/>
  <c r="BP279" i="10"/>
  <c r="AU277" i="10"/>
  <c r="AU279" i="10"/>
  <c r="BI277" i="10"/>
  <c r="BI279" i="10"/>
  <c r="BR337" i="10"/>
  <c r="BR10" i="26" s="1"/>
  <c r="BR279" i="10"/>
  <c r="AV276" i="10"/>
  <c r="AV279" i="10"/>
  <c r="CN276" i="10"/>
  <c r="CN279" i="10"/>
  <c r="CU277" i="10"/>
  <c r="CU279" i="10"/>
  <c r="AN277" i="10"/>
  <c r="AN279" i="10"/>
  <c r="CM276" i="10"/>
  <c r="CM279" i="10"/>
  <c r="BK337" i="10"/>
  <c r="BK10" i="26" s="1"/>
  <c r="BK279" i="10"/>
  <c r="AA277" i="10"/>
  <c r="AA279" i="10"/>
  <c r="DQ276" i="10"/>
  <c r="BU337" i="10"/>
  <c r="BU10" i="26" s="1"/>
  <c r="CN277" i="10"/>
  <c r="AV277" i="10"/>
  <c r="DN277" i="10"/>
  <c r="AK276" i="10"/>
  <c r="DO337" i="10"/>
  <c r="DO10" i="26" s="1"/>
  <c r="P277" i="10"/>
  <c r="P276" i="10"/>
  <c r="DC337" i="10"/>
  <c r="DC10" i="26" s="1"/>
  <c r="Q277" i="10"/>
  <c r="DG337" i="10"/>
  <c r="DG10" i="26" s="1"/>
  <c r="DG276" i="10"/>
  <c r="DC277" i="10"/>
  <c r="CJ276" i="10"/>
  <c r="Q337" i="10"/>
  <c r="Q10" i="26" s="1"/>
  <c r="F277" i="10"/>
  <c r="AM276" i="10"/>
  <c r="AM277" i="10"/>
  <c r="F276" i="10"/>
  <c r="AB277" i="10"/>
  <c r="BK277" i="10"/>
  <c r="AA276" i="10"/>
  <c r="AA337" i="10"/>
  <c r="AA10" i="26" s="1"/>
  <c r="BK276" i="10"/>
  <c r="CV276" i="10"/>
  <c r="CM337" i="10"/>
  <c r="CM10" i="26" s="1"/>
  <c r="DI276" i="10"/>
  <c r="AY277" i="10"/>
  <c r="Y276" i="10"/>
  <c r="Y337" i="10"/>
  <c r="Y10" i="26" s="1"/>
  <c r="CN337" i="10"/>
  <c r="CN10" i="26" s="1"/>
  <c r="AV337" i="10"/>
  <c r="AV10" i="26" s="1"/>
  <c r="BR276" i="10"/>
  <c r="CE337" i="10"/>
  <c r="CE10" i="26" s="1"/>
  <c r="BO276" i="10"/>
  <c r="BO277" i="10"/>
  <c r="CE277" i="10"/>
  <c r="CG276" i="10"/>
  <c r="DO276" i="10"/>
  <c r="CV337" i="10"/>
  <c r="CV10" i="26" s="1"/>
  <c r="BR277" i="10"/>
  <c r="DI337" i="10"/>
  <c r="DI10" i="26" s="1"/>
  <c r="CU337" i="10"/>
  <c r="CU10" i="26" s="1"/>
  <c r="CU276" i="10"/>
  <c r="AN276" i="10"/>
  <c r="AY276" i="10"/>
  <c r="AN337" i="10"/>
  <c r="AN10" i="26" s="1"/>
  <c r="CG277" i="10"/>
  <c r="AB337" i="10"/>
  <c r="AB10" i="26" s="1"/>
  <c r="CK106" i="28"/>
  <c r="CK107" i="28" s="1"/>
  <c r="CL106" i="28"/>
  <c r="CL107" i="28" s="1"/>
  <c r="CM106" i="28"/>
  <c r="CM107" i="28" s="1"/>
  <c r="CN106" i="28"/>
  <c r="CN107" i="28" s="1"/>
  <c r="CO106" i="28"/>
  <c r="CO107" i="28" s="1"/>
  <c r="CP106" i="28"/>
  <c r="CP107" i="28" s="1"/>
  <c r="CQ106" i="28"/>
  <c r="CQ107" i="28" s="1"/>
  <c r="CR106" i="28"/>
  <c r="CR107" i="28" s="1"/>
  <c r="CS106" i="28"/>
  <c r="CS107" i="28" s="1"/>
  <c r="CT106" i="28"/>
  <c r="CT107" i="28" s="1"/>
  <c r="CU106" i="28"/>
  <c r="CU107" i="28" s="1"/>
  <c r="CV106" i="28"/>
  <c r="CV107" i="28" s="1"/>
  <c r="CW106" i="28"/>
  <c r="CW107" i="28" s="1"/>
  <c r="CX106" i="28"/>
  <c r="CX107" i="28" s="1"/>
  <c r="CY106" i="28"/>
  <c r="CY107" i="28" s="1"/>
  <c r="CZ106" i="28"/>
  <c r="CZ107" i="28" s="1"/>
  <c r="DA106" i="28"/>
  <c r="DA107" i="28" s="1"/>
  <c r="DB106" i="28"/>
  <c r="DB107" i="28" s="1"/>
  <c r="DC106" i="28"/>
  <c r="DC107" i="28" s="1"/>
  <c r="DD106" i="28"/>
  <c r="DD107" i="28" s="1"/>
  <c r="DE106" i="28"/>
  <c r="DE107" i="28" s="1"/>
  <c r="DF106" i="28"/>
  <c r="DF107" i="28" s="1"/>
  <c r="DG106" i="28"/>
  <c r="DG107" i="28" s="1"/>
  <c r="DH106" i="28"/>
  <c r="DH107" i="28" s="1"/>
  <c r="DI106" i="28"/>
  <c r="DI107" i="28" s="1"/>
  <c r="DJ106" i="28"/>
  <c r="DJ107" i="28" s="1"/>
  <c r="DK106" i="28"/>
  <c r="DK107" i="28" s="1"/>
  <c r="DL106" i="28"/>
  <c r="DL107" i="28" s="1"/>
  <c r="DM106" i="28"/>
  <c r="DM107" i="28" s="1"/>
  <c r="DN106" i="28"/>
  <c r="DN107" i="28" s="1"/>
  <c r="DO106" i="28"/>
  <c r="DO107" i="28" s="1"/>
  <c r="DP106" i="28"/>
  <c r="DP107" i="28" s="1"/>
  <c r="DQ106" i="28"/>
  <c r="DQ107" i="28" s="1"/>
  <c r="DR106" i="28"/>
  <c r="DR107" i="28" s="1"/>
  <c r="DS106" i="28"/>
  <c r="DS107" i="28" s="1"/>
  <c r="DT106" i="28"/>
  <c r="DT107" i="28" s="1"/>
  <c r="DU106" i="28"/>
  <c r="DU107" i="28" s="1"/>
  <c r="CJ337" i="10"/>
  <c r="CJ10" i="26" s="1"/>
  <c r="AK277" i="10"/>
  <c r="DN337" i="10"/>
  <c r="DN10" i="26" s="1"/>
  <c r="DR276" i="10"/>
  <c r="BU276" i="10"/>
  <c r="AJ337" i="10"/>
  <c r="AJ10" i="26" s="1"/>
  <c r="DP276" i="10"/>
  <c r="W276" i="10"/>
  <c r="DD277" i="10"/>
  <c r="CM277" i="10"/>
  <c r="CI277" i="10"/>
  <c r="BH337" i="10"/>
  <c r="BH10" i="26" s="1"/>
  <c r="G37" i="25"/>
  <c r="G79" i="27" s="1"/>
  <c r="CW337" i="10"/>
  <c r="CW10" i="26" s="1"/>
  <c r="CW276" i="10"/>
  <c r="DA276" i="10"/>
  <c r="AQ276" i="10"/>
  <c r="AS276" i="10"/>
  <c r="CJ139" i="27"/>
  <c r="CJ140" i="27" s="1"/>
  <c r="CJ97" i="27"/>
  <c r="CJ219" i="25"/>
  <c r="CJ38" i="25" s="1"/>
  <c r="D19" i="10"/>
  <c r="AW106" i="28"/>
  <c r="AW107" i="28" s="1"/>
  <c r="AX106" i="28"/>
  <c r="AX107" i="28" s="1"/>
  <c r="AY106" i="28"/>
  <c r="AY107" i="28" s="1"/>
  <c r="AZ106" i="28"/>
  <c r="AZ107" i="28" s="1"/>
  <c r="BA106" i="28"/>
  <c r="BA107" i="28" s="1"/>
  <c r="BB106" i="28"/>
  <c r="BB107" i="28" s="1"/>
  <c r="BC106" i="28"/>
  <c r="BC107" i="28" s="1"/>
  <c r="BD106" i="28"/>
  <c r="BD107" i="28" s="1"/>
  <c r="BE106" i="28"/>
  <c r="BE107" i="28" s="1"/>
  <c r="BF106" i="28"/>
  <c r="BF107" i="28" s="1"/>
  <c r="BG106" i="28"/>
  <c r="BG107" i="28" s="1"/>
  <c r="BH106" i="28"/>
  <c r="BH107" i="28" s="1"/>
  <c r="BI106" i="28"/>
  <c r="BI107" i="28" s="1"/>
  <c r="BJ106" i="28"/>
  <c r="BJ107" i="28" s="1"/>
  <c r="BK106" i="28"/>
  <c r="BK107" i="28" s="1"/>
  <c r="BL106" i="28"/>
  <c r="BL107" i="28" s="1"/>
  <c r="BM106" i="28"/>
  <c r="BM107" i="28" s="1"/>
  <c r="BN106" i="28"/>
  <c r="BN107" i="28" s="1"/>
  <c r="BO106" i="28"/>
  <c r="BO107" i="28" s="1"/>
  <c r="BP106" i="28"/>
  <c r="BP107" i="28" s="1"/>
  <c r="BQ106" i="28"/>
  <c r="BQ107" i="28" s="1"/>
  <c r="BR106" i="28"/>
  <c r="BR107" i="28" s="1"/>
  <c r="BS106" i="28"/>
  <c r="BS107" i="28" s="1"/>
  <c r="BT106" i="28"/>
  <c r="BT107" i="28" s="1"/>
  <c r="BU106" i="28"/>
  <c r="BU107" i="28" s="1"/>
  <c r="BV106" i="28"/>
  <c r="BV107" i="28" s="1"/>
  <c r="BW106" i="28"/>
  <c r="BW107" i="28" s="1"/>
  <c r="BX106" i="28"/>
  <c r="BX107" i="28" s="1"/>
  <c r="BY106" i="28"/>
  <c r="BY107" i="28" s="1"/>
  <c r="BZ106" i="28"/>
  <c r="BZ107" i="28" s="1"/>
  <c r="CA106" i="28"/>
  <c r="CA107" i="28" s="1"/>
  <c r="CB106" i="28"/>
  <c r="CB107" i="28" s="1"/>
  <c r="CC106" i="28"/>
  <c r="CC107" i="28" s="1"/>
  <c r="CD106" i="28"/>
  <c r="CD107" i="28" s="1"/>
  <c r="CE106" i="28"/>
  <c r="CE107" i="28" s="1"/>
  <c r="CF106" i="28"/>
  <c r="CF107" i="28" s="1"/>
  <c r="CG106" i="28"/>
  <c r="CG107" i="28" s="1"/>
  <c r="CH106" i="28"/>
  <c r="CH107" i="28" s="1"/>
  <c r="CI106" i="28"/>
  <c r="CI107" i="28" s="1"/>
  <c r="CJ106" i="28"/>
  <c r="CJ107" i="28" s="1"/>
  <c r="E10" i="29"/>
  <c r="E7" i="26" s="1"/>
  <c r="E9" i="26" s="1"/>
  <c r="DQ337" i="10"/>
  <c r="DQ10" i="26" s="1"/>
  <c r="DD337" i="10"/>
  <c r="DD10" i="26" s="1"/>
  <c r="AU276" i="10"/>
  <c r="AH276" i="10"/>
  <c r="AH277" i="10"/>
  <c r="I277" i="10"/>
  <c r="I276" i="10"/>
  <c r="H65" i="25"/>
  <c r="E37" i="25"/>
  <c r="E79" i="27" s="1"/>
  <c r="BG276" i="10"/>
  <c r="AX277" i="10"/>
  <c r="BG277" i="10"/>
  <c r="W277" i="10"/>
  <c r="DP337" i="10"/>
  <c r="DP10" i="26" s="1"/>
  <c r="BI337" i="10"/>
  <c r="BI10" i="26" s="1"/>
  <c r="AJ277" i="10"/>
  <c r="AU337" i="10"/>
  <c r="AU10" i="26" s="1"/>
  <c r="BM276" i="10"/>
  <c r="DR337" i="10"/>
  <c r="DR10" i="26" s="1"/>
  <c r="BM277" i="10"/>
  <c r="AX337" i="10"/>
  <c r="AX10" i="26" s="1"/>
  <c r="BI276" i="10"/>
  <c r="BP276" i="10"/>
  <c r="BP277" i="10"/>
  <c r="E13" i="29"/>
  <c r="E72" i="29" s="1"/>
  <c r="H9" i="29"/>
  <c r="H116" i="25" s="1"/>
  <c r="H148" i="25" s="1"/>
  <c r="S277" i="10"/>
  <c r="S337" i="10"/>
  <c r="S10" i="26" s="1"/>
  <c r="BQ276" i="10"/>
  <c r="R277" i="10"/>
  <c r="AT276" i="10"/>
  <c r="O277" i="10"/>
  <c r="CC277" i="10"/>
  <c r="AT277" i="10"/>
  <c r="DE277" i="10"/>
  <c r="AQ337" i="10"/>
  <c r="AQ10" i="26" s="1"/>
  <c r="R337" i="10"/>
  <c r="R10" i="26" s="1"/>
  <c r="DE276" i="10"/>
  <c r="BH276" i="10"/>
  <c r="CB337" i="10"/>
  <c r="CB10" i="26" s="1"/>
  <c r="N277" i="10"/>
  <c r="O337" i="10"/>
  <c r="O10" i="26" s="1"/>
  <c r="CI276" i="10"/>
  <c r="AS277" i="10"/>
  <c r="DA277" i="10"/>
  <c r="BQ277" i="10"/>
  <c r="CC276" i="10"/>
  <c r="N337" i="10"/>
  <c r="N10" i="26" s="1"/>
  <c r="CB276" i="10"/>
  <c r="BN277" i="10"/>
  <c r="BN337" i="10"/>
  <c r="BN10" i="26" s="1"/>
  <c r="E22" i="36"/>
  <c r="E24" i="36" s="1"/>
  <c r="E28" i="36" s="1"/>
  <c r="E42" i="36" s="1"/>
  <c r="CY276" i="10"/>
  <c r="CY337" i="10"/>
  <c r="CY10" i="26" s="1"/>
  <c r="F9" i="29"/>
  <c r="F116" i="25" s="1"/>
  <c r="F148" i="25" s="1"/>
  <c r="CL337" i="10"/>
  <c r="CL10" i="26" s="1"/>
  <c r="CL277" i="10"/>
  <c r="BY276" i="10"/>
  <c r="BY337" i="10"/>
  <c r="BY10" i="26" s="1"/>
  <c r="BX277" i="10"/>
  <c r="BX337" i="10"/>
  <c r="BX10" i="26" s="1"/>
  <c r="CZ337" i="10"/>
  <c r="CZ10" i="26" s="1"/>
  <c r="DH276" i="10"/>
  <c r="DH337" i="10"/>
  <c r="DH10" i="26" s="1"/>
  <c r="DH277" i="10"/>
  <c r="G276" i="10"/>
  <c r="G337" i="10"/>
  <c r="G10" i="26" s="1"/>
  <c r="G277" i="10"/>
  <c r="CZ277" i="10"/>
  <c r="CH276" i="10"/>
  <c r="CH337" i="10"/>
  <c r="CH10" i="26" s="1"/>
  <c r="CH277" i="10"/>
  <c r="B308" i="10"/>
  <c r="E308" i="10" s="1"/>
  <c r="E62" i="36"/>
  <c r="E76" i="36" s="1"/>
  <c r="E79" i="36" s="1"/>
  <c r="E60" i="36"/>
  <c r="F62" i="36"/>
  <c r="F60" i="36"/>
  <c r="B310" i="10"/>
  <c r="E310" i="10" s="1"/>
  <c r="G15" i="2"/>
  <c r="B305" i="10" s="1"/>
  <c r="E305" i="10" s="1"/>
  <c r="F65" i="25"/>
  <c r="G13" i="29"/>
  <c r="G72" i="29" s="1"/>
  <c r="G10" i="29"/>
  <c r="G7" i="26" s="1"/>
  <c r="G9" i="26" s="1"/>
  <c r="AS106" i="28"/>
  <c r="AS107" i="28" s="1"/>
  <c r="AO106" i="28"/>
  <c r="AO107" i="28" s="1"/>
  <c r="AK106" i="28"/>
  <c r="AK107" i="28" s="1"/>
  <c r="AG106" i="28"/>
  <c r="AG107" i="28" s="1"/>
  <c r="AC106" i="28"/>
  <c r="AC107" i="28" s="1"/>
  <c r="Y106" i="28"/>
  <c r="Y107" i="28" s="1"/>
  <c r="U106" i="28"/>
  <c r="U107" i="28" s="1"/>
  <c r="Q106" i="28"/>
  <c r="Q107" i="28" s="1"/>
  <c r="M106" i="28"/>
  <c r="M107" i="28" s="1"/>
  <c r="M65" i="28" s="1"/>
  <c r="M7" i="29" s="1"/>
  <c r="AV106" i="28"/>
  <c r="AV107" i="28" s="1"/>
  <c r="AR106" i="28"/>
  <c r="AR107" i="28" s="1"/>
  <c r="AN106" i="28"/>
  <c r="AN107" i="28" s="1"/>
  <c r="AJ106" i="28"/>
  <c r="AJ107" i="28" s="1"/>
  <c r="AF106" i="28"/>
  <c r="AF107" i="28" s="1"/>
  <c r="AB106" i="28"/>
  <c r="AB107" i="28" s="1"/>
  <c r="X106" i="28"/>
  <c r="X107" i="28" s="1"/>
  <c r="T106" i="28"/>
  <c r="T107" i="28" s="1"/>
  <c r="P106" i="28"/>
  <c r="P107" i="28" s="1"/>
  <c r="L106" i="28"/>
  <c r="L107" i="28" s="1"/>
  <c r="L65" i="28" s="1"/>
  <c r="L7" i="29" s="1"/>
  <c r="AU106" i="28"/>
  <c r="AU107" i="28" s="1"/>
  <c r="AQ106" i="28"/>
  <c r="AQ107" i="28" s="1"/>
  <c r="AM106" i="28"/>
  <c r="AM107" i="28" s="1"/>
  <c r="AI106" i="28"/>
  <c r="AI107" i="28" s="1"/>
  <c r="AI65" i="28" s="1"/>
  <c r="AI7" i="29" s="1"/>
  <c r="AE106" i="28"/>
  <c r="AE107" i="28" s="1"/>
  <c r="AA106" i="28"/>
  <c r="AA107" i="28" s="1"/>
  <c r="W106" i="28"/>
  <c r="W107" i="28" s="1"/>
  <c r="S106" i="28"/>
  <c r="S107" i="28" s="1"/>
  <c r="O106" i="28"/>
  <c r="O107" i="28" s="1"/>
  <c r="K106" i="28"/>
  <c r="K107" i="28" s="1"/>
  <c r="K65" i="28" s="1"/>
  <c r="K7" i="29" s="1"/>
  <c r="AT106" i="28"/>
  <c r="AT107" i="28" s="1"/>
  <c r="AP106" i="28"/>
  <c r="AP107" i="28" s="1"/>
  <c r="AL106" i="28"/>
  <c r="AL107" i="28" s="1"/>
  <c r="AH106" i="28"/>
  <c r="AH107" i="28" s="1"/>
  <c r="AD106" i="28"/>
  <c r="AD107" i="28" s="1"/>
  <c r="Z106" i="28"/>
  <c r="Z107" i="28" s="1"/>
  <c r="V106" i="28"/>
  <c r="V107" i="28" s="1"/>
  <c r="R106" i="28"/>
  <c r="R107" i="28" s="1"/>
  <c r="N106" i="28"/>
  <c r="N107" i="28" s="1"/>
  <c r="N65" i="28" s="1"/>
  <c r="N7" i="29" s="1"/>
  <c r="J106" i="28"/>
  <c r="J107" i="28" s="1"/>
  <c r="I106" i="28"/>
  <c r="J196" i="25"/>
  <c r="K196" i="25"/>
  <c r="L196" i="25"/>
  <c r="AV219" i="25"/>
  <c r="H196" i="25"/>
  <c r="G196" i="25"/>
  <c r="E196" i="25"/>
  <c r="F196" i="25"/>
  <c r="I196" i="25"/>
  <c r="F159" i="25"/>
  <c r="F97" i="27"/>
  <c r="F139" i="27"/>
  <c r="AV82" i="25"/>
  <c r="AV96" i="27" s="1"/>
  <c r="F85" i="27"/>
  <c r="F118" i="27"/>
  <c r="H118" i="27"/>
  <c r="H85" i="27"/>
  <c r="E34" i="11"/>
  <c r="E15" i="12"/>
  <c r="AV125" i="25"/>
  <c r="AV158" i="25"/>
  <c r="CG248" i="25" l="1"/>
  <c r="CH248" i="25" s="1"/>
  <c r="CI248" i="25" s="1"/>
  <c r="CJ248" i="25" s="1"/>
  <c r="CK248" i="25" s="1"/>
  <c r="CL248" i="25" s="1"/>
  <c r="CM248" i="25" s="1"/>
  <c r="CN248" i="25" s="1"/>
  <c r="CO248" i="25" s="1"/>
  <c r="CP248" i="25" s="1"/>
  <c r="CQ248" i="25" s="1"/>
  <c r="CR248" i="25" s="1"/>
  <c r="CS248" i="25" s="1"/>
  <c r="CT248" i="25" s="1"/>
  <c r="CU248" i="25" s="1"/>
  <c r="CV248" i="25" s="1"/>
  <c r="CW248" i="25" s="1"/>
  <c r="CX248" i="25" s="1"/>
  <c r="CY248" i="25" s="1"/>
  <c r="CZ248" i="25" s="1"/>
  <c r="DA248" i="25" s="1"/>
  <c r="DB248" i="25" s="1"/>
  <c r="DC248" i="25" s="1"/>
  <c r="DD248" i="25" s="1"/>
  <c r="DE248" i="25" s="1"/>
  <c r="DF248" i="25" s="1"/>
  <c r="DG248" i="25" s="1"/>
  <c r="DH248" i="25" s="1"/>
  <c r="DI248" i="25" s="1"/>
  <c r="DJ248" i="25" s="1"/>
  <c r="DK248" i="25" s="1"/>
  <c r="DL248" i="25" s="1"/>
  <c r="DM248" i="25" s="1"/>
  <c r="DN248" i="25" s="1"/>
  <c r="DO248" i="25" s="1"/>
  <c r="DP248" i="25" s="1"/>
  <c r="DQ248" i="25" s="1"/>
  <c r="DR248" i="25" s="1"/>
  <c r="DS248" i="25" s="1"/>
  <c r="DT248" i="25" s="1"/>
  <c r="CF268" i="25"/>
  <c r="I15" i="32"/>
  <c r="H22" i="32"/>
  <c r="H24" i="32" s="1"/>
  <c r="H16" i="32"/>
  <c r="BL125" i="25"/>
  <c r="BL158" i="25"/>
  <c r="BL159" i="25" s="1"/>
  <c r="BL139" i="27"/>
  <c r="BL140" i="27" s="1"/>
  <c r="BL97" i="27"/>
  <c r="BM199" i="25"/>
  <c r="BN199" i="25" s="1"/>
  <c r="BO199" i="25" s="1"/>
  <c r="BP199" i="25" s="1"/>
  <c r="BQ199" i="25" s="1"/>
  <c r="BR199" i="25" s="1"/>
  <c r="BL219" i="25"/>
  <c r="CI268" i="25"/>
  <c r="BR52" i="25"/>
  <c r="BR124" i="25"/>
  <c r="BO219" i="25"/>
  <c r="BO125" i="25"/>
  <c r="BO158" i="25"/>
  <c r="BO159" i="25" s="1"/>
  <c r="BO97" i="27"/>
  <c r="BO139" i="27"/>
  <c r="BO140" i="27" s="1"/>
  <c r="AX108" i="25"/>
  <c r="AX38" i="25"/>
  <c r="AX66" i="25" s="1"/>
  <c r="AX77" i="27" s="1"/>
  <c r="CL219" i="25"/>
  <c r="CL125" i="25"/>
  <c r="CL158" i="25"/>
  <c r="CL159" i="25" s="1"/>
  <c r="CL97" i="27"/>
  <c r="CL139" i="27"/>
  <c r="CL140" i="27" s="1"/>
  <c r="AV108" i="25"/>
  <c r="AV140" i="25" s="1"/>
  <c r="AV38" i="25"/>
  <c r="AV66" i="25" s="1"/>
  <c r="AV77" i="27" s="1"/>
  <c r="J65" i="28"/>
  <c r="J7" i="29" s="1"/>
  <c r="J37" i="25" s="1"/>
  <c r="J79" i="27" s="1"/>
  <c r="DK367" i="10"/>
  <c r="DK113" i="25" s="1"/>
  <c r="DK145" i="25" s="1"/>
  <c r="DJ129" i="25"/>
  <c r="DJ163" i="25" s="1"/>
  <c r="AU108" i="25"/>
  <c r="AU66" i="25"/>
  <c r="AU77" i="27" s="1"/>
  <c r="AE129" i="25"/>
  <c r="AE163" i="25" s="1"/>
  <c r="Z129" i="25"/>
  <c r="Z163" i="25" s="1"/>
  <c r="BE367" i="10"/>
  <c r="BL285" i="10"/>
  <c r="BL377" i="10" s="1"/>
  <c r="BL117" i="12" s="1"/>
  <c r="DB367" i="10"/>
  <c r="DB80" i="25"/>
  <c r="U129" i="25"/>
  <c r="U163" i="25" s="1"/>
  <c r="CR285" i="10"/>
  <c r="CR377" i="10" s="1"/>
  <c r="CR117" i="12" s="1"/>
  <c r="CR80" i="25"/>
  <c r="BJ367" i="10"/>
  <c r="DM285" i="10"/>
  <c r="DM377" i="10" s="1"/>
  <c r="DM117" i="12" s="1"/>
  <c r="T367" i="10"/>
  <c r="L285" i="10"/>
  <c r="L377" i="10" s="1"/>
  <c r="L117" i="12" s="1"/>
  <c r="L102" i="27"/>
  <c r="L145" i="27" s="1"/>
  <c r="BF367" i="10"/>
  <c r="AF285" i="10"/>
  <c r="AF377" i="10" s="1"/>
  <c r="AF117" i="12" s="1"/>
  <c r="BB285" i="10"/>
  <c r="BB377" i="10" s="1"/>
  <c r="BB117" i="12" s="1"/>
  <c r="AI129" i="25"/>
  <c r="AI163" i="25" s="1"/>
  <c r="AI80" i="25"/>
  <c r="CS129" i="25"/>
  <c r="CS163" i="25" s="1"/>
  <c r="AL129" i="25"/>
  <c r="AL163" i="25" s="1"/>
  <c r="K285" i="10"/>
  <c r="K377" i="10" s="1"/>
  <c r="K117" i="12" s="1"/>
  <c r="AD129" i="25"/>
  <c r="AD163" i="25" s="1"/>
  <c r="AD80" i="25"/>
  <c r="BC129" i="25"/>
  <c r="BC163" i="25" s="1"/>
  <c r="V129" i="25"/>
  <c r="V163" i="25" s="1"/>
  <c r="BW285" i="10"/>
  <c r="BW377" i="10" s="1"/>
  <c r="BW117" i="12" s="1"/>
  <c r="BW80" i="25"/>
  <c r="J129" i="25"/>
  <c r="J163" i="25" s="1"/>
  <c r="BS285" i="10"/>
  <c r="BS377" i="10" s="1"/>
  <c r="BS117" i="12" s="1"/>
  <c r="CD129" i="25"/>
  <c r="CD163" i="25" s="1"/>
  <c r="AO285" i="10"/>
  <c r="AO377" i="10" s="1"/>
  <c r="AO117" i="12" s="1"/>
  <c r="AO102" i="27"/>
  <c r="AO145" i="27" s="1"/>
  <c r="CF129" i="25"/>
  <c r="CF163" i="25" s="1"/>
  <c r="CF102" i="27"/>
  <c r="CA285" i="10"/>
  <c r="CA377" i="10" s="1"/>
  <c r="CA117" i="12" s="1"/>
  <c r="DF367" i="10"/>
  <c r="CK129" i="25"/>
  <c r="CK163" i="25" s="1"/>
  <c r="BT129" i="25"/>
  <c r="BT163" i="25" s="1"/>
  <c r="BT102" i="27"/>
  <c r="CP129" i="25"/>
  <c r="CP163" i="25" s="1"/>
  <c r="H102" i="27"/>
  <c r="AZ367" i="10"/>
  <c r="AZ102" i="27"/>
  <c r="CT367" i="10"/>
  <c r="BV129" i="25"/>
  <c r="BV163" i="25" s="1"/>
  <c r="X129" i="25"/>
  <c r="X163" i="25" s="1"/>
  <c r="AR285" i="10"/>
  <c r="AR377" i="10" s="1"/>
  <c r="AR117" i="12" s="1"/>
  <c r="AC367" i="10"/>
  <c r="AC102" i="27"/>
  <c r="AC145" i="27" s="1"/>
  <c r="AW367" i="10"/>
  <c r="M285" i="10"/>
  <c r="M377" i="10" s="1"/>
  <c r="M117" i="12" s="1"/>
  <c r="DL367" i="10"/>
  <c r="CX129" i="25"/>
  <c r="CX163" i="25" s="1"/>
  <c r="CX80" i="25"/>
  <c r="BA285" i="10"/>
  <c r="BA377" i="10" s="1"/>
  <c r="BA117" i="12" s="1"/>
  <c r="DS129" i="25"/>
  <c r="DS163" i="25" s="1"/>
  <c r="DS102" i="27"/>
  <c r="DT285" i="10"/>
  <c r="DT377" i="10" s="1"/>
  <c r="DT117" i="12" s="1"/>
  <c r="E285" i="10"/>
  <c r="E377" i="10" s="1"/>
  <c r="E102" i="27"/>
  <c r="G65" i="25"/>
  <c r="E118" i="27"/>
  <c r="CY283" i="10"/>
  <c r="Y283" i="10"/>
  <c r="BI283" i="10"/>
  <c r="AQ283" i="10"/>
  <c r="DO283" i="10"/>
  <c r="Q283" i="10"/>
  <c r="BH283" i="10"/>
  <c r="BY283" i="10"/>
  <c r="BU283" i="10"/>
  <c r="CB283" i="10"/>
  <c r="CI283" i="10"/>
  <c r="CH283" i="10"/>
  <c r="BO283" i="10"/>
  <c r="DI283" i="10"/>
  <c r="F283" i="10"/>
  <c r="CN283" i="10"/>
  <c r="CC283" i="10"/>
  <c r="BM283" i="10"/>
  <c r="AM283" i="10"/>
  <c r="AT283" i="10"/>
  <c r="AY283" i="10"/>
  <c r="DN283" i="10"/>
  <c r="AB283" i="10"/>
  <c r="BQ283" i="10"/>
  <c r="CJ283" i="10"/>
  <c r="AU283" i="10"/>
  <c r="CV283" i="10"/>
  <c r="CM283" i="10"/>
  <c r="AV283" i="10"/>
  <c r="G283" i="10"/>
  <c r="CG283" i="10"/>
  <c r="DP283" i="10"/>
  <c r="DH283" i="10"/>
  <c r="AJ283" i="10"/>
  <c r="AX283" i="10"/>
  <c r="O283" i="10"/>
  <c r="DD283" i="10"/>
  <c r="N283" i="10"/>
  <c r="I283" i="10"/>
  <c r="DA283" i="10"/>
  <c r="W283" i="10"/>
  <c r="AA283" i="10"/>
  <c r="CW283" i="10"/>
  <c r="AN283" i="10"/>
  <c r="AK283" i="10"/>
  <c r="R283" i="10"/>
  <c r="CE283" i="10"/>
  <c r="CL283" i="10"/>
  <c r="DC283" i="10"/>
  <c r="CU283" i="10"/>
  <c r="DG283" i="10"/>
  <c r="AH283" i="10"/>
  <c r="BX283" i="10"/>
  <c r="CZ283" i="10"/>
  <c r="BN283" i="10"/>
  <c r="DE283" i="10"/>
  <c r="BG283" i="10"/>
  <c r="DR283" i="10"/>
  <c r="BR283" i="10"/>
  <c r="S283" i="10"/>
  <c r="BP283" i="10"/>
  <c r="AS283" i="10"/>
  <c r="BK283" i="10"/>
  <c r="P283" i="10"/>
  <c r="DQ283" i="10"/>
  <c r="E129" i="25"/>
  <c r="E133" i="25" s="1"/>
  <c r="E367" i="10"/>
  <c r="DS367" i="10"/>
  <c r="DS285" i="10"/>
  <c r="DS377" i="10" s="1"/>
  <c r="DS117" i="12" s="1"/>
  <c r="AL367" i="10"/>
  <c r="G118" i="27"/>
  <c r="DT118" i="28"/>
  <c r="DT126" i="25" s="1"/>
  <c r="DT65" i="28"/>
  <c r="DT7" i="29" s="1"/>
  <c r="DL118" i="28"/>
  <c r="DL126" i="25" s="1"/>
  <c r="DL65" i="28"/>
  <c r="DL7" i="29" s="1"/>
  <c r="DD118" i="28"/>
  <c r="DD126" i="25" s="1"/>
  <c r="DD65" i="28"/>
  <c r="DD7" i="29" s="1"/>
  <c r="CV118" i="28"/>
  <c r="CV126" i="25" s="1"/>
  <c r="CV65" i="28"/>
  <c r="CV7" i="29" s="1"/>
  <c r="CN118" i="28"/>
  <c r="CN126" i="25" s="1"/>
  <c r="CN65" i="28"/>
  <c r="CN7" i="29" s="1"/>
  <c r="DS65" i="28"/>
  <c r="DS7" i="29" s="1"/>
  <c r="DS118" i="28"/>
  <c r="DS126" i="25" s="1"/>
  <c r="DK118" i="28"/>
  <c r="DK126" i="25" s="1"/>
  <c r="DK65" i="28"/>
  <c r="DK7" i="29" s="1"/>
  <c r="DC65" i="28"/>
  <c r="DC7" i="29" s="1"/>
  <c r="DC118" i="28"/>
  <c r="DC126" i="25" s="1"/>
  <c r="CU118" i="28"/>
  <c r="CU126" i="25" s="1"/>
  <c r="CU65" i="28"/>
  <c r="CU7" i="29" s="1"/>
  <c r="CM65" i="28"/>
  <c r="CM7" i="29" s="1"/>
  <c r="CM118" i="28"/>
  <c r="CM126" i="25" s="1"/>
  <c r="DR118" i="28"/>
  <c r="DR126" i="25" s="1"/>
  <c r="DR65" i="28"/>
  <c r="DR7" i="29" s="1"/>
  <c r="DJ118" i="28"/>
  <c r="DJ126" i="25" s="1"/>
  <c r="DJ65" i="28"/>
  <c r="DJ7" i="29" s="1"/>
  <c r="DB118" i="28"/>
  <c r="DB126" i="25" s="1"/>
  <c r="DB65" i="28"/>
  <c r="DB7" i="29" s="1"/>
  <c r="CT118" i="28"/>
  <c r="CT126" i="25" s="1"/>
  <c r="CT65" i="28"/>
  <c r="CT7" i="29" s="1"/>
  <c r="CL65" i="28"/>
  <c r="CL7" i="29" s="1"/>
  <c r="CL118" i="28"/>
  <c r="CL126" i="25" s="1"/>
  <c r="DQ65" i="28"/>
  <c r="DQ7" i="29" s="1"/>
  <c r="DQ118" i="28"/>
  <c r="DQ126" i="25" s="1"/>
  <c r="DI118" i="28"/>
  <c r="DI126" i="25" s="1"/>
  <c r="DI65" i="28"/>
  <c r="DI7" i="29" s="1"/>
  <c r="DA65" i="28"/>
  <c r="DA7" i="29" s="1"/>
  <c r="DA118" i="28"/>
  <c r="DA126" i="25" s="1"/>
  <c r="CS118" i="28"/>
  <c r="CS126" i="25" s="1"/>
  <c r="CS65" i="28"/>
  <c r="CS7" i="29" s="1"/>
  <c r="CK118" i="28"/>
  <c r="CK126" i="25" s="1"/>
  <c r="CK65" i="28"/>
  <c r="CK7" i="29" s="1"/>
  <c r="DP118" i="28"/>
  <c r="DP126" i="25" s="1"/>
  <c r="DP65" i="28"/>
  <c r="DP7" i="29" s="1"/>
  <c r="DH65" i="28"/>
  <c r="DH7" i="29" s="1"/>
  <c r="DH118" i="28"/>
  <c r="DH126" i="25" s="1"/>
  <c r="CZ118" i="28"/>
  <c r="CZ126" i="25" s="1"/>
  <c r="CZ65" i="28"/>
  <c r="CZ7" i="29" s="1"/>
  <c r="CR65" i="28"/>
  <c r="CR7" i="29" s="1"/>
  <c r="CR118" i="28"/>
  <c r="CR126" i="25" s="1"/>
  <c r="DO118" i="28"/>
  <c r="DO126" i="25" s="1"/>
  <c r="DO65" i="28"/>
  <c r="DO7" i="29" s="1"/>
  <c r="DG118" i="28"/>
  <c r="DG126" i="25" s="1"/>
  <c r="DG65" i="28"/>
  <c r="DG7" i="29" s="1"/>
  <c r="CY118" i="28"/>
  <c r="CY126" i="25" s="1"/>
  <c r="CY65" i="28"/>
  <c r="CY7" i="29" s="1"/>
  <c r="CQ118" i="28"/>
  <c r="CQ126" i="25" s="1"/>
  <c r="CQ65" i="28"/>
  <c r="CQ7" i="29" s="1"/>
  <c r="E167" i="1"/>
  <c r="DN118" i="28"/>
  <c r="DN126" i="25" s="1"/>
  <c r="DN65" i="28"/>
  <c r="DN7" i="29" s="1"/>
  <c r="DF118" i="28"/>
  <c r="DF126" i="25" s="1"/>
  <c r="DF65" i="28"/>
  <c r="DF7" i="29" s="1"/>
  <c r="CX118" i="28"/>
  <c r="CX126" i="25" s="1"/>
  <c r="CX65" i="28"/>
  <c r="CX7" i="29" s="1"/>
  <c r="CP118" i="28"/>
  <c r="CP126" i="25" s="1"/>
  <c r="CP65" i="28"/>
  <c r="CP7" i="29" s="1"/>
  <c r="DU118" i="28"/>
  <c r="DU126" i="25" s="1"/>
  <c r="DU65" i="28"/>
  <c r="DU7" i="29" s="1"/>
  <c r="DM118" i="28"/>
  <c r="DM126" i="25" s="1"/>
  <c r="DM65" i="28"/>
  <c r="DM7" i="29" s="1"/>
  <c r="DE118" i="28"/>
  <c r="DE126" i="25" s="1"/>
  <c r="DE65" i="28"/>
  <c r="DE7" i="29" s="1"/>
  <c r="CW118" i="28"/>
  <c r="CW126" i="25" s="1"/>
  <c r="CW65" i="28"/>
  <c r="CW7" i="29" s="1"/>
  <c r="CO118" i="28"/>
  <c r="CO126" i="25" s="1"/>
  <c r="CO65" i="28"/>
  <c r="CO7" i="29" s="1"/>
  <c r="DB129" i="25"/>
  <c r="DB163" i="25" s="1"/>
  <c r="H80" i="25"/>
  <c r="H83" i="25" s="1"/>
  <c r="H84" i="25" s="1"/>
  <c r="DB285" i="10"/>
  <c r="DB377" i="10" s="1"/>
  <c r="DB117" i="12" s="1"/>
  <c r="J285" i="10"/>
  <c r="J377" i="10" s="1"/>
  <c r="J117" i="12" s="1"/>
  <c r="Z102" i="27"/>
  <c r="Z145" i="27" s="1"/>
  <c r="CK285" i="10"/>
  <c r="CK377" i="10" s="1"/>
  <c r="CK117" i="12" s="1"/>
  <c r="H53" i="25"/>
  <c r="H54" i="25" s="1"/>
  <c r="CK367" i="10"/>
  <c r="H367" i="10"/>
  <c r="H285" i="10"/>
  <c r="H377" i="10" s="1"/>
  <c r="H117" i="12" s="1"/>
  <c r="J367" i="10"/>
  <c r="H129" i="25"/>
  <c r="H133" i="25" s="1"/>
  <c r="H134" i="25" s="1"/>
  <c r="AL102" i="27"/>
  <c r="AL145" i="27" s="1"/>
  <c r="E85" i="27"/>
  <c r="E87" i="27" s="1"/>
  <c r="F10" i="29"/>
  <c r="F7" i="26" s="1"/>
  <c r="F9" i="26" s="1"/>
  <c r="BL367" i="10"/>
  <c r="AO129" i="25"/>
  <c r="AO163" i="25" s="1"/>
  <c r="BL102" i="27"/>
  <c r="AI367" i="10"/>
  <c r="CF285" i="10"/>
  <c r="CF377" i="10" s="1"/>
  <c r="CF117" i="12" s="1"/>
  <c r="BL129" i="25"/>
  <c r="BL163" i="25" s="1"/>
  <c r="AI285" i="10"/>
  <c r="AI377" i="10" s="1"/>
  <c r="AI117" i="12" s="1"/>
  <c r="F13" i="29"/>
  <c r="F72" i="29" s="1"/>
  <c r="AO367" i="10"/>
  <c r="CF367" i="10"/>
  <c r="AI118" i="28"/>
  <c r="CI65" i="28"/>
  <c r="CI7" i="29" s="1"/>
  <c r="CI118" i="28"/>
  <c r="CI126" i="25" s="1"/>
  <c r="CE118" i="28"/>
  <c r="CE126" i="25" s="1"/>
  <c r="CE65" i="28"/>
  <c r="CE7" i="29" s="1"/>
  <c r="CA118" i="28"/>
  <c r="CA126" i="25" s="1"/>
  <c r="CA65" i="28"/>
  <c r="CA7" i="29" s="1"/>
  <c r="BW118" i="28"/>
  <c r="BW126" i="25" s="1"/>
  <c r="BW65" i="28"/>
  <c r="BW7" i="29" s="1"/>
  <c r="BS65" i="28"/>
  <c r="BS7" i="29" s="1"/>
  <c r="BS118" i="28"/>
  <c r="BS126" i="25" s="1"/>
  <c r="BO118" i="28"/>
  <c r="BO126" i="25" s="1"/>
  <c r="BO65" i="28"/>
  <c r="BO7" i="29" s="1"/>
  <c r="BK118" i="28"/>
  <c r="BK126" i="25" s="1"/>
  <c r="BK65" i="28"/>
  <c r="BK7" i="29" s="1"/>
  <c r="BG118" i="28"/>
  <c r="BG126" i="25" s="1"/>
  <c r="BG65" i="28"/>
  <c r="BG7" i="29" s="1"/>
  <c r="BC65" i="28"/>
  <c r="BC7" i="29" s="1"/>
  <c r="BC118" i="28"/>
  <c r="BC126" i="25" s="1"/>
  <c r="AY118" i="28"/>
  <c r="AY126" i="25" s="1"/>
  <c r="AY65" i="28"/>
  <c r="AY7" i="29" s="1"/>
  <c r="CJ66" i="25"/>
  <c r="CJ77" i="27" s="1"/>
  <c r="CJ108" i="25"/>
  <c r="CH118" i="28"/>
  <c r="CH126" i="25" s="1"/>
  <c r="CH65" i="28"/>
  <c r="CH7" i="29" s="1"/>
  <c r="CD118" i="28"/>
  <c r="CD126" i="25" s="1"/>
  <c r="CD65" i="28"/>
  <c r="CD7" i="29" s="1"/>
  <c r="BZ118" i="28"/>
  <c r="BZ126" i="25" s="1"/>
  <c r="BZ65" i="28"/>
  <c r="BZ7" i="29" s="1"/>
  <c r="BV118" i="28"/>
  <c r="BV126" i="25" s="1"/>
  <c r="BV65" i="28"/>
  <c r="BV7" i="29" s="1"/>
  <c r="BR118" i="28"/>
  <c r="BR126" i="25" s="1"/>
  <c r="BR65" i="28"/>
  <c r="BR7" i="29" s="1"/>
  <c r="BN118" i="28"/>
  <c r="BN126" i="25" s="1"/>
  <c r="BN65" i="28"/>
  <c r="BN7" i="29" s="1"/>
  <c r="BJ118" i="28"/>
  <c r="BJ126" i="25" s="1"/>
  <c r="BJ65" i="28"/>
  <c r="BJ7" i="29" s="1"/>
  <c r="BF118" i="28"/>
  <c r="BF126" i="25" s="1"/>
  <c r="BF65" i="28"/>
  <c r="BF7" i="29" s="1"/>
  <c r="BB118" i="28"/>
  <c r="BB126" i="25" s="1"/>
  <c r="BB65" i="28"/>
  <c r="BB7" i="29" s="1"/>
  <c r="AX118" i="28"/>
  <c r="AX126" i="25" s="1"/>
  <c r="AX65" i="28"/>
  <c r="AX7" i="29" s="1"/>
  <c r="CG118" i="28"/>
  <c r="CG126" i="25" s="1"/>
  <c r="CG65" i="28"/>
  <c r="CG7" i="29" s="1"/>
  <c r="CC118" i="28"/>
  <c r="CC126" i="25" s="1"/>
  <c r="CC65" i="28"/>
  <c r="CC7" i="29" s="1"/>
  <c r="BY118" i="28"/>
  <c r="BY126" i="25" s="1"/>
  <c r="BY65" i="28"/>
  <c r="BY7" i="29" s="1"/>
  <c r="BU118" i="28"/>
  <c r="BU126" i="25" s="1"/>
  <c r="BU65" i="28"/>
  <c r="BU7" i="29" s="1"/>
  <c r="BQ118" i="28"/>
  <c r="BQ126" i="25" s="1"/>
  <c r="BQ65" i="28"/>
  <c r="BQ7" i="29" s="1"/>
  <c r="BM118" i="28"/>
  <c r="BM126" i="25" s="1"/>
  <c r="BM65" i="28"/>
  <c r="BM7" i="29" s="1"/>
  <c r="BI118" i="28"/>
  <c r="BI126" i="25" s="1"/>
  <c r="BI65" i="28"/>
  <c r="BI7" i="29" s="1"/>
  <c r="BE118" i="28"/>
  <c r="BE126" i="25" s="1"/>
  <c r="BE65" i="28"/>
  <c r="BE7" i="29" s="1"/>
  <c r="BA118" i="28"/>
  <c r="BA126" i="25" s="1"/>
  <c r="BA65" i="28"/>
  <c r="BA7" i="29" s="1"/>
  <c r="AW118" i="28"/>
  <c r="AW126" i="25" s="1"/>
  <c r="AW65" i="28"/>
  <c r="AW7" i="29" s="1"/>
  <c r="CJ118" i="28"/>
  <c r="CJ126" i="25" s="1"/>
  <c r="CJ65" i="28"/>
  <c r="CJ7" i="29" s="1"/>
  <c r="CF118" i="28"/>
  <c r="CF126" i="25" s="1"/>
  <c r="CF65" i="28"/>
  <c r="CF7" i="29" s="1"/>
  <c r="CB118" i="28"/>
  <c r="CB126" i="25" s="1"/>
  <c r="CB65" i="28"/>
  <c r="CB7" i="29" s="1"/>
  <c r="BX118" i="28"/>
  <c r="BX126" i="25" s="1"/>
  <c r="BX65" i="28"/>
  <c r="BX7" i="29" s="1"/>
  <c r="BT118" i="28"/>
  <c r="BT126" i="25" s="1"/>
  <c r="BT65" i="28"/>
  <c r="BT7" i="29" s="1"/>
  <c r="BP118" i="28"/>
  <c r="BP126" i="25" s="1"/>
  <c r="BP65" i="28"/>
  <c r="BP7" i="29" s="1"/>
  <c r="BL118" i="28"/>
  <c r="BL126" i="25" s="1"/>
  <c r="BL65" i="28"/>
  <c r="BL7" i="29" s="1"/>
  <c r="BH118" i="28"/>
  <c r="BH126" i="25" s="1"/>
  <c r="BH65" i="28"/>
  <c r="BH7" i="29" s="1"/>
  <c r="BD118" i="28"/>
  <c r="BD126" i="25" s="1"/>
  <c r="BD65" i="28"/>
  <c r="BD7" i="29" s="1"/>
  <c r="AZ118" i="28"/>
  <c r="AZ126" i="25" s="1"/>
  <c r="AZ65" i="28"/>
  <c r="AZ7" i="29" s="1"/>
  <c r="H10" i="29"/>
  <c r="H7" i="26" s="1"/>
  <c r="H9" i="26" s="1"/>
  <c r="H13" i="29"/>
  <c r="H72" i="29" s="1"/>
  <c r="Z285" i="10"/>
  <c r="Z377" i="10" s="1"/>
  <c r="Z117" i="12" s="1"/>
  <c r="Z367" i="10"/>
  <c r="E25" i="36"/>
  <c r="E26" i="36" s="1"/>
  <c r="E65" i="25"/>
  <c r="E30" i="29"/>
  <c r="D10" i="26"/>
  <c r="BA129" i="25"/>
  <c r="BA163" i="25" s="1"/>
  <c r="T285" i="10"/>
  <c r="T377" i="10" s="1"/>
  <c r="T117" i="12" s="1"/>
  <c r="CA102" i="27"/>
  <c r="L367" i="10"/>
  <c r="V285" i="10"/>
  <c r="V377" i="10" s="1"/>
  <c r="V117" i="12" s="1"/>
  <c r="AE102" i="27"/>
  <c r="AE145" i="27" s="1"/>
  <c r="AE285" i="10"/>
  <c r="AE377" i="10" s="1"/>
  <c r="AE117" i="12" s="1"/>
  <c r="V367" i="10"/>
  <c r="BD367" i="10"/>
  <c r="CA129" i="25"/>
  <c r="CA163" i="25" s="1"/>
  <c r="DF285" i="10"/>
  <c r="DF377" i="10" s="1"/>
  <c r="DF117" i="12" s="1"/>
  <c r="V102" i="27"/>
  <c r="V145" i="27" s="1"/>
  <c r="DJ80" i="25"/>
  <c r="AE367" i="10"/>
  <c r="CA367" i="10"/>
  <c r="BA102" i="27"/>
  <c r="L129" i="25"/>
  <c r="L163" i="25" s="1"/>
  <c r="DF80" i="25"/>
  <c r="M102" i="27"/>
  <c r="M145" i="27" s="1"/>
  <c r="CX285" i="10"/>
  <c r="CX377" i="10" s="1"/>
  <c r="CX117" i="12" s="1"/>
  <c r="CR129" i="25"/>
  <c r="CR163" i="25" s="1"/>
  <c r="E19" i="10"/>
  <c r="E32" i="10" s="1"/>
  <c r="F19" i="10"/>
  <c r="F32" i="10" s="1"/>
  <c r="G19" i="10"/>
  <c r="G32" i="10" s="1"/>
  <c r="H19" i="10"/>
  <c r="H32" i="10" s="1"/>
  <c r="I19" i="10"/>
  <c r="I32" i="10" s="1"/>
  <c r="J19" i="10"/>
  <c r="J32" i="10" s="1"/>
  <c r="K19" i="10"/>
  <c r="K32" i="10" s="1"/>
  <c r="L19" i="10"/>
  <c r="L32" i="10" s="1"/>
  <c r="M19" i="10"/>
  <c r="M32" i="10" s="1"/>
  <c r="N19" i="10"/>
  <c r="N32" i="10" s="1"/>
  <c r="O19" i="10"/>
  <c r="O32" i="10" s="1"/>
  <c r="P19" i="10"/>
  <c r="P32" i="10" s="1"/>
  <c r="Q19" i="10"/>
  <c r="Q32" i="10" s="1"/>
  <c r="R19" i="10"/>
  <c r="R32" i="10" s="1"/>
  <c r="S19" i="10"/>
  <c r="S32" i="10" s="1"/>
  <c r="T19" i="10"/>
  <c r="T32" i="10" s="1"/>
  <c r="U19" i="10"/>
  <c r="U32" i="10" s="1"/>
  <c r="V19" i="10"/>
  <c r="V32" i="10" s="1"/>
  <c r="W19" i="10"/>
  <c r="W32" i="10" s="1"/>
  <c r="X19" i="10"/>
  <c r="X32" i="10" s="1"/>
  <c r="Y19" i="10"/>
  <c r="Y32" i="10" s="1"/>
  <c r="Z19" i="10"/>
  <c r="Z32" i="10" s="1"/>
  <c r="AA19" i="10"/>
  <c r="AA32" i="10" s="1"/>
  <c r="AB19" i="10"/>
  <c r="AB32" i="10" s="1"/>
  <c r="AC19" i="10"/>
  <c r="AC32" i="10" s="1"/>
  <c r="AD19" i="10"/>
  <c r="AD32" i="10" s="1"/>
  <c r="AE19" i="10"/>
  <c r="AE32" i="10" s="1"/>
  <c r="AF19" i="10"/>
  <c r="AF32" i="10" s="1"/>
  <c r="AG19" i="10"/>
  <c r="AG32" i="10" s="1"/>
  <c r="AH19" i="10"/>
  <c r="AH32" i="10" s="1"/>
  <c r="AI19" i="10"/>
  <c r="AI32" i="10" s="1"/>
  <c r="AJ19" i="10"/>
  <c r="AJ32" i="10" s="1"/>
  <c r="AK19" i="10"/>
  <c r="AK32" i="10" s="1"/>
  <c r="AL19" i="10"/>
  <c r="AL32" i="10" s="1"/>
  <c r="AM19" i="10"/>
  <c r="AM32" i="10" s="1"/>
  <c r="AN19" i="10"/>
  <c r="AN32" i="10" s="1"/>
  <c r="AO19" i="10"/>
  <c r="AO32" i="10" s="1"/>
  <c r="AP19" i="10"/>
  <c r="AP32" i="10" s="1"/>
  <c r="AQ19" i="10"/>
  <c r="AQ32" i="10" s="1"/>
  <c r="AR19" i="10"/>
  <c r="AR32" i="10" s="1"/>
  <c r="AS19" i="10"/>
  <c r="AS32" i="10" s="1"/>
  <c r="AT19" i="10"/>
  <c r="AT32" i="10" s="1"/>
  <c r="AU19" i="10"/>
  <c r="AU32" i="10" s="1"/>
  <c r="AV19" i="10"/>
  <c r="AV32" i="10" s="1"/>
  <c r="AW19" i="10"/>
  <c r="AW32" i="10" s="1"/>
  <c r="AX19" i="10"/>
  <c r="AX32" i="10" s="1"/>
  <c r="AY19" i="10"/>
  <c r="AY32" i="10" s="1"/>
  <c r="AZ19" i="10"/>
  <c r="AZ32" i="10" s="1"/>
  <c r="BA19" i="10"/>
  <c r="BA32" i="10" s="1"/>
  <c r="BB19" i="10"/>
  <c r="BB32" i="10" s="1"/>
  <c r="BC19" i="10"/>
  <c r="BC32" i="10" s="1"/>
  <c r="BD19" i="10"/>
  <c r="BD32" i="10" s="1"/>
  <c r="BE19" i="10"/>
  <c r="BE32" i="10" s="1"/>
  <c r="BF19" i="10"/>
  <c r="BF32" i="10" s="1"/>
  <c r="BG19" i="10"/>
  <c r="BG32" i="10" s="1"/>
  <c r="BH19" i="10"/>
  <c r="BH32" i="10" s="1"/>
  <c r="BI19" i="10"/>
  <c r="BI32" i="10" s="1"/>
  <c r="BJ19" i="10"/>
  <c r="BJ32" i="10" s="1"/>
  <c r="BK19" i="10"/>
  <c r="BK32" i="10" s="1"/>
  <c r="BL19" i="10"/>
  <c r="BL32" i="10" s="1"/>
  <c r="BM19" i="10"/>
  <c r="BM32" i="10" s="1"/>
  <c r="BN19" i="10"/>
  <c r="BN32" i="10" s="1"/>
  <c r="BO19" i="10"/>
  <c r="BO32" i="10" s="1"/>
  <c r="BP19" i="10"/>
  <c r="BP32" i="10" s="1"/>
  <c r="BQ19" i="10"/>
  <c r="BQ32" i="10" s="1"/>
  <c r="BR19" i="10"/>
  <c r="BR32" i="10" s="1"/>
  <c r="BS19" i="10"/>
  <c r="BS32" i="10" s="1"/>
  <c r="BT19" i="10"/>
  <c r="BT32" i="10" s="1"/>
  <c r="BU19" i="10"/>
  <c r="BU32" i="10" s="1"/>
  <c r="BV19" i="10"/>
  <c r="BV32" i="10" s="1"/>
  <c r="BW19" i="10"/>
  <c r="BW32" i="10" s="1"/>
  <c r="BX19" i="10"/>
  <c r="BX32" i="10" s="1"/>
  <c r="BY19" i="10"/>
  <c r="BY32" i="10" s="1"/>
  <c r="BZ19" i="10"/>
  <c r="BZ32" i="10" s="1"/>
  <c r="CA19" i="10"/>
  <c r="CA32" i="10" s="1"/>
  <c r="CB19" i="10"/>
  <c r="CB32" i="10" s="1"/>
  <c r="CC19" i="10"/>
  <c r="CC32" i="10" s="1"/>
  <c r="CD19" i="10"/>
  <c r="CD32" i="10" s="1"/>
  <c r="CE19" i="10"/>
  <c r="CE32" i="10" s="1"/>
  <c r="CF19" i="10"/>
  <c r="CF32" i="10" s="1"/>
  <c r="CG19" i="10"/>
  <c r="CG32" i="10" s="1"/>
  <c r="CH19" i="10"/>
  <c r="CH32" i="10" s="1"/>
  <c r="CI19" i="10"/>
  <c r="CI32" i="10" s="1"/>
  <c r="CJ19" i="10"/>
  <c r="CJ32" i="10" s="1"/>
  <c r="CK19" i="10"/>
  <c r="CK32" i="10" s="1"/>
  <c r="CL19" i="10"/>
  <c r="CL32" i="10" s="1"/>
  <c r="CM19" i="10"/>
  <c r="CM32" i="10" s="1"/>
  <c r="CN19" i="10"/>
  <c r="CN32" i="10" s="1"/>
  <c r="CO19" i="10"/>
  <c r="CO32" i="10" s="1"/>
  <c r="CP19" i="10"/>
  <c r="CP32" i="10" s="1"/>
  <c r="CQ19" i="10"/>
  <c r="CQ32" i="10" s="1"/>
  <c r="CR19" i="10"/>
  <c r="CR32" i="10" s="1"/>
  <c r="CS19" i="10"/>
  <c r="CS32" i="10" s="1"/>
  <c r="CT19" i="10"/>
  <c r="CT32" i="10" s="1"/>
  <c r="CU19" i="10"/>
  <c r="CU32" i="10" s="1"/>
  <c r="CV19" i="10"/>
  <c r="CV32" i="10" s="1"/>
  <c r="CW19" i="10"/>
  <c r="CW32" i="10" s="1"/>
  <c r="CX19" i="10"/>
  <c r="CX32" i="10" s="1"/>
  <c r="CY19" i="10"/>
  <c r="CY32" i="10" s="1"/>
  <c r="CZ19" i="10"/>
  <c r="CZ32" i="10" s="1"/>
  <c r="DA19" i="10"/>
  <c r="DA32" i="10" s="1"/>
  <c r="DB19" i="10"/>
  <c r="DB32" i="10" s="1"/>
  <c r="DC19" i="10"/>
  <c r="DC32" i="10" s="1"/>
  <c r="DD19" i="10"/>
  <c r="DD32" i="10" s="1"/>
  <c r="DE19" i="10"/>
  <c r="DE32" i="10" s="1"/>
  <c r="DF19" i="10"/>
  <c r="DF32" i="10" s="1"/>
  <c r="DG19" i="10"/>
  <c r="DG32" i="10" s="1"/>
  <c r="DH19" i="10"/>
  <c r="DH32" i="10" s="1"/>
  <c r="DI19" i="10"/>
  <c r="DI32" i="10" s="1"/>
  <c r="DJ19" i="10"/>
  <c r="DJ32" i="10" s="1"/>
  <c r="DK19" i="10"/>
  <c r="DK32" i="10" s="1"/>
  <c r="DL19" i="10"/>
  <c r="DL32" i="10" s="1"/>
  <c r="DM19" i="10"/>
  <c r="DM32" i="10" s="1"/>
  <c r="DN19" i="10"/>
  <c r="DN32" i="10" s="1"/>
  <c r="DO19" i="10"/>
  <c r="DO32" i="10" s="1"/>
  <c r="DP19" i="10"/>
  <c r="DP32" i="10" s="1"/>
  <c r="DQ19" i="10"/>
  <c r="DQ32" i="10" s="1"/>
  <c r="DR19" i="10"/>
  <c r="DR32" i="10" s="1"/>
  <c r="DS19" i="10"/>
  <c r="DS32" i="10" s="1"/>
  <c r="DT19" i="10"/>
  <c r="DT32" i="10" s="1"/>
  <c r="DU19" i="10"/>
  <c r="DU32" i="10" s="1"/>
  <c r="I107" i="28"/>
  <c r="I65" i="28" s="1"/>
  <c r="I7" i="29" s="1"/>
  <c r="E254" i="1"/>
  <c r="D236" i="10" s="1"/>
  <c r="J80" i="25"/>
  <c r="M367" i="10"/>
  <c r="CR367" i="10"/>
  <c r="CX367" i="10"/>
  <c r="AL285" i="10"/>
  <c r="AL377" i="10" s="1"/>
  <c r="AL117" i="12" s="1"/>
  <c r="DF129" i="25"/>
  <c r="DF163" i="25" s="1"/>
  <c r="AG129" i="25"/>
  <c r="AG163" i="25" s="1"/>
  <c r="BA367" i="10"/>
  <c r="M129" i="25"/>
  <c r="M163" i="25" s="1"/>
  <c r="K367" i="10"/>
  <c r="BS102" i="27"/>
  <c r="BB80" i="25"/>
  <c r="BV80" i="25"/>
  <c r="U285" i="10"/>
  <c r="U377" i="10" s="1"/>
  <c r="U117" i="12" s="1"/>
  <c r="BD129" i="25"/>
  <c r="BC367" i="10"/>
  <c r="BD285" i="10"/>
  <c r="BD377" i="10" s="1"/>
  <c r="BD117" i="12" s="1"/>
  <c r="BC285" i="10"/>
  <c r="BC377" i="10" s="1"/>
  <c r="BC117" i="12" s="1"/>
  <c r="DJ285" i="10"/>
  <c r="DJ377" i="10" s="1"/>
  <c r="DJ117" i="12" s="1"/>
  <c r="U367" i="10"/>
  <c r="DM129" i="25"/>
  <c r="DM163" i="25" s="1"/>
  <c r="BV367" i="10"/>
  <c r="DJ367" i="10"/>
  <c r="U80" i="25"/>
  <c r="DM367" i="10"/>
  <c r="AR129" i="25"/>
  <c r="AR163" i="25" s="1"/>
  <c r="DM102" i="27"/>
  <c r="AR80" i="25"/>
  <c r="T129" i="25"/>
  <c r="T163" i="25" s="1"/>
  <c r="T102" i="27"/>
  <c r="T145" i="27" s="1"/>
  <c r="BB367" i="10"/>
  <c r="BS129" i="25"/>
  <c r="BS367" i="10"/>
  <c r="BB129" i="25"/>
  <c r="BB163" i="25" s="1"/>
  <c r="AR367" i="10"/>
  <c r="BV285" i="10"/>
  <c r="BV377" i="10" s="1"/>
  <c r="BV117" i="12" s="1"/>
  <c r="BZ367" i="10"/>
  <c r="D62" i="36"/>
  <c r="F76" i="36"/>
  <c r="D76" i="36" s="1"/>
  <c r="F75" i="36"/>
  <c r="E81" i="36"/>
  <c r="E10" i="36" s="1"/>
  <c r="CS367" i="10"/>
  <c r="CQ129" i="25"/>
  <c r="CQ163" i="25" s="1"/>
  <c r="AF80" i="25"/>
  <c r="DT129" i="25"/>
  <c r="BZ129" i="25"/>
  <c r="AD367" i="10"/>
  <c r="CQ285" i="10"/>
  <c r="CQ377" i="10" s="1"/>
  <c r="CQ117" i="12" s="1"/>
  <c r="AF367" i="10"/>
  <c r="BZ285" i="10"/>
  <c r="BZ377" i="10" s="1"/>
  <c r="BZ117" i="12" s="1"/>
  <c r="AD285" i="10"/>
  <c r="AD377" i="10" s="1"/>
  <c r="AD117" i="12" s="1"/>
  <c r="CS285" i="10"/>
  <c r="CS377" i="10" s="1"/>
  <c r="CS117" i="12" s="1"/>
  <c r="CQ367" i="10"/>
  <c r="AF129" i="25"/>
  <c r="AF163" i="25" s="1"/>
  <c r="DK129" i="25"/>
  <c r="DK163" i="25" s="1"/>
  <c r="BE285" i="10"/>
  <c r="BE377" i="10" s="1"/>
  <c r="BE117" i="12" s="1"/>
  <c r="DK285" i="10"/>
  <c r="DK377" i="10" s="1"/>
  <c r="DK117" i="12" s="1"/>
  <c r="BE129" i="25"/>
  <c r="BE163" i="25" s="1"/>
  <c r="DU367" i="10"/>
  <c r="AP285" i="10"/>
  <c r="AP377" i="10" s="1"/>
  <c r="AP117" i="12" s="1"/>
  <c r="DL129" i="25"/>
  <c r="DL163" i="25" s="1"/>
  <c r="X367" i="10"/>
  <c r="X80" i="25"/>
  <c r="X285" i="10"/>
  <c r="X377" i="10" s="1"/>
  <c r="X117" i="12" s="1"/>
  <c r="BT285" i="10"/>
  <c r="BT377" i="10" s="1"/>
  <c r="BT117" i="12" s="1"/>
  <c r="AW285" i="10"/>
  <c r="AW377" i="10" s="1"/>
  <c r="AW117" i="12" s="1"/>
  <c r="E312" i="10"/>
  <c r="DL102" i="27"/>
  <c r="AZ285" i="10"/>
  <c r="AZ377" i="10" s="1"/>
  <c r="AZ117" i="12" s="1"/>
  <c r="BT367" i="10"/>
  <c r="AG367" i="10"/>
  <c r="K80" i="25"/>
  <c r="AG285" i="10"/>
  <c r="AG377" i="10" s="1"/>
  <c r="AG117" i="12" s="1"/>
  <c r="AW129" i="25"/>
  <c r="AW163" i="25" s="1"/>
  <c r="K129" i="25"/>
  <c r="K163" i="25" s="1"/>
  <c r="DL285" i="10"/>
  <c r="DL377" i="10" s="1"/>
  <c r="DL117" i="12" s="1"/>
  <c r="BJ285" i="10"/>
  <c r="BJ377" i="10" s="1"/>
  <c r="BJ117" i="12" s="1"/>
  <c r="DT367" i="10"/>
  <c r="BJ129" i="25"/>
  <c r="AW80" i="25"/>
  <c r="BW367" i="10"/>
  <c r="BW129" i="25"/>
  <c r="AZ129" i="25"/>
  <c r="AZ163" i="25" s="1"/>
  <c r="AC129" i="25"/>
  <c r="AC163" i="25" s="1"/>
  <c r="DU129" i="25"/>
  <c r="AP129" i="25"/>
  <c r="AP163" i="25" s="1"/>
  <c r="DU285" i="10"/>
  <c r="DU377" i="10" s="1"/>
  <c r="DU117" i="12" s="1"/>
  <c r="AP367" i="10"/>
  <c r="BF129" i="25"/>
  <c r="CD285" i="10"/>
  <c r="CD377" i="10" s="1"/>
  <c r="CD117" i="12" s="1"/>
  <c r="CP367" i="10"/>
  <c r="CP285" i="10"/>
  <c r="CP377" i="10" s="1"/>
  <c r="CP117" i="12" s="1"/>
  <c r="BF285" i="10"/>
  <c r="BF377" i="10" s="1"/>
  <c r="BF117" i="12" s="1"/>
  <c r="AC285" i="10"/>
  <c r="AC377" i="10" s="1"/>
  <c r="AC117" i="12" s="1"/>
  <c r="CT285" i="10"/>
  <c r="CT377" i="10" s="1"/>
  <c r="CT117" i="12" s="1"/>
  <c r="CT129" i="25"/>
  <c r="CD102" i="27"/>
  <c r="CO129" i="25"/>
  <c r="CO163" i="25" s="1"/>
  <c r="CD367" i="10"/>
  <c r="CO285" i="10"/>
  <c r="CO377" i="10" s="1"/>
  <c r="CO117" i="12" s="1"/>
  <c r="K9" i="29"/>
  <c r="K116" i="25" s="1"/>
  <c r="K148" i="25" s="1"/>
  <c r="K37" i="25"/>
  <c r="K79" i="27" s="1"/>
  <c r="L37" i="25"/>
  <c r="L79" i="27" s="1"/>
  <c r="L9" i="29"/>
  <c r="L116" i="25" s="1"/>
  <c r="L148" i="25" s="1"/>
  <c r="N37" i="25"/>
  <c r="N79" i="27" s="1"/>
  <c r="N9" i="29"/>
  <c r="N116" i="25" s="1"/>
  <c r="N148" i="25" s="1"/>
  <c r="AI9" i="29"/>
  <c r="AI116" i="25" s="1"/>
  <c r="AI148" i="25" s="1"/>
  <c r="AI37" i="25"/>
  <c r="AI79" i="27" s="1"/>
  <c r="M37" i="25"/>
  <c r="M79" i="27" s="1"/>
  <c r="M9" i="29"/>
  <c r="M116" i="25" s="1"/>
  <c r="M148" i="25" s="1"/>
  <c r="AF118" i="28"/>
  <c r="AF126" i="25" s="1"/>
  <c r="AF65" i="28"/>
  <c r="AF7" i="29" s="1"/>
  <c r="Z118" i="28"/>
  <c r="Z126" i="25" s="1"/>
  <c r="Z65" i="28"/>
  <c r="Z7" i="29" s="1"/>
  <c r="AQ118" i="28"/>
  <c r="AQ126" i="25" s="1"/>
  <c r="AQ65" i="28"/>
  <c r="AQ7" i="29" s="1"/>
  <c r="AK118" i="28"/>
  <c r="AK126" i="25" s="1"/>
  <c r="AK65" i="28"/>
  <c r="AK7" i="29" s="1"/>
  <c r="AS118" i="28"/>
  <c r="AS126" i="25" s="1"/>
  <c r="AS65" i="28"/>
  <c r="AS7" i="29" s="1"/>
  <c r="R118" i="28"/>
  <c r="R65" i="28"/>
  <c r="R7" i="29" s="1"/>
  <c r="AO118" i="28"/>
  <c r="AO126" i="25" s="1"/>
  <c r="AO65" i="28"/>
  <c r="AO7" i="29" s="1"/>
  <c r="AG118" i="28"/>
  <c r="AG65" i="28"/>
  <c r="AG7" i="29" s="1"/>
  <c r="V118" i="28"/>
  <c r="V65" i="28"/>
  <c r="V7" i="29" s="1"/>
  <c r="AR118" i="28"/>
  <c r="AR65" i="28"/>
  <c r="AR7" i="29" s="1"/>
  <c r="AL118" i="28"/>
  <c r="AL126" i="25" s="1"/>
  <c r="AL65" i="28"/>
  <c r="AL7" i="29" s="1"/>
  <c r="Q118" i="28"/>
  <c r="Q65" i="28"/>
  <c r="Q7" i="29" s="1"/>
  <c r="U118" i="28"/>
  <c r="U65" i="28"/>
  <c r="U7" i="29" s="1"/>
  <c r="AD118" i="28"/>
  <c r="AD65" i="28"/>
  <c r="AD7" i="29" s="1"/>
  <c r="AM118" i="28"/>
  <c r="AM65" i="28"/>
  <c r="AM7" i="29" s="1"/>
  <c r="AP118" i="28"/>
  <c r="AP126" i="25" s="1"/>
  <c r="AP65" i="28"/>
  <c r="AP7" i="29" s="1"/>
  <c r="O118" i="28"/>
  <c r="O65" i="28"/>
  <c r="X118" i="28"/>
  <c r="X65" i="28"/>
  <c r="X7" i="29" s="1"/>
  <c r="AH118" i="28"/>
  <c r="AH126" i="25" s="1"/>
  <c r="AH65" i="28"/>
  <c r="AH7" i="29" s="1"/>
  <c r="AE118" i="28"/>
  <c r="AE65" i="28"/>
  <c r="AE7" i="29" s="1"/>
  <c r="AJ118" i="28"/>
  <c r="AJ65" i="28"/>
  <c r="AJ7" i="29" s="1"/>
  <c r="AV118" i="28"/>
  <c r="AV65" i="28"/>
  <c r="AV7" i="29" s="1"/>
  <c r="AC118" i="28"/>
  <c r="AC65" i="28"/>
  <c r="AC7" i="29" s="1"/>
  <c r="AU118" i="28"/>
  <c r="AU65" i="28"/>
  <c r="AU7" i="29" s="1"/>
  <c r="AA118" i="28"/>
  <c r="AA65" i="28"/>
  <c r="AA7" i="29" s="1"/>
  <c r="AN118" i="28"/>
  <c r="AN126" i="25" s="1"/>
  <c r="AN65" i="28"/>
  <c r="AN7" i="29" s="1"/>
  <c r="P118" i="28"/>
  <c r="P65" i="28"/>
  <c r="P7" i="29" s="1"/>
  <c r="S118" i="28"/>
  <c r="S65" i="28"/>
  <c r="S7" i="29" s="1"/>
  <c r="W118" i="28"/>
  <c r="W126" i="25" s="1"/>
  <c r="W65" i="28"/>
  <c r="W7" i="29" s="1"/>
  <c r="AB118" i="28"/>
  <c r="AB126" i="25" s="1"/>
  <c r="AB65" i="28"/>
  <c r="AB7" i="29" s="1"/>
  <c r="AT118" i="28"/>
  <c r="AT65" i="28"/>
  <c r="AT7" i="29" s="1"/>
  <c r="Y118" i="28"/>
  <c r="Y126" i="25" s="1"/>
  <c r="Y65" i="28"/>
  <c r="Y7" i="29" s="1"/>
  <c r="T118" i="28"/>
  <c r="T126" i="25" s="1"/>
  <c r="T65" i="28"/>
  <c r="T7" i="29" s="1"/>
  <c r="J118" i="28"/>
  <c r="J119" i="28" s="1"/>
  <c r="N118" i="28"/>
  <c r="M118" i="28"/>
  <c r="K118" i="28"/>
  <c r="K126" i="25" s="1"/>
  <c r="L118" i="28"/>
  <c r="L126" i="25" s="1"/>
  <c r="CO367" i="10"/>
  <c r="F140" i="27"/>
  <c r="DV139" i="27"/>
  <c r="DV140" i="27" s="1"/>
  <c r="AV97" i="27"/>
  <c r="AV139" i="27"/>
  <c r="CO102" i="27"/>
  <c r="CO80" i="25"/>
  <c r="D34" i="11"/>
  <c r="E28" i="15" s="1"/>
  <c r="H87" i="27"/>
  <c r="H124" i="27"/>
  <c r="H126" i="27" s="1"/>
  <c r="BZ102" i="27"/>
  <c r="BZ80" i="25"/>
  <c r="F87" i="27"/>
  <c r="F124" i="27"/>
  <c r="F126" i="27" s="1"/>
  <c r="BD102" i="27"/>
  <c r="BD80" i="25"/>
  <c r="CQ102" i="27"/>
  <c r="CQ80" i="25"/>
  <c r="AG102" i="27"/>
  <c r="AG145" i="27" s="1"/>
  <c r="AG80" i="25"/>
  <c r="AV159" i="25"/>
  <c r="D15" i="12"/>
  <c r="DU102" i="27"/>
  <c r="DU80" i="25"/>
  <c r="AP80" i="25"/>
  <c r="AP102" i="27"/>
  <c r="AP145" i="27" s="1"/>
  <c r="DU248" i="25" l="1"/>
  <c r="DT268" i="25"/>
  <c r="CF52" i="25"/>
  <c r="CF82" i="25" s="1"/>
  <c r="CF96" i="27" s="1"/>
  <c r="CF124" i="25"/>
  <c r="J15" i="32"/>
  <c r="I22" i="32"/>
  <c r="I24" i="32" s="1"/>
  <c r="I16" i="32"/>
  <c r="BL108" i="25"/>
  <c r="BL38" i="25"/>
  <c r="BL66" i="25" s="1"/>
  <c r="BL77" i="27" s="1"/>
  <c r="CI52" i="25"/>
  <c r="CI82" i="25" s="1"/>
  <c r="CI96" i="27" s="1"/>
  <c r="CI124" i="25"/>
  <c r="BS199" i="25"/>
  <c r="BT199" i="25" s="1"/>
  <c r="BU199" i="25" s="1"/>
  <c r="BV199" i="25" s="1"/>
  <c r="BW199" i="25" s="1"/>
  <c r="BX199" i="25" s="1"/>
  <c r="BY199" i="25" s="1"/>
  <c r="BZ199" i="25" s="1"/>
  <c r="CA199" i="25" s="1"/>
  <c r="CB199" i="25" s="1"/>
  <c r="CC199" i="25" s="1"/>
  <c r="CD199" i="25" s="1"/>
  <c r="CE199" i="25" s="1"/>
  <c r="CF199" i="25" s="1"/>
  <c r="BR219" i="25"/>
  <c r="BR125" i="25"/>
  <c r="BR158" i="25"/>
  <c r="BR82" i="25"/>
  <c r="BO108" i="25"/>
  <c r="BO38" i="25"/>
  <c r="BO66" i="25" s="1"/>
  <c r="BO77" i="27" s="1"/>
  <c r="AX116" i="27"/>
  <c r="AX117" i="27" s="1"/>
  <c r="AX78" i="27"/>
  <c r="AX109" i="25"/>
  <c r="AX140" i="25"/>
  <c r="AX141" i="25" s="1"/>
  <c r="D339" i="10"/>
  <c r="X339" i="10" s="1"/>
  <c r="X343" i="10" s="1"/>
  <c r="X378" i="10" s="1"/>
  <c r="AV109" i="25"/>
  <c r="J9" i="29"/>
  <c r="J116" i="25" s="1"/>
  <c r="J148" i="25" s="1"/>
  <c r="F22" i="36"/>
  <c r="F24" i="36" s="1"/>
  <c r="CL108" i="25"/>
  <c r="CL38" i="25"/>
  <c r="CL66" i="25" s="1"/>
  <c r="CL77" i="27" s="1"/>
  <c r="DK36" i="25"/>
  <c r="DK83" i="27" s="1"/>
  <c r="DK122" i="27" s="1"/>
  <c r="CY285" i="10"/>
  <c r="CY377" i="10" s="1"/>
  <c r="CY117" i="12" s="1"/>
  <c r="AU140" i="25"/>
  <c r="AU141" i="25" s="1"/>
  <c r="AU109" i="25"/>
  <c r="CY129" i="25"/>
  <c r="CY163" i="25" s="1"/>
  <c r="CY367" i="10"/>
  <c r="CY113" i="25" s="1"/>
  <c r="CY145" i="25" s="1"/>
  <c r="AP113" i="25"/>
  <c r="AP145" i="25" s="1"/>
  <c r="AP36" i="25"/>
  <c r="AP64" i="25" s="1"/>
  <c r="AF113" i="25"/>
  <c r="AF145" i="25" s="1"/>
  <c r="AF36" i="25"/>
  <c r="AF83" i="27" s="1"/>
  <c r="BS113" i="25"/>
  <c r="BS145" i="25" s="1"/>
  <c r="BS36" i="25"/>
  <c r="BS83" i="27" s="1"/>
  <c r="DM113" i="25"/>
  <c r="DM145" i="25" s="1"/>
  <c r="DM36" i="25"/>
  <c r="DM64" i="25" s="1"/>
  <c r="M113" i="25"/>
  <c r="M145" i="25" s="1"/>
  <c r="M36" i="25"/>
  <c r="M39" i="25" s="1"/>
  <c r="M40" i="25" s="1"/>
  <c r="L113" i="25"/>
  <c r="L145" i="25" s="1"/>
  <c r="L36" i="25"/>
  <c r="L64" i="25" s="1"/>
  <c r="Z113" i="25"/>
  <c r="Z145" i="25" s="1"/>
  <c r="Z36" i="25"/>
  <c r="Z83" i="27" s="1"/>
  <c r="BC113" i="25"/>
  <c r="BC145" i="25" s="1"/>
  <c r="BC36" i="25"/>
  <c r="BC64" i="25" s="1"/>
  <c r="BA113" i="25"/>
  <c r="BA145" i="25" s="1"/>
  <c r="BA36" i="25"/>
  <c r="BA83" i="27" s="1"/>
  <c r="AG113" i="25"/>
  <c r="AG145" i="25" s="1"/>
  <c r="AG36" i="25"/>
  <c r="AG64" i="25" s="1"/>
  <c r="AD113" i="25"/>
  <c r="AD145" i="25" s="1"/>
  <c r="AD36" i="25"/>
  <c r="AD64" i="25" s="1"/>
  <c r="BB113" i="25"/>
  <c r="BB145" i="25" s="1"/>
  <c r="BB36" i="25"/>
  <c r="DJ113" i="25"/>
  <c r="DJ145" i="25" s="1"/>
  <c r="DJ36" i="25"/>
  <c r="DJ83" i="27" s="1"/>
  <c r="BF113" i="25"/>
  <c r="BF145" i="25" s="1"/>
  <c r="BF14" i="26" s="1"/>
  <c r="BF36" i="25"/>
  <c r="BF64" i="25" s="1"/>
  <c r="X113" i="25"/>
  <c r="X145" i="25" s="1"/>
  <c r="X14" i="26" s="1"/>
  <c r="X36" i="25"/>
  <c r="X64" i="25" s="1"/>
  <c r="BD113" i="25"/>
  <c r="BD145" i="25" s="1"/>
  <c r="BD36" i="25"/>
  <c r="BD83" i="27" s="1"/>
  <c r="CQ113" i="25"/>
  <c r="CQ145" i="25" s="1"/>
  <c r="CQ36" i="25"/>
  <c r="BZ113" i="25"/>
  <c r="BZ145" i="25" s="1"/>
  <c r="BZ36" i="25"/>
  <c r="BZ83" i="27" s="1"/>
  <c r="V113" i="25"/>
  <c r="V145" i="25" s="1"/>
  <c r="V36" i="25"/>
  <c r="V83" i="27" s="1"/>
  <c r="AL113" i="25"/>
  <c r="AL145" i="25" s="1"/>
  <c r="AL36" i="25"/>
  <c r="AL83" i="27" s="1"/>
  <c r="DL113" i="25"/>
  <c r="DL145" i="25" s="1"/>
  <c r="DL36" i="25"/>
  <c r="DL83" i="27" s="1"/>
  <c r="CT113" i="25"/>
  <c r="CT145" i="25" s="1"/>
  <c r="CT14" i="26" s="1"/>
  <c r="CT36" i="25"/>
  <c r="CT64" i="25" s="1"/>
  <c r="DF113" i="25"/>
  <c r="DF145" i="25" s="1"/>
  <c r="DF36" i="25"/>
  <c r="DF64" i="25" s="1"/>
  <c r="DB113" i="25"/>
  <c r="DB145" i="25" s="1"/>
  <c r="DB36" i="25"/>
  <c r="DB83" i="27" s="1"/>
  <c r="DT113" i="25"/>
  <c r="DT145" i="25" s="1"/>
  <c r="DT36" i="25"/>
  <c r="DT64" i="25" s="1"/>
  <c r="BV113" i="25"/>
  <c r="BV145" i="25" s="1"/>
  <c r="BV36" i="25"/>
  <c r="BV83" i="27" s="1"/>
  <c r="CD113" i="25"/>
  <c r="CD145" i="25" s="1"/>
  <c r="CD36" i="25"/>
  <c r="CD64" i="25" s="1"/>
  <c r="CP113" i="25"/>
  <c r="CP145" i="25" s="1"/>
  <c r="CP36" i="25"/>
  <c r="CP83" i="27" s="1"/>
  <c r="U113" i="25"/>
  <c r="U145" i="25" s="1"/>
  <c r="U36" i="25"/>
  <c r="U83" i="27" s="1"/>
  <c r="CX113" i="25"/>
  <c r="CX145" i="25" s="1"/>
  <c r="CX36" i="25"/>
  <c r="CX83" i="27" s="1"/>
  <c r="CA113" i="25"/>
  <c r="CA145" i="25" s="1"/>
  <c r="CA36" i="25"/>
  <c r="CA64" i="25" s="1"/>
  <c r="AI113" i="25"/>
  <c r="AI145" i="25" s="1"/>
  <c r="AI36" i="25"/>
  <c r="AI64" i="25" s="1"/>
  <c r="J113" i="25"/>
  <c r="J145" i="25" s="1"/>
  <c r="J36" i="25"/>
  <c r="J64" i="25" s="1"/>
  <c r="T113" i="25"/>
  <c r="T145" i="25" s="1"/>
  <c r="T36" i="25"/>
  <c r="T64" i="25" s="1"/>
  <c r="BT113" i="25"/>
  <c r="BT145" i="25" s="1"/>
  <c r="BT36" i="25"/>
  <c r="DU113" i="25"/>
  <c r="DU145" i="25" s="1"/>
  <c r="DU36" i="25"/>
  <c r="DU83" i="27" s="1"/>
  <c r="AR113" i="25"/>
  <c r="AR145" i="25" s="1"/>
  <c r="AR36" i="25"/>
  <c r="AR64" i="25" s="1"/>
  <c r="CR113" i="25"/>
  <c r="CR145" i="25" s="1"/>
  <c r="CR36" i="25"/>
  <c r="AE113" i="25"/>
  <c r="AE145" i="25" s="1"/>
  <c r="AE36" i="25"/>
  <c r="AE64" i="25" s="1"/>
  <c r="DS113" i="25"/>
  <c r="DS145" i="25" s="1"/>
  <c r="DS36" i="25"/>
  <c r="DS83" i="27" s="1"/>
  <c r="AW113" i="25"/>
  <c r="AW145" i="25" s="1"/>
  <c r="AW36" i="25"/>
  <c r="AW83" i="27" s="1"/>
  <c r="AZ113" i="25"/>
  <c r="AZ145" i="25" s="1"/>
  <c r="AZ36" i="25"/>
  <c r="AZ83" i="27" s="1"/>
  <c r="BE113" i="25"/>
  <c r="BE145" i="25" s="1"/>
  <c r="BE36" i="25"/>
  <c r="BE64" i="25" s="1"/>
  <c r="CO113" i="25"/>
  <c r="CO145" i="25" s="1"/>
  <c r="CO36" i="25"/>
  <c r="CO83" i="27" s="1"/>
  <c r="BW113" i="25"/>
  <c r="BW36" i="25"/>
  <c r="BW83" i="27" s="1"/>
  <c r="CS113" i="25"/>
  <c r="CS145" i="25" s="1"/>
  <c r="CS36" i="25"/>
  <c r="CS64" i="25" s="1"/>
  <c r="K113" i="25"/>
  <c r="K145" i="25" s="1"/>
  <c r="K36" i="25"/>
  <c r="K39" i="25" s="1"/>
  <c r="K40" i="25" s="1"/>
  <c r="CF113" i="25"/>
  <c r="CF145" i="25" s="1"/>
  <c r="CF36" i="25"/>
  <c r="CF64" i="25" s="1"/>
  <c r="H113" i="25"/>
  <c r="H145" i="25" s="1"/>
  <c r="H14" i="26" s="1"/>
  <c r="H36" i="25"/>
  <c r="H83" i="27" s="1"/>
  <c r="H84" i="27" s="1"/>
  <c r="H88" i="27" s="1"/>
  <c r="BJ113" i="25"/>
  <c r="BJ145" i="25" s="1"/>
  <c r="BJ36" i="25"/>
  <c r="BJ64" i="25" s="1"/>
  <c r="AO113" i="25"/>
  <c r="AO145" i="25" s="1"/>
  <c r="AO36" i="25"/>
  <c r="AO64" i="25" s="1"/>
  <c r="BL113" i="25"/>
  <c r="BL145" i="25" s="1"/>
  <c r="BL36" i="25"/>
  <c r="BL83" i="27" s="1"/>
  <c r="CK113" i="25"/>
  <c r="CK145" i="25" s="1"/>
  <c r="CK36" i="25"/>
  <c r="CK64" i="25" s="1"/>
  <c r="AC113" i="25"/>
  <c r="AC145" i="25" s="1"/>
  <c r="AC36" i="25"/>
  <c r="AC83" i="27" s="1"/>
  <c r="E113" i="25"/>
  <c r="E145" i="25" s="1"/>
  <c r="E36" i="25"/>
  <c r="E64" i="25" s="1"/>
  <c r="Y367" i="10"/>
  <c r="Y80" i="25"/>
  <c r="AU47" i="25"/>
  <c r="AU126" i="25"/>
  <c r="AU160" i="25" s="1"/>
  <c r="Q47" i="25"/>
  <c r="Q99" i="27" s="1"/>
  <c r="Q126" i="25"/>
  <c r="S47" i="25"/>
  <c r="S99" i="27" s="1"/>
  <c r="S126" i="25"/>
  <c r="S160" i="25" s="1"/>
  <c r="AE47" i="25"/>
  <c r="AE126" i="25"/>
  <c r="AG47" i="25"/>
  <c r="AG126" i="25"/>
  <c r="AG160" i="25" s="1"/>
  <c r="AG167" i="25" s="1"/>
  <c r="AG168" i="25" s="1"/>
  <c r="M47" i="25"/>
  <c r="M99" i="27" s="1"/>
  <c r="M126" i="25"/>
  <c r="M160" i="25" s="1"/>
  <c r="M167" i="25" s="1"/>
  <c r="M168" i="25" s="1"/>
  <c r="P47" i="25"/>
  <c r="P126" i="25"/>
  <c r="AM47" i="25"/>
  <c r="AM99" i="27" s="1"/>
  <c r="AM126" i="25"/>
  <c r="AM160" i="25" s="1"/>
  <c r="N47" i="25"/>
  <c r="N99" i="27" s="1"/>
  <c r="N126" i="25"/>
  <c r="AV47" i="25"/>
  <c r="AV126" i="25"/>
  <c r="AV160" i="25" s="1"/>
  <c r="X47" i="25"/>
  <c r="X126" i="25"/>
  <c r="X160" i="25" s="1"/>
  <c r="X167" i="25" s="1"/>
  <c r="X168" i="25" s="1"/>
  <c r="AD47" i="25"/>
  <c r="AD126" i="25"/>
  <c r="AD160" i="25" s="1"/>
  <c r="AD167" i="25" s="1"/>
  <c r="AD168" i="25" s="1"/>
  <c r="AR47" i="25"/>
  <c r="AR99" i="27" s="1"/>
  <c r="AR126" i="25"/>
  <c r="AR133" i="25" s="1"/>
  <c r="AR134" i="25" s="1"/>
  <c r="R47" i="25"/>
  <c r="R126" i="25"/>
  <c r="R160" i="25" s="1"/>
  <c r="AC47" i="25"/>
  <c r="AC77" i="25" s="1"/>
  <c r="AC126" i="25"/>
  <c r="AT47" i="25"/>
  <c r="AT126" i="25"/>
  <c r="AT160" i="25" s="1"/>
  <c r="AA47" i="25"/>
  <c r="AA99" i="27" s="1"/>
  <c r="AA126" i="25"/>
  <c r="AA160" i="25" s="1"/>
  <c r="AJ47" i="25"/>
  <c r="AJ99" i="27" s="1"/>
  <c r="AJ126" i="25"/>
  <c r="O47" i="25"/>
  <c r="O99" i="27" s="1"/>
  <c r="O126" i="25"/>
  <c r="O160" i="25" s="1"/>
  <c r="U47" i="25"/>
  <c r="U126" i="25"/>
  <c r="U160" i="25" s="1"/>
  <c r="U167" i="25" s="1"/>
  <c r="U168" i="25" s="1"/>
  <c r="V47" i="25"/>
  <c r="V99" i="27" s="1"/>
  <c r="V126" i="25"/>
  <c r="V160" i="25" s="1"/>
  <c r="V167" i="25" s="1"/>
  <c r="V168" i="25" s="1"/>
  <c r="AI47" i="25"/>
  <c r="AI126" i="25"/>
  <c r="AI133" i="25" s="1"/>
  <c r="AI134" i="25" s="1"/>
  <c r="H145" i="27"/>
  <c r="H146" i="27" s="1"/>
  <c r="H150" i="27" s="1"/>
  <c r="H103" i="27"/>
  <c r="H107" i="27" s="1"/>
  <c r="CB285" i="10"/>
  <c r="CB377" i="10" s="1"/>
  <c r="CB117" i="12" s="1"/>
  <c r="CB102" i="27"/>
  <c r="CB145" i="27" s="1"/>
  <c r="BG367" i="10"/>
  <c r="BG80" i="25"/>
  <c r="DC367" i="10"/>
  <c r="W80" i="25"/>
  <c r="CJ285" i="10"/>
  <c r="CJ377" i="10" s="1"/>
  <c r="CJ117" i="12" s="1"/>
  <c r="CC129" i="25"/>
  <c r="CC163" i="25" s="1"/>
  <c r="CC80" i="25"/>
  <c r="BU102" i="27"/>
  <c r="BU145" i="27" s="1"/>
  <c r="CY102" i="27"/>
  <c r="CY145" i="27" s="1"/>
  <c r="CU367" i="10"/>
  <c r="CU80" i="25"/>
  <c r="AA129" i="25"/>
  <c r="AA163" i="25" s="1"/>
  <c r="AJ129" i="25"/>
  <c r="AJ163" i="25" s="1"/>
  <c r="AJ80" i="25"/>
  <c r="BM129" i="25"/>
  <c r="BM163" i="25" s="1"/>
  <c r="Y129" i="25"/>
  <c r="Y163" i="25" s="1"/>
  <c r="CB367" i="10"/>
  <c r="P129" i="25"/>
  <c r="P163" i="25" s="1"/>
  <c r="DE129" i="25"/>
  <c r="DE163" i="25" s="1"/>
  <c r="DE102" i="27"/>
  <c r="DE145" i="27" s="1"/>
  <c r="CL367" i="10"/>
  <c r="CL80" i="25"/>
  <c r="DA80" i="25"/>
  <c r="DP285" i="10"/>
  <c r="DP377" i="10" s="1"/>
  <c r="DP117" i="12" s="1"/>
  <c r="BQ367" i="10"/>
  <c r="BQ80" i="25"/>
  <c r="CN367" i="10"/>
  <c r="CN102" i="27"/>
  <c r="CN145" i="27" s="1"/>
  <c r="BY102" i="27"/>
  <c r="BY145" i="27" s="1"/>
  <c r="BK129" i="25"/>
  <c r="BK163" i="25" s="1"/>
  <c r="BK80" i="25"/>
  <c r="BN367" i="10"/>
  <c r="CE129" i="25"/>
  <c r="CE163" i="25" s="1"/>
  <c r="CE80" i="25"/>
  <c r="I129" i="25"/>
  <c r="I133" i="25" s="1"/>
  <c r="I134" i="25" s="1"/>
  <c r="CG129" i="25"/>
  <c r="CG163" i="25" s="1"/>
  <c r="CG102" i="27"/>
  <c r="AB285" i="10"/>
  <c r="AB377" i="10" s="1"/>
  <c r="AB117" i="12" s="1"/>
  <c r="F285" i="10"/>
  <c r="F377" i="10" s="1"/>
  <c r="F117" i="12" s="1"/>
  <c r="F53" i="25"/>
  <c r="F54" i="25" s="1"/>
  <c r="BH367" i="10"/>
  <c r="BH80" i="25"/>
  <c r="AS129" i="25"/>
  <c r="AS163" i="25" s="1"/>
  <c r="R285" i="10"/>
  <c r="R377" i="10" s="1"/>
  <c r="R117" i="12" s="1"/>
  <c r="N367" i="10"/>
  <c r="N80" i="25"/>
  <c r="DN367" i="10"/>
  <c r="DN80" i="25"/>
  <c r="DI129" i="25"/>
  <c r="DI163" i="25" s="1"/>
  <c r="DI80" i="25"/>
  <c r="Q129" i="25"/>
  <c r="Q163" i="25" s="1"/>
  <c r="CB129" i="25"/>
  <c r="CB163" i="25" s="1"/>
  <c r="BP285" i="10"/>
  <c r="BP377" i="10" s="1"/>
  <c r="BP117" i="12" s="1"/>
  <c r="BX129" i="25"/>
  <c r="BX163" i="25" s="1"/>
  <c r="BX102" i="27"/>
  <c r="BX145" i="27" s="1"/>
  <c r="AK80" i="25"/>
  <c r="DD285" i="10"/>
  <c r="DD377" i="10" s="1"/>
  <c r="DD117" i="12" s="1"/>
  <c r="AV285" i="10"/>
  <c r="AV377" i="10" s="1"/>
  <c r="AV117" i="12" s="1"/>
  <c r="AV80" i="25"/>
  <c r="AY285" i="10"/>
  <c r="AY377" i="10" s="1"/>
  <c r="AY117" i="12" s="1"/>
  <c r="BO80" i="25"/>
  <c r="DO285" i="10"/>
  <c r="DO377" i="10" s="1"/>
  <c r="DO117" i="12" s="1"/>
  <c r="DO80" i="25"/>
  <c r="AH129" i="25"/>
  <c r="AH163" i="25" s="1"/>
  <c r="AN367" i="10"/>
  <c r="AN80" i="25"/>
  <c r="O129" i="25"/>
  <c r="O163" i="25" s="1"/>
  <c r="O80" i="25"/>
  <c r="CM367" i="10"/>
  <c r="CM80" i="25"/>
  <c r="AQ285" i="10"/>
  <c r="AQ377" i="10" s="1"/>
  <c r="AQ117" i="12" s="1"/>
  <c r="AQ80" i="25"/>
  <c r="Y285" i="10"/>
  <c r="Y377" i="10" s="1"/>
  <c r="Y117" i="12" s="1"/>
  <c r="BR129" i="25"/>
  <c r="BR163" i="25" s="1"/>
  <c r="BR80" i="25"/>
  <c r="DG285" i="10"/>
  <c r="DG377" i="10" s="1"/>
  <c r="DG117" i="12" s="1"/>
  <c r="DG102" i="27"/>
  <c r="DG145" i="27" s="1"/>
  <c r="CW285" i="10"/>
  <c r="CW377" i="10" s="1"/>
  <c r="CW117" i="12" s="1"/>
  <c r="AX285" i="10"/>
  <c r="AX377" i="10" s="1"/>
  <c r="AX117" i="12" s="1"/>
  <c r="AX80" i="25"/>
  <c r="CV102" i="27"/>
  <c r="CV145" i="27" s="1"/>
  <c r="AM367" i="10"/>
  <c r="AM80" i="25"/>
  <c r="CI102" i="27"/>
  <c r="CI145" i="27" s="1"/>
  <c r="BI102" i="27"/>
  <c r="BI145" i="27" s="1"/>
  <c r="K119" i="28"/>
  <c r="K47" i="25"/>
  <c r="K99" i="27" s="1"/>
  <c r="AB119" i="28"/>
  <c r="AB47" i="25"/>
  <c r="AB99" i="27" s="1"/>
  <c r="AN119" i="28"/>
  <c r="AN47" i="25"/>
  <c r="AN99" i="27" s="1"/>
  <c r="Z119" i="28"/>
  <c r="Z47" i="25"/>
  <c r="Z99" i="27" s="1"/>
  <c r="AZ119" i="28"/>
  <c r="AZ47" i="25"/>
  <c r="BP119" i="28"/>
  <c r="BP47" i="25"/>
  <c r="BP99" i="27" s="1"/>
  <c r="CF119" i="28"/>
  <c r="CF47" i="25"/>
  <c r="BE119" i="28"/>
  <c r="BE47" i="25"/>
  <c r="BU119" i="28"/>
  <c r="BU47" i="25"/>
  <c r="BU99" i="27" s="1"/>
  <c r="AX119" i="28"/>
  <c r="AX47" i="25"/>
  <c r="AX99" i="27" s="1"/>
  <c r="BN119" i="28"/>
  <c r="BN47" i="25"/>
  <c r="BN99" i="27" s="1"/>
  <c r="CD119" i="28"/>
  <c r="CD47" i="25"/>
  <c r="DO119" i="28"/>
  <c r="DO47" i="25"/>
  <c r="DO99" i="27" s="1"/>
  <c r="DP119" i="28"/>
  <c r="DP47" i="25"/>
  <c r="DP99" i="27" s="1"/>
  <c r="DI119" i="28"/>
  <c r="DI47" i="25"/>
  <c r="DI99" i="27" s="1"/>
  <c r="DB119" i="28"/>
  <c r="DB47" i="25"/>
  <c r="DB99" i="27" s="1"/>
  <c r="CU119" i="28"/>
  <c r="CU47" i="25"/>
  <c r="CU99" i="27" s="1"/>
  <c r="CN119" i="28"/>
  <c r="CN47" i="25"/>
  <c r="CN99" i="27" s="1"/>
  <c r="DT119" i="28"/>
  <c r="DT47" i="25"/>
  <c r="DT99" i="27" s="1"/>
  <c r="CW119" i="28"/>
  <c r="CW47" i="25"/>
  <c r="CW99" i="27" s="1"/>
  <c r="CP119" i="28"/>
  <c r="CP47" i="25"/>
  <c r="CR119" i="28"/>
  <c r="CR47" i="25"/>
  <c r="DQ119" i="28"/>
  <c r="DQ47" i="25"/>
  <c r="DC119" i="28"/>
  <c r="DC47" i="25"/>
  <c r="DC99" i="27" s="1"/>
  <c r="T119" i="28"/>
  <c r="T47" i="25"/>
  <c r="T99" i="27" s="1"/>
  <c r="W119" i="28"/>
  <c r="W47" i="25"/>
  <c r="W99" i="27" s="1"/>
  <c r="AS119" i="28"/>
  <c r="AS47" i="25"/>
  <c r="AS99" i="27" s="1"/>
  <c r="AF119" i="28"/>
  <c r="AF47" i="25"/>
  <c r="AF99" i="27" s="1"/>
  <c r="BD119" i="28"/>
  <c r="BD47" i="25"/>
  <c r="BD99" i="27" s="1"/>
  <c r="BT119" i="28"/>
  <c r="BT47" i="25"/>
  <c r="CJ119" i="28"/>
  <c r="CJ47" i="25"/>
  <c r="BI119" i="28"/>
  <c r="BI47" i="25"/>
  <c r="BI99" i="27" s="1"/>
  <c r="BY119" i="28"/>
  <c r="BY47" i="25"/>
  <c r="BY99" i="27" s="1"/>
  <c r="BB119" i="28"/>
  <c r="BB47" i="25"/>
  <c r="BB99" i="27" s="1"/>
  <c r="BR119" i="28"/>
  <c r="BR47" i="25"/>
  <c r="BR99" i="27" s="1"/>
  <c r="CH119" i="28"/>
  <c r="CH47" i="25"/>
  <c r="BG119" i="28"/>
  <c r="BG47" i="25"/>
  <c r="BG99" i="27" s="1"/>
  <c r="BW119" i="28"/>
  <c r="BW47" i="25"/>
  <c r="CQ119" i="28"/>
  <c r="CQ47" i="25"/>
  <c r="CQ99" i="27" s="1"/>
  <c r="CK119" i="28"/>
  <c r="CK47" i="25"/>
  <c r="DJ119" i="28"/>
  <c r="DJ47" i="25"/>
  <c r="CV119" i="28"/>
  <c r="CV47" i="25"/>
  <c r="CV99" i="27" s="1"/>
  <c r="DE119" i="28"/>
  <c r="DE47" i="25"/>
  <c r="DE99" i="27" s="1"/>
  <c r="CX119" i="28"/>
  <c r="CX47" i="25"/>
  <c r="CL119" i="28"/>
  <c r="CL47" i="25"/>
  <c r="CL99" i="27" s="1"/>
  <c r="L119" i="28"/>
  <c r="L47" i="25"/>
  <c r="L99" i="27" s="1"/>
  <c r="Y119" i="28"/>
  <c r="Y47" i="25"/>
  <c r="Y99" i="27" s="1"/>
  <c r="AP119" i="28"/>
  <c r="AP47" i="25"/>
  <c r="AP99" i="27" s="1"/>
  <c r="AK119" i="28"/>
  <c r="AK47" i="25"/>
  <c r="AK99" i="27" s="1"/>
  <c r="BH119" i="28"/>
  <c r="BH47" i="25"/>
  <c r="BX119" i="28"/>
  <c r="BX47" i="25"/>
  <c r="BX99" i="27" s="1"/>
  <c r="AW119" i="28"/>
  <c r="AW47" i="25"/>
  <c r="BM119" i="28"/>
  <c r="BM47" i="25"/>
  <c r="BM99" i="27" s="1"/>
  <c r="CC119" i="28"/>
  <c r="CC47" i="25"/>
  <c r="CC99" i="27" s="1"/>
  <c r="BF119" i="28"/>
  <c r="BF47" i="25"/>
  <c r="BF99" i="27" s="1"/>
  <c r="BV119" i="28"/>
  <c r="BV47" i="25"/>
  <c r="BK119" i="28"/>
  <c r="BK47" i="25"/>
  <c r="BK99" i="27" s="1"/>
  <c r="CA119" i="28"/>
  <c r="CA47" i="25"/>
  <c r="CA99" i="27" s="1"/>
  <c r="CY119" i="28"/>
  <c r="CY47" i="25"/>
  <c r="CY99" i="27" s="1"/>
  <c r="CZ119" i="28"/>
  <c r="CZ47" i="25"/>
  <c r="CS119" i="28"/>
  <c r="CS47" i="25"/>
  <c r="CS99" i="27" s="1"/>
  <c r="DR119" i="28"/>
  <c r="DR47" i="25"/>
  <c r="DR99" i="27" s="1"/>
  <c r="DK119" i="28"/>
  <c r="DK47" i="25"/>
  <c r="DD119" i="28"/>
  <c r="DD47" i="25"/>
  <c r="DD99" i="27" s="1"/>
  <c r="DM119" i="28"/>
  <c r="DM47" i="25"/>
  <c r="DF119" i="28"/>
  <c r="DF47" i="25"/>
  <c r="DH119" i="28"/>
  <c r="DH47" i="25"/>
  <c r="DA119" i="28"/>
  <c r="DA47" i="25"/>
  <c r="CM119" i="28"/>
  <c r="CM47" i="25"/>
  <c r="CM99" i="27" s="1"/>
  <c r="DS119" i="28"/>
  <c r="DS47" i="25"/>
  <c r="DS99" i="27" s="1"/>
  <c r="AH119" i="28"/>
  <c r="AH47" i="25"/>
  <c r="AH99" i="27" s="1"/>
  <c r="AL119" i="28"/>
  <c r="AL47" i="25"/>
  <c r="AL99" i="27" s="1"/>
  <c r="AO119" i="28"/>
  <c r="AO47" i="25"/>
  <c r="AO99" i="27" s="1"/>
  <c r="AQ119" i="28"/>
  <c r="AQ47" i="25"/>
  <c r="AQ99" i="27" s="1"/>
  <c r="BL119" i="28"/>
  <c r="BL47" i="25"/>
  <c r="BL99" i="27" s="1"/>
  <c r="CB119" i="28"/>
  <c r="CB47" i="25"/>
  <c r="BA119" i="28"/>
  <c r="BA47" i="25"/>
  <c r="BA99" i="27" s="1"/>
  <c r="BQ119" i="28"/>
  <c r="BQ47" i="25"/>
  <c r="BQ99" i="27" s="1"/>
  <c r="CG119" i="28"/>
  <c r="CG47" i="25"/>
  <c r="CG99" i="27" s="1"/>
  <c r="BJ119" i="28"/>
  <c r="BJ47" i="25"/>
  <c r="BZ119" i="28"/>
  <c r="BZ47" i="25"/>
  <c r="BZ99" i="27" s="1"/>
  <c r="AY119" i="28"/>
  <c r="AY47" i="25"/>
  <c r="AY99" i="27" s="1"/>
  <c r="BO119" i="28"/>
  <c r="BO47" i="25"/>
  <c r="BO99" i="27" s="1"/>
  <c r="CE119" i="28"/>
  <c r="CE47" i="25"/>
  <c r="CE99" i="27" s="1"/>
  <c r="DG119" i="28"/>
  <c r="DG47" i="25"/>
  <c r="DG99" i="27" s="1"/>
  <c r="CT119" i="28"/>
  <c r="CT47" i="25"/>
  <c r="CT99" i="27" s="1"/>
  <c r="DL119" i="28"/>
  <c r="DL47" i="25"/>
  <c r="BC119" i="28"/>
  <c r="BC47" i="25"/>
  <c r="BC99" i="27" s="1"/>
  <c r="BS119" i="28"/>
  <c r="BS47" i="25"/>
  <c r="CI119" i="28"/>
  <c r="CI47" i="25"/>
  <c r="CI99" i="27" s="1"/>
  <c r="CO119" i="28"/>
  <c r="CO47" i="25"/>
  <c r="CO99" i="27" s="1"/>
  <c r="DU119" i="28"/>
  <c r="DU47" i="25"/>
  <c r="DU99" i="27" s="1"/>
  <c r="DN119" i="28"/>
  <c r="DN47" i="25"/>
  <c r="DN99" i="27" s="1"/>
  <c r="AV119" i="28"/>
  <c r="X119" i="28"/>
  <c r="AD119" i="28"/>
  <c r="AR119" i="28"/>
  <c r="R119" i="28"/>
  <c r="AI119" i="28"/>
  <c r="M119" i="28"/>
  <c r="AT119" i="28"/>
  <c r="P119" i="28"/>
  <c r="AC119" i="28"/>
  <c r="AM119" i="28"/>
  <c r="AA119" i="28"/>
  <c r="AJ119" i="28"/>
  <c r="O119" i="28"/>
  <c r="U119" i="28"/>
  <c r="V119" i="28"/>
  <c r="S119" i="28"/>
  <c r="AU119" i="28"/>
  <c r="AE119" i="28"/>
  <c r="Q119" i="28"/>
  <c r="AG119" i="28"/>
  <c r="N119" i="28"/>
  <c r="DC80" i="25"/>
  <c r="CJ129" i="25"/>
  <c r="CJ163" i="25" s="1"/>
  <c r="DC129" i="25"/>
  <c r="DC163" i="25" s="1"/>
  <c r="DC285" i="10"/>
  <c r="DC377" i="10" s="1"/>
  <c r="DC117" i="12" s="1"/>
  <c r="DQ285" i="10"/>
  <c r="DQ377" i="10" s="1"/>
  <c r="DQ117" i="12" s="1"/>
  <c r="DQ129" i="25"/>
  <c r="DQ163" i="25" s="1"/>
  <c r="CV129" i="25"/>
  <c r="CV163" i="25" s="1"/>
  <c r="DQ367" i="10"/>
  <c r="AQ367" i="10"/>
  <c r="AQ129" i="25"/>
  <c r="AQ163" i="25" s="1"/>
  <c r="AV367" i="10"/>
  <c r="DO367" i="10"/>
  <c r="CY80" i="25"/>
  <c r="BI367" i="10"/>
  <c r="CV285" i="10"/>
  <c r="CV377" i="10" s="1"/>
  <c r="CV117" i="12" s="1"/>
  <c r="BI285" i="10"/>
  <c r="BI377" i="10" s="1"/>
  <c r="BI117" i="12" s="1"/>
  <c r="AX367" i="10"/>
  <c r="BI129" i="25"/>
  <c r="BI163" i="25" s="1"/>
  <c r="DD129" i="25"/>
  <c r="DD163" i="25" s="1"/>
  <c r="DD367" i="10"/>
  <c r="AV129" i="25"/>
  <c r="AV163" i="25" s="1"/>
  <c r="AB367" i="10"/>
  <c r="AU285" i="10"/>
  <c r="AU377" i="10" s="1"/>
  <c r="AU117" i="12" s="1"/>
  <c r="DD102" i="27"/>
  <c r="DD145" i="27" s="1"/>
  <c r="DR129" i="25"/>
  <c r="DR163" i="25" s="1"/>
  <c r="AU367" i="10"/>
  <c r="AA80" i="25"/>
  <c r="AU129" i="25"/>
  <c r="AU163" i="25" s="1"/>
  <c r="DR367" i="10"/>
  <c r="AA367" i="10"/>
  <c r="AB129" i="25"/>
  <c r="AB163" i="25" s="1"/>
  <c r="AB102" i="27"/>
  <c r="AB145" i="27" s="1"/>
  <c r="CZ285" i="10"/>
  <c r="CZ377" i="10" s="1"/>
  <c r="CZ117" i="12" s="1"/>
  <c r="R129" i="25"/>
  <c r="R163" i="25" s="1"/>
  <c r="AA285" i="10"/>
  <c r="AA377" i="10" s="1"/>
  <c r="AA117" i="12" s="1"/>
  <c r="CL285" i="10"/>
  <c r="CL377" i="10" s="1"/>
  <c r="CL117" i="12" s="1"/>
  <c r="DP80" i="25"/>
  <c r="BY285" i="10"/>
  <c r="BY377" i="10" s="1"/>
  <c r="BY117" i="12" s="1"/>
  <c r="BN285" i="10"/>
  <c r="BN377" i="10" s="1"/>
  <c r="BN117" i="12" s="1"/>
  <c r="CN129" i="25"/>
  <c r="CN163" i="25" s="1"/>
  <c r="CN285" i="10"/>
  <c r="CN377" i="10" s="1"/>
  <c r="CN117" i="12" s="1"/>
  <c r="E80" i="25"/>
  <c r="DP367" i="10"/>
  <c r="DP129" i="25"/>
  <c r="DP163" i="25" s="1"/>
  <c r="BY129" i="25"/>
  <c r="BY163" i="25" s="1"/>
  <c r="BY367" i="10"/>
  <c r="CV367" i="10"/>
  <c r="AX129" i="25"/>
  <c r="AX163" i="25" s="1"/>
  <c r="CW129" i="25"/>
  <c r="CW163" i="25" s="1"/>
  <c r="CW367" i="10"/>
  <c r="CW80" i="25"/>
  <c r="DG129" i="25"/>
  <c r="DG163" i="25" s="1"/>
  <c r="CL129" i="25"/>
  <c r="CL163" i="25" s="1"/>
  <c r="BX285" i="10"/>
  <c r="BX377" i="10" s="1"/>
  <c r="BX117" i="12" s="1"/>
  <c r="BX367" i="10"/>
  <c r="R367" i="10"/>
  <c r="R80" i="25"/>
  <c r="CZ129" i="25"/>
  <c r="CZ163" i="25" s="1"/>
  <c r="CZ367" i="10"/>
  <c r="DN129" i="25"/>
  <c r="DN163" i="25" s="1"/>
  <c r="DI285" i="10"/>
  <c r="DI377" i="10" s="1"/>
  <c r="DI117" i="12" s="1"/>
  <c r="N285" i="10"/>
  <c r="N377" i="10" s="1"/>
  <c r="N117" i="12" s="1"/>
  <c r="DI367" i="10"/>
  <c r="AU80" i="25"/>
  <c r="AU102" i="27"/>
  <c r="AU145" i="27" s="1"/>
  <c r="DR285" i="10"/>
  <c r="DR377" i="10" s="1"/>
  <c r="DR117" i="12" s="1"/>
  <c r="AN129" i="25"/>
  <c r="AN163" i="25" s="1"/>
  <c r="O367" i="10"/>
  <c r="O285" i="10"/>
  <c r="O377" i="10" s="1"/>
  <c r="O117" i="12" s="1"/>
  <c r="DR80" i="25"/>
  <c r="DR102" i="27"/>
  <c r="DR145" i="27" s="1"/>
  <c r="S80" i="25"/>
  <c r="S102" i="27"/>
  <c r="S145" i="27" s="1"/>
  <c r="BN102" i="27"/>
  <c r="BN145" i="27" s="1"/>
  <c r="CE367" i="10"/>
  <c r="CE285" i="10"/>
  <c r="CE377" i="10" s="1"/>
  <c r="CE117" i="12" s="1"/>
  <c r="BN129" i="25"/>
  <c r="BN163" i="25" s="1"/>
  <c r="AJ285" i="10"/>
  <c r="AJ377" i="10" s="1"/>
  <c r="AJ117" i="12" s="1"/>
  <c r="S129" i="25"/>
  <c r="S163" i="25" s="1"/>
  <c r="S367" i="10"/>
  <c r="AJ367" i="10"/>
  <c r="E163" i="25"/>
  <c r="E167" i="25" s="1"/>
  <c r="S285" i="10"/>
  <c r="S377" i="10" s="1"/>
  <c r="S117" i="12" s="1"/>
  <c r="CM129" i="25"/>
  <c r="CM163" i="25" s="1"/>
  <c r="CM285" i="10"/>
  <c r="CM377" i="10" s="1"/>
  <c r="CM117" i="12" s="1"/>
  <c r="AK367" i="10"/>
  <c r="AK285" i="10"/>
  <c r="AK377" i="10" s="1"/>
  <c r="AK117" i="12" s="1"/>
  <c r="AK129" i="25"/>
  <c r="AK163" i="25" s="1"/>
  <c r="N129" i="25"/>
  <c r="N163" i="25" s="1"/>
  <c r="CJ367" i="10"/>
  <c r="BU285" i="10"/>
  <c r="BU377" i="10" s="1"/>
  <c r="BU117" i="12" s="1"/>
  <c r="AN285" i="10"/>
  <c r="AN377" i="10" s="1"/>
  <c r="AN117" i="12" s="1"/>
  <c r="BU367" i="10"/>
  <c r="DG367" i="10"/>
  <c r="DN285" i="10"/>
  <c r="DN377" i="10" s="1"/>
  <c r="DN117" i="12" s="1"/>
  <c r="BU129" i="25"/>
  <c r="BU163" i="25" s="1"/>
  <c r="CU129" i="25"/>
  <c r="CU163" i="25" s="1"/>
  <c r="DO129" i="25"/>
  <c r="DO163" i="25" s="1"/>
  <c r="BH129" i="25"/>
  <c r="BH163" i="25" s="1"/>
  <c r="CU285" i="10"/>
  <c r="CU377" i="10" s="1"/>
  <c r="CU117" i="12" s="1"/>
  <c r="BH285" i="10"/>
  <c r="BH377" i="10" s="1"/>
  <c r="BH117" i="12" s="1"/>
  <c r="Q285" i="10"/>
  <c r="Q377" i="10" s="1"/>
  <c r="Q117" i="12" s="1"/>
  <c r="Q367" i="10"/>
  <c r="F367" i="10"/>
  <c r="F129" i="25"/>
  <c r="F133" i="25" s="1"/>
  <c r="F134" i="25" s="1"/>
  <c r="AY129" i="25"/>
  <c r="AY163" i="25" s="1"/>
  <c r="AM285" i="10"/>
  <c r="AM377" i="10" s="1"/>
  <c r="AM117" i="12" s="1"/>
  <c r="AM129" i="25"/>
  <c r="AM163" i="25" s="1"/>
  <c r="AY102" i="27"/>
  <c r="AY145" i="27" s="1"/>
  <c r="P367" i="10"/>
  <c r="DB102" i="27"/>
  <c r="DB145" i="27" s="1"/>
  <c r="P80" i="25"/>
  <c r="P285" i="10"/>
  <c r="P377" i="10" s="1"/>
  <c r="P117" i="12" s="1"/>
  <c r="BK367" i="10"/>
  <c r="BK285" i="10"/>
  <c r="BK377" i="10" s="1"/>
  <c r="BK117" i="12" s="1"/>
  <c r="AY367" i="10"/>
  <c r="G85" i="27"/>
  <c r="G87" i="27" s="1"/>
  <c r="BR367" i="10"/>
  <c r="BR285" i="10"/>
  <c r="BR377" i="10" s="1"/>
  <c r="BR117" i="12" s="1"/>
  <c r="CI129" i="25"/>
  <c r="CI163" i="25" s="1"/>
  <c r="CI285" i="10"/>
  <c r="CI377" i="10" s="1"/>
  <c r="CI117" i="12" s="1"/>
  <c r="CI367" i="10"/>
  <c r="DS80" i="25"/>
  <c r="Z80" i="25"/>
  <c r="E124" i="27"/>
  <c r="E126" i="27" s="1"/>
  <c r="BO129" i="25"/>
  <c r="BO163" i="25" s="1"/>
  <c r="W102" i="27"/>
  <c r="W145" i="27" s="1"/>
  <c r="BO285" i="10"/>
  <c r="BO377" i="10" s="1"/>
  <c r="BO117" i="12" s="1"/>
  <c r="BO367" i="10"/>
  <c r="DA367" i="10"/>
  <c r="H163" i="25"/>
  <c r="H167" i="25" s="1"/>
  <c r="H168" i="25" s="1"/>
  <c r="AO80" i="25"/>
  <c r="D30" i="10"/>
  <c r="D240" i="10" s="1"/>
  <c r="CG240" i="10" s="1"/>
  <c r="AI102" i="27"/>
  <c r="AI145" i="27" s="1"/>
  <c r="CG285" i="10"/>
  <c r="CG377" i="10" s="1"/>
  <c r="CG117" i="12" s="1"/>
  <c r="CG367" i="10"/>
  <c r="DF102" i="27"/>
  <c r="DF145" i="27" s="1"/>
  <c r="W285" i="10"/>
  <c r="W377" i="10" s="1"/>
  <c r="W117" i="12" s="1"/>
  <c r="W367" i="10"/>
  <c r="W129" i="25"/>
  <c r="W163" i="25" s="1"/>
  <c r="AS285" i="10"/>
  <c r="AS377" i="10" s="1"/>
  <c r="AS117" i="12" s="1"/>
  <c r="BQ285" i="10"/>
  <c r="BQ377" i="10" s="1"/>
  <c r="BQ117" i="12" s="1"/>
  <c r="AE80" i="25"/>
  <c r="CR102" i="27"/>
  <c r="CR145" i="27" s="1"/>
  <c r="BG129" i="25"/>
  <c r="BG163" i="25" s="1"/>
  <c r="BM285" i="10"/>
  <c r="BM377" i="10" s="1"/>
  <c r="BM117" i="12" s="1"/>
  <c r="AS367" i="10"/>
  <c r="BG285" i="10"/>
  <c r="BG377" i="10" s="1"/>
  <c r="BG117" i="12" s="1"/>
  <c r="CW160" i="25"/>
  <c r="CQ9" i="29"/>
  <c r="CQ10" i="29" s="1"/>
  <c r="CQ7" i="26" s="1"/>
  <c r="CQ37" i="25"/>
  <c r="CQ79" i="27" s="1"/>
  <c r="CK37" i="25"/>
  <c r="CK79" i="27" s="1"/>
  <c r="CK9" i="29"/>
  <c r="DQ160" i="25"/>
  <c r="DJ9" i="29"/>
  <c r="DJ13" i="29" s="1"/>
  <c r="DJ37" i="25"/>
  <c r="DJ79" i="27" s="1"/>
  <c r="DC160" i="25"/>
  <c r="CV9" i="29"/>
  <c r="CV10" i="29" s="1"/>
  <c r="CV7" i="26" s="1"/>
  <c r="CV37" i="25"/>
  <c r="CV79" i="27" s="1"/>
  <c r="DE9" i="29"/>
  <c r="DE37" i="25"/>
  <c r="DE79" i="27" s="1"/>
  <c r="CX9" i="29"/>
  <c r="CX10" i="29" s="1"/>
  <c r="CX7" i="26" s="1"/>
  <c r="CX37" i="25"/>
  <c r="CX79" i="27" s="1"/>
  <c r="CQ160" i="25"/>
  <c r="CQ167" i="25" s="1"/>
  <c r="CQ168" i="25" s="1"/>
  <c r="CR9" i="29"/>
  <c r="CR37" i="25"/>
  <c r="CR79" i="27" s="1"/>
  <c r="DQ37" i="25"/>
  <c r="DQ79" i="27" s="1"/>
  <c r="DQ9" i="29"/>
  <c r="DQ13" i="29" s="1"/>
  <c r="DC9" i="29"/>
  <c r="DC10" i="29" s="1"/>
  <c r="DC7" i="26" s="1"/>
  <c r="DC37" i="25"/>
  <c r="DC79" i="27" s="1"/>
  <c r="DE160" i="25"/>
  <c r="CY9" i="29"/>
  <c r="CY13" i="29" s="1"/>
  <c r="CY37" i="25"/>
  <c r="CY79" i="27" s="1"/>
  <c r="CZ9" i="29"/>
  <c r="CZ13" i="29" s="1"/>
  <c r="CZ37" i="25"/>
  <c r="CZ79" i="27" s="1"/>
  <c r="CS9" i="29"/>
  <c r="CS37" i="25"/>
  <c r="CS79" i="27" s="1"/>
  <c r="DR9" i="29"/>
  <c r="DR13" i="29" s="1"/>
  <c r="DR37" i="25"/>
  <c r="DR79" i="27" s="1"/>
  <c r="DK37" i="25"/>
  <c r="DK79" i="27" s="1"/>
  <c r="DK9" i="29"/>
  <c r="DD37" i="25"/>
  <c r="DD79" i="27" s="1"/>
  <c r="DD9" i="29"/>
  <c r="DM9" i="29"/>
  <c r="DM13" i="29" s="1"/>
  <c r="DM37" i="25"/>
  <c r="DM79" i="27" s="1"/>
  <c r="DF9" i="29"/>
  <c r="DF10" i="29" s="1"/>
  <c r="DF7" i="26" s="1"/>
  <c r="DF37" i="25"/>
  <c r="DF79" i="27" s="1"/>
  <c r="CY160" i="25"/>
  <c r="CZ160" i="25"/>
  <c r="CL37" i="25"/>
  <c r="CL79" i="27" s="1"/>
  <c r="CL9" i="29"/>
  <c r="DR160" i="25"/>
  <c r="DK160" i="25"/>
  <c r="DK167" i="25" s="1"/>
  <c r="DK168" i="25" s="1"/>
  <c r="DD160" i="25"/>
  <c r="DM160" i="25"/>
  <c r="DM167" i="25" s="1"/>
  <c r="DM168" i="25" s="1"/>
  <c r="DF160" i="25"/>
  <c r="DF167" i="25" s="1"/>
  <c r="DF168" i="25" s="1"/>
  <c r="DG9" i="29"/>
  <c r="DG37" i="25"/>
  <c r="DG79" i="27" s="1"/>
  <c r="DH160" i="25"/>
  <c r="DA160" i="25"/>
  <c r="CT37" i="25"/>
  <c r="CT79" i="27" s="1"/>
  <c r="CT9" i="29"/>
  <c r="CM160" i="25"/>
  <c r="DL37" i="25"/>
  <c r="DL79" i="27" s="1"/>
  <c r="DL9" i="29"/>
  <c r="CO9" i="29"/>
  <c r="CO10" i="29" s="1"/>
  <c r="CO7" i="26" s="1"/>
  <c r="CO37" i="25"/>
  <c r="CO79" i="27" s="1"/>
  <c r="DU9" i="29"/>
  <c r="DU37" i="25"/>
  <c r="DU79" i="27" s="1"/>
  <c r="DN9" i="29"/>
  <c r="DN13" i="29" s="1"/>
  <c r="DN37" i="25"/>
  <c r="DN79" i="27" s="1"/>
  <c r="DG160" i="25"/>
  <c r="DH37" i="25"/>
  <c r="DH79" i="27" s="1"/>
  <c r="DH9" i="29"/>
  <c r="DA37" i="25"/>
  <c r="DA79" i="27" s="1"/>
  <c r="DA9" i="29"/>
  <c r="CT160" i="25"/>
  <c r="CM9" i="29"/>
  <c r="CM10" i="29" s="1"/>
  <c r="CM7" i="26" s="1"/>
  <c r="CM37" i="25"/>
  <c r="CM79" i="27" s="1"/>
  <c r="DS37" i="25"/>
  <c r="DS79" i="27" s="1"/>
  <c r="DS9" i="29"/>
  <c r="DL160" i="25"/>
  <c r="DL167" i="25" s="1"/>
  <c r="DL168" i="25" s="1"/>
  <c r="CO160" i="25"/>
  <c r="CO167" i="25" s="1"/>
  <c r="CO168" i="25" s="1"/>
  <c r="DU160" i="25"/>
  <c r="DO9" i="29"/>
  <c r="DO13" i="29" s="1"/>
  <c r="DO37" i="25"/>
  <c r="DO79" i="27" s="1"/>
  <c r="DP37" i="25"/>
  <c r="DP79" i="27" s="1"/>
  <c r="DP9" i="29"/>
  <c r="DI9" i="29"/>
  <c r="DI10" i="29" s="1"/>
  <c r="DI7" i="26" s="1"/>
  <c r="DI37" i="25"/>
  <c r="DI79" i="27" s="1"/>
  <c r="DB37" i="25"/>
  <c r="DB79" i="27" s="1"/>
  <c r="DB9" i="29"/>
  <c r="CU9" i="29"/>
  <c r="CU37" i="25"/>
  <c r="CU79" i="27" s="1"/>
  <c r="CN37" i="25"/>
  <c r="CN79" i="27" s="1"/>
  <c r="CN9" i="29"/>
  <c r="DT9" i="29"/>
  <c r="DT10" i="29" s="1"/>
  <c r="DT7" i="26" s="1"/>
  <c r="DT37" i="25"/>
  <c r="DT79" i="27" s="1"/>
  <c r="CW9" i="29"/>
  <c r="CW10" i="29" s="1"/>
  <c r="CW7" i="26" s="1"/>
  <c r="CW37" i="25"/>
  <c r="CW79" i="27" s="1"/>
  <c r="CP9" i="29"/>
  <c r="CP37" i="25"/>
  <c r="CP79" i="27" s="1"/>
  <c r="CU160" i="25"/>
  <c r="CN160" i="25"/>
  <c r="DT160" i="25"/>
  <c r="AS102" i="27"/>
  <c r="AS145" i="27" s="1"/>
  <c r="AR102" i="27"/>
  <c r="AR145" i="27" s="1"/>
  <c r="AL80" i="25"/>
  <c r="CX102" i="27"/>
  <c r="CX145" i="27" s="1"/>
  <c r="DA285" i="10"/>
  <c r="DA377" i="10" s="1"/>
  <c r="DA117" i="12" s="1"/>
  <c r="BL80" i="25"/>
  <c r="BA80" i="25"/>
  <c r="DA129" i="25"/>
  <c r="DA163" i="25" s="1"/>
  <c r="BQ129" i="25"/>
  <c r="BQ163" i="25" s="1"/>
  <c r="BM80" i="25"/>
  <c r="BM367" i="10"/>
  <c r="DQ80" i="25"/>
  <c r="CK80" i="25"/>
  <c r="CA80" i="25"/>
  <c r="DQ102" i="27"/>
  <c r="DQ145" i="27" s="1"/>
  <c r="CK102" i="27"/>
  <c r="CK145" i="27" s="1"/>
  <c r="F30" i="29"/>
  <c r="G30" i="29" s="1"/>
  <c r="H30" i="29" s="1"/>
  <c r="BY80" i="25"/>
  <c r="DC102" i="27"/>
  <c r="BB102" i="27"/>
  <c r="BB145" i="27" s="1"/>
  <c r="AT129" i="25"/>
  <c r="AT163" i="25" s="1"/>
  <c r="AT367" i="10"/>
  <c r="CC367" i="10"/>
  <c r="CC285" i="10"/>
  <c r="CC377" i="10" s="1"/>
  <c r="CC117" i="12" s="1"/>
  <c r="AH367" i="10"/>
  <c r="AH285" i="10"/>
  <c r="AH377" i="10" s="1"/>
  <c r="AH117" i="12" s="1"/>
  <c r="V80" i="25"/>
  <c r="M80" i="25"/>
  <c r="DE285" i="10"/>
  <c r="DE377" i="10" s="1"/>
  <c r="DE117" i="12" s="1"/>
  <c r="L80" i="25"/>
  <c r="DE367" i="10"/>
  <c r="BP129" i="25"/>
  <c r="BP163" i="25" s="1"/>
  <c r="BP367" i="10"/>
  <c r="AZ9" i="29"/>
  <c r="AZ37" i="25"/>
  <c r="AZ79" i="27" s="1"/>
  <c r="BH9" i="29"/>
  <c r="BH10" i="29" s="1"/>
  <c r="BH7" i="26" s="1"/>
  <c r="BH37" i="25"/>
  <c r="BH79" i="27" s="1"/>
  <c r="BP37" i="25"/>
  <c r="BP79" i="27" s="1"/>
  <c r="BP9" i="29"/>
  <c r="BX37" i="25"/>
  <c r="BX79" i="27" s="1"/>
  <c r="BX9" i="29"/>
  <c r="BX13" i="29" s="1"/>
  <c r="CF9" i="29"/>
  <c r="CF13" i="29" s="1"/>
  <c r="CF37" i="25"/>
  <c r="CF79" i="27" s="1"/>
  <c r="AW9" i="29"/>
  <c r="AW13" i="29" s="1"/>
  <c r="AW37" i="25"/>
  <c r="AW79" i="27" s="1"/>
  <c r="BE9" i="29"/>
  <c r="BE13" i="29" s="1"/>
  <c r="BE37" i="25"/>
  <c r="BE79" i="27" s="1"/>
  <c r="BM37" i="25"/>
  <c r="BM79" i="27" s="1"/>
  <c r="BM9" i="29"/>
  <c r="BU37" i="25"/>
  <c r="BU79" i="27" s="1"/>
  <c r="BU9" i="29"/>
  <c r="CC9" i="29"/>
  <c r="CC37" i="25"/>
  <c r="CC79" i="27" s="1"/>
  <c r="BB160" i="25"/>
  <c r="BB167" i="25" s="1"/>
  <c r="BB168" i="25" s="1"/>
  <c r="BJ160" i="25"/>
  <c r="BZ160" i="25"/>
  <c r="CH160" i="25"/>
  <c r="BG160" i="25"/>
  <c r="BO160" i="25"/>
  <c r="BW160" i="25"/>
  <c r="AZ160" i="25"/>
  <c r="AZ167" i="25" s="1"/>
  <c r="AZ168" i="25" s="1"/>
  <c r="BH160" i="25"/>
  <c r="BP160" i="25"/>
  <c r="AW160" i="25"/>
  <c r="AW167" i="25" s="1"/>
  <c r="AW168" i="25" s="1"/>
  <c r="BE160" i="25"/>
  <c r="BE167" i="25" s="1"/>
  <c r="BE168" i="25" s="1"/>
  <c r="BU160" i="25"/>
  <c r="AX9" i="29"/>
  <c r="AX13" i="29" s="1"/>
  <c r="AX37" i="25"/>
  <c r="AX79" i="27" s="1"/>
  <c r="BF9" i="29"/>
  <c r="BF37" i="25"/>
  <c r="BF79" i="27" s="1"/>
  <c r="BN37" i="25"/>
  <c r="BN79" i="27" s="1"/>
  <c r="BN9" i="29"/>
  <c r="BV37" i="25"/>
  <c r="BV79" i="27" s="1"/>
  <c r="BV9" i="29"/>
  <c r="BV10" i="29" s="1"/>
  <c r="BV7" i="26" s="1"/>
  <c r="CD9" i="29"/>
  <c r="CD37" i="25"/>
  <c r="CD79" i="27" s="1"/>
  <c r="CJ140" i="25"/>
  <c r="CJ141" i="25" s="1"/>
  <c r="CJ109" i="25"/>
  <c r="BK37" i="25"/>
  <c r="BK79" i="27" s="1"/>
  <c r="BK9" i="29"/>
  <c r="BK10" i="29" s="1"/>
  <c r="BK7" i="26" s="1"/>
  <c r="BS160" i="25"/>
  <c r="CA37" i="25"/>
  <c r="CA79" i="27" s="1"/>
  <c r="CA9" i="29"/>
  <c r="CI160" i="25"/>
  <c r="BD9" i="29"/>
  <c r="BD10" i="29" s="1"/>
  <c r="BD7" i="26" s="1"/>
  <c r="BD37" i="25"/>
  <c r="BD79" i="27" s="1"/>
  <c r="BL37" i="25"/>
  <c r="BL79" i="27" s="1"/>
  <c r="BL9" i="29"/>
  <c r="BT9" i="29"/>
  <c r="BT37" i="25"/>
  <c r="BT79" i="27" s="1"/>
  <c r="CB9" i="29"/>
  <c r="CB10" i="29" s="1"/>
  <c r="CB7" i="26" s="1"/>
  <c r="CB37" i="25"/>
  <c r="CB79" i="27" s="1"/>
  <c r="CJ9" i="29"/>
  <c r="CJ10" i="29" s="1"/>
  <c r="CJ7" i="26" s="1"/>
  <c r="CJ37" i="25"/>
  <c r="CJ79" i="27" s="1"/>
  <c r="BA37" i="25"/>
  <c r="BA79" i="27" s="1"/>
  <c r="BA9" i="29"/>
  <c r="BI9" i="29"/>
  <c r="BI13" i="29" s="1"/>
  <c r="BI37" i="25"/>
  <c r="BI79" i="27" s="1"/>
  <c r="BQ37" i="25"/>
  <c r="BQ79" i="27" s="1"/>
  <c r="BQ9" i="29"/>
  <c r="BY9" i="29"/>
  <c r="BY37" i="25"/>
  <c r="BY79" i="27" s="1"/>
  <c r="CG9" i="29"/>
  <c r="CG13" i="29" s="1"/>
  <c r="CG37" i="25"/>
  <c r="CG79" i="27" s="1"/>
  <c r="AX160" i="25"/>
  <c r="BF160" i="25"/>
  <c r="BC9" i="29"/>
  <c r="BC37" i="25"/>
  <c r="BC79" i="27" s="1"/>
  <c r="BS9" i="29"/>
  <c r="BS13" i="29" s="1"/>
  <c r="BS37" i="25"/>
  <c r="BS79" i="27" s="1"/>
  <c r="CA160" i="25"/>
  <c r="CA167" i="25" s="1"/>
  <c r="CA168" i="25" s="1"/>
  <c r="CI9" i="29"/>
  <c r="CI13" i="29" s="1"/>
  <c r="CI37" i="25"/>
  <c r="CI79" i="27" s="1"/>
  <c r="BD160" i="25"/>
  <c r="CB160" i="25"/>
  <c r="CJ160" i="25"/>
  <c r="BI160" i="25"/>
  <c r="BQ160" i="25"/>
  <c r="BB9" i="29"/>
  <c r="BB10" i="29" s="1"/>
  <c r="BB7" i="26" s="1"/>
  <c r="BB37" i="25"/>
  <c r="BB79" i="27" s="1"/>
  <c r="BJ9" i="29"/>
  <c r="BJ10" i="29" s="1"/>
  <c r="BJ7" i="26" s="1"/>
  <c r="BJ37" i="25"/>
  <c r="BJ79" i="27" s="1"/>
  <c r="BR9" i="29"/>
  <c r="BR10" i="29" s="1"/>
  <c r="BR7" i="26" s="1"/>
  <c r="BR37" i="25"/>
  <c r="BR79" i="27" s="1"/>
  <c r="BZ9" i="29"/>
  <c r="BZ37" i="25"/>
  <c r="BZ79" i="27" s="1"/>
  <c r="CH37" i="25"/>
  <c r="CH79" i="27" s="1"/>
  <c r="CH9" i="29"/>
  <c r="AY37" i="25"/>
  <c r="AY79" i="27" s="1"/>
  <c r="AY9" i="29"/>
  <c r="BG37" i="25"/>
  <c r="BG79" i="27" s="1"/>
  <c r="BG9" i="29"/>
  <c r="BO37" i="25"/>
  <c r="BO79" i="27" s="1"/>
  <c r="BO9" i="29"/>
  <c r="BW9" i="29"/>
  <c r="BW37" i="25"/>
  <c r="BW79" i="27" s="1"/>
  <c r="CE9" i="29"/>
  <c r="CE10" i="29" s="1"/>
  <c r="CE7" i="26" s="1"/>
  <c r="CE37" i="25"/>
  <c r="CE79" i="27" s="1"/>
  <c r="AT285" i="10"/>
  <c r="AT377" i="10" s="1"/>
  <c r="AT117" i="12" s="1"/>
  <c r="I367" i="10"/>
  <c r="I285" i="10"/>
  <c r="I377" i="10" s="1"/>
  <c r="I117" i="12" s="1"/>
  <c r="BC80" i="25"/>
  <c r="AT102" i="27"/>
  <c r="AT145" i="27" s="1"/>
  <c r="AT80" i="25"/>
  <c r="D283" i="10"/>
  <c r="CH285" i="10"/>
  <c r="CH377" i="10" s="1"/>
  <c r="CH117" i="12" s="1"/>
  <c r="G129" i="25"/>
  <c r="G285" i="10"/>
  <c r="G377" i="10" s="1"/>
  <c r="G117" i="12" s="1"/>
  <c r="G53" i="25"/>
  <c r="G54" i="25" s="1"/>
  <c r="G80" i="25"/>
  <c r="G83" i="25" s="1"/>
  <c r="G84" i="25" s="1"/>
  <c r="G102" i="27"/>
  <c r="G145" i="27" s="1"/>
  <c r="G146" i="27" s="1"/>
  <c r="G150" i="27" s="1"/>
  <c r="G367" i="10"/>
  <c r="CH129" i="25"/>
  <c r="CH102" i="27"/>
  <c r="CH145" i="27" s="1"/>
  <c r="CH80" i="25"/>
  <c r="DH367" i="10"/>
  <c r="CH367" i="10"/>
  <c r="DH129" i="25"/>
  <c r="DH285" i="10"/>
  <c r="DH377" i="10" s="1"/>
  <c r="DH117" i="12" s="1"/>
  <c r="DH102" i="27"/>
  <c r="DH145" i="27" s="1"/>
  <c r="DH80" i="25"/>
  <c r="CZ80" i="25"/>
  <c r="CZ102" i="27"/>
  <c r="BS80" i="25"/>
  <c r="CF80" i="25"/>
  <c r="I118" i="28"/>
  <c r="I119" i="28" s="1"/>
  <c r="CJ102" i="27"/>
  <c r="CJ145" i="27" s="1"/>
  <c r="AF102" i="27"/>
  <c r="AF145" i="27" s="1"/>
  <c r="DJ102" i="27"/>
  <c r="DJ145" i="27" s="1"/>
  <c r="J102" i="27"/>
  <c r="J145" i="27" s="1"/>
  <c r="T80" i="25"/>
  <c r="U102" i="27"/>
  <c r="U145" i="27" s="1"/>
  <c r="BV102" i="27"/>
  <c r="BV145" i="27" s="1"/>
  <c r="DU148" i="10"/>
  <c r="DU166" i="10"/>
  <c r="DU34" i="10"/>
  <c r="DQ148" i="10"/>
  <c r="DQ166" i="10"/>
  <c r="DQ34" i="10"/>
  <c r="DM148" i="10"/>
  <c r="DM166" i="10"/>
  <c r="DM34" i="10"/>
  <c r="DI166" i="10"/>
  <c r="DI148" i="10"/>
  <c r="DI34" i="10"/>
  <c r="DE166" i="10"/>
  <c r="DE148" i="10"/>
  <c r="DE34" i="10"/>
  <c r="DA166" i="10"/>
  <c r="DA148" i="10"/>
  <c r="DA34" i="10"/>
  <c r="CW166" i="10"/>
  <c r="CW148" i="10"/>
  <c r="CW34" i="10"/>
  <c r="CS148" i="10"/>
  <c r="CS166" i="10"/>
  <c r="CS34" i="10"/>
  <c r="CO148" i="10"/>
  <c r="CO166" i="10"/>
  <c r="CO34" i="10"/>
  <c r="CK148" i="10"/>
  <c r="CK166" i="10"/>
  <c r="CK34" i="10"/>
  <c r="CG166" i="10"/>
  <c r="CG148" i="10"/>
  <c r="CG34" i="10"/>
  <c r="CC166" i="10"/>
  <c r="CC148" i="10"/>
  <c r="CC34" i="10"/>
  <c r="BY166" i="10"/>
  <c r="BY148" i="10"/>
  <c r="BY34" i="10"/>
  <c r="BU166" i="10"/>
  <c r="BU148" i="10"/>
  <c r="BU34" i="10"/>
  <c r="BQ148" i="10"/>
  <c r="BQ166" i="10"/>
  <c r="BQ34" i="10"/>
  <c r="BM166" i="10"/>
  <c r="BM148" i="10"/>
  <c r="BM34" i="10"/>
  <c r="BI166" i="10"/>
  <c r="BI148" i="10"/>
  <c r="BI34" i="10"/>
  <c r="BE148" i="10"/>
  <c r="BE166" i="10"/>
  <c r="BE34" i="10"/>
  <c r="BA148" i="10"/>
  <c r="BA166" i="10"/>
  <c r="BA34" i="10"/>
  <c r="AW166" i="10"/>
  <c r="AW148" i="10"/>
  <c r="AW34" i="10"/>
  <c r="AS148" i="10"/>
  <c r="AS166" i="10"/>
  <c r="AS34" i="10"/>
  <c r="AO166" i="10"/>
  <c r="AO148" i="10"/>
  <c r="AO34" i="10"/>
  <c r="AK166" i="10"/>
  <c r="AK148" i="10"/>
  <c r="AK34" i="10"/>
  <c r="AG148" i="10"/>
  <c r="AG166" i="10"/>
  <c r="AG34" i="10"/>
  <c r="AC148" i="10"/>
  <c r="AC166" i="10"/>
  <c r="AC34" i="10"/>
  <c r="Y148" i="10"/>
  <c r="Y166" i="10"/>
  <c r="Y34" i="10"/>
  <c r="U148" i="10"/>
  <c r="U166" i="10"/>
  <c r="U34" i="10"/>
  <c r="Q148" i="10"/>
  <c r="Q166" i="10"/>
  <c r="Q34" i="10"/>
  <c r="M148" i="10"/>
  <c r="M166" i="10"/>
  <c r="M34" i="10"/>
  <c r="I166" i="10"/>
  <c r="I148" i="10"/>
  <c r="I34" i="10"/>
  <c r="E166" i="10"/>
  <c r="E148" i="10"/>
  <c r="E34" i="10"/>
  <c r="D32" i="10"/>
  <c r="B54" i="2" s="1"/>
  <c r="DT166" i="10"/>
  <c r="DT148" i="10"/>
  <c r="DT34" i="10"/>
  <c r="DP166" i="10"/>
  <c r="DP148" i="10"/>
  <c r="DP34" i="10"/>
  <c r="DL148" i="10"/>
  <c r="DL166" i="10"/>
  <c r="DL34" i="10"/>
  <c r="DH148" i="10"/>
  <c r="DH166" i="10"/>
  <c r="DH34" i="10"/>
  <c r="DD148" i="10"/>
  <c r="DD150" i="10" s="1"/>
  <c r="DD152" i="10" s="1"/>
  <c r="DD158" i="10" s="1"/>
  <c r="DD166" i="10"/>
  <c r="DD34" i="10"/>
  <c r="CZ148" i="10"/>
  <c r="CZ166" i="10"/>
  <c r="CZ34" i="10"/>
  <c r="CV148" i="10"/>
  <c r="CV166" i="10"/>
  <c r="CV34" i="10"/>
  <c r="CR166" i="10"/>
  <c r="CR148" i="10"/>
  <c r="CR150" i="10" s="1"/>
  <c r="CR152" i="10" s="1"/>
  <c r="CR158" i="10" s="1"/>
  <c r="CR34" i="10"/>
  <c r="CN166" i="10"/>
  <c r="CN148" i="10"/>
  <c r="CN34" i="10"/>
  <c r="CJ148" i="10"/>
  <c r="CJ166" i="10"/>
  <c r="CJ34" i="10"/>
  <c r="CF148" i="10"/>
  <c r="CF166" i="10"/>
  <c r="CF34" i="10"/>
  <c r="CB148" i="10"/>
  <c r="CB166" i="10"/>
  <c r="CB34" i="10"/>
  <c r="BX148" i="10"/>
  <c r="BX166" i="10"/>
  <c r="BX34" i="10"/>
  <c r="BT166" i="10"/>
  <c r="BT148" i="10"/>
  <c r="BT34" i="10"/>
  <c r="BP148" i="10"/>
  <c r="BP166" i="10"/>
  <c r="BP34" i="10"/>
  <c r="BL148" i="10"/>
  <c r="BL166" i="10"/>
  <c r="BL34" i="10"/>
  <c r="BH148" i="10"/>
  <c r="BH166" i="10"/>
  <c r="BH34" i="10"/>
  <c r="BD166" i="10"/>
  <c r="BD148" i="10"/>
  <c r="BD34" i="10"/>
  <c r="AZ166" i="10"/>
  <c r="AZ148" i="10"/>
  <c r="AZ34" i="10"/>
  <c r="AV166" i="10"/>
  <c r="AV148" i="10"/>
  <c r="AV34" i="10"/>
  <c r="AR166" i="10"/>
  <c r="AR148" i="10"/>
  <c r="AR34" i="10"/>
  <c r="AN166" i="10"/>
  <c r="AN148" i="10"/>
  <c r="AN34" i="10"/>
  <c r="AJ148" i="10"/>
  <c r="AJ166" i="10"/>
  <c r="AJ34" i="10"/>
  <c r="AF166" i="10"/>
  <c r="AF148" i="10"/>
  <c r="AF34" i="10"/>
  <c r="AB166" i="10"/>
  <c r="AB148" i="10"/>
  <c r="AB34" i="10"/>
  <c r="X148" i="10"/>
  <c r="X166" i="10"/>
  <c r="X34" i="10"/>
  <c r="T166" i="10"/>
  <c r="T148" i="10"/>
  <c r="T34" i="10"/>
  <c r="P166" i="10"/>
  <c r="P148" i="10"/>
  <c r="P34" i="10"/>
  <c r="L166" i="10"/>
  <c r="L148" i="10"/>
  <c r="L34" i="10"/>
  <c r="H166" i="10"/>
  <c r="H148" i="10"/>
  <c r="H34" i="10"/>
  <c r="DS166" i="10"/>
  <c r="DS148" i="10"/>
  <c r="DS34" i="10"/>
  <c r="DO166" i="10"/>
  <c r="DO148" i="10"/>
  <c r="DO34" i="10"/>
  <c r="DK148" i="10"/>
  <c r="DK166" i="10"/>
  <c r="DK34" i="10"/>
  <c r="DG166" i="10"/>
  <c r="DG148" i="10"/>
  <c r="DG34" i="10"/>
  <c r="DC148" i="10"/>
  <c r="DC150" i="10" s="1"/>
  <c r="DC152" i="10" s="1"/>
  <c r="DC158" i="10" s="1"/>
  <c r="DC166" i="10"/>
  <c r="DC34" i="10"/>
  <c r="CY148" i="10"/>
  <c r="CY166" i="10"/>
  <c r="CY34" i="10"/>
  <c r="CU166" i="10"/>
  <c r="CU148" i="10"/>
  <c r="CU34" i="10"/>
  <c r="CQ166" i="10"/>
  <c r="CQ148" i="10"/>
  <c r="CQ34" i="10"/>
  <c r="CM166" i="10"/>
  <c r="CM148" i="10"/>
  <c r="CM34" i="10"/>
  <c r="CI148" i="10"/>
  <c r="CI166" i="10"/>
  <c r="CI34" i="10"/>
  <c r="CE166" i="10"/>
  <c r="CE148" i="10"/>
  <c r="CE34" i="10"/>
  <c r="CA166" i="10"/>
  <c r="CA148" i="10"/>
  <c r="CA34" i="10"/>
  <c r="BW166" i="10"/>
  <c r="BW148" i="10"/>
  <c r="BW34" i="10"/>
  <c r="BS166" i="10"/>
  <c r="BS148" i="10"/>
  <c r="BS34" i="10"/>
  <c r="BO148" i="10"/>
  <c r="BO166" i="10"/>
  <c r="BO34" i="10"/>
  <c r="BK148" i="10"/>
  <c r="BK166" i="10"/>
  <c r="BK34" i="10"/>
  <c r="BG166" i="10"/>
  <c r="BG148" i="10"/>
  <c r="BG34" i="10"/>
  <c r="BC166" i="10"/>
  <c r="BC148" i="10"/>
  <c r="BC34" i="10"/>
  <c r="AY148" i="10"/>
  <c r="AY166" i="10"/>
  <c r="AY34" i="10"/>
  <c r="AU166" i="10"/>
  <c r="AU148" i="10"/>
  <c r="AU34" i="10"/>
  <c r="AQ166" i="10"/>
  <c r="AQ148" i="10"/>
  <c r="AQ34" i="10"/>
  <c r="AM166" i="10"/>
  <c r="AM148" i="10"/>
  <c r="AM34" i="10"/>
  <c r="AI166" i="10"/>
  <c r="AI148" i="10"/>
  <c r="AI150" i="10" s="1"/>
  <c r="AI152" i="10" s="1"/>
  <c r="AI158" i="10" s="1"/>
  <c r="AI34" i="10"/>
  <c r="AE166" i="10"/>
  <c r="AE148" i="10"/>
  <c r="AE34" i="10"/>
  <c r="AA148" i="10"/>
  <c r="AA166" i="10"/>
  <c r="AA34" i="10"/>
  <c r="W166" i="10"/>
  <c r="W148" i="10"/>
  <c r="W34" i="10"/>
  <c r="S166" i="10"/>
  <c r="S148" i="10"/>
  <c r="S34" i="10"/>
  <c r="O148" i="10"/>
  <c r="O166" i="10"/>
  <c r="O34" i="10"/>
  <c r="K166" i="10"/>
  <c r="K148" i="10"/>
  <c r="K34" i="10"/>
  <c r="G148" i="10"/>
  <c r="G166" i="10"/>
  <c r="G34" i="10"/>
  <c r="DR166" i="10"/>
  <c r="DR148" i="10"/>
  <c r="DR34" i="10"/>
  <c r="DN166" i="10"/>
  <c r="DN148" i="10"/>
  <c r="DN34" i="10"/>
  <c r="DJ166" i="10"/>
  <c r="DJ148" i="10"/>
  <c r="DJ34" i="10"/>
  <c r="DF148" i="10"/>
  <c r="DF166" i="10"/>
  <c r="DF34" i="10"/>
  <c r="DB148" i="10"/>
  <c r="DB166" i="10"/>
  <c r="DB34" i="10"/>
  <c r="CX166" i="10"/>
  <c r="CX148" i="10"/>
  <c r="CX34" i="10"/>
  <c r="CT166" i="10"/>
  <c r="CT148" i="10"/>
  <c r="CT34" i="10"/>
  <c r="CP166" i="10"/>
  <c r="CP148" i="10"/>
  <c r="CP34" i="10"/>
  <c r="CL166" i="10"/>
  <c r="CL148" i="10"/>
  <c r="CL34" i="10"/>
  <c r="CH148" i="10"/>
  <c r="CH166" i="10"/>
  <c r="CH34" i="10"/>
  <c r="CD148" i="10"/>
  <c r="CD166" i="10"/>
  <c r="CD34" i="10"/>
  <c r="BZ166" i="10"/>
  <c r="BZ148" i="10"/>
  <c r="BZ34" i="10"/>
  <c r="BV166" i="10"/>
  <c r="BV148" i="10"/>
  <c r="BV150" i="10" s="1"/>
  <c r="BV152" i="10" s="1"/>
  <c r="BV158" i="10" s="1"/>
  <c r="BV34" i="10"/>
  <c r="BR166" i="10"/>
  <c r="BR148" i="10"/>
  <c r="BR34" i="10"/>
  <c r="BN148" i="10"/>
  <c r="BN166" i="10"/>
  <c r="BN34" i="10"/>
  <c r="BJ166" i="10"/>
  <c r="BJ148" i="10"/>
  <c r="BJ34" i="10"/>
  <c r="BF148" i="10"/>
  <c r="BF166" i="10"/>
  <c r="BF34" i="10"/>
  <c r="BB148" i="10"/>
  <c r="BB166" i="10"/>
  <c r="BB34" i="10"/>
  <c r="AX148" i="10"/>
  <c r="AX166" i="10"/>
  <c r="AX34" i="10"/>
  <c r="AT166" i="10"/>
  <c r="AT148" i="10"/>
  <c r="AT34" i="10"/>
  <c r="AP148" i="10"/>
  <c r="AP166" i="10"/>
  <c r="AP34" i="10"/>
  <c r="AL148" i="10"/>
  <c r="AL166" i="10"/>
  <c r="AL34" i="10"/>
  <c r="AH166" i="10"/>
  <c r="AH148" i="10"/>
  <c r="AH34" i="10"/>
  <c r="AD148" i="10"/>
  <c r="AD166" i="10"/>
  <c r="AD34" i="10"/>
  <c r="Z148" i="10"/>
  <c r="Z166" i="10"/>
  <c r="Z34" i="10"/>
  <c r="V166" i="10"/>
  <c r="V148" i="10"/>
  <c r="V34" i="10"/>
  <c r="R166" i="10"/>
  <c r="R148" i="10"/>
  <c r="R34" i="10"/>
  <c r="N166" i="10"/>
  <c r="N148" i="10"/>
  <c r="N34" i="10"/>
  <c r="J166" i="10"/>
  <c r="J148" i="10"/>
  <c r="J34" i="10"/>
  <c r="F148" i="10"/>
  <c r="F166" i="10"/>
  <c r="F34" i="10"/>
  <c r="BD163" i="25"/>
  <c r="BS163" i="25"/>
  <c r="CB80" i="25"/>
  <c r="DM80" i="25"/>
  <c r="BE80" i="25"/>
  <c r="CJ80" i="25"/>
  <c r="BE102" i="27"/>
  <c r="BE145" i="27" s="1"/>
  <c r="BC102" i="27"/>
  <c r="BH102" i="27"/>
  <c r="BH145" i="27" s="1"/>
  <c r="CP80" i="25"/>
  <c r="BZ163" i="25"/>
  <c r="DK80" i="25"/>
  <c r="DT163" i="25"/>
  <c r="CV80" i="25"/>
  <c r="DK102" i="27"/>
  <c r="DK145" i="27" s="1"/>
  <c r="AD102" i="27"/>
  <c r="AD145" i="27" s="1"/>
  <c r="BJ80" i="25"/>
  <c r="BJ102" i="27"/>
  <c r="BJ145" i="27" s="1"/>
  <c r="CS102" i="27"/>
  <c r="CS145" i="27" s="1"/>
  <c r="E12" i="36"/>
  <c r="F79" i="36"/>
  <c r="G75" i="36" s="1"/>
  <c r="G78" i="36"/>
  <c r="H78" i="36"/>
  <c r="I78" i="36"/>
  <c r="J78" i="36"/>
  <c r="K78" i="36"/>
  <c r="L78" i="36"/>
  <c r="M78" i="36"/>
  <c r="N78" i="36"/>
  <c r="O78" i="36"/>
  <c r="P78" i="36"/>
  <c r="Q78" i="36"/>
  <c r="R78" i="36"/>
  <c r="S78" i="36"/>
  <c r="T78" i="36"/>
  <c r="U78" i="36"/>
  <c r="V78" i="36"/>
  <c r="W78" i="36"/>
  <c r="X78" i="36"/>
  <c r="BW102" i="27"/>
  <c r="CD80" i="25"/>
  <c r="BT80" i="25"/>
  <c r="CS80" i="25"/>
  <c r="X102" i="27"/>
  <c r="X145" i="27" s="1"/>
  <c r="CP102" i="27"/>
  <c r="CP145" i="27" s="1"/>
  <c r="DU163" i="25"/>
  <c r="DL80" i="25"/>
  <c r="K102" i="27"/>
  <c r="K145" i="27" s="1"/>
  <c r="AW102" i="27"/>
  <c r="AW145" i="27" s="1"/>
  <c r="DT80" i="25"/>
  <c r="BJ163" i="25"/>
  <c r="AZ80" i="25"/>
  <c r="DT102" i="27"/>
  <c r="DT145" i="27" s="1"/>
  <c r="BF80" i="25"/>
  <c r="BF102" i="27"/>
  <c r="BF145" i="27" s="1"/>
  <c r="CT163" i="25"/>
  <c r="CT102" i="27"/>
  <c r="CT145" i="27" s="1"/>
  <c r="CT80" i="25"/>
  <c r="BW163" i="25"/>
  <c r="E36" i="36"/>
  <c r="E37" i="36" s="1"/>
  <c r="I36" i="36"/>
  <c r="M36" i="36"/>
  <c r="Q36" i="36"/>
  <c r="U36" i="36"/>
  <c r="F36" i="36"/>
  <c r="F37" i="36" s="1"/>
  <c r="F44" i="36" s="1"/>
  <c r="J36" i="36"/>
  <c r="N36" i="36"/>
  <c r="R36" i="36"/>
  <c r="V36" i="36"/>
  <c r="G36" i="36"/>
  <c r="K36" i="36"/>
  <c r="O36" i="36"/>
  <c r="S36" i="36"/>
  <c r="W36" i="36"/>
  <c r="H36" i="36"/>
  <c r="L36" i="36"/>
  <c r="P36" i="36"/>
  <c r="T36" i="36"/>
  <c r="X36" i="36"/>
  <c r="E38" i="36"/>
  <c r="I38" i="36"/>
  <c r="M38" i="36"/>
  <c r="Q38" i="36"/>
  <c r="U38" i="36"/>
  <c r="F38" i="36"/>
  <c r="J38" i="36"/>
  <c r="N38" i="36"/>
  <c r="R38" i="36"/>
  <c r="V38" i="36"/>
  <c r="G38" i="36"/>
  <c r="K38" i="36"/>
  <c r="O38" i="36"/>
  <c r="S38" i="36"/>
  <c r="W38" i="36"/>
  <c r="H38" i="36"/>
  <c r="L38" i="36"/>
  <c r="P38" i="36"/>
  <c r="T38" i="36"/>
  <c r="X38" i="36"/>
  <c r="AC80" i="25"/>
  <c r="BF163" i="25"/>
  <c r="K10" i="29"/>
  <c r="K7" i="26" s="1"/>
  <c r="K9" i="26" s="1"/>
  <c r="N13" i="29"/>
  <c r="N72" i="29" s="1"/>
  <c r="K13" i="29"/>
  <c r="K72" i="29" s="1"/>
  <c r="I9" i="29"/>
  <c r="I116" i="25" s="1"/>
  <c r="I148" i="25" s="1"/>
  <c r="I37" i="25"/>
  <c r="I79" i="27" s="1"/>
  <c r="AI10" i="29"/>
  <c r="AI7" i="26" s="1"/>
  <c r="AI9" i="26" s="1"/>
  <c r="L10" i="29"/>
  <c r="L7" i="26" s="1"/>
  <c r="L9" i="26" s="1"/>
  <c r="M10" i="29"/>
  <c r="M7" i="26" s="1"/>
  <c r="M9" i="26" s="1"/>
  <c r="L13" i="29"/>
  <c r="L72" i="29" s="1"/>
  <c r="T37" i="25"/>
  <c r="T79" i="27" s="1"/>
  <c r="T9" i="29"/>
  <c r="T116" i="25" s="1"/>
  <c r="T148" i="25" s="1"/>
  <c r="AT37" i="25"/>
  <c r="AT79" i="27" s="1"/>
  <c r="AT9" i="29"/>
  <c r="AT116" i="25" s="1"/>
  <c r="AT148" i="25" s="1"/>
  <c r="W9" i="29"/>
  <c r="W116" i="25" s="1"/>
  <c r="W148" i="25" s="1"/>
  <c r="W37" i="25"/>
  <c r="W79" i="27" s="1"/>
  <c r="P9" i="29"/>
  <c r="P116" i="25" s="1"/>
  <c r="P148" i="25" s="1"/>
  <c r="P37" i="25"/>
  <c r="P79" i="27" s="1"/>
  <c r="AA37" i="25"/>
  <c r="AA79" i="27" s="1"/>
  <c r="AA9" i="29"/>
  <c r="AA116" i="25" s="1"/>
  <c r="AA148" i="25" s="1"/>
  <c r="AC37" i="25"/>
  <c r="AC79" i="27" s="1"/>
  <c r="AC9" i="29"/>
  <c r="AC116" i="25" s="1"/>
  <c r="AC148" i="25" s="1"/>
  <c r="AJ9" i="29"/>
  <c r="AJ116" i="25" s="1"/>
  <c r="AJ148" i="25" s="1"/>
  <c r="AJ37" i="25"/>
  <c r="AJ79" i="27" s="1"/>
  <c r="AH37" i="25"/>
  <c r="AH79" i="27" s="1"/>
  <c r="AH9" i="29"/>
  <c r="AH116" i="25" s="1"/>
  <c r="AH148" i="25" s="1"/>
  <c r="D370" i="10"/>
  <c r="O7" i="29"/>
  <c r="G22" i="36" s="1"/>
  <c r="AM37" i="25"/>
  <c r="AM79" i="27" s="1"/>
  <c r="AM9" i="29"/>
  <c r="AM116" i="25" s="1"/>
  <c r="AM148" i="25" s="1"/>
  <c r="U9" i="29"/>
  <c r="U116" i="25" s="1"/>
  <c r="U148" i="25" s="1"/>
  <c r="U37" i="25"/>
  <c r="U79" i="27" s="1"/>
  <c r="AL9" i="29"/>
  <c r="AL116" i="25" s="1"/>
  <c r="AL148" i="25" s="1"/>
  <c r="AL37" i="25"/>
  <c r="AL79" i="27" s="1"/>
  <c r="V37" i="25"/>
  <c r="V79" i="27" s="1"/>
  <c r="V9" i="29"/>
  <c r="V116" i="25" s="1"/>
  <c r="V148" i="25" s="1"/>
  <c r="AO37" i="25"/>
  <c r="AO79" i="27" s="1"/>
  <c r="AO9" i="29"/>
  <c r="AO116" i="25" s="1"/>
  <c r="AO148" i="25" s="1"/>
  <c r="AS9" i="29"/>
  <c r="AS116" i="25" s="1"/>
  <c r="AS148" i="25" s="1"/>
  <c r="AS37" i="25"/>
  <c r="AS79" i="27" s="1"/>
  <c r="AQ37" i="25"/>
  <c r="AQ79" i="27" s="1"/>
  <c r="AQ9" i="29"/>
  <c r="AQ116" i="25" s="1"/>
  <c r="AQ148" i="25" s="1"/>
  <c r="AF9" i="29"/>
  <c r="AF116" i="25" s="1"/>
  <c r="AF148" i="25" s="1"/>
  <c r="AF37" i="25"/>
  <c r="AF79" i="27" s="1"/>
  <c r="M13" i="29"/>
  <c r="M72" i="29" s="1"/>
  <c r="AI13" i="29"/>
  <c r="N10" i="29"/>
  <c r="N7" i="26" s="1"/>
  <c r="Y37" i="25"/>
  <c r="Y79" i="27" s="1"/>
  <c r="Y9" i="29"/>
  <c r="Y116" i="25" s="1"/>
  <c r="Y148" i="25" s="1"/>
  <c r="AB9" i="29"/>
  <c r="AB116" i="25" s="1"/>
  <c r="AB148" i="25" s="1"/>
  <c r="AB37" i="25"/>
  <c r="AB79" i="27" s="1"/>
  <c r="S37" i="25"/>
  <c r="S79" i="27" s="1"/>
  <c r="S9" i="29"/>
  <c r="S116" i="25" s="1"/>
  <c r="S148" i="25" s="1"/>
  <c r="AN37" i="25"/>
  <c r="AN79" i="27" s="1"/>
  <c r="AN9" i="29"/>
  <c r="AN116" i="25" s="1"/>
  <c r="AN148" i="25" s="1"/>
  <c r="AU37" i="25"/>
  <c r="AU79" i="27" s="1"/>
  <c r="AU9" i="29"/>
  <c r="AU13" i="29" s="1"/>
  <c r="AV9" i="29"/>
  <c r="AV37" i="25"/>
  <c r="AV79" i="27" s="1"/>
  <c r="AE37" i="25"/>
  <c r="AE79" i="27" s="1"/>
  <c r="AE9" i="29"/>
  <c r="AE116" i="25" s="1"/>
  <c r="AE148" i="25" s="1"/>
  <c r="X9" i="29"/>
  <c r="X116" i="25" s="1"/>
  <c r="X148" i="25" s="1"/>
  <c r="X37" i="25"/>
  <c r="X79" i="27" s="1"/>
  <c r="AP9" i="29"/>
  <c r="AP116" i="25" s="1"/>
  <c r="AP148" i="25" s="1"/>
  <c r="AP37" i="25"/>
  <c r="AP79" i="27" s="1"/>
  <c r="AD9" i="29"/>
  <c r="AD116" i="25" s="1"/>
  <c r="AD148" i="25" s="1"/>
  <c r="AD37" i="25"/>
  <c r="AD79" i="27" s="1"/>
  <c r="Q37" i="25"/>
  <c r="Q79" i="27" s="1"/>
  <c r="Q9" i="29"/>
  <c r="Q116" i="25" s="1"/>
  <c r="Q148" i="25" s="1"/>
  <c r="AR37" i="25"/>
  <c r="AR79" i="27" s="1"/>
  <c r="AR9" i="29"/>
  <c r="AR116" i="25" s="1"/>
  <c r="AR148" i="25" s="1"/>
  <c r="AG37" i="25"/>
  <c r="AG79" i="27" s="1"/>
  <c r="AG9" i="29"/>
  <c r="AG116" i="25" s="1"/>
  <c r="AG148" i="25" s="1"/>
  <c r="R37" i="25"/>
  <c r="R79" i="27" s="1"/>
  <c r="R9" i="29"/>
  <c r="R116" i="25" s="1"/>
  <c r="R148" i="25" s="1"/>
  <c r="AK9" i="29"/>
  <c r="AK116" i="25" s="1"/>
  <c r="AK148" i="25" s="1"/>
  <c r="AK37" i="25"/>
  <c r="AK79" i="27" s="1"/>
  <c r="Z37" i="25"/>
  <c r="Z79" i="27" s="1"/>
  <c r="Z9" i="29"/>
  <c r="Z116" i="25" s="1"/>
  <c r="Z148" i="25" s="1"/>
  <c r="AI65" i="25"/>
  <c r="K65" i="25"/>
  <c r="M65" i="25"/>
  <c r="N65" i="25"/>
  <c r="J65" i="25"/>
  <c r="L65" i="25"/>
  <c r="CQ145" i="27"/>
  <c r="DM145" i="27"/>
  <c r="DL145" i="27"/>
  <c r="DK14" i="26"/>
  <c r="AV78" i="27"/>
  <c r="AV116" i="27"/>
  <c r="CO145" i="27"/>
  <c r="CA145" i="27"/>
  <c r="E117" i="12"/>
  <c r="BT145" i="27"/>
  <c r="DS145" i="27"/>
  <c r="AV140" i="27"/>
  <c r="BS145" i="27"/>
  <c r="E145" i="27"/>
  <c r="AV141" i="25"/>
  <c r="BD145" i="27"/>
  <c r="E134" i="25"/>
  <c r="AZ145" i="27"/>
  <c r="DU145" i="27"/>
  <c r="CF145" i="27"/>
  <c r="CD145" i="27"/>
  <c r="BL145" i="27"/>
  <c r="BZ145" i="27"/>
  <c r="BA145" i="27"/>
  <c r="D124" i="25" l="1"/>
  <c r="DT52" i="25"/>
  <c r="DT82" i="25" s="1"/>
  <c r="DT96" i="27" s="1"/>
  <c r="DT124" i="25"/>
  <c r="C268" i="25"/>
  <c r="CG199" i="25"/>
  <c r="CH199" i="25" s="1"/>
  <c r="CI199" i="25" s="1"/>
  <c r="CF219" i="25"/>
  <c r="CF125" i="25"/>
  <c r="CF158" i="25"/>
  <c r="CF159" i="25" s="1"/>
  <c r="CF97" i="27"/>
  <c r="CF139" i="27"/>
  <c r="CF140" i="27" s="1"/>
  <c r="K15" i="32"/>
  <c r="J22" i="32"/>
  <c r="J24" i="32" s="1"/>
  <c r="J16" i="32"/>
  <c r="I298" i="37"/>
  <c r="M298" i="37" s="1"/>
  <c r="B50" i="2"/>
  <c r="B47" i="2" s="1"/>
  <c r="G118" i="10" s="1"/>
  <c r="I292" i="37"/>
  <c r="M292" i="37" s="1"/>
  <c r="BL116" i="27"/>
  <c r="BL117" i="27" s="1"/>
  <c r="BL78" i="27"/>
  <c r="BL109" i="25"/>
  <c r="BL140" i="25"/>
  <c r="BL141" i="25" s="1"/>
  <c r="B124" i="10"/>
  <c r="I966" i="37"/>
  <c r="M966" i="37" s="1"/>
  <c r="I958" i="37"/>
  <c r="M958" i="37" s="1"/>
  <c r="I987" i="37"/>
  <c r="M987" i="37" s="1"/>
  <c r="CR339" i="10"/>
  <c r="CR368" i="10" s="1"/>
  <c r="J13" i="29"/>
  <c r="J72" i="29" s="1"/>
  <c r="J10" i="29"/>
  <c r="J7" i="26" s="1"/>
  <c r="J9" i="26" s="1"/>
  <c r="D52" i="25"/>
  <c r="CS339" i="10"/>
  <c r="CS368" i="10" s="1"/>
  <c r="DQ339" i="10"/>
  <c r="DQ343" i="10" s="1"/>
  <c r="DQ378" i="10" s="1"/>
  <c r="DQ118" i="12" s="1"/>
  <c r="AK339" i="10"/>
  <c r="AK368" i="10" s="1"/>
  <c r="CL339" i="10"/>
  <c r="CL343" i="10" s="1"/>
  <c r="CL378" i="10" s="1"/>
  <c r="CL118" i="12" s="1"/>
  <c r="X368" i="10"/>
  <c r="CJ199" i="25"/>
  <c r="CK199" i="25" s="1"/>
  <c r="CL199" i="25" s="1"/>
  <c r="CM199" i="25" s="1"/>
  <c r="CN199" i="25" s="1"/>
  <c r="CO199" i="25" s="1"/>
  <c r="CP199" i="25" s="1"/>
  <c r="CQ199" i="25" s="1"/>
  <c r="CR199" i="25" s="1"/>
  <c r="CS199" i="25" s="1"/>
  <c r="CT199" i="25" s="1"/>
  <c r="CU199" i="25" s="1"/>
  <c r="CV199" i="25" s="1"/>
  <c r="CW199" i="25" s="1"/>
  <c r="CX199" i="25" s="1"/>
  <c r="CY199" i="25" s="1"/>
  <c r="CZ199" i="25" s="1"/>
  <c r="DA199" i="25" s="1"/>
  <c r="DB199" i="25" s="1"/>
  <c r="DC199" i="25" s="1"/>
  <c r="DD199" i="25" s="1"/>
  <c r="DE199" i="25" s="1"/>
  <c r="DF199" i="25" s="1"/>
  <c r="DG199" i="25" s="1"/>
  <c r="DH199" i="25" s="1"/>
  <c r="DI199" i="25" s="1"/>
  <c r="DJ199" i="25" s="1"/>
  <c r="DK199" i="25" s="1"/>
  <c r="DL199" i="25" s="1"/>
  <c r="DM199" i="25" s="1"/>
  <c r="DN199" i="25" s="1"/>
  <c r="DO199" i="25" s="1"/>
  <c r="DP199" i="25" s="1"/>
  <c r="DQ199" i="25" s="1"/>
  <c r="DR199" i="25" s="1"/>
  <c r="DS199" i="25" s="1"/>
  <c r="DT199" i="25" s="1"/>
  <c r="CI219" i="25"/>
  <c r="CI125" i="25"/>
  <c r="CI158" i="25"/>
  <c r="CI159" i="25" s="1"/>
  <c r="CI97" i="27"/>
  <c r="CI139" i="27"/>
  <c r="CI140" i="27" s="1"/>
  <c r="CV339" i="10"/>
  <c r="CV368" i="10" s="1"/>
  <c r="R339" i="10"/>
  <c r="R368" i="10" s="1"/>
  <c r="DS339" i="10"/>
  <c r="DS343" i="10" s="1"/>
  <c r="DS378" i="10" s="1"/>
  <c r="DS118" i="12" s="1"/>
  <c r="G339" i="10"/>
  <c r="G368" i="10" s="1"/>
  <c r="J339" i="10"/>
  <c r="J368" i="10" s="1"/>
  <c r="AR339" i="10"/>
  <c r="AR368" i="10" s="1"/>
  <c r="AE339" i="10"/>
  <c r="AE343" i="10" s="1"/>
  <c r="AE378" i="10" s="1"/>
  <c r="AE118" i="12" s="1"/>
  <c r="BC339" i="10"/>
  <c r="BC368" i="10" s="1"/>
  <c r="O339" i="10"/>
  <c r="O343" i="10" s="1"/>
  <c r="O378" i="10" s="1"/>
  <c r="O118" i="12" s="1"/>
  <c r="BK339" i="10"/>
  <c r="BK368" i="10" s="1"/>
  <c r="Z339" i="10"/>
  <c r="Z368" i="10" s="1"/>
  <c r="F339" i="10"/>
  <c r="F368" i="10" s="1"/>
  <c r="AT339" i="10"/>
  <c r="AT343" i="10" s="1"/>
  <c r="AT378" i="10" s="1"/>
  <c r="AT118" i="12" s="1"/>
  <c r="AH339" i="10"/>
  <c r="AH343" i="10" s="1"/>
  <c r="AH378" i="10" s="1"/>
  <c r="AH118" i="12" s="1"/>
  <c r="I339" i="10"/>
  <c r="I368" i="10" s="1"/>
  <c r="BN339" i="10"/>
  <c r="BN343" i="10" s="1"/>
  <c r="BN378" i="10" s="1"/>
  <c r="BN118" i="12" s="1"/>
  <c r="DB339" i="10"/>
  <c r="DB368" i="10" s="1"/>
  <c r="CW339" i="10"/>
  <c r="CW368" i="10" s="1"/>
  <c r="CC339" i="10"/>
  <c r="CC368" i="10" s="1"/>
  <c r="DC339" i="10"/>
  <c r="DC343" i="10" s="1"/>
  <c r="DC378" i="10" s="1"/>
  <c r="DC118" i="12" s="1"/>
  <c r="DJ339" i="10"/>
  <c r="DJ368" i="10" s="1"/>
  <c r="Y339" i="10"/>
  <c r="Y368" i="10" s="1"/>
  <c r="DP339" i="10"/>
  <c r="DP368" i="10" s="1"/>
  <c r="BT339" i="10"/>
  <c r="BT368" i="10" s="1"/>
  <c r="CQ339" i="10"/>
  <c r="CQ343" i="10" s="1"/>
  <c r="CQ378" i="10" s="1"/>
  <c r="CQ118" i="12" s="1"/>
  <c r="BE339" i="10"/>
  <c r="BE343" i="10" s="1"/>
  <c r="BE378" i="10" s="1"/>
  <c r="BE118" i="12" s="1"/>
  <c r="AD339" i="10"/>
  <c r="AD343" i="10" s="1"/>
  <c r="AD378" i="10" s="1"/>
  <c r="AD118" i="12" s="1"/>
  <c r="AI339" i="10"/>
  <c r="AI368" i="10" s="1"/>
  <c r="BG339" i="10"/>
  <c r="BG368" i="10" s="1"/>
  <c r="BJ339" i="10"/>
  <c r="BJ368" i="10" s="1"/>
  <c r="AS339" i="10"/>
  <c r="AS368" i="10" s="1"/>
  <c r="CE339" i="10"/>
  <c r="CE368" i="10" s="1"/>
  <c r="CD339" i="10"/>
  <c r="CD368" i="10" s="1"/>
  <c r="BQ339" i="10"/>
  <c r="BQ343" i="10" s="1"/>
  <c r="BQ378" i="10" s="1"/>
  <c r="BQ118" i="12" s="1"/>
  <c r="AQ339" i="10"/>
  <c r="AQ343" i="10" s="1"/>
  <c r="AQ378" i="10" s="1"/>
  <c r="AQ118" i="12" s="1"/>
  <c r="S339" i="10"/>
  <c r="S368" i="10" s="1"/>
  <c r="CX339" i="10"/>
  <c r="CX343" i="10" s="1"/>
  <c r="CX378" i="10" s="1"/>
  <c r="CX118" i="12" s="1"/>
  <c r="CN339" i="10"/>
  <c r="CN368" i="10" s="1"/>
  <c r="T339" i="10"/>
  <c r="T343" i="10" s="1"/>
  <c r="T378" i="10" s="1"/>
  <c r="T118" i="12" s="1"/>
  <c r="DG339" i="10"/>
  <c r="DG368" i="10" s="1"/>
  <c r="AB339" i="10"/>
  <c r="AB343" i="10" s="1"/>
  <c r="AB378" i="10" s="1"/>
  <c r="AB118" i="12" s="1"/>
  <c r="DL339" i="10"/>
  <c r="DL343" i="10" s="1"/>
  <c r="DL378" i="10" s="1"/>
  <c r="DL118" i="12" s="1"/>
  <c r="AO339" i="10"/>
  <c r="AO368" i="10" s="1"/>
  <c r="BA339" i="10"/>
  <c r="BA368" i="10" s="1"/>
  <c r="BW339" i="10"/>
  <c r="BW368" i="10" s="1"/>
  <c r="BU339" i="10"/>
  <c r="BU368" i="10" s="1"/>
  <c r="AG339" i="10"/>
  <c r="AG343" i="10" s="1"/>
  <c r="AG378" i="10" s="1"/>
  <c r="AG118" i="12" s="1"/>
  <c r="DK339" i="10"/>
  <c r="DK368" i="10" s="1"/>
  <c r="BI339" i="10"/>
  <c r="BI368" i="10" s="1"/>
  <c r="BV339" i="10"/>
  <c r="BV368" i="10" s="1"/>
  <c r="AL339" i="10"/>
  <c r="AL368" i="10" s="1"/>
  <c r="CG339" i="10"/>
  <c r="CG343" i="10" s="1"/>
  <c r="CG378" i="10" s="1"/>
  <c r="CG118" i="12" s="1"/>
  <c r="BP339" i="10"/>
  <c r="BP368" i="10" s="1"/>
  <c r="BF339" i="10"/>
  <c r="BF368" i="10" s="1"/>
  <c r="BY339" i="10"/>
  <c r="BY343" i="10" s="1"/>
  <c r="BY378" i="10" s="1"/>
  <c r="BY118" i="12" s="1"/>
  <c r="BH339" i="10"/>
  <c r="BH368" i="10" s="1"/>
  <c r="DI339" i="10"/>
  <c r="DI343" i="10" s="1"/>
  <c r="DI378" i="10" s="1"/>
  <c r="DI118" i="12" s="1"/>
  <c r="AJ339" i="10"/>
  <c r="AJ368" i="10" s="1"/>
  <c r="P339" i="10"/>
  <c r="P343" i="10" s="1"/>
  <c r="P378" i="10" s="1"/>
  <c r="P118" i="12" s="1"/>
  <c r="CZ339" i="10"/>
  <c r="CZ368" i="10" s="1"/>
  <c r="DO339" i="10"/>
  <c r="DO368" i="10" s="1"/>
  <c r="DF339" i="10"/>
  <c r="DF368" i="10" s="1"/>
  <c r="Q339" i="10"/>
  <c r="Q343" i="10" s="1"/>
  <c r="Q378" i="10" s="1"/>
  <c r="Q118" i="12" s="1"/>
  <c r="DR339" i="10"/>
  <c r="DR343" i="10" s="1"/>
  <c r="DR378" i="10" s="1"/>
  <c r="DR118" i="12" s="1"/>
  <c r="DT339" i="10"/>
  <c r="DT368" i="10" s="1"/>
  <c r="E339" i="10"/>
  <c r="E368" i="10" s="1"/>
  <c r="AN339" i="10"/>
  <c r="AN368" i="10" s="1"/>
  <c r="AZ339" i="10"/>
  <c r="AZ368" i="10" s="1"/>
  <c r="AW339" i="10"/>
  <c r="AW368" i="10" s="1"/>
  <c r="CY339" i="10"/>
  <c r="CY368" i="10" s="1"/>
  <c r="H339" i="10"/>
  <c r="H368" i="10" s="1"/>
  <c r="BR339" i="10"/>
  <c r="BR368" i="10" s="1"/>
  <c r="BB339" i="10"/>
  <c r="BB368" i="10" s="1"/>
  <c r="AA339" i="10"/>
  <c r="AA368" i="10" s="1"/>
  <c r="BL339" i="10"/>
  <c r="BL368" i="10" s="1"/>
  <c r="DU339" i="10"/>
  <c r="DU368" i="10" s="1"/>
  <c r="BD339" i="10"/>
  <c r="BD368" i="10" s="1"/>
  <c r="AV339" i="10"/>
  <c r="AV368" i="10" s="1"/>
  <c r="CA339" i="10"/>
  <c r="CA368" i="10" s="1"/>
  <c r="CB339" i="10"/>
  <c r="CB343" i="10" s="1"/>
  <c r="CB378" i="10" s="1"/>
  <c r="CB118" i="12" s="1"/>
  <c r="BX339" i="10"/>
  <c r="BX368" i="10" s="1"/>
  <c r="V339" i="10"/>
  <c r="V368" i="10" s="1"/>
  <c r="CJ339" i="10"/>
  <c r="CJ368" i="10" s="1"/>
  <c r="CH339" i="10"/>
  <c r="CH368" i="10" s="1"/>
  <c r="CO339" i="10"/>
  <c r="CO368" i="10" s="1"/>
  <c r="CF339" i="10"/>
  <c r="CF343" i="10" s="1"/>
  <c r="CF378" i="10" s="1"/>
  <c r="CF118" i="12" s="1"/>
  <c r="DD339" i="10"/>
  <c r="DD343" i="10" s="1"/>
  <c r="DD378" i="10" s="1"/>
  <c r="DD118" i="12" s="1"/>
  <c r="W339" i="10"/>
  <c r="W368" i="10" s="1"/>
  <c r="AF339" i="10"/>
  <c r="AF368" i="10" s="1"/>
  <c r="K339" i="10"/>
  <c r="K368" i="10" s="1"/>
  <c r="CI339" i="10"/>
  <c r="CI368" i="10" s="1"/>
  <c r="CM339" i="10"/>
  <c r="CM368" i="10" s="1"/>
  <c r="M339" i="10"/>
  <c r="M368" i="10" s="1"/>
  <c r="CU339" i="10"/>
  <c r="CU343" i="10" s="1"/>
  <c r="CU378" i="10" s="1"/>
  <c r="CU118" i="12" s="1"/>
  <c r="DM339" i="10"/>
  <c r="DM343" i="10" s="1"/>
  <c r="DM378" i="10" s="1"/>
  <c r="DM118" i="12" s="1"/>
  <c r="AU339" i="10"/>
  <c r="AU368" i="10" s="1"/>
  <c r="CT339" i="10"/>
  <c r="CT368" i="10" s="1"/>
  <c r="DH339" i="10"/>
  <c r="DH368" i="10" s="1"/>
  <c r="DE339" i="10"/>
  <c r="DE368" i="10" s="1"/>
  <c r="CP339" i="10"/>
  <c r="CP368" i="10" s="1"/>
  <c r="DA339" i="10"/>
  <c r="DA343" i="10" s="1"/>
  <c r="DA378" i="10" s="1"/>
  <c r="DA118" i="12" s="1"/>
  <c r="AC339" i="10"/>
  <c r="AC343" i="10" s="1"/>
  <c r="AC378" i="10" s="1"/>
  <c r="AC118" i="12" s="1"/>
  <c r="U339" i="10"/>
  <c r="U343" i="10" s="1"/>
  <c r="U378" i="10" s="1"/>
  <c r="U118" i="12" s="1"/>
  <c r="AM339" i="10"/>
  <c r="AM368" i="10" s="1"/>
  <c r="AY339" i="10"/>
  <c r="AY368" i="10" s="1"/>
  <c r="BS339" i="10"/>
  <c r="BS368" i="10" s="1"/>
  <c r="L339" i="10"/>
  <c r="L368" i="10" s="1"/>
  <c r="CK339" i="10"/>
  <c r="CK368" i="10" s="1"/>
  <c r="BM339" i="10"/>
  <c r="BM368" i="10" s="1"/>
  <c r="N339" i="10"/>
  <c r="N368" i="10" s="1"/>
  <c r="BZ339" i="10"/>
  <c r="BZ368" i="10" s="1"/>
  <c r="AX339" i="10"/>
  <c r="AX368" i="10" s="1"/>
  <c r="AP339" i="10"/>
  <c r="AP368" i="10" s="1"/>
  <c r="DN339" i="10"/>
  <c r="DN368" i="10" s="1"/>
  <c r="BO339" i="10"/>
  <c r="BO368" i="10" s="1"/>
  <c r="BR96" i="27"/>
  <c r="D82" i="25"/>
  <c r="BR159" i="25"/>
  <c r="BR108" i="25"/>
  <c r="BR38" i="25"/>
  <c r="BR66" i="25" s="1"/>
  <c r="BR77" i="27" s="1"/>
  <c r="BO78" i="27"/>
  <c r="BO116" i="27"/>
  <c r="BO117" i="27" s="1"/>
  <c r="BO140" i="25"/>
  <c r="BO141" i="25" s="1"/>
  <c r="BO109" i="25"/>
  <c r="E83" i="27"/>
  <c r="E84" i="27" s="1"/>
  <c r="DK64" i="25"/>
  <c r="CL116" i="27"/>
  <c r="CL117" i="27" s="1"/>
  <c r="CL78" i="27"/>
  <c r="CL140" i="25"/>
  <c r="CL141" i="25" s="1"/>
  <c r="CL109" i="25"/>
  <c r="M133" i="25"/>
  <c r="M134" i="25" s="1"/>
  <c r="E39" i="25"/>
  <c r="E40" i="25" s="1"/>
  <c r="DF53" i="25"/>
  <c r="DF54" i="25" s="1"/>
  <c r="DF99" i="27"/>
  <c r="BH53" i="25"/>
  <c r="BH54" i="25" s="1"/>
  <c r="BH99" i="27"/>
  <c r="BH103" i="27" s="1"/>
  <c r="BW53" i="25"/>
  <c r="BW54" i="25" s="1"/>
  <c r="BW99" i="27"/>
  <c r="BW103" i="27" s="1"/>
  <c r="BT53" i="25"/>
  <c r="BT54" i="25" s="1"/>
  <c r="BT99" i="27"/>
  <c r="CR53" i="25"/>
  <c r="CR54" i="25" s="1"/>
  <c r="CR99" i="27"/>
  <c r="AG77" i="25"/>
  <c r="AG83" i="25" s="1"/>
  <c r="AG84" i="25" s="1"/>
  <c r="AG99" i="27"/>
  <c r="AG142" i="27" s="1"/>
  <c r="AG146" i="27" s="1"/>
  <c r="AU77" i="25"/>
  <c r="AU83" i="25" s="1"/>
  <c r="AU84" i="25" s="1"/>
  <c r="AU99" i="27"/>
  <c r="AU105" i="27" s="1"/>
  <c r="BS53" i="25"/>
  <c r="BS54" i="25" s="1"/>
  <c r="BS99" i="27"/>
  <c r="DM53" i="25"/>
  <c r="DM54" i="25" s="1"/>
  <c r="DM99" i="27"/>
  <c r="DJ53" i="25"/>
  <c r="DJ54" i="25" s="1"/>
  <c r="DJ99" i="27"/>
  <c r="DJ103" i="27" s="1"/>
  <c r="CP53" i="25"/>
  <c r="CP54" i="25" s="1"/>
  <c r="CP99" i="27"/>
  <c r="CP103" i="27" s="1"/>
  <c r="AZ53" i="25"/>
  <c r="AZ54" i="25" s="1"/>
  <c r="AZ99" i="27"/>
  <c r="U53" i="25"/>
  <c r="U54" i="25" s="1"/>
  <c r="U99" i="27"/>
  <c r="U103" i="27" s="1"/>
  <c r="AT77" i="25"/>
  <c r="AT83" i="25" s="1"/>
  <c r="AT84" i="25" s="1"/>
  <c r="AT99" i="27"/>
  <c r="AT105" i="27" s="1"/>
  <c r="AD77" i="25"/>
  <c r="AD83" i="25" s="1"/>
  <c r="AD84" i="25" s="1"/>
  <c r="AD99" i="27"/>
  <c r="AD103" i="27" s="1"/>
  <c r="AE53" i="25"/>
  <c r="AE54" i="25" s="1"/>
  <c r="AE99" i="27"/>
  <c r="AE103" i="27" s="1"/>
  <c r="BJ53" i="25"/>
  <c r="BJ54" i="25" s="1"/>
  <c r="BJ99" i="27"/>
  <c r="BJ103" i="27" s="1"/>
  <c r="CB53" i="25"/>
  <c r="CB54" i="25" s="1"/>
  <c r="CB99" i="27"/>
  <c r="DA53" i="25"/>
  <c r="DA54" i="25" s="1"/>
  <c r="DA99" i="27"/>
  <c r="CZ53" i="25"/>
  <c r="CZ54" i="25" s="1"/>
  <c r="CZ99" i="27"/>
  <c r="CZ103" i="27" s="1"/>
  <c r="BV53" i="25"/>
  <c r="BV54" i="25" s="1"/>
  <c r="BV99" i="27"/>
  <c r="AW53" i="25"/>
  <c r="AW54" i="25" s="1"/>
  <c r="AW99" i="27"/>
  <c r="AW103" i="27" s="1"/>
  <c r="CX53" i="25"/>
  <c r="CX54" i="25" s="1"/>
  <c r="CX99" i="27"/>
  <c r="CK53" i="25"/>
  <c r="CK54" i="25" s="1"/>
  <c r="CK99" i="27"/>
  <c r="CH53" i="25"/>
  <c r="CH54" i="25" s="1"/>
  <c r="CH99" i="27"/>
  <c r="CH103" i="27" s="1"/>
  <c r="CD53" i="25"/>
  <c r="CD54" i="25" s="1"/>
  <c r="CD99" i="27"/>
  <c r="BE53" i="25"/>
  <c r="BE54" i="25" s="1"/>
  <c r="BE99" i="27"/>
  <c r="AC99" i="27"/>
  <c r="AC103" i="27" s="1"/>
  <c r="X53" i="25"/>
  <c r="X54" i="25" s="1"/>
  <c r="X99" i="27"/>
  <c r="X105" i="27" s="1"/>
  <c r="P77" i="25"/>
  <c r="P83" i="25" s="1"/>
  <c r="P84" i="25" s="1"/>
  <c r="P99" i="27"/>
  <c r="P105" i="27" s="1"/>
  <c r="DL53" i="25"/>
  <c r="DL54" i="25" s="1"/>
  <c r="DL99" i="27"/>
  <c r="DH53" i="25"/>
  <c r="DH54" i="25" s="1"/>
  <c r="DH99" i="27"/>
  <c r="DK53" i="25"/>
  <c r="DK54" i="25" s="1"/>
  <c r="DK99" i="27"/>
  <c r="DK103" i="27" s="1"/>
  <c r="CJ53" i="25"/>
  <c r="CJ54" i="25" s="1"/>
  <c r="CJ99" i="27"/>
  <c r="DQ53" i="25"/>
  <c r="DQ54" i="25" s="1"/>
  <c r="DQ99" i="27"/>
  <c r="DQ103" i="27" s="1"/>
  <c r="CF53" i="25"/>
  <c r="CF54" i="25" s="1"/>
  <c r="CF99" i="27"/>
  <c r="AI77" i="25"/>
  <c r="AI83" i="25" s="1"/>
  <c r="AI84" i="25" s="1"/>
  <c r="AI99" i="27"/>
  <c r="AI142" i="27" s="1"/>
  <c r="AI146" i="27" s="1"/>
  <c r="R77" i="25"/>
  <c r="R83" i="25" s="1"/>
  <c r="R84" i="25" s="1"/>
  <c r="R99" i="27"/>
  <c r="R105" i="27" s="1"/>
  <c r="AV77" i="25"/>
  <c r="AV83" i="25" s="1"/>
  <c r="AV84" i="25" s="1"/>
  <c r="AV99" i="27"/>
  <c r="AV105" i="27" s="1"/>
  <c r="AD53" i="25"/>
  <c r="AD54" i="25" s="1"/>
  <c r="V133" i="25"/>
  <c r="V134" i="25" s="1"/>
  <c r="DL64" i="25"/>
  <c r="CF83" i="27"/>
  <c r="CF122" i="27" s="1"/>
  <c r="CP64" i="25"/>
  <c r="BD64" i="25"/>
  <c r="DB64" i="25"/>
  <c r="AI39" i="25"/>
  <c r="AI40" i="25" s="1"/>
  <c r="BC83" i="27"/>
  <c r="BC84" i="27" s="1"/>
  <c r="CY36" i="25"/>
  <c r="CY83" i="27" s="1"/>
  <c r="AW64" i="25"/>
  <c r="U64" i="25"/>
  <c r="BL64" i="25"/>
  <c r="DJ64" i="25"/>
  <c r="BW64" i="25"/>
  <c r="AG83" i="27"/>
  <c r="AG122" i="27" s="1"/>
  <c r="BZ64" i="25"/>
  <c r="AR83" i="27"/>
  <c r="AR84" i="27" s="1"/>
  <c r="DU64" i="25"/>
  <c r="AI83" i="27"/>
  <c r="AI122" i="27" s="1"/>
  <c r="AE77" i="25"/>
  <c r="AE83" i="25" s="1"/>
  <c r="AE84" i="25" s="1"/>
  <c r="AG53" i="25"/>
  <c r="AG54" i="25" s="1"/>
  <c r="AU53" i="25"/>
  <c r="AU54" i="25" s="1"/>
  <c r="N77" i="25"/>
  <c r="N83" i="25" s="1"/>
  <c r="N84" i="25" s="1"/>
  <c r="AU78" i="27"/>
  <c r="AU116" i="27"/>
  <c r="AU117" i="27" s="1"/>
  <c r="AZ64" i="25"/>
  <c r="CX64" i="25"/>
  <c r="BJ83" i="27"/>
  <c r="BJ84" i="27" s="1"/>
  <c r="AC64" i="25"/>
  <c r="CD83" i="27"/>
  <c r="CD84" i="27" s="1"/>
  <c r="DF83" i="27"/>
  <c r="DF84" i="27" s="1"/>
  <c r="Z64" i="25"/>
  <c r="I163" i="25"/>
  <c r="I167" i="25" s="1"/>
  <c r="I168" i="25" s="1"/>
  <c r="BE83" i="27"/>
  <c r="BE84" i="27" s="1"/>
  <c r="CS83" i="27"/>
  <c r="CS84" i="27" s="1"/>
  <c r="T83" i="27"/>
  <c r="T122" i="27" s="1"/>
  <c r="CT83" i="27"/>
  <c r="CT122" i="27" s="1"/>
  <c r="AJ133" i="25"/>
  <c r="AJ134" i="25" s="1"/>
  <c r="X77" i="25"/>
  <c r="X83" i="25" s="1"/>
  <c r="X84" i="25" s="1"/>
  <c r="S77" i="25"/>
  <c r="S83" i="25" s="1"/>
  <c r="S84" i="25" s="1"/>
  <c r="S53" i="25"/>
  <c r="S54" i="25" s="1"/>
  <c r="AC53" i="25"/>
  <c r="AC54" i="25" s="1"/>
  <c r="CH113" i="25"/>
  <c r="CH145" i="25" s="1"/>
  <c r="CH14" i="26" s="1"/>
  <c r="CH36" i="25"/>
  <c r="AH113" i="25"/>
  <c r="AH145" i="25" s="1"/>
  <c r="AH14" i="26" s="1"/>
  <c r="AH36" i="25"/>
  <c r="AH39" i="25" s="1"/>
  <c r="AH40" i="25" s="1"/>
  <c r="BM113" i="25"/>
  <c r="BM145" i="25" s="1"/>
  <c r="BM14" i="26" s="1"/>
  <c r="BM36" i="25"/>
  <c r="S113" i="25"/>
  <c r="S145" i="25" s="1"/>
  <c r="S14" i="26" s="1"/>
  <c r="S36" i="25"/>
  <c r="S64" i="25" s="1"/>
  <c r="R113" i="25"/>
  <c r="R145" i="25" s="1"/>
  <c r="R14" i="26" s="1"/>
  <c r="R36" i="25"/>
  <c r="R64" i="25" s="1"/>
  <c r="DQ113" i="25"/>
  <c r="DQ145" i="25" s="1"/>
  <c r="DQ14" i="26" s="1"/>
  <c r="DQ36" i="25"/>
  <c r="DQ64" i="25" s="1"/>
  <c r="DN113" i="25"/>
  <c r="DN145" i="25" s="1"/>
  <c r="DN14" i="26" s="1"/>
  <c r="DN36" i="25"/>
  <c r="DN64" i="25" s="1"/>
  <c r="DH113" i="25"/>
  <c r="DH145" i="25" s="1"/>
  <c r="DH14" i="26" s="1"/>
  <c r="DH36" i="25"/>
  <c r="BR113" i="25"/>
  <c r="BR145" i="25" s="1"/>
  <c r="BR14" i="26" s="1"/>
  <c r="BR36" i="25"/>
  <c r="BR83" i="27" s="1"/>
  <c r="BR122" i="27" s="1"/>
  <c r="P113" i="25"/>
  <c r="P145" i="25" s="1"/>
  <c r="P14" i="26" s="1"/>
  <c r="P36" i="25"/>
  <c r="P64" i="25" s="1"/>
  <c r="Q113" i="25"/>
  <c r="Q145" i="25" s="1"/>
  <c r="Q14" i="26" s="1"/>
  <c r="Q36" i="25"/>
  <c r="Q83" i="27" s="1"/>
  <c r="Q122" i="27" s="1"/>
  <c r="DI113" i="25"/>
  <c r="DI145" i="25" s="1"/>
  <c r="DI14" i="26" s="1"/>
  <c r="DI36" i="25"/>
  <c r="DI64" i="25" s="1"/>
  <c r="BX113" i="25"/>
  <c r="BX145" i="25" s="1"/>
  <c r="BX14" i="26" s="1"/>
  <c r="BX36" i="25"/>
  <c r="BX39" i="25" s="1"/>
  <c r="BX40" i="25" s="1"/>
  <c r="CV113" i="25"/>
  <c r="CV145" i="25" s="1"/>
  <c r="CV14" i="26" s="1"/>
  <c r="CV36" i="25"/>
  <c r="CV39" i="25" s="1"/>
  <c r="CV40" i="25" s="1"/>
  <c r="CC113" i="25"/>
  <c r="CC145" i="25" s="1"/>
  <c r="CC14" i="26" s="1"/>
  <c r="CC36" i="25"/>
  <c r="CC39" i="25" s="1"/>
  <c r="CC40" i="25" s="1"/>
  <c r="DG113" i="25"/>
  <c r="DG145" i="25" s="1"/>
  <c r="DG14" i="26" s="1"/>
  <c r="DG36" i="25"/>
  <c r="DG83" i="27" s="1"/>
  <c r="DG122" i="27" s="1"/>
  <c r="AK113" i="25"/>
  <c r="AK145" i="25" s="1"/>
  <c r="AK14" i="26" s="1"/>
  <c r="AK36" i="25"/>
  <c r="AK64" i="25" s="1"/>
  <c r="BY113" i="25"/>
  <c r="BY145" i="25" s="1"/>
  <c r="BY14" i="26" s="1"/>
  <c r="BY36" i="25"/>
  <c r="BY83" i="27" s="1"/>
  <c r="AA113" i="25"/>
  <c r="AA145" i="25" s="1"/>
  <c r="AA14" i="26" s="1"/>
  <c r="AA36" i="25"/>
  <c r="AA83" i="27" s="1"/>
  <c r="AB113" i="25"/>
  <c r="AB145" i="25" s="1"/>
  <c r="AB14" i="26" s="1"/>
  <c r="AB36" i="25"/>
  <c r="AB83" i="27" s="1"/>
  <c r="AB122" i="27" s="1"/>
  <c r="BI113" i="25"/>
  <c r="BI145" i="25" s="1"/>
  <c r="BI14" i="26" s="1"/>
  <c r="BI36" i="25"/>
  <c r="BI64" i="25" s="1"/>
  <c r="CM113" i="25"/>
  <c r="CM145" i="25" s="1"/>
  <c r="CM14" i="26" s="1"/>
  <c r="CM36" i="25"/>
  <c r="CM64" i="25" s="1"/>
  <c r="N113" i="25"/>
  <c r="N145" i="25" s="1"/>
  <c r="N14" i="26" s="1"/>
  <c r="N36" i="25"/>
  <c r="N39" i="25" s="1"/>
  <c r="N40" i="25" s="1"/>
  <c r="CL113" i="25"/>
  <c r="CL145" i="25" s="1"/>
  <c r="CL14" i="26" s="1"/>
  <c r="CL36" i="25"/>
  <c r="CL83" i="27" s="1"/>
  <c r="I113" i="25"/>
  <c r="I145" i="25" s="1"/>
  <c r="I36" i="25"/>
  <c r="I39" i="25" s="1"/>
  <c r="I40" i="25" s="1"/>
  <c r="BP113" i="25"/>
  <c r="BP145" i="25" s="1"/>
  <c r="BP14" i="26" s="1"/>
  <c r="BP36" i="25"/>
  <c r="AT113" i="25"/>
  <c r="AT145" i="25" s="1"/>
  <c r="AT14" i="26" s="1"/>
  <c r="AT36" i="25"/>
  <c r="AT64" i="25" s="1"/>
  <c r="AY113" i="25"/>
  <c r="AY145" i="25" s="1"/>
  <c r="AY14" i="26" s="1"/>
  <c r="AY36" i="25"/>
  <c r="AY64" i="25" s="1"/>
  <c r="BU113" i="25"/>
  <c r="BU145" i="25" s="1"/>
  <c r="BU14" i="26" s="1"/>
  <c r="BU36" i="25"/>
  <c r="BU83" i="27" s="1"/>
  <c r="BU122" i="27" s="1"/>
  <c r="DR113" i="25"/>
  <c r="DR145" i="25" s="1"/>
  <c r="DR14" i="26" s="1"/>
  <c r="DR36" i="25"/>
  <c r="DR83" i="27" s="1"/>
  <c r="AS113" i="25"/>
  <c r="AS145" i="25" s="1"/>
  <c r="AS14" i="26" s="1"/>
  <c r="AS36" i="25"/>
  <c r="W113" i="25"/>
  <c r="W145" i="25" s="1"/>
  <c r="W14" i="26" s="1"/>
  <c r="W36" i="25"/>
  <c r="O113" i="25"/>
  <c r="O145" i="25" s="1"/>
  <c r="O14" i="26" s="1"/>
  <c r="O36" i="25"/>
  <c r="O83" i="27" s="1"/>
  <c r="O122" i="27" s="1"/>
  <c r="DD113" i="25"/>
  <c r="DD145" i="25" s="1"/>
  <c r="DD14" i="26" s="1"/>
  <c r="DD36" i="25"/>
  <c r="DD39" i="25" s="1"/>
  <c r="DD40" i="25" s="1"/>
  <c r="DO113" i="25"/>
  <c r="DO145" i="25" s="1"/>
  <c r="DO14" i="26" s="1"/>
  <c r="DO36" i="25"/>
  <c r="DO64" i="25" s="1"/>
  <c r="CN113" i="25"/>
  <c r="CN145" i="25" s="1"/>
  <c r="CN14" i="26" s="1"/>
  <c r="CN36" i="25"/>
  <c r="CN39" i="25" s="1"/>
  <c r="CN40" i="25" s="1"/>
  <c r="G113" i="25"/>
  <c r="G145" i="25" s="1"/>
  <c r="G14" i="26" s="1"/>
  <c r="G36" i="25"/>
  <c r="G83" i="27" s="1"/>
  <c r="DE113" i="25"/>
  <c r="DE145" i="25" s="1"/>
  <c r="DE14" i="26" s="1"/>
  <c r="DE36" i="25"/>
  <c r="DE39" i="25" s="1"/>
  <c r="DE40" i="25" s="1"/>
  <c r="DA113" i="25"/>
  <c r="DA145" i="25" s="1"/>
  <c r="DA14" i="26" s="1"/>
  <c r="DA36" i="25"/>
  <c r="DA39" i="25" s="1"/>
  <c r="DA40" i="25" s="1"/>
  <c r="CI113" i="25"/>
  <c r="CI145" i="25" s="1"/>
  <c r="CI14" i="26" s="1"/>
  <c r="CI36" i="25"/>
  <c r="CI64" i="25" s="1"/>
  <c r="BK113" i="25"/>
  <c r="BK145" i="25" s="1"/>
  <c r="BK14" i="26" s="1"/>
  <c r="BK36" i="25"/>
  <c r="BK83" i="27" s="1"/>
  <c r="CE113" i="25"/>
  <c r="CE145" i="25" s="1"/>
  <c r="CE14" i="26" s="1"/>
  <c r="CE36" i="25"/>
  <c r="CE83" i="27" s="1"/>
  <c r="CE122" i="27" s="1"/>
  <c r="CZ113" i="25"/>
  <c r="CZ145" i="25" s="1"/>
  <c r="CZ14" i="26" s="1"/>
  <c r="CZ36" i="25"/>
  <c r="CZ83" i="27" s="1"/>
  <c r="CZ122" i="27" s="1"/>
  <c r="DP113" i="25"/>
  <c r="DP145" i="25" s="1"/>
  <c r="DP14" i="26" s="1"/>
  <c r="DP36" i="25"/>
  <c r="DP64" i="25" s="1"/>
  <c r="AV113" i="25"/>
  <c r="AV145" i="25" s="1"/>
  <c r="AV14" i="26" s="1"/>
  <c r="AV36" i="25"/>
  <c r="AV83" i="27" s="1"/>
  <c r="AM113" i="25"/>
  <c r="AM145" i="25" s="1"/>
  <c r="AM14" i="26" s="1"/>
  <c r="AM36" i="25"/>
  <c r="AM39" i="25" s="1"/>
  <c r="AM40" i="25" s="1"/>
  <c r="DC36" i="25"/>
  <c r="DC64" i="25" s="1"/>
  <c r="BO113" i="25"/>
  <c r="BO145" i="25" s="1"/>
  <c r="BO14" i="26" s="1"/>
  <c r="BO36" i="25"/>
  <c r="BO83" i="27" s="1"/>
  <c r="BO122" i="27" s="1"/>
  <c r="CJ113" i="25"/>
  <c r="CJ145" i="25" s="1"/>
  <c r="CJ14" i="26" s="1"/>
  <c r="CJ36" i="25"/>
  <c r="CJ64" i="25" s="1"/>
  <c r="CW113" i="25"/>
  <c r="CW145" i="25" s="1"/>
  <c r="CW14" i="26" s="1"/>
  <c r="CW36" i="25"/>
  <c r="CW39" i="25" s="1"/>
  <c r="CW40" i="25" s="1"/>
  <c r="AU113" i="25"/>
  <c r="AU145" i="25" s="1"/>
  <c r="AU14" i="26" s="1"/>
  <c r="AU36" i="25"/>
  <c r="AU83" i="27" s="1"/>
  <c r="AU122" i="27" s="1"/>
  <c r="AN113" i="25"/>
  <c r="AN145" i="25" s="1"/>
  <c r="AN14" i="26" s="1"/>
  <c r="AN36" i="25"/>
  <c r="AN83" i="27" s="1"/>
  <c r="BH113" i="25"/>
  <c r="BH145" i="25" s="1"/>
  <c r="BH14" i="26" s="1"/>
  <c r="BH36" i="25"/>
  <c r="BH39" i="25" s="1"/>
  <c r="BH40" i="25" s="1"/>
  <c r="BQ113" i="25"/>
  <c r="BQ145" i="25" s="1"/>
  <c r="BQ14" i="26" s="1"/>
  <c r="BQ36" i="25"/>
  <c r="BQ64" i="25" s="1"/>
  <c r="CB113" i="25"/>
  <c r="CB145" i="25" s="1"/>
  <c r="CB14" i="26" s="1"/>
  <c r="CB36" i="25"/>
  <c r="CB83" i="27" s="1"/>
  <c r="CU113" i="25"/>
  <c r="CU145" i="25" s="1"/>
  <c r="CU14" i="26" s="1"/>
  <c r="CU36" i="25"/>
  <c r="CU64" i="25" s="1"/>
  <c r="CG113" i="25"/>
  <c r="CG145" i="25" s="1"/>
  <c r="CG14" i="26" s="1"/>
  <c r="CG36" i="25"/>
  <c r="CG39" i="25" s="1"/>
  <c r="CG40" i="25" s="1"/>
  <c r="F113" i="25"/>
  <c r="F145" i="25" s="1"/>
  <c r="F14" i="26" s="1"/>
  <c r="F36" i="25"/>
  <c r="F64" i="25" s="1"/>
  <c r="F67" i="25" s="1"/>
  <c r="F68" i="25" s="1"/>
  <c r="AJ113" i="25"/>
  <c r="AJ145" i="25" s="1"/>
  <c r="AJ14" i="26" s="1"/>
  <c r="AJ36" i="25"/>
  <c r="AJ83" i="27" s="1"/>
  <c r="AJ122" i="27" s="1"/>
  <c r="AX113" i="25"/>
  <c r="AX145" i="25" s="1"/>
  <c r="AX14" i="26" s="1"/>
  <c r="AX36" i="25"/>
  <c r="AX64" i="25" s="1"/>
  <c r="AQ113" i="25"/>
  <c r="AQ145" i="25" s="1"/>
  <c r="AQ14" i="26" s="1"/>
  <c r="AQ36" i="25"/>
  <c r="AQ83" i="27" s="1"/>
  <c r="AQ84" i="27" s="1"/>
  <c r="BN113" i="25"/>
  <c r="BN145" i="25" s="1"/>
  <c r="BN14" i="26" s="1"/>
  <c r="BN36" i="25"/>
  <c r="BN39" i="25" s="1"/>
  <c r="BN40" i="25" s="1"/>
  <c r="BG113" i="25"/>
  <c r="BG145" i="25" s="1"/>
  <c r="BG14" i="26" s="1"/>
  <c r="BG36" i="25"/>
  <c r="BG39" i="25" s="1"/>
  <c r="BG40" i="25" s="1"/>
  <c r="Y113" i="25"/>
  <c r="Y145" i="25" s="1"/>
  <c r="Y14" i="26" s="1"/>
  <c r="Y36" i="25"/>
  <c r="Y39" i="25" s="1"/>
  <c r="Y40" i="25" s="1"/>
  <c r="Q142" i="27"/>
  <c r="P133" i="25"/>
  <c r="P134" i="25" s="1"/>
  <c r="CV53" i="25"/>
  <c r="CV54" i="25" s="1"/>
  <c r="DC113" i="25"/>
  <c r="DC145" i="25" s="1"/>
  <c r="DC14" i="26" s="1"/>
  <c r="O167" i="25"/>
  <c r="O168" i="25" s="1"/>
  <c r="AV167" i="25"/>
  <c r="AV168" i="25" s="1"/>
  <c r="AA167" i="25"/>
  <c r="AA168" i="25" s="1"/>
  <c r="AA133" i="25"/>
  <c r="AA134" i="25" s="1"/>
  <c r="BF83" i="27"/>
  <c r="BF122" i="27" s="1"/>
  <c r="AK102" i="27"/>
  <c r="AK145" i="27" s="1"/>
  <c r="AT167" i="25"/>
  <c r="AT168" i="25" s="1"/>
  <c r="AJ160" i="25"/>
  <c r="AJ167" i="25" s="1"/>
  <c r="AJ168" i="25" s="1"/>
  <c r="O133" i="25"/>
  <c r="O134" i="25" s="1"/>
  <c r="DE167" i="25"/>
  <c r="DE168" i="25" s="1"/>
  <c r="CB167" i="25"/>
  <c r="CB168" i="25" s="1"/>
  <c r="AR160" i="25"/>
  <c r="AR167" i="25" s="1"/>
  <c r="AR168" i="25" s="1"/>
  <c r="BU80" i="25"/>
  <c r="CI80" i="25"/>
  <c r="Y102" i="27"/>
  <c r="Y145" i="27" s="1"/>
  <c r="BO102" i="27"/>
  <c r="BO145" i="27" s="1"/>
  <c r="DA102" i="27"/>
  <c r="DA145" i="27" s="1"/>
  <c r="BI80" i="25"/>
  <c r="Q133" i="25"/>
  <c r="Q134" i="25" s="1"/>
  <c r="DC53" i="25"/>
  <c r="DC54" i="25" s="1"/>
  <c r="U133" i="25"/>
  <c r="U134" i="25" s="1"/>
  <c r="AI160" i="25"/>
  <c r="AI167" i="25" s="1"/>
  <c r="AI168" i="25" s="1"/>
  <c r="Q160" i="25"/>
  <c r="Q167" i="25" s="1"/>
  <c r="Q168" i="25" s="1"/>
  <c r="DD80" i="25"/>
  <c r="DQ167" i="25"/>
  <c r="DQ168" i="25" s="1"/>
  <c r="BI167" i="25"/>
  <c r="BI168" i="25" s="1"/>
  <c r="AQ102" i="27"/>
  <c r="AQ145" i="27" s="1"/>
  <c r="AU167" i="25"/>
  <c r="AU168" i="25" s="1"/>
  <c r="DD53" i="25"/>
  <c r="DD54" i="25" s="1"/>
  <c r="DP102" i="27"/>
  <c r="DP145" i="27" s="1"/>
  <c r="DN102" i="27"/>
  <c r="DN145" i="27" s="1"/>
  <c r="BX80" i="25"/>
  <c r="S103" i="27"/>
  <c r="DD167" i="25"/>
  <c r="DD168" i="25" s="1"/>
  <c r="BZ39" i="25"/>
  <c r="BZ40" i="25" s="1"/>
  <c r="BL39" i="25"/>
  <c r="BL40" i="25" s="1"/>
  <c r="CD39" i="25"/>
  <c r="CD40" i="25" s="1"/>
  <c r="BE39" i="25"/>
  <c r="BE40" i="25" s="1"/>
  <c r="CP39" i="25"/>
  <c r="CP40" i="25" s="1"/>
  <c r="Z39" i="25"/>
  <c r="Z40" i="25" s="1"/>
  <c r="AR39" i="25"/>
  <c r="AR40" i="25" s="1"/>
  <c r="AC39" i="25"/>
  <c r="AC40" i="25" s="1"/>
  <c r="BD39" i="25"/>
  <c r="BD40" i="25" s="1"/>
  <c r="DU39" i="25"/>
  <c r="DU40" i="25" s="1"/>
  <c r="CS39" i="25"/>
  <c r="CS40" i="25" s="1"/>
  <c r="CX39" i="25"/>
  <c r="CX40" i="25" s="1"/>
  <c r="DJ39" i="25"/>
  <c r="DJ40" i="25" s="1"/>
  <c r="DJ84" i="27"/>
  <c r="AW39" i="25"/>
  <c r="AW40" i="25" s="1"/>
  <c r="T39" i="25"/>
  <c r="T40" i="25" s="1"/>
  <c r="BJ39" i="25"/>
  <c r="BJ40" i="25" s="1"/>
  <c r="BC39" i="25"/>
  <c r="BC40" i="25" s="1"/>
  <c r="DB39" i="25"/>
  <c r="DB40" i="25" s="1"/>
  <c r="AG39" i="25"/>
  <c r="AG40" i="25" s="1"/>
  <c r="AZ39" i="25"/>
  <c r="AZ40" i="25" s="1"/>
  <c r="CT39" i="25"/>
  <c r="CT40" i="25" s="1"/>
  <c r="BW39" i="25"/>
  <c r="BW40" i="25" s="1"/>
  <c r="DF39" i="25"/>
  <c r="DF40" i="25" s="1"/>
  <c r="U39" i="25"/>
  <c r="U40" i="25" s="1"/>
  <c r="BF39" i="25"/>
  <c r="BF40" i="25" s="1"/>
  <c r="DL39" i="25"/>
  <c r="DL40" i="25" s="1"/>
  <c r="AV133" i="25"/>
  <c r="AV134" i="25" s="1"/>
  <c r="AX53" i="25"/>
  <c r="AX54" i="25" s="1"/>
  <c r="AV102" i="27"/>
  <c r="AV145" i="27" s="1"/>
  <c r="AB80" i="25"/>
  <c r="R167" i="25"/>
  <c r="R168" i="25" s="1"/>
  <c r="AA102" i="27"/>
  <c r="AA145" i="27" s="1"/>
  <c r="DN53" i="25"/>
  <c r="DN54" i="25" s="1"/>
  <c r="DP53" i="25"/>
  <c r="DP54" i="25" s="1"/>
  <c r="DI102" i="27"/>
  <c r="DI145" i="27" s="1"/>
  <c r="DI53" i="25"/>
  <c r="DI54" i="25" s="1"/>
  <c r="O102" i="27"/>
  <c r="O145" i="27" s="1"/>
  <c r="O53" i="25"/>
  <c r="O54" i="25" s="1"/>
  <c r="CE102" i="27"/>
  <c r="CE145" i="27" s="1"/>
  <c r="CM102" i="27"/>
  <c r="CM145" i="27" s="1"/>
  <c r="AJ53" i="25"/>
  <c r="AJ54" i="25" s="1"/>
  <c r="AJ102" i="27"/>
  <c r="AJ145" i="27" s="1"/>
  <c r="CL102" i="27"/>
  <c r="CL145" i="27" s="1"/>
  <c r="CN80" i="25"/>
  <c r="AX102" i="27"/>
  <c r="AX145" i="27" s="1"/>
  <c r="CZ167" i="25"/>
  <c r="CZ168" i="25" s="1"/>
  <c r="CL53" i="25"/>
  <c r="CL54" i="25" s="1"/>
  <c r="CW102" i="27"/>
  <c r="CW145" i="27" s="1"/>
  <c r="CW53" i="25"/>
  <c r="CW54" i="25" s="1"/>
  <c r="DG80" i="25"/>
  <c r="R53" i="25"/>
  <c r="R54" i="25" s="1"/>
  <c r="R102" i="27"/>
  <c r="R145" i="27" s="1"/>
  <c r="BN53" i="25"/>
  <c r="BN54" i="25" s="1"/>
  <c r="BN80" i="25"/>
  <c r="N53" i="25"/>
  <c r="N54" i="25" s="1"/>
  <c r="CU102" i="27"/>
  <c r="CU145" i="27" s="1"/>
  <c r="S167" i="25"/>
  <c r="S168" i="25" s="1"/>
  <c r="DG53" i="25"/>
  <c r="DG54" i="25" s="1"/>
  <c r="CU167" i="25"/>
  <c r="CU168" i="25" s="1"/>
  <c r="N102" i="27"/>
  <c r="N145" i="27" s="1"/>
  <c r="AN102" i="27"/>
  <c r="AN145" i="27" s="1"/>
  <c r="DS64" i="25"/>
  <c r="DS39" i="25"/>
  <c r="DS40" i="25" s="1"/>
  <c r="DO102" i="27"/>
  <c r="DO145" i="27" s="1"/>
  <c r="Q80" i="25"/>
  <c r="Q102" i="27"/>
  <c r="Q145" i="27" s="1"/>
  <c r="CK83" i="27"/>
  <c r="CK122" i="27" s="1"/>
  <c r="F163" i="25"/>
  <c r="F167" i="25" s="1"/>
  <c r="F168" i="25" s="1"/>
  <c r="BK102" i="27"/>
  <c r="BK145" i="27" s="1"/>
  <c r="AY80" i="25"/>
  <c r="P53" i="25"/>
  <c r="P54" i="25" s="1"/>
  <c r="P102" i="27"/>
  <c r="P145" i="27" s="1"/>
  <c r="AL64" i="25"/>
  <c r="AL39" i="25"/>
  <c r="AL40" i="25" s="1"/>
  <c r="AM102" i="27"/>
  <c r="AM145" i="27" s="1"/>
  <c r="AM133" i="25"/>
  <c r="AM134" i="25" s="1"/>
  <c r="AM167" i="25"/>
  <c r="AM168" i="25" s="1"/>
  <c r="G124" i="27"/>
  <c r="G126" i="27" s="1"/>
  <c r="F80" i="25"/>
  <c r="F83" i="25" s="1"/>
  <c r="F84" i="25" s="1"/>
  <c r="BR102" i="27"/>
  <c r="BR145" i="27" s="1"/>
  <c r="F102" i="27"/>
  <c r="F145" i="27" s="1"/>
  <c r="F146" i="27" s="1"/>
  <c r="F150" i="27" s="1"/>
  <c r="BR53" i="25"/>
  <c r="BR54" i="25" s="1"/>
  <c r="CI167" i="25"/>
  <c r="BO167" i="25"/>
  <c r="BO168" i="25" s="1"/>
  <c r="DL133" i="25"/>
  <c r="DL134" i="25" s="1"/>
  <c r="CK39" i="25"/>
  <c r="CK40" i="25" s="1"/>
  <c r="BG167" i="25"/>
  <c r="BG168" i="25" s="1"/>
  <c r="CG80" i="25"/>
  <c r="AT133" i="25"/>
  <c r="AT134" i="25" s="1"/>
  <c r="DT167" i="25"/>
  <c r="J83" i="27"/>
  <c r="J122" i="27" s="1"/>
  <c r="J39" i="25"/>
  <c r="J40" i="25" s="1"/>
  <c r="BG102" i="27"/>
  <c r="BG145" i="27" s="1"/>
  <c r="CT167" i="25"/>
  <c r="CT168" i="25" s="1"/>
  <c r="BG53" i="25"/>
  <c r="BG54" i="25" s="1"/>
  <c r="BQ102" i="27"/>
  <c r="BQ145" i="27" s="1"/>
  <c r="H122" i="27"/>
  <c r="H123" i="27" s="1"/>
  <c r="H127" i="27" s="1"/>
  <c r="H64" i="25"/>
  <c r="H67" i="25" s="1"/>
  <c r="H68" i="25" s="1"/>
  <c r="H39" i="25"/>
  <c r="H40" i="25" s="1"/>
  <c r="CZ133" i="25"/>
  <c r="CZ134" i="25" s="1"/>
  <c r="DK133" i="25"/>
  <c r="DK134" i="25" s="1"/>
  <c r="DU167" i="25"/>
  <c r="DU168" i="25" s="1"/>
  <c r="CO133" i="25"/>
  <c r="CO134" i="25" s="1"/>
  <c r="CQ39" i="25"/>
  <c r="CQ40" i="25" s="1"/>
  <c r="DE133" i="25"/>
  <c r="DE134" i="25" s="1"/>
  <c r="BW167" i="25"/>
  <c r="BW168" i="25" s="1"/>
  <c r="BD167" i="25"/>
  <c r="BD168" i="25" s="1"/>
  <c r="DA133" i="25"/>
  <c r="DA134" i="25" s="1"/>
  <c r="DM133" i="25"/>
  <c r="DM134" i="25" s="1"/>
  <c r="AI53" i="25"/>
  <c r="AI54" i="25" s="1"/>
  <c r="DA167" i="25"/>
  <c r="DA168" i="25" s="1"/>
  <c r="CR39" i="25"/>
  <c r="CR40" i="25" s="1"/>
  <c r="DC167" i="25"/>
  <c r="DC168" i="25" s="1"/>
  <c r="CQ133" i="25"/>
  <c r="CQ134" i="25" s="1"/>
  <c r="AX167" i="25"/>
  <c r="AX168" i="25" s="1"/>
  <c r="CY167" i="25"/>
  <c r="CY168" i="25" s="1"/>
  <c r="DF133" i="25"/>
  <c r="DF134" i="25" s="1"/>
  <c r="AE39" i="25"/>
  <c r="AE40" i="25" s="1"/>
  <c r="DE80" i="25"/>
  <c r="DG167" i="25"/>
  <c r="DG168" i="25" s="1"/>
  <c r="DR167" i="25"/>
  <c r="DR168" i="25" s="1"/>
  <c r="DR133" i="25"/>
  <c r="DR134" i="25" s="1"/>
  <c r="DQ133" i="25"/>
  <c r="DQ134" i="25" s="1"/>
  <c r="BE133" i="25"/>
  <c r="BE134" i="25" s="1"/>
  <c r="CN167" i="25"/>
  <c r="CN168" i="25" s="1"/>
  <c r="CM167" i="25"/>
  <c r="CM168" i="25" s="1"/>
  <c r="DC133" i="25"/>
  <c r="DC134" i="25" s="1"/>
  <c r="BM53" i="25"/>
  <c r="BM54" i="25" s="1"/>
  <c r="CW167" i="25"/>
  <c r="CW168" i="25" s="1"/>
  <c r="BM102" i="27"/>
  <c r="BM145" i="27" s="1"/>
  <c r="CW133" i="25"/>
  <c r="CW134" i="25" s="1"/>
  <c r="BN240" i="10"/>
  <c r="BN364" i="10" s="1"/>
  <c r="CU133" i="25"/>
  <c r="CU134" i="25" s="1"/>
  <c r="DU133" i="25"/>
  <c r="DU134" i="25" s="1"/>
  <c r="DD133" i="25"/>
  <c r="DD134" i="25" s="1"/>
  <c r="CQ13" i="29"/>
  <c r="CQ30" i="29" s="1"/>
  <c r="DJ30" i="29"/>
  <c r="DJ72" i="29"/>
  <c r="DN30" i="29"/>
  <c r="DN72" i="29"/>
  <c r="DT77" i="25"/>
  <c r="DT83" i="25" s="1"/>
  <c r="DT84" i="25" s="1"/>
  <c r="DT103" i="27"/>
  <c r="DI77" i="25"/>
  <c r="DI83" i="25" s="1"/>
  <c r="DI84" i="25" s="1"/>
  <c r="CP116" i="25"/>
  <c r="CP148" i="25" s="1"/>
  <c r="CP8" i="26"/>
  <c r="CU10" i="29"/>
  <c r="CU7" i="26" s="1"/>
  <c r="CU8" i="26"/>
  <c r="CU116" i="25"/>
  <c r="CU148" i="25" s="1"/>
  <c r="DO65" i="25"/>
  <c r="CO77" i="25"/>
  <c r="CO83" i="25" s="1"/>
  <c r="CO84" i="25" s="1"/>
  <c r="CO53" i="25"/>
  <c r="CO54" i="25" s="1"/>
  <c r="CM65" i="25"/>
  <c r="DU8" i="26"/>
  <c r="DU116" i="25"/>
  <c r="DU148" i="25" s="1"/>
  <c r="CT10" i="29"/>
  <c r="CT7" i="26" s="1"/>
  <c r="CT8" i="26"/>
  <c r="CT116" i="25"/>
  <c r="CT148" i="25" s="1"/>
  <c r="CT13" i="29"/>
  <c r="DG13" i="29"/>
  <c r="DG116" i="25"/>
  <c r="DG148" i="25" s="1"/>
  <c r="DG8" i="26"/>
  <c r="DK65" i="25"/>
  <c r="DK39" i="25"/>
  <c r="DK40" i="25" s="1"/>
  <c r="CS10" i="29"/>
  <c r="CS7" i="26" s="1"/>
  <c r="CS8" i="26"/>
  <c r="CS116" i="25"/>
  <c r="CS148" i="25" s="1"/>
  <c r="CX77" i="25"/>
  <c r="CX83" i="25" s="1"/>
  <c r="CX84" i="25" s="1"/>
  <c r="DJ77" i="25"/>
  <c r="DJ83" i="25" s="1"/>
  <c r="DJ84" i="25" s="1"/>
  <c r="CR10" i="29"/>
  <c r="CR7" i="26" s="1"/>
  <c r="CR8" i="26"/>
  <c r="CR116" i="25"/>
  <c r="CR148" i="25" s="1"/>
  <c r="DE10" i="29"/>
  <c r="DE7" i="26" s="1"/>
  <c r="DE116" i="25"/>
  <c r="DE148" i="25" s="1"/>
  <c r="DE8" i="26"/>
  <c r="CR160" i="25"/>
  <c r="CR167" i="25" s="1"/>
  <c r="CR168" i="25" s="1"/>
  <c r="CR133" i="25"/>
  <c r="CR134" i="25" s="1"/>
  <c r="DP160" i="25"/>
  <c r="DP167" i="25" s="1"/>
  <c r="DP168" i="25" s="1"/>
  <c r="DP133" i="25"/>
  <c r="DP134" i="25" s="1"/>
  <c r="DB13" i="29"/>
  <c r="DB116" i="25"/>
  <c r="DB148" i="25" s="1"/>
  <c r="DB8" i="26"/>
  <c r="DB10" i="29"/>
  <c r="DB7" i="26" s="1"/>
  <c r="DO72" i="29"/>
  <c r="DO30" i="29"/>
  <c r="CM13" i="29"/>
  <c r="CM116" i="25"/>
  <c r="CM148" i="25" s="1"/>
  <c r="CM8" i="26"/>
  <c r="CM9" i="26" s="1"/>
  <c r="DG77" i="25"/>
  <c r="CO65" i="25"/>
  <c r="CO84" i="27"/>
  <c r="CT65" i="25"/>
  <c r="CT67" i="25" s="1"/>
  <c r="CT68" i="25" s="1"/>
  <c r="DR77" i="25"/>
  <c r="DR83" i="25" s="1"/>
  <c r="DR84" i="25" s="1"/>
  <c r="DR53" i="25"/>
  <c r="DR54" i="25" s="1"/>
  <c r="CY77" i="25"/>
  <c r="CY83" i="25" s="1"/>
  <c r="CY84" i="25" s="1"/>
  <c r="CY53" i="25"/>
  <c r="CY54" i="25" s="1"/>
  <c r="DR65" i="25"/>
  <c r="CZ30" i="29"/>
  <c r="CZ72" i="29"/>
  <c r="DQ116" i="25"/>
  <c r="DQ148" i="25" s="1"/>
  <c r="DQ10" i="29"/>
  <c r="DQ7" i="26" s="1"/>
  <c r="DQ8" i="26"/>
  <c r="DJ65" i="25"/>
  <c r="CR77" i="25"/>
  <c r="CR83" i="25" s="1"/>
  <c r="CR84" i="25" s="1"/>
  <c r="CW77" i="25"/>
  <c r="CW83" i="25" s="1"/>
  <c r="CW84" i="25" s="1"/>
  <c r="CY133" i="25"/>
  <c r="CY134" i="25" s="1"/>
  <c r="CN77" i="25"/>
  <c r="CN103" i="27"/>
  <c r="DP77" i="25"/>
  <c r="DP83" i="25" s="1"/>
  <c r="DP84" i="25" s="1"/>
  <c r="CW65" i="25"/>
  <c r="DT65" i="25"/>
  <c r="DB84" i="27"/>
  <c r="DB65" i="25"/>
  <c r="DO10" i="29"/>
  <c r="DO7" i="26" s="1"/>
  <c r="DO8" i="26"/>
  <c r="DO116" i="25"/>
  <c r="DO148" i="25" s="1"/>
  <c r="DL10" i="29"/>
  <c r="DL7" i="26" s="1"/>
  <c r="DL116" i="25"/>
  <c r="DL148" i="25" s="1"/>
  <c r="DL13" i="29"/>
  <c r="DL8" i="26"/>
  <c r="DF77" i="25"/>
  <c r="DF83" i="25" s="1"/>
  <c r="DF84" i="25" s="1"/>
  <c r="CL10" i="29"/>
  <c r="CL7" i="26" s="1"/>
  <c r="CL116" i="25"/>
  <c r="CL148" i="25" s="1"/>
  <c r="CL8" i="26"/>
  <c r="CL13" i="29"/>
  <c r="DF65" i="25"/>
  <c r="DF67" i="25" s="1"/>
  <c r="DF68" i="25" s="1"/>
  <c r="DR30" i="29"/>
  <c r="DR72" i="29"/>
  <c r="CZ65" i="25"/>
  <c r="DE77" i="25"/>
  <c r="CV160" i="25"/>
  <c r="CV167" i="25" s="1"/>
  <c r="CV168" i="25" s="1"/>
  <c r="CV133" i="25"/>
  <c r="CV134" i="25" s="1"/>
  <c r="DQ30" i="29"/>
  <c r="DQ72" i="29"/>
  <c r="CQ77" i="25"/>
  <c r="CQ83" i="25" s="1"/>
  <c r="CQ84" i="25" s="1"/>
  <c r="CQ53" i="25"/>
  <c r="CQ54" i="25" s="1"/>
  <c r="DJ10" i="29"/>
  <c r="DJ7" i="26" s="1"/>
  <c r="DJ8" i="26"/>
  <c r="DJ116" i="25"/>
  <c r="DJ148" i="25" s="1"/>
  <c r="CM133" i="25"/>
  <c r="CM134" i="25" s="1"/>
  <c r="DO160" i="25"/>
  <c r="DO167" i="25" s="1"/>
  <c r="DO168" i="25" s="1"/>
  <c r="DO133" i="25"/>
  <c r="DO134" i="25" s="1"/>
  <c r="CW13" i="29"/>
  <c r="CW8" i="26"/>
  <c r="CW9" i="26" s="1"/>
  <c r="CW116" i="25"/>
  <c r="CW148" i="25" s="1"/>
  <c r="DT13" i="29"/>
  <c r="DT8" i="26"/>
  <c r="DT9" i="26" s="1"/>
  <c r="DT116" i="25"/>
  <c r="DT148" i="25" s="1"/>
  <c r="DI65" i="25"/>
  <c r="DN160" i="25"/>
  <c r="DN167" i="25" s="1"/>
  <c r="DN168" i="25" s="1"/>
  <c r="DN133" i="25"/>
  <c r="DN134" i="25" s="1"/>
  <c r="CT77" i="25"/>
  <c r="CT83" i="25" s="1"/>
  <c r="CT84" i="25" s="1"/>
  <c r="CT103" i="27"/>
  <c r="DN65" i="25"/>
  <c r="CO13" i="29"/>
  <c r="CO8" i="26"/>
  <c r="CO9" i="26" s="1"/>
  <c r="CO116" i="25"/>
  <c r="CO148" i="25" s="1"/>
  <c r="DL65" i="25"/>
  <c r="DL84" i="27"/>
  <c r="DA77" i="25"/>
  <c r="DA83" i="25" s="1"/>
  <c r="DA84" i="25" s="1"/>
  <c r="CL65" i="25"/>
  <c r="DR10" i="29"/>
  <c r="DR7" i="26" s="1"/>
  <c r="DR8" i="26"/>
  <c r="DR116" i="25"/>
  <c r="DR148" i="25" s="1"/>
  <c r="CZ10" i="29"/>
  <c r="CZ7" i="26" s="1"/>
  <c r="CZ8" i="26"/>
  <c r="CZ116" i="25"/>
  <c r="CZ148" i="25" s="1"/>
  <c r="CV77" i="25"/>
  <c r="CV83" i="25" s="1"/>
  <c r="CV84" i="25" s="1"/>
  <c r="DQ65" i="25"/>
  <c r="DG133" i="25"/>
  <c r="DG134" i="25" s="1"/>
  <c r="CV65" i="25"/>
  <c r="CN133" i="25"/>
  <c r="CN134" i="25" s="1"/>
  <c r="CU77" i="25"/>
  <c r="CU83" i="25" s="1"/>
  <c r="CU84" i="25" s="1"/>
  <c r="DO77" i="25"/>
  <c r="DO83" i="25" s="1"/>
  <c r="DO84" i="25" s="1"/>
  <c r="DO53" i="25"/>
  <c r="DO54" i="25" s="1"/>
  <c r="CN10" i="29"/>
  <c r="CN7" i="26" s="1"/>
  <c r="CN8" i="26"/>
  <c r="CN13" i="29"/>
  <c r="CN116" i="25"/>
  <c r="CN148" i="25" s="1"/>
  <c r="DN77" i="25"/>
  <c r="DN83" i="25" s="1"/>
  <c r="DN84" i="25" s="1"/>
  <c r="DL77" i="25"/>
  <c r="DL83" i="25" s="1"/>
  <c r="DL84" i="25" s="1"/>
  <c r="DA13" i="29"/>
  <c r="DA116" i="25"/>
  <c r="DA148" i="25" s="1"/>
  <c r="DA10" i="29"/>
  <c r="DA7" i="26" s="1"/>
  <c r="DA8" i="26"/>
  <c r="DN10" i="29"/>
  <c r="DN7" i="26" s="1"/>
  <c r="DN8" i="26"/>
  <c r="DN116" i="25"/>
  <c r="DN148" i="25" s="1"/>
  <c r="DS160" i="25"/>
  <c r="DS167" i="25" s="1"/>
  <c r="DS168" i="25" s="1"/>
  <c r="DS133" i="25"/>
  <c r="DS134" i="25" s="1"/>
  <c r="DM77" i="25"/>
  <c r="DM83" i="25" s="1"/>
  <c r="DM84" i="25" s="1"/>
  <c r="CS160" i="25"/>
  <c r="CS167" i="25" s="1"/>
  <c r="CS168" i="25" s="1"/>
  <c r="CS133" i="25"/>
  <c r="CS134" i="25" s="1"/>
  <c r="DF13" i="29"/>
  <c r="DF8" i="26"/>
  <c r="DF9" i="26" s="1"/>
  <c r="DF116" i="25"/>
  <c r="DF148" i="25" s="1"/>
  <c r="CL77" i="25"/>
  <c r="CL83" i="25" s="1"/>
  <c r="CL84" i="25" s="1"/>
  <c r="CY30" i="29"/>
  <c r="CY72" i="29"/>
  <c r="CK160" i="25"/>
  <c r="CK167" i="25" s="1"/>
  <c r="CK168" i="25" s="1"/>
  <c r="CK133" i="25"/>
  <c r="CK134" i="25" s="1"/>
  <c r="CX84" i="27"/>
  <c r="CX65" i="25"/>
  <c r="DT133" i="25"/>
  <c r="DQ77" i="25"/>
  <c r="DQ83" i="25" s="1"/>
  <c r="DQ84" i="25" s="1"/>
  <c r="CQ65" i="25"/>
  <c r="DB77" i="25"/>
  <c r="DB83" i="25" s="1"/>
  <c r="DB84" i="25" s="1"/>
  <c r="DB53" i="25"/>
  <c r="DB54" i="25" s="1"/>
  <c r="CP13" i="29"/>
  <c r="CN65" i="25"/>
  <c r="DI13" i="29"/>
  <c r="DI116" i="25"/>
  <c r="DI148" i="25" s="1"/>
  <c r="DI8" i="26"/>
  <c r="DI9" i="26" s="1"/>
  <c r="DU77" i="25"/>
  <c r="DU83" i="25" s="1"/>
  <c r="DU84" i="25" s="1"/>
  <c r="DU53" i="25"/>
  <c r="DU54" i="25" s="1"/>
  <c r="DS13" i="29"/>
  <c r="DS8" i="26"/>
  <c r="DS10" i="29"/>
  <c r="DS7" i="26" s="1"/>
  <c r="DS116" i="25"/>
  <c r="DS148" i="25" s="1"/>
  <c r="DA65" i="25"/>
  <c r="DU65" i="25"/>
  <c r="DU84" i="27"/>
  <c r="DS77" i="25"/>
  <c r="DS83" i="25" s="1"/>
  <c r="DS84" i="25" s="1"/>
  <c r="DS53" i="25"/>
  <c r="DS54" i="25" s="1"/>
  <c r="DH77" i="25"/>
  <c r="DH83" i="25" s="1"/>
  <c r="DH84" i="25" s="1"/>
  <c r="DD77" i="25"/>
  <c r="CS77" i="25"/>
  <c r="CS83" i="25" s="1"/>
  <c r="CS84" i="25" s="1"/>
  <c r="CS103" i="27"/>
  <c r="DM30" i="29"/>
  <c r="DM72" i="29"/>
  <c r="DD13" i="29"/>
  <c r="DD8" i="26"/>
  <c r="DD116" i="25"/>
  <c r="DD148" i="25" s="1"/>
  <c r="DD10" i="29"/>
  <c r="DD7" i="26" s="1"/>
  <c r="CL160" i="25"/>
  <c r="CL167" i="25" s="1"/>
  <c r="CL168" i="25" s="1"/>
  <c r="CL133" i="25"/>
  <c r="CL134" i="25" s="1"/>
  <c r="CY65" i="25"/>
  <c r="DC65" i="25"/>
  <c r="CK77" i="25"/>
  <c r="CK83" i="25" s="1"/>
  <c r="CK84" i="25" s="1"/>
  <c r="CX13" i="29"/>
  <c r="CX8" i="26"/>
  <c r="CX9" i="26" s="1"/>
  <c r="CX116" i="25"/>
  <c r="CX148" i="25" s="1"/>
  <c r="CV13" i="29"/>
  <c r="CV8" i="26"/>
  <c r="CV9" i="26" s="1"/>
  <c r="CV116" i="25"/>
  <c r="CV148" i="25" s="1"/>
  <c r="CK13" i="29"/>
  <c r="CK8" i="26"/>
  <c r="CK116" i="25"/>
  <c r="CK148" i="25" s="1"/>
  <c r="CQ8" i="26"/>
  <c r="CQ9" i="26" s="1"/>
  <c r="CQ116" i="25"/>
  <c r="CQ148" i="25" s="1"/>
  <c r="CU53" i="25"/>
  <c r="CU54" i="25" s="1"/>
  <c r="AS80" i="25"/>
  <c r="DB160" i="25"/>
  <c r="DB167" i="25" s="1"/>
  <c r="DB168" i="25" s="1"/>
  <c r="DB133" i="25"/>
  <c r="DB134" i="25" s="1"/>
  <c r="CP10" i="29"/>
  <c r="CP7" i="26" s="1"/>
  <c r="CU13" i="29"/>
  <c r="DP13" i="29"/>
  <c r="DP10" i="29"/>
  <c r="DP7" i="26" s="1"/>
  <c r="DP8" i="26"/>
  <c r="DP116" i="25"/>
  <c r="DP148" i="25" s="1"/>
  <c r="DS65" i="25"/>
  <c r="DS84" i="27"/>
  <c r="DH13" i="29"/>
  <c r="DH116" i="25"/>
  <c r="DH148" i="25" s="1"/>
  <c r="DH8" i="26"/>
  <c r="DH10" i="29"/>
  <c r="DH7" i="26" s="1"/>
  <c r="DU13" i="29"/>
  <c r="DG65" i="25"/>
  <c r="DM65" i="25"/>
  <c r="DM67" i="25" s="1"/>
  <c r="DM68" i="25" s="1"/>
  <c r="DD65" i="25"/>
  <c r="CS65" i="25"/>
  <c r="CS67" i="25" s="1"/>
  <c r="CS68" i="25" s="1"/>
  <c r="CY10" i="29"/>
  <c r="CY7" i="26" s="1"/>
  <c r="CY8" i="26"/>
  <c r="CY116" i="25"/>
  <c r="CY148" i="25" s="1"/>
  <c r="CN53" i="25"/>
  <c r="CN54" i="25" s="1"/>
  <c r="DC13" i="29"/>
  <c r="DC116" i="25"/>
  <c r="DC148" i="25" s="1"/>
  <c r="DC8" i="26"/>
  <c r="DC9" i="26" s="1"/>
  <c r="CR65" i="25"/>
  <c r="DE65" i="25"/>
  <c r="CT133" i="25"/>
  <c r="CT134" i="25" s="1"/>
  <c r="CK10" i="29"/>
  <c r="CK7" i="26" s="1"/>
  <c r="CP77" i="25"/>
  <c r="CP83" i="25" s="1"/>
  <c r="CP84" i="25" s="1"/>
  <c r="DI160" i="25"/>
  <c r="DI167" i="25" s="1"/>
  <c r="DI168" i="25" s="1"/>
  <c r="DI133" i="25"/>
  <c r="DI134" i="25" s="1"/>
  <c r="CP84" i="27"/>
  <c r="CP65" i="25"/>
  <c r="CU65" i="25"/>
  <c r="DP65" i="25"/>
  <c r="CT53" i="25"/>
  <c r="CT54" i="25" s="1"/>
  <c r="DH65" i="25"/>
  <c r="DU10" i="29"/>
  <c r="DU7" i="26" s="1"/>
  <c r="CM77" i="25"/>
  <c r="CM83" i="25" s="1"/>
  <c r="CM84" i="25" s="1"/>
  <c r="CM53" i="25"/>
  <c r="CM54" i="25" s="1"/>
  <c r="DG10" i="29"/>
  <c r="DG7" i="26" s="1"/>
  <c r="CS53" i="25"/>
  <c r="CS54" i="25" s="1"/>
  <c r="DK77" i="25"/>
  <c r="DK83" i="25" s="1"/>
  <c r="DK84" i="25" s="1"/>
  <c r="CZ77" i="25"/>
  <c r="CZ83" i="25" s="1"/>
  <c r="CZ84" i="25" s="1"/>
  <c r="DM10" i="29"/>
  <c r="DM7" i="26" s="1"/>
  <c r="DM8" i="26"/>
  <c r="DM116" i="25"/>
  <c r="DM148" i="25" s="1"/>
  <c r="DK116" i="25"/>
  <c r="DK148" i="25" s="1"/>
  <c r="DK10" i="29"/>
  <c r="DK7" i="26" s="1"/>
  <c r="DK8" i="26"/>
  <c r="DK13" i="29"/>
  <c r="CS13" i="29"/>
  <c r="CX160" i="25"/>
  <c r="CX167" i="25" s="1"/>
  <c r="CX168" i="25" s="1"/>
  <c r="CX133" i="25"/>
  <c r="CX134" i="25" s="1"/>
  <c r="DJ160" i="25"/>
  <c r="DJ167" i="25" s="1"/>
  <c r="DJ168" i="25" s="1"/>
  <c r="DJ133" i="25"/>
  <c r="DJ134" i="25" s="1"/>
  <c r="CR13" i="29"/>
  <c r="DE13" i="29"/>
  <c r="DC77" i="25"/>
  <c r="DC83" i="25" s="1"/>
  <c r="DC84" i="25" s="1"/>
  <c r="DC103" i="27"/>
  <c r="CK65" i="25"/>
  <c r="CK67" i="25" s="1"/>
  <c r="CK68" i="25" s="1"/>
  <c r="CP160" i="25"/>
  <c r="CP167" i="25" s="1"/>
  <c r="CP168" i="25" s="1"/>
  <c r="CP133" i="25"/>
  <c r="CP134" i="25" s="1"/>
  <c r="DT53" i="25"/>
  <c r="DT54" i="25" s="1"/>
  <c r="DM39" i="25"/>
  <c r="DM40" i="25" s="1"/>
  <c r="L83" i="27"/>
  <c r="L84" i="27" s="1"/>
  <c r="AR103" i="27"/>
  <c r="CB133" i="25"/>
  <c r="CB134" i="25" s="1"/>
  <c r="BG133" i="25"/>
  <c r="BG134" i="25" s="1"/>
  <c r="BP167" i="25"/>
  <c r="BP168" i="25" s="1"/>
  <c r="L39" i="25"/>
  <c r="L40" i="25" s="1"/>
  <c r="BF167" i="25"/>
  <c r="BF168" i="25" s="1"/>
  <c r="BJ167" i="25"/>
  <c r="BJ168" i="25" s="1"/>
  <c r="BJ133" i="25"/>
  <c r="BJ134" i="25" s="1"/>
  <c r="CA83" i="27"/>
  <c r="CA122" i="27" s="1"/>
  <c r="DC145" i="27"/>
  <c r="BQ167" i="25"/>
  <c r="BQ168" i="25" s="1"/>
  <c r="CC102" i="27"/>
  <c r="CC145" i="27" s="1"/>
  <c r="BP133" i="25"/>
  <c r="BP134" i="25" s="1"/>
  <c r="AE83" i="27"/>
  <c r="AE122" i="27" s="1"/>
  <c r="CC53" i="25"/>
  <c r="CC54" i="25" s="1"/>
  <c r="V64" i="25"/>
  <c r="D50" i="25"/>
  <c r="CA39" i="25"/>
  <c r="CA40" i="25" s="1"/>
  <c r="BO133" i="25"/>
  <c r="BO134" i="25" s="1"/>
  <c r="BH167" i="25"/>
  <c r="BH168" i="25" s="1"/>
  <c r="D129" i="25"/>
  <c r="D367" i="10"/>
  <c r="BU167" i="25"/>
  <c r="BU168" i="25" s="1"/>
  <c r="BB133" i="25"/>
  <c r="BB134" i="25" s="1"/>
  <c r="DE53" i="25"/>
  <c r="DE54" i="25" s="1"/>
  <c r="AO83" i="27"/>
  <c r="AO122" i="27" s="1"/>
  <c r="DM83" i="27"/>
  <c r="DM122" i="27" s="1"/>
  <c r="AZ133" i="25"/>
  <c r="AZ134" i="25" s="1"/>
  <c r="BU133" i="25"/>
  <c r="BU134" i="25" s="1"/>
  <c r="G103" i="27"/>
  <c r="G107" i="27" s="1"/>
  <c r="AO39" i="25"/>
  <c r="AO40" i="25" s="1"/>
  <c r="AH102" i="27"/>
  <c r="AH145" i="27" s="1"/>
  <c r="AH80" i="25"/>
  <c r="K64" i="25"/>
  <c r="K67" i="25" s="1"/>
  <c r="K68" i="25" s="1"/>
  <c r="D285" i="10"/>
  <c r="D377" i="10" s="1"/>
  <c r="D117" i="12" s="1"/>
  <c r="K28" i="15" s="1"/>
  <c r="BT39" i="25"/>
  <c r="BT40" i="25" s="1"/>
  <c r="BZ167" i="25"/>
  <c r="BZ168" i="25" s="1"/>
  <c r="BS167" i="25"/>
  <c r="BS168" i="25" s="1"/>
  <c r="CI133" i="25"/>
  <c r="BI133" i="25"/>
  <c r="BI134" i="25" s="1"/>
  <c r="CR83" i="27"/>
  <c r="CR122" i="27" s="1"/>
  <c r="CJ167" i="25"/>
  <c r="CJ168" i="25" s="1"/>
  <c r="BB39" i="25"/>
  <c r="BB40" i="25" s="1"/>
  <c r="BP102" i="27"/>
  <c r="BP145" i="27" s="1"/>
  <c r="BP80" i="25"/>
  <c r="AW133" i="25"/>
  <c r="AW134" i="25" s="1"/>
  <c r="BZ133" i="25"/>
  <c r="BZ134" i="25" s="1"/>
  <c r="CI72" i="29"/>
  <c r="CI30" i="29"/>
  <c r="BS30" i="29"/>
  <c r="BS72" i="29"/>
  <c r="AX30" i="29"/>
  <c r="AX72" i="29"/>
  <c r="BE30" i="29"/>
  <c r="BE72" i="29"/>
  <c r="AW72" i="29"/>
  <c r="AW30" i="29"/>
  <c r="BX72" i="29"/>
  <c r="BX30" i="29"/>
  <c r="BW13" i="29"/>
  <c r="BW116" i="25"/>
  <c r="BW148" i="25" s="1"/>
  <c r="BW8" i="26"/>
  <c r="BG10" i="29"/>
  <c r="BG7" i="26" s="1"/>
  <c r="BG8" i="26"/>
  <c r="BG116" i="25"/>
  <c r="BG148" i="25" s="1"/>
  <c r="BG13" i="29"/>
  <c r="CH10" i="29"/>
  <c r="CH7" i="26" s="1"/>
  <c r="CH13" i="29"/>
  <c r="CH116" i="25"/>
  <c r="CH148" i="25" s="1"/>
  <c r="CH8" i="26"/>
  <c r="BZ13" i="29"/>
  <c r="BZ116" i="25"/>
  <c r="BZ148" i="25" s="1"/>
  <c r="BZ8" i="26"/>
  <c r="BJ65" i="25"/>
  <c r="BJ67" i="25" s="1"/>
  <c r="BJ68" i="25" s="1"/>
  <c r="CG77" i="25"/>
  <c r="CG103" i="27"/>
  <c r="BQ77" i="25"/>
  <c r="BQ83" i="25" s="1"/>
  <c r="BQ84" i="25" s="1"/>
  <c r="BA77" i="25"/>
  <c r="BA83" i="25" s="1"/>
  <c r="BA84" i="25" s="1"/>
  <c r="BA53" i="25"/>
  <c r="BA54" i="25" s="1"/>
  <c r="CB77" i="25"/>
  <c r="CB83" i="25" s="1"/>
  <c r="CB84" i="25" s="1"/>
  <c r="BL77" i="25"/>
  <c r="BL83" i="25" s="1"/>
  <c r="BL84" i="25" s="1"/>
  <c r="BL53" i="25"/>
  <c r="BL54" i="25" s="1"/>
  <c r="CI65" i="25"/>
  <c r="CA77" i="25"/>
  <c r="CA83" i="25" s="1"/>
  <c r="CA84" i="25" s="1"/>
  <c r="CA53" i="25"/>
  <c r="CA54" i="25" s="1"/>
  <c r="BK160" i="25"/>
  <c r="BK167" i="25" s="1"/>
  <c r="BK168" i="25" s="1"/>
  <c r="BK133" i="25"/>
  <c r="BK134" i="25" s="1"/>
  <c r="BC13" i="29"/>
  <c r="BC116" i="25"/>
  <c r="BC148" i="25" s="1"/>
  <c r="BC8" i="26"/>
  <c r="BV160" i="25"/>
  <c r="BV167" i="25" s="1"/>
  <c r="BV168" i="25" s="1"/>
  <c r="BV133" i="25"/>
  <c r="BV134" i="25" s="1"/>
  <c r="BF77" i="25"/>
  <c r="BF83" i="25" s="1"/>
  <c r="BF84" i="25" s="1"/>
  <c r="BF103" i="27"/>
  <c r="CG72" i="29"/>
  <c r="CG30" i="29"/>
  <c r="BY13" i="29"/>
  <c r="BY116" i="25"/>
  <c r="BY148" i="25" s="1"/>
  <c r="BY8" i="26"/>
  <c r="BI65" i="25"/>
  <c r="CJ65" i="25"/>
  <c r="BT13" i="29"/>
  <c r="BT116" i="25"/>
  <c r="BT148" i="25" s="1"/>
  <c r="BT8" i="26"/>
  <c r="CJ133" i="25"/>
  <c r="CJ134" i="25" s="1"/>
  <c r="CI77" i="25"/>
  <c r="CI53" i="25"/>
  <c r="CI54" i="25" s="1"/>
  <c r="BK65" i="25"/>
  <c r="CD13" i="29"/>
  <c r="CD116" i="25"/>
  <c r="CD148" i="25" s="1"/>
  <c r="CD8" i="26"/>
  <c r="BN10" i="29"/>
  <c r="BN7" i="26" s="1"/>
  <c r="BN8" i="26"/>
  <c r="BN116" i="25"/>
  <c r="BN148" i="25" s="1"/>
  <c r="BN13" i="29"/>
  <c r="BF10" i="29"/>
  <c r="BF7" i="26" s="1"/>
  <c r="BF8" i="26"/>
  <c r="BF116" i="25"/>
  <c r="BF148" i="25" s="1"/>
  <c r="CC160" i="25"/>
  <c r="CC167" i="25" s="1"/>
  <c r="CC168" i="25" s="1"/>
  <c r="CC133" i="25"/>
  <c r="CC134" i="25" s="1"/>
  <c r="BM160" i="25"/>
  <c r="BM167" i="25" s="1"/>
  <c r="BM168" i="25" s="1"/>
  <c r="BM133" i="25"/>
  <c r="BM134" i="25" s="1"/>
  <c r="AW77" i="25"/>
  <c r="AW83" i="25" s="1"/>
  <c r="AW84" i="25" s="1"/>
  <c r="BX160" i="25"/>
  <c r="BX167" i="25" s="1"/>
  <c r="BX168" i="25" s="1"/>
  <c r="BX133" i="25"/>
  <c r="BX134" i="25" s="1"/>
  <c r="BQ133" i="25"/>
  <c r="BQ134" i="25" s="1"/>
  <c r="BR160" i="25"/>
  <c r="BR167" i="25" s="1"/>
  <c r="BR133" i="25"/>
  <c r="BR134" i="25" s="1"/>
  <c r="CC10" i="29"/>
  <c r="CC7" i="26" s="1"/>
  <c r="CC8" i="26"/>
  <c r="CC116" i="25"/>
  <c r="CC148" i="25" s="1"/>
  <c r="BM65" i="25"/>
  <c r="AW65" i="25"/>
  <c r="AW84" i="27"/>
  <c r="CF72" i="29"/>
  <c r="CF30" i="29"/>
  <c r="BX65" i="25"/>
  <c r="AZ10" i="29"/>
  <c r="AZ7" i="26" s="1"/>
  <c r="AZ116" i="25"/>
  <c r="AZ148" i="25" s="1"/>
  <c r="AZ8" i="26"/>
  <c r="BW133" i="25"/>
  <c r="BW134" i="25" s="1"/>
  <c r="CE13" i="29"/>
  <c r="CE8" i="26"/>
  <c r="CE9" i="26" s="1"/>
  <c r="CE116" i="25"/>
  <c r="CE148" i="25" s="1"/>
  <c r="BO10" i="29"/>
  <c r="BO7" i="26" s="1"/>
  <c r="BO116" i="25"/>
  <c r="BO148" i="25" s="1"/>
  <c r="BO8" i="26"/>
  <c r="BG65" i="25"/>
  <c r="CH65" i="25"/>
  <c r="BR65" i="25"/>
  <c r="BJ13" i="29"/>
  <c r="BB65" i="25"/>
  <c r="BY160" i="25"/>
  <c r="BY167" i="25" s="1"/>
  <c r="BY168" i="25" s="1"/>
  <c r="BY133" i="25"/>
  <c r="BY134" i="25" s="1"/>
  <c r="BT160" i="25"/>
  <c r="BT167" i="25" s="1"/>
  <c r="BT168" i="25" s="1"/>
  <c r="BT133" i="25"/>
  <c r="BT134" i="25" s="1"/>
  <c r="BK77" i="25"/>
  <c r="BK83" i="25" s="1"/>
  <c r="BK84" i="25" s="1"/>
  <c r="CD77" i="25"/>
  <c r="CD83" i="25" s="1"/>
  <c r="CD84" i="25" s="1"/>
  <c r="BN77" i="25"/>
  <c r="CG10" i="29"/>
  <c r="CG7" i="26" s="1"/>
  <c r="CG116" i="25"/>
  <c r="CG148" i="25" s="1"/>
  <c r="CG8" i="26"/>
  <c r="BQ10" i="29"/>
  <c r="BQ7" i="26" s="1"/>
  <c r="BQ116" i="25"/>
  <c r="BQ148" i="25" s="1"/>
  <c r="BQ13" i="29"/>
  <c r="BQ8" i="26"/>
  <c r="BI10" i="29"/>
  <c r="BI7" i="26" s="1"/>
  <c r="BI116" i="25"/>
  <c r="BI148" i="25" s="1"/>
  <c r="BI8" i="26"/>
  <c r="CB13" i="29"/>
  <c r="CB8" i="26"/>
  <c r="CB9" i="26" s="1"/>
  <c r="CB116" i="25"/>
  <c r="CB148" i="25" s="1"/>
  <c r="BL10" i="29"/>
  <c r="BL7" i="26" s="1"/>
  <c r="BL116" i="25"/>
  <c r="BL148" i="25" s="1"/>
  <c r="BL8" i="26"/>
  <c r="BL13" i="29"/>
  <c r="BD13" i="29"/>
  <c r="BD8" i="26"/>
  <c r="BD9" i="26" s="1"/>
  <c r="BD116" i="25"/>
  <c r="BD148" i="25" s="1"/>
  <c r="BS133" i="25"/>
  <c r="BS134" i="25" s="1"/>
  <c r="CA10" i="29"/>
  <c r="CA7" i="26" s="1"/>
  <c r="CA8" i="26"/>
  <c r="CA116" i="25"/>
  <c r="CA148" i="25" s="1"/>
  <c r="BS77" i="25"/>
  <c r="BS83" i="25" s="1"/>
  <c r="BS84" i="25" s="1"/>
  <c r="BC160" i="25"/>
  <c r="BC167" i="25" s="1"/>
  <c r="BC168" i="25" s="1"/>
  <c r="BC133" i="25"/>
  <c r="BC134" i="25" s="1"/>
  <c r="BN65" i="25"/>
  <c r="CC77" i="25"/>
  <c r="CC83" i="25" s="1"/>
  <c r="CC84" i="25" s="1"/>
  <c r="BM77" i="25"/>
  <c r="BM83" i="25" s="1"/>
  <c r="BM84" i="25" s="1"/>
  <c r="BX77" i="25"/>
  <c r="BX103" i="27"/>
  <c r="BH77" i="25"/>
  <c r="BH83" i="25" s="1"/>
  <c r="BH84" i="25" s="1"/>
  <c r="BX53" i="25"/>
  <c r="BX54" i="25" s="1"/>
  <c r="BF53" i="25"/>
  <c r="BF54" i="25" s="1"/>
  <c r="BW77" i="25"/>
  <c r="BW83" i="25" s="1"/>
  <c r="BW84" i="25" s="1"/>
  <c r="BG77" i="25"/>
  <c r="BG83" i="25" s="1"/>
  <c r="BG84" i="25" s="1"/>
  <c r="CH77" i="25"/>
  <c r="CH83" i="25" s="1"/>
  <c r="CH84" i="25" s="1"/>
  <c r="BR77" i="25"/>
  <c r="BR83" i="25" s="1"/>
  <c r="BR84" i="25" s="1"/>
  <c r="BB77" i="25"/>
  <c r="BB83" i="25" s="1"/>
  <c r="BB84" i="25" s="1"/>
  <c r="BB53" i="25"/>
  <c r="BB54" i="25" s="1"/>
  <c r="BU13" i="29"/>
  <c r="BU116" i="25"/>
  <c r="BU148" i="25" s="1"/>
  <c r="BU10" i="29"/>
  <c r="BU7" i="26" s="1"/>
  <c r="BU8" i="26"/>
  <c r="BE65" i="25"/>
  <c r="BE67" i="25" s="1"/>
  <c r="BE68" i="25" s="1"/>
  <c r="CF10" i="29"/>
  <c r="CF7" i="26" s="1"/>
  <c r="CF8" i="26"/>
  <c r="CF116" i="25"/>
  <c r="CF148" i="25" s="1"/>
  <c r="BP13" i="29"/>
  <c r="BP116" i="25"/>
  <c r="BP148" i="25" s="1"/>
  <c r="BP8" i="26"/>
  <c r="BP10" i="29"/>
  <c r="BP7" i="26" s="1"/>
  <c r="BH13" i="29"/>
  <c r="BH116" i="25"/>
  <c r="BH148" i="25" s="1"/>
  <c r="BH8" i="26"/>
  <c r="BH9" i="26" s="1"/>
  <c r="AX133" i="25"/>
  <c r="AX134" i="25" s="1"/>
  <c r="BF133" i="25"/>
  <c r="BF134" i="25" s="1"/>
  <c r="BW10" i="29"/>
  <c r="BW7" i="26" s="1"/>
  <c r="BO13" i="29"/>
  <c r="AY13" i="29"/>
  <c r="AY8" i="26"/>
  <c r="AY116" i="25"/>
  <c r="AY148" i="25" s="1"/>
  <c r="AY10" i="29"/>
  <c r="AY7" i="26" s="1"/>
  <c r="BZ10" i="29"/>
  <c r="BZ7" i="26" s="1"/>
  <c r="BB13" i="29"/>
  <c r="BB8" i="26"/>
  <c r="BB9" i="26" s="1"/>
  <c r="BB116" i="25"/>
  <c r="BB148" i="25" s="1"/>
  <c r="BY77" i="25"/>
  <c r="BY83" i="25" s="1"/>
  <c r="BY84" i="25" s="1"/>
  <c r="BY53" i="25"/>
  <c r="BY54" i="25" s="1"/>
  <c r="BI77" i="25"/>
  <c r="BI53" i="25"/>
  <c r="BI54" i="25" s="1"/>
  <c r="CJ77" i="25"/>
  <c r="CJ83" i="25" s="1"/>
  <c r="CJ84" i="25" s="1"/>
  <c r="BT77" i="25"/>
  <c r="BT83" i="25" s="1"/>
  <c r="BT84" i="25" s="1"/>
  <c r="BD77" i="25"/>
  <c r="BD83" i="25" s="1"/>
  <c r="BD84" i="25" s="1"/>
  <c r="BD53" i="25"/>
  <c r="BD54" i="25" s="1"/>
  <c r="CI10" i="29"/>
  <c r="CI7" i="26" s="1"/>
  <c r="CI116" i="25"/>
  <c r="CI148" i="25" s="1"/>
  <c r="CI8" i="26"/>
  <c r="BS65" i="25"/>
  <c r="BS84" i="27"/>
  <c r="BC65" i="25"/>
  <c r="BC67" i="25" s="1"/>
  <c r="BC68" i="25" s="1"/>
  <c r="CD160" i="25"/>
  <c r="CD167" i="25" s="1"/>
  <c r="CD168" i="25" s="1"/>
  <c r="CD133" i="25"/>
  <c r="CD134" i="25" s="1"/>
  <c r="BN160" i="25"/>
  <c r="BN167" i="25" s="1"/>
  <c r="BN168" i="25" s="1"/>
  <c r="BN133" i="25"/>
  <c r="BN134" i="25" s="1"/>
  <c r="AX77" i="25"/>
  <c r="AX83" i="25" s="1"/>
  <c r="AX84" i="25" s="1"/>
  <c r="BY65" i="25"/>
  <c r="BQ65" i="25"/>
  <c r="BA10" i="29"/>
  <c r="BA7" i="26" s="1"/>
  <c r="BA116" i="25"/>
  <c r="BA148" i="25" s="1"/>
  <c r="BA13" i="29"/>
  <c r="BA8" i="26"/>
  <c r="CJ13" i="29"/>
  <c r="CJ116" i="25"/>
  <c r="CJ148" i="25" s="1"/>
  <c r="CJ8" i="26"/>
  <c r="CJ9" i="26" s="1"/>
  <c r="BT10" i="29"/>
  <c r="BT7" i="26" s="1"/>
  <c r="BL84" i="27"/>
  <c r="BL65" i="25"/>
  <c r="CA133" i="25"/>
  <c r="CA134" i="25" s="1"/>
  <c r="CA13" i="29"/>
  <c r="BC77" i="25"/>
  <c r="BC83" i="25" s="1"/>
  <c r="BC84" i="25" s="1"/>
  <c r="BC103" i="27"/>
  <c r="CD65" i="25"/>
  <c r="CD67" i="25" s="1"/>
  <c r="CD68" i="25" s="1"/>
  <c r="BV13" i="29"/>
  <c r="BV8" i="26"/>
  <c r="BV9" i="26" s="1"/>
  <c r="BV116" i="25"/>
  <c r="BV148" i="25" s="1"/>
  <c r="BF13" i="29"/>
  <c r="AX65" i="25"/>
  <c r="BE77" i="25"/>
  <c r="BE83" i="25" s="1"/>
  <c r="BE84" i="25" s="1"/>
  <c r="CF160" i="25"/>
  <c r="CF167" i="25" s="1"/>
  <c r="CF133" i="25"/>
  <c r="CF134" i="25" s="1"/>
  <c r="BQ53" i="25"/>
  <c r="BQ54" i="25" s="1"/>
  <c r="BC53" i="25"/>
  <c r="BC54" i="25" s="1"/>
  <c r="CE160" i="25"/>
  <c r="CE167" i="25" s="1"/>
  <c r="CE168" i="25" s="1"/>
  <c r="CE133" i="25"/>
  <c r="CE134" i="25" s="1"/>
  <c r="AY160" i="25"/>
  <c r="AY167" i="25" s="1"/>
  <c r="AY168" i="25" s="1"/>
  <c r="AY133" i="25"/>
  <c r="AY134" i="25" s="1"/>
  <c r="BJ77" i="25"/>
  <c r="BJ83" i="25" s="1"/>
  <c r="BJ84" i="25" s="1"/>
  <c r="CC65" i="25"/>
  <c r="BU65" i="25"/>
  <c r="AW10" i="29"/>
  <c r="AW7" i="26" s="1"/>
  <c r="AW116" i="25"/>
  <c r="AW148" i="25" s="1"/>
  <c r="AW8" i="26"/>
  <c r="BP65" i="25"/>
  <c r="AZ13" i="29"/>
  <c r="BK53" i="25"/>
  <c r="BK54" i="25" s="1"/>
  <c r="CG53" i="25"/>
  <c r="CG54" i="25" s="1"/>
  <c r="CE65" i="25"/>
  <c r="BW65" i="25"/>
  <c r="BW84" i="27"/>
  <c r="BO65" i="25"/>
  <c r="AY65" i="25"/>
  <c r="BZ84" i="27"/>
  <c r="BZ65" i="25"/>
  <c r="BR13" i="29"/>
  <c r="BR8" i="26"/>
  <c r="BR9" i="26" s="1"/>
  <c r="BR116" i="25"/>
  <c r="BR148" i="25" s="1"/>
  <c r="BJ8" i="26"/>
  <c r="BJ9" i="26" s="1"/>
  <c r="BJ116" i="25"/>
  <c r="BJ148" i="25" s="1"/>
  <c r="CG160" i="25"/>
  <c r="CG167" i="25" s="1"/>
  <c r="CG168" i="25" s="1"/>
  <c r="CG133" i="25"/>
  <c r="CG134" i="25" s="1"/>
  <c r="BA160" i="25"/>
  <c r="BA167" i="25" s="1"/>
  <c r="BA168" i="25" s="1"/>
  <c r="BA133" i="25"/>
  <c r="BA134" i="25" s="1"/>
  <c r="BL160" i="25"/>
  <c r="BL167" i="25" s="1"/>
  <c r="BL168" i="25" s="1"/>
  <c r="BL133" i="25"/>
  <c r="BL134" i="25" s="1"/>
  <c r="BS10" i="29"/>
  <c r="BS7" i="26" s="1"/>
  <c r="BS8" i="26"/>
  <c r="BS116" i="25"/>
  <c r="BS148" i="25" s="1"/>
  <c r="BC10" i="29"/>
  <c r="BC7" i="26" s="1"/>
  <c r="BV77" i="25"/>
  <c r="BV83" i="25" s="1"/>
  <c r="BV84" i="25" s="1"/>
  <c r="CG65" i="25"/>
  <c r="BY10" i="29"/>
  <c r="BY7" i="26" s="1"/>
  <c r="BI72" i="29"/>
  <c r="BI30" i="29"/>
  <c r="BA65" i="25"/>
  <c r="BA84" i="27"/>
  <c r="CB65" i="25"/>
  <c r="BT65" i="25"/>
  <c r="BD65" i="25"/>
  <c r="BD84" i="27"/>
  <c r="CA65" i="25"/>
  <c r="CA67" i="25" s="1"/>
  <c r="CA68" i="25" s="1"/>
  <c r="BK13" i="29"/>
  <c r="BK8" i="26"/>
  <c r="BK9" i="26" s="1"/>
  <c r="BK116" i="25"/>
  <c r="BK148" i="25" s="1"/>
  <c r="CJ116" i="27"/>
  <c r="CJ117" i="27" s="1"/>
  <c r="CJ78" i="27"/>
  <c r="CD10" i="29"/>
  <c r="CD7" i="26" s="1"/>
  <c r="BV84" i="27"/>
  <c r="BV65" i="25"/>
  <c r="BF65" i="25"/>
  <c r="BF67" i="25" s="1"/>
  <c r="BF68" i="25" s="1"/>
  <c r="AX10" i="29"/>
  <c r="AX7" i="26" s="1"/>
  <c r="AX116" i="25"/>
  <c r="AX148" i="25" s="1"/>
  <c r="AX8" i="26"/>
  <c r="BU77" i="25"/>
  <c r="BU53" i="25"/>
  <c r="BU54" i="25" s="1"/>
  <c r="CF77" i="25"/>
  <c r="CF83" i="25" s="1"/>
  <c r="CF84" i="25" s="1"/>
  <c r="BP77" i="25"/>
  <c r="BP53" i="25"/>
  <c r="BP54" i="25" s="1"/>
  <c r="AZ77" i="25"/>
  <c r="AZ83" i="25" s="1"/>
  <c r="AZ84" i="25" s="1"/>
  <c r="BD133" i="25"/>
  <c r="BD134" i="25" s="1"/>
  <c r="BH133" i="25"/>
  <c r="BH134" i="25" s="1"/>
  <c r="CE77" i="25"/>
  <c r="CE83" i="25" s="1"/>
  <c r="CE84" i="25" s="1"/>
  <c r="CE53" i="25"/>
  <c r="CE54" i="25" s="1"/>
  <c r="BO77" i="25"/>
  <c r="BO83" i="25" s="1"/>
  <c r="BO84" i="25" s="1"/>
  <c r="BO53" i="25"/>
  <c r="BO54" i="25" s="1"/>
  <c r="AY77" i="25"/>
  <c r="AY53" i="25"/>
  <c r="AY54" i="25" s="1"/>
  <c r="BZ77" i="25"/>
  <c r="BZ83" i="25" s="1"/>
  <c r="BZ84" i="25" s="1"/>
  <c r="BZ53" i="25"/>
  <c r="BZ54" i="25" s="1"/>
  <c r="CC13" i="29"/>
  <c r="BM13" i="29"/>
  <c r="BM10" i="29"/>
  <c r="BM7" i="26" s="1"/>
  <c r="BM116" i="25"/>
  <c r="BM148" i="25" s="1"/>
  <c r="BM8" i="26"/>
  <c r="BE10" i="29"/>
  <c r="BE7" i="26" s="1"/>
  <c r="BE116" i="25"/>
  <c r="BE148" i="25" s="1"/>
  <c r="BE8" i="26"/>
  <c r="CF65" i="25"/>
  <c r="BX10" i="29"/>
  <c r="BX7" i="26" s="1"/>
  <c r="BX8" i="26"/>
  <c r="BX116" i="25"/>
  <c r="BX148" i="25" s="1"/>
  <c r="BH65" i="25"/>
  <c r="AZ84" i="27"/>
  <c r="AZ65" i="25"/>
  <c r="I80" i="25"/>
  <c r="I83" i="25" s="1"/>
  <c r="I84" i="25" s="1"/>
  <c r="I102" i="27"/>
  <c r="I53" i="25"/>
  <c r="I54" i="25" s="1"/>
  <c r="BV39" i="25"/>
  <c r="BV40" i="25" s="1"/>
  <c r="M64" i="25"/>
  <c r="M67" i="25" s="1"/>
  <c r="M68" i="25" s="1"/>
  <c r="BS39" i="25"/>
  <c r="BS40" i="25" s="1"/>
  <c r="M83" i="27"/>
  <c r="M122" i="27" s="1"/>
  <c r="AJ240" i="10"/>
  <c r="AJ242" i="10" s="1"/>
  <c r="AI240" i="10"/>
  <c r="AI345" i="10" s="1"/>
  <c r="BY240" i="10"/>
  <c r="BY242" i="10" s="1"/>
  <c r="U240" i="10"/>
  <c r="U242" i="10" s="1"/>
  <c r="AM240" i="10"/>
  <c r="AM242" i="10" s="1"/>
  <c r="DE240" i="10"/>
  <c r="DE364" i="10" s="1"/>
  <c r="BC145" i="27"/>
  <c r="K83" i="27"/>
  <c r="K122" i="27" s="1"/>
  <c r="BV64" i="25"/>
  <c r="BA64" i="25"/>
  <c r="R133" i="25"/>
  <c r="R134" i="25" s="1"/>
  <c r="G163" i="25"/>
  <c r="G133" i="25"/>
  <c r="G134" i="25" s="1"/>
  <c r="CH163" i="25"/>
  <c r="CH167" i="25" s="1"/>
  <c r="CH168" i="25" s="1"/>
  <c r="CH133" i="25"/>
  <c r="CH134" i="25" s="1"/>
  <c r="DH133" i="25"/>
  <c r="DH134" i="25" s="1"/>
  <c r="DH163" i="25"/>
  <c r="DH167" i="25" s="1"/>
  <c r="DH168" i="25" s="1"/>
  <c r="CZ145" i="27"/>
  <c r="AR240" i="10"/>
  <c r="AR364" i="10" s="1"/>
  <c r="CI240" i="10"/>
  <c r="CI242" i="10" s="1"/>
  <c r="CK240" i="10"/>
  <c r="CK364" i="10" s="1"/>
  <c r="DI240" i="10"/>
  <c r="DI242" i="10" s="1"/>
  <c r="AY240" i="10"/>
  <c r="AY242" i="10" s="1"/>
  <c r="BV240" i="10"/>
  <c r="BV242" i="10" s="1"/>
  <c r="DU240" i="10"/>
  <c r="DU345" i="10" s="1"/>
  <c r="AZ240" i="10"/>
  <c r="AZ345" i="10" s="1"/>
  <c r="AZ349" i="10" s="1"/>
  <c r="AZ355" i="10" s="1"/>
  <c r="BH240" i="10"/>
  <c r="BH242" i="10" s="1"/>
  <c r="BL240" i="10"/>
  <c r="BL242" i="10" s="1"/>
  <c r="CS240" i="10"/>
  <c r="CS345" i="10" s="1"/>
  <c r="AT240" i="10"/>
  <c r="AT364" i="10" s="1"/>
  <c r="DS240" i="10"/>
  <c r="DS242" i="10" s="1"/>
  <c r="CO240" i="10"/>
  <c r="CO364" i="10" s="1"/>
  <c r="P240" i="10"/>
  <c r="P242" i="10" s="1"/>
  <c r="BA240" i="10"/>
  <c r="BA345" i="10" s="1"/>
  <c r="E240" i="10"/>
  <c r="E364" i="10" s="1"/>
  <c r="Q240" i="10"/>
  <c r="Q345" i="10" s="1"/>
  <c r="BU240" i="10"/>
  <c r="BU242" i="10" s="1"/>
  <c r="AA240" i="10"/>
  <c r="AA345" i="10" s="1"/>
  <c r="AA349" i="10" s="1"/>
  <c r="AA355" i="10" s="1"/>
  <c r="BX240" i="10"/>
  <c r="BX242" i="10" s="1"/>
  <c r="CW240" i="10"/>
  <c r="CW345" i="10" s="1"/>
  <c r="CJ240" i="10"/>
  <c r="CJ345" i="10" s="1"/>
  <c r="CN240" i="10"/>
  <c r="CN364" i="10" s="1"/>
  <c r="AE240" i="10"/>
  <c r="AE242" i="10" s="1"/>
  <c r="CY240" i="10"/>
  <c r="CY364" i="10" s="1"/>
  <c r="DG240" i="10"/>
  <c r="DG364" i="10" s="1"/>
  <c r="H240" i="10"/>
  <c r="H345" i="10" s="1"/>
  <c r="H349" i="10" s="1"/>
  <c r="H355" i="10" s="1"/>
  <c r="CB240" i="10"/>
  <c r="CB345" i="10" s="1"/>
  <c r="CB349" i="10" s="1"/>
  <c r="CB355" i="10" s="1"/>
  <c r="N240" i="10"/>
  <c r="N242" i="10" s="1"/>
  <c r="J240" i="10"/>
  <c r="J364" i="10" s="1"/>
  <c r="CZ240" i="10"/>
  <c r="CZ242" i="10" s="1"/>
  <c r="CD240" i="10"/>
  <c r="CD345" i="10" s="1"/>
  <c r="CD349" i="10" s="1"/>
  <c r="CD355" i="10" s="1"/>
  <c r="CL240" i="10"/>
  <c r="CL345" i="10" s="1"/>
  <c r="CL349" i="10" s="1"/>
  <c r="CL355" i="10" s="1"/>
  <c r="DB240" i="10"/>
  <c r="DB345" i="10" s="1"/>
  <c r="DB349" i="10" s="1"/>
  <c r="DB355" i="10" s="1"/>
  <c r="BG240" i="10"/>
  <c r="BG345" i="10" s="1"/>
  <c r="BG349" i="10" s="1"/>
  <c r="BG355" i="10" s="1"/>
  <c r="L240" i="10"/>
  <c r="L242" i="10" s="1"/>
  <c r="CF240" i="10"/>
  <c r="CF364" i="10" s="1"/>
  <c r="DN240" i="10"/>
  <c r="DN364" i="10" s="1"/>
  <c r="CE240" i="10"/>
  <c r="CE364" i="10" s="1"/>
  <c r="AK240" i="10"/>
  <c r="AK345" i="10" s="1"/>
  <c r="AK349" i="10" s="1"/>
  <c r="AK355" i="10" s="1"/>
  <c r="AS240" i="10"/>
  <c r="AS364" i="10" s="1"/>
  <c r="BI240" i="10"/>
  <c r="BI242" i="10" s="1"/>
  <c r="BS240" i="10"/>
  <c r="BS364" i="10" s="1"/>
  <c r="X240" i="10"/>
  <c r="X364" i="10" s="1"/>
  <c r="CR240" i="10"/>
  <c r="CR345" i="10" s="1"/>
  <c r="CR349" i="10" s="1"/>
  <c r="CR355" i="10" s="1"/>
  <c r="CT240" i="10"/>
  <c r="CT364" i="10" s="1"/>
  <c r="DM240" i="10"/>
  <c r="DM364" i="10" s="1"/>
  <c r="I240" i="10"/>
  <c r="I242" i="10" s="1"/>
  <c r="BB240" i="10"/>
  <c r="BB364" i="10" s="1"/>
  <c r="AL240" i="10"/>
  <c r="AL345" i="10" s="1"/>
  <c r="AL349" i="10" s="1"/>
  <c r="AL355" i="10" s="1"/>
  <c r="V240" i="10"/>
  <c r="V242" i="10" s="1"/>
  <c r="Y240" i="10"/>
  <c r="Y242" i="10" s="1"/>
  <c r="DL240" i="10"/>
  <c r="DL242" i="10" s="1"/>
  <c r="BC240" i="10"/>
  <c r="BC345" i="10" s="1"/>
  <c r="CC240" i="10"/>
  <c r="CC242" i="10" s="1"/>
  <c r="O240" i="10"/>
  <c r="O364" i="10" s="1"/>
  <c r="DQ240" i="10"/>
  <c r="DQ364" i="10" s="1"/>
  <c r="F240" i="10"/>
  <c r="F242" i="10" s="1"/>
  <c r="DA240" i="10"/>
  <c r="DA242" i="10" s="1"/>
  <c r="DO240" i="10"/>
  <c r="DO364" i="10" s="1"/>
  <c r="AU240" i="10"/>
  <c r="AU364" i="10" s="1"/>
  <c r="CV240" i="10"/>
  <c r="CV345" i="10" s="1"/>
  <c r="DD240" i="10"/>
  <c r="DD364" i="10" s="1"/>
  <c r="DT240" i="10"/>
  <c r="DT364" i="10" s="1"/>
  <c r="BQ240" i="10"/>
  <c r="BQ364" i="10" s="1"/>
  <c r="CA240" i="10"/>
  <c r="CA242" i="10" s="1"/>
  <c r="AF240" i="10"/>
  <c r="AF345" i="10" s="1"/>
  <c r="BJ240" i="10"/>
  <c r="BJ242" i="10" s="1"/>
  <c r="DC240" i="10"/>
  <c r="DC242" i="10" s="1"/>
  <c r="DH240" i="10"/>
  <c r="DH364" i="10" s="1"/>
  <c r="DP240" i="10"/>
  <c r="DP364" i="10" s="1"/>
  <c r="BZ240" i="10"/>
  <c r="BZ364" i="10" s="1"/>
  <c r="BE240" i="10"/>
  <c r="BE345" i="10" s="1"/>
  <c r="BE349" i="10" s="1"/>
  <c r="BE355" i="10" s="1"/>
  <c r="AO240" i="10"/>
  <c r="AO242" i="10" s="1"/>
  <c r="CQ240" i="10"/>
  <c r="CQ345" i="10" s="1"/>
  <c r="CQ349" i="10" s="1"/>
  <c r="CQ355" i="10" s="1"/>
  <c r="S240" i="10"/>
  <c r="S242" i="10" s="1"/>
  <c r="BR240" i="10"/>
  <c r="BR345" i="10" s="1"/>
  <c r="BR349" i="10" s="1"/>
  <c r="BR355" i="10" s="1"/>
  <c r="CX240" i="10"/>
  <c r="CX242" i="10" s="1"/>
  <c r="AD240" i="10"/>
  <c r="AD345" i="10" s="1"/>
  <c r="AD349" i="10" s="1"/>
  <c r="AD355" i="10" s="1"/>
  <c r="AX240" i="10"/>
  <c r="AX345" i="10" s="1"/>
  <c r="AX349" i="10" s="1"/>
  <c r="AX355" i="10" s="1"/>
  <c r="DR240" i="10"/>
  <c r="DR364" i="10" s="1"/>
  <c r="BW240" i="10"/>
  <c r="BW242" i="10" s="1"/>
  <c r="AG240" i="10"/>
  <c r="AG364" i="10" s="1"/>
  <c r="AC240" i="10"/>
  <c r="AC364" i="10" s="1"/>
  <c r="R240" i="10"/>
  <c r="R345" i="10" s="1"/>
  <c r="R349" i="10" s="1"/>
  <c r="R355" i="10" s="1"/>
  <c r="Z240" i="10"/>
  <c r="Z364" i="10" s="1"/>
  <c r="AP240" i="10"/>
  <c r="AP242" i="10" s="1"/>
  <c r="DJ240" i="10"/>
  <c r="DJ364" i="10" s="1"/>
  <c r="BO240" i="10"/>
  <c r="BO242" i="10" s="1"/>
  <c r="T240" i="10"/>
  <c r="T345" i="10" s="1"/>
  <c r="AN240" i="10"/>
  <c r="AN242" i="10" s="1"/>
  <c r="G240" i="10"/>
  <c r="G242" i="10" s="1"/>
  <c r="AV240" i="10"/>
  <c r="AV345" i="10" s="1"/>
  <c r="AV349" i="10" s="1"/>
  <c r="AV355" i="10" s="1"/>
  <c r="BD240" i="10"/>
  <c r="BD364" i="10" s="1"/>
  <c r="BT240" i="10"/>
  <c r="BT364" i="10" s="1"/>
  <c r="DF240" i="10"/>
  <c r="DF364" i="10" s="1"/>
  <c r="CH240" i="10"/>
  <c r="CH345" i="10" s="1"/>
  <c r="CH349" i="10" s="1"/>
  <c r="CH355" i="10" s="1"/>
  <c r="AB240" i="10"/>
  <c r="AB364" i="10" s="1"/>
  <c r="BK240" i="10"/>
  <c r="BK345" i="10" s="1"/>
  <c r="BK349" i="10" s="1"/>
  <c r="BK355" i="10" s="1"/>
  <c r="CP240" i="10"/>
  <c r="CP242" i="10" s="1"/>
  <c r="W240" i="10"/>
  <c r="W242" i="10" s="1"/>
  <c r="BM240" i="10"/>
  <c r="BM364" i="10" s="1"/>
  <c r="AW240" i="10"/>
  <c r="AW242" i="10" s="1"/>
  <c r="BF240" i="10"/>
  <c r="BF242" i="10" s="1"/>
  <c r="K240" i="10"/>
  <c r="K364" i="10" s="1"/>
  <c r="AH240" i="10"/>
  <c r="AH345" i="10" s="1"/>
  <c r="AH349" i="10" s="1"/>
  <c r="AH355" i="10" s="1"/>
  <c r="AQ240" i="10"/>
  <c r="AQ242" i="10" s="1"/>
  <c r="CM240" i="10"/>
  <c r="CM242" i="10" s="1"/>
  <c r="CU240" i="10"/>
  <c r="CU364" i="10" s="1"/>
  <c r="DK240" i="10"/>
  <c r="DK364" i="10" s="1"/>
  <c r="BP240" i="10"/>
  <c r="BP242" i="10" s="1"/>
  <c r="M240" i="10"/>
  <c r="M364" i="10" s="1"/>
  <c r="V39" i="25"/>
  <c r="V40" i="25" s="1"/>
  <c r="BA39" i="25"/>
  <c r="BA40" i="25" s="1"/>
  <c r="CQ64" i="25"/>
  <c r="AD83" i="27"/>
  <c r="AD122" i="27" s="1"/>
  <c r="BS64" i="25"/>
  <c r="CQ83" i="27"/>
  <c r="CQ122" i="27" s="1"/>
  <c r="DT83" i="27"/>
  <c r="DT122" i="27" s="1"/>
  <c r="AF64" i="25"/>
  <c r="CR64" i="25"/>
  <c r="BB64" i="25"/>
  <c r="AP83" i="27"/>
  <c r="AP122" i="27" s="1"/>
  <c r="AD39" i="25"/>
  <c r="AD40" i="25" s="1"/>
  <c r="AF39" i="25"/>
  <c r="AF40" i="25" s="1"/>
  <c r="R175" i="10"/>
  <c r="R188" i="10"/>
  <c r="V150" i="10"/>
  <c r="V152" i="10" s="1"/>
  <c r="V158" i="10" s="1"/>
  <c r="Z150" i="10"/>
  <c r="Z152" i="10" s="1"/>
  <c r="Z158" i="10" s="1"/>
  <c r="AH175" i="10"/>
  <c r="AH188" i="10"/>
  <c r="AP150" i="10"/>
  <c r="AP152" i="10" s="1"/>
  <c r="AP158" i="10" s="1"/>
  <c r="AX175" i="10"/>
  <c r="AX188" i="10"/>
  <c r="BF150" i="10"/>
  <c r="BF152" i="10" s="1"/>
  <c r="BF158" i="10" s="1"/>
  <c r="BN175" i="10"/>
  <c r="BN188" i="10"/>
  <c r="BR150" i="10"/>
  <c r="BR152" i="10" s="1"/>
  <c r="BR158" i="10" s="1"/>
  <c r="CD188" i="10"/>
  <c r="CD175" i="10"/>
  <c r="CT188" i="10"/>
  <c r="CT175" i="10"/>
  <c r="CX150" i="10"/>
  <c r="CX152" i="10" s="1"/>
  <c r="CX158" i="10" s="1"/>
  <c r="DB150" i="10"/>
  <c r="DB152" i="10" s="1"/>
  <c r="DB158" i="10" s="1"/>
  <c r="DJ175" i="10"/>
  <c r="DJ188" i="10"/>
  <c r="DN150" i="10"/>
  <c r="DN152" i="10" s="1"/>
  <c r="DN158" i="10" s="1"/>
  <c r="K188" i="10"/>
  <c r="K175" i="10"/>
  <c r="AA175" i="10"/>
  <c r="AA188" i="10"/>
  <c r="AE150" i="10"/>
  <c r="AE152" i="10" s="1"/>
  <c r="AE158" i="10" s="1"/>
  <c r="AQ188" i="10"/>
  <c r="AQ175" i="10"/>
  <c r="AU150" i="10"/>
  <c r="AU152" i="10" s="1"/>
  <c r="AU158" i="10" s="1"/>
  <c r="AY150" i="10"/>
  <c r="AY152" i="10" s="1"/>
  <c r="AY158" i="10" s="1"/>
  <c r="BG188" i="10"/>
  <c r="BG175" i="10"/>
  <c r="BO150" i="10"/>
  <c r="BO152" i="10" s="1"/>
  <c r="BO158" i="10" s="1"/>
  <c r="BW188" i="10"/>
  <c r="BW175" i="10"/>
  <c r="CA150" i="10"/>
  <c r="CA152" i="10" s="1"/>
  <c r="CA158" i="10" s="1"/>
  <c r="CM175" i="10"/>
  <c r="CM188" i="10"/>
  <c r="CQ150" i="10"/>
  <c r="CQ152" i="10" s="1"/>
  <c r="CQ158" i="10" s="1"/>
  <c r="DC175" i="10"/>
  <c r="DC188" i="10"/>
  <c r="DG150" i="10"/>
  <c r="DG152" i="10" s="1"/>
  <c r="DG158" i="10" s="1"/>
  <c r="DK150" i="10"/>
  <c r="DK152" i="10" s="1"/>
  <c r="DK158" i="10" s="1"/>
  <c r="DS175" i="10"/>
  <c r="DS188" i="10"/>
  <c r="H150" i="10"/>
  <c r="H152" i="10" s="1"/>
  <c r="H158" i="10" s="1"/>
  <c r="T175" i="10"/>
  <c r="T188" i="10"/>
  <c r="AJ188" i="10"/>
  <c r="AJ175" i="10"/>
  <c r="AN150" i="10"/>
  <c r="AN152" i="10" s="1"/>
  <c r="AN158" i="10" s="1"/>
  <c r="AZ188" i="10"/>
  <c r="AZ175" i="10"/>
  <c r="BD150" i="10"/>
  <c r="BD152" i="10" s="1"/>
  <c r="BD158" i="10" s="1"/>
  <c r="BH150" i="10"/>
  <c r="BH152" i="10" s="1"/>
  <c r="BH158" i="10" s="1"/>
  <c r="BP188" i="10"/>
  <c r="BP175" i="10"/>
  <c r="BT150" i="10"/>
  <c r="BT152" i="10" s="1"/>
  <c r="BT158" i="10" s="1"/>
  <c r="BX150" i="10"/>
  <c r="BX152" i="10" s="1"/>
  <c r="BX158" i="10" s="1"/>
  <c r="CF188" i="10"/>
  <c r="CF175" i="10"/>
  <c r="CV175" i="10"/>
  <c r="CV188" i="10"/>
  <c r="DL175" i="10"/>
  <c r="DL188" i="10"/>
  <c r="DP150" i="10"/>
  <c r="DP152" i="10" s="1"/>
  <c r="DP158" i="10" s="1"/>
  <c r="E150" i="10"/>
  <c r="E152" i="10" s="1"/>
  <c r="Q188" i="10"/>
  <c r="Q175" i="10"/>
  <c r="Y150" i="10"/>
  <c r="Y152" i="10" s="1"/>
  <c r="Y158" i="10" s="1"/>
  <c r="AG175" i="10"/>
  <c r="AG188" i="10"/>
  <c r="AK150" i="10"/>
  <c r="AK152" i="10" s="1"/>
  <c r="AK158" i="10" s="1"/>
  <c r="AW175" i="10"/>
  <c r="AW188" i="10"/>
  <c r="BE150" i="10"/>
  <c r="BE152" i="10" s="1"/>
  <c r="BE158" i="10" s="1"/>
  <c r="BM188" i="10"/>
  <c r="BM175" i="10"/>
  <c r="CC175" i="10"/>
  <c r="CC188" i="10"/>
  <c r="CG150" i="10"/>
  <c r="CG152" i="10" s="1"/>
  <c r="CG158" i="10" s="1"/>
  <c r="CK150" i="10"/>
  <c r="CK152" i="10" s="1"/>
  <c r="CK158" i="10" s="1"/>
  <c r="CS175" i="10"/>
  <c r="CS188" i="10"/>
  <c r="CW150" i="10"/>
  <c r="CW152" i="10" s="1"/>
  <c r="CW158" i="10" s="1"/>
  <c r="DI175" i="10"/>
  <c r="DI188" i="10"/>
  <c r="DQ150" i="10"/>
  <c r="DQ152" i="10" s="1"/>
  <c r="DQ158" i="10" s="1"/>
  <c r="F150" i="10"/>
  <c r="F152" i="10" s="1"/>
  <c r="F158" i="10" s="1"/>
  <c r="N188" i="10"/>
  <c r="N175" i="10"/>
  <c r="R150" i="10"/>
  <c r="R152" i="10" s="1"/>
  <c r="R158" i="10" s="1"/>
  <c r="AD188" i="10"/>
  <c r="AD175" i="10"/>
  <c r="AH150" i="10"/>
  <c r="AH152" i="10" s="1"/>
  <c r="AH158" i="10" s="1"/>
  <c r="AL150" i="10"/>
  <c r="AL152" i="10" s="1"/>
  <c r="AL158" i="10" s="1"/>
  <c r="AT175" i="10"/>
  <c r="AT188" i="10"/>
  <c r="BB150" i="10"/>
  <c r="BB152" i="10" s="1"/>
  <c r="BB158" i="10" s="1"/>
  <c r="BJ175" i="10"/>
  <c r="BJ188" i="10"/>
  <c r="BZ188" i="10"/>
  <c r="BZ175" i="10"/>
  <c r="CH150" i="10"/>
  <c r="CH152" i="10" s="1"/>
  <c r="CH158" i="10" s="1"/>
  <c r="CP188" i="10"/>
  <c r="CP175" i="10"/>
  <c r="CT150" i="10"/>
  <c r="CT152" i="10" s="1"/>
  <c r="CT158" i="10" s="1"/>
  <c r="DF188" i="10"/>
  <c r="DF175" i="10"/>
  <c r="DJ150" i="10"/>
  <c r="DJ152" i="10" s="1"/>
  <c r="DJ158" i="10" s="1"/>
  <c r="G188" i="10"/>
  <c r="G175" i="10"/>
  <c r="K150" i="10"/>
  <c r="K152" i="10" s="1"/>
  <c r="K158" i="10" s="1"/>
  <c r="O150" i="10"/>
  <c r="O152" i="10" s="1"/>
  <c r="O158" i="10" s="1"/>
  <c r="W188" i="10"/>
  <c r="W175" i="10"/>
  <c r="AM175" i="10"/>
  <c r="AM188" i="10"/>
  <c r="AQ150" i="10"/>
  <c r="AQ152" i="10" s="1"/>
  <c r="AQ158" i="10" s="1"/>
  <c r="BC188" i="10"/>
  <c r="BC175" i="10"/>
  <c r="BG150" i="10"/>
  <c r="BG152" i="10" s="1"/>
  <c r="BG158" i="10" s="1"/>
  <c r="BK150" i="10"/>
  <c r="BK152" i="10" s="1"/>
  <c r="BK158" i="10" s="1"/>
  <c r="BS188" i="10"/>
  <c r="BS175" i="10"/>
  <c r="BW150" i="10"/>
  <c r="BW152" i="10" s="1"/>
  <c r="BW158" i="10" s="1"/>
  <c r="CI188" i="10"/>
  <c r="CI175" i="10"/>
  <c r="CM150" i="10"/>
  <c r="CM152" i="10" s="1"/>
  <c r="CM158" i="10" s="1"/>
  <c r="CY175" i="10"/>
  <c r="CY188" i="10"/>
  <c r="DO188" i="10"/>
  <c r="DO175" i="10"/>
  <c r="DS150" i="10"/>
  <c r="DS152" i="10" s="1"/>
  <c r="DS158" i="10" s="1"/>
  <c r="P175" i="10"/>
  <c r="P188" i="10"/>
  <c r="T150" i="10"/>
  <c r="T152" i="10" s="1"/>
  <c r="T158" i="10" s="1"/>
  <c r="X150" i="10"/>
  <c r="X152" i="10" s="1"/>
  <c r="X158" i="10" s="1"/>
  <c r="AF175" i="10"/>
  <c r="AF188" i="10"/>
  <c r="AV175" i="10"/>
  <c r="AV188" i="10"/>
  <c r="AZ150" i="10"/>
  <c r="AZ152" i="10" s="1"/>
  <c r="AZ158" i="10" s="1"/>
  <c r="BL188" i="10"/>
  <c r="BL175" i="10"/>
  <c r="CB188" i="10"/>
  <c r="CB175" i="10"/>
  <c r="CJ150" i="10"/>
  <c r="CJ152" i="10" s="1"/>
  <c r="CJ158" i="10" s="1"/>
  <c r="CR175" i="10"/>
  <c r="CR188" i="10"/>
  <c r="CZ150" i="10"/>
  <c r="CZ152" i="10" s="1"/>
  <c r="CZ158" i="10" s="1"/>
  <c r="DH188" i="10"/>
  <c r="DH175" i="10"/>
  <c r="M175" i="10"/>
  <c r="M188" i="10"/>
  <c r="U150" i="10"/>
  <c r="U152" i="10" s="1"/>
  <c r="U158" i="10" s="1"/>
  <c r="AC175" i="10"/>
  <c r="AC188" i="10"/>
  <c r="AS188" i="10"/>
  <c r="AS175" i="10"/>
  <c r="AW150" i="10"/>
  <c r="AW152" i="10" s="1"/>
  <c r="AW158" i="10" s="1"/>
  <c r="BA150" i="10"/>
  <c r="BA152" i="10" s="1"/>
  <c r="BA158" i="10" s="1"/>
  <c r="BI188" i="10"/>
  <c r="BI175" i="10"/>
  <c r="BM150" i="10"/>
  <c r="BM152" i="10" s="1"/>
  <c r="BM158" i="10" s="1"/>
  <c r="BQ150" i="10"/>
  <c r="BQ152" i="10" s="1"/>
  <c r="BQ158" i="10" s="1"/>
  <c r="BY175" i="10"/>
  <c r="BY188" i="10"/>
  <c r="CC150" i="10"/>
  <c r="CC152" i="10" s="1"/>
  <c r="CC158" i="10" s="1"/>
  <c r="CO175" i="10"/>
  <c r="CO188" i="10"/>
  <c r="DE175" i="10"/>
  <c r="DE188" i="10"/>
  <c r="DI150" i="10"/>
  <c r="DI152" i="10" s="1"/>
  <c r="DI158" i="10" s="1"/>
  <c r="DM150" i="10"/>
  <c r="DM152" i="10" s="1"/>
  <c r="DM158" i="10" s="1"/>
  <c r="D34" i="10"/>
  <c r="D175" i="10" s="1"/>
  <c r="DU175" i="10"/>
  <c r="DU188" i="10"/>
  <c r="CG242" i="10"/>
  <c r="CG364" i="10"/>
  <c r="CG345" i="10"/>
  <c r="CG349" i="10" s="1"/>
  <c r="CG355" i="10" s="1"/>
  <c r="J175" i="10"/>
  <c r="J188" i="10"/>
  <c r="N150" i="10"/>
  <c r="N152" i="10" s="1"/>
  <c r="N158" i="10" s="1"/>
  <c r="Z175" i="10"/>
  <c r="Z188" i="10"/>
  <c r="AP188" i="10"/>
  <c r="AP175" i="10"/>
  <c r="AT150" i="10"/>
  <c r="AT152" i="10" s="1"/>
  <c r="AT158" i="10" s="1"/>
  <c r="AX150" i="10"/>
  <c r="AX152" i="10" s="1"/>
  <c r="AX158" i="10" s="1"/>
  <c r="BF188" i="10"/>
  <c r="BF175" i="10"/>
  <c r="BJ150" i="10"/>
  <c r="BJ152" i="10" s="1"/>
  <c r="BJ158" i="10" s="1"/>
  <c r="BN150" i="10"/>
  <c r="BN152" i="10" s="1"/>
  <c r="BN158" i="10" s="1"/>
  <c r="BV188" i="10"/>
  <c r="BV175" i="10"/>
  <c r="BZ150" i="10"/>
  <c r="BZ152" i="10" s="1"/>
  <c r="BZ158" i="10" s="1"/>
  <c r="CD150" i="10"/>
  <c r="CD152" i="10" s="1"/>
  <c r="CD158" i="10" s="1"/>
  <c r="CL188" i="10"/>
  <c r="CL175" i="10"/>
  <c r="CP150" i="10"/>
  <c r="CP152" i="10" s="1"/>
  <c r="CP158" i="10" s="1"/>
  <c r="DB188" i="10"/>
  <c r="DB175" i="10"/>
  <c r="DR188" i="10"/>
  <c r="DR175" i="10"/>
  <c r="S175" i="10"/>
  <c r="S188" i="10"/>
  <c r="W150" i="10"/>
  <c r="W152" i="10" s="1"/>
  <c r="W158" i="10" s="1"/>
  <c r="AA150" i="10"/>
  <c r="AA152" i="10" s="1"/>
  <c r="AA158" i="10" s="1"/>
  <c r="AI175" i="10"/>
  <c r="AI188" i="10"/>
  <c r="AM150" i="10"/>
  <c r="AM152" i="10" s="1"/>
  <c r="AM158" i="10" s="1"/>
  <c r="AY175" i="10"/>
  <c r="AY188" i="10"/>
  <c r="BC150" i="10"/>
  <c r="BC152" i="10" s="1"/>
  <c r="BC158" i="10" s="1"/>
  <c r="BO175" i="10"/>
  <c r="BO188" i="10"/>
  <c r="BS150" i="10"/>
  <c r="BS152" i="10" s="1"/>
  <c r="BS158" i="10" s="1"/>
  <c r="CE188" i="10"/>
  <c r="CE175" i="10"/>
  <c r="CU175" i="10"/>
  <c r="CU188" i="10"/>
  <c r="DK188" i="10"/>
  <c r="DK175" i="10"/>
  <c r="DO150" i="10"/>
  <c r="DO152" i="10" s="1"/>
  <c r="DO158" i="10" s="1"/>
  <c r="L188" i="10"/>
  <c r="L175" i="10"/>
  <c r="P150" i="10"/>
  <c r="P152" i="10" s="1"/>
  <c r="P158" i="10" s="1"/>
  <c r="AB175" i="10"/>
  <c r="AB188" i="10"/>
  <c r="AF150" i="10"/>
  <c r="AF152" i="10" s="1"/>
  <c r="AF158" i="10" s="1"/>
  <c r="AJ150" i="10"/>
  <c r="AJ152" i="10" s="1"/>
  <c r="AJ158" i="10" s="1"/>
  <c r="AR175" i="10"/>
  <c r="AR188" i="10"/>
  <c r="AV150" i="10"/>
  <c r="AV152" i="10" s="1"/>
  <c r="AV158" i="10" s="1"/>
  <c r="BH175" i="10"/>
  <c r="BH188" i="10"/>
  <c r="BP150" i="10"/>
  <c r="BP152" i="10" s="1"/>
  <c r="BP158" i="10" s="1"/>
  <c r="BX188" i="10"/>
  <c r="BX175" i="10"/>
  <c r="CF150" i="10"/>
  <c r="CF152" i="10" s="1"/>
  <c r="CF158" i="10" s="1"/>
  <c r="CN188" i="10"/>
  <c r="CN175" i="10"/>
  <c r="CV150" i="10"/>
  <c r="CV152" i="10" s="1"/>
  <c r="CV158" i="10" s="1"/>
  <c r="DD175" i="10"/>
  <c r="DD188" i="10"/>
  <c r="DL150" i="10"/>
  <c r="DL152" i="10" s="1"/>
  <c r="DL158" i="10" s="1"/>
  <c r="DT188" i="10"/>
  <c r="DT175" i="10"/>
  <c r="B118" i="10"/>
  <c r="E118" i="10" s="1"/>
  <c r="E50" i="2" s="1"/>
  <c r="D148" i="10"/>
  <c r="B123" i="10"/>
  <c r="E123" i="10" s="1"/>
  <c r="E67" i="2" s="1"/>
  <c r="D166" i="10"/>
  <c r="I188" i="10"/>
  <c r="I175" i="10"/>
  <c r="Q150" i="10"/>
  <c r="Q152" i="10" s="1"/>
  <c r="Q158" i="10" s="1"/>
  <c r="Y188" i="10"/>
  <c r="Y175" i="10"/>
  <c r="AG150" i="10"/>
  <c r="AG152" i="10" s="1"/>
  <c r="AG158" i="10" s="1"/>
  <c r="AO188" i="10"/>
  <c r="AO175" i="10"/>
  <c r="BE188" i="10"/>
  <c r="BE175" i="10"/>
  <c r="BI150" i="10"/>
  <c r="BI152" i="10" s="1"/>
  <c r="BI158" i="10" s="1"/>
  <c r="BU175" i="10"/>
  <c r="BU188" i="10"/>
  <c r="BY150" i="10"/>
  <c r="BY152" i="10" s="1"/>
  <c r="BY158" i="10" s="1"/>
  <c r="CK188" i="10"/>
  <c r="CK175" i="10"/>
  <c r="CS150" i="10"/>
  <c r="CS152" i="10" s="1"/>
  <c r="CS158" i="10" s="1"/>
  <c r="DA188" i="10"/>
  <c r="DA175" i="10"/>
  <c r="DE150" i="10"/>
  <c r="DE152" i="10" s="1"/>
  <c r="DE158" i="10" s="1"/>
  <c r="DQ188" i="10"/>
  <c r="DQ175" i="10"/>
  <c r="F175" i="10"/>
  <c r="F188" i="10"/>
  <c r="J150" i="10"/>
  <c r="J152" i="10" s="1"/>
  <c r="J158" i="10" s="1"/>
  <c r="V175" i="10"/>
  <c r="V188" i="10"/>
  <c r="AD150" i="10"/>
  <c r="AD152" i="10" s="1"/>
  <c r="AD158" i="10" s="1"/>
  <c r="AL175" i="10"/>
  <c r="AL188" i="10"/>
  <c r="BB188" i="10"/>
  <c r="BB175" i="10"/>
  <c r="BR188" i="10"/>
  <c r="BR175" i="10"/>
  <c r="CH188" i="10"/>
  <c r="CH175" i="10"/>
  <c r="CL150" i="10"/>
  <c r="CL152" i="10" s="1"/>
  <c r="CL158" i="10" s="1"/>
  <c r="CX175" i="10"/>
  <c r="CX188" i="10"/>
  <c r="DF150" i="10"/>
  <c r="DF152" i="10" s="1"/>
  <c r="DF158" i="10" s="1"/>
  <c r="DN188" i="10"/>
  <c r="DN175" i="10"/>
  <c r="DR150" i="10"/>
  <c r="DR152" i="10" s="1"/>
  <c r="DR158" i="10" s="1"/>
  <c r="G150" i="10"/>
  <c r="G152" i="10" s="1"/>
  <c r="G158" i="10" s="1"/>
  <c r="O175" i="10"/>
  <c r="O188" i="10"/>
  <c r="S150" i="10"/>
  <c r="S152" i="10" s="1"/>
  <c r="S158" i="10" s="1"/>
  <c r="AE175" i="10"/>
  <c r="AE188" i="10"/>
  <c r="AU188" i="10"/>
  <c r="AU175" i="10"/>
  <c r="BK188" i="10"/>
  <c r="BK175" i="10"/>
  <c r="CA188" i="10"/>
  <c r="CA175" i="10"/>
  <c r="CE150" i="10"/>
  <c r="CE152" i="10" s="1"/>
  <c r="CE158" i="10" s="1"/>
  <c r="CI150" i="10"/>
  <c r="CI152" i="10" s="1"/>
  <c r="CI158" i="10" s="1"/>
  <c r="CQ188" i="10"/>
  <c r="CQ175" i="10"/>
  <c r="CU150" i="10"/>
  <c r="CU152" i="10" s="1"/>
  <c r="CU158" i="10" s="1"/>
  <c r="CY150" i="10"/>
  <c r="CY152" i="10" s="1"/>
  <c r="CY158" i="10" s="1"/>
  <c r="DG188" i="10"/>
  <c r="DG175" i="10"/>
  <c r="H175" i="10"/>
  <c r="H188" i="10"/>
  <c r="L150" i="10"/>
  <c r="L152" i="10" s="1"/>
  <c r="L158" i="10" s="1"/>
  <c r="X188" i="10"/>
  <c r="X175" i="10"/>
  <c r="AB150" i="10"/>
  <c r="AB152" i="10" s="1"/>
  <c r="AB158" i="10" s="1"/>
  <c r="AN188" i="10"/>
  <c r="AN175" i="10"/>
  <c r="AR150" i="10"/>
  <c r="AR152" i="10" s="1"/>
  <c r="AR158" i="10" s="1"/>
  <c r="BD188" i="10"/>
  <c r="BD175" i="10"/>
  <c r="BL150" i="10"/>
  <c r="BL152" i="10" s="1"/>
  <c r="BL158" i="10" s="1"/>
  <c r="BT175" i="10"/>
  <c r="BT188" i="10"/>
  <c r="CB150" i="10"/>
  <c r="CB152" i="10" s="1"/>
  <c r="CB158" i="10" s="1"/>
  <c r="CJ175" i="10"/>
  <c r="CJ188" i="10"/>
  <c r="CN150" i="10"/>
  <c r="CN152" i="10" s="1"/>
  <c r="CN158" i="10" s="1"/>
  <c r="CZ188" i="10"/>
  <c r="CZ175" i="10"/>
  <c r="DH150" i="10"/>
  <c r="DH152" i="10" s="1"/>
  <c r="DH158" i="10" s="1"/>
  <c r="DP188" i="10"/>
  <c r="DP175" i="10"/>
  <c r="DT150" i="10"/>
  <c r="DT152" i="10" s="1"/>
  <c r="DT158" i="10" s="1"/>
  <c r="E188" i="10"/>
  <c r="E175" i="10"/>
  <c r="I150" i="10"/>
  <c r="I152" i="10" s="1"/>
  <c r="I158" i="10" s="1"/>
  <c r="M150" i="10"/>
  <c r="M152" i="10" s="1"/>
  <c r="M158" i="10" s="1"/>
  <c r="U175" i="10"/>
  <c r="U188" i="10"/>
  <c r="AC150" i="10"/>
  <c r="AC152" i="10" s="1"/>
  <c r="AC158" i="10" s="1"/>
  <c r="AK175" i="10"/>
  <c r="AK188" i="10"/>
  <c r="AO150" i="10"/>
  <c r="AO152" i="10" s="1"/>
  <c r="AO158" i="10" s="1"/>
  <c r="AS150" i="10"/>
  <c r="AS152" i="10" s="1"/>
  <c r="AS158" i="10" s="1"/>
  <c r="BA188" i="10"/>
  <c r="BA175" i="10"/>
  <c r="BQ175" i="10"/>
  <c r="BQ188" i="10"/>
  <c r="BU150" i="10"/>
  <c r="BU152" i="10" s="1"/>
  <c r="BU158" i="10" s="1"/>
  <c r="CG175" i="10"/>
  <c r="CG188" i="10"/>
  <c r="CO150" i="10"/>
  <c r="CO152" i="10" s="1"/>
  <c r="CO158" i="10" s="1"/>
  <c r="CW188" i="10"/>
  <c r="CW175" i="10"/>
  <c r="DA150" i="10"/>
  <c r="DA152" i="10" s="1"/>
  <c r="DA158" i="10" s="1"/>
  <c r="DM175" i="10"/>
  <c r="DM188" i="10"/>
  <c r="DU150" i="10"/>
  <c r="DU152" i="10" s="1"/>
  <c r="DU158" i="10" s="1"/>
  <c r="BB83" i="27"/>
  <c r="CG145" i="27"/>
  <c r="BW145" i="27"/>
  <c r="X83" i="27"/>
  <c r="X122" i="27" s="1"/>
  <c r="U77" i="25"/>
  <c r="U83" i="25" s="1"/>
  <c r="U84" i="25" s="1"/>
  <c r="AP39" i="25"/>
  <c r="AP40" i="25" s="1"/>
  <c r="X39" i="25"/>
  <c r="X40" i="25" s="1"/>
  <c r="J67" i="25"/>
  <c r="J68" i="25" s="1"/>
  <c r="AR105" i="27"/>
  <c r="AR142" i="27"/>
  <c r="AR146" i="27" s="1"/>
  <c r="CO39" i="25"/>
  <c r="CO40" i="25" s="1"/>
  <c r="L67" i="25"/>
  <c r="L68" i="25" s="1"/>
  <c r="F81" i="36"/>
  <c r="F10" i="36" s="1"/>
  <c r="D78" i="36"/>
  <c r="G79" i="36"/>
  <c r="H75" i="36" s="1"/>
  <c r="BT64" i="25"/>
  <c r="BT83" i="27"/>
  <c r="BT122" i="27" s="1"/>
  <c r="BW145" i="25"/>
  <c r="BW14" i="26" s="1"/>
  <c r="AG133" i="25"/>
  <c r="AG134" i="25" s="1"/>
  <c r="F28" i="36"/>
  <c r="AD133" i="25"/>
  <c r="AD134" i="25" s="1"/>
  <c r="G37" i="36"/>
  <c r="H37" i="36" s="1"/>
  <c r="I37" i="36" s="1"/>
  <c r="J37" i="36" s="1"/>
  <c r="K37" i="36" s="1"/>
  <c r="L37" i="36" s="1"/>
  <c r="M37" i="36" s="1"/>
  <c r="N37" i="36" s="1"/>
  <c r="O37" i="36" s="1"/>
  <c r="P37" i="36" s="1"/>
  <c r="Q37" i="36" s="1"/>
  <c r="R37" i="36" s="1"/>
  <c r="S37" i="36" s="1"/>
  <c r="T37" i="36" s="1"/>
  <c r="U37" i="36" s="1"/>
  <c r="V37" i="36" s="1"/>
  <c r="W37" i="36" s="1"/>
  <c r="X37" i="36" s="1"/>
  <c r="AC83" i="25"/>
  <c r="AC84" i="25" s="1"/>
  <c r="CO64" i="25"/>
  <c r="AI67" i="25"/>
  <c r="AI68" i="25" s="1"/>
  <c r="E43" i="36"/>
  <c r="D36" i="36"/>
  <c r="E44" i="36"/>
  <c r="F25" i="36"/>
  <c r="F26" i="36" s="1"/>
  <c r="G24" i="36"/>
  <c r="AS13" i="29"/>
  <c r="AS72" i="29" s="1"/>
  <c r="V13" i="29"/>
  <c r="Y10" i="29"/>
  <c r="Y7" i="26" s="1"/>
  <c r="Y9" i="26" s="1"/>
  <c r="I65" i="25"/>
  <c r="I10" i="29"/>
  <c r="I7" i="26" s="1"/>
  <c r="I9" i="26" s="1"/>
  <c r="I13" i="29"/>
  <c r="I72" i="29" s="1"/>
  <c r="AU133" i="25"/>
  <c r="AU134" i="25" s="1"/>
  <c r="U10" i="29"/>
  <c r="U7" i="26" s="1"/>
  <c r="U9" i="26" s="1"/>
  <c r="AO13" i="29"/>
  <c r="AO72" i="29" s="1"/>
  <c r="AM10" i="29"/>
  <c r="AM7" i="26" s="1"/>
  <c r="AM9" i="26" s="1"/>
  <c r="Q53" i="25"/>
  <c r="Q54" i="25" s="1"/>
  <c r="Q77" i="25"/>
  <c r="Y13" i="29"/>
  <c r="Y72" i="29" s="1"/>
  <c r="AQ10" i="29"/>
  <c r="AQ7" i="26" s="1"/>
  <c r="AQ9" i="26" s="1"/>
  <c r="AL13" i="29"/>
  <c r="AL72" i="29" s="1"/>
  <c r="AF13" i="29"/>
  <c r="O77" i="25"/>
  <c r="O83" i="25" s="1"/>
  <c r="O84" i="25" s="1"/>
  <c r="S133" i="25"/>
  <c r="S134" i="25" s="1"/>
  <c r="AN10" i="29"/>
  <c r="AN7" i="26" s="1"/>
  <c r="AN9" i="26" s="1"/>
  <c r="S13" i="29"/>
  <c r="AB10" i="29"/>
  <c r="AB7" i="26" s="1"/>
  <c r="AB9" i="26" s="1"/>
  <c r="AV53" i="25"/>
  <c r="AV54" i="25" s="1"/>
  <c r="AN13" i="29"/>
  <c r="S10" i="29"/>
  <c r="S7" i="26" s="1"/>
  <c r="S9" i="26" s="1"/>
  <c r="AB13" i="29"/>
  <c r="AF10" i="29"/>
  <c r="AF7" i="26" s="1"/>
  <c r="AF9" i="26" s="1"/>
  <c r="AQ13" i="29"/>
  <c r="AS10" i="29"/>
  <c r="AS7" i="26" s="1"/>
  <c r="AS9" i="26" s="1"/>
  <c r="AO10" i="29"/>
  <c r="AO7" i="26" s="1"/>
  <c r="AO9" i="26" s="1"/>
  <c r="V10" i="29"/>
  <c r="V7" i="26" s="1"/>
  <c r="V9" i="26" s="1"/>
  <c r="AL10" i="29"/>
  <c r="AL7" i="26" s="1"/>
  <c r="AL9" i="26" s="1"/>
  <c r="U13" i="29"/>
  <c r="AM13" i="29"/>
  <c r="L118" i="27"/>
  <c r="L85" i="27"/>
  <c r="N118" i="27"/>
  <c r="N85" i="27"/>
  <c r="K85" i="27"/>
  <c r="K118" i="27"/>
  <c r="AI85" i="27"/>
  <c r="AI118" i="27"/>
  <c r="AK65" i="25"/>
  <c r="AD65" i="25"/>
  <c r="AD67" i="25" s="1"/>
  <c r="AD68" i="25" s="1"/>
  <c r="AP65" i="25"/>
  <c r="AP67" i="25" s="1"/>
  <c r="AP68" i="25" s="1"/>
  <c r="X65" i="25"/>
  <c r="X67" i="25" s="1"/>
  <c r="X68" i="25" s="1"/>
  <c r="AV13" i="29"/>
  <c r="AV116" i="25"/>
  <c r="AV148" i="25" s="1"/>
  <c r="AV8" i="26"/>
  <c r="O9" i="29"/>
  <c r="O116" i="25" s="1"/>
  <c r="O37" i="25"/>
  <c r="O79" i="27" s="1"/>
  <c r="AJ65" i="25"/>
  <c r="P65" i="25"/>
  <c r="W65" i="25"/>
  <c r="Z65" i="25"/>
  <c r="Z84" i="27"/>
  <c r="R65" i="25"/>
  <c r="AG65" i="25"/>
  <c r="AG67" i="25" s="1"/>
  <c r="AG68" i="25" s="1"/>
  <c r="AR65" i="25"/>
  <c r="AR67" i="25" s="1"/>
  <c r="AR68" i="25" s="1"/>
  <c r="Q65" i="25"/>
  <c r="AE65" i="25"/>
  <c r="AE67" i="25" s="1"/>
  <c r="AE68" i="25" s="1"/>
  <c r="AU72" i="29"/>
  <c r="AH65" i="25"/>
  <c r="AC65" i="25"/>
  <c r="AC84" i="27"/>
  <c r="AA65" i="25"/>
  <c r="AT65" i="25"/>
  <c r="T65" i="25"/>
  <c r="T67" i="25" s="1"/>
  <c r="T68" i="25" s="1"/>
  <c r="J85" i="27"/>
  <c r="J118" i="27"/>
  <c r="M118" i="27"/>
  <c r="M85" i="27"/>
  <c r="Z13" i="29"/>
  <c r="AK13" i="29"/>
  <c r="R13" i="29"/>
  <c r="AG13" i="29"/>
  <c r="AR10" i="29"/>
  <c r="AR7" i="26" s="1"/>
  <c r="AR9" i="26" s="1"/>
  <c r="Q13" i="29"/>
  <c r="AD10" i="29"/>
  <c r="AD7" i="26" s="1"/>
  <c r="AD9" i="26" s="1"/>
  <c r="AP10" i="29"/>
  <c r="AP7" i="26" s="1"/>
  <c r="AP9" i="26" s="1"/>
  <c r="X13" i="29"/>
  <c r="AE10" i="29"/>
  <c r="AE7" i="26" s="1"/>
  <c r="AE9" i="26" s="1"/>
  <c r="AV10" i="29"/>
  <c r="AV7" i="26" s="1"/>
  <c r="AU10" i="29"/>
  <c r="AU7" i="26" s="1"/>
  <c r="AU8" i="26"/>
  <c r="AU116" i="25"/>
  <c r="AU148" i="25" s="1"/>
  <c r="AB65" i="25"/>
  <c r="N9" i="26"/>
  <c r="AF65" i="25"/>
  <c r="AF84" i="27"/>
  <c r="AS65" i="25"/>
  <c r="AL65" i="25"/>
  <c r="AL84" i="27"/>
  <c r="U84" i="27"/>
  <c r="U65" i="25"/>
  <c r="AH10" i="29"/>
  <c r="AH7" i="26" s="1"/>
  <c r="AH9" i="26" s="1"/>
  <c r="AJ10" i="29"/>
  <c r="AJ7" i="26" s="1"/>
  <c r="AJ9" i="26" s="1"/>
  <c r="AC10" i="29"/>
  <c r="AC7" i="26" s="1"/>
  <c r="AC9" i="26" s="1"/>
  <c r="AA13" i="29"/>
  <c r="P13" i="29"/>
  <c r="W10" i="29"/>
  <c r="W7" i="26" s="1"/>
  <c r="W9" i="26" s="1"/>
  <c r="AT10" i="29"/>
  <c r="AT7" i="26" s="1"/>
  <c r="AT9" i="26" s="1"/>
  <c r="T10" i="29"/>
  <c r="T7" i="26" s="1"/>
  <c r="T9" i="26" s="1"/>
  <c r="P160" i="25"/>
  <c r="P167" i="25" s="1"/>
  <c r="P168" i="25" s="1"/>
  <c r="Z10" i="29"/>
  <c r="Z7" i="26" s="1"/>
  <c r="Z9" i="26" s="1"/>
  <c r="AK10" i="29"/>
  <c r="AK7" i="26" s="1"/>
  <c r="AK9" i="26" s="1"/>
  <c r="R10" i="29"/>
  <c r="R7" i="26" s="1"/>
  <c r="R9" i="26" s="1"/>
  <c r="AG10" i="29"/>
  <c r="AG7" i="26" s="1"/>
  <c r="AG9" i="26" s="1"/>
  <c r="AR13" i="29"/>
  <c r="Q10" i="29"/>
  <c r="Q7" i="26" s="1"/>
  <c r="Q9" i="26" s="1"/>
  <c r="AD13" i="29"/>
  <c r="AP13" i="29"/>
  <c r="X10" i="29"/>
  <c r="X7" i="26" s="1"/>
  <c r="X9" i="26" s="1"/>
  <c r="AE13" i="29"/>
  <c r="AV65" i="25"/>
  <c r="AU65" i="25"/>
  <c r="AN65" i="25"/>
  <c r="S65" i="25"/>
  <c r="Y65" i="25"/>
  <c r="AI72" i="29"/>
  <c r="AQ65" i="25"/>
  <c r="AO65" i="25"/>
  <c r="AO67" i="25" s="1"/>
  <c r="AO68" i="25" s="1"/>
  <c r="V65" i="25"/>
  <c r="V84" i="27"/>
  <c r="AM65" i="25"/>
  <c r="AH13" i="29"/>
  <c r="AJ13" i="29"/>
  <c r="AC13" i="29"/>
  <c r="AA10" i="29"/>
  <c r="AA7" i="26" s="1"/>
  <c r="AA9" i="26" s="1"/>
  <c r="P10" i="29"/>
  <c r="P7" i="26" s="1"/>
  <c r="P9" i="26" s="1"/>
  <c r="W13" i="29"/>
  <c r="AT13" i="29"/>
  <c r="T13" i="29"/>
  <c r="AA77" i="25"/>
  <c r="AA83" i="25" s="1"/>
  <c r="AA84" i="25" s="1"/>
  <c r="AA53" i="25"/>
  <c r="AA54" i="25" s="1"/>
  <c r="AA105" i="27"/>
  <c r="AA142" i="27"/>
  <c r="AR77" i="25"/>
  <c r="AR83" i="25" s="1"/>
  <c r="AR84" i="25" s="1"/>
  <c r="AR53" i="25"/>
  <c r="AR54" i="25" s="1"/>
  <c r="AC160" i="25"/>
  <c r="AC167" i="25" s="1"/>
  <c r="AC168" i="25" s="1"/>
  <c r="AC133" i="25"/>
  <c r="AC134" i="25" s="1"/>
  <c r="X133" i="25"/>
  <c r="X134" i="25" s="1"/>
  <c r="AM53" i="25"/>
  <c r="AM54" i="25" s="1"/>
  <c r="AM77" i="25"/>
  <c r="AM83" i="25" s="1"/>
  <c r="AM84" i="25" s="1"/>
  <c r="V77" i="25"/>
  <c r="V83" i="25" s="1"/>
  <c r="V84" i="25" s="1"/>
  <c r="V53" i="25"/>
  <c r="V54" i="25" s="1"/>
  <c r="AT53" i="25"/>
  <c r="AT54" i="25" s="1"/>
  <c r="AJ77" i="25"/>
  <c r="AJ83" i="25" s="1"/>
  <c r="AJ84" i="25" s="1"/>
  <c r="N160" i="25"/>
  <c r="N167" i="25" s="1"/>
  <c r="N168" i="25" s="1"/>
  <c r="N133" i="25"/>
  <c r="N134" i="25" s="1"/>
  <c r="AE160" i="25"/>
  <c r="AE167" i="25" s="1"/>
  <c r="AE168" i="25" s="1"/>
  <c r="AE133" i="25"/>
  <c r="AE134" i="25" s="1"/>
  <c r="S105" i="27"/>
  <c r="S142" i="27"/>
  <c r="S146" i="27" s="1"/>
  <c r="Y160" i="25"/>
  <c r="Y167" i="25" s="1"/>
  <c r="Y168" i="25" s="1"/>
  <c r="Y133" i="25"/>
  <c r="Y134" i="25" s="1"/>
  <c r="AF77" i="25"/>
  <c r="AF83" i="25" s="1"/>
  <c r="AF84" i="25" s="1"/>
  <c r="AF53" i="25"/>
  <c r="AF54" i="25" s="1"/>
  <c r="AS53" i="25"/>
  <c r="AS54" i="25" s="1"/>
  <c r="AS77" i="25"/>
  <c r="AL133" i="25"/>
  <c r="AL134" i="25" s="1"/>
  <c r="AL160" i="25"/>
  <c r="AL167" i="25" s="1"/>
  <c r="AL168" i="25" s="1"/>
  <c r="W160" i="25"/>
  <c r="W167" i="25" s="1"/>
  <c r="W168" i="25" s="1"/>
  <c r="W133" i="25"/>
  <c r="W134" i="25" s="1"/>
  <c r="AK133" i="25"/>
  <c r="AK134" i="25" s="1"/>
  <c r="AK160" i="25"/>
  <c r="AK167" i="25" s="1"/>
  <c r="AK168" i="25" s="1"/>
  <c r="AP53" i="25"/>
  <c r="AP54" i="25" s="1"/>
  <c r="AP77" i="25"/>
  <c r="AP83" i="25" s="1"/>
  <c r="AP84" i="25" s="1"/>
  <c r="Y77" i="25"/>
  <c r="Y83" i="25" s="1"/>
  <c r="Y84" i="25" s="1"/>
  <c r="Y53" i="25"/>
  <c r="Y54" i="25" s="1"/>
  <c r="AF160" i="25"/>
  <c r="AF167" i="25" s="1"/>
  <c r="AF168" i="25" s="1"/>
  <c r="AF133" i="25"/>
  <c r="AF134" i="25" s="1"/>
  <c r="AS160" i="25"/>
  <c r="AS167" i="25" s="1"/>
  <c r="AS168" i="25" s="1"/>
  <c r="AS133" i="25"/>
  <c r="AS134" i="25" s="1"/>
  <c r="AH53" i="25"/>
  <c r="AH54" i="25" s="1"/>
  <c r="AH77" i="25"/>
  <c r="T77" i="25"/>
  <c r="T83" i="25" s="1"/>
  <c r="T84" i="25" s="1"/>
  <c r="T53" i="25"/>
  <c r="T54" i="25" s="1"/>
  <c r="AK53" i="25"/>
  <c r="AK54" i="25" s="1"/>
  <c r="AK77" i="25"/>
  <c r="AK83" i="25" s="1"/>
  <c r="AK84" i="25" s="1"/>
  <c r="AP160" i="25"/>
  <c r="AP167" i="25" s="1"/>
  <c r="AP168" i="25" s="1"/>
  <c r="AP133" i="25"/>
  <c r="AP134" i="25" s="1"/>
  <c r="AN77" i="25"/>
  <c r="AN83" i="25" s="1"/>
  <c r="AN84" i="25" s="1"/>
  <c r="AN53" i="25"/>
  <c r="AN54" i="25" s="1"/>
  <c r="AB77" i="25"/>
  <c r="AB53" i="25"/>
  <c r="AB54" i="25" s="1"/>
  <c r="AQ53" i="25"/>
  <c r="AQ54" i="25" s="1"/>
  <c r="AQ77" i="25"/>
  <c r="AQ83" i="25" s="1"/>
  <c r="AQ84" i="25" s="1"/>
  <c r="AO77" i="25"/>
  <c r="AO83" i="25" s="1"/>
  <c r="AO84" i="25" s="1"/>
  <c r="AO53" i="25"/>
  <c r="AO54" i="25" s="1"/>
  <c r="AH133" i="25"/>
  <c r="AH134" i="25" s="1"/>
  <c r="AH160" i="25"/>
  <c r="AH167" i="25" s="1"/>
  <c r="AH168" i="25" s="1"/>
  <c r="T160" i="25"/>
  <c r="T167" i="25" s="1"/>
  <c r="T168" i="25" s="1"/>
  <c r="T133" i="25"/>
  <c r="T134" i="25" s="1"/>
  <c r="Z77" i="25"/>
  <c r="Z83" i="25" s="1"/>
  <c r="Z84" i="25" s="1"/>
  <c r="Z53" i="25"/>
  <c r="Z54" i="25" s="1"/>
  <c r="M77" i="25"/>
  <c r="M83" i="25" s="1"/>
  <c r="M84" i="25" s="1"/>
  <c r="M53" i="25"/>
  <c r="M54" i="25" s="1"/>
  <c r="AN160" i="25"/>
  <c r="AN167" i="25" s="1"/>
  <c r="AN168" i="25" s="1"/>
  <c r="AN133" i="25"/>
  <c r="AN134" i="25" s="1"/>
  <c r="AB160" i="25"/>
  <c r="AB167" i="25" s="1"/>
  <c r="AB168" i="25" s="1"/>
  <c r="AB133" i="25"/>
  <c r="AB134" i="25" s="1"/>
  <c r="AQ133" i="25"/>
  <c r="AQ134" i="25" s="1"/>
  <c r="AQ160" i="25"/>
  <c r="AQ167" i="25" s="1"/>
  <c r="AQ168" i="25" s="1"/>
  <c r="AO133" i="25"/>
  <c r="AO134" i="25" s="1"/>
  <c r="AO160" i="25"/>
  <c r="AO167" i="25" s="1"/>
  <c r="AO168" i="25" s="1"/>
  <c r="AL77" i="25"/>
  <c r="AL83" i="25" s="1"/>
  <c r="AL84" i="25" s="1"/>
  <c r="AL53" i="25"/>
  <c r="AL54" i="25" s="1"/>
  <c r="W77" i="25"/>
  <c r="W83" i="25" s="1"/>
  <c r="W84" i="25" s="1"/>
  <c r="W53" i="25"/>
  <c r="W54" i="25" s="1"/>
  <c r="Z160" i="25"/>
  <c r="Z167" i="25" s="1"/>
  <c r="Z168" i="25" s="1"/>
  <c r="Z133" i="25"/>
  <c r="Z134" i="25" s="1"/>
  <c r="N105" i="27"/>
  <c r="N142" i="27"/>
  <c r="L160" i="25"/>
  <c r="L167" i="25" s="1"/>
  <c r="L168" i="25" s="1"/>
  <c r="L133" i="25"/>
  <c r="L134" i="25" s="1"/>
  <c r="J77" i="25"/>
  <c r="J53" i="25"/>
  <c r="J54" i="25" s="1"/>
  <c r="D126" i="25"/>
  <c r="D47" i="25"/>
  <c r="J160" i="25"/>
  <c r="J167" i="25" s="1"/>
  <c r="J168" i="25" s="1"/>
  <c r="J133" i="25"/>
  <c r="K77" i="25"/>
  <c r="K83" i="25" s="1"/>
  <c r="K84" i="25" s="1"/>
  <c r="K53" i="25"/>
  <c r="K54" i="25" s="1"/>
  <c r="L53" i="25"/>
  <c r="L54" i="25" s="1"/>
  <c r="L77" i="25"/>
  <c r="L83" i="25" s="1"/>
  <c r="L84" i="25" s="1"/>
  <c r="K160" i="25"/>
  <c r="K167" i="25" s="1"/>
  <c r="K168" i="25" s="1"/>
  <c r="K133" i="25"/>
  <c r="K134" i="25" s="1"/>
  <c r="E67" i="25"/>
  <c r="AO14" i="26"/>
  <c r="BZ14" i="26"/>
  <c r="CF14" i="26"/>
  <c r="DS122" i="27"/>
  <c r="CR14" i="26"/>
  <c r="CK14" i="26"/>
  <c r="BV14" i="26"/>
  <c r="AZ122" i="27"/>
  <c r="DJ14" i="26"/>
  <c r="CO122" i="27"/>
  <c r="U122" i="27"/>
  <c r="AC122" i="27"/>
  <c r="DB122" i="27"/>
  <c r="BB14" i="26"/>
  <c r="DT14" i="26"/>
  <c r="AL122" i="27"/>
  <c r="U14" i="26"/>
  <c r="Z122" i="27"/>
  <c r="DF14" i="26"/>
  <c r="BA14" i="26"/>
  <c r="AF122" i="27"/>
  <c r="BL14" i="26"/>
  <c r="V122" i="27"/>
  <c r="AW122" i="27"/>
  <c r="M14" i="26"/>
  <c r="DM14" i="26"/>
  <c r="V14" i="26"/>
  <c r="CX14" i="26"/>
  <c r="AR14" i="26"/>
  <c r="DS14" i="26"/>
  <c r="BL122" i="27"/>
  <c r="CX122" i="27"/>
  <c r="DU14" i="26"/>
  <c r="DB14" i="26"/>
  <c r="K14" i="26"/>
  <c r="L14" i="26"/>
  <c r="BS14" i="26"/>
  <c r="BT14" i="26"/>
  <c r="CO14" i="26"/>
  <c r="AG14" i="26"/>
  <c r="AC14" i="26"/>
  <c r="BS122" i="27"/>
  <c r="E14" i="26"/>
  <c r="AF14" i="26"/>
  <c r="AE14" i="26"/>
  <c r="CS14" i="26"/>
  <c r="BE14" i="26"/>
  <c r="AZ14" i="26"/>
  <c r="AV117" i="27"/>
  <c r="AI14" i="26"/>
  <c r="AP14" i="26"/>
  <c r="DL14" i="26"/>
  <c r="BV122" i="27"/>
  <c r="CQ14" i="26"/>
  <c r="DU122" i="27"/>
  <c r="CP14" i="26"/>
  <c r="BC14" i="26"/>
  <c r="BD122" i="27"/>
  <c r="BW122" i="27"/>
  <c r="X118" i="12"/>
  <c r="Z14" i="26"/>
  <c r="BA122" i="27"/>
  <c r="CP122" i="27"/>
  <c r="AL14" i="26"/>
  <c r="BJ14" i="26"/>
  <c r="CD14" i="26"/>
  <c r="CY14" i="26"/>
  <c r="AD14" i="26"/>
  <c r="AW14" i="26"/>
  <c r="E168" i="25"/>
  <c r="DJ122" i="27"/>
  <c r="J14" i="26"/>
  <c r="T14" i="26"/>
  <c r="DL122" i="27"/>
  <c r="BD14" i="26"/>
  <c r="CA14" i="26"/>
  <c r="BZ122" i="27"/>
  <c r="CF168" i="25" l="1"/>
  <c r="DT125" i="25"/>
  <c r="DT134" i="25" s="1"/>
  <c r="DT158" i="25"/>
  <c r="DT159" i="25" s="1"/>
  <c r="DT168" i="25" s="1"/>
  <c r="DU199" i="25"/>
  <c r="DT219" i="25"/>
  <c r="C219" i="25" s="1"/>
  <c r="DT97" i="27"/>
  <c r="DT139" i="27"/>
  <c r="DT140" i="27" s="1"/>
  <c r="CF38" i="25"/>
  <c r="CF108" i="25"/>
  <c r="L15" i="32"/>
  <c r="K22" i="32"/>
  <c r="K24" i="32" s="1"/>
  <c r="K16" i="32"/>
  <c r="N298" i="37"/>
  <c r="O298" i="37"/>
  <c r="G119" i="10"/>
  <c r="B51" i="2"/>
  <c r="B119" i="10" s="1"/>
  <c r="O292" i="37"/>
  <c r="N292" i="37"/>
  <c r="E191" i="10"/>
  <c r="E195" i="10" s="1"/>
  <c r="K191" i="10"/>
  <c r="K195" i="10" s="1"/>
  <c r="K181" i="10" s="1"/>
  <c r="BK191" i="10"/>
  <c r="BK195" i="10" s="1"/>
  <c r="BK181" i="10" s="1"/>
  <c r="CJ191" i="10"/>
  <c r="CJ195" i="10" s="1"/>
  <c r="CJ181" i="10" s="1"/>
  <c r="F191" i="10"/>
  <c r="F195" i="10" s="1"/>
  <c r="F181" i="10" s="1"/>
  <c r="DD191" i="10"/>
  <c r="DD195" i="10" s="1"/>
  <c r="DD181" i="10" s="1"/>
  <c r="AB191" i="10"/>
  <c r="AB195" i="10" s="1"/>
  <c r="AB181" i="10" s="1"/>
  <c r="AY191" i="10"/>
  <c r="AY195" i="10" s="1"/>
  <c r="AY181" i="10" s="1"/>
  <c r="AM191" i="10"/>
  <c r="AM195" i="10" s="1"/>
  <c r="AM181" i="10" s="1"/>
  <c r="DM191" i="10"/>
  <c r="DM195" i="10" s="1"/>
  <c r="DM181" i="10" s="1"/>
  <c r="CX191" i="10"/>
  <c r="CX195" i="10" s="1"/>
  <c r="CX181" i="10" s="1"/>
  <c r="BB191" i="10"/>
  <c r="BB195" i="10" s="1"/>
  <c r="BB181" i="10" s="1"/>
  <c r="CK191" i="10"/>
  <c r="CK195" i="10" s="1"/>
  <c r="CK181" i="10" s="1"/>
  <c r="AO191" i="10"/>
  <c r="AO195" i="10" s="1"/>
  <c r="AO181" i="10" s="1"/>
  <c r="BH191" i="10"/>
  <c r="BH195" i="10" s="1"/>
  <c r="BH181" i="10" s="1"/>
  <c r="DE191" i="10"/>
  <c r="DE195" i="10" s="1"/>
  <c r="DE181" i="10" s="1"/>
  <c r="BJ191" i="10"/>
  <c r="BJ195" i="10" s="1"/>
  <c r="BJ181" i="10" s="1"/>
  <c r="AD191" i="10"/>
  <c r="AD195" i="10" s="1"/>
  <c r="AD181" i="10" s="1"/>
  <c r="BM191" i="10"/>
  <c r="BM195" i="10" s="1"/>
  <c r="BM181" i="10" s="1"/>
  <c r="DS191" i="10"/>
  <c r="DS195" i="10" s="1"/>
  <c r="DS181" i="10" s="1"/>
  <c r="CD191" i="10"/>
  <c r="CD195" i="10" s="1"/>
  <c r="CD181" i="10" s="1"/>
  <c r="AH191" i="10"/>
  <c r="AH195" i="10" s="1"/>
  <c r="AH181" i="10" s="1"/>
  <c r="Y191" i="10"/>
  <c r="Y195" i="10" s="1"/>
  <c r="Y181" i="10" s="1"/>
  <c r="AT191" i="10"/>
  <c r="AT195" i="10" s="1"/>
  <c r="AT181" i="10" s="1"/>
  <c r="BQ191" i="10"/>
  <c r="BQ195" i="10" s="1"/>
  <c r="BQ181" i="10" s="1"/>
  <c r="AN191" i="10"/>
  <c r="AN195" i="10" s="1"/>
  <c r="AN181" i="10" s="1"/>
  <c r="DG191" i="10"/>
  <c r="DG195" i="10" s="1"/>
  <c r="DG181" i="10" s="1"/>
  <c r="CA191" i="10"/>
  <c r="CA195" i="10" s="1"/>
  <c r="CA181" i="10" s="1"/>
  <c r="O191" i="10"/>
  <c r="O195" i="10" s="1"/>
  <c r="O181" i="10" s="1"/>
  <c r="AL191" i="10"/>
  <c r="AL195" i="10" s="1"/>
  <c r="AL181" i="10" s="1"/>
  <c r="DR191" i="10"/>
  <c r="DR195" i="10" s="1"/>
  <c r="DR181" i="10" s="1"/>
  <c r="AF191" i="10"/>
  <c r="AF195" i="10" s="1"/>
  <c r="AF181" i="10" s="1"/>
  <c r="DO191" i="10"/>
  <c r="DO195" i="10" s="1"/>
  <c r="DO181" i="10" s="1"/>
  <c r="BS191" i="10"/>
  <c r="BS195" i="10" s="1"/>
  <c r="BS181" i="10" s="1"/>
  <c r="DF191" i="10"/>
  <c r="DF195" i="10" s="1"/>
  <c r="DF181" i="10" s="1"/>
  <c r="CS191" i="10"/>
  <c r="CS195" i="10" s="1"/>
  <c r="CS181" i="10" s="1"/>
  <c r="Q191" i="10"/>
  <c r="Q195" i="10" s="1"/>
  <c r="Q181" i="10" s="1"/>
  <c r="CF191" i="10"/>
  <c r="CF195" i="10" s="1"/>
  <c r="CF181" i="10" s="1"/>
  <c r="AZ191" i="10"/>
  <c r="AZ195" i="10" s="1"/>
  <c r="AZ181" i="10" s="1"/>
  <c r="DJ191" i="10"/>
  <c r="DJ195" i="10" s="1"/>
  <c r="DJ181" i="10" s="1"/>
  <c r="N191" i="10"/>
  <c r="N195" i="10" s="1"/>
  <c r="N181" i="10" s="1"/>
  <c r="AK191" i="10"/>
  <c r="AK195" i="10" s="1"/>
  <c r="AK181" i="10" s="1"/>
  <c r="CU191" i="10"/>
  <c r="CU195" i="10" s="1"/>
  <c r="CU181" i="10" s="1"/>
  <c r="AC191" i="10"/>
  <c r="AC195" i="10" s="1"/>
  <c r="AC181" i="10" s="1"/>
  <c r="CR191" i="10"/>
  <c r="CR195" i="10" s="1"/>
  <c r="CR181" i="10" s="1"/>
  <c r="AV191" i="10"/>
  <c r="AV195" i="10" s="1"/>
  <c r="AV181" i="10" s="1"/>
  <c r="BZ191" i="10"/>
  <c r="BZ195" i="10" s="1"/>
  <c r="BZ181" i="10" s="1"/>
  <c r="CM191" i="10"/>
  <c r="CM195" i="10" s="1"/>
  <c r="CM181" i="10" s="1"/>
  <c r="U191" i="10"/>
  <c r="U195" i="10" s="1"/>
  <c r="U181" i="10" s="1"/>
  <c r="DP191" i="10"/>
  <c r="DP195" i="10" s="1"/>
  <c r="DP181" i="10" s="1"/>
  <c r="BT191" i="10"/>
  <c r="BT195" i="10" s="1"/>
  <c r="BT181" i="10" s="1"/>
  <c r="DQ191" i="10"/>
  <c r="DQ195" i="10" s="1"/>
  <c r="DQ181" i="10" s="1"/>
  <c r="BU191" i="10"/>
  <c r="BU195" i="10" s="1"/>
  <c r="BU181" i="10" s="1"/>
  <c r="CE191" i="10"/>
  <c r="CE195" i="10" s="1"/>
  <c r="CE181" i="10" s="1"/>
  <c r="AI191" i="10"/>
  <c r="AI195" i="10" s="1"/>
  <c r="AI181" i="10" s="1"/>
  <c r="BV191" i="10"/>
  <c r="BV195" i="10" s="1"/>
  <c r="BV181" i="10" s="1"/>
  <c r="AP191" i="10"/>
  <c r="AP195" i="10" s="1"/>
  <c r="AP181" i="10" s="1"/>
  <c r="CO191" i="10"/>
  <c r="CO195" i="10" s="1"/>
  <c r="CO181" i="10" s="1"/>
  <c r="BI191" i="10"/>
  <c r="BI195" i="10" s="1"/>
  <c r="BI181" i="10" s="1"/>
  <c r="M191" i="10"/>
  <c r="M195" i="10" s="1"/>
  <c r="M181" i="10" s="1"/>
  <c r="CY191" i="10"/>
  <c r="CY195" i="10" s="1"/>
  <c r="CY181" i="10" s="1"/>
  <c r="W191" i="10"/>
  <c r="W195" i="10" s="1"/>
  <c r="W181" i="10" s="1"/>
  <c r="AW191" i="10"/>
  <c r="AW195" i="10" s="1"/>
  <c r="AW181" i="10" s="1"/>
  <c r="AQ191" i="10"/>
  <c r="AQ195" i="10" s="1"/>
  <c r="AQ181" i="10" s="1"/>
  <c r="BN191" i="10"/>
  <c r="BN195" i="10" s="1"/>
  <c r="BN181" i="10" s="1"/>
  <c r="CN191" i="10"/>
  <c r="CN195" i="10" s="1"/>
  <c r="CN181" i="10" s="1"/>
  <c r="L191" i="10"/>
  <c r="L195" i="10" s="1"/>
  <c r="L181" i="10" s="1"/>
  <c r="DB191" i="10"/>
  <c r="DB195" i="10" s="1"/>
  <c r="DB181" i="10" s="1"/>
  <c r="CB191" i="10"/>
  <c r="CB195" i="10" s="1"/>
  <c r="CB181" i="10" s="1"/>
  <c r="CW191" i="10"/>
  <c r="CW195" i="10" s="1"/>
  <c r="CW181" i="10" s="1"/>
  <c r="BA191" i="10"/>
  <c r="BA195" i="10" s="1"/>
  <c r="BA181" i="10" s="1"/>
  <c r="X191" i="10"/>
  <c r="X195" i="10" s="1"/>
  <c r="X181" i="10" s="1"/>
  <c r="CH191" i="10"/>
  <c r="CH195" i="10" s="1"/>
  <c r="CH181" i="10" s="1"/>
  <c r="V191" i="10"/>
  <c r="V195" i="10" s="1"/>
  <c r="V181" i="10" s="1"/>
  <c r="BO191" i="10"/>
  <c r="BO195" i="10" s="1"/>
  <c r="BO181" i="10" s="1"/>
  <c r="CP191" i="10"/>
  <c r="CP195" i="10" s="1"/>
  <c r="CP181" i="10" s="1"/>
  <c r="DL191" i="10"/>
  <c r="DL195" i="10" s="1"/>
  <c r="DL181" i="10" s="1"/>
  <c r="AJ191" i="10"/>
  <c r="AJ195" i="10" s="1"/>
  <c r="AJ181" i="10" s="1"/>
  <c r="DC191" i="10"/>
  <c r="DC195" i="10" s="1"/>
  <c r="DC181" i="10" s="1"/>
  <c r="AA191" i="10"/>
  <c r="AA195" i="10" s="1"/>
  <c r="AA181" i="10" s="1"/>
  <c r="R191" i="10"/>
  <c r="R195" i="10" s="1"/>
  <c r="R181" i="10" s="1"/>
  <c r="BW191" i="10"/>
  <c r="BW195" i="10" s="1"/>
  <c r="BW181" i="10" s="1"/>
  <c r="CZ191" i="10"/>
  <c r="CZ195" i="10" s="1"/>
  <c r="CZ181" i="10" s="1"/>
  <c r="CQ191" i="10"/>
  <c r="CQ195" i="10" s="1"/>
  <c r="CQ181" i="10" s="1"/>
  <c r="AU191" i="10"/>
  <c r="AU195" i="10" s="1"/>
  <c r="AU181" i="10" s="1"/>
  <c r="DA191" i="10"/>
  <c r="DA195" i="10" s="1"/>
  <c r="DA181" i="10" s="1"/>
  <c r="DT191" i="10"/>
  <c r="DT195" i="10" s="1"/>
  <c r="DT181" i="10" s="1"/>
  <c r="BY191" i="10"/>
  <c r="BY195" i="10" s="1"/>
  <c r="BY181" i="10" s="1"/>
  <c r="DH191" i="10"/>
  <c r="DH195" i="10" s="1"/>
  <c r="DH181" i="10" s="1"/>
  <c r="BL191" i="10"/>
  <c r="BL195" i="10" s="1"/>
  <c r="BL181" i="10" s="1"/>
  <c r="P191" i="10"/>
  <c r="P195" i="10" s="1"/>
  <c r="P181" i="10" s="1"/>
  <c r="BC191" i="10"/>
  <c r="BC195" i="10" s="1"/>
  <c r="BC181" i="10" s="1"/>
  <c r="CC191" i="10"/>
  <c r="CC195" i="10" s="1"/>
  <c r="CC181" i="10" s="1"/>
  <c r="AG191" i="10"/>
  <c r="AG195" i="10" s="1"/>
  <c r="AG181" i="10" s="1"/>
  <c r="BP191" i="10"/>
  <c r="BP195" i="10" s="1"/>
  <c r="BP181" i="10" s="1"/>
  <c r="T191" i="10"/>
  <c r="T195" i="10" s="1"/>
  <c r="T181" i="10" s="1"/>
  <c r="AX191" i="10"/>
  <c r="AX195" i="10" s="1"/>
  <c r="AX181" i="10" s="1"/>
  <c r="AR191" i="10"/>
  <c r="AR195" i="10" s="1"/>
  <c r="AR181" i="10" s="1"/>
  <c r="Z191" i="10"/>
  <c r="Z195" i="10" s="1"/>
  <c r="Z181" i="10" s="1"/>
  <c r="DU191" i="10"/>
  <c r="DU195" i="10" s="1"/>
  <c r="DU181" i="10" s="1"/>
  <c r="CG191" i="10"/>
  <c r="CG195" i="10" s="1"/>
  <c r="CG181" i="10" s="1"/>
  <c r="BD191" i="10"/>
  <c r="BD195" i="10" s="1"/>
  <c r="BD181" i="10" s="1"/>
  <c r="H191" i="10"/>
  <c r="H195" i="10" s="1"/>
  <c r="H181" i="10" s="1"/>
  <c r="AE191" i="10"/>
  <c r="AE195" i="10" s="1"/>
  <c r="AE181" i="10" s="1"/>
  <c r="DN191" i="10"/>
  <c r="DN195" i="10" s="1"/>
  <c r="DN181" i="10" s="1"/>
  <c r="BR191" i="10"/>
  <c r="BR195" i="10" s="1"/>
  <c r="BR181" i="10" s="1"/>
  <c r="BE191" i="10"/>
  <c r="BE195" i="10" s="1"/>
  <c r="BE181" i="10" s="1"/>
  <c r="I191" i="10"/>
  <c r="I195" i="10" s="1"/>
  <c r="I181" i="10" s="1"/>
  <c r="BX191" i="10"/>
  <c r="BX195" i="10" s="1"/>
  <c r="BX181" i="10" s="1"/>
  <c r="DK191" i="10"/>
  <c r="DK195" i="10" s="1"/>
  <c r="DK181" i="10" s="1"/>
  <c r="S191" i="10"/>
  <c r="S195" i="10" s="1"/>
  <c r="S181" i="10" s="1"/>
  <c r="CL191" i="10"/>
  <c r="CL195" i="10" s="1"/>
  <c r="CL181" i="10" s="1"/>
  <c r="BF191" i="10"/>
  <c r="BF195" i="10" s="1"/>
  <c r="BF181" i="10" s="1"/>
  <c r="J191" i="10"/>
  <c r="J195" i="10" s="1"/>
  <c r="J181" i="10" s="1"/>
  <c r="AS191" i="10"/>
  <c r="AS195" i="10" s="1"/>
  <c r="AS181" i="10" s="1"/>
  <c r="CI191" i="10"/>
  <c r="CI195" i="10" s="1"/>
  <c r="CI181" i="10" s="1"/>
  <c r="G191" i="10"/>
  <c r="G195" i="10" s="1"/>
  <c r="G181" i="10" s="1"/>
  <c r="DI191" i="10"/>
  <c r="DI195" i="10" s="1"/>
  <c r="DI181" i="10" s="1"/>
  <c r="CV191" i="10"/>
  <c r="CV195" i="10" s="1"/>
  <c r="CV181" i="10" s="1"/>
  <c r="BG191" i="10"/>
  <c r="BG195" i="10" s="1"/>
  <c r="BG181" i="10" s="1"/>
  <c r="CT191" i="10"/>
  <c r="CT195" i="10" s="1"/>
  <c r="CT181" i="10" s="1"/>
  <c r="O987" i="37"/>
  <c r="N987" i="37"/>
  <c r="O958" i="37"/>
  <c r="N958" i="37"/>
  <c r="O966" i="37"/>
  <c r="N966" i="37"/>
  <c r="J343" i="10"/>
  <c r="J378" i="10" s="1"/>
  <c r="J118" i="12" s="1"/>
  <c r="CR343" i="10"/>
  <c r="CR378" i="10" s="1"/>
  <c r="CR118" i="12" s="1"/>
  <c r="BE368" i="10"/>
  <c r="BV343" i="10"/>
  <c r="BV378" i="10" s="1"/>
  <c r="BV118" i="12" s="1"/>
  <c r="D159" i="25"/>
  <c r="CN343" i="10"/>
  <c r="CN378" i="10" s="1"/>
  <c r="CN118" i="12" s="1"/>
  <c r="AH368" i="10"/>
  <c r="CM343" i="10"/>
  <c r="CM378" i="10" s="1"/>
  <c r="CM118" i="12" s="1"/>
  <c r="AK343" i="10"/>
  <c r="AK378" i="10" s="1"/>
  <c r="AK118" i="12" s="1"/>
  <c r="E122" i="27"/>
  <c r="E123" i="27" s="1"/>
  <c r="BJ343" i="10"/>
  <c r="BJ378" i="10" s="1"/>
  <c r="BJ118" i="12" s="1"/>
  <c r="AV343" i="10"/>
  <c r="AV378" i="10" s="1"/>
  <c r="AV118" i="12" s="1"/>
  <c r="CS343" i="10"/>
  <c r="CS378" i="10" s="1"/>
  <c r="CS118" i="12" s="1"/>
  <c r="DF343" i="10"/>
  <c r="DF378" i="10" s="1"/>
  <c r="DF118" i="12" s="1"/>
  <c r="CY343" i="10"/>
  <c r="CY378" i="10" s="1"/>
  <c r="CY118" i="12" s="1"/>
  <c r="N343" i="10"/>
  <c r="N378" i="10" s="1"/>
  <c r="N118" i="12" s="1"/>
  <c r="AC368" i="10"/>
  <c r="Y343" i="10"/>
  <c r="Y378" i="10" s="1"/>
  <c r="Y118" i="12" s="1"/>
  <c r="BF343" i="10"/>
  <c r="BF378" i="10" s="1"/>
  <c r="BF118" i="12" s="1"/>
  <c r="BU343" i="10"/>
  <c r="BU378" i="10" s="1"/>
  <c r="BU118" i="12" s="1"/>
  <c r="AR343" i="10"/>
  <c r="AR378" i="10" s="1"/>
  <c r="AR118" i="12" s="1"/>
  <c r="DK343" i="10"/>
  <c r="DK378" i="10" s="1"/>
  <c r="DK118" i="12" s="1"/>
  <c r="DR368" i="10"/>
  <c r="CI168" i="25"/>
  <c r="D158" i="25"/>
  <c r="DQ368" i="10"/>
  <c r="CA343" i="10"/>
  <c r="CA378" i="10" s="1"/>
  <c r="CA118" i="12" s="1"/>
  <c r="I343" i="10"/>
  <c r="I378" i="10" s="1"/>
  <c r="I118" i="12" s="1"/>
  <c r="T368" i="10"/>
  <c r="AE368" i="10"/>
  <c r="DD368" i="10"/>
  <c r="AJ343" i="10"/>
  <c r="AJ378" i="10" s="1"/>
  <c r="AJ118" i="12" s="1"/>
  <c r="AB368" i="10"/>
  <c r="DN343" i="10"/>
  <c r="DN378" i="10" s="1"/>
  <c r="DN118" i="12" s="1"/>
  <c r="DL368" i="10"/>
  <c r="BQ368" i="10"/>
  <c r="R343" i="10"/>
  <c r="R378" i="10" s="1"/>
  <c r="R118" i="12" s="1"/>
  <c r="E343" i="10"/>
  <c r="E378" i="10" s="1"/>
  <c r="E118" i="12" s="1"/>
  <c r="BK343" i="10"/>
  <c r="BK378" i="10" s="1"/>
  <c r="BK118" i="12" s="1"/>
  <c r="DH343" i="10"/>
  <c r="DH378" i="10" s="1"/>
  <c r="DH118" i="12" s="1"/>
  <c r="K343" i="10"/>
  <c r="K378" i="10" s="1"/>
  <c r="K118" i="12" s="1"/>
  <c r="AA343" i="10"/>
  <c r="AA378" i="10" s="1"/>
  <c r="AA118" i="12" s="1"/>
  <c r="V343" i="10"/>
  <c r="V378" i="10" s="1"/>
  <c r="V118" i="12" s="1"/>
  <c r="BS343" i="10"/>
  <c r="BS378" i="10" s="1"/>
  <c r="BS118" i="12" s="1"/>
  <c r="CW343" i="10"/>
  <c r="CW378" i="10" s="1"/>
  <c r="CW118" i="12" s="1"/>
  <c r="BX343" i="10"/>
  <c r="BX378" i="10" s="1"/>
  <c r="BX118" i="12" s="1"/>
  <c r="AY343" i="10"/>
  <c r="AY378" i="10" s="1"/>
  <c r="AY118" i="12" s="1"/>
  <c r="AF343" i="10"/>
  <c r="AF378" i="10" s="1"/>
  <c r="AF118" i="12" s="1"/>
  <c r="CQ368" i="10"/>
  <c r="O368" i="10"/>
  <c r="CL368" i="10"/>
  <c r="CT343" i="10"/>
  <c r="CT378" i="10" s="1"/>
  <c r="CT118" i="12" s="1"/>
  <c r="DB343" i="10"/>
  <c r="DB378" i="10" s="1"/>
  <c r="DB118" i="12" s="1"/>
  <c r="BI343" i="10"/>
  <c r="BI378" i="10" s="1"/>
  <c r="BI118" i="12" s="1"/>
  <c r="AP343" i="10"/>
  <c r="AP378" i="10" s="1"/>
  <c r="AP118" i="12" s="1"/>
  <c r="DT343" i="10"/>
  <c r="DT378" i="10" s="1"/>
  <c r="DT118" i="12" s="1"/>
  <c r="BB343" i="10"/>
  <c r="BB378" i="10" s="1"/>
  <c r="BB118" i="12" s="1"/>
  <c r="CV343" i="10"/>
  <c r="CV378" i="10" s="1"/>
  <c r="CV118" i="12" s="1"/>
  <c r="CD343" i="10"/>
  <c r="CD378" i="10" s="1"/>
  <c r="CD118" i="12" s="1"/>
  <c r="DI368" i="10"/>
  <c r="AU106" i="27"/>
  <c r="AU148" i="27"/>
  <c r="AU149" i="27" s="1"/>
  <c r="AV106" i="27"/>
  <c r="AV148" i="27"/>
  <c r="AV149" i="27" s="1"/>
  <c r="AT106" i="27"/>
  <c r="AT148" i="27"/>
  <c r="AT149" i="27" s="1"/>
  <c r="S106" i="27"/>
  <c r="S107" i="27" s="1"/>
  <c r="S148" i="27"/>
  <c r="S149" i="27" s="1"/>
  <c r="S150" i="27" s="1"/>
  <c r="R106" i="27"/>
  <c r="R148" i="27"/>
  <c r="R149" i="27" s="1"/>
  <c r="P106" i="27"/>
  <c r="P148" i="27"/>
  <c r="P149" i="27" s="1"/>
  <c r="AA106" i="27"/>
  <c r="AA148" i="27"/>
  <c r="AA149" i="27" s="1"/>
  <c r="AR106" i="27"/>
  <c r="AR107" i="27" s="1"/>
  <c r="AR148" i="27"/>
  <c r="AR149" i="27" s="1"/>
  <c r="AR150" i="27" s="1"/>
  <c r="X106" i="27"/>
  <c r="X148" i="27"/>
  <c r="X149" i="27" s="1"/>
  <c r="N106" i="27"/>
  <c r="N148" i="27"/>
  <c r="N149" i="27" s="1"/>
  <c r="Z343" i="10"/>
  <c r="Z378" i="10" s="1"/>
  <c r="Z118" i="12" s="1"/>
  <c r="CC343" i="10"/>
  <c r="CC378" i="10" s="1"/>
  <c r="CC118" i="12" s="1"/>
  <c r="AI343" i="10"/>
  <c r="AI378" i="10" s="1"/>
  <c r="AI118" i="12" s="1"/>
  <c r="CZ343" i="10"/>
  <c r="CZ378" i="10" s="1"/>
  <c r="CZ118" i="12" s="1"/>
  <c r="G343" i="10"/>
  <c r="G378" i="10" s="1"/>
  <c r="G118" i="12" s="1"/>
  <c r="CP343" i="10"/>
  <c r="CP378" i="10" s="1"/>
  <c r="CP118" i="12" s="1"/>
  <c r="CG368" i="10"/>
  <c r="AZ343" i="10"/>
  <c r="AZ378" i="10" s="1"/>
  <c r="AZ118" i="12" s="1"/>
  <c r="BA343" i="10"/>
  <c r="BA378" i="10" s="1"/>
  <c r="BA118" i="12" s="1"/>
  <c r="AD368" i="10"/>
  <c r="S343" i="10"/>
  <c r="S378" i="10" s="1"/>
  <c r="S118" i="12" s="1"/>
  <c r="DS368" i="10"/>
  <c r="DU343" i="10"/>
  <c r="DU378" i="10" s="1"/>
  <c r="DU118" i="12" s="1"/>
  <c r="CH343" i="10"/>
  <c r="CH378" i="10" s="1"/>
  <c r="CH118" i="12" s="1"/>
  <c r="CK343" i="10"/>
  <c r="CK378" i="10" s="1"/>
  <c r="CK118" i="12" s="1"/>
  <c r="DC368" i="10"/>
  <c r="F343" i="10"/>
  <c r="F378" i="10" s="1"/>
  <c r="F118" i="12" s="1"/>
  <c r="BW343" i="10"/>
  <c r="BW378" i="10" s="1"/>
  <c r="BW118" i="12" s="1"/>
  <c r="BD343" i="10"/>
  <c r="BD378" i="10" s="1"/>
  <c r="BD118" i="12" s="1"/>
  <c r="AW343" i="10"/>
  <c r="AW378" i="10" s="1"/>
  <c r="AW118" i="12" s="1"/>
  <c r="DO343" i="10"/>
  <c r="DO378" i="10" s="1"/>
  <c r="DO118" i="12" s="1"/>
  <c r="BP343" i="10"/>
  <c r="BP378" i="10" s="1"/>
  <c r="BP118" i="12" s="1"/>
  <c r="BM343" i="10"/>
  <c r="BM378" i="10" s="1"/>
  <c r="BM118" i="12" s="1"/>
  <c r="BG343" i="10"/>
  <c r="BG378" i="10" s="1"/>
  <c r="BG118" i="12" s="1"/>
  <c r="M343" i="10"/>
  <c r="M378" i="10" s="1"/>
  <c r="M118" i="12" s="1"/>
  <c r="DJ343" i="10"/>
  <c r="DJ378" i="10" s="1"/>
  <c r="DJ118" i="12" s="1"/>
  <c r="DA368" i="10"/>
  <c r="CX368" i="10"/>
  <c r="CI134" i="25"/>
  <c r="AT368" i="10"/>
  <c r="CO343" i="10"/>
  <c r="CO378" i="10" s="1"/>
  <c r="CO118" i="12" s="1"/>
  <c r="CI38" i="25"/>
  <c r="CI66" i="25" s="1"/>
  <c r="CI77" i="27" s="1"/>
  <c r="CI108" i="25"/>
  <c r="BR168" i="25"/>
  <c r="CU368" i="10"/>
  <c r="CF368" i="10"/>
  <c r="BN368" i="10"/>
  <c r="BR343" i="10"/>
  <c r="BR378" i="10" s="1"/>
  <c r="BR118" i="12" s="1"/>
  <c r="AU343" i="10"/>
  <c r="AU378" i="10" s="1"/>
  <c r="AU118" i="12" s="1"/>
  <c r="BT343" i="10"/>
  <c r="BT378" i="10" s="1"/>
  <c r="BT118" i="12" s="1"/>
  <c r="BC343" i="10"/>
  <c r="BC378" i="10" s="1"/>
  <c r="BC118" i="12" s="1"/>
  <c r="AX343" i="10"/>
  <c r="AX378" i="10" s="1"/>
  <c r="AX118" i="12" s="1"/>
  <c r="CE343" i="10"/>
  <c r="CE378" i="10" s="1"/>
  <c r="CE118" i="12" s="1"/>
  <c r="AM343" i="10"/>
  <c r="AM378" i="10" s="1"/>
  <c r="AM118" i="12" s="1"/>
  <c r="BH343" i="10"/>
  <c r="BH378" i="10" s="1"/>
  <c r="BH118" i="12" s="1"/>
  <c r="CB368" i="10"/>
  <c r="DG343" i="10"/>
  <c r="DG378" i="10" s="1"/>
  <c r="DG118" i="12" s="1"/>
  <c r="W343" i="10"/>
  <c r="W378" i="10" s="1"/>
  <c r="W118" i="12" s="1"/>
  <c r="H343" i="10"/>
  <c r="H378" i="10" s="1"/>
  <c r="H118" i="12" s="1"/>
  <c r="AS343" i="10"/>
  <c r="AS378" i="10" s="1"/>
  <c r="AS118" i="12" s="1"/>
  <c r="BY368" i="10"/>
  <c r="U368" i="10"/>
  <c r="Q368" i="10"/>
  <c r="AG368" i="10"/>
  <c r="DM368" i="10"/>
  <c r="DP343" i="10"/>
  <c r="DP378" i="10" s="1"/>
  <c r="DP118" i="12" s="1"/>
  <c r="BZ343" i="10"/>
  <c r="BZ378" i="10" s="1"/>
  <c r="BZ118" i="12" s="1"/>
  <c r="P368" i="10"/>
  <c r="AQ368" i="10"/>
  <c r="L343" i="10"/>
  <c r="L378" i="10" s="1"/>
  <c r="L118" i="12" s="1"/>
  <c r="AN343" i="10"/>
  <c r="AN378" i="10" s="1"/>
  <c r="AN118" i="12" s="1"/>
  <c r="BL343" i="10"/>
  <c r="BL378" i="10" s="1"/>
  <c r="BL118" i="12" s="1"/>
  <c r="BO343" i="10"/>
  <c r="BO378" i="10" s="1"/>
  <c r="BO118" i="12" s="1"/>
  <c r="AO343" i="10"/>
  <c r="AO378" i="10" s="1"/>
  <c r="AO118" i="12" s="1"/>
  <c r="DE343" i="10"/>
  <c r="DE378" i="10" s="1"/>
  <c r="DE118" i="12" s="1"/>
  <c r="AL343" i="10"/>
  <c r="AL378" i="10" s="1"/>
  <c r="AL118" i="12" s="1"/>
  <c r="CJ343" i="10"/>
  <c r="CJ378" i="10" s="1"/>
  <c r="CJ118" i="12" s="1"/>
  <c r="CI343" i="10"/>
  <c r="CI378" i="10" s="1"/>
  <c r="CI118" i="12" s="1"/>
  <c r="BR78" i="27"/>
  <c r="BR116" i="27"/>
  <c r="BR117" i="27" s="1"/>
  <c r="BR109" i="25"/>
  <c r="BR140" i="25"/>
  <c r="BR141" i="25" s="1"/>
  <c r="BR97" i="27"/>
  <c r="BR139" i="27"/>
  <c r="D96" i="27"/>
  <c r="DK67" i="25"/>
  <c r="DK68" i="25" s="1"/>
  <c r="BJ122" i="27"/>
  <c r="BD67" i="25"/>
  <c r="BD68" i="25" s="1"/>
  <c r="AC142" i="27"/>
  <c r="AC146" i="27" s="1"/>
  <c r="AC105" i="27"/>
  <c r="AU103" i="27"/>
  <c r="CF84" i="27"/>
  <c r="U67" i="25"/>
  <c r="U68" i="25" s="1"/>
  <c r="X142" i="27"/>
  <c r="X146" i="27" s="1"/>
  <c r="X103" i="27"/>
  <c r="BE122" i="27"/>
  <c r="DU67" i="25"/>
  <c r="DU68" i="25" s="1"/>
  <c r="AZ67" i="25"/>
  <c r="AZ68" i="25" s="1"/>
  <c r="AI84" i="27"/>
  <c r="BL67" i="25"/>
  <c r="BL68" i="25" s="1"/>
  <c r="CP67" i="25"/>
  <c r="CP68" i="25" s="1"/>
  <c r="AE105" i="27"/>
  <c r="AR122" i="27"/>
  <c r="AU39" i="25"/>
  <c r="AU40" i="25" s="1"/>
  <c r="DL67" i="25"/>
  <c r="DL68" i="25" s="1"/>
  <c r="AD105" i="27"/>
  <c r="AU142" i="27"/>
  <c r="AU146" i="27" s="1"/>
  <c r="AG84" i="27"/>
  <c r="P142" i="27"/>
  <c r="P146" i="27" s="1"/>
  <c r="AD142" i="27"/>
  <c r="AD146" i="27" s="1"/>
  <c r="AE142" i="27"/>
  <c r="AE146" i="27" s="1"/>
  <c r="DB67" i="25"/>
  <c r="DB68" i="25" s="1"/>
  <c r="T84" i="27"/>
  <c r="CY64" i="25"/>
  <c r="CY67" i="25" s="1"/>
  <c r="CY68" i="25" s="1"/>
  <c r="CY39" i="25"/>
  <c r="CY40" i="25" s="1"/>
  <c r="CD122" i="27"/>
  <c r="AV64" i="25"/>
  <c r="AV67" i="25" s="1"/>
  <c r="AV68" i="25" s="1"/>
  <c r="BC122" i="27"/>
  <c r="AW67" i="25"/>
  <c r="AW68" i="25" s="1"/>
  <c r="AV39" i="25"/>
  <c r="AV40" i="25" s="1"/>
  <c r="DF122" i="27"/>
  <c r="CX67" i="25"/>
  <c r="CX68" i="25" s="1"/>
  <c r="CS122" i="27"/>
  <c r="BW67" i="25"/>
  <c r="BW68" i="25" s="1"/>
  <c r="BZ67" i="25"/>
  <c r="BZ68" i="25" s="1"/>
  <c r="BF84" i="27"/>
  <c r="DJ67" i="25"/>
  <c r="DJ68" i="25" s="1"/>
  <c r="CT84" i="27"/>
  <c r="AC67" i="25"/>
  <c r="AC68" i="25" s="1"/>
  <c r="Z67" i="25"/>
  <c r="Z68" i="25" s="1"/>
  <c r="AG105" i="27"/>
  <c r="AG103" i="27"/>
  <c r="BK64" i="25"/>
  <c r="BK67" i="25" s="1"/>
  <c r="BK68" i="25" s="1"/>
  <c r="BK39" i="25"/>
  <c r="BK40" i="25" s="1"/>
  <c r="P39" i="25"/>
  <c r="P40" i="25" s="1"/>
  <c r="DE83" i="27"/>
  <c r="DE122" i="27" s="1"/>
  <c r="DE64" i="25"/>
  <c r="DE67" i="25" s="1"/>
  <c r="DE68" i="25" s="1"/>
  <c r="DQ83" i="27"/>
  <c r="DQ122" i="27" s="1"/>
  <c r="CI83" i="25"/>
  <c r="CI84" i="25" s="1"/>
  <c r="AX39" i="25"/>
  <c r="AX40" i="25" s="1"/>
  <c r="BI83" i="25"/>
  <c r="BI84" i="25" s="1"/>
  <c r="F83" i="27"/>
  <c r="F122" i="27" s="1"/>
  <c r="F123" i="27" s="1"/>
  <c r="F127" i="27" s="1"/>
  <c r="AN64" i="25"/>
  <c r="AN67" i="25" s="1"/>
  <c r="AN68" i="25" s="1"/>
  <c r="CU83" i="27"/>
  <c r="CU122" i="27" s="1"/>
  <c r="Q105" i="27"/>
  <c r="R142" i="27"/>
  <c r="R146" i="27" s="1"/>
  <c r="AN39" i="25"/>
  <c r="AN40" i="25" s="1"/>
  <c r="CU39" i="25"/>
  <c r="CU40" i="25" s="1"/>
  <c r="F39" i="25"/>
  <c r="F40" i="25" s="1"/>
  <c r="BQ67" i="25"/>
  <c r="BQ68" i="25" s="1"/>
  <c r="CL39" i="25"/>
  <c r="CL40" i="25" s="1"/>
  <c r="CI83" i="27"/>
  <c r="CI84" i="27" s="1"/>
  <c r="CL64" i="25"/>
  <c r="CL67" i="25" s="1"/>
  <c r="CL68" i="25" s="1"/>
  <c r="CL84" i="27"/>
  <c r="CL122" i="27"/>
  <c r="AN122" i="27"/>
  <c r="AN84" i="27"/>
  <c r="AA39" i="25"/>
  <c r="AA40" i="25" s="1"/>
  <c r="CC83" i="27"/>
  <c r="CC122" i="27" s="1"/>
  <c r="AA64" i="25"/>
  <c r="AA67" i="25" s="1"/>
  <c r="AA68" i="25" s="1"/>
  <c r="DN83" i="27"/>
  <c r="DC83" i="27"/>
  <c r="CU67" i="25"/>
  <c r="CU68" i="25" s="1"/>
  <c r="CC64" i="25"/>
  <c r="CC67" i="25" s="1"/>
  <c r="CC68" i="25" s="1"/>
  <c r="CB64" i="25"/>
  <c r="CB67" i="25" s="1"/>
  <c r="CB68" i="25" s="1"/>
  <c r="DC39" i="25"/>
  <c r="DC40" i="25" s="1"/>
  <c r="BU83" i="25"/>
  <c r="BU84" i="25" s="1"/>
  <c r="CB39" i="25"/>
  <c r="CB40" i="25" s="1"/>
  <c r="CB84" i="27"/>
  <c r="CB122" i="27"/>
  <c r="Y64" i="25"/>
  <c r="Y67" i="25" s="1"/>
  <c r="Y68" i="25" s="1"/>
  <c r="Y83" i="27"/>
  <c r="AQ122" i="27"/>
  <c r="DQ39" i="25"/>
  <c r="DQ40" i="25" s="1"/>
  <c r="N64" i="25"/>
  <c r="N67" i="25" s="1"/>
  <c r="N68" i="25" s="1"/>
  <c r="BY39" i="25"/>
  <c r="BY40" i="25" s="1"/>
  <c r="BQ39" i="25"/>
  <c r="BQ40" i="25" s="1"/>
  <c r="P83" i="27"/>
  <c r="P122" i="27" s="1"/>
  <c r="BY64" i="25"/>
  <c r="BY67" i="25" s="1"/>
  <c r="BY68" i="25" s="1"/>
  <c r="BQ83" i="27"/>
  <c r="BQ122" i="27" s="1"/>
  <c r="DO39" i="25"/>
  <c r="DO40" i="25" s="1"/>
  <c r="N83" i="27"/>
  <c r="DN39" i="25"/>
  <c r="DN40" i="25" s="1"/>
  <c r="AV84" i="27"/>
  <c r="AV122" i="27"/>
  <c r="DI83" i="27"/>
  <c r="AU64" i="25"/>
  <c r="AU67" i="25" s="1"/>
  <c r="AU68" i="25" s="1"/>
  <c r="BN83" i="27"/>
  <c r="BN64" i="25"/>
  <c r="BN67" i="25" s="1"/>
  <c r="BN68" i="25" s="1"/>
  <c r="CN83" i="27"/>
  <c r="CN64" i="25"/>
  <c r="CN67" i="25" s="1"/>
  <c r="CN68" i="25" s="1"/>
  <c r="AM64" i="25"/>
  <c r="AM67" i="25" s="1"/>
  <c r="AM68" i="25" s="1"/>
  <c r="AM83" i="27"/>
  <c r="BG64" i="25"/>
  <c r="BG67" i="25" s="1"/>
  <c r="BG68" i="25" s="1"/>
  <c r="BG83" i="27"/>
  <c r="BH64" i="25"/>
  <c r="BH67" i="25" s="1"/>
  <c r="BH68" i="25" s="1"/>
  <c r="BH83" i="27"/>
  <c r="CM67" i="25"/>
  <c r="CM68" i="25" s="1"/>
  <c r="CM83" i="27"/>
  <c r="CM122" i="27" s="1"/>
  <c r="CM39" i="25"/>
  <c r="CM40" i="25" s="1"/>
  <c r="DI39" i="25"/>
  <c r="DI40" i="25" s="1"/>
  <c r="CZ64" i="25"/>
  <c r="CZ67" i="25" s="1"/>
  <c r="CZ68" i="25" s="1"/>
  <c r="DP39" i="25"/>
  <c r="DP40" i="25" s="1"/>
  <c r="DP83" i="27"/>
  <c r="DP122" i="27" s="1"/>
  <c r="CZ39" i="25"/>
  <c r="CZ40" i="25" s="1"/>
  <c r="BY84" i="27"/>
  <c r="BY122" i="27"/>
  <c r="AA84" i="27"/>
  <c r="AA122" i="27"/>
  <c r="DO83" i="27"/>
  <c r="AX67" i="25"/>
  <c r="AX68" i="25" s="1"/>
  <c r="DI67" i="25"/>
  <c r="DI68" i="25" s="1"/>
  <c r="P67" i="25"/>
  <c r="P68" i="25" s="1"/>
  <c r="BK84" i="27"/>
  <c r="BK122" i="27"/>
  <c r="CJ83" i="27"/>
  <c r="BR64" i="25"/>
  <c r="BR67" i="25" s="1"/>
  <c r="BR68" i="25" s="1"/>
  <c r="DD64" i="25"/>
  <c r="DD67" i="25" s="1"/>
  <c r="DD68" i="25" s="1"/>
  <c r="BR39" i="25"/>
  <c r="BR40" i="25" s="1"/>
  <c r="CJ39" i="25"/>
  <c r="CJ40" i="25" s="1"/>
  <c r="DD83" i="27"/>
  <c r="DD84" i="27" s="1"/>
  <c r="DR64" i="25"/>
  <c r="DR67" i="25" s="1"/>
  <c r="DR68" i="25" s="1"/>
  <c r="DR84" i="27"/>
  <c r="DR122" i="27"/>
  <c r="DR39" i="25"/>
  <c r="DR40" i="25" s="1"/>
  <c r="AQ39" i="25"/>
  <c r="AQ40" i="25" s="1"/>
  <c r="DP67" i="25"/>
  <c r="DP68" i="25" s="1"/>
  <c r="AQ64" i="25"/>
  <c r="AQ67" i="25" s="1"/>
  <c r="AQ68" i="25" s="1"/>
  <c r="AX83" i="27"/>
  <c r="AX122" i="27" s="1"/>
  <c r="N146" i="27"/>
  <c r="DC67" i="25"/>
  <c r="DC68" i="25" s="1"/>
  <c r="DD83" i="25"/>
  <c r="DD84" i="25" s="1"/>
  <c r="DQ67" i="25"/>
  <c r="DQ68" i="25" s="1"/>
  <c r="DG39" i="25"/>
  <c r="DG40" i="25" s="1"/>
  <c r="DO67" i="25"/>
  <c r="DO68" i="25" s="1"/>
  <c r="Q83" i="25"/>
  <c r="Q84" i="25" s="1"/>
  <c r="BI67" i="25"/>
  <c r="BI68" i="25" s="1"/>
  <c r="BI39" i="25"/>
  <c r="BI40" i="25" s="1"/>
  <c r="BI83" i="27"/>
  <c r="BI122" i="27" s="1"/>
  <c r="BX83" i="25"/>
  <c r="BX84" i="25" s="1"/>
  <c r="AB39" i="25"/>
  <c r="AB40" i="25" s="1"/>
  <c r="AB64" i="25"/>
  <c r="AB67" i="25" s="1"/>
  <c r="AB68" i="25" s="1"/>
  <c r="R103" i="27"/>
  <c r="CV64" i="25"/>
  <c r="CV67" i="25" s="1"/>
  <c r="CV68" i="25" s="1"/>
  <c r="BX64" i="25"/>
  <c r="BX67" i="25" s="1"/>
  <c r="BX68" i="25" s="1"/>
  <c r="CW83" i="27"/>
  <c r="CW122" i="27" s="1"/>
  <c r="CW64" i="25"/>
  <c r="CW67" i="25" s="1"/>
  <c r="CW68" i="25" s="1"/>
  <c r="Q146" i="27"/>
  <c r="R39" i="25"/>
  <c r="R40" i="25" s="1"/>
  <c r="R67" i="25"/>
  <c r="R68" i="25" s="1"/>
  <c r="DI103" i="27"/>
  <c r="CV83" i="27"/>
  <c r="CV84" i="27" s="1"/>
  <c r="AA103" i="27"/>
  <c r="O103" i="27"/>
  <c r="CW103" i="27"/>
  <c r="S67" i="25"/>
  <c r="S68" i="25" s="1"/>
  <c r="AB83" i="25"/>
  <c r="AB84" i="25" s="1"/>
  <c r="AA146" i="27"/>
  <c r="BU64" i="25"/>
  <c r="BU67" i="25" s="1"/>
  <c r="BU68" i="25" s="1"/>
  <c r="CE84" i="27"/>
  <c r="AL67" i="25"/>
  <c r="AL68" i="25" s="1"/>
  <c r="BU39" i="25"/>
  <c r="BU40" i="25" s="1"/>
  <c r="CL103" i="27"/>
  <c r="BU84" i="27"/>
  <c r="AK39" i="25"/>
  <c r="AK40" i="25" s="1"/>
  <c r="AK83" i="27"/>
  <c r="AK122" i="27" s="1"/>
  <c r="R83" i="27"/>
  <c r="R122" i="27" s="1"/>
  <c r="AK67" i="25"/>
  <c r="AK68" i="25" s="1"/>
  <c r="S83" i="27"/>
  <c r="S122" i="27" s="1"/>
  <c r="BX83" i="27"/>
  <c r="BX122" i="27" s="1"/>
  <c r="AX103" i="27"/>
  <c r="S39" i="25"/>
  <c r="S40" i="25" s="1"/>
  <c r="CE64" i="25"/>
  <c r="CE67" i="25" s="1"/>
  <c r="CE68" i="25" s="1"/>
  <c r="Q39" i="25"/>
  <c r="Q40" i="25" s="1"/>
  <c r="Q64" i="25"/>
  <c r="Q67" i="25" s="1"/>
  <c r="Q68" i="25" s="1"/>
  <c r="DG83" i="25"/>
  <c r="DG84" i="25" s="1"/>
  <c r="CN83" i="25"/>
  <c r="CN84" i="25" s="1"/>
  <c r="O64" i="25"/>
  <c r="DA64" i="25"/>
  <c r="DA67" i="25" s="1"/>
  <c r="DA68" i="25" s="1"/>
  <c r="DG64" i="25"/>
  <c r="DG67" i="25" s="1"/>
  <c r="DG68" i="25" s="1"/>
  <c r="N103" i="27"/>
  <c r="N107" i="27" s="1"/>
  <c r="CE39" i="25"/>
  <c r="CE40" i="25" s="1"/>
  <c r="BN83" i="25"/>
  <c r="BN84" i="25" s="1"/>
  <c r="AJ84" i="27"/>
  <c r="AJ64" i="25"/>
  <c r="AJ67" i="25" s="1"/>
  <c r="AJ68" i="25" s="1"/>
  <c r="AJ39" i="25"/>
  <c r="AJ40" i="25" s="1"/>
  <c r="DG84" i="27"/>
  <c r="CJ67" i="25"/>
  <c r="CJ68" i="25" s="1"/>
  <c r="DS67" i="25"/>
  <c r="DS68" i="25" s="1"/>
  <c r="CK84" i="27"/>
  <c r="Q103" i="27"/>
  <c r="AY83" i="25"/>
  <c r="AY84" i="25" s="1"/>
  <c r="P103" i="27"/>
  <c r="AI103" i="27"/>
  <c r="DA83" i="27"/>
  <c r="DA122" i="27" s="1"/>
  <c r="AI105" i="27"/>
  <c r="AY67" i="25"/>
  <c r="AY68" i="25" s="1"/>
  <c r="BO84" i="27"/>
  <c r="AY39" i="25"/>
  <c r="AY40" i="25" s="1"/>
  <c r="AY83" i="27"/>
  <c r="AY122" i="27" s="1"/>
  <c r="BR84" i="27"/>
  <c r="F103" i="27"/>
  <c r="F107" i="27" s="1"/>
  <c r="BG103" i="27"/>
  <c r="J84" i="27"/>
  <c r="CG83" i="25"/>
  <c r="CG84" i="25" s="1"/>
  <c r="AT83" i="27"/>
  <c r="AT122" i="27" s="1"/>
  <c r="CQ72" i="29"/>
  <c r="BO64" i="25"/>
  <c r="BO67" i="25" s="1"/>
  <c r="BO68" i="25" s="1"/>
  <c r="BO39" i="25"/>
  <c r="BO40" i="25" s="1"/>
  <c r="BQ103" i="27"/>
  <c r="CG83" i="27"/>
  <c r="CG122" i="27" s="1"/>
  <c r="CG64" i="25"/>
  <c r="CG67" i="25" s="1"/>
  <c r="CG68" i="25" s="1"/>
  <c r="L122" i="27"/>
  <c r="L123" i="27" s="1"/>
  <c r="AT67" i="25"/>
  <c r="AT68" i="25" s="1"/>
  <c r="V67" i="25"/>
  <c r="V68" i="25" s="1"/>
  <c r="DE83" i="25"/>
  <c r="DE84" i="25" s="1"/>
  <c r="M84" i="27"/>
  <c r="BN242" i="10"/>
  <c r="BN290" i="10" s="1"/>
  <c r="BN293" i="10" s="1"/>
  <c r="BN297" i="10" s="1"/>
  <c r="BN380" i="10" s="1"/>
  <c r="BN120" i="12" s="1"/>
  <c r="BN345" i="10"/>
  <c r="BN349" i="10" s="1"/>
  <c r="BN355" i="10" s="1"/>
  <c r="W64" i="25"/>
  <c r="W67" i="25" s="1"/>
  <c r="W68" i="25" s="1"/>
  <c r="W83" i="27"/>
  <c r="W122" i="27" s="1"/>
  <c r="W39" i="25"/>
  <c r="W40" i="25" s="1"/>
  <c r="CQ67" i="25"/>
  <c r="CQ68" i="25" s="1"/>
  <c r="AO84" i="27"/>
  <c r="AE84" i="27"/>
  <c r="AI242" i="10"/>
  <c r="AI290" i="10" s="1"/>
  <c r="AI293" i="10" s="1"/>
  <c r="AI297" i="10" s="1"/>
  <c r="AI380" i="10" s="1"/>
  <c r="AI120" i="12" s="1"/>
  <c r="DN67" i="25"/>
  <c r="DN68" i="25" s="1"/>
  <c r="CR67" i="25"/>
  <c r="CR68" i="25" s="1"/>
  <c r="DU9" i="26"/>
  <c r="CO67" i="25"/>
  <c r="CO68" i="25" s="1"/>
  <c r="DG9" i="26"/>
  <c r="CY84" i="27"/>
  <c r="CK9" i="26"/>
  <c r="DQ9" i="26"/>
  <c r="CR9" i="26"/>
  <c r="DK9" i="26"/>
  <c r="CA84" i="27"/>
  <c r="AH64" i="25"/>
  <c r="AH67" i="25" s="1"/>
  <c r="AH68" i="25" s="1"/>
  <c r="AH83" i="27"/>
  <c r="AH122" i="27" s="1"/>
  <c r="AS83" i="25"/>
  <c r="AS84" i="25" s="1"/>
  <c r="AH83" i="25"/>
  <c r="AH84" i="25" s="1"/>
  <c r="CR84" i="27"/>
  <c r="CP9" i="26"/>
  <c r="CD9" i="26"/>
  <c r="DM9" i="26"/>
  <c r="CY9" i="26"/>
  <c r="DD9" i="26"/>
  <c r="CZ9" i="26"/>
  <c r="E345" i="10"/>
  <c r="E349" i="10" s="1"/>
  <c r="BY9" i="26"/>
  <c r="AS64" i="25"/>
  <c r="AS67" i="25" s="1"/>
  <c r="AS68" i="25" s="1"/>
  <c r="AS83" i="27"/>
  <c r="AS122" i="27" s="1"/>
  <c r="AT39" i="25"/>
  <c r="AT40" i="25" s="1"/>
  <c r="CL9" i="26"/>
  <c r="DM84" i="27"/>
  <c r="DP9" i="26"/>
  <c r="DS9" i="26"/>
  <c r="DR9" i="26"/>
  <c r="DO9" i="26"/>
  <c r="CT9" i="26"/>
  <c r="AS39" i="25"/>
  <c r="AS40" i="25" s="1"/>
  <c r="DE30" i="29"/>
  <c r="DE72" i="29"/>
  <c r="DH85" i="27"/>
  <c r="DH118" i="27"/>
  <c r="CP142" i="27"/>
  <c r="CP146" i="27" s="1"/>
  <c r="CP105" i="27"/>
  <c r="DD118" i="27"/>
  <c r="DD85" i="27"/>
  <c r="DP30" i="29"/>
  <c r="DP72" i="29"/>
  <c r="CX30" i="29"/>
  <c r="CX72" i="29"/>
  <c r="DU85" i="27"/>
  <c r="DU118" i="27"/>
  <c r="DU123" i="27" s="1"/>
  <c r="CP30" i="29"/>
  <c r="CP72" i="29"/>
  <c r="DA72" i="29"/>
  <c r="DA30" i="29"/>
  <c r="CN9" i="26"/>
  <c r="DQ118" i="27"/>
  <c r="DQ85" i="27"/>
  <c r="CW30" i="29"/>
  <c r="CW72" i="29"/>
  <c r="DL30" i="29"/>
  <c r="DL72" i="29"/>
  <c r="CT85" i="27"/>
  <c r="CT118" i="27"/>
  <c r="CT123" i="27" s="1"/>
  <c r="CM30" i="29"/>
  <c r="CM72" i="29"/>
  <c r="CR30" i="29"/>
  <c r="CR72" i="29"/>
  <c r="DK142" i="27"/>
  <c r="DK146" i="27" s="1"/>
  <c r="DK105" i="27"/>
  <c r="CP85" i="27"/>
  <c r="CP118" i="27"/>
  <c r="CP123" i="27" s="1"/>
  <c r="DC72" i="29"/>
  <c r="DC30" i="29"/>
  <c r="CU72" i="29"/>
  <c r="CU30" i="29"/>
  <c r="CK142" i="27"/>
  <c r="CK146" i="27" s="1"/>
  <c r="CK105" i="27"/>
  <c r="CK103" i="27"/>
  <c r="DD142" i="27"/>
  <c r="DD146" i="27" s="1"/>
  <c r="DD105" i="27"/>
  <c r="DD103" i="27"/>
  <c r="CX118" i="27"/>
  <c r="CX123" i="27" s="1"/>
  <c r="CX85" i="27"/>
  <c r="CV142" i="27"/>
  <c r="CV146" i="27" s="1"/>
  <c r="CV105" i="27"/>
  <c r="CV103" i="27"/>
  <c r="DI118" i="27"/>
  <c r="DI85" i="27"/>
  <c r="CL72" i="29"/>
  <c r="CL30" i="29"/>
  <c r="DT118" i="27"/>
  <c r="DT123" i="27" s="1"/>
  <c r="DT85" i="27"/>
  <c r="DR118" i="27"/>
  <c r="DR85" i="27"/>
  <c r="DK118" i="27"/>
  <c r="DK123" i="27" s="1"/>
  <c r="DK85" i="27"/>
  <c r="DK84" i="27"/>
  <c r="DO118" i="27"/>
  <c r="DO85" i="27"/>
  <c r="DI142" i="27"/>
  <c r="DI146" i="27" s="1"/>
  <c r="DI105" i="27"/>
  <c r="DH72" i="29"/>
  <c r="DH30" i="29"/>
  <c r="CK30" i="29"/>
  <c r="CK72" i="29"/>
  <c r="DA118" i="27"/>
  <c r="DA85" i="27"/>
  <c r="DU142" i="27"/>
  <c r="DU146" i="27" s="1"/>
  <c r="DU105" i="27"/>
  <c r="DU103" i="27"/>
  <c r="DB142" i="27"/>
  <c r="DB146" i="27" s="1"/>
  <c r="DB105" i="27"/>
  <c r="DB103" i="27"/>
  <c r="DL142" i="27"/>
  <c r="DL146" i="27" s="1"/>
  <c r="DL105" i="27"/>
  <c r="DL103" i="27"/>
  <c r="CO72" i="29"/>
  <c r="CO30" i="29"/>
  <c r="DE142" i="27"/>
  <c r="DE146" i="27" s="1"/>
  <c r="DE105" i="27"/>
  <c r="DE103" i="27"/>
  <c r="CW85" i="27"/>
  <c r="CW118" i="27"/>
  <c r="DJ118" i="27"/>
  <c r="DJ123" i="27" s="1"/>
  <c r="DJ85" i="27"/>
  <c r="CO85" i="27"/>
  <c r="CO118" i="27"/>
  <c r="CO123" i="27" s="1"/>
  <c r="DJ142" i="27"/>
  <c r="DJ146" i="27" s="1"/>
  <c r="DJ105" i="27"/>
  <c r="DT142" i="27"/>
  <c r="DT146" i="27" s="1"/>
  <c r="DT105" i="27"/>
  <c r="DE85" i="27"/>
  <c r="DE118" i="27"/>
  <c r="DM85" i="27"/>
  <c r="DM118" i="27"/>
  <c r="DM123" i="27" s="1"/>
  <c r="DS118" i="27"/>
  <c r="DS123" i="27" s="1"/>
  <c r="DS85" i="27"/>
  <c r="DC85" i="27"/>
  <c r="DC118" i="27"/>
  <c r="CQ85" i="27"/>
  <c r="CQ118" i="27"/>
  <c r="CQ123" i="27" s="1"/>
  <c r="DF72" i="29"/>
  <c r="DF30" i="29"/>
  <c r="DN9" i="26"/>
  <c r="DN142" i="27"/>
  <c r="DN146" i="27" s="1"/>
  <c r="DN105" i="27"/>
  <c r="CL85" i="27"/>
  <c r="CL118" i="27"/>
  <c r="DN118" i="27"/>
  <c r="DN85" i="27"/>
  <c r="CQ142" i="27"/>
  <c r="CQ146" i="27" s="1"/>
  <c r="CQ105" i="27"/>
  <c r="CQ103" i="27"/>
  <c r="CY142" i="27"/>
  <c r="CY146" i="27" s="1"/>
  <c r="CY105" i="27"/>
  <c r="CY103" i="27"/>
  <c r="DB9" i="26"/>
  <c r="DE9" i="26"/>
  <c r="CX142" i="27"/>
  <c r="CX146" i="27" s="1"/>
  <c r="CX105" i="27"/>
  <c r="CX103" i="27"/>
  <c r="DE345" i="10"/>
  <c r="DE349" i="10" s="1"/>
  <c r="DE355" i="10" s="1"/>
  <c r="BW9" i="26"/>
  <c r="CK85" i="27"/>
  <c r="CK118" i="27"/>
  <c r="CK123" i="27" s="1"/>
  <c r="DP118" i="27"/>
  <c r="DP85" i="27"/>
  <c r="DG85" i="27"/>
  <c r="DG118" i="27"/>
  <c r="DG123" i="27" s="1"/>
  <c r="DD72" i="29"/>
  <c r="DD30" i="29"/>
  <c r="DH142" i="27"/>
  <c r="DH146" i="27" s="1"/>
  <c r="DH105" i="27"/>
  <c r="DH103" i="27"/>
  <c r="DO142" i="27"/>
  <c r="DO146" i="27" s="1"/>
  <c r="DO105" i="27"/>
  <c r="DO103" i="27"/>
  <c r="DA142" i="27"/>
  <c r="DA146" i="27" s="1"/>
  <c r="DA105" i="27"/>
  <c r="DA103" i="27"/>
  <c r="CZ118" i="27"/>
  <c r="CZ123" i="27" s="1"/>
  <c r="CZ85" i="27"/>
  <c r="CZ84" i="27"/>
  <c r="DG142" i="27"/>
  <c r="DG146" i="27" s="1"/>
  <c r="DG105" i="27"/>
  <c r="DG103" i="27"/>
  <c r="CM118" i="27"/>
  <c r="CM85" i="27"/>
  <c r="CU9" i="26"/>
  <c r="DT84" i="27"/>
  <c r="CR85" i="27"/>
  <c r="CR118" i="27"/>
  <c r="CR123" i="27" s="1"/>
  <c r="CV72" i="29"/>
  <c r="CV30" i="29"/>
  <c r="DI72" i="29"/>
  <c r="DI30" i="29"/>
  <c r="DQ142" i="27"/>
  <c r="DQ146" i="27" s="1"/>
  <c r="DQ105" i="27"/>
  <c r="CU142" i="27"/>
  <c r="CU146" i="27" s="1"/>
  <c r="CU105" i="27"/>
  <c r="CU103" i="27"/>
  <c r="CV118" i="27"/>
  <c r="CV85" i="27"/>
  <c r="CT142" i="27"/>
  <c r="CT146" i="27" s="1"/>
  <c r="CT105" i="27"/>
  <c r="DT72" i="29"/>
  <c r="DT30" i="29"/>
  <c r="DF142" i="27"/>
  <c r="DF146" i="27" s="1"/>
  <c r="DF105" i="27"/>
  <c r="DF103" i="27"/>
  <c r="DP142" i="27"/>
  <c r="DP146" i="27" s="1"/>
  <c r="DP105" i="27"/>
  <c r="DP103" i="27"/>
  <c r="CW142" i="27"/>
  <c r="CW146" i="27" s="1"/>
  <c r="CW105" i="27"/>
  <c r="DG30" i="29"/>
  <c r="DG72" i="29"/>
  <c r="DC142" i="27"/>
  <c r="DC146" i="27" s="1"/>
  <c r="DC105" i="27"/>
  <c r="CS30" i="29"/>
  <c r="CS72" i="29"/>
  <c r="CZ142" i="27"/>
  <c r="CZ146" i="27" s="1"/>
  <c r="CZ105" i="27"/>
  <c r="CM142" i="27"/>
  <c r="CM146" i="27" s="1"/>
  <c r="CM105" i="27"/>
  <c r="CM103" i="27"/>
  <c r="CU85" i="27"/>
  <c r="CU118" i="27"/>
  <c r="CS85" i="27"/>
  <c r="CS118" i="27"/>
  <c r="DU72" i="29"/>
  <c r="DU30" i="29"/>
  <c r="CY118" i="27"/>
  <c r="CY85" i="27"/>
  <c r="CN85" i="27"/>
  <c r="CN118" i="27"/>
  <c r="DM142" i="27"/>
  <c r="DM146" i="27" s="1"/>
  <c r="DM105" i="27"/>
  <c r="DM103" i="27"/>
  <c r="DA9" i="26"/>
  <c r="DL85" i="27"/>
  <c r="DL118" i="27"/>
  <c r="DL123" i="27" s="1"/>
  <c r="DN103" i="27"/>
  <c r="CN142" i="27"/>
  <c r="CN146" i="27" s="1"/>
  <c r="CN105" i="27"/>
  <c r="DB72" i="29"/>
  <c r="DB30" i="29"/>
  <c r="CS9" i="26"/>
  <c r="CT30" i="29"/>
  <c r="CT72" i="29"/>
  <c r="DK72" i="29"/>
  <c r="DK30" i="29"/>
  <c r="DH9" i="26"/>
  <c r="CS142" i="27"/>
  <c r="CS146" i="27" s="1"/>
  <c r="CS105" i="27"/>
  <c r="DS142" i="27"/>
  <c r="DS146" i="27" s="1"/>
  <c r="DS105" i="27"/>
  <c r="DS103" i="27"/>
  <c r="DS72" i="29"/>
  <c r="DS30" i="29"/>
  <c r="CL142" i="27"/>
  <c r="CL146" i="27" s="1"/>
  <c r="CL105" i="27"/>
  <c r="CN30" i="29"/>
  <c r="CN72" i="29"/>
  <c r="DJ9" i="26"/>
  <c r="DF118" i="27"/>
  <c r="DF85" i="27"/>
  <c r="DL9" i="26"/>
  <c r="DB118" i="27"/>
  <c r="DB123" i="27" s="1"/>
  <c r="DB85" i="27"/>
  <c r="CR142" i="27"/>
  <c r="CR146" i="27" s="1"/>
  <c r="CR105" i="27"/>
  <c r="CR103" i="27"/>
  <c r="DR142" i="27"/>
  <c r="DR146" i="27" s="1"/>
  <c r="DR105" i="27"/>
  <c r="DR103" i="27"/>
  <c r="CO142" i="27"/>
  <c r="CO146" i="27" s="1"/>
  <c r="CO105" i="27"/>
  <c r="CO103" i="27"/>
  <c r="CN345" i="10"/>
  <c r="CN349" i="10" s="1"/>
  <c r="CN355" i="10" s="1"/>
  <c r="K84" i="27"/>
  <c r="BT67" i="25"/>
  <c r="BT68" i="25" s="1"/>
  <c r="U345" i="10"/>
  <c r="U349" i="10" s="1"/>
  <c r="U355" i="10" s="1"/>
  <c r="DE242" i="10"/>
  <c r="DE374" i="10" s="1"/>
  <c r="DE114" i="12" s="1"/>
  <c r="AI364" i="10"/>
  <c r="G345" i="10"/>
  <c r="G349" i="10" s="1"/>
  <c r="G355" i="10" s="1"/>
  <c r="CJ364" i="10"/>
  <c r="BU345" i="10"/>
  <c r="BU349" i="10" s="1"/>
  <c r="BU355" i="10" s="1"/>
  <c r="DU242" i="10"/>
  <c r="DU374" i="10" s="1"/>
  <c r="DU114" i="12" s="1"/>
  <c r="CK345" i="10"/>
  <c r="CK349" i="10" s="1"/>
  <c r="CK355" i="10" s="1"/>
  <c r="CM345" i="10"/>
  <c r="CM349" i="10" s="1"/>
  <c r="CM355" i="10" s="1"/>
  <c r="BM64" i="25"/>
  <c r="BM67" i="25" s="1"/>
  <c r="BM68" i="25" s="1"/>
  <c r="BM39" i="25"/>
  <c r="BM40" i="25" s="1"/>
  <c r="BM83" i="27"/>
  <c r="BM122" i="27" s="1"/>
  <c r="DP242" i="10"/>
  <c r="DP374" i="10" s="1"/>
  <c r="DP114" i="12" s="1"/>
  <c r="BA67" i="25"/>
  <c r="BA68" i="25" s="1"/>
  <c r="BW345" i="10"/>
  <c r="BW349" i="10" s="1"/>
  <c r="BW355" i="10" s="1"/>
  <c r="CA364" i="10"/>
  <c r="DA364" i="10"/>
  <c r="CQ84" i="27"/>
  <c r="BA364" i="10"/>
  <c r="AV364" i="10"/>
  <c r="BY345" i="10"/>
  <c r="BY349" i="10" s="1"/>
  <c r="BY355" i="10" s="1"/>
  <c r="BS67" i="25"/>
  <c r="BS68" i="25" s="1"/>
  <c r="D36" i="25"/>
  <c r="BL345" i="10"/>
  <c r="BL349" i="10" s="1"/>
  <c r="BL355" i="10" s="1"/>
  <c r="BE242" i="10"/>
  <c r="BE290" i="10" s="1"/>
  <c r="BE293" i="10" s="1"/>
  <c r="BE297" i="10" s="1"/>
  <c r="BE380" i="10" s="1"/>
  <c r="BE120" i="12" s="1"/>
  <c r="G39" i="25"/>
  <c r="G40" i="25" s="1"/>
  <c r="G64" i="25"/>
  <c r="G67" i="25" s="1"/>
  <c r="G68" i="25" s="1"/>
  <c r="I14" i="26"/>
  <c r="D14" i="26" s="1"/>
  <c r="D102" i="27"/>
  <c r="K345" i="10"/>
  <c r="K349" i="10" s="1"/>
  <c r="K355" i="10" s="1"/>
  <c r="AF364" i="10"/>
  <c r="AT345" i="10"/>
  <c r="AT349" i="10" s="1"/>
  <c r="AT355" i="10" s="1"/>
  <c r="W345" i="10"/>
  <c r="W349" i="10" s="1"/>
  <c r="W355" i="10" s="1"/>
  <c r="R364" i="10"/>
  <c r="AD364" i="10"/>
  <c r="CZ364" i="10"/>
  <c r="AP84" i="27"/>
  <c r="DI345" i="10"/>
  <c r="DI349" i="10" s="1"/>
  <c r="DI355" i="10" s="1"/>
  <c r="CU345" i="10"/>
  <c r="CU349" i="10" s="1"/>
  <c r="CU355" i="10" s="1"/>
  <c r="CH242" i="10"/>
  <c r="CH374" i="10" s="1"/>
  <c r="CH114" i="12" s="1"/>
  <c r="DD242" i="10"/>
  <c r="DD374" i="10" s="1"/>
  <c r="DD114" i="12" s="1"/>
  <c r="H242" i="10"/>
  <c r="H290" i="10" s="1"/>
  <c r="H293" i="10" s="1"/>
  <c r="H297" i="10" s="1"/>
  <c r="H380" i="10" s="1"/>
  <c r="H120" i="12" s="1"/>
  <c r="BB67" i="25"/>
  <c r="BB68" i="25" s="1"/>
  <c r="BO9" i="26"/>
  <c r="BS345" i="10"/>
  <c r="BS349" i="10" s="1"/>
  <c r="BS355" i="10" s="1"/>
  <c r="DM242" i="10"/>
  <c r="DM290" i="10" s="1"/>
  <c r="DM293" i="10" s="1"/>
  <c r="DM297" i="10" s="1"/>
  <c r="DM380" i="10" s="1"/>
  <c r="DM120" i="12" s="1"/>
  <c r="CE242" i="10"/>
  <c r="CE290" i="10" s="1"/>
  <c r="CE293" i="10" s="1"/>
  <c r="CE297" i="10" s="1"/>
  <c r="CE380" i="10" s="1"/>
  <c r="CE120" i="12" s="1"/>
  <c r="BV67" i="25"/>
  <c r="BV68" i="25" s="1"/>
  <c r="CW242" i="10"/>
  <c r="CW374" i="10" s="1"/>
  <c r="CW114" i="12" s="1"/>
  <c r="BY364" i="10"/>
  <c r="AN345" i="10"/>
  <c r="AN349" i="10" s="1"/>
  <c r="AN355" i="10" s="1"/>
  <c r="CO242" i="10"/>
  <c r="CO290" i="10" s="1"/>
  <c r="CO293" i="10" s="1"/>
  <c r="CO297" i="10" s="1"/>
  <c r="CO380" i="10" s="1"/>
  <c r="CO120" i="12" s="1"/>
  <c r="Q364" i="10"/>
  <c r="BT345" i="10"/>
  <c r="BT349" i="10" s="1"/>
  <c r="BT355" i="10" s="1"/>
  <c r="DL364" i="10"/>
  <c r="CI345" i="10"/>
  <c r="CI349" i="10" s="1"/>
  <c r="CI355" i="10" s="1"/>
  <c r="BK364" i="10"/>
  <c r="AU242" i="10"/>
  <c r="AU374" i="10" s="1"/>
  <c r="AU114" i="12" s="1"/>
  <c r="N345" i="10"/>
  <c r="N349" i="10" s="1"/>
  <c r="N355" i="10" s="1"/>
  <c r="D80" i="25"/>
  <c r="CW364" i="10"/>
  <c r="BV345" i="10"/>
  <c r="BV349" i="10" s="1"/>
  <c r="BV355" i="10" s="1"/>
  <c r="Q242" i="10"/>
  <c r="Q374" i="10" s="1"/>
  <c r="Q114" i="12" s="1"/>
  <c r="BL364" i="10"/>
  <c r="AJ345" i="10"/>
  <c r="AJ349" i="10" s="1"/>
  <c r="AJ355" i="10" s="1"/>
  <c r="BP345" i="10"/>
  <c r="BP349" i="10" s="1"/>
  <c r="BP355" i="10" s="1"/>
  <c r="AQ345" i="10"/>
  <c r="AQ349" i="10" s="1"/>
  <c r="AQ355" i="10" s="1"/>
  <c r="AW364" i="10"/>
  <c r="BK242" i="10"/>
  <c r="BK374" i="10" s="1"/>
  <c r="BK114" i="12" s="1"/>
  <c r="BT242" i="10"/>
  <c r="BT374" i="10" s="1"/>
  <c r="BT114" i="12" s="1"/>
  <c r="AN364" i="10"/>
  <c r="AG345" i="10"/>
  <c r="AG349" i="10" s="1"/>
  <c r="AG355" i="10" s="1"/>
  <c r="BR242" i="10"/>
  <c r="BR374" i="10" s="1"/>
  <c r="BR114" i="12" s="1"/>
  <c r="BQ242" i="10"/>
  <c r="BQ290" i="10" s="1"/>
  <c r="BQ293" i="10" s="1"/>
  <c r="BQ297" i="10" s="1"/>
  <c r="BQ380" i="10" s="1"/>
  <c r="BQ120" i="12" s="1"/>
  <c r="BP83" i="25"/>
  <c r="BP84" i="25" s="1"/>
  <c r="BC9" i="26"/>
  <c r="BF9" i="26"/>
  <c r="BN9" i="26"/>
  <c r="BG9" i="26"/>
  <c r="BB84" i="27"/>
  <c r="CO345" i="10"/>
  <c r="CO349" i="10" s="1"/>
  <c r="CO355" i="10" s="1"/>
  <c r="BV364" i="10"/>
  <c r="CI364" i="10"/>
  <c r="BP364" i="10"/>
  <c r="AQ364" i="10"/>
  <c r="AW345" i="10"/>
  <c r="AW349" i="10" s="1"/>
  <c r="AW355" i="10" s="1"/>
  <c r="AP345" i="10"/>
  <c r="AP349" i="10" s="1"/>
  <c r="AP355" i="10" s="1"/>
  <c r="AG242" i="10"/>
  <c r="AG290" i="10" s="1"/>
  <c r="AG293" i="10" s="1"/>
  <c r="AG297" i="10" s="1"/>
  <c r="AG380" i="10" s="1"/>
  <c r="AG120" i="12" s="1"/>
  <c r="DR242" i="10"/>
  <c r="DR374" i="10" s="1"/>
  <c r="DR114" i="12" s="1"/>
  <c r="BR364" i="10"/>
  <c r="DC364" i="10"/>
  <c r="BQ345" i="10"/>
  <c r="BQ349" i="10" s="1"/>
  <c r="BQ355" i="10" s="1"/>
  <c r="DQ345" i="10"/>
  <c r="DQ349" i="10" s="1"/>
  <c r="DQ355" i="10" s="1"/>
  <c r="CF345" i="10"/>
  <c r="CF349" i="10" s="1"/>
  <c r="CF355" i="10" s="1"/>
  <c r="BZ9" i="26"/>
  <c r="AM345" i="10"/>
  <c r="AM349" i="10" s="1"/>
  <c r="AM355" i="10" s="1"/>
  <c r="AP364" i="10"/>
  <c r="DR345" i="10"/>
  <c r="DR349" i="10" s="1"/>
  <c r="DR355" i="10" s="1"/>
  <c r="BE364" i="10"/>
  <c r="DQ242" i="10"/>
  <c r="DQ374" i="10" s="1"/>
  <c r="DQ114" i="12" s="1"/>
  <c r="CR364" i="10"/>
  <c r="BP9" i="26"/>
  <c r="BP39" i="25"/>
  <c r="BP40" i="25" s="1"/>
  <c r="BP83" i="27"/>
  <c r="BP64" i="25"/>
  <c r="BP67" i="25" s="1"/>
  <c r="BP68" i="25" s="1"/>
  <c r="CI9" i="26"/>
  <c r="AW9" i="26"/>
  <c r="BQ9" i="26"/>
  <c r="BU9" i="26"/>
  <c r="BL9" i="26"/>
  <c r="BI9" i="26"/>
  <c r="AY9" i="26"/>
  <c r="AZ118" i="27"/>
  <c r="AZ123" i="27" s="1"/>
  <c r="AZ85" i="27"/>
  <c r="BX9" i="26"/>
  <c r="BE9" i="26"/>
  <c r="AY142" i="27"/>
  <c r="AY146" i="27" s="1"/>
  <c r="AY105" i="27"/>
  <c r="AY103" i="27"/>
  <c r="AX9" i="26"/>
  <c r="BK72" i="29"/>
  <c r="BK30" i="29"/>
  <c r="BS9" i="26"/>
  <c r="BR72" i="29"/>
  <c r="BR30" i="29"/>
  <c r="AY118" i="27"/>
  <c r="AY85" i="27"/>
  <c r="AZ72" i="29"/>
  <c r="AZ30" i="29"/>
  <c r="BF30" i="29"/>
  <c r="BF72" i="29"/>
  <c r="CD85" i="27"/>
  <c r="CD118" i="27"/>
  <c r="CA72" i="29"/>
  <c r="CA30" i="29"/>
  <c r="BA9" i="26"/>
  <c r="BQ118" i="27"/>
  <c r="BQ85" i="27"/>
  <c r="AX142" i="27"/>
  <c r="AX146" i="27" s="1"/>
  <c r="AX105" i="27"/>
  <c r="BS118" i="27"/>
  <c r="BS123" i="27" s="1"/>
  <c r="BS85" i="27"/>
  <c r="BT142" i="27"/>
  <c r="BT146" i="27" s="1"/>
  <c r="BT105" i="27"/>
  <c r="BT103" i="27"/>
  <c r="BY142" i="27"/>
  <c r="BY146" i="27" s="1"/>
  <c r="BY105" i="27"/>
  <c r="BY103" i="27"/>
  <c r="BB30" i="29"/>
  <c r="BB72" i="29"/>
  <c r="BE85" i="27"/>
  <c r="BE118" i="27"/>
  <c r="BU30" i="29"/>
  <c r="BU72" i="29"/>
  <c r="BR142" i="27"/>
  <c r="BR146" i="27" s="1"/>
  <c r="BR105" i="27"/>
  <c r="BR103" i="27"/>
  <c r="BG142" i="27"/>
  <c r="BG146" i="27" s="1"/>
  <c r="BG105" i="27"/>
  <c r="BX142" i="27"/>
  <c r="BX146" i="27" s="1"/>
  <c r="BX105" i="27"/>
  <c r="CC142" i="27"/>
  <c r="CC146" i="27" s="1"/>
  <c r="CC105" i="27"/>
  <c r="CC103" i="27"/>
  <c r="BN142" i="27"/>
  <c r="BN146" i="27" s="1"/>
  <c r="BN105" i="27"/>
  <c r="BN103" i="27"/>
  <c r="BK142" i="27"/>
  <c r="BK146" i="27" s="1"/>
  <c r="BK105" i="27"/>
  <c r="BK103" i="27"/>
  <c r="BJ30" i="29"/>
  <c r="BJ72" i="29"/>
  <c r="CH85" i="27"/>
  <c r="CH118" i="27"/>
  <c r="CE72" i="29"/>
  <c r="CE30" i="29"/>
  <c r="AZ9" i="26"/>
  <c r="AW85" i="27"/>
  <c r="AW118" i="27"/>
  <c r="AW123" i="27" s="1"/>
  <c r="AW142" i="27"/>
  <c r="AW146" i="27" s="1"/>
  <c r="AW105" i="27"/>
  <c r="BK118" i="27"/>
  <c r="BK85" i="27"/>
  <c r="BF142" i="27"/>
  <c r="BF146" i="27" s="1"/>
  <c r="BF105" i="27"/>
  <c r="BA142" i="27"/>
  <c r="BA146" i="27" s="1"/>
  <c r="BA105" i="27"/>
  <c r="BA103" i="27"/>
  <c r="CG142" i="27"/>
  <c r="CG146" i="27" s="1"/>
  <c r="CG105" i="27"/>
  <c r="BJ118" i="27"/>
  <c r="BJ85" i="27"/>
  <c r="CH9" i="26"/>
  <c r="BG72" i="29"/>
  <c r="BG30" i="29"/>
  <c r="BH118" i="27"/>
  <c r="BH85" i="27"/>
  <c r="BM9" i="26"/>
  <c r="BZ142" i="27"/>
  <c r="BZ146" i="27" s="1"/>
  <c r="BZ105" i="27"/>
  <c r="BZ103" i="27"/>
  <c r="BP142" i="27"/>
  <c r="BP146" i="27" s="1"/>
  <c r="BP105" i="27"/>
  <c r="BP103" i="27"/>
  <c r="CA118" i="27"/>
  <c r="CA123" i="27" s="1"/>
  <c r="CA85" i="27"/>
  <c r="BT85" i="27"/>
  <c r="BT118" i="27"/>
  <c r="BT123" i="27" s="1"/>
  <c r="BA85" i="27"/>
  <c r="BA118" i="27"/>
  <c r="BA123" i="27" s="1"/>
  <c r="BV142" i="27"/>
  <c r="BV146" i="27" s="1"/>
  <c r="BV105" i="27"/>
  <c r="BV103" i="27"/>
  <c r="CC118" i="27"/>
  <c r="CC85" i="27"/>
  <c r="BE142" i="27"/>
  <c r="BE146" i="27" s="1"/>
  <c r="BE105" i="27"/>
  <c r="BA30" i="29"/>
  <c r="BA72" i="29"/>
  <c r="BI142" i="27"/>
  <c r="BI146" i="27" s="1"/>
  <c r="BI105" i="27"/>
  <c r="BI103" i="27"/>
  <c r="AY30" i="29"/>
  <c r="AY72" i="29"/>
  <c r="CF9" i="26"/>
  <c r="CA9" i="26"/>
  <c r="CB30" i="29"/>
  <c r="CB72" i="29"/>
  <c r="CG9" i="26"/>
  <c r="BG118" i="27"/>
  <c r="BG85" i="27"/>
  <c r="BX85" i="27"/>
  <c r="BX118" i="27"/>
  <c r="CC9" i="26"/>
  <c r="BN30" i="29"/>
  <c r="BN72" i="29"/>
  <c r="BT72" i="29"/>
  <c r="BT30" i="29"/>
  <c r="BI118" i="27"/>
  <c r="BI85" i="27"/>
  <c r="BY72" i="29"/>
  <c r="BY30" i="29"/>
  <c r="CI118" i="27"/>
  <c r="CI85" i="27"/>
  <c r="CB142" i="27"/>
  <c r="CB146" i="27" s="1"/>
  <c r="CB105" i="27"/>
  <c r="CB103" i="27"/>
  <c r="BM30" i="29"/>
  <c r="BM72" i="29"/>
  <c r="CE142" i="27"/>
  <c r="CE146" i="27" s="1"/>
  <c r="CE105" i="27"/>
  <c r="CE103" i="27"/>
  <c r="AZ142" i="27"/>
  <c r="AZ146" i="27" s="1"/>
  <c r="AZ105" i="27"/>
  <c r="AZ103" i="27"/>
  <c r="BU142" i="27"/>
  <c r="BU146" i="27" s="1"/>
  <c r="BU105" i="27"/>
  <c r="BU103" i="27"/>
  <c r="BV85" i="27"/>
  <c r="BV118" i="27"/>
  <c r="BV123" i="27" s="1"/>
  <c r="BZ85" i="27"/>
  <c r="BZ118" i="27"/>
  <c r="BZ123" i="27" s="1"/>
  <c r="BO85" i="27"/>
  <c r="BO118" i="27"/>
  <c r="BO123" i="27" s="1"/>
  <c r="CE85" i="27"/>
  <c r="CE118" i="27"/>
  <c r="CE123" i="27" s="1"/>
  <c r="BP118" i="27"/>
  <c r="BP85" i="27"/>
  <c r="BJ142" i="27"/>
  <c r="BJ146" i="27" s="1"/>
  <c r="BJ105" i="27"/>
  <c r="BC142" i="27"/>
  <c r="BC146" i="27" s="1"/>
  <c r="BC105" i="27"/>
  <c r="BY85" i="27"/>
  <c r="BY118" i="27"/>
  <c r="BC85" i="27"/>
  <c r="BC118" i="27"/>
  <c r="BD142" i="27"/>
  <c r="BD146" i="27" s="1"/>
  <c r="BD105" i="27"/>
  <c r="BD103" i="27"/>
  <c r="CJ142" i="27"/>
  <c r="CJ146" i="27" s="1"/>
  <c r="CJ105" i="27"/>
  <c r="CJ103" i="27"/>
  <c r="BO30" i="29"/>
  <c r="BO72" i="29"/>
  <c r="BB142" i="27"/>
  <c r="BB146" i="27" s="1"/>
  <c r="BB105" i="27"/>
  <c r="BB103" i="27"/>
  <c r="CH142" i="27"/>
  <c r="CH146" i="27" s="1"/>
  <c r="CH105" i="27"/>
  <c r="BW142" i="27"/>
  <c r="BW146" i="27" s="1"/>
  <c r="BW105" i="27"/>
  <c r="BH142" i="27"/>
  <c r="BH146" i="27" s="1"/>
  <c r="BH105" i="27"/>
  <c r="BM142" i="27"/>
  <c r="BM146" i="27" s="1"/>
  <c r="BM105" i="27"/>
  <c r="BM103" i="27"/>
  <c r="BN118" i="27"/>
  <c r="BN85" i="27"/>
  <c r="BS142" i="27"/>
  <c r="BS146" i="27" s="1"/>
  <c r="BS105" i="27"/>
  <c r="BS103" i="27"/>
  <c r="BD30" i="29"/>
  <c r="BD72" i="29"/>
  <c r="BQ30" i="29"/>
  <c r="BQ72" i="29"/>
  <c r="CD142" i="27"/>
  <c r="CD146" i="27" s="1"/>
  <c r="CD105" i="27"/>
  <c r="CD103" i="27"/>
  <c r="BB118" i="27"/>
  <c r="BB85" i="27"/>
  <c r="BR85" i="27"/>
  <c r="BR118" i="27"/>
  <c r="BR123" i="27" s="1"/>
  <c r="BM85" i="27"/>
  <c r="BM118" i="27"/>
  <c r="BC72" i="29"/>
  <c r="BC30" i="29"/>
  <c r="CA142" i="27"/>
  <c r="CA146" i="27" s="1"/>
  <c r="CA105" i="27"/>
  <c r="CA103" i="27"/>
  <c r="BQ142" i="27"/>
  <c r="BQ146" i="27" s="1"/>
  <c r="BQ105" i="27"/>
  <c r="CH72" i="29"/>
  <c r="CH30" i="29"/>
  <c r="BW30" i="29"/>
  <c r="BW72" i="29"/>
  <c r="CF118" i="27"/>
  <c r="CF123" i="27" s="1"/>
  <c r="CF85" i="27"/>
  <c r="CC30" i="29"/>
  <c r="CC72" i="29"/>
  <c r="BO142" i="27"/>
  <c r="BO146" i="27" s="1"/>
  <c r="BO105" i="27"/>
  <c r="BO103" i="27"/>
  <c r="CF142" i="27"/>
  <c r="CF146" i="27" s="1"/>
  <c r="CF105" i="27"/>
  <c r="CF103" i="27"/>
  <c r="BF85" i="27"/>
  <c r="BF118" i="27"/>
  <c r="BF123" i="27" s="1"/>
  <c r="BD118" i="27"/>
  <c r="BD123" i="27" s="1"/>
  <c r="BD85" i="27"/>
  <c r="CB118" i="27"/>
  <c r="CB85" i="27"/>
  <c r="CG85" i="27"/>
  <c r="CG118" i="27"/>
  <c r="BW118" i="27"/>
  <c r="BW123" i="27" s="1"/>
  <c r="BW85" i="27"/>
  <c r="BU118" i="27"/>
  <c r="BU123" i="27" s="1"/>
  <c r="BU85" i="27"/>
  <c r="AX118" i="27"/>
  <c r="AX85" i="27"/>
  <c r="BV30" i="29"/>
  <c r="BV72" i="29"/>
  <c r="BL118" i="27"/>
  <c r="BL123" i="27" s="1"/>
  <c r="BL85" i="27"/>
  <c r="CJ30" i="29"/>
  <c r="CJ72" i="29"/>
  <c r="BH72" i="29"/>
  <c r="BH30" i="29"/>
  <c r="BP72" i="29"/>
  <c r="BP30" i="29"/>
  <c r="BL30" i="29"/>
  <c r="BL72" i="29"/>
  <c r="BE103" i="27"/>
  <c r="CD72" i="29"/>
  <c r="CD30" i="29"/>
  <c r="CI142" i="27"/>
  <c r="CI146" i="27" s="1"/>
  <c r="CI105" i="27"/>
  <c r="CI103" i="27"/>
  <c r="BT9" i="26"/>
  <c r="CJ118" i="27"/>
  <c r="CJ85" i="27"/>
  <c r="BL142" i="27"/>
  <c r="BL146" i="27" s="1"/>
  <c r="BL105" i="27"/>
  <c r="BL103" i="27"/>
  <c r="BZ30" i="29"/>
  <c r="BZ72" i="29"/>
  <c r="I83" i="27"/>
  <c r="I122" i="27" s="1"/>
  <c r="I64" i="25"/>
  <c r="I67" i="25" s="1"/>
  <c r="I68" i="25" s="1"/>
  <c r="I145" i="27"/>
  <c r="DX145" i="27" s="1"/>
  <c r="I103" i="27"/>
  <c r="I107" i="27" s="1"/>
  <c r="AA364" i="10"/>
  <c r="AT242" i="10"/>
  <c r="AT290" i="10" s="1"/>
  <c r="AT293" i="10" s="1"/>
  <c r="AT297" i="10" s="1"/>
  <c r="AT380" i="10" s="1"/>
  <c r="AT120" i="12" s="1"/>
  <c r="DI364" i="10"/>
  <c r="AM364" i="10"/>
  <c r="AJ364" i="10"/>
  <c r="AZ364" i="10"/>
  <c r="CU242" i="10"/>
  <c r="CU374" i="10" s="1"/>
  <c r="CU114" i="12" s="1"/>
  <c r="K242" i="10"/>
  <c r="K290" i="10" s="1"/>
  <c r="K293" i="10" s="1"/>
  <c r="K297" i="10" s="1"/>
  <c r="K380" i="10" s="1"/>
  <c r="K120" i="12" s="1"/>
  <c r="W364" i="10"/>
  <c r="AV242" i="10"/>
  <c r="AV374" i="10" s="1"/>
  <c r="AV114" i="12" s="1"/>
  <c r="BO364" i="10"/>
  <c r="AD242" i="10"/>
  <c r="AD290" i="10" s="1"/>
  <c r="AD293" i="10" s="1"/>
  <c r="AD297" i="10" s="1"/>
  <c r="AD380" i="10" s="1"/>
  <c r="AD120" i="12" s="1"/>
  <c r="CQ364" i="10"/>
  <c r="DD345" i="10"/>
  <c r="DD349" i="10" s="1"/>
  <c r="DD355" i="10" s="1"/>
  <c r="DA345" i="10"/>
  <c r="DA349" i="10" s="1"/>
  <c r="DA355" i="10" s="1"/>
  <c r="CC345" i="10"/>
  <c r="CC349" i="10" s="1"/>
  <c r="CC355" i="10" s="1"/>
  <c r="DM345" i="10"/>
  <c r="DM349" i="10" s="1"/>
  <c r="DM355" i="10" s="1"/>
  <c r="BS242" i="10"/>
  <c r="BS374" i="10" s="1"/>
  <c r="BS114" i="12" s="1"/>
  <c r="CZ345" i="10"/>
  <c r="CZ349" i="10" s="1"/>
  <c r="CZ355" i="10" s="1"/>
  <c r="H364" i="10"/>
  <c r="AA242" i="10"/>
  <c r="AA374" i="10" s="1"/>
  <c r="AA114" i="12" s="1"/>
  <c r="BA242" i="10"/>
  <c r="BA290" i="10" s="1"/>
  <c r="BA293" i="10" s="1"/>
  <c r="BA297" i="10" s="1"/>
  <c r="BA380" i="10" s="1"/>
  <c r="BA120" i="12" s="1"/>
  <c r="AZ242" i="10"/>
  <c r="AZ290" i="10" s="1"/>
  <c r="AZ293" i="10" s="1"/>
  <c r="AZ297" i="10" s="1"/>
  <c r="AZ380" i="10" s="1"/>
  <c r="AZ120" i="12" s="1"/>
  <c r="CH364" i="10"/>
  <c r="BO345" i="10"/>
  <c r="BO349" i="10" s="1"/>
  <c r="BO355" i="10" s="1"/>
  <c r="R242" i="10"/>
  <c r="R374" i="10" s="1"/>
  <c r="R114" i="12" s="1"/>
  <c r="CQ242" i="10"/>
  <c r="CQ374" i="10" s="1"/>
  <c r="CQ114" i="12" s="1"/>
  <c r="DP345" i="10"/>
  <c r="DP349" i="10" s="1"/>
  <c r="DP355" i="10" s="1"/>
  <c r="AF242" i="10"/>
  <c r="AF290" i="10" s="1"/>
  <c r="AF293" i="10" s="1"/>
  <c r="AF297" i="10" s="1"/>
  <c r="AF380" i="10" s="1"/>
  <c r="AF120" i="12" s="1"/>
  <c r="CC364" i="10"/>
  <c r="V345" i="10"/>
  <c r="V349" i="10" s="1"/>
  <c r="V355" i="10" s="1"/>
  <c r="CE345" i="10"/>
  <c r="CE349" i="10" s="1"/>
  <c r="CE355" i="10" s="1"/>
  <c r="BG242" i="10"/>
  <c r="BG290" i="10" s="1"/>
  <c r="BG293" i="10" s="1"/>
  <c r="BG297" i="10" s="1"/>
  <c r="BG380" i="10" s="1"/>
  <c r="BG120" i="12" s="1"/>
  <c r="CN242" i="10"/>
  <c r="CN374" i="10" s="1"/>
  <c r="CN114" i="12" s="1"/>
  <c r="V364" i="10"/>
  <c r="BG364" i="10"/>
  <c r="BB242" i="10"/>
  <c r="BB290" i="10" s="1"/>
  <c r="BB293" i="10" s="1"/>
  <c r="BB297" i="10" s="1"/>
  <c r="BB380" i="10" s="1"/>
  <c r="BB120" i="12" s="1"/>
  <c r="CR242" i="10"/>
  <c r="CR374" i="10" s="1"/>
  <c r="CR114" i="12" s="1"/>
  <c r="AS242" i="10"/>
  <c r="AS374" i="10" s="1"/>
  <c r="AS114" i="12" s="1"/>
  <c r="CF242" i="10"/>
  <c r="CF374" i="10" s="1"/>
  <c r="CF114" i="12" s="1"/>
  <c r="CL242" i="10"/>
  <c r="CL374" i="10" s="1"/>
  <c r="CL114" i="12" s="1"/>
  <c r="N364" i="10"/>
  <c r="CY242" i="10"/>
  <c r="CY374" i="10" s="1"/>
  <c r="CY114" i="12" s="1"/>
  <c r="DC345" i="10"/>
  <c r="DC349" i="10" s="1"/>
  <c r="DC355" i="10" s="1"/>
  <c r="AU345" i="10"/>
  <c r="AU349" i="10" s="1"/>
  <c r="AU355" i="10" s="1"/>
  <c r="DL345" i="10"/>
  <c r="DL349" i="10" s="1"/>
  <c r="DL355" i="10" s="1"/>
  <c r="BB345" i="10"/>
  <c r="BB349" i="10" s="1"/>
  <c r="BB355" i="10" s="1"/>
  <c r="AS345" i="10"/>
  <c r="AS349" i="10" s="1"/>
  <c r="AS355" i="10" s="1"/>
  <c r="CL364" i="10"/>
  <c r="CY345" i="10"/>
  <c r="CY349" i="10" s="1"/>
  <c r="CY355" i="10" s="1"/>
  <c r="CJ242" i="10"/>
  <c r="CJ290" i="10" s="1"/>
  <c r="CJ293" i="10" s="1"/>
  <c r="CJ297" i="10" s="1"/>
  <c r="CJ380" i="10" s="1"/>
  <c r="CJ120" i="12" s="1"/>
  <c r="DU364" i="10"/>
  <c r="BU364" i="10"/>
  <c r="CK242" i="10"/>
  <c r="CK290" i="10" s="1"/>
  <c r="CK293" i="10" s="1"/>
  <c r="CK297" i="10" s="1"/>
  <c r="CK380" i="10" s="1"/>
  <c r="CK120" i="12" s="1"/>
  <c r="M242" i="10"/>
  <c r="M290" i="10" s="1"/>
  <c r="M293" i="10" s="1"/>
  <c r="M297" i="10" s="1"/>
  <c r="M380" i="10" s="1"/>
  <c r="M120" i="12" s="1"/>
  <c r="DF242" i="10"/>
  <c r="DF290" i="10" s="1"/>
  <c r="DF293" i="10" s="1"/>
  <c r="DF297" i="10" s="1"/>
  <c r="DF380" i="10" s="1"/>
  <c r="DF120" i="12" s="1"/>
  <c r="DH242" i="10"/>
  <c r="DH290" i="10" s="1"/>
  <c r="DH293" i="10" s="1"/>
  <c r="DH297" i="10" s="1"/>
  <c r="DH380" i="10" s="1"/>
  <c r="DH120" i="12" s="1"/>
  <c r="BC364" i="10"/>
  <c r="CP345" i="10"/>
  <c r="CP349" i="10" s="1"/>
  <c r="CP355" i="10" s="1"/>
  <c r="AC242" i="10"/>
  <c r="AC290" i="10" s="1"/>
  <c r="AC293" i="10" s="1"/>
  <c r="AC297" i="10" s="1"/>
  <c r="AC380" i="10" s="1"/>
  <c r="AC120" i="12" s="1"/>
  <c r="AO345" i="10"/>
  <c r="AO349" i="10" s="1"/>
  <c r="AO355" i="10" s="1"/>
  <c r="F345" i="10"/>
  <c r="F349" i="10" s="1"/>
  <c r="F355" i="10" s="1"/>
  <c r="P364" i="10"/>
  <c r="U364" i="10"/>
  <c r="CS242" i="10"/>
  <c r="CS374" i="10" s="1"/>
  <c r="CS114" i="12" s="1"/>
  <c r="P345" i="10"/>
  <c r="P349" i="10" s="1"/>
  <c r="P355" i="10" s="1"/>
  <c r="CS364" i="10"/>
  <c r="BF345" i="10"/>
  <c r="BF349" i="10" s="1"/>
  <c r="BF355" i="10" s="1"/>
  <c r="DJ242" i="10"/>
  <c r="DJ290" i="10" s="1"/>
  <c r="DJ293" i="10" s="1"/>
  <c r="DJ297" i="10" s="1"/>
  <c r="DJ380" i="10" s="1"/>
  <c r="DJ120" i="12" s="1"/>
  <c r="CX345" i="10"/>
  <c r="CX349" i="10" s="1"/>
  <c r="CX355" i="10" s="1"/>
  <c r="CV364" i="10"/>
  <c r="DN242" i="10"/>
  <c r="DN290" i="10" s="1"/>
  <c r="DN293" i="10" s="1"/>
  <c r="DN297" i="10" s="1"/>
  <c r="DN380" i="10" s="1"/>
  <c r="DN120" i="12" s="1"/>
  <c r="AF67" i="25"/>
  <c r="AF68" i="25" s="1"/>
  <c r="BH345" i="10"/>
  <c r="BH349" i="10" s="1"/>
  <c r="BH355" i="10" s="1"/>
  <c r="I364" i="10"/>
  <c r="CY122" i="27"/>
  <c r="BX345" i="10"/>
  <c r="BX349" i="10" s="1"/>
  <c r="BX355" i="10" s="1"/>
  <c r="Y345" i="10"/>
  <c r="Y349" i="10" s="1"/>
  <c r="Y355" i="10" s="1"/>
  <c r="AK364" i="10"/>
  <c r="L345" i="10"/>
  <c r="L349" i="10" s="1"/>
  <c r="L355" i="10" s="1"/>
  <c r="AE345" i="10"/>
  <c r="AE349" i="10" s="1"/>
  <c r="AE355" i="10" s="1"/>
  <c r="DS345" i="10"/>
  <c r="DS349" i="10" s="1"/>
  <c r="DS355" i="10" s="1"/>
  <c r="CB364" i="10"/>
  <c r="G167" i="25"/>
  <c r="G168" i="25" s="1"/>
  <c r="BX364" i="10"/>
  <c r="AY364" i="10"/>
  <c r="E242" i="10"/>
  <c r="E374" i="10" s="1"/>
  <c r="E114" i="12" s="1"/>
  <c r="AR242" i="10"/>
  <c r="AR290" i="10" s="1"/>
  <c r="AR293" i="10" s="1"/>
  <c r="AR297" i="10" s="1"/>
  <c r="AR380" i="10" s="1"/>
  <c r="AR120" i="12" s="1"/>
  <c r="M345" i="10"/>
  <c r="M349" i="10" s="1"/>
  <c r="M355" i="10" s="1"/>
  <c r="DK242" i="10"/>
  <c r="DK290" i="10" s="1"/>
  <c r="DK293" i="10" s="1"/>
  <c r="DK297" i="10" s="1"/>
  <c r="DK380" i="10" s="1"/>
  <c r="DK120" i="12" s="1"/>
  <c r="CM364" i="10"/>
  <c r="AH242" i="10"/>
  <c r="AH290" i="10" s="1"/>
  <c r="AH293" i="10" s="1"/>
  <c r="AH297" i="10" s="1"/>
  <c r="AH380" i="10" s="1"/>
  <c r="AH120" i="12" s="1"/>
  <c r="BF364" i="10"/>
  <c r="BM242" i="10"/>
  <c r="BM290" i="10" s="1"/>
  <c r="BM293" i="10" s="1"/>
  <c r="BM297" i="10" s="1"/>
  <c r="BM380" i="10" s="1"/>
  <c r="BM120" i="12" s="1"/>
  <c r="CP364" i="10"/>
  <c r="AB242" i="10"/>
  <c r="AB374" i="10" s="1"/>
  <c r="AB114" i="12" s="1"/>
  <c r="DF345" i="10"/>
  <c r="DF349" i="10" s="1"/>
  <c r="DF355" i="10" s="1"/>
  <c r="BD345" i="10"/>
  <c r="BD349" i="10" s="1"/>
  <c r="BD355" i="10" s="1"/>
  <c r="G364" i="10"/>
  <c r="T364" i="10"/>
  <c r="DJ345" i="10"/>
  <c r="DJ349" i="10" s="1"/>
  <c r="DJ355" i="10" s="1"/>
  <c r="Z242" i="10"/>
  <c r="Z290" i="10" s="1"/>
  <c r="Z293" i="10" s="1"/>
  <c r="Z297" i="10" s="1"/>
  <c r="Z380" i="10" s="1"/>
  <c r="Z120" i="12" s="1"/>
  <c r="AC345" i="10"/>
  <c r="AC349" i="10" s="1"/>
  <c r="AC355" i="10" s="1"/>
  <c r="BW364" i="10"/>
  <c r="AX242" i="10"/>
  <c r="AX374" i="10" s="1"/>
  <c r="AX114" i="12" s="1"/>
  <c r="CX364" i="10"/>
  <c r="S364" i="10"/>
  <c r="AO364" i="10"/>
  <c r="BZ242" i="10"/>
  <c r="BZ290" i="10" s="1"/>
  <c r="BZ293" i="10" s="1"/>
  <c r="BZ297" i="10" s="1"/>
  <c r="BZ380" i="10" s="1"/>
  <c r="BZ120" i="12" s="1"/>
  <c r="DH345" i="10"/>
  <c r="DH349" i="10" s="1"/>
  <c r="DH355" i="10" s="1"/>
  <c r="BJ364" i="10"/>
  <c r="CA345" i="10"/>
  <c r="CA349" i="10" s="1"/>
  <c r="CA355" i="10" s="1"/>
  <c r="DT242" i="10"/>
  <c r="DT290" i="10" s="1"/>
  <c r="DT293" i="10" s="1"/>
  <c r="DT297" i="10" s="1"/>
  <c r="DT380" i="10" s="1"/>
  <c r="DT120" i="12" s="1"/>
  <c r="CV242" i="10"/>
  <c r="CV374" i="10" s="1"/>
  <c r="CV114" i="12" s="1"/>
  <c r="DO242" i="10"/>
  <c r="DO374" i="10" s="1"/>
  <c r="DO114" i="12" s="1"/>
  <c r="F364" i="10"/>
  <c r="O242" i="10"/>
  <c r="O374" i="10" s="1"/>
  <c r="O114" i="12" s="1"/>
  <c r="BC242" i="10"/>
  <c r="BC290" i="10" s="1"/>
  <c r="BC293" i="10" s="1"/>
  <c r="BC297" i="10" s="1"/>
  <c r="BC380" i="10" s="1"/>
  <c r="BC120" i="12" s="1"/>
  <c r="I345" i="10"/>
  <c r="I349" i="10" s="1"/>
  <c r="I355" i="10" s="1"/>
  <c r="CT242" i="10"/>
  <c r="CT374" i="10" s="1"/>
  <c r="CT114" i="12" s="1"/>
  <c r="X242" i="10"/>
  <c r="X290" i="10" s="1"/>
  <c r="X293" i="10" s="1"/>
  <c r="X297" i="10" s="1"/>
  <c r="X380" i="10" s="1"/>
  <c r="X120" i="12" s="1"/>
  <c r="L364" i="10"/>
  <c r="CD364" i="10"/>
  <c r="CB242" i="10"/>
  <c r="CB374" i="10" s="1"/>
  <c r="CB114" i="12" s="1"/>
  <c r="AE364" i="10"/>
  <c r="D163" i="25"/>
  <c r="DS364" i="10"/>
  <c r="AY345" i="10"/>
  <c r="AY349" i="10" s="1"/>
  <c r="AY355" i="10" s="1"/>
  <c r="BH364" i="10"/>
  <c r="AR345" i="10"/>
  <c r="AR349" i="10" s="1"/>
  <c r="AR355" i="10" s="1"/>
  <c r="DK345" i="10"/>
  <c r="DK349" i="10" s="1"/>
  <c r="DK355" i="10" s="1"/>
  <c r="AH364" i="10"/>
  <c r="BM345" i="10"/>
  <c r="BM349" i="10" s="1"/>
  <c r="BM355" i="10" s="1"/>
  <c r="AB345" i="10"/>
  <c r="AB349" i="10" s="1"/>
  <c r="AB355" i="10" s="1"/>
  <c r="BD242" i="10"/>
  <c r="BD290" i="10" s="1"/>
  <c r="BD293" i="10" s="1"/>
  <c r="BD297" i="10" s="1"/>
  <c r="BD380" i="10" s="1"/>
  <c r="BD120" i="12" s="1"/>
  <c r="T242" i="10"/>
  <c r="T374" i="10" s="1"/>
  <c r="T114" i="12" s="1"/>
  <c r="Z345" i="10"/>
  <c r="Z349" i="10" s="1"/>
  <c r="Z355" i="10" s="1"/>
  <c r="AX364" i="10"/>
  <c r="S345" i="10"/>
  <c r="S349" i="10" s="1"/>
  <c r="S355" i="10" s="1"/>
  <c r="BZ345" i="10"/>
  <c r="BZ349" i="10" s="1"/>
  <c r="BZ355" i="10" s="1"/>
  <c r="BJ345" i="10"/>
  <c r="BJ349" i="10" s="1"/>
  <c r="BJ355" i="10" s="1"/>
  <c r="DT345" i="10"/>
  <c r="DT349" i="10" s="1"/>
  <c r="DT355" i="10" s="1"/>
  <c r="DO345" i="10"/>
  <c r="DO349" i="10" s="1"/>
  <c r="DO355" i="10" s="1"/>
  <c r="O345" i="10"/>
  <c r="O349" i="10" s="1"/>
  <c r="O355" i="10" s="1"/>
  <c r="Y364" i="10"/>
  <c r="X345" i="10"/>
  <c r="X349" i="10" s="1"/>
  <c r="X355" i="10" s="1"/>
  <c r="AK242" i="10"/>
  <c r="AK290" i="10" s="1"/>
  <c r="AK293" i="10" s="1"/>
  <c r="AK297" i="10" s="1"/>
  <c r="AK380" i="10" s="1"/>
  <c r="AK120" i="12" s="1"/>
  <c r="CD242" i="10"/>
  <c r="CD290" i="10" s="1"/>
  <c r="CD293" i="10" s="1"/>
  <c r="CD297" i="10" s="1"/>
  <c r="CD380" i="10" s="1"/>
  <c r="CD120" i="12" s="1"/>
  <c r="AD84" i="27"/>
  <c r="D113" i="25"/>
  <c r="J242" i="10"/>
  <c r="J374" i="10" s="1"/>
  <c r="J114" i="12" s="1"/>
  <c r="CH64" i="25"/>
  <c r="CH67" i="25" s="1"/>
  <c r="CH68" i="25" s="1"/>
  <c r="CH83" i="27"/>
  <c r="CH39" i="25"/>
  <c r="CH40" i="25" s="1"/>
  <c r="DH39" i="25"/>
  <c r="DH40" i="25" s="1"/>
  <c r="DH64" i="25"/>
  <c r="DH67" i="25" s="1"/>
  <c r="DH68" i="25" s="1"/>
  <c r="DH83" i="27"/>
  <c r="G122" i="27"/>
  <c r="G123" i="27" s="1"/>
  <c r="G127" i="27" s="1"/>
  <c r="G84" i="27"/>
  <c r="G88" i="27" s="1"/>
  <c r="AL242" i="10"/>
  <c r="AL374" i="10" s="1"/>
  <c r="AL114" i="12" s="1"/>
  <c r="BI345" i="10"/>
  <c r="BI349" i="10" s="1"/>
  <c r="BI355" i="10" s="1"/>
  <c r="DB364" i="10"/>
  <c r="DG242" i="10"/>
  <c r="DG290" i="10" s="1"/>
  <c r="DG293" i="10" s="1"/>
  <c r="DG297" i="10" s="1"/>
  <c r="DG380" i="10" s="1"/>
  <c r="DG120" i="12" s="1"/>
  <c r="AL364" i="10"/>
  <c r="CT345" i="10"/>
  <c r="CT349" i="10" s="1"/>
  <c r="CT355" i="10" s="1"/>
  <c r="BI364" i="10"/>
  <c r="DN345" i="10"/>
  <c r="DN349" i="10" s="1"/>
  <c r="DN355" i="10" s="1"/>
  <c r="DB242" i="10"/>
  <c r="DB290" i="10" s="1"/>
  <c r="DB293" i="10" s="1"/>
  <c r="DB297" i="10" s="1"/>
  <c r="DB380" i="10" s="1"/>
  <c r="DB120" i="12" s="1"/>
  <c r="J345" i="10"/>
  <c r="J349" i="10" s="1"/>
  <c r="J355" i="10" s="1"/>
  <c r="DG345" i="10"/>
  <c r="DG349" i="10" s="1"/>
  <c r="DG355" i="10" s="1"/>
  <c r="BT84" i="27"/>
  <c r="BB122" i="27"/>
  <c r="M123" i="27"/>
  <c r="DM12" i="12"/>
  <c r="DM31" i="11"/>
  <c r="CG31" i="11"/>
  <c r="CG12" i="12"/>
  <c r="BQ12" i="12"/>
  <c r="BQ31" i="11"/>
  <c r="CJ12" i="12"/>
  <c r="CJ31" i="11"/>
  <c r="BD12" i="12"/>
  <c r="BD31" i="11"/>
  <c r="AN12" i="12"/>
  <c r="AN31" i="11"/>
  <c r="X12" i="12"/>
  <c r="X31" i="11"/>
  <c r="CA12" i="12"/>
  <c r="CA31" i="11"/>
  <c r="AU12" i="12"/>
  <c r="AU31" i="11"/>
  <c r="BR12" i="12"/>
  <c r="BR31" i="11"/>
  <c r="AM374" i="10"/>
  <c r="AM114" i="12" s="1"/>
  <c r="AM290" i="10"/>
  <c r="AM293" i="10" s="1"/>
  <c r="AM297" i="10" s="1"/>
  <c r="AM380" i="10" s="1"/>
  <c r="AM120" i="12" s="1"/>
  <c r="AJ290" i="10"/>
  <c r="AJ293" i="10" s="1"/>
  <c r="AJ297" i="10" s="1"/>
  <c r="AJ380" i="10" s="1"/>
  <c r="AJ120" i="12" s="1"/>
  <c r="AJ374" i="10"/>
  <c r="AJ114" i="12" s="1"/>
  <c r="BA349" i="10"/>
  <c r="BA355" i="10" s="1"/>
  <c r="BH12" i="12"/>
  <c r="BH31" i="11"/>
  <c r="AR12" i="12"/>
  <c r="AR31" i="11"/>
  <c r="DB12" i="12"/>
  <c r="DB31" i="11"/>
  <c r="CL12" i="12"/>
  <c r="CL31" i="11"/>
  <c r="AP12" i="12"/>
  <c r="AP31" i="11"/>
  <c r="J12" i="12"/>
  <c r="J31" i="11"/>
  <c r="CM290" i="10"/>
  <c r="CM293" i="10" s="1"/>
  <c r="CM297" i="10" s="1"/>
  <c r="CM380" i="10" s="1"/>
  <c r="CM120" i="12" s="1"/>
  <c r="CM374" i="10"/>
  <c r="CM114" i="12" s="1"/>
  <c r="BF374" i="10"/>
  <c r="BF114" i="12" s="1"/>
  <c r="BF290" i="10"/>
  <c r="BF293" i="10" s="1"/>
  <c r="BF297" i="10" s="1"/>
  <c r="BF380" i="10" s="1"/>
  <c r="BF120" i="12" s="1"/>
  <c r="AW374" i="10"/>
  <c r="AW114" i="12" s="1"/>
  <c r="AW290" i="10"/>
  <c r="AW293" i="10" s="1"/>
  <c r="AW297" i="10" s="1"/>
  <c r="AW380" i="10" s="1"/>
  <c r="AW120" i="12" s="1"/>
  <c r="CP374" i="10"/>
  <c r="CP114" i="12" s="1"/>
  <c r="CP290" i="10"/>
  <c r="CP293" i="10" s="1"/>
  <c r="CP297" i="10" s="1"/>
  <c r="CP380" i="10" s="1"/>
  <c r="CP120" i="12" s="1"/>
  <c r="G374" i="10"/>
  <c r="G114" i="12" s="1"/>
  <c r="G290" i="10"/>
  <c r="G293" i="10" s="1"/>
  <c r="G297" i="10" s="1"/>
  <c r="G380" i="10" s="1"/>
  <c r="G120" i="12" s="1"/>
  <c r="T349" i="10"/>
  <c r="T355" i="10" s="1"/>
  <c r="CO12" i="12"/>
  <c r="CO31" i="11"/>
  <c r="BY12" i="12"/>
  <c r="BY31" i="11"/>
  <c r="AS12" i="12"/>
  <c r="AS31" i="11"/>
  <c r="DH12" i="12"/>
  <c r="DH31" i="11"/>
  <c r="AV12" i="12"/>
  <c r="AV31" i="11"/>
  <c r="CY12" i="12"/>
  <c r="CY31" i="11"/>
  <c r="BS31" i="11"/>
  <c r="BS12" i="12"/>
  <c r="W12" i="12"/>
  <c r="W31" i="11"/>
  <c r="DC374" i="10"/>
  <c r="DC114" i="12" s="1"/>
  <c r="DC290" i="10"/>
  <c r="DC293" i="10" s="1"/>
  <c r="DC297" i="10" s="1"/>
  <c r="DC380" i="10" s="1"/>
  <c r="DC120" i="12" s="1"/>
  <c r="DI12" i="12"/>
  <c r="DI31" i="11"/>
  <c r="CS31" i="11"/>
  <c r="CS12" i="12"/>
  <c r="Q31" i="11"/>
  <c r="Q12" i="12"/>
  <c r="BP12" i="12"/>
  <c r="BP31" i="11"/>
  <c r="AQ12" i="12"/>
  <c r="AQ31" i="11"/>
  <c r="CT12" i="12"/>
  <c r="CT31" i="11"/>
  <c r="BI290" i="10"/>
  <c r="BI293" i="10" s="1"/>
  <c r="BI297" i="10" s="1"/>
  <c r="BI380" i="10" s="1"/>
  <c r="BI120" i="12" s="1"/>
  <c r="BI374" i="10"/>
  <c r="BI114" i="12" s="1"/>
  <c r="L374" i="10"/>
  <c r="L114" i="12" s="1"/>
  <c r="L290" i="10"/>
  <c r="L293" i="10" s="1"/>
  <c r="L297" i="10" s="1"/>
  <c r="L380" i="10" s="1"/>
  <c r="L120" i="12" s="1"/>
  <c r="AE290" i="10"/>
  <c r="AE293" i="10" s="1"/>
  <c r="AE297" i="10" s="1"/>
  <c r="AE380" i="10" s="1"/>
  <c r="AE120" i="12" s="1"/>
  <c r="AE374" i="10"/>
  <c r="AE114" i="12" s="1"/>
  <c r="BA12" i="12"/>
  <c r="BA31" i="11"/>
  <c r="BT12" i="12"/>
  <c r="BT31" i="11"/>
  <c r="H31" i="11"/>
  <c r="H12" i="12"/>
  <c r="CQ31" i="11"/>
  <c r="CQ12" i="12"/>
  <c r="AL12" i="12"/>
  <c r="AL31" i="11"/>
  <c r="V12" i="12"/>
  <c r="V31" i="11"/>
  <c r="U290" i="10"/>
  <c r="U293" i="10" s="1"/>
  <c r="U297" i="10" s="1"/>
  <c r="U380" i="10" s="1"/>
  <c r="U120" i="12" s="1"/>
  <c r="U374" i="10"/>
  <c r="U114" i="12" s="1"/>
  <c r="DI374" i="10"/>
  <c r="DI114" i="12" s="1"/>
  <c r="DI290" i="10"/>
  <c r="DI293" i="10" s="1"/>
  <c r="DI297" i="10" s="1"/>
  <c r="DI380" i="10" s="1"/>
  <c r="DI120" i="12" s="1"/>
  <c r="Q349" i="10"/>
  <c r="Q355" i="10" s="1"/>
  <c r="BY290" i="10"/>
  <c r="BY293" i="10" s="1"/>
  <c r="BY297" i="10" s="1"/>
  <c r="BY380" i="10" s="1"/>
  <c r="BY120" i="12" s="1"/>
  <c r="BY374" i="10"/>
  <c r="BY114" i="12" s="1"/>
  <c r="DQ12" i="12"/>
  <c r="DQ31" i="11"/>
  <c r="DA12" i="12"/>
  <c r="DA31" i="11"/>
  <c r="CK12" i="12"/>
  <c r="CK31" i="11"/>
  <c r="BE12" i="12"/>
  <c r="BE31" i="11"/>
  <c r="L12" i="12"/>
  <c r="L31" i="11"/>
  <c r="CU12" i="12"/>
  <c r="CU31" i="11"/>
  <c r="S12" i="12"/>
  <c r="S31" i="11"/>
  <c r="BF12" i="12"/>
  <c r="BF31" i="11"/>
  <c r="BP374" i="10"/>
  <c r="BP114" i="12" s="1"/>
  <c r="BP290" i="10"/>
  <c r="BP293" i="10" s="1"/>
  <c r="BP297" i="10" s="1"/>
  <c r="BP380" i="10" s="1"/>
  <c r="BP120" i="12" s="1"/>
  <c r="AQ290" i="10"/>
  <c r="AQ293" i="10" s="1"/>
  <c r="AQ297" i="10" s="1"/>
  <c r="AQ380" i="10" s="1"/>
  <c r="AQ120" i="12" s="1"/>
  <c r="AQ374" i="10"/>
  <c r="AQ114" i="12" s="1"/>
  <c r="AN290" i="10"/>
  <c r="AN293" i="10" s="1"/>
  <c r="AN297" i="10" s="1"/>
  <c r="AN380" i="10" s="1"/>
  <c r="AN120" i="12" s="1"/>
  <c r="AN374" i="10"/>
  <c r="AN114" i="12" s="1"/>
  <c r="BI12" i="12"/>
  <c r="BI31" i="11"/>
  <c r="CB12" i="12"/>
  <c r="CB31" i="11"/>
  <c r="P12" i="12"/>
  <c r="P31" i="11"/>
  <c r="DO12" i="12"/>
  <c r="DO31" i="11"/>
  <c r="BJ31" i="11"/>
  <c r="BJ12" i="12"/>
  <c r="AT31" i="11"/>
  <c r="AT12" i="12"/>
  <c r="AF349" i="10"/>
  <c r="AF355" i="10" s="1"/>
  <c r="AW12" i="12"/>
  <c r="AW31" i="11"/>
  <c r="AG12" i="12"/>
  <c r="AG31" i="11"/>
  <c r="CV12" i="12"/>
  <c r="CV31" i="11"/>
  <c r="BW12" i="12"/>
  <c r="BW31" i="11"/>
  <c r="AA12" i="12"/>
  <c r="AA31" i="11"/>
  <c r="R31" i="11"/>
  <c r="R12" i="12"/>
  <c r="AK12" i="12"/>
  <c r="AK31" i="11"/>
  <c r="U12" i="12"/>
  <c r="U31" i="11"/>
  <c r="DG12" i="12"/>
  <c r="DG31" i="11"/>
  <c r="BK12" i="12"/>
  <c r="BK31" i="11"/>
  <c r="DN12" i="12"/>
  <c r="DN31" i="11"/>
  <c r="CH12" i="12"/>
  <c r="CH31" i="11"/>
  <c r="BB12" i="12"/>
  <c r="BB31" i="11"/>
  <c r="F12" i="12"/>
  <c r="F31" i="11"/>
  <c r="AI349" i="10"/>
  <c r="AI355" i="10" s="1"/>
  <c r="BL374" i="10"/>
  <c r="BL114" i="12" s="1"/>
  <c r="BL290" i="10"/>
  <c r="BL293" i="10" s="1"/>
  <c r="BL297" i="10" s="1"/>
  <c r="BL380" i="10" s="1"/>
  <c r="BL120" i="12" s="1"/>
  <c r="CI374" i="10"/>
  <c r="CI114" i="12" s="1"/>
  <c r="CI290" i="10"/>
  <c r="CI293" i="10" s="1"/>
  <c r="CI297" i="10" s="1"/>
  <c r="CI380" i="10" s="1"/>
  <c r="CI120" i="12" s="1"/>
  <c r="BU12" i="12"/>
  <c r="BU31" i="11"/>
  <c r="DT31" i="11"/>
  <c r="DT12" i="12"/>
  <c r="CN31" i="11"/>
  <c r="CN12" i="12"/>
  <c r="BX12" i="12"/>
  <c r="BX31" i="11"/>
  <c r="AB31" i="11"/>
  <c r="AB12" i="12"/>
  <c r="DK12" i="12"/>
  <c r="DK31" i="11"/>
  <c r="CE12" i="12"/>
  <c r="CE31" i="11"/>
  <c r="DR12" i="12"/>
  <c r="DR31" i="11"/>
  <c r="DE12" i="12"/>
  <c r="DE31" i="11"/>
  <c r="CR31" i="11"/>
  <c r="CR12" i="12"/>
  <c r="AF12" i="12"/>
  <c r="AF31" i="11"/>
  <c r="BC12" i="12"/>
  <c r="BC31" i="11"/>
  <c r="G12" i="12"/>
  <c r="G31" i="11"/>
  <c r="DF12" i="12"/>
  <c r="DF31" i="11"/>
  <c r="CP12" i="12"/>
  <c r="CP31" i="11"/>
  <c r="BZ31" i="11"/>
  <c r="BZ12" i="12"/>
  <c r="AD31" i="11"/>
  <c r="AD12" i="12"/>
  <c r="DA374" i="10"/>
  <c r="DA114" i="12" s="1"/>
  <c r="DA290" i="10"/>
  <c r="DA293" i="10" s="1"/>
  <c r="DA297" i="10" s="1"/>
  <c r="DA380" i="10" s="1"/>
  <c r="DA120" i="12" s="1"/>
  <c r="CC374" i="10"/>
  <c r="CC114" i="12" s="1"/>
  <c r="CC290" i="10"/>
  <c r="CC293" i="10" s="1"/>
  <c r="CC297" i="10" s="1"/>
  <c r="CC380" i="10" s="1"/>
  <c r="CC120" i="12" s="1"/>
  <c r="CC12" i="12"/>
  <c r="CC31" i="11"/>
  <c r="E158" i="10"/>
  <c r="D152" i="10"/>
  <c r="M36" i="37" s="1"/>
  <c r="CF12" i="12"/>
  <c r="CF31" i="11"/>
  <c r="AZ12" i="12"/>
  <c r="AZ31" i="11"/>
  <c r="T12" i="12"/>
  <c r="T31" i="11"/>
  <c r="DC12" i="12"/>
  <c r="DC31" i="11"/>
  <c r="CM31" i="11"/>
  <c r="CM12" i="12"/>
  <c r="BG12" i="12"/>
  <c r="BG31" i="11"/>
  <c r="K31" i="11"/>
  <c r="K12" i="12"/>
  <c r="CD12" i="12"/>
  <c r="CD31" i="11"/>
  <c r="V374" i="10"/>
  <c r="V114" i="12" s="1"/>
  <c r="V290" i="10"/>
  <c r="V293" i="10" s="1"/>
  <c r="V297" i="10" s="1"/>
  <c r="V380" i="10" s="1"/>
  <c r="V120" i="12" s="1"/>
  <c r="I374" i="10"/>
  <c r="I114" i="12" s="1"/>
  <c r="I290" i="10"/>
  <c r="I293" i="10" s="1"/>
  <c r="I297" i="10" s="1"/>
  <c r="I380" i="10" s="1"/>
  <c r="I120" i="12" s="1"/>
  <c r="CW12" i="12"/>
  <c r="CW31" i="11"/>
  <c r="E31" i="11"/>
  <c r="E12" i="12"/>
  <c r="DP31" i="11"/>
  <c r="DP12" i="12"/>
  <c r="CZ12" i="12"/>
  <c r="CZ31" i="11"/>
  <c r="AE12" i="12"/>
  <c r="AE31" i="11"/>
  <c r="O31" i="11"/>
  <c r="O12" i="12"/>
  <c r="CX12" i="12"/>
  <c r="CX31" i="11"/>
  <c r="CJ349" i="10"/>
  <c r="CJ355" i="10" s="1"/>
  <c r="P290" i="10"/>
  <c r="P293" i="10" s="1"/>
  <c r="P297" i="10" s="1"/>
  <c r="P380" i="10" s="1"/>
  <c r="P120" i="12" s="1"/>
  <c r="P374" i="10"/>
  <c r="P114" i="12" s="1"/>
  <c r="DU349" i="10"/>
  <c r="DU355" i="10" s="1"/>
  <c r="CW349" i="10"/>
  <c r="CW355" i="10" s="1"/>
  <c r="BV374" i="10"/>
  <c r="BV114" i="12" s="1"/>
  <c r="BV290" i="10"/>
  <c r="BV293" i="10" s="1"/>
  <c r="BV297" i="10" s="1"/>
  <c r="BV380" i="10" s="1"/>
  <c r="BV120" i="12" s="1"/>
  <c r="BX374" i="10"/>
  <c r="BX114" i="12" s="1"/>
  <c r="BX290" i="10"/>
  <c r="BX293" i="10" s="1"/>
  <c r="BX297" i="10" s="1"/>
  <c r="BX380" i="10" s="1"/>
  <c r="BX120" i="12" s="1"/>
  <c r="DS374" i="10"/>
  <c r="DS114" i="12" s="1"/>
  <c r="DS290" i="10"/>
  <c r="DS293" i="10" s="1"/>
  <c r="DS297" i="10" s="1"/>
  <c r="DS380" i="10" s="1"/>
  <c r="DS120" i="12" s="1"/>
  <c r="AY290" i="10"/>
  <c r="AY293" i="10" s="1"/>
  <c r="AY297" i="10" s="1"/>
  <c r="AY380" i="10" s="1"/>
  <c r="AY120" i="12" s="1"/>
  <c r="AY374" i="10"/>
  <c r="AY114" i="12" s="1"/>
  <c r="BU374" i="10"/>
  <c r="BU114" i="12" s="1"/>
  <c r="BU290" i="10"/>
  <c r="BU293" i="10" s="1"/>
  <c r="BU297" i="10" s="1"/>
  <c r="BU380" i="10" s="1"/>
  <c r="BU120" i="12" s="1"/>
  <c r="CS349" i="10"/>
  <c r="CS355" i="10" s="1"/>
  <c r="BH290" i="10"/>
  <c r="BH293" i="10" s="1"/>
  <c r="BH297" i="10" s="1"/>
  <c r="BH380" i="10" s="1"/>
  <c r="BH120" i="12" s="1"/>
  <c r="BH374" i="10"/>
  <c r="BH114" i="12" s="1"/>
  <c r="AO31" i="11"/>
  <c r="AO12" i="12"/>
  <c r="Y31" i="11"/>
  <c r="Y12" i="12"/>
  <c r="I31" i="11"/>
  <c r="I12" i="12"/>
  <c r="DD31" i="11"/>
  <c r="DD12" i="12"/>
  <c r="BO12" i="12"/>
  <c r="BO31" i="11"/>
  <c r="AY12" i="12"/>
  <c r="AY31" i="11"/>
  <c r="AI12" i="12"/>
  <c r="AI31" i="11"/>
  <c r="BV12" i="12"/>
  <c r="BV31" i="11"/>
  <c r="Z12" i="12"/>
  <c r="Z31" i="11"/>
  <c r="CG374" i="10"/>
  <c r="CG114" i="12" s="1"/>
  <c r="CG290" i="10"/>
  <c r="CG293" i="10" s="1"/>
  <c r="CG297" i="10" s="1"/>
  <c r="CG380" i="10" s="1"/>
  <c r="CG120" i="12" s="1"/>
  <c r="W290" i="10"/>
  <c r="W293" i="10" s="1"/>
  <c r="W297" i="10" s="1"/>
  <c r="W380" i="10" s="1"/>
  <c r="W120" i="12" s="1"/>
  <c r="W374" i="10"/>
  <c r="W114" i="12" s="1"/>
  <c r="BO374" i="10"/>
  <c r="BO114" i="12" s="1"/>
  <c r="BO290" i="10"/>
  <c r="BO293" i="10" s="1"/>
  <c r="BO297" i="10" s="1"/>
  <c r="BO380" i="10" s="1"/>
  <c r="BO120" i="12" s="1"/>
  <c r="AP290" i="10"/>
  <c r="AP293" i="10" s="1"/>
  <c r="AP297" i="10" s="1"/>
  <c r="AP380" i="10" s="1"/>
  <c r="AP120" i="12" s="1"/>
  <c r="AP374" i="10"/>
  <c r="AP114" i="12" s="1"/>
  <c r="DU12" i="12"/>
  <c r="DU31" i="11"/>
  <c r="AC12" i="12"/>
  <c r="AC31" i="11"/>
  <c r="M12" i="12"/>
  <c r="M31" i="11"/>
  <c r="BL31" i="11"/>
  <c r="BL12" i="12"/>
  <c r="CI12" i="12"/>
  <c r="CI31" i="11"/>
  <c r="AM12" i="12"/>
  <c r="AM31" i="11"/>
  <c r="N31" i="11"/>
  <c r="N12" i="12"/>
  <c r="BW374" i="10"/>
  <c r="BW114" i="12" s="1"/>
  <c r="BW290" i="10"/>
  <c r="BW293" i="10" s="1"/>
  <c r="BW297" i="10" s="1"/>
  <c r="BW380" i="10" s="1"/>
  <c r="BW120" i="12" s="1"/>
  <c r="CX374" i="10"/>
  <c r="CX114" i="12" s="1"/>
  <c r="CX290" i="10"/>
  <c r="CX293" i="10" s="1"/>
  <c r="CX297" i="10" s="1"/>
  <c r="CX380" i="10" s="1"/>
  <c r="CX120" i="12" s="1"/>
  <c r="S374" i="10"/>
  <c r="S114" i="12" s="1"/>
  <c r="S290" i="10"/>
  <c r="S293" i="10" s="1"/>
  <c r="S297" i="10" s="1"/>
  <c r="S380" i="10" s="1"/>
  <c r="S120" i="12" s="1"/>
  <c r="AO374" i="10"/>
  <c r="AO114" i="12" s="1"/>
  <c r="AO290" i="10"/>
  <c r="AO293" i="10" s="1"/>
  <c r="AO297" i="10" s="1"/>
  <c r="AO380" i="10" s="1"/>
  <c r="AO120" i="12" s="1"/>
  <c r="BJ290" i="10"/>
  <c r="BJ293" i="10" s="1"/>
  <c r="BJ297" i="10" s="1"/>
  <c r="BJ380" i="10" s="1"/>
  <c r="BJ120" i="12" s="1"/>
  <c r="BJ374" i="10"/>
  <c r="BJ114" i="12" s="1"/>
  <c r="CA290" i="10"/>
  <c r="CA293" i="10" s="1"/>
  <c r="CA297" i="10" s="1"/>
  <c r="CA380" i="10" s="1"/>
  <c r="CA120" i="12" s="1"/>
  <c r="CA374" i="10"/>
  <c r="CA114" i="12" s="1"/>
  <c r="CV349" i="10"/>
  <c r="CV355" i="10" s="1"/>
  <c r="F290" i="10"/>
  <c r="F293" i="10" s="1"/>
  <c r="F297" i="10" s="1"/>
  <c r="F380" i="10" s="1"/>
  <c r="F120" i="12" s="1"/>
  <c r="F374" i="10"/>
  <c r="F114" i="12" s="1"/>
  <c r="BC349" i="10"/>
  <c r="BC355" i="10" s="1"/>
  <c r="DL374" i="10"/>
  <c r="DL114" i="12" s="1"/>
  <c r="DL290" i="10"/>
  <c r="DL293" i="10" s="1"/>
  <c r="DL297" i="10" s="1"/>
  <c r="DL380" i="10" s="1"/>
  <c r="DL120" i="12" s="1"/>
  <c r="BM12" i="12"/>
  <c r="BM31" i="11"/>
  <c r="D150" i="10"/>
  <c r="DL31" i="11"/>
  <c r="DL12" i="12"/>
  <c r="AJ12" i="12"/>
  <c r="AJ31" i="11"/>
  <c r="DS31" i="11"/>
  <c r="DS12" i="12"/>
  <c r="DJ12" i="12"/>
  <c r="DJ31" i="11"/>
  <c r="BN12" i="12"/>
  <c r="BN31" i="11"/>
  <c r="AX31" i="11"/>
  <c r="AX12" i="12"/>
  <c r="AH12" i="12"/>
  <c r="AH31" i="11"/>
  <c r="Y290" i="10"/>
  <c r="Y293" i="10" s="1"/>
  <c r="Y297" i="10" s="1"/>
  <c r="Y380" i="10" s="1"/>
  <c r="Y120" i="12" s="1"/>
  <c r="Y374" i="10"/>
  <c r="Y114" i="12" s="1"/>
  <c r="CZ374" i="10"/>
  <c r="CZ114" i="12" s="1"/>
  <c r="CZ290" i="10"/>
  <c r="CZ293" i="10" s="1"/>
  <c r="CZ297" i="10" s="1"/>
  <c r="CZ380" i="10" s="1"/>
  <c r="CZ120" i="12" s="1"/>
  <c r="N374" i="10"/>
  <c r="N114" i="12" s="1"/>
  <c r="N290" i="10"/>
  <c r="N293" i="10" s="1"/>
  <c r="N297" i="10" s="1"/>
  <c r="N380" i="10" s="1"/>
  <c r="N120" i="12" s="1"/>
  <c r="X84" i="27"/>
  <c r="F12" i="36"/>
  <c r="G81" i="36"/>
  <c r="H79" i="36"/>
  <c r="I75" i="36" s="1"/>
  <c r="AI123" i="27"/>
  <c r="D145" i="25"/>
  <c r="U105" i="27"/>
  <c r="U142" i="27"/>
  <c r="U146" i="27" s="1"/>
  <c r="F42" i="36"/>
  <c r="G28" i="36"/>
  <c r="G42" i="36" s="1"/>
  <c r="E45" i="36"/>
  <c r="G25" i="36"/>
  <c r="G26" i="36" s="1"/>
  <c r="J123" i="27"/>
  <c r="AN72" i="29"/>
  <c r="K123" i="27"/>
  <c r="AQ72" i="29"/>
  <c r="O142" i="27"/>
  <c r="O146" i="27" s="1"/>
  <c r="D8" i="26"/>
  <c r="V72" i="29"/>
  <c r="O105" i="27"/>
  <c r="AT142" i="27"/>
  <c r="AT146" i="27" s="1"/>
  <c r="AM72" i="29"/>
  <c r="AV9" i="26"/>
  <c r="AB72" i="29"/>
  <c r="AF72" i="29"/>
  <c r="S72" i="29"/>
  <c r="U72" i="29"/>
  <c r="I30" i="29"/>
  <c r="AV142" i="27"/>
  <c r="AV146" i="27" s="1"/>
  <c r="AV103" i="27"/>
  <c r="I85" i="27"/>
  <c r="I118" i="27"/>
  <c r="O10" i="29"/>
  <c r="O7" i="26" s="1"/>
  <c r="O9" i="26" s="1"/>
  <c r="AT103" i="27"/>
  <c r="AU9" i="26"/>
  <c r="T72" i="29"/>
  <c r="AO118" i="27"/>
  <c r="AO123" i="27" s="1"/>
  <c r="AO85" i="27"/>
  <c r="S85" i="27"/>
  <c r="S118" i="27"/>
  <c r="AD72" i="29"/>
  <c r="U118" i="27"/>
  <c r="U123" i="27" s="1"/>
  <c r="U85" i="27"/>
  <c r="AS85" i="27"/>
  <c r="AS118" i="27"/>
  <c r="Q72" i="29"/>
  <c r="AK72" i="29"/>
  <c r="T85" i="27"/>
  <c r="T118" i="27"/>
  <c r="T123" i="27" s="1"/>
  <c r="AH85" i="27"/>
  <c r="AH118" i="27"/>
  <c r="AP85" i="27"/>
  <c r="AP118" i="27"/>
  <c r="AP123" i="27" s="1"/>
  <c r="AI124" i="27"/>
  <c r="AI126" i="27" s="1"/>
  <c r="AI87" i="27"/>
  <c r="AT72" i="29"/>
  <c r="AC72" i="29"/>
  <c r="AM85" i="27"/>
  <c r="AM118" i="27"/>
  <c r="AU118" i="27"/>
  <c r="AU123" i="27" s="1"/>
  <c r="AU85" i="27"/>
  <c r="AU84" i="27"/>
  <c r="AE72" i="29"/>
  <c r="AL85" i="27"/>
  <c r="AL118" i="27"/>
  <c r="AL123" i="27" s="1"/>
  <c r="AF118" i="27"/>
  <c r="AF123" i="27" s="1"/>
  <c r="AF85" i="27"/>
  <c r="X72" i="29"/>
  <c r="Z72" i="29"/>
  <c r="AT118" i="27"/>
  <c r="AT85" i="27"/>
  <c r="AC85" i="27"/>
  <c r="AC118" i="27"/>
  <c r="AC123" i="27" s="1"/>
  <c r="Q85" i="27"/>
  <c r="Q118" i="27"/>
  <c r="Q123" i="27" s="1"/>
  <c r="Q84" i="27"/>
  <c r="AG118" i="27"/>
  <c r="AG123" i="27" s="1"/>
  <c r="AG85" i="27"/>
  <c r="Z85" i="27"/>
  <c r="Z118" i="27"/>
  <c r="Z123" i="27" s="1"/>
  <c r="W85" i="27"/>
  <c r="W118" i="27"/>
  <c r="O65" i="25"/>
  <c r="O39" i="25"/>
  <c r="D37" i="25"/>
  <c r="AV72" i="29"/>
  <c r="AV30" i="29"/>
  <c r="AK118" i="27"/>
  <c r="AK85" i="27"/>
  <c r="L87" i="27"/>
  <c r="L88" i="27" s="1"/>
  <c r="L124" i="27"/>
  <c r="L126" i="27" s="1"/>
  <c r="W72" i="29"/>
  <c r="AJ72" i="29"/>
  <c r="V85" i="27"/>
  <c r="V118" i="27"/>
  <c r="V123" i="27" s="1"/>
  <c r="AQ85" i="27"/>
  <c r="AQ118" i="27"/>
  <c r="Y118" i="27"/>
  <c r="Y85" i="27"/>
  <c r="AN118" i="27"/>
  <c r="AN85" i="27"/>
  <c r="AR72" i="29"/>
  <c r="P72" i="29"/>
  <c r="AG72" i="29"/>
  <c r="M87" i="27"/>
  <c r="M124" i="27"/>
  <c r="M126" i="27" s="1"/>
  <c r="J124" i="27"/>
  <c r="J87" i="27"/>
  <c r="AJ118" i="27"/>
  <c r="AJ123" i="27" s="1"/>
  <c r="AJ85" i="27"/>
  <c r="O148" i="25"/>
  <c r="D116" i="25"/>
  <c r="X85" i="27"/>
  <c r="X118" i="27"/>
  <c r="X123" i="27" s="1"/>
  <c r="AD85" i="27"/>
  <c r="AD118" i="27"/>
  <c r="AD123" i="27" s="1"/>
  <c r="K87" i="27"/>
  <c r="K124" i="27"/>
  <c r="K126" i="27" s="1"/>
  <c r="AH72" i="29"/>
  <c r="AV118" i="27"/>
  <c r="AV85" i="27"/>
  <c r="AP72" i="29"/>
  <c r="AA72" i="29"/>
  <c r="AB118" i="27"/>
  <c r="AB123" i="27" s="1"/>
  <c r="AB85" i="27"/>
  <c r="AB84" i="27"/>
  <c r="R72" i="29"/>
  <c r="AA85" i="27"/>
  <c r="AA118" i="27"/>
  <c r="AE118" i="27"/>
  <c r="AE123" i="27" s="1"/>
  <c r="AE85" i="27"/>
  <c r="AR85" i="27"/>
  <c r="AR118" i="27"/>
  <c r="R118" i="27"/>
  <c r="R85" i="27"/>
  <c r="P85" i="27"/>
  <c r="P118" i="27"/>
  <c r="O13" i="29"/>
  <c r="N87" i="27"/>
  <c r="N124" i="27"/>
  <c r="N126" i="27" s="1"/>
  <c r="AJ105" i="27"/>
  <c r="AJ142" i="27"/>
  <c r="AJ146" i="27" s="1"/>
  <c r="AJ103" i="27"/>
  <c r="AM105" i="27"/>
  <c r="AM142" i="27"/>
  <c r="AM146" i="27" s="1"/>
  <c r="AM103" i="27"/>
  <c r="V142" i="27"/>
  <c r="V146" i="27" s="1"/>
  <c r="V105" i="27"/>
  <c r="V103" i="27"/>
  <c r="D99" i="27"/>
  <c r="AL142" i="27"/>
  <c r="AL146" i="27" s="1"/>
  <c r="AL105" i="27"/>
  <c r="AL103" i="27"/>
  <c r="T142" i="27"/>
  <c r="T146" i="27" s="1"/>
  <c r="T105" i="27"/>
  <c r="T103" i="27"/>
  <c r="AH105" i="27"/>
  <c r="AH103" i="27"/>
  <c r="AH142" i="27"/>
  <c r="AH146" i="27" s="1"/>
  <c r="AP142" i="27"/>
  <c r="AP146" i="27" s="1"/>
  <c r="AP103" i="27"/>
  <c r="AP105" i="27"/>
  <c r="AS142" i="27"/>
  <c r="AS146" i="27" s="1"/>
  <c r="AS103" i="27"/>
  <c r="AS105" i="27"/>
  <c r="AF105" i="27"/>
  <c r="AF142" i="27"/>
  <c r="AF146" i="27" s="1"/>
  <c r="AF103" i="27"/>
  <c r="M142" i="27"/>
  <c r="M146" i="27" s="1"/>
  <c r="M105" i="27"/>
  <c r="M103" i="27"/>
  <c r="Y105" i="27"/>
  <c r="Y142" i="27"/>
  <c r="Y146" i="27" s="1"/>
  <c r="Y103" i="27"/>
  <c r="W105" i="27"/>
  <c r="W142" i="27"/>
  <c r="W146" i="27" s="1"/>
  <c r="W103" i="27"/>
  <c r="AO142" i="27"/>
  <c r="AO146" i="27" s="1"/>
  <c r="AO103" i="27"/>
  <c r="AO105" i="27"/>
  <c r="AQ142" i="27"/>
  <c r="AQ146" i="27" s="1"/>
  <c r="AQ105" i="27"/>
  <c r="AQ103" i="27"/>
  <c r="AK142" i="27"/>
  <c r="AK146" i="27" s="1"/>
  <c r="AK103" i="27"/>
  <c r="AK105" i="27"/>
  <c r="Z105" i="27"/>
  <c r="Z142" i="27"/>
  <c r="Z146" i="27" s="1"/>
  <c r="Z103" i="27"/>
  <c r="AB142" i="27"/>
  <c r="AB146" i="27" s="1"/>
  <c r="AB105" i="27"/>
  <c r="AB103" i="27"/>
  <c r="AN105" i="27"/>
  <c r="AN142" i="27"/>
  <c r="AN146" i="27" s="1"/>
  <c r="AN103" i="27"/>
  <c r="D160" i="25"/>
  <c r="J105" i="27"/>
  <c r="J142" i="27"/>
  <c r="J103" i="27"/>
  <c r="K105" i="27"/>
  <c r="K142" i="27"/>
  <c r="K146" i="27" s="1"/>
  <c r="K103" i="27"/>
  <c r="J83" i="25"/>
  <c r="D77" i="25"/>
  <c r="L105" i="27"/>
  <c r="L142" i="27"/>
  <c r="L146" i="27" s="1"/>
  <c r="L103" i="27"/>
  <c r="J134" i="25"/>
  <c r="D133" i="25"/>
  <c r="E88" i="27"/>
  <c r="E68" i="25"/>
  <c r="D125" i="25" l="1"/>
  <c r="D97" i="27"/>
  <c r="DT38" i="25"/>
  <c r="DT108" i="25"/>
  <c r="CF140" i="25"/>
  <c r="CF141" i="25" s="1"/>
  <c r="CF109" i="25"/>
  <c r="CF66" i="25"/>
  <c r="CF39" i="25"/>
  <c r="CF40" i="25" s="1"/>
  <c r="N367" i="37"/>
  <c r="M15" i="32"/>
  <c r="L22" i="32"/>
  <c r="L24" i="32" s="1"/>
  <c r="L16" i="32"/>
  <c r="O367" i="37"/>
  <c r="E119" i="10"/>
  <c r="E51" i="2" s="1"/>
  <c r="BX37" i="11"/>
  <c r="BX18" i="12"/>
  <c r="CC37" i="11"/>
  <c r="CC18" i="12"/>
  <c r="DN37" i="11"/>
  <c r="DN18" i="12"/>
  <c r="DL37" i="11"/>
  <c r="DL18" i="12"/>
  <c r="CG18" i="12"/>
  <c r="CG37" i="11"/>
  <c r="AU37" i="11"/>
  <c r="AU18" i="12"/>
  <c r="CT18" i="12"/>
  <c r="CT37" i="11"/>
  <c r="BF37" i="11"/>
  <c r="BF18" i="12"/>
  <c r="CB18" i="12"/>
  <c r="CB37" i="11"/>
  <c r="AX37" i="11"/>
  <c r="AX18" i="12"/>
  <c r="DH37" i="11"/>
  <c r="DH18" i="12"/>
  <c r="R37" i="11"/>
  <c r="R18" i="12"/>
  <c r="G18" i="12"/>
  <c r="G37" i="11"/>
  <c r="CH18" i="12"/>
  <c r="CH37" i="11"/>
  <c r="BN18" i="12"/>
  <c r="BN37" i="11"/>
  <c r="CW18" i="12"/>
  <c r="CW37" i="11"/>
  <c r="AY37" i="11"/>
  <c r="AY18" i="12"/>
  <c r="J18" i="12"/>
  <c r="J37" i="11"/>
  <c r="I37" i="11"/>
  <c r="I18" i="12"/>
  <c r="BP18" i="12"/>
  <c r="BP37" i="11"/>
  <c r="BW18" i="12"/>
  <c r="BW37" i="11"/>
  <c r="CP18" i="12"/>
  <c r="CP37" i="11"/>
  <c r="AW18" i="12"/>
  <c r="AW37" i="11"/>
  <c r="AI18" i="12"/>
  <c r="AI37" i="11"/>
  <c r="BZ18" i="12"/>
  <c r="BZ37" i="11"/>
  <c r="AZ18" i="12"/>
  <c r="AZ37" i="11"/>
  <c r="DR18" i="12"/>
  <c r="DR37" i="11"/>
  <c r="Y37" i="11"/>
  <c r="Y18" i="12"/>
  <c r="BH18" i="12"/>
  <c r="BH37" i="11"/>
  <c r="AB18" i="12"/>
  <c r="AB37" i="11"/>
  <c r="T37" i="11"/>
  <c r="T18" i="12"/>
  <c r="DJ18" i="12"/>
  <c r="DJ37" i="11"/>
  <c r="BG18" i="12"/>
  <c r="BG37" i="11"/>
  <c r="BE18" i="12"/>
  <c r="BE37" i="11"/>
  <c r="AG18" i="12"/>
  <c r="AG37" i="11"/>
  <c r="BY18" i="12"/>
  <c r="BY37" i="11"/>
  <c r="BO37" i="11"/>
  <c r="BO18" i="12"/>
  <c r="W18" i="12"/>
  <c r="W37" i="11"/>
  <c r="CE37" i="11"/>
  <c r="CE18" i="12"/>
  <c r="AV37" i="11"/>
  <c r="AV18" i="12"/>
  <c r="CF37" i="11"/>
  <c r="CF18" i="12"/>
  <c r="AL37" i="11"/>
  <c r="AL18" i="12"/>
  <c r="AH37" i="11"/>
  <c r="AH18" i="12"/>
  <c r="AO37" i="11"/>
  <c r="AO18" i="12"/>
  <c r="DD37" i="11"/>
  <c r="DD18" i="12"/>
  <c r="CM37" i="11"/>
  <c r="CM18" i="12"/>
  <c r="CV18" i="12"/>
  <c r="CV37" i="11"/>
  <c r="BR37" i="11"/>
  <c r="BR18" i="12"/>
  <c r="DU18" i="12"/>
  <c r="DU37" i="11"/>
  <c r="DT37" i="11"/>
  <c r="DT18" i="12"/>
  <c r="V37" i="11"/>
  <c r="V18" i="12"/>
  <c r="DB37" i="11"/>
  <c r="DB18" i="12"/>
  <c r="CY18" i="12"/>
  <c r="CY37" i="11"/>
  <c r="BU37" i="11"/>
  <c r="BU18" i="12"/>
  <c r="CR37" i="11"/>
  <c r="CR18" i="12"/>
  <c r="Q37" i="11"/>
  <c r="Q18" i="12"/>
  <c r="O18" i="12"/>
  <c r="O37" i="11"/>
  <c r="CD18" i="12"/>
  <c r="CD37" i="11"/>
  <c r="CK18" i="12"/>
  <c r="CK37" i="11"/>
  <c r="F37" i="11"/>
  <c r="F18" i="12"/>
  <c r="AS37" i="11"/>
  <c r="AS18" i="12"/>
  <c r="AQ37" i="11"/>
  <c r="AQ18" i="12"/>
  <c r="AF18" i="12"/>
  <c r="AF37" i="11"/>
  <c r="DI37" i="11"/>
  <c r="DI18" i="12"/>
  <c r="CL18" i="12"/>
  <c r="CL37" i="11"/>
  <c r="Z37" i="11"/>
  <c r="Z18" i="12"/>
  <c r="DA37" i="11"/>
  <c r="DA18" i="12"/>
  <c r="AA18" i="12"/>
  <c r="AA37" i="11"/>
  <c r="L37" i="11"/>
  <c r="L18" i="12"/>
  <c r="M37" i="11"/>
  <c r="M18" i="12"/>
  <c r="DQ18" i="12"/>
  <c r="DQ37" i="11"/>
  <c r="AC37" i="11"/>
  <c r="AC18" i="12"/>
  <c r="CS18" i="12"/>
  <c r="CS37" i="11"/>
  <c r="CA37" i="11"/>
  <c r="CA18" i="12"/>
  <c r="DS18" i="12"/>
  <c r="DS37" i="11"/>
  <c r="BB37" i="11"/>
  <c r="BB18" i="12"/>
  <c r="CJ37" i="11"/>
  <c r="CJ18" i="12"/>
  <c r="BD37" i="11"/>
  <c r="BD18" i="12"/>
  <c r="AT18" i="12"/>
  <c r="AT37" i="11"/>
  <c r="S37" i="11"/>
  <c r="S18" i="12"/>
  <c r="AR37" i="11"/>
  <c r="AR18" i="12"/>
  <c r="BC37" i="11"/>
  <c r="BC18" i="12"/>
  <c r="DC37" i="11"/>
  <c r="DC18" i="12"/>
  <c r="CN37" i="11"/>
  <c r="CN18" i="12"/>
  <c r="BI18" i="12"/>
  <c r="BI37" i="11"/>
  <c r="BT18" i="12"/>
  <c r="BT37" i="11"/>
  <c r="CU37" i="11"/>
  <c r="CU18" i="12"/>
  <c r="DF18" i="12"/>
  <c r="DF37" i="11"/>
  <c r="DG18" i="12"/>
  <c r="DG37" i="11"/>
  <c r="BM37" i="11"/>
  <c r="BM18" i="12"/>
  <c r="CX37" i="11"/>
  <c r="CX18" i="12"/>
  <c r="BK37" i="11"/>
  <c r="BK18" i="12"/>
  <c r="CZ37" i="11"/>
  <c r="CZ18" i="12"/>
  <c r="DE37" i="11"/>
  <c r="DE18" i="12"/>
  <c r="DK18" i="12"/>
  <c r="DK37" i="11"/>
  <c r="AE18" i="12"/>
  <c r="AE37" i="11"/>
  <c r="P18" i="12"/>
  <c r="P37" i="11"/>
  <c r="AJ37" i="11"/>
  <c r="AJ18" i="12"/>
  <c r="X18" i="12"/>
  <c r="X37" i="11"/>
  <c r="CO37" i="11"/>
  <c r="CO18" i="12"/>
  <c r="DP37" i="11"/>
  <c r="DP18" i="12"/>
  <c r="AK18" i="12"/>
  <c r="AK37" i="11"/>
  <c r="BS18" i="12"/>
  <c r="BS37" i="11"/>
  <c r="AN37" i="11"/>
  <c r="AN18" i="12"/>
  <c r="AD18" i="12"/>
  <c r="AD37" i="11"/>
  <c r="DM18" i="12"/>
  <c r="DM37" i="11"/>
  <c r="K37" i="11"/>
  <c r="K18" i="12"/>
  <c r="BV18" i="12"/>
  <c r="BV37" i="11"/>
  <c r="CI37" i="11"/>
  <c r="CI18" i="12"/>
  <c r="H18" i="12"/>
  <c r="H37" i="11"/>
  <c r="BL37" i="11"/>
  <c r="BL18" i="12"/>
  <c r="CQ37" i="11"/>
  <c r="CQ18" i="12"/>
  <c r="BA18" i="12"/>
  <c r="BA37" i="11"/>
  <c r="AP37" i="11"/>
  <c r="AP18" i="12"/>
  <c r="U18" i="12"/>
  <c r="U37" i="11"/>
  <c r="N18" i="12"/>
  <c r="N37" i="11"/>
  <c r="DO37" i="11"/>
  <c r="DO18" i="12"/>
  <c r="BQ18" i="12"/>
  <c r="BQ37" i="11"/>
  <c r="BJ37" i="11"/>
  <c r="BJ18" i="12"/>
  <c r="AM37" i="11"/>
  <c r="AM18" i="12"/>
  <c r="E181" i="10"/>
  <c r="E37" i="11" s="1"/>
  <c r="D195" i="10"/>
  <c r="D181" i="10" s="1"/>
  <c r="N993" i="37"/>
  <c r="O993" i="37"/>
  <c r="O36" i="37"/>
  <c r="N36" i="37"/>
  <c r="AU150" i="27"/>
  <c r="AV150" i="27"/>
  <c r="D134" i="25"/>
  <c r="AT107" i="27"/>
  <c r="AA107" i="27"/>
  <c r="P107" i="27"/>
  <c r="AV107" i="27"/>
  <c r="X107" i="27"/>
  <c r="R107" i="27"/>
  <c r="AU107" i="27"/>
  <c r="N150" i="27"/>
  <c r="P150" i="27"/>
  <c r="X150" i="27"/>
  <c r="R150" i="27"/>
  <c r="AT150" i="27"/>
  <c r="AA150" i="27"/>
  <c r="C169" i="25"/>
  <c r="E8" i="31" s="1"/>
  <c r="Y106" i="27"/>
  <c r="Y107" i="27" s="1"/>
  <c r="Y148" i="27"/>
  <c r="Y149" i="27" s="1"/>
  <c r="Y150" i="27" s="1"/>
  <c r="O106" i="27"/>
  <c r="O107" i="27" s="1"/>
  <c r="O148" i="27"/>
  <c r="O149" i="27" s="1"/>
  <c r="O150" i="27" s="1"/>
  <c r="BQ106" i="27"/>
  <c r="BQ107" i="27" s="1"/>
  <c r="BQ148" i="27"/>
  <c r="BQ149" i="27" s="1"/>
  <c r="BQ150" i="27" s="1"/>
  <c r="CH106" i="27"/>
  <c r="CH107" i="27" s="1"/>
  <c r="CH148" i="27"/>
  <c r="CH149" i="27" s="1"/>
  <c r="CH150" i="27" s="1"/>
  <c r="CJ106" i="27"/>
  <c r="CJ107" i="27" s="1"/>
  <c r="CJ148" i="27"/>
  <c r="CJ149" i="27" s="1"/>
  <c r="CJ150" i="27" s="1"/>
  <c r="BU106" i="27"/>
  <c r="BU107" i="27" s="1"/>
  <c r="BU148" i="27"/>
  <c r="BU149" i="27" s="1"/>
  <c r="BU150" i="27" s="1"/>
  <c r="BE106" i="27"/>
  <c r="BE107" i="27" s="1"/>
  <c r="BE148" i="27"/>
  <c r="BE149" i="27" s="1"/>
  <c r="BE150" i="27" s="1"/>
  <c r="BF106" i="27"/>
  <c r="BF107" i="27" s="1"/>
  <c r="BF148" i="27"/>
  <c r="BF149" i="27" s="1"/>
  <c r="BF150" i="27" s="1"/>
  <c r="BK106" i="27"/>
  <c r="BK107" i="27" s="1"/>
  <c r="BK148" i="27"/>
  <c r="BK149" i="27" s="1"/>
  <c r="BK150" i="27" s="1"/>
  <c r="BX106" i="27"/>
  <c r="BX107" i="27" s="1"/>
  <c r="BX148" i="27"/>
  <c r="BX149" i="27" s="1"/>
  <c r="BX150" i="27" s="1"/>
  <c r="DR106" i="27"/>
  <c r="DR107" i="27" s="1"/>
  <c r="DR148" i="27"/>
  <c r="DR149" i="27" s="1"/>
  <c r="DR150" i="27" s="1"/>
  <c r="DC106" i="27"/>
  <c r="DC107" i="27" s="1"/>
  <c r="DC148" i="27"/>
  <c r="DC149" i="27" s="1"/>
  <c r="DC150" i="27" s="1"/>
  <c r="DA106" i="27"/>
  <c r="DA107" i="27" s="1"/>
  <c r="DA148" i="27"/>
  <c r="DA149" i="27" s="1"/>
  <c r="DA150" i="27" s="1"/>
  <c r="CY106" i="27"/>
  <c r="CY107" i="27" s="1"/>
  <c r="CY148" i="27"/>
  <c r="CY149" i="27" s="1"/>
  <c r="CY150" i="27" s="1"/>
  <c r="DT106" i="27"/>
  <c r="DT107" i="27" s="1"/>
  <c r="DT148" i="27"/>
  <c r="DT149" i="27" s="1"/>
  <c r="DT150" i="27" s="1"/>
  <c r="DL106" i="27"/>
  <c r="DL107" i="27" s="1"/>
  <c r="DL148" i="27"/>
  <c r="DL149" i="27" s="1"/>
  <c r="DL150" i="27" s="1"/>
  <c r="AD106" i="27"/>
  <c r="AD107" i="27" s="1"/>
  <c r="AD148" i="27"/>
  <c r="AD149" i="27" s="1"/>
  <c r="AD150" i="27" s="1"/>
  <c r="AC106" i="27"/>
  <c r="AC107" i="27" s="1"/>
  <c r="AC148" i="27"/>
  <c r="AC149" i="27" s="1"/>
  <c r="AC150" i="27" s="1"/>
  <c r="L106" i="27"/>
  <c r="L107" i="27" s="1"/>
  <c r="L148" i="27"/>
  <c r="L149" i="27" s="1"/>
  <c r="L150" i="27" s="1"/>
  <c r="J106" i="27"/>
  <c r="J107" i="27" s="1"/>
  <c r="J148" i="27"/>
  <c r="AS106" i="27"/>
  <c r="AS107" i="27" s="1"/>
  <c r="AS148" i="27"/>
  <c r="AS149" i="27" s="1"/>
  <c r="AS150" i="27" s="1"/>
  <c r="AH106" i="27"/>
  <c r="AH107" i="27" s="1"/>
  <c r="AH148" i="27"/>
  <c r="AH149" i="27" s="1"/>
  <c r="AH150" i="27" s="1"/>
  <c r="AJ106" i="27"/>
  <c r="AJ107" i="27" s="1"/>
  <c r="AJ148" i="27"/>
  <c r="AJ149" i="27" s="1"/>
  <c r="AJ150" i="27" s="1"/>
  <c r="AO106" i="27"/>
  <c r="AO107" i="27" s="1"/>
  <c r="AO148" i="27"/>
  <c r="AO149" i="27" s="1"/>
  <c r="AO150" i="27" s="1"/>
  <c r="V106" i="27"/>
  <c r="V107" i="27" s="1"/>
  <c r="V148" i="27"/>
  <c r="V149" i="27" s="1"/>
  <c r="V150" i="27" s="1"/>
  <c r="Z106" i="27"/>
  <c r="Z107" i="27" s="1"/>
  <c r="Z148" i="27"/>
  <c r="Z149" i="27" s="1"/>
  <c r="Z150" i="27" s="1"/>
  <c r="T106" i="27"/>
  <c r="T107" i="27" s="1"/>
  <c r="T148" i="27"/>
  <c r="T149" i="27" s="1"/>
  <c r="T150" i="27" s="1"/>
  <c r="BC106" i="27"/>
  <c r="BC107" i="27" s="1"/>
  <c r="BC148" i="27"/>
  <c r="BC149" i="27" s="1"/>
  <c r="BC150" i="27" s="1"/>
  <c r="BZ106" i="27"/>
  <c r="BZ107" i="27" s="1"/>
  <c r="BZ148" i="27"/>
  <c r="BZ149" i="27" s="1"/>
  <c r="BZ150" i="27" s="1"/>
  <c r="BT106" i="27"/>
  <c r="BT107" i="27" s="1"/>
  <c r="BT148" i="27"/>
  <c r="BT149" i="27" s="1"/>
  <c r="BT150" i="27" s="1"/>
  <c r="DN106" i="27"/>
  <c r="DN107" i="27" s="1"/>
  <c r="DN148" i="27"/>
  <c r="DN149" i="27" s="1"/>
  <c r="DN150" i="27" s="1"/>
  <c r="CP106" i="27"/>
  <c r="CP107" i="27" s="1"/>
  <c r="CP148" i="27"/>
  <c r="CP149" i="27" s="1"/>
  <c r="CP150" i="27" s="1"/>
  <c r="AI106" i="27"/>
  <c r="AI107" i="27" s="1"/>
  <c r="AI148" i="27"/>
  <c r="AI149" i="27" s="1"/>
  <c r="AI150" i="27" s="1"/>
  <c r="Q106" i="27"/>
  <c r="Q107" i="27" s="1"/>
  <c r="Q148" i="27"/>
  <c r="Q149" i="27" s="1"/>
  <c r="Q150" i="27" s="1"/>
  <c r="AK106" i="27"/>
  <c r="AK107" i="27" s="1"/>
  <c r="AK148" i="27"/>
  <c r="AK149" i="27" s="1"/>
  <c r="AK150" i="27" s="1"/>
  <c r="M106" i="27"/>
  <c r="M107" i="27" s="1"/>
  <c r="M148" i="27"/>
  <c r="M149" i="27" s="1"/>
  <c r="M150" i="27" s="1"/>
  <c r="AP106" i="27"/>
  <c r="AP107" i="27" s="1"/>
  <c r="AP148" i="27"/>
  <c r="AP149" i="27" s="1"/>
  <c r="AP150" i="27" s="1"/>
  <c r="BM106" i="27"/>
  <c r="BM107" i="27" s="1"/>
  <c r="BM148" i="27"/>
  <c r="BM149" i="27" s="1"/>
  <c r="BM150" i="27" s="1"/>
  <c r="BG106" i="27"/>
  <c r="BG107" i="27" s="1"/>
  <c r="BG148" i="27"/>
  <c r="BG149" i="27" s="1"/>
  <c r="BG150" i="27" s="1"/>
  <c r="DS106" i="27"/>
  <c r="DS107" i="27" s="1"/>
  <c r="DS148" i="27"/>
  <c r="DS149" i="27" s="1"/>
  <c r="DS150" i="27" s="1"/>
  <c r="CM106" i="27"/>
  <c r="CM107" i="27" s="1"/>
  <c r="CM148" i="27"/>
  <c r="CM149" i="27" s="1"/>
  <c r="CM150" i="27" s="1"/>
  <c r="DF106" i="27"/>
  <c r="DF107" i="27" s="1"/>
  <c r="DF148" i="27"/>
  <c r="DF149" i="27" s="1"/>
  <c r="DF150" i="27" s="1"/>
  <c r="DG106" i="27"/>
  <c r="DG107" i="27" s="1"/>
  <c r="DG148" i="27"/>
  <c r="DG149" i="27" s="1"/>
  <c r="DG150" i="27" s="1"/>
  <c r="DJ106" i="27"/>
  <c r="DJ107" i="27" s="1"/>
  <c r="DJ148" i="27"/>
  <c r="DJ149" i="27" s="1"/>
  <c r="DJ150" i="27" s="1"/>
  <c r="CI106" i="27"/>
  <c r="CI107" i="27" s="1"/>
  <c r="CI148" i="27"/>
  <c r="CI149" i="27" s="1"/>
  <c r="CI150" i="27" s="1"/>
  <c r="CF106" i="27"/>
  <c r="CF107" i="27" s="1"/>
  <c r="CF148" i="27"/>
  <c r="CF149" i="27" s="1"/>
  <c r="CF150" i="27" s="1"/>
  <c r="CA106" i="27"/>
  <c r="CA107" i="27" s="1"/>
  <c r="CA148" i="27"/>
  <c r="CA149" i="27" s="1"/>
  <c r="CA150" i="27" s="1"/>
  <c r="BB106" i="27"/>
  <c r="BB107" i="27" s="1"/>
  <c r="BB148" i="27"/>
  <c r="BB149" i="27" s="1"/>
  <c r="BB150" i="27" s="1"/>
  <c r="BD106" i="27"/>
  <c r="BD107" i="27" s="1"/>
  <c r="BD148" i="27"/>
  <c r="BD149" i="27" s="1"/>
  <c r="BD150" i="27" s="1"/>
  <c r="BJ106" i="27"/>
  <c r="BJ107" i="27" s="1"/>
  <c r="BJ148" i="27"/>
  <c r="BJ149" i="27" s="1"/>
  <c r="BJ150" i="27" s="1"/>
  <c r="AZ106" i="27"/>
  <c r="AZ107" i="27" s="1"/>
  <c r="AZ148" i="27"/>
  <c r="AZ149" i="27" s="1"/>
  <c r="AZ150" i="27" s="1"/>
  <c r="CB106" i="27"/>
  <c r="CB107" i="27" s="1"/>
  <c r="CB148" i="27"/>
  <c r="CB149" i="27" s="1"/>
  <c r="CB150" i="27" s="1"/>
  <c r="CG106" i="27"/>
  <c r="CG107" i="27" s="1"/>
  <c r="CG148" i="27"/>
  <c r="CG149" i="27" s="1"/>
  <c r="CG150" i="27" s="1"/>
  <c r="BN106" i="27"/>
  <c r="BN107" i="27" s="1"/>
  <c r="BN148" i="27"/>
  <c r="BN149" i="27" s="1"/>
  <c r="BN150" i="27" s="1"/>
  <c r="AY106" i="27"/>
  <c r="AY107" i="27" s="1"/>
  <c r="AY148" i="27"/>
  <c r="AY149" i="27" s="1"/>
  <c r="AY150" i="27" s="1"/>
  <c r="CR106" i="27"/>
  <c r="CR107" i="27" s="1"/>
  <c r="CR148" i="27"/>
  <c r="CR149" i="27" s="1"/>
  <c r="CR150" i="27" s="1"/>
  <c r="CU106" i="27"/>
  <c r="CU107" i="27" s="1"/>
  <c r="CU148" i="27"/>
  <c r="CU149" i="27" s="1"/>
  <c r="CU150" i="27" s="1"/>
  <c r="DO106" i="27"/>
  <c r="DO107" i="27" s="1"/>
  <c r="DO148" i="27"/>
  <c r="DO149" i="27" s="1"/>
  <c r="DO150" i="27" s="1"/>
  <c r="CX106" i="27"/>
  <c r="CX107" i="27" s="1"/>
  <c r="CX148" i="27"/>
  <c r="CX149" i="27" s="1"/>
  <c r="CX150" i="27" s="1"/>
  <c r="CQ106" i="27"/>
  <c r="CQ107" i="27" s="1"/>
  <c r="CQ148" i="27"/>
  <c r="CQ149" i="27" s="1"/>
  <c r="CQ150" i="27" s="1"/>
  <c r="DE106" i="27"/>
  <c r="DE107" i="27" s="1"/>
  <c r="DE148" i="27"/>
  <c r="DE149" i="27" s="1"/>
  <c r="DE150" i="27" s="1"/>
  <c r="DB106" i="27"/>
  <c r="DB107" i="27" s="1"/>
  <c r="DB148" i="27"/>
  <c r="DB149" i="27" s="1"/>
  <c r="DB150" i="27" s="1"/>
  <c r="DD106" i="27"/>
  <c r="DD107" i="27" s="1"/>
  <c r="DD148" i="27"/>
  <c r="DD149" i="27" s="1"/>
  <c r="DD150" i="27" s="1"/>
  <c r="AB106" i="27"/>
  <c r="AB107" i="27" s="1"/>
  <c r="AB148" i="27"/>
  <c r="AB149" i="27" s="1"/>
  <c r="AB150" i="27" s="1"/>
  <c r="AN106" i="27"/>
  <c r="AN107" i="27" s="1"/>
  <c r="AN148" i="27"/>
  <c r="AN149" i="27" s="1"/>
  <c r="AN150" i="27" s="1"/>
  <c r="K106" i="27"/>
  <c r="K107" i="27" s="1"/>
  <c r="K148" i="27"/>
  <c r="K149" i="27" s="1"/>
  <c r="K150" i="27" s="1"/>
  <c r="AL106" i="27"/>
  <c r="AL107" i="27" s="1"/>
  <c r="AL148" i="27"/>
  <c r="AL149" i="27" s="1"/>
  <c r="AL150" i="27" s="1"/>
  <c r="AM106" i="27"/>
  <c r="AM107" i="27" s="1"/>
  <c r="AM148" i="27"/>
  <c r="AM149" i="27" s="1"/>
  <c r="AM150" i="27" s="1"/>
  <c r="BH106" i="27"/>
  <c r="BH107" i="27" s="1"/>
  <c r="BH148" i="27"/>
  <c r="BH149" i="27" s="1"/>
  <c r="BH150" i="27" s="1"/>
  <c r="BI106" i="27"/>
  <c r="BI107" i="27" s="1"/>
  <c r="BI148" i="27"/>
  <c r="BI149" i="27" s="1"/>
  <c r="BI150" i="27" s="1"/>
  <c r="AW106" i="27"/>
  <c r="AW107" i="27" s="1"/>
  <c r="AW148" i="27"/>
  <c r="AW149" i="27" s="1"/>
  <c r="AW150" i="27" s="1"/>
  <c r="CS106" i="27"/>
  <c r="CS107" i="27" s="1"/>
  <c r="CS148" i="27"/>
  <c r="CS149" i="27" s="1"/>
  <c r="CS150" i="27" s="1"/>
  <c r="CZ106" i="27"/>
  <c r="CZ107" i="27" s="1"/>
  <c r="CZ148" i="27"/>
  <c r="CZ149" i="27" s="1"/>
  <c r="CZ150" i="27" s="1"/>
  <c r="CW106" i="27"/>
  <c r="CW107" i="27" s="1"/>
  <c r="CW148" i="27"/>
  <c r="CW149" i="27" s="1"/>
  <c r="CW150" i="27" s="1"/>
  <c r="AE106" i="27"/>
  <c r="AE107" i="27" s="1"/>
  <c r="AE148" i="27"/>
  <c r="AE149" i="27" s="1"/>
  <c r="AE150" i="27" s="1"/>
  <c r="U106" i="27"/>
  <c r="U107" i="27" s="1"/>
  <c r="U148" i="27"/>
  <c r="U149" i="27" s="1"/>
  <c r="U150" i="27" s="1"/>
  <c r="BL106" i="27"/>
  <c r="BL107" i="27" s="1"/>
  <c r="BL148" i="27"/>
  <c r="BL149" i="27" s="1"/>
  <c r="BL150" i="27" s="1"/>
  <c r="BS106" i="27"/>
  <c r="BS107" i="27" s="1"/>
  <c r="BS148" i="27"/>
  <c r="BS149" i="27" s="1"/>
  <c r="BS150" i="27" s="1"/>
  <c r="BV106" i="27"/>
  <c r="BV107" i="27" s="1"/>
  <c r="BV148" i="27"/>
  <c r="BV149" i="27" s="1"/>
  <c r="BV150" i="27" s="1"/>
  <c r="BR106" i="27"/>
  <c r="BR107" i="27" s="1"/>
  <c r="BR148" i="27"/>
  <c r="BR149" i="27" s="1"/>
  <c r="AX106" i="27"/>
  <c r="AX107" i="27" s="1"/>
  <c r="AX148" i="27"/>
  <c r="AX149" i="27" s="1"/>
  <c r="AX150" i="27" s="1"/>
  <c r="CO106" i="27"/>
  <c r="CO107" i="27" s="1"/>
  <c r="CO148" i="27"/>
  <c r="CO149" i="27" s="1"/>
  <c r="CO150" i="27" s="1"/>
  <c r="CL106" i="27"/>
  <c r="CL107" i="27" s="1"/>
  <c r="CL148" i="27"/>
  <c r="CL149" i="27" s="1"/>
  <c r="CL150" i="27" s="1"/>
  <c r="DM106" i="27"/>
  <c r="DM107" i="27" s="1"/>
  <c r="DM148" i="27"/>
  <c r="DM149" i="27" s="1"/>
  <c r="DM150" i="27" s="1"/>
  <c r="DQ106" i="27"/>
  <c r="DQ107" i="27" s="1"/>
  <c r="DQ148" i="27"/>
  <c r="DQ149" i="27" s="1"/>
  <c r="DQ150" i="27" s="1"/>
  <c r="AQ106" i="27"/>
  <c r="AQ107" i="27" s="1"/>
  <c r="AQ148" i="27"/>
  <c r="AQ149" i="27" s="1"/>
  <c r="AQ150" i="27" s="1"/>
  <c r="AF106" i="27"/>
  <c r="AF107" i="27" s="1"/>
  <c r="AF148" i="27"/>
  <c r="AF149" i="27" s="1"/>
  <c r="AF150" i="27" s="1"/>
  <c r="BO106" i="27"/>
  <c r="BO107" i="27" s="1"/>
  <c r="BO148" i="27"/>
  <c r="BO149" i="27" s="1"/>
  <c r="BO150" i="27" s="1"/>
  <c r="CD106" i="27"/>
  <c r="CD107" i="27" s="1"/>
  <c r="CD148" i="27"/>
  <c r="CD149" i="27" s="1"/>
  <c r="CD150" i="27" s="1"/>
  <c r="BW106" i="27"/>
  <c r="BW107" i="27" s="1"/>
  <c r="BW148" i="27"/>
  <c r="BW149" i="27" s="1"/>
  <c r="BW150" i="27" s="1"/>
  <c r="CE106" i="27"/>
  <c r="CE107" i="27" s="1"/>
  <c r="CE148" i="27"/>
  <c r="CE149" i="27" s="1"/>
  <c r="CE150" i="27" s="1"/>
  <c r="BP106" i="27"/>
  <c r="BP107" i="27" s="1"/>
  <c r="BP148" i="27"/>
  <c r="BP149" i="27" s="1"/>
  <c r="BP150" i="27" s="1"/>
  <c r="BA106" i="27"/>
  <c r="BA107" i="27" s="1"/>
  <c r="BA148" i="27"/>
  <c r="BA149" i="27" s="1"/>
  <c r="BA150" i="27" s="1"/>
  <c r="CC106" i="27"/>
  <c r="CC107" i="27" s="1"/>
  <c r="CC148" i="27"/>
  <c r="CC149" i="27" s="1"/>
  <c r="CC150" i="27" s="1"/>
  <c r="BY106" i="27"/>
  <c r="BY107" i="27" s="1"/>
  <c r="BY148" i="27"/>
  <c r="BY149" i="27" s="1"/>
  <c r="BY150" i="27" s="1"/>
  <c r="CN106" i="27"/>
  <c r="CN107" i="27" s="1"/>
  <c r="CN148" i="27"/>
  <c r="CN149" i="27" s="1"/>
  <c r="CN150" i="27" s="1"/>
  <c r="CT106" i="27"/>
  <c r="CT107" i="27" s="1"/>
  <c r="CT148" i="27"/>
  <c r="CT149" i="27" s="1"/>
  <c r="CT150" i="27" s="1"/>
  <c r="DH106" i="27"/>
  <c r="DH107" i="27" s="1"/>
  <c r="DH148" i="27"/>
  <c r="DH149" i="27" s="1"/>
  <c r="DH150" i="27" s="1"/>
  <c r="DU106" i="27"/>
  <c r="DU107" i="27" s="1"/>
  <c r="DU148" i="27"/>
  <c r="DU149" i="27" s="1"/>
  <c r="DU150" i="27" s="1"/>
  <c r="DI106" i="27"/>
  <c r="DI107" i="27" s="1"/>
  <c r="DI148" i="27"/>
  <c r="DI149" i="27" s="1"/>
  <c r="DI150" i="27" s="1"/>
  <c r="CV106" i="27"/>
  <c r="CV107" i="27" s="1"/>
  <c r="CV148" i="27"/>
  <c r="CV149" i="27" s="1"/>
  <c r="CV150" i="27" s="1"/>
  <c r="CK106" i="27"/>
  <c r="CK107" i="27" s="1"/>
  <c r="CK148" i="27"/>
  <c r="CK149" i="27" s="1"/>
  <c r="CK150" i="27" s="1"/>
  <c r="DK106" i="27"/>
  <c r="DK107" i="27" s="1"/>
  <c r="DK148" i="27"/>
  <c r="DK149" i="27" s="1"/>
  <c r="DK150" i="27" s="1"/>
  <c r="W106" i="27"/>
  <c r="W107" i="27" s="1"/>
  <c r="W148" i="27"/>
  <c r="W149" i="27" s="1"/>
  <c r="W150" i="27" s="1"/>
  <c r="DP106" i="27"/>
  <c r="DP107" i="27" s="1"/>
  <c r="DP148" i="27"/>
  <c r="DP149" i="27" s="1"/>
  <c r="DP150" i="27" s="1"/>
  <c r="AG106" i="27"/>
  <c r="AG107" i="27" s="1"/>
  <c r="AG148" i="27"/>
  <c r="AG149" i="27" s="1"/>
  <c r="AG150" i="27" s="1"/>
  <c r="CI39" i="25"/>
  <c r="CI40" i="25" s="1"/>
  <c r="CI67" i="25"/>
  <c r="CI68" i="25" s="1"/>
  <c r="D38" i="25"/>
  <c r="CI140" i="25"/>
  <c r="CI141" i="25" s="1"/>
  <c r="CI109" i="25"/>
  <c r="CI116" i="27"/>
  <c r="CI117" i="27" s="1"/>
  <c r="CI78" i="27"/>
  <c r="D108" i="25"/>
  <c r="D368" i="10"/>
  <c r="D343" i="10"/>
  <c r="D378" i="10" s="1"/>
  <c r="D118" i="12" s="1"/>
  <c r="K29" i="15" s="1"/>
  <c r="BR140" i="27"/>
  <c r="D140" i="27" s="1"/>
  <c r="D139" i="27"/>
  <c r="DW139" i="27"/>
  <c r="DW140" i="27" s="1"/>
  <c r="DX139" i="27"/>
  <c r="DX140" i="27" s="1"/>
  <c r="BJ123" i="27"/>
  <c r="AR123" i="27"/>
  <c r="BE123" i="27"/>
  <c r="AI88" i="27"/>
  <c r="BC123" i="27"/>
  <c r="CS123" i="27"/>
  <c r="CD123" i="27"/>
  <c r="DF123" i="27"/>
  <c r="P84" i="27"/>
  <c r="AN123" i="27"/>
  <c r="DE84" i="27"/>
  <c r="DE123" i="27"/>
  <c r="BY123" i="27"/>
  <c r="BK123" i="27"/>
  <c r="DQ84" i="27"/>
  <c r="AQ123" i="27"/>
  <c r="F84" i="27"/>
  <c r="F88" i="27" s="1"/>
  <c r="CU84" i="27"/>
  <c r="CU123" i="27"/>
  <c r="AV123" i="27"/>
  <c r="CI122" i="27"/>
  <c r="CI123" i="27" s="1"/>
  <c r="CB123" i="27"/>
  <c r="P123" i="27"/>
  <c r="AA123" i="27"/>
  <c r="CL123" i="27"/>
  <c r="CC84" i="27"/>
  <c r="CC123" i="27"/>
  <c r="CM123" i="27"/>
  <c r="CM84" i="27"/>
  <c r="DC84" i="27"/>
  <c r="DC122" i="27"/>
  <c r="DC123" i="27" s="1"/>
  <c r="DN84" i="27"/>
  <c r="DN122" i="27"/>
  <c r="DN123" i="27" s="1"/>
  <c r="Y84" i="27"/>
  <c r="Y122" i="27"/>
  <c r="Y123" i="27" s="1"/>
  <c r="AX123" i="27"/>
  <c r="DQ123" i="27"/>
  <c r="BQ123" i="27"/>
  <c r="BQ84" i="27"/>
  <c r="DP84" i="27"/>
  <c r="DP123" i="27"/>
  <c r="N122" i="27"/>
  <c r="N123" i="27" s="1"/>
  <c r="N127" i="27" s="1"/>
  <c r="N84" i="27"/>
  <c r="N88" i="27" s="1"/>
  <c r="DR123" i="27"/>
  <c r="DI84" i="27"/>
  <c r="DI122" i="27"/>
  <c r="DI123" i="27" s="1"/>
  <c r="BH122" i="27"/>
  <c r="BH123" i="27" s="1"/>
  <c r="BH84" i="27"/>
  <c r="AM84" i="27"/>
  <c r="AM122" i="27"/>
  <c r="AM123" i="27" s="1"/>
  <c r="BG84" i="27"/>
  <c r="BG122" i="27"/>
  <c r="BG123" i="27" s="1"/>
  <c r="CN84" i="27"/>
  <c r="CN122" i="27"/>
  <c r="CN123" i="27" s="1"/>
  <c r="BN84" i="27"/>
  <c r="BN122" i="27"/>
  <c r="BN123" i="27" s="1"/>
  <c r="DD122" i="27"/>
  <c r="DD123" i="27" s="1"/>
  <c r="AX84" i="27"/>
  <c r="DO122" i="27"/>
  <c r="DO123" i="27" s="1"/>
  <c r="DO84" i="27"/>
  <c r="CJ122" i="27"/>
  <c r="CJ123" i="27" s="1"/>
  <c r="CJ84" i="27"/>
  <c r="R123" i="27"/>
  <c r="CW84" i="27"/>
  <c r="CV122" i="27"/>
  <c r="CV123" i="27" s="1"/>
  <c r="CW123" i="27"/>
  <c r="BI123" i="27"/>
  <c r="BI84" i="27"/>
  <c r="S123" i="27"/>
  <c r="AK84" i="27"/>
  <c r="AK123" i="27"/>
  <c r="R84" i="27"/>
  <c r="BX84" i="27"/>
  <c r="BX123" i="27"/>
  <c r="S84" i="27"/>
  <c r="AT123" i="27"/>
  <c r="AT84" i="27"/>
  <c r="J88" i="27"/>
  <c r="DA123" i="27"/>
  <c r="DA84" i="27"/>
  <c r="AY123" i="27"/>
  <c r="AY84" i="27"/>
  <c r="K88" i="27"/>
  <c r="CG123" i="27"/>
  <c r="M88" i="27"/>
  <c r="AH123" i="27"/>
  <c r="DE290" i="10"/>
  <c r="DE293" i="10" s="1"/>
  <c r="DE297" i="10" s="1"/>
  <c r="DE380" i="10" s="1"/>
  <c r="DE120" i="12" s="1"/>
  <c r="C170" i="25"/>
  <c r="CE374" i="10"/>
  <c r="CE114" i="12" s="1"/>
  <c r="AI374" i="10"/>
  <c r="AI114" i="12" s="1"/>
  <c r="DP290" i="10"/>
  <c r="DP293" i="10" s="1"/>
  <c r="DP297" i="10" s="1"/>
  <c r="DP380" i="10" s="1"/>
  <c r="DP120" i="12" s="1"/>
  <c r="W123" i="27"/>
  <c r="H374" i="10"/>
  <c r="H114" i="12" s="1"/>
  <c r="CG84" i="27"/>
  <c r="BN374" i="10"/>
  <c r="BN114" i="12" s="1"/>
  <c r="AG374" i="10"/>
  <c r="AG114" i="12" s="1"/>
  <c r="W84" i="27"/>
  <c r="DM374" i="10"/>
  <c r="DM114" i="12" s="1"/>
  <c r="AS123" i="27"/>
  <c r="DU290" i="10"/>
  <c r="DU293" i="10" s="1"/>
  <c r="DU297" i="10" s="1"/>
  <c r="DU380" i="10" s="1"/>
  <c r="DU120" i="12" s="1"/>
  <c r="CF290" i="10"/>
  <c r="CF293" i="10" s="1"/>
  <c r="CF297" i="10" s="1"/>
  <c r="CF380" i="10" s="1"/>
  <c r="CF120" i="12" s="1"/>
  <c r="DR290" i="10"/>
  <c r="DR293" i="10" s="1"/>
  <c r="DR297" i="10" s="1"/>
  <c r="DR380" i="10" s="1"/>
  <c r="DR120" i="12" s="1"/>
  <c r="BR290" i="10"/>
  <c r="BR293" i="10" s="1"/>
  <c r="BR297" i="10" s="1"/>
  <c r="BR380" i="10" s="1"/>
  <c r="BR120" i="12" s="1"/>
  <c r="CO374" i="10"/>
  <c r="CO114" i="12" s="1"/>
  <c r="BG374" i="10"/>
  <c r="BG114" i="12" s="1"/>
  <c r="AD374" i="10"/>
  <c r="AD114" i="12" s="1"/>
  <c r="M374" i="10"/>
  <c r="M114" i="12" s="1"/>
  <c r="CK374" i="10"/>
  <c r="CK114" i="12" s="1"/>
  <c r="D145" i="27"/>
  <c r="AS84" i="27"/>
  <c r="BT290" i="10"/>
  <c r="BT293" i="10" s="1"/>
  <c r="BT297" i="10" s="1"/>
  <c r="BT380" i="10" s="1"/>
  <c r="BT120" i="12" s="1"/>
  <c r="CH290" i="10"/>
  <c r="CH293" i="10" s="1"/>
  <c r="CH297" i="10" s="1"/>
  <c r="CH380" i="10" s="1"/>
  <c r="CH120" i="12" s="1"/>
  <c r="CY123" i="27"/>
  <c r="BB123" i="27"/>
  <c r="AH84" i="27"/>
  <c r="CN87" i="27"/>
  <c r="CN124" i="27"/>
  <c r="CN126" i="27" s="1"/>
  <c r="CU87" i="27"/>
  <c r="CU124" i="27"/>
  <c r="CU126" i="27" s="1"/>
  <c r="CQ124" i="27"/>
  <c r="CQ126" i="27" s="1"/>
  <c r="CQ127" i="27" s="1"/>
  <c r="CQ87" i="27"/>
  <c r="CQ88" i="27" s="1"/>
  <c r="DE87" i="27"/>
  <c r="DE124" i="27"/>
  <c r="DE126" i="27" s="1"/>
  <c r="DT87" i="27"/>
  <c r="DT124" i="27"/>
  <c r="DT126" i="27" s="1"/>
  <c r="DH124" i="27"/>
  <c r="DH126" i="27" s="1"/>
  <c r="DH87" i="27"/>
  <c r="CY124" i="27"/>
  <c r="CY126" i="27" s="1"/>
  <c r="CY87" i="27"/>
  <c r="CY88" i="27" s="1"/>
  <c r="DG87" i="27"/>
  <c r="DG88" i="27" s="1"/>
  <c r="DG124" i="27"/>
  <c r="DG126" i="27" s="1"/>
  <c r="DG127" i="27" s="1"/>
  <c r="CL87" i="27"/>
  <c r="CL88" i="27" s="1"/>
  <c r="CL124" i="27"/>
  <c r="CL126" i="27" s="1"/>
  <c r="DO87" i="27"/>
  <c r="DO124" i="27"/>
  <c r="DO126" i="27" s="1"/>
  <c r="CX124" i="27"/>
  <c r="CX126" i="27" s="1"/>
  <c r="CX127" i="27" s="1"/>
  <c r="CX87" i="27"/>
  <c r="CX88" i="27" s="1"/>
  <c r="CT87" i="27"/>
  <c r="CT88" i="27" s="1"/>
  <c r="CT124" i="27"/>
  <c r="CT126" i="27" s="1"/>
  <c r="CT127" i="27" s="1"/>
  <c r="DL124" i="27"/>
  <c r="DL126" i="27" s="1"/>
  <c r="DL127" i="27" s="1"/>
  <c r="DL87" i="27"/>
  <c r="DL88" i="27" s="1"/>
  <c r="DC124" i="27"/>
  <c r="DC126" i="27" s="1"/>
  <c r="DC87" i="27"/>
  <c r="DB87" i="27"/>
  <c r="DB88" i="27" s="1"/>
  <c r="DB124" i="27"/>
  <c r="DB126" i="27" s="1"/>
  <c r="DB127" i="27" s="1"/>
  <c r="CV87" i="27"/>
  <c r="CV88" i="27" s="1"/>
  <c r="CV124" i="27"/>
  <c r="CV126" i="27" s="1"/>
  <c r="CZ87" i="27"/>
  <c r="CZ88" i="27" s="1"/>
  <c r="CZ124" i="27"/>
  <c r="CZ126" i="27" s="1"/>
  <c r="CZ127" i="27" s="1"/>
  <c r="DP87" i="27"/>
  <c r="DP124" i="27"/>
  <c r="DP126" i="27" s="1"/>
  <c r="DS87" i="27"/>
  <c r="DS88" i="27" s="1"/>
  <c r="DS124" i="27"/>
  <c r="DS126" i="27" s="1"/>
  <c r="DS127" i="27" s="1"/>
  <c r="CO87" i="27"/>
  <c r="CO88" i="27" s="1"/>
  <c r="CO124" i="27"/>
  <c r="CO126" i="27" s="1"/>
  <c r="CO127" i="27" s="1"/>
  <c r="DD124" i="27"/>
  <c r="DD126" i="27" s="1"/>
  <c r="DD87" i="27"/>
  <c r="DD88" i="27" s="1"/>
  <c r="DJ87" i="27"/>
  <c r="DJ88" i="27" s="1"/>
  <c r="DJ124" i="27"/>
  <c r="DJ126" i="27" s="1"/>
  <c r="DJ127" i="27" s="1"/>
  <c r="DK124" i="27"/>
  <c r="DK126" i="27" s="1"/>
  <c r="DK127" i="27" s="1"/>
  <c r="DK87" i="27"/>
  <c r="DK88" i="27" s="1"/>
  <c r="DI124" i="27"/>
  <c r="DI126" i="27" s="1"/>
  <c r="DI87" i="27"/>
  <c r="CM124" i="27"/>
  <c r="CM126" i="27" s="1"/>
  <c r="CM87" i="27"/>
  <c r="DF124" i="27"/>
  <c r="DF126" i="27" s="1"/>
  <c r="DF87" i="27"/>
  <c r="DF88" i="27" s="1"/>
  <c r="CS124" i="27"/>
  <c r="CS126" i="27" s="1"/>
  <c r="CS87" i="27"/>
  <c r="CS88" i="27" s="1"/>
  <c r="CK87" i="27"/>
  <c r="CK88" i="27" s="1"/>
  <c r="CK124" i="27"/>
  <c r="CK126" i="27" s="1"/>
  <c r="CK127" i="27" s="1"/>
  <c r="DN124" i="27"/>
  <c r="DN126" i="27" s="1"/>
  <c r="DN87" i="27"/>
  <c r="DM87" i="27"/>
  <c r="DM88" i="27" s="1"/>
  <c r="DM124" i="27"/>
  <c r="DM126" i="27" s="1"/>
  <c r="DM127" i="27" s="1"/>
  <c r="DA124" i="27"/>
  <c r="DA126" i="27" s="1"/>
  <c r="DA87" i="27"/>
  <c r="DR87" i="27"/>
  <c r="DR88" i="27" s="1"/>
  <c r="DR124" i="27"/>
  <c r="DR126" i="27" s="1"/>
  <c r="CP87" i="27"/>
  <c r="CP88" i="27" s="1"/>
  <c r="CP124" i="27"/>
  <c r="CP126" i="27" s="1"/>
  <c r="CP127" i="27" s="1"/>
  <c r="DQ87" i="27"/>
  <c r="DQ124" i="27"/>
  <c r="DQ126" i="27" s="1"/>
  <c r="DU87" i="27"/>
  <c r="DU88" i="27" s="1"/>
  <c r="DU124" i="27"/>
  <c r="DU126" i="27" s="1"/>
  <c r="DU127" i="27" s="1"/>
  <c r="CR87" i="27"/>
  <c r="CR88" i="27" s="1"/>
  <c r="CR124" i="27"/>
  <c r="CR126" i="27" s="1"/>
  <c r="CR127" i="27" s="1"/>
  <c r="CW87" i="27"/>
  <c r="CW124" i="27"/>
  <c r="CW126" i="27" s="1"/>
  <c r="BE374" i="10"/>
  <c r="BE114" i="12" s="1"/>
  <c r="BK290" i="10"/>
  <c r="BK293" i="10" s="1"/>
  <c r="BK297" i="10" s="1"/>
  <c r="BK380" i="10" s="1"/>
  <c r="BK120" i="12" s="1"/>
  <c r="AA290" i="10"/>
  <c r="AA293" i="10" s="1"/>
  <c r="AA297" i="10" s="1"/>
  <c r="AA380" i="10" s="1"/>
  <c r="AA120" i="12" s="1"/>
  <c r="AF374" i="10"/>
  <c r="AF114" i="12" s="1"/>
  <c r="BQ374" i="10"/>
  <c r="BQ114" i="12" s="1"/>
  <c r="CT290" i="10"/>
  <c r="CT293" i="10" s="1"/>
  <c r="CT297" i="10" s="1"/>
  <c r="CT380" i="10" s="1"/>
  <c r="CT120" i="12" s="1"/>
  <c r="AR374" i="10"/>
  <c r="AR114" i="12" s="1"/>
  <c r="BA374" i="10"/>
  <c r="BA114" i="12" s="1"/>
  <c r="AH374" i="10"/>
  <c r="AH114" i="12" s="1"/>
  <c r="BM123" i="27"/>
  <c r="CL290" i="10"/>
  <c r="CL293" i="10" s="1"/>
  <c r="CL297" i="10" s="1"/>
  <c r="CL380" i="10" s="1"/>
  <c r="CL120" i="12" s="1"/>
  <c r="BB374" i="10"/>
  <c r="BB114" i="12" s="1"/>
  <c r="BD374" i="10"/>
  <c r="BD114" i="12" s="1"/>
  <c r="AK374" i="10"/>
  <c r="AK114" i="12" s="1"/>
  <c r="CJ374" i="10"/>
  <c r="CJ114" i="12" s="1"/>
  <c r="DQ290" i="10"/>
  <c r="DQ293" i="10" s="1"/>
  <c r="DQ297" i="10" s="1"/>
  <c r="DQ380" i="10" s="1"/>
  <c r="DQ120" i="12" s="1"/>
  <c r="I123" i="27"/>
  <c r="CB290" i="10"/>
  <c r="CB293" i="10" s="1"/>
  <c r="CB297" i="10" s="1"/>
  <c r="CB380" i="10" s="1"/>
  <c r="CB120" i="12" s="1"/>
  <c r="DW145" i="27"/>
  <c r="X374" i="10"/>
  <c r="X114" i="12" s="1"/>
  <c r="CU290" i="10"/>
  <c r="CU293" i="10" s="1"/>
  <c r="CU297" i="10" s="1"/>
  <c r="CU380" i="10" s="1"/>
  <c r="CU120" i="12" s="1"/>
  <c r="Q290" i="10"/>
  <c r="Q293" i="10" s="1"/>
  <c r="Q297" i="10" s="1"/>
  <c r="Q380" i="10" s="1"/>
  <c r="Q120" i="12" s="1"/>
  <c r="BM84" i="27"/>
  <c r="CD374" i="10"/>
  <c r="CD114" i="12" s="1"/>
  <c r="BS290" i="10"/>
  <c r="BS293" i="10" s="1"/>
  <c r="BS297" i="10" s="1"/>
  <c r="BS380" i="10" s="1"/>
  <c r="BS120" i="12" s="1"/>
  <c r="AB290" i="10"/>
  <c r="AB293" i="10" s="1"/>
  <c r="AB297" i="10" s="1"/>
  <c r="AB380" i="10" s="1"/>
  <c r="AB120" i="12" s="1"/>
  <c r="CN290" i="10"/>
  <c r="CN293" i="10" s="1"/>
  <c r="CN297" i="10" s="1"/>
  <c r="CN380" i="10" s="1"/>
  <c r="CN120" i="12" s="1"/>
  <c r="CW290" i="10"/>
  <c r="CW293" i="10" s="1"/>
  <c r="CW297" i="10" s="1"/>
  <c r="CW380" i="10" s="1"/>
  <c r="CW120" i="12" s="1"/>
  <c r="AT374" i="10"/>
  <c r="AT114" i="12" s="1"/>
  <c r="DD290" i="10"/>
  <c r="DD293" i="10" s="1"/>
  <c r="DD297" i="10" s="1"/>
  <c r="DD380" i="10" s="1"/>
  <c r="DD120" i="12" s="1"/>
  <c r="DN374" i="10"/>
  <c r="DN114" i="12" s="1"/>
  <c r="AC374" i="10"/>
  <c r="AC114" i="12" s="1"/>
  <c r="DT374" i="10"/>
  <c r="DT114" i="12" s="1"/>
  <c r="AX290" i="10"/>
  <c r="AX293" i="10" s="1"/>
  <c r="AX297" i="10" s="1"/>
  <c r="AX380" i="10" s="1"/>
  <c r="AX120" i="12" s="1"/>
  <c r="T290" i="10"/>
  <c r="T293" i="10" s="1"/>
  <c r="T297" i="10" s="1"/>
  <c r="T380" i="10" s="1"/>
  <c r="T120" i="12" s="1"/>
  <c r="O290" i="10"/>
  <c r="O293" i="10" s="1"/>
  <c r="O297" i="10" s="1"/>
  <c r="O380" i="10" s="1"/>
  <c r="O120" i="12" s="1"/>
  <c r="BZ374" i="10"/>
  <c r="BZ114" i="12" s="1"/>
  <c r="AU290" i="10"/>
  <c r="AU293" i="10" s="1"/>
  <c r="AU297" i="10" s="1"/>
  <c r="AU380" i="10" s="1"/>
  <c r="AU120" i="12" s="1"/>
  <c r="BP122" i="27"/>
  <c r="BP84" i="27"/>
  <c r="D64" i="25"/>
  <c r="D83" i="27"/>
  <c r="AV290" i="10"/>
  <c r="AV293" i="10" s="1"/>
  <c r="AV297" i="10" s="1"/>
  <c r="AV380" i="10" s="1"/>
  <c r="AV120" i="12" s="1"/>
  <c r="CR290" i="10"/>
  <c r="CR293" i="10" s="1"/>
  <c r="CR297" i="10" s="1"/>
  <c r="CR380" i="10" s="1"/>
  <c r="CR120" i="12" s="1"/>
  <c r="R290" i="10"/>
  <c r="R293" i="10" s="1"/>
  <c r="R297" i="10" s="1"/>
  <c r="R380" i="10" s="1"/>
  <c r="R120" i="12" s="1"/>
  <c r="AL290" i="10"/>
  <c r="AL293" i="10" s="1"/>
  <c r="AL297" i="10" s="1"/>
  <c r="AL380" i="10" s="1"/>
  <c r="AL120" i="12" s="1"/>
  <c r="BF87" i="27"/>
  <c r="BF88" i="27" s="1"/>
  <c r="BF124" i="27"/>
  <c r="BF126" i="27" s="1"/>
  <c r="BF127" i="27" s="1"/>
  <c r="BR124" i="27"/>
  <c r="BR126" i="27" s="1"/>
  <c r="BR127" i="27" s="1"/>
  <c r="BR87" i="27"/>
  <c r="BR88" i="27" s="1"/>
  <c r="BC124" i="27"/>
  <c r="BC126" i="27" s="1"/>
  <c r="BC87" i="27"/>
  <c r="BC88" i="27" s="1"/>
  <c r="BO87" i="27"/>
  <c r="BO88" i="27" s="1"/>
  <c r="BO124" i="27"/>
  <c r="BO126" i="27" s="1"/>
  <c r="BO127" i="27" s="1"/>
  <c r="BV124" i="27"/>
  <c r="BV126" i="27" s="1"/>
  <c r="BV127" i="27" s="1"/>
  <c r="BV87" i="27"/>
  <c r="BV88" i="27" s="1"/>
  <c r="CI87" i="27"/>
  <c r="CI124" i="27"/>
  <c r="CI126" i="27" s="1"/>
  <c r="BI87" i="27"/>
  <c r="BI124" i="27"/>
  <c r="BI126" i="27" s="1"/>
  <c r="BX87" i="27"/>
  <c r="BX124" i="27"/>
  <c r="BX126" i="27" s="1"/>
  <c r="AW124" i="27"/>
  <c r="AW126" i="27" s="1"/>
  <c r="AW127" i="27" s="1"/>
  <c r="AW87" i="27"/>
  <c r="AW88" i="27" s="1"/>
  <c r="BS87" i="27"/>
  <c r="BS88" i="27" s="1"/>
  <c r="BS124" i="27"/>
  <c r="BS126" i="27" s="1"/>
  <c r="BS127" i="27" s="1"/>
  <c r="BQ87" i="27"/>
  <c r="BQ124" i="27"/>
  <c r="BQ126" i="27" s="1"/>
  <c r="AZ124" i="27"/>
  <c r="AZ126" i="27" s="1"/>
  <c r="AZ127" i="27" s="1"/>
  <c r="AZ87" i="27"/>
  <c r="AZ88" i="27" s="1"/>
  <c r="BU87" i="27"/>
  <c r="BU88" i="27" s="1"/>
  <c r="BU124" i="27"/>
  <c r="BU126" i="27" s="1"/>
  <c r="BU127" i="27" s="1"/>
  <c r="BD124" i="27"/>
  <c r="BD126" i="27" s="1"/>
  <c r="BD127" i="27" s="1"/>
  <c r="BD87" i="27"/>
  <c r="BD88" i="27" s="1"/>
  <c r="CF87" i="27"/>
  <c r="CF124" i="27"/>
  <c r="CF126" i="27" s="1"/>
  <c r="BM87" i="27"/>
  <c r="BM124" i="27"/>
  <c r="BM126" i="27" s="1"/>
  <c r="BB124" i="27"/>
  <c r="BB126" i="27" s="1"/>
  <c r="BB87" i="27"/>
  <c r="BB88" i="27" s="1"/>
  <c r="BN124" i="27"/>
  <c r="BN126" i="27" s="1"/>
  <c r="BN87" i="27"/>
  <c r="BG87" i="27"/>
  <c r="BG124" i="27"/>
  <c r="BG126" i="27" s="1"/>
  <c r="CC124" i="27"/>
  <c r="CC126" i="27" s="1"/>
  <c r="CC87" i="27"/>
  <c r="BT87" i="27"/>
  <c r="BT88" i="27" s="1"/>
  <c r="BT124" i="27"/>
  <c r="BT126" i="27" s="1"/>
  <c r="BT127" i="27" s="1"/>
  <c r="CH124" i="27"/>
  <c r="CH126" i="27" s="1"/>
  <c r="CH87" i="27"/>
  <c r="CJ87" i="27"/>
  <c r="CJ124" i="27"/>
  <c r="CJ126" i="27" s="1"/>
  <c r="CG87" i="27"/>
  <c r="CG124" i="27"/>
  <c r="CG126" i="27" s="1"/>
  <c r="BY87" i="27"/>
  <c r="BY88" i="27" s="1"/>
  <c r="BY124" i="27"/>
  <c r="BY126" i="27" s="1"/>
  <c r="CE124" i="27"/>
  <c r="CE126" i="27" s="1"/>
  <c r="CE127" i="27" s="1"/>
  <c r="CE87" i="27"/>
  <c r="CE88" i="27" s="1"/>
  <c r="BZ124" i="27"/>
  <c r="BZ126" i="27" s="1"/>
  <c r="BZ127" i="27" s="1"/>
  <c r="BZ87" i="27"/>
  <c r="BZ88" i="27" s="1"/>
  <c r="CA87" i="27"/>
  <c r="CA88" i="27" s="1"/>
  <c r="CA124" i="27"/>
  <c r="CA126" i="27" s="1"/>
  <c r="CA127" i="27" s="1"/>
  <c r="BJ87" i="27"/>
  <c r="BJ88" i="27" s="1"/>
  <c r="BJ124" i="27"/>
  <c r="BJ126" i="27" s="1"/>
  <c r="CD124" i="27"/>
  <c r="CD126" i="27" s="1"/>
  <c r="CD87" i="27"/>
  <c r="CD88" i="27" s="1"/>
  <c r="BL87" i="27"/>
  <c r="BL88" i="27" s="1"/>
  <c r="BL124" i="27"/>
  <c r="BL126" i="27" s="1"/>
  <c r="BL127" i="27" s="1"/>
  <c r="AX124" i="27"/>
  <c r="AX126" i="27" s="1"/>
  <c r="AX87" i="27"/>
  <c r="BW87" i="27"/>
  <c r="BW88" i="27" s="1"/>
  <c r="BW124" i="27"/>
  <c r="BW126" i="27" s="1"/>
  <c r="BW127" i="27" s="1"/>
  <c r="CB87" i="27"/>
  <c r="CB88" i="27" s="1"/>
  <c r="CB124" i="27"/>
  <c r="CB126" i="27" s="1"/>
  <c r="BP124" i="27"/>
  <c r="BP126" i="27" s="1"/>
  <c r="BP87" i="27"/>
  <c r="BA87" i="27"/>
  <c r="BA88" i="27" s="1"/>
  <c r="BA124" i="27"/>
  <c r="BA126" i="27" s="1"/>
  <c r="BA127" i="27" s="1"/>
  <c r="BH87" i="27"/>
  <c r="BH124" i="27"/>
  <c r="BH126" i="27" s="1"/>
  <c r="BK124" i="27"/>
  <c r="BK126" i="27" s="1"/>
  <c r="BK87" i="27"/>
  <c r="BK88" i="27" s="1"/>
  <c r="BE124" i="27"/>
  <c r="BE126" i="27" s="1"/>
  <c r="BE87" i="27"/>
  <c r="BE88" i="27" s="1"/>
  <c r="AY87" i="27"/>
  <c r="AY124" i="27"/>
  <c r="AY126" i="27" s="1"/>
  <c r="I84" i="27"/>
  <c r="I146" i="27"/>
  <c r="I150" i="27" s="1"/>
  <c r="DV145" i="27"/>
  <c r="CY290" i="10"/>
  <c r="CY293" i="10" s="1"/>
  <c r="CY297" i="10" s="1"/>
  <c r="CY380" i="10" s="1"/>
  <c r="CY120" i="12" s="1"/>
  <c r="AS290" i="10"/>
  <c r="AS293" i="10" s="1"/>
  <c r="AS297" i="10" s="1"/>
  <c r="AS380" i="10" s="1"/>
  <c r="AS120" i="12" s="1"/>
  <c r="K374" i="10"/>
  <c r="K114" i="12" s="1"/>
  <c r="DO290" i="10"/>
  <c r="DO293" i="10" s="1"/>
  <c r="DO297" i="10" s="1"/>
  <c r="DO380" i="10" s="1"/>
  <c r="DO120" i="12" s="1"/>
  <c r="CQ290" i="10"/>
  <c r="CQ293" i="10" s="1"/>
  <c r="CQ297" i="10" s="1"/>
  <c r="CQ380" i="10" s="1"/>
  <c r="CQ120" i="12" s="1"/>
  <c r="DJ374" i="10"/>
  <c r="DJ114" i="12" s="1"/>
  <c r="AZ374" i="10"/>
  <c r="AZ114" i="12" s="1"/>
  <c r="DB374" i="10"/>
  <c r="DB114" i="12" s="1"/>
  <c r="DH374" i="10"/>
  <c r="DH114" i="12" s="1"/>
  <c r="D242" i="10"/>
  <c r="D374" i="10" s="1"/>
  <c r="D114" i="12" s="1"/>
  <c r="K25" i="15" s="1"/>
  <c r="D168" i="25"/>
  <c r="D167" i="25"/>
  <c r="Z374" i="10"/>
  <c r="Z114" i="12" s="1"/>
  <c r="CS290" i="10"/>
  <c r="CS293" i="10" s="1"/>
  <c r="CS297" i="10" s="1"/>
  <c r="CS380" i="10" s="1"/>
  <c r="CS120" i="12" s="1"/>
  <c r="DF374" i="10"/>
  <c r="DF114" i="12" s="1"/>
  <c r="E290" i="10"/>
  <c r="E293" i="10" s="1"/>
  <c r="E297" i="10" s="1"/>
  <c r="E380" i="10" s="1"/>
  <c r="E120" i="12" s="1"/>
  <c r="DK374" i="10"/>
  <c r="DK114" i="12" s="1"/>
  <c r="BC374" i="10"/>
  <c r="BC114" i="12" s="1"/>
  <c r="D364" i="10"/>
  <c r="BM374" i="10"/>
  <c r="BM114" i="12" s="1"/>
  <c r="J290" i="10"/>
  <c r="J293" i="10" s="1"/>
  <c r="J297" i="10" s="1"/>
  <c r="J380" i="10" s="1"/>
  <c r="J120" i="12" s="1"/>
  <c r="CV290" i="10"/>
  <c r="CV293" i="10" s="1"/>
  <c r="CV297" i="10" s="1"/>
  <c r="CV380" i="10" s="1"/>
  <c r="CV120" i="12" s="1"/>
  <c r="DH84" i="27"/>
  <c r="DH122" i="27"/>
  <c r="DH123" i="27" s="1"/>
  <c r="CH122" i="27"/>
  <c r="CH123" i="27" s="1"/>
  <c r="CH84" i="27"/>
  <c r="DG374" i="10"/>
  <c r="DG114" i="12" s="1"/>
  <c r="D345" i="10"/>
  <c r="M127" i="27"/>
  <c r="D31" i="11"/>
  <c r="E25" i="15" s="1"/>
  <c r="C152" i="10"/>
  <c r="D12" i="12"/>
  <c r="E355" i="10"/>
  <c r="D349" i="10"/>
  <c r="J30" i="29"/>
  <c r="L127" i="27"/>
  <c r="AI127" i="27"/>
  <c r="G10" i="36"/>
  <c r="G12" i="36" s="1"/>
  <c r="H81" i="36"/>
  <c r="I79" i="36"/>
  <c r="J75" i="36" s="1"/>
  <c r="F41" i="36"/>
  <c r="E47" i="36"/>
  <c r="E5" i="36" s="1"/>
  <c r="D42" i="36"/>
  <c r="D28" i="36"/>
  <c r="F43" i="36"/>
  <c r="K127" i="27"/>
  <c r="D7" i="26"/>
  <c r="I87" i="27"/>
  <c r="I124" i="27"/>
  <c r="I126" i="27" s="1"/>
  <c r="AV87" i="27"/>
  <c r="AV88" i="27" s="1"/>
  <c r="AV124" i="27"/>
  <c r="AV126" i="27" s="1"/>
  <c r="AQ124" i="27"/>
  <c r="AQ126" i="27" s="1"/>
  <c r="AQ87" i="27"/>
  <c r="AQ88" i="27" s="1"/>
  <c r="D65" i="25"/>
  <c r="O67" i="25"/>
  <c r="AC87" i="27"/>
  <c r="AC88" i="27" s="1"/>
  <c r="AC124" i="27"/>
  <c r="AC126" i="27" s="1"/>
  <c r="AC127" i="27" s="1"/>
  <c r="AF87" i="27"/>
  <c r="AF88" i="27" s="1"/>
  <c r="AF124" i="27"/>
  <c r="AF126" i="27" s="1"/>
  <c r="AF127" i="27" s="1"/>
  <c r="AS87" i="27"/>
  <c r="AS124" i="27"/>
  <c r="AS126" i="27" s="1"/>
  <c r="P87" i="27"/>
  <c r="P124" i="27"/>
  <c r="P126" i="27" s="1"/>
  <c r="AR124" i="27"/>
  <c r="AR126" i="27" s="1"/>
  <c r="AR87" i="27"/>
  <c r="AR88" i="27" s="1"/>
  <c r="AA87" i="27"/>
  <c r="AA88" i="27" s="1"/>
  <c r="AA124" i="27"/>
  <c r="AA126" i="27" s="1"/>
  <c r="AB124" i="27"/>
  <c r="AB126" i="27" s="1"/>
  <c r="AB127" i="27" s="1"/>
  <c r="AB87" i="27"/>
  <c r="AB88" i="27" s="1"/>
  <c r="AD87" i="27"/>
  <c r="AD88" i="27" s="1"/>
  <c r="AD124" i="27"/>
  <c r="AD126" i="27" s="1"/>
  <c r="AD127" i="27" s="1"/>
  <c r="D148" i="25"/>
  <c r="Y87" i="27"/>
  <c r="Y124" i="27"/>
  <c r="Y126" i="27" s="1"/>
  <c r="O85" i="27"/>
  <c r="O118" i="27"/>
  <c r="D79" i="27"/>
  <c r="O84" i="27"/>
  <c r="Z87" i="27"/>
  <c r="Z88" i="27" s="1"/>
  <c r="Z124" i="27"/>
  <c r="Z126" i="27" s="1"/>
  <c r="Z127" i="27" s="1"/>
  <c r="AP124" i="27"/>
  <c r="AP126" i="27" s="1"/>
  <c r="AP127" i="27" s="1"/>
  <c r="AP87" i="27"/>
  <c r="AP88" i="27" s="1"/>
  <c r="T124" i="27"/>
  <c r="T126" i="27" s="1"/>
  <c r="T127" i="27" s="1"/>
  <c r="T87" i="27"/>
  <c r="T88" i="27" s="1"/>
  <c r="U87" i="27"/>
  <c r="U88" i="27" s="1"/>
  <c r="U124" i="27"/>
  <c r="U126" i="27" s="1"/>
  <c r="U127" i="27" s="1"/>
  <c r="O72" i="29"/>
  <c r="D72" i="29" s="1"/>
  <c r="R87" i="27"/>
  <c r="R124" i="27"/>
  <c r="R126" i="27" s="1"/>
  <c r="AE87" i="27"/>
  <c r="AE88" i="27" s="1"/>
  <c r="AE124" i="27"/>
  <c r="AE126" i="27" s="1"/>
  <c r="AE127" i="27" s="1"/>
  <c r="AJ87" i="27"/>
  <c r="AJ88" i="27" s="1"/>
  <c r="AJ124" i="27"/>
  <c r="AJ126" i="27" s="1"/>
  <c r="AJ127" i="27" s="1"/>
  <c r="J126" i="27"/>
  <c r="V87" i="27"/>
  <c r="V88" i="27" s="1"/>
  <c r="V124" i="27"/>
  <c r="V126" i="27" s="1"/>
  <c r="V127" i="27" s="1"/>
  <c r="AK87" i="27"/>
  <c r="AK124" i="27"/>
  <c r="AK126" i="27" s="1"/>
  <c r="AG124" i="27"/>
  <c r="AG126" i="27" s="1"/>
  <c r="AG127" i="27" s="1"/>
  <c r="AG87" i="27"/>
  <c r="AG88" i="27" s="1"/>
  <c r="Q87" i="27"/>
  <c r="Q88" i="27" s="1"/>
  <c r="Q124" i="27"/>
  <c r="Q126" i="27" s="1"/>
  <c r="Q127" i="27" s="1"/>
  <c r="AT87" i="27"/>
  <c r="AT124" i="27"/>
  <c r="AT126" i="27" s="1"/>
  <c r="AM124" i="27"/>
  <c r="AM126" i="27" s="1"/>
  <c r="AM87" i="27"/>
  <c r="S87" i="27"/>
  <c r="S124" i="27"/>
  <c r="S126" i="27" s="1"/>
  <c r="X87" i="27"/>
  <c r="X88" i="27" s="1"/>
  <c r="X124" i="27"/>
  <c r="X126" i="27" s="1"/>
  <c r="X127" i="27" s="1"/>
  <c r="AN124" i="27"/>
  <c r="AN126" i="27" s="1"/>
  <c r="AN87" i="27"/>
  <c r="AN88" i="27" s="1"/>
  <c r="O40" i="25"/>
  <c r="W87" i="27"/>
  <c r="W124" i="27"/>
  <c r="W126" i="27" s="1"/>
  <c r="AL87" i="27"/>
  <c r="AL88" i="27" s="1"/>
  <c r="AL124" i="27"/>
  <c r="AL126" i="27" s="1"/>
  <c r="AL127" i="27" s="1"/>
  <c r="AU87" i="27"/>
  <c r="AU88" i="27" s="1"/>
  <c r="AU124" i="27"/>
  <c r="AU126" i="27" s="1"/>
  <c r="AU127" i="27" s="1"/>
  <c r="AH124" i="27"/>
  <c r="AH126" i="27" s="1"/>
  <c r="AH87" i="27"/>
  <c r="AO87" i="27"/>
  <c r="AO88" i="27" s="1"/>
  <c r="AO124" i="27"/>
  <c r="AO126" i="27" s="1"/>
  <c r="AO127" i="27" s="1"/>
  <c r="DW142" i="27"/>
  <c r="DV142" i="27"/>
  <c r="D105" i="27"/>
  <c r="J84" i="25"/>
  <c r="J146" i="27"/>
  <c r="DX142" i="27"/>
  <c r="D142" i="27"/>
  <c r="E127" i="27"/>
  <c r="N1820" i="37" l="1"/>
  <c r="DT140" i="25"/>
  <c r="DT141" i="25" s="1"/>
  <c r="D141" i="25" s="1"/>
  <c r="DT109" i="25"/>
  <c r="D109" i="25" s="1"/>
  <c r="DT66" i="25"/>
  <c r="DT39" i="25"/>
  <c r="DT40" i="25" s="1"/>
  <c r="D40" i="25" s="1"/>
  <c r="CF77" i="27"/>
  <c r="CF67" i="25"/>
  <c r="CF68" i="25" s="1"/>
  <c r="O1820" i="37"/>
  <c r="E18" i="12"/>
  <c r="D18" i="12" s="1"/>
  <c r="N15" i="32"/>
  <c r="M22" i="32"/>
  <c r="M24" i="32" s="1"/>
  <c r="M16" i="32"/>
  <c r="D37" i="11"/>
  <c r="E30" i="15" s="1"/>
  <c r="DQ127" i="27"/>
  <c r="CJ88" i="27"/>
  <c r="D39" i="25"/>
  <c r="D140" i="25"/>
  <c r="BQ88" i="27"/>
  <c r="D148" i="27"/>
  <c r="J149" i="27"/>
  <c r="J150" i="27" s="1"/>
  <c r="CI88" i="27"/>
  <c r="AA127" i="27"/>
  <c r="BR150" i="27"/>
  <c r="BJ127" i="27"/>
  <c r="B320" i="10"/>
  <c r="E320" i="10" s="1"/>
  <c r="DC88" i="27"/>
  <c r="AR127" i="27"/>
  <c r="BC127" i="27"/>
  <c r="BE127" i="27"/>
  <c r="CS127" i="27"/>
  <c r="P88" i="27"/>
  <c r="DF127" i="27"/>
  <c r="CD127" i="27"/>
  <c r="AN127" i="27"/>
  <c r="CU127" i="27"/>
  <c r="DE88" i="27"/>
  <c r="AV127" i="27"/>
  <c r="DE127" i="27"/>
  <c r="BY127" i="27"/>
  <c r="K30" i="29"/>
  <c r="BK127" i="27"/>
  <c r="DQ88" i="27"/>
  <c r="AQ127" i="27"/>
  <c r="CU88" i="27"/>
  <c r="P127" i="27"/>
  <c r="CB127" i="27"/>
  <c r="CC88" i="27"/>
  <c r="CL127" i="27"/>
  <c r="DP127" i="27"/>
  <c r="Y88" i="27"/>
  <c r="CC127" i="27"/>
  <c r="DH127" i="27"/>
  <c r="AX127" i="27"/>
  <c r="CM127" i="27"/>
  <c r="DR127" i="27"/>
  <c r="CI127" i="27"/>
  <c r="DO88" i="27"/>
  <c r="BN88" i="27"/>
  <c r="BQ127" i="27"/>
  <c r="CM88" i="27"/>
  <c r="BB127" i="27"/>
  <c r="BH88" i="27"/>
  <c r="DP88" i="27"/>
  <c r="DN88" i="27"/>
  <c r="DC127" i="27"/>
  <c r="DV122" i="27"/>
  <c r="CW127" i="27"/>
  <c r="AX88" i="27"/>
  <c r="BI127" i="27"/>
  <c r="BG88" i="27"/>
  <c r="DN127" i="27"/>
  <c r="Y127" i="27"/>
  <c r="R127" i="27"/>
  <c r="DI88" i="27"/>
  <c r="BH127" i="27"/>
  <c r="DI127" i="27"/>
  <c r="CN88" i="27"/>
  <c r="AM88" i="27"/>
  <c r="DW122" i="27"/>
  <c r="BG127" i="27"/>
  <c r="AM127" i="27"/>
  <c r="BN127" i="27"/>
  <c r="CN127" i="27"/>
  <c r="DD127" i="27"/>
  <c r="CW88" i="27"/>
  <c r="DO127" i="27"/>
  <c r="BI88" i="27"/>
  <c r="CJ127" i="27"/>
  <c r="CV127" i="27"/>
  <c r="S127" i="27"/>
  <c r="AK127" i="27"/>
  <c r="S88" i="27"/>
  <c r="AK88" i="27"/>
  <c r="R88" i="27"/>
  <c r="AT88" i="27"/>
  <c r="BX88" i="27"/>
  <c r="BX127" i="27"/>
  <c r="AT127" i="27"/>
  <c r="W127" i="27"/>
  <c r="AY127" i="27"/>
  <c r="DA127" i="27"/>
  <c r="DA88" i="27"/>
  <c r="AY88" i="27"/>
  <c r="AH127" i="27"/>
  <c r="CG127" i="27"/>
  <c r="BP88" i="27"/>
  <c r="BM88" i="27"/>
  <c r="AS127" i="27"/>
  <c r="CG88" i="27"/>
  <c r="W88" i="27"/>
  <c r="DH88" i="27"/>
  <c r="AS88" i="27"/>
  <c r="AH88" i="27"/>
  <c r="CY127" i="27"/>
  <c r="I127" i="27"/>
  <c r="BM127" i="27"/>
  <c r="I88" i="27"/>
  <c r="BP123" i="27"/>
  <c r="BP127" i="27" s="1"/>
  <c r="CH88" i="27"/>
  <c r="CH127" i="27"/>
  <c r="B321" i="10"/>
  <c r="E321" i="10" s="1"/>
  <c r="D297" i="10"/>
  <c r="D380" i="10" s="1"/>
  <c r="D120" i="12" s="1"/>
  <c r="K31" i="15" s="1"/>
  <c r="B315" i="10"/>
  <c r="E315" i="10" s="1"/>
  <c r="D122" i="27"/>
  <c r="DX122" i="27"/>
  <c r="H10" i="36"/>
  <c r="H12" i="36" s="1"/>
  <c r="I81" i="36"/>
  <c r="J79" i="36"/>
  <c r="K75" i="36" s="1"/>
  <c r="E7" i="36"/>
  <c r="F45" i="36"/>
  <c r="G41" i="36" s="1"/>
  <c r="O87" i="27"/>
  <c r="D87" i="27" s="1"/>
  <c r="O124" i="27"/>
  <c r="D85" i="27"/>
  <c r="O68" i="25"/>
  <c r="D84" i="27"/>
  <c r="J127" i="27"/>
  <c r="DW118" i="27"/>
  <c r="D118" i="27"/>
  <c r="DV118" i="27"/>
  <c r="O123" i="27"/>
  <c r="DX118" i="27"/>
  <c r="DT77" i="27" l="1"/>
  <c r="DT67" i="25"/>
  <c r="DT68" i="25" s="1"/>
  <c r="D66" i="25"/>
  <c r="CF116" i="27"/>
  <c r="CF78" i="27"/>
  <c r="D77" i="27"/>
  <c r="D67" i="25"/>
  <c r="O15" i="32"/>
  <c r="N22" i="32"/>
  <c r="N24" i="32" s="1"/>
  <c r="N16" i="32"/>
  <c r="L30" i="29"/>
  <c r="DV123" i="27"/>
  <c r="DW123" i="27"/>
  <c r="E333" i="10"/>
  <c r="E335" i="10" s="1"/>
  <c r="DX123" i="27"/>
  <c r="O88" i="27"/>
  <c r="I10" i="36"/>
  <c r="I12" i="36" s="1"/>
  <c r="J81" i="36"/>
  <c r="J10" i="36" s="1"/>
  <c r="K79" i="36"/>
  <c r="L75" i="36" s="1"/>
  <c r="F47" i="36"/>
  <c r="F5" i="36" s="1"/>
  <c r="G43" i="36"/>
  <c r="C70" i="25"/>
  <c r="C69" i="25"/>
  <c r="D7" i="31" s="1"/>
  <c r="D68" i="25"/>
  <c r="D123" i="27"/>
  <c r="O126" i="27"/>
  <c r="D126" i="27" s="1"/>
  <c r="DW124" i="27"/>
  <c r="DW126" i="27" s="1"/>
  <c r="D124" i="27"/>
  <c r="DV124" i="27"/>
  <c r="DV126" i="27" s="1"/>
  <c r="DX124" i="27"/>
  <c r="DX126" i="27" s="1"/>
  <c r="DT78" i="27" l="1"/>
  <c r="DT88" i="27" s="1"/>
  <c r="DT116" i="27"/>
  <c r="DT117" i="27" s="1"/>
  <c r="DT127" i="27" s="1"/>
  <c r="D78" i="27"/>
  <c r="CF88" i="27"/>
  <c r="D88" i="27" s="1"/>
  <c r="CF117" i="27"/>
  <c r="DW116" i="27"/>
  <c r="DW117" i="27" s="1"/>
  <c r="DW130" i="27" s="1"/>
  <c r="D116" i="27"/>
  <c r="DX116" i="27"/>
  <c r="DX117" i="27" s="1"/>
  <c r="DX130" i="27" s="1"/>
  <c r="P15" i="32"/>
  <c r="O22" i="32"/>
  <c r="O24" i="32" s="1"/>
  <c r="O16" i="32"/>
  <c r="D357" i="10"/>
  <c r="J7" i="31"/>
  <c r="G9" i="31"/>
  <c r="DV127" i="27"/>
  <c r="DV128" i="27" s="1"/>
  <c r="M30" i="29"/>
  <c r="J12" i="36"/>
  <c r="K81" i="36"/>
  <c r="L79" i="36"/>
  <c r="M75" i="36" s="1"/>
  <c r="F7" i="36"/>
  <c r="O127" i="27"/>
  <c r="DV130" i="27"/>
  <c r="DW127" i="27" l="1"/>
  <c r="DW128" i="27" s="1"/>
  <c r="DX127" i="27"/>
  <c r="DX128" i="27" s="1"/>
  <c r="CF127" i="27"/>
  <c r="D127" i="27" s="1"/>
  <c r="D117" i="27"/>
  <c r="C130" i="27" s="1"/>
  <c r="P22" i="32"/>
  <c r="P24" i="32" s="1"/>
  <c r="Q15" i="32"/>
  <c r="P16" i="32"/>
  <c r="BP357" i="10"/>
  <c r="M357" i="10"/>
  <c r="M359" i="10" s="1"/>
  <c r="M379" i="10" s="1"/>
  <c r="M119" i="12" s="1"/>
  <c r="M123" i="12" s="1"/>
  <c r="AP357" i="10"/>
  <c r="AP369" i="10" s="1"/>
  <c r="AP372" i="10" s="1"/>
  <c r="BC357" i="10"/>
  <c r="BC369" i="10" s="1"/>
  <c r="BC372" i="10" s="1"/>
  <c r="BW357" i="10"/>
  <c r="BW369" i="10" s="1"/>
  <c r="BW372" i="10" s="1"/>
  <c r="DO357" i="10"/>
  <c r="DO369" i="10" s="1"/>
  <c r="DO372" i="10" s="1"/>
  <c r="BM357" i="10"/>
  <c r="BM369" i="10" s="1"/>
  <c r="BM372" i="10" s="1"/>
  <c r="AA357" i="10"/>
  <c r="AA369" i="10" s="1"/>
  <c r="AA372" i="10" s="1"/>
  <c r="DH357" i="10"/>
  <c r="DH359" i="10" s="1"/>
  <c r="DH379" i="10" s="1"/>
  <c r="DH119" i="12" s="1"/>
  <c r="DH123" i="12" s="1"/>
  <c r="I357" i="10"/>
  <c r="I359" i="10" s="1"/>
  <c r="I379" i="10" s="1"/>
  <c r="I119" i="12" s="1"/>
  <c r="I123" i="12" s="1"/>
  <c r="BI357" i="10"/>
  <c r="BI359" i="10" s="1"/>
  <c r="BI379" i="10" s="1"/>
  <c r="BI119" i="12" s="1"/>
  <c r="BI123" i="12" s="1"/>
  <c r="AE357" i="10"/>
  <c r="AE369" i="10" s="1"/>
  <c r="AE372" i="10" s="1"/>
  <c r="O357" i="10"/>
  <c r="O369" i="10" s="1"/>
  <c r="O372" i="10" s="1"/>
  <c r="CR357" i="10"/>
  <c r="CR369" i="10" s="1"/>
  <c r="CR372" i="10" s="1"/>
  <c r="CZ357" i="10"/>
  <c r="CZ369" i="10" s="1"/>
  <c r="CZ372" i="10" s="1"/>
  <c r="V357" i="10"/>
  <c r="V369" i="10" s="1"/>
  <c r="V372" i="10" s="1"/>
  <c r="DJ357" i="10"/>
  <c r="DJ369" i="10" s="1"/>
  <c r="DJ372" i="10" s="1"/>
  <c r="DM357" i="10"/>
  <c r="DM369" i="10" s="1"/>
  <c r="DM372" i="10" s="1"/>
  <c r="AS357" i="10"/>
  <c r="AS369" i="10" s="1"/>
  <c r="AS372" i="10" s="1"/>
  <c r="CE357" i="10"/>
  <c r="CE369" i="10" s="1"/>
  <c r="CE372" i="10" s="1"/>
  <c r="CC357" i="10"/>
  <c r="CC359" i="10" s="1"/>
  <c r="CC379" i="10" s="1"/>
  <c r="CC119" i="12" s="1"/>
  <c r="CC123" i="12" s="1"/>
  <c r="BN357" i="10"/>
  <c r="BN369" i="10" s="1"/>
  <c r="BN372" i="10" s="1"/>
  <c r="DK357" i="10"/>
  <c r="DK369" i="10" s="1"/>
  <c r="DK372" i="10" s="1"/>
  <c r="DC357" i="10"/>
  <c r="DC369" i="10" s="1"/>
  <c r="DC372" i="10" s="1"/>
  <c r="CD357" i="10"/>
  <c r="CD359" i="10" s="1"/>
  <c r="CD379" i="10" s="1"/>
  <c r="CD119" i="12" s="1"/>
  <c r="CD123" i="12" s="1"/>
  <c r="CJ357" i="10"/>
  <c r="CJ359" i="10" s="1"/>
  <c r="CJ379" i="10" s="1"/>
  <c r="CJ383" i="10" s="1"/>
  <c r="CS357" i="10"/>
  <c r="CS359" i="10" s="1"/>
  <c r="CS379" i="10" s="1"/>
  <c r="CS119" i="12" s="1"/>
  <c r="CS123" i="12" s="1"/>
  <c r="E357" i="10"/>
  <c r="E359" i="10" s="1"/>
  <c r="E379" i="10" s="1"/>
  <c r="AQ357" i="10"/>
  <c r="AQ359" i="10" s="1"/>
  <c r="AQ379" i="10" s="1"/>
  <c r="AQ119" i="12" s="1"/>
  <c r="AQ123" i="12" s="1"/>
  <c r="BV357" i="10"/>
  <c r="BV359" i="10" s="1"/>
  <c r="BV379" i="10" s="1"/>
  <c r="BV119" i="12" s="1"/>
  <c r="BV123" i="12" s="1"/>
  <c r="DF357" i="10"/>
  <c r="DF369" i="10" s="1"/>
  <c r="DF372" i="10" s="1"/>
  <c r="AO357" i="10"/>
  <c r="AO369" i="10" s="1"/>
  <c r="AO372" i="10" s="1"/>
  <c r="DU357" i="10"/>
  <c r="DU369" i="10" s="1"/>
  <c r="DU372" i="10" s="1"/>
  <c r="BJ357" i="10"/>
  <c r="BJ359" i="10" s="1"/>
  <c r="BJ379" i="10" s="1"/>
  <c r="BJ119" i="12" s="1"/>
  <c r="BJ123" i="12" s="1"/>
  <c r="P357" i="10"/>
  <c r="P359" i="10" s="1"/>
  <c r="P379" i="10" s="1"/>
  <c r="P119" i="12" s="1"/>
  <c r="P123" i="12" s="1"/>
  <c r="CB357" i="10"/>
  <c r="CB359" i="10" s="1"/>
  <c r="CB379" i="10" s="1"/>
  <c r="CB119" i="12" s="1"/>
  <c r="CB123" i="12" s="1"/>
  <c r="AH357" i="10"/>
  <c r="AH369" i="10" s="1"/>
  <c r="AH372" i="10" s="1"/>
  <c r="DP357" i="10"/>
  <c r="DP369" i="10" s="1"/>
  <c r="DP372" i="10" s="1"/>
  <c r="BX357" i="10"/>
  <c r="BX369" i="10" s="1"/>
  <c r="BX372" i="10" s="1"/>
  <c r="CO357" i="10"/>
  <c r="CO359" i="10" s="1"/>
  <c r="CO379" i="10" s="1"/>
  <c r="CO119" i="12" s="1"/>
  <c r="CO123" i="12" s="1"/>
  <c r="AJ357" i="10"/>
  <c r="AJ359" i="10" s="1"/>
  <c r="AJ379" i="10" s="1"/>
  <c r="AJ119" i="12" s="1"/>
  <c r="AJ123" i="12" s="1"/>
  <c r="L357" i="10"/>
  <c r="L369" i="10" s="1"/>
  <c r="L372" i="10" s="1"/>
  <c r="T357" i="10"/>
  <c r="T359" i="10" s="1"/>
  <c r="T379" i="10" s="1"/>
  <c r="T119" i="12" s="1"/>
  <c r="T123" i="12" s="1"/>
  <c r="H357" i="10"/>
  <c r="H359" i="10" s="1"/>
  <c r="H379" i="10" s="1"/>
  <c r="H119" i="12" s="1"/>
  <c r="H123" i="12" s="1"/>
  <c r="DR357" i="10"/>
  <c r="BQ357" i="10"/>
  <c r="BQ359" i="10" s="1"/>
  <c r="BQ379" i="10" s="1"/>
  <c r="BQ119" i="12" s="1"/>
  <c r="BQ123" i="12" s="1"/>
  <c r="BE357" i="10"/>
  <c r="BE369" i="10" s="1"/>
  <c r="BE372" i="10" s="1"/>
  <c r="CV357" i="10"/>
  <c r="CV359" i="10" s="1"/>
  <c r="CV379" i="10" s="1"/>
  <c r="CV119" i="12" s="1"/>
  <c r="CV123" i="12" s="1"/>
  <c r="AL357" i="10"/>
  <c r="AL369" i="10" s="1"/>
  <c r="AL372" i="10" s="1"/>
  <c r="AX357" i="10"/>
  <c r="AX369" i="10" s="1"/>
  <c r="AX372" i="10" s="1"/>
  <c r="DB357" i="10"/>
  <c r="DB359" i="10" s="1"/>
  <c r="DB379" i="10" s="1"/>
  <c r="DB383" i="10" s="1"/>
  <c r="BL357" i="10"/>
  <c r="BL359" i="10" s="1"/>
  <c r="BL379" i="10" s="1"/>
  <c r="BL119" i="12" s="1"/>
  <c r="BL123" i="12" s="1"/>
  <c r="X357" i="10"/>
  <c r="X369" i="10" s="1"/>
  <c r="X372" i="10" s="1"/>
  <c r="DT357" i="10"/>
  <c r="DT369" i="10" s="1"/>
  <c r="DT372" i="10" s="1"/>
  <c r="CQ357" i="10"/>
  <c r="CQ369" i="10" s="1"/>
  <c r="CQ372" i="10" s="1"/>
  <c r="CN357" i="10"/>
  <c r="CN369" i="10" s="1"/>
  <c r="CN372" i="10" s="1"/>
  <c r="F357" i="10"/>
  <c r="F359" i="10" s="1"/>
  <c r="F379" i="10" s="1"/>
  <c r="F383" i="10" s="1"/>
  <c r="Z357" i="10"/>
  <c r="Z369" i="10" s="1"/>
  <c r="Z372" i="10" s="1"/>
  <c r="S357" i="10"/>
  <c r="S369" i="10" s="1"/>
  <c r="S372" i="10" s="1"/>
  <c r="BO357" i="10"/>
  <c r="BO369" i="10" s="1"/>
  <c r="BO372" i="10" s="1"/>
  <c r="W357" i="10"/>
  <c r="W359" i="10" s="1"/>
  <c r="W379" i="10" s="1"/>
  <c r="W383" i="10" s="1"/>
  <c r="AW357" i="10"/>
  <c r="AW369" i="10" s="1"/>
  <c r="AW372" i="10" s="1"/>
  <c r="AV357" i="10"/>
  <c r="AV369" i="10" s="1"/>
  <c r="AV372" i="10" s="1"/>
  <c r="AU357" i="10"/>
  <c r="AU359" i="10" s="1"/>
  <c r="AU379" i="10" s="1"/>
  <c r="AU383" i="10" s="1"/>
  <c r="DE357" i="10"/>
  <c r="DE359" i="10" s="1"/>
  <c r="DE379" i="10" s="1"/>
  <c r="DE119" i="12" s="1"/>
  <c r="DE123" i="12" s="1"/>
  <c r="Q357" i="10"/>
  <c r="Q359" i="10" s="1"/>
  <c r="Q379" i="10" s="1"/>
  <c r="Q383" i="10" s="1"/>
  <c r="BR357" i="10"/>
  <c r="BR359" i="10" s="1"/>
  <c r="BR379" i="10" s="1"/>
  <c r="BR119" i="12" s="1"/>
  <c r="BR123" i="12" s="1"/>
  <c r="BU357" i="10"/>
  <c r="BU359" i="10" s="1"/>
  <c r="BU379" i="10" s="1"/>
  <c r="BU119" i="12" s="1"/>
  <c r="BU123" i="12" s="1"/>
  <c r="DG357" i="10"/>
  <c r="DG369" i="10" s="1"/>
  <c r="DG372" i="10" s="1"/>
  <c r="AM357" i="10"/>
  <c r="AM369" i="10" s="1"/>
  <c r="AM372" i="10" s="1"/>
  <c r="CP357" i="10"/>
  <c r="CP369" i="10" s="1"/>
  <c r="CP372" i="10" s="1"/>
  <c r="DS357" i="10"/>
  <c r="DS369" i="10" s="1"/>
  <c r="DS372" i="10" s="1"/>
  <c r="CW357" i="10"/>
  <c r="CW369" i="10" s="1"/>
  <c r="CW372" i="10" s="1"/>
  <c r="AN357" i="10"/>
  <c r="AN369" i="10" s="1"/>
  <c r="AN372" i="10" s="1"/>
  <c r="AZ357" i="10"/>
  <c r="AZ369" i="10" s="1"/>
  <c r="AZ372" i="10" s="1"/>
  <c r="BD357" i="10"/>
  <c r="BD369" i="10" s="1"/>
  <c r="BD372" i="10" s="1"/>
  <c r="Y357" i="10"/>
  <c r="Y359" i="10" s="1"/>
  <c r="Y379" i="10" s="1"/>
  <c r="Y119" i="12" s="1"/>
  <c r="Y123" i="12" s="1"/>
  <c r="AR357" i="10"/>
  <c r="AR369" i="10" s="1"/>
  <c r="AR372" i="10" s="1"/>
  <c r="CT357" i="10"/>
  <c r="CT359" i="10" s="1"/>
  <c r="CT379" i="10" s="1"/>
  <c r="CT383" i="10" s="1"/>
  <c r="BF357" i="10"/>
  <c r="BF369" i="10" s="1"/>
  <c r="BF372" i="10" s="1"/>
  <c r="CM357" i="10"/>
  <c r="CM369" i="10" s="1"/>
  <c r="CM372" i="10" s="1"/>
  <c r="AT357" i="10"/>
  <c r="AT369" i="10" s="1"/>
  <c r="AT372" i="10" s="1"/>
  <c r="R357" i="10"/>
  <c r="R369" i="10" s="1"/>
  <c r="R372" i="10" s="1"/>
  <c r="CA357" i="10"/>
  <c r="CA359" i="10" s="1"/>
  <c r="CA379" i="10" s="1"/>
  <c r="CA383" i="10" s="1"/>
  <c r="N357" i="10"/>
  <c r="N369" i="10" s="1"/>
  <c r="N372" i="10" s="1"/>
  <c r="G357" i="10"/>
  <c r="G359" i="10" s="1"/>
  <c r="G379" i="10" s="1"/>
  <c r="G119" i="12" s="1"/>
  <c r="G123" i="12" s="1"/>
  <c r="BZ357" i="10"/>
  <c r="BZ359" i="10" s="1"/>
  <c r="BZ379" i="10" s="1"/>
  <c r="BZ119" i="12" s="1"/>
  <c r="BZ123" i="12" s="1"/>
  <c r="DN357" i="10"/>
  <c r="DN359" i="10" s="1"/>
  <c r="DN379" i="10" s="1"/>
  <c r="DN119" i="12" s="1"/>
  <c r="DN123" i="12" s="1"/>
  <c r="BA357" i="10"/>
  <c r="BA369" i="10" s="1"/>
  <c r="BA372" i="10" s="1"/>
  <c r="CX357" i="10"/>
  <c r="CX359" i="10" s="1"/>
  <c r="CX379" i="10" s="1"/>
  <c r="CX119" i="12" s="1"/>
  <c r="CX123" i="12" s="1"/>
  <c r="U357" i="10"/>
  <c r="U369" i="10" s="1"/>
  <c r="U372" i="10" s="1"/>
  <c r="DL357" i="10"/>
  <c r="DL359" i="10" s="1"/>
  <c r="DL379" i="10" s="1"/>
  <c r="DL383" i="10" s="1"/>
  <c r="AF357" i="10"/>
  <c r="AF369" i="10" s="1"/>
  <c r="AF372" i="10" s="1"/>
  <c r="AD357" i="10"/>
  <c r="AD359" i="10" s="1"/>
  <c r="AD379" i="10" s="1"/>
  <c r="AD119" i="12" s="1"/>
  <c r="AD123" i="12" s="1"/>
  <c r="BH357" i="10"/>
  <c r="BH369" i="10" s="1"/>
  <c r="BH372" i="10" s="1"/>
  <c r="J357" i="10"/>
  <c r="J369" i="10" s="1"/>
  <c r="J372" i="10" s="1"/>
  <c r="BT357" i="10"/>
  <c r="BT359" i="10" s="1"/>
  <c r="BT379" i="10" s="1"/>
  <c r="BT119" i="12" s="1"/>
  <c r="BT123" i="12" s="1"/>
  <c r="DA357" i="10"/>
  <c r="DA359" i="10" s="1"/>
  <c r="DA379" i="10" s="1"/>
  <c r="DA119" i="12" s="1"/>
  <c r="DA123" i="12" s="1"/>
  <c r="DQ357" i="10"/>
  <c r="DQ359" i="10" s="1"/>
  <c r="DQ379" i="10" s="1"/>
  <c r="DQ383" i="10" s="1"/>
  <c r="K357" i="10"/>
  <c r="K369" i="10" s="1"/>
  <c r="K372" i="10" s="1"/>
  <c r="CU357" i="10"/>
  <c r="CU369" i="10" s="1"/>
  <c r="CU372" i="10" s="1"/>
  <c r="CY357" i="10"/>
  <c r="CY369" i="10" s="1"/>
  <c r="CY372" i="10" s="1"/>
  <c r="CH357" i="10"/>
  <c r="CH359" i="10" s="1"/>
  <c r="CH379" i="10" s="1"/>
  <c r="CH119" i="12" s="1"/>
  <c r="CH123" i="12" s="1"/>
  <c r="DI357" i="10"/>
  <c r="DI359" i="10" s="1"/>
  <c r="DI379" i="10" s="1"/>
  <c r="DI383" i="10" s="1"/>
  <c r="DD357" i="10"/>
  <c r="DD359" i="10" s="1"/>
  <c r="DD379" i="10" s="1"/>
  <c r="DD119" i="12" s="1"/>
  <c r="DD123" i="12" s="1"/>
  <c r="BB357" i="10"/>
  <c r="BB369" i="10" s="1"/>
  <c r="BB372" i="10" s="1"/>
  <c r="AY357" i="10"/>
  <c r="AY369" i="10" s="1"/>
  <c r="AY372" i="10" s="1"/>
  <c r="AC357" i="10"/>
  <c r="AC359" i="10" s="1"/>
  <c r="AC379" i="10" s="1"/>
  <c r="AC119" i="12" s="1"/>
  <c r="AC123" i="12" s="1"/>
  <c r="CG357" i="10"/>
  <c r="CG369" i="10" s="1"/>
  <c r="CG372" i="10" s="1"/>
  <c r="BK357" i="10"/>
  <c r="BK369" i="10" s="1"/>
  <c r="BK372" i="10" s="1"/>
  <c r="CF357" i="10"/>
  <c r="CF359" i="10" s="1"/>
  <c r="CF379" i="10" s="1"/>
  <c r="CF383" i="10" s="1"/>
  <c r="AK357" i="10"/>
  <c r="AK369" i="10" s="1"/>
  <c r="AK372" i="10" s="1"/>
  <c r="AG357" i="10"/>
  <c r="AG359" i="10" s="1"/>
  <c r="AG379" i="10" s="1"/>
  <c r="AG119" i="12" s="1"/>
  <c r="AG123" i="12" s="1"/>
  <c r="BS357" i="10"/>
  <c r="BS359" i="10" s="1"/>
  <c r="BS379" i="10" s="1"/>
  <c r="BS119" i="12" s="1"/>
  <c r="BS123" i="12" s="1"/>
  <c r="CL357" i="10"/>
  <c r="CL369" i="10" s="1"/>
  <c r="CL372" i="10" s="1"/>
  <c r="BY357" i="10"/>
  <c r="BY359" i="10" s="1"/>
  <c r="BY379" i="10" s="1"/>
  <c r="BY119" i="12" s="1"/>
  <c r="BY123" i="12" s="1"/>
  <c r="AB357" i="10"/>
  <c r="AB369" i="10" s="1"/>
  <c r="AB372" i="10" s="1"/>
  <c r="CK357" i="10"/>
  <c r="CK359" i="10" s="1"/>
  <c r="CK379" i="10" s="1"/>
  <c r="CK383" i="10" s="1"/>
  <c r="BG357" i="10"/>
  <c r="BG369" i="10" s="1"/>
  <c r="BG372" i="10" s="1"/>
  <c r="CI357" i="10"/>
  <c r="CI369" i="10" s="1"/>
  <c r="CI372" i="10" s="1"/>
  <c r="AI357" i="10"/>
  <c r="AI369" i="10" s="1"/>
  <c r="AI372" i="10" s="1"/>
  <c r="N30" i="29"/>
  <c r="K10" i="36"/>
  <c r="K12" i="36" s="1"/>
  <c r="M79" i="36"/>
  <c r="N75" i="36" s="1"/>
  <c r="L81" i="36"/>
  <c r="L10" i="36" s="1"/>
  <c r="H43" i="36"/>
  <c r="C129" i="27"/>
  <c r="DW129" i="27"/>
  <c r="DX129" i="27"/>
  <c r="DV129" i="27"/>
  <c r="C128" i="27"/>
  <c r="F7" i="31" s="1"/>
  <c r="Q22" i="32" l="1"/>
  <c r="Q24" i="32" s="1"/>
  <c r="R15" i="32"/>
  <c r="Q16" i="32"/>
  <c r="AJ383" i="10"/>
  <c r="BI383" i="10"/>
  <c r="F119" i="12"/>
  <c r="F123" i="12" s="1"/>
  <c r="DE383" i="10"/>
  <c r="CM359" i="10"/>
  <c r="CM379" i="10" s="1"/>
  <c r="CM119" i="12" s="1"/>
  <c r="CM123" i="12" s="1"/>
  <c r="AG383" i="10"/>
  <c r="AL359" i="10"/>
  <c r="AL379" i="10" s="1"/>
  <c r="AL119" i="12" s="1"/>
  <c r="AL123" i="12" s="1"/>
  <c r="DH383" i="10"/>
  <c r="DD369" i="10"/>
  <c r="DD372" i="10" s="1"/>
  <c r="DE369" i="10"/>
  <c r="DE372" i="10" s="1"/>
  <c r="CW359" i="10"/>
  <c r="CW379" i="10" s="1"/>
  <c r="CW119" i="12" s="1"/>
  <c r="CW123" i="12" s="1"/>
  <c r="BT369" i="10"/>
  <c r="BT372" i="10" s="1"/>
  <c r="BT383" i="10"/>
  <c r="CD383" i="10"/>
  <c r="CD369" i="10"/>
  <c r="CD372" i="10" s="1"/>
  <c r="DD383" i="10"/>
  <c r="AG369" i="10"/>
  <c r="AG372" i="10" s="1"/>
  <c r="DH369" i="10"/>
  <c r="DH372" i="10" s="1"/>
  <c r="AJ369" i="10"/>
  <c r="AJ372" i="10" s="1"/>
  <c r="BA359" i="10"/>
  <c r="BA379" i="10" s="1"/>
  <c r="BA119" i="12" s="1"/>
  <c r="BA123" i="12" s="1"/>
  <c r="M369" i="10"/>
  <c r="M372" i="10" s="1"/>
  <c r="CJ119" i="12"/>
  <c r="CJ123" i="12" s="1"/>
  <c r="CE359" i="10"/>
  <c r="CE379" i="10" s="1"/>
  <c r="CE119" i="12" s="1"/>
  <c r="CE123" i="12" s="1"/>
  <c r="Q119" i="12"/>
  <c r="Q123" i="12" s="1"/>
  <c r="AX359" i="10"/>
  <c r="AX379" i="10" s="1"/>
  <c r="AX119" i="12" s="1"/>
  <c r="AX123" i="12" s="1"/>
  <c r="L359" i="10"/>
  <c r="L379" i="10" s="1"/>
  <c r="L119" i="12" s="1"/>
  <c r="L123" i="12" s="1"/>
  <c r="P369" i="10"/>
  <c r="P372" i="10" s="1"/>
  <c r="CS369" i="10"/>
  <c r="CS372" i="10" s="1"/>
  <c r="BU383" i="10"/>
  <c r="DQ119" i="12"/>
  <c r="DQ123" i="12" s="1"/>
  <c r="BS383" i="10"/>
  <c r="AN359" i="10"/>
  <c r="AN379" i="10" s="1"/>
  <c r="AN119" i="12" s="1"/>
  <c r="AN123" i="12" s="1"/>
  <c r="AT359" i="10"/>
  <c r="AT379" i="10" s="1"/>
  <c r="AT119" i="12" s="1"/>
  <c r="AT123" i="12" s="1"/>
  <c r="I369" i="10"/>
  <c r="I372" i="10" s="1"/>
  <c r="M383" i="10"/>
  <c r="CX369" i="10"/>
  <c r="CX372" i="10" s="1"/>
  <c r="CJ369" i="10"/>
  <c r="CJ372" i="10" s="1"/>
  <c r="DA383" i="10"/>
  <c r="DA369" i="10"/>
  <c r="DA372" i="10" s="1"/>
  <c r="Z359" i="10"/>
  <c r="Z379" i="10" s="1"/>
  <c r="Z383" i="10" s="1"/>
  <c r="BB359" i="10"/>
  <c r="BB379" i="10" s="1"/>
  <c r="BB119" i="12" s="1"/>
  <c r="BB123" i="12" s="1"/>
  <c r="DM359" i="10"/>
  <c r="DM379" i="10" s="1"/>
  <c r="DM119" i="12" s="1"/>
  <c r="DM123" i="12" s="1"/>
  <c r="I383" i="10"/>
  <c r="CX383" i="10"/>
  <c r="BJ383" i="10"/>
  <c r="BS369" i="10"/>
  <c r="BS372" i="10" s="1"/>
  <c r="BJ369" i="10"/>
  <c r="BJ372" i="10" s="1"/>
  <c r="Q369" i="10"/>
  <c r="Q372" i="10" s="1"/>
  <c r="O359" i="10"/>
  <c r="O379" i="10" s="1"/>
  <c r="O119" i="12" s="1"/>
  <c r="O123" i="12" s="1"/>
  <c r="AI359" i="10"/>
  <c r="AI379" i="10" s="1"/>
  <c r="AI119" i="12" s="1"/>
  <c r="AI123" i="12" s="1"/>
  <c r="F369" i="10"/>
  <c r="F372" i="10" s="1"/>
  <c r="DJ359" i="10"/>
  <c r="DJ379" i="10" s="1"/>
  <c r="AR359" i="10"/>
  <c r="AR379" i="10" s="1"/>
  <c r="AR119" i="12" s="1"/>
  <c r="AR123" i="12" s="1"/>
  <c r="DU359" i="10"/>
  <c r="DU379" i="10" s="1"/>
  <c r="DU119" i="12" s="1"/>
  <c r="DU123" i="12" s="1"/>
  <c r="CS383" i="10"/>
  <c r="DB119" i="12"/>
  <c r="DB123" i="12" s="1"/>
  <c r="AY359" i="10"/>
  <c r="AY379" i="10" s="1"/>
  <c r="AY119" i="12" s="1"/>
  <c r="AY123" i="12" s="1"/>
  <c r="U359" i="10"/>
  <c r="U379" i="10" s="1"/>
  <c r="U119" i="12" s="1"/>
  <c r="U123" i="12" s="1"/>
  <c r="DQ369" i="10"/>
  <c r="DQ372" i="10" s="1"/>
  <c r="BR369" i="10"/>
  <c r="BR372" i="10" s="1"/>
  <c r="S359" i="10"/>
  <c r="S379" i="10" s="1"/>
  <c r="S119" i="12" s="1"/>
  <c r="S123" i="12" s="1"/>
  <c r="BI369" i="10"/>
  <c r="BI372" i="10" s="1"/>
  <c r="T383" i="10"/>
  <c r="BR383" i="10"/>
  <c r="CL359" i="10"/>
  <c r="CL379" i="10" s="1"/>
  <c r="CL119" i="12" s="1"/>
  <c r="CL123" i="12" s="1"/>
  <c r="AZ359" i="10"/>
  <c r="AZ379" i="10" s="1"/>
  <c r="AZ119" i="12" s="1"/>
  <c r="AZ123" i="12" s="1"/>
  <c r="T369" i="10"/>
  <c r="T372" i="10" s="1"/>
  <c r="P383" i="10"/>
  <c r="AS359" i="10"/>
  <c r="AS379" i="10" s="1"/>
  <c r="AS383" i="10" s="1"/>
  <c r="DB369" i="10"/>
  <c r="DB372" i="10" s="1"/>
  <c r="AP359" i="10"/>
  <c r="AP379" i="10" s="1"/>
  <c r="AP119" i="12" s="1"/>
  <c r="AP123" i="12" s="1"/>
  <c r="R359" i="10"/>
  <c r="R379" i="10" s="1"/>
  <c r="R119" i="12" s="1"/>
  <c r="R123" i="12" s="1"/>
  <c r="G369" i="10"/>
  <c r="G372" i="10" s="1"/>
  <c r="H369" i="10"/>
  <c r="H372" i="10" s="1"/>
  <c r="BU369" i="10"/>
  <c r="BU372" i="10" s="1"/>
  <c r="CC383" i="10"/>
  <c r="W119" i="12"/>
  <c r="W123" i="12" s="1"/>
  <c r="CG359" i="10"/>
  <c r="CG379" i="10" s="1"/>
  <c r="CG119" i="12" s="1"/>
  <c r="CG123" i="12" s="1"/>
  <c r="AH359" i="10"/>
  <c r="AH379" i="10" s="1"/>
  <c r="AH119" i="12" s="1"/>
  <c r="AH123" i="12" s="1"/>
  <c r="AQ369" i="10"/>
  <c r="AQ372" i="10" s="1"/>
  <c r="AB359" i="10"/>
  <c r="AB379" i="10" s="1"/>
  <c r="AB383" i="10" s="1"/>
  <c r="AQ383" i="10"/>
  <c r="DG359" i="10"/>
  <c r="DG379" i="10" s="1"/>
  <c r="DG119" i="12" s="1"/>
  <c r="DG123" i="12" s="1"/>
  <c r="Y383" i="10"/>
  <c r="Y369" i="10"/>
  <c r="Y372" i="10" s="1"/>
  <c r="AF359" i="10"/>
  <c r="AF379" i="10" s="1"/>
  <c r="AF119" i="12" s="1"/>
  <c r="AF123" i="12" s="1"/>
  <c r="CC369" i="10"/>
  <c r="CC372" i="10" s="1"/>
  <c r="X359" i="10"/>
  <c r="X379" i="10" s="1"/>
  <c r="X119" i="12" s="1"/>
  <c r="X123" i="12" s="1"/>
  <c r="N359" i="10"/>
  <c r="N379" i="10" s="1"/>
  <c r="N119" i="12" s="1"/>
  <c r="N123" i="12" s="1"/>
  <c r="CU359" i="10"/>
  <c r="CU379" i="10" s="1"/>
  <c r="CU119" i="12" s="1"/>
  <c r="CU123" i="12" s="1"/>
  <c r="W369" i="10"/>
  <c r="W372" i="10" s="1"/>
  <c r="BW359" i="10"/>
  <c r="BW379" i="10" s="1"/>
  <c r="BW119" i="12" s="1"/>
  <c r="BW123" i="12" s="1"/>
  <c r="BZ369" i="10"/>
  <c r="BZ372" i="10" s="1"/>
  <c r="DF359" i="10"/>
  <c r="DF379" i="10" s="1"/>
  <c r="DF119" i="12" s="1"/>
  <c r="DF123" i="12" s="1"/>
  <c r="DL119" i="12"/>
  <c r="DL123" i="12" s="1"/>
  <c r="AC383" i="10"/>
  <c r="BZ383" i="10"/>
  <c r="CT119" i="12"/>
  <c r="CT123" i="12" s="1"/>
  <c r="CF119" i="12"/>
  <c r="CF123" i="12" s="1"/>
  <c r="BH359" i="10"/>
  <c r="BH379" i="10" s="1"/>
  <c r="BH119" i="12" s="1"/>
  <c r="BH123" i="12" s="1"/>
  <c r="DK359" i="10"/>
  <c r="DK379" i="10" s="1"/>
  <c r="DK119" i="12" s="1"/>
  <c r="DK123" i="12" s="1"/>
  <c r="CH369" i="10"/>
  <c r="CH372" i="10" s="1"/>
  <c r="CQ359" i="10"/>
  <c r="CQ379" i="10" s="1"/>
  <c r="CQ119" i="12" s="1"/>
  <c r="CQ123" i="12" s="1"/>
  <c r="BM359" i="10"/>
  <c r="BM379" i="10" s="1"/>
  <c r="BM119" i="12" s="1"/>
  <c r="BM123" i="12" s="1"/>
  <c r="AV359" i="10"/>
  <c r="AV379" i="10" s="1"/>
  <c r="AV119" i="12" s="1"/>
  <c r="AV123" i="12" s="1"/>
  <c r="CZ359" i="10"/>
  <c r="CZ379" i="10" s="1"/>
  <c r="CZ119" i="12" s="1"/>
  <c r="CZ123" i="12" s="1"/>
  <c r="CT369" i="10"/>
  <c r="CT372" i="10" s="1"/>
  <c r="BE359" i="10"/>
  <c r="BE379" i="10" s="1"/>
  <c r="BE119" i="12" s="1"/>
  <c r="BE123" i="12" s="1"/>
  <c r="CH383" i="10"/>
  <c r="BG359" i="10"/>
  <c r="BG379" i="10" s="1"/>
  <c r="BG119" i="12" s="1"/>
  <c r="BG123" i="12" s="1"/>
  <c r="BX359" i="10"/>
  <c r="BX379" i="10" s="1"/>
  <c r="BX119" i="12" s="1"/>
  <c r="BX123" i="12" s="1"/>
  <c r="CF369" i="10"/>
  <c r="CF372" i="10" s="1"/>
  <c r="BD359" i="10"/>
  <c r="BD379" i="10" s="1"/>
  <c r="BD383" i="10" s="1"/>
  <c r="BL369" i="10"/>
  <c r="BL372" i="10" s="1"/>
  <c r="DL369" i="10"/>
  <c r="DL372" i="10" s="1"/>
  <c r="AE359" i="10"/>
  <c r="AE379" i="10" s="1"/>
  <c r="BY383" i="10"/>
  <c r="CA119" i="12"/>
  <c r="CA123" i="12" s="1"/>
  <c r="H383" i="10"/>
  <c r="AC369" i="10"/>
  <c r="AC372" i="10" s="1"/>
  <c r="CA369" i="10"/>
  <c r="CA372" i="10" s="1"/>
  <c r="CB369" i="10"/>
  <c r="CB372" i="10" s="1"/>
  <c r="CB383" i="10"/>
  <c r="BL383" i="10"/>
  <c r="E369" i="10"/>
  <c r="E372" i="10" s="1"/>
  <c r="BY369" i="10"/>
  <c r="BY372" i="10" s="1"/>
  <c r="BO359" i="10"/>
  <c r="BO379" i="10" s="1"/>
  <c r="BO383" i="10" s="1"/>
  <c r="BC359" i="10"/>
  <c r="BC379" i="10" s="1"/>
  <c r="BC383" i="10" s="1"/>
  <c r="K359" i="10"/>
  <c r="K379" i="10" s="1"/>
  <c r="K119" i="12" s="1"/>
  <c r="K123" i="12" s="1"/>
  <c r="AD383" i="10"/>
  <c r="BV383" i="10"/>
  <c r="G383" i="10"/>
  <c r="BN359" i="10"/>
  <c r="BN379" i="10" s="1"/>
  <c r="BN119" i="12" s="1"/>
  <c r="BN123" i="12" s="1"/>
  <c r="BK359" i="10"/>
  <c r="BK379" i="10" s="1"/>
  <c r="BK119" i="12" s="1"/>
  <c r="BK123" i="12" s="1"/>
  <c r="BQ383" i="10"/>
  <c r="CY359" i="10"/>
  <c r="CY379" i="10" s="1"/>
  <c r="CY383" i="10" s="1"/>
  <c r="CK119" i="12"/>
  <c r="CK123" i="12" s="1"/>
  <c r="AD369" i="10"/>
  <c r="AD372" i="10" s="1"/>
  <c r="DT359" i="10"/>
  <c r="DT379" i="10" s="1"/>
  <c r="DT119" i="12" s="1"/>
  <c r="DT123" i="12" s="1"/>
  <c r="CK369" i="10"/>
  <c r="CK372" i="10" s="1"/>
  <c r="AW359" i="10"/>
  <c r="AW379" i="10" s="1"/>
  <c r="AW119" i="12" s="1"/>
  <c r="AW123" i="12" s="1"/>
  <c r="CP359" i="10"/>
  <c r="CP379" i="10" s="1"/>
  <c r="CP119" i="12" s="1"/>
  <c r="CP123" i="12" s="1"/>
  <c r="DP359" i="10"/>
  <c r="DP379" i="10" s="1"/>
  <c r="DP119" i="12" s="1"/>
  <c r="DP123" i="12" s="1"/>
  <c r="CR359" i="10"/>
  <c r="CR379" i="10" s="1"/>
  <c r="CR119" i="12" s="1"/>
  <c r="CR123" i="12" s="1"/>
  <c r="BQ369" i="10"/>
  <c r="BQ372" i="10" s="1"/>
  <c r="AM359" i="10"/>
  <c r="AM379" i="10" s="1"/>
  <c r="AM119" i="12" s="1"/>
  <c r="AM123" i="12" s="1"/>
  <c r="BV369" i="10"/>
  <c r="BV372" i="10" s="1"/>
  <c r="DO359" i="10"/>
  <c r="DO379" i="10" s="1"/>
  <c r="DO119" i="12" s="1"/>
  <c r="DO123" i="12" s="1"/>
  <c r="CV383" i="10"/>
  <c r="AO359" i="10"/>
  <c r="AO379" i="10" s="1"/>
  <c r="AO119" i="12" s="1"/>
  <c r="AO123" i="12" s="1"/>
  <c r="CO383" i="10"/>
  <c r="AU119" i="12"/>
  <c r="AU123" i="12" s="1"/>
  <c r="J359" i="10"/>
  <c r="J379" i="10" s="1"/>
  <c r="J383" i="10" s="1"/>
  <c r="DI119" i="12"/>
  <c r="DI123" i="12" s="1"/>
  <c r="DN383" i="10"/>
  <c r="CN359" i="10"/>
  <c r="CN379" i="10" s="1"/>
  <c r="CN119" i="12" s="1"/>
  <c r="CN123" i="12" s="1"/>
  <c r="DN369" i="10"/>
  <c r="DN372" i="10" s="1"/>
  <c r="AK359" i="10"/>
  <c r="AK379" i="10" s="1"/>
  <c r="AK119" i="12" s="1"/>
  <c r="AK123" i="12" s="1"/>
  <c r="BF359" i="10"/>
  <c r="BF379" i="10" s="1"/>
  <c r="BF119" i="12" s="1"/>
  <c r="BF123" i="12" s="1"/>
  <c r="CV369" i="10"/>
  <c r="CV372" i="10" s="1"/>
  <c r="AU369" i="10"/>
  <c r="AU372" i="10" s="1"/>
  <c r="DR369" i="10"/>
  <c r="DR372" i="10" s="1"/>
  <c r="DR359" i="10"/>
  <c r="DR379" i="10" s="1"/>
  <c r="DI369" i="10"/>
  <c r="DI372" i="10" s="1"/>
  <c r="V359" i="10"/>
  <c r="V379" i="10" s="1"/>
  <c r="V119" i="12" s="1"/>
  <c r="V123" i="12" s="1"/>
  <c r="DS359" i="10"/>
  <c r="DS379" i="10" s="1"/>
  <c r="DS119" i="12" s="1"/>
  <c r="DS123" i="12" s="1"/>
  <c r="AA359" i="10"/>
  <c r="AA379" i="10" s="1"/>
  <c r="AA119" i="12" s="1"/>
  <c r="AA123" i="12" s="1"/>
  <c r="CI359" i="10"/>
  <c r="CI379" i="10" s="1"/>
  <c r="CI119" i="12" s="1"/>
  <c r="CI123" i="12" s="1"/>
  <c r="DC359" i="10"/>
  <c r="DC379" i="10" s="1"/>
  <c r="DC119" i="12" s="1"/>
  <c r="DC123" i="12" s="1"/>
  <c r="CO369" i="10"/>
  <c r="CO372" i="10" s="1"/>
  <c r="BP369" i="10"/>
  <c r="BP372" i="10" s="1"/>
  <c r="BP359" i="10"/>
  <c r="BP379" i="10" s="1"/>
  <c r="L7" i="31"/>
  <c r="I9" i="31"/>
  <c r="O30" i="29"/>
  <c r="E119" i="12"/>
  <c r="E123" i="12" s="1"/>
  <c r="E383" i="10"/>
  <c r="L12" i="36"/>
  <c r="N79" i="36"/>
  <c r="O75" i="36" s="1"/>
  <c r="M81" i="36"/>
  <c r="S15" i="32" l="1"/>
  <c r="R16" i="32"/>
  <c r="R22" i="32"/>
  <c r="R24" i="32" s="1"/>
  <c r="L383" i="10"/>
  <c r="CW383" i="10"/>
  <c r="DG383" i="10"/>
  <c r="BA383" i="10"/>
  <c r="CM383" i="10"/>
  <c r="CE383" i="10"/>
  <c r="O383" i="10"/>
  <c r="Z119" i="12"/>
  <c r="Z123" i="12" s="1"/>
  <c r="AL383" i="10"/>
  <c r="AN383" i="10"/>
  <c r="DU383" i="10"/>
  <c r="AY383" i="10"/>
  <c r="AX383" i="10"/>
  <c r="AT383" i="10"/>
  <c r="BB383" i="10"/>
  <c r="DM383" i="10"/>
  <c r="CU383" i="10"/>
  <c r="AR383" i="10"/>
  <c r="CZ383" i="10"/>
  <c r="CL383" i="10"/>
  <c r="AZ383" i="10"/>
  <c r="AI383" i="10"/>
  <c r="AM383" i="10"/>
  <c r="AS119" i="12"/>
  <c r="AS123" i="12" s="1"/>
  <c r="N383" i="10"/>
  <c r="U383" i="10"/>
  <c r="S383" i="10"/>
  <c r="BW383" i="10"/>
  <c r="BH383" i="10"/>
  <c r="DT383" i="10"/>
  <c r="CG383" i="10"/>
  <c r="AV383" i="10"/>
  <c r="BD119" i="12"/>
  <c r="BD123" i="12" s="1"/>
  <c r="R383" i="10"/>
  <c r="X383" i="10"/>
  <c r="BN383" i="10"/>
  <c r="DK383" i="10"/>
  <c r="DJ119" i="12"/>
  <c r="DJ123" i="12" s="1"/>
  <c r="DJ383" i="10"/>
  <c r="CQ383" i="10"/>
  <c r="AP383" i="10"/>
  <c r="BG383" i="10"/>
  <c r="K383" i="10"/>
  <c r="AF383" i="10"/>
  <c r="DF383" i="10"/>
  <c r="AH383" i="10"/>
  <c r="BM383" i="10"/>
  <c r="AB119" i="12"/>
  <c r="AB123" i="12" s="1"/>
  <c r="BX383" i="10"/>
  <c r="BE383" i="10"/>
  <c r="BK383" i="10"/>
  <c r="BO119" i="12"/>
  <c r="BO123" i="12" s="1"/>
  <c r="AE383" i="10"/>
  <c r="AE119" i="12"/>
  <c r="AE123" i="12" s="1"/>
  <c r="BC119" i="12"/>
  <c r="BC123" i="12" s="1"/>
  <c r="DO383" i="10"/>
  <c r="CY119" i="12"/>
  <c r="CY123" i="12" s="1"/>
  <c r="AO383" i="10"/>
  <c r="DP383" i="10"/>
  <c r="CP383" i="10"/>
  <c r="CI383" i="10"/>
  <c r="DC383" i="10"/>
  <c r="V383" i="10"/>
  <c r="J119" i="12"/>
  <c r="J123" i="12" s="1"/>
  <c r="AW383" i="10"/>
  <c r="CR383" i="10"/>
  <c r="AK383" i="10"/>
  <c r="BF383" i="10"/>
  <c r="DS383" i="10"/>
  <c r="CN383" i="10"/>
  <c r="D359" i="10"/>
  <c r="D379" i="10" s="1"/>
  <c r="D119" i="12" s="1"/>
  <c r="K30" i="15" s="1"/>
  <c r="DR119" i="12"/>
  <c r="DR123" i="12" s="1"/>
  <c r="DR383" i="10"/>
  <c r="AA383" i="10"/>
  <c r="D369" i="10"/>
  <c r="D372" i="10" s="1"/>
  <c r="BP383" i="10"/>
  <c r="BP119" i="12"/>
  <c r="BP123" i="12" s="1"/>
  <c r="D30" i="29"/>
  <c r="P30" i="29"/>
  <c r="Q30" i="29"/>
  <c r="M10" i="36"/>
  <c r="M12" i="36" s="1"/>
  <c r="O79" i="36"/>
  <c r="P75" i="36" s="1"/>
  <c r="N81" i="36"/>
  <c r="S16" i="32" l="1"/>
  <c r="S22" i="32"/>
  <c r="S24" i="32" s="1"/>
  <c r="D123" i="12"/>
  <c r="D383" i="10"/>
  <c r="R30" i="29"/>
  <c r="CZ75" i="29"/>
  <c r="CR75" i="29"/>
  <c r="DJ75" i="29"/>
  <c r="AA75" i="29"/>
  <c r="AF75" i="29"/>
  <c r="Z75" i="29"/>
  <c r="BG75" i="29"/>
  <c r="BT75" i="29"/>
  <c r="D33" i="29"/>
  <c r="E73" i="29"/>
  <c r="E74" i="29" s="1"/>
  <c r="CP75" i="29"/>
  <c r="DD75" i="29"/>
  <c r="BN75" i="29"/>
  <c r="BK75" i="29"/>
  <c r="CN75" i="29"/>
  <c r="AT73" i="29"/>
  <c r="AT74" i="29" s="1"/>
  <c r="BE73" i="29"/>
  <c r="BE74" i="29" s="1"/>
  <c r="AP73" i="29"/>
  <c r="AP74" i="29" s="1"/>
  <c r="BO73" i="29"/>
  <c r="BO74" i="29" s="1"/>
  <c r="DL73" i="29"/>
  <c r="DL74" i="29" s="1"/>
  <c r="AQ73" i="29"/>
  <c r="AQ74" i="29" s="1"/>
  <c r="CU73" i="29"/>
  <c r="CU74" i="29" s="1"/>
  <c r="DT73" i="29"/>
  <c r="DT74" i="29" s="1"/>
  <c r="AA73" i="29"/>
  <c r="AA74" i="29" s="1"/>
  <c r="L73" i="29"/>
  <c r="L74" i="29" s="1"/>
  <c r="BP73" i="29"/>
  <c r="BP74" i="29" s="1"/>
  <c r="AL73" i="29"/>
  <c r="AL74" i="29" s="1"/>
  <c r="AO73" i="29"/>
  <c r="AO74" i="29" s="1"/>
  <c r="BR73" i="29"/>
  <c r="BR74" i="29" s="1"/>
  <c r="AX73" i="29"/>
  <c r="AX74" i="29" s="1"/>
  <c r="CB73" i="29"/>
  <c r="CB74" i="29" s="1"/>
  <c r="J75" i="29"/>
  <c r="CW75" i="29"/>
  <c r="I75" i="29"/>
  <c r="DG75" i="29"/>
  <c r="AS75" i="29"/>
  <c r="Q73" i="29"/>
  <c r="Q74" i="29" s="1"/>
  <c r="I73" i="29"/>
  <c r="I74" i="29" s="1"/>
  <c r="BL73" i="29"/>
  <c r="BL74" i="29" s="1"/>
  <c r="H73" i="29"/>
  <c r="H74" i="29" s="1"/>
  <c r="Y73" i="29"/>
  <c r="Y74" i="29" s="1"/>
  <c r="CE75" i="29"/>
  <c r="AW75" i="29"/>
  <c r="AK75" i="29"/>
  <c r="AI75" i="29"/>
  <c r="BV75" i="29"/>
  <c r="AJ75" i="29"/>
  <c r="BF75" i="29"/>
  <c r="X75" i="29"/>
  <c r="DB75" i="29"/>
  <c r="DE75" i="29"/>
  <c r="AR75" i="29"/>
  <c r="AV75" i="29"/>
  <c r="DS75" i="29"/>
  <c r="CJ75" i="29"/>
  <c r="CS75" i="29"/>
  <c r="AJ73" i="29"/>
  <c r="AJ74" i="29" s="1"/>
  <c r="M73" i="29"/>
  <c r="M74" i="29" s="1"/>
  <c r="AR73" i="29"/>
  <c r="AR74" i="29" s="1"/>
  <c r="CN73" i="29"/>
  <c r="CN74" i="29" s="1"/>
  <c r="CX73" i="29"/>
  <c r="CX74" i="29" s="1"/>
  <c r="DN73" i="29"/>
  <c r="DN74" i="29" s="1"/>
  <c r="CG73" i="29"/>
  <c r="CG74" i="29" s="1"/>
  <c r="CW73" i="29"/>
  <c r="CW74" i="29" s="1"/>
  <c r="BB73" i="29"/>
  <c r="BB74" i="29" s="1"/>
  <c r="CP73" i="29"/>
  <c r="CP74" i="29" s="1"/>
  <c r="F75" i="29"/>
  <c r="AH73" i="29"/>
  <c r="AH74" i="29" s="1"/>
  <c r="DG73" i="29"/>
  <c r="DG74" i="29" s="1"/>
  <c r="CZ73" i="29"/>
  <c r="CZ74" i="29" s="1"/>
  <c r="DQ73" i="29"/>
  <c r="DQ74" i="29" s="1"/>
  <c r="CA75" i="29"/>
  <c r="U75" i="29"/>
  <c r="DR73" i="29"/>
  <c r="DR74" i="29" s="1"/>
  <c r="CY73" i="29"/>
  <c r="CY74" i="29" s="1"/>
  <c r="DP75" i="29"/>
  <c r="AC75" i="29"/>
  <c r="L75" i="29"/>
  <c r="E75" i="29"/>
  <c r="BC75" i="29"/>
  <c r="AH75" i="29"/>
  <c r="BW75" i="29"/>
  <c r="V75" i="29"/>
  <c r="DU75" i="29"/>
  <c r="AD75" i="29"/>
  <c r="BU75" i="29"/>
  <c r="CL75" i="29"/>
  <c r="BS75" i="29"/>
  <c r="T75" i="29"/>
  <c r="BI75" i="29"/>
  <c r="N75" i="29"/>
  <c r="BD73" i="29"/>
  <c r="BD74" i="29" s="1"/>
  <c r="BY73" i="29"/>
  <c r="BY74" i="29" s="1"/>
  <c r="AK73" i="29"/>
  <c r="AK74" i="29" s="1"/>
  <c r="AW73" i="29"/>
  <c r="AW74" i="29" s="1"/>
  <c r="CE73" i="29"/>
  <c r="CE74" i="29" s="1"/>
  <c r="AE73" i="29"/>
  <c r="AE74" i="29" s="1"/>
  <c r="U73" i="29"/>
  <c r="U74" i="29" s="1"/>
  <c r="BM73" i="29"/>
  <c r="BM74" i="29" s="1"/>
  <c r="CD73" i="29"/>
  <c r="CD74" i="29" s="1"/>
  <c r="CL73" i="29"/>
  <c r="CL74" i="29" s="1"/>
  <c r="BU73" i="29"/>
  <c r="BU74" i="29" s="1"/>
  <c r="W73" i="29"/>
  <c r="W74" i="29" s="1"/>
  <c r="DI73" i="29"/>
  <c r="DI74" i="29" s="1"/>
  <c r="BF73" i="29"/>
  <c r="BF74" i="29" s="1"/>
  <c r="CA73" i="29"/>
  <c r="CA74" i="29" s="1"/>
  <c r="CU75" i="29"/>
  <c r="AG75" i="29"/>
  <c r="M75" i="29"/>
  <c r="CC75" i="29"/>
  <c r="D32" i="29"/>
  <c r="CF75" i="29"/>
  <c r="AU75" i="29"/>
  <c r="DT75" i="29"/>
  <c r="CM75" i="29"/>
  <c r="P75" i="29"/>
  <c r="DL75" i="29"/>
  <c r="CV75" i="29"/>
  <c r="AX75" i="29"/>
  <c r="AY75" i="29"/>
  <c r="G75" i="29"/>
  <c r="BB75" i="29"/>
  <c r="DC75" i="29"/>
  <c r="DB73" i="29"/>
  <c r="DB74" i="29" s="1"/>
  <c r="AZ73" i="29"/>
  <c r="AZ74" i="29" s="1"/>
  <c r="AC73" i="29"/>
  <c r="AC74" i="29" s="1"/>
  <c r="J73" i="29"/>
  <c r="J74" i="29" s="1"/>
  <c r="CQ73" i="29"/>
  <c r="CQ74" i="29" s="1"/>
  <c r="DC73" i="29"/>
  <c r="DC74" i="29" s="1"/>
  <c r="CJ73" i="29"/>
  <c r="CJ74" i="29" s="1"/>
  <c r="BW73" i="29"/>
  <c r="BW74" i="29" s="1"/>
  <c r="BC73" i="29"/>
  <c r="BC74" i="29" s="1"/>
  <c r="P73" i="29"/>
  <c r="P74" i="29" s="1"/>
  <c r="V73" i="29"/>
  <c r="V74" i="29" s="1"/>
  <c r="DU73" i="29"/>
  <c r="DU74" i="29" s="1"/>
  <c r="AM73" i="29"/>
  <c r="AM74" i="29" s="1"/>
  <c r="BV73" i="29"/>
  <c r="BV74" i="29" s="1"/>
  <c r="CT73" i="29"/>
  <c r="CT74" i="29" s="1"/>
  <c r="AG73" i="29"/>
  <c r="AG74" i="29" s="1"/>
  <c r="BL75" i="29"/>
  <c r="CB75" i="29"/>
  <c r="AP75" i="29"/>
  <c r="DO75" i="29"/>
  <c r="BA75" i="29"/>
  <c r="CT75" i="29"/>
  <c r="CG75" i="29"/>
  <c r="DA75" i="29"/>
  <c r="CK75" i="29"/>
  <c r="AO75" i="29"/>
  <c r="DM75" i="29"/>
  <c r="AQ75" i="29"/>
  <c r="CI75" i="29"/>
  <c r="BD75" i="29"/>
  <c r="CQ75" i="29"/>
  <c r="BP75" i="29"/>
  <c r="BI73" i="29"/>
  <c r="BI74" i="29" s="1"/>
  <c r="CI73" i="29"/>
  <c r="CI74" i="29" s="1"/>
  <c r="AN73" i="29"/>
  <c r="AN74" i="29" s="1"/>
  <c r="CR73" i="29"/>
  <c r="CR74" i="29" s="1"/>
  <c r="BT73" i="29"/>
  <c r="BT74" i="29" s="1"/>
  <c r="CH73" i="29"/>
  <c r="CH74" i="29" s="1"/>
  <c r="DA73" i="29"/>
  <c r="DA74" i="29" s="1"/>
  <c r="BS73" i="29"/>
  <c r="BS74" i="29" s="1"/>
  <c r="AF73" i="29"/>
  <c r="AF74" i="29" s="1"/>
  <c r="O73" i="29"/>
  <c r="O74" i="29" s="1"/>
  <c r="CF73" i="29"/>
  <c r="CF74" i="29" s="1"/>
  <c r="CO73" i="29"/>
  <c r="CO74" i="29" s="1"/>
  <c r="K73" i="29"/>
  <c r="K74" i="29" s="1"/>
  <c r="F73" i="29"/>
  <c r="F74" i="29" s="1"/>
  <c r="DK73" i="29"/>
  <c r="DK74" i="29" s="1"/>
  <c r="S75" i="29"/>
  <c r="R75" i="29"/>
  <c r="AL75" i="29"/>
  <c r="BX75" i="29"/>
  <c r="Y75" i="29"/>
  <c r="CC73" i="29"/>
  <c r="CC74" i="29" s="1"/>
  <c r="AB73" i="29"/>
  <c r="AB74" i="29" s="1"/>
  <c r="DE73" i="29"/>
  <c r="DE74" i="29" s="1"/>
  <c r="G73" i="29"/>
  <c r="G74" i="29" s="1"/>
  <c r="BK73" i="29"/>
  <c r="BK74" i="29" s="1"/>
  <c r="CS73" i="29"/>
  <c r="CS74" i="29" s="1"/>
  <c r="AT75" i="29"/>
  <c r="CD75" i="29"/>
  <c r="BZ75" i="29"/>
  <c r="BJ75" i="29"/>
  <c r="DH75" i="29"/>
  <c r="BO75" i="29"/>
  <c r="BM75" i="29"/>
  <c r="K75" i="29"/>
  <c r="AM75" i="29"/>
  <c r="DI75" i="29"/>
  <c r="CX75" i="29"/>
  <c r="H75" i="29"/>
  <c r="BE75" i="29"/>
  <c r="AZ75" i="29"/>
  <c r="DN75" i="29"/>
  <c r="DO73" i="29"/>
  <c r="DO74" i="29" s="1"/>
  <c r="CK73" i="29"/>
  <c r="CK74" i="29" s="1"/>
  <c r="CV73" i="29"/>
  <c r="CV74" i="29" s="1"/>
  <c r="AI73" i="29"/>
  <c r="AI74" i="29" s="1"/>
  <c r="BG73" i="29"/>
  <c r="BG74" i="29" s="1"/>
  <c r="BA73" i="29"/>
  <c r="BA74" i="29" s="1"/>
  <c r="N73" i="29"/>
  <c r="N74" i="29" s="1"/>
  <c r="DF73" i="29"/>
  <c r="DF74" i="29" s="1"/>
  <c r="T73" i="29"/>
  <c r="T74" i="29" s="1"/>
  <c r="Z73" i="29"/>
  <c r="Z74" i="29" s="1"/>
  <c r="BZ73" i="29"/>
  <c r="BZ74" i="29" s="1"/>
  <c r="AS73" i="29"/>
  <c r="AS74" i="29" s="1"/>
  <c r="DP73" i="29"/>
  <c r="DP74" i="29" s="1"/>
  <c r="CM73" i="29"/>
  <c r="CM74" i="29" s="1"/>
  <c r="AY73" i="29"/>
  <c r="AY74" i="29" s="1"/>
  <c r="DF75" i="29"/>
  <c r="BQ73" i="29"/>
  <c r="BQ74" i="29" s="1"/>
  <c r="AE75" i="29"/>
  <c r="DK75" i="29"/>
  <c r="BY75" i="29"/>
  <c r="AN75" i="29"/>
  <c r="BH75" i="29"/>
  <c r="CO75" i="29"/>
  <c r="DQ75" i="29"/>
  <c r="CY75" i="29"/>
  <c r="W75" i="29"/>
  <c r="DR75" i="29"/>
  <c r="Q75" i="29"/>
  <c r="AB75" i="29"/>
  <c r="CH75" i="29"/>
  <c r="BR75" i="29"/>
  <c r="O75" i="29"/>
  <c r="AV73" i="29"/>
  <c r="AV74" i="29" s="1"/>
  <c r="DH73" i="29"/>
  <c r="DH74" i="29" s="1"/>
  <c r="R73" i="29"/>
  <c r="R74" i="29" s="1"/>
  <c r="BH73" i="29"/>
  <c r="BH74" i="29" s="1"/>
  <c r="AU73" i="29"/>
  <c r="AU74" i="29" s="1"/>
  <c r="AU77" i="29" s="1"/>
  <c r="AU59" i="29" s="1"/>
  <c r="AD73" i="29"/>
  <c r="AD74" i="29" s="1"/>
  <c r="BJ73" i="29"/>
  <c r="BJ74" i="29" s="1"/>
  <c r="S73" i="29"/>
  <c r="S74" i="29" s="1"/>
  <c r="DM73" i="29"/>
  <c r="DM74" i="29" s="1"/>
  <c r="DS73" i="29"/>
  <c r="DS74" i="29" s="1"/>
  <c r="DS77" i="29" s="1"/>
  <c r="DS59" i="29" s="1"/>
  <c r="X73" i="29"/>
  <c r="X74" i="29" s="1"/>
  <c r="BX73" i="29"/>
  <c r="BX74" i="29" s="1"/>
  <c r="BN73" i="29"/>
  <c r="BN74" i="29" s="1"/>
  <c r="DJ73" i="29"/>
  <c r="DJ74" i="29" s="1"/>
  <c r="DD73" i="29"/>
  <c r="DD74" i="29" s="1"/>
  <c r="BQ75" i="29"/>
  <c r="N10" i="36"/>
  <c r="N12" i="36" s="1"/>
  <c r="P79" i="36"/>
  <c r="Q75" i="36" s="1"/>
  <c r="O81" i="36"/>
  <c r="AV77" i="29" l="1"/>
  <c r="AV59" i="29" s="1"/>
  <c r="Z77" i="29"/>
  <c r="Z59" i="29" s="1"/>
  <c r="BU77" i="29"/>
  <c r="BU59" i="29" s="1"/>
  <c r="BT77" i="29"/>
  <c r="BT59" i="29" s="1"/>
  <c r="N77" i="29"/>
  <c r="N59" i="29" s="1"/>
  <c r="CS77" i="29"/>
  <c r="CS59" i="29" s="1"/>
  <c r="BF77" i="29"/>
  <c r="BF59" i="29" s="1"/>
  <c r="DJ77" i="29"/>
  <c r="DJ59" i="29" s="1"/>
  <c r="R77" i="29"/>
  <c r="R59" i="29" s="1"/>
  <c r="BZ77" i="29"/>
  <c r="BZ59" i="29" s="1"/>
  <c r="DU77" i="29"/>
  <c r="DU59" i="29" s="1"/>
  <c r="J77" i="29"/>
  <c r="J59" i="29" s="1"/>
  <c r="X77" i="29"/>
  <c r="X59" i="29" s="1"/>
  <c r="CF77" i="29"/>
  <c r="CF59" i="29" s="1"/>
  <c r="CZ77" i="29"/>
  <c r="CZ59" i="29" s="1"/>
  <c r="BC77" i="29"/>
  <c r="BC59" i="29" s="1"/>
  <c r="AY77" i="29"/>
  <c r="AY59" i="29" s="1"/>
  <c r="BS77" i="29"/>
  <c r="BS59" i="29" s="1"/>
  <c r="BA77" i="29"/>
  <c r="BA59" i="29" s="1"/>
  <c r="BK77" i="29"/>
  <c r="BK59" i="29" s="1"/>
  <c r="CV77" i="29"/>
  <c r="CV59" i="29" s="1"/>
  <c r="AW77" i="29"/>
  <c r="AW59" i="29" s="1"/>
  <c r="V77" i="29"/>
  <c r="V59" i="29" s="1"/>
  <c r="DG77" i="29"/>
  <c r="DG59" i="29" s="1"/>
  <c r="S77" i="29"/>
  <c r="S59" i="29" s="1"/>
  <c r="CM77" i="29"/>
  <c r="CM59" i="29" s="1"/>
  <c r="DE77" i="29"/>
  <c r="DE59" i="29" s="1"/>
  <c r="CP77" i="29"/>
  <c r="CP59" i="29" s="1"/>
  <c r="AK77" i="29"/>
  <c r="AK59" i="29" s="1"/>
  <c r="DD77" i="29"/>
  <c r="DD59" i="29" s="1"/>
  <c r="CA77" i="29"/>
  <c r="CA59" i="29" s="1"/>
  <c r="DP77" i="29"/>
  <c r="DP59" i="29" s="1"/>
  <c r="AS77" i="29"/>
  <c r="AS59" i="29" s="1"/>
  <c r="CR77" i="29"/>
  <c r="CR59" i="29" s="1"/>
  <c r="CK77" i="29"/>
  <c r="CK59" i="29" s="1"/>
  <c r="P77" i="29"/>
  <c r="P59" i="29" s="1"/>
  <c r="DB77" i="29"/>
  <c r="DB59" i="29" s="1"/>
  <c r="DM77" i="29"/>
  <c r="DM59" i="29" s="1"/>
  <c r="DA77" i="29"/>
  <c r="DA59" i="29" s="1"/>
  <c r="DH77" i="29"/>
  <c r="DH59" i="29" s="1"/>
  <c r="AR77" i="29"/>
  <c r="AR59" i="29" s="1"/>
  <c r="BI77" i="29"/>
  <c r="BI59" i="29" s="1"/>
  <c r="F77" i="29"/>
  <c r="F59" i="29" s="1"/>
  <c r="BV77" i="29"/>
  <c r="BV59" i="29" s="1"/>
  <c r="CI77" i="29"/>
  <c r="CI59" i="29" s="1"/>
  <c r="I77" i="29"/>
  <c r="I59" i="29" s="1"/>
  <c r="BQ77" i="29"/>
  <c r="BQ59" i="29" s="1"/>
  <c r="CN77" i="29"/>
  <c r="CN59" i="29" s="1"/>
  <c r="CJ77" i="29"/>
  <c r="CJ59" i="29" s="1"/>
  <c r="BG77" i="29"/>
  <c r="BG59" i="29" s="1"/>
  <c r="CL77" i="29"/>
  <c r="CL59" i="29" s="1"/>
  <c r="AA77" i="29"/>
  <c r="AA59" i="29" s="1"/>
  <c r="CO77" i="29"/>
  <c r="CO59" i="29" s="1"/>
  <c r="DC77" i="29"/>
  <c r="DC59" i="29" s="1"/>
  <c r="AZ77" i="29"/>
  <c r="AZ59" i="29" s="1"/>
  <c r="AJ77" i="29"/>
  <c r="AJ59" i="29" s="1"/>
  <c r="AC77" i="29"/>
  <c r="AC59" i="29" s="1"/>
  <c r="CU77" i="29"/>
  <c r="CU59" i="29" s="1"/>
  <c r="DF77" i="29"/>
  <c r="DF59" i="29" s="1"/>
  <c r="AF77" i="29"/>
  <c r="AF59" i="29" s="1"/>
  <c r="BP77" i="29"/>
  <c r="BP59" i="29" s="1"/>
  <c r="E77" i="29"/>
  <c r="E59" i="29" s="1"/>
  <c r="AD77" i="29"/>
  <c r="AD59" i="29" s="1"/>
  <c r="BN77" i="29"/>
  <c r="BN59" i="29" s="1"/>
  <c r="AB77" i="29"/>
  <c r="AB59" i="29" s="1"/>
  <c r="CH77" i="29"/>
  <c r="CH59" i="29" s="1"/>
  <c r="BB77" i="29"/>
  <c r="BB59" i="29" s="1"/>
  <c r="L77" i="29"/>
  <c r="L59" i="29" s="1"/>
  <c r="AI77" i="29"/>
  <c r="AI59" i="29" s="1"/>
  <c r="CD77" i="29"/>
  <c r="CD59" i="29" s="1"/>
  <c r="BD77" i="29"/>
  <c r="BD59" i="29" s="1"/>
  <c r="AH77" i="29"/>
  <c r="AH59" i="29" s="1"/>
  <c r="AO77" i="29"/>
  <c r="AO59" i="29" s="1"/>
  <c r="DL77" i="29"/>
  <c r="DL59" i="29" s="1"/>
  <c r="DO77" i="29"/>
  <c r="DO59" i="29" s="1"/>
  <c r="BJ77" i="29"/>
  <c r="BJ59" i="29" s="1"/>
  <c r="G77" i="29"/>
  <c r="G59" i="29" s="1"/>
  <c r="AG77" i="29"/>
  <c r="AG59" i="29" s="1"/>
  <c r="BW77" i="29"/>
  <c r="BW59" i="29" s="1"/>
  <c r="BM77" i="29"/>
  <c r="BM59" i="29" s="1"/>
  <c r="CY77" i="29"/>
  <c r="CY59" i="29" s="1"/>
  <c r="AL77" i="29"/>
  <c r="AL59" i="29" s="1"/>
  <c r="BO77" i="29"/>
  <c r="BO59" i="29" s="1"/>
  <c r="DK77" i="29"/>
  <c r="DK59" i="29" s="1"/>
  <c r="CT77" i="29"/>
  <c r="CT59" i="29" s="1"/>
  <c r="U77" i="29"/>
  <c r="U59" i="29" s="1"/>
  <c r="DR77" i="29"/>
  <c r="DR59" i="29" s="1"/>
  <c r="M77" i="29"/>
  <c r="M59" i="29" s="1"/>
  <c r="AP77" i="29"/>
  <c r="AP59" i="29" s="1"/>
  <c r="AP55" i="29"/>
  <c r="BX55" i="29"/>
  <c r="BB55" i="29"/>
  <c r="DC55" i="29"/>
  <c r="AQ55" i="29"/>
  <c r="DH55" i="29"/>
  <c r="CL55" i="29"/>
  <c r="F55" i="29"/>
  <c r="F64" i="29" s="1"/>
  <c r="F114" i="25" s="1"/>
  <c r="AV55" i="29"/>
  <c r="BE55" i="29"/>
  <c r="DF55" i="29"/>
  <c r="O55" i="29"/>
  <c r="AK55" i="29"/>
  <c r="CO55" i="29"/>
  <c r="BS55" i="29"/>
  <c r="W55" i="29"/>
  <c r="CN55" i="29"/>
  <c r="BR55" i="29"/>
  <c r="DS55" i="29"/>
  <c r="AB55" i="29"/>
  <c r="BA55" i="29"/>
  <c r="DB55" i="29"/>
  <c r="K55" i="29"/>
  <c r="AG55" i="29"/>
  <c r="BU55" i="29"/>
  <c r="AY55" i="29"/>
  <c r="V55" i="29"/>
  <c r="BD55" i="29"/>
  <c r="DE55" i="29"/>
  <c r="CI55" i="29"/>
  <c r="AM55" i="29"/>
  <c r="DD55" i="29"/>
  <c r="CH55" i="29"/>
  <c r="M55" i="29"/>
  <c r="AR55" i="29"/>
  <c r="BQ55" i="29"/>
  <c r="DR55" i="29"/>
  <c r="P55" i="29"/>
  <c r="AW55" i="29"/>
  <c r="CK55" i="29"/>
  <c r="BO55" i="29"/>
  <c r="AL55" i="29"/>
  <c r="BT55" i="29"/>
  <c r="DU55" i="29"/>
  <c r="CY55" i="29"/>
  <c r="Q55" i="29"/>
  <c r="X55" i="29"/>
  <c r="DT55" i="29"/>
  <c r="CX55" i="29"/>
  <c r="G55" i="29"/>
  <c r="G64" i="29" s="1"/>
  <c r="G114" i="25" s="1"/>
  <c r="AC55" i="29"/>
  <c r="CG55" i="29"/>
  <c r="BK55" i="29"/>
  <c r="AH55" i="29"/>
  <c r="AZ55" i="29"/>
  <c r="DA55" i="29"/>
  <c r="CE55" i="29"/>
  <c r="S55" i="29"/>
  <c r="CJ55" i="29"/>
  <c r="BN55" i="29"/>
  <c r="DO55" i="29"/>
  <c r="I55" i="29"/>
  <c r="AN55" i="29"/>
  <c r="BM55" i="29"/>
  <c r="DN55" i="29"/>
  <c r="L55" i="29"/>
  <c r="AS55" i="29"/>
  <c r="CW55" i="29"/>
  <c r="CA55" i="29"/>
  <c r="AX55" i="29"/>
  <c r="BP55" i="29"/>
  <c r="DQ55" i="29"/>
  <c r="CU55" i="29"/>
  <c r="AI55" i="29"/>
  <c r="CZ55" i="29"/>
  <c r="CD55" i="29"/>
  <c r="N55" i="29"/>
  <c r="Y55" i="29"/>
  <c r="CC55" i="29"/>
  <c r="BG55" i="29"/>
  <c r="AD55" i="29"/>
  <c r="BL55" i="29"/>
  <c r="DM55" i="29"/>
  <c r="CQ55" i="29"/>
  <c r="AE55" i="29"/>
  <c r="CF55" i="29"/>
  <c r="BJ55" i="29"/>
  <c r="DK55" i="29"/>
  <c r="T55" i="29"/>
  <c r="DP55" i="29"/>
  <c r="CT55" i="29"/>
  <c r="H55" i="29"/>
  <c r="H64" i="29" s="1"/>
  <c r="H114" i="25" s="1"/>
  <c r="AO55" i="29"/>
  <c r="CS55" i="29"/>
  <c r="BW55" i="29"/>
  <c r="AT55" i="29"/>
  <c r="CB55" i="29"/>
  <c r="BF55" i="29"/>
  <c r="DG55" i="29"/>
  <c r="AU55" i="29"/>
  <c r="CV55" i="29"/>
  <c r="BZ55" i="29"/>
  <c r="E55" i="29"/>
  <c r="AJ55" i="29"/>
  <c r="BI55" i="29"/>
  <c r="DJ55" i="29"/>
  <c r="Z55" i="29"/>
  <c r="BH55" i="29"/>
  <c r="DI55" i="29"/>
  <c r="CM55" i="29"/>
  <c r="AA55" i="29"/>
  <c r="CR55" i="29"/>
  <c r="BV55" i="29"/>
  <c r="R55" i="29"/>
  <c r="AF55" i="29"/>
  <c r="DL55" i="29"/>
  <c r="CP55" i="29"/>
  <c r="J55" i="29"/>
  <c r="U55" i="29"/>
  <c r="BY55" i="29"/>
  <c r="BC55" i="29"/>
  <c r="AE77" i="29"/>
  <c r="AE59" i="29" s="1"/>
  <c r="Y77" i="29"/>
  <c r="Y59" i="29" s="1"/>
  <c r="BE77" i="29"/>
  <c r="BE59" i="29" s="1"/>
  <c r="BX77" i="29"/>
  <c r="BX59" i="29" s="1"/>
  <c r="BH77" i="29"/>
  <c r="BH59" i="29" s="1"/>
  <c r="CC77" i="29"/>
  <c r="CC59" i="29" s="1"/>
  <c r="K77" i="29"/>
  <c r="K59" i="29" s="1"/>
  <c r="AM77" i="29"/>
  <c r="AM59" i="29" s="1"/>
  <c r="CQ77" i="29"/>
  <c r="CQ59" i="29" s="1"/>
  <c r="DI77" i="29"/>
  <c r="DI59" i="29" s="1"/>
  <c r="CE77" i="29"/>
  <c r="CE59" i="29" s="1"/>
  <c r="CW77" i="29"/>
  <c r="CW59" i="29" s="1"/>
  <c r="H77" i="29"/>
  <c r="H59" i="29" s="1"/>
  <c r="AT77" i="29"/>
  <c r="AT59" i="29" s="1"/>
  <c r="S30" i="29"/>
  <c r="T30" i="29" s="1"/>
  <c r="U30" i="29" s="1"/>
  <c r="V30" i="29" s="1"/>
  <c r="W30" i="29" s="1"/>
  <c r="X30" i="29" s="1"/>
  <c r="Y30" i="29" s="1"/>
  <c r="Z30" i="29" s="1"/>
  <c r="AA30" i="29" s="1"/>
  <c r="AB30" i="29" s="1"/>
  <c r="AC30" i="29" s="1"/>
  <c r="AD30" i="29" s="1"/>
  <c r="AE30" i="29" s="1"/>
  <c r="AF30" i="29" s="1"/>
  <c r="AG30" i="29" s="1"/>
  <c r="AH30" i="29" s="1"/>
  <c r="AI30" i="29" s="1"/>
  <c r="AJ30" i="29" s="1"/>
  <c r="AK30" i="29" s="1"/>
  <c r="AL30" i="29" s="1"/>
  <c r="AM30" i="29" s="1"/>
  <c r="AN30" i="29" s="1"/>
  <c r="AO30" i="29" s="1"/>
  <c r="AP30" i="29" s="1"/>
  <c r="AQ30" i="29" s="1"/>
  <c r="AR30" i="29" s="1"/>
  <c r="AS30" i="29" s="1"/>
  <c r="AT30" i="29" s="1"/>
  <c r="AU30" i="29" s="1"/>
  <c r="W53" i="29"/>
  <c r="BF53" i="29"/>
  <c r="DG53" i="29"/>
  <c r="DG54" i="29" s="1"/>
  <c r="DG61" i="29" s="1"/>
  <c r="CK53" i="29"/>
  <c r="CK54" i="29" s="1"/>
  <c r="CK61" i="29" s="1"/>
  <c r="AQ53" i="29"/>
  <c r="BZ53" i="29"/>
  <c r="BZ54" i="29" s="1"/>
  <c r="BZ61" i="29" s="1"/>
  <c r="BD53" i="29"/>
  <c r="DE53" i="29"/>
  <c r="DE54" i="29" s="1"/>
  <c r="DE61" i="29" s="1"/>
  <c r="AV53" i="29"/>
  <c r="DJ53" i="29"/>
  <c r="DJ54" i="29" s="1"/>
  <c r="DJ61" i="29" s="1"/>
  <c r="CN53" i="29"/>
  <c r="CN54" i="29" s="1"/>
  <c r="CN61" i="29" s="1"/>
  <c r="N53" i="29"/>
  <c r="V53" i="29"/>
  <c r="BW53" i="29"/>
  <c r="BW54" i="29" s="1"/>
  <c r="BW61" i="29" s="1"/>
  <c r="BA53" i="29"/>
  <c r="AM53" i="29"/>
  <c r="BV53" i="29"/>
  <c r="BV54" i="29" s="1"/>
  <c r="BV61" i="29" s="1"/>
  <c r="AZ53" i="29"/>
  <c r="DA53" i="29"/>
  <c r="DA54" i="29" s="1"/>
  <c r="DA61" i="29" s="1"/>
  <c r="AB53" i="29"/>
  <c r="CP53" i="29"/>
  <c r="CP54" i="29" s="1"/>
  <c r="CP61" i="29" s="1"/>
  <c r="BT53" i="29"/>
  <c r="BT54" i="29" s="1"/>
  <c r="BT61" i="29" s="1"/>
  <c r="DU53" i="29"/>
  <c r="DU54" i="29" s="1"/>
  <c r="DU61" i="29" s="1"/>
  <c r="AG53" i="29"/>
  <c r="BC53" i="29"/>
  <c r="DD53" i="29"/>
  <c r="DD54" i="29" s="1"/>
  <c r="DD61" i="29" s="1"/>
  <c r="H53" i="29"/>
  <c r="H54" i="29" s="1"/>
  <c r="H61" i="29" s="1"/>
  <c r="AL53" i="29"/>
  <c r="CM53" i="29"/>
  <c r="CM54" i="29" s="1"/>
  <c r="CM61" i="29" s="1"/>
  <c r="BQ53" i="29"/>
  <c r="X53" i="29"/>
  <c r="CL53" i="29"/>
  <c r="CL54" i="29" s="1"/>
  <c r="CL61" i="29" s="1"/>
  <c r="BP53" i="29"/>
  <c r="DQ53" i="29"/>
  <c r="DQ54" i="29" s="1"/>
  <c r="DQ61" i="29" s="1"/>
  <c r="AR53" i="29"/>
  <c r="DF53" i="29"/>
  <c r="DF54" i="29" s="1"/>
  <c r="DF61" i="29" s="1"/>
  <c r="CJ53" i="29"/>
  <c r="CJ54" i="29" s="1"/>
  <c r="CJ61" i="29" s="1"/>
  <c r="E53" i="29"/>
  <c r="AW53" i="29"/>
  <c r="BS53" i="29"/>
  <c r="BS54" i="29" s="1"/>
  <c r="BS61" i="29" s="1"/>
  <c r="DT53" i="29"/>
  <c r="DT54" i="29" s="1"/>
  <c r="DT61" i="29" s="1"/>
  <c r="S53" i="29"/>
  <c r="BB53" i="29"/>
  <c r="DC53" i="29"/>
  <c r="DC54" i="29" s="1"/>
  <c r="DC61" i="29" s="1"/>
  <c r="CG53" i="29"/>
  <c r="CG54" i="29" s="1"/>
  <c r="CG61" i="29" s="1"/>
  <c r="AN53" i="29"/>
  <c r="DB53" i="29"/>
  <c r="DB54" i="29" s="1"/>
  <c r="DB61" i="29" s="1"/>
  <c r="CF53" i="29"/>
  <c r="CF54" i="29" s="1"/>
  <c r="CF61" i="29" s="1"/>
  <c r="R53" i="29"/>
  <c r="AC53" i="29"/>
  <c r="AY53" i="29"/>
  <c r="CZ53" i="29"/>
  <c r="CZ54" i="29" s="1"/>
  <c r="CZ61" i="29" s="1"/>
  <c r="J53" i="29"/>
  <c r="AH53" i="29"/>
  <c r="CI53" i="29"/>
  <c r="CI54" i="29" s="1"/>
  <c r="CI61" i="29" s="1"/>
  <c r="BM53" i="29"/>
  <c r="AI53" i="29"/>
  <c r="BR53" i="29"/>
  <c r="DS53" i="29"/>
  <c r="DS54" i="29" s="1"/>
  <c r="DS61" i="29" s="1"/>
  <c r="CW53" i="29"/>
  <c r="CW54" i="29" s="1"/>
  <c r="CW61" i="29" s="1"/>
  <c r="Q53" i="29"/>
  <c r="Y53" i="29"/>
  <c r="DR53" i="29"/>
  <c r="DR54" i="29" s="1"/>
  <c r="DR61" i="29" s="1"/>
  <c r="CV53" i="29"/>
  <c r="CV54" i="29" s="1"/>
  <c r="CV61" i="29" s="1"/>
  <c r="F53" i="29"/>
  <c r="F54" i="29" s="1"/>
  <c r="F61" i="29" s="1"/>
  <c r="AS53" i="29"/>
  <c r="BO53" i="29"/>
  <c r="DP53" i="29"/>
  <c r="DP54" i="29" s="1"/>
  <c r="DP61" i="29" s="1"/>
  <c r="O53" i="29"/>
  <c r="AX53" i="29"/>
  <c r="CY53" i="29"/>
  <c r="CY54" i="29" s="1"/>
  <c r="CY61" i="29" s="1"/>
  <c r="CC53" i="29"/>
  <c r="CC54" i="29" s="1"/>
  <c r="CC61" i="29" s="1"/>
  <c r="T53" i="29"/>
  <c r="CH53" i="29"/>
  <c r="CH54" i="29" s="1"/>
  <c r="CH61" i="29" s="1"/>
  <c r="BL53" i="29"/>
  <c r="DM53" i="29"/>
  <c r="DM54" i="29" s="1"/>
  <c r="DM61" i="29" s="1"/>
  <c r="M53" i="29"/>
  <c r="AO53" i="29"/>
  <c r="BK53" i="29"/>
  <c r="DL53" i="29"/>
  <c r="DL54" i="29" s="1"/>
  <c r="DL61" i="29" s="1"/>
  <c r="K53" i="29"/>
  <c r="AD53" i="29"/>
  <c r="CE53" i="29"/>
  <c r="CE54" i="29" s="1"/>
  <c r="CE61" i="29" s="1"/>
  <c r="BI53" i="29"/>
  <c r="AE53" i="29"/>
  <c r="BN53" i="29"/>
  <c r="DO53" i="29"/>
  <c r="DO54" i="29" s="1"/>
  <c r="DO61" i="29" s="1"/>
  <c r="CS53" i="29"/>
  <c r="CS54" i="29" s="1"/>
  <c r="CS61" i="29" s="1"/>
  <c r="AJ53" i="29"/>
  <c r="CX53" i="29"/>
  <c r="CX54" i="29" s="1"/>
  <c r="CX61" i="29" s="1"/>
  <c r="CB53" i="29"/>
  <c r="CB54" i="29" s="1"/>
  <c r="CB61" i="29" s="1"/>
  <c r="G53" i="29"/>
  <c r="G54" i="29" s="1"/>
  <c r="G61" i="29" s="1"/>
  <c r="Z53" i="29"/>
  <c r="CA53" i="29"/>
  <c r="CA54" i="29" s="1"/>
  <c r="CA61" i="29" s="1"/>
  <c r="BE53" i="29"/>
  <c r="P53" i="29"/>
  <c r="AT53" i="29"/>
  <c r="CU53" i="29"/>
  <c r="CU54" i="29" s="1"/>
  <c r="CU61" i="29" s="1"/>
  <c r="BY53" i="29"/>
  <c r="BY54" i="29" s="1"/>
  <c r="BY61" i="29" s="1"/>
  <c r="AU53" i="29"/>
  <c r="CD53" i="29"/>
  <c r="CD54" i="29" s="1"/>
  <c r="CD61" i="29" s="1"/>
  <c r="BH53" i="29"/>
  <c r="DI53" i="29"/>
  <c r="DI54" i="29" s="1"/>
  <c r="DI61" i="29" s="1"/>
  <c r="U53" i="29"/>
  <c r="DN53" i="29"/>
  <c r="DN54" i="29" s="1"/>
  <c r="DN61" i="29" s="1"/>
  <c r="CR53" i="29"/>
  <c r="CR54" i="29" s="1"/>
  <c r="CR61" i="29" s="1"/>
  <c r="L53" i="29"/>
  <c r="AP53" i="29"/>
  <c r="CQ53" i="29"/>
  <c r="CQ54" i="29" s="1"/>
  <c r="CQ61" i="29" s="1"/>
  <c r="BU53" i="29"/>
  <c r="BU54" i="29" s="1"/>
  <c r="BU61" i="29" s="1"/>
  <c r="AA53" i="29"/>
  <c r="BJ53" i="29"/>
  <c r="DK53" i="29"/>
  <c r="DK54" i="29" s="1"/>
  <c r="DK61" i="29" s="1"/>
  <c r="CO53" i="29"/>
  <c r="CO54" i="29" s="1"/>
  <c r="CO61" i="29" s="1"/>
  <c r="AF53" i="29"/>
  <c r="CT53" i="29"/>
  <c r="CT54" i="29" s="1"/>
  <c r="CT61" i="29" s="1"/>
  <c r="BX53" i="29"/>
  <c r="BX54" i="29" s="1"/>
  <c r="BX61" i="29" s="1"/>
  <c r="I53" i="29"/>
  <c r="I54" i="29" s="1"/>
  <c r="I61" i="29" s="1"/>
  <c r="AK53" i="29"/>
  <c r="BG53" i="29"/>
  <c r="DH53" i="29"/>
  <c r="DH54" i="29" s="1"/>
  <c r="DH61" i="29" s="1"/>
  <c r="W77" i="29"/>
  <c r="W59" i="29" s="1"/>
  <c r="DQ77" i="29"/>
  <c r="DQ59" i="29" s="1"/>
  <c r="CG77" i="29"/>
  <c r="CG59" i="29" s="1"/>
  <c r="BL77" i="29"/>
  <c r="BL59" i="29" s="1"/>
  <c r="CB77" i="29"/>
  <c r="CB59" i="29" s="1"/>
  <c r="DT77" i="29"/>
  <c r="DT59" i="29" s="1"/>
  <c r="AN77" i="29"/>
  <c r="AN59" i="29" s="1"/>
  <c r="DN77" i="29"/>
  <c r="DN59" i="29" s="1"/>
  <c r="AX77" i="29"/>
  <c r="AX59" i="29" s="1"/>
  <c r="T77" i="29"/>
  <c r="T59" i="29" s="1"/>
  <c r="O77" i="29"/>
  <c r="O59" i="29" s="1"/>
  <c r="BY77" i="29"/>
  <c r="BY59" i="29" s="1"/>
  <c r="CX77" i="29"/>
  <c r="CX59" i="29" s="1"/>
  <c r="Q77" i="29"/>
  <c r="Q59" i="29" s="1"/>
  <c r="BR77" i="29"/>
  <c r="BR59" i="29" s="1"/>
  <c r="AQ77" i="29"/>
  <c r="AQ59" i="29" s="1"/>
  <c r="O10" i="36"/>
  <c r="O12" i="36" s="1"/>
  <c r="P81" i="36"/>
  <c r="Q79" i="36"/>
  <c r="R75" i="36" s="1"/>
  <c r="J54" i="29" l="1"/>
  <c r="K54" i="29" s="1"/>
  <c r="D59" i="29"/>
  <c r="DP115" i="25"/>
  <c r="DP147" i="25" s="1"/>
  <c r="DP16" i="26" s="1"/>
  <c r="DF115" i="25"/>
  <c r="DF147" i="25" s="1"/>
  <c r="DF16" i="26" s="1"/>
  <c r="DP60" i="29"/>
  <c r="DP64" i="29"/>
  <c r="DP114" i="25" s="1"/>
  <c r="BR60" i="29"/>
  <c r="BY115" i="25"/>
  <c r="BY147" i="25" s="1"/>
  <c r="BY16" i="26" s="1"/>
  <c r="CB115" i="25"/>
  <c r="CB147" i="25" s="1"/>
  <c r="CB16" i="26" s="1"/>
  <c r="CE115" i="25"/>
  <c r="CE147" i="25" s="1"/>
  <c r="CE16" i="26" s="1"/>
  <c r="DS115" i="25"/>
  <c r="DS147" i="25" s="1"/>
  <c r="DS16" i="26" s="1"/>
  <c r="H53" i="6"/>
  <c r="H55" i="6" s="1"/>
  <c r="H127" i="12" s="1"/>
  <c r="H129" i="12" s="1"/>
  <c r="H131" i="12" s="1"/>
  <c r="H135" i="12" s="1"/>
  <c r="H115" i="25"/>
  <c r="H147" i="25" s="1"/>
  <c r="H16" i="26" s="1"/>
  <c r="DA115" i="25"/>
  <c r="DA147" i="25" s="1"/>
  <c r="DA16" i="26" s="1"/>
  <c r="CN115" i="25"/>
  <c r="CN147" i="25" s="1"/>
  <c r="CN16" i="26" s="1"/>
  <c r="DG115" i="25"/>
  <c r="DG147" i="25" s="1"/>
  <c r="DG16" i="26" s="1"/>
  <c r="BC60" i="29"/>
  <c r="BV60" i="29"/>
  <c r="BV64" i="29"/>
  <c r="BV114" i="25" s="1"/>
  <c r="BI60" i="29"/>
  <c r="CB64" i="29"/>
  <c r="CB114" i="25" s="1"/>
  <c r="CB60" i="29"/>
  <c r="CU64" i="29"/>
  <c r="CU114" i="25" s="1"/>
  <c r="CU60" i="29"/>
  <c r="DN64" i="29"/>
  <c r="DN114" i="25" s="1"/>
  <c r="DN60" i="29"/>
  <c r="CE64" i="29"/>
  <c r="CE114" i="25" s="1"/>
  <c r="CE60" i="29"/>
  <c r="CX64" i="29"/>
  <c r="CX114" i="25" s="1"/>
  <c r="CX60" i="29"/>
  <c r="BO60" i="29"/>
  <c r="CH64" i="29"/>
  <c r="CH114" i="25" s="1"/>
  <c r="CH60" i="29"/>
  <c r="BU60" i="29"/>
  <c r="BU64" i="29"/>
  <c r="BU114" i="25" s="1"/>
  <c r="CN60" i="29"/>
  <c r="CN64" i="29"/>
  <c r="CN114" i="25" s="1"/>
  <c r="CT115" i="25"/>
  <c r="CT147" i="25" s="1"/>
  <c r="CT16" i="26" s="1"/>
  <c r="CO115" i="25"/>
  <c r="CO147" i="25" s="1"/>
  <c r="CO16" i="26" s="1"/>
  <c r="DQ115" i="25"/>
  <c r="DQ147" i="25" s="1"/>
  <c r="DQ16" i="26" s="1"/>
  <c r="DD115" i="25"/>
  <c r="DD147" i="25" s="1"/>
  <c r="DD16" i="26" s="1"/>
  <c r="DJ115" i="25"/>
  <c r="DJ147" i="25" s="1"/>
  <c r="DJ16" i="26" s="1"/>
  <c r="BY64" i="29"/>
  <c r="BY114" i="25" s="1"/>
  <c r="BY60" i="29"/>
  <c r="CR60" i="29"/>
  <c r="CR64" i="29"/>
  <c r="CR114" i="25" s="1"/>
  <c r="DK64" i="29"/>
  <c r="DK114" i="25" s="1"/>
  <c r="DK60" i="29"/>
  <c r="BG60" i="29"/>
  <c r="DQ64" i="29"/>
  <c r="DQ114" i="25" s="1"/>
  <c r="DQ60" i="29"/>
  <c r="BM60" i="29"/>
  <c r="DA60" i="29"/>
  <c r="DA64" i="29"/>
  <c r="DA114" i="25" s="1"/>
  <c r="DT64" i="29"/>
  <c r="DT114" i="25" s="1"/>
  <c r="DT60" i="29"/>
  <c r="CK60" i="29"/>
  <c r="CK64" i="29"/>
  <c r="CK114" i="25" s="1"/>
  <c r="DD60" i="29"/>
  <c r="DD64" i="29"/>
  <c r="DD114" i="25" s="1"/>
  <c r="F146" i="25"/>
  <c r="CW115" i="25"/>
  <c r="CW147" i="25" s="1"/>
  <c r="CW16" i="26" s="1"/>
  <c r="BF60" i="29"/>
  <c r="CX115" i="25"/>
  <c r="CX147" i="25" s="1"/>
  <c r="CX16" i="26" s="1"/>
  <c r="DK115" i="25"/>
  <c r="DK147" i="25" s="1"/>
  <c r="DK16" i="26" s="1"/>
  <c r="DN115" i="25"/>
  <c r="DN147" i="25" s="1"/>
  <c r="DN16" i="26" s="1"/>
  <c r="F115" i="25"/>
  <c r="F147" i="25" s="1"/>
  <c r="F16" i="26" s="1"/>
  <c r="F53" i="6"/>
  <c r="F55" i="6" s="1"/>
  <c r="F127" i="12" s="1"/>
  <c r="F129" i="12" s="1"/>
  <c r="F131" i="12" s="1"/>
  <c r="F135" i="12" s="1"/>
  <c r="DT115" i="25"/>
  <c r="DT147" i="25" s="1"/>
  <c r="DT16" i="26" s="1"/>
  <c r="BV115" i="25"/>
  <c r="BV147" i="25" s="1"/>
  <c r="BV16" i="26" s="1"/>
  <c r="E60" i="29"/>
  <c r="E64" i="29"/>
  <c r="E114" i="25" s="1"/>
  <c r="BW60" i="29"/>
  <c r="BW64" i="29"/>
  <c r="BW114" i="25" s="1"/>
  <c r="BJ60" i="29"/>
  <c r="CC64" i="29"/>
  <c r="CC114" i="25" s="1"/>
  <c r="CC60" i="29"/>
  <c r="BP60" i="29"/>
  <c r="AZ60" i="29"/>
  <c r="BS64" i="29"/>
  <c r="BS114" i="25" s="1"/>
  <c r="BS60" i="29"/>
  <c r="CL60" i="29"/>
  <c r="CL64" i="29"/>
  <c r="CL114" i="25" s="1"/>
  <c r="DC115" i="25"/>
  <c r="DC147" i="25" s="1"/>
  <c r="DC16" i="26" s="1"/>
  <c r="DJ60" i="29"/>
  <c r="DJ64" i="29"/>
  <c r="DJ114" i="25" s="1"/>
  <c r="AY60" i="29"/>
  <c r="CH115" i="25"/>
  <c r="CH147" i="25" s="1"/>
  <c r="CH16" i="26" s="1"/>
  <c r="CS115" i="25"/>
  <c r="CS147" i="25" s="1"/>
  <c r="CS16" i="26" s="1"/>
  <c r="DL115" i="25"/>
  <c r="DL147" i="25" s="1"/>
  <c r="DL16" i="26" s="1"/>
  <c r="CC115" i="25"/>
  <c r="CC147" i="25" s="1"/>
  <c r="CC16" i="26" s="1"/>
  <c r="CV115" i="25"/>
  <c r="CV147" i="25" s="1"/>
  <c r="CV16" i="26" s="1"/>
  <c r="CF115" i="25"/>
  <c r="CF147" i="25" s="1"/>
  <c r="CF16" i="26" s="1"/>
  <c r="BS115" i="25"/>
  <c r="BS147" i="25" s="1"/>
  <c r="BS16" i="26" s="1"/>
  <c r="CL115" i="25"/>
  <c r="CL147" i="25" s="1"/>
  <c r="CL16" i="26" s="1"/>
  <c r="DE115" i="25"/>
  <c r="DE147" i="25" s="1"/>
  <c r="DE16" i="26" s="1"/>
  <c r="CM64" i="29"/>
  <c r="CM114" i="25" s="1"/>
  <c r="CM60" i="29"/>
  <c r="BZ64" i="29"/>
  <c r="BZ114" i="25" s="1"/>
  <c r="BZ60" i="29"/>
  <c r="CS60" i="29"/>
  <c r="CS64" i="29"/>
  <c r="CS114" i="25" s="1"/>
  <c r="CF64" i="29"/>
  <c r="CF114" i="25" s="1"/>
  <c r="CF60" i="29"/>
  <c r="AX60" i="29"/>
  <c r="I64" i="29"/>
  <c r="I114" i="25" s="1"/>
  <c r="CI64" i="29"/>
  <c r="CI114" i="25" s="1"/>
  <c r="CI60" i="29"/>
  <c r="DB60" i="29"/>
  <c r="DB64" i="29"/>
  <c r="DB114" i="25" s="1"/>
  <c r="CO64" i="29"/>
  <c r="CO114" i="25" s="1"/>
  <c r="CO60" i="29"/>
  <c r="DH64" i="29"/>
  <c r="DH114" i="25" s="1"/>
  <c r="DH60" i="29"/>
  <c r="G115" i="25"/>
  <c r="G147" i="25" s="1"/>
  <c r="G16" i="26" s="1"/>
  <c r="G53" i="6"/>
  <c r="G55" i="6" s="1"/>
  <c r="G127" i="12" s="1"/>
  <c r="G129" i="12" s="1"/>
  <c r="G131" i="12" s="1"/>
  <c r="G135" i="12" s="1"/>
  <c r="G146" i="25"/>
  <c r="BX64" i="29"/>
  <c r="BX114" i="25" s="1"/>
  <c r="BX60" i="29"/>
  <c r="CR115" i="25"/>
  <c r="CR147" i="25" s="1"/>
  <c r="CR16" i="26" s="1"/>
  <c r="DI115" i="25"/>
  <c r="DI147" i="25" s="1"/>
  <c r="DI16" i="26" s="1"/>
  <c r="DO115" i="25"/>
  <c r="DO147" i="25" s="1"/>
  <c r="DO16" i="26" s="1"/>
  <c r="CY115" i="25"/>
  <c r="CY147" i="25" s="1"/>
  <c r="CY16" i="26" s="1"/>
  <c r="DR115" i="25"/>
  <c r="DR147" i="25" s="1"/>
  <c r="DR16" i="26" s="1"/>
  <c r="CI115" i="25"/>
  <c r="CI147" i="25" s="1"/>
  <c r="CI16" i="26" s="1"/>
  <c r="DB115" i="25"/>
  <c r="DB147" i="25" s="1"/>
  <c r="DB16" i="26" s="1"/>
  <c r="DU115" i="25"/>
  <c r="DU147" i="25" s="1"/>
  <c r="DU16" i="26" s="1"/>
  <c r="CP64" i="29"/>
  <c r="CP114" i="25" s="1"/>
  <c r="CP60" i="29"/>
  <c r="DI60" i="29"/>
  <c r="DI64" i="29"/>
  <c r="DI114" i="25" s="1"/>
  <c r="CV60" i="29"/>
  <c r="CV64" i="29"/>
  <c r="CV114" i="25" s="1"/>
  <c r="CA64" i="29"/>
  <c r="CA114" i="25" s="1"/>
  <c r="CA60" i="29"/>
  <c r="DO60" i="29"/>
  <c r="DO64" i="29"/>
  <c r="DO114" i="25" s="1"/>
  <c r="BK60" i="29"/>
  <c r="CY60" i="29"/>
  <c r="CY64" i="29"/>
  <c r="CY114" i="25" s="1"/>
  <c r="DR64" i="29"/>
  <c r="DR114" i="25" s="1"/>
  <c r="DR60" i="29"/>
  <c r="DE60" i="29"/>
  <c r="DE64" i="29"/>
  <c r="DE114" i="25" s="1"/>
  <c r="BA60" i="29"/>
  <c r="CU115" i="25"/>
  <c r="CU147" i="25" s="1"/>
  <c r="CU16" i="26" s="1"/>
  <c r="DH115" i="25"/>
  <c r="DH147" i="25" s="1"/>
  <c r="DH16" i="26" s="1"/>
  <c r="I115" i="25"/>
  <c r="I147" i="25" s="1"/>
  <c r="I16" i="26" s="1"/>
  <c r="D53" i="29"/>
  <c r="E54" i="29"/>
  <c r="E61" i="29" s="1"/>
  <c r="BT115" i="25"/>
  <c r="BT147" i="25" s="1"/>
  <c r="BT16" i="26" s="1"/>
  <c r="BW115" i="25"/>
  <c r="BW147" i="25" s="1"/>
  <c r="BW16" i="26" s="1"/>
  <c r="BZ115" i="25"/>
  <c r="BZ147" i="25" s="1"/>
  <c r="BZ16" i="26" s="1"/>
  <c r="DL64" i="29"/>
  <c r="DL114" i="25" s="1"/>
  <c r="DL60" i="29"/>
  <c r="BH60" i="29"/>
  <c r="H146" i="25"/>
  <c r="CQ64" i="29"/>
  <c r="CQ114" i="25" s="1"/>
  <c r="CQ60" i="29"/>
  <c r="CD64" i="29"/>
  <c r="CD114" i="25" s="1"/>
  <c r="CD60" i="29"/>
  <c r="CW60" i="29"/>
  <c r="CW64" i="29"/>
  <c r="CW114" i="25" s="1"/>
  <c r="BN60" i="29"/>
  <c r="CG60" i="29"/>
  <c r="CG64" i="29"/>
  <c r="CG114" i="25" s="1"/>
  <c r="DU64" i="29"/>
  <c r="DU114" i="25" s="1"/>
  <c r="DU60" i="29"/>
  <c r="BQ60" i="29"/>
  <c r="BD60" i="29"/>
  <c r="DC60" i="29"/>
  <c r="DC64" i="29"/>
  <c r="DC114" i="25" s="1"/>
  <c r="DM115" i="25"/>
  <c r="DM147" i="25" s="1"/>
  <c r="DM16" i="26" s="1"/>
  <c r="CZ115" i="25"/>
  <c r="CZ147" i="25" s="1"/>
  <c r="CZ16" i="26" s="1"/>
  <c r="CK115" i="25"/>
  <c r="CK147" i="25" s="1"/>
  <c r="CK16" i="26" s="1"/>
  <c r="BL60" i="29"/>
  <c r="BE60" i="29"/>
  <c r="BU115" i="25"/>
  <c r="BU147" i="25" s="1"/>
  <c r="BU16" i="26" s="1"/>
  <c r="CA115" i="25"/>
  <c r="CA147" i="25" s="1"/>
  <c r="CA16" i="26" s="1"/>
  <c r="BX115" i="25"/>
  <c r="BX147" i="25" s="1"/>
  <c r="BX16" i="26" s="1"/>
  <c r="CQ115" i="25"/>
  <c r="CQ147" i="25" s="1"/>
  <c r="CQ16" i="26" s="1"/>
  <c r="CD115" i="25"/>
  <c r="CD147" i="25" s="1"/>
  <c r="CD16" i="26" s="1"/>
  <c r="CG115" i="25"/>
  <c r="CG147" i="25" s="1"/>
  <c r="CG16" i="26" s="1"/>
  <c r="CJ115" i="25"/>
  <c r="CJ147" i="25" s="1"/>
  <c r="CJ16" i="26" s="1"/>
  <c r="CM115" i="25"/>
  <c r="CM147" i="25" s="1"/>
  <c r="CM16" i="26" s="1"/>
  <c r="CP115" i="25"/>
  <c r="CP147" i="25" s="1"/>
  <c r="CP16" i="26" s="1"/>
  <c r="DG64" i="29"/>
  <c r="DG114" i="25" s="1"/>
  <c r="DG60" i="29"/>
  <c r="CT64" i="29"/>
  <c r="CT114" i="25" s="1"/>
  <c r="CT60" i="29"/>
  <c r="DM64" i="29"/>
  <c r="DM114" i="25" s="1"/>
  <c r="DM60" i="29"/>
  <c r="CZ64" i="29"/>
  <c r="CZ114" i="25" s="1"/>
  <c r="CZ60" i="29"/>
  <c r="CJ60" i="29"/>
  <c r="CJ64" i="29"/>
  <c r="CJ114" i="25" s="1"/>
  <c r="BT64" i="29"/>
  <c r="BT114" i="25" s="1"/>
  <c r="BT60" i="29"/>
  <c r="DS64" i="29"/>
  <c r="DS114" i="25" s="1"/>
  <c r="DS60" i="29"/>
  <c r="DF60" i="29"/>
  <c r="DF64" i="29"/>
  <c r="DF114" i="25" s="1"/>
  <c r="BB60" i="29"/>
  <c r="P10" i="36"/>
  <c r="P12" i="36" s="1"/>
  <c r="R79" i="36"/>
  <c r="S75" i="36" s="1"/>
  <c r="Q81" i="36"/>
  <c r="P60" i="29"/>
  <c r="L54" i="29" l="1"/>
  <c r="E53" i="6"/>
  <c r="E55" i="6" s="1"/>
  <c r="E127" i="12" s="1"/>
  <c r="E129" i="12" s="1"/>
  <c r="E131" i="12" s="1"/>
  <c r="E135" i="12" s="1"/>
  <c r="H117" i="25"/>
  <c r="H118" i="25" s="1"/>
  <c r="DN53" i="6"/>
  <c r="DN55" i="6" s="1"/>
  <c r="DN127" i="12" s="1"/>
  <c r="DN129" i="12" s="1"/>
  <c r="DN131" i="12" s="1"/>
  <c r="DN135" i="12" s="1"/>
  <c r="CK53" i="6"/>
  <c r="CK55" i="6" s="1"/>
  <c r="CK127" i="12" s="1"/>
  <c r="CK129" i="12" s="1"/>
  <c r="CK131" i="12" s="1"/>
  <c r="CK135" i="12" s="1"/>
  <c r="CH53" i="6"/>
  <c r="CH55" i="6" s="1"/>
  <c r="CH127" i="12" s="1"/>
  <c r="CH129" i="12" s="1"/>
  <c r="CH131" i="12" s="1"/>
  <c r="CH135" i="12" s="1"/>
  <c r="BU53" i="6"/>
  <c r="BU55" i="6" s="1"/>
  <c r="BU127" i="12" s="1"/>
  <c r="BU129" i="12" s="1"/>
  <c r="BU131" i="12" s="1"/>
  <c r="BU135" i="12" s="1"/>
  <c r="CR53" i="6"/>
  <c r="CR55" i="6" s="1"/>
  <c r="CR127" i="12" s="1"/>
  <c r="CR129" i="12" s="1"/>
  <c r="CR131" i="12" s="1"/>
  <c r="CR135" i="12" s="1"/>
  <c r="BV53" i="6"/>
  <c r="BV55" i="6" s="1"/>
  <c r="BV127" i="12" s="1"/>
  <c r="BV129" i="12" s="1"/>
  <c r="BV131" i="12" s="1"/>
  <c r="BV135" i="12" s="1"/>
  <c r="I53" i="6"/>
  <c r="I55" i="6" s="1"/>
  <c r="I127" i="12" s="1"/>
  <c r="I129" i="12" s="1"/>
  <c r="I131" i="12" s="1"/>
  <c r="I135" i="12" s="1"/>
  <c r="DH53" i="6"/>
  <c r="DH55" i="6" s="1"/>
  <c r="DH127" i="12" s="1"/>
  <c r="DH129" i="12" s="1"/>
  <c r="DH131" i="12" s="1"/>
  <c r="DH135" i="12" s="1"/>
  <c r="CL53" i="6"/>
  <c r="CL55" i="6" s="1"/>
  <c r="CL127" i="12" s="1"/>
  <c r="CL129" i="12" s="1"/>
  <c r="CL131" i="12" s="1"/>
  <c r="CL135" i="12" s="1"/>
  <c r="CI53" i="6"/>
  <c r="CI55" i="6" s="1"/>
  <c r="CI127" i="12" s="1"/>
  <c r="CI129" i="12" s="1"/>
  <c r="CI131" i="12" s="1"/>
  <c r="CI135" i="12" s="1"/>
  <c r="CC53" i="6"/>
  <c r="CC55" i="6" s="1"/>
  <c r="CC127" i="12" s="1"/>
  <c r="CC129" i="12" s="1"/>
  <c r="CC131" i="12" s="1"/>
  <c r="CC135" i="12" s="1"/>
  <c r="CQ53" i="6"/>
  <c r="CQ55" i="6" s="1"/>
  <c r="CQ127" i="12" s="1"/>
  <c r="CQ129" i="12" s="1"/>
  <c r="CQ131" i="12" s="1"/>
  <c r="CQ135" i="12" s="1"/>
  <c r="BZ53" i="6"/>
  <c r="BZ55" i="6" s="1"/>
  <c r="BZ127" i="12" s="1"/>
  <c r="BZ129" i="12" s="1"/>
  <c r="BZ131" i="12" s="1"/>
  <c r="BZ135" i="12" s="1"/>
  <c r="CU53" i="6"/>
  <c r="CU55" i="6" s="1"/>
  <c r="CU127" i="12" s="1"/>
  <c r="CU129" i="12" s="1"/>
  <c r="CU131" i="12" s="1"/>
  <c r="CU135" i="12" s="1"/>
  <c r="G117" i="25"/>
  <c r="G118" i="25" s="1"/>
  <c r="CP53" i="6"/>
  <c r="CP55" i="6" s="1"/>
  <c r="CP127" i="12" s="1"/>
  <c r="CP129" i="12" s="1"/>
  <c r="CP131" i="12" s="1"/>
  <c r="CP135" i="12" s="1"/>
  <c r="CG53" i="6"/>
  <c r="CG55" i="6" s="1"/>
  <c r="CG127" i="12" s="1"/>
  <c r="CG129" i="12" s="1"/>
  <c r="CG131" i="12" s="1"/>
  <c r="CG135" i="12" s="1"/>
  <c r="CA53" i="6"/>
  <c r="CA55" i="6" s="1"/>
  <c r="CA127" i="12" s="1"/>
  <c r="CA129" i="12" s="1"/>
  <c r="CA131" i="12" s="1"/>
  <c r="CA135" i="12" s="1"/>
  <c r="CD53" i="6"/>
  <c r="CD55" i="6" s="1"/>
  <c r="CD127" i="12" s="1"/>
  <c r="CD129" i="12" s="1"/>
  <c r="CD131" i="12" s="1"/>
  <c r="CD135" i="12" s="1"/>
  <c r="DM53" i="6"/>
  <c r="DM55" i="6" s="1"/>
  <c r="DM127" i="12" s="1"/>
  <c r="DM129" i="12" s="1"/>
  <c r="DM131" i="12" s="1"/>
  <c r="DM135" i="12" s="1"/>
  <c r="BT53" i="6"/>
  <c r="BT55" i="6" s="1"/>
  <c r="BT127" i="12" s="1"/>
  <c r="BT129" i="12" s="1"/>
  <c r="BT131" i="12" s="1"/>
  <c r="BT135" i="12" s="1"/>
  <c r="CN53" i="6"/>
  <c r="CN55" i="6" s="1"/>
  <c r="CN127" i="12" s="1"/>
  <c r="CN129" i="12" s="1"/>
  <c r="CN131" i="12" s="1"/>
  <c r="CN135" i="12" s="1"/>
  <c r="CF66" i="29"/>
  <c r="DR53" i="6"/>
  <c r="DR55" i="6" s="1"/>
  <c r="DR127" i="12" s="1"/>
  <c r="DR129" i="12" s="1"/>
  <c r="DR131" i="12" s="1"/>
  <c r="DR135" i="12" s="1"/>
  <c r="CF53" i="6"/>
  <c r="CF55" i="6" s="1"/>
  <c r="CF127" i="12" s="1"/>
  <c r="CF129" i="12" s="1"/>
  <c r="CF131" i="12" s="1"/>
  <c r="CF135" i="12" s="1"/>
  <c r="BW53" i="6"/>
  <c r="BW55" i="6" s="1"/>
  <c r="BW127" i="12" s="1"/>
  <c r="BW129" i="12" s="1"/>
  <c r="BW131" i="12" s="1"/>
  <c r="BW135" i="12" s="1"/>
  <c r="CO146" i="25"/>
  <c r="CO117" i="25"/>
  <c r="CO118" i="25" s="1"/>
  <c r="CJ53" i="6"/>
  <c r="CJ55" i="6" s="1"/>
  <c r="CJ127" i="12" s="1"/>
  <c r="CJ129" i="12" s="1"/>
  <c r="CJ131" i="12" s="1"/>
  <c r="CJ135" i="12" s="1"/>
  <c r="DC117" i="25"/>
  <c r="DC118" i="25" s="1"/>
  <c r="DC146" i="25"/>
  <c r="DI53" i="6"/>
  <c r="DI55" i="6" s="1"/>
  <c r="DI127" i="12" s="1"/>
  <c r="DI129" i="12" s="1"/>
  <c r="DI131" i="12" s="1"/>
  <c r="DI135" i="12" s="1"/>
  <c r="CS146" i="25"/>
  <c r="CS117" i="25"/>
  <c r="CS118" i="25" s="1"/>
  <c r="DE53" i="6"/>
  <c r="DE55" i="6" s="1"/>
  <c r="DE127" i="12" s="1"/>
  <c r="DE129" i="12" s="1"/>
  <c r="DE131" i="12" s="1"/>
  <c r="DE135" i="12" s="1"/>
  <c r="DL53" i="6"/>
  <c r="DL55" i="6" s="1"/>
  <c r="DL127" i="12" s="1"/>
  <c r="DL129" i="12" s="1"/>
  <c r="DL131" i="12" s="1"/>
  <c r="DL135" i="12" s="1"/>
  <c r="CE146" i="25"/>
  <c r="CE117" i="25"/>
  <c r="CE118" i="25" s="1"/>
  <c r="DE117" i="25"/>
  <c r="DE118" i="25" s="1"/>
  <c r="DE146" i="25"/>
  <c r="DS146" i="25"/>
  <c r="DS117" i="25"/>
  <c r="DS118" i="25" s="1"/>
  <c r="BT146" i="25"/>
  <c r="BT117" i="25"/>
  <c r="BT118" i="25" s="1"/>
  <c r="CT146" i="25"/>
  <c r="CT117" i="25"/>
  <c r="CT118" i="25" s="1"/>
  <c r="DU146" i="25"/>
  <c r="DU117" i="25"/>
  <c r="DU118" i="25" s="1"/>
  <c r="CD146" i="25"/>
  <c r="CD117" i="25"/>
  <c r="CD118" i="25" s="1"/>
  <c r="DL146" i="25"/>
  <c r="DL117" i="25"/>
  <c r="DL118" i="25" s="1"/>
  <c r="DR146" i="25"/>
  <c r="DR117" i="25"/>
  <c r="DR118" i="25" s="1"/>
  <c r="CA146" i="25"/>
  <c r="CA117" i="25"/>
  <c r="CA118" i="25" s="1"/>
  <c r="CP146" i="25"/>
  <c r="CP117" i="25"/>
  <c r="CP118" i="25" s="1"/>
  <c r="DB53" i="6"/>
  <c r="DB55" i="6" s="1"/>
  <c r="DB127" i="12" s="1"/>
  <c r="DB129" i="12" s="1"/>
  <c r="DB131" i="12" s="1"/>
  <c r="DB135" i="12" s="1"/>
  <c r="CI146" i="25"/>
  <c r="CI117" i="25"/>
  <c r="CI118" i="25" s="1"/>
  <c r="BW117" i="25"/>
  <c r="BW118" i="25" s="1"/>
  <c r="BW146" i="25"/>
  <c r="CK146" i="25"/>
  <c r="CK117" i="25"/>
  <c r="CK118" i="25" s="1"/>
  <c r="DD53" i="6"/>
  <c r="DD55" i="6" s="1"/>
  <c r="DD127" i="12" s="1"/>
  <c r="DD129" i="12" s="1"/>
  <c r="DD131" i="12" s="1"/>
  <c r="DD135" i="12" s="1"/>
  <c r="BV146" i="25"/>
  <c r="BV117" i="25"/>
  <c r="BV118" i="25" s="1"/>
  <c r="DA53" i="6"/>
  <c r="DA55" i="6" s="1"/>
  <c r="DA127" i="12" s="1"/>
  <c r="DA129" i="12" s="1"/>
  <c r="DA131" i="12" s="1"/>
  <c r="DA135" i="12" s="1"/>
  <c r="DS53" i="6"/>
  <c r="DS55" i="6" s="1"/>
  <c r="DS127" i="12" s="1"/>
  <c r="DS129" i="12" s="1"/>
  <c r="DS131" i="12" s="1"/>
  <c r="DS135" i="12" s="1"/>
  <c r="CB53" i="6"/>
  <c r="CB55" i="6" s="1"/>
  <c r="CB127" i="12" s="1"/>
  <c r="CB129" i="12" s="1"/>
  <c r="CB131" i="12" s="1"/>
  <c r="CB135" i="12" s="1"/>
  <c r="H149" i="25"/>
  <c r="H150" i="25" s="1"/>
  <c r="H15" i="26"/>
  <c r="H17" i="26" s="1"/>
  <c r="H18" i="26" s="1"/>
  <c r="H21" i="26" s="1"/>
  <c r="CJ146" i="25"/>
  <c r="CJ117" i="25"/>
  <c r="CJ118" i="25" s="1"/>
  <c r="CG146" i="25"/>
  <c r="CG117" i="25"/>
  <c r="CG118" i="25" s="1"/>
  <c r="CY146" i="25"/>
  <c r="CY117" i="25"/>
  <c r="CY118" i="25" s="1"/>
  <c r="CS53" i="6"/>
  <c r="CS55" i="6" s="1"/>
  <c r="CS127" i="12" s="1"/>
  <c r="CS129" i="12" s="1"/>
  <c r="CS131" i="12" s="1"/>
  <c r="CS135" i="12" s="1"/>
  <c r="DQ146" i="25"/>
  <c r="DQ117" i="25"/>
  <c r="DQ118" i="25" s="1"/>
  <c r="BY146" i="25"/>
  <c r="BY117" i="25"/>
  <c r="BY118" i="25" s="1"/>
  <c r="CH117" i="25"/>
  <c r="CH118" i="25" s="1"/>
  <c r="CH146" i="25"/>
  <c r="DN117" i="25"/>
  <c r="DN118" i="25" s="1"/>
  <c r="DN146" i="25"/>
  <c r="DP117" i="25"/>
  <c r="DP118" i="25" s="1"/>
  <c r="DP146" i="25"/>
  <c r="CM146" i="25"/>
  <c r="CM117" i="25"/>
  <c r="CM118" i="25" s="1"/>
  <c r="DG146" i="25"/>
  <c r="DG117" i="25"/>
  <c r="DG118" i="25" s="1"/>
  <c r="CQ146" i="25"/>
  <c r="CQ117" i="25"/>
  <c r="CQ118" i="25" s="1"/>
  <c r="H66" i="29"/>
  <c r="E115" i="25"/>
  <c r="E147" i="25" s="1"/>
  <c r="E16" i="26" s="1"/>
  <c r="DO53" i="6"/>
  <c r="DO55" i="6" s="1"/>
  <c r="DO127" i="12" s="1"/>
  <c r="DO129" i="12" s="1"/>
  <c r="DO131" i="12" s="1"/>
  <c r="DO135" i="12" s="1"/>
  <c r="DH146" i="25"/>
  <c r="DH117" i="25"/>
  <c r="DH118" i="25" s="1"/>
  <c r="I146" i="25"/>
  <c r="I117" i="25"/>
  <c r="I118" i="25" s="1"/>
  <c r="BZ117" i="25"/>
  <c r="BZ118" i="25" s="1"/>
  <c r="BZ146" i="25"/>
  <c r="CV53" i="6"/>
  <c r="CV55" i="6" s="1"/>
  <c r="CV127" i="12" s="1"/>
  <c r="CV129" i="12" s="1"/>
  <c r="CV131" i="12" s="1"/>
  <c r="CV135" i="12" s="1"/>
  <c r="CL146" i="25"/>
  <c r="CL117" i="25"/>
  <c r="CL118" i="25" s="1"/>
  <c r="E146" i="25"/>
  <c r="DT53" i="6"/>
  <c r="DT55" i="6" s="1"/>
  <c r="DT127" i="12" s="1"/>
  <c r="DT129" i="12" s="1"/>
  <c r="DT131" i="12" s="1"/>
  <c r="DT135" i="12" s="1"/>
  <c r="DK53" i="6"/>
  <c r="DK55" i="6" s="1"/>
  <c r="DK127" i="12" s="1"/>
  <c r="DK129" i="12" s="1"/>
  <c r="DK131" i="12" s="1"/>
  <c r="DK135" i="12" s="1"/>
  <c r="CW53" i="6"/>
  <c r="CW55" i="6" s="1"/>
  <c r="CW127" i="12" s="1"/>
  <c r="CW129" i="12" s="1"/>
  <c r="CW131" i="12" s="1"/>
  <c r="CW135" i="12" s="1"/>
  <c r="DQ53" i="6"/>
  <c r="DQ55" i="6" s="1"/>
  <c r="DQ127" i="12" s="1"/>
  <c r="DQ129" i="12" s="1"/>
  <c r="DQ131" i="12" s="1"/>
  <c r="DQ135" i="12" s="1"/>
  <c r="CT53" i="6"/>
  <c r="CT55" i="6" s="1"/>
  <c r="CT127" i="12" s="1"/>
  <c r="CT129" i="12" s="1"/>
  <c r="CT131" i="12" s="1"/>
  <c r="CT135" i="12" s="1"/>
  <c r="BY53" i="6"/>
  <c r="BY55" i="6" s="1"/>
  <c r="BY127" i="12" s="1"/>
  <c r="BY129" i="12" s="1"/>
  <c r="BY131" i="12" s="1"/>
  <c r="BY135" i="12" s="1"/>
  <c r="BX117" i="25"/>
  <c r="BX118" i="25" s="1"/>
  <c r="BX146" i="25"/>
  <c r="CM53" i="6"/>
  <c r="CM55" i="6" s="1"/>
  <c r="CM127" i="12" s="1"/>
  <c r="CM129" i="12" s="1"/>
  <c r="CM131" i="12" s="1"/>
  <c r="CM135" i="12" s="1"/>
  <c r="DF146" i="25"/>
  <c r="DF117" i="25"/>
  <c r="DF118" i="25" s="1"/>
  <c r="BX66" i="29"/>
  <c r="CZ53" i="6"/>
  <c r="CZ55" i="6" s="1"/>
  <c r="CZ127" i="12" s="1"/>
  <c r="CZ129" i="12" s="1"/>
  <c r="CZ131" i="12" s="1"/>
  <c r="CZ135" i="12" s="1"/>
  <c r="CV117" i="25"/>
  <c r="CV118" i="25" s="1"/>
  <c r="CV146" i="25"/>
  <c r="BS53" i="6"/>
  <c r="BS55" i="6" s="1"/>
  <c r="BS127" i="12" s="1"/>
  <c r="BS129" i="12" s="1"/>
  <c r="BS131" i="12" s="1"/>
  <c r="BS135" i="12" s="1"/>
  <c r="DJ146" i="25"/>
  <c r="DJ117" i="25"/>
  <c r="DJ118" i="25" s="1"/>
  <c r="E62" i="29"/>
  <c r="F58" i="29" s="1"/>
  <c r="DT117" i="25"/>
  <c r="DT118" i="25" s="1"/>
  <c r="DT146" i="25"/>
  <c r="CU117" i="25"/>
  <c r="CU118" i="25" s="1"/>
  <c r="CU146" i="25"/>
  <c r="CB66" i="29"/>
  <c r="DF53" i="6"/>
  <c r="DF55" i="6" s="1"/>
  <c r="DF127" i="12" s="1"/>
  <c r="DF129" i="12" s="1"/>
  <c r="DF131" i="12" s="1"/>
  <c r="DF135" i="12" s="1"/>
  <c r="CX53" i="6"/>
  <c r="CX55" i="6" s="1"/>
  <c r="CX127" i="12" s="1"/>
  <c r="CX129" i="12" s="1"/>
  <c r="CX131" i="12" s="1"/>
  <c r="CX135" i="12" s="1"/>
  <c r="F117" i="25"/>
  <c r="F118" i="25" s="1"/>
  <c r="DA117" i="25"/>
  <c r="DA118" i="25" s="1"/>
  <c r="DA146" i="25"/>
  <c r="DJ53" i="6"/>
  <c r="DJ55" i="6" s="1"/>
  <c r="DJ127" i="12" s="1"/>
  <c r="DJ129" i="12" s="1"/>
  <c r="DJ131" i="12" s="1"/>
  <c r="DJ135" i="12" s="1"/>
  <c r="CN117" i="25"/>
  <c r="CN118" i="25" s="1"/>
  <c r="CN146" i="25"/>
  <c r="DG53" i="6"/>
  <c r="DG55" i="6" s="1"/>
  <c r="DG127" i="12" s="1"/>
  <c r="DG129" i="12" s="1"/>
  <c r="DG131" i="12" s="1"/>
  <c r="DG135" i="12" s="1"/>
  <c r="CW117" i="25"/>
  <c r="CW118" i="25" s="1"/>
  <c r="CW146" i="25"/>
  <c r="DI146" i="25"/>
  <c r="DI117" i="25"/>
  <c r="DI118" i="25" s="1"/>
  <c r="DB117" i="25"/>
  <c r="DB118" i="25" s="1"/>
  <c r="DB146" i="25"/>
  <c r="DC53" i="6"/>
  <c r="DC55" i="6" s="1"/>
  <c r="DC127" i="12" s="1"/>
  <c r="DC129" i="12" s="1"/>
  <c r="DC131" i="12" s="1"/>
  <c r="DC135" i="12" s="1"/>
  <c r="BS146" i="25"/>
  <c r="BS117" i="25"/>
  <c r="BS118" i="25" s="1"/>
  <c r="CC117" i="25"/>
  <c r="CC118" i="25" s="1"/>
  <c r="CC146" i="25"/>
  <c r="F15" i="26"/>
  <c r="F17" i="26" s="1"/>
  <c r="F18" i="26" s="1"/>
  <c r="F21" i="26" s="1"/>
  <c r="F149" i="25"/>
  <c r="F150" i="25" s="1"/>
  <c r="DK117" i="25"/>
  <c r="DK118" i="25" s="1"/>
  <c r="DK146" i="25"/>
  <c r="CX146" i="25"/>
  <c r="CX117" i="25"/>
  <c r="CX118" i="25" s="1"/>
  <c r="CB146" i="25"/>
  <c r="CB117" i="25"/>
  <c r="CB118" i="25" s="1"/>
  <c r="DP53" i="6"/>
  <c r="DP55" i="6" s="1"/>
  <c r="DP127" i="12" s="1"/>
  <c r="DP129" i="12" s="1"/>
  <c r="DP131" i="12" s="1"/>
  <c r="DP135" i="12" s="1"/>
  <c r="CZ146" i="25"/>
  <c r="CZ117" i="25"/>
  <c r="CZ118" i="25" s="1"/>
  <c r="DO146" i="25"/>
  <c r="DO117" i="25"/>
  <c r="DO118" i="25" s="1"/>
  <c r="DM146" i="25"/>
  <c r="DM117" i="25"/>
  <c r="DM118" i="25" s="1"/>
  <c r="BX53" i="6"/>
  <c r="BX55" i="6" s="1"/>
  <c r="BX127" i="12" s="1"/>
  <c r="BX129" i="12" s="1"/>
  <c r="BX131" i="12" s="1"/>
  <c r="BX135" i="12" s="1"/>
  <c r="DU53" i="6"/>
  <c r="DU55" i="6" s="1"/>
  <c r="DU127" i="12" s="1"/>
  <c r="DU129" i="12" s="1"/>
  <c r="DU131" i="12" s="1"/>
  <c r="DU135" i="12" s="1"/>
  <c r="CY53" i="6"/>
  <c r="CY55" i="6" s="1"/>
  <c r="CY127" i="12" s="1"/>
  <c r="CY129" i="12" s="1"/>
  <c r="CY131" i="12" s="1"/>
  <c r="CY135" i="12" s="1"/>
  <c r="G15" i="26"/>
  <c r="G17" i="26" s="1"/>
  <c r="G18" i="26" s="1"/>
  <c r="G21" i="26" s="1"/>
  <c r="G149" i="25"/>
  <c r="G150" i="25" s="1"/>
  <c r="CF146" i="25"/>
  <c r="CF117" i="25"/>
  <c r="CF118" i="25" s="1"/>
  <c r="DD146" i="25"/>
  <c r="DD117" i="25"/>
  <c r="DD118" i="25" s="1"/>
  <c r="CR146" i="25"/>
  <c r="CR117" i="25"/>
  <c r="CR118" i="25" s="1"/>
  <c r="CO53" i="6"/>
  <c r="CO55" i="6" s="1"/>
  <c r="CO127" i="12" s="1"/>
  <c r="CO129" i="12" s="1"/>
  <c r="CO131" i="12" s="1"/>
  <c r="CO135" i="12" s="1"/>
  <c r="BU146" i="25"/>
  <c r="BU117" i="25"/>
  <c r="BU118" i="25" s="1"/>
  <c r="CE53" i="6"/>
  <c r="CE55" i="6" s="1"/>
  <c r="CE127" i="12" s="1"/>
  <c r="CE129" i="12" s="1"/>
  <c r="CE131" i="12" s="1"/>
  <c r="CE135" i="12" s="1"/>
  <c r="Q10" i="36"/>
  <c r="Q12" i="36" s="1"/>
  <c r="R81" i="36"/>
  <c r="S79" i="36"/>
  <c r="T75" i="36" s="1"/>
  <c r="Q60" i="29"/>
  <c r="D49" i="32" l="1"/>
  <c r="E47" i="32"/>
  <c r="M54" i="29"/>
  <c r="N54" i="29" s="1"/>
  <c r="O54" i="29" s="1"/>
  <c r="P54" i="29" s="1"/>
  <c r="Q54" i="29" s="1"/>
  <c r="R54" i="29" s="1"/>
  <c r="S54" i="29" s="1"/>
  <c r="T54" i="29" s="1"/>
  <c r="U54" i="29" s="1"/>
  <c r="V54" i="29" s="1"/>
  <c r="W54" i="29" s="1"/>
  <c r="X54" i="29" s="1"/>
  <c r="Y54" i="29" s="1"/>
  <c r="Z54" i="29" s="1"/>
  <c r="AA54" i="29" s="1"/>
  <c r="AB54" i="29" s="1"/>
  <c r="AC54" i="29" s="1"/>
  <c r="AD54" i="29" s="1"/>
  <c r="AE54" i="29" s="1"/>
  <c r="AF54" i="29" s="1"/>
  <c r="AG54" i="29" s="1"/>
  <c r="AH54" i="29" s="1"/>
  <c r="AI54" i="29" s="1"/>
  <c r="AJ54" i="29" s="1"/>
  <c r="AK54" i="29" s="1"/>
  <c r="AL54" i="29" s="1"/>
  <c r="AM54" i="29" s="1"/>
  <c r="AN54" i="29" s="1"/>
  <c r="AO54" i="29" s="1"/>
  <c r="AP54" i="29" s="1"/>
  <c r="AQ54" i="29" s="1"/>
  <c r="AR54" i="29" s="1"/>
  <c r="AS54" i="29" s="1"/>
  <c r="AT54" i="29" s="1"/>
  <c r="AU54" i="29" s="1"/>
  <c r="AV54" i="29" s="1"/>
  <c r="AW54" i="29" s="1"/>
  <c r="AX54" i="29" s="1"/>
  <c r="AY54" i="29" s="1"/>
  <c r="E117" i="25"/>
  <c r="E118" i="25" s="1"/>
  <c r="DO15" i="26"/>
  <c r="DO17" i="26" s="1"/>
  <c r="DO18" i="26" s="1"/>
  <c r="DO149" i="25"/>
  <c r="DO150" i="25" s="1"/>
  <c r="CX15" i="26"/>
  <c r="CX17" i="26" s="1"/>
  <c r="CX18" i="26" s="1"/>
  <c r="CX149" i="25"/>
  <c r="CX150" i="25" s="1"/>
  <c r="BS15" i="26"/>
  <c r="BS17" i="26" s="1"/>
  <c r="BS18" i="26" s="1"/>
  <c r="BS149" i="25"/>
  <c r="BS150" i="25" s="1"/>
  <c r="CW15" i="26"/>
  <c r="CW17" i="26" s="1"/>
  <c r="CW18" i="26" s="1"/>
  <c r="CW149" i="25"/>
  <c r="CW150" i="25" s="1"/>
  <c r="DA15" i="26"/>
  <c r="DA17" i="26" s="1"/>
  <c r="DA18" i="26" s="1"/>
  <c r="DA149" i="25"/>
  <c r="DA150" i="25" s="1"/>
  <c r="CQ15" i="26"/>
  <c r="CQ17" i="26" s="1"/>
  <c r="CQ18" i="26" s="1"/>
  <c r="CQ149" i="25"/>
  <c r="CQ150" i="25" s="1"/>
  <c r="CY15" i="26"/>
  <c r="CY17" i="26" s="1"/>
  <c r="CY18" i="26" s="1"/>
  <c r="CY149" i="25"/>
  <c r="CY150" i="25" s="1"/>
  <c r="CA15" i="26"/>
  <c r="CA17" i="26" s="1"/>
  <c r="CA18" i="26" s="1"/>
  <c r="CA149" i="25"/>
  <c r="CA150" i="25" s="1"/>
  <c r="CD15" i="26"/>
  <c r="CD17" i="26" s="1"/>
  <c r="CD18" i="26" s="1"/>
  <c r="CD149" i="25"/>
  <c r="CD150" i="25" s="1"/>
  <c r="DD15" i="26"/>
  <c r="DD17" i="26" s="1"/>
  <c r="DD18" i="26" s="1"/>
  <c r="DD149" i="25"/>
  <c r="DD150" i="25" s="1"/>
  <c r="DK15" i="26"/>
  <c r="DK17" i="26" s="1"/>
  <c r="DK18" i="26" s="1"/>
  <c r="DK149" i="25"/>
  <c r="DK150" i="25" s="1"/>
  <c r="E15" i="26"/>
  <c r="E17" i="26" s="1"/>
  <c r="E18" i="26" s="1"/>
  <c r="E149" i="25"/>
  <c r="E150" i="25" s="1"/>
  <c r="BZ15" i="26"/>
  <c r="BZ17" i="26" s="1"/>
  <c r="BZ18" i="26" s="1"/>
  <c r="BZ149" i="25"/>
  <c r="BZ150" i="25" s="1"/>
  <c r="DP149" i="25"/>
  <c r="DP150" i="25" s="1"/>
  <c r="DP15" i="26"/>
  <c r="DP17" i="26" s="1"/>
  <c r="DP18" i="26" s="1"/>
  <c r="CK15" i="26"/>
  <c r="CK17" i="26" s="1"/>
  <c r="CK18" i="26" s="1"/>
  <c r="CK149" i="25"/>
  <c r="CK150" i="25" s="1"/>
  <c r="CS15" i="26"/>
  <c r="CS17" i="26" s="1"/>
  <c r="CS18" i="26" s="1"/>
  <c r="CS149" i="25"/>
  <c r="CS150" i="25" s="1"/>
  <c r="BU149" i="25"/>
  <c r="BU150" i="25" s="1"/>
  <c r="BU15" i="26"/>
  <c r="BU17" i="26" s="1"/>
  <c r="BU18" i="26" s="1"/>
  <c r="DT15" i="26"/>
  <c r="DT17" i="26" s="1"/>
  <c r="DT18" i="26" s="1"/>
  <c r="DT149" i="25"/>
  <c r="DT150" i="25" s="1"/>
  <c r="DF15" i="26"/>
  <c r="DF17" i="26" s="1"/>
  <c r="DF18" i="26" s="1"/>
  <c r="DF149" i="25"/>
  <c r="DF150" i="25" s="1"/>
  <c r="BY15" i="26"/>
  <c r="BY17" i="26" s="1"/>
  <c r="BY18" i="26" s="1"/>
  <c r="BY149" i="25"/>
  <c r="BY150" i="25" s="1"/>
  <c r="CG15" i="26"/>
  <c r="CG17" i="26" s="1"/>
  <c r="CG18" i="26" s="1"/>
  <c r="CG149" i="25"/>
  <c r="CG150" i="25" s="1"/>
  <c r="CI15" i="26"/>
  <c r="CI17" i="26" s="1"/>
  <c r="CI18" i="26" s="1"/>
  <c r="CI149" i="25"/>
  <c r="CI150" i="25" s="1"/>
  <c r="DR15" i="26"/>
  <c r="DR17" i="26" s="1"/>
  <c r="DR18" i="26" s="1"/>
  <c r="DR149" i="25"/>
  <c r="DR150" i="25" s="1"/>
  <c r="DU15" i="26"/>
  <c r="DU17" i="26" s="1"/>
  <c r="DU18" i="26" s="1"/>
  <c r="DU149" i="25"/>
  <c r="DU150" i="25" s="1"/>
  <c r="DS15" i="26"/>
  <c r="DS17" i="26" s="1"/>
  <c r="DS18" i="26" s="1"/>
  <c r="DS149" i="25"/>
  <c r="DS150" i="25" s="1"/>
  <c r="DI15" i="26"/>
  <c r="DI17" i="26" s="1"/>
  <c r="DI18" i="26" s="1"/>
  <c r="DI149" i="25"/>
  <c r="DI150" i="25" s="1"/>
  <c r="CZ15" i="26"/>
  <c r="CZ17" i="26" s="1"/>
  <c r="CZ18" i="26" s="1"/>
  <c r="CZ149" i="25"/>
  <c r="CZ150" i="25" s="1"/>
  <c r="DB149" i="25"/>
  <c r="DB150" i="25" s="1"/>
  <c r="DB15" i="26"/>
  <c r="DB17" i="26" s="1"/>
  <c r="DB18" i="26" s="1"/>
  <c r="CV15" i="26"/>
  <c r="CV17" i="26" s="1"/>
  <c r="CV18" i="26" s="1"/>
  <c r="CV149" i="25"/>
  <c r="CV150" i="25" s="1"/>
  <c r="DN15" i="26"/>
  <c r="DN17" i="26" s="1"/>
  <c r="DN18" i="26" s="1"/>
  <c r="DN149" i="25"/>
  <c r="DN150" i="25" s="1"/>
  <c r="DE15" i="26"/>
  <c r="DE17" i="26" s="1"/>
  <c r="DE18" i="26" s="1"/>
  <c r="DE149" i="25"/>
  <c r="DE150" i="25" s="1"/>
  <c r="F60" i="29"/>
  <c r="F62" i="29" s="1"/>
  <c r="G58" i="29" s="1"/>
  <c r="G60" i="29" s="1"/>
  <c r="G62" i="29" s="1"/>
  <c r="H58" i="29" s="1"/>
  <c r="H60" i="29" s="1"/>
  <c r="H62" i="29" s="1"/>
  <c r="I58" i="29" s="1"/>
  <c r="I60" i="29" s="1"/>
  <c r="I62" i="29" s="1"/>
  <c r="J58" i="29" s="1"/>
  <c r="I15" i="26"/>
  <c r="I17" i="26" s="1"/>
  <c r="I18" i="26" s="1"/>
  <c r="I21" i="26" s="1"/>
  <c r="I149" i="25"/>
  <c r="I150" i="25" s="1"/>
  <c r="DG15" i="26"/>
  <c r="DG17" i="26" s="1"/>
  <c r="DG18" i="26" s="1"/>
  <c r="DG149" i="25"/>
  <c r="DG150" i="25" s="1"/>
  <c r="DQ15" i="26"/>
  <c r="DQ17" i="26" s="1"/>
  <c r="DQ18" i="26" s="1"/>
  <c r="DQ149" i="25"/>
  <c r="DQ150" i="25" s="1"/>
  <c r="CJ15" i="26"/>
  <c r="CJ17" i="26" s="1"/>
  <c r="CJ18" i="26" s="1"/>
  <c r="CJ149" i="25"/>
  <c r="CJ150" i="25" s="1"/>
  <c r="BW15" i="26"/>
  <c r="BW17" i="26" s="1"/>
  <c r="BW18" i="26" s="1"/>
  <c r="BW149" i="25"/>
  <c r="BW150" i="25" s="1"/>
  <c r="CT15" i="26"/>
  <c r="CT17" i="26" s="1"/>
  <c r="CT18" i="26" s="1"/>
  <c r="CT149" i="25"/>
  <c r="CT150" i="25" s="1"/>
  <c r="DC15" i="26"/>
  <c r="DC17" i="26" s="1"/>
  <c r="DC18" i="26" s="1"/>
  <c r="DC149" i="25"/>
  <c r="DC150" i="25" s="1"/>
  <c r="CR149" i="25"/>
  <c r="CR150" i="25" s="1"/>
  <c r="CR15" i="26"/>
  <c r="CR17" i="26" s="1"/>
  <c r="CR18" i="26" s="1"/>
  <c r="CC15" i="26"/>
  <c r="CC17" i="26" s="1"/>
  <c r="CC18" i="26" s="1"/>
  <c r="CC149" i="25"/>
  <c r="CC150" i="25" s="1"/>
  <c r="CN15" i="26"/>
  <c r="CN17" i="26" s="1"/>
  <c r="CN18" i="26" s="1"/>
  <c r="CN149" i="25"/>
  <c r="CN150" i="25" s="1"/>
  <c r="CL15" i="26"/>
  <c r="CL17" i="26" s="1"/>
  <c r="CL18" i="26" s="1"/>
  <c r="CL149" i="25"/>
  <c r="CL150" i="25" s="1"/>
  <c r="CH149" i="25"/>
  <c r="CH150" i="25" s="1"/>
  <c r="CH15" i="26"/>
  <c r="CH17" i="26" s="1"/>
  <c r="CH18" i="26" s="1"/>
  <c r="BV15" i="26"/>
  <c r="BV17" i="26" s="1"/>
  <c r="BV18" i="26" s="1"/>
  <c r="BV149" i="25"/>
  <c r="BV150" i="25" s="1"/>
  <c r="CF15" i="26"/>
  <c r="CF17" i="26" s="1"/>
  <c r="CF18" i="26" s="1"/>
  <c r="CF149" i="25"/>
  <c r="CF150" i="25" s="1"/>
  <c r="DM15" i="26"/>
  <c r="DM17" i="26" s="1"/>
  <c r="DM18" i="26" s="1"/>
  <c r="DM149" i="25"/>
  <c r="DM150" i="25" s="1"/>
  <c r="CB149" i="25"/>
  <c r="CB150" i="25" s="1"/>
  <c r="CB15" i="26"/>
  <c r="CB17" i="26" s="1"/>
  <c r="CB18" i="26" s="1"/>
  <c r="CU15" i="26"/>
  <c r="CU17" i="26" s="1"/>
  <c r="CU18" i="26" s="1"/>
  <c r="CU149" i="25"/>
  <c r="CU150" i="25" s="1"/>
  <c r="DJ149" i="25"/>
  <c r="DJ150" i="25" s="1"/>
  <c r="DJ15" i="26"/>
  <c r="DJ17" i="26" s="1"/>
  <c r="DJ18" i="26" s="1"/>
  <c r="BX149" i="25"/>
  <c r="BX150" i="25" s="1"/>
  <c r="BX15" i="26"/>
  <c r="BX17" i="26" s="1"/>
  <c r="BX18" i="26" s="1"/>
  <c r="DH15" i="26"/>
  <c r="DH17" i="26" s="1"/>
  <c r="DH18" i="26" s="1"/>
  <c r="DH149" i="25"/>
  <c r="DH150" i="25" s="1"/>
  <c r="CM15" i="26"/>
  <c r="CM17" i="26" s="1"/>
  <c r="CM18" i="26" s="1"/>
  <c r="CM149" i="25"/>
  <c r="CM150" i="25" s="1"/>
  <c r="CP15" i="26"/>
  <c r="CP17" i="26" s="1"/>
  <c r="CP18" i="26" s="1"/>
  <c r="CP149" i="25"/>
  <c r="CP150" i="25" s="1"/>
  <c r="DL15" i="26"/>
  <c r="DL17" i="26" s="1"/>
  <c r="DL18" i="26" s="1"/>
  <c r="DL149" i="25"/>
  <c r="DL150" i="25" s="1"/>
  <c r="BT15" i="26"/>
  <c r="BT17" i="26" s="1"/>
  <c r="BT18" i="26" s="1"/>
  <c r="BT149" i="25"/>
  <c r="BT150" i="25" s="1"/>
  <c r="CE149" i="25"/>
  <c r="CE150" i="25" s="1"/>
  <c r="CE15" i="26"/>
  <c r="CE17" i="26" s="1"/>
  <c r="CE18" i="26" s="1"/>
  <c r="CO149" i="25"/>
  <c r="CO150" i="25" s="1"/>
  <c r="CO15" i="26"/>
  <c r="CO17" i="26" s="1"/>
  <c r="CO18" i="26" s="1"/>
  <c r="R10" i="36"/>
  <c r="R12" i="36" s="1"/>
  <c r="T79" i="36"/>
  <c r="U75" i="36" s="1"/>
  <c r="S81" i="36"/>
  <c r="J60" i="29" l="1"/>
  <c r="J64" i="29"/>
  <c r="J114" i="25" s="1"/>
  <c r="AZ54" i="29"/>
  <c r="M60" i="29"/>
  <c r="E19" i="26"/>
  <c r="F19" i="26" s="1"/>
  <c r="G19" i="26" s="1"/>
  <c r="H19" i="26" s="1"/>
  <c r="I19" i="26" s="1"/>
  <c r="E21" i="26"/>
  <c r="S10" i="36"/>
  <c r="S12" i="36" s="1"/>
  <c r="T81" i="36"/>
  <c r="U79" i="36"/>
  <c r="V75" i="36" s="1"/>
  <c r="J146" i="25" l="1"/>
  <c r="BA54" i="29"/>
  <c r="T10" i="36"/>
  <c r="T12" i="36" s="1"/>
  <c r="V79" i="36"/>
  <c r="W75" i="36" s="1"/>
  <c r="U81" i="36"/>
  <c r="J15" i="26" l="1"/>
  <c r="BB54" i="29"/>
  <c r="U10" i="36"/>
  <c r="U12" i="36" s="1"/>
  <c r="V81" i="36"/>
  <c r="W79" i="36"/>
  <c r="X75" i="36" s="1"/>
  <c r="BC54" i="29" l="1"/>
  <c r="V10" i="36"/>
  <c r="V12" i="36" s="1"/>
  <c r="W81" i="36"/>
  <c r="X79" i="36"/>
  <c r="X81" i="36" s="1"/>
  <c r="X10" i="36" s="1"/>
  <c r="BD54" i="29" l="1"/>
  <c r="W10" i="36"/>
  <c r="W12" i="36" s="1"/>
  <c r="X12" i="36"/>
  <c r="BE54" i="29" l="1"/>
  <c r="D10" i="36"/>
  <c r="C10" i="36"/>
  <c r="C12" i="36"/>
  <c r="D12" i="36"/>
  <c r="BF54" i="29" l="1"/>
  <c r="AW60" i="29"/>
  <c r="BG54" i="29" l="1"/>
  <c r="M43" i="36"/>
  <c r="BH54" i="29" l="1"/>
  <c r="N43" i="36"/>
  <c r="BI54" i="29" l="1"/>
  <c r="O43" i="36"/>
  <c r="BJ54" i="29" l="1"/>
  <c r="P43" i="36"/>
  <c r="BK54" i="29" l="1"/>
  <c r="Q43" i="36"/>
  <c r="BL54" i="29" l="1"/>
  <c r="R43" i="36"/>
  <c r="BM54" i="29" l="1"/>
  <c r="S43" i="36"/>
  <c r="BN54" i="29" l="1"/>
  <c r="T43" i="36"/>
  <c r="BO54" i="29" l="1"/>
  <c r="BP54" i="29" s="1"/>
  <c r="U43" i="36"/>
  <c r="BQ54" i="29" l="1"/>
  <c r="V43" i="36"/>
  <c r="BR54" i="29" l="1"/>
  <c r="W43" i="36"/>
  <c r="X43" i="36" l="1"/>
  <c r="I43" i="36"/>
  <c r="J43" i="36"/>
  <c r="K43" i="36"/>
  <c r="L43" i="36"/>
  <c r="D43" i="36" l="1"/>
  <c r="G44" i="36" s="1"/>
  <c r="G45" i="36" l="1"/>
  <c r="H41" i="36" s="1"/>
  <c r="V44" i="36"/>
  <c r="N44" i="36"/>
  <c r="S44" i="36"/>
  <c r="U44" i="36"/>
  <c r="K44" i="36"/>
  <c r="T44" i="36"/>
  <c r="R44" i="36"/>
  <c r="O44" i="36"/>
  <c r="H44" i="36"/>
  <c r="Q44" i="36"/>
  <c r="P44" i="36"/>
  <c r="M44" i="36"/>
  <c r="W44" i="36"/>
  <c r="X44" i="36"/>
  <c r="L44" i="36"/>
  <c r="I44" i="36"/>
  <c r="J44" i="36"/>
  <c r="H45" i="36" l="1"/>
  <c r="I41" i="36" s="1"/>
  <c r="I45" i="36" s="1"/>
  <c r="J41" i="36" s="1"/>
  <c r="G47" i="36"/>
  <c r="G5" i="36" s="1"/>
  <c r="D44" i="36"/>
  <c r="G7" i="36" l="1"/>
  <c r="H47" i="36"/>
  <c r="H5" i="36" s="1"/>
  <c r="H7" i="36" s="1"/>
  <c r="I47" i="36"/>
  <c r="I5" i="36" s="1"/>
  <c r="I7" i="36" s="1"/>
  <c r="J45" i="36"/>
  <c r="K41" i="36" s="1"/>
  <c r="J47" i="36" l="1"/>
  <c r="J5" i="36" s="1"/>
  <c r="J7" i="36" s="1"/>
  <c r="K45" i="36"/>
  <c r="L41" i="36" s="1"/>
  <c r="K47" i="36" l="1"/>
  <c r="K5" i="36" s="1"/>
  <c r="K7" i="36" s="1"/>
  <c r="L45" i="36"/>
  <c r="M41" i="36" s="1"/>
  <c r="L47" i="36" l="1"/>
  <c r="L5" i="36" s="1"/>
  <c r="L7" i="36" s="1"/>
  <c r="M45" i="36"/>
  <c r="N41" i="36" s="1"/>
  <c r="M47" i="36" l="1"/>
  <c r="M5" i="36" s="1"/>
  <c r="M7" i="36" s="1"/>
  <c r="N45" i="36"/>
  <c r="O41" i="36" s="1"/>
  <c r="N47" i="36" l="1"/>
  <c r="N5" i="36" s="1"/>
  <c r="N7" i="36" s="1"/>
  <c r="O45" i="36"/>
  <c r="P41" i="36" s="1"/>
  <c r="O47" i="36" l="1"/>
  <c r="O5" i="36" s="1"/>
  <c r="O7" i="36" s="1"/>
  <c r="P45" i="36"/>
  <c r="Q41" i="36" s="1"/>
  <c r="P47" i="36" l="1"/>
  <c r="P5" i="36" s="1"/>
  <c r="P7" i="36" s="1"/>
  <c r="Q45" i="36"/>
  <c r="R41" i="36" s="1"/>
  <c r="Q47" i="36" l="1"/>
  <c r="Q5" i="36" s="1"/>
  <c r="Q7" i="36" s="1"/>
  <c r="R45" i="36"/>
  <c r="S41" i="36" s="1"/>
  <c r="R47" i="36" l="1"/>
  <c r="R5" i="36" s="1"/>
  <c r="R7" i="36" s="1"/>
  <c r="S45" i="36"/>
  <c r="T41" i="36" s="1"/>
  <c r="S47" i="36" l="1"/>
  <c r="S5" i="36" s="1"/>
  <c r="S7" i="36" s="1"/>
  <c r="T45" i="36"/>
  <c r="U41" i="36" s="1"/>
  <c r="T47" i="36" l="1"/>
  <c r="T5" i="36" s="1"/>
  <c r="T7" i="36" s="1"/>
  <c r="U45" i="36"/>
  <c r="V41" i="36" s="1"/>
  <c r="U47" i="36" l="1"/>
  <c r="U5" i="36" s="1"/>
  <c r="U7" i="36" s="1"/>
  <c r="V45" i="36"/>
  <c r="W41" i="36" s="1"/>
  <c r="V47" i="36" l="1"/>
  <c r="V5" i="36" s="1"/>
  <c r="V7" i="36" s="1"/>
  <c r="W45" i="36"/>
  <c r="X41" i="36" s="1"/>
  <c r="W47" i="36" l="1"/>
  <c r="W5" i="36" s="1"/>
  <c r="W7" i="36" s="1"/>
  <c r="X45" i="36"/>
  <c r="X47" i="36" s="1"/>
  <c r="X5" i="36" s="1"/>
  <c r="D5" i="36" l="1"/>
  <c r="X7" i="36"/>
  <c r="C5" i="36"/>
  <c r="C7" i="36" l="1"/>
  <c r="D7" i="36"/>
  <c r="S60" i="29" l="1"/>
  <c r="T60" i="29" l="1"/>
  <c r="U60" i="29" l="1"/>
  <c r="V60" i="29" l="1"/>
  <c r="W60" i="29" l="1"/>
  <c r="X60" i="29" l="1"/>
  <c r="Y60" i="29" l="1"/>
  <c r="Z60" i="29" l="1"/>
  <c r="AA60" i="29" l="1"/>
  <c r="AB60" i="29" l="1"/>
  <c r="AC60" i="29" l="1"/>
  <c r="AD60" i="29" l="1"/>
  <c r="AE60" i="29" l="1"/>
  <c r="AF60" i="29" l="1"/>
  <c r="AG60" i="29" l="1"/>
  <c r="AH60" i="29" l="1"/>
  <c r="AI60" i="29" l="1"/>
  <c r="AJ60" i="29" l="1"/>
  <c r="AK60" i="29" l="1"/>
  <c r="AL60" i="29" l="1"/>
  <c r="AM60" i="29" l="1"/>
  <c r="AN60" i="29" l="1"/>
  <c r="AO60" i="29" l="1"/>
  <c r="AP60" i="29" l="1"/>
  <c r="AQ60" i="29" l="1"/>
  <c r="AR60" i="29" l="1"/>
  <c r="AS60" i="29" l="1"/>
  <c r="AT60" i="29" l="1"/>
  <c r="AU60" i="29" l="1"/>
  <c r="AV60" i="29" l="1"/>
  <c r="R60" i="29"/>
  <c r="E51" i="25" l="1"/>
  <c r="E98" i="27" s="1"/>
  <c r="D51" i="25" l="1"/>
  <c r="D98" i="27"/>
  <c r="E81" i="25"/>
  <c r="E53" i="25"/>
  <c r="E104" i="27" l="1"/>
  <c r="E106" i="27" s="1"/>
  <c r="D106" i="27" s="1"/>
  <c r="E141" i="27"/>
  <c r="DX141" i="27" s="1"/>
  <c r="DX146" i="27" s="1"/>
  <c r="E103" i="27"/>
  <c r="D103" i="27" s="1"/>
  <c r="E54" i="25"/>
  <c r="D54" i="25" s="1"/>
  <c r="D53" i="25"/>
  <c r="E83" i="25"/>
  <c r="D81" i="25"/>
  <c r="D104" i="27" l="1"/>
  <c r="E147" i="27"/>
  <c r="DX147" i="27" s="1"/>
  <c r="DX149" i="27" s="1"/>
  <c r="DX150" i="27" s="1"/>
  <c r="DX151" i="27" s="1"/>
  <c r="D141" i="27"/>
  <c r="E146" i="27"/>
  <c r="D146" i="27" s="1"/>
  <c r="DV141" i="27"/>
  <c r="DV146" i="27" s="1"/>
  <c r="DW141" i="27"/>
  <c r="DW146" i="27" s="1"/>
  <c r="E107" i="27"/>
  <c r="D107" i="27" s="1"/>
  <c r="E84" i="25"/>
  <c r="D83" i="25"/>
  <c r="D147" i="27" l="1"/>
  <c r="DW147" i="27"/>
  <c r="DW149" i="27" s="1"/>
  <c r="DW153" i="27" s="1"/>
  <c r="DV147" i="27"/>
  <c r="DV149" i="27" s="1"/>
  <c r="DV150" i="27" s="1"/>
  <c r="DV151" i="27" s="1"/>
  <c r="E149" i="27"/>
  <c r="D149" i="27" s="1"/>
  <c r="C153" i="27" s="1"/>
  <c r="C86" i="25"/>
  <c r="C85" i="25"/>
  <c r="D8" i="31" s="1"/>
  <c r="D84" i="25"/>
  <c r="DX153" i="27"/>
  <c r="J8" i="31" l="1"/>
  <c r="G15" i="31"/>
  <c r="E150" i="27"/>
  <c r="DV152" i="27" s="1"/>
  <c r="DV153" i="27"/>
  <c r="DW150" i="27"/>
  <c r="DW151" i="27" s="1"/>
  <c r="DW152" i="27" l="1"/>
  <c r="C152" i="27"/>
  <c r="C151" i="27"/>
  <c r="F8" i="31" s="1"/>
  <c r="DX152" i="27"/>
  <c r="D150" i="27"/>
  <c r="L8" i="31" l="1"/>
  <c r="I15" i="31"/>
  <c r="B122" i="10"/>
  <c r="E122" i="10" s="1"/>
  <c r="E63" i="2" s="1"/>
  <c r="F136" i="10" l="1"/>
  <c r="G136" i="10"/>
  <c r="D160" i="10" l="1"/>
  <c r="DJ160" i="10" s="1"/>
  <c r="F160" i="10" l="1"/>
  <c r="AI160" i="10"/>
  <c r="AI162" i="10" s="1"/>
  <c r="AI180" i="10" s="1"/>
  <c r="DM160" i="10"/>
  <c r="DM171" i="10" s="1"/>
  <c r="DC160" i="10"/>
  <c r="DC162" i="10" s="1"/>
  <c r="DC180" i="10" s="1"/>
  <c r="BL160" i="10"/>
  <c r="BL171" i="10" s="1"/>
  <c r="AE160" i="10"/>
  <c r="AE162" i="10" s="1"/>
  <c r="AE180" i="10" s="1"/>
  <c r="BS160" i="10"/>
  <c r="BS162" i="10" s="1"/>
  <c r="BS180" i="10" s="1"/>
  <c r="BU160" i="10"/>
  <c r="BU162" i="10" s="1"/>
  <c r="BU180" i="10" s="1"/>
  <c r="CF160" i="10"/>
  <c r="CF171" i="10" s="1"/>
  <c r="AD160" i="10"/>
  <c r="AD171" i="10" s="1"/>
  <c r="DK160" i="10"/>
  <c r="DK171" i="10" s="1"/>
  <c r="AH160" i="10"/>
  <c r="AH171" i="10" s="1"/>
  <c r="CE160" i="10"/>
  <c r="CE162" i="10" s="1"/>
  <c r="CE180" i="10" s="1"/>
  <c r="CX160" i="10"/>
  <c r="CX162" i="10" s="1"/>
  <c r="CX180" i="10" s="1"/>
  <c r="AV160" i="10"/>
  <c r="AV171" i="10" s="1"/>
  <c r="Y160" i="10"/>
  <c r="Y162" i="10" s="1"/>
  <c r="Y180" i="10" s="1"/>
  <c r="AZ160" i="10"/>
  <c r="AZ162" i="10" s="1"/>
  <c r="AZ180" i="10" s="1"/>
  <c r="CN160" i="10"/>
  <c r="CN171" i="10" s="1"/>
  <c r="BJ160" i="10"/>
  <c r="BJ171" i="10" s="1"/>
  <c r="M160" i="10"/>
  <c r="M162" i="10" s="1"/>
  <c r="M180" i="10" s="1"/>
  <c r="AO160" i="10"/>
  <c r="AO171" i="10" s="1"/>
  <c r="BX160" i="10"/>
  <c r="BX162" i="10" s="1"/>
  <c r="BX180" i="10" s="1"/>
  <c r="DQ160" i="10"/>
  <c r="DQ162" i="10" s="1"/>
  <c r="DQ180" i="10" s="1"/>
  <c r="CH160" i="10"/>
  <c r="CH171" i="10" s="1"/>
  <c r="D171" i="10"/>
  <c r="T160" i="10"/>
  <c r="T171" i="10" s="1"/>
  <c r="AT160" i="10"/>
  <c r="AT162" i="10" s="1"/>
  <c r="AT180" i="10" s="1"/>
  <c r="Q160" i="10"/>
  <c r="Q162" i="10" s="1"/>
  <c r="Q180" i="10" s="1"/>
  <c r="CQ160" i="10"/>
  <c r="CQ162" i="10" s="1"/>
  <c r="CQ180" i="10" s="1"/>
  <c r="BD160" i="10"/>
  <c r="BD162" i="10" s="1"/>
  <c r="BD180" i="10" s="1"/>
  <c r="S160" i="10"/>
  <c r="S171" i="10" s="1"/>
  <c r="BZ160" i="10"/>
  <c r="BZ171" i="10" s="1"/>
  <c r="U160" i="10"/>
  <c r="U171" i="10" s="1"/>
  <c r="V160" i="10"/>
  <c r="V171" i="10" s="1"/>
  <c r="BE160" i="10"/>
  <c r="BE171" i="10" s="1"/>
  <c r="CP160" i="10"/>
  <c r="CP162" i="10" s="1"/>
  <c r="CP180" i="10" s="1"/>
  <c r="AJ160" i="10"/>
  <c r="AJ162" i="10" s="1"/>
  <c r="AJ180" i="10" s="1"/>
  <c r="BF160" i="10"/>
  <c r="BF171" i="10" s="1"/>
  <c r="L160" i="10"/>
  <c r="L162" i="10" s="1"/>
  <c r="L180" i="10" s="1"/>
  <c r="BC160" i="10"/>
  <c r="BC171" i="10" s="1"/>
  <c r="BG160" i="10"/>
  <c r="BG171" i="10" s="1"/>
  <c r="BO160" i="10"/>
  <c r="BO171" i="10" s="1"/>
  <c r="DL160" i="10"/>
  <c r="DL171" i="10" s="1"/>
  <c r="CZ160" i="10"/>
  <c r="CZ162" i="10" s="1"/>
  <c r="CZ180" i="10" s="1"/>
  <c r="BY160" i="10"/>
  <c r="BY171" i="10" s="1"/>
  <c r="DT160" i="10"/>
  <c r="DT162" i="10" s="1"/>
  <c r="DT180" i="10" s="1"/>
  <c r="AG160" i="10"/>
  <c r="AG162" i="10" s="1"/>
  <c r="AG180" i="10" s="1"/>
  <c r="O160" i="10"/>
  <c r="O162" i="10" s="1"/>
  <c r="O180" i="10" s="1"/>
  <c r="E160" i="10"/>
  <c r="E171" i="10" s="1"/>
  <c r="CC160" i="10"/>
  <c r="CC162" i="10" s="1"/>
  <c r="CC180" i="10" s="1"/>
  <c r="CV160" i="10"/>
  <c r="CV171" i="10" s="1"/>
  <c r="AQ160" i="10"/>
  <c r="AQ171" i="10" s="1"/>
  <c r="J160" i="10"/>
  <c r="J171" i="10" s="1"/>
  <c r="AP160" i="10"/>
  <c r="AP162" i="10" s="1"/>
  <c r="AP180" i="10" s="1"/>
  <c r="G160" i="10"/>
  <c r="G162" i="10" s="1"/>
  <c r="G180" i="10" s="1"/>
  <c r="CO160" i="10"/>
  <c r="CO162" i="10" s="1"/>
  <c r="CO180" i="10" s="1"/>
  <c r="AW160" i="10"/>
  <c r="AW171" i="10" s="1"/>
  <c r="CU160" i="10"/>
  <c r="CU171" i="10" s="1"/>
  <c r="K160" i="10"/>
  <c r="K162" i="10" s="1"/>
  <c r="K180" i="10" s="1"/>
  <c r="CK160" i="10"/>
  <c r="CK171" i="10" s="1"/>
  <c r="DG160" i="10"/>
  <c r="DG171" i="10" s="1"/>
  <c r="BI160" i="10"/>
  <c r="BI162" i="10" s="1"/>
  <c r="BI180" i="10" s="1"/>
  <c r="BH160" i="10"/>
  <c r="BH171" i="10" s="1"/>
  <c r="DU160" i="10"/>
  <c r="DU162" i="10" s="1"/>
  <c r="DU180" i="10" s="1"/>
  <c r="BV160" i="10"/>
  <c r="BV162" i="10" s="1"/>
  <c r="BV180" i="10" s="1"/>
  <c r="CB160" i="10"/>
  <c r="CB171" i="10" s="1"/>
  <c r="DH160" i="10"/>
  <c r="DH162" i="10" s="1"/>
  <c r="DH180" i="10" s="1"/>
  <c r="BN160" i="10"/>
  <c r="BN171" i="10" s="1"/>
  <c r="CG160" i="10"/>
  <c r="CG171" i="10" s="1"/>
  <c r="AL160" i="10"/>
  <c r="AL171" i="10" s="1"/>
  <c r="CI160" i="10"/>
  <c r="CI171" i="10" s="1"/>
  <c r="AS160" i="10"/>
  <c r="AS162" i="10" s="1"/>
  <c r="AS180" i="10" s="1"/>
  <c r="CR160" i="10"/>
  <c r="CR171" i="10" s="1"/>
  <c r="AN160" i="10"/>
  <c r="AN162" i="10" s="1"/>
  <c r="AN180" i="10" s="1"/>
  <c r="DN160" i="10"/>
  <c r="DN162" i="10" s="1"/>
  <c r="DN180" i="10" s="1"/>
  <c r="N160" i="10"/>
  <c r="N162" i="10" s="1"/>
  <c r="N180" i="10" s="1"/>
  <c r="R160" i="10"/>
  <c r="R171" i="10" s="1"/>
  <c r="AU160" i="10"/>
  <c r="AU162" i="10" s="1"/>
  <c r="AU180" i="10" s="1"/>
  <c r="H160" i="10"/>
  <c r="H171" i="10" s="1"/>
  <c r="DR160" i="10"/>
  <c r="DR171" i="10" s="1"/>
  <c r="I160" i="10"/>
  <c r="I162" i="10" s="1"/>
  <c r="I180" i="10" s="1"/>
  <c r="CL160" i="10"/>
  <c r="CL171" i="10" s="1"/>
  <c r="DB160" i="10"/>
  <c r="DB171" i="10" s="1"/>
  <c r="AB160" i="10"/>
  <c r="AB171" i="10" s="1"/>
  <c r="BK160" i="10"/>
  <c r="BK171" i="10" s="1"/>
  <c r="CD160" i="10"/>
  <c r="CD171" i="10" s="1"/>
  <c r="DE160" i="10"/>
  <c r="DE171" i="10" s="1"/>
  <c r="DP160" i="10"/>
  <c r="DP171" i="10" s="1"/>
  <c r="AM160" i="10"/>
  <c r="AM171" i="10" s="1"/>
  <c r="DO160" i="10"/>
  <c r="DO162" i="10" s="1"/>
  <c r="DO180" i="10" s="1"/>
  <c r="AX160" i="10"/>
  <c r="AX171" i="10" s="1"/>
  <c r="CT160" i="10"/>
  <c r="CT162" i="10" s="1"/>
  <c r="CT180" i="10" s="1"/>
  <c r="AY160" i="10"/>
  <c r="AY171" i="10" s="1"/>
  <c r="BW160" i="10"/>
  <c r="BW171" i="10" s="1"/>
  <c r="CY160" i="10"/>
  <c r="CY162" i="10" s="1"/>
  <c r="CY180" i="10" s="1"/>
  <c r="X160" i="10"/>
  <c r="X162" i="10" s="1"/>
  <c r="X180" i="10" s="1"/>
  <c r="BP160" i="10"/>
  <c r="BP162" i="10" s="1"/>
  <c r="BP180" i="10" s="1"/>
  <c r="DF160" i="10"/>
  <c r="DF162" i="10" s="1"/>
  <c r="DF180" i="10" s="1"/>
  <c r="BB160" i="10"/>
  <c r="BB171" i="10" s="1"/>
  <c r="DS160" i="10"/>
  <c r="DS162" i="10" s="1"/>
  <c r="DS180" i="10" s="1"/>
  <c r="W160" i="10"/>
  <c r="W162" i="10" s="1"/>
  <c r="W180" i="10" s="1"/>
  <c r="AK160" i="10"/>
  <c r="AK162" i="10" s="1"/>
  <c r="AK180" i="10" s="1"/>
  <c r="BT160" i="10"/>
  <c r="BT171" i="10" s="1"/>
  <c r="AR160" i="10"/>
  <c r="AR171" i="10" s="1"/>
  <c r="BR160" i="10"/>
  <c r="BR162" i="10" s="1"/>
  <c r="BR180" i="10" s="1"/>
  <c r="BM160" i="10"/>
  <c r="BM171" i="10" s="1"/>
  <c r="CJ160" i="10"/>
  <c r="CJ162" i="10" s="1"/>
  <c r="CJ180" i="10" s="1"/>
  <c r="AA160" i="10"/>
  <c r="AA162" i="10" s="1"/>
  <c r="AA180" i="10" s="1"/>
  <c r="CA160" i="10"/>
  <c r="CA171" i="10" s="1"/>
  <c r="AC160" i="10"/>
  <c r="AC171" i="10" s="1"/>
  <c r="CM160" i="10"/>
  <c r="CM162" i="10" s="1"/>
  <c r="CM180" i="10" s="1"/>
  <c r="AF160" i="10"/>
  <c r="AF162" i="10" s="1"/>
  <c r="AF180" i="10" s="1"/>
  <c r="DA160" i="10"/>
  <c r="DA162" i="10" s="1"/>
  <c r="DA180" i="10" s="1"/>
  <c r="CW160" i="10"/>
  <c r="CW171" i="10" s="1"/>
  <c r="DI160" i="10"/>
  <c r="DI171" i="10" s="1"/>
  <c r="Z160" i="10"/>
  <c r="Z162" i="10" s="1"/>
  <c r="Z180" i="10" s="1"/>
  <c r="BA160" i="10"/>
  <c r="BA171" i="10" s="1"/>
  <c r="CS160" i="10"/>
  <c r="CS162" i="10" s="1"/>
  <c r="CS180" i="10" s="1"/>
  <c r="DD160" i="10"/>
  <c r="DD171" i="10" s="1"/>
  <c r="BQ160" i="10"/>
  <c r="BQ162" i="10" s="1"/>
  <c r="BQ180" i="10" s="1"/>
  <c r="P160" i="10"/>
  <c r="P171" i="10" s="1"/>
  <c r="BO162" i="10"/>
  <c r="BO180" i="10" s="1"/>
  <c r="F171" i="10"/>
  <c r="F162" i="10"/>
  <c r="F180" i="10" s="1"/>
  <c r="DJ171" i="10"/>
  <c r="DJ162" i="10"/>
  <c r="DJ180" i="10" s="1"/>
  <c r="AI171" i="10" l="1"/>
  <c r="DM162" i="10"/>
  <c r="DM180" i="10" s="1"/>
  <c r="DM36" i="11" s="1"/>
  <c r="T162" i="10"/>
  <c r="T180" i="10" s="1"/>
  <c r="V162" i="10"/>
  <c r="V180" i="10" s="1"/>
  <c r="V17" i="12" s="1"/>
  <c r="CN162" i="10"/>
  <c r="CN180" i="10" s="1"/>
  <c r="CU162" i="10"/>
  <c r="CU180" i="10" s="1"/>
  <c r="CU36" i="11" s="1"/>
  <c r="CC171" i="10"/>
  <c r="AD162" i="10"/>
  <c r="AD180" i="10" s="1"/>
  <c r="M171" i="10"/>
  <c r="AQ162" i="10"/>
  <c r="AQ180" i="10" s="1"/>
  <c r="AQ17" i="12" s="1"/>
  <c r="CP171" i="10"/>
  <c r="BL162" i="10"/>
  <c r="BL180" i="10" s="1"/>
  <c r="BL36" i="11" s="1"/>
  <c r="BN162" i="10"/>
  <c r="BN180" i="10" s="1"/>
  <c r="CZ171" i="10"/>
  <c r="S162" i="10"/>
  <c r="S180" i="10" s="1"/>
  <c r="DC171" i="10"/>
  <c r="CK162" i="10"/>
  <c r="CK180" i="10" s="1"/>
  <c r="CK36" i="11" s="1"/>
  <c r="AH162" i="10"/>
  <c r="AH180" i="10" s="1"/>
  <c r="AH36" i="11" s="1"/>
  <c r="Q171" i="10"/>
  <c r="BS171" i="10"/>
  <c r="O171" i="10"/>
  <c r="BZ162" i="10"/>
  <c r="BZ180" i="10" s="1"/>
  <c r="BZ17" i="12" s="1"/>
  <c r="BC162" i="10"/>
  <c r="BC180" i="10" s="1"/>
  <c r="BC17" i="12" s="1"/>
  <c r="Y171" i="10"/>
  <c r="BU171" i="10"/>
  <c r="CO171" i="10"/>
  <c r="CH162" i="10"/>
  <c r="CH180" i="10" s="1"/>
  <c r="CH36" i="11" s="1"/>
  <c r="BI171" i="10"/>
  <c r="CX171" i="10"/>
  <c r="AP171" i="10"/>
  <c r="BX171" i="10"/>
  <c r="BF162" i="10"/>
  <c r="BF180" i="10" s="1"/>
  <c r="BF36" i="11" s="1"/>
  <c r="DT171" i="10"/>
  <c r="BD171" i="10"/>
  <c r="AE171" i="10"/>
  <c r="I171" i="10"/>
  <c r="U162" i="10"/>
  <c r="U180" i="10" s="1"/>
  <c r="U17" i="12" s="1"/>
  <c r="AZ171" i="10"/>
  <c r="BG162" i="10"/>
  <c r="BG180" i="10" s="1"/>
  <c r="BG36" i="11" s="1"/>
  <c r="AW162" i="10"/>
  <c r="AW180" i="10" s="1"/>
  <c r="BV171" i="10"/>
  <c r="CF162" i="10"/>
  <c r="CF180" i="10" s="1"/>
  <c r="CF36" i="11" s="1"/>
  <c r="BP171" i="10"/>
  <c r="CV162" i="10"/>
  <c r="CV180" i="10" s="1"/>
  <c r="CV36" i="11" s="1"/>
  <c r="DL162" i="10"/>
  <c r="DL180" i="10" s="1"/>
  <c r="DL36" i="11" s="1"/>
  <c r="BJ162" i="10"/>
  <c r="BJ180" i="10" s="1"/>
  <c r="BJ17" i="12" s="1"/>
  <c r="E162" i="10"/>
  <c r="E180" i="10" s="1"/>
  <c r="CR162" i="10"/>
  <c r="CR180" i="10" s="1"/>
  <c r="CR36" i="11" s="1"/>
  <c r="CQ171" i="10"/>
  <c r="AJ171" i="10"/>
  <c r="DK162" i="10"/>
  <c r="DK180" i="10" s="1"/>
  <c r="DK17" i="12" s="1"/>
  <c r="AT171" i="10"/>
  <c r="BE162" i="10"/>
  <c r="BE180" i="10" s="1"/>
  <c r="BE36" i="11" s="1"/>
  <c r="K171" i="10"/>
  <c r="DH171" i="10"/>
  <c r="DG162" i="10"/>
  <c r="DG180" i="10" s="1"/>
  <c r="DG36" i="11" s="1"/>
  <c r="AO162" i="10"/>
  <c r="AO180" i="10" s="1"/>
  <c r="AO36" i="11" s="1"/>
  <c r="CE171" i="10"/>
  <c r="J162" i="10"/>
  <c r="J180" i="10" s="1"/>
  <c r="J36" i="11" s="1"/>
  <c r="BY162" i="10"/>
  <c r="BY180" i="10" s="1"/>
  <c r="CG162" i="10"/>
  <c r="CG180" i="10" s="1"/>
  <c r="CG36" i="11" s="1"/>
  <c r="AV162" i="10"/>
  <c r="AV180" i="10" s="1"/>
  <c r="AV36" i="11" s="1"/>
  <c r="CI162" i="10"/>
  <c r="CI180" i="10" s="1"/>
  <c r="CI36" i="11" s="1"/>
  <c r="L171" i="10"/>
  <c r="BH162" i="10"/>
  <c r="BH180" i="10" s="1"/>
  <c r="BH17" i="12" s="1"/>
  <c r="G171" i="10"/>
  <c r="H162" i="10"/>
  <c r="H180" i="10" s="1"/>
  <c r="H36" i="11" s="1"/>
  <c r="AG171" i="10"/>
  <c r="DQ171" i="10"/>
  <c r="CY171" i="10"/>
  <c r="DE162" i="10"/>
  <c r="DE180" i="10" s="1"/>
  <c r="DE36" i="11" s="1"/>
  <c r="DP162" i="10"/>
  <c r="DP180" i="10" s="1"/>
  <c r="DP36" i="11" s="1"/>
  <c r="DU171" i="10"/>
  <c r="CB162" i="10"/>
  <c r="CB180" i="10" s="1"/>
  <c r="CB17" i="12" s="1"/>
  <c r="DN171" i="10"/>
  <c r="N171" i="10"/>
  <c r="CD162" i="10"/>
  <c r="CD180" i="10" s="1"/>
  <c r="CD36" i="11" s="1"/>
  <c r="BW162" i="10"/>
  <c r="BW180" i="10" s="1"/>
  <c r="BW17" i="12" s="1"/>
  <c r="AU171" i="10"/>
  <c r="AL162" i="10"/>
  <c r="AL180" i="10" s="1"/>
  <c r="AL36" i="11" s="1"/>
  <c r="AK171" i="10"/>
  <c r="DR162" i="10"/>
  <c r="DR180" i="10" s="1"/>
  <c r="DR17" i="12" s="1"/>
  <c r="AS171" i="10"/>
  <c r="X171" i="10"/>
  <c r="AN171" i="10"/>
  <c r="R162" i="10"/>
  <c r="R180" i="10" s="1"/>
  <c r="R36" i="11" s="1"/>
  <c r="AM162" i="10"/>
  <c r="AM180" i="10" s="1"/>
  <c r="AM17" i="12" s="1"/>
  <c r="CT171" i="10"/>
  <c r="DF171" i="10"/>
  <c r="CL162" i="10"/>
  <c r="CL180" i="10" s="1"/>
  <c r="CL36" i="11" s="1"/>
  <c r="DO171" i="10"/>
  <c r="AX162" i="10"/>
  <c r="AX180" i="10" s="1"/>
  <c r="DB162" i="10"/>
  <c r="DB180" i="10" s="1"/>
  <c r="DB17" i="12" s="1"/>
  <c r="BK162" i="10"/>
  <c r="BK180" i="10" s="1"/>
  <c r="BK36" i="11" s="1"/>
  <c r="AB162" i="10"/>
  <c r="AB180" i="10" s="1"/>
  <c r="AB17" i="12" s="1"/>
  <c r="AY162" i="10"/>
  <c r="AY180" i="10" s="1"/>
  <c r="AY17" i="12" s="1"/>
  <c r="W171" i="10"/>
  <c r="DS171" i="10"/>
  <c r="BT162" i="10"/>
  <c r="BT180" i="10" s="1"/>
  <c r="BB162" i="10"/>
  <c r="BB180" i="10" s="1"/>
  <c r="BB36" i="11" s="1"/>
  <c r="BR171" i="10"/>
  <c r="DA171" i="10"/>
  <c r="P162" i="10"/>
  <c r="P180" i="10" s="1"/>
  <c r="P17" i="12" s="1"/>
  <c r="BQ171" i="10"/>
  <c r="AF171" i="10"/>
  <c r="AR162" i="10"/>
  <c r="AR180" i="10" s="1"/>
  <c r="AR36" i="11" s="1"/>
  <c r="BM162" i="10"/>
  <c r="BM180" i="10" s="1"/>
  <c r="BM17" i="12" s="1"/>
  <c r="CW162" i="10"/>
  <c r="CW180" i="10" s="1"/>
  <c r="CW36" i="11" s="1"/>
  <c r="DI162" i="10"/>
  <c r="DI180" i="10" s="1"/>
  <c r="DI17" i="12" s="1"/>
  <c r="CJ171" i="10"/>
  <c r="Z171" i="10"/>
  <c r="AA171" i="10"/>
  <c r="CS171" i="10"/>
  <c r="DD162" i="10"/>
  <c r="DD180" i="10" s="1"/>
  <c r="CM171" i="10"/>
  <c r="CA162" i="10"/>
  <c r="CA180" i="10" s="1"/>
  <c r="BA162" i="10"/>
  <c r="BA180" i="10" s="1"/>
  <c r="BA36" i="11" s="1"/>
  <c r="AC162" i="10"/>
  <c r="AC180" i="10" s="1"/>
  <c r="AC36" i="11" s="1"/>
  <c r="C160" i="10"/>
  <c r="CP36" i="11"/>
  <c r="CP17" i="12"/>
  <c r="BQ36" i="11"/>
  <c r="BQ17" i="12"/>
  <c r="BS17" i="12"/>
  <c r="BS36" i="11"/>
  <c r="L36" i="11"/>
  <c r="L17" i="12"/>
  <c r="AF36" i="11"/>
  <c r="AF17" i="12"/>
  <c r="BV36" i="11"/>
  <c r="BV17" i="12"/>
  <c r="BU17" i="12"/>
  <c r="BU36" i="11"/>
  <c r="AP36" i="11"/>
  <c r="AP17" i="12"/>
  <c r="DT36" i="11"/>
  <c r="DT17" i="12"/>
  <c r="AZ36" i="11"/>
  <c r="AZ17" i="12"/>
  <c r="BD36" i="11"/>
  <c r="BD17" i="12"/>
  <c r="AS17" i="12"/>
  <c r="AS36" i="11"/>
  <c r="AA17" i="12"/>
  <c r="AA36" i="11"/>
  <c r="AE17" i="12"/>
  <c r="AE36" i="11"/>
  <c r="DH36" i="11"/>
  <c r="DH17" i="12"/>
  <c r="CM36" i="11"/>
  <c r="CM17" i="12"/>
  <c r="BP17" i="12"/>
  <c r="BP36" i="11"/>
  <c r="DC17" i="12"/>
  <c r="DC36" i="11"/>
  <c r="AK36" i="11"/>
  <c r="AK17" i="12"/>
  <c r="W36" i="11"/>
  <c r="W17" i="12"/>
  <c r="CX17" i="12"/>
  <c r="CX36" i="11"/>
  <c r="CS36" i="11"/>
  <c r="CS17" i="12"/>
  <c r="AG36" i="11"/>
  <c r="AG17" i="12"/>
  <c r="CJ36" i="11"/>
  <c r="CJ17" i="12"/>
  <c r="CE36" i="11"/>
  <c r="CE17" i="12"/>
  <c r="DF36" i="11"/>
  <c r="DF17" i="12"/>
  <c r="AN36" i="11"/>
  <c r="AN17" i="12"/>
  <c r="N17" i="12"/>
  <c r="N36" i="11"/>
  <c r="F36" i="11"/>
  <c r="F17" i="12"/>
  <c r="M36" i="11"/>
  <c r="M17" i="12"/>
  <c r="AJ17" i="12"/>
  <c r="AJ36" i="11"/>
  <c r="CC36" i="11"/>
  <c r="CC17" i="12"/>
  <c r="AU36" i="11"/>
  <c r="AU17" i="12"/>
  <c r="BI36" i="11"/>
  <c r="BI17" i="12"/>
  <c r="K36" i="11"/>
  <c r="K17" i="12"/>
  <c r="CY36" i="11"/>
  <c r="CY17" i="12"/>
  <c r="DU17" i="12"/>
  <c r="DU36" i="11"/>
  <c r="DO36" i="11"/>
  <c r="DO17" i="12"/>
  <c r="AT36" i="11"/>
  <c r="AT17" i="12"/>
  <c r="BX36" i="11"/>
  <c r="BX17" i="12"/>
  <c r="O36" i="11"/>
  <c r="O17" i="12"/>
  <c r="DQ36" i="11"/>
  <c r="DQ17" i="12"/>
  <c r="I17" i="12"/>
  <c r="I36" i="11"/>
  <c r="BR36" i="11"/>
  <c r="BR17" i="12"/>
  <c r="DJ17" i="12"/>
  <c r="DJ36" i="11"/>
  <c r="CQ36" i="11"/>
  <c r="CQ17" i="12"/>
  <c r="Y36" i="11"/>
  <c r="Y17" i="12"/>
  <c r="DA36" i="11"/>
  <c r="DA17" i="12"/>
  <c r="CO36" i="11"/>
  <c r="CO17" i="12"/>
  <c r="Q36" i="11"/>
  <c r="Q17" i="12"/>
  <c r="CT36" i="11"/>
  <c r="CT17" i="12"/>
  <c r="AI36" i="11"/>
  <c r="AI17" i="12"/>
  <c r="DN36" i="11"/>
  <c r="DN17" i="12"/>
  <c r="G17" i="12"/>
  <c r="G36" i="11"/>
  <c r="X36" i="11"/>
  <c r="X17" i="12"/>
  <c r="Z36" i="11"/>
  <c r="Z17" i="12"/>
  <c r="BO36" i="11"/>
  <c r="BO17" i="12"/>
  <c r="DS36" i="11"/>
  <c r="DS17" i="12"/>
  <c r="CZ17" i="12"/>
  <c r="CZ36" i="11"/>
  <c r="V36" i="11" l="1"/>
  <c r="CN17" i="12"/>
  <c r="CN36" i="11"/>
  <c r="DM17" i="12"/>
  <c r="CU17" i="12"/>
  <c r="T36" i="11"/>
  <c r="T17" i="12"/>
  <c r="AQ36" i="11"/>
  <c r="AD17" i="12"/>
  <c r="AD36" i="11"/>
  <c r="BN17" i="12"/>
  <c r="BN36" i="11"/>
  <c r="S36" i="11"/>
  <c r="S17" i="12"/>
  <c r="BC36" i="11"/>
  <c r="BL17" i="12"/>
  <c r="BF17" i="12"/>
  <c r="BZ36" i="11"/>
  <c r="AW17" i="12"/>
  <c r="AH17" i="12"/>
  <c r="CH17" i="12"/>
  <c r="AW36" i="11"/>
  <c r="DG17" i="12"/>
  <c r="CR17" i="12"/>
  <c r="CK17" i="12"/>
  <c r="U36" i="11"/>
  <c r="CG17" i="12"/>
  <c r="AL17" i="12"/>
  <c r="BT36" i="11"/>
  <c r="CB36" i="11"/>
  <c r="CF17" i="12"/>
  <c r="DR36" i="11"/>
  <c r="BY36" i="11"/>
  <c r="BY17" i="12"/>
  <c r="CV17" i="12"/>
  <c r="BE17" i="12"/>
  <c r="DL17" i="12"/>
  <c r="BJ36" i="11"/>
  <c r="BH36" i="11"/>
  <c r="BG17" i="12"/>
  <c r="CI17" i="12"/>
  <c r="DK36" i="11"/>
  <c r="J17" i="12"/>
  <c r="H17" i="12"/>
  <c r="AO17" i="12"/>
  <c r="AV17" i="12"/>
  <c r="DP17" i="12"/>
  <c r="DE17" i="12"/>
  <c r="AM36" i="11"/>
  <c r="CD17" i="12"/>
  <c r="BW36" i="11"/>
  <c r="R17" i="12"/>
  <c r="AB36" i="11"/>
  <c r="P36" i="11"/>
  <c r="CL17" i="12"/>
  <c r="BT17" i="12"/>
  <c r="BM36" i="11"/>
  <c r="DB36" i="11"/>
  <c r="BK17" i="12"/>
  <c r="AX36" i="11"/>
  <c r="AX17" i="12"/>
  <c r="AY36" i="11"/>
  <c r="BB17" i="12"/>
  <c r="DI36" i="11"/>
  <c r="DD17" i="12"/>
  <c r="AR17" i="12"/>
  <c r="DD36" i="11"/>
  <c r="CW17" i="12"/>
  <c r="CA36" i="11"/>
  <c r="AC17" i="12"/>
  <c r="D162" i="10"/>
  <c r="BA17" i="12"/>
  <c r="CA17" i="12"/>
  <c r="E17" i="12"/>
  <c r="E36" i="11"/>
  <c r="D180" i="10"/>
  <c r="D36" i="11" l="1"/>
  <c r="E29" i="15" s="1"/>
  <c r="D17" i="12"/>
  <c r="O60" i="29" l="1"/>
  <c r="N60" i="29"/>
  <c r="BO61" i="29" l="1"/>
  <c r="BO115" i="25" s="1"/>
  <c r="BO147" i="25" s="1"/>
  <c r="BO16" i="26" s="1"/>
  <c r="BR61" i="29"/>
  <c r="BR115" i="25" s="1"/>
  <c r="BR147" i="25" s="1"/>
  <c r="BR16" i="26" s="1"/>
  <c r="BQ61" i="29"/>
  <c r="BQ115" i="25" s="1"/>
  <c r="BQ147" i="25" s="1"/>
  <c r="BQ16" i="26" s="1"/>
  <c r="BO64" i="29" l="1"/>
  <c r="BP64" i="29" l="1"/>
  <c r="BO114" i="25"/>
  <c r="BO53" i="6"/>
  <c r="BO55" i="6" s="1"/>
  <c r="BP114" i="25" l="1"/>
  <c r="BQ64" i="29"/>
  <c r="BO127" i="12"/>
  <c r="BO117" i="25"/>
  <c r="BO146" i="25"/>
  <c r="BQ114" i="25" l="1"/>
  <c r="BQ53" i="6"/>
  <c r="BQ55" i="6" s="1"/>
  <c r="BR64" i="29"/>
  <c r="BP146" i="25"/>
  <c r="BO15" i="26"/>
  <c r="BO149" i="25"/>
  <c r="BO118" i="25"/>
  <c r="BO129" i="12"/>
  <c r="BO131" i="12" s="1"/>
  <c r="BR114" i="25" l="1"/>
  <c r="BR53" i="6"/>
  <c r="BR55" i="6" s="1"/>
  <c r="BR127" i="12" s="1"/>
  <c r="BR129" i="12" s="1"/>
  <c r="BR131" i="12" s="1"/>
  <c r="BR135" i="12" s="1"/>
  <c r="BQ127" i="12"/>
  <c r="BT66" i="29"/>
  <c r="BP15" i="26"/>
  <c r="BQ146" i="25"/>
  <c r="BQ117" i="25"/>
  <c r="BO135" i="12"/>
  <c r="BO150" i="25"/>
  <c r="BO17" i="26"/>
  <c r="BO18" i="26" s="1"/>
  <c r="BQ129" i="12" l="1"/>
  <c r="BQ131" i="12" s="1"/>
  <c r="BQ118" i="25"/>
  <c r="BR146" i="25"/>
  <c r="BR117" i="25"/>
  <c r="BR118" i="25" s="1"/>
  <c r="BQ15" i="26"/>
  <c r="BQ149" i="25"/>
  <c r="BQ17" i="26" l="1"/>
  <c r="BQ18" i="26" s="1"/>
  <c r="BQ135" i="12"/>
  <c r="BQ150" i="25"/>
  <c r="BR15" i="26"/>
  <c r="BR17" i="26" s="1"/>
  <c r="BR18" i="26" s="1"/>
  <c r="BR149" i="25"/>
  <c r="BR150" i="25" s="1"/>
  <c r="K60" i="29" l="1"/>
  <c r="BP61" i="29"/>
  <c r="BP53" i="6" s="1"/>
  <c r="BP55" i="6" s="1"/>
  <c r="BP127" i="12" s="1"/>
  <c r="BP129" i="12" s="1"/>
  <c r="BP131" i="12" s="1"/>
  <c r="BP135" i="12" s="1"/>
  <c r="BP115" i="25" l="1"/>
  <c r="BP147" i="25" s="1"/>
  <c r="BP16" i="26" s="1"/>
  <c r="BP17" i="26" s="1"/>
  <c r="BP18" i="26" s="1"/>
  <c r="BP117" i="25" l="1"/>
  <c r="BP118" i="25" s="1"/>
  <c r="BP149" i="25"/>
  <c r="BP150" i="25" s="1"/>
  <c r="L60" i="29"/>
  <c r="D60" i="29" s="1"/>
  <c r="K61" i="29" l="1"/>
  <c r="J61" i="29"/>
  <c r="L61" i="29"/>
  <c r="BM61" i="29"/>
  <c r="BL61" i="29"/>
  <c r="BN61" i="29"/>
  <c r="P61" i="29"/>
  <c r="T61" i="29"/>
  <c r="X61" i="29"/>
  <c r="AB61" i="29"/>
  <c r="AF61" i="29"/>
  <c r="M61" i="29"/>
  <c r="Q61" i="29"/>
  <c r="U61" i="29"/>
  <c r="Y61" i="29"/>
  <c r="AC61" i="29"/>
  <c r="AG61" i="29"/>
  <c r="AK61" i="29"/>
  <c r="AO61" i="29"/>
  <c r="AS61" i="29"/>
  <c r="AW61" i="29"/>
  <c r="BA61" i="29"/>
  <c r="O61" i="29"/>
  <c r="S61" i="29"/>
  <c r="W61" i="29"/>
  <c r="AA61" i="29"/>
  <c r="AE61" i="29"/>
  <c r="AI61" i="29"/>
  <c r="AM61" i="29"/>
  <c r="AQ61" i="29"/>
  <c r="AU61" i="29"/>
  <c r="AY61" i="29"/>
  <c r="BC61" i="29"/>
  <c r="BG61" i="29"/>
  <c r="BK61" i="29"/>
  <c r="AD61" i="29"/>
  <c r="AN61" i="29"/>
  <c r="AP61" i="29"/>
  <c r="BB61" i="29"/>
  <c r="R61" i="29"/>
  <c r="AJ61" i="29"/>
  <c r="AL61" i="29"/>
  <c r="BJ61" i="29"/>
  <c r="AH61" i="29"/>
  <c r="BH61" i="29"/>
  <c r="BI61" i="29"/>
  <c r="Z61" i="29"/>
  <c r="BF61" i="29"/>
  <c r="N61" i="29"/>
  <c r="BD61" i="29"/>
  <c r="BE61" i="29"/>
  <c r="V61" i="29"/>
  <c r="AV61" i="29"/>
  <c r="AX61" i="29"/>
  <c r="AZ61" i="29"/>
  <c r="AR61" i="29"/>
  <c r="AT61" i="29"/>
  <c r="L115" i="25" l="1"/>
  <c r="L147" i="25" s="1"/>
  <c r="L16" i="26" s="1"/>
  <c r="J115" i="25"/>
  <c r="J62" i="29"/>
  <c r="K58" i="29" s="1"/>
  <c r="J53" i="6"/>
  <c r="J55" i="6" s="1"/>
  <c r="J127" i="12" s="1"/>
  <c r="J129" i="12" s="1"/>
  <c r="J131" i="12" s="1"/>
  <c r="J135" i="12" s="1"/>
  <c r="K115" i="25"/>
  <c r="K147" i="25" s="1"/>
  <c r="K16" i="26" s="1"/>
  <c r="BE115" i="25"/>
  <c r="BE147" i="25" s="1"/>
  <c r="BE16" i="26" s="1"/>
  <c r="BJ115" i="25"/>
  <c r="BJ147" i="25" s="1"/>
  <c r="BJ16" i="26" s="1"/>
  <c r="BK115" i="25"/>
  <c r="BK147" i="25" s="1"/>
  <c r="BK16" i="26" s="1"/>
  <c r="AE115" i="25"/>
  <c r="AE147" i="25" s="1"/>
  <c r="AE16" i="26" s="1"/>
  <c r="AO115" i="25"/>
  <c r="AO147" i="25" s="1"/>
  <c r="AO16" i="26" s="1"/>
  <c r="AF115" i="25"/>
  <c r="AF147" i="25" s="1"/>
  <c r="AF16" i="26" s="1"/>
  <c r="BD115" i="25"/>
  <c r="BD147" i="25" s="1"/>
  <c r="BD16" i="26" s="1"/>
  <c r="AL115" i="25"/>
  <c r="AL147" i="25" s="1"/>
  <c r="AL16" i="26" s="1"/>
  <c r="BG115" i="25"/>
  <c r="BG147" i="25" s="1"/>
  <c r="BG16" i="26" s="1"/>
  <c r="AA115" i="25"/>
  <c r="AA147" i="25" s="1"/>
  <c r="AA16" i="26" s="1"/>
  <c r="AK115" i="25"/>
  <c r="AK147" i="25" s="1"/>
  <c r="AK16" i="26" s="1"/>
  <c r="AB115" i="25"/>
  <c r="AB147" i="25" s="1"/>
  <c r="AB16" i="26" s="1"/>
  <c r="AT115" i="25"/>
  <c r="AT147" i="25" s="1"/>
  <c r="AT16" i="26" s="1"/>
  <c r="AG115" i="25"/>
  <c r="AG147" i="25" s="1"/>
  <c r="AG16" i="26" s="1"/>
  <c r="AY115" i="25"/>
  <c r="AY147" i="25" s="1"/>
  <c r="AY16" i="26" s="1"/>
  <c r="S115" i="25"/>
  <c r="S147" i="25" s="1"/>
  <c r="S16" i="26" s="1"/>
  <c r="AC115" i="25"/>
  <c r="AC147" i="25" s="1"/>
  <c r="AC16" i="26" s="1"/>
  <c r="T115" i="25"/>
  <c r="T147" i="25" s="1"/>
  <c r="T16" i="26" s="1"/>
  <c r="N115" i="25"/>
  <c r="N147" i="25" s="1"/>
  <c r="N16" i="26" s="1"/>
  <c r="X115" i="25"/>
  <c r="X147" i="25" s="1"/>
  <c r="X16" i="26" s="1"/>
  <c r="Z115" i="25"/>
  <c r="Z147" i="25" s="1"/>
  <c r="Z16" i="26" s="1"/>
  <c r="AU115" i="25"/>
  <c r="AU147" i="25" s="1"/>
  <c r="AU16" i="26" s="1"/>
  <c r="O115" i="25"/>
  <c r="O147" i="25" s="1"/>
  <c r="O16" i="26" s="1"/>
  <c r="Y115" i="25"/>
  <c r="Y147" i="25" s="1"/>
  <c r="Y16" i="26" s="1"/>
  <c r="P115" i="25"/>
  <c r="P147" i="25" s="1"/>
  <c r="P16" i="26" s="1"/>
  <c r="W115" i="25"/>
  <c r="W147" i="25" s="1"/>
  <c r="W16" i="26" s="1"/>
  <c r="R115" i="25"/>
  <c r="R147" i="25" s="1"/>
  <c r="R16" i="26" s="1"/>
  <c r="AX115" i="25"/>
  <c r="AX147" i="25" s="1"/>
  <c r="AX16" i="26" s="1"/>
  <c r="BI115" i="25"/>
  <c r="BI147" i="25" s="1"/>
  <c r="BI16" i="26" s="1"/>
  <c r="AP115" i="25"/>
  <c r="AP147" i="25" s="1"/>
  <c r="AP16" i="26" s="1"/>
  <c r="AQ115" i="25"/>
  <c r="AQ147" i="25" s="1"/>
  <c r="AQ16" i="26" s="1"/>
  <c r="BA115" i="25"/>
  <c r="BA147" i="25" s="1"/>
  <c r="BA16" i="26" s="1"/>
  <c r="U115" i="25"/>
  <c r="U147" i="25" s="1"/>
  <c r="U16" i="26" s="1"/>
  <c r="BN115" i="25"/>
  <c r="BN147" i="25" s="1"/>
  <c r="BN16" i="26" s="1"/>
  <c r="AJ115" i="25"/>
  <c r="AJ147" i="25" s="1"/>
  <c r="AJ16" i="26" s="1"/>
  <c r="AR115" i="25"/>
  <c r="AR147" i="25" s="1"/>
  <c r="AR16" i="26" s="1"/>
  <c r="AZ115" i="25"/>
  <c r="AZ147" i="25" s="1"/>
  <c r="AZ16" i="26" s="1"/>
  <c r="AV115" i="25"/>
  <c r="AV147" i="25" s="1"/>
  <c r="AV16" i="26" s="1"/>
  <c r="BH115" i="25"/>
  <c r="BH147" i="25" s="1"/>
  <c r="BH16" i="26" s="1"/>
  <c r="AN115" i="25"/>
  <c r="AN147" i="25" s="1"/>
  <c r="AN16" i="26" s="1"/>
  <c r="AM115" i="25"/>
  <c r="AM147" i="25" s="1"/>
  <c r="AM16" i="26" s="1"/>
  <c r="AW115" i="25"/>
  <c r="AW147" i="25" s="1"/>
  <c r="AW16" i="26" s="1"/>
  <c r="Q115" i="25"/>
  <c r="Q147" i="25" s="1"/>
  <c r="Q16" i="26" s="1"/>
  <c r="BL115" i="25"/>
  <c r="BL147" i="25" s="1"/>
  <c r="BL16" i="26" s="1"/>
  <c r="BC115" i="25"/>
  <c r="BC147" i="25" s="1"/>
  <c r="BC16" i="26" s="1"/>
  <c r="BF115" i="25"/>
  <c r="BF147" i="25" s="1"/>
  <c r="BF16" i="26" s="1"/>
  <c r="BB115" i="25"/>
  <c r="BB147" i="25" s="1"/>
  <c r="BB16" i="26" s="1"/>
  <c r="V115" i="25"/>
  <c r="V147" i="25" s="1"/>
  <c r="V16" i="26" s="1"/>
  <c r="AH115" i="25"/>
  <c r="AH147" i="25" s="1"/>
  <c r="AH16" i="26" s="1"/>
  <c r="AD115" i="25"/>
  <c r="AD147" i="25" s="1"/>
  <c r="AD16" i="26" s="1"/>
  <c r="AI115" i="25"/>
  <c r="AI147" i="25" s="1"/>
  <c r="AI16" i="26" s="1"/>
  <c r="AS115" i="25"/>
  <c r="AS147" i="25" s="1"/>
  <c r="AS16" i="26" s="1"/>
  <c r="M115" i="25"/>
  <c r="D61" i="29"/>
  <c r="BM115" i="25"/>
  <c r="BM147" i="25" s="1"/>
  <c r="BM16" i="26" s="1"/>
  <c r="K64" i="29" l="1"/>
  <c r="K62" i="29"/>
  <c r="L58" i="29" s="1"/>
  <c r="J117" i="25"/>
  <c r="J118" i="25" s="1"/>
  <c r="J147" i="25"/>
  <c r="M147" i="25"/>
  <c r="D115" i="25"/>
  <c r="J149" i="25" l="1"/>
  <c r="J150" i="25" s="1"/>
  <c r="J16" i="26"/>
  <c r="J17" i="26" s="1"/>
  <c r="J18" i="26" s="1"/>
  <c r="L64" i="29"/>
  <c r="L66" i="29" s="1"/>
  <c r="L62" i="29"/>
  <c r="M58" i="29" s="1"/>
  <c r="K114" i="25"/>
  <c r="K53" i="6"/>
  <c r="K55" i="6" s="1"/>
  <c r="K127" i="12" s="1"/>
  <c r="K129" i="12" s="1"/>
  <c r="K131" i="12" s="1"/>
  <c r="K135" i="12" s="1"/>
  <c r="M16" i="26"/>
  <c r="D147" i="25"/>
  <c r="E49" i="32" l="1"/>
  <c r="E50" i="32"/>
  <c r="D16" i="26"/>
  <c r="K146" i="25"/>
  <c r="K117" i="25"/>
  <c r="K118" i="25" s="1"/>
  <c r="M64" i="29"/>
  <c r="M62" i="29"/>
  <c r="N58" i="29" s="1"/>
  <c r="L114" i="25"/>
  <c r="L53" i="6"/>
  <c r="L55" i="6" s="1"/>
  <c r="L127" i="12" s="1"/>
  <c r="L129" i="12" s="1"/>
  <c r="L131" i="12" s="1"/>
  <c r="L135" i="12" s="1"/>
  <c r="J19" i="26"/>
  <c r="J21" i="26"/>
  <c r="L146" i="25" l="1"/>
  <c r="L117" i="25"/>
  <c r="L118" i="25" s="1"/>
  <c r="N64" i="29"/>
  <c r="N62" i="29"/>
  <c r="O58" i="29" s="1"/>
  <c r="M114" i="25"/>
  <c r="M53" i="6"/>
  <c r="M55" i="6" s="1"/>
  <c r="M127" i="12" s="1"/>
  <c r="M129" i="12" s="1"/>
  <c r="M131" i="12" s="1"/>
  <c r="M135" i="12" s="1"/>
  <c r="K149" i="25"/>
  <c r="K150" i="25" s="1"/>
  <c r="K15" i="26"/>
  <c r="K17" i="26" s="1"/>
  <c r="K18" i="26" s="1"/>
  <c r="K21" i="26" s="1"/>
  <c r="M117" i="25" l="1"/>
  <c r="M118" i="25" s="1"/>
  <c r="M146" i="25"/>
  <c r="O64" i="29"/>
  <c r="O62" i="29"/>
  <c r="P58" i="29" s="1"/>
  <c r="N53" i="6"/>
  <c r="N55" i="6" s="1"/>
  <c r="N127" i="12" s="1"/>
  <c r="N129" i="12" s="1"/>
  <c r="N131" i="12" s="1"/>
  <c r="N135" i="12" s="1"/>
  <c r="N114" i="25"/>
  <c r="L149" i="25"/>
  <c r="L150" i="25" s="1"/>
  <c r="L15" i="26"/>
  <c r="L17" i="26" s="1"/>
  <c r="L18" i="26" s="1"/>
  <c r="L21" i="26" s="1"/>
  <c r="K19" i="26"/>
  <c r="N146" i="25" l="1"/>
  <c r="N117" i="25"/>
  <c r="N118" i="25" s="1"/>
  <c r="P64" i="29"/>
  <c r="P66" i="29" s="1"/>
  <c r="F47" i="32" s="1"/>
  <c r="P62" i="29"/>
  <c r="Q58" i="29" s="1"/>
  <c r="O114" i="25"/>
  <c r="O53" i="6"/>
  <c r="O55" i="6" s="1"/>
  <c r="O127" i="12" s="1"/>
  <c r="O129" i="12" s="1"/>
  <c r="O131" i="12" s="1"/>
  <c r="O135" i="12" s="1"/>
  <c r="M149" i="25"/>
  <c r="M150" i="25" s="1"/>
  <c r="M15" i="26"/>
  <c r="M17" i="26" s="1"/>
  <c r="M18" i="26" s="1"/>
  <c r="M21" i="26" s="1"/>
  <c r="L19" i="26"/>
  <c r="F49" i="32" l="1"/>
  <c r="F50" i="32"/>
  <c r="M19" i="26"/>
  <c r="O117" i="25"/>
  <c r="O118" i="25" s="1"/>
  <c r="O146" i="25"/>
  <c r="Q62" i="29"/>
  <c r="R58" i="29" s="1"/>
  <c r="Q64" i="29"/>
  <c r="P53" i="6"/>
  <c r="P55" i="6" s="1"/>
  <c r="P127" i="12" s="1"/>
  <c r="P129" i="12" s="1"/>
  <c r="P131" i="12" s="1"/>
  <c r="P135" i="12" s="1"/>
  <c r="P114" i="25"/>
  <c r="N15" i="26"/>
  <c r="N17" i="26" s="1"/>
  <c r="N18" i="26" s="1"/>
  <c r="N149" i="25"/>
  <c r="N150" i="25" s="1"/>
  <c r="N21" i="26" l="1"/>
  <c r="N19" i="26"/>
  <c r="P146" i="25"/>
  <c r="P117" i="25"/>
  <c r="P118" i="25" s="1"/>
  <c r="Q53" i="6"/>
  <c r="Q55" i="6" s="1"/>
  <c r="Q127" i="12" s="1"/>
  <c r="Q129" i="12" s="1"/>
  <c r="Q131" i="12" s="1"/>
  <c r="Q135" i="12" s="1"/>
  <c r="Q114" i="25"/>
  <c r="R64" i="29"/>
  <c r="R62" i="29"/>
  <c r="S58" i="29" s="1"/>
  <c r="O149" i="25"/>
  <c r="O150" i="25" s="1"/>
  <c r="O15" i="26"/>
  <c r="O17" i="26" s="1"/>
  <c r="O18" i="26" s="1"/>
  <c r="O21" i="26" s="1"/>
  <c r="R114" i="25" l="1"/>
  <c r="R53" i="6"/>
  <c r="R55" i="6" s="1"/>
  <c r="R127" i="12" s="1"/>
  <c r="R129" i="12" s="1"/>
  <c r="R131" i="12" s="1"/>
  <c r="R135" i="12" s="1"/>
  <c r="Q146" i="25"/>
  <c r="Q117" i="25"/>
  <c r="Q118" i="25" s="1"/>
  <c r="S64" i="29"/>
  <c r="S62" i="29"/>
  <c r="T58" i="29" s="1"/>
  <c r="P149" i="25"/>
  <c r="P150" i="25" s="1"/>
  <c r="P15" i="26"/>
  <c r="P17" i="26" s="1"/>
  <c r="P18" i="26" s="1"/>
  <c r="P21" i="26" s="1"/>
  <c r="O19" i="26"/>
  <c r="P19" i="26" l="1"/>
  <c r="T64" i="29"/>
  <c r="T66" i="29" s="1"/>
  <c r="G47" i="32" s="1"/>
  <c r="T62" i="29"/>
  <c r="U58" i="29" s="1"/>
  <c r="S114" i="25"/>
  <c r="S53" i="6"/>
  <c r="S55" i="6" s="1"/>
  <c r="S127" i="12" s="1"/>
  <c r="S129" i="12" s="1"/>
  <c r="S131" i="12" s="1"/>
  <c r="S135" i="12" s="1"/>
  <c r="Q149" i="25"/>
  <c r="Q150" i="25" s="1"/>
  <c r="Q15" i="26"/>
  <c r="Q17" i="26" s="1"/>
  <c r="Q18" i="26" s="1"/>
  <c r="Q21" i="26" s="1"/>
  <c r="R146" i="25"/>
  <c r="R117" i="25"/>
  <c r="R118" i="25" s="1"/>
  <c r="G49" i="32" l="1"/>
  <c r="G50" i="32"/>
  <c r="Q19" i="26"/>
  <c r="S146" i="25"/>
  <c r="S117" i="25"/>
  <c r="S118" i="25" s="1"/>
  <c r="U64" i="29"/>
  <c r="U62" i="29"/>
  <c r="V58" i="29" s="1"/>
  <c r="R15" i="26"/>
  <c r="R17" i="26" s="1"/>
  <c r="R18" i="26" s="1"/>
  <c r="R21" i="26" s="1"/>
  <c r="R149" i="25"/>
  <c r="R150" i="25" s="1"/>
  <c r="T114" i="25"/>
  <c r="T53" i="6"/>
  <c r="T55" i="6" s="1"/>
  <c r="T127" i="12" s="1"/>
  <c r="T129" i="12" s="1"/>
  <c r="T131" i="12" s="1"/>
  <c r="T135" i="12" s="1"/>
  <c r="T146" i="25" l="1"/>
  <c r="T117" i="25"/>
  <c r="T118" i="25" s="1"/>
  <c r="V62" i="29"/>
  <c r="W58" i="29" s="1"/>
  <c r="V64" i="29"/>
  <c r="U114" i="25"/>
  <c r="U53" i="6"/>
  <c r="U55" i="6" s="1"/>
  <c r="U127" i="12" s="1"/>
  <c r="U129" i="12" s="1"/>
  <c r="U131" i="12" s="1"/>
  <c r="U135" i="12" s="1"/>
  <c r="S15" i="26"/>
  <c r="S17" i="26" s="1"/>
  <c r="S18" i="26" s="1"/>
  <c r="S21" i="26" s="1"/>
  <c r="S149" i="25"/>
  <c r="S150" i="25" s="1"/>
  <c r="R19" i="26"/>
  <c r="U146" i="25" l="1"/>
  <c r="U117" i="25"/>
  <c r="U118" i="25" s="1"/>
  <c r="V53" i="6"/>
  <c r="V55" i="6" s="1"/>
  <c r="V127" i="12" s="1"/>
  <c r="V129" i="12" s="1"/>
  <c r="V131" i="12" s="1"/>
  <c r="V135" i="12" s="1"/>
  <c r="V114" i="25"/>
  <c r="W64" i="29"/>
  <c r="W62" i="29"/>
  <c r="X58" i="29" s="1"/>
  <c r="S19" i="26"/>
  <c r="T149" i="25"/>
  <c r="T150" i="25" s="1"/>
  <c r="T15" i="26"/>
  <c r="T17" i="26" s="1"/>
  <c r="T18" i="26" s="1"/>
  <c r="T21" i="26" s="1"/>
  <c r="T19" i="26" l="1"/>
  <c r="X62" i="29"/>
  <c r="Y58" i="29" s="1"/>
  <c r="X64" i="29"/>
  <c r="X66" i="29" s="1"/>
  <c r="H47" i="32" s="1"/>
  <c r="W114" i="25"/>
  <c r="W53" i="6"/>
  <c r="W55" i="6" s="1"/>
  <c r="W127" i="12" s="1"/>
  <c r="W129" i="12" s="1"/>
  <c r="W131" i="12" s="1"/>
  <c r="W135" i="12" s="1"/>
  <c r="V117" i="25"/>
  <c r="V118" i="25" s="1"/>
  <c r="V146" i="25"/>
  <c r="U149" i="25"/>
  <c r="U150" i="25" s="1"/>
  <c r="U15" i="26"/>
  <c r="U17" i="26" s="1"/>
  <c r="U18" i="26" s="1"/>
  <c r="U21" i="26" s="1"/>
  <c r="H49" i="32" l="1"/>
  <c r="H50" i="32"/>
  <c r="V149" i="25"/>
  <c r="V150" i="25" s="1"/>
  <c r="V15" i="26"/>
  <c r="V17" i="26" s="1"/>
  <c r="V18" i="26" s="1"/>
  <c r="V21" i="26" s="1"/>
  <c r="W146" i="25"/>
  <c r="W117" i="25"/>
  <c r="W118" i="25" s="1"/>
  <c r="X53" i="6"/>
  <c r="X55" i="6" s="1"/>
  <c r="X127" i="12" s="1"/>
  <c r="X129" i="12" s="1"/>
  <c r="X131" i="12" s="1"/>
  <c r="X135" i="12" s="1"/>
  <c r="X114" i="25"/>
  <c r="Y64" i="29"/>
  <c r="Y62" i="29"/>
  <c r="Z58" i="29" s="1"/>
  <c r="U19" i="26"/>
  <c r="Y53" i="6" l="1"/>
  <c r="Y55" i="6" s="1"/>
  <c r="Y127" i="12" s="1"/>
  <c r="Y129" i="12" s="1"/>
  <c r="Y131" i="12" s="1"/>
  <c r="Y135" i="12" s="1"/>
  <c r="Y114" i="25"/>
  <c r="X146" i="25"/>
  <c r="X117" i="25"/>
  <c r="X118" i="25" s="1"/>
  <c r="Z64" i="29"/>
  <c r="Z62" i="29"/>
  <c r="AA58" i="29" s="1"/>
  <c r="W15" i="26"/>
  <c r="W17" i="26" s="1"/>
  <c r="W18" i="26" s="1"/>
  <c r="W21" i="26" s="1"/>
  <c r="W149" i="25"/>
  <c r="W150" i="25" s="1"/>
  <c r="V19" i="26"/>
  <c r="AA64" i="29" l="1"/>
  <c r="AA62" i="29"/>
  <c r="AB58" i="29" s="1"/>
  <c r="Z114" i="25"/>
  <c r="Z53" i="6"/>
  <c r="Z55" i="6" s="1"/>
  <c r="Z127" i="12" s="1"/>
  <c r="Z129" i="12" s="1"/>
  <c r="Z131" i="12" s="1"/>
  <c r="Z135" i="12" s="1"/>
  <c r="X15" i="26"/>
  <c r="X17" i="26" s="1"/>
  <c r="X18" i="26" s="1"/>
  <c r="X21" i="26" s="1"/>
  <c r="X149" i="25"/>
  <c r="X150" i="25" s="1"/>
  <c r="Y146" i="25"/>
  <c r="Y117" i="25"/>
  <c r="Y118" i="25" s="1"/>
  <c r="W19" i="26"/>
  <c r="Y15" i="26" l="1"/>
  <c r="Y17" i="26" s="1"/>
  <c r="Y18" i="26" s="1"/>
  <c r="Y21" i="26" s="1"/>
  <c r="Y149" i="25"/>
  <c r="Y150" i="25" s="1"/>
  <c r="Z146" i="25"/>
  <c r="Z117" i="25"/>
  <c r="Z118" i="25" s="1"/>
  <c r="AB64" i="29"/>
  <c r="AB62" i="29"/>
  <c r="AC58" i="29" s="1"/>
  <c r="X19" i="26"/>
  <c r="AA114" i="25"/>
  <c r="AA53" i="6"/>
  <c r="AA55" i="6" s="1"/>
  <c r="AA127" i="12" s="1"/>
  <c r="AA129" i="12" s="1"/>
  <c r="AA131" i="12" s="1"/>
  <c r="AA135" i="12" s="1"/>
  <c r="Y19" i="26" l="1"/>
  <c r="AC64" i="29"/>
  <c r="AC62" i="29"/>
  <c r="AD58" i="29" s="1"/>
  <c r="AB114" i="25"/>
  <c r="AB53" i="6"/>
  <c r="AB55" i="6" s="1"/>
  <c r="AB127" i="12" s="1"/>
  <c r="AB129" i="12" s="1"/>
  <c r="AB131" i="12" s="1"/>
  <c r="AB135" i="12" s="1"/>
  <c r="AA146" i="25"/>
  <c r="AA117" i="25"/>
  <c r="AA118" i="25" s="1"/>
  <c r="Z15" i="26"/>
  <c r="Z17" i="26" s="1"/>
  <c r="Z18" i="26" s="1"/>
  <c r="Z21" i="26" s="1"/>
  <c r="Z149" i="25"/>
  <c r="Z150" i="25" s="1"/>
  <c r="AB66" i="29"/>
  <c r="I47" i="32" s="1"/>
  <c r="I49" i="32" l="1"/>
  <c r="I50" i="32"/>
  <c r="AA149" i="25"/>
  <c r="AA150" i="25" s="1"/>
  <c r="AA15" i="26"/>
  <c r="AA17" i="26" s="1"/>
  <c r="AA18" i="26" s="1"/>
  <c r="AA21" i="26" s="1"/>
  <c r="AB146" i="25"/>
  <c r="AB117" i="25"/>
  <c r="AB118" i="25" s="1"/>
  <c r="AD64" i="29"/>
  <c r="AD62" i="29"/>
  <c r="AE58" i="29" s="1"/>
  <c r="AC53" i="6"/>
  <c r="AC55" i="6" s="1"/>
  <c r="AC127" i="12" s="1"/>
  <c r="AC129" i="12" s="1"/>
  <c r="AC131" i="12" s="1"/>
  <c r="AC135" i="12" s="1"/>
  <c r="AC114" i="25"/>
  <c r="Z19" i="26"/>
  <c r="AC146" i="25" l="1"/>
  <c r="AC117" i="25"/>
  <c r="AC118" i="25" s="1"/>
  <c r="AE62" i="29"/>
  <c r="AF58" i="29" s="1"/>
  <c r="AE64" i="29"/>
  <c r="AD114" i="25"/>
  <c r="AD53" i="6"/>
  <c r="AD55" i="6" s="1"/>
  <c r="AD127" i="12" s="1"/>
  <c r="AD129" i="12" s="1"/>
  <c r="AD131" i="12" s="1"/>
  <c r="AD135" i="12" s="1"/>
  <c r="AB15" i="26"/>
  <c r="AB17" i="26" s="1"/>
  <c r="AB18" i="26" s="1"/>
  <c r="AB21" i="26" s="1"/>
  <c r="AB149" i="25"/>
  <c r="AB150" i="25" s="1"/>
  <c r="AA19" i="26"/>
  <c r="AD146" i="25" l="1"/>
  <c r="AD117" i="25"/>
  <c r="AD118" i="25" s="1"/>
  <c r="AE114" i="25"/>
  <c r="AE53" i="6"/>
  <c r="AE55" i="6" s="1"/>
  <c r="AE127" i="12" s="1"/>
  <c r="AE129" i="12" s="1"/>
  <c r="AE131" i="12" s="1"/>
  <c r="AE135" i="12" s="1"/>
  <c r="AF62" i="29"/>
  <c r="AG58" i="29" s="1"/>
  <c r="AF64" i="29"/>
  <c r="AB19" i="26"/>
  <c r="AC149" i="25"/>
  <c r="AC150" i="25" s="1"/>
  <c r="AC15" i="26"/>
  <c r="AC17" i="26" s="1"/>
  <c r="AC18" i="26" s="1"/>
  <c r="AC21" i="26" s="1"/>
  <c r="AC19" i="26" l="1"/>
  <c r="AF114" i="25"/>
  <c r="AF53" i="6"/>
  <c r="AF55" i="6" s="1"/>
  <c r="AF127" i="12" s="1"/>
  <c r="AF129" i="12" s="1"/>
  <c r="AF131" i="12" s="1"/>
  <c r="AF135" i="12" s="1"/>
  <c r="AF66" i="29"/>
  <c r="J47" i="32" s="1"/>
  <c r="AG62" i="29"/>
  <c r="AH58" i="29" s="1"/>
  <c r="AG64" i="29"/>
  <c r="AE117" i="25"/>
  <c r="AE118" i="25" s="1"/>
  <c r="AE146" i="25"/>
  <c r="AD15" i="26"/>
  <c r="AD17" i="26" s="1"/>
  <c r="AD18" i="26" s="1"/>
  <c r="AD21" i="26" s="1"/>
  <c r="AD149" i="25"/>
  <c r="AD150" i="25" s="1"/>
  <c r="J49" i="32" l="1"/>
  <c r="J50" i="32"/>
  <c r="AE149" i="25"/>
  <c r="AE150" i="25" s="1"/>
  <c r="AE15" i="26"/>
  <c r="AE17" i="26" s="1"/>
  <c r="AE18" i="26" s="1"/>
  <c r="AE21" i="26" s="1"/>
  <c r="AG53" i="6"/>
  <c r="AG55" i="6" s="1"/>
  <c r="AG127" i="12" s="1"/>
  <c r="AG129" i="12" s="1"/>
  <c r="AG131" i="12" s="1"/>
  <c r="AG135" i="12" s="1"/>
  <c r="AG114" i="25"/>
  <c r="AH64" i="29"/>
  <c r="AH62" i="29"/>
  <c r="AI58" i="29" s="1"/>
  <c r="AF146" i="25"/>
  <c r="AF117" i="25"/>
  <c r="AF118" i="25" s="1"/>
  <c r="AD19" i="26"/>
  <c r="AE19" i="26" l="1"/>
  <c r="AF15" i="26"/>
  <c r="AF17" i="26" s="1"/>
  <c r="AF18" i="26" s="1"/>
  <c r="AF21" i="26" s="1"/>
  <c r="AF149" i="25"/>
  <c r="AF150" i="25" s="1"/>
  <c r="AI64" i="29"/>
  <c r="AI62" i="29"/>
  <c r="AJ58" i="29" s="1"/>
  <c r="AH114" i="25"/>
  <c r="AH53" i="6"/>
  <c r="AH55" i="6" s="1"/>
  <c r="AH127" i="12" s="1"/>
  <c r="AH129" i="12" s="1"/>
  <c r="AH131" i="12" s="1"/>
  <c r="AH135" i="12" s="1"/>
  <c r="AG146" i="25"/>
  <c r="AG117" i="25"/>
  <c r="AG118" i="25" s="1"/>
  <c r="AF19" i="26" l="1"/>
  <c r="AG149" i="25"/>
  <c r="AG150" i="25" s="1"/>
  <c r="AG15" i="26"/>
  <c r="AG17" i="26" s="1"/>
  <c r="AG18" i="26" s="1"/>
  <c r="AG21" i="26" s="1"/>
  <c r="AH146" i="25"/>
  <c r="AH117" i="25"/>
  <c r="AH118" i="25" s="1"/>
  <c r="AJ62" i="29"/>
  <c r="AK58" i="29" s="1"/>
  <c r="AJ64" i="29"/>
  <c r="AI114" i="25"/>
  <c r="AI53" i="6"/>
  <c r="AI55" i="6" s="1"/>
  <c r="AI127" i="12" s="1"/>
  <c r="AI129" i="12" s="1"/>
  <c r="AI131" i="12" s="1"/>
  <c r="AI135" i="12" s="1"/>
  <c r="AI117" i="25" l="1"/>
  <c r="AI118" i="25" s="1"/>
  <c r="AI146" i="25"/>
  <c r="AJ114" i="25"/>
  <c r="AJ53" i="6"/>
  <c r="AJ55" i="6" s="1"/>
  <c r="AJ127" i="12" s="1"/>
  <c r="AJ129" i="12" s="1"/>
  <c r="AJ131" i="12" s="1"/>
  <c r="AJ135" i="12" s="1"/>
  <c r="AJ66" i="29"/>
  <c r="K47" i="32" s="1"/>
  <c r="AK64" i="29"/>
  <c r="AK62" i="29"/>
  <c r="AL58" i="29" s="1"/>
  <c r="AH149" i="25"/>
  <c r="AH150" i="25" s="1"/>
  <c r="AH15" i="26"/>
  <c r="AH17" i="26" s="1"/>
  <c r="AH18" i="26" s="1"/>
  <c r="AH21" i="26" s="1"/>
  <c r="AG19" i="26"/>
  <c r="K49" i="32" l="1"/>
  <c r="K50" i="32"/>
  <c r="AL64" i="29"/>
  <c r="AL62" i="29"/>
  <c r="AM58" i="29" s="1"/>
  <c r="AK114" i="25"/>
  <c r="AK53" i="6"/>
  <c r="AK55" i="6" s="1"/>
  <c r="AK127" i="12" s="1"/>
  <c r="AK129" i="12" s="1"/>
  <c r="AK131" i="12" s="1"/>
  <c r="AK135" i="12" s="1"/>
  <c r="AJ117" i="25"/>
  <c r="AJ118" i="25" s="1"/>
  <c r="AJ146" i="25"/>
  <c r="AH19" i="26"/>
  <c r="AI149" i="25"/>
  <c r="AI150" i="25" s="1"/>
  <c r="AI15" i="26"/>
  <c r="AI17" i="26" s="1"/>
  <c r="AI18" i="26" s="1"/>
  <c r="AI21" i="26" s="1"/>
  <c r="AI19" i="26" l="1"/>
  <c r="AJ149" i="25"/>
  <c r="AJ150" i="25" s="1"/>
  <c r="AJ15" i="26"/>
  <c r="AJ17" i="26" s="1"/>
  <c r="AJ18" i="26" s="1"/>
  <c r="AJ21" i="26" s="1"/>
  <c r="AK146" i="25"/>
  <c r="AK117" i="25"/>
  <c r="AK118" i="25" s="1"/>
  <c r="AM64" i="29"/>
  <c r="AM62" i="29"/>
  <c r="AN58" i="29" s="1"/>
  <c r="AL114" i="25"/>
  <c r="AL53" i="6"/>
  <c r="AL55" i="6" s="1"/>
  <c r="AL127" i="12" s="1"/>
  <c r="AL129" i="12" s="1"/>
  <c r="AL131" i="12" s="1"/>
  <c r="AL135" i="12" s="1"/>
  <c r="AN64" i="29" l="1"/>
  <c r="AN66" i="29" s="1"/>
  <c r="L47" i="32" s="1"/>
  <c r="AN62" i="29"/>
  <c r="AO58" i="29" s="1"/>
  <c r="AL146" i="25"/>
  <c r="AL117" i="25"/>
  <c r="AL118" i="25" s="1"/>
  <c r="AM114" i="25"/>
  <c r="AM53" i="6"/>
  <c r="AM55" i="6" s="1"/>
  <c r="AM127" i="12" s="1"/>
  <c r="AM129" i="12" s="1"/>
  <c r="AM131" i="12" s="1"/>
  <c r="AM135" i="12" s="1"/>
  <c r="AK15" i="26"/>
  <c r="AK17" i="26" s="1"/>
  <c r="AK18" i="26" s="1"/>
  <c r="AK21" i="26" s="1"/>
  <c r="AK149" i="25"/>
  <c r="AK150" i="25" s="1"/>
  <c r="AJ19" i="26"/>
  <c r="L49" i="32" l="1"/>
  <c r="L50" i="32"/>
  <c r="AK19" i="26"/>
  <c r="AM146" i="25"/>
  <c r="AM117" i="25"/>
  <c r="AM118" i="25" s="1"/>
  <c r="AL149" i="25"/>
  <c r="AL150" i="25" s="1"/>
  <c r="AL15" i="26"/>
  <c r="AL17" i="26" s="1"/>
  <c r="AL18" i="26" s="1"/>
  <c r="AL21" i="26" s="1"/>
  <c r="AO64" i="29"/>
  <c r="AO62" i="29"/>
  <c r="AP58" i="29" s="1"/>
  <c r="AN53" i="6"/>
  <c r="AN55" i="6" s="1"/>
  <c r="AN127" i="12" s="1"/>
  <c r="AN129" i="12" s="1"/>
  <c r="AN131" i="12" s="1"/>
  <c r="AN135" i="12" s="1"/>
  <c r="AN114" i="25"/>
  <c r="AL19" i="26" l="1"/>
  <c r="AP64" i="29"/>
  <c r="AP62" i="29"/>
  <c r="AQ58" i="29" s="1"/>
  <c r="AO53" i="6"/>
  <c r="AO55" i="6" s="1"/>
  <c r="AO127" i="12" s="1"/>
  <c r="AO129" i="12" s="1"/>
  <c r="AO131" i="12" s="1"/>
  <c r="AO135" i="12" s="1"/>
  <c r="AO114" i="25"/>
  <c r="AN117" i="25"/>
  <c r="AN118" i="25" s="1"/>
  <c r="AN146" i="25"/>
  <c r="AM149" i="25"/>
  <c r="AM150" i="25" s="1"/>
  <c r="AM15" i="26"/>
  <c r="AM17" i="26" s="1"/>
  <c r="AM18" i="26" s="1"/>
  <c r="AM21" i="26" s="1"/>
  <c r="AN149" i="25" l="1"/>
  <c r="AN150" i="25" s="1"/>
  <c r="AN15" i="26"/>
  <c r="AN17" i="26" s="1"/>
  <c r="AN18" i="26" s="1"/>
  <c r="AN21" i="26" s="1"/>
  <c r="AM19" i="26"/>
  <c r="AO146" i="25"/>
  <c r="AO117" i="25"/>
  <c r="AO118" i="25" s="1"/>
  <c r="AQ62" i="29"/>
  <c r="AR58" i="29" s="1"/>
  <c r="AQ64" i="29"/>
  <c r="AP114" i="25"/>
  <c r="AP53" i="6"/>
  <c r="AP55" i="6" s="1"/>
  <c r="AP127" i="12" s="1"/>
  <c r="AP129" i="12" s="1"/>
  <c r="AP131" i="12" s="1"/>
  <c r="AP135" i="12" s="1"/>
  <c r="AN19" i="26" l="1"/>
  <c r="AQ114" i="25"/>
  <c r="AQ53" i="6"/>
  <c r="AQ55" i="6" s="1"/>
  <c r="AQ127" i="12" s="1"/>
  <c r="AQ129" i="12" s="1"/>
  <c r="AQ131" i="12" s="1"/>
  <c r="AQ135" i="12" s="1"/>
  <c r="AP146" i="25"/>
  <c r="AP117" i="25"/>
  <c r="AP118" i="25" s="1"/>
  <c r="AR62" i="29"/>
  <c r="AS58" i="29" s="1"/>
  <c r="AR64" i="29"/>
  <c r="AO15" i="26"/>
  <c r="AO17" i="26" s="1"/>
  <c r="AO18" i="26" s="1"/>
  <c r="AO21" i="26" s="1"/>
  <c r="AO149" i="25"/>
  <c r="AO150" i="25" s="1"/>
  <c r="AR114" i="25" l="1"/>
  <c r="AR53" i="6"/>
  <c r="AR55" i="6" s="1"/>
  <c r="AR127" i="12" s="1"/>
  <c r="AR129" i="12" s="1"/>
  <c r="AR131" i="12" s="1"/>
  <c r="AR135" i="12" s="1"/>
  <c r="AR66" i="29"/>
  <c r="M47" i="32" s="1"/>
  <c r="AS64" i="29"/>
  <c r="AS62" i="29"/>
  <c r="AT58" i="29" s="1"/>
  <c r="AP15" i="26"/>
  <c r="AP17" i="26" s="1"/>
  <c r="AP18" i="26" s="1"/>
  <c r="AP21" i="26" s="1"/>
  <c r="AP149" i="25"/>
  <c r="AP150" i="25" s="1"/>
  <c r="AO19" i="26"/>
  <c r="AQ146" i="25"/>
  <c r="AQ117" i="25"/>
  <c r="AQ118" i="25" s="1"/>
  <c r="M49" i="32" l="1"/>
  <c r="M50" i="32"/>
  <c r="AP19" i="26"/>
  <c r="AT64" i="29"/>
  <c r="AT62" i="29"/>
  <c r="AU58" i="29" s="1"/>
  <c r="AS114" i="25"/>
  <c r="AS53" i="6"/>
  <c r="AS55" i="6" s="1"/>
  <c r="AS127" i="12" s="1"/>
  <c r="AS129" i="12" s="1"/>
  <c r="AS131" i="12" s="1"/>
  <c r="AS135" i="12" s="1"/>
  <c r="AQ149" i="25"/>
  <c r="AQ150" i="25" s="1"/>
  <c r="AQ15" i="26"/>
  <c r="AQ17" i="26" s="1"/>
  <c r="AQ18" i="26" s="1"/>
  <c r="AQ21" i="26" s="1"/>
  <c r="AR146" i="25"/>
  <c r="AR117" i="25"/>
  <c r="AR118" i="25" s="1"/>
  <c r="AR15" i="26" l="1"/>
  <c r="AR17" i="26" s="1"/>
  <c r="AR18" i="26" s="1"/>
  <c r="AR21" i="26" s="1"/>
  <c r="AR149" i="25"/>
  <c r="AR150" i="25" s="1"/>
  <c r="AS146" i="25"/>
  <c r="AS117" i="25"/>
  <c r="AS118" i="25" s="1"/>
  <c r="AU62" i="29"/>
  <c r="AV58" i="29" s="1"/>
  <c r="AU64" i="29"/>
  <c r="AT114" i="25"/>
  <c r="AT53" i="6"/>
  <c r="AT55" i="6" s="1"/>
  <c r="AT127" i="12" s="1"/>
  <c r="AT129" i="12" s="1"/>
  <c r="AT131" i="12" s="1"/>
  <c r="AT135" i="12" s="1"/>
  <c r="AQ19" i="26"/>
  <c r="AR19" i="26" l="1"/>
  <c r="AT117" i="25"/>
  <c r="AT118" i="25" s="1"/>
  <c r="AT146" i="25"/>
  <c r="AU114" i="25"/>
  <c r="AU53" i="6"/>
  <c r="AU55" i="6" s="1"/>
  <c r="AU127" i="12" s="1"/>
  <c r="AU129" i="12" s="1"/>
  <c r="AU131" i="12" s="1"/>
  <c r="AU135" i="12" s="1"/>
  <c r="AV64" i="29"/>
  <c r="AV62" i="29"/>
  <c r="AW58" i="29" s="1"/>
  <c r="AS149" i="25"/>
  <c r="AS150" i="25" s="1"/>
  <c r="AS15" i="26"/>
  <c r="AS17" i="26" s="1"/>
  <c r="AS18" i="26" s="1"/>
  <c r="AS21" i="26" s="1"/>
  <c r="AV114" i="25" l="1"/>
  <c r="AV53" i="6"/>
  <c r="AV55" i="6" s="1"/>
  <c r="AV127" i="12" s="1"/>
  <c r="AV129" i="12" s="1"/>
  <c r="AV131" i="12" s="1"/>
  <c r="AV135" i="12" s="1"/>
  <c r="AV66" i="29"/>
  <c r="N47" i="32" s="1"/>
  <c r="AW64" i="29"/>
  <c r="AW62" i="29"/>
  <c r="AX58" i="29" s="1"/>
  <c r="AU146" i="25"/>
  <c r="AU117" i="25"/>
  <c r="AU118" i="25" s="1"/>
  <c r="AS19" i="26"/>
  <c r="AT149" i="25"/>
  <c r="AT150" i="25" s="1"/>
  <c r="AT15" i="26"/>
  <c r="AT17" i="26" s="1"/>
  <c r="AT18" i="26" s="1"/>
  <c r="N49" i="32" l="1"/>
  <c r="N50" i="32"/>
  <c r="AU149" i="25"/>
  <c r="AU150" i="25" s="1"/>
  <c r="AU15" i="26"/>
  <c r="AU17" i="26" s="1"/>
  <c r="AU18" i="26" s="1"/>
  <c r="AX62" i="29"/>
  <c r="AY58" i="29" s="1"/>
  <c r="AX64" i="29"/>
  <c r="AW114" i="25"/>
  <c r="AW53" i="6"/>
  <c r="AW55" i="6" s="1"/>
  <c r="AW127" i="12" s="1"/>
  <c r="AW129" i="12" s="1"/>
  <c r="AW131" i="12" s="1"/>
  <c r="AW135" i="12" s="1"/>
  <c r="AT19" i="26"/>
  <c r="AV146" i="25"/>
  <c r="AV117" i="25"/>
  <c r="AV118" i="25" s="1"/>
  <c r="AW146" i="25" l="1"/>
  <c r="AW117" i="25"/>
  <c r="AW118" i="25" s="1"/>
  <c r="AX53" i="6"/>
  <c r="AX55" i="6" s="1"/>
  <c r="AX127" i="12" s="1"/>
  <c r="AX129" i="12" s="1"/>
  <c r="AX131" i="12" s="1"/>
  <c r="AX135" i="12" s="1"/>
  <c r="AX114" i="25"/>
  <c r="AY64" i="29"/>
  <c r="AY62" i="29"/>
  <c r="AZ58" i="29" s="1"/>
  <c r="AU19" i="26"/>
  <c r="AV149" i="25"/>
  <c r="AV150" i="25" s="1"/>
  <c r="AV15" i="26"/>
  <c r="AV17" i="26" s="1"/>
  <c r="AV18" i="26" s="1"/>
  <c r="AZ64" i="29" l="1"/>
  <c r="AZ66" i="29" s="1"/>
  <c r="O47" i="32" s="1"/>
  <c r="AZ62" i="29"/>
  <c r="BA58" i="29" s="1"/>
  <c r="AY114" i="25"/>
  <c r="AY53" i="6"/>
  <c r="AY55" i="6" s="1"/>
  <c r="AY127" i="12" s="1"/>
  <c r="AY129" i="12" s="1"/>
  <c r="AY131" i="12" s="1"/>
  <c r="AY135" i="12" s="1"/>
  <c r="AX117" i="25"/>
  <c r="AX118" i="25" s="1"/>
  <c r="AX146" i="25"/>
  <c r="AV19" i="26"/>
  <c r="AW149" i="25"/>
  <c r="AW150" i="25" s="1"/>
  <c r="AW15" i="26"/>
  <c r="AW17" i="26" s="1"/>
  <c r="AW18" i="26" s="1"/>
  <c r="O49" i="32" l="1"/>
  <c r="O50" i="32"/>
  <c r="AX15" i="26"/>
  <c r="AX17" i="26" s="1"/>
  <c r="AX18" i="26" s="1"/>
  <c r="AX149" i="25"/>
  <c r="AX150" i="25" s="1"/>
  <c r="AY146" i="25"/>
  <c r="AY117" i="25"/>
  <c r="AY118" i="25" s="1"/>
  <c r="AW19" i="26"/>
  <c r="BA62" i="29"/>
  <c r="BB58" i="29" s="1"/>
  <c r="BA64" i="29"/>
  <c r="AZ114" i="25"/>
  <c r="AZ53" i="6"/>
  <c r="AZ55" i="6" s="1"/>
  <c r="AZ127" i="12" s="1"/>
  <c r="AZ129" i="12" s="1"/>
  <c r="AZ131" i="12" s="1"/>
  <c r="AZ135" i="12" s="1"/>
  <c r="BB64" i="29" l="1"/>
  <c r="BB62" i="29"/>
  <c r="BC58" i="29" s="1"/>
  <c r="AZ146" i="25"/>
  <c r="AZ117" i="25"/>
  <c r="AZ118" i="25" s="1"/>
  <c r="BA114" i="25"/>
  <c r="BA53" i="6"/>
  <c r="BA55" i="6" s="1"/>
  <c r="BA127" i="12" s="1"/>
  <c r="BA129" i="12" s="1"/>
  <c r="BA131" i="12" s="1"/>
  <c r="BA135" i="12" s="1"/>
  <c r="AY149" i="25"/>
  <c r="AY150" i="25" s="1"/>
  <c r="AY15" i="26"/>
  <c r="AY17" i="26" s="1"/>
  <c r="AY18" i="26" s="1"/>
  <c r="AX19" i="26"/>
  <c r="AY19" i="26" l="1"/>
  <c r="BA117" i="25"/>
  <c r="BA118" i="25" s="1"/>
  <c r="BA146" i="25"/>
  <c r="AZ149" i="25"/>
  <c r="AZ150" i="25" s="1"/>
  <c r="AZ15" i="26"/>
  <c r="AZ17" i="26" s="1"/>
  <c r="AZ18" i="26" s="1"/>
  <c r="AZ19" i="26" s="1"/>
  <c r="BC64" i="29"/>
  <c r="BC62" i="29"/>
  <c r="BD58" i="29" s="1"/>
  <c r="BB114" i="25"/>
  <c r="BB53" i="6"/>
  <c r="BB55" i="6" s="1"/>
  <c r="BB127" i="12" s="1"/>
  <c r="BB129" i="12" s="1"/>
  <c r="BB131" i="12" s="1"/>
  <c r="BB135" i="12" s="1"/>
  <c r="BB146" i="25" l="1"/>
  <c r="BB117" i="25"/>
  <c r="BB118" i="25" s="1"/>
  <c r="BD64" i="29"/>
  <c r="BD66" i="29" s="1"/>
  <c r="P47" i="32" s="1"/>
  <c r="BD62" i="29"/>
  <c r="BE58" i="29" s="1"/>
  <c r="BC114" i="25"/>
  <c r="BC53" i="6"/>
  <c r="BC55" i="6" s="1"/>
  <c r="BC127" i="12" s="1"/>
  <c r="BC129" i="12" s="1"/>
  <c r="BC131" i="12" s="1"/>
  <c r="BC135" i="12" s="1"/>
  <c r="BA149" i="25"/>
  <c r="BA150" i="25" s="1"/>
  <c r="BA15" i="26"/>
  <c r="BA17" i="26" s="1"/>
  <c r="BA18" i="26" s="1"/>
  <c r="BA19" i="26" s="1"/>
  <c r="P49" i="32" l="1"/>
  <c r="P50" i="32"/>
  <c r="BC146" i="25"/>
  <c r="BC117" i="25"/>
  <c r="BC118" i="25" s="1"/>
  <c r="BE62" i="29"/>
  <c r="BF58" i="29" s="1"/>
  <c r="BE64" i="29"/>
  <c r="BD114" i="25"/>
  <c r="BD53" i="6"/>
  <c r="BD55" i="6" s="1"/>
  <c r="BD127" i="12" s="1"/>
  <c r="BD129" i="12" s="1"/>
  <c r="BD131" i="12" s="1"/>
  <c r="BD135" i="12" s="1"/>
  <c r="BB149" i="25"/>
  <c r="BB150" i="25" s="1"/>
  <c r="BB15" i="26"/>
  <c r="BB17" i="26" s="1"/>
  <c r="BB18" i="26" s="1"/>
  <c r="BB19" i="26" s="1"/>
  <c r="BD117" i="25" l="1"/>
  <c r="BD118" i="25" s="1"/>
  <c r="BD146" i="25"/>
  <c r="BE53" i="6"/>
  <c r="BE55" i="6" s="1"/>
  <c r="BE127" i="12" s="1"/>
  <c r="BE129" i="12" s="1"/>
  <c r="BE131" i="12" s="1"/>
  <c r="BE135" i="12" s="1"/>
  <c r="BE114" i="25"/>
  <c r="BF64" i="29"/>
  <c r="BF62" i="29"/>
  <c r="BG58" i="29" s="1"/>
  <c r="BC149" i="25"/>
  <c r="BC150" i="25" s="1"/>
  <c r="BC15" i="26"/>
  <c r="BC17" i="26" s="1"/>
  <c r="BC18" i="26" s="1"/>
  <c r="BC19" i="26" s="1"/>
  <c r="BG62" i="29" l="1"/>
  <c r="BH58" i="29" s="1"/>
  <c r="BG64" i="29"/>
  <c r="BF114" i="25"/>
  <c r="BF53" i="6"/>
  <c r="BF55" i="6" s="1"/>
  <c r="BF127" i="12" s="1"/>
  <c r="BF129" i="12" s="1"/>
  <c r="BF131" i="12" s="1"/>
  <c r="BF135" i="12" s="1"/>
  <c r="BE117" i="25"/>
  <c r="BE118" i="25" s="1"/>
  <c r="BE146" i="25"/>
  <c r="BD149" i="25"/>
  <c r="BD150" i="25" s="1"/>
  <c r="BD15" i="26"/>
  <c r="BD17" i="26" s="1"/>
  <c r="BD18" i="26" s="1"/>
  <c r="BD19" i="26" s="1"/>
  <c r="BE15" i="26" l="1"/>
  <c r="BE17" i="26" s="1"/>
  <c r="BE18" i="26" s="1"/>
  <c r="BE19" i="26" s="1"/>
  <c r="BE149" i="25"/>
  <c r="BE150" i="25" s="1"/>
  <c r="BF117" i="25"/>
  <c r="BF118" i="25" s="1"/>
  <c r="BF146" i="25"/>
  <c r="BG53" i="6"/>
  <c r="BG55" i="6" s="1"/>
  <c r="BG127" i="12" s="1"/>
  <c r="BG129" i="12" s="1"/>
  <c r="BG131" i="12" s="1"/>
  <c r="BG135" i="12" s="1"/>
  <c r="BG114" i="25"/>
  <c r="BH64" i="29"/>
  <c r="BH62" i="29"/>
  <c r="BI58" i="29" s="1"/>
  <c r="BH114" i="25" l="1"/>
  <c r="BH53" i="6"/>
  <c r="BH55" i="6" s="1"/>
  <c r="BH127" i="12" s="1"/>
  <c r="BH129" i="12" s="1"/>
  <c r="BH131" i="12" s="1"/>
  <c r="BH135" i="12" s="1"/>
  <c r="BH66" i="29"/>
  <c r="Q47" i="32" s="1"/>
  <c r="BI62" i="29"/>
  <c r="BJ58" i="29" s="1"/>
  <c r="BI64" i="29"/>
  <c r="BG146" i="25"/>
  <c r="BG117" i="25"/>
  <c r="BG118" i="25" s="1"/>
  <c r="BF15" i="26"/>
  <c r="BF17" i="26" s="1"/>
  <c r="BF18" i="26" s="1"/>
  <c r="BF19" i="26" s="1"/>
  <c r="BF149" i="25"/>
  <c r="BF150" i="25" s="1"/>
  <c r="BL64" i="29"/>
  <c r="Q49" i="32" l="1"/>
  <c r="Q50" i="32"/>
  <c r="BG149" i="25"/>
  <c r="BG150" i="25" s="1"/>
  <c r="BG15" i="26"/>
  <c r="BG17" i="26" s="1"/>
  <c r="BG18" i="26" s="1"/>
  <c r="BG19" i="26" s="1"/>
  <c r="BI53" i="6"/>
  <c r="BI55" i="6" s="1"/>
  <c r="BI127" i="12" s="1"/>
  <c r="BI129" i="12" s="1"/>
  <c r="BI131" i="12" s="1"/>
  <c r="BI135" i="12" s="1"/>
  <c r="BI114" i="25"/>
  <c r="BJ62" i="29"/>
  <c r="BK58" i="29" s="1"/>
  <c r="BJ64" i="29"/>
  <c r="BH146" i="25"/>
  <c r="BH117" i="25"/>
  <c r="BH118" i="25" s="1"/>
  <c r="BM64" i="29"/>
  <c r="BL114" i="25"/>
  <c r="BL53" i="6"/>
  <c r="BL55" i="6" s="1"/>
  <c r="BL127" i="12" s="1"/>
  <c r="BL129" i="12" s="1"/>
  <c r="BL131" i="12" s="1"/>
  <c r="BL135" i="12" s="1"/>
  <c r="BH15" i="26" l="1"/>
  <c r="BH17" i="26" s="1"/>
  <c r="BH18" i="26" s="1"/>
  <c r="BH19" i="26" s="1"/>
  <c r="BH149" i="25"/>
  <c r="BH150" i="25" s="1"/>
  <c r="BJ114" i="25"/>
  <c r="BJ53" i="6"/>
  <c r="BJ55" i="6" s="1"/>
  <c r="BJ127" i="12" s="1"/>
  <c r="BJ129" i="12" s="1"/>
  <c r="BJ131" i="12" s="1"/>
  <c r="BJ135" i="12" s="1"/>
  <c r="BK64" i="29"/>
  <c r="BK62" i="29"/>
  <c r="BL58" i="29" s="1"/>
  <c r="BL62" i="29" s="1"/>
  <c r="BM58" i="29" s="1"/>
  <c r="BM62" i="29" s="1"/>
  <c r="BN58" i="29" s="1"/>
  <c r="BN62" i="29" s="1"/>
  <c r="BO58" i="29" s="1"/>
  <c r="BO62" i="29" s="1"/>
  <c r="BP58" i="29" s="1"/>
  <c r="BP62" i="29" s="1"/>
  <c r="BQ58" i="29" s="1"/>
  <c r="BQ62" i="29" s="1"/>
  <c r="BR58" i="29" s="1"/>
  <c r="BR62" i="29" s="1"/>
  <c r="BS58" i="29" s="1"/>
  <c r="BS62" i="29" s="1"/>
  <c r="BT58" i="29" s="1"/>
  <c r="BT62" i="29" s="1"/>
  <c r="BU58" i="29" s="1"/>
  <c r="BU62" i="29" s="1"/>
  <c r="BV58" i="29" s="1"/>
  <c r="BV62" i="29" s="1"/>
  <c r="BW58" i="29" s="1"/>
  <c r="BW62" i="29" s="1"/>
  <c r="BX58" i="29" s="1"/>
  <c r="BX62" i="29" s="1"/>
  <c r="BY58" i="29" s="1"/>
  <c r="BY62" i="29" s="1"/>
  <c r="BZ58" i="29" s="1"/>
  <c r="BZ62" i="29" s="1"/>
  <c r="CA58" i="29" s="1"/>
  <c r="CA62" i="29" s="1"/>
  <c r="CB58" i="29" s="1"/>
  <c r="CB62" i="29" s="1"/>
  <c r="CC58" i="29" s="1"/>
  <c r="CC62" i="29" s="1"/>
  <c r="CD58" i="29" s="1"/>
  <c r="CD62" i="29" s="1"/>
  <c r="CE58" i="29" s="1"/>
  <c r="CE62" i="29" s="1"/>
  <c r="CF58" i="29" s="1"/>
  <c r="CF62" i="29" s="1"/>
  <c r="CG58" i="29" s="1"/>
  <c r="CG62" i="29" s="1"/>
  <c r="CH58" i="29" s="1"/>
  <c r="CH62" i="29" s="1"/>
  <c r="CI58" i="29" s="1"/>
  <c r="CI62" i="29" s="1"/>
  <c r="CJ58" i="29" s="1"/>
  <c r="CJ62" i="29" s="1"/>
  <c r="CK58" i="29" s="1"/>
  <c r="CK62" i="29" s="1"/>
  <c r="CL58" i="29" s="1"/>
  <c r="CL62" i="29" s="1"/>
  <c r="CM58" i="29" s="1"/>
  <c r="CM62" i="29" s="1"/>
  <c r="CN58" i="29" s="1"/>
  <c r="CN62" i="29" s="1"/>
  <c r="CO58" i="29" s="1"/>
  <c r="CO62" i="29" s="1"/>
  <c r="CP58" i="29" s="1"/>
  <c r="CP62" i="29" s="1"/>
  <c r="CQ58" i="29" s="1"/>
  <c r="CQ62" i="29" s="1"/>
  <c r="CR58" i="29" s="1"/>
  <c r="CR62" i="29" s="1"/>
  <c r="CS58" i="29" s="1"/>
  <c r="CS62" i="29" s="1"/>
  <c r="CT58" i="29" s="1"/>
  <c r="CT62" i="29" s="1"/>
  <c r="CU58" i="29" s="1"/>
  <c r="CU62" i="29" s="1"/>
  <c r="CV58" i="29" s="1"/>
  <c r="CV62" i="29" s="1"/>
  <c r="CW58" i="29" s="1"/>
  <c r="CW62" i="29" s="1"/>
  <c r="CX58" i="29" s="1"/>
  <c r="CX62" i="29" s="1"/>
  <c r="CY58" i="29" s="1"/>
  <c r="CY62" i="29" s="1"/>
  <c r="CZ58" i="29" s="1"/>
  <c r="CZ62" i="29" s="1"/>
  <c r="DA58" i="29" s="1"/>
  <c r="DA62" i="29" s="1"/>
  <c r="DB58" i="29" s="1"/>
  <c r="DB62" i="29" s="1"/>
  <c r="DC58" i="29" s="1"/>
  <c r="DC62" i="29" s="1"/>
  <c r="DD58" i="29" s="1"/>
  <c r="DD62" i="29" s="1"/>
  <c r="DE58" i="29" s="1"/>
  <c r="DE62" i="29" s="1"/>
  <c r="DF58" i="29" s="1"/>
  <c r="DF62" i="29" s="1"/>
  <c r="DG58" i="29" s="1"/>
  <c r="DG62" i="29" s="1"/>
  <c r="DH58" i="29" s="1"/>
  <c r="DH62" i="29" s="1"/>
  <c r="DI58" i="29" s="1"/>
  <c r="DI62" i="29" s="1"/>
  <c r="DJ58" i="29" s="1"/>
  <c r="DJ62" i="29" s="1"/>
  <c r="DK58" i="29" s="1"/>
  <c r="DK62" i="29" s="1"/>
  <c r="DL58" i="29" s="1"/>
  <c r="DL62" i="29" s="1"/>
  <c r="DM58" i="29" s="1"/>
  <c r="DM62" i="29" s="1"/>
  <c r="DN58" i="29" s="1"/>
  <c r="DN62" i="29" s="1"/>
  <c r="DO58" i="29" s="1"/>
  <c r="DO62" i="29" s="1"/>
  <c r="DP58" i="29" s="1"/>
  <c r="DP62" i="29" s="1"/>
  <c r="DQ58" i="29" s="1"/>
  <c r="DQ62" i="29" s="1"/>
  <c r="DR58" i="29" s="1"/>
  <c r="DR62" i="29" s="1"/>
  <c r="DS58" i="29" s="1"/>
  <c r="DS62" i="29" s="1"/>
  <c r="DT58" i="29" s="1"/>
  <c r="DT62" i="29" s="1"/>
  <c r="DU58" i="29" s="1"/>
  <c r="DU62" i="29" s="1"/>
  <c r="BI146" i="25"/>
  <c r="BI117" i="25"/>
  <c r="BI118" i="25" s="1"/>
  <c r="BL117" i="25"/>
  <c r="BL118" i="25" s="1"/>
  <c r="BL146" i="25"/>
  <c r="BN64" i="29"/>
  <c r="BP66" i="29" s="1"/>
  <c r="BM114" i="25"/>
  <c r="BM53" i="6"/>
  <c r="BM55" i="6" s="1"/>
  <c r="BM127" i="12" s="1"/>
  <c r="BM129" i="12" s="1"/>
  <c r="BM131" i="12" s="1"/>
  <c r="BM135" i="12" s="1"/>
  <c r="BI15" i="26" l="1"/>
  <c r="BI17" i="26" s="1"/>
  <c r="BI18" i="26" s="1"/>
  <c r="BI19" i="26" s="1"/>
  <c r="BI149" i="25"/>
  <c r="BI150" i="25" s="1"/>
  <c r="BK114" i="25"/>
  <c r="BK53" i="6"/>
  <c r="BK55" i="6" s="1"/>
  <c r="BK127" i="12" s="1"/>
  <c r="BK129" i="12" s="1"/>
  <c r="BK131" i="12" s="1"/>
  <c r="BK135" i="12" s="1"/>
  <c r="BL66" i="29"/>
  <c r="R47" i="32" s="1"/>
  <c r="BJ146" i="25"/>
  <c r="BJ117" i="25"/>
  <c r="BJ118" i="25" s="1"/>
  <c r="BM146" i="25"/>
  <c r="BM117" i="25"/>
  <c r="BM118" i="25" s="1"/>
  <c r="BN114" i="25"/>
  <c r="BN53" i="6"/>
  <c r="BN55" i="6" s="1"/>
  <c r="BL15" i="26"/>
  <c r="BL17" i="26" s="1"/>
  <c r="BL18" i="26" s="1"/>
  <c r="BL149" i="25"/>
  <c r="BL150" i="25" s="1"/>
  <c r="S47" i="32" l="1"/>
  <c r="R49" i="32"/>
  <c r="R50" i="32"/>
  <c r="BJ149" i="25"/>
  <c r="BJ150" i="25" s="1"/>
  <c r="BJ15" i="26"/>
  <c r="BJ17" i="26" s="1"/>
  <c r="BJ18" i="26" s="1"/>
  <c r="BJ19" i="26" s="1"/>
  <c r="BK146" i="25"/>
  <c r="BK117" i="25"/>
  <c r="BK118" i="25" s="1"/>
  <c r="BN117" i="25"/>
  <c r="BN146" i="25"/>
  <c r="D114" i="25"/>
  <c r="BM15" i="26"/>
  <c r="BM17" i="26" s="1"/>
  <c r="BM18" i="26" s="1"/>
  <c r="BM149" i="25"/>
  <c r="BM150" i="25" s="1"/>
  <c r="BN127" i="12"/>
  <c r="D55" i="6"/>
  <c r="S49" i="32" l="1"/>
  <c r="S50" i="32"/>
  <c r="BK15" i="26"/>
  <c r="BK17" i="26" s="1"/>
  <c r="BK18" i="26" s="1"/>
  <c r="BK19" i="26" s="1"/>
  <c r="BL19" i="26" s="1"/>
  <c r="BM19" i="26" s="1"/>
  <c r="BK149" i="25"/>
  <c r="BK150" i="25" s="1"/>
  <c r="BN15" i="26"/>
  <c r="BN149" i="25"/>
  <c r="D146" i="25"/>
  <c r="BN129" i="12"/>
  <c r="BN131" i="12" s="1"/>
  <c r="D127" i="12"/>
  <c r="K23" i="15" s="1"/>
  <c r="K37" i="15" s="1"/>
  <c r="BN118" i="25"/>
  <c r="D118" i="25" s="1"/>
  <c r="D117" i="25"/>
  <c r="BN135" i="12" l="1"/>
  <c r="D135" i="12" s="1"/>
  <c r="K39" i="15" s="1"/>
  <c r="D131" i="12"/>
  <c r="BN150" i="25"/>
  <c r="D149" i="25"/>
  <c r="BN17" i="26"/>
  <c r="BN18" i="26" s="1"/>
  <c r="BN19" i="26" s="1"/>
  <c r="BO19" i="26" s="1"/>
  <c r="BP19" i="26" s="1"/>
  <c r="BQ19" i="26" s="1"/>
  <c r="BR19" i="26" s="1"/>
  <c r="BS19" i="26" s="1"/>
  <c r="BT19" i="26" s="1"/>
  <c r="BU19" i="26" s="1"/>
  <c r="BV19" i="26" s="1"/>
  <c r="BW19" i="26" s="1"/>
  <c r="BX19" i="26" s="1"/>
  <c r="BY19" i="26" s="1"/>
  <c r="BZ19" i="26" s="1"/>
  <c r="CA19" i="26" s="1"/>
  <c r="CB19" i="26" s="1"/>
  <c r="CC19" i="26" s="1"/>
  <c r="CD19" i="26" s="1"/>
  <c r="CE19" i="26" s="1"/>
  <c r="CF19" i="26" s="1"/>
  <c r="CG19" i="26" s="1"/>
  <c r="CH19" i="26" s="1"/>
  <c r="CI19" i="26" s="1"/>
  <c r="CJ19" i="26" s="1"/>
  <c r="CK19" i="26" s="1"/>
  <c r="CL19" i="26" s="1"/>
  <c r="CM19" i="26" s="1"/>
  <c r="CN19" i="26" s="1"/>
  <c r="CO19" i="26" s="1"/>
  <c r="CP19" i="26" s="1"/>
  <c r="CQ19" i="26" s="1"/>
  <c r="CR19" i="26" s="1"/>
  <c r="CS19" i="26" s="1"/>
  <c r="CT19" i="26" s="1"/>
  <c r="CU19" i="26" s="1"/>
  <c r="CV19" i="26" s="1"/>
  <c r="CW19" i="26" s="1"/>
  <c r="CX19" i="26" s="1"/>
  <c r="CY19" i="26" s="1"/>
  <c r="CZ19" i="26" s="1"/>
  <c r="DA19" i="26" s="1"/>
  <c r="DB19" i="26" s="1"/>
  <c r="DC19" i="26" s="1"/>
  <c r="DD19" i="26" s="1"/>
  <c r="DE19" i="26" s="1"/>
  <c r="DF19" i="26" s="1"/>
  <c r="DG19" i="26" s="1"/>
  <c r="DH19" i="26" s="1"/>
  <c r="DI19" i="26" s="1"/>
  <c r="DJ19" i="26" s="1"/>
  <c r="DK19" i="26" s="1"/>
  <c r="DL19" i="26" s="1"/>
  <c r="DM19" i="26" s="1"/>
  <c r="DN19" i="26" s="1"/>
  <c r="DO19" i="26" s="1"/>
  <c r="DP19" i="26" s="1"/>
  <c r="DQ19" i="26" s="1"/>
  <c r="DR19" i="26" s="1"/>
  <c r="DS19" i="26" s="1"/>
  <c r="DT19" i="26" s="1"/>
  <c r="DU19" i="26" s="1"/>
  <c r="D15" i="26"/>
  <c r="C151" i="25" l="1"/>
  <c r="E7" i="31" s="1"/>
  <c r="D150" i="25"/>
  <c r="C152" i="25"/>
  <c r="F115" i="10"/>
  <c r="F138" i="10" s="1"/>
  <c r="G115" i="10"/>
  <c r="G138" i="10" s="1"/>
  <c r="D142" i="10" l="1"/>
  <c r="D170" i="10" l="1"/>
  <c r="D173" i="10" s="1"/>
  <c r="F142" i="10"/>
  <c r="N142" i="10"/>
  <c r="AC142" i="10"/>
  <c r="O142" i="10"/>
  <c r="U142" i="10"/>
  <c r="Q142" i="10"/>
  <c r="S142" i="10"/>
  <c r="V142" i="10"/>
  <c r="Z142" i="10"/>
  <c r="W142" i="10"/>
  <c r="J142" i="10"/>
  <c r="G142" i="10"/>
  <c r="I142" i="10"/>
  <c r="K142" i="10"/>
  <c r="AA142" i="10"/>
  <c r="R142" i="10"/>
  <c r="P142" i="10"/>
  <c r="H142" i="10"/>
  <c r="M142" i="10"/>
  <c r="T142" i="10"/>
  <c r="X142" i="10"/>
  <c r="Y142" i="10"/>
  <c r="AI142" i="10"/>
  <c r="AN142" i="10"/>
  <c r="AJ142" i="10"/>
  <c r="AG142" i="10"/>
  <c r="AP142" i="10"/>
  <c r="AD142" i="10"/>
  <c r="AF142" i="10"/>
  <c r="AH142" i="10"/>
  <c r="AE142" i="10"/>
  <c r="AM142" i="10"/>
  <c r="L142" i="10"/>
  <c r="AB142" i="10"/>
  <c r="AK142" i="10"/>
  <c r="AU142" i="10"/>
  <c r="AO142" i="10"/>
  <c r="AT142" i="10"/>
  <c r="BF142" i="10"/>
  <c r="BI142" i="10"/>
  <c r="AQ142" i="10"/>
  <c r="BA142" i="10"/>
  <c r="AS142" i="10"/>
  <c r="AY142" i="10"/>
  <c r="AW142" i="10"/>
  <c r="BE142" i="10"/>
  <c r="BD142" i="10"/>
  <c r="BM142" i="10"/>
  <c r="AV142" i="10"/>
  <c r="BH142" i="10"/>
  <c r="BX142" i="10"/>
  <c r="AL142" i="10"/>
  <c r="AR142" i="10"/>
  <c r="AZ142" i="10"/>
  <c r="AX142" i="10"/>
  <c r="BB142" i="10"/>
  <c r="BC142" i="10"/>
  <c r="BN142" i="10"/>
  <c r="CN142" i="10"/>
  <c r="BJ142" i="10"/>
  <c r="CA142" i="10"/>
  <c r="CI142" i="10"/>
  <c r="CM142" i="10"/>
  <c r="CT142" i="10"/>
  <c r="CU142" i="10"/>
  <c r="BL142" i="10"/>
  <c r="BO142" i="10"/>
  <c r="BQ142" i="10"/>
  <c r="BW142" i="10"/>
  <c r="BU142" i="10"/>
  <c r="BZ142" i="10"/>
  <c r="CC142" i="10"/>
  <c r="BS142" i="10"/>
  <c r="CD142" i="10"/>
  <c r="BG142" i="10"/>
  <c r="BY142" i="10"/>
  <c r="BK142" i="10"/>
  <c r="CE142" i="10"/>
  <c r="CH142" i="10"/>
  <c r="CK142" i="10"/>
  <c r="CL142" i="10"/>
  <c r="CO142" i="10"/>
  <c r="BP142" i="10"/>
  <c r="BR142" i="10"/>
  <c r="BT142" i="10"/>
  <c r="BV142" i="10"/>
  <c r="CB142" i="10"/>
  <c r="CG142" i="10"/>
  <c r="CF142" i="10"/>
  <c r="CX142" i="10"/>
  <c r="DD142" i="10"/>
  <c r="DG142" i="10"/>
  <c r="DN142" i="10"/>
  <c r="CR142" i="10"/>
  <c r="DB142" i="10"/>
  <c r="DC142" i="10"/>
  <c r="DL142" i="10"/>
  <c r="DM142" i="10"/>
  <c r="CQ142" i="10"/>
  <c r="DE142" i="10"/>
  <c r="DI142" i="10"/>
  <c r="CV142" i="10"/>
  <c r="CY142" i="10"/>
  <c r="CJ142" i="10"/>
  <c r="CP142" i="10"/>
  <c r="CZ142" i="10"/>
  <c r="DO142" i="10"/>
  <c r="DQ142" i="10"/>
  <c r="CW142" i="10"/>
  <c r="DA142" i="10"/>
  <c r="DH142" i="10"/>
  <c r="DF142" i="10"/>
  <c r="DP142" i="10"/>
  <c r="CS142" i="10"/>
  <c r="DK142" i="10"/>
  <c r="DR142" i="10"/>
  <c r="DJ142" i="10"/>
  <c r="E142" i="10"/>
  <c r="DS142" i="10"/>
  <c r="DU142" i="10"/>
  <c r="DT142" i="10"/>
  <c r="DH170" i="10" l="1"/>
  <c r="DH173" i="10" s="1"/>
  <c r="DH146" i="10"/>
  <c r="DH179" i="10" s="1"/>
  <c r="CH170" i="10"/>
  <c r="CH173" i="10" s="1"/>
  <c r="CH146" i="10"/>
  <c r="CH179" i="10" s="1"/>
  <c r="BD170" i="10"/>
  <c r="BD173" i="10" s="1"/>
  <c r="BD146" i="10"/>
  <c r="BD179" i="10" s="1"/>
  <c r="E170" i="10"/>
  <c r="E173" i="10" s="1"/>
  <c r="E146" i="10"/>
  <c r="DA170" i="10"/>
  <c r="DA173" i="10" s="1"/>
  <c r="DA146" i="10"/>
  <c r="DA179" i="10" s="1"/>
  <c r="CV170" i="10"/>
  <c r="CV173" i="10" s="1"/>
  <c r="CV146" i="10"/>
  <c r="CV179" i="10" s="1"/>
  <c r="CR170" i="10"/>
  <c r="CR173" i="10" s="1"/>
  <c r="CR146" i="10"/>
  <c r="CR179" i="10" s="1"/>
  <c r="BV170" i="10"/>
  <c r="BV173" i="10" s="1"/>
  <c r="BV146" i="10"/>
  <c r="BV179" i="10" s="1"/>
  <c r="CE170" i="10"/>
  <c r="CE173" i="10" s="1"/>
  <c r="CE146" i="10"/>
  <c r="CE179" i="10" s="1"/>
  <c r="BU170" i="10"/>
  <c r="BU173" i="10" s="1"/>
  <c r="BU146" i="10"/>
  <c r="BU179" i="10" s="1"/>
  <c r="CI170" i="10"/>
  <c r="CI173" i="10" s="1"/>
  <c r="CI146" i="10"/>
  <c r="CI179" i="10" s="1"/>
  <c r="AZ170" i="10"/>
  <c r="AZ173" i="10" s="1"/>
  <c r="AZ146" i="10"/>
  <c r="AZ179" i="10" s="1"/>
  <c r="BE170" i="10"/>
  <c r="BE173" i="10" s="1"/>
  <c r="BE146" i="10"/>
  <c r="BE179" i="10" s="1"/>
  <c r="AT170" i="10"/>
  <c r="AT173" i="10" s="1"/>
  <c r="AT146" i="10"/>
  <c r="AT179" i="10" s="1"/>
  <c r="AH170" i="10"/>
  <c r="AH173" i="10" s="1"/>
  <c r="AH146" i="10"/>
  <c r="AH179" i="10" s="1"/>
  <c r="Y170" i="10"/>
  <c r="Y173" i="10" s="1"/>
  <c r="Y146" i="10"/>
  <c r="Y179" i="10" s="1"/>
  <c r="K170" i="10"/>
  <c r="K173" i="10" s="1"/>
  <c r="K146" i="10"/>
  <c r="K179" i="10" s="1"/>
  <c r="Q170" i="10"/>
  <c r="Q173" i="10" s="1"/>
  <c r="Q146" i="10"/>
  <c r="Q179" i="10" s="1"/>
  <c r="CY170" i="10"/>
  <c r="CY173" i="10" s="1"/>
  <c r="CY146" i="10"/>
  <c r="CY179" i="10" s="1"/>
  <c r="BZ170" i="10"/>
  <c r="BZ173" i="10" s="1"/>
  <c r="BZ146" i="10"/>
  <c r="BZ179" i="10" s="1"/>
  <c r="AX170" i="10"/>
  <c r="AX173" i="10" s="1"/>
  <c r="AX146" i="10"/>
  <c r="AX179" i="10" s="1"/>
  <c r="DJ170" i="10"/>
  <c r="DJ173" i="10" s="1"/>
  <c r="DJ146" i="10"/>
  <c r="DJ179" i="10" s="1"/>
  <c r="CW170" i="10"/>
  <c r="CW173" i="10" s="1"/>
  <c r="CW146" i="10"/>
  <c r="CW179" i="10" s="1"/>
  <c r="DI170" i="10"/>
  <c r="DI173" i="10" s="1"/>
  <c r="DI146" i="10"/>
  <c r="DI179" i="10" s="1"/>
  <c r="DN170" i="10"/>
  <c r="DN173" i="10" s="1"/>
  <c r="DN146" i="10"/>
  <c r="DN179" i="10" s="1"/>
  <c r="BT170" i="10"/>
  <c r="BT173" i="10" s="1"/>
  <c r="BT146" i="10"/>
  <c r="BT179" i="10" s="1"/>
  <c r="BK170" i="10"/>
  <c r="BK173" i="10" s="1"/>
  <c r="BK146" i="10"/>
  <c r="BK179" i="10" s="1"/>
  <c r="BW170" i="10"/>
  <c r="BW173" i="10" s="1"/>
  <c r="BW146" i="10"/>
  <c r="BW179" i="10" s="1"/>
  <c r="CA170" i="10"/>
  <c r="CA173" i="10" s="1"/>
  <c r="CA146" i="10"/>
  <c r="CA179" i="10" s="1"/>
  <c r="AR170" i="10"/>
  <c r="AR173" i="10" s="1"/>
  <c r="AR146" i="10"/>
  <c r="AR179" i="10" s="1"/>
  <c r="AW170" i="10"/>
  <c r="AW173" i="10" s="1"/>
  <c r="AW146" i="10"/>
  <c r="AW179" i="10" s="1"/>
  <c r="AO170" i="10"/>
  <c r="AO173" i="10" s="1"/>
  <c r="AO146" i="10"/>
  <c r="AO179" i="10" s="1"/>
  <c r="AF170" i="10"/>
  <c r="AF173" i="10" s="1"/>
  <c r="AF146" i="10"/>
  <c r="AF179" i="10" s="1"/>
  <c r="X170" i="10"/>
  <c r="X173" i="10" s="1"/>
  <c r="X146" i="10"/>
  <c r="X179" i="10" s="1"/>
  <c r="I170" i="10"/>
  <c r="I173" i="10" s="1"/>
  <c r="I146" i="10"/>
  <c r="I179" i="10" s="1"/>
  <c r="U170" i="10"/>
  <c r="U173" i="10" s="1"/>
  <c r="U146" i="10"/>
  <c r="U179" i="10" s="1"/>
  <c r="DB170" i="10"/>
  <c r="DB173" i="10" s="1"/>
  <c r="DB146" i="10"/>
  <c r="DB179" i="10" s="1"/>
  <c r="BF170" i="10"/>
  <c r="BF173" i="10" s="1"/>
  <c r="BF146" i="10"/>
  <c r="BF179" i="10" s="1"/>
  <c r="DR170" i="10"/>
  <c r="DR173" i="10" s="1"/>
  <c r="DR146" i="10"/>
  <c r="DR179" i="10" s="1"/>
  <c r="DQ170" i="10"/>
  <c r="DQ173" i="10" s="1"/>
  <c r="DQ146" i="10"/>
  <c r="DQ179" i="10" s="1"/>
  <c r="DE170" i="10"/>
  <c r="DE173" i="10" s="1"/>
  <c r="DE146" i="10"/>
  <c r="DE179" i="10" s="1"/>
  <c r="DG170" i="10"/>
  <c r="DG173" i="10" s="1"/>
  <c r="DG146" i="10"/>
  <c r="DG179" i="10" s="1"/>
  <c r="BR170" i="10"/>
  <c r="BR173" i="10" s="1"/>
  <c r="BR146" i="10"/>
  <c r="BR179" i="10" s="1"/>
  <c r="BY170" i="10"/>
  <c r="BY173" i="10" s="1"/>
  <c r="BY146" i="10"/>
  <c r="BY179" i="10" s="1"/>
  <c r="BQ170" i="10"/>
  <c r="BQ173" i="10" s="1"/>
  <c r="BQ146" i="10"/>
  <c r="BQ179" i="10" s="1"/>
  <c r="BJ170" i="10"/>
  <c r="BJ173" i="10" s="1"/>
  <c r="BJ146" i="10"/>
  <c r="BJ179" i="10" s="1"/>
  <c r="AL170" i="10"/>
  <c r="AL173" i="10" s="1"/>
  <c r="AL146" i="10"/>
  <c r="AL179" i="10" s="1"/>
  <c r="AY170" i="10"/>
  <c r="AY173" i="10" s="1"/>
  <c r="AY146" i="10"/>
  <c r="AY179" i="10" s="1"/>
  <c r="AU170" i="10"/>
  <c r="AU173" i="10" s="1"/>
  <c r="AU146" i="10"/>
  <c r="AU179" i="10" s="1"/>
  <c r="AD170" i="10"/>
  <c r="AD173" i="10" s="1"/>
  <c r="AD146" i="10"/>
  <c r="AD179" i="10" s="1"/>
  <c r="T170" i="10"/>
  <c r="T173" i="10" s="1"/>
  <c r="T146" i="10"/>
  <c r="T179" i="10" s="1"/>
  <c r="G170" i="10"/>
  <c r="G173" i="10" s="1"/>
  <c r="G146" i="10"/>
  <c r="G179" i="10" s="1"/>
  <c r="O170" i="10"/>
  <c r="O173" i="10" s="1"/>
  <c r="O146" i="10"/>
  <c r="O179" i="10" s="1"/>
  <c r="CN170" i="10"/>
  <c r="CN173" i="10" s="1"/>
  <c r="CN146" i="10"/>
  <c r="CN179" i="10" s="1"/>
  <c r="BX170" i="10"/>
  <c r="BX173" i="10" s="1"/>
  <c r="BX146" i="10"/>
  <c r="BX179" i="10" s="1"/>
  <c r="AS170" i="10"/>
  <c r="AS173" i="10" s="1"/>
  <c r="AS146" i="10"/>
  <c r="AS179" i="10" s="1"/>
  <c r="AK170" i="10"/>
  <c r="AK173" i="10" s="1"/>
  <c r="AK146" i="10"/>
  <c r="AK179" i="10" s="1"/>
  <c r="AP170" i="10"/>
  <c r="AP173" i="10" s="1"/>
  <c r="AP146" i="10"/>
  <c r="AP179" i="10" s="1"/>
  <c r="M170" i="10"/>
  <c r="M173" i="10" s="1"/>
  <c r="M146" i="10"/>
  <c r="M179" i="10" s="1"/>
  <c r="J170" i="10"/>
  <c r="J173" i="10" s="1"/>
  <c r="J146" i="10"/>
  <c r="J179" i="10" s="1"/>
  <c r="AC170" i="10"/>
  <c r="AC173" i="10" s="1"/>
  <c r="AC146" i="10"/>
  <c r="AC179" i="10" s="1"/>
  <c r="BP170" i="10"/>
  <c r="BP173" i="10" s="1"/>
  <c r="BP146" i="10"/>
  <c r="BP179" i="10" s="1"/>
  <c r="BO170" i="10"/>
  <c r="BO173" i="10" s="1"/>
  <c r="BO146" i="10"/>
  <c r="BO179" i="10" s="1"/>
  <c r="CS170" i="10"/>
  <c r="CS173" i="10" s="1"/>
  <c r="CS146" i="10"/>
  <c r="CS179" i="10" s="1"/>
  <c r="CZ170" i="10"/>
  <c r="CZ173" i="10" s="1"/>
  <c r="CZ146" i="10"/>
  <c r="CZ179" i="10" s="1"/>
  <c r="DM170" i="10"/>
  <c r="DM173" i="10" s="1"/>
  <c r="DM146" i="10"/>
  <c r="DM179" i="10" s="1"/>
  <c r="CX170" i="10"/>
  <c r="CX173" i="10" s="1"/>
  <c r="CX146" i="10"/>
  <c r="CX179" i="10" s="1"/>
  <c r="CO170" i="10"/>
  <c r="CO173" i="10" s="1"/>
  <c r="CO146" i="10"/>
  <c r="CO179" i="10" s="1"/>
  <c r="CD170" i="10"/>
  <c r="CD173" i="10" s="1"/>
  <c r="CD146" i="10"/>
  <c r="CD179" i="10" s="1"/>
  <c r="BL170" i="10"/>
  <c r="BL173" i="10" s="1"/>
  <c r="BL146" i="10"/>
  <c r="BL179" i="10" s="1"/>
  <c r="BN170" i="10"/>
  <c r="BN173" i="10" s="1"/>
  <c r="BN146" i="10"/>
  <c r="BN179" i="10" s="1"/>
  <c r="BH170" i="10"/>
  <c r="BH173" i="10" s="1"/>
  <c r="BH146" i="10"/>
  <c r="BH179" i="10" s="1"/>
  <c r="BA170" i="10"/>
  <c r="BA173" i="10" s="1"/>
  <c r="BA146" i="10"/>
  <c r="BA179" i="10" s="1"/>
  <c r="AB170" i="10"/>
  <c r="AB173" i="10" s="1"/>
  <c r="AB146" i="10"/>
  <c r="AB179" i="10" s="1"/>
  <c r="AG170" i="10"/>
  <c r="AG173" i="10" s="1"/>
  <c r="AG146" i="10"/>
  <c r="AG179" i="10" s="1"/>
  <c r="H170" i="10"/>
  <c r="H173" i="10" s="1"/>
  <c r="H146" i="10"/>
  <c r="H179" i="10" s="1"/>
  <c r="W170" i="10"/>
  <c r="W173" i="10" s="1"/>
  <c r="W146" i="10"/>
  <c r="W179" i="10" s="1"/>
  <c r="N170" i="10"/>
  <c r="N173" i="10" s="1"/>
  <c r="N146" i="10"/>
  <c r="N179" i="10" s="1"/>
  <c r="CB170" i="10"/>
  <c r="CB173" i="10" s="1"/>
  <c r="CB146" i="10"/>
  <c r="CB179" i="10" s="1"/>
  <c r="AE170" i="10"/>
  <c r="AE173" i="10" s="1"/>
  <c r="AE146" i="10"/>
  <c r="AE179" i="10" s="1"/>
  <c r="DO170" i="10"/>
  <c r="DO173" i="10" s="1"/>
  <c r="DO146" i="10"/>
  <c r="DO179" i="10" s="1"/>
  <c r="CQ170" i="10"/>
  <c r="CQ173" i="10" s="1"/>
  <c r="CQ146" i="10"/>
  <c r="CQ179" i="10" s="1"/>
  <c r="BG170" i="10"/>
  <c r="BG173" i="10" s="1"/>
  <c r="BG146" i="10"/>
  <c r="BG179" i="10" s="1"/>
  <c r="DT170" i="10"/>
  <c r="DT173" i="10" s="1"/>
  <c r="DT146" i="10"/>
  <c r="DT179" i="10" s="1"/>
  <c r="DP170" i="10"/>
  <c r="DP173" i="10" s="1"/>
  <c r="DP146" i="10"/>
  <c r="DP179" i="10" s="1"/>
  <c r="CP170" i="10"/>
  <c r="CP173" i="10" s="1"/>
  <c r="CP146" i="10"/>
  <c r="CP179" i="10" s="1"/>
  <c r="DL170" i="10"/>
  <c r="DL173" i="10" s="1"/>
  <c r="DL146" i="10"/>
  <c r="DL179" i="10" s="1"/>
  <c r="CF170" i="10"/>
  <c r="CF173" i="10" s="1"/>
  <c r="CF146" i="10"/>
  <c r="CF179" i="10" s="1"/>
  <c r="CL170" i="10"/>
  <c r="CL173" i="10" s="1"/>
  <c r="CL146" i="10"/>
  <c r="CL179" i="10" s="1"/>
  <c r="BS170" i="10"/>
  <c r="BS173" i="10" s="1"/>
  <c r="BS146" i="10"/>
  <c r="BS179" i="10" s="1"/>
  <c r="CU170" i="10"/>
  <c r="CU173" i="10" s="1"/>
  <c r="CU146" i="10"/>
  <c r="CU179" i="10" s="1"/>
  <c r="BC170" i="10"/>
  <c r="BC173" i="10" s="1"/>
  <c r="BC146" i="10"/>
  <c r="BC179" i="10" s="1"/>
  <c r="AV170" i="10"/>
  <c r="AV173" i="10" s="1"/>
  <c r="AV146" i="10"/>
  <c r="AV179" i="10" s="1"/>
  <c r="AQ170" i="10"/>
  <c r="AQ173" i="10" s="1"/>
  <c r="AQ146" i="10"/>
  <c r="AQ179" i="10" s="1"/>
  <c r="L170" i="10"/>
  <c r="L173" i="10" s="1"/>
  <c r="L146" i="10"/>
  <c r="L179" i="10" s="1"/>
  <c r="AJ170" i="10"/>
  <c r="AJ173" i="10" s="1"/>
  <c r="AJ146" i="10"/>
  <c r="AJ179" i="10" s="1"/>
  <c r="P170" i="10"/>
  <c r="P173" i="10" s="1"/>
  <c r="P146" i="10"/>
  <c r="P179" i="10" s="1"/>
  <c r="Z170" i="10"/>
  <c r="Z173" i="10" s="1"/>
  <c r="Z146" i="10"/>
  <c r="Z179" i="10" s="1"/>
  <c r="F170" i="10"/>
  <c r="F173" i="10" s="1"/>
  <c r="F146" i="10"/>
  <c r="F179" i="10" s="1"/>
  <c r="DS170" i="10"/>
  <c r="DS173" i="10" s="1"/>
  <c r="DS146" i="10"/>
  <c r="DS179" i="10" s="1"/>
  <c r="CM170" i="10"/>
  <c r="CM173" i="10" s="1"/>
  <c r="CM146" i="10"/>
  <c r="CM179" i="10" s="1"/>
  <c r="DK170" i="10"/>
  <c r="DK173" i="10" s="1"/>
  <c r="DK146" i="10"/>
  <c r="DK179" i="10" s="1"/>
  <c r="DD170" i="10"/>
  <c r="DD173" i="10" s="1"/>
  <c r="DD146" i="10"/>
  <c r="DD179" i="10" s="1"/>
  <c r="DU170" i="10"/>
  <c r="DU173" i="10" s="1"/>
  <c r="DU146" i="10"/>
  <c r="DU179" i="10" s="1"/>
  <c r="DF170" i="10"/>
  <c r="DF173" i="10" s="1"/>
  <c r="DF146" i="10"/>
  <c r="DF179" i="10" s="1"/>
  <c r="CJ170" i="10"/>
  <c r="CJ173" i="10" s="1"/>
  <c r="CJ146" i="10"/>
  <c r="CJ179" i="10" s="1"/>
  <c r="DC170" i="10"/>
  <c r="DC173" i="10" s="1"/>
  <c r="DC146" i="10"/>
  <c r="DC179" i="10" s="1"/>
  <c r="CG170" i="10"/>
  <c r="CG173" i="10" s="1"/>
  <c r="CG146" i="10"/>
  <c r="CG179" i="10" s="1"/>
  <c r="CK170" i="10"/>
  <c r="CK173" i="10" s="1"/>
  <c r="CK146" i="10"/>
  <c r="CK179" i="10" s="1"/>
  <c r="CC170" i="10"/>
  <c r="CC173" i="10" s="1"/>
  <c r="CC146" i="10"/>
  <c r="CC179" i="10" s="1"/>
  <c r="CT170" i="10"/>
  <c r="CT173" i="10" s="1"/>
  <c r="CT146" i="10"/>
  <c r="CT179" i="10" s="1"/>
  <c r="BB170" i="10"/>
  <c r="BB173" i="10" s="1"/>
  <c r="BB146" i="10"/>
  <c r="BB179" i="10" s="1"/>
  <c r="BM170" i="10"/>
  <c r="BM173" i="10" s="1"/>
  <c r="BM146" i="10"/>
  <c r="BM179" i="10" s="1"/>
  <c r="BI170" i="10"/>
  <c r="BI173" i="10" s="1"/>
  <c r="BI146" i="10"/>
  <c r="BI179" i="10" s="1"/>
  <c r="AM170" i="10"/>
  <c r="AM173" i="10" s="1"/>
  <c r="AM146" i="10"/>
  <c r="AM179" i="10" s="1"/>
  <c r="AN170" i="10"/>
  <c r="AN173" i="10" s="1"/>
  <c r="AN146" i="10"/>
  <c r="AN179" i="10" s="1"/>
  <c r="R170" i="10"/>
  <c r="R173" i="10" s="1"/>
  <c r="R146" i="10"/>
  <c r="R179" i="10" s="1"/>
  <c r="V170" i="10"/>
  <c r="V173" i="10" s="1"/>
  <c r="V146" i="10"/>
  <c r="V179" i="10" s="1"/>
  <c r="C142" i="10"/>
  <c r="AI170" i="10"/>
  <c r="AI173" i="10" s="1"/>
  <c r="AI146" i="10"/>
  <c r="AI179" i="10" s="1"/>
  <c r="AA170" i="10"/>
  <c r="AA173" i="10" s="1"/>
  <c r="AA146" i="10"/>
  <c r="AA179" i="10" s="1"/>
  <c r="S170" i="10"/>
  <c r="S173" i="10" s="1"/>
  <c r="S146" i="10"/>
  <c r="S179" i="10" s="1"/>
  <c r="S183" i="10" l="1"/>
  <c r="S7" i="8" s="1"/>
  <c r="S10" i="8" s="1"/>
  <c r="S35" i="11"/>
  <c r="S39" i="11" s="1"/>
  <c r="S16" i="12"/>
  <c r="R183" i="10"/>
  <c r="R7" i="8" s="1"/>
  <c r="R10" i="8" s="1"/>
  <c r="R35" i="11"/>
  <c r="R39" i="11" s="1"/>
  <c r="R16" i="12"/>
  <c r="CK183" i="10"/>
  <c r="CK7" i="8" s="1"/>
  <c r="CK10" i="8" s="1"/>
  <c r="CK16" i="12"/>
  <c r="CK35" i="11"/>
  <c r="CK39" i="11" s="1"/>
  <c r="DF183" i="10"/>
  <c r="DF7" i="8" s="1"/>
  <c r="DF10" i="8" s="1"/>
  <c r="DF35" i="11"/>
  <c r="DF39" i="11" s="1"/>
  <c r="DF16" i="12"/>
  <c r="CM183" i="10"/>
  <c r="CM7" i="8" s="1"/>
  <c r="CM10" i="8" s="1"/>
  <c r="CM35" i="11"/>
  <c r="CM39" i="11" s="1"/>
  <c r="CM16" i="12"/>
  <c r="P183" i="10"/>
  <c r="P7" i="8" s="1"/>
  <c r="P10" i="8" s="1"/>
  <c r="P16" i="12"/>
  <c r="P35" i="11"/>
  <c r="P39" i="11" s="1"/>
  <c r="AV183" i="10"/>
  <c r="AV7" i="8" s="1"/>
  <c r="AV10" i="8" s="1"/>
  <c r="AV35" i="11"/>
  <c r="AV39" i="11" s="1"/>
  <c r="AV16" i="12"/>
  <c r="DP183" i="10"/>
  <c r="DP7" i="8" s="1"/>
  <c r="DP10" i="8" s="1"/>
  <c r="DP35" i="11"/>
  <c r="DP39" i="11" s="1"/>
  <c r="DP16" i="12"/>
  <c r="BA183" i="10"/>
  <c r="BA7" i="8" s="1"/>
  <c r="BA10" i="8" s="1"/>
  <c r="BA35" i="11"/>
  <c r="BA39" i="11" s="1"/>
  <c r="BA16" i="12"/>
  <c r="AN183" i="10"/>
  <c r="AN7" i="8" s="1"/>
  <c r="AN10" i="8" s="1"/>
  <c r="AN35" i="11"/>
  <c r="AN39" i="11" s="1"/>
  <c r="AN16" i="12"/>
  <c r="BB183" i="10"/>
  <c r="BB7" i="8" s="1"/>
  <c r="BB10" i="8" s="1"/>
  <c r="BB35" i="11"/>
  <c r="BB39" i="11" s="1"/>
  <c r="BB16" i="12"/>
  <c r="CG183" i="10"/>
  <c r="CG7" i="8" s="1"/>
  <c r="CG10" i="8" s="1"/>
  <c r="CG35" i="11"/>
  <c r="CG39" i="11" s="1"/>
  <c r="CG16" i="12"/>
  <c r="DU183" i="10"/>
  <c r="DU7" i="8" s="1"/>
  <c r="DU10" i="8" s="1"/>
  <c r="DU35" i="11"/>
  <c r="DU39" i="11" s="1"/>
  <c r="DU16" i="12"/>
  <c r="DS183" i="10"/>
  <c r="DS7" i="8" s="1"/>
  <c r="DS10" i="8" s="1"/>
  <c r="DS35" i="11"/>
  <c r="DS39" i="11" s="1"/>
  <c r="DS16" i="12"/>
  <c r="AJ183" i="10"/>
  <c r="AJ7" i="8" s="1"/>
  <c r="AJ10" i="8" s="1"/>
  <c r="AJ35" i="11"/>
  <c r="AJ39" i="11" s="1"/>
  <c r="AJ16" i="12"/>
  <c r="BC183" i="10"/>
  <c r="BC7" i="8" s="1"/>
  <c r="BC10" i="8" s="1"/>
  <c r="BC16" i="12"/>
  <c r="BC35" i="11"/>
  <c r="BC39" i="11" s="1"/>
  <c r="CF183" i="10"/>
  <c r="CF7" i="8" s="1"/>
  <c r="CF10" i="8" s="1"/>
  <c r="CF35" i="11"/>
  <c r="CF39" i="11" s="1"/>
  <c r="CF16" i="12"/>
  <c r="DT183" i="10"/>
  <c r="DT7" i="8" s="1"/>
  <c r="DT10" i="8" s="1"/>
  <c r="DT35" i="11"/>
  <c r="DT39" i="11" s="1"/>
  <c r="DT16" i="12"/>
  <c r="AE183" i="10"/>
  <c r="AE7" i="8" s="1"/>
  <c r="AE10" i="8" s="1"/>
  <c r="AE16" i="12"/>
  <c r="AE35" i="11"/>
  <c r="AE39" i="11" s="1"/>
  <c r="H35" i="11"/>
  <c r="H39" i="11" s="1"/>
  <c r="H16" i="12"/>
  <c r="H183" i="10"/>
  <c r="BH183" i="10"/>
  <c r="BH7" i="8" s="1"/>
  <c r="BH10" i="8" s="1"/>
  <c r="BH35" i="11"/>
  <c r="BH39" i="11" s="1"/>
  <c r="BH16" i="12"/>
  <c r="CO183" i="10"/>
  <c r="CO7" i="8" s="1"/>
  <c r="CO10" i="8" s="1"/>
  <c r="CO16" i="12"/>
  <c r="CO35" i="11"/>
  <c r="CO39" i="11" s="1"/>
  <c r="CS183" i="10"/>
  <c r="CS7" i="8" s="1"/>
  <c r="CS10" i="8" s="1"/>
  <c r="CS35" i="11"/>
  <c r="CS39" i="11" s="1"/>
  <c r="CS16" i="12"/>
  <c r="J183" i="10"/>
  <c r="J7" i="8" s="1"/>
  <c r="J10" i="8" s="1"/>
  <c r="J35" i="11"/>
  <c r="J39" i="11" s="1"/>
  <c r="J16" i="12"/>
  <c r="AS183" i="10"/>
  <c r="AS7" i="8" s="1"/>
  <c r="AS10" i="8" s="1"/>
  <c r="AS35" i="11"/>
  <c r="AS39" i="11" s="1"/>
  <c r="AS16" i="12"/>
  <c r="G35" i="11"/>
  <c r="G39" i="11" s="1"/>
  <c r="G183" i="10"/>
  <c r="G16" i="12"/>
  <c r="AY183" i="10"/>
  <c r="AY7" i="8" s="1"/>
  <c r="AY10" i="8" s="1"/>
  <c r="AY35" i="11"/>
  <c r="AY39" i="11" s="1"/>
  <c r="AY16" i="12"/>
  <c r="BY183" i="10"/>
  <c r="BY7" i="8" s="1"/>
  <c r="BY10" i="8" s="1"/>
  <c r="BY35" i="11"/>
  <c r="BY39" i="11" s="1"/>
  <c r="BY16" i="12"/>
  <c r="DQ183" i="10"/>
  <c r="DQ7" i="8" s="1"/>
  <c r="DQ10" i="8" s="1"/>
  <c r="DQ16" i="12"/>
  <c r="DQ35" i="11"/>
  <c r="DQ39" i="11" s="1"/>
  <c r="U183" i="10"/>
  <c r="U7" i="8" s="1"/>
  <c r="U10" i="8" s="1"/>
  <c r="U35" i="11"/>
  <c r="U39" i="11" s="1"/>
  <c r="U16" i="12"/>
  <c r="AO183" i="10"/>
  <c r="AO7" i="8" s="1"/>
  <c r="AO10" i="8" s="1"/>
  <c r="AO16" i="12"/>
  <c r="AO35" i="11"/>
  <c r="AO39" i="11" s="1"/>
  <c r="BW183" i="10"/>
  <c r="BW7" i="8" s="1"/>
  <c r="BW10" i="8" s="1"/>
  <c r="BW16" i="12"/>
  <c r="BW35" i="11"/>
  <c r="BW39" i="11" s="1"/>
  <c r="DI183" i="10"/>
  <c r="DI7" i="8" s="1"/>
  <c r="DI10" i="8" s="1"/>
  <c r="DI35" i="11"/>
  <c r="DI39" i="11" s="1"/>
  <c r="DI16" i="12"/>
  <c r="BZ183" i="10"/>
  <c r="BZ7" i="8" s="1"/>
  <c r="BZ10" i="8" s="1"/>
  <c r="BZ35" i="11"/>
  <c r="BZ39" i="11" s="1"/>
  <c r="BZ16" i="12"/>
  <c r="Y183" i="10"/>
  <c r="Y7" i="8" s="1"/>
  <c r="Y10" i="8" s="1"/>
  <c r="Y16" i="12"/>
  <c r="Y35" i="11"/>
  <c r="Y39" i="11" s="1"/>
  <c r="AZ183" i="10"/>
  <c r="AZ7" i="8" s="1"/>
  <c r="AZ10" i="8" s="1"/>
  <c r="AZ35" i="11"/>
  <c r="AZ39" i="11" s="1"/>
  <c r="AZ16" i="12"/>
  <c r="BV183" i="10"/>
  <c r="BV7" i="8" s="1"/>
  <c r="BV10" i="8" s="1"/>
  <c r="BV35" i="11"/>
  <c r="BV39" i="11" s="1"/>
  <c r="BV16" i="12"/>
  <c r="D146" i="10"/>
  <c r="E179" i="10"/>
  <c r="AI183" i="10"/>
  <c r="AI7" i="8" s="1"/>
  <c r="AI10" i="8" s="1"/>
  <c r="AI35" i="11"/>
  <c r="AI39" i="11" s="1"/>
  <c r="AI16" i="12"/>
  <c r="CT183" i="10"/>
  <c r="CT7" i="8" s="1"/>
  <c r="CT10" i="8" s="1"/>
  <c r="CT35" i="11"/>
  <c r="CT39" i="11" s="1"/>
  <c r="CT16" i="12"/>
  <c r="DD183" i="10"/>
  <c r="DD7" i="8" s="1"/>
  <c r="DD10" i="8" s="1"/>
  <c r="DD35" i="11"/>
  <c r="DD39" i="11" s="1"/>
  <c r="DD16" i="12"/>
  <c r="F35" i="11"/>
  <c r="F39" i="11" s="1"/>
  <c r="F183" i="10"/>
  <c r="F16" i="12"/>
  <c r="L183" i="10"/>
  <c r="L7" i="8" s="1"/>
  <c r="L10" i="8" s="1"/>
  <c r="L35" i="11"/>
  <c r="L39" i="11" s="1"/>
  <c r="L16" i="12"/>
  <c r="BG183" i="10"/>
  <c r="BG7" i="8" s="1"/>
  <c r="BG10" i="8" s="1"/>
  <c r="BG35" i="11"/>
  <c r="BG39" i="11" s="1"/>
  <c r="BG16" i="12"/>
  <c r="CB183" i="10"/>
  <c r="CB7" i="8" s="1"/>
  <c r="CB10" i="8" s="1"/>
  <c r="CB35" i="11"/>
  <c r="CB39" i="11" s="1"/>
  <c r="CB16" i="12"/>
  <c r="AG183" i="10"/>
  <c r="AG7" i="8" s="1"/>
  <c r="AG10" i="8" s="1"/>
  <c r="AG35" i="11"/>
  <c r="AG39" i="11" s="1"/>
  <c r="AG16" i="12"/>
  <c r="BN183" i="10"/>
  <c r="BN7" i="8" s="1"/>
  <c r="BN10" i="8" s="1"/>
  <c r="BN35" i="11"/>
  <c r="BN39" i="11" s="1"/>
  <c r="BN16" i="12"/>
  <c r="CX183" i="10"/>
  <c r="CX7" i="8" s="1"/>
  <c r="CX10" i="8" s="1"/>
  <c r="CX16" i="12"/>
  <c r="CX35" i="11"/>
  <c r="CX39" i="11" s="1"/>
  <c r="BO183" i="10"/>
  <c r="BO7" i="8" s="1"/>
  <c r="BO10" i="8" s="1"/>
  <c r="BO16" i="12"/>
  <c r="BO35" i="11"/>
  <c r="BO39" i="11" s="1"/>
  <c r="M183" i="10"/>
  <c r="M7" i="8" s="1"/>
  <c r="M10" i="8" s="1"/>
  <c r="M35" i="11"/>
  <c r="M39" i="11" s="1"/>
  <c r="M16" i="12"/>
  <c r="BX183" i="10"/>
  <c r="BX7" i="8" s="1"/>
  <c r="BX10" i="8" s="1"/>
  <c r="BX16" i="12"/>
  <c r="BX35" i="11"/>
  <c r="BX39" i="11" s="1"/>
  <c r="T183" i="10"/>
  <c r="T7" i="8" s="1"/>
  <c r="T10" i="8" s="1"/>
  <c r="T35" i="11"/>
  <c r="T39" i="11" s="1"/>
  <c r="T16" i="12"/>
  <c r="AL183" i="10"/>
  <c r="AL7" i="8" s="1"/>
  <c r="AL10" i="8" s="1"/>
  <c r="AL35" i="11"/>
  <c r="AL39" i="11" s="1"/>
  <c r="AL16" i="12"/>
  <c r="BR183" i="10"/>
  <c r="BR7" i="8" s="1"/>
  <c r="BR10" i="8" s="1"/>
  <c r="BR35" i="11"/>
  <c r="BR39" i="11" s="1"/>
  <c r="BR16" i="12"/>
  <c r="DR183" i="10"/>
  <c r="DR7" i="8" s="1"/>
  <c r="DR10" i="8" s="1"/>
  <c r="DR35" i="11"/>
  <c r="DR39" i="11" s="1"/>
  <c r="DR16" i="12"/>
  <c r="I35" i="11"/>
  <c r="I39" i="11" s="1"/>
  <c r="I183" i="10"/>
  <c r="I16" i="12"/>
  <c r="AW183" i="10"/>
  <c r="AW7" i="8" s="1"/>
  <c r="AW10" i="8" s="1"/>
  <c r="AW35" i="11"/>
  <c r="AW39" i="11" s="1"/>
  <c r="AW16" i="12"/>
  <c r="BK183" i="10"/>
  <c r="BK7" i="8" s="1"/>
  <c r="BK10" i="8" s="1"/>
  <c r="BK35" i="11"/>
  <c r="BK39" i="11" s="1"/>
  <c r="BK16" i="12"/>
  <c r="CW183" i="10"/>
  <c r="CW7" i="8" s="1"/>
  <c r="CW10" i="8" s="1"/>
  <c r="CW35" i="11"/>
  <c r="CW39" i="11" s="1"/>
  <c r="CW16" i="12"/>
  <c r="CY183" i="10"/>
  <c r="CY7" i="8" s="1"/>
  <c r="CY10" i="8" s="1"/>
  <c r="CY35" i="11"/>
  <c r="CY39" i="11" s="1"/>
  <c r="CY16" i="12"/>
  <c r="AH183" i="10"/>
  <c r="AH7" i="8" s="1"/>
  <c r="AH10" i="8" s="1"/>
  <c r="AH35" i="11"/>
  <c r="AH39" i="11" s="1"/>
  <c r="AH16" i="12"/>
  <c r="CI183" i="10"/>
  <c r="CI7" i="8" s="1"/>
  <c r="CI10" i="8" s="1"/>
  <c r="CI35" i="11"/>
  <c r="CI39" i="11" s="1"/>
  <c r="CI16" i="12"/>
  <c r="CR183" i="10"/>
  <c r="CR7" i="8" s="1"/>
  <c r="CR10" i="8" s="1"/>
  <c r="CR35" i="11"/>
  <c r="CR39" i="11" s="1"/>
  <c r="CR16" i="12"/>
  <c r="BD183" i="10"/>
  <c r="BD7" i="8" s="1"/>
  <c r="BD10" i="8" s="1"/>
  <c r="BD16" i="12"/>
  <c r="BD35" i="11"/>
  <c r="BD39" i="11" s="1"/>
  <c r="DC183" i="10"/>
  <c r="DC7" i="8" s="1"/>
  <c r="DC10" i="8" s="1"/>
  <c r="DC35" i="11"/>
  <c r="DC39" i="11" s="1"/>
  <c r="DC16" i="12"/>
  <c r="CU183" i="10"/>
  <c r="CU7" i="8" s="1"/>
  <c r="CU10" i="8" s="1"/>
  <c r="CU16" i="12"/>
  <c r="CU35" i="11"/>
  <c r="CU39" i="11" s="1"/>
  <c r="DL183" i="10"/>
  <c r="DL7" i="8" s="1"/>
  <c r="DL10" i="8" s="1"/>
  <c r="DL35" i="11"/>
  <c r="DL39" i="11" s="1"/>
  <c r="DL16" i="12"/>
  <c r="V183" i="10"/>
  <c r="V7" i="8" s="1"/>
  <c r="V10" i="8" s="1"/>
  <c r="V35" i="11"/>
  <c r="V39" i="11" s="1"/>
  <c r="V16" i="12"/>
  <c r="BI183" i="10"/>
  <c r="BI7" i="8" s="1"/>
  <c r="BI10" i="8" s="1"/>
  <c r="BI35" i="11"/>
  <c r="BI39" i="11" s="1"/>
  <c r="BI16" i="12"/>
  <c r="CC183" i="10"/>
  <c r="CC7" i="8" s="1"/>
  <c r="CC10" i="8" s="1"/>
  <c r="CC35" i="11"/>
  <c r="CC39" i="11" s="1"/>
  <c r="CC16" i="12"/>
  <c r="CJ183" i="10"/>
  <c r="CJ7" i="8" s="1"/>
  <c r="CJ10" i="8" s="1"/>
  <c r="CJ35" i="11"/>
  <c r="CJ39" i="11" s="1"/>
  <c r="CJ16" i="12"/>
  <c r="DK183" i="10"/>
  <c r="DK7" i="8" s="1"/>
  <c r="DK10" i="8" s="1"/>
  <c r="DK35" i="11"/>
  <c r="DK39" i="11" s="1"/>
  <c r="DK16" i="12"/>
  <c r="Z183" i="10"/>
  <c r="Z7" i="8" s="1"/>
  <c r="Z10" i="8" s="1"/>
  <c r="Z35" i="11"/>
  <c r="Z39" i="11" s="1"/>
  <c r="Z16" i="12"/>
  <c r="AQ183" i="10"/>
  <c r="AQ7" i="8" s="1"/>
  <c r="AQ10" i="8" s="1"/>
  <c r="AQ16" i="12"/>
  <c r="AQ35" i="11"/>
  <c r="AQ39" i="11" s="1"/>
  <c r="BS183" i="10"/>
  <c r="BS7" i="8" s="1"/>
  <c r="BS10" i="8" s="1"/>
  <c r="BS35" i="11"/>
  <c r="BS39" i="11" s="1"/>
  <c r="BS16" i="12"/>
  <c r="CP183" i="10"/>
  <c r="CP7" i="8" s="1"/>
  <c r="CP10" i="8" s="1"/>
  <c r="CP16" i="12"/>
  <c r="CP35" i="11"/>
  <c r="CP39" i="11" s="1"/>
  <c r="CQ183" i="10"/>
  <c r="CQ7" i="8" s="1"/>
  <c r="CQ10" i="8" s="1"/>
  <c r="CQ35" i="11"/>
  <c r="CQ39" i="11" s="1"/>
  <c r="CQ16" i="12"/>
  <c r="N183" i="10"/>
  <c r="N7" i="8" s="1"/>
  <c r="N10" i="8" s="1"/>
  <c r="N35" i="11"/>
  <c r="N39" i="11" s="1"/>
  <c r="N16" i="12"/>
  <c r="AB183" i="10"/>
  <c r="AB7" i="8" s="1"/>
  <c r="AB10" i="8" s="1"/>
  <c r="AB35" i="11"/>
  <c r="AB39" i="11" s="1"/>
  <c r="AB16" i="12"/>
  <c r="BL183" i="10"/>
  <c r="BL7" i="8" s="1"/>
  <c r="BL10" i="8" s="1"/>
  <c r="BL35" i="11"/>
  <c r="BL39" i="11" s="1"/>
  <c r="BL16" i="12"/>
  <c r="DM183" i="10"/>
  <c r="DM7" i="8" s="1"/>
  <c r="DM10" i="8" s="1"/>
  <c r="DM35" i="11"/>
  <c r="DM39" i="11" s="1"/>
  <c r="DM16" i="12"/>
  <c r="BP183" i="10"/>
  <c r="BP7" i="8" s="1"/>
  <c r="BP10" i="8" s="1"/>
  <c r="BP35" i="11"/>
  <c r="BP39" i="11" s="1"/>
  <c r="BP16" i="12"/>
  <c r="AP183" i="10"/>
  <c r="AP7" i="8" s="1"/>
  <c r="AP10" i="8" s="1"/>
  <c r="AP35" i="11"/>
  <c r="AP39" i="11" s="1"/>
  <c r="AP16" i="12"/>
  <c r="CN183" i="10"/>
  <c r="CN7" i="8" s="1"/>
  <c r="CN10" i="8" s="1"/>
  <c r="CN35" i="11"/>
  <c r="CN39" i="11" s="1"/>
  <c r="CN16" i="12"/>
  <c r="AD183" i="10"/>
  <c r="AD7" i="8" s="1"/>
  <c r="AD10" i="8" s="1"/>
  <c r="AD35" i="11"/>
  <c r="AD39" i="11" s="1"/>
  <c r="AD16" i="12"/>
  <c r="BJ183" i="10"/>
  <c r="BJ7" i="8" s="1"/>
  <c r="BJ10" i="8" s="1"/>
  <c r="BJ35" i="11"/>
  <c r="BJ39" i="11" s="1"/>
  <c r="BJ16" i="12"/>
  <c r="DG183" i="10"/>
  <c r="DG7" i="8" s="1"/>
  <c r="DG10" i="8" s="1"/>
  <c r="DG35" i="11"/>
  <c r="DG39" i="11" s="1"/>
  <c r="DG16" i="12"/>
  <c r="BF183" i="10"/>
  <c r="BF7" i="8" s="1"/>
  <c r="BF10" i="8" s="1"/>
  <c r="BF35" i="11"/>
  <c r="BF39" i="11" s="1"/>
  <c r="BF16" i="12"/>
  <c r="X183" i="10"/>
  <c r="X7" i="8" s="1"/>
  <c r="X10" i="8" s="1"/>
  <c r="X35" i="11"/>
  <c r="X39" i="11" s="1"/>
  <c r="X16" i="12"/>
  <c r="AR183" i="10"/>
  <c r="AR7" i="8" s="1"/>
  <c r="AR10" i="8" s="1"/>
  <c r="AR35" i="11"/>
  <c r="AR39" i="11" s="1"/>
  <c r="AR16" i="12"/>
  <c r="BT183" i="10"/>
  <c r="BT7" i="8" s="1"/>
  <c r="BT10" i="8" s="1"/>
  <c r="BT35" i="11"/>
  <c r="BT39" i="11" s="1"/>
  <c r="BT16" i="12"/>
  <c r="DJ183" i="10"/>
  <c r="DJ7" i="8" s="1"/>
  <c r="DJ10" i="8" s="1"/>
  <c r="DJ35" i="11"/>
  <c r="DJ39" i="11" s="1"/>
  <c r="DJ16" i="12"/>
  <c r="Q183" i="10"/>
  <c r="Q7" i="8" s="1"/>
  <c r="Q10" i="8" s="1"/>
  <c r="Q16" i="12"/>
  <c r="Q35" i="11"/>
  <c r="Q39" i="11" s="1"/>
  <c r="AT183" i="10"/>
  <c r="AT7" i="8" s="1"/>
  <c r="AT10" i="8" s="1"/>
  <c r="AT35" i="11"/>
  <c r="AT39" i="11" s="1"/>
  <c r="AT16" i="12"/>
  <c r="BU183" i="10"/>
  <c r="BU7" i="8" s="1"/>
  <c r="BU10" i="8" s="1"/>
  <c r="BU35" i="11"/>
  <c r="BU39" i="11" s="1"/>
  <c r="BU16" i="12"/>
  <c r="CV183" i="10"/>
  <c r="CV7" i="8" s="1"/>
  <c r="CV10" i="8" s="1"/>
  <c r="CV35" i="11"/>
  <c r="CV39" i="11" s="1"/>
  <c r="CV16" i="12"/>
  <c r="CH183" i="10"/>
  <c r="CH7" i="8" s="1"/>
  <c r="CH10" i="8" s="1"/>
  <c r="CH16" i="12"/>
  <c r="CH35" i="11"/>
  <c r="CH39" i="11" s="1"/>
  <c r="BM183" i="10"/>
  <c r="BM7" i="8" s="1"/>
  <c r="BM10" i="8" s="1"/>
  <c r="BM16" i="12"/>
  <c r="BM35" i="11"/>
  <c r="BM39" i="11" s="1"/>
  <c r="AC183" i="10"/>
  <c r="AC7" i="8" s="1"/>
  <c r="AC10" i="8" s="1"/>
  <c r="AC35" i="11"/>
  <c r="AC39" i="11" s="1"/>
  <c r="AC16" i="12"/>
  <c r="AK183" i="10"/>
  <c r="AK7" i="8" s="1"/>
  <c r="AK10" i="8" s="1"/>
  <c r="AK16" i="12"/>
  <c r="AK35" i="11"/>
  <c r="AK39" i="11" s="1"/>
  <c r="O183" i="10"/>
  <c r="O7" i="8" s="1"/>
  <c r="O10" i="8" s="1"/>
  <c r="O16" i="12"/>
  <c r="O35" i="11"/>
  <c r="O39" i="11" s="1"/>
  <c r="AU183" i="10"/>
  <c r="AU7" i="8" s="1"/>
  <c r="AU10" i="8" s="1"/>
  <c r="AU35" i="11"/>
  <c r="AU39" i="11" s="1"/>
  <c r="AU16" i="12"/>
  <c r="BQ183" i="10"/>
  <c r="BQ7" i="8" s="1"/>
  <c r="BQ10" i="8" s="1"/>
  <c r="BQ35" i="11"/>
  <c r="BQ39" i="11" s="1"/>
  <c r="BQ16" i="12"/>
  <c r="DE183" i="10"/>
  <c r="DE7" i="8" s="1"/>
  <c r="DE10" i="8" s="1"/>
  <c r="DE35" i="11"/>
  <c r="DE39" i="11" s="1"/>
  <c r="DE16" i="12"/>
  <c r="DB183" i="10"/>
  <c r="DB7" i="8" s="1"/>
  <c r="DB10" i="8" s="1"/>
  <c r="DB16" i="12"/>
  <c r="DB35" i="11"/>
  <c r="DB39" i="11" s="1"/>
  <c r="AF183" i="10"/>
  <c r="AF7" i="8" s="1"/>
  <c r="AF10" i="8" s="1"/>
  <c r="AF35" i="11"/>
  <c r="AF39" i="11" s="1"/>
  <c r="AF16" i="12"/>
  <c r="CA183" i="10"/>
  <c r="CA7" i="8" s="1"/>
  <c r="CA10" i="8" s="1"/>
  <c r="CA35" i="11"/>
  <c r="CA39" i="11" s="1"/>
  <c r="CA16" i="12"/>
  <c r="DN183" i="10"/>
  <c r="DN7" i="8" s="1"/>
  <c r="DN10" i="8" s="1"/>
  <c r="DN35" i="11"/>
  <c r="DN39" i="11" s="1"/>
  <c r="DN16" i="12"/>
  <c r="AX183" i="10"/>
  <c r="AX7" i="8" s="1"/>
  <c r="AX10" i="8" s="1"/>
  <c r="AX35" i="11"/>
  <c r="AX39" i="11" s="1"/>
  <c r="AX16" i="12"/>
  <c r="K183" i="10"/>
  <c r="K7" i="8" s="1"/>
  <c r="K10" i="8" s="1"/>
  <c r="K35" i="11"/>
  <c r="K39" i="11" s="1"/>
  <c r="K16" i="12"/>
  <c r="BE183" i="10"/>
  <c r="BE7" i="8" s="1"/>
  <c r="BE10" i="8" s="1"/>
  <c r="BE35" i="11"/>
  <c r="BE39" i="11" s="1"/>
  <c r="BE16" i="12"/>
  <c r="CE183" i="10"/>
  <c r="CE7" i="8" s="1"/>
  <c r="CE10" i="8" s="1"/>
  <c r="CE16" i="12"/>
  <c r="CE35" i="11"/>
  <c r="CE39" i="11" s="1"/>
  <c r="DA183" i="10"/>
  <c r="DA7" i="8" s="1"/>
  <c r="DA10" i="8" s="1"/>
  <c r="DA16" i="12"/>
  <c r="DA35" i="11"/>
  <c r="DA39" i="11" s="1"/>
  <c r="DH183" i="10"/>
  <c r="DH7" i="8" s="1"/>
  <c r="DH10" i="8" s="1"/>
  <c r="DH16" i="12"/>
  <c r="DH35" i="11"/>
  <c r="DH39" i="11" s="1"/>
  <c r="AM183" i="10"/>
  <c r="AM7" i="8" s="1"/>
  <c r="AM10" i="8" s="1"/>
  <c r="AM35" i="11"/>
  <c r="AM39" i="11" s="1"/>
  <c r="AM16" i="12"/>
  <c r="CL183" i="10"/>
  <c r="CL7" i="8" s="1"/>
  <c r="CL10" i="8" s="1"/>
  <c r="CL16" i="12"/>
  <c r="CL35" i="11"/>
  <c r="CL39" i="11" s="1"/>
  <c r="DO183" i="10"/>
  <c r="DO7" i="8" s="1"/>
  <c r="DO10" i="8" s="1"/>
  <c r="DO35" i="11"/>
  <c r="DO39" i="11" s="1"/>
  <c r="DO16" i="12"/>
  <c r="W183" i="10"/>
  <c r="W7" i="8" s="1"/>
  <c r="W10" i="8" s="1"/>
  <c r="W35" i="11"/>
  <c r="W39" i="11" s="1"/>
  <c r="W16" i="12"/>
  <c r="CD183" i="10"/>
  <c r="CD7" i="8" s="1"/>
  <c r="CD10" i="8" s="1"/>
  <c r="CD35" i="11"/>
  <c r="CD39" i="11" s="1"/>
  <c r="CD16" i="12"/>
  <c r="CZ183" i="10"/>
  <c r="CZ7" i="8" s="1"/>
  <c r="CZ10" i="8" s="1"/>
  <c r="CZ35" i="11"/>
  <c r="CZ39" i="11" s="1"/>
  <c r="CZ16" i="12"/>
  <c r="AA183" i="10"/>
  <c r="AA7" i="8" s="1"/>
  <c r="AA10" i="8" s="1"/>
  <c r="AA16" i="12"/>
  <c r="AA35" i="11"/>
  <c r="AA39" i="11" s="1"/>
  <c r="I7" i="8" l="1"/>
  <c r="I10" i="8" s="1"/>
  <c r="I9" i="7"/>
  <c r="I23" i="7" s="1"/>
  <c r="G7" i="8"/>
  <c r="G10" i="8" s="1"/>
  <c r="G9" i="7"/>
  <c r="G23" i="7" s="1"/>
  <c r="F7" i="8"/>
  <c r="F10" i="8" s="1"/>
  <c r="F9" i="7"/>
  <c r="F23" i="7" s="1"/>
  <c r="H7" i="8"/>
  <c r="H10" i="8" s="1"/>
  <c r="H9" i="7"/>
  <c r="H23" i="7" s="1"/>
  <c r="D179" i="10"/>
  <c r="E35" i="11"/>
  <c r="E16" i="12"/>
  <c r="E183" i="10"/>
  <c r="D183" i="10" l="1"/>
  <c r="G31" i="15"/>
  <c r="E7" i="8"/>
  <c r="E9" i="7"/>
  <c r="D16" i="12"/>
  <c r="D35" i="11"/>
  <c r="E39" i="11"/>
  <c r="E10" i="8" l="1"/>
  <c r="D10" i="8" s="1"/>
  <c r="D7" i="8"/>
  <c r="E23" i="7"/>
  <c r="D9" i="7"/>
  <c r="D39" i="11"/>
  <c r="D20" i="7" l="1"/>
  <c r="D21" i="7" s="1"/>
  <c r="D49" i="7"/>
  <c r="D50" i="7" s="1"/>
  <c r="E49" i="7" l="1"/>
  <c r="F49" i="7" s="1"/>
  <c r="E50" i="7"/>
  <c r="E21" i="7"/>
  <c r="E24" i="7" s="1"/>
  <c r="E20" i="7"/>
  <c r="F20" i="7" s="1"/>
  <c r="G20" i="7" l="1"/>
  <c r="E29" i="7"/>
  <c r="E28" i="7"/>
  <c r="E27" i="7"/>
  <c r="E25" i="7"/>
  <c r="E26" i="7"/>
  <c r="E30" i="7"/>
  <c r="E51" i="7" s="1"/>
  <c r="E52" i="7" s="1"/>
  <c r="G49" i="7"/>
  <c r="E37" i="12" l="1"/>
  <c r="E64" i="7"/>
  <c r="E61" i="7"/>
  <c r="E34" i="12"/>
  <c r="E83" i="11"/>
  <c r="E36" i="12"/>
  <c r="E254" i="7"/>
  <c r="E63" i="7"/>
  <c r="H49" i="7"/>
  <c r="E84" i="11"/>
  <c r="E62" i="7"/>
  <c r="E35" i="12"/>
  <c r="E56" i="7"/>
  <c r="E54" i="7"/>
  <c r="E55" i="7"/>
  <c r="E53" i="7"/>
  <c r="H20" i="7"/>
  <c r="E57" i="7"/>
  <c r="F21" i="7"/>
  <c r="F24" i="7" s="1"/>
  <c r="F29" i="7" s="1"/>
  <c r="I20" i="7" l="1"/>
  <c r="E120" i="7"/>
  <c r="E38" i="12"/>
  <c r="E65" i="7"/>
  <c r="E225" i="7"/>
  <c r="E214" i="7"/>
  <c r="E40" i="12"/>
  <c r="E67" i="7"/>
  <c r="I49" i="7"/>
  <c r="E172" i="7"/>
  <c r="E39" i="12"/>
  <c r="E66" i="7"/>
  <c r="E240" i="7"/>
  <c r="G21" i="7"/>
  <c r="G24" i="7" s="1"/>
  <c r="F28" i="7"/>
  <c r="F25" i="7"/>
  <c r="F26" i="7"/>
  <c r="F27" i="7"/>
  <c r="F30" i="7"/>
  <c r="F51" i="7" s="1"/>
  <c r="F50" i="7"/>
  <c r="E94" i="12"/>
  <c r="F52" i="7" l="1"/>
  <c r="F56" i="7" s="1"/>
  <c r="G50" i="7" s="1"/>
  <c r="F61" i="7"/>
  <c r="F83" i="11"/>
  <c r="F34" i="12"/>
  <c r="F37" i="12"/>
  <c r="F64" i="7"/>
  <c r="G28" i="7"/>
  <c r="G25" i="7"/>
  <c r="G27" i="7"/>
  <c r="G26" i="7"/>
  <c r="G30" i="7"/>
  <c r="G51" i="7" s="1"/>
  <c r="E81" i="7"/>
  <c r="D81" i="7" s="1"/>
  <c r="J20" i="7"/>
  <c r="J49" i="7"/>
  <c r="E186" i="7"/>
  <c r="F63" i="7"/>
  <c r="F36" i="12"/>
  <c r="F254" i="7"/>
  <c r="E134" i="7"/>
  <c r="F84" i="11"/>
  <c r="F62" i="7"/>
  <c r="F35" i="12"/>
  <c r="E68" i="7"/>
  <c r="G29" i="7"/>
  <c r="F55" i="7" l="1"/>
  <c r="F214" i="7" s="1"/>
  <c r="F53" i="7"/>
  <c r="F38" i="12" s="1"/>
  <c r="F54" i="7"/>
  <c r="F172" i="7" s="1"/>
  <c r="F57" i="7"/>
  <c r="G52" i="7"/>
  <c r="G55" i="7" s="1"/>
  <c r="K20" i="7"/>
  <c r="G63" i="7"/>
  <c r="G240" i="7" s="1"/>
  <c r="G36" i="12"/>
  <c r="G254" i="7"/>
  <c r="G61" i="7"/>
  <c r="G34" i="12"/>
  <c r="G83" i="11"/>
  <c r="G64" i="7"/>
  <c r="G37" i="12"/>
  <c r="F40" i="12"/>
  <c r="F225" i="7"/>
  <c r="F240" i="7"/>
  <c r="G84" i="11"/>
  <c r="G62" i="7"/>
  <c r="G35" i="12"/>
  <c r="H21" i="7"/>
  <c r="H24" i="7" s="1"/>
  <c r="H29" i="7" s="1"/>
  <c r="K49" i="7"/>
  <c r="L123" i="7"/>
  <c r="CW123" i="7"/>
  <c r="AB123" i="7"/>
  <c r="BM123" i="7"/>
  <c r="CY123" i="7"/>
  <c r="BW123" i="7"/>
  <c r="CQ123" i="7"/>
  <c r="BY123" i="7"/>
  <c r="BN123" i="7"/>
  <c r="AN123" i="7"/>
  <c r="AY123" i="7"/>
  <c r="DD123" i="7"/>
  <c r="K123" i="7"/>
  <c r="BB123" i="7"/>
  <c r="CJ123" i="7"/>
  <c r="CR123" i="7"/>
  <c r="AZ123" i="7"/>
  <c r="CL123" i="7"/>
  <c r="CP123" i="7"/>
  <c r="AD123" i="7"/>
  <c r="CV123" i="7"/>
  <c r="CS123" i="7"/>
  <c r="DT123" i="7"/>
  <c r="DG123" i="7"/>
  <c r="CC123" i="7"/>
  <c r="AQ123" i="7"/>
  <c r="BS123" i="7"/>
  <c r="CU123" i="7"/>
  <c r="CZ123" i="7"/>
  <c r="CB123" i="7"/>
  <c r="BR123" i="7"/>
  <c r="BF123" i="7"/>
  <c r="AP123" i="7"/>
  <c r="CK123" i="7"/>
  <c r="AT123" i="7"/>
  <c r="AC123" i="7"/>
  <c r="S123" i="7"/>
  <c r="DF123" i="7"/>
  <c r="AS123" i="7"/>
  <c r="J123" i="7"/>
  <c r="AF123" i="7"/>
  <c r="H123" i="7"/>
  <c r="CM123" i="7"/>
  <c r="AG123" i="7"/>
  <c r="DM123" i="7"/>
  <c r="P123" i="7"/>
  <c r="Y123" i="7"/>
  <c r="U123" i="7"/>
  <c r="CA123" i="7"/>
  <c r="CG123" i="7"/>
  <c r="G123" i="7"/>
  <c r="BZ123" i="7"/>
  <c r="BG123" i="7"/>
  <c r="DO123" i="7"/>
  <c r="DB123" i="7"/>
  <c r="AJ123" i="7"/>
  <c r="AA123" i="7"/>
  <c r="X123" i="7"/>
  <c r="BT123" i="7"/>
  <c r="AE123" i="7"/>
  <c r="DQ123" i="7"/>
  <c r="AV123" i="7"/>
  <c r="BP123" i="7"/>
  <c r="Z123" i="7"/>
  <c r="BX123" i="7"/>
  <c r="O123" i="7"/>
  <c r="AR123" i="7"/>
  <c r="F123" i="7"/>
  <c r="CO123" i="7"/>
  <c r="AW123" i="7"/>
  <c r="DR123" i="7"/>
  <c r="AL123" i="7"/>
  <c r="M123" i="7"/>
  <c r="DC123" i="7"/>
  <c r="AK123" i="7"/>
  <c r="CF123" i="7"/>
  <c r="DU123" i="7"/>
  <c r="BO123" i="7"/>
  <c r="AO123" i="7"/>
  <c r="AI123" i="7"/>
  <c r="AU123" i="7"/>
  <c r="BK123" i="7"/>
  <c r="BL123" i="7"/>
  <c r="CH123" i="7"/>
  <c r="BH123" i="7"/>
  <c r="CT123" i="7"/>
  <c r="R123" i="7"/>
  <c r="CI123" i="7"/>
  <c r="I123" i="7"/>
  <c r="DE123" i="7"/>
  <c r="DH123" i="7"/>
  <c r="DK123" i="7"/>
  <c r="BQ123" i="7"/>
  <c r="DS123" i="7"/>
  <c r="AM123" i="7"/>
  <c r="BV123" i="7"/>
  <c r="T123" i="7"/>
  <c r="DN123" i="7"/>
  <c r="DP123" i="7"/>
  <c r="AX123" i="7"/>
  <c r="Q123" i="7"/>
  <c r="BI123" i="7"/>
  <c r="AH123" i="7"/>
  <c r="BC123" i="7"/>
  <c r="W123" i="7"/>
  <c r="DL123" i="7"/>
  <c r="BU123" i="7"/>
  <c r="DA123" i="7"/>
  <c r="BA123" i="7"/>
  <c r="CE123" i="7"/>
  <c r="N123" i="7"/>
  <c r="CN123" i="7"/>
  <c r="CX123" i="7"/>
  <c r="DI123" i="7"/>
  <c r="V123" i="7"/>
  <c r="CD123" i="7"/>
  <c r="BD123" i="7"/>
  <c r="BE123" i="7"/>
  <c r="BJ123" i="7"/>
  <c r="DJ123" i="7"/>
  <c r="D84" i="7"/>
  <c r="D83" i="7"/>
  <c r="F94" i="12"/>
  <c r="F66" i="7" l="1"/>
  <c r="F134" i="7" s="1"/>
  <c r="F65" i="7"/>
  <c r="F81" i="7" s="1"/>
  <c r="F120" i="7"/>
  <c r="F67" i="7"/>
  <c r="F186" i="7" s="1"/>
  <c r="G56" i="7"/>
  <c r="H50" i="7" s="1"/>
  <c r="G57" i="7"/>
  <c r="G54" i="7"/>
  <c r="G39" i="12" s="1"/>
  <c r="G53" i="7"/>
  <c r="G120" i="7" s="1"/>
  <c r="F39" i="12"/>
  <c r="L49" i="7"/>
  <c r="J105" i="7"/>
  <c r="F105" i="7"/>
  <c r="H105" i="7"/>
  <c r="AB105" i="7"/>
  <c r="Y105" i="7"/>
  <c r="AJ105" i="7"/>
  <c r="AE105" i="7"/>
  <c r="Z105" i="7"/>
  <c r="M105" i="7"/>
  <c r="AC105" i="7"/>
  <c r="AF105" i="7"/>
  <c r="V105" i="7"/>
  <c r="I105" i="7"/>
  <c r="L105" i="7"/>
  <c r="G105" i="7"/>
  <c r="K105" i="7"/>
  <c r="U105" i="7"/>
  <c r="AK105" i="7"/>
  <c r="P105" i="7"/>
  <c r="T105" i="7"/>
  <c r="W105" i="7"/>
  <c r="Q105" i="7"/>
  <c r="R105" i="7"/>
  <c r="AP105" i="7"/>
  <c r="AG105" i="7"/>
  <c r="O105" i="7"/>
  <c r="AI105" i="7"/>
  <c r="AN105" i="7"/>
  <c r="AT105" i="7"/>
  <c r="AH105" i="7"/>
  <c r="AR105" i="7"/>
  <c r="AS105" i="7"/>
  <c r="X105" i="7"/>
  <c r="N105" i="7"/>
  <c r="AM105" i="7"/>
  <c r="S105" i="7"/>
  <c r="AA105" i="7"/>
  <c r="AD105" i="7"/>
  <c r="AQ105" i="7"/>
  <c r="AV105" i="7"/>
  <c r="AO105" i="7"/>
  <c r="AX105" i="7"/>
  <c r="BJ105" i="7"/>
  <c r="BB105" i="7"/>
  <c r="BD105" i="7"/>
  <c r="BK105" i="7"/>
  <c r="BP105" i="7"/>
  <c r="AL105" i="7"/>
  <c r="AY105" i="7"/>
  <c r="BC105" i="7"/>
  <c r="BI105" i="7"/>
  <c r="BG105" i="7"/>
  <c r="AW105" i="7"/>
  <c r="BN105" i="7"/>
  <c r="AU105" i="7"/>
  <c r="AZ105" i="7"/>
  <c r="BO105" i="7"/>
  <c r="BM105" i="7"/>
  <c r="BA105" i="7"/>
  <c r="BL105" i="7"/>
  <c r="BV105" i="7"/>
  <c r="BS105" i="7"/>
  <c r="BY105" i="7"/>
  <c r="BT105" i="7"/>
  <c r="CH105" i="7"/>
  <c r="CF105" i="7"/>
  <c r="BF105" i="7"/>
  <c r="BZ105" i="7"/>
  <c r="CB105" i="7"/>
  <c r="CI105" i="7"/>
  <c r="BU105" i="7"/>
  <c r="CD105" i="7"/>
  <c r="CL105" i="7"/>
  <c r="CO105" i="7"/>
  <c r="CQ105" i="7"/>
  <c r="DA105" i="7"/>
  <c r="BR105" i="7"/>
  <c r="BH105" i="7"/>
  <c r="BQ105" i="7"/>
  <c r="BX105" i="7"/>
  <c r="CC105" i="7"/>
  <c r="CG105" i="7"/>
  <c r="CK105" i="7"/>
  <c r="CA105" i="7"/>
  <c r="CT105" i="7"/>
  <c r="DC105" i="7"/>
  <c r="CV105" i="7"/>
  <c r="BE105" i="7"/>
  <c r="BW105" i="7"/>
  <c r="CE105" i="7"/>
  <c r="CJ105" i="7"/>
  <c r="CM105" i="7"/>
  <c r="CR105" i="7"/>
  <c r="CP105" i="7"/>
  <c r="CY105" i="7"/>
  <c r="CU105" i="7"/>
  <c r="CX105" i="7"/>
  <c r="DF105" i="7"/>
  <c r="CZ105" i="7"/>
  <c r="DI105" i="7"/>
  <c r="DR105" i="7"/>
  <c r="DN105" i="7"/>
  <c r="DO105" i="7"/>
  <c r="DB105" i="7"/>
  <c r="DJ105" i="7"/>
  <c r="DE105" i="7"/>
  <c r="DG105" i="7"/>
  <c r="CW105" i="7"/>
  <c r="DH105" i="7"/>
  <c r="CS105" i="7"/>
  <c r="DD105" i="7"/>
  <c r="CN105" i="7"/>
  <c r="DM105" i="7"/>
  <c r="DP105" i="7"/>
  <c r="E105" i="7"/>
  <c r="DQ105" i="7"/>
  <c r="DU105" i="7"/>
  <c r="DK105" i="7"/>
  <c r="DL105" i="7"/>
  <c r="DT105" i="7"/>
  <c r="DS105" i="7"/>
  <c r="H28" i="7"/>
  <c r="H25" i="7"/>
  <c r="H26" i="7"/>
  <c r="H27" i="7"/>
  <c r="H30" i="7"/>
  <c r="H51" i="7" s="1"/>
  <c r="G214" i="7"/>
  <c r="G40" i="12"/>
  <c r="G225" i="7"/>
  <c r="G67" i="7"/>
  <c r="G186" i="7" s="1"/>
  <c r="I21" i="7"/>
  <c r="I24" i="7" s="1"/>
  <c r="L20" i="7"/>
  <c r="G94" i="12"/>
  <c r="J103" i="7"/>
  <c r="M103" i="7"/>
  <c r="I103" i="7"/>
  <c r="I104" i="7" s="1"/>
  <c r="N103" i="7"/>
  <c r="S103" i="7"/>
  <c r="AC103" i="7"/>
  <c r="AI103" i="7"/>
  <c r="P103" i="7"/>
  <c r="W103" i="7"/>
  <c r="H103" i="7"/>
  <c r="H104" i="7" s="1"/>
  <c r="AJ103" i="7"/>
  <c r="AK103" i="7"/>
  <c r="K103" i="7"/>
  <c r="T103" i="7"/>
  <c r="V103" i="7"/>
  <c r="G103" i="7"/>
  <c r="G104" i="7" s="1"/>
  <c r="O103" i="7"/>
  <c r="X103" i="7"/>
  <c r="AD103" i="7"/>
  <c r="R103" i="7"/>
  <c r="U103" i="7"/>
  <c r="Y103" i="7"/>
  <c r="AB103" i="7"/>
  <c r="AA103" i="7"/>
  <c r="Z103" i="7"/>
  <c r="AO103" i="7"/>
  <c r="AW103" i="7"/>
  <c r="AX103" i="7"/>
  <c r="AY103" i="7"/>
  <c r="L103" i="7"/>
  <c r="AN103" i="7"/>
  <c r="AP103" i="7"/>
  <c r="AQ103" i="7"/>
  <c r="AV103" i="7"/>
  <c r="AL103" i="7"/>
  <c r="AM103" i="7"/>
  <c r="AR103" i="7"/>
  <c r="AT103" i="7"/>
  <c r="AH103" i="7"/>
  <c r="AU103" i="7"/>
  <c r="Q103" i="7"/>
  <c r="AF103" i="7"/>
  <c r="AE103" i="7"/>
  <c r="AG103" i="7"/>
  <c r="AS103" i="7"/>
  <c r="BA103" i="7"/>
  <c r="BT103" i="7"/>
  <c r="BT104" i="7" s="1"/>
  <c r="CG103" i="7"/>
  <c r="CG104" i="7" s="1"/>
  <c r="BG103" i="7"/>
  <c r="BL103" i="7"/>
  <c r="BI103" i="7"/>
  <c r="BP103" i="7"/>
  <c r="BP104" i="7" s="1"/>
  <c r="BX103" i="7"/>
  <c r="BX104" i="7" s="1"/>
  <c r="BY103" i="7"/>
  <c r="BY104" i="7" s="1"/>
  <c r="BH103" i="7"/>
  <c r="BS103" i="7"/>
  <c r="BS104" i="7" s="1"/>
  <c r="AZ103" i="7"/>
  <c r="BE103" i="7"/>
  <c r="BR103" i="7"/>
  <c r="BR104" i="7" s="1"/>
  <c r="BF103" i="7"/>
  <c r="BB103" i="7"/>
  <c r="BN103" i="7"/>
  <c r="BN104" i="7" s="1"/>
  <c r="BM103" i="7"/>
  <c r="BM104" i="7" s="1"/>
  <c r="BJ103" i="7"/>
  <c r="BQ103" i="7"/>
  <c r="BQ104" i="7" s="1"/>
  <c r="BD103" i="7"/>
  <c r="BC103" i="7"/>
  <c r="BV103" i="7"/>
  <c r="BV104" i="7" s="1"/>
  <c r="CV103" i="7"/>
  <c r="CV104" i="7" s="1"/>
  <c r="BW103" i="7"/>
  <c r="BW104" i="7" s="1"/>
  <c r="CD103" i="7"/>
  <c r="CD104" i="7" s="1"/>
  <c r="CK103" i="7"/>
  <c r="CK104" i="7" s="1"/>
  <c r="CN103" i="7"/>
  <c r="CN104" i="7" s="1"/>
  <c r="CQ103" i="7"/>
  <c r="CQ104" i="7" s="1"/>
  <c r="DB103" i="7"/>
  <c r="DB104" i="7" s="1"/>
  <c r="CT103" i="7"/>
  <c r="CT104" i="7" s="1"/>
  <c r="DH103" i="7"/>
  <c r="DH104" i="7" s="1"/>
  <c r="CH103" i="7"/>
  <c r="CH104" i="7" s="1"/>
  <c r="CF103" i="7"/>
  <c r="CF104" i="7" s="1"/>
  <c r="CI103" i="7"/>
  <c r="CI104" i="7" s="1"/>
  <c r="CJ103" i="7"/>
  <c r="CJ104" i="7" s="1"/>
  <c r="CU103" i="7"/>
  <c r="CU104" i="7" s="1"/>
  <c r="BK103" i="7"/>
  <c r="CC103" i="7"/>
  <c r="CC104" i="7" s="1"/>
  <c r="BZ103" i="7"/>
  <c r="BZ104" i="7" s="1"/>
  <c r="CE103" i="7"/>
  <c r="CE104" i="7" s="1"/>
  <c r="BU103" i="7"/>
  <c r="BU104" i="7" s="1"/>
  <c r="CB103" i="7"/>
  <c r="CB104" i="7" s="1"/>
  <c r="CL103" i="7"/>
  <c r="CL104" i="7" s="1"/>
  <c r="CM103" i="7"/>
  <c r="CM104" i="7" s="1"/>
  <c r="BO103" i="7"/>
  <c r="BO104" i="7" s="1"/>
  <c r="CA103" i="7"/>
  <c r="CA104" i="7" s="1"/>
  <c r="CS103" i="7"/>
  <c r="CS104" i="7" s="1"/>
  <c r="CO103" i="7"/>
  <c r="CO104" i="7" s="1"/>
  <c r="CR103" i="7"/>
  <c r="CR104" i="7" s="1"/>
  <c r="DD103" i="7"/>
  <c r="DD104" i="7" s="1"/>
  <c r="DF103" i="7"/>
  <c r="DF104" i="7" s="1"/>
  <c r="DT103" i="7"/>
  <c r="DT104" i="7" s="1"/>
  <c r="DU103" i="7"/>
  <c r="DU104" i="7" s="1"/>
  <c r="DG103" i="7"/>
  <c r="DG104" i="7" s="1"/>
  <c r="DJ103" i="7"/>
  <c r="DJ104" i="7" s="1"/>
  <c r="DM103" i="7"/>
  <c r="DM104" i="7" s="1"/>
  <c r="DO103" i="7"/>
  <c r="DO104" i="7" s="1"/>
  <c r="F103" i="7"/>
  <c r="F104" i="7" s="1"/>
  <c r="DA103" i="7"/>
  <c r="DA104" i="7" s="1"/>
  <c r="DL103" i="7"/>
  <c r="DL104" i="7" s="1"/>
  <c r="DN103" i="7"/>
  <c r="DN104" i="7" s="1"/>
  <c r="DS103" i="7"/>
  <c r="DS104" i="7" s="1"/>
  <c r="DC103" i="7"/>
  <c r="DC104" i="7" s="1"/>
  <c r="DK103" i="7"/>
  <c r="DK104" i="7" s="1"/>
  <c r="DI103" i="7"/>
  <c r="DI104" i="7" s="1"/>
  <c r="CP103" i="7"/>
  <c r="CP104" i="7" s="1"/>
  <c r="CY103" i="7"/>
  <c r="CY104" i="7" s="1"/>
  <c r="CZ103" i="7"/>
  <c r="CZ104" i="7" s="1"/>
  <c r="DE103" i="7"/>
  <c r="DE104" i="7" s="1"/>
  <c r="DQ103" i="7"/>
  <c r="DQ104" i="7" s="1"/>
  <c r="CW103" i="7"/>
  <c r="CW104" i="7" s="1"/>
  <c r="CX103" i="7"/>
  <c r="CX104" i="7" s="1"/>
  <c r="DP103" i="7"/>
  <c r="DP104" i="7" s="1"/>
  <c r="DR103" i="7"/>
  <c r="DR104" i="7" s="1"/>
  <c r="E103" i="7"/>
  <c r="F68" i="7" l="1"/>
  <c r="G38" i="12"/>
  <c r="G65" i="7"/>
  <c r="G172" i="7"/>
  <c r="G66" i="7"/>
  <c r="G134" i="7" s="1"/>
  <c r="H52" i="7"/>
  <c r="H56" i="7" s="1"/>
  <c r="I50" i="7" s="1"/>
  <c r="DH282" i="7"/>
  <c r="DH111" i="7"/>
  <c r="DK110" i="7"/>
  <c r="DK114" i="7"/>
  <c r="AH110" i="7"/>
  <c r="DQ282" i="7"/>
  <c r="DQ111" i="7"/>
  <c r="DS282" i="7"/>
  <c r="DS111" i="7"/>
  <c r="DG282" i="7"/>
  <c r="DG111" i="7"/>
  <c r="CA282" i="7"/>
  <c r="CA111" i="7"/>
  <c r="CC282" i="7"/>
  <c r="CC111" i="7"/>
  <c r="CT282" i="7"/>
  <c r="CT111" i="7"/>
  <c r="BV282" i="7"/>
  <c r="BV111" i="7"/>
  <c r="BP282" i="7"/>
  <c r="BP111" i="7"/>
  <c r="M20" i="7"/>
  <c r="H84" i="11"/>
  <c r="H62" i="7"/>
  <c r="H35" i="12"/>
  <c r="DU110" i="7"/>
  <c r="DU114" i="7"/>
  <c r="DH110" i="7"/>
  <c r="DH114" i="7"/>
  <c r="DR110" i="7"/>
  <c r="DR114" i="7"/>
  <c r="CR110" i="7"/>
  <c r="CR114" i="7"/>
  <c r="CT110" i="7"/>
  <c r="CT114" i="7"/>
  <c r="BR110" i="7"/>
  <c r="BR114" i="7"/>
  <c r="CB110" i="7"/>
  <c r="CB114" i="7"/>
  <c r="BV110" i="7"/>
  <c r="BV114" i="7"/>
  <c r="AW110" i="7"/>
  <c r="BD110" i="7"/>
  <c r="AA110" i="7"/>
  <c r="AT110" i="7"/>
  <c r="W110" i="7"/>
  <c r="I114" i="7"/>
  <c r="Y110" i="7"/>
  <c r="CW282" i="7"/>
  <c r="CW111" i="7"/>
  <c r="DN110" i="7"/>
  <c r="DN114" i="7"/>
  <c r="BN110" i="7"/>
  <c r="BN114" i="7"/>
  <c r="L110" i="7"/>
  <c r="DE282" i="7"/>
  <c r="DE111" i="7"/>
  <c r="DN282" i="7"/>
  <c r="DN111" i="7"/>
  <c r="DU282" i="7"/>
  <c r="DU111" i="7"/>
  <c r="BO282" i="7"/>
  <c r="BO111" i="7"/>
  <c r="DB282" i="7"/>
  <c r="DB111" i="7"/>
  <c r="BR282" i="7"/>
  <c r="BR111" i="7"/>
  <c r="I282" i="7"/>
  <c r="I111" i="7"/>
  <c r="H61" i="7"/>
  <c r="H34" i="12"/>
  <c r="H83" i="11"/>
  <c r="DQ110" i="7"/>
  <c r="DQ114" i="7"/>
  <c r="CW110" i="7"/>
  <c r="CW114" i="7"/>
  <c r="DI110" i="7"/>
  <c r="DI114" i="7"/>
  <c r="CM110" i="7"/>
  <c r="CM114" i="7"/>
  <c r="CA110" i="7"/>
  <c r="CA114" i="7"/>
  <c r="DA110" i="7"/>
  <c r="DA114" i="7"/>
  <c r="BZ110" i="7"/>
  <c r="BZ114" i="7"/>
  <c r="BL110" i="7"/>
  <c r="BG110" i="7"/>
  <c r="BB110" i="7"/>
  <c r="S110" i="7"/>
  <c r="AN110" i="7"/>
  <c r="T110" i="7"/>
  <c r="V110" i="7"/>
  <c r="AB110" i="7"/>
  <c r="M49" i="7"/>
  <c r="CS282" i="7"/>
  <c r="CS111" i="7"/>
  <c r="BH110" i="7"/>
  <c r="CZ282" i="7"/>
  <c r="CZ111" i="7"/>
  <c r="DT282" i="7"/>
  <c r="DT111" i="7"/>
  <c r="CM282" i="7"/>
  <c r="CM111" i="7"/>
  <c r="CU282" i="7"/>
  <c r="CU111" i="7"/>
  <c r="CQ282" i="7"/>
  <c r="CQ111" i="7"/>
  <c r="H282" i="7"/>
  <c r="H111" i="7"/>
  <c r="H64" i="7"/>
  <c r="H37" i="12"/>
  <c r="E110" i="7"/>
  <c r="E114" i="7"/>
  <c r="DG110" i="7"/>
  <c r="DG114" i="7"/>
  <c r="CZ110" i="7"/>
  <c r="CZ114" i="7"/>
  <c r="CJ110" i="7"/>
  <c r="CJ114" i="7"/>
  <c r="CK110" i="7"/>
  <c r="CK114" i="7"/>
  <c r="CQ110" i="7"/>
  <c r="CQ114" i="7"/>
  <c r="BF110" i="7"/>
  <c r="BA110" i="7"/>
  <c r="BI110" i="7"/>
  <c r="BJ110" i="7"/>
  <c r="AM110" i="7"/>
  <c r="AI110" i="7"/>
  <c r="P110" i="7"/>
  <c r="AF110" i="7"/>
  <c r="H114" i="7"/>
  <c r="DJ282" i="7"/>
  <c r="DJ111" i="7"/>
  <c r="BX282" i="7"/>
  <c r="BX111" i="7"/>
  <c r="DC110" i="7"/>
  <c r="DC114" i="7"/>
  <c r="AJ110" i="7"/>
  <c r="DL282" i="7"/>
  <c r="DL111" i="7"/>
  <c r="D103" i="7"/>
  <c r="E104" i="7"/>
  <c r="CY282" i="7"/>
  <c r="CY111" i="7"/>
  <c r="DA282" i="7"/>
  <c r="DA111" i="7"/>
  <c r="DF282" i="7"/>
  <c r="DF111" i="7"/>
  <c r="CL282" i="7"/>
  <c r="CL111" i="7"/>
  <c r="CJ282" i="7"/>
  <c r="CJ111" i="7"/>
  <c r="CN282" i="7"/>
  <c r="CN111" i="7"/>
  <c r="BQ282" i="7"/>
  <c r="BQ111" i="7"/>
  <c r="J104" i="7"/>
  <c r="DP110" i="7"/>
  <c r="DP114" i="7"/>
  <c r="DE110" i="7"/>
  <c r="DE114" i="7"/>
  <c r="DF110" i="7"/>
  <c r="DF114" i="7"/>
  <c r="CE110" i="7"/>
  <c r="CE114" i="7"/>
  <c r="CG110" i="7"/>
  <c r="CG114" i="7"/>
  <c r="CO110" i="7"/>
  <c r="CO114" i="7"/>
  <c r="CF110" i="7"/>
  <c r="CF114" i="7"/>
  <c r="BM110" i="7"/>
  <c r="BM114" i="7"/>
  <c r="BC110" i="7"/>
  <c r="AX110" i="7"/>
  <c r="N110" i="7"/>
  <c r="O110" i="7"/>
  <c r="AK110" i="7"/>
  <c r="AC110" i="7"/>
  <c r="F114" i="7"/>
  <c r="BZ282" i="7"/>
  <c r="BZ111" i="7"/>
  <c r="H63" i="7"/>
  <c r="H254" i="7"/>
  <c r="H36" i="12"/>
  <c r="BK110" i="7"/>
  <c r="DR282" i="7"/>
  <c r="DR111" i="7"/>
  <c r="DD282" i="7"/>
  <c r="DD111" i="7"/>
  <c r="CB282" i="7"/>
  <c r="CB111" i="7"/>
  <c r="CI282" i="7"/>
  <c r="CI111" i="7"/>
  <c r="CK282" i="7"/>
  <c r="CK111" i="7"/>
  <c r="BS282" i="7"/>
  <c r="BS111" i="7"/>
  <c r="CG282" i="7"/>
  <c r="CG111" i="7"/>
  <c r="G282" i="7"/>
  <c r="G111" i="7"/>
  <c r="I28" i="7"/>
  <c r="I27" i="7"/>
  <c r="I26" i="7"/>
  <c r="I25" i="7"/>
  <c r="I30" i="7"/>
  <c r="I51" i="7" s="1"/>
  <c r="DS110" i="7"/>
  <c r="DS114" i="7"/>
  <c r="DM110" i="7"/>
  <c r="DM114" i="7"/>
  <c r="DJ110" i="7"/>
  <c r="DJ114" i="7"/>
  <c r="CX110" i="7"/>
  <c r="CX114" i="7"/>
  <c r="BW110" i="7"/>
  <c r="BW114" i="7"/>
  <c r="CC110" i="7"/>
  <c r="CC114" i="7"/>
  <c r="CL110" i="7"/>
  <c r="CL114" i="7"/>
  <c r="CH110" i="7"/>
  <c r="CH114" i="7"/>
  <c r="BO110" i="7"/>
  <c r="BO114" i="7"/>
  <c r="AY110" i="7"/>
  <c r="AO110" i="7"/>
  <c r="X110" i="7"/>
  <c r="AG110" i="7"/>
  <c r="U110" i="7"/>
  <c r="M110" i="7"/>
  <c r="J110" i="7"/>
  <c r="DC282" i="7"/>
  <c r="DC111" i="7"/>
  <c r="CV282" i="7"/>
  <c r="CV111" i="7"/>
  <c r="CP110" i="7"/>
  <c r="CP114" i="7"/>
  <c r="BS110" i="7"/>
  <c r="BS114" i="7"/>
  <c r="Q110" i="7"/>
  <c r="F282" i="7"/>
  <c r="F111" i="7"/>
  <c r="DP282" i="7"/>
  <c r="DP111" i="7"/>
  <c r="DI282" i="7"/>
  <c r="DI111" i="7"/>
  <c r="DO282" i="7"/>
  <c r="DO111" i="7"/>
  <c r="CR282" i="7"/>
  <c r="CR111" i="7"/>
  <c r="BU282" i="7"/>
  <c r="BU111" i="7"/>
  <c r="CF282" i="7"/>
  <c r="CF111" i="7"/>
  <c r="CD282" i="7"/>
  <c r="CD111" i="7"/>
  <c r="BM282" i="7"/>
  <c r="BM111" i="7"/>
  <c r="BT282" i="7"/>
  <c r="BT111" i="7"/>
  <c r="I29" i="7"/>
  <c r="DT110" i="7"/>
  <c r="DT114" i="7"/>
  <c r="CN110" i="7"/>
  <c r="CN114" i="7"/>
  <c r="DB110" i="7"/>
  <c r="DB114" i="7"/>
  <c r="CU110" i="7"/>
  <c r="CU114" i="7"/>
  <c r="BE110" i="7"/>
  <c r="BX110" i="7"/>
  <c r="BX114" i="7"/>
  <c r="CD110" i="7"/>
  <c r="CD114" i="7"/>
  <c r="BT110" i="7"/>
  <c r="BT114" i="7"/>
  <c r="AZ110" i="7"/>
  <c r="AL110" i="7"/>
  <c r="AV110" i="7"/>
  <c r="AS110" i="7"/>
  <c r="AP110" i="7"/>
  <c r="K110" i="7"/>
  <c r="Z110" i="7"/>
  <c r="CS110" i="7"/>
  <c r="CS114" i="7"/>
  <c r="CI110" i="7"/>
  <c r="CI114" i="7"/>
  <c r="AD110" i="7"/>
  <c r="CP282" i="7"/>
  <c r="CP111" i="7"/>
  <c r="G81" i="7"/>
  <c r="CX282" i="7"/>
  <c r="CX111" i="7"/>
  <c r="DK282" i="7"/>
  <c r="DK111" i="7"/>
  <c r="DM282" i="7"/>
  <c r="DM111" i="7"/>
  <c r="CO282" i="7"/>
  <c r="CO111" i="7"/>
  <c r="CE282" i="7"/>
  <c r="CE111" i="7"/>
  <c r="CH282" i="7"/>
  <c r="CH111" i="7"/>
  <c r="BW282" i="7"/>
  <c r="BW111" i="7"/>
  <c r="BN282" i="7"/>
  <c r="BN111" i="7"/>
  <c r="BY282" i="7"/>
  <c r="BY111" i="7"/>
  <c r="DL110" i="7"/>
  <c r="DL114" i="7"/>
  <c r="DD110" i="7"/>
  <c r="DD114" i="7"/>
  <c r="DO110" i="7"/>
  <c r="DO114" i="7"/>
  <c r="CY110" i="7"/>
  <c r="CY114" i="7"/>
  <c r="CV110" i="7"/>
  <c r="CV114" i="7"/>
  <c r="BQ110" i="7"/>
  <c r="BQ114" i="7"/>
  <c r="BU110" i="7"/>
  <c r="BU114" i="7"/>
  <c r="BY110" i="7"/>
  <c r="BY114" i="7"/>
  <c r="AU110" i="7"/>
  <c r="BP110" i="7"/>
  <c r="BP114" i="7"/>
  <c r="AQ110" i="7"/>
  <c r="AR110" i="7"/>
  <c r="R110" i="7"/>
  <c r="G114" i="7"/>
  <c r="AE110" i="7"/>
  <c r="G68" i="7" l="1"/>
  <c r="H57" i="7"/>
  <c r="H54" i="7"/>
  <c r="H172" i="7" s="1"/>
  <c r="I52" i="7"/>
  <c r="I56" i="7" s="1"/>
  <c r="J50" i="7" s="1"/>
  <c r="H55" i="7"/>
  <c r="H214" i="7" s="1"/>
  <c r="H53" i="7"/>
  <c r="H120" i="7" s="1"/>
  <c r="BM44" i="11"/>
  <c r="BM45" i="12"/>
  <c r="BM284" i="7"/>
  <c r="CH284" i="7"/>
  <c r="CH45" i="12"/>
  <c r="CH44" i="11"/>
  <c r="DK284" i="7"/>
  <c r="DK45" i="12"/>
  <c r="DK44" i="11"/>
  <c r="BX45" i="11"/>
  <c r="CN45" i="11"/>
  <c r="CL45" i="11"/>
  <c r="DJ45" i="11"/>
  <c r="I84" i="11"/>
  <c r="I62" i="7"/>
  <c r="I35" i="12"/>
  <c r="CI284" i="7"/>
  <c r="CI44" i="11"/>
  <c r="CI45" i="12"/>
  <c r="BM45" i="11"/>
  <c r="CE45" i="11"/>
  <c r="J282" i="7"/>
  <c r="BQ45" i="12"/>
  <c r="BQ284" i="7"/>
  <c r="BQ44" i="11"/>
  <c r="DF284" i="7"/>
  <c r="DF44" i="11"/>
  <c r="DF45" i="12"/>
  <c r="DL284" i="7"/>
  <c r="DL44" i="11"/>
  <c r="DL45" i="12"/>
  <c r="CU284" i="7"/>
  <c r="CU45" i="12"/>
  <c r="CU44" i="11"/>
  <c r="H94" i="12"/>
  <c r="DK45" i="11"/>
  <c r="BU45" i="11"/>
  <c r="DO45" i="11"/>
  <c r="CI45" i="11"/>
  <c r="CD284" i="7"/>
  <c r="CD44" i="11"/>
  <c r="CD45" i="12"/>
  <c r="DO284" i="7"/>
  <c r="DO45" i="12"/>
  <c r="DO44" i="11"/>
  <c r="I63" i="7"/>
  <c r="I240" i="7" s="1"/>
  <c r="I254" i="7"/>
  <c r="I36" i="12"/>
  <c r="CG284" i="7"/>
  <c r="CG45" i="12"/>
  <c r="CG44" i="11"/>
  <c r="DJ284" i="7"/>
  <c r="DJ44" i="11"/>
  <c r="DJ45" i="12"/>
  <c r="CJ45" i="11"/>
  <c r="DA45" i="11"/>
  <c r="CW45" i="11"/>
  <c r="I284" i="7"/>
  <c r="I44" i="11"/>
  <c r="I45" i="12"/>
  <c r="BR284" i="7"/>
  <c r="BR45" i="12"/>
  <c r="BR44" i="11"/>
  <c r="DU284" i="7"/>
  <c r="DT285" i="7" s="1"/>
  <c r="DU44" i="11"/>
  <c r="DU45" i="12"/>
  <c r="BN45" i="11"/>
  <c r="CB45" i="11"/>
  <c r="DR45" i="11"/>
  <c r="CT284" i="7"/>
  <c r="CT45" i="12"/>
  <c r="CT44" i="11"/>
  <c r="DS284" i="7"/>
  <c r="DS45" i="12"/>
  <c r="DS44" i="11"/>
  <c r="BY284" i="7"/>
  <c r="BY45" i="12"/>
  <c r="BY44" i="11"/>
  <c r="CE284" i="7"/>
  <c r="CE45" i="12"/>
  <c r="CE44" i="11"/>
  <c r="CX284" i="7"/>
  <c r="CX44" i="11"/>
  <c r="CX45" i="12"/>
  <c r="DT45" i="11"/>
  <c r="CV284" i="7"/>
  <c r="CV45" i="12"/>
  <c r="CV44" i="11"/>
  <c r="CC45" i="11"/>
  <c r="DM45" i="11"/>
  <c r="I37" i="12"/>
  <c r="I64" i="7"/>
  <c r="CB284" i="7"/>
  <c r="CB44" i="11"/>
  <c r="CB45" i="12"/>
  <c r="F45" i="11"/>
  <c r="CF45" i="11"/>
  <c r="DF45" i="11"/>
  <c r="CN284" i="7"/>
  <c r="CN45" i="12"/>
  <c r="CN44" i="11"/>
  <c r="DA284" i="7"/>
  <c r="DA45" i="12"/>
  <c r="DA44" i="11"/>
  <c r="CM284" i="7"/>
  <c r="CM44" i="11"/>
  <c r="CM45" i="12"/>
  <c r="BY45" i="11"/>
  <c r="G45" i="11"/>
  <c r="BP45" i="11"/>
  <c r="BQ45" i="11"/>
  <c r="DD45" i="11"/>
  <c r="CS45" i="11"/>
  <c r="CF284" i="7"/>
  <c r="CF45" i="12"/>
  <c r="CF44" i="11"/>
  <c r="DI284" i="7"/>
  <c r="DI45" i="12"/>
  <c r="DI44" i="11"/>
  <c r="BS45" i="11"/>
  <c r="BS284" i="7"/>
  <c r="BS45" i="12"/>
  <c r="BS44" i="11"/>
  <c r="H45" i="11"/>
  <c r="CZ45" i="11"/>
  <c r="CS284" i="7"/>
  <c r="CS45" i="12"/>
  <c r="CS44" i="11"/>
  <c r="CA45" i="11"/>
  <c r="DQ45" i="11"/>
  <c r="DN284" i="7"/>
  <c r="DN45" i="12"/>
  <c r="DN44" i="11"/>
  <c r="DN45" i="11"/>
  <c r="I45" i="11"/>
  <c r="BR45" i="11"/>
  <c r="DH45" i="11"/>
  <c r="N20" i="7"/>
  <c r="CC284" i="7"/>
  <c r="CC45" i="12"/>
  <c r="CC44" i="11"/>
  <c r="DQ284" i="7"/>
  <c r="DQ45" i="12"/>
  <c r="DQ44" i="11"/>
  <c r="DH284" i="7"/>
  <c r="DH44" i="11"/>
  <c r="DH45" i="12"/>
  <c r="CY45" i="11"/>
  <c r="BN44" i="11"/>
  <c r="BN284" i="7"/>
  <c r="BN45" i="12"/>
  <c r="CO284" i="7"/>
  <c r="CO44" i="11"/>
  <c r="CO45" i="12"/>
  <c r="BT45" i="11"/>
  <c r="CU45" i="11"/>
  <c r="BT284" i="7"/>
  <c r="BT45" i="12"/>
  <c r="BT44" i="11"/>
  <c r="DC284" i="7"/>
  <c r="DC44" i="11"/>
  <c r="DC45" i="12"/>
  <c r="BO45" i="11"/>
  <c r="BW45" i="11"/>
  <c r="DS45" i="11"/>
  <c r="G44" i="11"/>
  <c r="G284" i="7"/>
  <c r="G45" i="12"/>
  <c r="DD284" i="7"/>
  <c r="DD45" i="12"/>
  <c r="DD44" i="11"/>
  <c r="CO45" i="11"/>
  <c r="DE45" i="11"/>
  <c r="CJ284" i="7"/>
  <c r="CJ44" i="11"/>
  <c r="CJ45" i="12"/>
  <c r="CY284" i="7"/>
  <c r="CY44" i="11"/>
  <c r="CY45" i="12"/>
  <c r="DC45" i="11"/>
  <c r="DT284" i="7"/>
  <c r="DT44" i="11"/>
  <c r="DT45" i="12"/>
  <c r="DB284" i="7"/>
  <c r="DB45" i="12"/>
  <c r="DB44" i="11"/>
  <c r="BP45" i="12"/>
  <c r="BP44" i="11"/>
  <c r="BP284" i="7"/>
  <c r="F44" i="11"/>
  <c r="F45" i="12"/>
  <c r="F284" i="7"/>
  <c r="CV45" i="11"/>
  <c r="DL45" i="11"/>
  <c r="CP284" i="7"/>
  <c r="CP45" i="12"/>
  <c r="CP44" i="11"/>
  <c r="J21" i="7"/>
  <c r="J24" i="7" s="1"/>
  <c r="J29" i="7" s="1"/>
  <c r="BU284" i="7"/>
  <c r="BU44" i="11"/>
  <c r="BU45" i="12"/>
  <c r="DP284" i="7"/>
  <c r="DP44" i="11"/>
  <c r="DP45" i="12"/>
  <c r="CP45" i="11"/>
  <c r="H240" i="7"/>
  <c r="CQ45" i="11"/>
  <c r="DG45" i="11"/>
  <c r="H45" i="12"/>
  <c r="H44" i="11"/>
  <c r="H284" i="7"/>
  <c r="N49" i="7"/>
  <c r="CM45" i="11"/>
  <c r="DE284" i="7"/>
  <c r="DE45" i="12"/>
  <c r="DE44" i="11"/>
  <c r="K104" i="7"/>
  <c r="CT45" i="11"/>
  <c r="DU45" i="11"/>
  <c r="CA284" i="7"/>
  <c r="CA45" i="12"/>
  <c r="CA44" i="11"/>
  <c r="BW284" i="7"/>
  <c r="BW45" i="12"/>
  <c r="BW44" i="11"/>
  <c r="DM284" i="7"/>
  <c r="DM45" i="12"/>
  <c r="DM44" i="11"/>
  <c r="CD45" i="11"/>
  <c r="DB45" i="11"/>
  <c r="CH45" i="11"/>
  <c r="CX45" i="11"/>
  <c r="CK284" i="7"/>
  <c r="CK45" i="12"/>
  <c r="CK44" i="11"/>
  <c r="DR284" i="7"/>
  <c r="DR44" i="11"/>
  <c r="DR45" i="12"/>
  <c r="CG45" i="11"/>
  <c r="DP45" i="11"/>
  <c r="CL284" i="7"/>
  <c r="CL44" i="11"/>
  <c r="CL45" i="12"/>
  <c r="E282" i="7"/>
  <c r="E111" i="7"/>
  <c r="CQ284" i="7"/>
  <c r="CQ45" i="12"/>
  <c r="CQ44" i="11"/>
  <c r="CZ284" i="7"/>
  <c r="CZ44" i="11"/>
  <c r="CZ45" i="12"/>
  <c r="CR284" i="7"/>
  <c r="CR44" i="11"/>
  <c r="CR45" i="12"/>
  <c r="I61" i="7"/>
  <c r="I83" i="11"/>
  <c r="I34" i="12"/>
  <c r="BZ284" i="7"/>
  <c r="BZ45" i="12"/>
  <c r="BZ44" i="11"/>
  <c r="BX284" i="7"/>
  <c r="BX45" i="12"/>
  <c r="BX44" i="11"/>
  <c r="CK45" i="11"/>
  <c r="E45" i="11"/>
  <c r="BZ45" i="11"/>
  <c r="DI45" i="11"/>
  <c r="BO45" i="12"/>
  <c r="BO44" i="11"/>
  <c r="BO284" i="7"/>
  <c r="CW284" i="7"/>
  <c r="CW44" i="11"/>
  <c r="CW45" i="12"/>
  <c r="BV45" i="11"/>
  <c r="CR45" i="11"/>
  <c r="BV284" i="7"/>
  <c r="BV45" i="12"/>
  <c r="BV44" i="11"/>
  <c r="DG284" i="7"/>
  <c r="DG45" i="12"/>
  <c r="DG44" i="11"/>
  <c r="H40" i="12" l="1"/>
  <c r="H67" i="7"/>
  <c r="H225" i="7"/>
  <c r="I57" i="7"/>
  <c r="I54" i="7"/>
  <c r="I39" i="12" s="1"/>
  <c r="I53" i="7"/>
  <c r="I38" i="12" s="1"/>
  <c r="I55" i="7"/>
  <c r="I67" i="7" s="1"/>
  <c r="I186" i="7" s="1"/>
  <c r="H65" i="7"/>
  <c r="H81" i="7" s="1"/>
  <c r="H39" i="12"/>
  <c r="H66" i="7"/>
  <c r="H134" i="7" s="1"/>
  <c r="H38" i="12"/>
  <c r="F46" i="11"/>
  <c r="DA46" i="11"/>
  <c r="CE285" i="7"/>
  <c r="G46" i="11"/>
  <c r="CL46" i="11"/>
  <c r="CW46" i="11"/>
  <c r="CA46" i="11"/>
  <c r="CC46" i="11"/>
  <c r="BX46" i="11"/>
  <c r="CJ46" i="11"/>
  <c r="BS46" i="11"/>
  <c r="CF46" i="11"/>
  <c r="BT46" i="11"/>
  <c r="CP285" i="7"/>
  <c r="DR46" i="11"/>
  <c r="DN46" i="11"/>
  <c r="BN285" i="7"/>
  <c r="BO46" i="11"/>
  <c r="DT46" i="11"/>
  <c r="DD46" i="11"/>
  <c r="DG46" i="11"/>
  <c r="H46" i="11"/>
  <c r="CY46" i="11"/>
  <c r="CV46" i="11"/>
  <c r="BN46" i="11"/>
  <c r="CR285" i="7"/>
  <c r="BW46" i="11"/>
  <c r="CQ285" i="7"/>
  <c r="CB46" i="11"/>
  <c r="CZ46" i="11"/>
  <c r="DH285" i="7"/>
  <c r="CB285" i="7"/>
  <c r="BZ285" i="7"/>
  <c r="BY285" i="7"/>
  <c r="CQ46" i="11"/>
  <c r="CV285" i="7"/>
  <c r="BU46" i="11"/>
  <c r="DC285" i="7"/>
  <c r="DC46" i="11"/>
  <c r="CO46" i="11"/>
  <c r="CE46" i="11"/>
  <c r="DR285" i="7"/>
  <c r="CN285" i="7"/>
  <c r="DM46" i="11"/>
  <c r="BO285" i="7"/>
  <c r="DS285" i="7"/>
  <c r="DT288" i="7" s="1"/>
  <c r="BS285" i="7"/>
  <c r="DQ46" i="11"/>
  <c r="CS46" i="11"/>
  <c r="BU285" i="7"/>
  <c r="DP46" i="11"/>
  <c r="BP46" i="11"/>
  <c r="DL285" i="7"/>
  <c r="CN46" i="11"/>
  <c r="DJ46" i="11"/>
  <c r="DO46" i="11"/>
  <c r="H186" i="7"/>
  <c r="E45" i="12"/>
  <c r="E284" i="7"/>
  <c r="E44" i="11"/>
  <c r="E46" i="11" s="1"/>
  <c r="DE46" i="11"/>
  <c r="E285" i="7"/>
  <c r="E288" i="7" s="1"/>
  <c r="DB46" i="11"/>
  <c r="BM285" i="7"/>
  <c r="DM285" i="7"/>
  <c r="CX46" i="11"/>
  <c r="CT46" i="11"/>
  <c r="BR46" i="11"/>
  <c r="DK46" i="11"/>
  <c r="CK46" i="11"/>
  <c r="BV285" i="7"/>
  <c r="BT285" i="7"/>
  <c r="CP46" i="11"/>
  <c r="CU285" i="7"/>
  <c r="BY46" i="11"/>
  <c r="CU46" i="11"/>
  <c r="DF46" i="11"/>
  <c r="CG285" i="7"/>
  <c r="J30" i="7"/>
  <c r="J51" i="7" s="1"/>
  <c r="J52" i="7" s="1"/>
  <c r="J28" i="7"/>
  <c r="J27" i="7"/>
  <c r="J25" i="7"/>
  <c r="J26" i="7"/>
  <c r="O20" i="7"/>
  <c r="BR285" i="7"/>
  <c r="DI46" i="11"/>
  <c r="CM46" i="11"/>
  <c r="CW285" i="7"/>
  <c r="DS46" i="11"/>
  <c r="CS285" i="7"/>
  <c r="CG46" i="11"/>
  <c r="DN285" i="7"/>
  <c r="CI46" i="11"/>
  <c r="BM46" i="11"/>
  <c r="K21" i="7"/>
  <c r="K24" i="7" s="1"/>
  <c r="CO285" i="7"/>
  <c r="DA285" i="7"/>
  <c r="CI285" i="7"/>
  <c r="CM285" i="7"/>
  <c r="DL46" i="11"/>
  <c r="DE285" i="7"/>
  <c r="CH285" i="7"/>
  <c r="BZ46" i="11"/>
  <c r="DF285" i="7"/>
  <c r="CJ285" i="7"/>
  <c r="DD285" i="7"/>
  <c r="DO285" i="7"/>
  <c r="DP285" i="7"/>
  <c r="BX285" i="7"/>
  <c r="BQ285" i="7"/>
  <c r="CT285" i="7"/>
  <c r="I94" i="12"/>
  <c r="DJ285" i="7"/>
  <c r="DU46" i="11"/>
  <c r="DI285" i="7"/>
  <c r="CL285" i="7"/>
  <c r="BV46" i="11"/>
  <c r="BW285" i="7"/>
  <c r="CY285" i="7"/>
  <c r="CK285" i="7"/>
  <c r="CX285" i="7"/>
  <c r="DH46" i="11"/>
  <c r="CZ285" i="7"/>
  <c r="CA285" i="7"/>
  <c r="CF285" i="7"/>
  <c r="CD46" i="11"/>
  <c r="DK285" i="7"/>
  <c r="BQ46" i="11"/>
  <c r="CH46" i="11"/>
  <c r="BL285" i="7"/>
  <c r="DB285" i="7"/>
  <c r="CR46" i="11"/>
  <c r="DQ285" i="7"/>
  <c r="K282" i="7"/>
  <c r="L104" i="7"/>
  <c r="O49" i="7"/>
  <c r="I66" i="7"/>
  <c r="I134" i="7" s="1"/>
  <c r="DG285" i="7"/>
  <c r="CD285" i="7"/>
  <c r="DU288" i="7"/>
  <c r="I46" i="11"/>
  <c r="CC285" i="7"/>
  <c r="BP285" i="7"/>
  <c r="I172" i="7" l="1"/>
  <c r="I225" i="7"/>
  <c r="I214" i="7"/>
  <c r="I40" i="12"/>
  <c r="I120" i="7"/>
  <c r="I65" i="7"/>
  <c r="I68" i="7" s="1"/>
  <c r="H68" i="7"/>
  <c r="CF288" i="7"/>
  <c r="CF289" i="7" s="1"/>
  <c r="DG288" i="7"/>
  <c r="DG290" i="7" s="1"/>
  <c r="BP288" i="7"/>
  <c r="BP289" i="7" s="1"/>
  <c r="BO288" i="7"/>
  <c r="BO290" i="7" s="1"/>
  <c r="BY288" i="7"/>
  <c r="BY290" i="7" s="1"/>
  <c r="CC288" i="7"/>
  <c r="CC289" i="7" s="1"/>
  <c r="BN288" i="7"/>
  <c r="BN289" i="7" s="1"/>
  <c r="DC288" i="7"/>
  <c r="DC289" i="7" s="1"/>
  <c r="DN288" i="7"/>
  <c r="DN289" i="7" s="1"/>
  <c r="DD288" i="7"/>
  <c r="DD290" i="7" s="1"/>
  <c r="DI288" i="7"/>
  <c r="DI289" i="7" s="1"/>
  <c r="BS288" i="7"/>
  <c r="BS290" i="7" s="1"/>
  <c r="DS288" i="7"/>
  <c r="DS289" i="7" s="1"/>
  <c r="DM288" i="7"/>
  <c r="DM290" i="7" s="1"/>
  <c r="DL288" i="7"/>
  <c r="DL289" i="7" s="1"/>
  <c r="BT288" i="7"/>
  <c r="BT289" i="7" s="1"/>
  <c r="BZ288" i="7"/>
  <c r="BZ289" i="7" s="1"/>
  <c r="CN288" i="7"/>
  <c r="CN290" i="7" s="1"/>
  <c r="CS288" i="7"/>
  <c r="CS289" i="7" s="1"/>
  <c r="CO288" i="7"/>
  <c r="CO290" i="7" s="1"/>
  <c r="CH288" i="7"/>
  <c r="CH290" i="7" s="1"/>
  <c r="CD288" i="7"/>
  <c r="CD290" i="7" s="1"/>
  <c r="CZ288" i="7"/>
  <c r="CZ290" i="7" s="1"/>
  <c r="CR288" i="7"/>
  <c r="CR290" i="7" s="1"/>
  <c r="CX288" i="7"/>
  <c r="CX289" i="7" s="1"/>
  <c r="CQ288" i="7"/>
  <c r="CQ289" i="7" s="1"/>
  <c r="CL288" i="7"/>
  <c r="CL290" i="7" s="1"/>
  <c r="DP288" i="7"/>
  <c r="DP289" i="7" s="1"/>
  <c r="CA288" i="7"/>
  <c r="CA289" i="7" s="1"/>
  <c r="DF288" i="7"/>
  <c r="DF289" i="7" s="1"/>
  <c r="CV288" i="7"/>
  <c r="CV289" i="7" s="1"/>
  <c r="CP288" i="7"/>
  <c r="CP289" i="7" s="1"/>
  <c r="BV288" i="7"/>
  <c r="BV290" i="7" s="1"/>
  <c r="CT288" i="7"/>
  <c r="CT290" i="7" s="1"/>
  <c r="BR288" i="7"/>
  <c r="BR290" i="7" s="1"/>
  <c r="BW288" i="7"/>
  <c r="BW289" i="7" s="1"/>
  <c r="CW288" i="7"/>
  <c r="CW290" i="7" s="1"/>
  <c r="DJ288" i="7"/>
  <c r="DJ289" i="7" s="1"/>
  <c r="DT289" i="7"/>
  <c r="DT290" i="7"/>
  <c r="DQ288" i="7"/>
  <c r="DE288" i="7"/>
  <c r="J61" i="7"/>
  <c r="J34" i="12"/>
  <c r="J83" i="11"/>
  <c r="P49" i="7"/>
  <c r="CJ288" i="7"/>
  <c r="DH288" i="7"/>
  <c r="J63" i="7"/>
  <c r="J254" i="7"/>
  <c r="J36" i="12"/>
  <c r="BU288" i="7"/>
  <c r="CB288" i="7"/>
  <c r="BM288" i="7"/>
  <c r="CM288" i="7"/>
  <c r="K28" i="7"/>
  <c r="K30" i="7"/>
  <c r="K51" i="7" s="1"/>
  <c r="K27" i="7"/>
  <c r="K26" i="7"/>
  <c r="K25" i="7"/>
  <c r="J64" i="7"/>
  <c r="J37" i="12"/>
  <c r="DK288" i="7"/>
  <c r="L282" i="7"/>
  <c r="M104" i="7"/>
  <c r="CK288" i="7"/>
  <c r="CY288" i="7"/>
  <c r="BQ288" i="7"/>
  <c r="K29" i="7"/>
  <c r="P20" i="7"/>
  <c r="J57" i="7"/>
  <c r="DU289" i="7"/>
  <c r="DU290" i="7"/>
  <c r="CI288" i="7"/>
  <c r="J62" i="7"/>
  <c r="J35" i="12"/>
  <c r="J84" i="11"/>
  <c r="DA288" i="7"/>
  <c r="CE288" i="7"/>
  <c r="DB288" i="7"/>
  <c r="J54" i="7"/>
  <c r="J53" i="7"/>
  <c r="J55" i="7"/>
  <c r="J56" i="7"/>
  <c r="DR288" i="7"/>
  <c r="BX288" i="7"/>
  <c r="DO288" i="7"/>
  <c r="CG288" i="7"/>
  <c r="CU288" i="7"/>
  <c r="E290" i="7"/>
  <c r="E289" i="7"/>
  <c r="I81" i="7" l="1"/>
  <c r="DG289" i="7"/>
  <c r="CF290" i="7"/>
  <c r="BO289" i="7"/>
  <c r="BY289" i="7"/>
  <c r="CC290" i="7"/>
  <c r="CC244" i="7" s="1"/>
  <c r="CC245" i="7" s="1"/>
  <c r="CC13" i="9" s="1"/>
  <c r="BP290" i="7"/>
  <c r="BP244" i="7" s="1"/>
  <c r="BP245" i="7" s="1"/>
  <c r="BP13" i="9" s="1"/>
  <c r="BN290" i="7"/>
  <c r="BN244" i="7" s="1"/>
  <c r="BN245" i="7" s="1"/>
  <c r="BN13" i="9" s="1"/>
  <c r="DC290" i="7"/>
  <c r="DC244" i="7" s="1"/>
  <c r="DC245" i="7" s="1"/>
  <c r="DC13" i="9" s="1"/>
  <c r="DN290" i="7"/>
  <c r="DN244" i="7" s="1"/>
  <c r="DN245" i="7" s="1"/>
  <c r="DN13" i="9" s="1"/>
  <c r="BV289" i="7"/>
  <c r="DD289" i="7"/>
  <c r="BR289" i="7"/>
  <c r="DI290" i="7"/>
  <c r="DI244" i="7" s="1"/>
  <c r="DI245" i="7" s="1"/>
  <c r="DI13" i="9" s="1"/>
  <c r="CD289" i="7"/>
  <c r="DP290" i="7"/>
  <c r="DP244" i="7" s="1"/>
  <c r="DP245" i="7" s="1"/>
  <c r="DP13" i="9" s="1"/>
  <c r="BS289" i="7"/>
  <c r="CO289" i="7"/>
  <c r="CH289" i="7"/>
  <c r="DS290" i="7"/>
  <c r="DS244" i="7" s="1"/>
  <c r="DS245" i="7" s="1"/>
  <c r="DS13" i="9" s="1"/>
  <c r="CZ289" i="7"/>
  <c r="DM289" i="7"/>
  <c r="CA290" i="7"/>
  <c r="CA244" i="7" s="1"/>
  <c r="CA245" i="7" s="1"/>
  <c r="CA13" i="9" s="1"/>
  <c r="CS290" i="7"/>
  <c r="CS244" i="7" s="1"/>
  <c r="CS245" i="7" s="1"/>
  <c r="CS13" i="9" s="1"/>
  <c r="DL290" i="7"/>
  <c r="DL244" i="7" s="1"/>
  <c r="DL245" i="7" s="1"/>
  <c r="DL13" i="9" s="1"/>
  <c r="BT290" i="7"/>
  <c r="BT244" i="7" s="1"/>
  <c r="BT245" i="7" s="1"/>
  <c r="BT13" i="9" s="1"/>
  <c r="CQ290" i="7"/>
  <c r="CQ244" i="7" s="1"/>
  <c r="CQ245" i="7" s="1"/>
  <c r="CQ13" i="9" s="1"/>
  <c r="CT289" i="7"/>
  <c r="CX290" i="7"/>
  <c r="CX244" i="7" s="1"/>
  <c r="CX245" i="7" s="1"/>
  <c r="CX13" i="9" s="1"/>
  <c r="BZ290" i="7"/>
  <c r="BZ244" i="7" s="1"/>
  <c r="BZ245" i="7" s="1"/>
  <c r="BZ13" i="9" s="1"/>
  <c r="CN289" i="7"/>
  <c r="E291" i="7"/>
  <c r="F287" i="7" s="1"/>
  <c r="F294" i="7" s="1"/>
  <c r="F295" i="7" s="1"/>
  <c r="CR289" i="7"/>
  <c r="CP290" i="7"/>
  <c r="CP244" i="7" s="1"/>
  <c r="CP245" i="7" s="1"/>
  <c r="CP13" i="9" s="1"/>
  <c r="CV290" i="7"/>
  <c r="CV244" i="7" s="1"/>
  <c r="CV245" i="7" s="1"/>
  <c r="CV13" i="9" s="1"/>
  <c r="CW289" i="7"/>
  <c r="DF290" i="7"/>
  <c r="DF244" i="7" s="1"/>
  <c r="DF245" i="7" s="1"/>
  <c r="DF13" i="9" s="1"/>
  <c r="CL289" i="7"/>
  <c r="DJ290" i="7"/>
  <c r="DJ244" i="7" s="1"/>
  <c r="DJ245" i="7" s="1"/>
  <c r="DJ13" i="9" s="1"/>
  <c r="BW290" i="7"/>
  <c r="BW244" i="7" s="1"/>
  <c r="BW245" i="7" s="1"/>
  <c r="BW13" i="9" s="1"/>
  <c r="K84" i="11"/>
  <c r="K62" i="7"/>
  <c r="K35" i="12"/>
  <c r="BY244" i="7"/>
  <c r="BY245" i="7" s="1"/>
  <c r="BY13" i="9" s="1"/>
  <c r="CJ289" i="7"/>
  <c r="CJ290" i="7"/>
  <c r="CW244" i="7"/>
  <c r="CW245" i="7" s="1"/>
  <c r="CW13" i="9" s="1"/>
  <c r="J66" i="7"/>
  <c r="J172" i="7"/>
  <c r="J39" i="12"/>
  <c r="CI289" i="7"/>
  <c r="CI290" i="7"/>
  <c r="CK289" i="7"/>
  <c r="CK290" i="7"/>
  <c r="K63" i="7"/>
  <c r="K240" i="7" s="1"/>
  <c r="K36" i="12"/>
  <c r="K254" i="7"/>
  <c r="CB289" i="7"/>
  <c r="CB290" i="7"/>
  <c r="CO244" i="7"/>
  <c r="CO245" i="7" s="1"/>
  <c r="CO13" i="9" s="1"/>
  <c r="Q49" i="7"/>
  <c r="DG244" i="7"/>
  <c r="DG245" i="7" s="1"/>
  <c r="DG13" i="9" s="1"/>
  <c r="DR289" i="7"/>
  <c r="DR290" i="7"/>
  <c r="BO244" i="7"/>
  <c r="BO245" i="7" s="1"/>
  <c r="BO13" i="9" s="1"/>
  <c r="CD244" i="7"/>
  <c r="CD245" i="7" s="1"/>
  <c r="CD13" i="9" s="1"/>
  <c r="E244" i="7"/>
  <c r="E245" i="7" s="1"/>
  <c r="E13" i="9" s="1"/>
  <c r="BR244" i="7"/>
  <c r="BR245" i="7" s="1"/>
  <c r="BR13" i="9" s="1"/>
  <c r="K37" i="12"/>
  <c r="K64" i="7"/>
  <c r="BU289" i="7"/>
  <c r="BU290" i="7"/>
  <c r="BS244" i="7"/>
  <c r="BS245" i="7" s="1"/>
  <c r="BS13" i="9" s="1"/>
  <c r="DQ289" i="7"/>
  <c r="DQ290" i="7"/>
  <c r="DT244" i="7"/>
  <c r="DT245" i="7" s="1"/>
  <c r="DT13" i="9" s="1"/>
  <c r="J65" i="7"/>
  <c r="J120" i="7"/>
  <c r="J38" i="12"/>
  <c r="M282" i="7"/>
  <c r="N104" i="7"/>
  <c r="CM289" i="7"/>
  <c r="CM290" i="7"/>
  <c r="DB289" i="7"/>
  <c r="DB290" i="7"/>
  <c r="Q20" i="7"/>
  <c r="CF244" i="7"/>
  <c r="CF245" i="7" s="1"/>
  <c r="CF13" i="9" s="1"/>
  <c r="CT244" i="7"/>
  <c r="CT245" i="7" s="1"/>
  <c r="CT13" i="9" s="1"/>
  <c r="DE289" i="7"/>
  <c r="DE290" i="7"/>
  <c r="DH289" i="7"/>
  <c r="DH290" i="7"/>
  <c r="CR244" i="7"/>
  <c r="CR245" i="7" s="1"/>
  <c r="CR13" i="9" s="1"/>
  <c r="DD244" i="7"/>
  <c r="DD245" i="7" s="1"/>
  <c r="DD13" i="9" s="1"/>
  <c r="L21" i="7"/>
  <c r="L24" i="7" s="1"/>
  <c r="L29" i="7" s="1"/>
  <c r="BQ289" i="7"/>
  <c r="BQ290" i="7"/>
  <c r="DM244" i="7"/>
  <c r="DM245" i="7" s="1"/>
  <c r="DM13" i="9" s="1"/>
  <c r="CH244" i="7"/>
  <c r="CH245" i="7" s="1"/>
  <c r="CH13" i="9" s="1"/>
  <c r="CY289" i="7"/>
  <c r="CY290" i="7"/>
  <c r="CZ244" i="7"/>
  <c r="CZ245" i="7" s="1"/>
  <c r="CZ13" i="9" s="1"/>
  <c r="CU289" i="7"/>
  <c r="CU290" i="7"/>
  <c r="DO290" i="7"/>
  <c r="DO289" i="7"/>
  <c r="K50" i="7"/>
  <c r="K52" i="7" s="1"/>
  <c r="K57" i="7" s="1"/>
  <c r="CE289" i="7"/>
  <c r="CE290" i="7"/>
  <c r="DU244" i="7"/>
  <c r="DU245" i="7" s="1"/>
  <c r="DU13" i="9" s="1"/>
  <c r="CG290" i="7"/>
  <c r="CG289" i="7"/>
  <c r="BX289" i="7"/>
  <c r="BX290" i="7"/>
  <c r="J67" i="7"/>
  <c r="J40" i="12"/>
  <c r="J225" i="7"/>
  <c r="J214" i="7"/>
  <c r="DA290" i="7"/>
  <c r="DA289" i="7"/>
  <c r="J94" i="12"/>
  <c r="DK289" i="7"/>
  <c r="DK290" i="7"/>
  <c r="BV244" i="7"/>
  <c r="BV245" i="7" s="1"/>
  <c r="BV13" i="9" s="1"/>
  <c r="K61" i="7"/>
  <c r="K34" i="12"/>
  <c r="K83" i="11"/>
  <c r="BM290" i="7"/>
  <c r="BM289" i="7"/>
  <c r="J240" i="7"/>
  <c r="CL244" i="7"/>
  <c r="CL245" i="7" s="1"/>
  <c r="CL13" i="9" s="1"/>
  <c r="CN244" i="7"/>
  <c r="CN245" i="7" s="1"/>
  <c r="CN13" i="9" s="1"/>
  <c r="J68" i="7" l="1"/>
  <c r="K56" i="7"/>
  <c r="L50" i="7" s="1"/>
  <c r="CU244" i="7"/>
  <c r="CU245" i="7" s="1"/>
  <c r="CU13" i="9" s="1"/>
  <c r="DQ244" i="7"/>
  <c r="DQ245" i="7" s="1"/>
  <c r="DQ13" i="9" s="1"/>
  <c r="BM244" i="7"/>
  <c r="BM245" i="7" s="1"/>
  <c r="BM13" i="9" s="1"/>
  <c r="DE244" i="7"/>
  <c r="DE245" i="7" s="1"/>
  <c r="DE13" i="9" s="1"/>
  <c r="DB244" i="7"/>
  <c r="DB245" i="7" s="1"/>
  <c r="DB13" i="9" s="1"/>
  <c r="CM244" i="7"/>
  <c r="CM245" i="7" s="1"/>
  <c r="CM13" i="9" s="1"/>
  <c r="J134" i="7"/>
  <c r="CE244" i="7"/>
  <c r="CE245" i="7" s="1"/>
  <c r="CE13" i="9" s="1"/>
  <c r="J186" i="7"/>
  <c r="BQ244" i="7"/>
  <c r="BQ245" i="7" s="1"/>
  <c r="BQ13" i="9" s="1"/>
  <c r="L30" i="7"/>
  <c r="L51" i="7" s="1"/>
  <c r="L28" i="7"/>
  <c r="L27" i="7"/>
  <c r="L25" i="7"/>
  <c r="L26" i="7"/>
  <c r="R49" i="7"/>
  <c r="CK244" i="7"/>
  <c r="CK245" i="7" s="1"/>
  <c r="CK13" i="9" s="1"/>
  <c r="BX244" i="7"/>
  <c r="BX245" i="7" s="1"/>
  <c r="BX13" i="9" s="1"/>
  <c r="K54" i="7"/>
  <c r="K55" i="7"/>
  <c r="K53" i="7"/>
  <c r="CY244" i="7"/>
  <c r="CY245" i="7" s="1"/>
  <c r="CY13" i="9" s="1"/>
  <c r="M21" i="7"/>
  <c r="M24" i="7" s="1"/>
  <c r="M29" i="7" s="1"/>
  <c r="N282" i="7"/>
  <c r="O104" i="7"/>
  <c r="CI244" i="7"/>
  <c r="CI245" i="7" s="1"/>
  <c r="CI13" i="9" s="1"/>
  <c r="K94" i="12"/>
  <c r="BU244" i="7"/>
  <c r="BU245" i="7" s="1"/>
  <c r="BU13" i="9" s="1"/>
  <c r="DR244" i="7"/>
  <c r="DR245" i="7" s="1"/>
  <c r="DR13" i="9" s="1"/>
  <c r="CB244" i="7"/>
  <c r="CB245" i="7" s="1"/>
  <c r="CB13" i="9" s="1"/>
  <c r="DK244" i="7"/>
  <c r="DK245" i="7" s="1"/>
  <c r="DK13" i="9" s="1"/>
  <c r="DA244" i="7"/>
  <c r="DA245" i="7" s="1"/>
  <c r="DA13" i="9" s="1"/>
  <c r="CG244" i="7"/>
  <c r="CG245" i="7" s="1"/>
  <c r="CG13" i="9" s="1"/>
  <c r="DO244" i="7"/>
  <c r="DO245" i="7" s="1"/>
  <c r="DO13" i="9" s="1"/>
  <c r="DH244" i="7"/>
  <c r="DH245" i="7" s="1"/>
  <c r="DH13" i="9" s="1"/>
  <c r="R20" i="7"/>
  <c r="J81" i="7"/>
  <c r="CJ244" i="7"/>
  <c r="CJ245" i="7" s="1"/>
  <c r="CJ13" i="9" s="1"/>
  <c r="L52" i="7" l="1"/>
  <c r="L55" i="7" s="1"/>
  <c r="N21" i="7"/>
  <c r="N24" i="7" s="1"/>
  <c r="L63" i="7"/>
  <c r="L254" i="7"/>
  <c r="L36" i="12"/>
  <c r="L37" i="12"/>
  <c r="L64" i="7"/>
  <c r="K65" i="7"/>
  <c r="K120" i="7"/>
  <c r="K38" i="12"/>
  <c r="S49" i="7"/>
  <c r="K214" i="7"/>
  <c r="K225" i="7"/>
  <c r="K67" i="7"/>
  <c r="K186" i="7" s="1"/>
  <c r="K40" i="12"/>
  <c r="O282" i="7"/>
  <c r="P104" i="7"/>
  <c r="L61" i="7"/>
  <c r="L83" i="11"/>
  <c r="L34" i="12"/>
  <c r="K66" i="7"/>
  <c r="K172" i="7"/>
  <c r="K39" i="12"/>
  <c r="S20" i="7"/>
  <c r="M30" i="7"/>
  <c r="M51" i="7" s="1"/>
  <c r="M28" i="7"/>
  <c r="M25" i="7"/>
  <c r="M27" i="7"/>
  <c r="M26" i="7"/>
  <c r="L62" i="7"/>
  <c r="L84" i="11"/>
  <c r="L35" i="12"/>
  <c r="L53" i="7" l="1"/>
  <c r="L120" i="7" s="1"/>
  <c r="L54" i="7"/>
  <c r="L66" i="7" s="1"/>
  <c r="L134" i="7" s="1"/>
  <c r="L57" i="7"/>
  <c r="L56" i="7"/>
  <c r="M50" i="7" s="1"/>
  <c r="M52" i="7" s="1"/>
  <c r="K134" i="7"/>
  <c r="M64" i="7"/>
  <c r="M37" i="12"/>
  <c r="M63" i="7"/>
  <c r="M240" i="7" s="1"/>
  <c r="M254" i="7"/>
  <c r="M36" i="12"/>
  <c r="M61" i="7"/>
  <c r="M34" i="12"/>
  <c r="M83" i="11"/>
  <c r="L94" i="12"/>
  <c r="T20" i="7"/>
  <c r="K81" i="7"/>
  <c r="K68" i="7"/>
  <c r="P282" i="7"/>
  <c r="Q104" i="7"/>
  <c r="L67" i="7"/>
  <c r="L186" i="7" s="1"/>
  <c r="L225" i="7"/>
  <c r="L214" i="7"/>
  <c r="L40" i="12"/>
  <c r="L240" i="7"/>
  <c r="N28" i="7"/>
  <c r="N30" i="7"/>
  <c r="N51" i="7" s="1"/>
  <c r="N26" i="7"/>
  <c r="N27" i="7"/>
  <c r="N25" i="7"/>
  <c r="M62" i="7"/>
  <c r="M84" i="11"/>
  <c r="M35" i="12"/>
  <c r="T49" i="7"/>
  <c r="L65" i="7"/>
  <c r="L81" i="7" s="1"/>
  <c r="N29" i="7"/>
  <c r="L38" i="12" l="1"/>
  <c r="L172" i="7"/>
  <c r="L39" i="12"/>
  <c r="M55" i="7"/>
  <c r="M53" i="7"/>
  <c r="M54" i="7"/>
  <c r="M56" i="7"/>
  <c r="U49" i="7"/>
  <c r="N61" i="7"/>
  <c r="N83" i="11"/>
  <c r="N34" i="12"/>
  <c r="Q282" i="7"/>
  <c r="R104" i="7"/>
  <c r="N63" i="7"/>
  <c r="N240" i="7" s="1"/>
  <c r="N36" i="12"/>
  <c r="N254" i="7"/>
  <c r="L68" i="7"/>
  <c r="M94" i="12"/>
  <c r="N62" i="7"/>
  <c r="N84" i="11"/>
  <c r="N35" i="12"/>
  <c r="U20" i="7"/>
  <c r="O21" i="7"/>
  <c r="O24" i="7" s="1"/>
  <c r="N37" i="12"/>
  <c r="N64" i="7"/>
  <c r="M57" i="7"/>
  <c r="N50" i="7" l="1"/>
  <c r="N52" i="7" s="1"/>
  <c r="O30" i="7"/>
  <c r="O51" i="7" s="1"/>
  <c r="O28" i="7"/>
  <c r="O25" i="7"/>
  <c r="O27" i="7"/>
  <c r="O26" i="7"/>
  <c r="M172" i="7"/>
  <c r="M66" i="7"/>
  <c r="M134" i="7" s="1"/>
  <c r="M39" i="12"/>
  <c r="M38" i="12"/>
  <c r="M120" i="7"/>
  <c r="M65" i="7"/>
  <c r="R282" i="7"/>
  <c r="S104" i="7"/>
  <c r="O29" i="7"/>
  <c r="V20" i="7"/>
  <c r="M40" i="12"/>
  <c r="M225" i="7"/>
  <c r="M67" i="7"/>
  <c r="M186" i="7" s="1"/>
  <c r="M214" i="7"/>
  <c r="V49" i="7"/>
  <c r="N94" i="12"/>
  <c r="W20" i="7" l="1"/>
  <c r="O63" i="7"/>
  <c r="O240" i="7" s="1"/>
  <c r="O254" i="7"/>
  <c r="O36" i="12"/>
  <c r="O84" i="11"/>
  <c r="O62" i="7"/>
  <c r="O35" i="12"/>
  <c r="O61" i="7"/>
  <c r="O83" i="11"/>
  <c r="O34" i="12"/>
  <c r="O64" i="7"/>
  <c r="O37" i="12"/>
  <c r="N54" i="7"/>
  <c r="N53" i="7"/>
  <c r="N55" i="7"/>
  <c r="N57" i="7"/>
  <c r="P21" i="7"/>
  <c r="P24" i="7" s="1"/>
  <c r="M81" i="7"/>
  <c r="M68" i="7"/>
  <c r="N56" i="7"/>
  <c r="W49" i="7"/>
  <c r="S282" i="7"/>
  <c r="T104" i="7"/>
  <c r="O94" i="12" l="1"/>
  <c r="T282" i="7"/>
  <c r="U104" i="7"/>
  <c r="P28" i="7"/>
  <c r="P30" i="7"/>
  <c r="P51" i="7" s="1"/>
  <c r="P27" i="7"/>
  <c r="P25" i="7"/>
  <c r="P26" i="7"/>
  <c r="N66" i="7"/>
  <c r="N134" i="7" s="1"/>
  <c r="N39" i="12"/>
  <c r="N172" i="7"/>
  <c r="P29" i="7"/>
  <c r="X49" i="7"/>
  <c r="X20" i="7"/>
  <c r="N67" i="7"/>
  <c r="N186" i="7" s="1"/>
  <c r="N214" i="7"/>
  <c r="N40" i="12"/>
  <c r="N225" i="7"/>
  <c r="O50" i="7"/>
  <c r="O52" i="7" s="1"/>
  <c r="N65" i="7"/>
  <c r="N120" i="7"/>
  <c r="N38" i="12"/>
  <c r="Q21" i="7" l="1"/>
  <c r="Q24" i="7" s="1"/>
  <c r="P37" i="12"/>
  <c r="P64" i="7"/>
  <c r="U282" i="7"/>
  <c r="V104" i="7"/>
  <c r="O55" i="7"/>
  <c r="O53" i="7"/>
  <c r="O54" i="7"/>
  <c r="O57" i="7"/>
  <c r="N81" i="7"/>
  <c r="N68" i="7"/>
  <c r="Y20" i="7"/>
  <c r="O56" i="7"/>
  <c r="Y49" i="7"/>
  <c r="P84" i="11"/>
  <c r="P62" i="7"/>
  <c r="P35" i="12"/>
  <c r="P63" i="7"/>
  <c r="P240" i="7" s="1"/>
  <c r="P254" i="7"/>
  <c r="P36" i="12"/>
  <c r="P61" i="7"/>
  <c r="P83" i="11"/>
  <c r="P34" i="12"/>
  <c r="V282" i="7" l="1"/>
  <c r="W104" i="7"/>
  <c r="P94" i="12"/>
  <c r="O172" i="7"/>
  <c r="O66" i="7"/>
  <c r="O134" i="7" s="1"/>
  <c r="O39" i="12"/>
  <c r="Q28" i="7"/>
  <c r="Q30" i="7"/>
  <c r="Q51" i="7" s="1"/>
  <c r="Q27" i="7"/>
  <c r="Q25" i="7"/>
  <c r="Q26" i="7"/>
  <c r="Z49" i="7"/>
  <c r="P50" i="7"/>
  <c r="P52" i="7" s="1"/>
  <c r="O65" i="7"/>
  <c r="O38" i="12"/>
  <c r="O120" i="7"/>
  <c r="Z20" i="7"/>
  <c r="O67" i="7"/>
  <c r="O186" i="7" s="1"/>
  <c r="O40" i="12"/>
  <c r="O214" i="7"/>
  <c r="O225" i="7"/>
  <c r="Q29" i="7"/>
  <c r="R21" i="7" l="1"/>
  <c r="R24" i="7" s="1"/>
  <c r="O81" i="7"/>
  <c r="O68" i="7"/>
  <c r="Q62" i="7"/>
  <c r="Q84" i="11"/>
  <c r="Q35" i="12"/>
  <c r="Q61" i="7"/>
  <c r="Q34" i="12"/>
  <c r="Q83" i="11"/>
  <c r="Q63" i="7"/>
  <c r="Q240" i="7" s="1"/>
  <c r="Q36" i="12"/>
  <c r="Q254" i="7"/>
  <c r="P55" i="7"/>
  <c r="P53" i="7"/>
  <c r="P54" i="7"/>
  <c r="P57" i="7"/>
  <c r="P56" i="7"/>
  <c r="AA20" i="7"/>
  <c r="AA49" i="7"/>
  <c r="Q37" i="12"/>
  <c r="Q64" i="7"/>
  <c r="W282" i="7"/>
  <c r="X104" i="7"/>
  <c r="Q94" i="12" l="1"/>
  <c r="AB20" i="7"/>
  <c r="X282" i="7"/>
  <c r="Y104" i="7"/>
  <c r="AB49" i="7"/>
  <c r="Q50" i="7"/>
  <c r="Q52" i="7" s="1"/>
  <c r="P67" i="7"/>
  <c r="P186" i="7" s="1"/>
  <c r="P40" i="12"/>
  <c r="P225" i="7"/>
  <c r="P214" i="7"/>
  <c r="P66" i="7"/>
  <c r="P134" i="7" s="1"/>
  <c r="P172" i="7"/>
  <c r="P39" i="12"/>
  <c r="R30" i="7"/>
  <c r="R51" i="7" s="1"/>
  <c r="R28" i="7"/>
  <c r="R27" i="7"/>
  <c r="R25" i="7"/>
  <c r="R26" i="7"/>
  <c r="P65" i="7"/>
  <c r="P38" i="12"/>
  <c r="P120" i="7"/>
  <c r="R29" i="7"/>
  <c r="R37" i="12" l="1"/>
  <c r="R64" i="7"/>
  <c r="Y282" i="7"/>
  <c r="Z104" i="7"/>
  <c r="Q54" i="7"/>
  <c r="Q53" i="7"/>
  <c r="Q55" i="7"/>
  <c r="Q57" i="7"/>
  <c r="AC20" i="7"/>
  <c r="P81" i="7"/>
  <c r="P68" i="7"/>
  <c r="R84" i="11"/>
  <c r="R62" i="7"/>
  <c r="R35" i="12"/>
  <c r="Q56" i="7"/>
  <c r="R61" i="7"/>
  <c r="R34" i="12"/>
  <c r="R83" i="11"/>
  <c r="S21" i="7"/>
  <c r="S24" i="7" s="1"/>
  <c r="S29" i="7" s="1"/>
  <c r="R63" i="7"/>
  <c r="R240" i="7" s="1"/>
  <c r="R36" i="12"/>
  <c r="R254" i="7"/>
  <c r="AC49" i="7"/>
  <c r="Q67" i="7" l="1"/>
  <c r="Q186" i="7" s="1"/>
  <c r="Q214" i="7"/>
  <c r="Q225" i="7"/>
  <c r="Q40" i="12"/>
  <c r="Q38" i="12"/>
  <c r="Q120" i="7"/>
  <c r="Q65" i="7"/>
  <c r="Q66" i="7"/>
  <c r="Q134" i="7" s="1"/>
  <c r="Q39" i="12"/>
  <c r="Q172" i="7"/>
  <c r="Z282" i="7"/>
  <c r="AA104" i="7"/>
  <c r="AD49" i="7"/>
  <c r="T21" i="7"/>
  <c r="T24" i="7" s="1"/>
  <c r="AD20" i="7"/>
  <c r="R50" i="7"/>
  <c r="R52" i="7" s="1"/>
  <c r="R56" i="7" s="1"/>
  <c r="S30" i="7"/>
  <c r="S51" i="7" s="1"/>
  <c r="S28" i="7"/>
  <c r="S27" i="7"/>
  <c r="S25" i="7"/>
  <c r="S26" i="7"/>
  <c r="R94" i="12"/>
  <c r="T28" i="7" l="1"/>
  <c r="T30" i="7"/>
  <c r="T51" i="7" s="1"/>
  <c r="T27" i="7"/>
  <c r="T25" i="7"/>
  <c r="T26" i="7"/>
  <c r="S35" i="12"/>
  <c r="S62" i="7"/>
  <c r="S84" i="11"/>
  <c r="S61" i="7"/>
  <c r="S83" i="11"/>
  <c r="S34" i="12"/>
  <c r="S63" i="7"/>
  <c r="S240" i="7" s="1"/>
  <c r="S254" i="7"/>
  <c r="S36" i="12"/>
  <c r="S64" i="7"/>
  <c r="S37" i="12"/>
  <c r="AE49" i="7"/>
  <c r="T29" i="7"/>
  <c r="R54" i="7"/>
  <c r="R55" i="7"/>
  <c r="R53" i="7"/>
  <c r="R57" i="7"/>
  <c r="AA282" i="7"/>
  <c r="AB104" i="7"/>
  <c r="S50" i="7"/>
  <c r="S52" i="7" s="1"/>
  <c r="S57" i="7" s="1"/>
  <c r="AE20" i="7"/>
  <c r="Q81" i="7"/>
  <c r="Q68" i="7"/>
  <c r="R65" i="7" l="1"/>
  <c r="R38" i="12"/>
  <c r="R120" i="7"/>
  <c r="R67" i="7"/>
  <c r="R186" i="7" s="1"/>
  <c r="R214" i="7"/>
  <c r="R40" i="12"/>
  <c r="R225" i="7"/>
  <c r="S94" i="12"/>
  <c r="S56" i="7"/>
  <c r="R66" i="7"/>
  <c r="R134" i="7" s="1"/>
  <c r="R172" i="7"/>
  <c r="R39" i="12"/>
  <c r="T62" i="7"/>
  <c r="T84" i="11"/>
  <c r="T35" i="12"/>
  <c r="T61" i="7"/>
  <c r="T34" i="12"/>
  <c r="T83" i="11"/>
  <c r="S53" i="7"/>
  <c r="S54" i="7"/>
  <c r="S55" i="7"/>
  <c r="T63" i="7"/>
  <c r="T240" i="7" s="1"/>
  <c r="T36" i="12"/>
  <c r="T254" i="7"/>
  <c r="T37" i="12"/>
  <c r="T64" i="7"/>
  <c r="AB282" i="7"/>
  <c r="AC104" i="7"/>
  <c r="U21" i="7"/>
  <c r="U24" i="7" s="1"/>
  <c r="AF49" i="7"/>
  <c r="AF20" i="7"/>
  <c r="S66" i="7" l="1"/>
  <c r="S134" i="7" s="1"/>
  <c r="S172" i="7"/>
  <c r="S39" i="12"/>
  <c r="U30" i="7"/>
  <c r="U51" i="7" s="1"/>
  <c r="U28" i="7"/>
  <c r="U27" i="7"/>
  <c r="U25" i="7"/>
  <c r="U26" i="7"/>
  <c r="U29" i="7"/>
  <c r="S38" i="12"/>
  <c r="S120" i="7"/>
  <c r="S65" i="7"/>
  <c r="AC282" i="7"/>
  <c r="AD104" i="7"/>
  <c r="T50" i="7"/>
  <c r="T52" i="7" s="1"/>
  <c r="S67" i="7"/>
  <c r="S186" i="7" s="1"/>
  <c r="S214" i="7"/>
  <c r="S40" i="12"/>
  <c r="S225" i="7"/>
  <c r="AG20" i="7"/>
  <c r="T94" i="12"/>
  <c r="R81" i="7"/>
  <c r="R68" i="7"/>
  <c r="AG49" i="7"/>
  <c r="U63" i="7" l="1"/>
  <c r="U240" i="7" s="1"/>
  <c r="U36" i="12"/>
  <c r="U254" i="7"/>
  <c r="T54" i="7"/>
  <c r="T53" i="7"/>
  <c r="T55" i="7"/>
  <c r="T57" i="7"/>
  <c r="AH20" i="7"/>
  <c r="T56" i="7"/>
  <c r="S81" i="7"/>
  <c r="S68" i="7"/>
  <c r="U64" i="7"/>
  <c r="U37" i="12"/>
  <c r="U61" i="7"/>
  <c r="U34" i="12"/>
  <c r="U83" i="11"/>
  <c r="AH49" i="7"/>
  <c r="V21" i="7"/>
  <c r="V24" i="7" s="1"/>
  <c r="V29" i="7" s="1"/>
  <c r="AD282" i="7"/>
  <c r="AE104" i="7"/>
  <c r="U84" i="11"/>
  <c r="U62" i="7"/>
  <c r="U35" i="12"/>
  <c r="W21" i="7" l="1"/>
  <c r="W24" i="7" s="1"/>
  <c r="T67" i="7"/>
  <c r="T186" i="7" s="1"/>
  <c r="T40" i="12"/>
  <c r="T214" i="7"/>
  <c r="T225" i="7"/>
  <c r="AI49" i="7"/>
  <c r="T65" i="7"/>
  <c r="T38" i="12"/>
  <c r="T120" i="7"/>
  <c r="U94" i="12"/>
  <c r="T66" i="7"/>
  <c r="T134" i="7" s="1"/>
  <c r="T39" i="12"/>
  <c r="T172" i="7"/>
  <c r="AE282" i="7"/>
  <c r="AF104" i="7"/>
  <c r="U50" i="7"/>
  <c r="U52" i="7" s="1"/>
  <c r="AI20" i="7"/>
  <c r="V30" i="7"/>
  <c r="V51" i="7" s="1"/>
  <c r="V28" i="7"/>
  <c r="V27" i="7"/>
  <c r="V25" i="7"/>
  <c r="V26" i="7"/>
  <c r="AJ49" i="7" l="1"/>
  <c r="AJ20" i="7"/>
  <c r="V63" i="7"/>
  <c r="V240" i="7" s="1"/>
  <c r="V36" i="12"/>
  <c r="V254" i="7"/>
  <c r="V37" i="12"/>
  <c r="V64" i="7"/>
  <c r="AF282" i="7"/>
  <c r="AG104" i="7"/>
  <c r="V84" i="11"/>
  <c r="V62" i="7"/>
  <c r="V35" i="12"/>
  <c r="W28" i="7"/>
  <c r="W30" i="7"/>
  <c r="W51" i="7" s="1"/>
  <c r="W25" i="7"/>
  <c r="W26" i="7"/>
  <c r="W27" i="7"/>
  <c r="U53" i="7"/>
  <c r="U55" i="7"/>
  <c r="U54" i="7"/>
  <c r="U57" i="7"/>
  <c r="V61" i="7"/>
  <c r="V34" i="12"/>
  <c r="V83" i="11"/>
  <c r="U56" i="7"/>
  <c r="T81" i="7"/>
  <c r="T68" i="7"/>
  <c r="W29" i="7"/>
  <c r="V50" i="7" l="1"/>
  <c r="V52" i="7" s="1"/>
  <c r="W63" i="7"/>
  <c r="W240" i="7" s="1"/>
  <c r="W36" i="12"/>
  <c r="W254" i="7"/>
  <c r="W62" i="7"/>
  <c r="W84" i="11"/>
  <c r="W35" i="12"/>
  <c r="AK20" i="7"/>
  <c r="W61" i="7"/>
  <c r="W34" i="12"/>
  <c r="W83" i="11"/>
  <c r="W37" i="12"/>
  <c r="W64" i="7"/>
  <c r="U120" i="7"/>
  <c r="U38" i="12"/>
  <c r="U65" i="7"/>
  <c r="V94" i="12"/>
  <c r="AK49" i="7"/>
  <c r="AG282" i="7"/>
  <c r="AH104" i="7"/>
  <c r="X21" i="7"/>
  <c r="X24" i="7" s="1"/>
  <c r="X29" i="7" s="1"/>
  <c r="U66" i="7"/>
  <c r="U134" i="7" s="1"/>
  <c r="U39" i="12"/>
  <c r="U172" i="7"/>
  <c r="U40" i="12"/>
  <c r="U214" i="7"/>
  <c r="U225" i="7"/>
  <c r="U67" i="7"/>
  <c r="U186" i="7" s="1"/>
  <c r="Y21" i="7" l="1"/>
  <c r="Y24" i="7" s="1"/>
  <c r="U81" i="7"/>
  <c r="U68" i="7"/>
  <c r="AL20" i="7"/>
  <c r="AL49" i="7"/>
  <c r="V53" i="7"/>
  <c r="V54" i="7"/>
  <c r="V55" i="7"/>
  <c r="V57" i="7"/>
  <c r="AH282" i="7"/>
  <c r="AI104" i="7"/>
  <c r="X28" i="7"/>
  <c r="X30" i="7"/>
  <c r="X51" i="7" s="1"/>
  <c r="X27" i="7"/>
  <c r="X26" i="7"/>
  <c r="X25" i="7"/>
  <c r="W94" i="12"/>
  <c r="V56" i="7"/>
  <c r="X63" i="7" l="1"/>
  <c r="X240" i="7" s="1"/>
  <c r="X254" i="7"/>
  <c r="X36" i="12"/>
  <c r="V66" i="7"/>
  <c r="V134" i="7" s="1"/>
  <c r="V172" i="7"/>
  <c r="V39" i="12"/>
  <c r="V67" i="7"/>
  <c r="V186" i="7" s="1"/>
  <c r="V225" i="7"/>
  <c r="V40" i="12"/>
  <c r="V214" i="7"/>
  <c r="W50" i="7"/>
  <c r="W52" i="7" s="1"/>
  <c r="AI282" i="7"/>
  <c r="AJ104" i="7"/>
  <c r="AM49" i="7"/>
  <c r="X64" i="7"/>
  <c r="X37" i="12"/>
  <c r="Y30" i="7"/>
  <c r="Y51" i="7" s="1"/>
  <c r="Y28" i="7"/>
  <c r="Y26" i="7"/>
  <c r="Y27" i="7"/>
  <c r="Y25" i="7"/>
  <c r="V120" i="7"/>
  <c r="V38" i="12"/>
  <c r="V65" i="7"/>
  <c r="X61" i="7"/>
  <c r="X83" i="11"/>
  <c r="X34" i="12"/>
  <c r="AM20" i="7"/>
  <c r="X84" i="11"/>
  <c r="X62" i="7"/>
  <c r="X35" i="12"/>
  <c r="Y29" i="7"/>
  <c r="X94" i="12" l="1"/>
  <c r="V81" i="7"/>
  <c r="V68" i="7"/>
  <c r="Y37" i="12"/>
  <c r="Y64" i="7"/>
  <c r="W53" i="7"/>
  <c r="W54" i="7"/>
  <c r="W55" i="7"/>
  <c r="W57" i="7"/>
  <c r="W56" i="7"/>
  <c r="Y84" i="11"/>
  <c r="Y62" i="7"/>
  <c r="Y35" i="12"/>
  <c r="Z21" i="7"/>
  <c r="Z24" i="7" s="1"/>
  <c r="Y61" i="7"/>
  <c r="Y34" i="12"/>
  <c r="Y83" i="11"/>
  <c r="AN49" i="7"/>
  <c r="AJ282" i="7"/>
  <c r="AK104" i="7"/>
  <c r="AN20" i="7"/>
  <c r="Y63" i="7"/>
  <c r="Y240" i="7" s="1"/>
  <c r="Y36" i="12"/>
  <c r="Y254" i="7"/>
  <c r="W120" i="7" l="1"/>
  <c r="W65" i="7"/>
  <c r="W38" i="12"/>
  <c r="X50" i="7"/>
  <c r="X52" i="7" s="1"/>
  <c r="X56" i="7" s="1"/>
  <c r="Y94" i="12"/>
  <c r="AO20" i="7"/>
  <c r="AK282" i="7"/>
  <c r="AL104" i="7"/>
  <c r="Z28" i="7"/>
  <c r="Z30" i="7"/>
  <c r="Z51" i="7" s="1"/>
  <c r="Z26" i="7"/>
  <c r="Z25" i="7"/>
  <c r="Z27" i="7"/>
  <c r="Z29" i="7"/>
  <c r="AO49" i="7"/>
  <c r="W66" i="7"/>
  <c r="W134" i="7" s="1"/>
  <c r="W172" i="7"/>
  <c r="W39" i="12"/>
  <c r="W67" i="7"/>
  <c r="W186" i="7" s="1"/>
  <c r="W40" i="12"/>
  <c r="W214" i="7"/>
  <c r="W225" i="7"/>
  <c r="Y50" i="7" l="1"/>
  <c r="Y52" i="7" s="1"/>
  <c r="Y56" i="7" s="1"/>
  <c r="AL282" i="7"/>
  <c r="AM104" i="7"/>
  <c r="AA21" i="7"/>
  <c r="AA24" i="7" s="1"/>
  <c r="AA29" i="7" s="1"/>
  <c r="Z63" i="7"/>
  <c r="Z240" i="7" s="1"/>
  <c r="Z36" i="12"/>
  <c r="Z254" i="7"/>
  <c r="Z61" i="7"/>
  <c r="Z34" i="12"/>
  <c r="Z83" i="11"/>
  <c r="AP20" i="7"/>
  <c r="W81" i="7"/>
  <c r="W68" i="7"/>
  <c r="X54" i="7"/>
  <c r="X53" i="7"/>
  <c r="X55" i="7"/>
  <c r="X57" i="7"/>
  <c r="Z84" i="11"/>
  <c r="Z62" i="7"/>
  <c r="Z35" i="12"/>
  <c r="AP49" i="7"/>
  <c r="Z64" i="7"/>
  <c r="Z37" i="12"/>
  <c r="AB21" i="7" l="1"/>
  <c r="AB24" i="7" s="1"/>
  <c r="AM282" i="7"/>
  <c r="AN104" i="7"/>
  <c r="AA30" i="7"/>
  <c r="AA51" i="7" s="1"/>
  <c r="AA28" i="7"/>
  <c r="AA26" i="7"/>
  <c r="AA27" i="7"/>
  <c r="AA25" i="7"/>
  <c r="AQ49" i="7"/>
  <c r="X225" i="7"/>
  <c r="X40" i="12"/>
  <c r="X214" i="7"/>
  <c r="X67" i="7"/>
  <c r="X186" i="7" s="1"/>
  <c r="X65" i="7"/>
  <c r="X120" i="7"/>
  <c r="X38" i="12"/>
  <c r="X172" i="7"/>
  <c r="X39" i="12"/>
  <c r="X66" i="7"/>
  <c r="X134" i="7" s="1"/>
  <c r="Y54" i="7"/>
  <c r="Y53" i="7"/>
  <c r="Y55" i="7"/>
  <c r="Y57" i="7"/>
  <c r="AQ20" i="7"/>
  <c r="Z94" i="12"/>
  <c r="Z50" i="7"/>
  <c r="Z52" i="7" s="1"/>
  <c r="AA37" i="12" l="1"/>
  <c r="AA64" i="7"/>
  <c r="Y67" i="7"/>
  <c r="Y186" i="7" s="1"/>
  <c r="Y214" i="7"/>
  <c r="Y40" i="12"/>
  <c r="Y225" i="7"/>
  <c r="AR49" i="7"/>
  <c r="AN282" i="7"/>
  <c r="AO104" i="7"/>
  <c r="Y172" i="7"/>
  <c r="Y39" i="12"/>
  <c r="Y66" i="7"/>
  <c r="Y134" i="7" s="1"/>
  <c r="Z53" i="7"/>
  <c r="Z55" i="7"/>
  <c r="Z54" i="7"/>
  <c r="Z57" i="7"/>
  <c r="Z56" i="7"/>
  <c r="X81" i="7"/>
  <c r="X68" i="7"/>
  <c r="AA61" i="7"/>
  <c r="AA83" i="11"/>
  <c r="AA34" i="12"/>
  <c r="AR20" i="7"/>
  <c r="AA63" i="7"/>
  <c r="AA240" i="7" s="1"/>
  <c r="AA254" i="7"/>
  <c r="AA36" i="12"/>
  <c r="AB28" i="7"/>
  <c r="AB30" i="7"/>
  <c r="AB51" i="7" s="1"/>
  <c r="AB27" i="7"/>
  <c r="AB25" i="7"/>
  <c r="AB26" i="7"/>
  <c r="Y65" i="7"/>
  <c r="Y120" i="7"/>
  <c r="Y38" i="12"/>
  <c r="AA84" i="11"/>
  <c r="AA62" i="7"/>
  <c r="AA35" i="12"/>
  <c r="AB29" i="7"/>
  <c r="Y81" i="7" l="1"/>
  <c r="Y68" i="7"/>
  <c r="AC21" i="7"/>
  <c r="AC24" i="7" s="1"/>
  <c r="AB62" i="7"/>
  <c r="AB35" i="12"/>
  <c r="AB84" i="11"/>
  <c r="AS20" i="7"/>
  <c r="AA50" i="7"/>
  <c r="AA52" i="7" s="1"/>
  <c r="AB63" i="7"/>
  <c r="AB240" i="7" s="1"/>
  <c r="AB254" i="7"/>
  <c r="AB36" i="12"/>
  <c r="AA94" i="12"/>
  <c r="AB61" i="7"/>
  <c r="AB34" i="12"/>
  <c r="AB83" i="11"/>
  <c r="AO282" i="7"/>
  <c r="AP104" i="7"/>
  <c r="Z40" i="12"/>
  <c r="Z214" i="7"/>
  <c r="Z225" i="7"/>
  <c r="Z67" i="7"/>
  <c r="Z186" i="7" s="1"/>
  <c r="Z66" i="7"/>
  <c r="Z134" i="7" s="1"/>
  <c r="Z39" i="12"/>
  <c r="Z172" i="7"/>
  <c r="AB37" i="12"/>
  <c r="AB64" i="7"/>
  <c r="Z65" i="7"/>
  <c r="Z120" i="7"/>
  <c r="Z38" i="12"/>
  <c r="AS49" i="7"/>
  <c r="AB94" i="12" l="1"/>
  <c r="Z81" i="7"/>
  <c r="Z68" i="7"/>
  <c r="AC30" i="7"/>
  <c r="AC51" i="7" s="1"/>
  <c r="AC28" i="7"/>
  <c r="AC26" i="7"/>
  <c r="AC25" i="7"/>
  <c r="AC27" i="7"/>
  <c r="AA53" i="7"/>
  <c r="AA55" i="7"/>
  <c r="AA54" i="7"/>
  <c r="AA57" i="7"/>
  <c r="AC29" i="7"/>
  <c r="AP282" i="7"/>
  <c r="AQ104" i="7"/>
  <c r="AA56" i="7"/>
  <c r="AT49" i="7"/>
  <c r="AT20" i="7"/>
  <c r="AA67" i="7" l="1"/>
  <c r="AA186" i="7" s="1"/>
  <c r="AA225" i="7"/>
  <c r="AA214" i="7"/>
  <c r="AA40" i="12"/>
  <c r="AC35" i="12"/>
  <c r="AC84" i="11"/>
  <c r="AC62" i="7"/>
  <c r="AA66" i="7"/>
  <c r="AA134" i="7" s="1"/>
  <c r="AA172" i="7"/>
  <c r="AA39" i="12"/>
  <c r="AC64" i="7"/>
  <c r="AC37" i="12"/>
  <c r="AA120" i="7"/>
  <c r="AA65" i="7"/>
  <c r="AA38" i="12"/>
  <c r="AQ282" i="7"/>
  <c r="AR104" i="7"/>
  <c r="AB50" i="7"/>
  <c r="AB52" i="7" s="1"/>
  <c r="AC63" i="7"/>
  <c r="AC240" i="7" s="1"/>
  <c r="AC36" i="12"/>
  <c r="AC254" i="7"/>
  <c r="AU20" i="7"/>
  <c r="AU49" i="7"/>
  <c r="AD21" i="7"/>
  <c r="AD24" i="7" s="1"/>
  <c r="AD29" i="7" s="1"/>
  <c r="AC61" i="7"/>
  <c r="AC34" i="12"/>
  <c r="AC83" i="11"/>
  <c r="AE21" i="7" l="1"/>
  <c r="AE24" i="7" s="1"/>
  <c r="AB55" i="7"/>
  <c r="AB54" i="7"/>
  <c r="AB53" i="7"/>
  <c r="AB57" i="7"/>
  <c r="AC94" i="12"/>
  <c r="AA81" i="7"/>
  <c r="AA68" i="7"/>
  <c r="AV49" i="7"/>
  <c r="AB56" i="7"/>
  <c r="AV20" i="7"/>
  <c r="AR282" i="7"/>
  <c r="AS104" i="7"/>
  <c r="AD30" i="7"/>
  <c r="AD51" i="7" s="1"/>
  <c r="AD28" i="7"/>
  <c r="AD27" i="7"/>
  <c r="AD26" i="7"/>
  <c r="AD25" i="7"/>
  <c r="AC50" i="7" l="1"/>
  <c r="AC52" i="7" s="1"/>
  <c r="AB38" i="12"/>
  <c r="AB65" i="7"/>
  <c r="AB120" i="7"/>
  <c r="AD64" i="7"/>
  <c r="AD37" i="12"/>
  <c r="AW49" i="7"/>
  <c r="AB66" i="7"/>
  <c r="AB134" i="7" s="1"/>
  <c r="AB172" i="7"/>
  <c r="AB39" i="12"/>
  <c r="AW20" i="7"/>
  <c r="AS282" i="7"/>
  <c r="AT104" i="7"/>
  <c r="AB40" i="12"/>
  <c r="AB225" i="7"/>
  <c r="AB214" i="7"/>
  <c r="AB67" i="7"/>
  <c r="AB186" i="7" s="1"/>
  <c r="AD63" i="7"/>
  <c r="AD240" i="7" s="1"/>
  <c r="AD36" i="12"/>
  <c r="AD254" i="7"/>
  <c r="AD61" i="7"/>
  <c r="AD83" i="11"/>
  <c r="AD34" i="12"/>
  <c r="AE28" i="7"/>
  <c r="AE30" i="7"/>
  <c r="AE51" i="7" s="1"/>
  <c r="AE25" i="7"/>
  <c r="AE26" i="7"/>
  <c r="AE27" i="7"/>
  <c r="AD62" i="7"/>
  <c r="AD84" i="11"/>
  <c r="AD35" i="12"/>
  <c r="AE29" i="7"/>
  <c r="AF21" i="7" l="1"/>
  <c r="AF24" i="7" s="1"/>
  <c r="AB81" i="7"/>
  <c r="AB68" i="7"/>
  <c r="AE64" i="7"/>
  <c r="AE37" i="12"/>
  <c r="AE63" i="7"/>
  <c r="AE240" i="7" s="1"/>
  <c r="AE254" i="7"/>
  <c r="AE36" i="12"/>
  <c r="AE84" i="11"/>
  <c r="AE35" i="12"/>
  <c r="AE62" i="7"/>
  <c r="AX49" i="7"/>
  <c r="AC54" i="7"/>
  <c r="AC53" i="7"/>
  <c r="AC55" i="7"/>
  <c r="AC57" i="7"/>
  <c r="AC56" i="7"/>
  <c r="AD94" i="12"/>
  <c r="AT282" i="7"/>
  <c r="AU104" i="7"/>
  <c r="AE61" i="7"/>
  <c r="AE83" i="11"/>
  <c r="AE34" i="12"/>
  <c r="AX20" i="7"/>
  <c r="AD50" i="7" l="1"/>
  <c r="AD52" i="7" s="1"/>
  <c r="AD56" i="7" s="1"/>
  <c r="AE94" i="12"/>
  <c r="AU282" i="7"/>
  <c r="AV104" i="7"/>
  <c r="AC67" i="7"/>
  <c r="AC186" i="7" s="1"/>
  <c r="AC214" i="7"/>
  <c r="AC40" i="12"/>
  <c r="AC225" i="7"/>
  <c r="AC120" i="7"/>
  <c r="AC38" i="12"/>
  <c r="AC65" i="7"/>
  <c r="AY49" i="7"/>
  <c r="AF30" i="7"/>
  <c r="AF51" i="7" s="1"/>
  <c r="AF28" i="7"/>
  <c r="AF27" i="7"/>
  <c r="AF25" i="7"/>
  <c r="AF26" i="7"/>
  <c r="AY20" i="7"/>
  <c r="AC172" i="7"/>
  <c r="AC39" i="12"/>
  <c r="AC66" i="7"/>
  <c r="AC134" i="7" s="1"/>
  <c r="AF29" i="7"/>
  <c r="AZ49" i="7" l="1"/>
  <c r="AD54" i="7"/>
  <c r="AD55" i="7"/>
  <c r="AD53" i="7"/>
  <c r="AD57" i="7"/>
  <c r="AF63" i="7"/>
  <c r="AF240" i="7" s="1"/>
  <c r="AF254" i="7"/>
  <c r="AF36" i="12"/>
  <c r="AF84" i="11"/>
  <c r="AF62" i="7"/>
  <c r="AF35" i="12"/>
  <c r="AV282" i="7"/>
  <c r="AW104" i="7"/>
  <c r="AE50" i="7"/>
  <c r="AE52" i="7" s="1"/>
  <c r="AE56" i="7" s="1"/>
  <c r="AF37" i="12"/>
  <c r="AF64" i="7"/>
  <c r="AZ20" i="7"/>
  <c r="AG21" i="7"/>
  <c r="AG24" i="7" s="1"/>
  <c r="AF61" i="7"/>
  <c r="AF34" i="12"/>
  <c r="AF83" i="11"/>
  <c r="AC81" i="7"/>
  <c r="AC68" i="7"/>
  <c r="AF50" i="7" l="1"/>
  <c r="AF52" i="7" s="1"/>
  <c r="BA20" i="7"/>
  <c r="AD65" i="7"/>
  <c r="AD120" i="7"/>
  <c r="AD38" i="12"/>
  <c r="AF94" i="12"/>
  <c r="AD67" i="7"/>
  <c r="AD186" i="7" s="1"/>
  <c r="AD225" i="7"/>
  <c r="AD40" i="12"/>
  <c r="AD214" i="7"/>
  <c r="AD66" i="7"/>
  <c r="AD134" i="7" s="1"/>
  <c r="AD39" i="12"/>
  <c r="AD172" i="7"/>
  <c r="BA49" i="7"/>
  <c r="AG30" i="7"/>
  <c r="AG51" i="7" s="1"/>
  <c r="AG28" i="7"/>
  <c r="AG25" i="7"/>
  <c r="AG27" i="7"/>
  <c r="AG26" i="7"/>
  <c r="AE55" i="7"/>
  <c r="AE54" i="7"/>
  <c r="AE53" i="7"/>
  <c r="AE57" i="7"/>
  <c r="AG29" i="7"/>
  <c r="AW282" i="7"/>
  <c r="AX104" i="7"/>
  <c r="AE66" i="7" l="1"/>
  <c r="AE134" i="7" s="1"/>
  <c r="AE39" i="12"/>
  <c r="AE172" i="7"/>
  <c r="AE67" i="7"/>
  <c r="AE186" i="7" s="1"/>
  <c r="AE225" i="7"/>
  <c r="AE214" i="7"/>
  <c r="AE40" i="12"/>
  <c r="AD81" i="7"/>
  <c r="AD68" i="7"/>
  <c r="AG62" i="7"/>
  <c r="AG84" i="11"/>
  <c r="AG35" i="12"/>
  <c r="BB20" i="7"/>
  <c r="AX282" i="7"/>
  <c r="AY104" i="7"/>
  <c r="AE65" i="7"/>
  <c r="AE38" i="12"/>
  <c r="AE120" i="7"/>
  <c r="AF54" i="7"/>
  <c r="AF53" i="7"/>
  <c r="AF55" i="7"/>
  <c r="AF57" i="7"/>
  <c r="BB49" i="7"/>
  <c r="AG63" i="7"/>
  <c r="AG240" i="7" s="1"/>
  <c r="AG36" i="12"/>
  <c r="AG254" i="7"/>
  <c r="AH21" i="7"/>
  <c r="AH24" i="7" s="1"/>
  <c r="AG61" i="7"/>
  <c r="AG34" i="12"/>
  <c r="AG83" i="11"/>
  <c r="AG64" i="7"/>
  <c r="AG37" i="12"/>
  <c r="AF56" i="7"/>
  <c r="AG94" i="12" l="1"/>
  <c r="BC49" i="7"/>
  <c r="AE81" i="7"/>
  <c r="AE68" i="7"/>
  <c r="AY282" i="7"/>
  <c r="AZ104" i="7"/>
  <c r="AF214" i="7"/>
  <c r="AF67" i="7"/>
  <c r="AF186" i="7" s="1"/>
  <c r="AF225" i="7"/>
  <c r="AF40" i="12"/>
  <c r="AH28" i="7"/>
  <c r="AH30" i="7"/>
  <c r="AH51" i="7" s="1"/>
  <c r="AH27" i="7"/>
  <c r="AH25" i="7"/>
  <c r="AH26" i="7"/>
  <c r="AG50" i="7"/>
  <c r="AG52" i="7" s="1"/>
  <c r="AG56" i="7" s="1"/>
  <c r="AH29" i="7"/>
  <c r="AF65" i="7"/>
  <c r="AF38" i="12"/>
  <c r="AF120" i="7"/>
  <c r="AF172" i="7"/>
  <c r="AF39" i="12"/>
  <c r="AF66" i="7"/>
  <c r="AF134" i="7" s="1"/>
  <c r="BC20" i="7"/>
  <c r="AH50" i="7" l="1"/>
  <c r="AH52" i="7" s="1"/>
  <c r="AH57" i="7" s="1"/>
  <c r="AH84" i="11"/>
  <c r="AH62" i="7"/>
  <c r="AH35" i="12"/>
  <c r="AH63" i="7"/>
  <c r="AH240" i="7" s="1"/>
  <c r="AH254" i="7"/>
  <c r="AH36" i="12"/>
  <c r="AH61" i="7"/>
  <c r="AH83" i="11"/>
  <c r="AH34" i="12"/>
  <c r="BD20" i="7"/>
  <c r="AF81" i="7"/>
  <c r="AF68" i="7"/>
  <c r="AZ282" i="7"/>
  <c r="BA104" i="7"/>
  <c r="BD49" i="7"/>
  <c r="AH64" i="7"/>
  <c r="AH37" i="12"/>
  <c r="AI21" i="7"/>
  <c r="AI24" i="7" s="1"/>
  <c r="AI29" i="7" s="1"/>
  <c r="AG53" i="7"/>
  <c r="AG55" i="7"/>
  <c r="AG54" i="7"/>
  <c r="AG57" i="7"/>
  <c r="AJ21" i="7" l="1"/>
  <c r="AJ24" i="7" s="1"/>
  <c r="BA282" i="7"/>
  <c r="BB104" i="7"/>
  <c r="AH94" i="12"/>
  <c r="AG66" i="7"/>
  <c r="AG134" i="7" s="1"/>
  <c r="AG39" i="12"/>
  <c r="AG172" i="7"/>
  <c r="AG67" i="7"/>
  <c r="AG186" i="7" s="1"/>
  <c r="AG214" i="7"/>
  <c r="AG40" i="12"/>
  <c r="AG225" i="7"/>
  <c r="BE49" i="7"/>
  <c r="BE20" i="7"/>
  <c r="AG65" i="7"/>
  <c r="AG38" i="12"/>
  <c r="AG120" i="7"/>
  <c r="AH54" i="7"/>
  <c r="AH55" i="7"/>
  <c r="AH53" i="7"/>
  <c r="AI30" i="7"/>
  <c r="AI51" i="7" s="1"/>
  <c r="AI28" i="7"/>
  <c r="AI27" i="7"/>
  <c r="AI26" i="7"/>
  <c r="AI25" i="7"/>
  <c r="AH56" i="7"/>
  <c r="AI37" i="12" l="1"/>
  <c r="AI64" i="7"/>
  <c r="BB282" i="7"/>
  <c r="BC104" i="7"/>
  <c r="AI63" i="7"/>
  <c r="AI240" i="7" s="1"/>
  <c r="AI254" i="7"/>
  <c r="AI36" i="12"/>
  <c r="AH65" i="7"/>
  <c r="AH120" i="7"/>
  <c r="AH38" i="12"/>
  <c r="AG81" i="7"/>
  <c r="AG68" i="7"/>
  <c r="AI50" i="7"/>
  <c r="AI52" i="7" s="1"/>
  <c r="AI56" i="7" s="1"/>
  <c r="AI61" i="7"/>
  <c r="AI83" i="11"/>
  <c r="AI34" i="12"/>
  <c r="AH67" i="7"/>
  <c r="AH186" i="7" s="1"/>
  <c r="AH40" i="12"/>
  <c r="AH225" i="7"/>
  <c r="AH214" i="7"/>
  <c r="BF20" i="7"/>
  <c r="AH172" i="7"/>
  <c r="AH39" i="12"/>
  <c r="AH66" i="7"/>
  <c r="AH134" i="7" s="1"/>
  <c r="AJ30" i="7"/>
  <c r="AJ51" i="7" s="1"/>
  <c r="AJ28" i="7"/>
  <c r="AJ25" i="7"/>
  <c r="AJ27" i="7"/>
  <c r="AJ26" i="7"/>
  <c r="BF49" i="7"/>
  <c r="AJ29" i="7"/>
  <c r="AI62" i="7"/>
  <c r="AI84" i="11"/>
  <c r="AI35" i="12"/>
  <c r="AK21" i="7" l="1"/>
  <c r="AK24" i="7" s="1"/>
  <c r="AK29" i="7" s="1"/>
  <c r="BC282" i="7"/>
  <c r="BD104" i="7"/>
  <c r="AH81" i="7"/>
  <c r="AH68" i="7"/>
  <c r="AJ35" i="12"/>
  <c r="AJ62" i="7"/>
  <c r="AJ84" i="11"/>
  <c r="AJ63" i="7"/>
  <c r="AJ240" i="7" s="1"/>
  <c r="AJ36" i="12"/>
  <c r="AJ254" i="7"/>
  <c r="BG20" i="7"/>
  <c r="AI94" i="12"/>
  <c r="AJ61" i="7"/>
  <c r="AJ34" i="12"/>
  <c r="AJ83" i="11"/>
  <c r="AI54" i="7"/>
  <c r="AI55" i="7"/>
  <c r="AI53" i="7"/>
  <c r="AI57" i="7"/>
  <c r="AJ37" i="12"/>
  <c r="AJ64" i="7"/>
  <c r="AJ50" i="7"/>
  <c r="AJ52" i="7" s="1"/>
  <c r="AJ57" i="7" s="1"/>
  <c r="BG49" i="7"/>
  <c r="BD282" i="7" l="1"/>
  <c r="BE104" i="7"/>
  <c r="AJ56" i="7"/>
  <c r="BH49" i="7"/>
  <c r="AJ94" i="12"/>
  <c r="AI65" i="7"/>
  <c r="AI38" i="12"/>
  <c r="AI120" i="7"/>
  <c r="AI67" i="7"/>
  <c r="AI186" i="7" s="1"/>
  <c r="AI40" i="12"/>
  <c r="AI225" i="7"/>
  <c r="AI214" i="7"/>
  <c r="BH20" i="7"/>
  <c r="AK28" i="7"/>
  <c r="AK30" i="7"/>
  <c r="AK51" i="7" s="1"/>
  <c r="AK26" i="7"/>
  <c r="AK27" i="7"/>
  <c r="AK25" i="7"/>
  <c r="AJ53" i="7"/>
  <c r="AJ54" i="7"/>
  <c r="AJ55" i="7"/>
  <c r="AI39" i="12"/>
  <c r="AI66" i="7"/>
  <c r="AI134" i="7" s="1"/>
  <c r="AI172" i="7"/>
  <c r="AL21" i="7"/>
  <c r="AL24" i="7" s="1"/>
  <c r="AJ67" i="7" l="1"/>
  <c r="AJ186" i="7" s="1"/>
  <c r="AJ214" i="7"/>
  <c r="AJ225" i="7"/>
  <c r="AJ40" i="12"/>
  <c r="BI20" i="7"/>
  <c r="AI81" i="7"/>
  <c r="AI68" i="7"/>
  <c r="AK64" i="7"/>
  <c r="AK37" i="12"/>
  <c r="AK50" i="7"/>
  <c r="AK52" i="7" s="1"/>
  <c r="AJ66" i="7"/>
  <c r="AJ134" i="7" s="1"/>
  <c r="AJ172" i="7"/>
  <c r="AJ39" i="12"/>
  <c r="BE282" i="7"/>
  <c r="BF104" i="7"/>
  <c r="AL28" i="7"/>
  <c r="AL30" i="7"/>
  <c r="AL51" i="7" s="1"/>
  <c r="AL25" i="7"/>
  <c r="AL27" i="7"/>
  <c r="AL26" i="7"/>
  <c r="AK61" i="7"/>
  <c r="AK83" i="11"/>
  <c r="AK34" i="12"/>
  <c r="AK63" i="7"/>
  <c r="AK240" i="7" s="1"/>
  <c r="AK254" i="7"/>
  <c r="AK36" i="12"/>
  <c r="AJ65" i="7"/>
  <c r="AJ120" i="7"/>
  <c r="AJ38" i="12"/>
  <c r="BI49" i="7"/>
  <c r="AL29" i="7"/>
  <c r="AK62" i="7"/>
  <c r="AK35" i="12"/>
  <c r="AK84" i="11"/>
  <c r="AL61" i="7" l="1"/>
  <c r="AL34" i="12"/>
  <c r="AL83" i="11"/>
  <c r="BJ20" i="7"/>
  <c r="AL63" i="7"/>
  <c r="AL240" i="7" s="1"/>
  <c r="AL254" i="7"/>
  <c r="AL36" i="12"/>
  <c r="AM21" i="7"/>
  <c r="AM24" i="7" s="1"/>
  <c r="BJ49" i="7"/>
  <c r="AK55" i="7"/>
  <c r="AK53" i="7"/>
  <c r="AK54" i="7"/>
  <c r="BF282" i="7"/>
  <c r="BG104" i="7"/>
  <c r="AK56" i="7"/>
  <c r="AK57" i="7"/>
  <c r="AK94" i="12"/>
  <c r="AL37" i="12"/>
  <c r="AL64" i="7"/>
  <c r="AJ81" i="7"/>
  <c r="AJ68" i="7"/>
  <c r="AL84" i="11"/>
  <c r="AL62" i="7"/>
  <c r="AL35" i="12"/>
  <c r="AL50" i="7" l="1"/>
  <c r="AL52" i="7" s="1"/>
  <c r="AK40" i="12"/>
  <c r="AK225" i="7"/>
  <c r="AK67" i="7"/>
  <c r="AK186" i="7" s="1"/>
  <c r="AK214" i="7"/>
  <c r="AK65" i="7"/>
  <c r="AK38" i="12"/>
  <c r="AK120" i="7"/>
  <c r="BG282" i="7"/>
  <c r="BH104" i="7"/>
  <c r="BK20" i="7"/>
  <c r="BK49" i="7"/>
  <c r="AL94" i="12"/>
  <c r="AM28" i="7"/>
  <c r="AM30" i="7"/>
  <c r="AM51" i="7" s="1"/>
  <c r="AM26" i="7"/>
  <c r="AM25" i="7"/>
  <c r="AM27" i="7"/>
  <c r="AM29" i="7"/>
  <c r="AK172" i="7"/>
  <c r="AK39" i="12"/>
  <c r="AK66" i="7"/>
  <c r="AK134" i="7" s="1"/>
  <c r="AM61" i="7" l="1"/>
  <c r="AM34" i="12"/>
  <c r="AM83" i="11"/>
  <c r="AM35" i="12"/>
  <c r="AM62" i="7"/>
  <c r="AM84" i="11"/>
  <c r="BL20" i="7"/>
  <c r="AK81" i="7"/>
  <c r="AK68" i="7"/>
  <c r="AM37" i="12"/>
  <c r="AM64" i="7"/>
  <c r="BH282" i="7"/>
  <c r="BI104" i="7"/>
  <c r="AN21" i="7"/>
  <c r="AN24" i="7" s="1"/>
  <c r="AL53" i="7"/>
  <c r="AL55" i="7"/>
  <c r="AL54" i="7"/>
  <c r="AL57" i="7"/>
  <c r="AM63" i="7"/>
  <c r="AM240" i="7" s="1"/>
  <c r="AM36" i="12"/>
  <c r="AM254" i="7"/>
  <c r="BL49" i="7"/>
  <c r="AL56" i="7"/>
  <c r="AM50" i="7" l="1"/>
  <c r="AM52" i="7" s="1"/>
  <c r="AM56" i="7" s="1"/>
  <c r="BM49" i="7"/>
  <c r="BM20" i="7"/>
  <c r="BI282" i="7"/>
  <c r="BJ104" i="7"/>
  <c r="AL66" i="7"/>
  <c r="AL134" i="7" s="1"/>
  <c r="AL172" i="7"/>
  <c r="AL39" i="12"/>
  <c r="AL225" i="7"/>
  <c r="AL67" i="7"/>
  <c r="AL186" i="7" s="1"/>
  <c r="AL214" i="7"/>
  <c r="AL40" i="12"/>
  <c r="AM94" i="12"/>
  <c r="AL38" i="12"/>
  <c r="AL120" i="7"/>
  <c r="AL65" i="7"/>
  <c r="AN30" i="7"/>
  <c r="AN51" i="7" s="1"/>
  <c r="AN28" i="7"/>
  <c r="AN27" i="7"/>
  <c r="AN26" i="7"/>
  <c r="AN25" i="7"/>
  <c r="AN29" i="7"/>
  <c r="BN20" i="7" l="1"/>
  <c r="AN61" i="7"/>
  <c r="AN34" i="12"/>
  <c r="AN83" i="11"/>
  <c r="AN84" i="11"/>
  <c r="AN62" i="7"/>
  <c r="AN35" i="12"/>
  <c r="BN49" i="7"/>
  <c r="AO21" i="7"/>
  <c r="AO24" i="7" s="1"/>
  <c r="AO29" i="7" s="1"/>
  <c r="AN63" i="7"/>
  <c r="AN240" i="7" s="1"/>
  <c r="AN254" i="7"/>
  <c r="AN36" i="12"/>
  <c r="AN37" i="12"/>
  <c r="AN64" i="7"/>
  <c r="AM53" i="7"/>
  <c r="AM55" i="7"/>
  <c r="AM54" i="7"/>
  <c r="AM57" i="7"/>
  <c r="AL81" i="7"/>
  <c r="AL68" i="7"/>
  <c r="BJ282" i="7"/>
  <c r="BK104" i="7"/>
  <c r="AN50" i="7"/>
  <c r="AN52" i="7" s="1"/>
  <c r="AP21" i="7" l="1"/>
  <c r="AP24" i="7" s="1"/>
  <c r="AN54" i="7"/>
  <c r="AN53" i="7"/>
  <c r="AN55" i="7"/>
  <c r="AN56" i="7"/>
  <c r="BK282" i="7"/>
  <c r="BL104" i="7"/>
  <c r="AM66" i="7"/>
  <c r="AM134" i="7" s="1"/>
  <c r="AM39" i="12"/>
  <c r="AM172" i="7"/>
  <c r="AM67" i="7"/>
  <c r="AM186" i="7" s="1"/>
  <c r="AM225" i="7"/>
  <c r="AM40" i="12"/>
  <c r="AM214" i="7"/>
  <c r="BO49" i="7"/>
  <c r="BO20" i="7"/>
  <c r="AO28" i="7"/>
  <c r="AO30" i="7"/>
  <c r="AO51" i="7" s="1"/>
  <c r="AO26" i="7"/>
  <c r="AO25" i="7"/>
  <c r="AO27" i="7"/>
  <c r="AM120" i="7"/>
  <c r="AM38" i="12"/>
  <c r="AM65" i="7"/>
  <c r="AN57" i="7"/>
  <c r="AN94" i="12"/>
  <c r="AO50" i="7" l="1"/>
  <c r="AO52" i="7" s="1"/>
  <c r="AO56" i="7" s="1"/>
  <c r="BP49" i="7"/>
  <c r="AN67" i="7"/>
  <c r="AN186" i="7" s="1"/>
  <c r="AN225" i="7"/>
  <c r="AN214" i="7"/>
  <c r="AN40" i="12"/>
  <c r="AO63" i="7"/>
  <c r="AO240" i="7" s="1"/>
  <c r="AO36" i="12"/>
  <c r="AO254" i="7"/>
  <c r="AO62" i="7"/>
  <c r="AO84" i="11"/>
  <c r="AO35" i="12"/>
  <c r="AN65" i="7"/>
  <c r="AN38" i="12"/>
  <c r="AN120" i="7"/>
  <c r="BP20" i="7"/>
  <c r="BL282" i="7"/>
  <c r="AN172" i="7"/>
  <c r="AN66" i="7"/>
  <c r="AN134" i="7" s="1"/>
  <c r="AN39" i="12"/>
  <c r="AO61" i="7"/>
  <c r="AO34" i="12"/>
  <c r="AO83" i="11"/>
  <c r="AM81" i="7"/>
  <c r="AM68" i="7"/>
  <c r="AO37" i="12"/>
  <c r="AO64" i="7"/>
  <c r="AP30" i="7"/>
  <c r="AP51" i="7" s="1"/>
  <c r="AP28" i="7"/>
  <c r="AP27" i="7"/>
  <c r="AP26" i="7"/>
  <c r="AP25" i="7"/>
  <c r="AP29" i="7"/>
  <c r="AO57" i="7" l="1"/>
  <c r="AP84" i="11"/>
  <c r="AP62" i="7"/>
  <c r="AP35" i="12"/>
  <c r="AN81" i="7"/>
  <c r="AN68" i="7"/>
  <c r="AP63" i="7"/>
  <c r="AP240" i="7" s="1"/>
  <c r="AP254" i="7"/>
  <c r="AP36" i="12"/>
  <c r="AO94" i="12"/>
  <c r="BQ20" i="7"/>
  <c r="BQ49" i="7"/>
  <c r="AP61" i="7"/>
  <c r="AP34" i="12"/>
  <c r="AP83" i="11"/>
  <c r="AP64" i="7"/>
  <c r="AP37" i="12"/>
  <c r="AQ21" i="7"/>
  <c r="AQ24" i="7" s="1"/>
  <c r="AQ29" i="7" s="1"/>
  <c r="AO53" i="7"/>
  <c r="AO55" i="7"/>
  <c r="AO54" i="7"/>
  <c r="AP50" i="7"/>
  <c r="AP52" i="7" s="1"/>
  <c r="AP55" i="7" l="1"/>
  <c r="AP54" i="7"/>
  <c r="AP53" i="7"/>
  <c r="BR20" i="7"/>
  <c r="AP56" i="7"/>
  <c r="AO66" i="7"/>
  <c r="AO134" i="7" s="1"/>
  <c r="AO172" i="7"/>
  <c r="AO39" i="12"/>
  <c r="AP57" i="7"/>
  <c r="AP94" i="12"/>
  <c r="AO67" i="7"/>
  <c r="AO186" i="7" s="1"/>
  <c r="AO214" i="7"/>
  <c r="AO225" i="7"/>
  <c r="AO40" i="12"/>
  <c r="AQ30" i="7"/>
  <c r="AQ51" i="7" s="1"/>
  <c r="AQ28" i="7"/>
  <c r="AQ27" i="7"/>
  <c r="AQ26" i="7"/>
  <c r="AQ25" i="7"/>
  <c r="BR49" i="7"/>
  <c r="AO65" i="7"/>
  <c r="AO120" i="7"/>
  <c r="AO38" i="12"/>
  <c r="AR21" i="7"/>
  <c r="AR24" i="7" s="1"/>
  <c r="AQ63" i="7" l="1"/>
  <c r="AQ240" i="7" s="1"/>
  <c r="AQ254" i="7"/>
  <c r="AQ36" i="12"/>
  <c r="AQ64" i="7"/>
  <c r="AQ37" i="12"/>
  <c r="AQ50" i="7"/>
  <c r="AQ52" i="7" s="1"/>
  <c r="AQ57" i="7" s="1"/>
  <c r="BS20" i="7"/>
  <c r="AO81" i="7"/>
  <c r="AO68" i="7"/>
  <c r="AP38" i="12"/>
  <c r="AP65" i="7"/>
  <c r="AP120" i="7"/>
  <c r="BS49" i="7"/>
  <c r="AR28" i="7"/>
  <c r="AR30" i="7"/>
  <c r="AR51" i="7" s="1"/>
  <c r="AR26" i="7"/>
  <c r="AR25" i="7"/>
  <c r="AR27" i="7"/>
  <c r="AR29" i="7"/>
  <c r="AQ61" i="7"/>
  <c r="AQ83" i="11"/>
  <c r="AQ34" i="12"/>
  <c r="AP66" i="7"/>
  <c r="AP134" i="7" s="1"/>
  <c r="AP172" i="7"/>
  <c r="AP39" i="12"/>
  <c r="AQ84" i="11"/>
  <c r="AQ62" i="7"/>
  <c r="AQ35" i="12"/>
  <c r="AP214" i="7"/>
  <c r="AP67" i="7"/>
  <c r="AP186" i="7" s="1"/>
  <c r="AP225" i="7"/>
  <c r="AP40" i="12"/>
  <c r="AR63" i="7" l="1"/>
  <c r="AR240" i="7" s="1"/>
  <c r="AR254" i="7"/>
  <c r="AR36" i="12"/>
  <c r="AR61" i="7"/>
  <c r="AR34" i="12"/>
  <c r="AR83" i="11"/>
  <c r="AP81" i="7"/>
  <c r="AP68" i="7"/>
  <c r="AQ55" i="7"/>
  <c r="AQ54" i="7"/>
  <c r="AQ53" i="7"/>
  <c r="AR84" i="11"/>
  <c r="AR35" i="12"/>
  <c r="AR62" i="7"/>
  <c r="AQ56" i="7"/>
  <c r="AQ94" i="12"/>
  <c r="AR64" i="7"/>
  <c r="AR37" i="12"/>
  <c r="BT49" i="7"/>
  <c r="BT20" i="7"/>
  <c r="AS21" i="7"/>
  <c r="AS24" i="7" s="1"/>
  <c r="BU49" i="7" l="1"/>
  <c r="AR50" i="7"/>
  <c r="AR52" i="7" s="1"/>
  <c r="BU20" i="7"/>
  <c r="AR94" i="12"/>
  <c r="AS30" i="7"/>
  <c r="AS51" i="7" s="1"/>
  <c r="AS28" i="7"/>
  <c r="AS27" i="7"/>
  <c r="AS26" i="7"/>
  <c r="AS25" i="7"/>
  <c r="AS29" i="7"/>
  <c r="AQ65" i="7"/>
  <c r="AQ120" i="7"/>
  <c r="AQ38" i="12"/>
  <c r="AQ172" i="7"/>
  <c r="AQ39" i="12"/>
  <c r="AQ66" i="7"/>
  <c r="AQ134" i="7" s="1"/>
  <c r="AQ40" i="12"/>
  <c r="AQ67" i="7"/>
  <c r="AQ186" i="7" s="1"/>
  <c r="AQ214" i="7"/>
  <c r="AQ225" i="7"/>
  <c r="AT21" i="7" l="1"/>
  <c r="AT24" i="7" s="1"/>
  <c r="AS61" i="7"/>
  <c r="AS83" i="11"/>
  <c r="AS34" i="12"/>
  <c r="BV20" i="7"/>
  <c r="AS62" i="7"/>
  <c r="AS35" i="12"/>
  <c r="AS84" i="11"/>
  <c r="AS63" i="7"/>
  <c r="AS240" i="7" s="1"/>
  <c r="AS36" i="12"/>
  <c r="AS254" i="7"/>
  <c r="AR54" i="7"/>
  <c r="AR55" i="7"/>
  <c r="AR53" i="7"/>
  <c r="AR57" i="7"/>
  <c r="AS37" i="12"/>
  <c r="AS64" i="7"/>
  <c r="AR56" i="7"/>
  <c r="AQ81" i="7"/>
  <c r="AQ68" i="7"/>
  <c r="BV49" i="7"/>
  <c r="AR172" i="7" l="1"/>
  <c r="AR39" i="12"/>
  <c r="AR66" i="7"/>
  <c r="AR134" i="7" s="1"/>
  <c r="BW20" i="7"/>
  <c r="AS50" i="7"/>
  <c r="AS52" i="7" s="1"/>
  <c r="AT30" i="7"/>
  <c r="AT51" i="7" s="1"/>
  <c r="AT28" i="7"/>
  <c r="AT25" i="7"/>
  <c r="AT26" i="7"/>
  <c r="AT27" i="7"/>
  <c r="BW49" i="7"/>
  <c r="AR65" i="7"/>
  <c r="AR120" i="7"/>
  <c r="AR38" i="12"/>
  <c r="AS94" i="12"/>
  <c r="AT29" i="7"/>
  <c r="AR67" i="7"/>
  <c r="AR186" i="7" s="1"/>
  <c r="AR214" i="7"/>
  <c r="AR225" i="7"/>
  <c r="AR40" i="12"/>
  <c r="AT63" i="7" l="1"/>
  <c r="AT240" i="7" s="1"/>
  <c r="AT36" i="12"/>
  <c r="AT254" i="7"/>
  <c r="AT84" i="11"/>
  <c r="AT62" i="7"/>
  <c r="AT35" i="12"/>
  <c r="AT61" i="7"/>
  <c r="AT83" i="11"/>
  <c r="AT34" i="12"/>
  <c r="BX20" i="7"/>
  <c r="AT37" i="12"/>
  <c r="AT64" i="7"/>
  <c r="AS55" i="7"/>
  <c r="AS54" i="7"/>
  <c r="AS53" i="7"/>
  <c r="AS57" i="7"/>
  <c r="BX49" i="7"/>
  <c r="AS56" i="7"/>
  <c r="AR81" i="7"/>
  <c r="AR68" i="7"/>
  <c r="AU21" i="7"/>
  <c r="AU24" i="7" s="1"/>
  <c r="AU29" i="7" s="1"/>
  <c r="AT94" i="12" l="1"/>
  <c r="BY49" i="7"/>
  <c r="AU30" i="7"/>
  <c r="AU51" i="7" s="1"/>
  <c r="AU28" i="7"/>
  <c r="AU27" i="7"/>
  <c r="AU26" i="7"/>
  <c r="AU25" i="7"/>
  <c r="AS38" i="12"/>
  <c r="AS120" i="7"/>
  <c r="AS65" i="7"/>
  <c r="BY20" i="7"/>
  <c r="AT50" i="7"/>
  <c r="AT52" i="7" s="1"/>
  <c r="AV21" i="7"/>
  <c r="AV24" i="7" s="1"/>
  <c r="AS66" i="7"/>
  <c r="AS134" i="7" s="1"/>
  <c r="AS172" i="7"/>
  <c r="AS39" i="12"/>
  <c r="AS67" i="7"/>
  <c r="AS186" i="7" s="1"/>
  <c r="AS40" i="12"/>
  <c r="AS225" i="7"/>
  <c r="AS214" i="7"/>
  <c r="AU37" i="12" l="1"/>
  <c r="AU64" i="7"/>
  <c r="AS81" i="7"/>
  <c r="AS68" i="7"/>
  <c r="BZ49" i="7"/>
  <c r="AU61" i="7"/>
  <c r="AU83" i="11"/>
  <c r="AU34" i="12"/>
  <c r="AV30" i="7"/>
  <c r="AV51" i="7" s="1"/>
  <c r="AV28" i="7"/>
  <c r="AV27" i="7"/>
  <c r="AV25" i="7"/>
  <c r="AV26" i="7"/>
  <c r="AV29" i="7"/>
  <c r="AT55" i="7"/>
  <c r="AT53" i="7"/>
  <c r="AT54" i="7"/>
  <c r="AT57" i="7"/>
  <c r="AT56" i="7"/>
  <c r="AU62" i="7"/>
  <c r="AU84" i="11"/>
  <c r="AU35" i="12"/>
  <c r="BZ20" i="7"/>
  <c r="AU63" i="7"/>
  <c r="AU240" i="7" s="1"/>
  <c r="AU36" i="12"/>
  <c r="AU254" i="7"/>
  <c r="CA49" i="7" l="1"/>
  <c r="AV37" i="12"/>
  <c r="AV64" i="7"/>
  <c r="AV61" i="7"/>
  <c r="AV83" i="11"/>
  <c r="AV34" i="12"/>
  <c r="AU50" i="7"/>
  <c r="AU52" i="7" s="1"/>
  <c r="AT172" i="7"/>
  <c r="AT39" i="12"/>
  <c r="AT66" i="7"/>
  <c r="AT134" i="7" s="1"/>
  <c r="AV63" i="7"/>
  <c r="AV240" i="7" s="1"/>
  <c r="AV36" i="12"/>
  <c r="AV254" i="7"/>
  <c r="CA20" i="7"/>
  <c r="AT65" i="7"/>
  <c r="AT120" i="7"/>
  <c r="AT38" i="12"/>
  <c r="AT67" i="7"/>
  <c r="AT186" i="7" s="1"/>
  <c r="AT214" i="7"/>
  <c r="AT40" i="12"/>
  <c r="AT225" i="7"/>
  <c r="AU94" i="12"/>
  <c r="AW21" i="7"/>
  <c r="AW24" i="7" s="1"/>
  <c r="AW29" i="7" s="1"/>
  <c r="AV62" i="7"/>
  <c r="AV84" i="11"/>
  <c r="AV35" i="12"/>
  <c r="AT81" i="7" l="1"/>
  <c r="AT68" i="7"/>
  <c r="AV94" i="12"/>
  <c r="CB20" i="7"/>
  <c r="AU54" i="7"/>
  <c r="AU55" i="7"/>
  <c r="AU53" i="7"/>
  <c r="AU57" i="7"/>
  <c r="AX21" i="7"/>
  <c r="AX24" i="7" s="1"/>
  <c r="AW30" i="7"/>
  <c r="AW51" i="7" s="1"/>
  <c r="AW28" i="7"/>
  <c r="AW27" i="7"/>
  <c r="AW25" i="7"/>
  <c r="AW26" i="7"/>
  <c r="AU56" i="7"/>
  <c r="CB49" i="7"/>
  <c r="AX28" i="7" l="1"/>
  <c r="AX30" i="7"/>
  <c r="AX51" i="7" s="1"/>
  <c r="AX25" i="7"/>
  <c r="AX27" i="7"/>
  <c r="AX26" i="7"/>
  <c r="AW62" i="7"/>
  <c r="AW84" i="11"/>
  <c r="AW35" i="12"/>
  <c r="CC20" i="7"/>
  <c r="AV50" i="7"/>
  <c r="AV52" i="7" s="1"/>
  <c r="AX29" i="7"/>
  <c r="AU65" i="7"/>
  <c r="AU38" i="12"/>
  <c r="AU120" i="7"/>
  <c r="AU40" i="12"/>
  <c r="AU67" i="7"/>
  <c r="AU186" i="7" s="1"/>
  <c r="AU214" i="7"/>
  <c r="AU225" i="7"/>
  <c r="AW63" i="7"/>
  <c r="AW240" i="7" s="1"/>
  <c r="AW254" i="7"/>
  <c r="AW36" i="12"/>
  <c r="AU66" i="7"/>
  <c r="AU134" i="7" s="1"/>
  <c r="AU39" i="12"/>
  <c r="AU172" i="7"/>
  <c r="AW61" i="7"/>
  <c r="AW83" i="11"/>
  <c r="AW34" i="12"/>
  <c r="CC49" i="7"/>
  <c r="AW37" i="12"/>
  <c r="AW64" i="7"/>
  <c r="AY21" i="7" l="1"/>
  <c r="AY24" i="7" s="1"/>
  <c r="AV55" i="7"/>
  <c r="AV53" i="7"/>
  <c r="AV54" i="7"/>
  <c r="AV57" i="7"/>
  <c r="AX35" i="12"/>
  <c r="AX62" i="7"/>
  <c r="AX84" i="11"/>
  <c r="AV56" i="7"/>
  <c r="AX63" i="7"/>
  <c r="AX240" i="7" s="1"/>
  <c r="AX254" i="7"/>
  <c r="AX36" i="12"/>
  <c r="AU81" i="7"/>
  <c r="AU68" i="7"/>
  <c r="CD20" i="7"/>
  <c r="AX61" i="7"/>
  <c r="AX83" i="11"/>
  <c r="AX34" i="12"/>
  <c r="CD49" i="7"/>
  <c r="AW94" i="12"/>
  <c r="AX37" i="12"/>
  <c r="AX64" i="7"/>
  <c r="AX94" i="12" l="1"/>
  <c r="AV172" i="7"/>
  <c r="AV39" i="12"/>
  <c r="AV66" i="7"/>
  <c r="AV134" i="7" s="1"/>
  <c r="AV65" i="7"/>
  <c r="AV120" i="7"/>
  <c r="AV38" i="12"/>
  <c r="AV225" i="7"/>
  <c r="AV40" i="12"/>
  <c r="AV67" i="7"/>
  <c r="AV186" i="7" s="1"/>
  <c r="AV214" i="7"/>
  <c r="AY30" i="7"/>
  <c r="AY51" i="7" s="1"/>
  <c r="AY28" i="7"/>
  <c r="AY27" i="7"/>
  <c r="AY26" i="7"/>
  <c r="AY25" i="7"/>
  <c r="AY29" i="7"/>
  <c r="CE20" i="7"/>
  <c r="AW50" i="7"/>
  <c r="AW52" i="7" s="1"/>
  <c r="CE49" i="7"/>
  <c r="CF49" i="7" l="1"/>
  <c r="AY61" i="7"/>
  <c r="AY34" i="12"/>
  <c r="AY83" i="11"/>
  <c r="AY62" i="7"/>
  <c r="AY35" i="12"/>
  <c r="AY84" i="11"/>
  <c r="AY63" i="7"/>
  <c r="AY240" i="7" s="1"/>
  <c r="AY36" i="12"/>
  <c r="AY254" i="7"/>
  <c r="AW53" i="7"/>
  <c r="AW55" i="7"/>
  <c r="AW54" i="7"/>
  <c r="AW57" i="7"/>
  <c r="AW56" i="7"/>
  <c r="AY64" i="7"/>
  <c r="AY37" i="12"/>
  <c r="CF20" i="7"/>
  <c r="AZ21" i="7"/>
  <c r="AZ24" i="7" s="1"/>
  <c r="AV81" i="7"/>
  <c r="AV68" i="7"/>
  <c r="AY94" i="12" l="1"/>
  <c r="AW67" i="7"/>
  <c r="AW186" i="7" s="1"/>
  <c r="AW214" i="7"/>
  <c r="AW40" i="12"/>
  <c r="AW225" i="7"/>
  <c r="AZ30" i="7"/>
  <c r="AZ51" i="7" s="1"/>
  <c r="AZ28" i="7"/>
  <c r="AZ27" i="7"/>
  <c r="AZ26" i="7"/>
  <c r="AZ25" i="7"/>
  <c r="AW66" i="7"/>
  <c r="AW134" i="7" s="1"/>
  <c r="AW172" i="7"/>
  <c r="AW39" i="12"/>
  <c r="AW65" i="7"/>
  <c r="AW38" i="12"/>
  <c r="AW120" i="7"/>
  <c r="AZ29" i="7"/>
  <c r="CG20" i="7"/>
  <c r="CG49" i="7"/>
  <c r="AX50" i="7"/>
  <c r="AX52" i="7" s="1"/>
  <c r="AZ37" i="12" l="1"/>
  <c r="AZ64" i="7"/>
  <c r="BA21" i="7"/>
  <c r="BA24" i="7" s="1"/>
  <c r="AX55" i="7"/>
  <c r="AX54" i="7"/>
  <c r="AX53" i="7"/>
  <c r="AX57" i="7"/>
  <c r="CH49" i="7"/>
  <c r="AX56" i="7"/>
  <c r="AW81" i="7"/>
  <c r="AW68" i="7"/>
  <c r="AZ61" i="7"/>
  <c r="AZ34" i="12"/>
  <c r="AZ83" i="11"/>
  <c r="AZ84" i="11"/>
  <c r="AZ62" i="7"/>
  <c r="AZ35" i="12"/>
  <c r="CH20" i="7"/>
  <c r="AZ63" i="7"/>
  <c r="AZ240" i="7" s="1"/>
  <c r="AZ36" i="12"/>
  <c r="AZ254" i="7"/>
  <c r="CI20" i="7" l="1"/>
  <c r="AX65" i="7"/>
  <c r="AX38" i="12"/>
  <c r="AX120" i="7"/>
  <c r="AX66" i="7"/>
  <c r="AX134" i="7" s="1"/>
  <c r="AX39" i="12"/>
  <c r="AX172" i="7"/>
  <c r="AX67" i="7"/>
  <c r="AX186" i="7" s="1"/>
  <c r="AX214" i="7"/>
  <c r="AX40" i="12"/>
  <c r="AX225" i="7"/>
  <c r="AZ94" i="12"/>
  <c r="AY50" i="7"/>
  <c r="AY52" i="7" s="1"/>
  <c r="BA30" i="7"/>
  <c r="BA51" i="7" s="1"/>
  <c r="BA28" i="7"/>
  <c r="BA25" i="7"/>
  <c r="BA27" i="7"/>
  <c r="BA26" i="7"/>
  <c r="CI49" i="7"/>
  <c r="BA29" i="7"/>
  <c r="BA63" i="7" l="1"/>
  <c r="BA240" i="7" s="1"/>
  <c r="BA36" i="12"/>
  <c r="BA254" i="7"/>
  <c r="BA61" i="7"/>
  <c r="BA34" i="12"/>
  <c r="BA83" i="11"/>
  <c r="BA37" i="12"/>
  <c r="BA64" i="7"/>
  <c r="AY53" i="7"/>
  <c r="AY55" i="7"/>
  <c r="AY54" i="7"/>
  <c r="AY57" i="7"/>
  <c r="AX81" i="7"/>
  <c r="AX68" i="7"/>
  <c r="BB21" i="7"/>
  <c r="BB24" i="7" s="1"/>
  <c r="CJ49" i="7"/>
  <c r="AY56" i="7"/>
  <c r="CJ20" i="7"/>
  <c r="BA84" i="11"/>
  <c r="BA62" i="7"/>
  <c r="BA35" i="12"/>
  <c r="AY66" i="7" l="1"/>
  <c r="AY134" i="7" s="1"/>
  <c r="AY172" i="7"/>
  <c r="AY39" i="12"/>
  <c r="AZ50" i="7"/>
  <c r="AZ52" i="7" s="1"/>
  <c r="CK49" i="7"/>
  <c r="AY214" i="7"/>
  <c r="AY40" i="12"/>
  <c r="AY225" i="7"/>
  <c r="AY67" i="7"/>
  <c r="AY186" i="7" s="1"/>
  <c r="CK20" i="7"/>
  <c r="BB30" i="7"/>
  <c r="BB51" i="7" s="1"/>
  <c r="BB28" i="7"/>
  <c r="BB27" i="7"/>
  <c r="BB25" i="7"/>
  <c r="BB26" i="7"/>
  <c r="AY65" i="7"/>
  <c r="AY120" i="7"/>
  <c r="AY38" i="12"/>
  <c r="BA94" i="12"/>
  <c r="BB29" i="7"/>
  <c r="AY81" i="7" l="1"/>
  <c r="AY68" i="7"/>
  <c r="AZ54" i="7"/>
  <c r="AZ55" i="7"/>
  <c r="AZ53" i="7"/>
  <c r="AZ57" i="7"/>
  <c r="BB62" i="7"/>
  <c r="BB35" i="12"/>
  <c r="BB84" i="11"/>
  <c r="AZ56" i="7"/>
  <c r="BB61" i="7"/>
  <c r="BB83" i="11"/>
  <c r="BB34" i="12"/>
  <c r="BB63" i="7"/>
  <c r="BB240" i="7" s="1"/>
  <c r="BB36" i="12"/>
  <c r="BB254" i="7"/>
  <c r="BC21" i="7"/>
  <c r="BC24" i="7" s="1"/>
  <c r="BC29" i="7" s="1"/>
  <c r="BB37" i="12"/>
  <c r="BB64" i="7"/>
  <c r="CL49" i="7"/>
  <c r="CL20" i="7"/>
  <c r="BB94" i="12" l="1"/>
  <c r="AZ65" i="7"/>
  <c r="AZ120" i="7"/>
  <c r="AZ38" i="12"/>
  <c r="AZ67" i="7"/>
  <c r="AZ186" i="7" s="1"/>
  <c r="AZ214" i="7"/>
  <c r="AZ40" i="12"/>
  <c r="AZ225" i="7"/>
  <c r="AZ66" i="7"/>
  <c r="AZ134" i="7" s="1"/>
  <c r="AZ39" i="12"/>
  <c r="AZ172" i="7"/>
  <c r="CM20" i="7"/>
  <c r="BC30" i="7"/>
  <c r="BC51" i="7" s="1"/>
  <c r="BC28" i="7"/>
  <c r="BC27" i="7"/>
  <c r="BC25" i="7"/>
  <c r="BC26" i="7"/>
  <c r="BA50" i="7"/>
  <c r="BA52" i="7" s="1"/>
  <c r="CM49" i="7"/>
  <c r="BD21" i="7"/>
  <c r="BD24" i="7" s="1"/>
  <c r="BD29" i="7" s="1"/>
  <c r="BE21" i="7" l="1"/>
  <c r="BE24" i="7" s="1"/>
  <c r="BC63" i="7"/>
  <c r="BC240" i="7" s="1"/>
  <c r="BC36" i="12"/>
  <c r="BC254" i="7"/>
  <c r="BC61" i="7"/>
  <c r="BC83" i="11"/>
  <c r="BC34" i="12"/>
  <c r="BC64" i="7"/>
  <c r="BC37" i="12"/>
  <c r="BD28" i="7"/>
  <c r="BD30" i="7"/>
  <c r="BD51" i="7" s="1"/>
  <c r="BD25" i="7"/>
  <c r="BD26" i="7"/>
  <c r="BD27" i="7"/>
  <c r="CN49" i="7"/>
  <c r="CN20" i="7"/>
  <c r="AZ81" i="7"/>
  <c r="AZ68" i="7"/>
  <c r="BA55" i="7"/>
  <c r="BA54" i="7"/>
  <c r="BA53" i="7"/>
  <c r="BA57" i="7"/>
  <c r="BA56" i="7"/>
  <c r="BC62" i="7"/>
  <c r="BC35" i="12"/>
  <c r="BC84" i="11"/>
  <c r="BA225" i="7" l="1"/>
  <c r="BA67" i="7"/>
  <c r="BA186" i="7" s="1"/>
  <c r="BA214" i="7"/>
  <c r="BA40" i="12"/>
  <c r="BD61" i="7"/>
  <c r="BD34" i="12"/>
  <c r="BD83" i="11"/>
  <c r="BD64" i="7"/>
  <c r="BD37" i="12"/>
  <c r="CO20" i="7"/>
  <c r="CO49" i="7"/>
  <c r="BC94" i="12"/>
  <c r="BA65" i="7"/>
  <c r="BA38" i="12"/>
  <c r="BA120" i="7"/>
  <c r="BE30" i="7"/>
  <c r="BE51" i="7" s="1"/>
  <c r="BE28" i="7"/>
  <c r="BE26" i="7"/>
  <c r="BE25" i="7"/>
  <c r="BE27" i="7"/>
  <c r="BD62" i="7"/>
  <c r="BD35" i="12"/>
  <c r="BD84" i="11"/>
  <c r="BB50" i="7"/>
  <c r="BB52" i="7" s="1"/>
  <c r="BB56" i="7" s="1"/>
  <c r="BA39" i="12"/>
  <c r="BA172" i="7"/>
  <c r="BA66" i="7"/>
  <c r="BA134" i="7" s="1"/>
  <c r="BD63" i="7"/>
  <c r="BD240" i="7" s="1"/>
  <c r="BD254" i="7"/>
  <c r="BD36" i="12"/>
  <c r="BE29" i="7"/>
  <c r="BC50" i="7" l="1"/>
  <c r="BC52" i="7" s="1"/>
  <c r="BE37" i="12"/>
  <c r="BE64" i="7"/>
  <c r="CP49" i="7"/>
  <c r="CP20" i="7"/>
  <c r="BD94" i="12"/>
  <c r="BE63" i="7"/>
  <c r="BE240" i="7" s="1"/>
  <c r="BE36" i="12"/>
  <c r="BE254" i="7"/>
  <c r="BA81" i="7"/>
  <c r="BA68" i="7"/>
  <c r="BF21" i="7"/>
  <c r="BF24" i="7" s="1"/>
  <c r="BE61" i="7"/>
  <c r="BE83" i="11"/>
  <c r="BE34" i="12"/>
  <c r="BB55" i="7"/>
  <c r="BB53" i="7"/>
  <c r="BB54" i="7"/>
  <c r="BB57" i="7"/>
  <c r="BE62" i="7"/>
  <c r="BE84" i="11"/>
  <c r="BE35" i="12"/>
  <c r="BF30" i="7" l="1"/>
  <c r="BF51" i="7" s="1"/>
  <c r="BF28" i="7"/>
  <c r="BF26" i="7"/>
  <c r="BF25" i="7"/>
  <c r="BF27" i="7"/>
  <c r="CQ49" i="7"/>
  <c r="BB66" i="7"/>
  <c r="BB134" i="7" s="1"/>
  <c r="BB39" i="12"/>
  <c r="BB172" i="7"/>
  <c r="BF29" i="7"/>
  <c r="BB38" i="12"/>
  <c r="BB120" i="7"/>
  <c r="BB65" i="7"/>
  <c r="BC54" i="7"/>
  <c r="BC53" i="7"/>
  <c r="BC55" i="7"/>
  <c r="BC57" i="7"/>
  <c r="BE94" i="12"/>
  <c r="CQ20" i="7"/>
  <c r="BC56" i="7"/>
  <c r="BB67" i="7"/>
  <c r="BB186" i="7" s="1"/>
  <c r="BB214" i="7"/>
  <c r="BB225" i="7"/>
  <c r="BB40" i="12"/>
  <c r="CR49" i="7" l="1"/>
  <c r="BD50" i="7"/>
  <c r="BD52" i="7" s="1"/>
  <c r="BC67" i="7"/>
  <c r="BC186" i="7" s="1"/>
  <c r="BC225" i="7"/>
  <c r="BC214" i="7"/>
  <c r="BC40" i="12"/>
  <c r="BF63" i="7"/>
  <c r="BF240" i="7" s="1"/>
  <c r="BF36" i="12"/>
  <c r="BF254" i="7"/>
  <c r="CR20" i="7"/>
  <c r="BC38" i="12"/>
  <c r="BC120" i="7"/>
  <c r="BC65" i="7"/>
  <c r="BG21" i="7"/>
  <c r="BG24" i="7" s="1"/>
  <c r="BF61" i="7"/>
  <c r="BF83" i="11"/>
  <c r="BF34" i="12"/>
  <c r="BC39" i="12"/>
  <c r="BC66" i="7"/>
  <c r="BC134" i="7" s="1"/>
  <c r="BC172" i="7"/>
  <c r="BF62" i="7"/>
  <c r="BF84" i="11"/>
  <c r="BF35" i="12"/>
  <c r="BF37" i="12"/>
  <c r="BF64" i="7"/>
  <c r="BB81" i="7"/>
  <c r="BB68" i="7"/>
  <c r="CS20" i="7" l="1"/>
  <c r="BF94" i="12"/>
  <c r="BD54" i="7"/>
  <c r="BD55" i="7"/>
  <c r="BD53" i="7"/>
  <c r="BD57" i="7"/>
  <c r="BG28" i="7"/>
  <c r="BG30" i="7"/>
  <c r="BG51" i="7" s="1"/>
  <c r="BG25" i="7"/>
  <c r="BG26" i="7"/>
  <c r="BG27" i="7"/>
  <c r="BG29" i="7"/>
  <c r="BD56" i="7"/>
  <c r="BC81" i="7"/>
  <c r="BC68" i="7"/>
  <c r="CS49" i="7"/>
  <c r="BD67" i="7" l="1"/>
  <c r="BD186" i="7" s="1"/>
  <c r="BD214" i="7"/>
  <c r="BD225" i="7"/>
  <c r="BD40" i="12"/>
  <c r="CT49" i="7"/>
  <c r="BG63" i="7"/>
  <c r="BG240" i="7" s="1"/>
  <c r="BG36" i="12"/>
  <c r="BG254" i="7"/>
  <c r="BD172" i="7"/>
  <c r="BD39" i="12"/>
  <c r="BD66" i="7"/>
  <c r="BD134" i="7" s="1"/>
  <c r="BG61" i="7"/>
  <c r="BG83" i="11"/>
  <c r="BG34" i="12"/>
  <c r="BH21" i="7"/>
  <c r="BH24" i="7" s="1"/>
  <c r="BG35" i="12"/>
  <c r="BG62" i="7"/>
  <c r="BG84" i="11"/>
  <c r="CT20" i="7"/>
  <c r="BG37" i="12"/>
  <c r="BG64" i="7"/>
  <c r="BE50" i="7"/>
  <c r="BE52" i="7" s="1"/>
  <c r="BE56" i="7" s="1"/>
  <c r="BD120" i="7"/>
  <c r="BD38" i="12"/>
  <c r="BD65" i="7"/>
  <c r="BF50" i="7" l="1"/>
  <c r="BF52" i="7" s="1"/>
  <c r="CU49" i="7"/>
  <c r="BD81" i="7"/>
  <c r="BD68" i="7"/>
  <c r="BG94" i="12"/>
  <c r="BH30" i="7"/>
  <c r="BH51" i="7" s="1"/>
  <c r="BH28" i="7"/>
  <c r="BH25" i="7"/>
  <c r="BH27" i="7"/>
  <c r="BH26" i="7"/>
  <c r="BE55" i="7"/>
  <c r="BE53" i="7"/>
  <c r="BE54" i="7"/>
  <c r="BE57" i="7"/>
  <c r="BH29" i="7"/>
  <c r="CU20" i="7"/>
  <c r="BE39" i="12" l="1"/>
  <c r="BE172" i="7"/>
  <c r="BE66" i="7"/>
  <c r="BE134" i="7" s="1"/>
  <c r="BI21" i="7"/>
  <c r="BI24" i="7" s="1"/>
  <c r="BH61" i="7"/>
  <c r="BH83" i="11"/>
  <c r="BH34" i="12"/>
  <c r="CV49" i="7"/>
  <c r="CV20" i="7"/>
  <c r="BH62" i="7"/>
  <c r="BH84" i="11"/>
  <c r="BH35" i="12"/>
  <c r="BH63" i="7"/>
  <c r="BH240" i="7" s="1"/>
  <c r="BH254" i="7"/>
  <c r="BH36" i="12"/>
  <c r="BH64" i="7"/>
  <c r="BH37" i="12"/>
  <c r="BE65" i="7"/>
  <c r="BE38" i="12"/>
  <c r="BE120" i="7"/>
  <c r="BF55" i="7"/>
  <c r="BF54" i="7"/>
  <c r="BF53" i="7"/>
  <c r="BF57" i="7"/>
  <c r="BE67" i="7"/>
  <c r="BE186" i="7" s="1"/>
  <c r="BE225" i="7"/>
  <c r="BE40" i="12"/>
  <c r="BE214" i="7"/>
  <c r="BF56" i="7"/>
  <c r="BH94" i="12" l="1"/>
  <c r="BI30" i="7"/>
  <c r="BI51" i="7" s="1"/>
  <c r="BI28" i="7"/>
  <c r="BI25" i="7"/>
  <c r="BI27" i="7"/>
  <c r="BI26" i="7"/>
  <c r="CW20" i="7"/>
  <c r="BI29" i="7"/>
  <c r="BE81" i="7"/>
  <c r="BE68" i="7"/>
  <c r="BG50" i="7"/>
  <c r="BG52" i="7" s="1"/>
  <c r="BG56" i="7" s="1"/>
  <c r="BF172" i="7"/>
  <c r="BF66" i="7"/>
  <c r="BF134" i="7" s="1"/>
  <c r="BF39" i="12"/>
  <c r="BF67" i="7"/>
  <c r="BF186" i="7" s="1"/>
  <c r="BF225" i="7"/>
  <c r="BF40" i="12"/>
  <c r="BF214" i="7"/>
  <c r="CW49" i="7"/>
  <c r="BF38" i="12"/>
  <c r="BF120" i="7"/>
  <c r="BF65" i="7"/>
  <c r="BI62" i="7" l="1"/>
  <c r="BI84" i="11"/>
  <c r="BI35" i="12"/>
  <c r="BI64" i="7"/>
  <c r="BI37" i="12"/>
  <c r="BH50" i="7"/>
  <c r="BH52" i="7" s="1"/>
  <c r="BH56" i="7" s="1"/>
  <c r="CX49" i="7"/>
  <c r="BJ21" i="7"/>
  <c r="BJ24" i="7" s="1"/>
  <c r="BI61" i="7"/>
  <c r="BI34" i="12"/>
  <c r="BI83" i="11"/>
  <c r="CX20" i="7"/>
  <c r="BF81" i="7"/>
  <c r="BF68" i="7"/>
  <c r="BI63" i="7"/>
  <c r="BI240" i="7" s="1"/>
  <c r="BI254" i="7"/>
  <c r="BI36" i="12"/>
  <c r="BG53" i="7"/>
  <c r="BG55" i="7"/>
  <c r="BG54" i="7"/>
  <c r="BG57" i="7"/>
  <c r="BI50" i="7" l="1"/>
  <c r="BI52" i="7" s="1"/>
  <c r="BH53" i="7"/>
  <c r="BH54" i="7"/>
  <c r="BH55" i="7"/>
  <c r="BH57" i="7"/>
  <c r="BJ30" i="7"/>
  <c r="BJ51" i="7" s="1"/>
  <c r="BJ28" i="7"/>
  <c r="BJ27" i="7"/>
  <c r="BJ25" i="7"/>
  <c r="BJ26" i="7"/>
  <c r="BI94" i="12"/>
  <c r="BG66" i="7"/>
  <c r="BG134" i="7" s="1"/>
  <c r="BG39" i="12"/>
  <c r="BG172" i="7"/>
  <c r="BG67" i="7"/>
  <c r="BG186" i="7" s="1"/>
  <c r="BG40" i="12"/>
  <c r="BG225" i="7"/>
  <c r="BG214" i="7"/>
  <c r="BJ29" i="7"/>
  <c r="BG38" i="12"/>
  <c r="BG65" i="7"/>
  <c r="BG120" i="7"/>
  <c r="CY20" i="7"/>
  <c r="CY49" i="7"/>
  <c r="BH67" i="7" l="1"/>
  <c r="BH186" i="7" s="1"/>
  <c r="BH214" i="7"/>
  <c r="BH225" i="7"/>
  <c r="BH40" i="12"/>
  <c r="CZ20" i="7"/>
  <c r="BJ84" i="11"/>
  <c r="BJ35" i="12"/>
  <c r="BJ62" i="7"/>
  <c r="BH172" i="7"/>
  <c r="BH66" i="7"/>
  <c r="BH134" i="7" s="1"/>
  <c r="BH39" i="12"/>
  <c r="BG81" i="7"/>
  <c r="BG68" i="7"/>
  <c r="BJ61" i="7"/>
  <c r="BJ83" i="11"/>
  <c r="BJ34" i="12"/>
  <c r="BH38" i="12"/>
  <c r="BH120" i="7"/>
  <c r="BH65" i="7"/>
  <c r="BJ63" i="7"/>
  <c r="BJ240" i="7" s="1"/>
  <c r="BJ254" i="7"/>
  <c r="BJ36" i="12"/>
  <c r="CZ49" i="7"/>
  <c r="BK21" i="7"/>
  <c r="BK24" i="7" s="1"/>
  <c r="BJ64" i="7"/>
  <c r="BJ37" i="12"/>
  <c r="BI55" i="7"/>
  <c r="BI54" i="7"/>
  <c r="BI53" i="7"/>
  <c r="BI57" i="7"/>
  <c r="BI56" i="7"/>
  <c r="BK30" i="7" l="1"/>
  <c r="BK51" i="7" s="1"/>
  <c r="BK28" i="7"/>
  <c r="BK27" i="7"/>
  <c r="BK26" i="7"/>
  <c r="BK25" i="7"/>
  <c r="DA20" i="7"/>
  <c r="BH81" i="7"/>
  <c r="BH68" i="7"/>
  <c r="BK29" i="7"/>
  <c r="DA49" i="7"/>
  <c r="BI66" i="7"/>
  <c r="BI134" i="7" s="1"/>
  <c r="BI39" i="12"/>
  <c r="BI172" i="7"/>
  <c r="BJ50" i="7"/>
  <c r="BJ52" i="7" s="1"/>
  <c r="BI65" i="7"/>
  <c r="BI38" i="12"/>
  <c r="BI120" i="7"/>
  <c r="BI67" i="7"/>
  <c r="BI186" i="7" s="1"/>
  <c r="BI214" i="7"/>
  <c r="BI225" i="7"/>
  <c r="BI40" i="12"/>
  <c r="BJ94" i="12"/>
  <c r="DB20" i="7" l="1"/>
  <c r="BI81" i="7"/>
  <c r="BI68" i="7"/>
  <c r="BJ54" i="7"/>
  <c r="BJ53" i="7"/>
  <c r="BJ55" i="7"/>
  <c r="BJ57" i="7"/>
  <c r="BK61" i="7"/>
  <c r="BK83" i="11"/>
  <c r="BK34" i="12"/>
  <c r="BJ56" i="7"/>
  <c r="DB49" i="7"/>
  <c r="BK62" i="7"/>
  <c r="BK35" i="12"/>
  <c r="BK84" i="11"/>
  <c r="BL21" i="7"/>
  <c r="BL24" i="7" s="1"/>
  <c r="BK63" i="7"/>
  <c r="BK240" i="7" s="1"/>
  <c r="BK254" i="7"/>
  <c r="BK36" i="12"/>
  <c r="BK37" i="12"/>
  <c r="BK64" i="7"/>
  <c r="BJ40" i="12" l="1"/>
  <c r="BJ67" i="7"/>
  <c r="BJ186" i="7" s="1"/>
  <c r="BJ225" i="7"/>
  <c r="BJ214" i="7"/>
  <c r="BK94" i="12"/>
  <c r="BJ65" i="7"/>
  <c r="BJ120" i="7"/>
  <c r="BJ38" i="12"/>
  <c r="BJ172" i="7"/>
  <c r="BJ66" i="7"/>
  <c r="BJ134" i="7" s="1"/>
  <c r="BJ39" i="12"/>
  <c r="DC49" i="7"/>
  <c r="BK50" i="7"/>
  <c r="BK52" i="7" s="1"/>
  <c r="BK56" i="7" s="1"/>
  <c r="BL30" i="7"/>
  <c r="BL51" i="7" s="1"/>
  <c r="BL28" i="7"/>
  <c r="BL26" i="7"/>
  <c r="BL27" i="7"/>
  <c r="BL25" i="7"/>
  <c r="BL29" i="7"/>
  <c r="DC20" i="7"/>
  <c r="BL61" i="7" l="1"/>
  <c r="BL34" i="12"/>
  <c r="BL83" i="11"/>
  <c r="BJ81" i="7"/>
  <c r="BJ68" i="7"/>
  <c r="BL62" i="7"/>
  <c r="BL84" i="11"/>
  <c r="BL35" i="12"/>
  <c r="BL64" i="7"/>
  <c r="BL37" i="12"/>
  <c r="BL63" i="7"/>
  <c r="BL240" i="7" s="1"/>
  <c r="BL36" i="12"/>
  <c r="BL254" i="7"/>
  <c r="DD20" i="7"/>
  <c r="BK54" i="7"/>
  <c r="BK53" i="7"/>
  <c r="BK55" i="7"/>
  <c r="BK57" i="7"/>
  <c r="BM21" i="7"/>
  <c r="BM24" i="7" s="1"/>
  <c r="BL50" i="7"/>
  <c r="BL52" i="7" s="1"/>
  <c r="DD49" i="7"/>
  <c r="BM30" i="7" l="1"/>
  <c r="BM51" i="7" s="1"/>
  <c r="BM28" i="7"/>
  <c r="BM25" i="7"/>
  <c r="BM26" i="7"/>
  <c r="BM27" i="7"/>
  <c r="BM29" i="7"/>
  <c r="DE20" i="7"/>
  <c r="DE49" i="7"/>
  <c r="BK67" i="7"/>
  <c r="BK186" i="7" s="1"/>
  <c r="BK225" i="7"/>
  <c r="BK40" i="12"/>
  <c r="BK214" i="7"/>
  <c r="BL54" i="7"/>
  <c r="BL55" i="7"/>
  <c r="BL53" i="7"/>
  <c r="BL94" i="12"/>
  <c r="BK65" i="7"/>
  <c r="BK38" i="12"/>
  <c r="BK120" i="7"/>
  <c r="BK66" i="7"/>
  <c r="BK134" i="7" s="1"/>
  <c r="BK39" i="12"/>
  <c r="BK172" i="7"/>
  <c r="BL56" i="7"/>
  <c r="BL57" i="7"/>
  <c r="BK81" i="7" l="1"/>
  <c r="BK68" i="7"/>
  <c r="BM50" i="7"/>
  <c r="BM52" i="7" s="1"/>
  <c r="BM57" i="7" s="1"/>
  <c r="BN21" i="7"/>
  <c r="BN24" i="7" s="1"/>
  <c r="BM63" i="7"/>
  <c r="BM240" i="7" s="1"/>
  <c r="BM254" i="7"/>
  <c r="BM36" i="12"/>
  <c r="BM35" i="12"/>
  <c r="BM84" i="11"/>
  <c r="BM62" i="7"/>
  <c r="BL65" i="7"/>
  <c r="BL38" i="12"/>
  <c r="BL120" i="7"/>
  <c r="DF49" i="7"/>
  <c r="BM61" i="7"/>
  <c r="BM83" i="11"/>
  <c r="BM34" i="12"/>
  <c r="BL214" i="7"/>
  <c r="BL40" i="12"/>
  <c r="BL67" i="7"/>
  <c r="BL186" i="7" s="1"/>
  <c r="BL225" i="7"/>
  <c r="BM37" i="12"/>
  <c r="BM64" i="7"/>
  <c r="BL172" i="7"/>
  <c r="BL66" i="7"/>
  <c r="BL134" i="7" s="1"/>
  <c r="BL39" i="12"/>
  <c r="DF20" i="7"/>
  <c r="BL81" i="7" l="1"/>
  <c r="BL68" i="7"/>
  <c r="BN28" i="7"/>
  <c r="BN30" i="7"/>
  <c r="BN51" i="7" s="1"/>
  <c r="BN27" i="7"/>
  <c r="BN26" i="7"/>
  <c r="BN25" i="7"/>
  <c r="BN29" i="7"/>
  <c r="BM53" i="7"/>
  <c r="BM54" i="7"/>
  <c r="BM55" i="7"/>
  <c r="DG49" i="7"/>
  <c r="BM94" i="12"/>
  <c r="BM56" i="7"/>
  <c r="DG20" i="7"/>
  <c r="BN63" i="7" l="1"/>
  <c r="BN240" i="7" s="1"/>
  <c r="BN36" i="12"/>
  <c r="BN254" i="7"/>
  <c r="BN62" i="7"/>
  <c r="BN84" i="11"/>
  <c r="BN35" i="12"/>
  <c r="BN37" i="12"/>
  <c r="BN64" i="7"/>
  <c r="BM65" i="7"/>
  <c r="BM38" i="12"/>
  <c r="BM120" i="7"/>
  <c r="BN50" i="7"/>
  <c r="BN52" i="7" s="1"/>
  <c r="BN56" i="7" s="1"/>
  <c r="DH20" i="7"/>
  <c r="BO21" i="7"/>
  <c r="BO24" i="7" s="1"/>
  <c r="BM40" i="12"/>
  <c r="BM214" i="7"/>
  <c r="BM225" i="7"/>
  <c r="BM67" i="7"/>
  <c r="BM186" i="7" s="1"/>
  <c r="BM66" i="7"/>
  <c r="BM134" i="7" s="1"/>
  <c r="BM172" i="7"/>
  <c r="BM39" i="12"/>
  <c r="DH49" i="7"/>
  <c r="BN61" i="7"/>
  <c r="BN34" i="12"/>
  <c r="BN83" i="11"/>
  <c r="BN53" i="7" l="1"/>
  <c r="BN55" i="7"/>
  <c r="BN54" i="7"/>
  <c r="BN57" i="7"/>
  <c r="BO50" i="7"/>
  <c r="BN94" i="12"/>
  <c r="DI49" i="7"/>
  <c r="BO30" i="7"/>
  <c r="BO51" i="7" s="1"/>
  <c r="BO28" i="7"/>
  <c r="BO25" i="7"/>
  <c r="BO26" i="7"/>
  <c r="BO27" i="7"/>
  <c r="BO29" i="7"/>
  <c r="BM81" i="7"/>
  <c r="BM68" i="7"/>
  <c r="DI20" i="7"/>
  <c r="BO52" i="7" l="1"/>
  <c r="BO56" i="7" s="1"/>
  <c r="BP50" i="7" s="1"/>
  <c r="BN172" i="7"/>
  <c r="BN39" i="12"/>
  <c r="BN66" i="7"/>
  <c r="BN134" i="7" s="1"/>
  <c r="DJ49" i="7"/>
  <c r="BN67" i="7"/>
  <c r="BN186" i="7" s="1"/>
  <c r="BN40" i="12"/>
  <c r="BN225" i="7"/>
  <c r="BN214" i="7"/>
  <c r="BO61" i="7"/>
  <c r="BO83" i="11"/>
  <c r="BO34" i="12"/>
  <c r="BP21" i="7"/>
  <c r="BP24" i="7" s="1"/>
  <c r="BN65" i="7"/>
  <c r="BN38" i="12"/>
  <c r="BN120" i="7"/>
  <c r="BO53" i="7"/>
  <c r="BO64" i="7"/>
  <c r="BO37" i="12"/>
  <c r="BO63" i="7"/>
  <c r="BO240" i="7" s="1"/>
  <c r="BO254" i="7"/>
  <c r="BO36" i="12"/>
  <c r="DJ20" i="7"/>
  <c r="BO84" i="11"/>
  <c r="BO62" i="7"/>
  <c r="BO35" i="12"/>
  <c r="BO55" i="7" l="1"/>
  <c r="BO225" i="7" s="1"/>
  <c r="BO54" i="7"/>
  <c r="BO39" i="12" s="1"/>
  <c r="BO57" i="7"/>
  <c r="DK49" i="7"/>
  <c r="BN81" i="7"/>
  <c r="BN68" i="7"/>
  <c r="DK20" i="7"/>
  <c r="BO65" i="7"/>
  <c r="BO81" i="7" s="1"/>
  <c r="BO38" i="12"/>
  <c r="BO120" i="7"/>
  <c r="BP28" i="7"/>
  <c r="BP30" i="7"/>
  <c r="BP51" i="7" s="1"/>
  <c r="BP27" i="7"/>
  <c r="BP26" i="7"/>
  <c r="BP25" i="7"/>
  <c r="BO94" i="12"/>
  <c r="BP29" i="7"/>
  <c r="BO67" i="7" l="1"/>
  <c r="BO186" i="7" s="1"/>
  <c r="BO40" i="12"/>
  <c r="BO214" i="7"/>
  <c r="BO172" i="7"/>
  <c r="BO66" i="7"/>
  <c r="BO134" i="7" s="1"/>
  <c r="DL49" i="7"/>
  <c r="BQ21" i="7"/>
  <c r="BQ24" i="7" s="1"/>
  <c r="BP61" i="7"/>
  <c r="BP83" i="11"/>
  <c r="BP34" i="12"/>
  <c r="BP84" i="11"/>
  <c r="BP62" i="7"/>
  <c r="BP35" i="12"/>
  <c r="DL20" i="7"/>
  <c r="BP63" i="7"/>
  <c r="BP240" i="7" s="1"/>
  <c r="BP254" i="7"/>
  <c r="BP36" i="12"/>
  <c r="BP37" i="12"/>
  <c r="BP64" i="7"/>
  <c r="BP52" i="7"/>
  <c r="BO68" i="7" l="1"/>
  <c r="BP55" i="7"/>
  <c r="BP54" i="7"/>
  <c r="BP53" i="7"/>
  <c r="BP56" i="7"/>
  <c r="DM20" i="7"/>
  <c r="BP57" i="7"/>
  <c r="BQ28" i="7"/>
  <c r="BQ30" i="7"/>
  <c r="BQ51" i="7" s="1"/>
  <c r="BQ27" i="7"/>
  <c r="BQ26" i="7"/>
  <c r="BQ25" i="7"/>
  <c r="BP94" i="12"/>
  <c r="BQ29" i="7"/>
  <c r="DM49" i="7"/>
  <c r="BQ61" i="7" l="1"/>
  <c r="BQ83" i="11"/>
  <c r="BQ34" i="12"/>
  <c r="BQ50" i="7"/>
  <c r="BQ52" i="7" s="1"/>
  <c r="BQ57" i="7" s="1"/>
  <c r="BQ84" i="11"/>
  <c r="BQ62" i="7"/>
  <c r="BQ35" i="12"/>
  <c r="BP65" i="7"/>
  <c r="BP120" i="7"/>
  <c r="BP38" i="12"/>
  <c r="DN20" i="7"/>
  <c r="BP66" i="7"/>
  <c r="BP134" i="7" s="1"/>
  <c r="BP172" i="7"/>
  <c r="BP39" i="12"/>
  <c r="BP214" i="7"/>
  <c r="BP67" i="7"/>
  <c r="BP186" i="7" s="1"/>
  <c r="BP225" i="7"/>
  <c r="BP40" i="12"/>
  <c r="BQ37" i="12"/>
  <c r="BQ64" i="7"/>
  <c r="BQ63" i="7"/>
  <c r="BQ240" i="7" s="1"/>
  <c r="BQ36" i="12"/>
  <c r="BQ254" i="7"/>
  <c r="DN49" i="7"/>
  <c r="BR21" i="7"/>
  <c r="BR24" i="7" s="1"/>
  <c r="BR29" i="7" s="1"/>
  <c r="BS21" i="7" l="1"/>
  <c r="BS24" i="7" s="1"/>
  <c r="DO20" i="7"/>
  <c r="BQ94" i="12"/>
  <c r="DO49" i="7"/>
  <c r="BQ55" i="7"/>
  <c r="BQ54" i="7"/>
  <c r="BQ53" i="7"/>
  <c r="BQ56" i="7"/>
  <c r="BR28" i="7"/>
  <c r="BR30" i="7"/>
  <c r="BR51" i="7" s="1"/>
  <c r="BR27" i="7"/>
  <c r="BR26" i="7"/>
  <c r="BR25" i="7"/>
  <c r="BP81" i="7"/>
  <c r="BP68" i="7"/>
  <c r="BR50" i="7" l="1"/>
  <c r="BR52" i="7" s="1"/>
  <c r="BR57" i="7" s="1"/>
  <c r="DP20" i="7"/>
  <c r="BR61" i="7"/>
  <c r="BR83" i="11"/>
  <c r="BR34" i="12"/>
  <c r="BR62" i="7"/>
  <c r="BR84" i="11"/>
  <c r="BR35" i="12"/>
  <c r="BR63" i="7"/>
  <c r="BR240" i="7" s="1"/>
  <c r="BR254" i="7"/>
  <c r="BR36" i="12"/>
  <c r="BQ38" i="12"/>
  <c r="BQ120" i="7"/>
  <c r="BQ65" i="7"/>
  <c r="DP49" i="7"/>
  <c r="BS30" i="7"/>
  <c r="BS51" i="7" s="1"/>
  <c r="BS28" i="7"/>
  <c r="BS27" i="7"/>
  <c r="BS25" i="7"/>
  <c r="BS26" i="7"/>
  <c r="BQ39" i="12"/>
  <c r="BQ66" i="7"/>
  <c r="BQ134" i="7" s="1"/>
  <c r="BQ172" i="7"/>
  <c r="BR37" i="12"/>
  <c r="BR64" i="7"/>
  <c r="BQ67" i="7"/>
  <c r="BQ186" i="7" s="1"/>
  <c r="BQ214" i="7"/>
  <c r="BQ225" i="7"/>
  <c r="BQ40" i="12"/>
  <c r="BS29" i="7"/>
  <c r="BS63" i="7" l="1"/>
  <c r="BS240" i="7" s="1"/>
  <c r="BS254" i="7"/>
  <c r="BS36" i="12"/>
  <c r="DQ20" i="7"/>
  <c r="BT21" i="7"/>
  <c r="BT24" i="7" s="1"/>
  <c r="DQ49" i="7"/>
  <c r="BS61" i="7"/>
  <c r="BS34" i="12"/>
  <c r="BS83" i="11"/>
  <c r="BR94" i="12"/>
  <c r="BR54" i="7"/>
  <c r="BR53" i="7"/>
  <c r="BR55" i="7"/>
  <c r="BS37" i="12"/>
  <c r="BS64" i="7"/>
  <c r="BQ81" i="7"/>
  <c r="BQ68" i="7"/>
  <c r="BR56" i="7"/>
  <c r="BS62" i="7"/>
  <c r="BS84" i="11"/>
  <c r="BS35" i="12"/>
  <c r="BS94" i="12" l="1"/>
  <c r="BR67" i="7"/>
  <c r="BR186" i="7" s="1"/>
  <c r="BR40" i="12"/>
  <c r="BR225" i="7"/>
  <c r="BR214" i="7"/>
  <c r="DR49" i="7"/>
  <c r="BR65" i="7"/>
  <c r="BR120" i="7"/>
  <c r="BR38" i="12"/>
  <c r="BS50" i="7"/>
  <c r="BS52" i="7" s="1"/>
  <c r="BS56" i="7" s="1"/>
  <c r="BR39" i="12"/>
  <c r="BR172" i="7"/>
  <c r="BR66" i="7"/>
  <c r="BR134" i="7" s="1"/>
  <c r="BT28" i="7"/>
  <c r="BT30" i="7"/>
  <c r="BT51" i="7" s="1"/>
  <c r="BT27" i="7"/>
  <c r="BT26" i="7"/>
  <c r="BT25" i="7"/>
  <c r="BT29" i="7"/>
  <c r="DR20" i="7"/>
  <c r="BT50" i="7" l="1"/>
  <c r="BT52" i="7" s="1"/>
  <c r="BT57" i="7" s="1"/>
  <c r="DS20" i="7"/>
  <c r="BT64" i="7"/>
  <c r="BT37" i="12"/>
  <c r="BR81" i="7"/>
  <c r="BR68" i="7"/>
  <c r="BU21" i="7"/>
  <c r="BU24" i="7" s="1"/>
  <c r="BT61" i="7"/>
  <c r="BT34" i="12"/>
  <c r="BT83" i="11"/>
  <c r="DS49" i="7"/>
  <c r="BT63" i="7"/>
  <c r="BT240" i="7" s="1"/>
  <c r="BT36" i="12"/>
  <c r="BT254" i="7"/>
  <c r="BT84" i="11"/>
  <c r="BT62" i="7"/>
  <c r="BT35" i="12"/>
  <c r="BS54" i="7"/>
  <c r="BS53" i="7"/>
  <c r="BS55" i="7"/>
  <c r="BS57" i="7"/>
  <c r="BT94" i="12" l="1"/>
  <c r="BU30" i="7"/>
  <c r="BU51" i="7" s="1"/>
  <c r="BU28" i="7"/>
  <c r="BU27" i="7"/>
  <c r="BU25" i="7"/>
  <c r="BU26" i="7"/>
  <c r="DT20" i="7"/>
  <c r="BS67" i="7"/>
  <c r="BS186" i="7" s="1"/>
  <c r="BS225" i="7"/>
  <c r="BS40" i="12"/>
  <c r="BS214" i="7"/>
  <c r="BU29" i="7"/>
  <c r="BT53" i="7"/>
  <c r="BT54" i="7"/>
  <c r="BT55" i="7"/>
  <c r="BS65" i="7"/>
  <c r="BS38" i="12"/>
  <c r="BS120" i="7"/>
  <c r="BS39" i="12"/>
  <c r="BS66" i="7"/>
  <c r="BS134" i="7" s="1"/>
  <c r="BS172" i="7"/>
  <c r="DT49" i="7"/>
  <c r="BT56" i="7"/>
  <c r="BU61" i="7" l="1"/>
  <c r="BU34" i="12"/>
  <c r="BU83" i="11"/>
  <c r="BU63" i="7"/>
  <c r="BU240" i="7" s="1"/>
  <c r="BU36" i="12"/>
  <c r="BU254" i="7"/>
  <c r="BU64" i="7"/>
  <c r="BU37" i="12"/>
  <c r="BV21" i="7"/>
  <c r="BV24" i="7" s="1"/>
  <c r="BU50" i="7"/>
  <c r="BU52" i="7" s="1"/>
  <c r="DU49" i="7"/>
  <c r="BS81" i="7"/>
  <c r="BS68" i="7"/>
  <c r="BT225" i="7"/>
  <c r="BT67" i="7"/>
  <c r="BT186" i="7" s="1"/>
  <c r="BT40" i="12"/>
  <c r="BT214" i="7"/>
  <c r="BU84" i="11"/>
  <c r="BU62" i="7"/>
  <c r="BU35" i="12"/>
  <c r="BT66" i="7"/>
  <c r="BT134" i="7" s="1"/>
  <c r="BT172" i="7"/>
  <c r="BT39" i="12"/>
  <c r="BT38" i="12"/>
  <c r="BT120" i="7"/>
  <c r="BT65" i="7"/>
  <c r="DU20" i="7"/>
  <c r="BU54" i="7" l="1"/>
  <c r="BU55" i="7"/>
  <c r="BU53" i="7"/>
  <c r="BU56" i="7"/>
  <c r="BU57" i="7"/>
  <c r="BV30" i="7"/>
  <c r="BV51" i="7" s="1"/>
  <c r="BV28" i="7"/>
  <c r="BV27" i="7"/>
  <c r="BV25" i="7"/>
  <c r="BV26" i="7"/>
  <c r="BT81" i="7"/>
  <c r="BT68" i="7"/>
  <c r="BU94" i="12"/>
  <c r="BV29" i="7"/>
  <c r="BV62" i="7" l="1"/>
  <c r="BV84" i="11"/>
  <c r="BV35" i="12"/>
  <c r="BV50" i="7"/>
  <c r="BV52" i="7" s="1"/>
  <c r="BV57" i="7" s="1"/>
  <c r="BV61" i="7"/>
  <c r="BV34" i="12"/>
  <c r="BV83" i="11"/>
  <c r="BV63" i="7"/>
  <c r="BV240" i="7" s="1"/>
  <c r="BV254" i="7"/>
  <c r="BV36" i="12"/>
  <c r="BU65" i="7"/>
  <c r="BU38" i="12"/>
  <c r="BU120" i="7"/>
  <c r="BV64" i="7"/>
  <c r="BV37" i="12"/>
  <c r="BU67" i="7"/>
  <c r="BU186" i="7" s="1"/>
  <c r="BU225" i="7"/>
  <c r="BU214" i="7"/>
  <c r="BU40" i="12"/>
  <c r="BW21" i="7"/>
  <c r="BW24" i="7" s="1"/>
  <c r="BU66" i="7"/>
  <c r="BU134" i="7" s="1"/>
  <c r="BU172" i="7"/>
  <c r="BU39" i="12"/>
  <c r="BU81" i="7" l="1"/>
  <c r="BU68" i="7"/>
  <c r="BV54" i="7"/>
  <c r="BV53" i="7"/>
  <c r="BV55" i="7"/>
  <c r="BV56" i="7"/>
  <c r="BV94" i="12"/>
  <c r="BW28" i="7"/>
  <c r="BW30" i="7"/>
  <c r="BW51" i="7" s="1"/>
  <c r="BW27" i="7"/>
  <c r="BW25" i="7"/>
  <c r="BW26" i="7"/>
  <c r="BW29" i="7"/>
  <c r="BV67" i="7" l="1"/>
  <c r="BV186" i="7" s="1"/>
  <c r="BV214" i="7"/>
  <c r="BV225" i="7"/>
  <c r="BV40" i="12"/>
  <c r="BW63" i="7"/>
  <c r="BW240" i="7" s="1"/>
  <c r="BW36" i="12"/>
  <c r="BW254" i="7"/>
  <c r="BW37" i="12"/>
  <c r="BW64" i="7"/>
  <c r="BV65" i="7"/>
  <c r="BV120" i="7"/>
  <c r="BV38" i="12"/>
  <c r="BV66" i="7"/>
  <c r="BV134" i="7" s="1"/>
  <c r="BV172" i="7"/>
  <c r="BV39" i="12"/>
  <c r="BX21" i="7"/>
  <c r="BX24" i="7" s="1"/>
  <c r="BX29" i="7" s="1"/>
  <c r="BW84" i="11"/>
  <c r="BW62" i="7"/>
  <c r="BW35" i="12"/>
  <c r="BW50" i="7"/>
  <c r="BW52" i="7" s="1"/>
  <c r="BW56" i="7" s="1"/>
  <c r="BW61" i="7"/>
  <c r="BW34" i="12"/>
  <c r="BW83" i="11"/>
  <c r="BY21" i="7" l="1"/>
  <c r="BY24" i="7" s="1"/>
  <c r="BV81" i="7"/>
  <c r="BV68" i="7"/>
  <c r="BW94" i="12"/>
  <c r="BW53" i="7"/>
  <c r="BW54" i="7"/>
  <c r="BW55" i="7"/>
  <c r="BX30" i="7"/>
  <c r="BX51" i="7" s="1"/>
  <c r="BX28" i="7"/>
  <c r="BX27" i="7"/>
  <c r="BX26" i="7"/>
  <c r="BX25" i="7"/>
  <c r="BX50" i="7"/>
  <c r="BW57" i="7"/>
  <c r="BX52" i="7" l="1"/>
  <c r="BX56" i="7" s="1"/>
  <c r="BY50" i="7" s="1"/>
  <c r="BW66" i="7"/>
  <c r="BW134" i="7" s="1"/>
  <c r="BW39" i="12"/>
  <c r="BW172" i="7"/>
  <c r="BX64" i="7"/>
  <c r="BX37" i="12"/>
  <c r="BX61" i="7"/>
  <c r="BX83" i="11"/>
  <c r="BX34" i="12"/>
  <c r="BW67" i="7"/>
  <c r="BW186" i="7" s="1"/>
  <c r="BW40" i="12"/>
  <c r="BW225" i="7"/>
  <c r="BW214" i="7"/>
  <c r="BW65" i="7"/>
  <c r="BW120" i="7"/>
  <c r="BW38" i="12"/>
  <c r="BX84" i="11"/>
  <c r="BX62" i="7"/>
  <c r="BX35" i="12"/>
  <c r="BY30" i="7"/>
  <c r="BY51" i="7" s="1"/>
  <c r="BY28" i="7"/>
  <c r="BY27" i="7"/>
  <c r="BY25" i="7"/>
  <c r="BY26" i="7"/>
  <c r="BX63" i="7"/>
  <c r="BX240" i="7" s="1"/>
  <c r="BX254" i="7"/>
  <c r="BX36" i="12"/>
  <c r="BY29" i="7"/>
  <c r="BX55" i="7" l="1"/>
  <c r="BX214" i="7" s="1"/>
  <c r="BX54" i="7"/>
  <c r="BX66" i="7" s="1"/>
  <c r="BX134" i="7" s="1"/>
  <c r="BX57" i="7"/>
  <c r="BX53" i="7"/>
  <c r="BX65" i="7" s="1"/>
  <c r="BX81" i="7" s="1"/>
  <c r="BY35" i="12"/>
  <c r="BY62" i="7"/>
  <c r="BY84" i="11"/>
  <c r="BY61" i="7"/>
  <c r="BY34" i="12"/>
  <c r="BY83" i="11"/>
  <c r="BY63" i="7"/>
  <c r="BY240" i="7" s="1"/>
  <c r="BY36" i="12"/>
  <c r="BY254" i="7"/>
  <c r="BZ21" i="7"/>
  <c r="BZ24" i="7" s="1"/>
  <c r="BY37" i="12"/>
  <c r="BY64" i="7"/>
  <c r="BW81" i="7"/>
  <c r="BW68" i="7"/>
  <c r="BX94" i="12"/>
  <c r="BY52" i="7"/>
  <c r="BY57" i="7" s="1"/>
  <c r="BX40" i="12" l="1"/>
  <c r="BX67" i="7"/>
  <c r="BX186" i="7" s="1"/>
  <c r="BX225" i="7"/>
  <c r="BX172" i="7"/>
  <c r="BX39" i="12"/>
  <c r="BX38" i="12"/>
  <c r="BX120" i="7"/>
  <c r="BZ28" i="7"/>
  <c r="BZ30" i="7"/>
  <c r="BZ51" i="7" s="1"/>
  <c r="BZ27" i="7"/>
  <c r="BZ25" i="7"/>
  <c r="BZ26" i="7"/>
  <c r="BZ29" i="7"/>
  <c r="BY94" i="12"/>
  <c r="BY55" i="7"/>
  <c r="BY54" i="7"/>
  <c r="BY53" i="7"/>
  <c r="BY56" i="7"/>
  <c r="BX68" i="7" l="1"/>
  <c r="BY172" i="7"/>
  <c r="BY66" i="7"/>
  <c r="BY134" i="7" s="1"/>
  <c r="BY39" i="12"/>
  <c r="CA21" i="7"/>
  <c r="CA24" i="7" s="1"/>
  <c r="BY214" i="7"/>
  <c r="BY225" i="7"/>
  <c r="BY67" i="7"/>
  <c r="BY186" i="7" s="1"/>
  <c r="BY40" i="12"/>
  <c r="BZ35" i="12"/>
  <c r="BZ62" i="7"/>
  <c r="BZ84" i="11"/>
  <c r="BZ61" i="7"/>
  <c r="BZ34" i="12"/>
  <c r="BZ83" i="11"/>
  <c r="BZ63" i="7"/>
  <c r="BZ240" i="7" s="1"/>
  <c r="BZ254" i="7"/>
  <c r="BZ36" i="12"/>
  <c r="BZ64" i="7"/>
  <c r="BZ37" i="12"/>
  <c r="BZ50" i="7"/>
  <c r="BZ52" i="7" s="1"/>
  <c r="BZ57" i="7" s="1"/>
  <c r="BY65" i="7"/>
  <c r="BY38" i="12"/>
  <c r="BY120" i="7"/>
  <c r="BZ56" i="7" l="1"/>
  <c r="CA50" i="7" s="1"/>
  <c r="CA30" i="7"/>
  <c r="CA51" i="7" s="1"/>
  <c r="CA28" i="7"/>
  <c r="CA27" i="7"/>
  <c r="CA25" i="7"/>
  <c r="CA26" i="7"/>
  <c r="CA29" i="7"/>
  <c r="BZ94" i="12"/>
  <c r="BY81" i="7"/>
  <c r="BY68" i="7"/>
  <c r="BZ53" i="7"/>
  <c r="BZ54" i="7"/>
  <c r="BZ55" i="7"/>
  <c r="CA52" i="7" l="1"/>
  <c r="CA55" i="7" s="1"/>
  <c r="CA84" i="11"/>
  <c r="CA62" i="7"/>
  <c r="CA35" i="12"/>
  <c r="CA61" i="7"/>
  <c r="CA34" i="12"/>
  <c r="CA83" i="11"/>
  <c r="CA63" i="7"/>
  <c r="CA240" i="7" s="1"/>
  <c r="CA36" i="12"/>
  <c r="CA254" i="7"/>
  <c r="CA37" i="12"/>
  <c r="CA64" i="7"/>
  <c r="BZ66" i="7"/>
  <c r="BZ134" i="7" s="1"/>
  <c r="BZ39" i="12"/>
  <c r="BZ172" i="7"/>
  <c r="BZ65" i="7"/>
  <c r="BZ38" i="12"/>
  <c r="BZ120" i="7"/>
  <c r="BZ67" i="7"/>
  <c r="BZ186" i="7" s="1"/>
  <c r="BZ40" i="12"/>
  <c r="BZ214" i="7"/>
  <c r="BZ225" i="7"/>
  <c r="CB21" i="7"/>
  <c r="CB24" i="7" s="1"/>
  <c r="CB29" i="7" s="1"/>
  <c r="CA57" i="7" l="1"/>
  <c r="CA54" i="7"/>
  <c r="CA172" i="7" s="1"/>
  <c r="CA56" i="7"/>
  <c r="CB50" i="7" s="1"/>
  <c r="CA53" i="7"/>
  <c r="CA38" i="12" s="1"/>
  <c r="CC21" i="7"/>
  <c r="CC24" i="7" s="1"/>
  <c r="CB30" i="7"/>
  <c r="CB51" i="7" s="1"/>
  <c r="CB28" i="7"/>
  <c r="CB27" i="7"/>
  <c r="CB25" i="7"/>
  <c r="CB26" i="7"/>
  <c r="BZ81" i="7"/>
  <c r="BZ68" i="7"/>
  <c r="CA214" i="7"/>
  <c r="CA67" i="7"/>
  <c r="CA186" i="7" s="1"/>
  <c r="CA225" i="7"/>
  <c r="CA40" i="12"/>
  <c r="CA94" i="12"/>
  <c r="CA39" i="12" l="1"/>
  <c r="CA66" i="7"/>
  <c r="CA134" i="7" s="1"/>
  <c r="CA65" i="7"/>
  <c r="CA81" i="7" s="1"/>
  <c r="CA120" i="7"/>
  <c r="CB64" i="7"/>
  <c r="CB37" i="12"/>
  <c r="CB52" i="7"/>
  <c r="CB63" i="7"/>
  <c r="CB240" i="7" s="1"/>
  <c r="CB36" i="12"/>
  <c r="CB254" i="7"/>
  <c r="CC28" i="7"/>
  <c r="CC30" i="7"/>
  <c r="CC51" i="7" s="1"/>
  <c r="CC27" i="7"/>
  <c r="CC26" i="7"/>
  <c r="CC25" i="7"/>
  <c r="CB61" i="7"/>
  <c r="CB83" i="11"/>
  <c r="CB34" i="12"/>
  <c r="CB35" i="12"/>
  <c r="CB62" i="7"/>
  <c r="CB84" i="11"/>
  <c r="CC29" i="7"/>
  <c r="CA68" i="7" l="1"/>
  <c r="CB54" i="7"/>
  <c r="CB53" i="7"/>
  <c r="CB55" i="7"/>
  <c r="CB56" i="7"/>
  <c r="CC61" i="7"/>
  <c r="CC83" i="11"/>
  <c r="CC34" i="12"/>
  <c r="CC84" i="11"/>
  <c r="CC62" i="7"/>
  <c r="CC35" i="12"/>
  <c r="CB57" i="7"/>
  <c r="CD21" i="7"/>
  <c r="CD24" i="7" s="1"/>
  <c r="CB94" i="12"/>
  <c r="CC63" i="7"/>
  <c r="CC240" i="7" s="1"/>
  <c r="CC254" i="7"/>
  <c r="CC36" i="12"/>
  <c r="CC37" i="12"/>
  <c r="CC64" i="7"/>
  <c r="CD30" i="7" l="1"/>
  <c r="CD51" i="7" s="1"/>
  <c r="CD28" i="7"/>
  <c r="CD27" i="7"/>
  <c r="CD26" i="7"/>
  <c r="CD25" i="7"/>
  <c r="CD29" i="7"/>
  <c r="CC50" i="7"/>
  <c r="CC52" i="7" s="1"/>
  <c r="CC56" i="7" s="1"/>
  <c r="CB225" i="7"/>
  <c r="CB214" i="7"/>
  <c r="CB40" i="12"/>
  <c r="CB67" i="7"/>
  <c r="CB186" i="7" s="1"/>
  <c r="CB38" i="12"/>
  <c r="CB120" i="7"/>
  <c r="CB65" i="7"/>
  <c r="CC94" i="12"/>
  <c r="CB66" i="7"/>
  <c r="CB134" i="7" s="1"/>
  <c r="CB172" i="7"/>
  <c r="CB39" i="12"/>
  <c r="CE21" i="7" l="1"/>
  <c r="CE24" i="7" s="1"/>
  <c r="CD61" i="7"/>
  <c r="CD34" i="12"/>
  <c r="CD83" i="11"/>
  <c r="CD62" i="7"/>
  <c r="CD84" i="11"/>
  <c r="CD35" i="12"/>
  <c r="CD50" i="7"/>
  <c r="CD52" i="7" s="1"/>
  <c r="CD63" i="7"/>
  <c r="CD240" i="7" s="1"/>
  <c r="CD36" i="12"/>
  <c r="CD254" i="7"/>
  <c r="CD64" i="7"/>
  <c r="CD37" i="12"/>
  <c r="CB81" i="7"/>
  <c r="CB68" i="7"/>
  <c r="CC53" i="7"/>
  <c r="CC55" i="7"/>
  <c r="CC54" i="7"/>
  <c r="CC57" i="7"/>
  <c r="CC66" i="7" l="1"/>
  <c r="CC134" i="7" s="1"/>
  <c r="CC172" i="7"/>
  <c r="CC39" i="12"/>
  <c r="CC67" i="7"/>
  <c r="CC186" i="7" s="1"/>
  <c r="CC40" i="12"/>
  <c r="CC214" i="7"/>
  <c r="CC225" i="7"/>
  <c r="CD54" i="7"/>
  <c r="CD55" i="7"/>
  <c r="CD53" i="7"/>
  <c r="CE30" i="7"/>
  <c r="CE51" i="7" s="1"/>
  <c r="CE28" i="7"/>
  <c r="CE27" i="7"/>
  <c r="CE25" i="7"/>
  <c r="CE26" i="7"/>
  <c r="CC38" i="12"/>
  <c r="CC120" i="7"/>
  <c r="CC65" i="7"/>
  <c r="CD57" i="7"/>
  <c r="CD56" i="7"/>
  <c r="CE29" i="7"/>
  <c r="CD94" i="12"/>
  <c r="CC81" i="7" l="1"/>
  <c r="CC68" i="7"/>
  <c r="CD65" i="7"/>
  <c r="CD120" i="7"/>
  <c r="CD38" i="12"/>
  <c r="CD67" i="7"/>
  <c r="CD186" i="7" s="1"/>
  <c r="CD225" i="7"/>
  <c r="CD40" i="12"/>
  <c r="CD214" i="7"/>
  <c r="CD66" i="7"/>
  <c r="CD134" i="7" s="1"/>
  <c r="CD39" i="12"/>
  <c r="CD172" i="7"/>
  <c r="CE63" i="7"/>
  <c r="CE240" i="7" s="1"/>
  <c r="CE254" i="7"/>
  <c r="CE36" i="12"/>
  <c r="CE84" i="11"/>
  <c r="CE62" i="7"/>
  <c r="CE35" i="12"/>
  <c r="CF21" i="7"/>
  <c r="CF24" i="7" s="1"/>
  <c r="CF29" i="7" s="1"/>
  <c r="CE61" i="7"/>
  <c r="CE34" i="12"/>
  <c r="CE83" i="11"/>
  <c r="CE50" i="7"/>
  <c r="CE52" i="7" s="1"/>
  <c r="CE56" i="7" s="1"/>
  <c r="CE37" i="12"/>
  <c r="CE64" i="7"/>
  <c r="CF50" i="7" l="1"/>
  <c r="CG21" i="7"/>
  <c r="CG24" i="7" s="1"/>
  <c r="CE94" i="12"/>
  <c r="CD81" i="7"/>
  <c r="CD68" i="7"/>
  <c r="CE54" i="7"/>
  <c r="CE53" i="7"/>
  <c r="CE55" i="7"/>
  <c r="CE57" i="7"/>
  <c r="CF30" i="7"/>
  <c r="CF51" i="7" s="1"/>
  <c r="CF28" i="7"/>
  <c r="CF27" i="7"/>
  <c r="CF26" i="7"/>
  <c r="CF25" i="7"/>
  <c r="CG30" i="7" l="1"/>
  <c r="CG51" i="7" s="1"/>
  <c r="CG28" i="7"/>
  <c r="CG27" i="7"/>
  <c r="CG26" i="7"/>
  <c r="CG25" i="7"/>
  <c r="CE40" i="12"/>
  <c r="CE225" i="7"/>
  <c r="CE214" i="7"/>
  <c r="CE67" i="7"/>
  <c r="CE186" i="7" s="1"/>
  <c r="CF37" i="12"/>
  <c r="CF64" i="7"/>
  <c r="CE65" i="7"/>
  <c r="CE38" i="12"/>
  <c r="CE120" i="7"/>
  <c r="CG29" i="7"/>
  <c r="CF61" i="7"/>
  <c r="CF83" i="11"/>
  <c r="CF34" i="12"/>
  <c r="CF63" i="7"/>
  <c r="CF240" i="7" s="1"/>
  <c r="CF254" i="7"/>
  <c r="CF36" i="12"/>
  <c r="CE172" i="7"/>
  <c r="CE39" i="12"/>
  <c r="CE66" i="7"/>
  <c r="CE134" i="7" s="1"/>
  <c r="CF52" i="7"/>
  <c r="CF57" i="7" s="1"/>
  <c r="CF84" i="11"/>
  <c r="CF62" i="7"/>
  <c r="CF35" i="12"/>
  <c r="CG61" i="7" l="1"/>
  <c r="CG34" i="12"/>
  <c r="CG83" i="11"/>
  <c r="CF54" i="7"/>
  <c r="CF53" i="7"/>
  <c r="CF55" i="7"/>
  <c r="CF56" i="7"/>
  <c r="CE81" i="7"/>
  <c r="CE68" i="7"/>
  <c r="CG84" i="11"/>
  <c r="CG62" i="7"/>
  <c r="CG35" i="12"/>
  <c r="CG63" i="7"/>
  <c r="CG240" i="7" s="1"/>
  <c r="CG36" i="12"/>
  <c r="CG254" i="7"/>
  <c r="CF94" i="12"/>
  <c r="CG64" i="7"/>
  <c r="CG37" i="12"/>
  <c r="CH21" i="7"/>
  <c r="CH24" i="7" s="1"/>
  <c r="CF65" i="7" l="1"/>
  <c r="CF120" i="7"/>
  <c r="CF38" i="12"/>
  <c r="CF40" i="12"/>
  <c r="CF225" i="7"/>
  <c r="CF214" i="7"/>
  <c r="CF67" i="7"/>
  <c r="CF186" i="7" s="1"/>
  <c r="CG94" i="12"/>
  <c r="CF172" i="7"/>
  <c r="CF66" i="7"/>
  <c r="CF134" i="7" s="1"/>
  <c r="CF39" i="12"/>
  <c r="CH30" i="7"/>
  <c r="CH51" i="7" s="1"/>
  <c r="CH28" i="7"/>
  <c r="CH27" i="7"/>
  <c r="CH26" i="7"/>
  <c r="CH25" i="7"/>
  <c r="CH29" i="7"/>
  <c r="CG50" i="7"/>
  <c r="CG52" i="7" s="1"/>
  <c r="CG56" i="7" s="1"/>
  <c r="CH61" i="7" l="1"/>
  <c r="CH34" i="12"/>
  <c r="CH83" i="11"/>
  <c r="CH62" i="7"/>
  <c r="CH84" i="11"/>
  <c r="CH35" i="12"/>
  <c r="CI21" i="7"/>
  <c r="CI24" i="7" s="1"/>
  <c r="CI29" i="7" s="1"/>
  <c r="CH63" i="7"/>
  <c r="CH240" i="7" s="1"/>
  <c r="CH254" i="7"/>
  <c r="CH36" i="12"/>
  <c r="CG53" i="7"/>
  <c r="CG54" i="7"/>
  <c r="CG55" i="7"/>
  <c r="CG57" i="7"/>
  <c r="CH64" i="7"/>
  <c r="CH37" i="12"/>
  <c r="CH50" i="7"/>
  <c r="CH52" i="7" s="1"/>
  <c r="CH57" i="7" s="1"/>
  <c r="CF81" i="7"/>
  <c r="CF68" i="7"/>
  <c r="CG67" i="7" l="1"/>
  <c r="CG186" i="7" s="1"/>
  <c r="CG214" i="7"/>
  <c r="CG40" i="12"/>
  <c r="CG225" i="7"/>
  <c r="CG66" i="7"/>
  <c r="CG134" i="7" s="1"/>
  <c r="CG172" i="7"/>
  <c r="CG39" i="12"/>
  <c r="CH94" i="12"/>
  <c r="CJ21" i="7"/>
  <c r="CJ24" i="7" s="1"/>
  <c r="CJ29" i="7" s="1"/>
  <c r="CG38" i="12"/>
  <c r="CG120" i="7"/>
  <c r="CG65" i="7"/>
  <c r="CH54" i="7"/>
  <c r="CH55" i="7"/>
  <c r="CH53" i="7"/>
  <c r="CH56" i="7"/>
  <c r="CI28" i="7"/>
  <c r="CI30" i="7"/>
  <c r="CI51" i="7" s="1"/>
  <c r="CI27" i="7"/>
  <c r="CI25" i="7"/>
  <c r="CI26" i="7"/>
  <c r="CI50" i="7" l="1"/>
  <c r="CI52" i="7" s="1"/>
  <c r="CI35" i="12"/>
  <c r="CI62" i="7"/>
  <c r="CI84" i="11"/>
  <c r="CH65" i="7"/>
  <c r="CH120" i="7"/>
  <c r="CH38" i="12"/>
  <c r="CJ30" i="7"/>
  <c r="CJ51" i="7" s="1"/>
  <c r="CJ28" i="7"/>
  <c r="CJ27" i="7"/>
  <c r="CJ25" i="7"/>
  <c r="CJ26" i="7"/>
  <c r="CI64" i="7"/>
  <c r="CI37" i="12"/>
  <c r="CG81" i="7"/>
  <c r="CG68" i="7"/>
  <c r="CH67" i="7"/>
  <c r="CH186" i="7" s="1"/>
  <c r="CH225" i="7"/>
  <c r="CH40" i="12"/>
  <c r="CH214" i="7"/>
  <c r="CK21" i="7"/>
  <c r="CK24" i="7" s="1"/>
  <c r="CK29" i="7" s="1"/>
  <c r="CI61" i="7"/>
  <c r="CI83" i="11"/>
  <c r="CI34" i="12"/>
  <c r="CI63" i="7"/>
  <c r="CI240" i="7" s="1"/>
  <c r="CI36" i="12"/>
  <c r="CI254" i="7"/>
  <c r="CH66" i="7"/>
  <c r="CH134" i="7" s="1"/>
  <c r="CH172" i="7"/>
  <c r="CH39" i="12"/>
  <c r="CL21" i="7" l="1"/>
  <c r="CL24" i="7" s="1"/>
  <c r="CJ84" i="11"/>
  <c r="CJ62" i="7"/>
  <c r="CJ35" i="12"/>
  <c r="CH81" i="7"/>
  <c r="CH68" i="7"/>
  <c r="CJ61" i="7"/>
  <c r="CJ34" i="12"/>
  <c r="CJ83" i="11"/>
  <c r="CJ63" i="7"/>
  <c r="CJ240" i="7" s="1"/>
  <c r="CJ36" i="12"/>
  <c r="CJ254" i="7"/>
  <c r="CI94" i="12"/>
  <c r="CI55" i="7"/>
  <c r="CI53" i="7"/>
  <c r="CI54" i="7"/>
  <c r="CJ37" i="12"/>
  <c r="CJ64" i="7"/>
  <c r="CI57" i="7"/>
  <c r="CI56" i="7"/>
  <c r="CK30" i="7"/>
  <c r="CK51" i="7" s="1"/>
  <c r="CK28" i="7"/>
  <c r="CK27" i="7"/>
  <c r="CK26" i="7"/>
  <c r="CK25" i="7"/>
  <c r="CK62" i="7" l="1"/>
  <c r="CK84" i="11"/>
  <c r="CK35" i="12"/>
  <c r="CJ94" i="12"/>
  <c r="CK63" i="7"/>
  <c r="CK240" i="7" s="1"/>
  <c r="CK36" i="12"/>
  <c r="CK254" i="7"/>
  <c r="CK37" i="12"/>
  <c r="CK64" i="7"/>
  <c r="CI66" i="7"/>
  <c r="CI134" i="7" s="1"/>
  <c r="CI172" i="7"/>
  <c r="CI39" i="12"/>
  <c r="CI65" i="7"/>
  <c r="CI120" i="7"/>
  <c r="CI38" i="12"/>
  <c r="CK61" i="7"/>
  <c r="CK83" i="11"/>
  <c r="CK34" i="12"/>
  <c r="CJ50" i="7"/>
  <c r="CJ52" i="7" s="1"/>
  <c r="CJ56" i="7" s="1"/>
  <c r="CI214" i="7"/>
  <c r="CI225" i="7"/>
  <c r="CI40" i="12"/>
  <c r="CI67" i="7"/>
  <c r="CI186" i="7" s="1"/>
  <c r="CL30" i="7"/>
  <c r="CL51" i="7" s="1"/>
  <c r="CL28" i="7"/>
  <c r="CL27" i="7"/>
  <c r="CL26" i="7"/>
  <c r="CL25" i="7"/>
  <c r="CL29" i="7"/>
  <c r="CK50" i="7" l="1"/>
  <c r="CK52" i="7" s="1"/>
  <c r="CM21" i="7"/>
  <c r="CM24" i="7" s="1"/>
  <c r="CL61" i="7"/>
  <c r="CL34" i="12"/>
  <c r="CL83" i="11"/>
  <c r="CK94" i="12"/>
  <c r="CL63" i="7"/>
  <c r="CL240" i="7" s="1"/>
  <c r="CL36" i="12"/>
  <c r="CL254" i="7"/>
  <c r="CL37" i="12"/>
  <c r="CL64" i="7"/>
  <c r="CL62" i="7"/>
  <c r="CL84" i="11"/>
  <c r="CL35" i="12"/>
  <c r="CJ55" i="7"/>
  <c r="CJ54" i="7"/>
  <c r="CJ53" i="7"/>
  <c r="CJ57" i="7"/>
  <c r="CI81" i="7"/>
  <c r="CI68" i="7"/>
  <c r="CM30" i="7" l="1"/>
  <c r="CM51" i="7" s="1"/>
  <c r="CM28" i="7"/>
  <c r="CM27" i="7"/>
  <c r="CM26" i="7"/>
  <c r="CM25" i="7"/>
  <c r="CM29" i="7"/>
  <c r="CJ67" i="7"/>
  <c r="CJ186" i="7" s="1"/>
  <c r="CJ225" i="7"/>
  <c r="CJ40" i="12"/>
  <c r="CJ214" i="7"/>
  <c r="CL94" i="12"/>
  <c r="CJ65" i="7"/>
  <c r="CJ120" i="7"/>
  <c r="CJ38" i="12"/>
  <c r="CK55" i="7"/>
  <c r="CK54" i="7"/>
  <c r="CK53" i="7"/>
  <c r="CK57" i="7"/>
  <c r="CJ172" i="7"/>
  <c r="CJ39" i="12"/>
  <c r="CJ66" i="7"/>
  <c r="CJ134" i="7" s="1"/>
  <c r="CK56" i="7"/>
  <c r="CN21" i="7" l="1"/>
  <c r="CN24" i="7" s="1"/>
  <c r="CK39" i="12"/>
  <c r="CK172" i="7"/>
  <c r="CK66" i="7"/>
  <c r="CK134" i="7" s="1"/>
  <c r="CM61" i="7"/>
  <c r="CM83" i="11"/>
  <c r="CM34" i="12"/>
  <c r="CK67" i="7"/>
  <c r="CK186" i="7" s="1"/>
  <c r="CK225" i="7"/>
  <c r="CK214" i="7"/>
  <c r="CK40" i="12"/>
  <c r="CM84" i="11"/>
  <c r="CM62" i="7"/>
  <c r="CM35" i="12"/>
  <c r="CK120" i="7"/>
  <c r="CK38" i="12"/>
  <c r="CK65" i="7"/>
  <c r="CM63" i="7"/>
  <c r="CM240" i="7" s="1"/>
  <c r="CM254" i="7"/>
  <c r="CM36" i="12"/>
  <c r="CM64" i="7"/>
  <c r="CM37" i="12"/>
  <c r="CL50" i="7"/>
  <c r="CL52" i="7" s="1"/>
  <c r="CL56" i="7" s="1"/>
  <c r="CJ81" i="7"/>
  <c r="CJ68" i="7"/>
  <c r="CM50" i="7" l="1"/>
  <c r="CM52" i="7" s="1"/>
  <c r="CM94" i="12"/>
  <c r="CL55" i="7"/>
  <c r="CL54" i="7"/>
  <c r="CL53" i="7"/>
  <c r="CL57" i="7"/>
  <c r="CK81" i="7"/>
  <c r="CK68" i="7"/>
  <c r="CN30" i="7"/>
  <c r="CN51" i="7" s="1"/>
  <c r="CN28" i="7"/>
  <c r="CN27" i="7"/>
  <c r="CN25" i="7"/>
  <c r="CN26" i="7"/>
  <c r="CN29" i="7"/>
  <c r="CL214" i="7" l="1"/>
  <c r="CL225" i="7"/>
  <c r="CL40" i="12"/>
  <c r="CL67" i="7"/>
  <c r="CL186" i="7" s="1"/>
  <c r="CN37" i="12"/>
  <c r="CN64" i="7"/>
  <c r="CO21" i="7"/>
  <c r="CO24" i="7" s="1"/>
  <c r="CO29" i="7" s="1"/>
  <c r="CM55" i="7"/>
  <c r="CM54" i="7"/>
  <c r="CM53" i="7"/>
  <c r="CM57" i="7"/>
  <c r="CN62" i="7"/>
  <c r="CN84" i="11"/>
  <c r="CN35" i="12"/>
  <c r="CN61" i="7"/>
  <c r="CN83" i="11"/>
  <c r="CN34" i="12"/>
  <c r="CL65" i="7"/>
  <c r="CL120" i="7"/>
  <c r="CL38" i="12"/>
  <c r="CN63" i="7"/>
  <c r="CN240" i="7" s="1"/>
  <c r="CN36" i="12"/>
  <c r="CN254" i="7"/>
  <c r="CL66" i="7"/>
  <c r="CL134" i="7" s="1"/>
  <c r="CL172" i="7"/>
  <c r="CL39" i="12"/>
  <c r="CM56" i="7"/>
  <c r="CL81" i="7" l="1"/>
  <c r="CL68" i="7"/>
  <c r="CM39" i="12"/>
  <c r="CM172" i="7"/>
  <c r="CM66" i="7"/>
  <c r="CM134" i="7" s="1"/>
  <c r="CM65" i="7"/>
  <c r="CM38" i="12"/>
  <c r="CM120" i="7"/>
  <c r="CM225" i="7"/>
  <c r="CM40" i="12"/>
  <c r="CM214" i="7"/>
  <c r="CM67" i="7"/>
  <c r="CM186" i="7" s="1"/>
  <c r="CN50" i="7"/>
  <c r="CN52" i="7" s="1"/>
  <c r="CO30" i="7"/>
  <c r="CO51" i="7" s="1"/>
  <c r="CO28" i="7"/>
  <c r="CO27" i="7"/>
  <c r="CO26" i="7"/>
  <c r="CO25" i="7"/>
  <c r="CN94" i="12"/>
  <c r="CP21" i="7"/>
  <c r="CP24" i="7" s="1"/>
  <c r="CP28" i="7" l="1"/>
  <c r="CP30" i="7"/>
  <c r="CP51" i="7" s="1"/>
  <c r="CP27" i="7"/>
  <c r="CP26" i="7"/>
  <c r="CP25" i="7"/>
  <c r="CP29" i="7"/>
  <c r="CO37" i="12"/>
  <c r="CO64" i="7"/>
  <c r="CN53" i="7"/>
  <c r="CN55" i="7"/>
  <c r="CN54" i="7"/>
  <c r="CN57" i="7"/>
  <c r="CO61" i="7"/>
  <c r="CO34" i="12"/>
  <c r="CO83" i="11"/>
  <c r="CN56" i="7"/>
  <c r="CO63" i="7"/>
  <c r="CO240" i="7" s="1"/>
  <c r="CO36" i="12"/>
  <c r="CO254" i="7"/>
  <c r="CO62" i="7"/>
  <c r="CO84" i="11"/>
  <c r="CO35" i="12"/>
  <c r="CM81" i="7"/>
  <c r="CM68" i="7"/>
  <c r="CQ21" i="7" l="1"/>
  <c r="CQ24" i="7" s="1"/>
  <c r="CN39" i="12"/>
  <c r="CN172" i="7"/>
  <c r="CN66" i="7"/>
  <c r="CN134" i="7" s="1"/>
  <c r="CP61" i="7"/>
  <c r="CP83" i="11"/>
  <c r="CP34" i="12"/>
  <c r="CP84" i="11"/>
  <c r="CP62" i="7"/>
  <c r="CP35" i="12"/>
  <c r="CN67" i="7"/>
  <c r="CN186" i="7" s="1"/>
  <c r="CN40" i="12"/>
  <c r="CN225" i="7"/>
  <c r="CN214" i="7"/>
  <c r="CN65" i="7"/>
  <c r="CN120" i="7"/>
  <c r="CN38" i="12"/>
  <c r="CP63" i="7"/>
  <c r="CP240" i="7" s="1"/>
  <c r="CP254" i="7"/>
  <c r="CP36" i="12"/>
  <c r="CP64" i="7"/>
  <c r="CP37" i="12"/>
  <c r="CO50" i="7"/>
  <c r="CO52" i="7" s="1"/>
  <c r="CO94" i="12"/>
  <c r="CO55" i="7" l="1"/>
  <c r="CO53" i="7"/>
  <c r="CO54" i="7"/>
  <c r="CO57" i="7"/>
  <c r="CP94" i="12"/>
  <c r="CO56" i="7"/>
  <c r="CN81" i="7"/>
  <c r="CN68" i="7"/>
  <c r="CQ28" i="7"/>
  <c r="CQ30" i="7"/>
  <c r="CQ51" i="7" s="1"/>
  <c r="CQ27" i="7"/>
  <c r="CQ25" i="7"/>
  <c r="CQ26" i="7"/>
  <c r="CQ29" i="7"/>
  <c r="CQ63" i="7" l="1"/>
  <c r="CQ240" i="7" s="1"/>
  <c r="CQ36" i="12"/>
  <c r="CQ254" i="7"/>
  <c r="CQ61" i="7"/>
  <c r="CQ34" i="12"/>
  <c r="CQ83" i="11"/>
  <c r="CR21" i="7"/>
  <c r="CR24" i="7" s="1"/>
  <c r="CR29" i="7" s="1"/>
  <c r="CO66" i="7"/>
  <c r="CO134" i="7" s="1"/>
  <c r="CO39" i="12"/>
  <c r="CO172" i="7"/>
  <c r="CO65" i="7"/>
  <c r="CO38" i="12"/>
  <c r="CO120" i="7"/>
  <c r="CQ37" i="12"/>
  <c r="CQ64" i="7"/>
  <c r="CQ84" i="11"/>
  <c r="CQ62" i="7"/>
  <c r="CQ35" i="12"/>
  <c r="CP50" i="7"/>
  <c r="CP52" i="7" s="1"/>
  <c r="CP56" i="7" s="1"/>
  <c r="CO40" i="12"/>
  <c r="CO67" i="7"/>
  <c r="CO186" i="7" s="1"/>
  <c r="CO214" i="7"/>
  <c r="CO225" i="7"/>
  <c r="CQ50" i="7" l="1"/>
  <c r="CQ52" i="7" s="1"/>
  <c r="CQ94" i="12"/>
  <c r="CS21" i="7"/>
  <c r="CS24" i="7" s="1"/>
  <c r="CS29" i="7" s="1"/>
  <c r="CO81" i="7"/>
  <c r="CO68" i="7"/>
  <c r="CP53" i="7"/>
  <c r="CP55" i="7"/>
  <c r="CP54" i="7"/>
  <c r="CP57" i="7"/>
  <c r="CR28" i="7"/>
  <c r="CR30" i="7"/>
  <c r="CR51" i="7" s="1"/>
  <c r="CR27" i="7"/>
  <c r="CR26" i="7"/>
  <c r="CR25" i="7"/>
  <c r="CT21" i="7" l="1"/>
  <c r="CT24" i="7" s="1"/>
  <c r="CP67" i="7"/>
  <c r="CP186" i="7" s="1"/>
  <c r="CP214" i="7"/>
  <c r="CP225" i="7"/>
  <c r="CP40" i="12"/>
  <c r="CP66" i="7"/>
  <c r="CP134" i="7" s="1"/>
  <c r="CP39" i="12"/>
  <c r="CP172" i="7"/>
  <c r="CS28" i="7"/>
  <c r="CS30" i="7"/>
  <c r="CS51" i="7" s="1"/>
  <c r="CS27" i="7"/>
  <c r="CS26" i="7"/>
  <c r="CS25" i="7"/>
  <c r="CR61" i="7"/>
  <c r="CR83" i="11"/>
  <c r="CR34" i="12"/>
  <c r="CR84" i="11"/>
  <c r="CR35" i="12"/>
  <c r="CR62" i="7"/>
  <c r="CP65" i="7"/>
  <c r="CP38" i="12"/>
  <c r="CP120" i="7"/>
  <c r="CR63" i="7"/>
  <c r="CR240" i="7" s="1"/>
  <c r="CR254" i="7"/>
  <c r="CR36" i="12"/>
  <c r="CR64" i="7"/>
  <c r="CR37" i="12"/>
  <c r="CQ55" i="7"/>
  <c r="CQ54" i="7"/>
  <c r="CQ53" i="7"/>
  <c r="CQ57" i="7"/>
  <c r="CQ56" i="7"/>
  <c r="CS62" i="7" l="1"/>
  <c r="CS84" i="11"/>
  <c r="CS35" i="12"/>
  <c r="CR94" i="12"/>
  <c r="CS63" i="7"/>
  <c r="CS240" i="7" s="1"/>
  <c r="CS36" i="12"/>
  <c r="CS254" i="7"/>
  <c r="CP81" i="7"/>
  <c r="CP68" i="7"/>
  <c r="CS37" i="12"/>
  <c r="CS64" i="7"/>
  <c r="CS61" i="7"/>
  <c r="CS83" i="11"/>
  <c r="CS34" i="12"/>
  <c r="CR50" i="7"/>
  <c r="CR52" i="7" s="1"/>
  <c r="CR56" i="7" s="1"/>
  <c r="CT30" i="7"/>
  <c r="CT51" i="7" s="1"/>
  <c r="CT28" i="7"/>
  <c r="CT27" i="7"/>
  <c r="CT26" i="7"/>
  <c r="CT25" i="7"/>
  <c r="CQ65" i="7"/>
  <c r="CQ38" i="12"/>
  <c r="CQ120" i="7"/>
  <c r="CQ66" i="7"/>
  <c r="CQ134" i="7" s="1"/>
  <c r="CQ39" i="12"/>
  <c r="CQ172" i="7"/>
  <c r="CQ225" i="7"/>
  <c r="CQ40" i="12"/>
  <c r="CQ214" i="7"/>
  <c r="CQ67" i="7"/>
  <c r="CQ186" i="7" s="1"/>
  <c r="CT29" i="7"/>
  <c r="CS50" i="7" l="1"/>
  <c r="CS52" i="7" s="1"/>
  <c r="CQ81" i="7"/>
  <c r="CQ68" i="7"/>
  <c r="CT61" i="7"/>
  <c r="CT34" i="12"/>
  <c r="CT83" i="11"/>
  <c r="CS94" i="12"/>
  <c r="CR55" i="7"/>
  <c r="CR53" i="7"/>
  <c r="CR54" i="7"/>
  <c r="CR57" i="7"/>
  <c r="CT62" i="7"/>
  <c r="CT84" i="11"/>
  <c r="CT35" i="12"/>
  <c r="CT63" i="7"/>
  <c r="CT240" i="7" s="1"/>
  <c r="CT254" i="7"/>
  <c r="CT36" i="12"/>
  <c r="CU21" i="7"/>
  <c r="CU24" i="7" s="1"/>
  <c r="CT37" i="12"/>
  <c r="CT64" i="7"/>
  <c r="CR65" i="7" l="1"/>
  <c r="CR38" i="12"/>
  <c r="CR120" i="7"/>
  <c r="CR67" i="7"/>
  <c r="CR186" i="7" s="1"/>
  <c r="CR225" i="7"/>
  <c r="CR40" i="12"/>
  <c r="CR214" i="7"/>
  <c r="CR66" i="7"/>
  <c r="CR134" i="7" s="1"/>
  <c r="CR172" i="7"/>
  <c r="CR39" i="12"/>
  <c r="CU28" i="7"/>
  <c r="CU30" i="7"/>
  <c r="CU51" i="7" s="1"/>
  <c r="CU27" i="7"/>
  <c r="CU26" i="7"/>
  <c r="CU25" i="7"/>
  <c r="CT94" i="12"/>
  <c r="CU29" i="7"/>
  <c r="CS53" i="7"/>
  <c r="CS54" i="7"/>
  <c r="CS55" i="7"/>
  <c r="CS57" i="7"/>
  <c r="CS56" i="7"/>
  <c r="CS65" i="7" l="1"/>
  <c r="CS120" i="7"/>
  <c r="CS38" i="12"/>
  <c r="CV21" i="7"/>
  <c r="CV24" i="7" s="1"/>
  <c r="CT50" i="7"/>
  <c r="CT52" i="7" s="1"/>
  <c r="CU37" i="12"/>
  <c r="CU64" i="7"/>
  <c r="CU61" i="7"/>
  <c r="CU83" i="11"/>
  <c r="CU34" i="12"/>
  <c r="CS67" i="7"/>
  <c r="CS186" i="7" s="1"/>
  <c r="CS225" i="7"/>
  <c r="CS40" i="12"/>
  <c r="CS214" i="7"/>
  <c r="CU62" i="7"/>
  <c r="CU84" i="11"/>
  <c r="CU35" i="12"/>
  <c r="CR81" i="7"/>
  <c r="CR68" i="7"/>
  <c r="CS66" i="7"/>
  <c r="CS134" i="7" s="1"/>
  <c r="CS39" i="12"/>
  <c r="CS172" i="7"/>
  <c r="CU63" i="7"/>
  <c r="CU240" i="7" s="1"/>
  <c r="CU36" i="12"/>
  <c r="CU254" i="7"/>
  <c r="CT55" i="7" l="1"/>
  <c r="CT54" i="7"/>
  <c r="CT53" i="7"/>
  <c r="CT57" i="7"/>
  <c r="CT56" i="7"/>
  <c r="CV30" i="7"/>
  <c r="CV51" i="7" s="1"/>
  <c r="CV28" i="7"/>
  <c r="CV27" i="7"/>
  <c r="CV26" i="7"/>
  <c r="CV25" i="7"/>
  <c r="CV29" i="7"/>
  <c r="CU94" i="12"/>
  <c r="CS81" i="7"/>
  <c r="CS68" i="7"/>
  <c r="CW21" i="7" l="1"/>
  <c r="CW24" i="7" s="1"/>
  <c r="CU50" i="7"/>
  <c r="CU52" i="7" s="1"/>
  <c r="CV61" i="7"/>
  <c r="CV34" i="12"/>
  <c r="CV83" i="11"/>
  <c r="CV62" i="7"/>
  <c r="CV84" i="11"/>
  <c r="CV35" i="12"/>
  <c r="CT65" i="7"/>
  <c r="CT120" i="7"/>
  <c r="CT38" i="12"/>
  <c r="CV63" i="7"/>
  <c r="CV240" i="7" s="1"/>
  <c r="CV36" i="12"/>
  <c r="CV254" i="7"/>
  <c r="CT66" i="7"/>
  <c r="CT134" i="7" s="1"/>
  <c r="CT172" i="7"/>
  <c r="CT39" i="12"/>
  <c r="CV37" i="12"/>
  <c r="CV64" i="7"/>
  <c r="CT67" i="7"/>
  <c r="CT186" i="7" s="1"/>
  <c r="CT214" i="7"/>
  <c r="CT225" i="7"/>
  <c r="CT40" i="12"/>
  <c r="CT81" i="7" l="1"/>
  <c r="CT68" i="7"/>
  <c r="CU54" i="7"/>
  <c r="CU55" i="7"/>
  <c r="CU53" i="7"/>
  <c r="CU57" i="7"/>
  <c r="CV94" i="12"/>
  <c r="CU56" i="7"/>
  <c r="CW28" i="7"/>
  <c r="CW30" i="7"/>
  <c r="CW51" i="7" s="1"/>
  <c r="CW27" i="7"/>
  <c r="CW26" i="7"/>
  <c r="CW25" i="7"/>
  <c r="CW29" i="7"/>
  <c r="CW62" i="7" l="1"/>
  <c r="CW35" i="12"/>
  <c r="CW84" i="11"/>
  <c r="CU65" i="7"/>
  <c r="CU38" i="12"/>
  <c r="CU120" i="7"/>
  <c r="CU40" i="12"/>
  <c r="CU225" i="7"/>
  <c r="CU214" i="7"/>
  <c r="CU67" i="7"/>
  <c r="CU186" i="7" s="1"/>
  <c r="CU66" i="7"/>
  <c r="CU134" i="7" s="1"/>
  <c r="CU39" i="12"/>
  <c r="CU172" i="7"/>
  <c r="CW64" i="7"/>
  <c r="CW37" i="12"/>
  <c r="CX21" i="7"/>
  <c r="CX24" i="7" s="1"/>
  <c r="CV50" i="7"/>
  <c r="CV52" i="7" s="1"/>
  <c r="CV56" i="7" s="1"/>
  <c r="CW61" i="7"/>
  <c r="CW34" i="12"/>
  <c r="CW83" i="11"/>
  <c r="CW63" i="7"/>
  <c r="CW240" i="7" s="1"/>
  <c r="CW254" i="7"/>
  <c r="CW36" i="12"/>
  <c r="CW50" i="7" l="1"/>
  <c r="CW52" i="7" s="1"/>
  <c r="CX28" i="7"/>
  <c r="CX30" i="7"/>
  <c r="CX51" i="7" s="1"/>
  <c r="CX27" i="7"/>
  <c r="CX26" i="7"/>
  <c r="CX25" i="7"/>
  <c r="CU81" i="7"/>
  <c r="CU68" i="7"/>
  <c r="CV55" i="7"/>
  <c r="CV54" i="7"/>
  <c r="CV53" i="7"/>
  <c r="CV57" i="7"/>
  <c r="CX29" i="7"/>
  <c r="CW94" i="12"/>
  <c r="CX63" i="7" l="1"/>
  <c r="CX240" i="7" s="1"/>
  <c r="CX36" i="12"/>
  <c r="CX254" i="7"/>
  <c r="CV65" i="7"/>
  <c r="CV38" i="12"/>
  <c r="CV120" i="7"/>
  <c r="CX37" i="12"/>
  <c r="CX64" i="7"/>
  <c r="CV67" i="7"/>
  <c r="CV186" i="7" s="1"/>
  <c r="CV40" i="12"/>
  <c r="CV225" i="7"/>
  <c r="CV214" i="7"/>
  <c r="CV66" i="7"/>
  <c r="CV134" i="7" s="1"/>
  <c r="CV172" i="7"/>
  <c r="CV39" i="12"/>
  <c r="CW55" i="7"/>
  <c r="CW53" i="7"/>
  <c r="CW54" i="7"/>
  <c r="CW57" i="7"/>
  <c r="CX61" i="7"/>
  <c r="CX83" i="11"/>
  <c r="CX34" i="12"/>
  <c r="CY21" i="7"/>
  <c r="CY24" i="7" s="1"/>
  <c r="CX62" i="7"/>
  <c r="CX84" i="11"/>
  <c r="CX35" i="12"/>
  <c r="CW56" i="7"/>
  <c r="CX94" i="12" l="1"/>
  <c r="CX50" i="7"/>
  <c r="CX52" i="7" s="1"/>
  <c r="CW66" i="7"/>
  <c r="CW134" i="7" s="1"/>
  <c r="CW39" i="12"/>
  <c r="CW172" i="7"/>
  <c r="CY28" i="7"/>
  <c r="CY30" i="7"/>
  <c r="CY51" i="7" s="1"/>
  <c r="CY27" i="7"/>
  <c r="CY26" i="7"/>
  <c r="CY25" i="7"/>
  <c r="CV81" i="7"/>
  <c r="CV68" i="7"/>
  <c r="CW65" i="7"/>
  <c r="CW38" i="12"/>
  <c r="CW120" i="7"/>
  <c r="CW40" i="12"/>
  <c r="CW214" i="7"/>
  <c r="CW67" i="7"/>
  <c r="CW186" i="7" s="1"/>
  <c r="CW225" i="7"/>
  <c r="CY29" i="7"/>
  <c r="CY61" i="7" l="1"/>
  <c r="CY34" i="12"/>
  <c r="CY83" i="11"/>
  <c r="CY84" i="11"/>
  <c r="CY62" i="7"/>
  <c r="CY35" i="12"/>
  <c r="CX53" i="7"/>
  <c r="CX54" i="7"/>
  <c r="CX55" i="7"/>
  <c r="CX57" i="7"/>
  <c r="CX56" i="7"/>
  <c r="CY63" i="7"/>
  <c r="CY240" i="7" s="1"/>
  <c r="CY36" i="12"/>
  <c r="CY254" i="7"/>
  <c r="CZ21" i="7"/>
  <c r="CZ24" i="7" s="1"/>
  <c r="CW81" i="7"/>
  <c r="CW68" i="7"/>
  <c r="CY64" i="7"/>
  <c r="CY37" i="12"/>
  <c r="CX66" i="7" l="1"/>
  <c r="CX134" i="7" s="1"/>
  <c r="CX39" i="12"/>
  <c r="CX172" i="7"/>
  <c r="CX120" i="7"/>
  <c r="CX65" i="7"/>
  <c r="CX38" i="12"/>
  <c r="CY94" i="12"/>
  <c r="CY50" i="7"/>
  <c r="CY52" i="7" s="1"/>
  <c r="CZ28" i="7"/>
  <c r="CZ30" i="7"/>
  <c r="CZ51" i="7" s="1"/>
  <c r="CZ27" i="7"/>
  <c r="CZ25" i="7"/>
  <c r="CZ26" i="7"/>
  <c r="CZ29" i="7"/>
  <c r="CX214" i="7"/>
  <c r="CX40" i="12"/>
  <c r="CX67" i="7"/>
  <c r="CX186" i="7" s="1"/>
  <c r="CX225" i="7"/>
  <c r="CZ64" i="7" l="1"/>
  <c r="CZ37" i="12"/>
  <c r="CX81" i="7"/>
  <c r="CX68" i="7"/>
  <c r="CY53" i="7"/>
  <c r="CY54" i="7"/>
  <c r="CY55" i="7"/>
  <c r="CY57" i="7"/>
  <c r="DA21" i="7"/>
  <c r="DA24" i="7" s="1"/>
  <c r="CZ84" i="11"/>
  <c r="CZ62" i="7"/>
  <c r="CZ35" i="12"/>
  <c r="CY56" i="7"/>
  <c r="CZ61" i="7"/>
  <c r="CZ83" i="11"/>
  <c r="CZ34" i="12"/>
  <c r="CZ63" i="7"/>
  <c r="CZ240" i="7" s="1"/>
  <c r="CZ36" i="12"/>
  <c r="CZ254" i="7"/>
  <c r="CY67" i="7" l="1"/>
  <c r="CY186" i="7" s="1"/>
  <c r="CY225" i="7"/>
  <c r="CY214" i="7"/>
  <c r="CY40" i="12"/>
  <c r="CZ50" i="7"/>
  <c r="CZ52" i="7" s="1"/>
  <c r="CY172" i="7"/>
  <c r="CY39" i="12"/>
  <c r="CY66" i="7"/>
  <c r="CY134" i="7" s="1"/>
  <c r="CZ94" i="12"/>
  <c r="CY65" i="7"/>
  <c r="CY120" i="7"/>
  <c r="CY38" i="12"/>
  <c r="DA28" i="7"/>
  <c r="DA30" i="7"/>
  <c r="DA51" i="7" s="1"/>
  <c r="DA27" i="7"/>
  <c r="DA25" i="7"/>
  <c r="DA26" i="7"/>
  <c r="DA29" i="7"/>
  <c r="CZ53" i="7" l="1"/>
  <c r="CZ54" i="7"/>
  <c r="CZ55" i="7"/>
  <c r="CZ57" i="7"/>
  <c r="CY81" i="7"/>
  <c r="CY68" i="7"/>
  <c r="DA63" i="7"/>
  <c r="DA240" i="7" s="1"/>
  <c r="DA254" i="7"/>
  <c r="DA36" i="12"/>
  <c r="DA37" i="12"/>
  <c r="DA64" i="7"/>
  <c r="DA35" i="12"/>
  <c r="DA62" i="7"/>
  <c r="DA84" i="11"/>
  <c r="DA61" i="7"/>
  <c r="DA83" i="11"/>
  <c r="DA34" i="12"/>
  <c r="DB21" i="7"/>
  <c r="DB24" i="7" s="1"/>
  <c r="CZ56" i="7"/>
  <c r="DA94" i="12" l="1"/>
  <c r="DB30" i="7"/>
  <c r="DB51" i="7" s="1"/>
  <c r="DB28" i="7"/>
  <c r="DB27" i="7"/>
  <c r="DB25" i="7"/>
  <c r="DB26" i="7"/>
  <c r="DB29" i="7"/>
  <c r="CZ67" i="7"/>
  <c r="CZ186" i="7" s="1"/>
  <c r="CZ214" i="7"/>
  <c r="CZ225" i="7"/>
  <c r="CZ40" i="12"/>
  <c r="DA50" i="7"/>
  <c r="DA52" i="7" s="1"/>
  <c r="DA56" i="7" s="1"/>
  <c r="CZ66" i="7"/>
  <c r="CZ134" i="7" s="1"/>
  <c r="CZ172" i="7"/>
  <c r="CZ39" i="12"/>
  <c r="CZ38" i="12"/>
  <c r="CZ120" i="7"/>
  <c r="CZ65" i="7"/>
  <c r="DB84" i="11" l="1"/>
  <c r="DB62" i="7"/>
  <c r="DB35" i="12"/>
  <c r="DA53" i="7"/>
  <c r="DA55" i="7"/>
  <c r="DA54" i="7"/>
  <c r="DA57" i="7"/>
  <c r="DB61" i="7"/>
  <c r="DB83" i="11"/>
  <c r="DB34" i="12"/>
  <c r="DB63" i="7"/>
  <c r="DB240" i="7" s="1"/>
  <c r="DB254" i="7"/>
  <c r="DB36" i="12"/>
  <c r="CZ81" i="7"/>
  <c r="CZ68" i="7"/>
  <c r="DC21" i="7"/>
  <c r="DC24" i="7" s="1"/>
  <c r="DB50" i="7"/>
  <c r="DB52" i="7" s="1"/>
  <c r="DB56" i="7" s="1"/>
  <c r="DB64" i="7"/>
  <c r="DB37" i="12"/>
  <c r="DC50" i="7" l="1"/>
  <c r="DB57" i="7"/>
  <c r="DA39" i="12"/>
  <c r="DA66" i="7"/>
  <c r="DA134" i="7" s="1"/>
  <c r="DA172" i="7"/>
  <c r="DA67" i="7"/>
  <c r="DA186" i="7" s="1"/>
  <c r="DA225" i="7"/>
  <c r="DA214" i="7"/>
  <c r="DA40" i="12"/>
  <c r="DA120" i="7"/>
  <c r="DA65" i="7"/>
  <c r="DA38" i="12"/>
  <c r="DB94" i="12"/>
  <c r="DB54" i="7"/>
  <c r="DB53" i="7"/>
  <c r="DB55" i="7"/>
  <c r="DC30" i="7"/>
  <c r="DC51" i="7" s="1"/>
  <c r="DC28" i="7"/>
  <c r="DC27" i="7"/>
  <c r="DC26" i="7"/>
  <c r="DC25" i="7"/>
  <c r="DC29" i="7"/>
  <c r="DC37" i="12" l="1"/>
  <c r="DC64" i="7"/>
  <c r="DA81" i="7"/>
  <c r="DA68" i="7"/>
  <c r="DB38" i="12"/>
  <c r="DB120" i="7"/>
  <c r="DB65" i="7"/>
  <c r="DB172" i="7"/>
  <c r="DB66" i="7"/>
  <c r="DB134" i="7" s="1"/>
  <c r="DB39" i="12"/>
  <c r="DB67" i="7"/>
  <c r="DB186" i="7" s="1"/>
  <c r="DB214" i="7"/>
  <c r="DB40" i="12"/>
  <c r="DB225" i="7"/>
  <c r="DD21" i="7"/>
  <c r="DD24" i="7" s="1"/>
  <c r="DD29" i="7" s="1"/>
  <c r="DC52" i="7"/>
  <c r="DC61" i="7"/>
  <c r="DC83" i="11"/>
  <c r="DC34" i="12"/>
  <c r="DC84" i="11"/>
  <c r="DC62" i="7"/>
  <c r="DC35" i="12"/>
  <c r="DC63" i="7"/>
  <c r="DC240" i="7" s="1"/>
  <c r="DC254" i="7"/>
  <c r="DC36" i="12"/>
  <c r="DE21" i="7" l="1"/>
  <c r="DE24" i="7" s="1"/>
  <c r="DC53" i="7"/>
  <c r="DC55" i="7"/>
  <c r="DC54" i="7"/>
  <c r="DC56" i="7"/>
  <c r="DC94" i="12"/>
  <c r="DC57" i="7"/>
  <c r="DB81" i="7"/>
  <c r="DB68" i="7"/>
  <c r="DD28" i="7"/>
  <c r="DD30" i="7"/>
  <c r="DD51" i="7" s="1"/>
  <c r="DD27" i="7"/>
  <c r="DD25" i="7"/>
  <c r="DD26" i="7"/>
  <c r="DD50" i="7" l="1"/>
  <c r="DD52" i="7" s="1"/>
  <c r="DD57" i="7" s="1"/>
  <c r="DD61" i="7"/>
  <c r="DD34" i="12"/>
  <c r="DD83" i="11"/>
  <c r="DD64" i="7"/>
  <c r="DD37" i="12"/>
  <c r="DC39" i="12"/>
  <c r="DC172" i="7"/>
  <c r="DC66" i="7"/>
  <c r="DC134" i="7" s="1"/>
  <c r="DC67" i="7"/>
  <c r="DC186" i="7" s="1"/>
  <c r="DC225" i="7"/>
  <c r="DC214" i="7"/>
  <c r="DC40" i="12"/>
  <c r="DD84" i="11"/>
  <c r="DD62" i="7"/>
  <c r="DD35" i="12"/>
  <c r="DC65" i="7"/>
  <c r="DC120" i="7"/>
  <c r="DC38" i="12"/>
  <c r="DE28" i="7"/>
  <c r="DE30" i="7"/>
  <c r="DE51" i="7" s="1"/>
  <c r="DE27" i="7"/>
  <c r="DE26" i="7"/>
  <c r="DE25" i="7"/>
  <c r="DD63" i="7"/>
  <c r="DD240" i="7" s="1"/>
  <c r="DD254" i="7"/>
  <c r="DD36" i="12"/>
  <c r="DE29" i="7"/>
  <c r="DE64" i="7" l="1"/>
  <c r="DE37" i="12"/>
  <c r="DD94" i="12"/>
  <c r="DD53" i="7"/>
  <c r="DD54" i="7"/>
  <c r="DD55" i="7"/>
  <c r="DE61" i="7"/>
  <c r="DE83" i="11"/>
  <c r="DE34" i="12"/>
  <c r="DE62" i="7"/>
  <c r="DE84" i="11"/>
  <c r="DE35" i="12"/>
  <c r="DC81" i="7"/>
  <c r="DC68" i="7"/>
  <c r="DE63" i="7"/>
  <c r="DE240" i="7" s="1"/>
  <c r="DE254" i="7"/>
  <c r="DE36" i="12"/>
  <c r="DF21" i="7"/>
  <c r="DF24" i="7" s="1"/>
  <c r="DF29" i="7" s="1"/>
  <c r="DD56" i="7"/>
  <c r="DE50" i="7" l="1"/>
  <c r="DE52" i="7" s="1"/>
  <c r="DD67" i="7"/>
  <c r="DD186" i="7" s="1"/>
  <c r="DD214" i="7"/>
  <c r="DD40" i="12"/>
  <c r="DD225" i="7"/>
  <c r="DD66" i="7"/>
  <c r="DD134" i="7" s="1"/>
  <c r="DD39" i="12"/>
  <c r="DD172" i="7"/>
  <c r="DG21" i="7"/>
  <c r="DG24" i="7" s="1"/>
  <c r="DG29" i="7" s="1"/>
  <c r="DE94" i="12"/>
  <c r="DF30" i="7"/>
  <c r="DF51" i="7" s="1"/>
  <c r="DF28" i="7"/>
  <c r="DF27" i="7"/>
  <c r="DF25" i="7"/>
  <c r="DF26" i="7"/>
  <c r="DD65" i="7"/>
  <c r="DD120" i="7"/>
  <c r="DD38" i="12"/>
  <c r="DH21" i="7" l="1"/>
  <c r="DH24" i="7" s="1"/>
  <c r="DF84" i="11"/>
  <c r="DF35" i="12"/>
  <c r="DF62" i="7"/>
  <c r="DD81" i="7"/>
  <c r="DD68" i="7"/>
  <c r="DF61" i="7"/>
  <c r="DF83" i="11"/>
  <c r="DF34" i="12"/>
  <c r="DE55" i="7"/>
  <c r="DE53" i="7"/>
  <c r="DE54" i="7"/>
  <c r="DE57" i="7"/>
  <c r="DF37" i="12"/>
  <c r="DF64" i="7"/>
  <c r="DE56" i="7"/>
  <c r="DF63" i="7"/>
  <c r="DF240" i="7" s="1"/>
  <c r="DF254" i="7"/>
  <c r="DF36" i="12"/>
  <c r="DG30" i="7"/>
  <c r="DG51" i="7" s="1"/>
  <c r="DG28" i="7"/>
  <c r="DG27" i="7"/>
  <c r="DG26" i="7"/>
  <c r="DG25" i="7"/>
  <c r="DE66" i="7" l="1"/>
  <c r="DE134" i="7" s="1"/>
  <c r="DE172" i="7"/>
  <c r="DE39" i="12"/>
  <c r="DG61" i="7"/>
  <c r="DG83" i="11"/>
  <c r="DG34" i="12"/>
  <c r="DE65" i="7"/>
  <c r="DE120" i="7"/>
  <c r="DE38" i="12"/>
  <c r="DF94" i="12"/>
  <c r="DG35" i="12"/>
  <c r="DG84" i="11"/>
  <c r="DG62" i="7"/>
  <c r="DE67" i="7"/>
  <c r="DE186" i="7" s="1"/>
  <c r="DE214" i="7"/>
  <c r="DE225" i="7"/>
  <c r="DE40" i="12"/>
  <c r="DH30" i="7"/>
  <c r="DH51" i="7" s="1"/>
  <c r="DH28" i="7"/>
  <c r="DH27" i="7"/>
  <c r="DH25" i="7"/>
  <c r="DH26" i="7"/>
  <c r="DG63" i="7"/>
  <c r="DG240" i="7" s="1"/>
  <c r="DG36" i="12"/>
  <c r="DG254" i="7"/>
  <c r="DG37" i="12"/>
  <c r="DG64" i="7"/>
  <c r="DF50" i="7"/>
  <c r="DF52" i="7" s="1"/>
  <c r="DH29" i="7"/>
  <c r="DI21" i="7" l="1"/>
  <c r="DI24" i="7" s="1"/>
  <c r="DF55" i="7"/>
  <c r="DF54" i="7"/>
  <c r="DF53" i="7"/>
  <c r="DF57" i="7"/>
  <c r="DH61" i="7"/>
  <c r="DH83" i="11"/>
  <c r="DH34" i="12"/>
  <c r="DH62" i="7"/>
  <c r="DH84" i="11"/>
  <c r="DH35" i="12"/>
  <c r="DF56" i="7"/>
  <c r="DH63" i="7"/>
  <c r="DH240" i="7" s="1"/>
  <c r="DH254" i="7"/>
  <c r="DH36" i="12"/>
  <c r="DE81" i="7"/>
  <c r="DE68" i="7"/>
  <c r="DH64" i="7"/>
  <c r="DH37" i="12"/>
  <c r="DG94" i="12"/>
  <c r="DF225" i="7" l="1"/>
  <c r="DF40" i="12"/>
  <c r="DF67" i="7"/>
  <c r="DF186" i="7" s="1"/>
  <c r="DF214" i="7"/>
  <c r="DI30" i="7"/>
  <c r="DI51" i="7" s="1"/>
  <c r="DI28" i="7"/>
  <c r="DI27" i="7"/>
  <c r="DI26" i="7"/>
  <c r="DI25" i="7"/>
  <c r="DI29" i="7"/>
  <c r="DG50" i="7"/>
  <c r="DG52" i="7" s="1"/>
  <c r="DG56" i="7" s="1"/>
  <c r="DF65" i="7"/>
  <c r="DF38" i="12"/>
  <c r="DF120" i="7"/>
  <c r="DH94" i="12"/>
  <c r="DF39" i="12"/>
  <c r="DF66" i="7"/>
  <c r="DF134" i="7" s="1"/>
  <c r="DF172" i="7"/>
  <c r="DH50" i="7" l="1"/>
  <c r="DH52" i="7" s="1"/>
  <c r="DI63" i="7"/>
  <c r="DI240" i="7" s="1"/>
  <c r="DI36" i="12"/>
  <c r="DI254" i="7"/>
  <c r="DI37" i="12"/>
  <c r="DI64" i="7"/>
  <c r="DG55" i="7"/>
  <c r="DG54" i="7"/>
  <c r="DG53" i="7"/>
  <c r="DG57" i="7"/>
  <c r="DI84" i="11"/>
  <c r="DI62" i="7"/>
  <c r="DI35" i="12"/>
  <c r="DJ21" i="7"/>
  <c r="DJ24" i="7" s="1"/>
  <c r="DF81" i="7"/>
  <c r="DF68" i="7"/>
  <c r="DI61" i="7"/>
  <c r="DI34" i="12"/>
  <c r="DI83" i="11"/>
  <c r="DI94" i="12" l="1"/>
  <c r="DG65" i="7"/>
  <c r="DG38" i="12"/>
  <c r="DG120" i="7"/>
  <c r="DJ30" i="7"/>
  <c r="DJ51" i="7" s="1"/>
  <c r="DJ28" i="7"/>
  <c r="DJ27" i="7"/>
  <c r="DJ25" i="7"/>
  <c r="DJ26" i="7"/>
  <c r="DG66" i="7"/>
  <c r="DG134" i="7" s="1"/>
  <c r="DG39" i="12"/>
  <c r="DG172" i="7"/>
  <c r="DH54" i="7"/>
  <c r="DH55" i="7"/>
  <c r="DH53" i="7"/>
  <c r="DH57" i="7"/>
  <c r="DJ29" i="7"/>
  <c r="DG67" i="7"/>
  <c r="DG186" i="7" s="1"/>
  <c r="DG225" i="7"/>
  <c r="DG214" i="7"/>
  <c r="DG40" i="12"/>
  <c r="DH56" i="7"/>
  <c r="DJ62" i="7" l="1"/>
  <c r="DJ84" i="11"/>
  <c r="DJ35" i="12"/>
  <c r="DG81" i="7"/>
  <c r="DG68" i="7"/>
  <c r="DH65" i="7"/>
  <c r="DH120" i="7"/>
  <c r="DH38" i="12"/>
  <c r="DJ61" i="7"/>
  <c r="DJ34" i="12"/>
  <c r="DJ83" i="11"/>
  <c r="DK21" i="7"/>
  <c r="DK24" i="7" s="1"/>
  <c r="DJ37" i="12"/>
  <c r="DJ64" i="7"/>
  <c r="DH225" i="7"/>
  <c r="DH214" i="7"/>
  <c r="DH40" i="12"/>
  <c r="DH67" i="7"/>
  <c r="DH186" i="7" s="1"/>
  <c r="DJ63" i="7"/>
  <c r="DJ240" i="7" s="1"/>
  <c r="DJ254" i="7"/>
  <c r="DJ36" i="12"/>
  <c r="DI50" i="7"/>
  <c r="DI52" i="7" s="1"/>
  <c r="DI56" i="7" s="1"/>
  <c r="DH66" i="7"/>
  <c r="DH134" i="7" s="1"/>
  <c r="DH172" i="7"/>
  <c r="DH39" i="12"/>
  <c r="DH81" i="7" l="1"/>
  <c r="DH68" i="7"/>
  <c r="DK28" i="7"/>
  <c r="DK30" i="7"/>
  <c r="DK51" i="7" s="1"/>
  <c r="DK27" i="7"/>
  <c r="DK26" i="7"/>
  <c r="DK25" i="7"/>
  <c r="DK29" i="7"/>
  <c r="DI54" i="7"/>
  <c r="DI53" i="7"/>
  <c r="DI55" i="7"/>
  <c r="DI57" i="7"/>
  <c r="DJ94" i="12"/>
  <c r="DJ50" i="7"/>
  <c r="DJ52" i="7" s="1"/>
  <c r="DK84" i="11" l="1"/>
  <c r="DK62" i="7"/>
  <c r="DK35" i="12"/>
  <c r="DK63" i="7"/>
  <c r="DK240" i="7" s="1"/>
  <c r="DK36" i="12"/>
  <c r="DK254" i="7"/>
  <c r="DK61" i="7"/>
  <c r="DK83" i="11"/>
  <c r="DK34" i="12"/>
  <c r="DJ54" i="7"/>
  <c r="DJ55" i="7"/>
  <c r="DJ53" i="7"/>
  <c r="DJ57" i="7"/>
  <c r="DI67" i="7"/>
  <c r="DI186" i="7" s="1"/>
  <c r="DI225" i="7"/>
  <c r="DI214" i="7"/>
  <c r="DI40" i="12"/>
  <c r="DJ56" i="7"/>
  <c r="DI38" i="12"/>
  <c r="DI120" i="7"/>
  <c r="DI65" i="7"/>
  <c r="DK64" i="7"/>
  <c r="DK37" i="12"/>
  <c r="DI66" i="7"/>
  <c r="DI134" i="7" s="1"/>
  <c r="DI172" i="7"/>
  <c r="DI39" i="12"/>
  <c r="DL21" i="7"/>
  <c r="DL24" i="7" s="1"/>
  <c r="DL29" i="7" s="1"/>
  <c r="DM21" i="7" l="1"/>
  <c r="DM24" i="7" s="1"/>
  <c r="DI81" i="7"/>
  <c r="DI68" i="7"/>
  <c r="DL30" i="7"/>
  <c r="DL51" i="7" s="1"/>
  <c r="DL28" i="7"/>
  <c r="DL27" i="7"/>
  <c r="DL25" i="7"/>
  <c r="DL26" i="7"/>
  <c r="DJ65" i="7"/>
  <c r="DJ38" i="12"/>
  <c r="DJ120" i="7"/>
  <c r="DK50" i="7"/>
  <c r="DK52" i="7" s="1"/>
  <c r="DK56" i="7" s="1"/>
  <c r="DJ66" i="7"/>
  <c r="DJ134" i="7" s="1"/>
  <c r="DJ172" i="7"/>
  <c r="DJ39" i="12"/>
  <c r="DK94" i="12"/>
  <c r="DJ67" i="7"/>
  <c r="DJ186" i="7" s="1"/>
  <c r="DJ214" i="7"/>
  <c r="DJ40" i="12"/>
  <c r="DJ225" i="7"/>
  <c r="DL63" i="7" l="1"/>
  <c r="DL240" i="7" s="1"/>
  <c r="DL254" i="7"/>
  <c r="DL36" i="12"/>
  <c r="DL50" i="7"/>
  <c r="DL52" i="7" s="1"/>
  <c r="DL57" i="7" s="1"/>
  <c r="DL37" i="12"/>
  <c r="DL64" i="7"/>
  <c r="DJ81" i="7"/>
  <c r="DJ68" i="7"/>
  <c r="DM30" i="7"/>
  <c r="DM51" i="7" s="1"/>
  <c r="DM28" i="7"/>
  <c r="DM27" i="7"/>
  <c r="DM26" i="7"/>
  <c r="DM25" i="7"/>
  <c r="DL61" i="7"/>
  <c r="DL34" i="12"/>
  <c r="DL83" i="11"/>
  <c r="DK55" i="7"/>
  <c r="DK54" i="7"/>
  <c r="DK53" i="7"/>
  <c r="DK57" i="7"/>
  <c r="DL62" i="7"/>
  <c r="DL35" i="12"/>
  <c r="DL84" i="11"/>
  <c r="DM29" i="7"/>
  <c r="DM84" i="11" l="1"/>
  <c r="DM62" i="7"/>
  <c r="DM35" i="12"/>
  <c r="DK65" i="7"/>
  <c r="DK120" i="7"/>
  <c r="DK38" i="12"/>
  <c r="DM63" i="7"/>
  <c r="DM240" i="7" s="1"/>
  <c r="DM36" i="12"/>
  <c r="DM254" i="7"/>
  <c r="DK172" i="7"/>
  <c r="DK39" i="12"/>
  <c r="DK66" i="7"/>
  <c r="DK134" i="7" s="1"/>
  <c r="DM64" i="7"/>
  <c r="DM37" i="12"/>
  <c r="DK67" i="7"/>
  <c r="DK186" i="7" s="1"/>
  <c r="DK225" i="7"/>
  <c r="DK214" i="7"/>
  <c r="DK40" i="12"/>
  <c r="DL53" i="7"/>
  <c r="DL55" i="7"/>
  <c r="DL54" i="7"/>
  <c r="DL56" i="7"/>
  <c r="DN21" i="7"/>
  <c r="DN24" i="7" s="1"/>
  <c r="DL94" i="12"/>
  <c r="DM61" i="7"/>
  <c r="DM83" i="11"/>
  <c r="DM34" i="12"/>
  <c r="DL120" i="7" l="1"/>
  <c r="DL38" i="12"/>
  <c r="DL65" i="7"/>
  <c r="DK81" i="7"/>
  <c r="DK68" i="7"/>
  <c r="DM94" i="12"/>
  <c r="DL172" i="7"/>
  <c r="DL39" i="12"/>
  <c r="DL66" i="7"/>
  <c r="DL134" i="7" s="1"/>
  <c r="DL40" i="12"/>
  <c r="DL67" i="7"/>
  <c r="DL186" i="7" s="1"/>
  <c r="DL214" i="7"/>
  <c r="DL225" i="7"/>
  <c r="DN30" i="7"/>
  <c r="DN51" i="7" s="1"/>
  <c r="DN28" i="7"/>
  <c r="DN27" i="7"/>
  <c r="DN26" i="7"/>
  <c r="DN25" i="7"/>
  <c r="DN29" i="7"/>
  <c r="DM50" i="7"/>
  <c r="DM52" i="7" s="1"/>
  <c r="DN63" i="7" l="1"/>
  <c r="DN240" i="7" s="1"/>
  <c r="DN36" i="12"/>
  <c r="DN254" i="7"/>
  <c r="DL81" i="7"/>
  <c r="DL68" i="7"/>
  <c r="DN62" i="7"/>
  <c r="DN84" i="11"/>
  <c r="DN35" i="12"/>
  <c r="DM54" i="7"/>
  <c r="DM55" i="7"/>
  <c r="DM53" i="7"/>
  <c r="DM57" i="7"/>
  <c r="DO21" i="7"/>
  <c r="DO24" i="7" s="1"/>
  <c r="DO29" i="7" s="1"/>
  <c r="DN37" i="12"/>
  <c r="DN64" i="7"/>
  <c r="DM56" i="7"/>
  <c r="DN61" i="7"/>
  <c r="DN83" i="11"/>
  <c r="DN34" i="12"/>
  <c r="DM120" i="7" l="1"/>
  <c r="DM38" i="12"/>
  <c r="DM65" i="7"/>
  <c r="DM67" i="7"/>
  <c r="DM186" i="7" s="1"/>
  <c r="DM40" i="12"/>
  <c r="DM225" i="7"/>
  <c r="DM214" i="7"/>
  <c r="DN50" i="7"/>
  <c r="DN52" i="7" s="1"/>
  <c r="DM66" i="7"/>
  <c r="DM134" i="7" s="1"/>
  <c r="DM172" i="7"/>
  <c r="DM39" i="12"/>
  <c r="DP21" i="7"/>
  <c r="DP24" i="7" s="1"/>
  <c r="DO30" i="7"/>
  <c r="DO51" i="7" s="1"/>
  <c r="DO28" i="7"/>
  <c r="DO27" i="7"/>
  <c r="DO26" i="7"/>
  <c r="DO25" i="7"/>
  <c r="DN94" i="12"/>
  <c r="DP28" i="7" l="1"/>
  <c r="DP30" i="7"/>
  <c r="DP51" i="7" s="1"/>
  <c r="DP27" i="7"/>
  <c r="DP26" i="7"/>
  <c r="DP25" i="7"/>
  <c r="DO61" i="7"/>
  <c r="DO34" i="12"/>
  <c r="DO83" i="11"/>
  <c r="DO84" i="11"/>
  <c r="DO62" i="7"/>
  <c r="DO35" i="12"/>
  <c r="DO63" i="7"/>
  <c r="DO240" i="7" s="1"/>
  <c r="DO254" i="7"/>
  <c r="DO36" i="12"/>
  <c r="DO37" i="12"/>
  <c r="DO64" i="7"/>
  <c r="DN53" i="7"/>
  <c r="DN55" i="7"/>
  <c r="DN54" i="7"/>
  <c r="DN57" i="7"/>
  <c r="DN56" i="7"/>
  <c r="DM81" i="7"/>
  <c r="DM68" i="7"/>
  <c r="DP29" i="7"/>
  <c r="DO50" i="7" l="1"/>
  <c r="DO52" i="7" s="1"/>
  <c r="DN66" i="7"/>
  <c r="DN134" i="7" s="1"/>
  <c r="DN39" i="12"/>
  <c r="DN172" i="7"/>
  <c r="DP61" i="7"/>
  <c r="DP34" i="12"/>
  <c r="DP83" i="11"/>
  <c r="DO94" i="12"/>
  <c r="DP84" i="11"/>
  <c r="DP62" i="7"/>
  <c r="DP35" i="12"/>
  <c r="DN67" i="7"/>
  <c r="DN186" i="7" s="1"/>
  <c r="DN214" i="7"/>
  <c r="DN40" i="12"/>
  <c r="DN225" i="7"/>
  <c r="DQ21" i="7"/>
  <c r="DQ24" i="7" s="1"/>
  <c r="DN38" i="12"/>
  <c r="DN65" i="7"/>
  <c r="DN120" i="7"/>
  <c r="DP63" i="7"/>
  <c r="DP240" i="7" s="1"/>
  <c r="DP36" i="12"/>
  <c r="DP254" i="7"/>
  <c r="DP64" i="7"/>
  <c r="DP37" i="12"/>
  <c r="DQ30" i="7" l="1"/>
  <c r="DQ51" i="7" s="1"/>
  <c r="DQ28" i="7"/>
  <c r="DQ27" i="7"/>
  <c r="DQ26" i="7"/>
  <c r="DQ25" i="7"/>
  <c r="DO54" i="7"/>
  <c r="DO53" i="7"/>
  <c r="DO55" i="7"/>
  <c r="DO57" i="7"/>
  <c r="DO56" i="7"/>
  <c r="DQ29" i="7"/>
  <c r="DN81" i="7"/>
  <c r="DN68" i="7"/>
  <c r="DP94" i="12"/>
  <c r="DP50" i="7" l="1"/>
  <c r="DP52" i="7" s="1"/>
  <c r="DQ61" i="7"/>
  <c r="DQ83" i="11"/>
  <c r="DQ34" i="12"/>
  <c r="DQ35" i="12"/>
  <c r="DQ62" i="7"/>
  <c r="DQ84" i="11"/>
  <c r="DR21" i="7"/>
  <c r="DR24" i="7" s="1"/>
  <c r="DQ63" i="7"/>
  <c r="DQ240" i="7" s="1"/>
  <c r="DQ36" i="12"/>
  <c r="DQ254" i="7"/>
  <c r="DQ37" i="12"/>
  <c r="DQ64" i="7"/>
  <c r="DO67" i="7"/>
  <c r="DO186" i="7" s="1"/>
  <c r="DO214" i="7"/>
  <c r="DO225" i="7"/>
  <c r="DO40" i="12"/>
  <c r="DO65" i="7"/>
  <c r="DO38" i="12"/>
  <c r="DO120" i="7"/>
  <c r="DO66" i="7"/>
  <c r="DO134" i="7" s="1"/>
  <c r="DO172" i="7"/>
  <c r="DO39" i="12"/>
  <c r="DQ94" i="12" l="1"/>
  <c r="DR28" i="7"/>
  <c r="DR30" i="7"/>
  <c r="DR51" i="7" s="1"/>
  <c r="DR27" i="7"/>
  <c r="DR25" i="7"/>
  <c r="DR26" i="7"/>
  <c r="DP53" i="7"/>
  <c r="DP55" i="7"/>
  <c r="DP54" i="7"/>
  <c r="DP57" i="7"/>
  <c r="DO81" i="7"/>
  <c r="DO68" i="7"/>
  <c r="DR29" i="7"/>
  <c r="DP56" i="7"/>
  <c r="DR37" i="12" l="1"/>
  <c r="DR64" i="7"/>
  <c r="DP66" i="7"/>
  <c r="DP134" i="7" s="1"/>
  <c r="DP172" i="7"/>
  <c r="DP39" i="12"/>
  <c r="DP67" i="7"/>
  <c r="DP186" i="7" s="1"/>
  <c r="DP225" i="7"/>
  <c r="DP40" i="12"/>
  <c r="DP214" i="7"/>
  <c r="DP65" i="7"/>
  <c r="DP38" i="12"/>
  <c r="DP120" i="7"/>
  <c r="DR62" i="7"/>
  <c r="DR84" i="11"/>
  <c r="DR35" i="12"/>
  <c r="DQ50" i="7"/>
  <c r="DQ52" i="7" s="1"/>
  <c r="DQ56" i="7" s="1"/>
  <c r="DS21" i="7"/>
  <c r="DS24" i="7" s="1"/>
  <c r="DS29" i="7" s="1"/>
  <c r="DR61" i="7"/>
  <c r="DR34" i="12"/>
  <c r="DR83" i="11"/>
  <c r="DR63" i="7"/>
  <c r="DR240" i="7" s="1"/>
  <c r="DR254" i="7"/>
  <c r="DR36" i="12"/>
  <c r="DT21" i="7" l="1"/>
  <c r="DT24" i="7" s="1"/>
  <c r="DQ55" i="7"/>
  <c r="DQ53" i="7"/>
  <c r="DQ54" i="7"/>
  <c r="DQ57" i="7"/>
  <c r="DP81" i="7"/>
  <c r="DP68" i="7"/>
  <c r="DR50" i="7"/>
  <c r="DR52" i="7" s="1"/>
  <c r="DR56" i="7" s="1"/>
  <c r="DS28" i="7"/>
  <c r="DS30" i="7"/>
  <c r="DS51" i="7" s="1"/>
  <c r="DS27" i="7"/>
  <c r="DS26" i="7"/>
  <c r="DS25" i="7"/>
  <c r="DR94" i="12"/>
  <c r="DS50" i="7" l="1"/>
  <c r="DS52" i="7" s="1"/>
  <c r="DS57" i="7" s="1"/>
  <c r="DQ65" i="7"/>
  <c r="DQ38" i="12"/>
  <c r="DQ120" i="7"/>
  <c r="DQ214" i="7"/>
  <c r="DQ225" i="7"/>
  <c r="DQ40" i="12"/>
  <c r="DQ67" i="7"/>
  <c r="DQ186" i="7" s="1"/>
  <c r="DS37" i="12"/>
  <c r="DS64" i="7"/>
  <c r="DS61" i="7"/>
  <c r="DS83" i="11"/>
  <c r="DS34" i="12"/>
  <c r="DR53" i="7"/>
  <c r="DR54" i="7"/>
  <c r="DR55" i="7"/>
  <c r="DR57" i="7"/>
  <c r="DS62" i="7"/>
  <c r="DS84" i="11"/>
  <c r="DS35" i="12"/>
  <c r="DS63" i="7"/>
  <c r="DS240" i="7" s="1"/>
  <c r="DS36" i="12"/>
  <c r="DS254" i="7"/>
  <c r="DT28" i="7"/>
  <c r="DT30" i="7"/>
  <c r="DT51" i="7" s="1"/>
  <c r="DT27" i="7"/>
  <c r="DT26" i="7"/>
  <c r="DT25" i="7"/>
  <c r="DQ66" i="7"/>
  <c r="DQ134" i="7" s="1"/>
  <c r="DQ172" i="7"/>
  <c r="DQ39" i="12"/>
  <c r="DT29" i="7"/>
  <c r="DT61" i="7" l="1"/>
  <c r="DT83" i="11"/>
  <c r="DT34" i="12"/>
  <c r="DT63" i="7"/>
  <c r="DT240" i="7" s="1"/>
  <c r="DT36" i="12"/>
  <c r="DT254" i="7"/>
  <c r="DQ81" i="7"/>
  <c r="DQ68" i="7"/>
  <c r="DS94" i="12"/>
  <c r="DU21" i="7"/>
  <c r="DU24" i="7" s="1"/>
  <c r="DU29" i="7" s="1"/>
  <c r="DT37" i="12"/>
  <c r="DT64" i="7"/>
  <c r="DR67" i="7"/>
  <c r="DR186" i="7" s="1"/>
  <c r="DR40" i="12"/>
  <c r="DR214" i="7"/>
  <c r="DR225" i="7"/>
  <c r="DR66" i="7"/>
  <c r="DR134" i="7" s="1"/>
  <c r="DR172" i="7"/>
  <c r="DR39" i="12"/>
  <c r="DS54" i="7"/>
  <c r="DS53" i="7"/>
  <c r="DS55" i="7"/>
  <c r="DT84" i="11"/>
  <c r="DT62" i="7"/>
  <c r="DT35" i="12"/>
  <c r="DR65" i="7"/>
  <c r="DR120" i="7"/>
  <c r="DR38" i="12"/>
  <c r="DS56" i="7"/>
  <c r="DS65" i="7" l="1"/>
  <c r="DS38" i="12"/>
  <c r="DS120" i="7"/>
  <c r="DS67" i="7"/>
  <c r="DS186" i="7" s="1"/>
  <c r="DS214" i="7"/>
  <c r="DS40" i="12"/>
  <c r="DS225" i="7"/>
  <c r="DS172" i="7"/>
  <c r="DS39" i="12"/>
  <c r="DS66" i="7"/>
  <c r="DS134" i="7" s="1"/>
  <c r="DU28" i="7"/>
  <c r="DU30" i="7"/>
  <c r="DU51" i="7" s="1"/>
  <c r="DU27" i="7"/>
  <c r="DU26" i="7"/>
  <c r="DU25" i="7"/>
  <c r="D24" i="7"/>
  <c r="DT50" i="7"/>
  <c r="DT52" i="7" s="1"/>
  <c r="DT56" i="7" s="1"/>
  <c r="DR81" i="7"/>
  <c r="DR68" i="7"/>
  <c r="DT94" i="12"/>
  <c r="DU62" i="7" l="1"/>
  <c r="DU84" i="11"/>
  <c r="DU35" i="12"/>
  <c r="D26" i="7"/>
  <c r="D84" i="11" s="1"/>
  <c r="DU50" i="7"/>
  <c r="DU52" i="7" s="1"/>
  <c r="DU56" i="7" s="1"/>
  <c r="DU63" i="7"/>
  <c r="DU36" i="12"/>
  <c r="DU254" i="7"/>
  <c r="D254" i="7" s="1"/>
  <c r="D27" i="7"/>
  <c r="DS81" i="7"/>
  <c r="DS68" i="7"/>
  <c r="DU61" i="7"/>
  <c r="DU34" i="12"/>
  <c r="DU83" i="11"/>
  <c r="D25" i="7"/>
  <c r="D83" i="11" s="1"/>
  <c r="DU64" i="7"/>
  <c r="DU37" i="12"/>
  <c r="D37" i="12" s="1"/>
  <c r="D28" i="7"/>
  <c r="DT53" i="7"/>
  <c r="DT55" i="7"/>
  <c r="DT54" i="7"/>
  <c r="DT57" i="7"/>
  <c r="D61" i="7" l="1"/>
  <c r="DU54" i="7"/>
  <c r="DU53" i="7"/>
  <c r="DU55" i="7"/>
  <c r="D52" i="7"/>
  <c r="DT120" i="7"/>
  <c r="DT65" i="7"/>
  <c r="DT38" i="12"/>
  <c r="DU57" i="7"/>
  <c r="DU94" i="12"/>
  <c r="D35" i="12"/>
  <c r="D64" i="7"/>
  <c r="E12" i="15" s="1"/>
  <c r="D36" i="12"/>
  <c r="D62" i="7"/>
  <c r="E10" i="15" s="1"/>
  <c r="DT225" i="7"/>
  <c r="DT67" i="7"/>
  <c r="DT186" i="7" s="1"/>
  <c r="DT214" i="7"/>
  <c r="DT40" i="12"/>
  <c r="DT66" i="7"/>
  <c r="DT134" i="7" s="1"/>
  <c r="DT172" i="7"/>
  <c r="DT39" i="12"/>
  <c r="D34" i="12"/>
  <c r="DU240" i="7"/>
  <c r="D240" i="7" s="1"/>
  <c r="D63" i="7"/>
  <c r="E11" i="15" s="1"/>
  <c r="D94" i="12" l="1"/>
  <c r="DU67" i="7"/>
  <c r="DU225" i="7"/>
  <c r="D225" i="7" s="1"/>
  <c r="DU214" i="7"/>
  <c r="D214" i="7" s="1"/>
  <c r="DU40" i="12"/>
  <c r="D40" i="12" s="1"/>
  <c r="D55" i="7"/>
  <c r="DU65" i="7"/>
  <c r="DU38" i="12"/>
  <c r="DU120" i="7"/>
  <c r="D120" i="7" s="1"/>
  <c r="D53" i="7"/>
  <c r="DU66" i="7"/>
  <c r="DU39" i="12"/>
  <c r="D39" i="12" s="1"/>
  <c r="DU172" i="7"/>
  <c r="D172" i="7" s="1"/>
  <c r="D54" i="7"/>
  <c r="E9" i="15"/>
  <c r="DT81" i="7"/>
  <c r="DT68" i="7"/>
  <c r="C61" i="7"/>
  <c r="D243" i="7"/>
  <c r="D242" i="7"/>
  <c r="E251" i="7" l="1"/>
  <c r="S251" i="7"/>
  <c r="Q251" i="7"/>
  <c r="L251" i="7"/>
  <c r="N251" i="7"/>
  <c r="K251" i="7"/>
  <c r="P251" i="7"/>
  <c r="G251" i="7"/>
  <c r="I251" i="7"/>
  <c r="F251" i="7"/>
  <c r="R251" i="7"/>
  <c r="AC251" i="7"/>
  <c r="AG251" i="7"/>
  <c r="AK251" i="7"/>
  <c r="AB251" i="7"/>
  <c r="AJ251" i="7"/>
  <c r="AL251" i="7"/>
  <c r="O251" i="7"/>
  <c r="AN251" i="7"/>
  <c r="AI251" i="7"/>
  <c r="AD251" i="7"/>
  <c r="Y251" i="7"/>
  <c r="Z251" i="7"/>
  <c r="AM251" i="7"/>
  <c r="W251" i="7"/>
  <c r="AH251" i="7"/>
  <c r="V251" i="7"/>
  <c r="J251" i="7"/>
  <c r="M251" i="7"/>
  <c r="T251" i="7"/>
  <c r="U251" i="7"/>
  <c r="X251" i="7"/>
  <c r="AF251" i="7"/>
  <c r="H251" i="7"/>
  <c r="AP251" i="7"/>
  <c r="AZ251" i="7"/>
  <c r="AU251" i="7"/>
  <c r="AR251" i="7"/>
  <c r="AT251" i="7"/>
  <c r="BG251" i="7"/>
  <c r="BI251" i="7"/>
  <c r="AE251" i="7"/>
  <c r="AX251" i="7"/>
  <c r="AO251" i="7"/>
  <c r="AQ251" i="7"/>
  <c r="AV251" i="7"/>
  <c r="AY251" i="7"/>
  <c r="BE251" i="7"/>
  <c r="BH251" i="7"/>
  <c r="AA251" i="7"/>
  <c r="AS251" i="7"/>
  <c r="BD251" i="7"/>
  <c r="BS251" i="7"/>
  <c r="BL251" i="7"/>
  <c r="CD251" i="7"/>
  <c r="BC251" i="7"/>
  <c r="BB251" i="7"/>
  <c r="BU251" i="7"/>
  <c r="BK251" i="7"/>
  <c r="BO251" i="7"/>
  <c r="BF251" i="7"/>
  <c r="BJ251" i="7"/>
  <c r="BT251" i="7"/>
  <c r="AW251" i="7"/>
  <c r="BM251" i="7"/>
  <c r="BP251" i="7"/>
  <c r="BA251" i="7"/>
  <c r="BN251" i="7"/>
  <c r="BQ251" i="7"/>
  <c r="CG251" i="7"/>
  <c r="BV251" i="7"/>
  <c r="CW251" i="7"/>
  <c r="CS251" i="7"/>
  <c r="CU251" i="7"/>
  <c r="CF251" i="7"/>
  <c r="BY251" i="7"/>
  <c r="CB251" i="7"/>
  <c r="CK251" i="7"/>
  <c r="CL251" i="7"/>
  <c r="CR251" i="7"/>
  <c r="CP251" i="7"/>
  <c r="DG251" i="7"/>
  <c r="BR251" i="7"/>
  <c r="BX251" i="7"/>
  <c r="BW251" i="7"/>
  <c r="CA251" i="7"/>
  <c r="CI251" i="7"/>
  <c r="CC251" i="7"/>
  <c r="CE251" i="7"/>
  <c r="BZ251" i="7"/>
  <c r="CH251" i="7"/>
  <c r="CX251" i="7"/>
  <c r="DA251" i="7"/>
  <c r="CM251" i="7"/>
  <c r="CJ251" i="7"/>
  <c r="CN251" i="7"/>
  <c r="CQ251" i="7"/>
  <c r="DO251" i="7"/>
  <c r="DU251" i="7"/>
  <c r="DH251" i="7"/>
  <c r="DL251" i="7"/>
  <c r="DI251" i="7"/>
  <c r="DN251" i="7"/>
  <c r="DT251" i="7"/>
  <c r="CO251" i="7"/>
  <c r="DK251" i="7"/>
  <c r="CT251" i="7"/>
  <c r="DD251" i="7"/>
  <c r="DP251" i="7"/>
  <c r="DJ251" i="7"/>
  <c r="DR251" i="7"/>
  <c r="CY251" i="7"/>
  <c r="CZ251" i="7"/>
  <c r="DC251" i="7"/>
  <c r="DB251" i="7"/>
  <c r="DE251" i="7"/>
  <c r="DF251" i="7"/>
  <c r="DS251" i="7"/>
  <c r="CV251" i="7"/>
  <c r="DM251" i="7"/>
  <c r="DQ251" i="7"/>
  <c r="DU134" i="7"/>
  <c r="D134" i="7" s="1"/>
  <c r="C66" i="7"/>
  <c r="D14" i="15" s="1"/>
  <c r="D66" i="7"/>
  <c r="E14" i="15" s="1"/>
  <c r="BL121" i="7"/>
  <c r="BL122" i="7" s="1"/>
  <c r="BL125" i="7" s="1"/>
  <c r="AQ121" i="7"/>
  <c r="AQ122" i="7" s="1"/>
  <c r="AQ125" i="7" s="1"/>
  <c r="T121" i="7"/>
  <c r="T122" i="7" s="1"/>
  <c r="T125" i="7" s="1"/>
  <c r="DM121" i="7"/>
  <c r="DM122" i="7" s="1"/>
  <c r="DM125" i="7" s="1"/>
  <c r="BT121" i="7"/>
  <c r="BT122" i="7" s="1"/>
  <c r="BT125" i="7" s="1"/>
  <c r="U121" i="7"/>
  <c r="U122" i="7" s="1"/>
  <c r="U125" i="7" s="1"/>
  <c r="AP121" i="7"/>
  <c r="AP122" i="7" s="1"/>
  <c r="AP125" i="7" s="1"/>
  <c r="DN121" i="7"/>
  <c r="DN122" i="7" s="1"/>
  <c r="DN125" i="7" s="1"/>
  <c r="CX121" i="7"/>
  <c r="CX122" i="7" s="1"/>
  <c r="CX125" i="7" s="1"/>
  <c r="AV121" i="7"/>
  <c r="AV122" i="7" s="1"/>
  <c r="AV125" i="7" s="1"/>
  <c r="BX121" i="7"/>
  <c r="BX122" i="7" s="1"/>
  <c r="BX125" i="7" s="1"/>
  <c r="BP121" i="7"/>
  <c r="BP122" i="7" s="1"/>
  <c r="BP125" i="7" s="1"/>
  <c r="N121" i="7"/>
  <c r="N122" i="7" s="1"/>
  <c r="N125" i="7" s="1"/>
  <c r="BD121" i="7"/>
  <c r="BD122" i="7" s="1"/>
  <c r="BD125" i="7" s="1"/>
  <c r="CP121" i="7"/>
  <c r="CP122" i="7" s="1"/>
  <c r="CP125" i="7" s="1"/>
  <c r="J121" i="7"/>
  <c r="J122" i="7" s="1"/>
  <c r="J125" i="7" s="1"/>
  <c r="BZ121" i="7"/>
  <c r="BZ122" i="7" s="1"/>
  <c r="BZ125" i="7" s="1"/>
  <c r="DL121" i="7"/>
  <c r="DL122" i="7" s="1"/>
  <c r="DL125" i="7" s="1"/>
  <c r="AN121" i="7"/>
  <c r="AN122" i="7" s="1"/>
  <c r="AN125" i="7" s="1"/>
  <c r="AS121" i="7"/>
  <c r="AS122" i="7" s="1"/>
  <c r="AS125" i="7" s="1"/>
  <c r="BQ121" i="7"/>
  <c r="BQ122" i="7" s="1"/>
  <c r="BQ125" i="7" s="1"/>
  <c r="CC121" i="7"/>
  <c r="CC122" i="7" s="1"/>
  <c r="CC125" i="7" s="1"/>
  <c r="I121" i="7"/>
  <c r="I122" i="7" s="1"/>
  <c r="I125" i="7" s="1"/>
  <c r="DF121" i="7"/>
  <c r="DF122" i="7" s="1"/>
  <c r="DF125" i="7" s="1"/>
  <c r="M121" i="7"/>
  <c r="M122" i="7" s="1"/>
  <c r="M125" i="7" s="1"/>
  <c r="AG121" i="7"/>
  <c r="AG122" i="7" s="1"/>
  <c r="AG125" i="7" s="1"/>
  <c r="Y121" i="7"/>
  <c r="Y122" i="7" s="1"/>
  <c r="Y125" i="7" s="1"/>
  <c r="BH121" i="7"/>
  <c r="BH122" i="7" s="1"/>
  <c r="BH125" i="7" s="1"/>
  <c r="BJ121" i="7"/>
  <c r="BJ122" i="7" s="1"/>
  <c r="BJ125" i="7" s="1"/>
  <c r="CJ121" i="7"/>
  <c r="CJ122" i="7" s="1"/>
  <c r="CJ125" i="7" s="1"/>
  <c r="CL121" i="7"/>
  <c r="CL122" i="7" s="1"/>
  <c r="CL125" i="7" s="1"/>
  <c r="DT121" i="7"/>
  <c r="DT122" i="7" s="1"/>
  <c r="DT125" i="7" s="1"/>
  <c r="P121" i="7"/>
  <c r="P122" i="7" s="1"/>
  <c r="P125" i="7" s="1"/>
  <c r="AZ121" i="7"/>
  <c r="AZ122" i="7" s="1"/>
  <c r="AZ125" i="7" s="1"/>
  <c r="AK121" i="7"/>
  <c r="AK122" i="7" s="1"/>
  <c r="AK125" i="7" s="1"/>
  <c r="CG121" i="7"/>
  <c r="CG122" i="7" s="1"/>
  <c r="CG125" i="7" s="1"/>
  <c r="AX121" i="7"/>
  <c r="AX122" i="7" s="1"/>
  <c r="AX125" i="7" s="1"/>
  <c r="BV121" i="7"/>
  <c r="BV122" i="7" s="1"/>
  <c r="BV125" i="7" s="1"/>
  <c r="G121" i="7"/>
  <c r="G122" i="7" s="1"/>
  <c r="G125" i="7" s="1"/>
  <c r="CZ121" i="7"/>
  <c r="CZ122" i="7" s="1"/>
  <c r="CZ125" i="7" s="1"/>
  <c r="BY121" i="7"/>
  <c r="BY122" i="7" s="1"/>
  <c r="BY125" i="7" s="1"/>
  <c r="AR121" i="7"/>
  <c r="AR122" i="7" s="1"/>
  <c r="AR125" i="7" s="1"/>
  <c r="L121" i="7"/>
  <c r="L122" i="7" s="1"/>
  <c r="L125" i="7" s="1"/>
  <c r="DB121" i="7"/>
  <c r="DB122" i="7" s="1"/>
  <c r="DB125" i="7" s="1"/>
  <c r="AB121" i="7"/>
  <c r="AB122" i="7" s="1"/>
  <c r="AB125" i="7" s="1"/>
  <c r="BS121" i="7"/>
  <c r="BS122" i="7" s="1"/>
  <c r="BS125" i="7" s="1"/>
  <c r="DQ121" i="7"/>
  <c r="DQ122" i="7" s="1"/>
  <c r="DQ125" i="7" s="1"/>
  <c r="CB121" i="7"/>
  <c r="CB122" i="7" s="1"/>
  <c r="CB125" i="7" s="1"/>
  <c r="DI121" i="7"/>
  <c r="DI122" i="7" s="1"/>
  <c r="DI125" i="7" s="1"/>
  <c r="BF121" i="7"/>
  <c r="BF122" i="7" s="1"/>
  <c r="BF125" i="7" s="1"/>
  <c r="AO121" i="7"/>
  <c r="AO122" i="7" s="1"/>
  <c r="AO125" i="7" s="1"/>
  <c r="AH121" i="7"/>
  <c r="AH122" i="7" s="1"/>
  <c r="AH125" i="7" s="1"/>
  <c r="AY121" i="7"/>
  <c r="AY122" i="7" s="1"/>
  <c r="AY125" i="7" s="1"/>
  <c r="CA121" i="7"/>
  <c r="CA122" i="7" s="1"/>
  <c r="CA125" i="7" s="1"/>
  <c r="BC121" i="7"/>
  <c r="BC122" i="7" s="1"/>
  <c r="BC125" i="7" s="1"/>
  <c r="BR121" i="7"/>
  <c r="BR122" i="7" s="1"/>
  <c r="BR125" i="7" s="1"/>
  <c r="CS121" i="7"/>
  <c r="CS122" i="7" s="1"/>
  <c r="CS125" i="7" s="1"/>
  <c r="AL121" i="7"/>
  <c r="AL122" i="7" s="1"/>
  <c r="AL125" i="7" s="1"/>
  <c r="V121" i="7"/>
  <c r="V122" i="7" s="1"/>
  <c r="V125" i="7" s="1"/>
  <c r="DH121" i="7"/>
  <c r="DH122" i="7" s="1"/>
  <c r="DH125" i="7" s="1"/>
  <c r="BB121" i="7"/>
  <c r="BB122" i="7" s="1"/>
  <c r="BB125" i="7" s="1"/>
  <c r="R121" i="7"/>
  <c r="R122" i="7" s="1"/>
  <c r="R125" i="7" s="1"/>
  <c r="AE121" i="7"/>
  <c r="AE122" i="7" s="1"/>
  <c r="AE125" i="7" s="1"/>
  <c r="CW121" i="7"/>
  <c r="CW122" i="7" s="1"/>
  <c r="CW125" i="7" s="1"/>
  <c r="DE121" i="7"/>
  <c r="DE122" i="7" s="1"/>
  <c r="DE125" i="7" s="1"/>
  <c r="CT121" i="7"/>
  <c r="CT122" i="7" s="1"/>
  <c r="CT125" i="7" s="1"/>
  <c r="BN121" i="7"/>
  <c r="BN122" i="7" s="1"/>
  <c r="BN125" i="7" s="1"/>
  <c r="CN121" i="7"/>
  <c r="CN122" i="7" s="1"/>
  <c r="CN125" i="7" s="1"/>
  <c r="S121" i="7"/>
  <c r="S122" i="7" s="1"/>
  <c r="S125" i="7" s="1"/>
  <c r="CO121" i="7"/>
  <c r="CO122" i="7" s="1"/>
  <c r="CO125" i="7" s="1"/>
  <c r="DU121" i="7"/>
  <c r="DU122" i="7" s="1"/>
  <c r="DU125" i="7" s="1"/>
  <c r="BW121" i="7"/>
  <c r="BW122" i="7" s="1"/>
  <c r="BW125" i="7" s="1"/>
  <c r="BI121" i="7"/>
  <c r="BI122" i="7" s="1"/>
  <c r="BI125" i="7" s="1"/>
  <c r="CY121" i="7"/>
  <c r="CY122" i="7" s="1"/>
  <c r="CY125" i="7" s="1"/>
  <c r="CU121" i="7"/>
  <c r="CU122" i="7" s="1"/>
  <c r="CU125" i="7" s="1"/>
  <c r="DK121" i="7"/>
  <c r="DK122" i="7" s="1"/>
  <c r="DK125" i="7" s="1"/>
  <c r="DC121" i="7"/>
  <c r="DC122" i="7" s="1"/>
  <c r="DC125" i="7" s="1"/>
  <c r="BA121" i="7"/>
  <c r="BA122" i="7" s="1"/>
  <c r="BA125" i="7" s="1"/>
  <c r="CK121" i="7"/>
  <c r="CK122" i="7" s="1"/>
  <c r="CK125" i="7" s="1"/>
  <c r="X121" i="7"/>
  <c r="X122" i="7" s="1"/>
  <c r="X125" i="7" s="1"/>
  <c r="BU121" i="7"/>
  <c r="BU122" i="7" s="1"/>
  <c r="BU125" i="7" s="1"/>
  <c r="H121" i="7"/>
  <c r="H122" i="7" s="1"/>
  <c r="H125" i="7" s="1"/>
  <c r="CF121" i="7"/>
  <c r="CF122" i="7" s="1"/>
  <c r="CF125" i="7" s="1"/>
  <c r="CE121" i="7"/>
  <c r="CE122" i="7" s="1"/>
  <c r="CE125" i="7" s="1"/>
  <c r="AJ121" i="7"/>
  <c r="AJ122" i="7" s="1"/>
  <c r="AJ125" i="7" s="1"/>
  <c r="AF121" i="7"/>
  <c r="AF122" i="7" s="1"/>
  <c r="AF125" i="7" s="1"/>
  <c r="AU121" i="7"/>
  <c r="AU122" i="7" s="1"/>
  <c r="AU125" i="7" s="1"/>
  <c r="CV121" i="7"/>
  <c r="CV122" i="7" s="1"/>
  <c r="CV125" i="7" s="1"/>
  <c r="CH121" i="7"/>
  <c r="CH122" i="7" s="1"/>
  <c r="CH125" i="7" s="1"/>
  <c r="AW121" i="7"/>
  <c r="AW122" i="7" s="1"/>
  <c r="AW125" i="7" s="1"/>
  <c r="BO121" i="7"/>
  <c r="BO122" i="7" s="1"/>
  <c r="BO125" i="7" s="1"/>
  <c r="DG121" i="7"/>
  <c r="DG122" i="7" s="1"/>
  <c r="DG125" i="7" s="1"/>
  <c r="CI121" i="7"/>
  <c r="CI122" i="7" s="1"/>
  <c r="CI125" i="7" s="1"/>
  <c r="CM121" i="7"/>
  <c r="CM122" i="7" s="1"/>
  <c r="CM125" i="7" s="1"/>
  <c r="BK121" i="7"/>
  <c r="BK122" i="7" s="1"/>
  <c r="BK125" i="7" s="1"/>
  <c r="CD121" i="7"/>
  <c r="CD122" i="7" s="1"/>
  <c r="CD125" i="7" s="1"/>
  <c r="AC121" i="7"/>
  <c r="AC122" i="7" s="1"/>
  <c r="AC125" i="7" s="1"/>
  <c r="O121" i="7"/>
  <c r="O122" i="7" s="1"/>
  <c r="O125" i="7" s="1"/>
  <c r="AI121" i="7"/>
  <c r="AI122" i="7" s="1"/>
  <c r="AI125" i="7" s="1"/>
  <c r="DD121" i="7"/>
  <c r="DD122" i="7" s="1"/>
  <c r="DD125" i="7" s="1"/>
  <c r="E121" i="7"/>
  <c r="E122" i="7" s="1"/>
  <c r="DJ121" i="7"/>
  <c r="DJ122" i="7" s="1"/>
  <c r="DJ125" i="7" s="1"/>
  <c r="AA121" i="7"/>
  <c r="AA122" i="7" s="1"/>
  <c r="AA125" i="7" s="1"/>
  <c r="BE121" i="7"/>
  <c r="BE122" i="7" s="1"/>
  <c r="BE125" i="7" s="1"/>
  <c r="DO121" i="7"/>
  <c r="DO122" i="7" s="1"/>
  <c r="DO125" i="7" s="1"/>
  <c r="E123" i="7"/>
  <c r="F121" i="7"/>
  <c r="F122" i="7" s="1"/>
  <c r="F125" i="7" s="1"/>
  <c r="BG121" i="7"/>
  <c r="BG122" i="7" s="1"/>
  <c r="BG125" i="7" s="1"/>
  <c r="CR121" i="7"/>
  <c r="CR122" i="7" s="1"/>
  <c r="CR125" i="7" s="1"/>
  <c r="DA121" i="7"/>
  <c r="DA122" i="7" s="1"/>
  <c r="DA125" i="7" s="1"/>
  <c r="AM121" i="7"/>
  <c r="AM122" i="7" s="1"/>
  <c r="AM125" i="7" s="1"/>
  <c r="DP121" i="7"/>
  <c r="DP122" i="7" s="1"/>
  <c r="DP125" i="7" s="1"/>
  <c r="DS121" i="7"/>
  <c r="DS122" i="7" s="1"/>
  <c r="DS125" i="7" s="1"/>
  <c r="W121" i="7"/>
  <c r="W122" i="7" s="1"/>
  <c r="W125" i="7" s="1"/>
  <c r="Q121" i="7"/>
  <c r="Q122" i="7" s="1"/>
  <c r="Q125" i="7" s="1"/>
  <c r="BM121" i="7"/>
  <c r="BM122" i="7" s="1"/>
  <c r="BM125" i="7" s="1"/>
  <c r="AD121" i="7"/>
  <c r="AD122" i="7" s="1"/>
  <c r="AD125" i="7" s="1"/>
  <c r="AT121" i="7"/>
  <c r="AT122" i="7" s="1"/>
  <c r="AT125" i="7" s="1"/>
  <c r="CQ121" i="7"/>
  <c r="CQ122" i="7" s="1"/>
  <c r="CQ125" i="7" s="1"/>
  <c r="K121" i="7"/>
  <c r="K122" i="7" s="1"/>
  <c r="K125" i="7" s="1"/>
  <c r="Z121" i="7"/>
  <c r="Z122" i="7" s="1"/>
  <c r="Z125" i="7" s="1"/>
  <c r="DR121" i="7"/>
  <c r="DR122" i="7" s="1"/>
  <c r="DR125" i="7" s="1"/>
  <c r="DU186" i="7"/>
  <c r="D186" i="7" s="1"/>
  <c r="D67" i="7"/>
  <c r="E15" i="15" s="1"/>
  <c r="C67" i="7"/>
  <c r="D15" i="15" s="1"/>
  <c r="D38" i="12"/>
  <c r="E23" i="15"/>
  <c r="D9" i="15"/>
  <c r="M249" i="7"/>
  <c r="L249" i="7"/>
  <c r="G249" i="7"/>
  <c r="F249" i="7"/>
  <c r="N249" i="7"/>
  <c r="K249" i="7"/>
  <c r="I249" i="7"/>
  <c r="J249" i="7"/>
  <c r="Z249" i="7"/>
  <c r="AE249" i="7"/>
  <c r="T249" i="7"/>
  <c r="Q249" i="7"/>
  <c r="AG249" i="7"/>
  <c r="AK249" i="7"/>
  <c r="P249" i="7"/>
  <c r="V249" i="7"/>
  <c r="AA249" i="7"/>
  <c r="O249" i="7"/>
  <c r="AB249" i="7"/>
  <c r="U249" i="7"/>
  <c r="H249" i="7"/>
  <c r="AD249" i="7"/>
  <c r="Y249" i="7"/>
  <c r="R249" i="7"/>
  <c r="AJ249" i="7"/>
  <c r="AL249" i="7"/>
  <c r="AN249" i="7"/>
  <c r="W249" i="7"/>
  <c r="AI249" i="7"/>
  <c r="S249" i="7"/>
  <c r="AO249" i="7"/>
  <c r="AM249" i="7"/>
  <c r="AU249" i="7"/>
  <c r="AC249" i="7"/>
  <c r="AH249" i="7"/>
  <c r="AQ249" i="7"/>
  <c r="AV249" i="7"/>
  <c r="AS249" i="7"/>
  <c r="AY249" i="7"/>
  <c r="AR249" i="7"/>
  <c r="AX249" i="7"/>
  <c r="AF249" i="7"/>
  <c r="X249" i="7"/>
  <c r="AT249" i="7"/>
  <c r="BG249" i="7"/>
  <c r="AP249" i="7"/>
  <c r="BC249" i="7"/>
  <c r="BH249" i="7"/>
  <c r="BJ249" i="7"/>
  <c r="AZ249" i="7"/>
  <c r="BA249" i="7"/>
  <c r="BT249" i="7"/>
  <c r="BE249" i="7"/>
  <c r="AW249" i="7"/>
  <c r="BD249" i="7"/>
  <c r="BM249" i="7"/>
  <c r="BP249" i="7"/>
  <c r="BI249" i="7"/>
  <c r="BQ249" i="7"/>
  <c r="BB249" i="7"/>
  <c r="BL249" i="7"/>
  <c r="BO249" i="7"/>
  <c r="BS249" i="7"/>
  <c r="BN249" i="7"/>
  <c r="BU249" i="7"/>
  <c r="BF249" i="7"/>
  <c r="BK249" i="7"/>
  <c r="CD249" i="7"/>
  <c r="CF249" i="7"/>
  <c r="CC249" i="7"/>
  <c r="BR249" i="7"/>
  <c r="BY249" i="7"/>
  <c r="BW249" i="7"/>
  <c r="DA249" i="7"/>
  <c r="BV249" i="7"/>
  <c r="CK249" i="7"/>
  <c r="CJ249" i="7"/>
  <c r="CV249" i="7"/>
  <c r="CP249" i="7"/>
  <c r="CS249" i="7"/>
  <c r="CA249" i="7"/>
  <c r="BX249" i="7"/>
  <c r="CH249" i="7"/>
  <c r="CM249" i="7"/>
  <c r="CU249" i="7"/>
  <c r="CY249" i="7"/>
  <c r="DB249" i="7"/>
  <c r="DH249" i="7"/>
  <c r="CE249" i="7"/>
  <c r="BZ249" i="7"/>
  <c r="CN249" i="7"/>
  <c r="CB249" i="7"/>
  <c r="CI249" i="7"/>
  <c r="CL249" i="7"/>
  <c r="CQ249" i="7"/>
  <c r="CG249" i="7"/>
  <c r="CT249" i="7"/>
  <c r="CR249" i="7"/>
  <c r="CO249" i="7"/>
  <c r="DF249" i="7"/>
  <c r="DS249" i="7"/>
  <c r="DU249" i="7"/>
  <c r="DN249" i="7"/>
  <c r="DM249" i="7"/>
  <c r="CW249" i="7"/>
  <c r="DG249" i="7"/>
  <c r="DR249" i="7"/>
  <c r="DO249" i="7"/>
  <c r="DL249" i="7"/>
  <c r="DI249" i="7"/>
  <c r="DD249" i="7"/>
  <c r="DK249" i="7"/>
  <c r="DP249" i="7"/>
  <c r="DJ249" i="7"/>
  <c r="DQ249" i="7"/>
  <c r="E249" i="7"/>
  <c r="CZ249" i="7"/>
  <c r="CX249" i="7"/>
  <c r="DE249" i="7"/>
  <c r="DC249" i="7"/>
  <c r="DT249" i="7"/>
  <c r="DU81" i="7"/>
  <c r="C65" i="7"/>
  <c r="D13" i="15" s="1"/>
  <c r="D65" i="7"/>
  <c r="DU68" i="7"/>
  <c r="C63" i="7"/>
  <c r="D11" i="15" s="1"/>
  <c r="C62" i="7"/>
  <c r="D10" i="15" s="1"/>
  <c r="C64" i="7"/>
  <c r="D12" i="15" s="1"/>
  <c r="E125" i="7" l="1"/>
  <c r="DI109" i="7"/>
  <c r="D16" i="15"/>
  <c r="AV226" i="7"/>
  <c r="AV227" i="7" s="1"/>
  <c r="AV230" i="7" s="1"/>
  <c r="Y226" i="7"/>
  <c r="Y227" i="7" s="1"/>
  <c r="Y230" i="7" s="1"/>
  <c r="BC226" i="7"/>
  <c r="BC227" i="7" s="1"/>
  <c r="BC230" i="7" s="1"/>
  <c r="BM226" i="7"/>
  <c r="BM227" i="7" s="1"/>
  <c r="BM230" i="7" s="1"/>
  <c r="S226" i="7"/>
  <c r="S227" i="7" s="1"/>
  <c r="S230" i="7" s="1"/>
  <c r="CZ226" i="7"/>
  <c r="CZ227" i="7" s="1"/>
  <c r="CZ230" i="7" s="1"/>
  <c r="Z226" i="7"/>
  <c r="Z227" i="7" s="1"/>
  <c r="Z230" i="7" s="1"/>
  <c r="DG226" i="7"/>
  <c r="DG227" i="7" s="1"/>
  <c r="DG230" i="7" s="1"/>
  <c r="DN226" i="7"/>
  <c r="DN227" i="7" s="1"/>
  <c r="DN230" i="7" s="1"/>
  <c r="DC226" i="7"/>
  <c r="DC227" i="7" s="1"/>
  <c r="DC230" i="7" s="1"/>
  <c r="CT226" i="7"/>
  <c r="CT227" i="7" s="1"/>
  <c r="CT230" i="7" s="1"/>
  <c r="CC226" i="7"/>
  <c r="CC227" i="7" s="1"/>
  <c r="CC230" i="7" s="1"/>
  <c r="BA226" i="7"/>
  <c r="BA227" i="7" s="1"/>
  <c r="BA230" i="7" s="1"/>
  <c r="AA226" i="7"/>
  <c r="AA227" i="7" s="1"/>
  <c r="AA230" i="7" s="1"/>
  <c r="U226" i="7"/>
  <c r="U227" i="7" s="1"/>
  <c r="U230" i="7" s="1"/>
  <c r="CH226" i="7"/>
  <c r="CH227" i="7" s="1"/>
  <c r="CH230" i="7" s="1"/>
  <c r="CK226" i="7"/>
  <c r="CK227" i="7" s="1"/>
  <c r="CK230" i="7" s="1"/>
  <c r="CW226" i="7"/>
  <c r="CW227" i="7" s="1"/>
  <c r="CW230" i="7" s="1"/>
  <c r="BJ226" i="7"/>
  <c r="BJ227" i="7" s="1"/>
  <c r="BJ230" i="7" s="1"/>
  <c r="X226" i="7"/>
  <c r="X227" i="7" s="1"/>
  <c r="X230" i="7" s="1"/>
  <c r="AB226" i="7"/>
  <c r="AB227" i="7" s="1"/>
  <c r="AB230" i="7" s="1"/>
  <c r="BN226" i="7"/>
  <c r="BN227" i="7" s="1"/>
  <c r="BN230" i="7" s="1"/>
  <c r="AG226" i="7"/>
  <c r="AG227" i="7" s="1"/>
  <c r="AG230" i="7" s="1"/>
  <c r="DB226" i="7"/>
  <c r="DB227" i="7" s="1"/>
  <c r="DB230" i="7" s="1"/>
  <c r="CL226" i="7"/>
  <c r="CL227" i="7" s="1"/>
  <c r="CL230" i="7" s="1"/>
  <c r="AL226" i="7"/>
  <c r="AL227" i="7" s="1"/>
  <c r="AL230" i="7" s="1"/>
  <c r="V226" i="7"/>
  <c r="V227" i="7" s="1"/>
  <c r="V230" i="7" s="1"/>
  <c r="BZ226" i="7"/>
  <c r="BZ227" i="7" s="1"/>
  <c r="BZ230" i="7" s="1"/>
  <c r="R226" i="7"/>
  <c r="R227" i="7" s="1"/>
  <c r="R230" i="7" s="1"/>
  <c r="AI226" i="7"/>
  <c r="AI227" i="7" s="1"/>
  <c r="AI230" i="7" s="1"/>
  <c r="BV226" i="7"/>
  <c r="BV227" i="7" s="1"/>
  <c r="BV230" i="7" s="1"/>
  <c r="I226" i="7"/>
  <c r="I227" i="7" s="1"/>
  <c r="I230" i="7" s="1"/>
  <c r="AS226" i="7"/>
  <c r="AS227" i="7" s="1"/>
  <c r="AS230" i="7" s="1"/>
  <c r="K226" i="7"/>
  <c r="K227" i="7" s="1"/>
  <c r="K230" i="7" s="1"/>
  <c r="BQ226" i="7"/>
  <c r="BQ227" i="7" s="1"/>
  <c r="BQ230" i="7" s="1"/>
  <c r="CI226" i="7"/>
  <c r="CI227" i="7" s="1"/>
  <c r="CI230" i="7" s="1"/>
  <c r="AX226" i="7"/>
  <c r="AX227" i="7" s="1"/>
  <c r="AX230" i="7" s="1"/>
  <c r="BX226" i="7"/>
  <c r="BX227" i="7" s="1"/>
  <c r="BX230" i="7" s="1"/>
  <c r="CB226" i="7"/>
  <c r="CB227" i="7" s="1"/>
  <c r="CB230" i="7" s="1"/>
  <c r="CU226" i="7"/>
  <c r="CU227" i="7" s="1"/>
  <c r="CU230" i="7" s="1"/>
  <c r="AT226" i="7"/>
  <c r="AT227" i="7" s="1"/>
  <c r="AT230" i="7" s="1"/>
  <c r="CF226" i="7"/>
  <c r="CF227" i="7" s="1"/>
  <c r="CF230" i="7" s="1"/>
  <c r="AD226" i="7"/>
  <c r="AD227" i="7" s="1"/>
  <c r="AD230" i="7" s="1"/>
  <c r="BW226" i="7"/>
  <c r="BW227" i="7" s="1"/>
  <c r="BW230" i="7" s="1"/>
  <c r="AC226" i="7"/>
  <c r="AC227" i="7" s="1"/>
  <c r="AC230" i="7" s="1"/>
  <c r="BL226" i="7"/>
  <c r="BL227" i="7" s="1"/>
  <c r="BL230" i="7" s="1"/>
  <c r="AE226" i="7"/>
  <c r="AE227" i="7" s="1"/>
  <c r="AE230" i="7" s="1"/>
  <c r="CE226" i="7"/>
  <c r="CE227" i="7" s="1"/>
  <c r="CE230" i="7" s="1"/>
  <c r="BP226" i="7"/>
  <c r="BP227" i="7" s="1"/>
  <c r="BP230" i="7" s="1"/>
  <c r="BS226" i="7"/>
  <c r="BS227" i="7" s="1"/>
  <c r="BS230" i="7" s="1"/>
  <c r="AN228" i="7"/>
  <c r="BT228" i="7"/>
  <c r="T226" i="7"/>
  <c r="T227" i="7" s="1"/>
  <c r="T230" i="7" s="1"/>
  <c r="BO226" i="7"/>
  <c r="BO227" i="7" s="1"/>
  <c r="BO230" i="7" s="1"/>
  <c r="CO226" i="7"/>
  <c r="CO227" i="7" s="1"/>
  <c r="CO230" i="7" s="1"/>
  <c r="BH226" i="7"/>
  <c r="BH227" i="7" s="1"/>
  <c r="BH230" i="7" s="1"/>
  <c r="AW226" i="7"/>
  <c r="AW227" i="7" s="1"/>
  <c r="AW230" i="7" s="1"/>
  <c r="BD226" i="7"/>
  <c r="BD227" i="7" s="1"/>
  <c r="BD230" i="7" s="1"/>
  <c r="DH226" i="7"/>
  <c r="DH227" i="7" s="1"/>
  <c r="DH230" i="7" s="1"/>
  <c r="DQ226" i="7"/>
  <c r="DQ227" i="7" s="1"/>
  <c r="DQ230" i="7" s="1"/>
  <c r="CS226" i="7"/>
  <c r="CS227" i="7" s="1"/>
  <c r="CS230" i="7" s="1"/>
  <c r="BF226" i="7"/>
  <c r="BF227" i="7" s="1"/>
  <c r="BF230" i="7" s="1"/>
  <c r="DA226" i="7"/>
  <c r="DA227" i="7" s="1"/>
  <c r="DA230" i="7" s="1"/>
  <c r="AQ226" i="7"/>
  <c r="AQ227" i="7" s="1"/>
  <c r="AQ230" i="7" s="1"/>
  <c r="W226" i="7"/>
  <c r="W227" i="7" s="1"/>
  <c r="W230" i="7" s="1"/>
  <c r="CV226" i="7"/>
  <c r="CV227" i="7" s="1"/>
  <c r="CV230" i="7" s="1"/>
  <c r="J226" i="7"/>
  <c r="J227" i="7" s="1"/>
  <c r="J230" i="7" s="1"/>
  <c r="BG226" i="7"/>
  <c r="BG227" i="7" s="1"/>
  <c r="BG230" i="7" s="1"/>
  <c r="CJ226" i="7"/>
  <c r="CJ227" i="7" s="1"/>
  <c r="CJ230" i="7" s="1"/>
  <c r="CR226" i="7"/>
  <c r="CR227" i="7" s="1"/>
  <c r="CR230" i="7" s="1"/>
  <c r="AP226" i="7"/>
  <c r="AP227" i="7" s="1"/>
  <c r="AP230" i="7" s="1"/>
  <c r="CG226" i="7"/>
  <c r="CG227" i="7" s="1"/>
  <c r="CG230" i="7" s="1"/>
  <c r="AN226" i="7"/>
  <c r="AN227" i="7" s="1"/>
  <c r="AN230" i="7" s="1"/>
  <c r="H226" i="7"/>
  <c r="H227" i="7" s="1"/>
  <c r="H230" i="7" s="1"/>
  <c r="DP226" i="7"/>
  <c r="DP227" i="7" s="1"/>
  <c r="DP230" i="7" s="1"/>
  <c r="AZ226" i="7"/>
  <c r="AZ227" i="7" s="1"/>
  <c r="AZ230" i="7" s="1"/>
  <c r="CM226" i="7"/>
  <c r="CM227" i="7" s="1"/>
  <c r="CM230" i="7" s="1"/>
  <c r="L226" i="7"/>
  <c r="L227" i="7" s="1"/>
  <c r="L230" i="7" s="1"/>
  <c r="DD226" i="7"/>
  <c r="DD227" i="7" s="1"/>
  <c r="DD230" i="7" s="1"/>
  <c r="DE226" i="7"/>
  <c r="DE227" i="7" s="1"/>
  <c r="DE230" i="7" s="1"/>
  <c r="DR226" i="7"/>
  <c r="DR227" i="7" s="1"/>
  <c r="DR230" i="7" s="1"/>
  <c r="AH226" i="7"/>
  <c r="AH227" i="7" s="1"/>
  <c r="AH230" i="7" s="1"/>
  <c r="DJ226" i="7"/>
  <c r="DJ227" i="7" s="1"/>
  <c r="DJ230" i="7" s="1"/>
  <c r="DL226" i="7"/>
  <c r="DL227" i="7" s="1"/>
  <c r="DL230" i="7" s="1"/>
  <c r="AM226" i="7"/>
  <c r="AM227" i="7" s="1"/>
  <c r="AM230" i="7" s="1"/>
  <c r="CQ226" i="7"/>
  <c r="CQ227" i="7" s="1"/>
  <c r="CQ230" i="7" s="1"/>
  <c r="BR226" i="7"/>
  <c r="BR227" i="7" s="1"/>
  <c r="BR230" i="7" s="1"/>
  <c r="CN226" i="7"/>
  <c r="CN227" i="7" s="1"/>
  <c r="CN230" i="7" s="1"/>
  <c r="AK226" i="7"/>
  <c r="AK227" i="7" s="1"/>
  <c r="AK230" i="7" s="1"/>
  <c r="BK226" i="7"/>
  <c r="BK227" i="7" s="1"/>
  <c r="BK230" i="7" s="1"/>
  <c r="DS226" i="7"/>
  <c r="DS227" i="7" s="1"/>
  <c r="DS230" i="7" s="1"/>
  <c r="M226" i="7"/>
  <c r="M227" i="7" s="1"/>
  <c r="M230" i="7" s="1"/>
  <c r="BY226" i="7"/>
  <c r="BY227" i="7" s="1"/>
  <c r="BY230" i="7" s="1"/>
  <c r="F226" i="7"/>
  <c r="F227" i="7" s="1"/>
  <c r="F230" i="7" s="1"/>
  <c r="AY226" i="7"/>
  <c r="AY227" i="7" s="1"/>
  <c r="AY230" i="7" s="1"/>
  <c r="AR226" i="7"/>
  <c r="AR227" i="7" s="1"/>
  <c r="AR230" i="7" s="1"/>
  <c r="P226" i="7"/>
  <c r="P227" i="7" s="1"/>
  <c r="P230" i="7" s="1"/>
  <c r="G226" i="7"/>
  <c r="G227" i="7" s="1"/>
  <c r="G230" i="7" s="1"/>
  <c r="AU226" i="7"/>
  <c r="AU227" i="7" s="1"/>
  <c r="AU230" i="7" s="1"/>
  <c r="CD226" i="7"/>
  <c r="CD227" i="7" s="1"/>
  <c r="CD230" i="7" s="1"/>
  <c r="O226" i="7"/>
  <c r="O227" i="7" s="1"/>
  <c r="O230" i="7" s="1"/>
  <c r="BT226" i="7"/>
  <c r="BT227" i="7" s="1"/>
  <c r="BT230" i="7" s="1"/>
  <c r="AF226" i="7"/>
  <c r="AF227" i="7" s="1"/>
  <c r="AF230" i="7" s="1"/>
  <c r="DF226" i="7"/>
  <c r="DF227" i="7" s="1"/>
  <c r="DF230" i="7" s="1"/>
  <c r="N226" i="7"/>
  <c r="N227" i="7" s="1"/>
  <c r="N230" i="7" s="1"/>
  <c r="E226" i="7"/>
  <c r="E227" i="7" s="1"/>
  <c r="E230" i="7" s="1"/>
  <c r="CX226" i="7"/>
  <c r="CX227" i="7" s="1"/>
  <c r="CX230" i="7" s="1"/>
  <c r="CP226" i="7"/>
  <c r="CP227" i="7" s="1"/>
  <c r="CP230" i="7" s="1"/>
  <c r="CX228" i="7"/>
  <c r="AT228" i="7"/>
  <c r="CB228" i="7"/>
  <c r="R228" i="7"/>
  <c r="CO228" i="7"/>
  <c r="BO228" i="7"/>
  <c r="BW228" i="7"/>
  <c r="BU228" i="7"/>
  <c r="CF228" i="7"/>
  <c r="BL228" i="7"/>
  <c r="CI228" i="7"/>
  <c r="DM228" i="7"/>
  <c r="CS228" i="7"/>
  <c r="DC228" i="7"/>
  <c r="AL228" i="7"/>
  <c r="BU226" i="7"/>
  <c r="BU227" i="7" s="1"/>
  <c r="BU230" i="7" s="1"/>
  <c r="DM226" i="7"/>
  <c r="DM227" i="7" s="1"/>
  <c r="DM230" i="7" s="1"/>
  <c r="DO226" i="7"/>
  <c r="DO227" i="7" s="1"/>
  <c r="DO230" i="7" s="1"/>
  <c r="AO228" i="7"/>
  <c r="DA228" i="7"/>
  <c r="CM228" i="7"/>
  <c r="M228" i="7"/>
  <c r="BB228" i="7"/>
  <c r="DE228" i="7"/>
  <c r="Z228" i="7"/>
  <c r="AV228" i="7"/>
  <c r="AF228" i="7"/>
  <c r="CR228" i="7"/>
  <c r="DH228" i="7"/>
  <c r="BD228" i="7"/>
  <c r="L228" i="7"/>
  <c r="DS228" i="7"/>
  <c r="DF228" i="7"/>
  <c r="BI226" i="7"/>
  <c r="BI227" i="7" s="1"/>
  <c r="BI230" i="7" s="1"/>
  <c r="CY226" i="7"/>
  <c r="CY227" i="7" s="1"/>
  <c r="CY230" i="7" s="1"/>
  <c r="DK226" i="7"/>
  <c r="DK227" i="7" s="1"/>
  <c r="DK230" i="7" s="1"/>
  <c r="CP228" i="7"/>
  <c r="AQ228" i="7"/>
  <c r="CQ228" i="7"/>
  <c r="AH228" i="7"/>
  <c r="CD228" i="7"/>
  <c r="N228" i="7"/>
  <c r="DR228" i="7"/>
  <c r="AA228" i="7"/>
  <c r="S228" i="7"/>
  <c r="AD228" i="7"/>
  <c r="BM228" i="7"/>
  <c r="BE228" i="7"/>
  <c r="P228" i="7"/>
  <c r="CN228" i="7"/>
  <c r="AJ228" i="7"/>
  <c r="AJ226" i="7"/>
  <c r="AJ227" i="7" s="1"/>
  <c r="AJ230" i="7" s="1"/>
  <c r="DT226" i="7"/>
  <c r="DT227" i="7" s="1"/>
  <c r="DT230" i="7" s="1"/>
  <c r="Q226" i="7"/>
  <c r="Q227" i="7" s="1"/>
  <c r="Q230" i="7" s="1"/>
  <c r="AX228" i="7"/>
  <c r="DD228" i="7"/>
  <c r="X228" i="7"/>
  <c r="DO228" i="7"/>
  <c r="BY228" i="7"/>
  <c r="J228" i="7"/>
  <c r="DQ228" i="7"/>
  <c r="G228" i="7"/>
  <c r="E228" i="7"/>
  <c r="W228" i="7"/>
  <c r="DL228" i="7"/>
  <c r="AB228" i="7"/>
  <c r="BR228" i="7"/>
  <c r="AM228" i="7"/>
  <c r="AO226" i="7"/>
  <c r="AO227" i="7" s="1"/>
  <c r="AO230" i="7" s="1"/>
  <c r="BJ228" i="7"/>
  <c r="DB228" i="7"/>
  <c r="BS228" i="7"/>
  <c r="AS228" i="7"/>
  <c r="K228" i="7"/>
  <c r="CY228" i="7"/>
  <c r="CK228" i="7"/>
  <c r="CW228" i="7"/>
  <c r="AE228" i="7"/>
  <c r="I228" i="7"/>
  <c r="F228" i="7"/>
  <c r="AU228" i="7"/>
  <c r="Q228" i="7"/>
  <c r="H228" i="7"/>
  <c r="AW228" i="7"/>
  <c r="BB226" i="7"/>
  <c r="BB227" i="7" s="1"/>
  <c r="BB230" i="7" s="1"/>
  <c r="DG228" i="7"/>
  <c r="BN228" i="7"/>
  <c r="O228" i="7"/>
  <c r="BZ228" i="7"/>
  <c r="AR228" i="7"/>
  <c r="CL228" i="7"/>
  <c r="CT228" i="7"/>
  <c r="U228" i="7"/>
  <c r="CZ228" i="7"/>
  <c r="DJ228" i="7"/>
  <c r="BA228" i="7"/>
  <c r="CU228" i="7"/>
  <c r="AK228" i="7"/>
  <c r="AY228" i="7"/>
  <c r="CV228" i="7"/>
  <c r="DU226" i="7"/>
  <c r="DU227" i="7" s="1"/>
  <c r="DU230" i="7" s="1"/>
  <c r="BQ228" i="7"/>
  <c r="AG228" i="7"/>
  <c r="DN228" i="7"/>
  <c r="DI228" i="7"/>
  <c r="DI226" i="7"/>
  <c r="DI227" i="7" s="1"/>
  <c r="DI230" i="7" s="1"/>
  <c r="BI228" i="7"/>
  <c r="CH228" i="7"/>
  <c r="CG228" i="7"/>
  <c r="CC228" i="7"/>
  <c r="BE226" i="7"/>
  <c r="BE227" i="7" s="1"/>
  <c r="BE230" i="7" s="1"/>
  <c r="AI228" i="7"/>
  <c r="BC228" i="7"/>
  <c r="BV228" i="7"/>
  <c r="CA228" i="7"/>
  <c r="BH228" i="7"/>
  <c r="V228" i="7"/>
  <c r="CA226" i="7"/>
  <c r="CA227" i="7" s="1"/>
  <c r="CA230" i="7" s="1"/>
  <c r="CJ228" i="7"/>
  <c r="AZ228" i="7"/>
  <c r="BF228" i="7"/>
  <c r="DT228" i="7"/>
  <c r="Y228" i="7"/>
  <c r="AP228" i="7"/>
  <c r="BX228" i="7"/>
  <c r="AC228" i="7"/>
  <c r="CE228" i="7"/>
  <c r="DU228" i="7"/>
  <c r="BK228" i="7"/>
  <c r="BG228" i="7"/>
  <c r="T228" i="7"/>
  <c r="D189" i="7"/>
  <c r="BP228" i="7"/>
  <c r="DK228" i="7"/>
  <c r="DP228" i="7"/>
  <c r="D188" i="7"/>
  <c r="Q109" i="7"/>
  <c r="F109" i="7"/>
  <c r="AI109" i="7"/>
  <c r="BO109" i="7"/>
  <c r="CF109" i="7"/>
  <c r="CU109" i="7"/>
  <c r="BN109" i="7"/>
  <c r="V109" i="7"/>
  <c r="AO109" i="7"/>
  <c r="L109" i="7"/>
  <c r="AK109" i="7"/>
  <c r="Y109" i="7"/>
  <c r="AN109" i="7"/>
  <c r="BX109" i="7"/>
  <c r="T109" i="7"/>
  <c r="DM255" i="7"/>
  <c r="CY255" i="7"/>
  <c r="DT255" i="7"/>
  <c r="CN255" i="7"/>
  <c r="CC255" i="7"/>
  <c r="CR255" i="7"/>
  <c r="CW255" i="7"/>
  <c r="AW255" i="7"/>
  <c r="BC255" i="7"/>
  <c r="BE255" i="7"/>
  <c r="BG255" i="7"/>
  <c r="X255" i="7"/>
  <c r="AM255" i="7"/>
  <c r="AJ255" i="7"/>
  <c r="G255" i="7"/>
  <c r="CH109" i="7"/>
  <c r="P109" i="7"/>
  <c r="AR255" i="7"/>
  <c r="C68" i="7"/>
  <c r="DR109" i="7"/>
  <c r="W109" i="7"/>
  <c r="O109" i="7"/>
  <c r="AW109" i="7"/>
  <c r="H109" i="7"/>
  <c r="CY109" i="7"/>
  <c r="CT109" i="7"/>
  <c r="AL109" i="7"/>
  <c r="BF109" i="7"/>
  <c r="AR109" i="7"/>
  <c r="AZ109" i="7"/>
  <c r="AG109" i="7"/>
  <c r="DL109" i="7"/>
  <c r="AV109" i="7"/>
  <c r="AQ109" i="7"/>
  <c r="CV255" i="7"/>
  <c r="DR255" i="7"/>
  <c r="DN255" i="7"/>
  <c r="CJ255" i="7"/>
  <c r="CI255" i="7"/>
  <c r="CL255" i="7"/>
  <c r="BV255" i="7"/>
  <c r="BT255" i="7"/>
  <c r="CD255" i="7"/>
  <c r="AY255" i="7"/>
  <c r="AT255" i="7"/>
  <c r="U255" i="7"/>
  <c r="Z255" i="7"/>
  <c r="AB255" i="7"/>
  <c r="P255" i="7"/>
  <c r="DS109" i="7"/>
  <c r="DE109" i="7"/>
  <c r="BZ109" i="7"/>
  <c r="DS255" i="7"/>
  <c r="CA255" i="7"/>
  <c r="CG255" i="7"/>
  <c r="BL255" i="7"/>
  <c r="Y255" i="7"/>
  <c r="K109" i="7"/>
  <c r="DP109" i="7"/>
  <c r="BE109" i="7"/>
  <c r="CD109" i="7"/>
  <c r="CV109" i="7"/>
  <c r="X109" i="7"/>
  <c r="BW109" i="7"/>
  <c r="CW109" i="7"/>
  <c r="BR109" i="7"/>
  <c r="CB109" i="7"/>
  <c r="CZ109" i="7"/>
  <c r="DT109" i="7"/>
  <c r="DF109" i="7"/>
  <c r="J109" i="7"/>
  <c r="DN109" i="7"/>
  <c r="DF255" i="7"/>
  <c r="DP255" i="7"/>
  <c r="DL255" i="7"/>
  <c r="DA255" i="7"/>
  <c r="BW255" i="7"/>
  <c r="CB255" i="7"/>
  <c r="BQ255" i="7"/>
  <c r="BF255" i="7"/>
  <c r="BS255" i="7"/>
  <c r="AQ255" i="7"/>
  <c r="AU255" i="7"/>
  <c r="M255" i="7"/>
  <c r="AD255" i="7"/>
  <c r="AG255" i="7"/>
  <c r="N255" i="7"/>
  <c r="DO109" i="7"/>
  <c r="BI109" i="7"/>
  <c r="M109" i="7"/>
  <c r="DI255" i="7"/>
  <c r="K255" i="7"/>
  <c r="E13" i="15"/>
  <c r="E16" i="15" s="1"/>
  <c r="D68" i="7"/>
  <c r="D249" i="7"/>
  <c r="E250" i="7"/>
  <c r="CQ109" i="7"/>
  <c r="AM109" i="7"/>
  <c r="AA109" i="7"/>
  <c r="BK109" i="7"/>
  <c r="AU109" i="7"/>
  <c r="CK109" i="7"/>
  <c r="DU109" i="7"/>
  <c r="AE109" i="7"/>
  <c r="BC109" i="7"/>
  <c r="DQ109" i="7"/>
  <c r="G109" i="7"/>
  <c r="CL109" i="7"/>
  <c r="I109" i="7"/>
  <c r="CP109" i="7"/>
  <c r="AP109" i="7"/>
  <c r="DE255" i="7"/>
  <c r="DD255" i="7"/>
  <c r="DH255" i="7"/>
  <c r="CX255" i="7"/>
  <c r="BX255" i="7"/>
  <c r="BY255" i="7"/>
  <c r="BN255" i="7"/>
  <c r="BO255" i="7"/>
  <c r="BD255" i="7"/>
  <c r="AO255" i="7"/>
  <c r="AZ255" i="7"/>
  <c r="J255" i="7"/>
  <c r="AI255" i="7"/>
  <c r="AC255" i="7"/>
  <c r="L255" i="7"/>
  <c r="BY109" i="7"/>
  <c r="AT109" i="7"/>
  <c r="DA109" i="7"/>
  <c r="DJ109" i="7"/>
  <c r="CM109" i="7"/>
  <c r="AF109" i="7"/>
  <c r="BA109" i="7"/>
  <c r="CO109" i="7"/>
  <c r="R109" i="7"/>
  <c r="CA109" i="7"/>
  <c r="BS109" i="7"/>
  <c r="BV109" i="7"/>
  <c r="CJ109" i="7"/>
  <c r="CC109" i="7"/>
  <c r="BD109" i="7"/>
  <c r="U109" i="7"/>
  <c r="BC173" i="7"/>
  <c r="BC174" i="7" s="1"/>
  <c r="AZ173" i="7"/>
  <c r="AZ174" i="7" s="1"/>
  <c r="CE173" i="7"/>
  <c r="CE174" i="7" s="1"/>
  <c r="BU173" i="7"/>
  <c r="BU174" i="7" s="1"/>
  <c r="N173" i="7"/>
  <c r="N174" i="7" s="1"/>
  <c r="CN173" i="7"/>
  <c r="CN174" i="7" s="1"/>
  <c r="BP173" i="7"/>
  <c r="BP174" i="7" s="1"/>
  <c r="AH173" i="7"/>
  <c r="AH174" i="7" s="1"/>
  <c r="DJ173" i="7"/>
  <c r="DJ174" i="7" s="1"/>
  <c r="DN173" i="7"/>
  <c r="DN174" i="7" s="1"/>
  <c r="CX173" i="7"/>
  <c r="CX174" i="7" s="1"/>
  <c r="AN173" i="7"/>
  <c r="AN174" i="7" s="1"/>
  <c r="H173" i="7"/>
  <c r="H174" i="7" s="1"/>
  <c r="CZ173" i="7"/>
  <c r="CZ174" i="7" s="1"/>
  <c r="DA173" i="7"/>
  <c r="DA174" i="7" s="1"/>
  <c r="K173" i="7"/>
  <c r="K174" i="7" s="1"/>
  <c r="CJ173" i="7"/>
  <c r="CJ174" i="7" s="1"/>
  <c r="BL173" i="7"/>
  <c r="BL174" i="7" s="1"/>
  <c r="V173" i="7"/>
  <c r="V174" i="7" s="1"/>
  <c r="U173" i="7"/>
  <c r="U174" i="7" s="1"/>
  <c r="AR173" i="7"/>
  <c r="AR174" i="7" s="1"/>
  <c r="DS173" i="7"/>
  <c r="DS174" i="7" s="1"/>
  <c r="BI173" i="7"/>
  <c r="BI174" i="7" s="1"/>
  <c r="O173" i="7"/>
  <c r="O174" i="7" s="1"/>
  <c r="BA173" i="7"/>
  <c r="BA174" i="7" s="1"/>
  <c r="DM173" i="7"/>
  <c r="DM174" i="7" s="1"/>
  <c r="BS173" i="7"/>
  <c r="BS174" i="7" s="1"/>
  <c r="DK173" i="7"/>
  <c r="DK174" i="7" s="1"/>
  <c r="DF173" i="7"/>
  <c r="DF174" i="7" s="1"/>
  <c r="BD173" i="7"/>
  <c r="BD174" i="7" s="1"/>
  <c r="S173" i="7"/>
  <c r="S174" i="7" s="1"/>
  <c r="AI173" i="7"/>
  <c r="AI174" i="7" s="1"/>
  <c r="AG173" i="7"/>
  <c r="AG174" i="7" s="1"/>
  <c r="BX173" i="7"/>
  <c r="BX174" i="7" s="1"/>
  <c r="BR173" i="7"/>
  <c r="BR174" i="7" s="1"/>
  <c r="BB173" i="7"/>
  <c r="BB174" i="7" s="1"/>
  <c r="CY173" i="7"/>
  <c r="CY174" i="7" s="1"/>
  <c r="AT173" i="7"/>
  <c r="AT174" i="7" s="1"/>
  <c r="AK173" i="7"/>
  <c r="AK174" i="7" s="1"/>
  <c r="CI173" i="7"/>
  <c r="CI174" i="7" s="1"/>
  <c r="CK173" i="7"/>
  <c r="CK174" i="7" s="1"/>
  <c r="CV173" i="7"/>
  <c r="CV174" i="7" s="1"/>
  <c r="CU173" i="7"/>
  <c r="CU174" i="7" s="1"/>
  <c r="BG173" i="7"/>
  <c r="BG174" i="7" s="1"/>
  <c r="BE173" i="7"/>
  <c r="BE174" i="7" s="1"/>
  <c r="DE173" i="7"/>
  <c r="DE174" i="7" s="1"/>
  <c r="CD173" i="7"/>
  <c r="CD174" i="7" s="1"/>
  <c r="AF173" i="7"/>
  <c r="AF174" i="7" s="1"/>
  <c r="I173" i="7"/>
  <c r="I174" i="7" s="1"/>
  <c r="CA173" i="7"/>
  <c r="CA174" i="7" s="1"/>
  <c r="AE173" i="7"/>
  <c r="AE174" i="7" s="1"/>
  <c r="CB173" i="7"/>
  <c r="CB174" i="7" s="1"/>
  <c r="CI175" i="7"/>
  <c r="AE175" i="7"/>
  <c r="CH175" i="7"/>
  <c r="AP175" i="7"/>
  <c r="BB175" i="7"/>
  <c r="G175" i="7"/>
  <c r="AB175" i="7"/>
  <c r="S175" i="7"/>
  <c r="BY175" i="7"/>
  <c r="BU175" i="7"/>
  <c r="AW175" i="7"/>
  <c r="DF175" i="7"/>
  <c r="DD175" i="7"/>
  <c r="BX175" i="7"/>
  <c r="BV175" i="7"/>
  <c r="DB175" i="7"/>
  <c r="CT173" i="7"/>
  <c r="CT174" i="7" s="1"/>
  <c r="CR173" i="7"/>
  <c r="CR174" i="7" s="1"/>
  <c r="AQ173" i="7"/>
  <c r="AQ174" i="7" s="1"/>
  <c r="BZ173" i="7"/>
  <c r="BZ174" i="7" s="1"/>
  <c r="CS173" i="7"/>
  <c r="CS174" i="7" s="1"/>
  <c r="DC173" i="7"/>
  <c r="DC174" i="7" s="1"/>
  <c r="DL173" i="7"/>
  <c r="DL174" i="7" s="1"/>
  <c r="AU173" i="7"/>
  <c r="AU174" i="7" s="1"/>
  <c r="CG173" i="7"/>
  <c r="CG174" i="7" s="1"/>
  <c r="BW173" i="7"/>
  <c r="BW174" i="7" s="1"/>
  <c r="DD173" i="7"/>
  <c r="DD174" i="7" s="1"/>
  <c r="AV173" i="7"/>
  <c r="AV174" i="7" s="1"/>
  <c r="DT173" i="7"/>
  <c r="DT174" i="7" s="1"/>
  <c r="AD173" i="7"/>
  <c r="AD174" i="7" s="1"/>
  <c r="DI173" i="7"/>
  <c r="DI174" i="7" s="1"/>
  <c r="DQ173" i="7"/>
  <c r="DQ174" i="7" s="1"/>
  <c r="L173" i="7"/>
  <c r="L174" i="7" s="1"/>
  <c r="AB173" i="7"/>
  <c r="AB174" i="7" s="1"/>
  <c r="AL175" i="7"/>
  <c r="CD175" i="7"/>
  <c r="AJ175" i="7"/>
  <c r="CW173" i="7"/>
  <c r="CW174" i="7" s="1"/>
  <c r="BM173" i="7"/>
  <c r="BM174" i="7" s="1"/>
  <c r="AP173" i="7"/>
  <c r="AP174" i="7" s="1"/>
  <c r="DB173" i="7"/>
  <c r="DB174" i="7" s="1"/>
  <c r="AJ173" i="7"/>
  <c r="AJ174" i="7" s="1"/>
  <c r="BV173" i="7"/>
  <c r="BV174" i="7" s="1"/>
  <c r="CC173" i="7"/>
  <c r="CC174" i="7" s="1"/>
  <c r="P173" i="7"/>
  <c r="P174" i="7" s="1"/>
  <c r="AL173" i="7"/>
  <c r="AL174" i="7" s="1"/>
  <c r="G173" i="7"/>
  <c r="G174" i="7" s="1"/>
  <c r="BN173" i="7"/>
  <c r="BN174" i="7" s="1"/>
  <c r="BF173" i="7"/>
  <c r="BF174" i="7" s="1"/>
  <c r="DG173" i="7"/>
  <c r="DG174" i="7" s="1"/>
  <c r="AO173" i="7"/>
  <c r="AO174" i="7" s="1"/>
  <c r="DH173" i="7"/>
  <c r="DH174" i="7" s="1"/>
  <c r="BT173" i="7"/>
  <c r="BT174" i="7" s="1"/>
  <c r="CM173" i="7"/>
  <c r="CM174" i="7" s="1"/>
  <c r="E173" i="7"/>
  <c r="E174" i="7" s="1"/>
  <c r="AM173" i="7"/>
  <c r="AM174" i="7" s="1"/>
  <c r="BH173" i="7"/>
  <c r="BH174" i="7" s="1"/>
  <c r="BJ173" i="7"/>
  <c r="BJ174" i="7" s="1"/>
  <c r="T173" i="7"/>
  <c r="T174" i="7" s="1"/>
  <c r="BK173" i="7"/>
  <c r="BK174" i="7" s="1"/>
  <c r="K175" i="7"/>
  <c r="DU175" i="7"/>
  <c r="BD175" i="7"/>
  <c r="DJ175" i="7"/>
  <c r="AK175" i="7"/>
  <c r="P175" i="7"/>
  <c r="BQ175" i="7"/>
  <c r="CP175" i="7"/>
  <c r="AT175" i="7"/>
  <c r="CU175" i="7"/>
  <c r="BQ173" i="7"/>
  <c r="BQ174" i="7" s="1"/>
  <c r="CH173" i="7"/>
  <c r="CH174" i="7" s="1"/>
  <c r="BO173" i="7"/>
  <c r="BO174" i="7" s="1"/>
  <c r="R173" i="7"/>
  <c r="R174" i="7" s="1"/>
  <c r="Y173" i="7"/>
  <c r="Y174" i="7" s="1"/>
  <c r="CQ173" i="7"/>
  <c r="CQ174" i="7" s="1"/>
  <c r="DU173" i="7"/>
  <c r="DU174" i="7" s="1"/>
  <c r="CP173" i="7"/>
  <c r="CP174" i="7" s="1"/>
  <c r="DO173" i="7"/>
  <c r="DO174" i="7" s="1"/>
  <c r="AX173" i="7"/>
  <c r="AX174" i="7" s="1"/>
  <c r="X173" i="7"/>
  <c r="X174" i="7" s="1"/>
  <c r="DR173" i="7"/>
  <c r="DR174" i="7" s="1"/>
  <c r="CR175" i="7"/>
  <c r="DP175" i="7"/>
  <c r="CO175" i="7"/>
  <c r="BG175" i="7"/>
  <c r="AD175" i="7"/>
  <c r="AO175" i="7"/>
  <c r="BR175" i="7"/>
  <c r="DN175" i="7"/>
  <c r="E175" i="7"/>
  <c r="CN175" i="7"/>
  <c r="O175" i="7"/>
  <c r="Z175" i="7"/>
  <c r="CF173" i="7"/>
  <c r="CF174" i="7" s="1"/>
  <c r="CB175" i="7"/>
  <c r="AU175" i="7"/>
  <c r="BZ175" i="7"/>
  <c r="BO175" i="7"/>
  <c r="AH175" i="7"/>
  <c r="DL175" i="7"/>
  <c r="BF175" i="7"/>
  <c r="CQ175" i="7"/>
  <c r="AC175" i="7"/>
  <c r="J175" i="7"/>
  <c r="N175" i="7"/>
  <c r="AZ175" i="7"/>
  <c r="AC173" i="7"/>
  <c r="AC174" i="7" s="1"/>
  <c r="Z173" i="7"/>
  <c r="Z174" i="7" s="1"/>
  <c r="Q173" i="7"/>
  <c r="Q174" i="7" s="1"/>
  <c r="CO173" i="7"/>
  <c r="CO174" i="7" s="1"/>
  <c r="BY173" i="7"/>
  <c r="BY174" i="7" s="1"/>
  <c r="BC175" i="7"/>
  <c r="AN175" i="7"/>
  <c r="DC175" i="7"/>
  <c r="BE175" i="7"/>
  <c r="DA175" i="7"/>
  <c r="BW175" i="7"/>
  <c r="AY175" i="7"/>
  <c r="BN175" i="7"/>
  <c r="H175" i="7"/>
  <c r="DO175" i="7"/>
  <c r="CF175" i="7"/>
  <c r="L175" i="7"/>
  <c r="AI175" i="7"/>
  <c r="BJ175" i="7"/>
  <c r="DG175" i="7"/>
  <c r="DS175" i="7"/>
  <c r="CK175" i="7"/>
  <c r="AA175" i="7"/>
  <c r="BP175" i="7"/>
  <c r="CM175" i="7"/>
  <c r="U175" i="7"/>
  <c r="BH175" i="7"/>
  <c r="R175" i="7"/>
  <c r="CC175" i="7"/>
  <c r="CL173" i="7"/>
  <c r="CL174" i="7" s="1"/>
  <c r="AA173" i="7"/>
  <c r="AA174" i="7" s="1"/>
  <c r="M173" i="7"/>
  <c r="M174" i="7" s="1"/>
  <c r="W173" i="7"/>
  <c r="W174" i="7" s="1"/>
  <c r="V175" i="7"/>
  <c r="CT175" i="7"/>
  <c r="BM175" i="7"/>
  <c r="AR175" i="7"/>
  <c r="CL175" i="7"/>
  <c r="BS175" i="7"/>
  <c r="AM175" i="7"/>
  <c r="CG175" i="7"/>
  <c r="Y175" i="7"/>
  <c r="AG175" i="7"/>
  <c r="AF175" i="7"/>
  <c r="F173" i="7"/>
  <c r="F174" i="7" s="1"/>
  <c r="DP173" i="7"/>
  <c r="DP174" i="7" s="1"/>
  <c r="J173" i="7"/>
  <c r="J174" i="7" s="1"/>
  <c r="BL175" i="7"/>
  <c r="AV175" i="7"/>
  <c r="CX175" i="7"/>
  <c r="DE175" i="7"/>
  <c r="CW175" i="7"/>
  <c r="AX175" i="7"/>
  <c r="BT175" i="7"/>
  <c r="BA175" i="7"/>
  <c r="DH175" i="7"/>
  <c r="DR175" i="7"/>
  <c r="CZ175" i="7"/>
  <c r="F175" i="7"/>
  <c r="DK175" i="7"/>
  <c r="Q175" i="7"/>
  <c r="CA175" i="7"/>
  <c r="AS175" i="7"/>
  <c r="M175" i="7"/>
  <c r="AY173" i="7"/>
  <c r="AY174" i="7" s="1"/>
  <c r="T175" i="7"/>
  <c r="CY175" i="7"/>
  <c r="AQ175" i="7"/>
  <c r="AS173" i="7"/>
  <c r="AS174" i="7" s="1"/>
  <c r="I175" i="7"/>
  <c r="CE175" i="7"/>
  <c r="CS175" i="7"/>
  <c r="CV175" i="7"/>
  <c r="DT175" i="7"/>
  <c r="BI175" i="7"/>
  <c r="X175" i="7"/>
  <c r="W175" i="7"/>
  <c r="DI175" i="7"/>
  <c r="DQ175" i="7"/>
  <c r="AW173" i="7"/>
  <c r="AW174" i="7" s="1"/>
  <c r="AW177" i="7" s="1"/>
  <c r="AW161" i="7" s="1"/>
  <c r="CJ175" i="7"/>
  <c r="BK175" i="7"/>
  <c r="D137" i="7"/>
  <c r="D136" i="7"/>
  <c r="DM175" i="7"/>
  <c r="DB255" i="7"/>
  <c r="CT255" i="7"/>
  <c r="DU255" i="7"/>
  <c r="CH255" i="7"/>
  <c r="BR255" i="7"/>
  <c r="CF255" i="7"/>
  <c r="BA255" i="7"/>
  <c r="BK255" i="7"/>
  <c r="AS255" i="7"/>
  <c r="AX255" i="7"/>
  <c r="AP255" i="7"/>
  <c r="V255" i="7"/>
  <c r="AN255" i="7"/>
  <c r="R255" i="7"/>
  <c r="Q255" i="7"/>
  <c r="Z109" i="7"/>
  <c r="BU109" i="7"/>
  <c r="CX109" i="7"/>
  <c r="DJ255" i="7"/>
  <c r="CK255" i="7"/>
  <c r="T255" i="7"/>
  <c r="AD109" i="7"/>
  <c r="CR109" i="7"/>
  <c r="E109" i="7"/>
  <c r="CI109" i="7"/>
  <c r="AJ109" i="7"/>
  <c r="DC109" i="7"/>
  <c r="S109" i="7"/>
  <c r="BB109" i="7"/>
  <c r="AY109" i="7"/>
  <c r="AB109" i="7"/>
  <c r="AX109" i="7"/>
  <c r="BJ109" i="7"/>
  <c r="BQ109" i="7"/>
  <c r="N109" i="7"/>
  <c r="BT109" i="7"/>
  <c r="DC255" i="7"/>
  <c r="DK255" i="7"/>
  <c r="DO255" i="7"/>
  <c r="BZ255" i="7"/>
  <c r="DG255" i="7"/>
  <c r="CU255" i="7"/>
  <c r="BP255" i="7"/>
  <c r="BU255" i="7"/>
  <c r="AA255" i="7"/>
  <c r="AE255" i="7"/>
  <c r="H255" i="7"/>
  <c r="AH255" i="7"/>
  <c r="O255" i="7"/>
  <c r="F255" i="7"/>
  <c r="S255" i="7"/>
  <c r="AC109" i="7"/>
  <c r="CS109" i="7"/>
  <c r="BL109" i="7"/>
  <c r="CM255" i="7"/>
  <c r="BJ255" i="7"/>
  <c r="AV255" i="7"/>
  <c r="AK255" i="7"/>
  <c r="BM109" i="7"/>
  <c r="BG109" i="7"/>
  <c r="DD109" i="7"/>
  <c r="DG109" i="7"/>
  <c r="CE109" i="7"/>
  <c r="DK109" i="7"/>
  <c r="CN109" i="7"/>
  <c r="DH109" i="7"/>
  <c r="AH109" i="7"/>
  <c r="DB109" i="7"/>
  <c r="CG109" i="7"/>
  <c r="BH109" i="7"/>
  <c r="AS109" i="7"/>
  <c r="BP109" i="7"/>
  <c r="DM109" i="7"/>
  <c r="DQ255" i="7"/>
  <c r="CZ255" i="7"/>
  <c r="CO255" i="7"/>
  <c r="CQ255" i="7"/>
  <c r="CE255" i="7"/>
  <c r="CP255" i="7"/>
  <c r="CS255" i="7"/>
  <c r="BM255" i="7"/>
  <c r="BB255" i="7"/>
  <c r="BH255" i="7"/>
  <c r="BI255" i="7"/>
  <c r="AF255" i="7"/>
  <c r="W255" i="7"/>
  <c r="AL255" i="7"/>
  <c r="I255" i="7"/>
  <c r="E259" i="7"/>
  <c r="E60" i="11" s="1"/>
  <c r="E255" i="7"/>
  <c r="BY177" i="7" l="1"/>
  <c r="BY161" i="7" s="1"/>
  <c r="F177" i="7"/>
  <c r="F161" i="7" s="1"/>
  <c r="F271" i="7" s="1"/>
  <c r="CO177" i="7"/>
  <c r="CO161" i="7" s="1"/>
  <c r="CO271" i="7" s="1"/>
  <c r="DD177" i="7"/>
  <c r="DD161" i="7" s="1"/>
  <c r="DD271" i="7" s="1"/>
  <c r="AA177" i="7"/>
  <c r="AA161" i="7" s="1"/>
  <c r="AA271" i="7" s="1"/>
  <c r="BV177" i="7"/>
  <c r="BV161" i="7" s="1"/>
  <c r="BV271" i="7" s="1"/>
  <c r="AS177" i="7"/>
  <c r="AS161" i="7" s="1"/>
  <c r="AS271" i="7" s="1"/>
  <c r="BB177" i="7"/>
  <c r="BB161" i="7" s="1"/>
  <c r="BB271" i="7" s="1"/>
  <c r="G177" i="7"/>
  <c r="G161" i="7" s="1"/>
  <c r="G271" i="7" s="1"/>
  <c r="AY177" i="7"/>
  <c r="AY161" i="7" s="1"/>
  <c r="AY271" i="7" s="1"/>
  <c r="CI177" i="7"/>
  <c r="CI161" i="7" s="1"/>
  <c r="CI271" i="7" s="1"/>
  <c r="W177" i="7"/>
  <c r="W161" i="7" s="1"/>
  <c r="W271" i="7" s="1"/>
  <c r="AC177" i="7"/>
  <c r="AC161" i="7" s="1"/>
  <c r="AC271" i="7" s="1"/>
  <c r="CQ177" i="7"/>
  <c r="CQ161" i="7" s="1"/>
  <c r="CQ271" i="7" s="1"/>
  <c r="BK177" i="7"/>
  <c r="BK161" i="7" s="1"/>
  <c r="BK271" i="7" s="1"/>
  <c r="BZ177" i="7"/>
  <c r="BZ161" i="7" s="1"/>
  <c r="BZ271" i="7" s="1"/>
  <c r="AF177" i="7"/>
  <c r="AF161" i="7" s="1"/>
  <c r="AF271" i="7" s="1"/>
  <c r="AI177" i="7"/>
  <c r="AI161" i="7" s="1"/>
  <c r="AI271" i="7" s="1"/>
  <c r="O177" i="7"/>
  <c r="O161" i="7" s="1"/>
  <c r="O271" i="7" s="1"/>
  <c r="K177" i="7"/>
  <c r="K161" i="7" s="1"/>
  <c r="K271" i="7" s="1"/>
  <c r="AJ177" i="7"/>
  <c r="AB177" i="7"/>
  <c r="DH177" i="7"/>
  <c r="DH161" i="7" s="1"/>
  <c r="DH271" i="7" s="1"/>
  <c r="CC177" i="7"/>
  <c r="CC161" i="7" s="1"/>
  <c r="CC271" i="7" s="1"/>
  <c r="BO177" i="7"/>
  <c r="BO161" i="7" s="1"/>
  <c r="BO271" i="7" s="1"/>
  <c r="DB177" i="7"/>
  <c r="CH177" i="7"/>
  <c r="BQ177" i="7"/>
  <c r="AE177" i="7"/>
  <c r="AE161" i="7" s="1"/>
  <c r="AE271" i="7" s="1"/>
  <c r="AL177" i="7"/>
  <c r="AL161" i="7" s="1"/>
  <c r="AL271" i="7" s="1"/>
  <c r="M177" i="7"/>
  <c r="Y177" i="7"/>
  <c r="T177" i="7"/>
  <c r="AO177" i="7"/>
  <c r="AQ177" i="7"/>
  <c r="CD177" i="7"/>
  <c r="AK177" i="7"/>
  <c r="S177" i="7"/>
  <c r="BI177" i="7"/>
  <c r="DA177" i="7"/>
  <c r="BP177" i="7"/>
  <c r="AV177" i="7"/>
  <c r="J177" i="7"/>
  <c r="DR177" i="7"/>
  <c r="R177" i="7"/>
  <c r="BJ177" i="7"/>
  <c r="DG177" i="7"/>
  <c r="BW177" i="7"/>
  <c r="CR177" i="7"/>
  <c r="DE177" i="7"/>
  <c r="AT177" i="7"/>
  <c r="BD177" i="7"/>
  <c r="DS177" i="7"/>
  <c r="CZ177" i="7"/>
  <c r="CN177" i="7"/>
  <c r="DP177" i="7"/>
  <c r="CL177" i="7"/>
  <c r="X177" i="7"/>
  <c r="BH177" i="7"/>
  <c r="BF177" i="7"/>
  <c r="L177" i="7"/>
  <c r="CG177" i="7"/>
  <c r="CT177" i="7"/>
  <c r="BE177" i="7"/>
  <c r="CY177" i="7"/>
  <c r="DF177" i="7"/>
  <c r="AR177" i="7"/>
  <c r="H177" i="7"/>
  <c r="N177" i="7"/>
  <c r="AW271" i="7"/>
  <c r="AH177" i="7"/>
  <c r="AX177" i="7"/>
  <c r="AM177" i="7"/>
  <c r="BN177" i="7"/>
  <c r="AP177" i="7"/>
  <c r="DQ177" i="7"/>
  <c r="AU177" i="7"/>
  <c r="CB177" i="7"/>
  <c r="BG177" i="7"/>
  <c r="DK177" i="7"/>
  <c r="U177" i="7"/>
  <c r="AN177" i="7"/>
  <c r="BU177" i="7"/>
  <c r="AW267" i="7"/>
  <c r="G210" i="7"/>
  <c r="BW210" i="7"/>
  <c r="AZ210" i="7"/>
  <c r="BT210" i="7"/>
  <c r="AR210" i="7"/>
  <c r="AD210" i="7"/>
  <c r="CY210" i="7"/>
  <c r="AF210" i="7"/>
  <c r="AW210" i="7"/>
  <c r="DD210" i="7"/>
  <c r="BR210" i="7"/>
  <c r="CM210" i="7"/>
  <c r="BA210" i="7"/>
  <c r="DR210" i="7"/>
  <c r="J210" i="7"/>
  <c r="BV210" i="7"/>
  <c r="BQ210" i="7"/>
  <c r="AY210" i="7"/>
  <c r="BO210" i="7"/>
  <c r="BN210" i="7"/>
  <c r="BF210" i="7"/>
  <c r="CQ210" i="7"/>
  <c r="CW210" i="7"/>
  <c r="AQ210" i="7"/>
  <c r="CZ210" i="7"/>
  <c r="BM210" i="7"/>
  <c r="DE210" i="7"/>
  <c r="AN210" i="7"/>
  <c r="T210" i="7"/>
  <c r="AM210" i="7"/>
  <c r="AX210" i="7"/>
  <c r="DF210" i="7"/>
  <c r="CS210" i="7"/>
  <c r="AP210" i="7"/>
  <c r="CA210" i="7"/>
  <c r="V210" i="7"/>
  <c r="AI210" i="7"/>
  <c r="DP210" i="7"/>
  <c r="CH210" i="7"/>
  <c r="AU210" i="7"/>
  <c r="DA210" i="7"/>
  <c r="BH210" i="7"/>
  <c r="S210" i="7"/>
  <c r="U210" i="7"/>
  <c r="AK210" i="7"/>
  <c r="P210" i="7"/>
  <c r="CI210" i="7"/>
  <c r="BJ210" i="7"/>
  <c r="BB210" i="7"/>
  <c r="W210" i="7"/>
  <c r="AT210" i="7"/>
  <c r="BI210" i="7"/>
  <c r="CC210" i="7"/>
  <c r="BY210" i="7"/>
  <c r="DC210" i="7"/>
  <c r="Z210" i="7"/>
  <c r="AE210" i="7"/>
  <c r="CU210" i="7"/>
  <c r="CB210" i="7"/>
  <c r="AG210" i="7"/>
  <c r="DM210" i="7"/>
  <c r="AV210" i="7"/>
  <c r="BP210" i="7"/>
  <c r="BK210" i="7"/>
  <c r="CO210" i="7"/>
  <c r="DH210" i="7"/>
  <c r="R210" i="7"/>
  <c r="F210" i="7"/>
  <c r="L210" i="7"/>
  <c r="CP210" i="7"/>
  <c r="BG210" i="7"/>
  <c r="AJ210" i="7"/>
  <c r="BD210" i="7"/>
  <c r="BX210" i="7"/>
  <c r="BC210" i="7"/>
  <c r="DJ210" i="7"/>
  <c r="DQ210" i="7"/>
  <c r="K210" i="7"/>
  <c r="DU210" i="7"/>
  <c r="BS210" i="7"/>
  <c r="DT210" i="7"/>
  <c r="AB210" i="7"/>
  <c r="X210" i="7"/>
  <c r="DB210" i="7"/>
  <c r="CG210" i="7"/>
  <c r="DG210" i="7"/>
  <c r="AS210" i="7"/>
  <c r="M210" i="7"/>
  <c r="AC210" i="7"/>
  <c r="AH210" i="7"/>
  <c r="CL210" i="7"/>
  <c r="O210" i="7"/>
  <c r="CF210" i="7"/>
  <c r="Y210" i="7"/>
  <c r="DL210" i="7"/>
  <c r="DS210" i="7"/>
  <c r="CD210" i="7"/>
  <c r="CN210" i="7"/>
  <c r="BE210" i="7"/>
  <c r="H210" i="7"/>
  <c r="AA210" i="7"/>
  <c r="BL210" i="7"/>
  <c r="CE210" i="7"/>
  <c r="CT210" i="7"/>
  <c r="I210" i="7"/>
  <c r="AO210" i="7"/>
  <c r="CJ210" i="7"/>
  <c r="AL210" i="7"/>
  <c r="CK210" i="7"/>
  <c r="BU210" i="7"/>
  <c r="CV210" i="7"/>
  <c r="DO210" i="7"/>
  <c r="DI210" i="7"/>
  <c r="BZ210" i="7"/>
  <c r="DK210" i="7"/>
  <c r="CR210" i="7"/>
  <c r="E210" i="7"/>
  <c r="E215" i="7" s="1"/>
  <c r="CX210" i="7"/>
  <c r="N210" i="7"/>
  <c r="Q210" i="7"/>
  <c r="DN210" i="7"/>
  <c r="AR208" i="7"/>
  <c r="AR209" i="7" s="1"/>
  <c r="AR216" i="7" s="1"/>
  <c r="AD208" i="7"/>
  <c r="AD209" i="7" s="1"/>
  <c r="AD216" i="7" s="1"/>
  <c r="DF208" i="7"/>
  <c r="DF209" i="7" s="1"/>
  <c r="DF216" i="7" s="1"/>
  <c r="CW208" i="7"/>
  <c r="CW209" i="7" s="1"/>
  <c r="CW216" i="7" s="1"/>
  <c r="BJ208" i="7"/>
  <c r="BJ209" i="7" s="1"/>
  <c r="BJ216" i="7" s="1"/>
  <c r="AN208" i="7"/>
  <c r="AN209" i="7" s="1"/>
  <c r="AN216" i="7" s="1"/>
  <c r="DG208" i="7"/>
  <c r="DG209" i="7" s="1"/>
  <c r="DG216" i="7" s="1"/>
  <c r="DP208" i="7"/>
  <c r="DP209" i="7" s="1"/>
  <c r="DP216" i="7" s="1"/>
  <c r="BB208" i="7"/>
  <c r="BB209" i="7" s="1"/>
  <c r="BB216" i="7" s="1"/>
  <c r="AB208" i="7"/>
  <c r="AB209" i="7" s="1"/>
  <c r="AB216" i="7" s="1"/>
  <c r="X208" i="7"/>
  <c r="X209" i="7" s="1"/>
  <c r="X216" i="7" s="1"/>
  <c r="AU208" i="7"/>
  <c r="AU209" i="7" s="1"/>
  <c r="AU216" i="7" s="1"/>
  <c r="CG208" i="7"/>
  <c r="CG209" i="7" s="1"/>
  <c r="CG216" i="7" s="1"/>
  <c r="DK208" i="7"/>
  <c r="DK209" i="7" s="1"/>
  <c r="DK216" i="7" s="1"/>
  <c r="CU208" i="7"/>
  <c r="CU209" i="7" s="1"/>
  <c r="CU216" i="7" s="1"/>
  <c r="AX208" i="7"/>
  <c r="AX209" i="7" s="1"/>
  <c r="AX216" i="7" s="1"/>
  <c r="BP208" i="7"/>
  <c r="BP209" i="7" s="1"/>
  <c r="BP216" i="7" s="1"/>
  <c r="CD208" i="7"/>
  <c r="CD209" i="7" s="1"/>
  <c r="CD216" i="7" s="1"/>
  <c r="W208" i="7"/>
  <c r="W209" i="7" s="1"/>
  <c r="W216" i="7" s="1"/>
  <c r="AH208" i="7"/>
  <c r="AH209" i="7" s="1"/>
  <c r="AH216" i="7" s="1"/>
  <c r="DN208" i="7"/>
  <c r="DN209" i="7" s="1"/>
  <c r="DN216" i="7" s="1"/>
  <c r="P208" i="7"/>
  <c r="P209" i="7" s="1"/>
  <c r="P216" i="7" s="1"/>
  <c r="H208" i="7"/>
  <c r="H209" i="7" s="1"/>
  <c r="H216" i="7" s="1"/>
  <c r="CB208" i="7"/>
  <c r="CB209" i="7" s="1"/>
  <c r="CB216" i="7" s="1"/>
  <c r="AE208" i="7"/>
  <c r="AE209" i="7" s="1"/>
  <c r="AE216" i="7" s="1"/>
  <c r="DL208" i="7"/>
  <c r="DL209" i="7" s="1"/>
  <c r="DL216" i="7" s="1"/>
  <c r="U208" i="7"/>
  <c r="U209" i="7" s="1"/>
  <c r="U216" i="7" s="1"/>
  <c r="DQ208" i="7"/>
  <c r="DQ209" i="7" s="1"/>
  <c r="DQ216" i="7" s="1"/>
  <c r="AO208" i="7"/>
  <c r="AO209" i="7" s="1"/>
  <c r="AO216" i="7" s="1"/>
  <c r="BU208" i="7"/>
  <c r="BU209" i="7" s="1"/>
  <c r="BU216" i="7" s="1"/>
  <c r="CC208" i="7"/>
  <c r="CC209" i="7" s="1"/>
  <c r="CC216" i="7" s="1"/>
  <c r="R208" i="7"/>
  <c r="R209" i="7" s="1"/>
  <c r="R216" i="7" s="1"/>
  <c r="AC208" i="7"/>
  <c r="AC209" i="7" s="1"/>
  <c r="AC216" i="7" s="1"/>
  <c r="E208" i="7"/>
  <c r="DR208" i="7"/>
  <c r="DR209" i="7" s="1"/>
  <c r="DR216" i="7" s="1"/>
  <c r="BD208" i="7"/>
  <c r="BD209" i="7" s="1"/>
  <c r="BD216" i="7" s="1"/>
  <c r="BG208" i="7"/>
  <c r="BG209" i="7" s="1"/>
  <c r="BG216" i="7" s="1"/>
  <c r="CR208" i="7"/>
  <c r="CR209" i="7" s="1"/>
  <c r="CR216" i="7" s="1"/>
  <c r="DS208" i="7"/>
  <c r="DS209" i="7" s="1"/>
  <c r="DS216" i="7" s="1"/>
  <c r="CA208" i="7"/>
  <c r="CA209" i="7" s="1"/>
  <c r="CA216" i="7" s="1"/>
  <c r="Z208" i="7"/>
  <c r="Z209" i="7" s="1"/>
  <c r="Z216" i="7" s="1"/>
  <c r="N208" i="7"/>
  <c r="N209" i="7" s="1"/>
  <c r="N216" i="7" s="1"/>
  <c r="T208" i="7"/>
  <c r="T209" i="7" s="1"/>
  <c r="T216" i="7" s="1"/>
  <c r="BQ208" i="7"/>
  <c r="BQ209" i="7" s="1"/>
  <c r="BQ216" i="7" s="1"/>
  <c r="BE208" i="7"/>
  <c r="BE209" i="7" s="1"/>
  <c r="BE216" i="7" s="1"/>
  <c r="BO208" i="7"/>
  <c r="BO209" i="7" s="1"/>
  <c r="BO216" i="7" s="1"/>
  <c r="DM208" i="7"/>
  <c r="DM209" i="7" s="1"/>
  <c r="DM216" i="7" s="1"/>
  <c r="AJ208" i="7"/>
  <c r="AJ209" i="7" s="1"/>
  <c r="AJ216" i="7" s="1"/>
  <c r="AA208" i="7"/>
  <c r="AA209" i="7" s="1"/>
  <c r="AA216" i="7" s="1"/>
  <c r="CO208" i="7"/>
  <c r="CO209" i="7" s="1"/>
  <c r="CO216" i="7" s="1"/>
  <c r="BA208" i="7"/>
  <c r="BA209" i="7" s="1"/>
  <c r="BA216" i="7" s="1"/>
  <c r="CX208" i="7"/>
  <c r="CX209" i="7" s="1"/>
  <c r="CX216" i="7" s="1"/>
  <c r="CN208" i="7"/>
  <c r="CN209" i="7" s="1"/>
  <c r="CN216" i="7" s="1"/>
  <c r="DC208" i="7"/>
  <c r="DC209" i="7" s="1"/>
  <c r="DC216" i="7" s="1"/>
  <c r="L208" i="7"/>
  <c r="L209" i="7" s="1"/>
  <c r="L216" i="7" s="1"/>
  <c r="CE208" i="7"/>
  <c r="CE209" i="7" s="1"/>
  <c r="CE216" i="7" s="1"/>
  <c r="J208" i="7"/>
  <c r="J209" i="7" s="1"/>
  <c r="J216" i="7" s="1"/>
  <c r="Y208" i="7"/>
  <c r="Y209" i="7" s="1"/>
  <c r="Y216" i="7" s="1"/>
  <c r="V208" i="7"/>
  <c r="V209" i="7" s="1"/>
  <c r="V216" i="7" s="1"/>
  <c r="CK208" i="7"/>
  <c r="CK209" i="7" s="1"/>
  <c r="CK216" i="7" s="1"/>
  <c r="BS208" i="7"/>
  <c r="BS209" i="7" s="1"/>
  <c r="BS216" i="7" s="1"/>
  <c r="AQ208" i="7"/>
  <c r="AQ209" i="7" s="1"/>
  <c r="AQ216" i="7" s="1"/>
  <c r="CZ208" i="7"/>
  <c r="CZ209" i="7" s="1"/>
  <c r="CZ216" i="7" s="1"/>
  <c r="BK208" i="7"/>
  <c r="BK209" i="7" s="1"/>
  <c r="BK216" i="7" s="1"/>
  <c r="AZ208" i="7"/>
  <c r="AZ209" i="7" s="1"/>
  <c r="AZ216" i="7" s="1"/>
  <c r="BR208" i="7"/>
  <c r="BR209" i="7" s="1"/>
  <c r="BR216" i="7" s="1"/>
  <c r="AK208" i="7"/>
  <c r="AK209" i="7" s="1"/>
  <c r="AK216" i="7" s="1"/>
  <c r="BX208" i="7"/>
  <c r="BX209" i="7" s="1"/>
  <c r="BX216" i="7" s="1"/>
  <c r="Q208" i="7"/>
  <c r="Q209" i="7" s="1"/>
  <c r="Q216" i="7" s="1"/>
  <c r="AM208" i="7"/>
  <c r="AM209" i="7" s="1"/>
  <c r="AM216" i="7" s="1"/>
  <c r="AS208" i="7"/>
  <c r="AS209" i="7" s="1"/>
  <c r="AS216" i="7" s="1"/>
  <c r="DH208" i="7"/>
  <c r="DH209" i="7" s="1"/>
  <c r="DH216" i="7" s="1"/>
  <c r="DB208" i="7"/>
  <c r="DB209" i="7" s="1"/>
  <c r="DB216" i="7" s="1"/>
  <c r="DJ208" i="7"/>
  <c r="DJ209" i="7" s="1"/>
  <c r="DJ216" i="7" s="1"/>
  <c r="BI208" i="7"/>
  <c r="BI209" i="7" s="1"/>
  <c r="BI216" i="7" s="1"/>
  <c r="BH208" i="7"/>
  <c r="BH209" i="7" s="1"/>
  <c r="BH216" i="7" s="1"/>
  <c r="AY208" i="7"/>
  <c r="AY209" i="7" s="1"/>
  <c r="AY216" i="7" s="1"/>
  <c r="AI208" i="7"/>
  <c r="AI209" i="7" s="1"/>
  <c r="AI216" i="7" s="1"/>
  <c r="S208" i="7"/>
  <c r="S209" i="7" s="1"/>
  <c r="S216" i="7" s="1"/>
  <c r="DD208" i="7"/>
  <c r="DD209" i="7" s="1"/>
  <c r="DD216" i="7" s="1"/>
  <c r="DO208" i="7"/>
  <c r="DO209" i="7" s="1"/>
  <c r="DO216" i="7" s="1"/>
  <c r="AT208" i="7"/>
  <c r="AT209" i="7" s="1"/>
  <c r="AT216" i="7" s="1"/>
  <c r="AL208" i="7"/>
  <c r="AL209" i="7" s="1"/>
  <c r="AL216" i="7" s="1"/>
  <c r="CQ208" i="7"/>
  <c r="CQ209" i="7" s="1"/>
  <c r="CQ216" i="7" s="1"/>
  <c r="CF208" i="7"/>
  <c r="CF209" i="7" s="1"/>
  <c r="CF216" i="7" s="1"/>
  <c r="BM208" i="7"/>
  <c r="BM209" i="7" s="1"/>
  <c r="BM216" i="7" s="1"/>
  <c r="AG208" i="7"/>
  <c r="AG209" i="7" s="1"/>
  <c r="AG216" i="7" s="1"/>
  <c r="CY208" i="7"/>
  <c r="CY209" i="7" s="1"/>
  <c r="CY216" i="7" s="1"/>
  <c r="DA208" i="7"/>
  <c r="DA209" i="7" s="1"/>
  <c r="DA216" i="7" s="1"/>
  <c r="CH208" i="7"/>
  <c r="CH209" i="7" s="1"/>
  <c r="CH216" i="7" s="1"/>
  <c r="CJ208" i="7"/>
  <c r="CJ209" i="7" s="1"/>
  <c r="CJ216" i="7" s="1"/>
  <c r="BZ208" i="7"/>
  <c r="BZ209" i="7" s="1"/>
  <c r="BZ216" i="7" s="1"/>
  <c r="CL208" i="7"/>
  <c r="CL209" i="7" s="1"/>
  <c r="CL216" i="7" s="1"/>
  <c r="DI208" i="7"/>
  <c r="DI209" i="7" s="1"/>
  <c r="DI216" i="7" s="1"/>
  <c r="DU208" i="7"/>
  <c r="DU209" i="7" s="1"/>
  <c r="DU216" i="7" s="1"/>
  <c r="BL208" i="7"/>
  <c r="BL209" i="7" s="1"/>
  <c r="BL216" i="7" s="1"/>
  <c r="I208" i="7"/>
  <c r="I209" i="7" s="1"/>
  <c r="I216" i="7" s="1"/>
  <c r="M208" i="7"/>
  <c r="M209" i="7" s="1"/>
  <c r="M216" i="7" s="1"/>
  <c r="BY208" i="7"/>
  <c r="BY209" i="7" s="1"/>
  <c r="BY216" i="7" s="1"/>
  <c r="F208" i="7"/>
  <c r="F209" i="7" s="1"/>
  <c r="F216" i="7" s="1"/>
  <c r="BV208" i="7"/>
  <c r="BV209" i="7" s="1"/>
  <c r="BV216" i="7" s="1"/>
  <c r="BC208" i="7"/>
  <c r="BC209" i="7" s="1"/>
  <c r="BC216" i="7" s="1"/>
  <c r="DT208" i="7"/>
  <c r="DT209" i="7" s="1"/>
  <c r="DT216" i="7" s="1"/>
  <c r="AV208" i="7"/>
  <c r="AV209" i="7" s="1"/>
  <c r="AV216" i="7" s="1"/>
  <c r="K208" i="7"/>
  <c r="K209" i="7" s="1"/>
  <c r="K216" i="7" s="1"/>
  <c r="BW208" i="7"/>
  <c r="BW209" i="7" s="1"/>
  <c r="BW216" i="7" s="1"/>
  <c r="G208" i="7"/>
  <c r="G209" i="7" s="1"/>
  <c r="G216" i="7" s="1"/>
  <c r="AP208" i="7"/>
  <c r="AP209" i="7" s="1"/>
  <c r="AP216" i="7" s="1"/>
  <c r="CM208" i="7"/>
  <c r="CM209" i="7" s="1"/>
  <c r="CM216" i="7" s="1"/>
  <c r="CP208" i="7"/>
  <c r="CP209" i="7" s="1"/>
  <c r="CP216" i="7" s="1"/>
  <c r="DE208" i="7"/>
  <c r="DE209" i="7" s="1"/>
  <c r="DE216" i="7" s="1"/>
  <c r="AF208" i="7"/>
  <c r="AF209" i="7" s="1"/>
  <c r="AF216" i="7" s="1"/>
  <c r="CT208" i="7"/>
  <c r="CT209" i="7" s="1"/>
  <c r="CT216" i="7" s="1"/>
  <c r="O208" i="7"/>
  <c r="O209" i="7" s="1"/>
  <c r="O216" i="7" s="1"/>
  <c r="AW208" i="7"/>
  <c r="AW209" i="7" s="1"/>
  <c r="AW216" i="7" s="1"/>
  <c r="CV208" i="7"/>
  <c r="CV209" i="7" s="1"/>
  <c r="CV216" i="7" s="1"/>
  <c r="CI208" i="7"/>
  <c r="CI209" i="7" s="1"/>
  <c r="CI216" i="7" s="1"/>
  <c r="BN208" i="7"/>
  <c r="BN209" i="7" s="1"/>
  <c r="BN216" i="7" s="1"/>
  <c r="BT208" i="7"/>
  <c r="BT209" i="7" s="1"/>
  <c r="BT216" i="7" s="1"/>
  <c r="CS208" i="7"/>
  <c r="CS209" i="7" s="1"/>
  <c r="CS216" i="7" s="1"/>
  <c r="BF208" i="7"/>
  <c r="BF209" i="7" s="1"/>
  <c r="BF216" i="7" s="1"/>
  <c r="D109" i="7"/>
  <c r="E112" i="7"/>
  <c r="F108" i="7" s="1"/>
  <c r="BS156" i="7"/>
  <c r="BO156" i="7"/>
  <c r="DR156" i="7"/>
  <c r="CD156" i="7"/>
  <c r="DD156" i="7"/>
  <c r="AG156" i="7"/>
  <c r="W156" i="7"/>
  <c r="AN156" i="7"/>
  <c r="I156" i="7"/>
  <c r="BJ156" i="7"/>
  <c r="BR156" i="7"/>
  <c r="AS156" i="7"/>
  <c r="CA156" i="7"/>
  <c r="DO156" i="7"/>
  <c r="DJ156" i="7"/>
  <c r="BP156" i="7"/>
  <c r="CS156" i="7"/>
  <c r="BT156" i="7"/>
  <c r="AF156" i="7"/>
  <c r="CO156" i="7"/>
  <c r="AY156" i="7"/>
  <c r="DK156" i="7"/>
  <c r="CU156" i="7"/>
  <c r="E156" i="7"/>
  <c r="DU156" i="7"/>
  <c r="AJ156" i="7"/>
  <c r="AI156" i="7"/>
  <c r="CH156" i="7"/>
  <c r="AL156" i="7"/>
  <c r="BZ156" i="7"/>
  <c r="CC156" i="7"/>
  <c r="BE156" i="7"/>
  <c r="U156" i="7"/>
  <c r="BD156" i="7"/>
  <c r="BK156" i="7"/>
  <c r="CI156" i="7"/>
  <c r="CP156" i="7"/>
  <c r="P156" i="7"/>
  <c r="Z156" i="7"/>
  <c r="M156" i="7"/>
  <c r="DS156" i="7"/>
  <c r="L156" i="7"/>
  <c r="R156" i="7"/>
  <c r="AM156" i="7"/>
  <c r="BV156" i="7"/>
  <c r="AW156" i="7"/>
  <c r="AP156" i="7"/>
  <c r="DI156" i="7"/>
  <c r="BH156" i="7"/>
  <c r="BL156" i="7"/>
  <c r="CJ156" i="7"/>
  <c r="CW156" i="7"/>
  <c r="BA156" i="7"/>
  <c r="CE156" i="7"/>
  <c r="AB156" i="7"/>
  <c r="AH156" i="7"/>
  <c r="CV156" i="7"/>
  <c r="BU156" i="7"/>
  <c r="AR156" i="7"/>
  <c r="CG156" i="7"/>
  <c r="DL156" i="7"/>
  <c r="AV156" i="7"/>
  <c r="BQ156" i="7"/>
  <c r="AE156" i="7"/>
  <c r="AA156" i="7"/>
  <c r="AX156" i="7"/>
  <c r="AO156" i="7"/>
  <c r="DF156" i="7"/>
  <c r="CZ156" i="7"/>
  <c r="O156" i="7"/>
  <c r="BM156" i="7"/>
  <c r="AQ156" i="7"/>
  <c r="Y156" i="7"/>
  <c r="DT156" i="7"/>
  <c r="X156" i="7"/>
  <c r="AD156" i="7"/>
  <c r="AK156" i="7"/>
  <c r="BG156" i="7"/>
  <c r="BI156" i="7"/>
  <c r="DH156" i="7"/>
  <c r="G156" i="7"/>
  <c r="BW156" i="7"/>
  <c r="N156" i="7"/>
  <c r="CX156" i="7"/>
  <c r="DQ156" i="7"/>
  <c r="H156" i="7"/>
  <c r="BX156" i="7"/>
  <c r="AZ156" i="7"/>
  <c r="DC156" i="7"/>
  <c r="CN156" i="7"/>
  <c r="CF156" i="7"/>
  <c r="CT156" i="7"/>
  <c r="AU156" i="7"/>
  <c r="DA156" i="7"/>
  <c r="CQ156" i="7"/>
  <c r="CR156" i="7"/>
  <c r="V156" i="7"/>
  <c r="DP156" i="7"/>
  <c r="AC156" i="7"/>
  <c r="DB156" i="7"/>
  <c r="BY156" i="7"/>
  <c r="J156" i="7"/>
  <c r="S156" i="7"/>
  <c r="CM156" i="7"/>
  <c r="CK156" i="7"/>
  <c r="BN156" i="7"/>
  <c r="BB156" i="7"/>
  <c r="CY156" i="7"/>
  <c r="F156" i="7"/>
  <c r="BF156" i="7"/>
  <c r="CL156" i="7"/>
  <c r="AT156" i="7"/>
  <c r="T156" i="7"/>
  <c r="Q156" i="7"/>
  <c r="K156" i="7"/>
  <c r="DE156" i="7"/>
  <c r="CB156" i="7"/>
  <c r="DN156" i="7"/>
  <c r="DM156" i="7"/>
  <c r="BC156" i="7"/>
  <c r="DG156" i="7"/>
  <c r="CF177" i="7"/>
  <c r="DO177" i="7"/>
  <c r="E177" i="7"/>
  <c r="BM177" i="7"/>
  <c r="DI177" i="7"/>
  <c r="DL177" i="7"/>
  <c r="CU177" i="7"/>
  <c r="BR177" i="7"/>
  <c r="BS177" i="7"/>
  <c r="V177" i="7"/>
  <c r="CX177" i="7"/>
  <c r="CE177" i="7"/>
  <c r="BY271" i="7"/>
  <c r="F250" i="7"/>
  <c r="F267" i="7"/>
  <c r="D255" i="7"/>
  <c r="E256" i="7" s="1"/>
  <c r="AD158" i="7"/>
  <c r="Z158" i="7"/>
  <c r="AM158" i="7"/>
  <c r="AG158" i="7"/>
  <c r="X158" i="7"/>
  <c r="O158" i="7"/>
  <c r="T158" i="7"/>
  <c r="DG158" i="7"/>
  <c r="V158" i="7"/>
  <c r="BW158" i="7"/>
  <c r="AR158" i="7"/>
  <c r="L158" i="7"/>
  <c r="CX158" i="7"/>
  <c r="AP158" i="7"/>
  <c r="BZ158" i="7"/>
  <c r="CZ158" i="7"/>
  <c r="CN158" i="7"/>
  <c r="AC158" i="7"/>
  <c r="AN158" i="7"/>
  <c r="DO158" i="7"/>
  <c r="I158" i="7"/>
  <c r="CM158" i="7"/>
  <c r="CB158" i="7"/>
  <c r="BV158" i="7"/>
  <c r="DK158" i="7"/>
  <c r="DH158" i="7"/>
  <c r="AE158" i="7"/>
  <c r="N158" i="7"/>
  <c r="AO158" i="7"/>
  <c r="DE158" i="7"/>
  <c r="CI158" i="7"/>
  <c r="DP158" i="7"/>
  <c r="AS158" i="7"/>
  <c r="BY158" i="7"/>
  <c r="BS158" i="7"/>
  <c r="Y158" i="7"/>
  <c r="AI158" i="7"/>
  <c r="BF158" i="7"/>
  <c r="CS158" i="7"/>
  <c r="M158" i="7"/>
  <c r="AU158" i="7"/>
  <c r="CJ158" i="7"/>
  <c r="AT158" i="7"/>
  <c r="AJ158" i="7"/>
  <c r="DA158" i="7"/>
  <c r="DL158" i="7"/>
  <c r="CK158" i="7"/>
  <c r="CQ158" i="7"/>
  <c r="E158" i="7"/>
  <c r="AF158" i="7"/>
  <c r="CE158" i="7"/>
  <c r="CV158" i="7"/>
  <c r="DJ158" i="7"/>
  <c r="S158" i="7"/>
  <c r="BQ158" i="7"/>
  <c r="DI158" i="7"/>
  <c r="J158" i="7"/>
  <c r="DB158" i="7"/>
  <c r="DM158" i="7"/>
  <c r="CL158" i="7"/>
  <c r="DF158" i="7"/>
  <c r="P158" i="7"/>
  <c r="R158" i="7"/>
  <c r="AB158" i="7"/>
  <c r="AL158" i="7"/>
  <c r="CO158" i="7"/>
  <c r="W158" i="7"/>
  <c r="AA158" i="7"/>
  <c r="BH158" i="7"/>
  <c r="AK158" i="7"/>
  <c r="CA158" i="7"/>
  <c r="CW158" i="7"/>
  <c r="AQ158" i="7"/>
  <c r="DT158" i="7"/>
  <c r="BU158" i="7"/>
  <c r="BL158" i="7"/>
  <c r="DC158" i="7"/>
  <c r="AV158" i="7"/>
  <c r="BN158" i="7"/>
  <c r="DQ158" i="7"/>
  <c r="Q158" i="7"/>
  <c r="BD158" i="7"/>
  <c r="AW158" i="7"/>
  <c r="BP158" i="7"/>
  <c r="CU158" i="7"/>
  <c r="BI158" i="7"/>
  <c r="K158" i="7"/>
  <c r="AY158" i="7"/>
  <c r="CF158" i="7"/>
  <c r="AH158" i="7"/>
  <c r="G158" i="7"/>
  <c r="DN158" i="7"/>
  <c r="CR158" i="7"/>
  <c r="U158" i="7"/>
  <c r="F158" i="7"/>
  <c r="BO158" i="7"/>
  <c r="H158" i="7"/>
  <c r="BJ158" i="7"/>
  <c r="CT158" i="7"/>
  <c r="CH158" i="7"/>
  <c r="BG158" i="7"/>
  <c r="CG158" i="7"/>
  <c r="BA158" i="7"/>
  <c r="DD158" i="7"/>
  <c r="BT158" i="7"/>
  <c r="DS158" i="7"/>
  <c r="CP158" i="7"/>
  <c r="CC158" i="7"/>
  <c r="BE158" i="7"/>
  <c r="BB158" i="7"/>
  <c r="BR158" i="7"/>
  <c r="DU158" i="7"/>
  <c r="DR158" i="7"/>
  <c r="AZ158" i="7"/>
  <c r="BM158" i="7"/>
  <c r="CD158" i="7"/>
  <c r="CY158" i="7"/>
  <c r="AX158" i="7"/>
  <c r="BC158" i="7"/>
  <c r="BK158" i="7"/>
  <c r="BX158" i="7"/>
  <c r="Q177" i="7"/>
  <c r="CP177" i="7"/>
  <c r="CM177" i="7"/>
  <c r="CW177" i="7"/>
  <c r="AD177" i="7"/>
  <c r="DC177" i="7"/>
  <c r="CA177" i="7"/>
  <c r="CV177" i="7"/>
  <c r="BX177" i="7"/>
  <c r="DM177" i="7"/>
  <c r="BL177" i="7"/>
  <c r="DN177" i="7"/>
  <c r="AZ177" i="7"/>
  <c r="BY267" i="7"/>
  <c r="Z177" i="7"/>
  <c r="DU177" i="7"/>
  <c r="BT177" i="7"/>
  <c r="P177" i="7"/>
  <c r="DT177" i="7"/>
  <c r="CS177" i="7"/>
  <c r="I177" i="7"/>
  <c r="CK177" i="7"/>
  <c r="AG177" i="7"/>
  <c r="BA177" i="7"/>
  <c r="CJ177" i="7"/>
  <c r="DJ177" i="7"/>
  <c r="BC177" i="7"/>
  <c r="DD267" i="7" l="1"/>
  <c r="CI267" i="7"/>
  <c r="CO267" i="7"/>
  <c r="AA267" i="7"/>
  <c r="AC267" i="7"/>
  <c r="CQ267" i="7"/>
  <c r="BV267" i="7"/>
  <c r="AS267" i="7"/>
  <c r="G267" i="7"/>
  <c r="AY267" i="7"/>
  <c r="DH267" i="7"/>
  <c r="BZ267" i="7"/>
  <c r="BB267" i="7"/>
  <c r="AF267" i="7"/>
  <c r="AI267" i="7"/>
  <c r="CC267" i="7"/>
  <c r="O267" i="7"/>
  <c r="W267" i="7"/>
  <c r="K267" i="7"/>
  <c r="AL267" i="7"/>
  <c r="BO267" i="7"/>
  <c r="BK267" i="7"/>
  <c r="AE267" i="7"/>
  <c r="AB161" i="7"/>
  <c r="AB271" i="7" s="1"/>
  <c r="AB267" i="7"/>
  <c r="AJ161" i="7"/>
  <c r="AJ271" i="7" s="1"/>
  <c r="AJ267" i="7"/>
  <c r="CH161" i="7"/>
  <c r="CH271" i="7" s="1"/>
  <c r="CH267" i="7"/>
  <c r="DB161" i="7"/>
  <c r="DB271" i="7" s="1"/>
  <c r="DB267" i="7"/>
  <c r="BQ161" i="7"/>
  <c r="BQ271" i="7" s="1"/>
  <c r="BQ267" i="7"/>
  <c r="E44" i="12"/>
  <c r="E59" i="11"/>
  <c r="E61" i="11" s="1"/>
  <c r="E257" i="7"/>
  <c r="F253" i="7" s="1"/>
  <c r="CM161" i="7"/>
  <c r="CM271" i="7" s="1"/>
  <c r="CM267" i="7"/>
  <c r="DN162" i="7"/>
  <c r="DN166" i="7"/>
  <c r="AA166" i="7"/>
  <c r="AA50" i="11" s="1"/>
  <c r="AA162" i="7"/>
  <c r="DO162" i="7"/>
  <c r="DO166" i="7"/>
  <c r="L166" i="7"/>
  <c r="L50" i="11" s="1"/>
  <c r="L162" i="7"/>
  <c r="CL299" i="7"/>
  <c r="CL157" i="7"/>
  <c r="CL163" i="7" s="1"/>
  <c r="BM299" i="7"/>
  <c r="BM157" i="7"/>
  <c r="BM163" i="7" s="1"/>
  <c r="Z299" i="7"/>
  <c r="Z157" i="7"/>
  <c r="Z163" i="7" s="1"/>
  <c r="CT54" i="11"/>
  <c r="CT47" i="12"/>
  <c r="DB54" i="11"/>
  <c r="DB47" i="12"/>
  <c r="Z54" i="11"/>
  <c r="Z47" i="12"/>
  <c r="CR219" i="7"/>
  <c r="CR55" i="11" s="1"/>
  <c r="CR215" i="7"/>
  <c r="AG219" i="7"/>
  <c r="AG55" i="11" s="1"/>
  <c r="AG215" i="7"/>
  <c r="CM219" i="7"/>
  <c r="CM55" i="11" s="1"/>
  <c r="CM215" i="7"/>
  <c r="Y161" i="7"/>
  <c r="Y271" i="7" s="1"/>
  <c r="Y267" i="7"/>
  <c r="AG161" i="7"/>
  <c r="AG271" i="7" s="1"/>
  <c r="AG267" i="7"/>
  <c r="Z161" i="7"/>
  <c r="Z271" i="7" s="1"/>
  <c r="Z267" i="7"/>
  <c r="DM161" i="7"/>
  <c r="DM271" i="7" s="1"/>
  <c r="DM267" i="7"/>
  <c r="CP161" i="7"/>
  <c r="CP271" i="7" s="1"/>
  <c r="CP267" i="7"/>
  <c r="BM166" i="7"/>
  <c r="BM162" i="7"/>
  <c r="CP166" i="7"/>
  <c r="CP162" i="7"/>
  <c r="CT166" i="7"/>
  <c r="CT162" i="7"/>
  <c r="G162" i="7"/>
  <c r="G166" i="7"/>
  <c r="AW162" i="7"/>
  <c r="AW166" i="7"/>
  <c r="AW50" i="11" s="1"/>
  <c r="BU162" i="7"/>
  <c r="BU166" i="7"/>
  <c r="W162" i="7"/>
  <c r="W166" i="7"/>
  <c r="W50" i="11" s="1"/>
  <c r="DM162" i="7"/>
  <c r="DM166" i="7"/>
  <c r="CE166" i="7"/>
  <c r="CE162" i="7"/>
  <c r="AT166" i="7"/>
  <c r="AT50" i="11" s="1"/>
  <c r="AT162" i="7"/>
  <c r="BS162" i="7"/>
  <c r="BS166" i="7"/>
  <c r="AE166" i="7"/>
  <c r="AE50" i="11" s="1"/>
  <c r="AE162" i="7"/>
  <c r="AN166" i="7"/>
  <c r="AN50" i="11" s="1"/>
  <c r="AN162" i="7"/>
  <c r="AR166" i="7"/>
  <c r="AR50" i="11" s="1"/>
  <c r="AR162" i="7"/>
  <c r="AM162" i="7"/>
  <c r="AM166" i="7"/>
  <c r="AM50" i="11" s="1"/>
  <c r="DI161" i="7"/>
  <c r="DI271" i="7" s="1"/>
  <c r="DI267" i="7"/>
  <c r="DN299" i="7"/>
  <c r="DN157" i="7"/>
  <c r="DN163" i="7" s="1"/>
  <c r="BF299" i="7"/>
  <c r="BF157" i="7"/>
  <c r="BF163" i="7" s="1"/>
  <c r="J299" i="7"/>
  <c r="J157" i="7"/>
  <c r="J163" i="7" s="1"/>
  <c r="DA299" i="7"/>
  <c r="DA157" i="7"/>
  <c r="DA163" i="7" s="1"/>
  <c r="H299" i="7"/>
  <c r="H157" i="7"/>
  <c r="H163" i="7" s="1"/>
  <c r="BG299" i="7"/>
  <c r="BG157" i="7"/>
  <c r="BG163" i="7" s="1"/>
  <c r="O299" i="7"/>
  <c r="O157" i="7"/>
  <c r="O163" i="7" s="1"/>
  <c r="AV299" i="7"/>
  <c r="AV157" i="7"/>
  <c r="AV163" i="7" s="1"/>
  <c r="CE299" i="7"/>
  <c r="CE157" i="7"/>
  <c r="CE163" i="7" s="1"/>
  <c r="AW299" i="7"/>
  <c r="AW157" i="7"/>
  <c r="AW163" i="7" s="1"/>
  <c r="P299" i="7"/>
  <c r="P157" i="7"/>
  <c r="P163" i="7" s="1"/>
  <c r="BZ299" i="7"/>
  <c r="BZ157" i="7"/>
  <c r="BZ163" i="7" s="1"/>
  <c r="DK299" i="7"/>
  <c r="DK157" i="7"/>
  <c r="DK163" i="7" s="1"/>
  <c r="DO299" i="7"/>
  <c r="DO157" i="7"/>
  <c r="DO163" i="7" s="1"/>
  <c r="AG299" i="7"/>
  <c r="AG157" i="7"/>
  <c r="AG163" i="7" s="1"/>
  <c r="CS47" i="12"/>
  <c r="CS54" i="11"/>
  <c r="AF54" i="11"/>
  <c r="AF47" i="12"/>
  <c r="AV54" i="11"/>
  <c r="AV47" i="12"/>
  <c r="BL47" i="12"/>
  <c r="BL54" i="11"/>
  <c r="CY54" i="11"/>
  <c r="CY47" i="12"/>
  <c r="DD54" i="11"/>
  <c r="DD47" i="12"/>
  <c r="DH54" i="11"/>
  <c r="DH47" i="12"/>
  <c r="BK54" i="11"/>
  <c r="BK47" i="12"/>
  <c r="CE54" i="11"/>
  <c r="CE47" i="12"/>
  <c r="AJ54" i="11"/>
  <c r="AJ47" i="12"/>
  <c r="CA54" i="11"/>
  <c r="CA47" i="12"/>
  <c r="R54" i="11"/>
  <c r="R47" i="12"/>
  <c r="CB54" i="11"/>
  <c r="CB47" i="12"/>
  <c r="AX54" i="11"/>
  <c r="AX47" i="12"/>
  <c r="DP54" i="11"/>
  <c r="DP47" i="12"/>
  <c r="DK215" i="7"/>
  <c r="DK219" i="7"/>
  <c r="DK55" i="11" s="1"/>
  <c r="CJ219" i="7"/>
  <c r="CJ55" i="11" s="1"/>
  <c r="CJ215" i="7"/>
  <c r="BE219" i="7"/>
  <c r="BE55" i="11" s="1"/>
  <c r="BE215" i="7"/>
  <c r="CL219" i="7"/>
  <c r="CL55" i="11" s="1"/>
  <c r="CL215" i="7"/>
  <c r="X215" i="7"/>
  <c r="X219" i="7"/>
  <c r="X55" i="11" s="1"/>
  <c r="BC215" i="7"/>
  <c r="BC219" i="7"/>
  <c r="BC55" i="11" s="1"/>
  <c r="R219" i="7"/>
  <c r="R55" i="11" s="1"/>
  <c r="R215" i="7"/>
  <c r="CB215" i="7"/>
  <c r="CB219" i="7"/>
  <c r="CB55" i="11" s="1"/>
  <c r="AT219" i="7"/>
  <c r="AT55" i="11" s="1"/>
  <c r="AT215" i="7"/>
  <c r="S219" i="7"/>
  <c r="S55" i="11" s="1"/>
  <c r="S215" i="7"/>
  <c r="CA215" i="7"/>
  <c r="CA219" i="7"/>
  <c r="CA55" i="11" s="1"/>
  <c r="DE219" i="7"/>
  <c r="DE55" i="11" s="1"/>
  <c r="DE215" i="7"/>
  <c r="BO219" i="7"/>
  <c r="BO55" i="11" s="1"/>
  <c r="BO215" i="7"/>
  <c r="BR215" i="7"/>
  <c r="BR219" i="7"/>
  <c r="BR55" i="11" s="1"/>
  <c r="AZ215" i="7"/>
  <c r="AZ219" i="7"/>
  <c r="AZ55" i="11" s="1"/>
  <c r="AN161" i="7"/>
  <c r="AN271" i="7" s="1"/>
  <c r="AN267" i="7"/>
  <c r="BN161" i="7"/>
  <c r="BN271" i="7" s="1"/>
  <c r="BN267" i="7"/>
  <c r="AR161" i="7"/>
  <c r="AR271" i="7" s="1"/>
  <c r="AR267" i="7"/>
  <c r="BH161" i="7"/>
  <c r="BH271" i="7" s="1"/>
  <c r="BH267" i="7"/>
  <c r="DE161" i="7"/>
  <c r="DE271" i="7" s="1"/>
  <c r="DE267" i="7"/>
  <c r="BI161" i="7"/>
  <c r="BI271" i="7" s="1"/>
  <c r="BI267" i="7"/>
  <c r="M161" i="7"/>
  <c r="M271" i="7" s="1"/>
  <c r="M267" i="7"/>
  <c r="BP166" i="7"/>
  <c r="BP162" i="7"/>
  <c r="DL161" i="7"/>
  <c r="DL271" i="7" s="1"/>
  <c r="DL267" i="7"/>
  <c r="CC299" i="7"/>
  <c r="CC157" i="7"/>
  <c r="CC163" i="7" s="1"/>
  <c r="J54" i="11"/>
  <c r="J47" i="12"/>
  <c r="O219" i="7"/>
  <c r="O55" i="11" s="1"/>
  <c r="O215" i="7"/>
  <c r="CK161" i="7"/>
  <c r="CK271" i="7" s="1"/>
  <c r="CK267" i="7"/>
  <c r="Q161" i="7"/>
  <c r="Q271" i="7" s="1"/>
  <c r="Q267" i="7"/>
  <c r="DS162" i="7"/>
  <c r="DS166" i="7"/>
  <c r="BJ162" i="7"/>
  <c r="BJ166" i="7"/>
  <c r="BJ50" i="11" s="1"/>
  <c r="AH166" i="7"/>
  <c r="AH50" i="11" s="1"/>
  <c r="AH162" i="7"/>
  <c r="BD166" i="7"/>
  <c r="BD50" i="11" s="1"/>
  <c r="BD162" i="7"/>
  <c r="DT162" i="7"/>
  <c r="DT166" i="7"/>
  <c r="CO162" i="7"/>
  <c r="CO166" i="7"/>
  <c r="DB166" i="7"/>
  <c r="DB162" i="7"/>
  <c r="AF166" i="7"/>
  <c r="AF50" i="11" s="1"/>
  <c r="AF162" i="7"/>
  <c r="CJ162" i="7"/>
  <c r="CJ166" i="7"/>
  <c r="BY162" i="7"/>
  <c r="BY166" i="7"/>
  <c r="DH162" i="7"/>
  <c r="DH166" i="7"/>
  <c r="AC166" i="7"/>
  <c r="AC50" i="11" s="1"/>
  <c r="AC162" i="7"/>
  <c r="BW166" i="7"/>
  <c r="BW162" i="7"/>
  <c r="Z166" i="7"/>
  <c r="Z50" i="11" s="1"/>
  <c r="Z162" i="7"/>
  <c r="CE161" i="7"/>
  <c r="CE271" i="7" s="1"/>
  <c r="CE267" i="7"/>
  <c r="BM161" i="7"/>
  <c r="BM271" i="7" s="1"/>
  <c r="BM267" i="7"/>
  <c r="CB299" i="7"/>
  <c r="CB157" i="7"/>
  <c r="CB163" i="7" s="1"/>
  <c r="F299" i="7"/>
  <c r="F157" i="7"/>
  <c r="F163" i="7" s="1"/>
  <c r="BY299" i="7"/>
  <c r="BY157" i="7"/>
  <c r="BY163" i="7" s="1"/>
  <c r="AU299" i="7"/>
  <c r="AU157" i="7"/>
  <c r="AU163" i="7" s="1"/>
  <c r="DQ299" i="7"/>
  <c r="DQ157" i="7"/>
  <c r="DQ163" i="7" s="1"/>
  <c r="AK299" i="7"/>
  <c r="AK157" i="7"/>
  <c r="AK163" i="7" s="1"/>
  <c r="CZ299" i="7"/>
  <c r="CZ157" i="7"/>
  <c r="CZ163" i="7" s="1"/>
  <c r="DL299" i="7"/>
  <c r="DL157" i="7"/>
  <c r="DL163" i="7" s="1"/>
  <c r="BA299" i="7"/>
  <c r="BA157" i="7"/>
  <c r="BA163" i="7" s="1"/>
  <c r="BV299" i="7"/>
  <c r="BV157" i="7"/>
  <c r="BV163" i="7" s="1"/>
  <c r="CP299" i="7"/>
  <c r="CP157" i="7"/>
  <c r="CP163" i="7" s="1"/>
  <c r="AL299" i="7"/>
  <c r="AL157" i="7"/>
  <c r="AL163" i="7" s="1"/>
  <c r="AY299" i="7"/>
  <c r="AY157" i="7"/>
  <c r="AY163" i="7" s="1"/>
  <c r="CA299" i="7"/>
  <c r="CA157" i="7"/>
  <c r="CA163" i="7" s="1"/>
  <c r="DD299" i="7"/>
  <c r="DD157" i="7"/>
  <c r="DD163" i="7" s="1"/>
  <c r="BT54" i="11"/>
  <c r="BT47" i="12"/>
  <c r="DE54" i="11"/>
  <c r="DE47" i="12"/>
  <c r="DT47" i="12"/>
  <c r="DT54" i="11"/>
  <c r="DU47" i="12"/>
  <c r="DU54" i="11"/>
  <c r="AG54" i="11"/>
  <c r="AG47" i="12"/>
  <c r="S47" i="12"/>
  <c r="S54" i="11"/>
  <c r="AS47" i="12"/>
  <c r="AS54" i="11"/>
  <c r="CZ54" i="11"/>
  <c r="CZ47" i="12"/>
  <c r="L54" i="11"/>
  <c r="L47" i="12"/>
  <c r="DM54" i="11"/>
  <c r="DM47" i="12"/>
  <c r="DS54" i="11"/>
  <c r="DS47" i="12"/>
  <c r="CC54" i="11"/>
  <c r="CC47" i="12"/>
  <c r="H54" i="11"/>
  <c r="H47" i="12"/>
  <c r="CU54" i="11"/>
  <c r="CU47" i="12"/>
  <c r="DG54" i="11"/>
  <c r="DG47" i="12"/>
  <c r="BZ219" i="7"/>
  <c r="BZ55" i="11" s="1"/>
  <c r="BZ215" i="7"/>
  <c r="AO215" i="7"/>
  <c r="AO219" i="7"/>
  <c r="AO55" i="11" s="1"/>
  <c r="CN215" i="7"/>
  <c r="CN219" i="7"/>
  <c r="CN55" i="11" s="1"/>
  <c r="AH219" i="7"/>
  <c r="AH55" i="11" s="1"/>
  <c r="AH215" i="7"/>
  <c r="AB219" i="7"/>
  <c r="AB55" i="11" s="1"/>
  <c r="AB215" i="7"/>
  <c r="BX219" i="7"/>
  <c r="BX55" i="11" s="1"/>
  <c r="BX215" i="7"/>
  <c r="DH219" i="7"/>
  <c r="DH55" i="11" s="1"/>
  <c r="DH215" i="7"/>
  <c r="CU219" i="7"/>
  <c r="CU55" i="11" s="1"/>
  <c r="CU215" i="7"/>
  <c r="W215" i="7"/>
  <c r="W219" i="7"/>
  <c r="W55" i="11" s="1"/>
  <c r="BH215" i="7"/>
  <c r="BH219" i="7"/>
  <c r="BH55" i="11" s="1"/>
  <c r="AP219" i="7"/>
  <c r="AP55" i="11" s="1"/>
  <c r="AP215" i="7"/>
  <c r="BM219" i="7"/>
  <c r="BM55" i="11" s="1"/>
  <c r="BM215" i="7"/>
  <c r="AY215" i="7"/>
  <c r="AY219" i="7"/>
  <c r="AY55" i="11" s="1"/>
  <c r="DD215" i="7"/>
  <c r="DD219" i="7"/>
  <c r="DD55" i="11" s="1"/>
  <c r="BW215" i="7"/>
  <c r="BW219" i="7"/>
  <c r="BW55" i="11" s="1"/>
  <c r="U161" i="7"/>
  <c r="U271" i="7" s="1"/>
  <c r="U267" i="7"/>
  <c r="AM161" i="7"/>
  <c r="AM271" i="7" s="1"/>
  <c r="AM267" i="7"/>
  <c r="DF161" i="7"/>
  <c r="DF271" i="7" s="1"/>
  <c r="DF267" i="7"/>
  <c r="X161" i="7"/>
  <c r="X271" i="7" s="1"/>
  <c r="X267" i="7"/>
  <c r="CR161" i="7"/>
  <c r="CR271" i="7" s="1"/>
  <c r="CR267" i="7"/>
  <c r="S161" i="7"/>
  <c r="S271" i="7" s="1"/>
  <c r="S267" i="7"/>
  <c r="BL161" i="7"/>
  <c r="BL271" i="7" s="1"/>
  <c r="BL267" i="7"/>
  <c r="CV162" i="7"/>
  <c r="CV166" i="7"/>
  <c r="BI299" i="7"/>
  <c r="BI157" i="7"/>
  <c r="BI163" i="7" s="1"/>
  <c r="BF54" i="11"/>
  <c r="BF47" i="12"/>
  <c r="AZ54" i="11"/>
  <c r="AZ47" i="12"/>
  <c r="BB47" i="12"/>
  <c r="BB54" i="11"/>
  <c r="F219" i="7"/>
  <c r="F55" i="11" s="1"/>
  <c r="F215" i="7"/>
  <c r="F217" i="7" s="1"/>
  <c r="G213" i="7" s="1"/>
  <c r="BN215" i="7"/>
  <c r="BN219" i="7"/>
  <c r="BN55" i="11" s="1"/>
  <c r="AP161" i="7"/>
  <c r="AP271" i="7" s="1"/>
  <c r="AP267" i="7"/>
  <c r="BX162" i="7"/>
  <c r="BX166" i="7"/>
  <c r="DR166" i="7"/>
  <c r="DR162" i="7"/>
  <c r="CF166" i="7"/>
  <c r="CF162" i="7"/>
  <c r="Q162" i="7"/>
  <c r="Q166" i="7"/>
  <c r="Q50" i="11" s="1"/>
  <c r="AQ162" i="7"/>
  <c r="AQ166" i="7"/>
  <c r="AQ50" i="11" s="1"/>
  <c r="AL166" i="7"/>
  <c r="AL50" i="11" s="1"/>
  <c r="AL162" i="7"/>
  <c r="J166" i="7"/>
  <c r="J50" i="11" s="1"/>
  <c r="J162" i="7"/>
  <c r="E166" i="7"/>
  <c r="E162" i="7"/>
  <c r="AU162" i="7"/>
  <c r="AU166" i="7"/>
  <c r="AU50" i="11" s="1"/>
  <c r="AS166" i="7"/>
  <c r="AS50" i="11" s="1"/>
  <c r="AS162" i="7"/>
  <c r="DK166" i="7"/>
  <c r="DK162" i="7"/>
  <c r="CN166" i="7"/>
  <c r="CN162" i="7"/>
  <c r="V166" i="7"/>
  <c r="V50" i="11" s="1"/>
  <c r="V162" i="7"/>
  <c r="AD162" i="7"/>
  <c r="AD166" i="7"/>
  <c r="AD50" i="11" s="1"/>
  <c r="G250" i="7"/>
  <c r="CX161" i="7"/>
  <c r="CX271" i="7" s="1"/>
  <c r="CX267" i="7"/>
  <c r="E161" i="7"/>
  <c r="E267" i="7"/>
  <c r="DE299" i="7"/>
  <c r="DE157" i="7"/>
  <c r="DE163" i="7" s="1"/>
  <c r="CY299" i="7"/>
  <c r="CY157" i="7"/>
  <c r="CY163" i="7" s="1"/>
  <c r="DB299" i="7"/>
  <c r="DB157" i="7"/>
  <c r="DB163" i="7" s="1"/>
  <c r="CT299" i="7"/>
  <c r="CT157" i="7"/>
  <c r="CT163" i="7" s="1"/>
  <c r="CX299" i="7"/>
  <c r="CX157" i="7"/>
  <c r="CX163" i="7" s="1"/>
  <c r="AD299" i="7"/>
  <c r="AD157" i="7"/>
  <c r="AD163" i="7" s="1"/>
  <c r="DF299" i="7"/>
  <c r="DF157" i="7"/>
  <c r="DF163" i="7" s="1"/>
  <c r="CG299" i="7"/>
  <c r="CG157" i="7"/>
  <c r="CG163" i="7" s="1"/>
  <c r="CW299" i="7"/>
  <c r="CW157" i="7"/>
  <c r="CW163" i="7" s="1"/>
  <c r="AM299" i="7"/>
  <c r="AM157" i="7"/>
  <c r="AM163" i="7" s="1"/>
  <c r="CI299" i="7"/>
  <c r="CI157" i="7"/>
  <c r="CI163" i="7" s="1"/>
  <c r="CH299" i="7"/>
  <c r="CH157" i="7"/>
  <c r="CH163" i="7" s="1"/>
  <c r="CO299" i="7"/>
  <c r="CO157" i="7"/>
  <c r="CO163" i="7" s="1"/>
  <c r="AS299" i="7"/>
  <c r="AS157" i="7"/>
  <c r="AS163" i="7" s="1"/>
  <c r="CD299" i="7"/>
  <c r="CD157" i="7"/>
  <c r="CD163" i="7" s="1"/>
  <c r="BN54" i="11"/>
  <c r="BN47" i="12"/>
  <c r="CP54" i="11"/>
  <c r="CP47" i="12"/>
  <c r="BC54" i="11"/>
  <c r="BC47" i="12"/>
  <c r="DI54" i="11"/>
  <c r="DI47" i="12"/>
  <c r="BM54" i="11"/>
  <c r="BM47" i="12"/>
  <c r="AI54" i="11"/>
  <c r="AI47" i="12"/>
  <c r="AM54" i="11"/>
  <c r="AM47" i="12"/>
  <c r="AQ54" i="11"/>
  <c r="AQ47" i="12"/>
  <c r="DC54" i="11"/>
  <c r="DC47" i="12"/>
  <c r="BO54" i="11"/>
  <c r="BO47" i="12"/>
  <c r="CR47" i="12"/>
  <c r="CR54" i="11"/>
  <c r="BU54" i="11"/>
  <c r="BU47" i="12"/>
  <c r="P54" i="11"/>
  <c r="P47" i="12"/>
  <c r="DK54" i="11"/>
  <c r="DK47" i="12"/>
  <c r="AN54" i="11"/>
  <c r="AN47" i="12"/>
  <c r="DN219" i="7"/>
  <c r="DN55" i="11" s="1"/>
  <c r="DN215" i="7"/>
  <c r="DI219" i="7"/>
  <c r="DI55" i="11" s="1"/>
  <c r="DI215" i="7"/>
  <c r="I219" i="7"/>
  <c r="I55" i="11" s="1"/>
  <c r="I215" i="7"/>
  <c r="CD219" i="7"/>
  <c r="CD55" i="11" s="1"/>
  <c r="CD215" i="7"/>
  <c r="AC219" i="7"/>
  <c r="AC55" i="11" s="1"/>
  <c r="AC215" i="7"/>
  <c r="DT215" i="7"/>
  <c r="DT219" i="7"/>
  <c r="DT55" i="11" s="1"/>
  <c r="BD219" i="7"/>
  <c r="BD55" i="11" s="1"/>
  <c r="BD215" i="7"/>
  <c r="CO219" i="7"/>
  <c r="CO55" i="11" s="1"/>
  <c r="CO215" i="7"/>
  <c r="AE219" i="7"/>
  <c r="AE55" i="11" s="1"/>
  <c r="AE215" i="7"/>
  <c r="BB219" i="7"/>
  <c r="BB55" i="11" s="1"/>
  <c r="BB215" i="7"/>
  <c r="DA219" i="7"/>
  <c r="DA55" i="11" s="1"/>
  <c r="DA215" i="7"/>
  <c r="CS219" i="7"/>
  <c r="CS55" i="11" s="1"/>
  <c r="CS215" i="7"/>
  <c r="CZ219" i="7"/>
  <c r="CZ55" i="11" s="1"/>
  <c r="CZ215" i="7"/>
  <c r="BQ215" i="7"/>
  <c r="BQ219" i="7"/>
  <c r="BQ55" i="11" s="1"/>
  <c r="AW215" i="7"/>
  <c r="AW219" i="7"/>
  <c r="AW55" i="11" s="1"/>
  <c r="G219" i="7"/>
  <c r="G55" i="11" s="1"/>
  <c r="G215" i="7"/>
  <c r="DK161" i="7"/>
  <c r="DK271" i="7" s="1"/>
  <c r="DK267" i="7"/>
  <c r="AX161" i="7"/>
  <c r="AX271" i="7" s="1"/>
  <c r="AX267" i="7"/>
  <c r="CY161" i="7"/>
  <c r="CY271" i="7" s="1"/>
  <c r="CY267" i="7"/>
  <c r="CL161" i="7"/>
  <c r="CL271" i="7" s="1"/>
  <c r="CL267" i="7"/>
  <c r="BW161" i="7"/>
  <c r="BW271" i="7" s="1"/>
  <c r="BW267" i="7"/>
  <c r="AK161" i="7"/>
  <c r="AK271" i="7" s="1"/>
  <c r="AK267" i="7"/>
  <c r="DU161" i="7"/>
  <c r="DU271" i="7" s="1"/>
  <c r="DU267" i="7"/>
  <c r="CH162" i="7"/>
  <c r="CH166" i="7"/>
  <c r="N162" i="7"/>
  <c r="N166" i="7"/>
  <c r="N50" i="11" s="1"/>
  <c r="DM299" i="7"/>
  <c r="DM157" i="7"/>
  <c r="DM163" i="7" s="1"/>
  <c r="F110" i="7"/>
  <c r="I54" i="11"/>
  <c r="I47" i="12"/>
  <c r="AE54" i="11"/>
  <c r="AE47" i="12"/>
  <c r="H219" i="7"/>
  <c r="H55" i="11" s="1"/>
  <c r="H215" i="7"/>
  <c r="BI219" i="7"/>
  <c r="BI55" i="11" s="1"/>
  <c r="BI215" i="7"/>
  <c r="BF161" i="7"/>
  <c r="BF271" i="7" s="1"/>
  <c r="BF267" i="7"/>
  <c r="DA161" i="7"/>
  <c r="DA271" i="7" s="1"/>
  <c r="DA267" i="7"/>
  <c r="BX161" i="7"/>
  <c r="BX271" i="7" s="1"/>
  <c r="BX267" i="7"/>
  <c r="H162" i="7"/>
  <c r="H166" i="7"/>
  <c r="CS161" i="7"/>
  <c r="CS271" i="7" s="1"/>
  <c r="CS267" i="7"/>
  <c r="CA161" i="7"/>
  <c r="CA271" i="7" s="1"/>
  <c r="CA267" i="7"/>
  <c r="BK166" i="7"/>
  <c r="BK50" i="11" s="1"/>
  <c r="BK162" i="7"/>
  <c r="DU166" i="7"/>
  <c r="DU162" i="7"/>
  <c r="DD166" i="7"/>
  <c r="DD162" i="7"/>
  <c r="BO162" i="7"/>
  <c r="BO166" i="7"/>
  <c r="AY162" i="7"/>
  <c r="AY166" i="7"/>
  <c r="AY50" i="11" s="1"/>
  <c r="DQ162" i="7"/>
  <c r="DQ166" i="7"/>
  <c r="CW162" i="7"/>
  <c r="CW166" i="7"/>
  <c r="AB166" i="7"/>
  <c r="AB50" i="11" s="1"/>
  <c r="AB162" i="7"/>
  <c r="DI166" i="7"/>
  <c r="DI162" i="7"/>
  <c r="CQ166" i="7"/>
  <c r="CQ162" i="7"/>
  <c r="M162" i="7"/>
  <c r="M166" i="7"/>
  <c r="M50" i="11" s="1"/>
  <c r="DP162" i="7"/>
  <c r="DP166" i="7"/>
  <c r="BV166" i="7"/>
  <c r="BV162" i="7"/>
  <c r="CZ162" i="7"/>
  <c r="CZ166" i="7"/>
  <c r="DG166" i="7"/>
  <c r="DG162" i="7"/>
  <c r="V161" i="7"/>
  <c r="V271" i="7" s="1"/>
  <c r="V267" i="7"/>
  <c r="DO161" i="7"/>
  <c r="DO271" i="7" s="1"/>
  <c r="DO267" i="7"/>
  <c r="K299" i="7"/>
  <c r="K157" i="7"/>
  <c r="K163" i="7" s="1"/>
  <c r="BB299" i="7"/>
  <c r="BB157" i="7"/>
  <c r="BB163" i="7" s="1"/>
  <c r="AC299" i="7"/>
  <c r="AC157" i="7"/>
  <c r="AC163" i="7" s="1"/>
  <c r="CF299" i="7"/>
  <c r="CF157" i="7"/>
  <c r="CF163" i="7" s="1"/>
  <c r="N299" i="7"/>
  <c r="N157" i="7"/>
  <c r="N163" i="7" s="1"/>
  <c r="X299" i="7"/>
  <c r="X157" i="7"/>
  <c r="X163" i="7" s="1"/>
  <c r="AO299" i="7"/>
  <c r="AO157" i="7"/>
  <c r="AO163" i="7" s="1"/>
  <c r="AR299" i="7"/>
  <c r="AR157" i="7"/>
  <c r="AR163" i="7" s="1"/>
  <c r="CJ299" i="7"/>
  <c r="CJ157" i="7"/>
  <c r="CJ163" i="7" s="1"/>
  <c r="R299" i="7"/>
  <c r="R157" i="7"/>
  <c r="R163" i="7" s="1"/>
  <c r="BK299" i="7"/>
  <c r="BK157" i="7"/>
  <c r="BK163" i="7" s="1"/>
  <c r="AI299" i="7"/>
  <c r="AI157" i="7"/>
  <c r="AI163" i="7" s="1"/>
  <c r="AF299" i="7"/>
  <c r="AF157" i="7"/>
  <c r="AF163" i="7" s="1"/>
  <c r="BR299" i="7"/>
  <c r="BR157" i="7"/>
  <c r="BR163" i="7" s="1"/>
  <c r="DR299" i="7"/>
  <c r="DR157" i="7"/>
  <c r="DR163" i="7" s="1"/>
  <c r="CI54" i="11"/>
  <c r="CI47" i="12"/>
  <c r="CM54" i="11"/>
  <c r="CM47" i="12"/>
  <c r="BV54" i="11"/>
  <c r="BV47" i="12"/>
  <c r="CL54" i="11"/>
  <c r="CL47" i="12"/>
  <c r="CF47" i="12"/>
  <c r="CF54" i="11"/>
  <c r="AY54" i="11"/>
  <c r="AY47" i="12"/>
  <c r="Q54" i="11"/>
  <c r="Q47" i="12"/>
  <c r="BS54" i="11"/>
  <c r="BS47" i="12"/>
  <c r="CN47" i="12"/>
  <c r="CN54" i="11"/>
  <c r="BE47" i="12"/>
  <c r="BE54" i="11"/>
  <c r="BG54" i="11"/>
  <c r="BG47" i="12"/>
  <c r="AO54" i="11"/>
  <c r="AO47" i="12"/>
  <c r="DN47" i="12"/>
  <c r="DN54" i="11"/>
  <c r="CG54" i="11"/>
  <c r="CG47" i="12"/>
  <c r="BJ54" i="11"/>
  <c r="BJ47" i="12"/>
  <c r="Q219" i="7"/>
  <c r="Q55" i="11" s="1"/>
  <c r="Q215" i="7"/>
  <c r="DO215" i="7"/>
  <c r="DO219" i="7"/>
  <c r="DO55" i="11" s="1"/>
  <c r="CT219" i="7"/>
  <c r="CT55" i="11" s="1"/>
  <c r="CT215" i="7"/>
  <c r="DS219" i="7"/>
  <c r="DS55" i="11" s="1"/>
  <c r="DS215" i="7"/>
  <c r="M219" i="7"/>
  <c r="M55" i="11" s="1"/>
  <c r="M215" i="7"/>
  <c r="BS219" i="7"/>
  <c r="BS55" i="11" s="1"/>
  <c r="BS215" i="7"/>
  <c r="AJ215" i="7"/>
  <c r="AJ219" i="7"/>
  <c r="AJ55" i="11" s="1"/>
  <c r="BK219" i="7"/>
  <c r="BK55" i="11" s="1"/>
  <c r="BK215" i="7"/>
  <c r="Z219" i="7"/>
  <c r="Z55" i="11" s="1"/>
  <c r="Z215" i="7"/>
  <c r="BJ215" i="7"/>
  <c r="BJ219" i="7"/>
  <c r="BJ55" i="11" s="1"/>
  <c r="AU215" i="7"/>
  <c r="AU219" i="7"/>
  <c r="AU55" i="11" s="1"/>
  <c r="DF219" i="7"/>
  <c r="DF55" i="11" s="1"/>
  <c r="DF215" i="7"/>
  <c r="AQ215" i="7"/>
  <c r="AQ219" i="7"/>
  <c r="AQ55" i="11" s="1"/>
  <c r="BV215" i="7"/>
  <c r="BV219" i="7"/>
  <c r="BV55" i="11" s="1"/>
  <c r="AF219" i="7"/>
  <c r="AF55" i="11" s="1"/>
  <c r="AF215" i="7"/>
  <c r="BG161" i="7"/>
  <c r="BG271" i="7" s="1"/>
  <c r="BG267" i="7"/>
  <c r="BE161" i="7"/>
  <c r="BE271" i="7" s="1"/>
  <c r="BE267" i="7"/>
  <c r="DP161" i="7"/>
  <c r="DP271" i="7" s="1"/>
  <c r="DP267" i="7"/>
  <c r="CN161" i="7"/>
  <c r="CN271" i="7" s="1"/>
  <c r="CN267" i="7"/>
  <c r="DG161" i="7"/>
  <c r="DG271" i="7" s="1"/>
  <c r="DG267" i="7"/>
  <c r="CD161" i="7"/>
  <c r="CD271" i="7" s="1"/>
  <c r="CD267" i="7"/>
  <c r="BA161" i="7"/>
  <c r="BA271" i="7" s="1"/>
  <c r="BA267" i="7"/>
  <c r="CC162" i="7"/>
  <c r="CC166" i="7"/>
  <c r="CL166" i="7"/>
  <c r="CL162" i="7"/>
  <c r="AG162" i="7"/>
  <c r="AG166" i="7"/>
  <c r="AG50" i="11" s="1"/>
  <c r="S299" i="7"/>
  <c r="S157" i="7"/>
  <c r="S163" i="7" s="1"/>
  <c r="AB299" i="7"/>
  <c r="AB157" i="7"/>
  <c r="AB163" i="7" s="1"/>
  <c r="DJ299" i="7"/>
  <c r="DJ157" i="7"/>
  <c r="DJ163" i="7" s="1"/>
  <c r="DA54" i="11"/>
  <c r="DA47" i="12"/>
  <c r="AC47" i="12"/>
  <c r="AC54" i="11"/>
  <c r="AL215" i="7"/>
  <c r="AL219" i="7"/>
  <c r="AL55" i="11" s="1"/>
  <c r="U219" i="7"/>
  <c r="U55" i="11" s="1"/>
  <c r="U215" i="7"/>
  <c r="BT215" i="7"/>
  <c r="BT219" i="7"/>
  <c r="BT55" i="11" s="1"/>
  <c r="H161" i="7"/>
  <c r="H271" i="7" s="1"/>
  <c r="H267" i="7"/>
  <c r="AZ162" i="7"/>
  <c r="AZ166" i="7"/>
  <c r="AZ50" i="11" s="1"/>
  <c r="I161" i="7"/>
  <c r="I271" i="7" s="1"/>
  <c r="I267" i="7"/>
  <c r="CV161" i="7"/>
  <c r="CV271" i="7" s="1"/>
  <c r="CV267" i="7"/>
  <c r="BT162" i="7"/>
  <c r="BT166" i="7"/>
  <c r="BC161" i="7"/>
  <c r="BC271" i="7" s="1"/>
  <c r="BC267" i="7"/>
  <c r="DT161" i="7"/>
  <c r="DT271" i="7" s="1"/>
  <c r="DT267" i="7"/>
  <c r="DC161" i="7"/>
  <c r="DC271" i="7" s="1"/>
  <c r="DC267" i="7"/>
  <c r="BC162" i="7"/>
  <c r="BC166" i="7"/>
  <c r="BC50" i="11" s="1"/>
  <c r="BR166" i="7"/>
  <c r="BR162" i="7"/>
  <c r="BA162" i="7"/>
  <c r="BA166" i="7"/>
  <c r="BA50" i="11" s="1"/>
  <c r="F162" i="7"/>
  <c r="F166" i="7"/>
  <c r="K162" i="7"/>
  <c r="K166" i="7"/>
  <c r="K50" i="11" s="1"/>
  <c r="BN162" i="7"/>
  <c r="BN166" i="7"/>
  <c r="CA166" i="7"/>
  <c r="CA162" i="7"/>
  <c r="R162" i="7"/>
  <c r="R166" i="7"/>
  <c r="R50" i="11" s="1"/>
  <c r="BQ162" i="7"/>
  <c r="BQ166" i="7"/>
  <c r="CK166" i="7"/>
  <c r="CK162" i="7"/>
  <c r="CS166" i="7"/>
  <c r="CS162" i="7"/>
  <c r="CI166" i="7"/>
  <c r="CI162" i="7"/>
  <c r="CB162" i="7"/>
  <c r="CB166" i="7"/>
  <c r="BZ162" i="7"/>
  <c r="BZ166" i="7"/>
  <c r="T166" i="7"/>
  <c r="T50" i="11" s="1"/>
  <c r="T162" i="7"/>
  <c r="BS161" i="7"/>
  <c r="BS271" i="7" s="1"/>
  <c r="BS267" i="7"/>
  <c r="CF161" i="7"/>
  <c r="CF271" i="7" s="1"/>
  <c r="CF267" i="7"/>
  <c r="Q299" i="7"/>
  <c r="Q157" i="7"/>
  <c r="Q163" i="7" s="1"/>
  <c r="BN299" i="7"/>
  <c r="BN157" i="7"/>
  <c r="BN163" i="7" s="1"/>
  <c r="DP299" i="7"/>
  <c r="DP157" i="7"/>
  <c r="DP163" i="7" s="1"/>
  <c r="CN299" i="7"/>
  <c r="CN157" i="7"/>
  <c r="CN163" i="7" s="1"/>
  <c r="BW299" i="7"/>
  <c r="BW157" i="7"/>
  <c r="BW163" i="7" s="1"/>
  <c r="DT157" i="7"/>
  <c r="DT163" i="7" s="1"/>
  <c r="DT299" i="7"/>
  <c r="AX299" i="7"/>
  <c r="AX157" i="7"/>
  <c r="AX163" i="7" s="1"/>
  <c r="BU299" i="7"/>
  <c r="BU157" i="7"/>
  <c r="BU163" i="7" s="1"/>
  <c r="BL299" i="7"/>
  <c r="BL157" i="7"/>
  <c r="BL163" i="7" s="1"/>
  <c r="L157" i="7"/>
  <c r="L163" i="7" s="1"/>
  <c r="L299" i="7"/>
  <c r="BD299" i="7"/>
  <c r="BD157" i="7"/>
  <c r="BD163" i="7" s="1"/>
  <c r="AJ299" i="7"/>
  <c r="AJ157" i="7"/>
  <c r="AJ163" i="7" s="1"/>
  <c r="BT299" i="7"/>
  <c r="BT157" i="7"/>
  <c r="BT163" i="7" s="1"/>
  <c r="BJ299" i="7"/>
  <c r="BJ157" i="7"/>
  <c r="BJ163" i="7" s="1"/>
  <c r="BO299" i="7"/>
  <c r="BO157" i="7"/>
  <c r="BO163" i="7" s="1"/>
  <c r="CV47" i="12"/>
  <c r="CV54" i="11"/>
  <c r="AP54" i="11"/>
  <c r="AP47" i="12"/>
  <c r="F54" i="11"/>
  <c r="F47" i="12"/>
  <c r="BZ54" i="11"/>
  <c r="BZ47" i="12"/>
  <c r="CQ54" i="11"/>
  <c r="CQ47" i="12"/>
  <c r="BH54" i="11"/>
  <c r="BH47" i="12"/>
  <c r="BX47" i="12"/>
  <c r="BX54" i="11"/>
  <c r="CK54" i="11"/>
  <c r="CK47" i="12"/>
  <c r="CX47" i="12"/>
  <c r="CX54" i="11"/>
  <c r="BQ54" i="11"/>
  <c r="BQ47" i="12"/>
  <c r="BD54" i="11"/>
  <c r="BD47" i="12"/>
  <c r="DQ47" i="12"/>
  <c r="DQ54" i="11"/>
  <c r="AH54" i="11"/>
  <c r="AH47" i="12"/>
  <c r="AU47" i="12"/>
  <c r="AU54" i="11"/>
  <c r="CW54" i="11"/>
  <c r="CW47" i="12"/>
  <c r="N219" i="7"/>
  <c r="N55" i="11" s="1"/>
  <c r="N215" i="7"/>
  <c r="CV219" i="7"/>
  <c r="CV55" i="11" s="1"/>
  <c r="CV215" i="7"/>
  <c r="CE219" i="7"/>
  <c r="CE55" i="11" s="1"/>
  <c r="CE215" i="7"/>
  <c r="DL215" i="7"/>
  <c r="DL219" i="7"/>
  <c r="DL55" i="11" s="1"/>
  <c r="AS219" i="7"/>
  <c r="AS55" i="11" s="1"/>
  <c r="AS215" i="7"/>
  <c r="DU219" i="7"/>
  <c r="DU55" i="11" s="1"/>
  <c r="DU215" i="7"/>
  <c r="BG219" i="7"/>
  <c r="BG55" i="11" s="1"/>
  <c r="BG215" i="7"/>
  <c r="BP219" i="7"/>
  <c r="BP55" i="11" s="1"/>
  <c r="BP215" i="7"/>
  <c r="DC219" i="7"/>
  <c r="DC55" i="11" s="1"/>
  <c r="DC215" i="7"/>
  <c r="CI215" i="7"/>
  <c r="CI219" i="7"/>
  <c r="CI55" i="11" s="1"/>
  <c r="CH219" i="7"/>
  <c r="CH55" i="11" s="1"/>
  <c r="CH215" i="7"/>
  <c r="AX219" i="7"/>
  <c r="AX55" i="11" s="1"/>
  <c r="AX215" i="7"/>
  <c r="CW215" i="7"/>
  <c r="CW219" i="7"/>
  <c r="CW55" i="11" s="1"/>
  <c r="J215" i="7"/>
  <c r="J219" i="7"/>
  <c r="J55" i="11" s="1"/>
  <c r="CY215" i="7"/>
  <c r="CY219" i="7"/>
  <c r="CY55" i="11" s="1"/>
  <c r="CB161" i="7"/>
  <c r="CB271" i="7" s="1"/>
  <c r="CB267" i="7"/>
  <c r="CT161" i="7"/>
  <c r="CT271" i="7" s="1"/>
  <c r="CT267" i="7"/>
  <c r="CZ161" i="7"/>
  <c r="CZ271" i="7" s="1"/>
  <c r="CZ267" i="7"/>
  <c r="BJ161" i="7"/>
  <c r="BJ271" i="7" s="1"/>
  <c r="BJ267" i="7"/>
  <c r="AV161" i="7"/>
  <c r="AV271" i="7" s="1"/>
  <c r="AV267" i="7"/>
  <c r="AQ161" i="7"/>
  <c r="AQ271" i="7" s="1"/>
  <c r="AQ267" i="7"/>
  <c r="AJ166" i="7"/>
  <c r="AJ50" i="11" s="1"/>
  <c r="AJ162" i="7"/>
  <c r="BX299" i="7"/>
  <c r="BX157" i="7"/>
  <c r="BX163" i="7" s="1"/>
  <c r="AP299" i="7"/>
  <c r="AP157" i="7"/>
  <c r="AP163" i="7" s="1"/>
  <c r="W299" i="7"/>
  <c r="W157" i="7"/>
  <c r="W163" i="7" s="1"/>
  <c r="DO47" i="12"/>
  <c r="DO54" i="11"/>
  <c r="BP47" i="12"/>
  <c r="BP54" i="11"/>
  <c r="DJ219" i="7"/>
  <c r="DJ55" i="11" s="1"/>
  <c r="DJ215" i="7"/>
  <c r="AN215" i="7"/>
  <c r="AN219" i="7"/>
  <c r="AN55" i="11" s="1"/>
  <c r="AH161" i="7"/>
  <c r="AH271" i="7" s="1"/>
  <c r="AH267" i="7"/>
  <c r="J161" i="7"/>
  <c r="J271" i="7" s="1"/>
  <c r="J267" i="7"/>
  <c r="P161" i="7"/>
  <c r="P271" i="7" s="1"/>
  <c r="P267" i="7"/>
  <c r="AD161" i="7"/>
  <c r="AD271" i="7" s="1"/>
  <c r="AD267" i="7"/>
  <c r="AX162" i="7"/>
  <c r="AX166" i="7"/>
  <c r="AX50" i="11" s="1"/>
  <c r="BB166" i="7"/>
  <c r="BB50" i="11" s="1"/>
  <c r="BB162" i="7"/>
  <c r="CG162" i="7"/>
  <c r="CG166" i="7"/>
  <c r="U166" i="7"/>
  <c r="U50" i="11" s="1"/>
  <c r="U162" i="7"/>
  <c r="BI166" i="7"/>
  <c r="BI50" i="11" s="1"/>
  <c r="BI162" i="7"/>
  <c r="AV166" i="7"/>
  <c r="AV50" i="11" s="1"/>
  <c r="AV162" i="7"/>
  <c r="AK162" i="7"/>
  <c r="AK166" i="7"/>
  <c r="AK50" i="11" s="1"/>
  <c r="P162" i="7"/>
  <c r="P166" i="7"/>
  <c r="P50" i="11" s="1"/>
  <c r="S162" i="7"/>
  <c r="S166" i="7"/>
  <c r="S50" i="11" s="1"/>
  <c r="DL166" i="7"/>
  <c r="DL162" i="7"/>
  <c r="BF166" i="7"/>
  <c r="BF50" i="11" s="1"/>
  <c r="BF162" i="7"/>
  <c r="DE162" i="7"/>
  <c r="DE166" i="7"/>
  <c r="CM162" i="7"/>
  <c r="CM166" i="7"/>
  <c r="AP166" i="7"/>
  <c r="AP50" i="11" s="1"/>
  <c r="AP162" i="7"/>
  <c r="O166" i="7"/>
  <c r="O50" i="11" s="1"/>
  <c r="O162" i="7"/>
  <c r="BR161" i="7"/>
  <c r="BR271" i="7" s="1"/>
  <c r="BR267" i="7"/>
  <c r="DG299" i="7"/>
  <c r="DG157" i="7"/>
  <c r="DG163" i="7" s="1"/>
  <c r="T299" i="7"/>
  <c r="T157" i="7"/>
  <c r="T163" i="7" s="1"/>
  <c r="CK299" i="7"/>
  <c r="CK157" i="7"/>
  <c r="CK163" i="7" s="1"/>
  <c r="V299" i="7"/>
  <c r="V157" i="7"/>
  <c r="V163" i="7" s="1"/>
  <c r="DC299" i="7"/>
  <c r="DC157" i="7"/>
  <c r="DC163" i="7" s="1"/>
  <c r="G299" i="7"/>
  <c r="G157" i="7"/>
  <c r="G163" i="7" s="1"/>
  <c r="Y157" i="7"/>
  <c r="Y163" i="7" s="1"/>
  <c r="Y299" i="7"/>
  <c r="AA299" i="7"/>
  <c r="AA157" i="7"/>
  <c r="AA163" i="7" s="1"/>
  <c r="CV299" i="7"/>
  <c r="CV157" i="7"/>
  <c r="CV163" i="7" s="1"/>
  <c r="BH299" i="7"/>
  <c r="BH157" i="7"/>
  <c r="BH163" i="7" s="1"/>
  <c r="DS299" i="7"/>
  <c r="DS157" i="7"/>
  <c r="DS163" i="7" s="1"/>
  <c r="U299" i="7"/>
  <c r="U157" i="7"/>
  <c r="U163" i="7" s="1"/>
  <c r="DU299" i="7"/>
  <c r="DU157" i="7"/>
  <c r="DU163" i="7" s="1"/>
  <c r="CS299" i="7"/>
  <c r="CS157" i="7"/>
  <c r="CS163" i="7" s="1"/>
  <c r="I299" i="7"/>
  <c r="I157" i="7"/>
  <c r="I163" i="7" s="1"/>
  <c r="BS299" i="7"/>
  <c r="BS157" i="7"/>
  <c r="BS163" i="7" s="1"/>
  <c r="AW54" i="11"/>
  <c r="AW47" i="12"/>
  <c r="G54" i="11"/>
  <c r="G47" i="12"/>
  <c r="BY54" i="11"/>
  <c r="BY47" i="12"/>
  <c r="CJ54" i="11"/>
  <c r="CJ47" i="12"/>
  <c r="AL54" i="11"/>
  <c r="AL47" i="12"/>
  <c r="BI47" i="12"/>
  <c r="BI54" i="11"/>
  <c r="AK54" i="11"/>
  <c r="AK47" i="12"/>
  <c r="V54" i="11"/>
  <c r="V47" i="12"/>
  <c r="BA54" i="11"/>
  <c r="BA47" i="12"/>
  <c r="T54" i="11"/>
  <c r="T47" i="12"/>
  <c r="DR54" i="11"/>
  <c r="DR47" i="12"/>
  <c r="U54" i="11"/>
  <c r="U47" i="12"/>
  <c r="W47" i="12"/>
  <c r="W54" i="11"/>
  <c r="X54" i="11"/>
  <c r="X47" i="12"/>
  <c r="DF47" i="12"/>
  <c r="DF54" i="11"/>
  <c r="CX219" i="7"/>
  <c r="CX55" i="11" s="1"/>
  <c r="CX215" i="7"/>
  <c r="BU219" i="7"/>
  <c r="BU55" i="11" s="1"/>
  <c r="BU215" i="7"/>
  <c r="BL215" i="7"/>
  <c r="BL219" i="7"/>
  <c r="BL55" i="11" s="1"/>
  <c r="Y219" i="7"/>
  <c r="Y55" i="11" s="1"/>
  <c r="Y215" i="7"/>
  <c r="DG215" i="7"/>
  <c r="DG219" i="7"/>
  <c r="DG55" i="11" s="1"/>
  <c r="K215" i="7"/>
  <c r="K219" i="7"/>
  <c r="K55" i="11" s="1"/>
  <c r="CP215" i="7"/>
  <c r="CP219" i="7"/>
  <c r="CP55" i="11" s="1"/>
  <c r="AV219" i="7"/>
  <c r="AV55" i="11" s="1"/>
  <c r="AV215" i="7"/>
  <c r="BY219" i="7"/>
  <c r="BY55" i="11" s="1"/>
  <c r="BY215" i="7"/>
  <c r="P215" i="7"/>
  <c r="P219" i="7"/>
  <c r="P55" i="11" s="1"/>
  <c r="DP215" i="7"/>
  <c r="DP219" i="7"/>
  <c r="DP55" i="11" s="1"/>
  <c r="AM215" i="7"/>
  <c r="AM219" i="7"/>
  <c r="AM55" i="11" s="1"/>
  <c r="CQ219" i="7"/>
  <c r="CQ55" i="11" s="1"/>
  <c r="CQ215" i="7"/>
  <c r="DR215" i="7"/>
  <c r="DR219" i="7"/>
  <c r="DR55" i="11" s="1"/>
  <c r="AD219" i="7"/>
  <c r="AD55" i="11" s="1"/>
  <c r="AD215" i="7"/>
  <c r="AU161" i="7"/>
  <c r="AU271" i="7" s="1"/>
  <c r="AU267" i="7"/>
  <c r="CG161" i="7"/>
  <c r="CG271" i="7" s="1"/>
  <c r="CG267" i="7"/>
  <c r="DS161" i="7"/>
  <c r="DS271" i="7" s="1"/>
  <c r="DS267" i="7"/>
  <c r="R161" i="7"/>
  <c r="R271" i="7" s="1"/>
  <c r="R267" i="7"/>
  <c r="AO161" i="7"/>
  <c r="AO271" i="7" s="1"/>
  <c r="AO267" i="7"/>
  <c r="CD166" i="7"/>
  <c r="CD162" i="7"/>
  <c r="BL166" i="7"/>
  <c r="BL50" i="11" s="1"/>
  <c r="BL162" i="7"/>
  <c r="Y162" i="7"/>
  <c r="Y166" i="7"/>
  <c r="Y50" i="11" s="1"/>
  <c r="CQ299" i="7"/>
  <c r="CQ157" i="7"/>
  <c r="CQ163" i="7" s="1"/>
  <c r="BQ299" i="7"/>
  <c r="BQ157" i="7"/>
  <c r="BQ163" i="7" s="1"/>
  <c r="CU299" i="7"/>
  <c r="CU157" i="7"/>
  <c r="CU163" i="7" s="1"/>
  <c r="K54" i="11"/>
  <c r="K47" i="12"/>
  <c r="AA54" i="11"/>
  <c r="AA47" i="12"/>
  <c r="AR54" i="11"/>
  <c r="AR47" i="12"/>
  <c r="DB219" i="7"/>
  <c r="DB55" i="11" s="1"/>
  <c r="DB215" i="7"/>
  <c r="V219" i="7"/>
  <c r="V55" i="11" s="1"/>
  <c r="V215" i="7"/>
  <c r="BU161" i="7"/>
  <c r="BU271" i="7" s="1"/>
  <c r="BU267" i="7"/>
  <c r="AT161" i="7"/>
  <c r="AT271" i="7" s="1"/>
  <c r="AT267" i="7"/>
  <c r="DJ161" i="7"/>
  <c r="DJ271" i="7" s="1"/>
  <c r="DJ267" i="7"/>
  <c r="AZ161" i="7"/>
  <c r="AZ271" i="7" s="1"/>
  <c r="AZ267" i="7"/>
  <c r="CJ161" i="7"/>
  <c r="CJ271" i="7" s="1"/>
  <c r="CJ267" i="7"/>
  <c r="BT161" i="7"/>
  <c r="BT271" i="7" s="1"/>
  <c r="BT267" i="7"/>
  <c r="DN161" i="7"/>
  <c r="DN271" i="7" s="1"/>
  <c r="DN267" i="7"/>
  <c r="CW161" i="7"/>
  <c r="CW271" i="7" s="1"/>
  <c r="CW267" i="7"/>
  <c r="CY162" i="7"/>
  <c r="CY166" i="7"/>
  <c r="BE166" i="7"/>
  <c r="BE50" i="11" s="1"/>
  <c r="BE162" i="7"/>
  <c r="BG162" i="7"/>
  <c r="BG166" i="7"/>
  <c r="BG50" i="11" s="1"/>
  <c r="CR162" i="7"/>
  <c r="CR166" i="7"/>
  <c r="CU162" i="7"/>
  <c r="CU166" i="7"/>
  <c r="DC166" i="7"/>
  <c r="DC162" i="7"/>
  <c r="BH162" i="7"/>
  <c r="BH166" i="7"/>
  <c r="BH50" i="11" s="1"/>
  <c r="DF162" i="7"/>
  <c r="DF166" i="7"/>
  <c r="DJ166" i="7"/>
  <c r="DJ162" i="7"/>
  <c r="DA162" i="7"/>
  <c r="DA166" i="7"/>
  <c r="AI166" i="7"/>
  <c r="AI50" i="11" s="1"/>
  <c r="AI162" i="7"/>
  <c r="AO162" i="7"/>
  <c r="AO166" i="7"/>
  <c r="AO50" i="11" s="1"/>
  <c r="I166" i="7"/>
  <c r="I162" i="7"/>
  <c r="CX166" i="7"/>
  <c r="CX162" i="7"/>
  <c r="X166" i="7"/>
  <c r="X50" i="11" s="1"/>
  <c r="X162" i="7"/>
  <c r="CU161" i="7"/>
  <c r="CU271" i="7" s="1"/>
  <c r="CU267" i="7"/>
  <c r="BC157" i="7"/>
  <c r="BC163" i="7" s="1"/>
  <c r="BC299" i="7"/>
  <c r="AT299" i="7"/>
  <c r="AT157" i="7"/>
  <c r="AT163" i="7" s="1"/>
  <c r="CM299" i="7"/>
  <c r="CM157" i="7"/>
  <c r="CM163" i="7" s="1"/>
  <c r="CR299" i="7"/>
  <c r="CR157" i="7"/>
  <c r="CR163" i="7" s="1"/>
  <c r="AZ299" i="7"/>
  <c r="AZ157" i="7"/>
  <c r="AZ163" i="7" s="1"/>
  <c r="DH299" i="7"/>
  <c r="DH157" i="7"/>
  <c r="DH163" i="7" s="1"/>
  <c r="AQ299" i="7"/>
  <c r="AQ157" i="7"/>
  <c r="AQ163" i="7" s="1"/>
  <c r="AE299" i="7"/>
  <c r="AE157" i="7"/>
  <c r="AE163" i="7" s="1"/>
  <c r="AH299" i="7"/>
  <c r="AH157" i="7"/>
  <c r="AH163" i="7" s="1"/>
  <c r="DI299" i="7"/>
  <c r="DI157" i="7"/>
  <c r="DI163" i="7" s="1"/>
  <c r="M299" i="7"/>
  <c r="M157" i="7"/>
  <c r="M163" i="7" s="1"/>
  <c r="BE299" i="7"/>
  <c r="BE157" i="7"/>
  <c r="BE163" i="7" s="1"/>
  <c r="E299" i="7"/>
  <c r="D156" i="7"/>
  <c r="E157" i="7"/>
  <c r="E163" i="7" s="1"/>
  <c r="BP299" i="7"/>
  <c r="BP157" i="7"/>
  <c r="BP163" i="7" s="1"/>
  <c r="AN299" i="7"/>
  <c r="AN157" i="7"/>
  <c r="AN163" i="7" s="1"/>
  <c r="O54" i="11"/>
  <c r="O47" i="12"/>
  <c r="BW54" i="11"/>
  <c r="BW47" i="12"/>
  <c r="M54" i="11"/>
  <c r="M47" i="12"/>
  <c r="CH54" i="11"/>
  <c r="CH47" i="12"/>
  <c r="AT54" i="11"/>
  <c r="AT47" i="12"/>
  <c r="DJ54" i="11"/>
  <c r="DJ47" i="12"/>
  <c r="BR54" i="11"/>
  <c r="BR47" i="12"/>
  <c r="Y54" i="11"/>
  <c r="Y47" i="12"/>
  <c r="CO54" i="11"/>
  <c r="CO47" i="12"/>
  <c r="N54" i="11"/>
  <c r="N47" i="12"/>
  <c r="D208" i="7"/>
  <c r="E209" i="7"/>
  <c r="E216" i="7" s="1"/>
  <c r="DL54" i="11"/>
  <c r="DL47" i="12"/>
  <c r="CD47" i="12"/>
  <c r="CD54" i="11"/>
  <c r="AB47" i="12"/>
  <c r="AB54" i="11"/>
  <c r="AD54" i="11"/>
  <c r="AD47" i="12"/>
  <c r="CK215" i="7"/>
  <c r="CK219" i="7"/>
  <c r="CK55" i="11" s="1"/>
  <c r="AA219" i="7"/>
  <c r="AA55" i="11" s="1"/>
  <c r="AA215" i="7"/>
  <c r="CF219" i="7"/>
  <c r="CF55" i="11" s="1"/>
  <c r="CF215" i="7"/>
  <c r="CG219" i="7"/>
  <c r="CG55" i="11" s="1"/>
  <c r="CG215" i="7"/>
  <c r="DQ219" i="7"/>
  <c r="DQ55" i="11" s="1"/>
  <c r="DQ215" i="7"/>
  <c r="L219" i="7"/>
  <c r="L55" i="11" s="1"/>
  <c r="L215" i="7"/>
  <c r="DM219" i="7"/>
  <c r="DM55" i="11" s="1"/>
  <c r="DM215" i="7"/>
  <c r="CC215" i="7"/>
  <c r="CC219" i="7"/>
  <c r="CC55" i="11" s="1"/>
  <c r="AK219" i="7"/>
  <c r="AK55" i="11" s="1"/>
  <c r="AK215" i="7"/>
  <c r="AI215" i="7"/>
  <c r="AI219" i="7"/>
  <c r="AI55" i="11" s="1"/>
  <c r="T219" i="7"/>
  <c r="T55" i="11" s="1"/>
  <c r="T215" i="7"/>
  <c r="BF219" i="7"/>
  <c r="BF55" i="11" s="1"/>
  <c r="BF215" i="7"/>
  <c r="BA219" i="7"/>
  <c r="BA55" i="11" s="1"/>
  <c r="BA215" i="7"/>
  <c r="AR215" i="7"/>
  <c r="AR219" i="7"/>
  <c r="AR55" i="11" s="1"/>
  <c r="DQ161" i="7"/>
  <c r="DQ271" i="7" s="1"/>
  <c r="DQ267" i="7"/>
  <c r="N161" i="7"/>
  <c r="N271" i="7" s="1"/>
  <c r="N267" i="7"/>
  <c r="L161" i="7"/>
  <c r="L271" i="7" s="1"/>
  <c r="L267" i="7"/>
  <c r="BD161" i="7"/>
  <c r="BD271" i="7" s="1"/>
  <c r="BD267" i="7"/>
  <c r="DR161" i="7"/>
  <c r="DR271" i="7" s="1"/>
  <c r="DR267" i="7"/>
  <c r="BP161" i="7"/>
  <c r="BP271" i="7" s="1"/>
  <c r="BP267" i="7"/>
  <c r="T161" i="7"/>
  <c r="T271" i="7" s="1"/>
  <c r="T267" i="7"/>
  <c r="CM272" i="7" l="1"/>
  <c r="AP318" i="7"/>
  <c r="X318" i="7"/>
  <c r="X56" i="11"/>
  <c r="AP56" i="11"/>
  <c r="CJ318" i="7"/>
  <c r="BB272" i="7"/>
  <c r="BQ318" i="7"/>
  <c r="AG56" i="11"/>
  <c r="AG318" i="7"/>
  <c r="DE272" i="7"/>
  <c r="CL272" i="7"/>
  <c r="CH318" i="7"/>
  <c r="CL56" i="11"/>
  <c r="CL318" i="7"/>
  <c r="BW56" i="11"/>
  <c r="CN56" i="11"/>
  <c r="BD318" i="7"/>
  <c r="AP272" i="7"/>
  <c r="DA56" i="11"/>
  <c r="BW318" i="7"/>
  <c r="BI272" i="7"/>
  <c r="O272" i="7"/>
  <c r="CR272" i="7"/>
  <c r="AZ56" i="11"/>
  <c r="BE272" i="7"/>
  <c r="AH56" i="11"/>
  <c r="DE56" i="11"/>
  <c r="F318" i="7"/>
  <c r="AH318" i="7"/>
  <c r="F56" i="11"/>
  <c r="AG272" i="7"/>
  <c r="BH56" i="11"/>
  <c r="BO272" i="7"/>
  <c r="BZ272" i="7"/>
  <c r="AY318" i="7"/>
  <c r="AD56" i="11"/>
  <c r="CB272" i="7"/>
  <c r="BH272" i="7"/>
  <c r="BG272" i="7"/>
  <c r="BD56" i="11"/>
  <c r="CN318" i="7"/>
  <c r="X272" i="7"/>
  <c r="W318" i="7"/>
  <c r="AY56" i="11"/>
  <c r="DK318" i="7"/>
  <c r="W56" i="11"/>
  <c r="G56" i="11"/>
  <c r="DK56" i="11"/>
  <c r="DL318" i="7"/>
  <c r="BN318" i="7"/>
  <c r="AB272" i="7"/>
  <c r="CJ56" i="11"/>
  <c r="BR272" i="7"/>
  <c r="DN56" i="11"/>
  <c r="BC272" i="7"/>
  <c r="M56" i="11"/>
  <c r="DJ56" i="11"/>
  <c r="CZ272" i="7"/>
  <c r="DF318" i="7"/>
  <c r="U318" i="7"/>
  <c r="DO318" i="7"/>
  <c r="BX318" i="7"/>
  <c r="AJ272" i="7"/>
  <c r="BO56" i="11"/>
  <c r="DI272" i="7"/>
  <c r="S318" i="7"/>
  <c r="BP56" i="11"/>
  <c r="DF56" i="11"/>
  <c r="N318" i="7"/>
  <c r="DJ318" i="7"/>
  <c r="S56" i="11"/>
  <c r="M318" i="7"/>
  <c r="BQ56" i="11"/>
  <c r="AD318" i="7"/>
  <c r="DE318" i="7"/>
  <c r="BO318" i="7"/>
  <c r="DK272" i="7"/>
  <c r="U272" i="7"/>
  <c r="CM56" i="11"/>
  <c r="AT56" i="11"/>
  <c r="DI318" i="7"/>
  <c r="AT318" i="7"/>
  <c r="CU272" i="7"/>
  <c r="BA56" i="11"/>
  <c r="CM318" i="7"/>
  <c r="DO56" i="11"/>
  <c r="CO318" i="7"/>
  <c r="AO318" i="7"/>
  <c r="O56" i="11"/>
  <c r="BJ56" i="11"/>
  <c r="AO56" i="11"/>
  <c r="I318" i="7"/>
  <c r="CO56" i="11"/>
  <c r="AZ272" i="7"/>
  <c r="AC56" i="11"/>
  <c r="Y318" i="7"/>
  <c r="AC318" i="7"/>
  <c r="DN318" i="7"/>
  <c r="BE318" i="7"/>
  <c r="CD56" i="11"/>
  <c r="BE56" i="11"/>
  <c r="BH318" i="7"/>
  <c r="CD318" i="7"/>
  <c r="N56" i="11"/>
  <c r="O318" i="7"/>
  <c r="G318" i="7"/>
  <c r="DL272" i="7"/>
  <c r="AV272" i="7"/>
  <c r="BP318" i="7"/>
  <c r="CW318" i="7"/>
  <c r="CA272" i="7"/>
  <c r="AO272" i="7"/>
  <c r="V56" i="11"/>
  <c r="BL272" i="7"/>
  <c r="AW56" i="11"/>
  <c r="S272" i="7"/>
  <c r="AX272" i="7"/>
  <c r="AU56" i="11"/>
  <c r="CN272" i="7"/>
  <c r="BI56" i="11"/>
  <c r="BX56" i="11"/>
  <c r="DA272" i="7"/>
  <c r="AR56" i="11"/>
  <c r="DJ272" i="7"/>
  <c r="R272" i="7"/>
  <c r="DA318" i="7"/>
  <c r="AE318" i="7"/>
  <c r="R318" i="7"/>
  <c r="AW318" i="7"/>
  <c r="DD272" i="7"/>
  <c r="CR56" i="11"/>
  <c r="BM56" i="11"/>
  <c r="CJ272" i="7"/>
  <c r="AL318" i="7"/>
  <c r="BZ318" i="7"/>
  <c r="CV56" i="11"/>
  <c r="CR318" i="7"/>
  <c r="BB56" i="11"/>
  <c r="BR56" i="11"/>
  <c r="AB56" i="11"/>
  <c r="BF272" i="7"/>
  <c r="BZ56" i="11"/>
  <c r="BQ272" i="7"/>
  <c r="BT272" i="7"/>
  <c r="BK272" i="7"/>
  <c r="CU318" i="7"/>
  <c r="BY318" i="7"/>
  <c r="DL56" i="11"/>
  <c r="AB318" i="7"/>
  <c r="DF272" i="7"/>
  <c r="V318" i="7"/>
  <c r="AL56" i="11"/>
  <c r="AY272" i="7"/>
  <c r="DI56" i="11"/>
  <c r="AZ318" i="7"/>
  <c r="DT318" i="7"/>
  <c r="BC318" i="7"/>
  <c r="CU56" i="11"/>
  <c r="AI272" i="7"/>
  <c r="D215" i="7"/>
  <c r="BR318" i="7"/>
  <c r="CD272" i="7"/>
  <c r="BM318" i="7"/>
  <c r="BC56" i="11"/>
  <c r="DC50" i="11"/>
  <c r="CC272" i="7"/>
  <c r="CG318" i="7"/>
  <c r="AI46" i="12"/>
  <c r="AI49" i="11"/>
  <c r="AI51" i="11" s="1"/>
  <c r="AI301" i="7"/>
  <c r="AR49" i="11"/>
  <c r="AR51" i="11" s="1"/>
  <c r="AR46" i="12"/>
  <c r="AR301" i="7"/>
  <c r="CF46" i="12"/>
  <c r="CF49" i="11"/>
  <c r="CF301" i="7"/>
  <c r="BV272" i="7"/>
  <c r="F272" i="7"/>
  <c r="CH272" i="7"/>
  <c r="CP56" i="11"/>
  <c r="CO301" i="7"/>
  <c r="CO49" i="11"/>
  <c r="CO46" i="12"/>
  <c r="CW49" i="11"/>
  <c r="CW301" i="7"/>
  <c r="CW46" i="12"/>
  <c r="CX49" i="11"/>
  <c r="CX301" i="7"/>
  <c r="CX46" i="12"/>
  <c r="DE49" i="11"/>
  <c r="DE301" i="7"/>
  <c r="DE46" i="12"/>
  <c r="AS272" i="7"/>
  <c r="AL272" i="7"/>
  <c r="DR272" i="7"/>
  <c r="G217" i="7"/>
  <c r="H213" i="7" s="1"/>
  <c r="H217" i="7" s="1"/>
  <c r="I213" i="7" s="1"/>
  <c r="I217" i="7" s="1"/>
  <c r="J213" i="7" s="1"/>
  <c r="J217" i="7" s="1"/>
  <c r="K213" i="7" s="1"/>
  <c r="K217" i="7" s="1"/>
  <c r="L213" i="7" s="1"/>
  <c r="L217" i="7" s="1"/>
  <c r="M213" i="7" s="1"/>
  <c r="M217" i="7" s="1"/>
  <c r="N213" i="7" s="1"/>
  <c r="N217" i="7" s="1"/>
  <c r="O213" i="7" s="1"/>
  <c r="O217" i="7" s="1"/>
  <c r="P213" i="7" s="1"/>
  <c r="P217" i="7" s="1"/>
  <c r="Q213" i="7" s="1"/>
  <c r="Q217" i="7" s="1"/>
  <c r="R213" i="7" s="1"/>
  <c r="R217" i="7" s="1"/>
  <c r="S213" i="7" s="1"/>
  <c r="S217" i="7" s="1"/>
  <c r="T213" i="7" s="1"/>
  <c r="T217" i="7" s="1"/>
  <c r="U213" i="7" s="1"/>
  <c r="U217" i="7" s="1"/>
  <c r="V213" i="7" s="1"/>
  <c r="V217" i="7" s="1"/>
  <c r="W213" i="7" s="1"/>
  <c r="W217" i="7" s="1"/>
  <c r="X213" i="7" s="1"/>
  <c r="X217" i="7" s="1"/>
  <c r="Y213" i="7" s="1"/>
  <c r="Y217" i="7" s="1"/>
  <c r="Z213" i="7" s="1"/>
  <c r="Z217" i="7" s="1"/>
  <c r="AA213" i="7" s="1"/>
  <c r="AA217" i="7" s="1"/>
  <c r="AB213" i="7" s="1"/>
  <c r="AB217" i="7" s="1"/>
  <c r="AC213" i="7" s="1"/>
  <c r="AC217" i="7" s="1"/>
  <c r="AD213" i="7" s="1"/>
  <c r="AD217" i="7" s="1"/>
  <c r="AE213" i="7" s="1"/>
  <c r="AE217" i="7" s="1"/>
  <c r="AF213" i="7" s="1"/>
  <c r="AF217" i="7" s="1"/>
  <c r="AG213" i="7" s="1"/>
  <c r="AG217" i="7" s="1"/>
  <c r="AH213" i="7" s="1"/>
  <c r="AH217" i="7" s="1"/>
  <c r="AI213" i="7" s="1"/>
  <c r="AI217" i="7" s="1"/>
  <c r="AJ213" i="7" s="1"/>
  <c r="AJ217" i="7" s="1"/>
  <c r="AK213" i="7" s="1"/>
  <c r="AK217" i="7" s="1"/>
  <c r="AL213" i="7" s="1"/>
  <c r="AL217" i="7" s="1"/>
  <c r="AM213" i="7" s="1"/>
  <c r="AM217" i="7" s="1"/>
  <c r="AN213" i="7" s="1"/>
  <c r="AN217" i="7" s="1"/>
  <c r="AO213" i="7" s="1"/>
  <c r="AO217" i="7" s="1"/>
  <c r="AP213" i="7" s="1"/>
  <c r="AP217" i="7" s="1"/>
  <c r="AQ213" i="7" s="1"/>
  <c r="AQ217" i="7" s="1"/>
  <c r="AR213" i="7" s="1"/>
  <c r="AR217" i="7" s="1"/>
  <c r="AS213" i="7" s="1"/>
  <c r="AS217" i="7" s="1"/>
  <c r="AT213" i="7" s="1"/>
  <c r="AT217" i="7" s="1"/>
  <c r="AU213" i="7" s="1"/>
  <c r="AU217" i="7" s="1"/>
  <c r="AV213" i="7" s="1"/>
  <c r="AV217" i="7" s="1"/>
  <c r="AW213" i="7" s="1"/>
  <c r="AW217" i="7" s="1"/>
  <c r="AX213" i="7" s="1"/>
  <c r="AX217" i="7" s="1"/>
  <c r="AY213" i="7" s="1"/>
  <c r="AY217" i="7" s="1"/>
  <c r="AZ213" i="7" s="1"/>
  <c r="AZ217" i="7" s="1"/>
  <c r="BA213" i="7" s="1"/>
  <c r="BA217" i="7" s="1"/>
  <c r="BB213" i="7" s="1"/>
  <c r="BB217" i="7" s="1"/>
  <c r="BC213" i="7" s="1"/>
  <c r="BC217" i="7" s="1"/>
  <c r="BD213" i="7" s="1"/>
  <c r="BD217" i="7" s="1"/>
  <c r="BE213" i="7" s="1"/>
  <c r="BE217" i="7" s="1"/>
  <c r="BF213" i="7" s="1"/>
  <c r="BF217" i="7" s="1"/>
  <c r="BG213" i="7" s="1"/>
  <c r="BG217" i="7" s="1"/>
  <c r="BH213" i="7" s="1"/>
  <c r="BH217" i="7" s="1"/>
  <c r="BI213" i="7" s="1"/>
  <c r="BI217" i="7" s="1"/>
  <c r="BJ213" i="7" s="1"/>
  <c r="BJ217" i="7" s="1"/>
  <c r="BK213" i="7" s="1"/>
  <c r="BK217" i="7" s="1"/>
  <c r="BL213" i="7" s="1"/>
  <c r="BL217" i="7" s="1"/>
  <c r="BM213" i="7" s="1"/>
  <c r="BM217" i="7" s="1"/>
  <c r="BN213" i="7" s="1"/>
  <c r="BN217" i="7" s="1"/>
  <c r="BO213" i="7" s="1"/>
  <c r="BO217" i="7" s="1"/>
  <c r="BP213" i="7" s="1"/>
  <c r="BP217" i="7" s="1"/>
  <c r="BQ213" i="7" s="1"/>
  <c r="BQ217" i="7" s="1"/>
  <c r="BR213" i="7" s="1"/>
  <c r="BR217" i="7" s="1"/>
  <c r="BS213" i="7" s="1"/>
  <c r="BS217" i="7" s="1"/>
  <c r="BT213" i="7" s="1"/>
  <c r="BT217" i="7" s="1"/>
  <c r="BU213" i="7" s="1"/>
  <c r="BU217" i="7" s="1"/>
  <c r="BV213" i="7" s="1"/>
  <c r="BV217" i="7" s="1"/>
  <c r="BW213" i="7" s="1"/>
  <c r="BW217" i="7" s="1"/>
  <c r="BX213" i="7" s="1"/>
  <c r="BX217" i="7" s="1"/>
  <c r="BY213" i="7" s="1"/>
  <c r="BY217" i="7" s="1"/>
  <c r="BZ213" i="7" s="1"/>
  <c r="BZ217" i="7" s="1"/>
  <c r="CA213" i="7" s="1"/>
  <c r="CA217" i="7" s="1"/>
  <c r="CB213" i="7" s="1"/>
  <c r="CB217" i="7" s="1"/>
  <c r="CC213" i="7" s="1"/>
  <c r="CC217" i="7" s="1"/>
  <c r="CD213" i="7" s="1"/>
  <c r="CD217" i="7" s="1"/>
  <c r="CE213" i="7" s="1"/>
  <c r="CE217" i="7" s="1"/>
  <c r="CF213" i="7" s="1"/>
  <c r="CF217" i="7" s="1"/>
  <c r="CG213" i="7" s="1"/>
  <c r="CG217" i="7" s="1"/>
  <c r="CH213" i="7" s="1"/>
  <c r="CH217" i="7" s="1"/>
  <c r="CI213" i="7" s="1"/>
  <c r="CI217" i="7" s="1"/>
  <c r="CJ213" i="7" s="1"/>
  <c r="CJ217" i="7" s="1"/>
  <c r="CK213" i="7" s="1"/>
  <c r="CK217" i="7" s="1"/>
  <c r="CL213" i="7" s="1"/>
  <c r="CL217" i="7" s="1"/>
  <c r="CM213" i="7" s="1"/>
  <c r="CM217" i="7" s="1"/>
  <c r="CN213" i="7" s="1"/>
  <c r="CN217" i="7" s="1"/>
  <c r="CO213" i="7" s="1"/>
  <c r="CO217" i="7" s="1"/>
  <c r="CP213" i="7" s="1"/>
  <c r="CP217" i="7" s="1"/>
  <c r="CQ213" i="7" s="1"/>
  <c r="CQ217" i="7" s="1"/>
  <c r="CR213" i="7" s="1"/>
  <c r="CR217" i="7" s="1"/>
  <c r="CS213" i="7" s="1"/>
  <c r="CS217" i="7" s="1"/>
  <c r="CT213" i="7" s="1"/>
  <c r="CT217" i="7" s="1"/>
  <c r="CU213" i="7" s="1"/>
  <c r="CU217" i="7" s="1"/>
  <c r="CV213" i="7" s="1"/>
  <c r="CV217" i="7" s="1"/>
  <c r="CW213" i="7" s="1"/>
  <c r="CW217" i="7" s="1"/>
  <c r="CX213" i="7" s="1"/>
  <c r="CX217" i="7" s="1"/>
  <c r="CY213" i="7" s="1"/>
  <c r="CY217" i="7" s="1"/>
  <c r="CZ213" i="7" s="1"/>
  <c r="CZ217" i="7" s="1"/>
  <c r="DA213" i="7" s="1"/>
  <c r="DA217" i="7" s="1"/>
  <c r="DB213" i="7" s="1"/>
  <c r="DB217" i="7" s="1"/>
  <c r="DC213" i="7" s="1"/>
  <c r="DC217" i="7" s="1"/>
  <c r="DD213" i="7" s="1"/>
  <c r="DD217" i="7" s="1"/>
  <c r="DE213" i="7" s="1"/>
  <c r="DE217" i="7" s="1"/>
  <c r="DF213" i="7" s="1"/>
  <c r="DF217" i="7" s="1"/>
  <c r="DG213" i="7" s="1"/>
  <c r="DG217" i="7" s="1"/>
  <c r="DH213" i="7" s="1"/>
  <c r="DH217" i="7" s="1"/>
  <c r="DI213" i="7" s="1"/>
  <c r="DI217" i="7" s="1"/>
  <c r="DJ213" i="7" s="1"/>
  <c r="DJ217" i="7" s="1"/>
  <c r="DK213" i="7" s="1"/>
  <c r="DK217" i="7" s="1"/>
  <c r="DL213" i="7" s="1"/>
  <c r="DL217" i="7" s="1"/>
  <c r="DM213" i="7" s="1"/>
  <c r="DM217" i="7" s="1"/>
  <c r="DN213" i="7" s="1"/>
  <c r="DN217" i="7" s="1"/>
  <c r="DO213" i="7" s="1"/>
  <c r="DO217" i="7" s="1"/>
  <c r="DP213" i="7" s="1"/>
  <c r="DP217" i="7" s="1"/>
  <c r="DQ213" i="7" s="1"/>
  <c r="DQ217" i="7" s="1"/>
  <c r="DR213" i="7" s="1"/>
  <c r="DR217" i="7" s="1"/>
  <c r="DS213" i="7" s="1"/>
  <c r="DS217" i="7" s="1"/>
  <c r="DT213" i="7" s="1"/>
  <c r="DT217" i="7" s="1"/>
  <c r="DU213" i="7" s="1"/>
  <c r="DU217" i="7" s="1"/>
  <c r="BF318" i="7"/>
  <c r="DT56" i="11"/>
  <c r="DD301" i="7"/>
  <c r="DD46" i="12"/>
  <c r="DD49" i="11"/>
  <c r="CP49" i="11"/>
  <c r="CP46" i="12"/>
  <c r="CP301" i="7"/>
  <c r="CZ301" i="7"/>
  <c r="CZ49" i="11"/>
  <c r="CZ46" i="12"/>
  <c r="BY46" i="12"/>
  <c r="BY301" i="7"/>
  <c r="BY49" i="11"/>
  <c r="DH50" i="11"/>
  <c r="DB272" i="7"/>
  <c r="AH272" i="7"/>
  <c r="AJ318" i="7"/>
  <c r="BK56" i="11"/>
  <c r="BU272" i="7"/>
  <c r="CP50" i="11"/>
  <c r="DB56" i="11"/>
  <c r="CL49" i="11"/>
  <c r="CL301" i="7"/>
  <c r="CL46" i="12"/>
  <c r="DN50" i="11"/>
  <c r="E49" i="11"/>
  <c r="E46" i="12"/>
  <c r="E301" i="7"/>
  <c r="E263" i="7"/>
  <c r="E273" i="7"/>
  <c r="AZ49" i="11"/>
  <c r="AZ51" i="11" s="1"/>
  <c r="AZ46" i="12"/>
  <c r="AZ301" i="7"/>
  <c r="AA49" i="11"/>
  <c r="AA51" i="11" s="1"/>
  <c r="AA301" i="7"/>
  <c r="AA46" i="12"/>
  <c r="K272" i="7"/>
  <c r="CH56" i="11"/>
  <c r="BC49" i="11"/>
  <c r="BC51" i="11" s="1"/>
  <c r="BC301" i="7"/>
  <c r="BC46" i="12"/>
  <c r="I50" i="11"/>
  <c r="DJ50" i="11"/>
  <c r="CY272" i="7"/>
  <c r="AA318" i="7"/>
  <c r="BQ301" i="7"/>
  <c r="BQ49" i="11"/>
  <c r="BQ46" i="12"/>
  <c r="DR56" i="11"/>
  <c r="BY56" i="11"/>
  <c r="P272" i="7"/>
  <c r="AU318" i="7"/>
  <c r="CK318" i="7"/>
  <c r="BO49" i="11"/>
  <c r="BO301" i="7"/>
  <c r="BO46" i="12"/>
  <c r="BD49" i="11"/>
  <c r="BD51" i="11" s="1"/>
  <c r="BD46" i="12"/>
  <c r="BD301" i="7"/>
  <c r="AX49" i="11"/>
  <c r="AX51" i="11" s="1"/>
  <c r="AX301" i="7"/>
  <c r="AX46" i="12"/>
  <c r="DP46" i="12"/>
  <c r="DP49" i="11"/>
  <c r="DP301" i="7"/>
  <c r="CI272" i="7"/>
  <c r="F50" i="11"/>
  <c r="S49" i="11"/>
  <c r="S51" i="11" s="1"/>
  <c r="S301" i="7"/>
  <c r="S46" i="12"/>
  <c r="BV318" i="7"/>
  <c r="CI56" i="11"/>
  <c r="BV50" i="11"/>
  <c r="DI50" i="11"/>
  <c r="F112" i="7"/>
  <c r="G108" i="7" s="1"/>
  <c r="AN56" i="11"/>
  <c r="BU318" i="7"/>
  <c r="AM56" i="11"/>
  <c r="AD272" i="7"/>
  <c r="DR50" i="11"/>
  <c r="H318" i="7"/>
  <c r="DS56" i="11"/>
  <c r="CZ318" i="7"/>
  <c r="DH272" i="7"/>
  <c r="DB50" i="11"/>
  <c r="DP318" i="7"/>
  <c r="CB56" i="11"/>
  <c r="DH318" i="7"/>
  <c r="CY56" i="11"/>
  <c r="AF318" i="7"/>
  <c r="DK49" i="11"/>
  <c r="DK301" i="7"/>
  <c r="DK46" i="12"/>
  <c r="CE49" i="11"/>
  <c r="CE301" i="7"/>
  <c r="CE46" i="12"/>
  <c r="H49" i="11"/>
  <c r="H46" i="12"/>
  <c r="H301" i="7"/>
  <c r="DN49" i="11"/>
  <c r="DN46" i="12"/>
  <c r="DN301" i="7"/>
  <c r="AN272" i="7"/>
  <c r="CE272" i="7"/>
  <c r="BM272" i="7"/>
  <c r="DN272" i="7"/>
  <c r="CY50" i="11"/>
  <c r="U49" i="11"/>
  <c r="U51" i="11" s="1"/>
  <c r="U46" i="12"/>
  <c r="U301" i="7"/>
  <c r="CD50" i="11"/>
  <c r="T318" i="7"/>
  <c r="I46" i="12"/>
  <c r="I49" i="11"/>
  <c r="I301" i="7"/>
  <c r="DS49" i="11"/>
  <c r="DS301" i="7"/>
  <c r="DS46" i="12"/>
  <c r="CK49" i="11"/>
  <c r="CK301" i="7"/>
  <c r="CK46" i="12"/>
  <c r="CG50" i="11"/>
  <c r="W49" i="11"/>
  <c r="W51" i="11" s="1"/>
  <c r="W46" i="12"/>
  <c r="W301" i="7"/>
  <c r="CQ318" i="7"/>
  <c r="CI50" i="11"/>
  <c r="CG56" i="11"/>
  <c r="BG318" i="7"/>
  <c r="BS318" i="7"/>
  <c r="DR49" i="11"/>
  <c r="DR301" i="7"/>
  <c r="DR46" i="12"/>
  <c r="BK49" i="11"/>
  <c r="BK51" i="11" s="1"/>
  <c r="BK46" i="12"/>
  <c r="BK301" i="7"/>
  <c r="AO301" i="7"/>
  <c r="AO49" i="11"/>
  <c r="AO51" i="11" s="1"/>
  <c r="AO46" i="12"/>
  <c r="AC49" i="11"/>
  <c r="AC51" i="11" s="1"/>
  <c r="AC46" i="12"/>
  <c r="AC301" i="7"/>
  <c r="DP50" i="11"/>
  <c r="BO50" i="11"/>
  <c r="BU56" i="11"/>
  <c r="DC318" i="7"/>
  <c r="AI318" i="7"/>
  <c r="CH301" i="7"/>
  <c r="CH49" i="11"/>
  <c r="CH46" i="12"/>
  <c r="CG301" i="7"/>
  <c r="CG46" i="12"/>
  <c r="CG49" i="11"/>
  <c r="CT49" i="11"/>
  <c r="CT46" i="12"/>
  <c r="CT301" i="7"/>
  <c r="V272" i="7"/>
  <c r="BX50" i="11"/>
  <c r="BF56" i="11"/>
  <c r="DM318" i="7"/>
  <c r="CZ56" i="11"/>
  <c r="CA49" i="11"/>
  <c r="CA46" i="12"/>
  <c r="CA301" i="7"/>
  <c r="BV46" i="12"/>
  <c r="BV301" i="7"/>
  <c r="BV49" i="11"/>
  <c r="AK46" i="12"/>
  <c r="AK49" i="11"/>
  <c r="AK51" i="11" s="1"/>
  <c r="AK301" i="7"/>
  <c r="F49" i="11"/>
  <c r="F46" i="12"/>
  <c r="F301" i="7"/>
  <c r="Z272" i="7"/>
  <c r="BY50" i="11"/>
  <c r="CO50" i="11"/>
  <c r="AJ56" i="11"/>
  <c r="BL318" i="7"/>
  <c r="AF56" i="11"/>
  <c r="CE50" i="11"/>
  <c r="AW272" i="7"/>
  <c r="BM50" i="11"/>
  <c r="CT318" i="7"/>
  <c r="L272" i="7"/>
  <c r="AH46" i="12"/>
  <c r="AH49" i="11"/>
  <c r="AH51" i="11" s="1"/>
  <c r="AH301" i="7"/>
  <c r="V49" i="11"/>
  <c r="V51" i="11" s="1"/>
  <c r="V46" i="12"/>
  <c r="V301" i="7"/>
  <c r="BE46" i="12"/>
  <c r="BE301" i="7"/>
  <c r="BE49" i="11"/>
  <c r="BE51" i="11" s="1"/>
  <c r="AE49" i="11"/>
  <c r="AE51" i="11" s="1"/>
  <c r="AE301" i="7"/>
  <c r="AE46" i="12"/>
  <c r="CR46" i="12"/>
  <c r="CR49" i="11"/>
  <c r="CR301" i="7"/>
  <c r="DF50" i="11"/>
  <c r="CR50" i="11"/>
  <c r="E47" i="12"/>
  <c r="D47" i="12" s="1"/>
  <c r="E318" i="7"/>
  <c r="E54" i="11"/>
  <c r="E56" i="11" s="1"/>
  <c r="AN46" i="12"/>
  <c r="AN49" i="11"/>
  <c r="AN51" i="11" s="1"/>
  <c r="AN301" i="7"/>
  <c r="AA56" i="11"/>
  <c r="CQ49" i="11"/>
  <c r="CQ46" i="12"/>
  <c r="CQ301" i="7"/>
  <c r="AK318" i="7"/>
  <c r="Y49" i="11"/>
  <c r="Y51" i="11" s="1"/>
  <c r="Y46" i="12"/>
  <c r="Y301" i="7"/>
  <c r="AK272" i="7"/>
  <c r="CG272" i="7"/>
  <c r="CK56" i="11"/>
  <c r="BJ49" i="11"/>
  <c r="BJ51" i="11" s="1"/>
  <c r="BJ301" i="7"/>
  <c r="BJ46" i="12"/>
  <c r="BN49" i="11"/>
  <c r="BN301" i="7"/>
  <c r="BN46" i="12"/>
  <c r="T272" i="7"/>
  <c r="CS272" i="7"/>
  <c r="BG56" i="11"/>
  <c r="CF318" i="7"/>
  <c r="BV56" i="11"/>
  <c r="DP272" i="7"/>
  <c r="DM301" i="7"/>
  <c r="DM46" i="12"/>
  <c r="DM49" i="11"/>
  <c r="DC56" i="11"/>
  <c r="BN56" i="11"/>
  <c r="E164" i="7"/>
  <c r="F160" i="7" s="1"/>
  <c r="D161" i="7"/>
  <c r="E271" i="7"/>
  <c r="AU272" i="7"/>
  <c r="AQ272" i="7"/>
  <c r="BX272" i="7"/>
  <c r="BI49" i="11"/>
  <c r="BI51" i="11" s="1"/>
  <c r="BI46" i="12"/>
  <c r="BI301" i="7"/>
  <c r="DG318" i="7"/>
  <c r="H56" i="11"/>
  <c r="AS56" i="11"/>
  <c r="BY272" i="7"/>
  <c r="CO272" i="7"/>
  <c r="BJ272" i="7"/>
  <c r="BP272" i="7"/>
  <c r="DP56" i="11"/>
  <c r="DH56" i="11"/>
  <c r="BL56" i="11"/>
  <c r="CS56" i="11"/>
  <c r="BZ46" i="12"/>
  <c r="BZ49" i="11"/>
  <c r="BZ301" i="7"/>
  <c r="AV301" i="7"/>
  <c r="AV49" i="11"/>
  <c r="AV51" i="11" s="1"/>
  <c r="AV46" i="12"/>
  <c r="DA49" i="11"/>
  <c r="DA46" i="12"/>
  <c r="DA301" i="7"/>
  <c r="AE272" i="7"/>
  <c r="DM50" i="11"/>
  <c r="G50" i="11"/>
  <c r="Z318" i="7"/>
  <c r="CT56" i="11"/>
  <c r="AQ49" i="11"/>
  <c r="AQ51" i="11" s="1"/>
  <c r="AQ46" i="12"/>
  <c r="AQ301" i="7"/>
  <c r="T56" i="11"/>
  <c r="BH49" i="11"/>
  <c r="BH51" i="11" s="1"/>
  <c r="BH46" i="12"/>
  <c r="BH301" i="7"/>
  <c r="CS50" i="11"/>
  <c r="CA50" i="11"/>
  <c r="BA272" i="7"/>
  <c r="BS56" i="11"/>
  <c r="CF56" i="11"/>
  <c r="BR46" i="12"/>
  <c r="BR301" i="7"/>
  <c r="BR49" i="11"/>
  <c r="R49" i="11"/>
  <c r="R51" i="11" s="1"/>
  <c r="R46" i="12"/>
  <c r="R301" i="7"/>
  <c r="X49" i="11"/>
  <c r="X51" i="11" s="1"/>
  <c r="X46" i="12"/>
  <c r="X301" i="7"/>
  <c r="BB49" i="11"/>
  <c r="BB51" i="11" s="1"/>
  <c r="BB301" i="7"/>
  <c r="BB46" i="12"/>
  <c r="DG272" i="7"/>
  <c r="CW50" i="11"/>
  <c r="AE56" i="11"/>
  <c r="AQ318" i="7"/>
  <c r="AI56" i="11"/>
  <c r="CD46" i="12"/>
  <c r="CD49" i="11"/>
  <c r="CD301" i="7"/>
  <c r="CI301" i="7"/>
  <c r="CI46" i="12"/>
  <c r="CI49" i="11"/>
  <c r="DF49" i="11"/>
  <c r="DF301" i="7"/>
  <c r="DF46" i="12"/>
  <c r="DB46" i="12"/>
  <c r="DB49" i="11"/>
  <c r="DB301" i="7"/>
  <c r="D162" i="7"/>
  <c r="E272" i="7"/>
  <c r="BB318" i="7"/>
  <c r="CC318" i="7"/>
  <c r="DM56" i="11"/>
  <c r="DU318" i="7"/>
  <c r="DT319" i="7" s="1"/>
  <c r="AY46" i="12"/>
  <c r="AY49" i="11"/>
  <c r="AY51" i="11" s="1"/>
  <c r="AY301" i="7"/>
  <c r="BA49" i="11"/>
  <c r="BA51" i="11" s="1"/>
  <c r="BA301" i="7"/>
  <c r="BA46" i="12"/>
  <c r="DQ46" i="12"/>
  <c r="DQ49" i="11"/>
  <c r="DQ301" i="7"/>
  <c r="CB301" i="7"/>
  <c r="CB49" i="11"/>
  <c r="CB46" i="12"/>
  <c r="BW272" i="7"/>
  <c r="CJ50" i="11"/>
  <c r="DT50" i="11"/>
  <c r="DS50" i="11"/>
  <c r="BP50" i="11"/>
  <c r="AX318" i="7"/>
  <c r="R56" i="11"/>
  <c r="CE318" i="7"/>
  <c r="DD318" i="7"/>
  <c r="DM272" i="7"/>
  <c r="Z49" i="11"/>
  <c r="Z51" i="11" s="1"/>
  <c r="Z301" i="7"/>
  <c r="Z46" i="12"/>
  <c r="DO50" i="11"/>
  <c r="CS46" i="12"/>
  <c r="CS49" i="11"/>
  <c r="CS301" i="7"/>
  <c r="G49" i="11"/>
  <c r="G46" i="12"/>
  <c r="G301" i="7"/>
  <c r="AP49" i="11"/>
  <c r="AP51" i="11" s="1"/>
  <c r="AP46" i="12"/>
  <c r="AP301" i="7"/>
  <c r="CQ56" i="11"/>
  <c r="Y56" i="11"/>
  <c r="AK56" i="11"/>
  <c r="DL50" i="11"/>
  <c r="DQ318" i="7"/>
  <c r="BT46" i="12"/>
  <c r="BT49" i="11"/>
  <c r="BT301" i="7"/>
  <c r="BL46" i="12"/>
  <c r="BL49" i="11"/>
  <c r="BL51" i="11" s="1"/>
  <c r="BL301" i="7"/>
  <c r="BW49" i="11"/>
  <c r="BW46" i="12"/>
  <c r="BW301" i="7"/>
  <c r="Q49" i="11"/>
  <c r="Q51" i="11" s="1"/>
  <c r="Q301" i="7"/>
  <c r="Q46" i="12"/>
  <c r="BZ50" i="11"/>
  <c r="CK272" i="7"/>
  <c r="BN50" i="11"/>
  <c r="DJ46" i="12"/>
  <c r="DJ49" i="11"/>
  <c r="DJ301" i="7"/>
  <c r="BJ318" i="7"/>
  <c r="Q318" i="7"/>
  <c r="DG50" i="11"/>
  <c r="M272" i="7"/>
  <c r="CW272" i="7"/>
  <c r="DD50" i="11"/>
  <c r="P318" i="7"/>
  <c r="CN50" i="11"/>
  <c r="E50" i="11"/>
  <c r="E261" i="7"/>
  <c r="Q272" i="7"/>
  <c r="CV50" i="11"/>
  <c r="DG56" i="11"/>
  <c r="AS318" i="7"/>
  <c r="DU56" i="11"/>
  <c r="BT318" i="7"/>
  <c r="BW50" i="11"/>
  <c r="DT272" i="7"/>
  <c r="DS272" i="7"/>
  <c r="J318" i="7"/>
  <c r="CA318" i="7"/>
  <c r="CE56" i="11"/>
  <c r="CS318" i="7"/>
  <c r="AG49" i="11"/>
  <c r="AG51" i="11" s="1"/>
  <c r="AG46" i="12"/>
  <c r="AG301" i="7"/>
  <c r="P49" i="11"/>
  <c r="P51" i="11" s="1"/>
  <c r="P46" i="12"/>
  <c r="P301" i="7"/>
  <c r="O49" i="11"/>
  <c r="O51" i="11" s="1"/>
  <c r="O301" i="7"/>
  <c r="O46" i="12"/>
  <c r="J49" i="11"/>
  <c r="J51" i="11" s="1"/>
  <c r="J46" i="12"/>
  <c r="J301" i="7"/>
  <c r="BS50" i="11"/>
  <c r="CT272" i="7"/>
  <c r="Z56" i="11"/>
  <c r="DO272" i="7"/>
  <c r="CU46" i="12"/>
  <c r="CU49" i="11"/>
  <c r="CU301" i="7"/>
  <c r="CU50" i="11"/>
  <c r="BS46" i="12"/>
  <c r="BS49" i="11"/>
  <c r="BS301" i="7"/>
  <c r="DE50" i="11"/>
  <c r="M46" i="12"/>
  <c r="M301" i="7"/>
  <c r="M49" i="11"/>
  <c r="M51" i="11" s="1"/>
  <c r="CM49" i="11"/>
  <c r="CM46" i="12"/>
  <c r="CM301" i="7"/>
  <c r="K318" i="7"/>
  <c r="T49" i="11"/>
  <c r="T51" i="11" s="1"/>
  <c r="T301" i="7"/>
  <c r="T46" i="12"/>
  <c r="L49" i="11"/>
  <c r="L51" i="11" s="1"/>
  <c r="L301" i="7"/>
  <c r="L46" i="12"/>
  <c r="DT46" i="12"/>
  <c r="DT49" i="11"/>
  <c r="DT301" i="7"/>
  <c r="BP49" i="11"/>
  <c r="BP46" i="12"/>
  <c r="BP301" i="7"/>
  <c r="DI46" i="12"/>
  <c r="DI49" i="11"/>
  <c r="DI301" i="7"/>
  <c r="DH301" i="7"/>
  <c r="DH46" i="12"/>
  <c r="DH49" i="11"/>
  <c r="AT301" i="7"/>
  <c r="AT46" i="12"/>
  <c r="AT49" i="11"/>
  <c r="AT51" i="11" s="1"/>
  <c r="CX272" i="7"/>
  <c r="DA50" i="11"/>
  <c r="DC272" i="7"/>
  <c r="AR318" i="7"/>
  <c r="K56" i="11"/>
  <c r="Y272" i="7"/>
  <c r="U56" i="11"/>
  <c r="BA318" i="7"/>
  <c r="BI318" i="7"/>
  <c r="DU49" i="11"/>
  <c r="DU46" i="12"/>
  <c r="DU301" i="7"/>
  <c r="DT302" i="7" s="1"/>
  <c r="CV49" i="11"/>
  <c r="CV46" i="12"/>
  <c r="CV301" i="7"/>
  <c r="DC46" i="12"/>
  <c r="DC301" i="7"/>
  <c r="DC49" i="11"/>
  <c r="DG46" i="12"/>
  <c r="DG49" i="11"/>
  <c r="DG301" i="7"/>
  <c r="CM50" i="11"/>
  <c r="BX46" i="12"/>
  <c r="BX49" i="11"/>
  <c r="BX301" i="7"/>
  <c r="CW56" i="11"/>
  <c r="DQ56" i="11"/>
  <c r="CX318" i="7"/>
  <c r="CV318" i="7"/>
  <c r="CK50" i="11"/>
  <c r="BN272" i="7"/>
  <c r="BR50" i="11"/>
  <c r="CL50" i="11"/>
  <c r="AF49" i="11"/>
  <c r="AF51" i="11" s="1"/>
  <c r="AF46" i="12"/>
  <c r="AF301" i="7"/>
  <c r="CJ49" i="11"/>
  <c r="CJ46" i="12"/>
  <c r="CJ301" i="7"/>
  <c r="N49" i="11"/>
  <c r="N51" i="11" s="1"/>
  <c r="N46" i="12"/>
  <c r="N301" i="7"/>
  <c r="K46" i="12"/>
  <c r="K49" i="11"/>
  <c r="K51" i="11" s="1"/>
  <c r="K301" i="7"/>
  <c r="CZ50" i="11"/>
  <c r="CQ272" i="7"/>
  <c r="DQ50" i="11"/>
  <c r="DU272" i="7"/>
  <c r="H50" i="11"/>
  <c r="I56" i="11"/>
  <c r="N272" i="7"/>
  <c r="AQ56" i="11"/>
  <c r="AS49" i="11"/>
  <c r="AS51" i="11" s="1"/>
  <c r="AS301" i="7"/>
  <c r="AS46" i="12"/>
  <c r="AM49" i="11"/>
  <c r="AM51" i="11" s="1"/>
  <c r="AM46" i="12"/>
  <c r="AM301" i="7"/>
  <c r="AD49" i="11"/>
  <c r="AD51" i="11" s="1"/>
  <c r="AD46" i="12"/>
  <c r="AD301" i="7"/>
  <c r="CY49" i="11"/>
  <c r="CY301" i="7"/>
  <c r="CY46" i="12"/>
  <c r="H250" i="7"/>
  <c r="J272" i="7"/>
  <c r="CF272" i="7"/>
  <c r="CV272" i="7"/>
  <c r="CC56" i="11"/>
  <c r="L318" i="7"/>
  <c r="AL49" i="11"/>
  <c r="AL51" i="11" s="1"/>
  <c r="AL46" i="12"/>
  <c r="AL301" i="7"/>
  <c r="DL301" i="7"/>
  <c r="DL46" i="12"/>
  <c r="DL49" i="11"/>
  <c r="AU46" i="12"/>
  <c r="AU49" i="11"/>
  <c r="AU51" i="11" s="1"/>
  <c r="AU301" i="7"/>
  <c r="AC272" i="7"/>
  <c r="AF272" i="7"/>
  <c r="BD272" i="7"/>
  <c r="J56" i="11"/>
  <c r="AX56" i="11"/>
  <c r="BK318" i="7"/>
  <c r="DD56" i="11"/>
  <c r="AV56" i="11"/>
  <c r="AM272" i="7"/>
  <c r="BS272" i="7"/>
  <c r="W272" i="7"/>
  <c r="CT50" i="11"/>
  <c r="DB318" i="7"/>
  <c r="BM46" i="12"/>
  <c r="BM49" i="11"/>
  <c r="BM301" i="7"/>
  <c r="AA272" i="7"/>
  <c r="CX50" i="11"/>
  <c r="DR318" i="7"/>
  <c r="CX56" i="11"/>
  <c r="AJ301" i="7"/>
  <c r="AJ46" i="12"/>
  <c r="AJ49" i="11"/>
  <c r="AJ51" i="11" s="1"/>
  <c r="BU49" i="11"/>
  <c r="BU46" i="12"/>
  <c r="BU301" i="7"/>
  <c r="CN49" i="11"/>
  <c r="CN46" i="12"/>
  <c r="CN301" i="7"/>
  <c r="CB50" i="11"/>
  <c r="BQ50" i="11"/>
  <c r="BT50" i="11"/>
  <c r="AB49" i="11"/>
  <c r="AB51" i="11" s="1"/>
  <c r="AB46" i="12"/>
  <c r="AB301" i="7"/>
  <c r="CC50" i="11"/>
  <c r="Q56" i="11"/>
  <c r="CI318" i="7"/>
  <c r="CQ50" i="11"/>
  <c r="DQ272" i="7"/>
  <c r="DU50" i="11"/>
  <c r="CH50" i="11"/>
  <c r="AN318" i="7"/>
  <c r="P56" i="11"/>
  <c r="AM318" i="7"/>
  <c r="CP318" i="7"/>
  <c r="DK50" i="11"/>
  <c r="CF50" i="11"/>
  <c r="DS318" i="7"/>
  <c r="L56" i="11"/>
  <c r="BT56" i="11"/>
  <c r="CC49" i="11"/>
  <c r="CC301" i="7"/>
  <c r="CC46" i="12"/>
  <c r="CB318" i="7"/>
  <c r="CA56" i="11"/>
  <c r="CY318" i="7"/>
  <c r="AV318" i="7"/>
  <c r="DO46" i="12"/>
  <c r="DO301" i="7"/>
  <c r="DO49" i="11"/>
  <c r="AW46" i="12"/>
  <c r="AW301" i="7"/>
  <c r="AW49" i="11"/>
  <c r="AW51" i="11" s="1"/>
  <c r="BG49" i="11"/>
  <c r="BG51" i="11" s="1"/>
  <c r="BG301" i="7"/>
  <c r="BG46" i="12"/>
  <c r="BF49" i="11"/>
  <c r="BF51" i="11" s="1"/>
  <c r="BF46" i="12"/>
  <c r="BF301" i="7"/>
  <c r="AR272" i="7"/>
  <c r="AT272" i="7"/>
  <c r="BU50" i="11"/>
  <c r="CP272" i="7"/>
  <c r="E80" i="12"/>
  <c r="DB302" i="7" l="1"/>
  <c r="AC319" i="7"/>
  <c r="T319" i="7"/>
  <c r="BM319" i="7"/>
  <c r="DH51" i="11"/>
  <c r="Q319" i="7"/>
  <c r="R319" i="7"/>
  <c r="AD319" i="7"/>
  <c r="U319" i="7"/>
  <c r="CK319" i="7"/>
  <c r="K319" i="7"/>
  <c r="CJ319" i="7"/>
  <c r="DH319" i="7"/>
  <c r="BM51" i="11"/>
  <c r="BX51" i="11"/>
  <c r="CI51" i="11"/>
  <c r="DJ319" i="7"/>
  <c r="DG319" i="7"/>
  <c r="DB51" i="11"/>
  <c r="F51" i="11"/>
  <c r="BV319" i="7"/>
  <c r="AA319" i="7"/>
  <c r="I51" i="11"/>
  <c r="CJ51" i="11"/>
  <c r="BL319" i="7"/>
  <c r="M319" i="7"/>
  <c r="DC319" i="7"/>
  <c r="CD319" i="7"/>
  <c r="CT319" i="7"/>
  <c r="AV319" i="7"/>
  <c r="AN319" i="7"/>
  <c r="AV302" i="7"/>
  <c r="BK319" i="7"/>
  <c r="CH319" i="7"/>
  <c r="CI319" i="7"/>
  <c r="AE302" i="7"/>
  <c r="BJ319" i="7"/>
  <c r="CY51" i="11"/>
  <c r="BU319" i="7"/>
  <c r="BB319" i="7"/>
  <c r="DN302" i="7"/>
  <c r="DC51" i="11"/>
  <c r="DM319" i="7"/>
  <c r="Z319" i="7"/>
  <c r="BN319" i="7"/>
  <c r="CM302" i="7"/>
  <c r="BW302" i="7"/>
  <c r="AA302" i="7"/>
  <c r="BS319" i="7"/>
  <c r="BA319" i="7"/>
  <c r="P319" i="7"/>
  <c r="BV51" i="11"/>
  <c r="BC319" i="7"/>
  <c r="CO319" i="7"/>
  <c r="AZ319" i="7"/>
  <c r="CM51" i="11"/>
  <c r="Y302" i="7"/>
  <c r="CD51" i="11"/>
  <c r="BA302" i="7"/>
  <c r="DF319" i="7"/>
  <c r="DL319" i="7"/>
  <c r="DG302" i="7"/>
  <c r="BU51" i="11"/>
  <c r="CA319" i="7"/>
  <c r="BL302" i="7"/>
  <c r="BS51" i="11"/>
  <c r="BY319" i="7"/>
  <c r="DN51" i="11"/>
  <c r="AM319" i="7"/>
  <c r="AC302" i="7"/>
  <c r="Y319" i="7"/>
  <c r="DO51" i="11"/>
  <c r="CX302" i="7"/>
  <c r="BF302" i="7"/>
  <c r="AU319" i="7"/>
  <c r="CV51" i="11"/>
  <c r="CX319" i="7"/>
  <c r="CR51" i="11"/>
  <c r="S319" i="7"/>
  <c r="BO319" i="7"/>
  <c r="CT302" i="7"/>
  <c r="DS302" i="7"/>
  <c r="P302" i="7"/>
  <c r="BQ302" i="7"/>
  <c r="BW319" i="7"/>
  <c r="DA51" i="11"/>
  <c r="DD319" i="7"/>
  <c r="DE319" i="7"/>
  <c r="L319" i="7"/>
  <c r="BU302" i="7"/>
  <c r="DA319" i="7"/>
  <c r="DI51" i="11"/>
  <c r="DT51" i="11"/>
  <c r="CQ319" i="7"/>
  <c r="BP319" i="7"/>
  <c r="CD302" i="7"/>
  <c r="DJ51" i="11"/>
  <c r="AZ302" i="7"/>
  <c r="AP319" i="7"/>
  <c r="DR319" i="7"/>
  <c r="BQ319" i="7"/>
  <c r="CS51" i="11"/>
  <c r="DR302" i="7"/>
  <c r="CC319" i="7"/>
  <c r="H319" i="7"/>
  <c r="AO302" i="7"/>
  <c r="CB51" i="11"/>
  <c r="AX302" i="7"/>
  <c r="BD319" i="7"/>
  <c r="BH302" i="7"/>
  <c r="BN51" i="11"/>
  <c r="AG319" i="7"/>
  <c r="BT319" i="7"/>
  <c r="L302" i="7"/>
  <c r="AL302" i="7"/>
  <c r="DR51" i="11"/>
  <c r="CP51" i="11"/>
  <c r="I250" i="7"/>
  <c r="DG51" i="11"/>
  <c r="DU51" i="11"/>
  <c r="CU319" i="7"/>
  <c r="CU302" i="7"/>
  <c r="BH319" i="7"/>
  <c r="S302" i="7"/>
  <c r="BR302" i="7"/>
  <c r="O302" i="7"/>
  <c r="BZ319" i="7"/>
  <c r="AR319" i="7"/>
  <c r="G51" i="11"/>
  <c r="CA302" i="7"/>
  <c r="CH302" i="7"/>
  <c r="W302" i="7"/>
  <c r="BR51" i="11"/>
  <c r="BZ51" i="11"/>
  <c r="DL302" i="7"/>
  <c r="F319" i="7"/>
  <c r="U302" i="7"/>
  <c r="CS319" i="7"/>
  <c r="E302" i="7"/>
  <c r="E305" i="7" s="1"/>
  <c r="AF319" i="7"/>
  <c r="CF302" i="7"/>
  <c r="DB319" i="7"/>
  <c r="CZ319" i="7"/>
  <c r="AE319" i="7"/>
  <c r="CY319" i="7"/>
  <c r="BC302" i="7"/>
  <c r="V319" i="7"/>
  <c r="DI319" i="7"/>
  <c r="CV302" i="7"/>
  <c r="AX319" i="7"/>
  <c r="CM319" i="7"/>
  <c r="DK319" i="7"/>
  <c r="CZ51" i="11"/>
  <c r="CW51" i="11"/>
  <c r="AQ302" i="7"/>
  <c r="CF319" i="7"/>
  <c r="AJ319" i="7"/>
  <c r="AM302" i="7"/>
  <c r="CB302" i="7"/>
  <c r="CN51" i="11"/>
  <c r="AI302" i="7"/>
  <c r="DL51" i="11"/>
  <c r="CW319" i="7"/>
  <c r="J319" i="7"/>
  <c r="CU51" i="11"/>
  <c r="I302" i="7"/>
  <c r="AW319" i="7"/>
  <c r="DE302" i="7"/>
  <c r="DS51" i="11"/>
  <c r="CE51" i="11"/>
  <c r="G319" i="7"/>
  <c r="G110" i="7"/>
  <c r="DO302" i="7"/>
  <c r="AT319" i="7"/>
  <c r="E319" i="7"/>
  <c r="E322" i="7" s="1"/>
  <c r="BX319" i="7"/>
  <c r="CY302" i="7"/>
  <c r="DD51" i="11"/>
  <c r="I319" i="7"/>
  <c r="CS302" i="7"/>
  <c r="CC51" i="11"/>
  <c r="BG319" i="7"/>
  <c r="J302" i="7"/>
  <c r="CI302" i="7"/>
  <c r="BO302" i="7"/>
  <c r="X319" i="7"/>
  <c r="AF302" i="7"/>
  <c r="O319" i="7"/>
  <c r="BI319" i="7"/>
  <c r="BV302" i="7"/>
  <c r="BS302" i="7"/>
  <c r="CR302" i="7"/>
  <c r="DP302" i="7"/>
  <c r="DF51" i="11"/>
  <c r="CC302" i="7"/>
  <c r="Q302" i="7"/>
  <c r="CL319" i="7"/>
  <c r="AP302" i="7"/>
  <c r="CE319" i="7"/>
  <c r="BM302" i="7"/>
  <c r="AD302" i="7"/>
  <c r="AG302" i="7"/>
  <c r="AJ302" i="7"/>
  <c r="CT51" i="11"/>
  <c r="DQ302" i="7"/>
  <c r="CP319" i="7"/>
  <c r="T302" i="7"/>
  <c r="G302" i="7"/>
  <c r="R302" i="7"/>
  <c r="DP51" i="11"/>
  <c r="BY51" i="11"/>
  <c r="CW302" i="7"/>
  <c r="AB319" i="7"/>
  <c r="DO319" i="7"/>
  <c r="BQ51" i="11"/>
  <c r="Z302" i="7"/>
  <c r="AI319" i="7"/>
  <c r="BX302" i="7"/>
  <c r="DC302" i="7"/>
  <c r="DC305" i="7" s="1"/>
  <c r="CX51" i="11"/>
  <c r="AH302" i="7"/>
  <c r="N319" i="7"/>
  <c r="K302" i="7"/>
  <c r="BT51" i="11"/>
  <c r="DA302" i="7"/>
  <c r="DB305" i="7" s="1"/>
  <c r="V302" i="7"/>
  <c r="BE302" i="7"/>
  <c r="DS319" i="7"/>
  <c r="AL319" i="7"/>
  <c r="BT302" i="7"/>
  <c r="DQ319" i="7"/>
  <c r="AT302" i="7"/>
  <c r="AK302" i="7"/>
  <c r="AR302" i="7"/>
  <c r="DU305" i="7"/>
  <c r="AQ319" i="7"/>
  <c r="BP51" i="11"/>
  <c r="CL302" i="7"/>
  <c r="DN319" i="7"/>
  <c r="BW51" i="11"/>
  <c r="CV319" i="7"/>
  <c r="D271" i="7"/>
  <c r="E274" i="7"/>
  <c r="X302" i="7"/>
  <c r="CP302" i="7"/>
  <c r="D56" i="11"/>
  <c r="BZ302" i="7"/>
  <c r="CG302" i="7"/>
  <c r="BJ302" i="7"/>
  <c r="BR319" i="7"/>
  <c r="CK51" i="11"/>
  <c r="H302" i="7"/>
  <c r="H51" i="11"/>
  <c r="AK319" i="7"/>
  <c r="BP302" i="7"/>
  <c r="BB302" i="7"/>
  <c r="CK302" i="7"/>
  <c r="CO302" i="7"/>
  <c r="CO51" i="11"/>
  <c r="DK302" i="7"/>
  <c r="AS302" i="7"/>
  <c r="DH302" i="7"/>
  <c r="AY319" i="7"/>
  <c r="DQ51" i="11"/>
  <c r="DU322" i="7"/>
  <c r="AU302" i="7"/>
  <c r="CH51" i="11"/>
  <c r="AN302" i="7"/>
  <c r="CJ302" i="7"/>
  <c r="M302" i="7"/>
  <c r="DF302" i="7"/>
  <c r="W319" i="7"/>
  <c r="N302" i="7"/>
  <c r="CR319" i="7"/>
  <c r="E265" i="7"/>
  <c r="E6" i="9" s="1"/>
  <c r="E17" i="9"/>
  <c r="E19" i="9" s="1"/>
  <c r="E20" i="9" s="1"/>
  <c r="E20" i="12"/>
  <c r="DI302" i="7"/>
  <c r="BK302" i="7"/>
  <c r="AO319" i="7"/>
  <c r="F302" i="7"/>
  <c r="AS319" i="7"/>
  <c r="CB319" i="7"/>
  <c r="BG302" i="7"/>
  <c r="DM51" i="11"/>
  <c r="BI302" i="7"/>
  <c r="BD302" i="7"/>
  <c r="CN319" i="7"/>
  <c r="CG51" i="11"/>
  <c r="BF319" i="7"/>
  <c r="DM302" i="7"/>
  <c r="DJ302" i="7"/>
  <c r="AW302" i="7"/>
  <c r="BN302" i="7"/>
  <c r="AY302" i="7"/>
  <c r="D46" i="12"/>
  <c r="CL51" i="11"/>
  <c r="BE319" i="7"/>
  <c r="DD302" i="7"/>
  <c r="CN302" i="7"/>
  <c r="CE302" i="7"/>
  <c r="DP319" i="7"/>
  <c r="CZ302" i="7"/>
  <c r="BY302" i="7"/>
  <c r="F164" i="7"/>
  <c r="G160" i="7" s="1"/>
  <c r="G164" i="7" s="1"/>
  <c r="H160" i="7" s="1"/>
  <c r="H164" i="7" s="1"/>
  <c r="I160" i="7" s="1"/>
  <c r="I164" i="7" s="1"/>
  <c r="J160" i="7" s="1"/>
  <c r="J164" i="7" s="1"/>
  <c r="K160" i="7" s="1"/>
  <c r="K164" i="7" s="1"/>
  <c r="L160" i="7" s="1"/>
  <c r="L164" i="7" s="1"/>
  <c r="M160" i="7" s="1"/>
  <c r="M164" i="7" s="1"/>
  <c r="N160" i="7" s="1"/>
  <c r="N164" i="7" s="1"/>
  <c r="O160" i="7" s="1"/>
  <c r="O164" i="7" s="1"/>
  <c r="P160" i="7" s="1"/>
  <c r="P164" i="7" s="1"/>
  <c r="Q160" i="7" s="1"/>
  <c r="Q164" i="7" s="1"/>
  <c r="R160" i="7" s="1"/>
  <c r="R164" i="7" s="1"/>
  <c r="S160" i="7" s="1"/>
  <c r="S164" i="7" s="1"/>
  <c r="T160" i="7" s="1"/>
  <c r="T164" i="7" s="1"/>
  <c r="U160" i="7" s="1"/>
  <c r="U164" i="7" s="1"/>
  <c r="V160" i="7" s="1"/>
  <c r="V164" i="7" s="1"/>
  <c r="W160" i="7" s="1"/>
  <c r="W164" i="7" s="1"/>
  <c r="X160" i="7" s="1"/>
  <c r="X164" i="7" s="1"/>
  <c r="Y160" i="7" s="1"/>
  <c r="Y164" i="7" s="1"/>
  <c r="Z160" i="7" s="1"/>
  <c r="Z164" i="7" s="1"/>
  <c r="AA160" i="7" s="1"/>
  <c r="AA164" i="7" s="1"/>
  <c r="AB160" i="7" s="1"/>
  <c r="AB164" i="7" s="1"/>
  <c r="AC160" i="7" s="1"/>
  <c r="AC164" i="7" s="1"/>
  <c r="AD160" i="7" s="1"/>
  <c r="AD164" i="7" s="1"/>
  <c r="AE160" i="7" s="1"/>
  <c r="AE164" i="7" s="1"/>
  <c r="AF160" i="7" s="1"/>
  <c r="AF164" i="7" s="1"/>
  <c r="AG160" i="7" s="1"/>
  <c r="AG164" i="7" s="1"/>
  <c r="AH160" i="7" s="1"/>
  <c r="AH164" i="7" s="1"/>
  <c r="AI160" i="7" s="1"/>
  <c r="AI164" i="7" s="1"/>
  <c r="AJ160" i="7" s="1"/>
  <c r="AJ164" i="7" s="1"/>
  <c r="AK160" i="7" s="1"/>
  <c r="AK164" i="7" s="1"/>
  <c r="AL160" i="7" s="1"/>
  <c r="AL164" i="7" s="1"/>
  <c r="AM160" i="7" s="1"/>
  <c r="AM164" i="7" s="1"/>
  <c r="AN160" i="7" s="1"/>
  <c r="AN164" i="7" s="1"/>
  <c r="AO160" i="7" s="1"/>
  <c r="AO164" i="7" s="1"/>
  <c r="AP160" i="7" s="1"/>
  <c r="AP164" i="7" s="1"/>
  <c r="AQ160" i="7" s="1"/>
  <c r="AQ164" i="7" s="1"/>
  <c r="AR160" i="7" s="1"/>
  <c r="AR164" i="7" s="1"/>
  <c r="AS160" i="7" s="1"/>
  <c r="AS164" i="7" s="1"/>
  <c r="AT160" i="7" s="1"/>
  <c r="AT164" i="7" s="1"/>
  <c r="AU160" i="7" s="1"/>
  <c r="AU164" i="7" s="1"/>
  <c r="AV160" i="7" s="1"/>
  <c r="AV164" i="7" s="1"/>
  <c r="AW160" i="7" s="1"/>
  <c r="AW164" i="7" s="1"/>
  <c r="AX160" i="7" s="1"/>
  <c r="AX164" i="7" s="1"/>
  <c r="AY160" i="7" s="1"/>
  <c r="AY164" i="7" s="1"/>
  <c r="AZ160" i="7" s="1"/>
  <c r="AZ164" i="7" s="1"/>
  <c r="BA160" i="7" s="1"/>
  <c r="BA164" i="7" s="1"/>
  <c r="BB160" i="7" s="1"/>
  <c r="BB164" i="7" s="1"/>
  <c r="BC160" i="7" s="1"/>
  <c r="BC164" i="7" s="1"/>
  <c r="BD160" i="7" s="1"/>
  <c r="BD164" i="7" s="1"/>
  <c r="BE160" i="7" s="1"/>
  <c r="BE164" i="7" s="1"/>
  <c r="BF160" i="7" s="1"/>
  <c r="BF164" i="7" s="1"/>
  <c r="BG160" i="7" s="1"/>
  <c r="BG164" i="7" s="1"/>
  <c r="BH160" i="7" s="1"/>
  <c r="BH164" i="7" s="1"/>
  <c r="BI160" i="7" s="1"/>
  <c r="BI164" i="7" s="1"/>
  <c r="BJ160" i="7" s="1"/>
  <c r="BJ164" i="7" s="1"/>
  <c r="BK160" i="7" s="1"/>
  <c r="BK164" i="7" s="1"/>
  <c r="BL160" i="7" s="1"/>
  <c r="BL164" i="7" s="1"/>
  <c r="BM160" i="7" s="1"/>
  <c r="BM164" i="7" s="1"/>
  <c r="BN160" i="7" s="1"/>
  <c r="BN164" i="7" s="1"/>
  <c r="BO160" i="7" s="1"/>
  <c r="BO164" i="7" s="1"/>
  <c r="BP160" i="7" s="1"/>
  <c r="BP164" i="7" s="1"/>
  <c r="BQ160" i="7" s="1"/>
  <c r="BQ164" i="7" s="1"/>
  <c r="BR160" i="7" s="1"/>
  <c r="BR164" i="7" s="1"/>
  <c r="BS160" i="7" s="1"/>
  <c r="BS164" i="7" s="1"/>
  <c r="BT160" i="7" s="1"/>
  <c r="BT164" i="7" s="1"/>
  <c r="BU160" i="7" s="1"/>
  <c r="BU164" i="7" s="1"/>
  <c r="BV160" i="7" s="1"/>
  <c r="BV164" i="7" s="1"/>
  <c r="BW160" i="7" s="1"/>
  <c r="BW164" i="7" s="1"/>
  <c r="BX160" i="7" s="1"/>
  <c r="BX164" i="7" s="1"/>
  <c r="BY160" i="7" s="1"/>
  <c r="BY164" i="7" s="1"/>
  <c r="BZ160" i="7" s="1"/>
  <c r="BZ164" i="7" s="1"/>
  <c r="CA160" i="7" s="1"/>
  <c r="CA164" i="7" s="1"/>
  <c r="CB160" i="7" s="1"/>
  <c r="CB164" i="7" s="1"/>
  <c r="CC160" i="7" s="1"/>
  <c r="CC164" i="7" s="1"/>
  <c r="CD160" i="7" s="1"/>
  <c r="CD164" i="7" s="1"/>
  <c r="CE160" i="7" s="1"/>
  <c r="CE164" i="7" s="1"/>
  <c r="CF160" i="7" s="1"/>
  <c r="CF164" i="7" s="1"/>
  <c r="CG160" i="7" s="1"/>
  <c r="CG164" i="7" s="1"/>
  <c r="CH160" i="7" s="1"/>
  <c r="CH164" i="7" s="1"/>
  <c r="CI160" i="7" s="1"/>
  <c r="CI164" i="7" s="1"/>
  <c r="CJ160" i="7" s="1"/>
  <c r="CJ164" i="7" s="1"/>
  <c r="CK160" i="7" s="1"/>
  <c r="CK164" i="7" s="1"/>
  <c r="CL160" i="7" s="1"/>
  <c r="CL164" i="7" s="1"/>
  <c r="CM160" i="7" s="1"/>
  <c r="CM164" i="7" s="1"/>
  <c r="CN160" i="7" s="1"/>
  <c r="CN164" i="7" s="1"/>
  <c r="CO160" i="7" s="1"/>
  <c r="CO164" i="7" s="1"/>
  <c r="CP160" i="7" s="1"/>
  <c r="CP164" i="7" s="1"/>
  <c r="CQ160" i="7" s="1"/>
  <c r="CQ164" i="7" s="1"/>
  <c r="CR160" i="7" s="1"/>
  <c r="CR164" i="7" s="1"/>
  <c r="CS160" i="7" s="1"/>
  <c r="CS164" i="7" s="1"/>
  <c r="CT160" i="7" s="1"/>
  <c r="CT164" i="7" s="1"/>
  <c r="CU160" i="7" s="1"/>
  <c r="CU164" i="7" s="1"/>
  <c r="CV160" i="7" s="1"/>
  <c r="CV164" i="7" s="1"/>
  <c r="CW160" i="7" s="1"/>
  <c r="CW164" i="7" s="1"/>
  <c r="CX160" i="7" s="1"/>
  <c r="CX164" i="7" s="1"/>
  <c r="CY160" i="7" s="1"/>
  <c r="CY164" i="7" s="1"/>
  <c r="CZ160" i="7" s="1"/>
  <c r="CZ164" i="7" s="1"/>
  <c r="DA160" i="7" s="1"/>
  <c r="DA164" i="7" s="1"/>
  <c r="DB160" i="7" s="1"/>
  <c r="DB164" i="7" s="1"/>
  <c r="DC160" i="7" s="1"/>
  <c r="DC164" i="7" s="1"/>
  <c r="DD160" i="7" s="1"/>
  <c r="DD164" i="7" s="1"/>
  <c r="DE160" i="7" s="1"/>
  <c r="DE164" i="7" s="1"/>
  <c r="DF160" i="7" s="1"/>
  <c r="DF164" i="7" s="1"/>
  <c r="DG160" i="7" s="1"/>
  <c r="DG164" i="7" s="1"/>
  <c r="DH160" i="7" s="1"/>
  <c r="DH164" i="7" s="1"/>
  <c r="DI160" i="7" s="1"/>
  <c r="DI164" i="7" s="1"/>
  <c r="DJ160" i="7" s="1"/>
  <c r="DJ164" i="7" s="1"/>
  <c r="DK160" i="7" s="1"/>
  <c r="DK164" i="7" s="1"/>
  <c r="DL160" i="7" s="1"/>
  <c r="DL164" i="7" s="1"/>
  <c r="DM160" i="7" s="1"/>
  <c r="DM164" i="7" s="1"/>
  <c r="DN160" i="7" s="1"/>
  <c r="DN164" i="7" s="1"/>
  <c r="DO160" i="7" s="1"/>
  <c r="DO164" i="7" s="1"/>
  <c r="DP160" i="7" s="1"/>
  <c r="DP164" i="7" s="1"/>
  <c r="DQ160" i="7" s="1"/>
  <c r="DQ164" i="7" s="1"/>
  <c r="DR160" i="7" s="1"/>
  <c r="DR164" i="7" s="1"/>
  <c r="DS160" i="7" s="1"/>
  <c r="DS164" i="7" s="1"/>
  <c r="DT160" i="7" s="1"/>
  <c r="DT164" i="7" s="1"/>
  <c r="DU160" i="7" s="1"/>
  <c r="DU164" i="7" s="1"/>
  <c r="F270" i="7"/>
  <c r="CQ51" i="11"/>
  <c r="CQ302" i="7"/>
  <c r="CA51" i="11"/>
  <c r="AH319" i="7"/>
  <c r="AB302" i="7"/>
  <c r="DK51" i="11"/>
  <c r="BO51" i="11"/>
  <c r="E51" i="11"/>
  <c r="DE51" i="11"/>
  <c r="CF51" i="11"/>
  <c r="CG319" i="7"/>
  <c r="T322" i="7" l="1"/>
  <c r="AD322" i="7"/>
  <c r="AD324" i="7" s="1"/>
  <c r="DC322" i="7"/>
  <c r="DI322" i="7"/>
  <c r="DI324" i="7" s="1"/>
  <c r="U322" i="7"/>
  <c r="BA305" i="7"/>
  <c r="BA307" i="7" s="1"/>
  <c r="AH322" i="7"/>
  <c r="AH324" i="7" s="1"/>
  <c r="BL322" i="7"/>
  <c r="BL323" i="7" s="1"/>
  <c r="CN305" i="7"/>
  <c r="CN306" i="7" s="1"/>
  <c r="DK322" i="7"/>
  <c r="DK324" i="7" s="1"/>
  <c r="V322" i="7"/>
  <c r="V324" i="7" s="1"/>
  <c r="AB322" i="7"/>
  <c r="AB323" i="7" s="1"/>
  <c r="BN305" i="7"/>
  <c r="BN307" i="7" s="1"/>
  <c r="R322" i="7"/>
  <c r="R323" i="7" s="1"/>
  <c r="CJ305" i="7"/>
  <c r="CJ306" i="7" s="1"/>
  <c r="CY322" i="7"/>
  <c r="CY323" i="7" s="1"/>
  <c r="BX322" i="7"/>
  <c r="BX324" i="7" s="1"/>
  <c r="AW322" i="7"/>
  <c r="AW324" i="7" s="1"/>
  <c r="AK322" i="7"/>
  <c r="AK324" i="7" s="1"/>
  <c r="CP322" i="7"/>
  <c r="CP324" i="7" s="1"/>
  <c r="BE322" i="7"/>
  <c r="BE324" i="7" s="1"/>
  <c r="AV322" i="7"/>
  <c r="AV324" i="7" s="1"/>
  <c r="BR322" i="7"/>
  <c r="BR324" i="7" s="1"/>
  <c r="F305" i="7"/>
  <c r="F306" i="7" s="1"/>
  <c r="DG322" i="7"/>
  <c r="DG323" i="7" s="1"/>
  <c r="CK322" i="7"/>
  <c r="CK323" i="7" s="1"/>
  <c r="AO322" i="7"/>
  <c r="AO323" i="7" s="1"/>
  <c r="BM322" i="7"/>
  <c r="BM323" i="7" s="1"/>
  <c r="AN322" i="7"/>
  <c r="AN324" i="7" s="1"/>
  <c r="BN322" i="7"/>
  <c r="BN323" i="7" s="1"/>
  <c r="BX305" i="7"/>
  <c r="BX306" i="7" s="1"/>
  <c r="M322" i="7"/>
  <c r="M324" i="7" s="1"/>
  <c r="AE322" i="7"/>
  <c r="AE324" i="7" s="1"/>
  <c r="Y322" i="7"/>
  <c r="Y324" i="7" s="1"/>
  <c r="N322" i="7"/>
  <c r="N324" i="7" s="1"/>
  <c r="CL322" i="7"/>
  <c r="CL323" i="7" s="1"/>
  <c r="Q322" i="7"/>
  <c r="Q324" i="7" s="1"/>
  <c r="BD322" i="7"/>
  <c r="BD324" i="7" s="1"/>
  <c r="DH322" i="7"/>
  <c r="DH323" i="7" s="1"/>
  <c r="CT322" i="7"/>
  <c r="CT324" i="7" s="1"/>
  <c r="DS322" i="7"/>
  <c r="DS323" i="7" s="1"/>
  <c r="DD322" i="7"/>
  <c r="DD323" i="7" s="1"/>
  <c r="L322" i="7"/>
  <c r="L323" i="7" s="1"/>
  <c r="AY305" i="7"/>
  <c r="AY307" i="7" s="1"/>
  <c r="BF305" i="7"/>
  <c r="BF307" i="7" s="1"/>
  <c r="CU322" i="7"/>
  <c r="CU323" i="7" s="1"/>
  <c r="BV305" i="7"/>
  <c r="BV306" i="7" s="1"/>
  <c r="DE322" i="7"/>
  <c r="DE324" i="7" s="1"/>
  <c r="BO322" i="7"/>
  <c r="BO323" i="7" s="1"/>
  <c r="BB305" i="7"/>
  <c r="BB307" i="7" s="1"/>
  <c r="BJ322" i="7"/>
  <c r="BJ324" i="7" s="1"/>
  <c r="BG305" i="7"/>
  <c r="BG306" i="7" s="1"/>
  <c r="BV322" i="7"/>
  <c r="BV324" i="7" s="1"/>
  <c r="CG322" i="7"/>
  <c r="CG324" i="7" s="1"/>
  <c r="DR322" i="7"/>
  <c r="DR324" i="7" s="1"/>
  <c r="BW322" i="7"/>
  <c r="CJ322" i="7"/>
  <c r="CJ323" i="7" s="1"/>
  <c r="DO305" i="7"/>
  <c r="DO306" i="7" s="1"/>
  <c r="AG322" i="7"/>
  <c r="AG323" i="7" s="1"/>
  <c r="DF322" i="7"/>
  <c r="DF323" i="7" s="1"/>
  <c r="BK322" i="7"/>
  <c r="BK324" i="7" s="1"/>
  <c r="CE305" i="7"/>
  <c r="CE306" i="7" s="1"/>
  <c r="CB322" i="7"/>
  <c r="CB324" i="7" s="1"/>
  <c r="Z305" i="7"/>
  <c r="Z307" i="7" s="1"/>
  <c r="BT322" i="7"/>
  <c r="BT324" i="7" s="1"/>
  <c r="BQ322" i="7"/>
  <c r="BQ323" i="7" s="1"/>
  <c r="Z322" i="7"/>
  <c r="Z324" i="7" s="1"/>
  <c r="CU305" i="7"/>
  <c r="CU306" i="7" s="1"/>
  <c r="AF305" i="7"/>
  <c r="AF307" i="7" s="1"/>
  <c r="BZ322" i="7"/>
  <c r="BZ324" i="7" s="1"/>
  <c r="AE305" i="7"/>
  <c r="AE306" i="7" s="1"/>
  <c r="CD322" i="7"/>
  <c r="CD324" i="7" s="1"/>
  <c r="CE322" i="7"/>
  <c r="CE324" i="7" s="1"/>
  <c r="AA322" i="7"/>
  <c r="AA324" i="7" s="1"/>
  <c r="X305" i="7"/>
  <c r="X306" i="7" s="1"/>
  <c r="BD305" i="7"/>
  <c r="BD307" i="7" s="1"/>
  <c r="AW305" i="7"/>
  <c r="AW307" i="7" s="1"/>
  <c r="BC322" i="7"/>
  <c r="BC324" i="7" s="1"/>
  <c r="AS305" i="7"/>
  <c r="AS307" i="7" s="1"/>
  <c r="BS305" i="7"/>
  <c r="BS307" i="7" s="1"/>
  <c r="CX322" i="7"/>
  <c r="CX323" i="7" s="1"/>
  <c r="BP322" i="7"/>
  <c r="I322" i="7"/>
  <c r="I324" i="7" s="1"/>
  <c r="AU305" i="7"/>
  <c r="AU307" i="7" s="1"/>
  <c r="CQ305" i="7"/>
  <c r="CQ307" i="7" s="1"/>
  <c r="DT322" i="7"/>
  <c r="DT323" i="7" s="1"/>
  <c r="BB322" i="7"/>
  <c r="BB324" i="7" s="1"/>
  <c r="BM305" i="7"/>
  <c r="BM307" i="7" s="1"/>
  <c r="AA305" i="7"/>
  <c r="AA306" i="7" s="1"/>
  <c r="DF305" i="7"/>
  <c r="DF307" i="7" s="1"/>
  <c r="AL305" i="7"/>
  <c r="AL307" i="7" s="1"/>
  <c r="P305" i="7"/>
  <c r="P306" i="7" s="1"/>
  <c r="BA322" i="7"/>
  <c r="BA324" i="7" s="1"/>
  <c r="CI322" i="7"/>
  <c r="CI323" i="7" s="1"/>
  <c r="DM322" i="7"/>
  <c r="DM324" i="7" s="1"/>
  <c r="CN322" i="7"/>
  <c r="CN323" i="7" s="1"/>
  <c r="BR305" i="7"/>
  <c r="BR306" i="7" s="1"/>
  <c r="DN322" i="7"/>
  <c r="DN324" i="7" s="1"/>
  <c r="AM305" i="7"/>
  <c r="AM307" i="7" s="1"/>
  <c r="DS305" i="7"/>
  <c r="DS306" i="7" s="1"/>
  <c r="DP322" i="7"/>
  <c r="DP323" i="7" s="1"/>
  <c r="Q305" i="7"/>
  <c r="Q307" i="7" s="1"/>
  <c r="BF322" i="7"/>
  <c r="BF324" i="7" s="1"/>
  <c r="AG305" i="7"/>
  <c r="AG306" i="7" s="1"/>
  <c r="AB305" i="7"/>
  <c r="AB307" i="7" s="1"/>
  <c r="AQ322" i="7"/>
  <c r="AQ324" i="7" s="1"/>
  <c r="AD305" i="7"/>
  <c r="AD307" i="7" s="1"/>
  <c r="DA322" i="7"/>
  <c r="DA324" i="7" s="1"/>
  <c r="CZ305" i="7"/>
  <c r="CZ307" i="7" s="1"/>
  <c r="DB322" i="7"/>
  <c r="DB324" i="7" s="1"/>
  <c r="CA322" i="7"/>
  <c r="CA324" i="7" s="1"/>
  <c r="AZ322" i="7"/>
  <c r="AZ324" i="7" s="1"/>
  <c r="CO322" i="7"/>
  <c r="CO323" i="7" s="1"/>
  <c r="AP305" i="7"/>
  <c r="AP307" i="7" s="1"/>
  <c r="M305" i="7"/>
  <c r="M307" i="7" s="1"/>
  <c r="DD305" i="7"/>
  <c r="DD306" i="7" s="1"/>
  <c r="AS322" i="7"/>
  <c r="AS324" i="7" s="1"/>
  <c r="BS322" i="7"/>
  <c r="BS323" i="7" s="1"/>
  <c r="AC305" i="7"/>
  <c r="AC306" i="7" s="1"/>
  <c r="O322" i="7"/>
  <c r="O323" i="7" s="1"/>
  <c r="BU322" i="7"/>
  <c r="BU324" i="7" s="1"/>
  <c r="CG305" i="7"/>
  <c r="CG307" i="7" s="1"/>
  <c r="CV322" i="7"/>
  <c r="CV323" i="7" s="1"/>
  <c r="DT305" i="7"/>
  <c r="DT306" i="7" s="1"/>
  <c r="R305" i="7"/>
  <c r="R307" i="7" s="1"/>
  <c r="DH305" i="7"/>
  <c r="DH307" i="7" s="1"/>
  <c r="BH305" i="7"/>
  <c r="BH306" i="7" s="1"/>
  <c r="AN305" i="7"/>
  <c r="AN306" i="7" s="1"/>
  <c r="T323" i="7"/>
  <c r="T324" i="7"/>
  <c r="T305" i="7"/>
  <c r="T306" i="7" s="1"/>
  <c r="V305" i="7"/>
  <c r="V306" i="7" s="1"/>
  <c r="CI305" i="7"/>
  <c r="CI306" i="7" s="1"/>
  <c r="CY305" i="7"/>
  <c r="CY306" i="7" s="1"/>
  <c r="CW305" i="7"/>
  <c r="CW306" i="7" s="1"/>
  <c r="S322" i="7"/>
  <c r="S324" i="7" s="1"/>
  <c r="CB305" i="7"/>
  <c r="CB306" i="7" s="1"/>
  <c r="BH322" i="7"/>
  <c r="BH323" i="7" s="1"/>
  <c r="CS305" i="7"/>
  <c r="CS306" i="7" s="1"/>
  <c r="BY305" i="7"/>
  <c r="BY307" i="7" s="1"/>
  <c r="DJ305" i="7"/>
  <c r="DJ306" i="7" s="1"/>
  <c r="N305" i="7"/>
  <c r="N307" i="7" s="1"/>
  <c r="BP305" i="7"/>
  <c r="BP306" i="7" s="1"/>
  <c r="K305" i="7"/>
  <c r="K306" i="7" s="1"/>
  <c r="G322" i="7"/>
  <c r="G324" i="7" s="1"/>
  <c r="AL322" i="7"/>
  <c r="AL324" i="7" s="1"/>
  <c r="DI305" i="7"/>
  <c r="DI307" i="7" s="1"/>
  <c r="BZ305" i="7"/>
  <c r="BZ306" i="7" s="1"/>
  <c r="DL305" i="7"/>
  <c r="DL307" i="7" s="1"/>
  <c r="BK305" i="7"/>
  <c r="BK306" i="7" s="1"/>
  <c r="AR305" i="7"/>
  <c r="AR307" i="7" s="1"/>
  <c r="W322" i="7"/>
  <c r="W324" i="7" s="1"/>
  <c r="AV305" i="7"/>
  <c r="AV307" i="7" s="1"/>
  <c r="H305" i="7"/>
  <c r="H306" i="7" s="1"/>
  <c r="DQ305" i="7"/>
  <c r="DQ306" i="7" s="1"/>
  <c r="J305" i="7"/>
  <c r="J307" i="7" s="1"/>
  <c r="AX322" i="7"/>
  <c r="AX323" i="7" s="1"/>
  <c r="CL305" i="7"/>
  <c r="CL306" i="7" s="1"/>
  <c r="CV305" i="7"/>
  <c r="CV306" i="7" s="1"/>
  <c r="BI305" i="7"/>
  <c r="BI306" i="7" s="1"/>
  <c r="CR322" i="7"/>
  <c r="CR324" i="7" s="1"/>
  <c r="BT305" i="7"/>
  <c r="BT307" i="7" s="1"/>
  <c r="AJ305" i="7"/>
  <c r="AJ306" i="7" s="1"/>
  <c r="DL322" i="7"/>
  <c r="DL324" i="7" s="1"/>
  <c r="AC322" i="7"/>
  <c r="AC323" i="7" s="1"/>
  <c r="DC323" i="7"/>
  <c r="DC324" i="7"/>
  <c r="DM305" i="7"/>
  <c r="DQ322" i="7"/>
  <c r="CX305" i="7"/>
  <c r="DC306" i="7"/>
  <c r="DC307" i="7"/>
  <c r="BU305" i="7"/>
  <c r="E324" i="7"/>
  <c r="E323" i="7"/>
  <c r="DE305" i="7"/>
  <c r="J322" i="7"/>
  <c r="CF322" i="7"/>
  <c r="E307" i="7"/>
  <c r="E306" i="7"/>
  <c r="AR322" i="7"/>
  <c r="CM305" i="7"/>
  <c r="L305" i="7"/>
  <c r="CP305" i="7"/>
  <c r="DU307" i="7"/>
  <c r="DU306" i="7"/>
  <c r="BL305" i="7"/>
  <c r="AX305" i="7"/>
  <c r="AT322" i="7"/>
  <c r="AJ322" i="7"/>
  <c r="AQ305" i="7"/>
  <c r="CS322" i="7"/>
  <c r="CH322" i="7"/>
  <c r="AY322" i="7"/>
  <c r="DG305" i="7"/>
  <c r="AI322" i="7"/>
  <c r="BI322" i="7"/>
  <c r="AD323" i="7"/>
  <c r="CW322" i="7"/>
  <c r="U305" i="7"/>
  <c r="W305" i="7"/>
  <c r="O305" i="7"/>
  <c r="CQ322" i="7"/>
  <c r="U323" i="7"/>
  <c r="U324" i="7"/>
  <c r="E16" i="9"/>
  <c r="E30" i="9"/>
  <c r="AO305" i="7"/>
  <c r="CC305" i="7"/>
  <c r="BG322" i="7"/>
  <c r="BY322" i="7"/>
  <c r="G272" i="7"/>
  <c r="P322" i="7"/>
  <c r="CZ322" i="7"/>
  <c r="CH305" i="7"/>
  <c r="AM322" i="7"/>
  <c r="BQ305" i="7"/>
  <c r="CO305" i="7"/>
  <c r="DA305" i="7"/>
  <c r="G305" i="7"/>
  <c r="DN305" i="7"/>
  <c r="AI305" i="7"/>
  <c r="BC305" i="7"/>
  <c r="S305" i="7"/>
  <c r="CT305" i="7"/>
  <c r="DB307" i="7"/>
  <c r="DB306" i="7"/>
  <c r="CK305" i="7"/>
  <c r="BJ305" i="7"/>
  <c r="AK305" i="7"/>
  <c r="BE305" i="7"/>
  <c r="Y305" i="7"/>
  <c r="DO322" i="7"/>
  <c r="DP305" i="7"/>
  <c r="X322" i="7"/>
  <c r="AU322" i="7"/>
  <c r="G112" i="7"/>
  <c r="H108" i="7" s="1"/>
  <c r="CM322" i="7"/>
  <c r="CF305" i="7"/>
  <c r="CA305" i="7"/>
  <c r="J250" i="7"/>
  <c r="AP322" i="7"/>
  <c r="E22" i="12"/>
  <c r="D51" i="11"/>
  <c r="F15" i="9"/>
  <c r="AZ305" i="7"/>
  <c r="DU323" i="7"/>
  <c r="DU324" i="7"/>
  <c r="DK305" i="7"/>
  <c r="AT305" i="7"/>
  <c r="AH305" i="7"/>
  <c r="DJ322" i="7"/>
  <c r="CR305" i="7"/>
  <c r="BO305" i="7"/>
  <c r="DR305" i="7"/>
  <c r="I305" i="7"/>
  <c r="CD305" i="7"/>
  <c r="AF322" i="7"/>
  <c r="F322" i="7"/>
  <c r="CC322" i="7"/>
  <c r="BW305" i="7"/>
  <c r="K322" i="7"/>
  <c r="H322" i="7"/>
  <c r="BL324" i="7" l="1"/>
  <c r="BA306" i="7"/>
  <c r="CJ307" i="7"/>
  <c r="AH323" i="7"/>
  <c r="DI323" i="7"/>
  <c r="CY324" i="7"/>
  <c r="BP307" i="7"/>
  <c r="CW307" i="7"/>
  <c r="CN307" i="7"/>
  <c r="AR306" i="7"/>
  <c r="AK323" i="7"/>
  <c r="AO324" i="7"/>
  <c r="N323" i="7"/>
  <c r="V323" i="7"/>
  <c r="Z306" i="7"/>
  <c r="DK323" i="7"/>
  <c r="O324" i="7"/>
  <c r="CK324" i="7"/>
  <c r="CN324" i="7"/>
  <c r="AG307" i="7"/>
  <c r="BM306" i="7"/>
  <c r="AW323" i="7"/>
  <c r="Y323" i="7"/>
  <c r="DF324" i="7"/>
  <c r="AB324" i="7"/>
  <c r="BH307" i="7"/>
  <c r="BN306" i="7"/>
  <c r="CQ306" i="7"/>
  <c r="BE323" i="7"/>
  <c r="R324" i="7"/>
  <c r="F307" i="7"/>
  <c r="CT323" i="7"/>
  <c r="DE323" i="7"/>
  <c r="AE307" i="7"/>
  <c r="M323" i="7"/>
  <c r="BX323" i="7"/>
  <c r="DS324" i="7"/>
  <c r="DH324" i="7"/>
  <c r="P307" i="7"/>
  <c r="CP323" i="7"/>
  <c r="BG307" i="7"/>
  <c r="CL324" i="7"/>
  <c r="CU307" i="7"/>
  <c r="BD323" i="7"/>
  <c r="CU324" i="7"/>
  <c r="AV323" i="7"/>
  <c r="BX307" i="7"/>
  <c r="CG323" i="7"/>
  <c r="BN324" i="7"/>
  <c r="AW306" i="7"/>
  <c r="AF306" i="7"/>
  <c r="BR323" i="7"/>
  <c r="CS307" i="7"/>
  <c r="CE307" i="7"/>
  <c r="CD323" i="7"/>
  <c r="AY306" i="7"/>
  <c r="BM324" i="7"/>
  <c r="W323" i="7"/>
  <c r="AE323" i="7"/>
  <c r="AN323" i="7"/>
  <c r="DG324" i="7"/>
  <c r="CJ324" i="7"/>
  <c r="CJ331" i="7" s="1"/>
  <c r="BO324" i="7"/>
  <c r="AZ323" i="7"/>
  <c r="X307" i="7"/>
  <c r="S323" i="7"/>
  <c r="BU323" i="7"/>
  <c r="Q323" i="7"/>
  <c r="BK323" i="7"/>
  <c r="BD306" i="7"/>
  <c r="BF306" i="7"/>
  <c r="AU306" i="7"/>
  <c r="CO324" i="7"/>
  <c r="Q306" i="7"/>
  <c r="DB323" i="7"/>
  <c r="DB331" i="7" s="1"/>
  <c r="BQ324" i="7"/>
  <c r="AS323" i="7"/>
  <c r="CE323" i="7"/>
  <c r="DD324" i="7"/>
  <c r="CI324" i="7"/>
  <c r="DO307" i="7"/>
  <c r="BB306" i="7"/>
  <c r="R306" i="7"/>
  <c r="BV323" i="7"/>
  <c r="BF323" i="7"/>
  <c r="Z323" i="7"/>
  <c r="DH306" i="7"/>
  <c r="L324" i="7"/>
  <c r="CV307" i="7"/>
  <c r="AC307" i="7"/>
  <c r="BV307" i="7"/>
  <c r="DT324" i="7"/>
  <c r="AQ323" i="7"/>
  <c r="DR323" i="7"/>
  <c r="CB323" i="7"/>
  <c r="DF306" i="7"/>
  <c r="DN323" i="7"/>
  <c r="BZ323" i="7"/>
  <c r="V307" i="7"/>
  <c r="BZ307" i="7"/>
  <c r="BJ323" i="7"/>
  <c r="BW324" i="7"/>
  <c r="BW323" i="7"/>
  <c r="AG324" i="7"/>
  <c r="AA323" i="7"/>
  <c r="BC323" i="7"/>
  <c r="AN307" i="7"/>
  <c r="AD306" i="7"/>
  <c r="AP306" i="7"/>
  <c r="G323" i="7"/>
  <c r="BT323" i="7"/>
  <c r="AL306" i="7"/>
  <c r="AS306" i="7"/>
  <c r="AM306" i="7"/>
  <c r="CB307" i="7"/>
  <c r="CG306" i="7"/>
  <c r="DJ307" i="7"/>
  <c r="I323" i="7"/>
  <c r="CA323" i="7"/>
  <c r="CI307" i="7"/>
  <c r="BS324" i="7"/>
  <c r="DQ307" i="7"/>
  <c r="CX324" i="7"/>
  <c r="T307" i="7"/>
  <c r="DI306" i="7"/>
  <c r="DI331" i="7" s="1"/>
  <c r="AJ307" i="7"/>
  <c r="DD307" i="7"/>
  <c r="DT307" i="7"/>
  <c r="K307" i="7"/>
  <c r="DA323" i="7"/>
  <c r="BS306" i="7"/>
  <c r="DS307" i="7"/>
  <c r="BB323" i="7"/>
  <c r="BP323" i="7"/>
  <c r="BP324" i="7"/>
  <c r="DM323" i="7"/>
  <c r="DP324" i="7"/>
  <c r="BA323" i="7"/>
  <c r="H307" i="7"/>
  <c r="CZ306" i="7"/>
  <c r="BT306" i="7"/>
  <c r="AC324" i="7"/>
  <c r="AB306" i="7"/>
  <c r="DL306" i="7"/>
  <c r="BR307" i="7"/>
  <c r="AA307" i="7"/>
  <c r="BK307" i="7"/>
  <c r="CL307" i="7"/>
  <c r="CY307" i="7"/>
  <c r="BH324" i="7"/>
  <c r="N306" i="7"/>
  <c r="CV324" i="7"/>
  <c r="M306" i="7"/>
  <c r="AL323" i="7"/>
  <c r="DL323" i="7"/>
  <c r="BY306" i="7"/>
  <c r="J306" i="7"/>
  <c r="E331" i="7"/>
  <c r="E352" i="7" s="1"/>
  <c r="AX324" i="7"/>
  <c r="CR323" i="7"/>
  <c r="AV306" i="7"/>
  <c r="BI307" i="7"/>
  <c r="DC331" i="7"/>
  <c r="DC63" i="11" s="1"/>
  <c r="CD306" i="7"/>
  <c r="CD307" i="7"/>
  <c r="CZ323" i="7"/>
  <c r="CZ324" i="7"/>
  <c r="CC324" i="7"/>
  <c r="CC323" i="7"/>
  <c r="BO307" i="7"/>
  <c r="BO306" i="7"/>
  <c r="AU323" i="7"/>
  <c r="AU324" i="7"/>
  <c r="BJ307" i="7"/>
  <c r="BJ306" i="7"/>
  <c r="BC307" i="7"/>
  <c r="BC306" i="7"/>
  <c r="DE306" i="7"/>
  <c r="DE307" i="7"/>
  <c r="CF307" i="7"/>
  <c r="CF306" i="7"/>
  <c r="J323" i="7"/>
  <c r="J324" i="7"/>
  <c r="CK306" i="7"/>
  <c r="CK307" i="7"/>
  <c r="AM323" i="7"/>
  <c r="AM324" i="7"/>
  <c r="BY323" i="7"/>
  <c r="BY324" i="7"/>
  <c r="CM307" i="7"/>
  <c r="CM306" i="7"/>
  <c r="DM307" i="7"/>
  <c r="DM306" i="7"/>
  <c r="DK306" i="7"/>
  <c r="DK307" i="7"/>
  <c r="CM323" i="7"/>
  <c r="CM324" i="7"/>
  <c r="DP306" i="7"/>
  <c r="DP307" i="7"/>
  <c r="Y307" i="7"/>
  <c r="Y306" i="7"/>
  <c r="BG324" i="7"/>
  <c r="BG323" i="7"/>
  <c r="O306" i="7"/>
  <c r="O307" i="7"/>
  <c r="CW324" i="7"/>
  <c r="CW323" i="7"/>
  <c r="CS324" i="7"/>
  <c r="CS323" i="7"/>
  <c r="AT323" i="7"/>
  <c r="AT324" i="7"/>
  <c r="DU331" i="7"/>
  <c r="E325" i="7"/>
  <c r="F321" i="7" s="1"/>
  <c r="DQ324" i="7"/>
  <c r="DQ323" i="7"/>
  <c r="BW307" i="7"/>
  <c r="BW306" i="7"/>
  <c r="I306" i="7"/>
  <c r="I307" i="7"/>
  <c r="DJ324" i="7"/>
  <c r="DJ323" i="7"/>
  <c r="F323" i="7"/>
  <c r="F324" i="7"/>
  <c r="AT306" i="7"/>
  <c r="AT307" i="7"/>
  <c r="AP324" i="7"/>
  <c r="AP323" i="7"/>
  <c r="BE306" i="7"/>
  <c r="BE307" i="7"/>
  <c r="CT307" i="7"/>
  <c r="CT306" i="7"/>
  <c r="AI307" i="7"/>
  <c r="AI306" i="7"/>
  <c r="E32" i="9"/>
  <c r="W306" i="7"/>
  <c r="W307" i="7"/>
  <c r="AI323" i="7"/>
  <c r="AI324" i="7"/>
  <c r="AX306" i="7"/>
  <c r="AX307" i="7"/>
  <c r="CP307" i="7"/>
  <c r="CP306" i="7"/>
  <c r="AH306" i="7"/>
  <c r="AH307" i="7"/>
  <c r="CQ323" i="7"/>
  <c r="CQ324" i="7"/>
  <c r="CX307" i="7"/>
  <c r="CX306" i="7"/>
  <c r="X323" i="7"/>
  <c r="X324" i="7"/>
  <c r="AK306" i="7"/>
  <c r="AK307" i="7"/>
  <c r="G307" i="7"/>
  <c r="G306" i="7"/>
  <c r="P323" i="7"/>
  <c r="P324" i="7"/>
  <c r="AO306" i="7"/>
  <c r="AO307" i="7"/>
  <c r="U307" i="7"/>
  <c r="U306" i="7"/>
  <c r="AR323" i="7"/>
  <c r="AR324" i="7"/>
  <c r="CF324" i="7"/>
  <c r="CF323" i="7"/>
  <c r="BU307" i="7"/>
  <c r="BU306" i="7"/>
  <c r="DO323" i="7"/>
  <c r="DO324" i="7"/>
  <c r="CR306" i="7"/>
  <c r="CR307" i="7"/>
  <c r="S306" i="7"/>
  <c r="S307" i="7"/>
  <c r="DN306" i="7"/>
  <c r="DN307" i="7"/>
  <c r="CO307" i="7"/>
  <c r="CO306" i="7"/>
  <c r="CC306" i="7"/>
  <c r="CC307" i="7"/>
  <c r="BI323" i="7"/>
  <c r="BI324" i="7"/>
  <c r="DG306" i="7"/>
  <c r="DG307" i="7"/>
  <c r="AQ307" i="7"/>
  <c r="AQ306" i="7"/>
  <c r="L307" i="7"/>
  <c r="L306" i="7"/>
  <c r="DR307" i="7"/>
  <c r="DR306" i="7"/>
  <c r="AZ306" i="7"/>
  <c r="AZ307" i="7"/>
  <c r="AF323" i="7"/>
  <c r="AF324" i="7"/>
  <c r="H324" i="7"/>
  <c r="H323" i="7"/>
  <c r="K323" i="7"/>
  <c r="K324" i="7"/>
  <c r="K250" i="7"/>
  <c r="CA307" i="7"/>
  <c r="CA306" i="7"/>
  <c r="H110" i="7"/>
  <c r="DA306" i="7"/>
  <c r="DA307" i="7"/>
  <c r="BQ306" i="7"/>
  <c r="BQ307" i="7"/>
  <c r="CH307" i="7"/>
  <c r="CH306" i="7"/>
  <c r="AY323" i="7"/>
  <c r="AY324" i="7"/>
  <c r="CH324" i="7"/>
  <c r="CH323" i="7"/>
  <c r="AJ323" i="7"/>
  <c r="AJ324" i="7"/>
  <c r="BL306" i="7"/>
  <c r="BL307" i="7"/>
  <c r="E308" i="7"/>
  <c r="F304" i="7" s="1"/>
  <c r="CY331" i="7" l="1"/>
  <c r="CY63" i="11" s="1"/>
  <c r="CN331" i="7"/>
  <c r="CI331" i="7"/>
  <c r="DF331" i="7"/>
  <c r="DF32" i="7" s="1"/>
  <c r="CE331" i="7"/>
  <c r="BR331" i="7"/>
  <c r="BR49" i="12" s="1"/>
  <c r="BM331" i="7"/>
  <c r="BM63" i="11" s="1"/>
  <c r="BX331" i="7"/>
  <c r="BX49" i="12" s="1"/>
  <c r="BN331" i="7"/>
  <c r="BN63" i="11" s="1"/>
  <c r="DD331" i="7"/>
  <c r="DD32" i="7" s="1"/>
  <c r="DS331" i="7"/>
  <c r="DS32" i="7" s="1"/>
  <c r="CU331" i="7"/>
  <c r="CU32" i="7" s="1"/>
  <c r="E32" i="7"/>
  <c r="DH331" i="7"/>
  <c r="DH32" i="7" s="1"/>
  <c r="CL331" i="7"/>
  <c r="CL49" i="12" s="1"/>
  <c r="CG331" i="7"/>
  <c r="CG63" i="11" s="1"/>
  <c r="BV331" i="7"/>
  <c r="BV32" i="7" s="1"/>
  <c r="E49" i="12"/>
  <c r="E51" i="12" s="1"/>
  <c r="DC49" i="12"/>
  <c r="DT331" i="7"/>
  <c r="DT49" i="12" s="1"/>
  <c r="E63" i="11"/>
  <c r="E65" i="11" s="1"/>
  <c r="BZ331" i="7"/>
  <c r="BZ63" i="11" s="1"/>
  <c r="CV331" i="7"/>
  <c r="CV63" i="11" s="1"/>
  <c r="CB331" i="7"/>
  <c r="CB63" i="11" s="1"/>
  <c r="BT331" i="7"/>
  <c r="BT32" i="7" s="1"/>
  <c r="BS331" i="7"/>
  <c r="BS63" i="11" s="1"/>
  <c r="BP331" i="7"/>
  <c r="BP32" i="7" s="1"/>
  <c r="DJ331" i="7"/>
  <c r="DJ49" i="12" s="1"/>
  <c r="CW331" i="7"/>
  <c r="CW32" i="7" s="1"/>
  <c r="CZ331" i="7"/>
  <c r="CZ49" i="12" s="1"/>
  <c r="CD331" i="7"/>
  <c r="CD32" i="7" s="1"/>
  <c r="DL331" i="7"/>
  <c r="DL63" i="11" s="1"/>
  <c r="CY49" i="12"/>
  <c r="CY32" i="7"/>
  <c r="DG331" i="7"/>
  <c r="DG63" i="11" s="1"/>
  <c r="DQ331" i="7"/>
  <c r="DQ49" i="12" s="1"/>
  <c r="DN331" i="7"/>
  <c r="DN49" i="12" s="1"/>
  <c r="BU331" i="7"/>
  <c r="BU63" i="11" s="1"/>
  <c r="CX331" i="7"/>
  <c r="CX32" i="7" s="1"/>
  <c r="CQ331" i="7"/>
  <c r="CQ49" i="12" s="1"/>
  <c r="CR331" i="7"/>
  <c r="CR49" i="12" s="1"/>
  <c r="BY331" i="7"/>
  <c r="BY32" i="7" s="1"/>
  <c r="CA331" i="7"/>
  <c r="CA32" i="7" s="1"/>
  <c r="DO331" i="7"/>
  <c r="DO32" i="7" s="1"/>
  <c r="CC331" i="7"/>
  <c r="CC63" i="11" s="1"/>
  <c r="BO331" i="7"/>
  <c r="BO63" i="11" s="1"/>
  <c r="DE331" i="7"/>
  <c r="DE63" i="11" s="1"/>
  <c r="DC32" i="7"/>
  <c r="CO331" i="7"/>
  <c r="CO63" i="11" s="1"/>
  <c r="CS331" i="7"/>
  <c r="CS32" i="7" s="1"/>
  <c r="DM331" i="7"/>
  <c r="DM49" i="12" s="1"/>
  <c r="CK331" i="7"/>
  <c r="CK63" i="11" s="1"/>
  <c r="DB49" i="12"/>
  <c r="DB32" i="7"/>
  <c r="DB63" i="11"/>
  <c r="H272" i="7"/>
  <c r="DI63" i="11"/>
  <c r="DI32" i="7"/>
  <c r="DI49" i="12"/>
  <c r="CE49" i="12"/>
  <c r="CE63" i="11"/>
  <c r="CE32" i="7"/>
  <c r="F328" i="7"/>
  <c r="F329" i="7" s="1"/>
  <c r="F325" i="7"/>
  <c r="G321" i="7" s="1"/>
  <c r="DR331" i="7"/>
  <c r="DK331" i="7"/>
  <c r="CM331" i="7"/>
  <c r="H112" i="7"/>
  <c r="I108" i="7" s="1"/>
  <c r="CH331" i="7"/>
  <c r="BQ331" i="7"/>
  <c r="DU49" i="12"/>
  <c r="DU63" i="11"/>
  <c r="DU32" i="7"/>
  <c r="CF331" i="7"/>
  <c r="F311" i="7"/>
  <c r="F312" i="7" s="1"/>
  <c r="F308" i="7"/>
  <c r="G304" i="7" s="1"/>
  <c r="F333" i="7"/>
  <c r="F31" i="9" s="1"/>
  <c r="CP331" i="7"/>
  <c r="CT331" i="7"/>
  <c r="BW331" i="7"/>
  <c r="DP331" i="7"/>
  <c r="L250" i="7"/>
  <c r="CJ49" i="12"/>
  <c r="CJ63" i="11"/>
  <c r="CJ32" i="7"/>
  <c r="DA331" i="7"/>
  <c r="CI49" i="12"/>
  <c r="CI63" i="11"/>
  <c r="CI32" i="7"/>
  <c r="CN63" i="11"/>
  <c r="CN49" i="12"/>
  <c r="CN32" i="7"/>
  <c r="BR32" i="7" l="1"/>
  <c r="BR63" i="11"/>
  <c r="DF49" i="12"/>
  <c r="DF63" i="11"/>
  <c r="CL63" i="11"/>
  <c r="BM32" i="7"/>
  <c r="BX32" i="7"/>
  <c r="BM49" i="12"/>
  <c r="DD49" i="12"/>
  <c r="BX63" i="11"/>
  <c r="DD63" i="11"/>
  <c r="BN32" i="7"/>
  <c r="BN49" i="12"/>
  <c r="BV63" i="11"/>
  <c r="DS49" i="12"/>
  <c r="DS63" i="11"/>
  <c r="BZ49" i="12"/>
  <c r="DH49" i="12"/>
  <c r="DH63" i="11"/>
  <c r="CU63" i="11"/>
  <c r="CU49" i="12"/>
  <c r="CL32" i="7"/>
  <c r="CB49" i="12"/>
  <c r="BV49" i="12"/>
  <c r="BS49" i="12"/>
  <c r="CB32" i="7"/>
  <c r="CG49" i="12"/>
  <c r="CG32" i="7"/>
  <c r="BS32" i="7"/>
  <c r="DT32" i="7"/>
  <c r="DT63" i="11"/>
  <c r="BY49" i="12"/>
  <c r="DO63" i="11"/>
  <c r="DN63" i="11"/>
  <c r="CD49" i="12"/>
  <c r="DN32" i="7"/>
  <c r="CV49" i="12"/>
  <c r="BT63" i="11"/>
  <c r="CD63" i="11"/>
  <c r="CA63" i="11"/>
  <c r="CV32" i="7"/>
  <c r="DG32" i="7"/>
  <c r="BZ32" i="7"/>
  <c r="BT49" i="12"/>
  <c r="DJ63" i="11"/>
  <c r="DJ32" i="7"/>
  <c r="DQ63" i="11"/>
  <c r="CQ32" i="7"/>
  <c r="BP63" i="11"/>
  <c r="CW63" i="11"/>
  <c r="CW49" i="12"/>
  <c r="DE32" i="7"/>
  <c r="DE49" i="12"/>
  <c r="BY63" i="11"/>
  <c r="BP49" i="12"/>
  <c r="CZ63" i="11"/>
  <c r="CZ32" i="7"/>
  <c r="DL49" i="12"/>
  <c r="CK32" i="7"/>
  <c r="DG49" i="12"/>
  <c r="DL32" i="7"/>
  <c r="CC49" i="12"/>
  <c r="CQ63" i="11"/>
  <c r="CR32" i="7"/>
  <c r="CR63" i="11"/>
  <c r="CA49" i="12"/>
  <c r="BU32" i="7"/>
  <c r="BU49" i="12"/>
  <c r="CK49" i="12"/>
  <c r="CC32" i="7"/>
  <c r="F350" i="7"/>
  <c r="F9" i="11" s="1"/>
  <c r="CO49" i="12"/>
  <c r="DQ32" i="7"/>
  <c r="CX49" i="12"/>
  <c r="BO49" i="12"/>
  <c r="CX63" i="11"/>
  <c r="CS63" i="11"/>
  <c r="DM63" i="11"/>
  <c r="CS49" i="12"/>
  <c r="DM32" i="7"/>
  <c r="BO32" i="7"/>
  <c r="DO49" i="12"/>
  <c r="CO32" i="7"/>
  <c r="CT49" i="12"/>
  <c r="CT63" i="11"/>
  <c r="CT32" i="7"/>
  <c r="M250" i="7"/>
  <c r="E67" i="11"/>
  <c r="DA32" i="7"/>
  <c r="DA63" i="11"/>
  <c r="DA49" i="12"/>
  <c r="BW49" i="12"/>
  <c r="BW32" i="7"/>
  <c r="BW63" i="11"/>
  <c r="BQ49" i="12"/>
  <c r="BQ32" i="7"/>
  <c r="BQ63" i="11"/>
  <c r="CH63" i="11"/>
  <c r="CH32" i="7"/>
  <c r="CH49" i="12"/>
  <c r="DK32" i="7"/>
  <c r="DK49" i="12"/>
  <c r="DK63" i="11"/>
  <c r="G328" i="7"/>
  <c r="G329" i="7" s="1"/>
  <c r="G325" i="7"/>
  <c r="H321" i="7" s="1"/>
  <c r="CP32" i="7"/>
  <c r="CP49" i="12"/>
  <c r="CP63" i="11"/>
  <c r="CF32" i="7"/>
  <c r="CF63" i="11"/>
  <c r="CF49" i="12"/>
  <c r="DR49" i="12"/>
  <c r="DR63" i="11"/>
  <c r="DR32" i="7"/>
  <c r="DP63" i="11"/>
  <c r="DP49" i="12"/>
  <c r="DP32" i="7"/>
  <c r="I110" i="7"/>
  <c r="E53" i="12"/>
  <c r="CM49" i="12"/>
  <c r="CM63" i="11"/>
  <c r="CM32" i="7"/>
  <c r="G311" i="7"/>
  <c r="G312" i="7" s="1"/>
  <c r="G308" i="7"/>
  <c r="H304" i="7" s="1"/>
  <c r="F19" i="12" l="1"/>
  <c r="H328" i="7"/>
  <c r="H329" i="7" s="1"/>
  <c r="H325" i="7"/>
  <c r="I321" i="7" s="1"/>
  <c r="N250" i="7"/>
  <c r="E55" i="12"/>
  <c r="H311" i="7"/>
  <c r="H312" i="7" s="1"/>
  <c r="H308" i="7"/>
  <c r="I304" i="7" s="1"/>
  <c r="I272" i="7"/>
  <c r="D272" i="7" s="1"/>
  <c r="D110" i="7"/>
  <c r="E85" i="11"/>
  <c r="E86" i="11" s="1"/>
  <c r="I112" i="7"/>
  <c r="J108" i="7" s="1"/>
  <c r="O250" i="7" l="1"/>
  <c r="E154" i="28"/>
  <c r="E157" i="28" s="1"/>
  <c r="E88" i="11"/>
  <c r="J114" i="7"/>
  <c r="O111" i="7"/>
  <c r="W111" i="7"/>
  <c r="AE111" i="7"/>
  <c r="AM111" i="7"/>
  <c r="AU111" i="7"/>
  <c r="BC111" i="7"/>
  <c r="BK111" i="7"/>
  <c r="P111" i="7"/>
  <c r="X111" i="7"/>
  <c r="AF111" i="7"/>
  <c r="AN111" i="7"/>
  <c r="AV111" i="7"/>
  <c r="BD111" i="7"/>
  <c r="BL111" i="7"/>
  <c r="Q111" i="7"/>
  <c r="Y111" i="7"/>
  <c r="AG111" i="7"/>
  <c r="AO111" i="7"/>
  <c r="AW111" i="7"/>
  <c r="BE111" i="7"/>
  <c r="J111" i="7"/>
  <c r="J112" i="7" s="1"/>
  <c r="K108" i="7" s="1"/>
  <c r="R111" i="7"/>
  <c r="Z111" i="7"/>
  <c r="AH111" i="7"/>
  <c r="AP111" i="7"/>
  <c r="AX111" i="7"/>
  <c r="BF111" i="7"/>
  <c r="K111" i="7"/>
  <c r="S111" i="7"/>
  <c r="AA111" i="7"/>
  <c r="AI111" i="7"/>
  <c r="AQ111" i="7"/>
  <c r="AY111" i="7"/>
  <c r="BG111" i="7"/>
  <c r="L111" i="7"/>
  <c r="T111" i="7"/>
  <c r="AB111" i="7"/>
  <c r="AJ111" i="7"/>
  <c r="AR111" i="7"/>
  <c r="AZ111" i="7"/>
  <c r="BH111" i="7"/>
  <c r="M111" i="7"/>
  <c r="U111" i="7"/>
  <c r="AC111" i="7"/>
  <c r="AK111" i="7"/>
  <c r="AS111" i="7"/>
  <c r="BA111" i="7"/>
  <c r="BI111" i="7"/>
  <c r="N111" i="7"/>
  <c r="V111" i="7"/>
  <c r="AD111" i="7"/>
  <c r="AL111" i="7"/>
  <c r="AT111" i="7"/>
  <c r="BB111" i="7"/>
  <c r="BJ111" i="7"/>
  <c r="E106" i="12"/>
  <c r="E24" i="9" s="1"/>
  <c r="E58" i="12"/>
  <c r="I311" i="7"/>
  <c r="I312" i="7" s="1"/>
  <c r="I308" i="7"/>
  <c r="J304" i="7" s="1"/>
  <c r="I325" i="7"/>
  <c r="J321" i="7" s="1"/>
  <c r="I328" i="7"/>
  <c r="I329" i="7" s="1"/>
  <c r="E56" i="12"/>
  <c r="K112" i="7" l="1"/>
  <c r="L108" i="7" s="1"/>
  <c r="K114" i="7"/>
  <c r="E37" i="9"/>
  <c r="E26" i="9"/>
  <c r="X44" i="11"/>
  <c r="X45" i="12"/>
  <c r="BI44" i="11"/>
  <c r="BI45" i="12"/>
  <c r="AZ44" i="11"/>
  <c r="AZ45" i="12"/>
  <c r="AQ45" i="12"/>
  <c r="AQ44" i="11"/>
  <c r="AH45" i="12"/>
  <c r="AH44" i="11"/>
  <c r="Y45" i="12"/>
  <c r="Y44" i="11"/>
  <c r="P45" i="12"/>
  <c r="P44" i="11"/>
  <c r="J45" i="11"/>
  <c r="O44" i="11"/>
  <c r="O45" i="12"/>
  <c r="E60" i="12"/>
  <c r="E62" i="12" s="1"/>
  <c r="E65" i="12" s="1"/>
  <c r="E66" i="12" s="1"/>
  <c r="BJ45" i="12"/>
  <c r="BJ44" i="11"/>
  <c r="BA44" i="11"/>
  <c r="BA45" i="12"/>
  <c r="AR44" i="11"/>
  <c r="AR45" i="12"/>
  <c r="AI45" i="12"/>
  <c r="AI44" i="11"/>
  <c r="Z44" i="11"/>
  <c r="Z45" i="12"/>
  <c r="Q44" i="11"/>
  <c r="Q45" i="12"/>
  <c r="BK45" i="12"/>
  <c r="BK44" i="11"/>
  <c r="AG44" i="11"/>
  <c r="AG45" i="12"/>
  <c r="BB45" i="12"/>
  <c r="BB44" i="11"/>
  <c r="AS45" i="12"/>
  <c r="AS44" i="11"/>
  <c r="AJ44" i="11"/>
  <c r="AJ45" i="12"/>
  <c r="AA45" i="12"/>
  <c r="AA44" i="11"/>
  <c r="R44" i="11"/>
  <c r="R45" i="12"/>
  <c r="BL45" i="12"/>
  <c r="BL44" i="11"/>
  <c r="BC44" i="11"/>
  <c r="BC45" i="12"/>
  <c r="BH45" i="12"/>
  <c r="BH44" i="11"/>
  <c r="J328" i="7"/>
  <c r="J329" i="7" s="1"/>
  <c r="J325" i="7"/>
  <c r="K321" i="7" s="1"/>
  <c r="AT44" i="11"/>
  <c r="AT45" i="12"/>
  <c r="AK45" i="12"/>
  <c r="AK44" i="11"/>
  <c r="AB44" i="11"/>
  <c r="AB45" i="12"/>
  <c r="S44" i="11"/>
  <c r="S45" i="12"/>
  <c r="J44" i="11"/>
  <c r="J45" i="12"/>
  <c r="J284" i="7"/>
  <c r="BD45" i="12"/>
  <c r="BD44" i="11"/>
  <c r="AU45" i="12"/>
  <c r="AU44" i="11"/>
  <c r="AP45" i="12"/>
  <c r="AP44" i="11"/>
  <c r="AL44" i="11"/>
  <c r="AL45" i="12"/>
  <c r="AC44" i="11"/>
  <c r="AC45" i="12"/>
  <c r="T45" i="12"/>
  <c r="T44" i="11"/>
  <c r="K44" i="11"/>
  <c r="K284" i="7"/>
  <c r="K45" i="12"/>
  <c r="BE44" i="11"/>
  <c r="BE45" i="12"/>
  <c r="AV44" i="11"/>
  <c r="AV45" i="12"/>
  <c r="AM44" i="11"/>
  <c r="AM45" i="12"/>
  <c r="AY45" i="12"/>
  <c r="AY44" i="11"/>
  <c r="J308" i="7"/>
  <c r="K304" i="7" s="1"/>
  <c r="J311" i="7"/>
  <c r="J312" i="7" s="1"/>
  <c r="AD44" i="11"/>
  <c r="AD45" i="12"/>
  <c r="U44" i="11"/>
  <c r="U45" i="12"/>
  <c r="L44" i="11"/>
  <c r="L45" i="12"/>
  <c r="BF45" i="12"/>
  <c r="BF44" i="11"/>
  <c r="AW44" i="11"/>
  <c r="AW45" i="12"/>
  <c r="AN45" i="12"/>
  <c r="AN44" i="11"/>
  <c r="AE45" i="12"/>
  <c r="AE44" i="11"/>
  <c r="P250" i="7"/>
  <c r="N45" i="12"/>
  <c r="N44" i="11"/>
  <c r="V45" i="12"/>
  <c r="V44" i="11"/>
  <c r="M45" i="12"/>
  <c r="M44" i="11"/>
  <c r="BG44" i="11"/>
  <c r="BG45" i="12"/>
  <c r="AX45" i="12"/>
  <c r="AX44" i="11"/>
  <c r="AO44" i="11"/>
  <c r="AO45" i="12"/>
  <c r="AF45" i="12"/>
  <c r="AF44" i="11"/>
  <c r="W44" i="11"/>
  <c r="W45" i="12"/>
  <c r="J46" i="11" l="1"/>
  <c r="E39" i="9"/>
  <c r="E38" i="9"/>
  <c r="Q250" i="7"/>
  <c r="F285" i="7"/>
  <c r="F288" i="7" s="1"/>
  <c r="G285" i="7"/>
  <c r="D45" i="12"/>
  <c r="F64" i="12"/>
  <c r="K45" i="11"/>
  <c r="K46" i="11" s="1"/>
  <c r="E70" i="12"/>
  <c r="E72" i="12" s="1"/>
  <c r="L112" i="7"/>
  <c r="M108" i="7" s="1"/>
  <c r="L114" i="7"/>
  <c r="K311" i="7"/>
  <c r="K312" i="7" s="1"/>
  <c r="K308" i="7"/>
  <c r="L304" i="7" s="1"/>
  <c r="K328" i="7"/>
  <c r="K329" i="7" s="1"/>
  <c r="K325" i="7"/>
  <c r="L321" i="7" s="1"/>
  <c r="G288" i="7" l="1"/>
  <c r="G290" i="7" s="1"/>
  <c r="E97" i="12"/>
  <c r="E99" i="12" s="1"/>
  <c r="E103" i="12" s="1"/>
  <c r="R250" i="7"/>
  <c r="L328" i="7"/>
  <c r="L329" i="7" s="1"/>
  <c r="L325" i="7"/>
  <c r="M321" i="7" s="1"/>
  <c r="L311" i="7"/>
  <c r="L312" i="7" s="1"/>
  <c r="L308" i="7"/>
  <c r="M304" i="7" s="1"/>
  <c r="L45" i="11"/>
  <c r="L46" i="11" s="1"/>
  <c r="L284" i="7"/>
  <c r="F289" i="7"/>
  <c r="F290" i="7"/>
  <c r="M112" i="7"/>
  <c r="N108" i="7" s="1"/>
  <c r="M114" i="7"/>
  <c r="E74" i="12"/>
  <c r="G289" i="7" l="1"/>
  <c r="G331" i="7" s="1"/>
  <c r="S250" i="7"/>
  <c r="N112" i="7"/>
  <c r="O108" i="7" s="1"/>
  <c r="N114" i="7"/>
  <c r="F244" i="7"/>
  <c r="F245" i="7" s="1"/>
  <c r="F331" i="7"/>
  <c r="M308" i="7"/>
  <c r="N304" i="7" s="1"/>
  <c r="M311" i="7"/>
  <c r="M312" i="7" s="1"/>
  <c r="E82" i="12"/>
  <c r="G244" i="7"/>
  <c r="G245" i="7" s="1"/>
  <c r="F291" i="7"/>
  <c r="G287" i="7" s="1"/>
  <c r="M45" i="11"/>
  <c r="M46" i="11" s="1"/>
  <c r="M284" i="7"/>
  <c r="I285" i="7" s="1"/>
  <c r="H285" i="7"/>
  <c r="H288" i="7" s="1"/>
  <c r="M328" i="7"/>
  <c r="M329" i="7" s="1"/>
  <c r="M325" i="7"/>
  <c r="N321" i="7" s="1"/>
  <c r="I288" i="7" l="1"/>
  <c r="I289" i="7" s="1"/>
  <c r="F49" i="12"/>
  <c r="F352" i="7"/>
  <c r="F63" i="11"/>
  <c r="F32" i="7"/>
  <c r="N45" i="11"/>
  <c r="N46" i="11" s="1"/>
  <c r="N284" i="7"/>
  <c r="O112" i="7"/>
  <c r="P108" i="7" s="1"/>
  <c r="O114" i="7"/>
  <c r="G13" i="9"/>
  <c r="G256" i="7"/>
  <c r="F13" i="9"/>
  <c r="F256" i="7"/>
  <c r="F259" i="7"/>
  <c r="N328" i="7"/>
  <c r="N329" i="7" s="1"/>
  <c r="N325" i="7"/>
  <c r="O321" i="7" s="1"/>
  <c r="G333" i="7"/>
  <c r="G31" i="9" s="1"/>
  <c r="G294" i="7"/>
  <c r="G295" i="7" s="1"/>
  <c r="G350" i="7" s="1"/>
  <c r="G291" i="7"/>
  <c r="H287" i="7" s="1"/>
  <c r="N311" i="7"/>
  <c r="N312" i="7" s="1"/>
  <c r="N308" i="7"/>
  <c r="O304" i="7" s="1"/>
  <c r="T250" i="7"/>
  <c r="G63" i="11"/>
  <c r="G49" i="12"/>
  <c r="G32" i="7"/>
  <c r="H290" i="7"/>
  <c r="H289" i="7"/>
  <c r="I290" i="7" l="1"/>
  <c r="I244" i="7" s="1"/>
  <c r="I245" i="7" s="1"/>
  <c r="G19" i="12"/>
  <c r="G9" i="11"/>
  <c r="G59" i="11"/>
  <c r="G44" i="12"/>
  <c r="G273" i="7"/>
  <c r="G263" i="7"/>
  <c r="J285" i="7"/>
  <c r="J288" i="7" s="1"/>
  <c r="U250" i="7"/>
  <c r="O45" i="11"/>
  <c r="O46" i="11" s="1"/>
  <c r="O284" i="7"/>
  <c r="F60" i="11"/>
  <c r="F261" i="7"/>
  <c r="P112" i="7"/>
  <c r="Q108" i="7" s="1"/>
  <c r="P114" i="7"/>
  <c r="O311" i="7"/>
  <c r="O312" i="7" s="1"/>
  <c r="O308" i="7"/>
  <c r="P304" i="7" s="1"/>
  <c r="F44" i="12"/>
  <c r="F59" i="11"/>
  <c r="F263" i="7"/>
  <c r="F273" i="7"/>
  <c r="F257" i="7"/>
  <c r="G253" i="7" s="1"/>
  <c r="O328" i="7"/>
  <c r="O329" i="7" s="1"/>
  <c r="O325" i="7"/>
  <c r="P321" i="7" s="1"/>
  <c r="H244" i="7"/>
  <c r="H245" i="7" s="1"/>
  <c r="H331" i="7"/>
  <c r="G352" i="7"/>
  <c r="H333" i="7"/>
  <c r="H31" i="9" s="1"/>
  <c r="H294" i="7"/>
  <c r="H295" i="7" s="1"/>
  <c r="H350" i="7" s="1"/>
  <c r="H291" i="7"/>
  <c r="I287" i="7" s="1"/>
  <c r="I331" i="7" l="1"/>
  <c r="I32" i="7" s="1"/>
  <c r="I13" i="9"/>
  <c r="I256" i="7"/>
  <c r="P311" i="7"/>
  <c r="P312" i="7" s="1"/>
  <c r="P308" i="7"/>
  <c r="Q304" i="7" s="1"/>
  <c r="I333" i="7"/>
  <c r="I31" i="9" s="1"/>
  <c r="I294" i="7"/>
  <c r="I295" i="7" s="1"/>
  <c r="I350" i="7" s="1"/>
  <c r="I291" i="7"/>
  <c r="J287" i="7" s="1"/>
  <c r="G257" i="7"/>
  <c r="H253" i="7" s="1"/>
  <c r="G259" i="7"/>
  <c r="G270" i="7"/>
  <c r="F80" i="12"/>
  <c r="F51" i="12"/>
  <c r="F274" i="7"/>
  <c r="P45" i="11"/>
  <c r="P46" i="11" s="1"/>
  <c r="P284" i="7"/>
  <c r="V250" i="7"/>
  <c r="G80" i="12"/>
  <c r="G51" i="12"/>
  <c r="J289" i="7"/>
  <c r="J290" i="7"/>
  <c r="H352" i="7"/>
  <c r="H63" i="11"/>
  <c r="H49" i="12"/>
  <c r="H32" i="7"/>
  <c r="Q112" i="7"/>
  <c r="R108" i="7" s="1"/>
  <c r="Q114" i="7"/>
  <c r="H13" i="9"/>
  <c r="H256" i="7"/>
  <c r="H9" i="11"/>
  <c r="H19" i="12"/>
  <c r="P328" i="7"/>
  <c r="P329" i="7" s="1"/>
  <c r="P325" i="7"/>
  <c r="Q321" i="7" s="1"/>
  <c r="F61" i="11"/>
  <c r="F20" i="12"/>
  <c r="F265" i="7"/>
  <c r="F6" i="9" s="1"/>
  <c r="F17" i="9"/>
  <c r="F19" i="9" s="1"/>
  <c r="F20" i="9" s="1"/>
  <c r="K285" i="7"/>
  <c r="K288" i="7" s="1"/>
  <c r="I63" i="11" l="1"/>
  <c r="I49" i="12"/>
  <c r="Q328" i="7"/>
  <c r="Q329" i="7" s="1"/>
  <c r="Q325" i="7"/>
  <c r="R321" i="7" s="1"/>
  <c r="Q45" i="11"/>
  <c r="Q46" i="11" s="1"/>
  <c r="Q284" i="7"/>
  <c r="J244" i="7"/>
  <c r="J245" i="7" s="1"/>
  <c r="J331" i="7"/>
  <c r="H257" i="7"/>
  <c r="I253" i="7" s="1"/>
  <c r="H259" i="7"/>
  <c r="H270" i="7"/>
  <c r="R112" i="7"/>
  <c r="S108" i="7" s="1"/>
  <c r="R114" i="7"/>
  <c r="F16" i="9"/>
  <c r="F30" i="9"/>
  <c r="J294" i="7"/>
  <c r="J295" i="7" s="1"/>
  <c r="J350" i="7" s="1"/>
  <c r="J333" i="7"/>
  <c r="J31" i="9" s="1"/>
  <c r="J291" i="7"/>
  <c r="K287" i="7" s="1"/>
  <c r="I9" i="11"/>
  <c r="I19" i="12"/>
  <c r="L285" i="7"/>
  <c r="L288" i="7" s="1"/>
  <c r="W250" i="7"/>
  <c r="I352" i="7"/>
  <c r="Q308" i="7"/>
  <c r="R304" i="7" s="1"/>
  <c r="Q311" i="7"/>
  <c r="Q312" i="7" s="1"/>
  <c r="K289" i="7"/>
  <c r="K290" i="7"/>
  <c r="H44" i="12"/>
  <c r="H59" i="11"/>
  <c r="H273" i="7"/>
  <c r="H263" i="7"/>
  <c r="F22" i="12"/>
  <c r="G15" i="9"/>
  <c r="G274" i="7"/>
  <c r="F65" i="11"/>
  <c r="G60" i="11"/>
  <c r="G61" i="11" s="1"/>
  <c r="G65" i="11" s="1"/>
  <c r="G67" i="11" s="1"/>
  <c r="G85" i="11" s="1"/>
  <c r="G86" i="11" s="1"/>
  <c r="G261" i="7"/>
  <c r="I59" i="11"/>
  <c r="I44" i="12"/>
  <c r="I273" i="7"/>
  <c r="I263" i="7"/>
  <c r="S112" i="7" l="1"/>
  <c r="T108" i="7" s="1"/>
  <c r="S114" i="7"/>
  <c r="I80" i="12"/>
  <c r="I51" i="12"/>
  <c r="R45" i="11"/>
  <c r="R46" i="11" s="1"/>
  <c r="R284" i="7"/>
  <c r="N285" i="7" s="1"/>
  <c r="G17" i="9"/>
  <c r="G19" i="9" s="1"/>
  <c r="G20" i="9" s="1"/>
  <c r="G20" i="12"/>
  <c r="G265" i="7"/>
  <c r="G6" i="9" s="1"/>
  <c r="M285" i="7"/>
  <c r="M288" i="7" s="1"/>
  <c r="H51" i="12"/>
  <c r="H80" i="12"/>
  <c r="X250" i="7"/>
  <c r="K333" i="7"/>
  <c r="K31" i="9" s="1"/>
  <c r="K294" i="7"/>
  <c r="K295" i="7" s="1"/>
  <c r="K350" i="7" s="1"/>
  <c r="K291" i="7"/>
  <c r="L287" i="7" s="1"/>
  <c r="H15" i="9"/>
  <c r="H274" i="7"/>
  <c r="R328" i="7"/>
  <c r="R329" i="7" s="1"/>
  <c r="R325" i="7"/>
  <c r="S321" i="7" s="1"/>
  <c r="G16" i="9"/>
  <c r="G30" i="9"/>
  <c r="F53" i="12"/>
  <c r="K244" i="7"/>
  <c r="K245" i="7" s="1"/>
  <c r="K331" i="7"/>
  <c r="H60" i="11"/>
  <c r="H61" i="11" s="1"/>
  <c r="H261" i="7"/>
  <c r="G154" i="28"/>
  <c r="G157" i="28" s="1"/>
  <c r="G88" i="11"/>
  <c r="J9" i="11"/>
  <c r="J19" i="12"/>
  <c r="I257" i="7"/>
  <c r="J253" i="7" s="1"/>
  <c r="I259" i="7"/>
  <c r="I270" i="7"/>
  <c r="R308" i="7"/>
  <c r="S304" i="7" s="1"/>
  <c r="R311" i="7"/>
  <c r="R312" i="7" s="1"/>
  <c r="F67" i="11"/>
  <c r="L289" i="7"/>
  <c r="L290" i="7"/>
  <c r="F32" i="9"/>
  <c r="J352" i="7"/>
  <c r="J49" i="12"/>
  <c r="J63" i="11"/>
  <c r="J32" i="7"/>
  <c r="J13" i="9"/>
  <c r="J256" i="7"/>
  <c r="N288" i="7" l="1"/>
  <c r="N289" i="7" s="1"/>
  <c r="H65" i="11"/>
  <c r="S308" i="7"/>
  <c r="T304" i="7" s="1"/>
  <c r="S311" i="7"/>
  <c r="S312" i="7" s="1"/>
  <c r="I15" i="9"/>
  <c r="I274" i="7"/>
  <c r="S328" i="7"/>
  <c r="S329" i="7" s="1"/>
  <c r="S325" i="7"/>
  <c r="T321" i="7" s="1"/>
  <c r="G22" i="12"/>
  <c r="J59" i="11"/>
  <c r="J44" i="12"/>
  <c r="J263" i="7"/>
  <c r="J273" i="7"/>
  <c r="Y250" i="7"/>
  <c r="I60" i="11"/>
  <c r="I61" i="11" s="1"/>
  <c r="I65" i="11" s="1"/>
  <c r="I67" i="11" s="1"/>
  <c r="I85" i="11" s="1"/>
  <c r="I86" i="11" s="1"/>
  <c r="I261" i="7"/>
  <c r="K49" i="12"/>
  <c r="K63" i="11"/>
  <c r="K32" i="7"/>
  <c r="K352" i="7"/>
  <c r="S45" i="11"/>
  <c r="S46" i="11" s="1"/>
  <c r="S284" i="7"/>
  <c r="H20" i="12"/>
  <c r="H265" i="7"/>
  <c r="H6" i="9" s="1"/>
  <c r="H17" i="9"/>
  <c r="H19" i="9" s="1"/>
  <c r="H20" i="9" s="1"/>
  <c r="L244" i="7"/>
  <c r="L245" i="7" s="1"/>
  <c r="L331" i="7"/>
  <c r="K13" i="9"/>
  <c r="K256" i="7"/>
  <c r="H16" i="9"/>
  <c r="H30" i="9"/>
  <c r="T112" i="7"/>
  <c r="U108" i="7" s="1"/>
  <c r="T114" i="7"/>
  <c r="F85" i="11"/>
  <c r="F86" i="11" s="1"/>
  <c r="J257" i="7"/>
  <c r="K253" i="7" s="1"/>
  <c r="J259" i="7"/>
  <c r="J270" i="7"/>
  <c r="F55" i="12"/>
  <c r="F56" i="12" s="1"/>
  <c r="L333" i="7"/>
  <c r="L31" i="9" s="1"/>
  <c r="L294" i="7"/>
  <c r="L295" i="7" s="1"/>
  <c r="L350" i="7" s="1"/>
  <c r="L291" i="7"/>
  <c r="M287" i="7" s="1"/>
  <c r="M290" i="7"/>
  <c r="M289" i="7"/>
  <c r="K19" i="12"/>
  <c r="K9" i="11"/>
  <c r="G32" i="9"/>
  <c r="N290" i="7" l="1"/>
  <c r="M294" i="7"/>
  <c r="M295" i="7" s="1"/>
  <c r="M350" i="7" s="1"/>
  <c r="M333" i="7"/>
  <c r="M31" i="9" s="1"/>
  <c r="M291" i="7"/>
  <c r="N287" i="7" s="1"/>
  <c r="T325" i="7"/>
  <c r="U321" i="7" s="1"/>
  <c r="T328" i="7"/>
  <c r="T329" i="7" s="1"/>
  <c r="K257" i="7"/>
  <c r="L253" i="7" s="1"/>
  <c r="K259" i="7"/>
  <c r="K270" i="7"/>
  <c r="K59" i="11"/>
  <c r="K44" i="12"/>
  <c r="K273" i="7"/>
  <c r="K263" i="7"/>
  <c r="H22" i="12"/>
  <c r="F106" i="12"/>
  <c r="F24" i="9" s="1"/>
  <c r="F58" i="12"/>
  <c r="I16" i="9"/>
  <c r="I30" i="9"/>
  <c r="L19" i="12"/>
  <c r="L9" i="11"/>
  <c r="J60" i="11"/>
  <c r="J61" i="11" s="1"/>
  <c r="J65" i="11" s="1"/>
  <c r="J67" i="11" s="1"/>
  <c r="J85" i="11" s="1"/>
  <c r="J86" i="11" s="1"/>
  <c r="J261" i="7"/>
  <c r="F88" i="11"/>
  <c r="F154" i="28"/>
  <c r="F157" i="28" s="1"/>
  <c r="L352" i="7"/>
  <c r="L63" i="11"/>
  <c r="L49" i="12"/>
  <c r="L32" i="7"/>
  <c r="J80" i="12"/>
  <c r="J51" i="12"/>
  <c r="F60" i="12"/>
  <c r="T45" i="11"/>
  <c r="T46" i="11" s="1"/>
  <c r="T284" i="7"/>
  <c r="L13" i="9"/>
  <c r="L256" i="7"/>
  <c r="O285" i="7"/>
  <c r="O288" i="7" s="1"/>
  <c r="I17" i="9"/>
  <c r="I19" i="9" s="1"/>
  <c r="I20" i="9" s="1"/>
  <c r="I265" i="7"/>
  <c r="I6" i="9" s="1"/>
  <c r="I20" i="12"/>
  <c r="U112" i="7"/>
  <c r="V108" i="7" s="1"/>
  <c r="U114" i="7"/>
  <c r="N244" i="7"/>
  <c r="N245" i="7" s="1"/>
  <c r="N331" i="7"/>
  <c r="I154" i="28"/>
  <c r="I157" i="28" s="1"/>
  <c r="I88" i="11"/>
  <c r="T311" i="7"/>
  <c r="T312" i="7" s="1"/>
  <c r="T308" i="7"/>
  <c r="U304" i="7" s="1"/>
  <c r="M331" i="7"/>
  <c r="M244" i="7"/>
  <c r="M245" i="7" s="1"/>
  <c r="Z250" i="7"/>
  <c r="G53" i="12"/>
  <c r="J15" i="9"/>
  <c r="J274" i="7"/>
  <c r="H32" i="9"/>
  <c r="H67" i="11"/>
  <c r="M13" i="9" l="1"/>
  <c r="M256" i="7"/>
  <c r="H53" i="12"/>
  <c r="L257" i="7"/>
  <c r="M253" i="7" s="1"/>
  <c r="L259" i="7"/>
  <c r="L270" i="7"/>
  <c r="J20" i="12"/>
  <c r="J17" i="9"/>
  <c r="J19" i="9" s="1"/>
  <c r="J20" i="9" s="1"/>
  <c r="J265" i="7"/>
  <c r="J6" i="9" s="1"/>
  <c r="K60" i="11"/>
  <c r="K61" i="11" s="1"/>
  <c r="K65" i="11" s="1"/>
  <c r="K67" i="11" s="1"/>
  <c r="K85" i="11" s="1"/>
  <c r="K86" i="11" s="1"/>
  <c r="K261" i="7"/>
  <c r="J16" i="9"/>
  <c r="J30" i="9"/>
  <c r="N13" i="9"/>
  <c r="N256" i="7"/>
  <c r="M63" i="11"/>
  <c r="M32" i="7"/>
  <c r="M352" i="7"/>
  <c r="M49" i="12"/>
  <c r="U45" i="11"/>
  <c r="U46" i="11" s="1"/>
  <c r="U284" i="7"/>
  <c r="P285" i="7"/>
  <c r="P288" i="7" s="1"/>
  <c r="U308" i="7"/>
  <c r="V304" i="7" s="1"/>
  <c r="U311" i="7"/>
  <c r="U312" i="7" s="1"/>
  <c r="V112" i="7"/>
  <c r="W108" i="7" s="1"/>
  <c r="V114" i="7"/>
  <c r="O289" i="7"/>
  <c r="O290" i="7"/>
  <c r="I32" i="9"/>
  <c r="U328" i="7"/>
  <c r="U329" i="7" s="1"/>
  <c r="U325" i="7"/>
  <c r="V321" i="7" s="1"/>
  <c r="N49" i="12"/>
  <c r="N32" i="7"/>
  <c r="N63" i="11"/>
  <c r="H85" i="11"/>
  <c r="H86" i="11" s="1"/>
  <c r="F70" i="12"/>
  <c r="F72" i="12" s="1"/>
  <c r="N333" i="7"/>
  <c r="N31" i="9" s="1"/>
  <c r="N294" i="7"/>
  <c r="N295" i="7" s="1"/>
  <c r="N350" i="7" s="1"/>
  <c r="N352" i="7" s="1"/>
  <c r="N291" i="7"/>
  <c r="O287" i="7" s="1"/>
  <c r="AA250" i="7"/>
  <c r="G55" i="12"/>
  <c r="G56" i="12" s="1"/>
  <c r="L44" i="12"/>
  <c r="L59" i="11"/>
  <c r="L273" i="7"/>
  <c r="L263" i="7"/>
  <c r="K80" i="12"/>
  <c r="K51" i="12"/>
  <c r="J154" i="28"/>
  <c r="J157" i="28" s="1"/>
  <c r="J88" i="11"/>
  <c r="F62" i="12"/>
  <c r="F65" i="12" s="1"/>
  <c r="F66" i="12" s="1"/>
  <c r="M19" i="12"/>
  <c r="M9" i="11"/>
  <c r="I22" i="12"/>
  <c r="F37" i="9"/>
  <c r="F26" i="9"/>
  <c r="K15" i="9"/>
  <c r="K274" i="7"/>
  <c r="F74" i="12" l="1"/>
  <c r="F82" i="12" s="1"/>
  <c r="G60" i="12"/>
  <c r="K154" i="28"/>
  <c r="K157" i="28" s="1"/>
  <c r="K88" i="11"/>
  <c r="AB250" i="7"/>
  <c r="M44" i="12"/>
  <c r="M59" i="11"/>
  <c r="M273" i="7"/>
  <c r="M263" i="7"/>
  <c r="K265" i="7"/>
  <c r="K6" i="9" s="1"/>
  <c r="K17" i="9"/>
  <c r="K19" i="9" s="1"/>
  <c r="K20" i="9" s="1"/>
  <c r="K20" i="12"/>
  <c r="G58" i="12"/>
  <c r="G106" i="12"/>
  <c r="G24" i="9" s="1"/>
  <c r="F97" i="12"/>
  <c r="P289" i="7"/>
  <c r="P290" i="7"/>
  <c r="N59" i="11"/>
  <c r="N44" i="12"/>
  <c r="N263" i="7"/>
  <c r="N273" i="7"/>
  <c r="J22" i="12"/>
  <c r="H55" i="12"/>
  <c r="G64" i="12"/>
  <c r="I53" i="12"/>
  <c r="O294" i="7"/>
  <c r="O295" i="7" s="1"/>
  <c r="O350" i="7" s="1"/>
  <c r="O333" i="7"/>
  <c r="O31" i="9" s="1"/>
  <c r="O291" i="7"/>
  <c r="P287" i="7" s="1"/>
  <c r="V45" i="11"/>
  <c r="V46" i="11" s="1"/>
  <c r="V284" i="7"/>
  <c r="L15" i="9"/>
  <c r="L274" i="7"/>
  <c r="Q285" i="7"/>
  <c r="Q288" i="7" s="1"/>
  <c r="F39" i="9"/>
  <c r="F38" i="9"/>
  <c r="N19" i="12"/>
  <c r="N9" i="11"/>
  <c r="V328" i="7"/>
  <c r="V329" i="7" s="1"/>
  <c r="V325" i="7"/>
  <c r="W321" i="7" s="1"/>
  <c r="J32" i="9"/>
  <c r="L60" i="11"/>
  <c r="L61" i="11" s="1"/>
  <c r="L65" i="11" s="1"/>
  <c r="L67" i="11" s="1"/>
  <c r="L85" i="11" s="1"/>
  <c r="L86" i="11" s="1"/>
  <c r="L261" i="7"/>
  <c r="K16" i="9"/>
  <c r="K30" i="9"/>
  <c r="V311" i="7"/>
  <c r="V312" i="7" s="1"/>
  <c r="V308" i="7"/>
  <c r="W304" i="7" s="1"/>
  <c r="O244" i="7"/>
  <c r="O245" i="7" s="1"/>
  <c r="O331" i="7"/>
  <c r="L80" i="12"/>
  <c r="L51" i="12"/>
  <c r="H154" i="28"/>
  <c r="H157" i="28" s="1"/>
  <c r="H88" i="11"/>
  <c r="W112" i="7"/>
  <c r="X108" i="7" s="1"/>
  <c r="W114" i="7"/>
  <c r="M257" i="7"/>
  <c r="N253" i="7" s="1"/>
  <c r="M259" i="7"/>
  <c r="M270" i="7"/>
  <c r="G62" i="12" l="1"/>
  <c r="G65" i="12" s="1"/>
  <c r="G66" i="12" s="1"/>
  <c r="H64" i="12" s="1"/>
  <c r="O19" i="12"/>
  <c r="O9" i="11"/>
  <c r="K22" i="12"/>
  <c r="M60" i="11"/>
  <c r="M61" i="11" s="1"/>
  <c r="M65" i="11" s="1"/>
  <c r="M67" i="11" s="1"/>
  <c r="M85" i="11" s="1"/>
  <c r="M86" i="11" s="1"/>
  <c r="M261" i="7"/>
  <c r="W328" i="7"/>
  <c r="W329" i="7" s="1"/>
  <c r="W325" i="7"/>
  <c r="X321" i="7" s="1"/>
  <c r="R285" i="7"/>
  <c r="R288" i="7" s="1"/>
  <c r="I55" i="12"/>
  <c r="N257" i="7"/>
  <c r="O253" i="7" s="1"/>
  <c r="N259" i="7"/>
  <c r="N270" i="7"/>
  <c r="J53" i="12"/>
  <c r="F99" i="12"/>
  <c r="F103" i="12" s="1"/>
  <c r="W311" i="7"/>
  <c r="W312" i="7" s="1"/>
  <c r="W308" i="7"/>
  <c r="X304" i="7" s="1"/>
  <c r="M15" i="9"/>
  <c r="M274" i="7"/>
  <c r="P331" i="7"/>
  <c r="P244" i="7"/>
  <c r="P245" i="7" s="1"/>
  <c r="K32" i="9"/>
  <c r="O13" i="9"/>
  <c r="O256" i="7"/>
  <c r="W45" i="11"/>
  <c r="W46" i="11" s="1"/>
  <c r="W284" i="7"/>
  <c r="L17" i="9"/>
  <c r="L19" i="9" s="1"/>
  <c r="L20" i="9" s="1"/>
  <c r="L265" i="7"/>
  <c r="L6" i="9" s="1"/>
  <c r="L20" i="12"/>
  <c r="H58" i="12"/>
  <c r="H106" i="12"/>
  <c r="H24" i="9" s="1"/>
  <c r="H56" i="12"/>
  <c r="X112" i="7"/>
  <c r="Y108" i="7" s="1"/>
  <c r="X114" i="7"/>
  <c r="O32" i="7"/>
  <c r="O49" i="12"/>
  <c r="O63" i="11"/>
  <c r="O352" i="7"/>
  <c r="Q290" i="7"/>
  <c r="Q289" i="7"/>
  <c r="P333" i="7"/>
  <c r="P31" i="9" s="1"/>
  <c r="P294" i="7"/>
  <c r="P295" i="7" s="1"/>
  <c r="P350" i="7" s="1"/>
  <c r="P291" i="7"/>
  <c r="Q287" i="7" s="1"/>
  <c r="G37" i="9"/>
  <c r="G26" i="9"/>
  <c r="M80" i="12"/>
  <c r="M51" i="12"/>
  <c r="L88" i="11"/>
  <c r="L154" i="28"/>
  <c r="L157" i="28" s="1"/>
  <c r="L16" i="9"/>
  <c r="L30" i="9"/>
  <c r="N80" i="12"/>
  <c r="N51" i="12"/>
  <c r="AC250" i="7"/>
  <c r="G70" i="12"/>
  <c r="G72" i="12" s="1"/>
  <c r="H37" i="9" l="1"/>
  <c r="H26" i="9"/>
  <c r="G97" i="12"/>
  <c r="M16" i="9"/>
  <c r="M30" i="9"/>
  <c r="J55" i="12"/>
  <c r="J56" i="12" s="1"/>
  <c r="J60" i="12" s="1"/>
  <c r="L32" i="9"/>
  <c r="Q333" i="7"/>
  <c r="Q31" i="9" s="1"/>
  <c r="Q294" i="7"/>
  <c r="Q295" i="7" s="1"/>
  <c r="Q350" i="7" s="1"/>
  <c r="Q291" i="7"/>
  <c r="R287" i="7" s="1"/>
  <c r="S285" i="7"/>
  <c r="S288" i="7" s="1"/>
  <c r="I58" i="12"/>
  <c r="I106" i="12"/>
  <c r="I24" i="9" s="1"/>
  <c r="K53" i="12"/>
  <c r="AD250" i="7"/>
  <c r="N15" i="9"/>
  <c r="N274" i="7"/>
  <c r="I56" i="12"/>
  <c r="I60" i="12" s="1"/>
  <c r="M265" i="7"/>
  <c r="M6" i="9" s="1"/>
  <c r="M20" i="12"/>
  <c r="M17" i="9"/>
  <c r="M19" i="9" s="1"/>
  <c r="M20" i="9" s="1"/>
  <c r="X45" i="11"/>
  <c r="X46" i="11" s="1"/>
  <c r="X284" i="7"/>
  <c r="T285" i="7" s="1"/>
  <c r="X311" i="7"/>
  <c r="X312" i="7" s="1"/>
  <c r="X308" i="7"/>
  <c r="Y304" i="7" s="1"/>
  <c r="N60" i="11"/>
  <c r="N61" i="11" s="1"/>
  <c r="N65" i="11" s="1"/>
  <c r="N67" i="11" s="1"/>
  <c r="N85" i="11" s="1"/>
  <c r="N86" i="11" s="1"/>
  <c r="N261" i="7"/>
  <c r="R289" i="7"/>
  <c r="R290" i="7"/>
  <c r="P19" i="12"/>
  <c r="P9" i="11"/>
  <c r="Y112" i="7"/>
  <c r="Z108" i="7" s="1"/>
  <c r="Y114" i="7"/>
  <c r="M88" i="11"/>
  <c r="M154" i="28"/>
  <c r="M157" i="28" s="1"/>
  <c r="O257" i="7"/>
  <c r="P253" i="7" s="1"/>
  <c r="O259" i="7"/>
  <c r="O270" i="7"/>
  <c r="P352" i="7"/>
  <c r="P32" i="7"/>
  <c r="P63" i="11"/>
  <c r="P49" i="12"/>
  <c r="Q244" i="7"/>
  <c r="Q245" i="7" s="1"/>
  <c r="Q331" i="7"/>
  <c r="X328" i="7"/>
  <c r="X329" i="7" s="1"/>
  <c r="X325" i="7"/>
  <c r="Y321" i="7" s="1"/>
  <c r="G74" i="12"/>
  <c r="G39" i="9"/>
  <c r="G38" i="9"/>
  <c r="H60" i="12"/>
  <c r="H62" i="12" s="1"/>
  <c r="H65" i="12" s="1"/>
  <c r="H66" i="12" s="1"/>
  <c r="L22" i="12"/>
  <c r="O59" i="11"/>
  <c r="O44" i="12"/>
  <c r="O273" i="7"/>
  <c r="O263" i="7"/>
  <c r="P13" i="9"/>
  <c r="P256" i="7"/>
  <c r="T288" i="7" l="1"/>
  <c r="I64" i="12"/>
  <c r="P44" i="12"/>
  <c r="P59" i="11"/>
  <c r="P273" i="7"/>
  <c r="P263" i="7"/>
  <c r="Q13" i="9"/>
  <c r="Q256" i="7"/>
  <c r="Z112" i="7"/>
  <c r="AA108" i="7" s="1"/>
  <c r="Z114" i="7"/>
  <c r="N154" i="28"/>
  <c r="N157" i="28" s="1"/>
  <c r="N88" i="11"/>
  <c r="M22" i="12"/>
  <c r="R294" i="7"/>
  <c r="R295" i="7" s="1"/>
  <c r="R350" i="7" s="1"/>
  <c r="R333" i="7"/>
  <c r="R31" i="9" s="1"/>
  <c r="R291" i="7"/>
  <c r="S287" i="7" s="1"/>
  <c r="M32" i="9"/>
  <c r="Y311" i="7"/>
  <c r="Y312" i="7" s="1"/>
  <c r="Y308" i="7"/>
  <c r="Z304" i="7" s="1"/>
  <c r="K55" i="12"/>
  <c r="Q19" i="12"/>
  <c r="Q9" i="11"/>
  <c r="O80" i="12"/>
  <c r="O51" i="12"/>
  <c r="O60" i="11"/>
  <c r="O61" i="11" s="1"/>
  <c r="O65" i="11" s="1"/>
  <c r="O67" i="11" s="1"/>
  <c r="O85" i="11" s="1"/>
  <c r="O86" i="11" s="1"/>
  <c r="O261" i="7"/>
  <c r="I70" i="12"/>
  <c r="I97" i="12" s="1"/>
  <c r="I99" i="12" s="1"/>
  <c r="I103" i="12" s="1"/>
  <c r="I37" i="9"/>
  <c r="I26" i="9"/>
  <c r="O15" i="9"/>
  <c r="O274" i="7"/>
  <c r="G82" i="12"/>
  <c r="L53" i="12"/>
  <c r="Y325" i="7"/>
  <c r="Z321" i="7" s="1"/>
  <c r="Y328" i="7"/>
  <c r="Y329" i="7" s="1"/>
  <c r="P257" i="7"/>
  <c r="Q253" i="7" s="1"/>
  <c r="P259" i="7"/>
  <c r="P270" i="7"/>
  <c r="N16" i="9"/>
  <c r="N30" i="9"/>
  <c r="I62" i="12"/>
  <c r="I65" i="12" s="1"/>
  <c r="G99" i="12"/>
  <c r="G103" i="12" s="1"/>
  <c r="R244" i="7"/>
  <c r="R245" i="7" s="1"/>
  <c r="R331" i="7"/>
  <c r="S289" i="7"/>
  <c r="S290" i="7"/>
  <c r="H38" i="9"/>
  <c r="H39" i="9"/>
  <c r="AE250" i="7"/>
  <c r="T289" i="7"/>
  <c r="T290" i="7"/>
  <c r="J70" i="12"/>
  <c r="J72" i="12" s="1"/>
  <c r="H70" i="12"/>
  <c r="H72" i="12" s="1"/>
  <c r="Q49" i="12"/>
  <c r="Q32" i="7"/>
  <c r="Q63" i="11"/>
  <c r="Q352" i="7"/>
  <c r="Y45" i="11"/>
  <c r="Y46" i="11" s="1"/>
  <c r="Y284" i="7"/>
  <c r="N265" i="7"/>
  <c r="N6" i="9" s="1"/>
  <c r="N20" i="12"/>
  <c r="N17" i="9"/>
  <c r="N19" i="9" s="1"/>
  <c r="N20" i="9" s="1"/>
  <c r="J58" i="12"/>
  <c r="J62" i="12" s="1"/>
  <c r="J65" i="12" s="1"/>
  <c r="J106" i="12"/>
  <c r="J24" i="9" s="1"/>
  <c r="J74" i="12" l="1"/>
  <c r="J82" i="12" s="1"/>
  <c r="I74" i="12"/>
  <c r="I82" i="12" s="1"/>
  <c r="J97" i="12"/>
  <c r="J99" i="12" s="1"/>
  <c r="J103" i="12" s="1"/>
  <c r="O154" i="28"/>
  <c r="O157" i="28" s="1"/>
  <c r="O88" i="11"/>
  <c r="P60" i="11"/>
  <c r="P61" i="11" s="1"/>
  <c r="P65" i="11" s="1"/>
  <c r="P67" i="11" s="1"/>
  <c r="P85" i="11" s="1"/>
  <c r="P86" i="11" s="1"/>
  <c r="P261" i="7"/>
  <c r="M53" i="12"/>
  <c r="Q257" i="7"/>
  <c r="R253" i="7" s="1"/>
  <c r="Q259" i="7"/>
  <c r="Q270" i="7"/>
  <c r="O16" i="9"/>
  <c r="O30" i="9"/>
  <c r="N22" i="12"/>
  <c r="N32" i="9"/>
  <c r="Z328" i="7"/>
  <c r="Z329" i="7" s="1"/>
  <c r="Z325" i="7"/>
  <c r="AA321" i="7" s="1"/>
  <c r="I72" i="12"/>
  <c r="K58" i="12"/>
  <c r="K106" i="12"/>
  <c r="K24" i="9" s="1"/>
  <c r="S331" i="7"/>
  <c r="S244" i="7"/>
  <c r="S245" i="7" s="1"/>
  <c r="K56" i="12"/>
  <c r="Z45" i="11"/>
  <c r="Z46" i="11" s="1"/>
  <c r="Z284" i="7"/>
  <c r="P80" i="12"/>
  <c r="P51" i="12"/>
  <c r="U285" i="7"/>
  <c r="U288" i="7" s="1"/>
  <c r="H74" i="12"/>
  <c r="T244" i="7"/>
  <c r="T245" i="7" s="1"/>
  <c r="T331" i="7"/>
  <c r="L55" i="12"/>
  <c r="O20" i="12"/>
  <c r="O265" i="7"/>
  <c r="O6" i="9" s="1"/>
  <c r="O17" i="9"/>
  <c r="O19" i="9" s="1"/>
  <c r="O20" i="9" s="1"/>
  <c r="Z311" i="7"/>
  <c r="Z312" i="7" s="1"/>
  <c r="Z308" i="7"/>
  <c r="AA304" i="7" s="1"/>
  <c r="S294" i="7"/>
  <c r="S295" i="7" s="1"/>
  <c r="S350" i="7" s="1"/>
  <c r="S333" i="7"/>
  <c r="S31" i="9" s="1"/>
  <c r="S291" i="7"/>
  <c r="T287" i="7" s="1"/>
  <c r="AA112" i="7"/>
  <c r="AB108" i="7" s="1"/>
  <c r="AA114" i="7"/>
  <c r="J37" i="9"/>
  <c r="J26" i="9"/>
  <c r="H97" i="12"/>
  <c r="R352" i="7"/>
  <c r="R63" i="11"/>
  <c r="R49" i="12"/>
  <c r="R32" i="7"/>
  <c r="AF250" i="7"/>
  <c r="R13" i="9"/>
  <c r="R256" i="7"/>
  <c r="P15" i="9"/>
  <c r="P274" i="7"/>
  <c r="I38" i="9"/>
  <c r="I39" i="9"/>
  <c r="R19" i="12"/>
  <c r="R9" i="11"/>
  <c r="Q59" i="11"/>
  <c r="Q44" i="12"/>
  <c r="Q273" i="7"/>
  <c r="Q263" i="7"/>
  <c r="I66" i="12"/>
  <c r="T13" i="9" l="1"/>
  <c r="T256" i="7"/>
  <c r="AA45" i="11"/>
  <c r="AA46" i="11" s="1"/>
  <c r="AA284" i="7"/>
  <c r="H82" i="12"/>
  <c r="AB112" i="7"/>
  <c r="AC108" i="7" s="1"/>
  <c r="AB114" i="7"/>
  <c r="U290" i="7"/>
  <c r="U289" i="7"/>
  <c r="AA328" i="7"/>
  <c r="AA329" i="7" s="1"/>
  <c r="AA325" i="7"/>
  <c r="AB321" i="7" s="1"/>
  <c r="M55" i="12"/>
  <c r="O22" i="12"/>
  <c r="K60" i="12"/>
  <c r="O32" i="9"/>
  <c r="P16" i="9"/>
  <c r="P30" i="9"/>
  <c r="T333" i="7"/>
  <c r="T31" i="9" s="1"/>
  <c r="T294" i="7"/>
  <c r="T295" i="7" s="1"/>
  <c r="T350" i="7" s="1"/>
  <c r="T352" i="7" s="1"/>
  <c r="T291" i="7"/>
  <c r="U287" i="7" s="1"/>
  <c r="L58" i="12"/>
  <c r="L106" i="12"/>
  <c r="L24" i="9" s="1"/>
  <c r="S13" i="9"/>
  <c r="S256" i="7"/>
  <c r="P20" i="12"/>
  <c r="P17" i="9"/>
  <c r="P19" i="9" s="1"/>
  <c r="P20" i="9" s="1"/>
  <c r="P265" i="7"/>
  <c r="P6" i="9" s="1"/>
  <c r="J64" i="12"/>
  <c r="J66" i="12" s="1"/>
  <c r="K64" i="12" s="1"/>
  <c r="L56" i="12"/>
  <c r="L60" i="12" s="1"/>
  <c r="S32" i="7"/>
  <c r="S63" i="11"/>
  <c r="S352" i="7"/>
  <c r="S49" i="12"/>
  <c r="Q15" i="9"/>
  <c r="Q274" i="7"/>
  <c r="R44" i="12"/>
  <c r="R59" i="11"/>
  <c r="R263" i="7"/>
  <c r="R273" i="7"/>
  <c r="H99" i="12"/>
  <c r="H103" i="12" s="1"/>
  <c r="S19" i="12"/>
  <c r="S9" i="11"/>
  <c r="V285" i="7"/>
  <c r="V288" i="7" s="1"/>
  <c r="P154" i="28"/>
  <c r="P157" i="28" s="1"/>
  <c r="P88" i="11"/>
  <c r="Q60" i="11"/>
  <c r="Q61" i="11" s="1"/>
  <c r="Q65" i="11" s="1"/>
  <c r="Q67" i="11" s="1"/>
  <c r="Q85" i="11" s="1"/>
  <c r="Q86" i="11" s="1"/>
  <c r="Q261" i="7"/>
  <c r="Q80" i="12"/>
  <c r="Q51" i="12"/>
  <c r="AG250" i="7"/>
  <c r="AA311" i="7"/>
  <c r="AA312" i="7" s="1"/>
  <c r="AA308" i="7"/>
  <c r="AB304" i="7" s="1"/>
  <c r="T63" i="11"/>
  <c r="T49" i="12"/>
  <c r="T32" i="7"/>
  <c r="K37" i="9"/>
  <c r="K26" i="9"/>
  <c r="N53" i="12"/>
  <c r="R257" i="7"/>
  <c r="S253" i="7" s="1"/>
  <c r="R259" i="7"/>
  <c r="R270" i="7"/>
  <c r="L62" i="12" l="1"/>
  <c r="L65" i="12" s="1"/>
  <c r="Q88" i="11"/>
  <c r="Q154" i="28"/>
  <c r="Q157" i="28" s="1"/>
  <c r="L37" i="9"/>
  <c r="L26" i="9"/>
  <c r="R15" i="9"/>
  <c r="R274" i="7"/>
  <c r="T19" i="12"/>
  <c r="T9" i="11"/>
  <c r="K39" i="9"/>
  <c r="K38" i="9"/>
  <c r="R60" i="11"/>
  <c r="R61" i="11" s="1"/>
  <c r="R65" i="11" s="1"/>
  <c r="R67" i="11" s="1"/>
  <c r="R85" i="11" s="1"/>
  <c r="R86" i="11" s="1"/>
  <c r="R261" i="7"/>
  <c r="P22" i="12"/>
  <c r="K70" i="12"/>
  <c r="K74" i="12" s="1"/>
  <c r="S59" i="11"/>
  <c r="S44" i="12"/>
  <c r="S263" i="7"/>
  <c r="S273" i="7"/>
  <c r="O53" i="12"/>
  <c r="U244" i="7"/>
  <c r="U245" i="7" s="1"/>
  <c r="U331" i="7"/>
  <c r="S257" i="7"/>
  <c r="T253" i="7" s="1"/>
  <c r="S259" i="7"/>
  <c r="S270" i="7"/>
  <c r="P32" i="9"/>
  <c r="AB45" i="11"/>
  <c r="AB46" i="11" s="1"/>
  <c r="AB284" i="7"/>
  <c r="X285" i="7" s="1"/>
  <c r="W285" i="7"/>
  <c r="W288" i="7" s="1"/>
  <c r="AB311" i="7"/>
  <c r="AB312" i="7" s="1"/>
  <c r="AB308" i="7"/>
  <c r="AC304" i="7" s="1"/>
  <c r="N55" i="12"/>
  <c r="N56" i="12" s="1"/>
  <c r="N60" i="12" s="1"/>
  <c r="Q17" i="9"/>
  <c r="Q19" i="9" s="1"/>
  <c r="Q20" i="9" s="1"/>
  <c r="Q265" i="7"/>
  <c r="Q6" i="9" s="1"/>
  <c r="Q20" i="12"/>
  <c r="V289" i="7"/>
  <c r="V290" i="7"/>
  <c r="L70" i="12"/>
  <c r="L97" i="12" s="1"/>
  <c r="L99" i="12" s="1"/>
  <c r="L103" i="12" s="1"/>
  <c r="K62" i="12"/>
  <c r="K65" i="12" s="1"/>
  <c r="K66" i="12" s="1"/>
  <c r="L64" i="12" s="1"/>
  <c r="AC112" i="7"/>
  <c r="AD108" i="7" s="1"/>
  <c r="AC114" i="7"/>
  <c r="M58" i="12"/>
  <c r="M106" i="12"/>
  <c r="M24" i="9" s="1"/>
  <c r="Q16" i="9"/>
  <c r="Q30" i="9"/>
  <c r="M56" i="12"/>
  <c r="M60" i="12" s="1"/>
  <c r="T59" i="11"/>
  <c r="T44" i="12"/>
  <c r="T273" i="7"/>
  <c r="T263" i="7"/>
  <c r="R80" i="12"/>
  <c r="R51" i="12"/>
  <c r="AH250" i="7"/>
  <c r="U333" i="7"/>
  <c r="U31" i="9" s="1"/>
  <c r="U294" i="7"/>
  <c r="U295" i="7" s="1"/>
  <c r="U350" i="7" s="1"/>
  <c r="U291" i="7"/>
  <c r="V287" i="7" s="1"/>
  <c r="AB328" i="7"/>
  <c r="AB329" i="7" s="1"/>
  <c r="AB325" i="7"/>
  <c r="AC321" i="7" s="1"/>
  <c r="L66" i="12" l="1"/>
  <c r="M64" i="12" s="1"/>
  <c r="X288" i="7"/>
  <c r="X290" i="7" s="1"/>
  <c r="L72" i="12"/>
  <c r="N70" i="12"/>
  <c r="N97" i="12" s="1"/>
  <c r="N99" i="12" s="1"/>
  <c r="N103" i="12" s="1"/>
  <c r="K82" i="12"/>
  <c r="AI250" i="7"/>
  <c r="AC328" i="7"/>
  <c r="AC329" i="7" s="1"/>
  <c r="AC325" i="7"/>
  <c r="AD321" i="7" s="1"/>
  <c r="AD112" i="7"/>
  <c r="AE108" i="7" s="1"/>
  <c r="AD114" i="7"/>
  <c r="V331" i="7"/>
  <c r="V244" i="7"/>
  <c r="V245" i="7" s="1"/>
  <c r="K97" i="12"/>
  <c r="K72" i="12"/>
  <c r="V294" i="7"/>
  <c r="V295" i="7" s="1"/>
  <c r="V350" i="7" s="1"/>
  <c r="V333" i="7"/>
  <c r="V31" i="9" s="1"/>
  <c r="V291" i="7"/>
  <c r="W287" i="7" s="1"/>
  <c r="Q22" i="12"/>
  <c r="W289" i="7"/>
  <c r="W290" i="7"/>
  <c r="S15" i="9"/>
  <c r="S274" i="7"/>
  <c r="Q32" i="9"/>
  <c r="U9" i="11"/>
  <c r="U19" i="12"/>
  <c r="L74" i="12"/>
  <c r="L82" i="12" s="1"/>
  <c r="S60" i="11"/>
  <c r="S61" i="11" s="1"/>
  <c r="S65" i="11" s="1"/>
  <c r="S67" i="11" s="1"/>
  <c r="S85" i="11" s="1"/>
  <c r="S86" i="11" s="1"/>
  <c r="S261" i="7"/>
  <c r="S80" i="12"/>
  <c r="S51" i="12"/>
  <c r="P53" i="12"/>
  <c r="T257" i="7"/>
  <c r="U253" i="7" s="1"/>
  <c r="T259" i="7"/>
  <c r="T270" i="7"/>
  <c r="L39" i="9"/>
  <c r="L38" i="9"/>
  <c r="T80" i="12"/>
  <c r="T51" i="12"/>
  <c r="M37" i="9"/>
  <c r="M26" i="9"/>
  <c r="U32" i="7"/>
  <c r="U49" i="12"/>
  <c r="U63" i="11"/>
  <c r="U352" i="7"/>
  <c r="M62" i="12"/>
  <c r="M65" i="12" s="1"/>
  <c r="N58" i="12"/>
  <c r="N62" i="12" s="1"/>
  <c r="N65" i="12" s="1"/>
  <c r="N106" i="12"/>
  <c r="N24" i="9" s="1"/>
  <c r="U13" i="9"/>
  <c r="U256" i="7"/>
  <c r="R265" i="7"/>
  <c r="R6" i="9" s="1"/>
  <c r="R20" i="12"/>
  <c r="R17" i="9"/>
  <c r="R19" i="9" s="1"/>
  <c r="R20" i="9" s="1"/>
  <c r="M70" i="12"/>
  <c r="M74" i="12" s="1"/>
  <c r="M82" i="12" s="1"/>
  <c r="AC45" i="11"/>
  <c r="AC46" i="11" s="1"/>
  <c r="AC284" i="7"/>
  <c r="R88" i="11"/>
  <c r="R154" i="28"/>
  <c r="R157" i="28" s="1"/>
  <c r="AC308" i="7"/>
  <c r="AD304" i="7" s="1"/>
  <c r="AC311" i="7"/>
  <c r="AC312" i="7" s="1"/>
  <c r="O55" i="12"/>
  <c r="O56" i="12" s="1"/>
  <c r="O60" i="12" s="1"/>
  <c r="R16" i="9"/>
  <c r="R30" i="9"/>
  <c r="M66" i="12" l="1"/>
  <c r="N64" i="12" s="1"/>
  <c r="N66" i="12" s="1"/>
  <c r="O64" i="12" s="1"/>
  <c r="X289" i="7"/>
  <c r="N74" i="12"/>
  <c r="N82" i="12" s="1"/>
  <c r="N72" i="12"/>
  <c r="M72" i="12"/>
  <c r="M97" i="12"/>
  <c r="M99" i="12" s="1"/>
  <c r="M103" i="12" s="1"/>
  <c r="O70" i="12"/>
  <c r="O97" i="12" s="1"/>
  <c r="O99" i="12" s="1"/>
  <c r="O103" i="12" s="1"/>
  <c r="N37" i="9"/>
  <c r="N26" i="9"/>
  <c r="AE112" i="7"/>
  <c r="AF108" i="7" s="1"/>
  <c r="AE114" i="7"/>
  <c r="M39" i="9"/>
  <c r="M38" i="9"/>
  <c r="S154" i="28"/>
  <c r="S157" i="28" s="1"/>
  <c r="S88" i="11"/>
  <c r="P55" i="12"/>
  <c r="P56" i="12" s="1"/>
  <c r="P60" i="12" s="1"/>
  <c r="AD308" i="7"/>
  <c r="AE304" i="7" s="1"/>
  <c r="AD311" i="7"/>
  <c r="AD312" i="7" s="1"/>
  <c r="R32" i="9"/>
  <c r="T15" i="9"/>
  <c r="T274" i="7"/>
  <c r="Q53" i="12"/>
  <c r="X244" i="7"/>
  <c r="X245" i="7" s="1"/>
  <c r="X331" i="7"/>
  <c r="R22" i="12"/>
  <c r="AD328" i="7"/>
  <c r="AD329" i="7" s="1"/>
  <c r="AD325" i="7"/>
  <c r="AE321" i="7" s="1"/>
  <c r="W244" i="7"/>
  <c r="W245" i="7" s="1"/>
  <c r="W331" i="7"/>
  <c r="T60" i="11"/>
  <c r="T61" i="11" s="1"/>
  <c r="T65" i="11" s="1"/>
  <c r="T67" i="11" s="1"/>
  <c r="T85" i="11" s="1"/>
  <c r="T86" i="11" s="1"/>
  <c r="T261" i="7"/>
  <c r="U257" i="7"/>
  <c r="V253" i="7" s="1"/>
  <c r="U259" i="7"/>
  <c r="U270" i="7"/>
  <c r="W333" i="7"/>
  <c r="W31" i="9" s="1"/>
  <c r="W294" i="7"/>
  <c r="W295" i="7" s="1"/>
  <c r="W350" i="7" s="1"/>
  <c r="W291" i="7"/>
  <c r="X287" i="7" s="1"/>
  <c r="K99" i="12"/>
  <c r="K103" i="12" s="1"/>
  <c r="Y285" i="7"/>
  <c r="Y288" i="7" s="1"/>
  <c r="S20" i="12"/>
  <c r="S17" i="9"/>
  <c r="S19" i="9" s="1"/>
  <c r="S20" i="9" s="1"/>
  <c r="S265" i="7"/>
  <c r="S6" i="9" s="1"/>
  <c r="V13" i="9"/>
  <c r="V256" i="7"/>
  <c r="AJ250" i="7"/>
  <c r="O58" i="12"/>
  <c r="O62" i="12" s="1"/>
  <c r="O65" i="12" s="1"/>
  <c r="O106" i="12"/>
  <c r="O24" i="9" s="1"/>
  <c r="U44" i="12"/>
  <c r="U59" i="11"/>
  <c r="U273" i="7"/>
  <c r="U263" i="7"/>
  <c r="S16" i="9"/>
  <c r="S30" i="9"/>
  <c r="V19" i="12"/>
  <c r="V9" i="11"/>
  <c r="V63" i="11"/>
  <c r="V32" i="7"/>
  <c r="V352" i="7"/>
  <c r="V49" i="12"/>
  <c r="AD45" i="11"/>
  <c r="AD46" i="11" s="1"/>
  <c r="AD284" i="7"/>
  <c r="O66" i="12" l="1"/>
  <c r="P64" i="12" s="1"/>
  <c r="O74" i="12"/>
  <c r="O82" i="12" s="1"/>
  <c r="O72" i="12"/>
  <c r="W19" i="12"/>
  <c r="W9" i="11"/>
  <c r="S32" i="9"/>
  <c r="W49" i="12"/>
  <c r="W63" i="11"/>
  <c r="W32" i="7"/>
  <c r="W352" i="7"/>
  <c r="N38" i="9"/>
  <c r="N39" i="9"/>
  <c r="T88" i="11"/>
  <c r="T154" i="28"/>
  <c r="T157" i="28" s="1"/>
  <c r="S22" i="12"/>
  <c r="W13" i="9"/>
  <c r="W256" i="7"/>
  <c r="X32" i="7"/>
  <c r="X63" i="11"/>
  <c r="X49" i="12"/>
  <c r="AK250" i="7"/>
  <c r="Y289" i="7"/>
  <c r="Y290" i="7"/>
  <c r="Z285" i="7"/>
  <c r="Z288" i="7" s="1"/>
  <c r="X13" i="9"/>
  <c r="X256" i="7"/>
  <c r="U15" i="9"/>
  <c r="U274" i="7"/>
  <c r="AE328" i="7"/>
  <c r="AE329" i="7" s="1"/>
  <c r="AE325" i="7"/>
  <c r="AF321" i="7" s="1"/>
  <c r="Q55" i="12"/>
  <c r="Q56" i="12" s="1"/>
  <c r="Q60" i="12" s="1"/>
  <c r="V44" i="12"/>
  <c r="V59" i="11"/>
  <c r="V273" i="7"/>
  <c r="V263" i="7"/>
  <c r="U60" i="11"/>
  <c r="U61" i="11" s="1"/>
  <c r="U65" i="11" s="1"/>
  <c r="U67" i="11" s="1"/>
  <c r="U85" i="11" s="1"/>
  <c r="U86" i="11" s="1"/>
  <c r="U261" i="7"/>
  <c r="AE308" i="7"/>
  <c r="AF304" i="7" s="1"/>
  <c r="AE311" i="7"/>
  <c r="AE312" i="7" s="1"/>
  <c r="AE45" i="11"/>
  <c r="AE46" i="11" s="1"/>
  <c r="AE284" i="7"/>
  <c r="O37" i="9"/>
  <c r="O26" i="9"/>
  <c r="V257" i="7"/>
  <c r="W253" i="7" s="1"/>
  <c r="V259" i="7"/>
  <c r="V270" i="7"/>
  <c r="T16" i="9"/>
  <c r="T30" i="9"/>
  <c r="P58" i="12"/>
  <c r="P62" i="12" s="1"/>
  <c r="P65" i="12" s="1"/>
  <c r="P106" i="12"/>
  <c r="P24" i="9" s="1"/>
  <c r="U80" i="12"/>
  <c r="U51" i="12"/>
  <c r="X333" i="7"/>
  <c r="X31" i="9" s="1"/>
  <c r="X294" i="7"/>
  <c r="X295" i="7" s="1"/>
  <c r="X350" i="7" s="1"/>
  <c r="X291" i="7"/>
  <c r="Y287" i="7" s="1"/>
  <c r="T265" i="7"/>
  <c r="T6" i="9" s="1"/>
  <c r="T20" i="12"/>
  <c r="T17" i="9"/>
  <c r="T19" i="9" s="1"/>
  <c r="T20" i="9" s="1"/>
  <c r="R53" i="12"/>
  <c r="P70" i="12"/>
  <c r="P97" i="12" s="1"/>
  <c r="P99" i="12" s="1"/>
  <c r="P103" i="12" s="1"/>
  <c r="AF112" i="7"/>
  <c r="AG108" i="7" s="1"/>
  <c r="AF114" i="7"/>
  <c r="P66" i="12" l="1"/>
  <c r="Q64" i="12" s="1"/>
  <c r="P72" i="12"/>
  <c r="P74" i="12"/>
  <c r="P82" i="12" s="1"/>
  <c r="X19" i="12"/>
  <c r="X9" i="11"/>
  <c r="V15" i="9"/>
  <c r="V274" i="7"/>
  <c r="V80" i="12"/>
  <c r="V51" i="12"/>
  <c r="Y244" i="7"/>
  <c r="Y245" i="7" s="1"/>
  <c r="Y331" i="7"/>
  <c r="V60" i="11"/>
  <c r="V61" i="11" s="1"/>
  <c r="V65" i="11" s="1"/>
  <c r="V67" i="11" s="1"/>
  <c r="V85" i="11" s="1"/>
  <c r="V86" i="11" s="1"/>
  <c r="V261" i="7"/>
  <c r="Q70" i="12"/>
  <c r="Q72" i="12" s="1"/>
  <c r="AL250" i="7"/>
  <c r="S53" i="12"/>
  <c r="Z289" i="7"/>
  <c r="Z290" i="7"/>
  <c r="R55" i="12"/>
  <c r="R56" i="12" s="1"/>
  <c r="R60" i="12" s="1"/>
  <c r="AF45" i="11"/>
  <c r="AF46" i="11" s="1"/>
  <c r="AF284" i="7"/>
  <c r="W257" i="7"/>
  <c r="X253" i="7" s="1"/>
  <c r="W259" i="7"/>
  <c r="W270" i="7"/>
  <c r="AF311" i="7"/>
  <c r="AF312" i="7" s="1"/>
  <c r="AF308" i="7"/>
  <c r="AG304" i="7" s="1"/>
  <c r="Q58" i="12"/>
  <c r="Q62" i="12" s="1"/>
  <c r="Q65" i="12" s="1"/>
  <c r="Q106" i="12"/>
  <c r="Q24" i="9" s="1"/>
  <c r="T32" i="9"/>
  <c r="AG112" i="7"/>
  <c r="AH108" i="7" s="1"/>
  <c r="AG114" i="7"/>
  <c r="U154" i="28"/>
  <c r="U157" i="28" s="1"/>
  <c r="U88" i="11"/>
  <c r="U20" i="12"/>
  <c r="U265" i="7"/>
  <c r="U6" i="9" s="1"/>
  <c r="U17" i="9"/>
  <c r="U19" i="9" s="1"/>
  <c r="U20" i="9" s="1"/>
  <c r="AF328" i="7"/>
  <c r="AF329" i="7" s="1"/>
  <c r="AF325" i="7"/>
  <c r="AG321" i="7" s="1"/>
  <c r="X352" i="7"/>
  <c r="W59" i="11"/>
  <c r="W44" i="12"/>
  <c r="W273" i="7"/>
  <c r="W263" i="7"/>
  <c r="T22" i="12"/>
  <c r="P37" i="9"/>
  <c r="P26" i="9"/>
  <c r="O38" i="9"/>
  <c r="O39" i="9"/>
  <c r="X59" i="11"/>
  <c r="X44" i="12"/>
  <c r="X273" i="7"/>
  <c r="X263" i="7"/>
  <c r="AA285" i="7"/>
  <c r="AA288" i="7" s="1"/>
  <c r="Y294" i="7"/>
  <c r="Y295" i="7" s="1"/>
  <c r="Y350" i="7" s="1"/>
  <c r="Y333" i="7"/>
  <c r="Y31" i="9" s="1"/>
  <c r="Y291" i="7"/>
  <c r="Z287" i="7" s="1"/>
  <c r="U16" i="9"/>
  <c r="U30" i="9"/>
  <c r="Q66" i="12" l="1"/>
  <c r="R64" i="12" s="1"/>
  <c r="Q74" i="12"/>
  <c r="Q82" i="12" s="1"/>
  <c r="Q97" i="12"/>
  <c r="Q99" i="12" s="1"/>
  <c r="Q103" i="12" s="1"/>
  <c r="R70" i="12"/>
  <c r="R97" i="12" s="1"/>
  <c r="R99" i="12" s="1"/>
  <c r="R103" i="12" s="1"/>
  <c r="V88" i="11"/>
  <c r="V154" i="28"/>
  <c r="V157" i="28" s="1"/>
  <c r="T53" i="12"/>
  <c r="AM250" i="7"/>
  <c r="U32" i="9"/>
  <c r="AG328" i="7"/>
  <c r="AG329" i="7" s="1"/>
  <c r="AG325" i="7"/>
  <c r="AH321" i="7" s="1"/>
  <c r="X80" i="12"/>
  <c r="X51" i="12"/>
  <c r="AG45" i="11"/>
  <c r="AG46" i="11" s="1"/>
  <c r="AG284" i="7"/>
  <c r="AG308" i="7"/>
  <c r="AH304" i="7" s="1"/>
  <c r="AG311" i="7"/>
  <c r="AG312" i="7" s="1"/>
  <c r="Y49" i="12"/>
  <c r="Y63" i="11"/>
  <c r="Y352" i="7"/>
  <c r="Y32" i="7"/>
  <c r="V16" i="9"/>
  <c r="V30" i="9"/>
  <c r="AH112" i="7"/>
  <c r="AI108" i="7" s="1"/>
  <c r="AH114" i="7"/>
  <c r="R58" i="12"/>
  <c r="R62" i="12" s="1"/>
  <c r="R65" i="12" s="1"/>
  <c r="R106" i="12"/>
  <c r="R24" i="9" s="1"/>
  <c r="Y13" i="9"/>
  <c r="Y256" i="7"/>
  <c r="Q37" i="9"/>
  <c r="Q26" i="9"/>
  <c r="Z333" i="7"/>
  <c r="Z31" i="9" s="1"/>
  <c r="Z294" i="7"/>
  <c r="Z295" i="7" s="1"/>
  <c r="Z350" i="7" s="1"/>
  <c r="Z291" i="7"/>
  <c r="AA287" i="7" s="1"/>
  <c r="W15" i="9"/>
  <c r="W274" i="7"/>
  <c r="W80" i="12"/>
  <c r="W51" i="12"/>
  <c r="U22" i="12"/>
  <c r="W60" i="11"/>
  <c r="W61" i="11" s="1"/>
  <c r="W65" i="11" s="1"/>
  <c r="W67" i="11" s="1"/>
  <c r="W85" i="11" s="1"/>
  <c r="W86" i="11" s="1"/>
  <c r="W261" i="7"/>
  <c r="Z331" i="7"/>
  <c r="Z244" i="7"/>
  <c r="Z245" i="7" s="1"/>
  <c r="Y19" i="12"/>
  <c r="Y9" i="11"/>
  <c r="X257" i="7"/>
  <c r="Y253" i="7" s="1"/>
  <c r="X259" i="7"/>
  <c r="X270" i="7"/>
  <c r="AA289" i="7"/>
  <c r="AA290" i="7"/>
  <c r="P39" i="9"/>
  <c r="P38" i="9"/>
  <c r="S55" i="12"/>
  <c r="V265" i="7"/>
  <c r="V6" i="9" s="1"/>
  <c r="V17" i="9"/>
  <c r="V19" i="9" s="1"/>
  <c r="V20" i="9" s="1"/>
  <c r="V20" i="12"/>
  <c r="AB285" i="7"/>
  <c r="AB288" i="7" s="1"/>
  <c r="R66" i="12" l="1"/>
  <c r="S64" i="12" s="1"/>
  <c r="R74" i="12"/>
  <c r="R82" i="12" s="1"/>
  <c r="R72" i="12"/>
  <c r="AB289" i="7"/>
  <c r="AB290" i="7"/>
  <c r="W16" i="9"/>
  <c r="W30" i="9"/>
  <c r="V32" i="9"/>
  <c r="AC285" i="7"/>
  <c r="AC288" i="7" s="1"/>
  <c r="R37" i="9"/>
  <c r="R26" i="9"/>
  <c r="V22" i="12"/>
  <c r="AA244" i="7"/>
  <c r="AA245" i="7" s="1"/>
  <c r="AA331" i="7"/>
  <c r="AA294" i="7"/>
  <c r="AA295" i="7" s="1"/>
  <c r="AA350" i="7" s="1"/>
  <c r="AA333" i="7"/>
  <c r="AA31" i="9" s="1"/>
  <c r="AA291" i="7"/>
  <c r="AB287" i="7" s="1"/>
  <c r="Z13" i="9"/>
  <c r="Z256" i="7"/>
  <c r="AN250" i="7"/>
  <c r="S58" i="12"/>
  <c r="S106" i="12"/>
  <c r="S24" i="9" s="1"/>
  <c r="X60" i="11"/>
  <c r="X61" i="11" s="1"/>
  <c r="X65" i="11" s="1"/>
  <c r="X67" i="11" s="1"/>
  <c r="X85" i="11" s="1"/>
  <c r="X86" i="11" s="1"/>
  <c r="X261" i="7"/>
  <c r="Z32" i="7"/>
  <c r="Z49" i="12"/>
  <c r="Z352" i="7"/>
  <c r="Z63" i="11"/>
  <c r="U53" i="12"/>
  <c r="X15" i="9"/>
  <c r="X274" i="7"/>
  <c r="Z19" i="12"/>
  <c r="Z9" i="11"/>
  <c r="AH45" i="11"/>
  <c r="AH46" i="11" s="1"/>
  <c r="AH284" i="7"/>
  <c r="AD285" i="7" s="1"/>
  <c r="S56" i="12"/>
  <c r="S60" i="12" s="1"/>
  <c r="Y257" i="7"/>
  <c r="Z253" i="7" s="1"/>
  <c r="Y259" i="7"/>
  <c r="Y270" i="7"/>
  <c r="W265" i="7"/>
  <c r="W6" i="9" s="1"/>
  <c r="W17" i="9"/>
  <c r="W19" i="9" s="1"/>
  <c r="W20" i="9" s="1"/>
  <c r="W20" i="12"/>
  <c r="Q39" i="9"/>
  <c r="Q38" i="9"/>
  <c r="AI112" i="7"/>
  <c r="AJ108" i="7" s="1"/>
  <c r="AI114" i="7"/>
  <c r="AH325" i="7"/>
  <c r="AI321" i="7" s="1"/>
  <c r="AH328" i="7"/>
  <c r="AH329" i="7" s="1"/>
  <c r="W88" i="11"/>
  <c r="W154" i="28"/>
  <c r="W157" i="28" s="1"/>
  <c r="Y44" i="12"/>
  <c r="Y59" i="11"/>
  <c r="Y263" i="7"/>
  <c r="Y273" i="7"/>
  <c r="AH311" i="7"/>
  <c r="AH312" i="7" s="1"/>
  <c r="AH308" i="7"/>
  <c r="AI304" i="7" s="1"/>
  <c r="T55" i="12"/>
  <c r="T56" i="12" s="1"/>
  <c r="T60" i="12" s="1"/>
  <c r="AD288" i="7" l="1"/>
  <c r="AD289" i="7" s="1"/>
  <c r="T70" i="12"/>
  <c r="T72" i="12" s="1"/>
  <c r="W32" i="9"/>
  <c r="Y15" i="9"/>
  <c r="Y274" i="7"/>
  <c r="Z44" i="12"/>
  <c r="Z59" i="11"/>
  <c r="Z273" i="7"/>
  <c r="Z263" i="7"/>
  <c r="AA13" i="9"/>
  <c r="AA256" i="7"/>
  <c r="R38" i="9"/>
  <c r="R39" i="9"/>
  <c r="AI45" i="11"/>
  <c r="AI46" i="11" s="1"/>
  <c r="AI284" i="7"/>
  <c r="AE285" i="7" s="1"/>
  <c r="AE288" i="7" s="1"/>
  <c r="Y80" i="12"/>
  <c r="Y51" i="12"/>
  <c r="AJ112" i="7"/>
  <c r="AK108" i="7" s="1"/>
  <c r="AJ114" i="7"/>
  <c r="Y60" i="11"/>
  <c r="Y61" i="11" s="1"/>
  <c r="Y65" i="11" s="1"/>
  <c r="Y67" i="11" s="1"/>
  <c r="Y85" i="11" s="1"/>
  <c r="Y86" i="11" s="1"/>
  <c r="Y261" i="7"/>
  <c r="X16" i="9"/>
  <c r="X30" i="9"/>
  <c r="X265" i="7"/>
  <c r="X6" i="9" s="1"/>
  <c r="X17" i="9"/>
  <c r="X19" i="9" s="1"/>
  <c r="X20" i="9" s="1"/>
  <c r="X20" i="12"/>
  <c r="V53" i="12"/>
  <c r="U55" i="12"/>
  <c r="U56" i="12" s="1"/>
  <c r="U60" i="12" s="1"/>
  <c r="Z257" i="7"/>
  <c r="AA253" i="7" s="1"/>
  <c r="Z259" i="7"/>
  <c r="Z270" i="7"/>
  <c r="S37" i="9"/>
  <c r="S26" i="9"/>
  <c r="AI311" i="7"/>
  <c r="AI312" i="7" s="1"/>
  <c r="AI308" i="7"/>
  <c r="AJ304" i="7" s="1"/>
  <c r="S62" i="12"/>
  <c r="S65" i="12" s="1"/>
  <c r="S66" i="12" s="1"/>
  <c r="T64" i="12" s="1"/>
  <c r="T58" i="12"/>
  <c r="T62" i="12" s="1"/>
  <c r="T65" i="12" s="1"/>
  <c r="T106" i="12"/>
  <c r="T24" i="9" s="1"/>
  <c r="W22" i="12"/>
  <c r="AO250" i="7"/>
  <c r="AA9" i="11"/>
  <c r="AA19" i="12"/>
  <c r="AC289" i="7"/>
  <c r="AC290" i="7"/>
  <c r="AB244" i="7"/>
  <c r="AB245" i="7" s="1"/>
  <c r="AB331" i="7"/>
  <c r="X88" i="11"/>
  <c r="X154" i="28"/>
  <c r="X157" i="28" s="1"/>
  <c r="S70" i="12"/>
  <c r="S97" i="12" s="1"/>
  <c r="S99" i="12" s="1"/>
  <c r="S103" i="12" s="1"/>
  <c r="AB294" i="7"/>
  <c r="AB295" i="7" s="1"/>
  <c r="AB350" i="7" s="1"/>
  <c r="AB333" i="7"/>
  <c r="AB31" i="9" s="1"/>
  <c r="AB291" i="7"/>
  <c r="AC287" i="7" s="1"/>
  <c r="AI328" i="7"/>
  <c r="AI329" i="7" s="1"/>
  <c r="AI325" i="7"/>
  <c r="AJ321" i="7" s="1"/>
  <c r="AA49" i="12"/>
  <c r="AA63" i="11"/>
  <c r="AA352" i="7"/>
  <c r="AA32" i="7"/>
  <c r="AD290" i="7" l="1"/>
  <c r="T74" i="12"/>
  <c r="T82" i="12" s="1"/>
  <c r="T97" i="12"/>
  <c r="T99" i="12" s="1"/>
  <c r="T103" i="12" s="1"/>
  <c r="S72" i="12"/>
  <c r="S74" i="12"/>
  <c r="S82" i="12" s="1"/>
  <c r="AB9" i="11"/>
  <c r="AB19" i="12"/>
  <c r="AP250" i="7"/>
  <c r="AJ311" i="7"/>
  <c r="AJ312" i="7" s="1"/>
  <c r="AJ308" i="7"/>
  <c r="AK304" i="7" s="1"/>
  <c r="U58" i="12"/>
  <c r="U62" i="12" s="1"/>
  <c r="U65" i="12" s="1"/>
  <c r="U106" i="12"/>
  <c r="U24" i="9" s="1"/>
  <c r="X32" i="9"/>
  <c r="U70" i="12"/>
  <c r="U97" i="12" s="1"/>
  <c r="U99" i="12" s="1"/>
  <c r="U103" i="12" s="1"/>
  <c r="Y154" i="28"/>
  <c r="Y157" i="28" s="1"/>
  <c r="Y88" i="11"/>
  <c r="AB49" i="12"/>
  <c r="AB63" i="11"/>
  <c r="AB32" i="7"/>
  <c r="AB352" i="7"/>
  <c r="W53" i="12"/>
  <c r="AD331" i="7"/>
  <c r="AD244" i="7"/>
  <c r="AD245" i="7" s="1"/>
  <c r="AB13" i="9"/>
  <c r="AB256" i="7"/>
  <c r="S39" i="9"/>
  <c r="S38" i="9"/>
  <c r="Y17" i="9"/>
  <c r="Y19" i="9" s="1"/>
  <c r="Y20" i="9" s="1"/>
  <c r="Y20" i="12"/>
  <c r="Y265" i="7"/>
  <c r="Y6" i="9" s="1"/>
  <c r="T37" i="9"/>
  <c r="T26" i="9"/>
  <c r="V55" i="12"/>
  <c r="Z80" i="12"/>
  <c r="Z51" i="12"/>
  <c r="Z15" i="9"/>
  <c r="Z274" i="7"/>
  <c r="AJ45" i="11"/>
  <c r="AJ46" i="11" s="1"/>
  <c r="AJ284" i="7"/>
  <c r="AC333" i="7"/>
  <c r="AC31" i="9" s="1"/>
  <c r="AC294" i="7"/>
  <c r="AC295" i="7" s="1"/>
  <c r="AC350" i="7" s="1"/>
  <c r="AC291" i="7"/>
  <c r="AD287" i="7" s="1"/>
  <c r="T66" i="12"/>
  <c r="U64" i="12" s="1"/>
  <c r="Z60" i="11"/>
  <c r="Z61" i="11" s="1"/>
  <c r="Z65" i="11" s="1"/>
  <c r="Z67" i="11" s="1"/>
  <c r="Z85" i="11" s="1"/>
  <c r="Z86" i="11" s="1"/>
  <c r="Z261" i="7"/>
  <c r="X22" i="12"/>
  <c r="AK112" i="7"/>
  <c r="AL108" i="7" s="1"/>
  <c r="AK114" i="7"/>
  <c r="Y16" i="9"/>
  <c r="Y30" i="9"/>
  <c r="AJ328" i="7"/>
  <c r="AJ329" i="7" s="1"/>
  <c r="AJ325" i="7"/>
  <c r="AK321" i="7" s="1"/>
  <c r="AC331" i="7"/>
  <c r="AC244" i="7"/>
  <c r="AC245" i="7" s="1"/>
  <c r="AE289" i="7"/>
  <c r="AE290" i="7"/>
  <c r="AA257" i="7"/>
  <c r="AB253" i="7" s="1"/>
  <c r="AA259" i="7"/>
  <c r="AA270" i="7"/>
  <c r="AA59" i="11"/>
  <c r="AA44" i="12"/>
  <c r="AA263" i="7"/>
  <c r="AA273" i="7"/>
  <c r="U72" i="12" l="1"/>
  <c r="Z154" i="28"/>
  <c r="Z157" i="28" s="1"/>
  <c r="Z88" i="11"/>
  <c r="AB44" i="12"/>
  <c r="AB59" i="11"/>
  <c r="AB263" i="7"/>
  <c r="AB273" i="7"/>
  <c r="AK308" i="7"/>
  <c r="AL304" i="7" s="1"/>
  <c r="AK311" i="7"/>
  <c r="AK312" i="7" s="1"/>
  <c r="AB257" i="7"/>
  <c r="AC253" i="7" s="1"/>
  <c r="AB259" i="7"/>
  <c r="AB270" i="7"/>
  <c r="U66" i="12"/>
  <c r="V64" i="12" s="1"/>
  <c r="Z16" i="9"/>
  <c r="Z30" i="9"/>
  <c r="AE244" i="7"/>
  <c r="AE245" i="7" s="1"/>
  <c r="AE331" i="7"/>
  <c r="AK45" i="11"/>
  <c r="AK46" i="11" s="1"/>
  <c r="AK284" i="7"/>
  <c r="AA15" i="9"/>
  <c r="AA274" i="7"/>
  <c r="Z20" i="12"/>
  <c r="Z265" i="7"/>
  <c r="Z6" i="9" s="1"/>
  <c r="Z17" i="9"/>
  <c r="Z19" i="9" s="1"/>
  <c r="Z20" i="9" s="1"/>
  <c r="AD13" i="9"/>
  <c r="AD256" i="7"/>
  <c r="AQ250" i="7"/>
  <c r="AD294" i="7"/>
  <c r="AD295" i="7" s="1"/>
  <c r="AD350" i="7" s="1"/>
  <c r="AD352" i="7" s="1"/>
  <c r="AD333" i="7"/>
  <c r="AD31" i="9" s="1"/>
  <c r="AD291" i="7"/>
  <c r="AE287" i="7" s="1"/>
  <c r="AA80" i="12"/>
  <c r="AA51" i="12"/>
  <c r="AC13" i="9"/>
  <c r="AC256" i="7"/>
  <c r="AC19" i="12"/>
  <c r="AC9" i="11"/>
  <c r="Y22" i="12"/>
  <c r="AD32" i="7"/>
  <c r="AD63" i="11"/>
  <c r="AD49" i="12"/>
  <c r="T39" i="9"/>
  <c r="T38" i="9"/>
  <c r="AA60" i="11"/>
  <c r="AA61" i="11" s="1"/>
  <c r="AA65" i="11" s="1"/>
  <c r="AA67" i="11" s="1"/>
  <c r="AA85" i="11" s="1"/>
  <c r="AA86" i="11" s="1"/>
  <c r="AA261" i="7"/>
  <c r="AL112" i="7"/>
  <c r="AM108" i="7" s="1"/>
  <c r="AL114" i="7"/>
  <c r="AC32" i="7"/>
  <c r="AC63" i="11"/>
  <c r="AC49" i="12"/>
  <c r="AC352" i="7"/>
  <c r="X53" i="12"/>
  <c r="V58" i="12"/>
  <c r="V106" i="12"/>
  <c r="V24" i="9" s="1"/>
  <c r="U74" i="12"/>
  <c r="U82" i="12" s="1"/>
  <c r="Y32" i="9"/>
  <c r="AK328" i="7"/>
  <c r="AK329" i="7" s="1"/>
  <c r="AK325" i="7"/>
  <c r="AL321" i="7" s="1"/>
  <c r="AF285" i="7"/>
  <c r="AF288" i="7" s="1"/>
  <c r="AG285" i="7"/>
  <c r="V56" i="12"/>
  <c r="V60" i="12" s="1"/>
  <c r="W55" i="12"/>
  <c r="W56" i="12" s="1"/>
  <c r="W60" i="12" s="1"/>
  <c r="U37" i="9"/>
  <c r="U26" i="9"/>
  <c r="V62" i="12" l="1"/>
  <c r="V65" i="12" s="1"/>
  <c r="V66" i="12" s="1"/>
  <c r="W64" i="12" s="1"/>
  <c r="W70" i="12"/>
  <c r="W97" i="12" s="1"/>
  <c r="W99" i="12" s="1"/>
  <c r="W103" i="12" s="1"/>
  <c r="V70" i="12"/>
  <c r="V74" i="12" s="1"/>
  <c r="V82" i="12" s="1"/>
  <c r="AD9" i="11"/>
  <c r="AD19" i="12"/>
  <c r="Z22" i="12"/>
  <c r="Z32" i="9"/>
  <c r="AR250" i="7"/>
  <c r="AA16" i="9"/>
  <c r="AA30" i="9"/>
  <c r="AA88" i="11"/>
  <c r="AA154" i="28"/>
  <c r="AA157" i="28" s="1"/>
  <c r="AC44" i="12"/>
  <c r="AC59" i="11"/>
  <c r="AC273" i="7"/>
  <c r="AC263" i="7"/>
  <c r="AG288" i="7"/>
  <c r="AL45" i="11"/>
  <c r="AL46" i="11" s="1"/>
  <c r="AL284" i="7"/>
  <c r="AH285" i="7" s="1"/>
  <c r="AH288" i="7" s="1"/>
  <c r="AD59" i="11"/>
  <c r="AD44" i="12"/>
  <c r="AD273" i="7"/>
  <c r="AD263" i="7"/>
  <c r="AB15" i="9"/>
  <c r="AB274" i="7"/>
  <c r="AB80" i="12"/>
  <c r="AB51" i="12"/>
  <c r="AF289" i="7"/>
  <c r="AF290" i="7"/>
  <c r="U39" i="9"/>
  <c r="U38" i="9"/>
  <c r="AL328" i="7"/>
  <c r="AL329" i="7" s="1"/>
  <c r="AL325" i="7"/>
  <c r="AM321" i="7" s="1"/>
  <c r="AB60" i="11"/>
  <c r="AB61" i="11" s="1"/>
  <c r="AB65" i="11" s="1"/>
  <c r="AB67" i="11" s="1"/>
  <c r="AB85" i="11" s="1"/>
  <c r="AB86" i="11" s="1"/>
  <c r="AB261" i="7"/>
  <c r="X55" i="12"/>
  <c r="X56" i="12" s="1"/>
  <c r="X60" i="12" s="1"/>
  <c r="AM112" i="7"/>
  <c r="AN108" i="7" s="1"/>
  <c r="AM114" i="7"/>
  <c r="AC257" i="7"/>
  <c r="AD253" i="7" s="1"/>
  <c r="AC259" i="7"/>
  <c r="AC270" i="7"/>
  <c r="AA17" i="9"/>
  <c r="AA19" i="9" s="1"/>
  <c r="AA20" i="9" s="1"/>
  <c r="AA20" i="12"/>
  <c r="AA265" i="7"/>
  <c r="AA6" i="9" s="1"/>
  <c r="Y53" i="12"/>
  <c r="AE333" i="7"/>
  <c r="AE31" i="9" s="1"/>
  <c r="AE294" i="7"/>
  <c r="AE295" i="7" s="1"/>
  <c r="AE350" i="7" s="1"/>
  <c r="AE352" i="7" s="1"/>
  <c r="AE291" i="7"/>
  <c r="AF287" i="7" s="1"/>
  <c r="AE63" i="11"/>
  <c r="AE32" i="7"/>
  <c r="AE49" i="12"/>
  <c r="V37" i="9"/>
  <c r="V26" i="9"/>
  <c r="W58" i="12"/>
  <c r="W62" i="12" s="1"/>
  <c r="W65" i="12" s="1"/>
  <c r="W106" i="12"/>
  <c r="W24" i="9" s="1"/>
  <c r="AE13" i="9"/>
  <c r="AE256" i="7"/>
  <c r="AL308" i="7"/>
  <c r="AM304" i="7" s="1"/>
  <c r="AL311" i="7"/>
  <c r="AL312" i="7" s="1"/>
  <c r="V97" i="12" l="1"/>
  <c r="V99" i="12" s="1"/>
  <c r="V103" i="12" s="1"/>
  <c r="AB154" i="28"/>
  <c r="AB157" i="28" s="1"/>
  <c r="AB88" i="11"/>
  <c r="Y55" i="12"/>
  <c r="Y56" i="12" s="1"/>
  <c r="Y60" i="12" s="1"/>
  <c r="AG289" i="7"/>
  <c r="AG290" i="7"/>
  <c r="V72" i="12"/>
  <c r="AM328" i="7"/>
  <c r="AM329" i="7" s="1"/>
  <c r="AM325" i="7"/>
  <c r="AN321" i="7" s="1"/>
  <c r="AA32" i="9"/>
  <c r="Z53" i="12"/>
  <c r="V38" i="9"/>
  <c r="V39" i="9"/>
  <c r="AN112" i="7"/>
  <c r="AO108" i="7" s="1"/>
  <c r="AN114" i="7"/>
  <c r="X58" i="12"/>
  <c r="X62" i="12" s="1"/>
  <c r="X65" i="12" s="1"/>
  <c r="X106" i="12"/>
  <c r="X24" i="9" s="1"/>
  <c r="AF331" i="7"/>
  <c r="AF244" i="7"/>
  <c r="AF245" i="7" s="1"/>
  <c r="W66" i="12"/>
  <c r="X64" i="12" s="1"/>
  <c r="W74" i="12"/>
  <c r="W82" i="12" s="1"/>
  <c r="AB16" i="9"/>
  <c r="AB30" i="9"/>
  <c r="AM311" i="7"/>
  <c r="AM312" i="7" s="1"/>
  <c r="AM308" i="7"/>
  <c r="AN304" i="7" s="1"/>
  <c r="X70" i="12"/>
  <c r="X97" i="12" s="1"/>
  <c r="X99" i="12" s="1"/>
  <c r="X103" i="12" s="1"/>
  <c r="AE59" i="11"/>
  <c r="AE44" i="12"/>
  <c r="AE273" i="7"/>
  <c r="AE263" i="7"/>
  <c r="AC15" i="9"/>
  <c r="AC274" i="7"/>
  <c r="AA22" i="12"/>
  <c r="AC60" i="11"/>
  <c r="AC61" i="11" s="1"/>
  <c r="AC65" i="11" s="1"/>
  <c r="AC67" i="11" s="1"/>
  <c r="AC85" i="11" s="1"/>
  <c r="AC86" i="11" s="1"/>
  <c r="AC261" i="7"/>
  <c r="AB17" i="9"/>
  <c r="AB19" i="9" s="1"/>
  <c r="AB20" i="9" s="1"/>
  <c r="AB265" i="7"/>
  <c r="AB6" i="9" s="1"/>
  <c r="AB20" i="12"/>
  <c r="AD80" i="12"/>
  <c r="AD51" i="12"/>
  <c r="AS250" i="7"/>
  <c r="W72" i="12"/>
  <c r="AM45" i="11"/>
  <c r="AM46" i="11" s="1"/>
  <c r="AM284" i="7"/>
  <c r="AI285" i="7" s="1"/>
  <c r="AI288" i="7" s="1"/>
  <c r="AC80" i="12"/>
  <c r="AC51" i="12"/>
  <c r="W37" i="9"/>
  <c r="W26" i="9"/>
  <c r="AD257" i="7"/>
  <c r="AE253" i="7" s="1"/>
  <c r="AD259" i="7"/>
  <c r="AD270" i="7"/>
  <c r="AE9" i="11"/>
  <c r="AE19" i="12"/>
  <c r="AH289" i="7"/>
  <c r="AH290" i="7"/>
  <c r="AF333" i="7"/>
  <c r="AF31" i="9" s="1"/>
  <c r="AF294" i="7"/>
  <c r="AF295" i="7" s="1"/>
  <c r="AF350" i="7" s="1"/>
  <c r="AF291" i="7"/>
  <c r="AG287" i="7" s="1"/>
  <c r="X74" i="12" l="1"/>
  <c r="X82" i="12" s="1"/>
  <c r="X72" i="12"/>
  <c r="Y70" i="12"/>
  <c r="Y97" i="12" s="1"/>
  <c r="Y99" i="12" s="1"/>
  <c r="Y103" i="12" s="1"/>
  <c r="Z55" i="12"/>
  <c r="Z56" i="12" s="1"/>
  <c r="Z60" i="12" s="1"/>
  <c r="AG294" i="7"/>
  <c r="AG295" i="7" s="1"/>
  <c r="AG350" i="7" s="1"/>
  <c r="AG333" i="7"/>
  <c r="AG31" i="9" s="1"/>
  <c r="AG291" i="7"/>
  <c r="AH287" i="7" s="1"/>
  <c r="AA53" i="12"/>
  <c r="AE257" i="7"/>
  <c r="AF253" i="7" s="1"/>
  <c r="AE259" i="7"/>
  <c r="AE270" i="7"/>
  <c r="W38" i="9"/>
  <c r="W39" i="9"/>
  <c r="AO112" i="7"/>
  <c r="AP108" i="7" s="1"/>
  <c r="AO114" i="7"/>
  <c r="AG331" i="7"/>
  <c r="AG244" i="7"/>
  <c r="AG245" i="7" s="1"/>
  <c r="AF9" i="11"/>
  <c r="AF19" i="12"/>
  <c r="X66" i="12"/>
  <c r="Y64" i="12" s="1"/>
  <c r="AT250" i="7"/>
  <c r="AC16" i="9"/>
  <c r="AC30" i="9"/>
  <c r="AF13" i="9"/>
  <c r="AF256" i="7"/>
  <c r="Y58" i="12"/>
  <c r="Y62" i="12" s="1"/>
  <c r="Y65" i="12" s="1"/>
  <c r="Y106" i="12"/>
  <c r="Y24" i="9" s="1"/>
  <c r="AC154" i="28"/>
  <c r="AC157" i="28" s="1"/>
  <c r="AC88" i="11"/>
  <c r="AN311" i="7"/>
  <c r="AN312" i="7" s="1"/>
  <c r="AN308" i="7"/>
  <c r="AO304" i="7" s="1"/>
  <c r="AH244" i="7"/>
  <c r="AH245" i="7" s="1"/>
  <c r="AH331" i="7"/>
  <c r="AD15" i="9"/>
  <c r="AD274" i="7"/>
  <c r="AD60" i="11"/>
  <c r="AD61" i="11" s="1"/>
  <c r="AD65" i="11" s="1"/>
  <c r="AD67" i="11" s="1"/>
  <c r="AD85" i="11" s="1"/>
  <c r="AD86" i="11" s="1"/>
  <c r="AD261" i="7"/>
  <c r="AB22" i="12"/>
  <c r="AF49" i="12"/>
  <c r="AF352" i="7"/>
  <c r="AF63" i="11"/>
  <c r="AF32" i="7"/>
  <c r="X37" i="9"/>
  <c r="X26" i="9"/>
  <c r="AN328" i="7"/>
  <c r="AN329" i="7" s="1"/>
  <c r="AN325" i="7"/>
  <c r="AO321" i="7" s="1"/>
  <c r="AI290" i="7"/>
  <c r="AI289" i="7"/>
  <c r="AC265" i="7"/>
  <c r="AC6" i="9" s="1"/>
  <c r="AC17" i="9"/>
  <c r="AC19" i="9" s="1"/>
  <c r="AC20" i="9" s="1"/>
  <c r="AC20" i="12"/>
  <c r="AE80" i="12"/>
  <c r="AE51" i="12"/>
  <c r="AB32" i="9"/>
  <c r="AN45" i="11"/>
  <c r="AN46" i="11" s="1"/>
  <c r="AN284" i="7"/>
  <c r="Y74" i="12" l="1"/>
  <c r="Y82" i="12" s="1"/>
  <c r="Y72" i="12"/>
  <c r="AD16" i="9"/>
  <c r="AD30" i="9"/>
  <c r="Y37" i="9"/>
  <c r="Y26" i="9"/>
  <c r="AU250" i="7"/>
  <c r="AG13" i="9"/>
  <c r="AG256" i="7"/>
  <c r="AE15" i="9"/>
  <c r="AE274" i="7"/>
  <c r="AG9" i="11"/>
  <c r="AG19" i="12"/>
  <c r="AG49" i="12"/>
  <c r="AG352" i="7"/>
  <c r="AG63" i="11"/>
  <c r="AG32" i="7"/>
  <c r="AE60" i="11"/>
  <c r="AE61" i="11" s="1"/>
  <c r="AE65" i="11" s="1"/>
  <c r="AE67" i="11" s="1"/>
  <c r="AE85" i="11" s="1"/>
  <c r="AE86" i="11" s="1"/>
  <c r="AE261" i="7"/>
  <c r="Z58" i="12"/>
  <c r="Z62" i="12" s="1"/>
  <c r="Z65" i="12" s="1"/>
  <c r="Z106" i="12"/>
  <c r="Z24" i="9" s="1"/>
  <c r="AC22" i="12"/>
  <c r="AH63" i="11"/>
  <c r="AH49" i="12"/>
  <c r="AH32" i="7"/>
  <c r="AF59" i="11"/>
  <c r="AF44" i="12"/>
  <c r="AF263" i="7"/>
  <c r="AF273" i="7"/>
  <c r="AO45" i="11"/>
  <c r="AO46" i="11" s="1"/>
  <c r="AO284" i="7"/>
  <c r="AK285" i="7" s="1"/>
  <c r="AF257" i="7"/>
  <c r="AG253" i="7" s="1"/>
  <c r="AF259" i="7"/>
  <c r="AF270" i="7"/>
  <c r="Z70" i="12"/>
  <c r="Z97" i="12" s="1"/>
  <c r="Z99" i="12" s="1"/>
  <c r="Z103" i="12" s="1"/>
  <c r="AP112" i="7"/>
  <c r="AQ108" i="7" s="1"/>
  <c r="AP114" i="7"/>
  <c r="AB53" i="12"/>
  <c r="AO308" i="7"/>
  <c r="AP304" i="7" s="1"/>
  <c r="AO311" i="7"/>
  <c r="AO312" i="7" s="1"/>
  <c r="AC32" i="9"/>
  <c r="Y66" i="12"/>
  <c r="Z64" i="12" s="1"/>
  <c r="AA55" i="12"/>
  <c r="AA56" i="12" s="1"/>
  <c r="AA60" i="12" s="1"/>
  <c r="AO328" i="7"/>
  <c r="AO329" i="7" s="1"/>
  <c r="AO325" i="7"/>
  <c r="AP321" i="7" s="1"/>
  <c r="X38" i="9"/>
  <c r="X39" i="9"/>
  <c r="AH13" i="9"/>
  <c r="AH256" i="7"/>
  <c r="AI244" i="7"/>
  <c r="AI245" i="7" s="1"/>
  <c r="AI331" i="7"/>
  <c r="AD20" i="12"/>
  <c r="AD265" i="7"/>
  <c r="AD6" i="9" s="1"/>
  <c r="AD17" i="9"/>
  <c r="AD19" i="9" s="1"/>
  <c r="AD20" i="9" s="1"/>
  <c r="AJ285" i="7"/>
  <c r="AJ288" i="7" s="1"/>
  <c r="AH294" i="7"/>
  <c r="AH295" i="7" s="1"/>
  <c r="AH350" i="7" s="1"/>
  <c r="AH352" i="7" s="1"/>
  <c r="AH333" i="7"/>
  <c r="AH31" i="9" s="1"/>
  <c r="AH291" i="7"/>
  <c r="AI287" i="7" s="1"/>
  <c r="AD88" i="11"/>
  <c r="AD154" i="28"/>
  <c r="AD157" i="28" s="1"/>
  <c r="Z72" i="12" l="1"/>
  <c r="Z74" i="12"/>
  <c r="Z82" i="12" s="1"/>
  <c r="Z66" i="12"/>
  <c r="AA64" i="12" s="1"/>
  <c r="AA70" i="12"/>
  <c r="AA72" i="12" s="1"/>
  <c r="AF15" i="9"/>
  <c r="AF274" i="7"/>
  <c r="AF80" i="12"/>
  <c r="AF51" i="12"/>
  <c r="AK288" i="7"/>
  <c r="AV250" i="7"/>
  <c r="AP45" i="11"/>
  <c r="AP46" i="11" s="1"/>
  <c r="AP284" i="7"/>
  <c r="AF60" i="11"/>
  <c r="AF61" i="11" s="1"/>
  <c r="AF65" i="11" s="1"/>
  <c r="AF67" i="11" s="1"/>
  <c r="AF85" i="11" s="1"/>
  <c r="AF86" i="11" s="1"/>
  <c r="AF261" i="7"/>
  <c r="AI333" i="7"/>
  <c r="AI31" i="9" s="1"/>
  <c r="AI294" i="7"/>
  <c r="AI295" i="7" s="1"/>
  <c r="AI350" i="7" s="1"/>
  <c r="AI291" i="7"/>
  <c r="AJ287" i="7" s="1"/>
  <c r="AG257" i="7"/>
  <c r="AH253" i="7" s="1"/>
  <c r="AG259" i="7"/>
  <c r="AG270" i="7"/>
  <c r="Z37" i="9"/>
  <c r="Z26" i="9"/>
  <c r="Y38" i="9"/>
  <c r="Y39" i="9"/>
  <c r="AI32" i="7"/>
  <c r="AI63" i="11"/>
  <c r="AI49" i="12"/>
  <c r="AQ112" i="7"/>
  <c r="AR108" i="7" s="1"/>
  <c r="AQ114" i="7"/>
  <c r="AI13" i="9"/>
  <c r="AI256" i="7"/>
  <c r="AE17" i="9"/>
  <c r="AE19" i="9" s="1"/>
  <c r="AE20" i="9" s="1"/>
  <c r="AE20" i="12"/>
  <c r="AE265" i="7"/>
  <c r="AE6" i="9" s="1"/>
  <c r="AE16" i="9"/>
  <c r="AE30" i="9"/>
  <c r="AD32" i="9"/>
  <c r="AH9" i="11"/>
  <c r="AH19" i="12"/>
  <c r="AP328" i="7"/>
  <c r="AP329" i="7" s="1"/>
  <c r="AP325" i="7"/>
  <c r="AQ321" i="7" s="1"/>
  <c r="AE154" i="28"/>
  <c r="AE157" i="28" s="1"/>
  <c r="AE88" i="11"/>
  <c r="AJ289" i="7"/>
  <c r="AJ290" i="7"/>
  <c r="AP311" i="7"/>
  <c r="AP312" i="7" s="1"/>
  <c r="AP308" i="7"/>
  <c r="AQ304" i="7" s="1"/>
  <c r="AC53" i="12"/>
  <c r="AG59" i="11"/>
  <c r="AG44" i="12"/>
  <c r="AG263" i="7"/>
  <c r="AG273" i="7"/>
  <c r="AD22" i="12"/>
  <c r="AH44" i="12"/>
  <c r="AH59" i="11"/>
  <c r="AH273" i="7"/>
  <c r="AH263" i="7"/>
  <c r="AA58" i="12"/>
  <c r="AA62" i="12" s="1"/>
  <c r="AA65" i="12" s="1"/>
  <c r="AA106" i="12"/>
  <c r="AA24" i="9" s="1"/>
  <c r="AB55" i="12"/>
  <c r="AB56" i="12" s="1"/>
  <c r="AB60" i="12" s="1"/>
  <c r="AA66" i="12" l="1"/>
  <c r="AB64" i="12" s="1"/>
  <c r="AA74" i="12"/>
  <c r="AA82" i="12" s="1"/>
  <c r="AA97" i="12"/>
  <c r="AA99" i="12" s="1"/>
  <c r="AA103" i="12" s="1"/>
  <c r="AF154" i="28"/>
  <c r="AF157" i="28" s="1"/>
  <c r="AF88" i="11"/>
  <c r="AQ328" i="7"/>
  <c r="AQ329" i="7" s="1"/>
  <c r="AQ325" i="7"/>
  <c r="AR321" i="7" s="1"/>
  <c r="AE22" i="12"/>
  <c r="AH257" i="7"/>
  <c r="AI253" i="7" s="1"/>
  <c r="AH259" i="7"/>
  <c r="AH270" i="7"/>
  <c r="AF16" i="9"/>
  <c r="AF30" i="9"/>
  <c r="AB70" i="12"/>
  <c r="AB97" i="12" s="1"/>
  <c r="AB99" i="12" s="1"/>
  <c r="AB103" i="12" s="1"/>
  <c r="AB58" i="12"/>
  <c r="AB62" i="12" s="1"/>
  <c r="AB65" i="12" s="1"/>
  <c r="AB106" i="12"/>
  <c r="AB24" i="9" s="1"/>
  <c r="AG60" i="11"/>
  <c r="AG261" i="7"/>
  <c r="AJ331" i="7"/>
  <c r="AJ244" i="7"/>
  <c r="AJ245" i="7" s="1"/>
  <c r="AJ294" i="7"/>
  <c r="AJ295" i="7" s="1"/>
  <c r="AJ350" i="7" s="1"/>
  <c r="AJ333" i="7"/>
  <c r="AJ31" i="9" s="1"/>
  <c r="AJ291" i="7"/>
  <c r="AK287" i="7" s="1"/>
  <c r="AI44" i="12"/>
  <c r="AI59" i="11"/>
  <c r="AI263" i="7"/>
  <c r="AI273" i="7"/>
  <c r="AI19" i="12"/>
  <c r="AI9" i="11"/>
  <c r="AA37" i="9"/>
  <c r="AA26" i="9"/>
  <c r="AG80" i="12"/>
  <c r="AG51" i="12"/>
  <c r="AW250" i="7"/>
  <c r="AG15" i="9"/>
  <c r="AG274" i="7"/>
  <c r="AD53" i="12"/>
  <c r="AQ311" i="7"/>
  <c r="AQ312" i="7" s="1"/>
  <c r="AQ308" i="7"/>
  <c r="AR304" i="7" s="1"/>
  <c r="AL285" i="7"/>
  <c r="AL288" i="7" s="1"/>
  <c r="AG61" i="11"/>
  <c r="AG65" i="11" s="1"/>
  <c r="AG67" i="11" s="1"/>
  <c r="AG85" i="11" s="1"/>
  <c r="AG86" i="11" s="1"/>
  <c r="Z39" i="9"/>
  <c r="Z38" i="9"/>
  <c r="AH80" i="12"/>
  <c r="AH51" i="12"/>
  <c r="AR112" i="7"/>
  <c r="AS108" i="7" s="1"/>
  <c r="AR114" i="7"/>
  <c r="AC55" i="12"/>
  <c r="AC56" i="12" s="1"/>
  <c r="AC60" i="12" s="1"/>
  <c r="AE32" i="9"/>
  <c r="AQ45" i="11"/>
  <c r="AQ46" i="11" s="1"/>
  <c r="AQ284" i="7"/>
  <c r="AM285" i="7" s="1"/>
  <c r="AI352" i="7"/>
  <c r="AF17" i="9"/>
  <c r="AF19" i="9" s="1"/>
  <c r="AF20" i="9" s="1"/>
  <c r="AF265" i="7"/>
  <c r="AF6" i="9" s="1"/>
  <c r="AF20" i="12"/>
  <c r="AK290" i="7"/>
  <c r="AK289" i="7"/>
  <c r="AB66" i="12" l="1"/>
  <c r="AC64" i="12" s="1"/>
  <c r="AM288" i="7"/>
  <c r="AM289" i="7" s="1"/>
  <c r="AA38" i="9"/>
  <c r="AA39" i="9"/>
  <c r="AJ63" i="11"/>
  <c r="AJ352" i="7"/>
  <c r="AJ32" i="7"/>
  <c r="AJ49" i="12"/>
  <c r="AK244" i="7"/>
  <c r="AK245" i="7" s="1"/>
  <c r="AK331" i="7"/>
  <c r="AG154" i="28"/>
  <c r="AG157" i="28" s="1"/>
  <c r="AG88" i="11"/>
  <c r="AG16" i="9"/>
  <c r="AG30" i="9"/>
  <c r="AG265" i="7"/>
  <c r="AG6" i="9" s="1"/>
  <c r="AG17" i="9"/>
  <c r="AG19" i="9" s="1"/>
  <c r="AG20" i="9" s="1"/>
  <c r="AG20" i="12"/>
  <c r="AF32" i="9"/>
  <c r="AD55" i="12"/>
  <c r="AI80" i="12"/>
  <c r="AI51" i="12"/>
  <c r="AF22" i="12"/>
  <c r="AR328" i="7"/>
  <c r="AR329" i="7" s="1"/>
  <c r="AR325" i="7"/>
  <c r="AS321" i="7" s="1"/>
  <c r="AX250" i="7"/>
  <c r="AK294" i="7"/>
  <c r="AK295" i="7" s="1"/>
  <c r="AK350" i="7" s="1"/>
  <c r="AK333" i="7"/>
  <c r="AK31" i="9" s="1"/>
  <c r="AK291" i="7"/>
  <c r="AL287" i="7" s="1"/>
  <c r="AB37" i="9"/>
  <c r="AB26" i="9"/>
  <c r="AL289" i="7"/>
  <c r="AL290" i="7"/>
  <c r="AS112" i="7"/>
  <c r="AT108" i="7" s="1"/>
  <c r="AS114" i="7"/>
  <c r="AC70" i="12"/>
  <c r="AC97" i="12" s="1"/>
  <c r="AC99" i="12" s="1"/>
  <c r="AC103" i="12" s="1"/>
  <c r="AH15" i="9"/>
  <c r="AH274" i="7"/>
  <c r="AC58" i="12"/>
  <c r="AC62" i="12" s="1"/>
  <c r="AC65" i="12" s="1"/>
  <c r="AC106" i="12"/>
  <c r="AC24" i="9" s="1"/>
  <c r="AR311" i="7"/>
  <c r="AR312" i="7" s="1"/>
  <c r="AR308" i="7"/>
  <c r="AS304" i="7" s="1"/>
  <c r="AJ9" i="11"/>
  <c r="AJ19" i="12"/>
  <c r="AB74" i="12"/>
  <c r="AB82" i="12" s="1"/>
  <c r="AH60" i="11"/>
  <c r="AH61" i="11" s="1"/>
  <c r="AH65" i="11" s="1"/>
  <c r="AH67" i="11" s="1"/>
  <c r="AH85" i="11" s="1"/>
  <c r="AH86" i="11" s="1"/>
  <c r="AH261" i="7"/>
  <c r="AB72" i="12"/>
  <c r="AI257" i="7"/>
  <c r="AJ253" i="7" s="1"/>
  <c r="AI259" i="7"/>
  <c r="AI270" i="7"/>
  <c r="AR45" i="11"/>
  <c r="AR46" i="11" s="1"/>
  <c r="AR284" i="7"/>
  <c r="AJ13" i="9"/>
  <c r="AJ256" i="7"/>
  <c r="AE53" i="12"/>
  <c r="AC66" i="12" l="1"/>
  <c r="AD64" i="12" s="1"/>
  <c r="AM290" i="7"/>
  <c r="AM244" i="7" s="1"/>
  <c r="AM245" i="7" s="1"/>
  <c r="AG32" i="9"/>
  <c r="AC72" i="12"/>
  <c r="AS328" i="7"/>
  <c r="AS329" i="7" s="1"/>
  <c r="AS325" i="7"/>
  <c r="AT321" i="7" s="1"/>
  <c r="AD58" i="12"/>
  <c r="AD106" i="12"/>
  <c r="AD24" i="9" s="1"/>
  <c r="AE55" i="12"/>
  <c r="AE56" i="12" s="1"/>
  <c r="AE60" i="12" s="1"/>
  <c r="AC37" i="9"/>
  <c r="AC26" i="9"/>
  <c r="AL333" i="7"/>
  <c r="AL31" i="9" s="1"/>
  <c r="AL294" i="7"/>
  <c r="AL295" i="7" s="1"/>
  <c r="AL350" i="7" s="1"/>
  <c r="AL291" i="7"/>
  <c r="AM287" i="7" s="1"/>
  <c r="AF53" i="12"/>
  <c r="AJ44" i="12"/>
  <c r="AJ59" i="11"/>
  <c r="AJ263" i="7"/>
  <c r="AJ273" i="7"/>
  <c r="AI60" i="11"/>
  <c r="AI61" i="11" s="1"/>
  <c r="AI65" i="11" s="1"/>
  <c r="AI67" i="11" s="1"/>
  <c r="AI85" i="11" s="1"/>
  <c r="AI86" i="11" s="1"/>
  <c r="AI261" i="7"/>
  <c r="AH88" i="11"/>
  <c r="AH154" i="28"/>
  <c r="AH157" i="28" s="1"/>
  <c r="AH16" i="9"/>
  <c r="AH30" i="9"/>
  <c r="AT112" i="7"/>
  <c r="AU108" i="7" s="1"/>
  <c r="AT114" i="7"/>
  <c r="AK9" i="11"/>
  <c r="AK19" i="12"/>
  <c r="AG22" i="12"/>
  <c r="AK63" i="11"/>
  <c r="AK49" i="12"/>
  <c r="AK32" i="7"/>
  <c r="AK352" i="7"/>
  <c r="AS311" i="7"/>
  <c r="AS312" i="7" s="1"/>
  <c r="AS308" i="7"/>
  <c r="AT304" i="7" s="1"/>
  <c r="AJ257" i="7"/>
  <c r="AK253" i="7" s="1"/>
  <c r="AJ259" i="7"/>
  <c r="AJ270" i="7"/>
  <c r="AK13" i="9"/>
  <c r="AK256" i="7"/>
  <c r="AH20" i="12"/>
  <c r="AH265" i="7"/>
  <c r="AH6" i="9" s="1"/>
  <c r="AH17" i="9"/>
  <c r="AH19" i="9" s="1"/>
  <c r="AH20" i="9" s="1"/>
  <c r="AC74" i="12"/>
  <c r="AC82" i="12" s="1"/>
  <c r="AL244" i="7"/>
  <c r="AL245" i="7" s="1"/>
  <c r="AL331" i="7"/>
  <c r="AY250" i="7"/>
  <c r="AB39" i="9"/>
  <c r="AB38" i="9"/>
  <c r="AI15" i="9"/>
  <c r="AI274" i="7"/>
  <c r="AS45" i="11"/>
  <c r="AS46" i="11" s="1"/>
  <c r="AS284" i="7"/>
  <c r="AO285" i="7" s="1"/>
  <c r="AN285" i="7"/>
  <c r="AN288" i="7" s="1"/>
  <c r="AD56" i="12"/>
  <c r="AD60" i="12" s="1"/>
  <c r="AM331" i="7" l="1"/>
  <c r="AM49" i="12" s="1"/>
  <c r="AK257" i="7"/>
  <c r="AL253" i="7" s="1"/>
  <c r="AK259" i="7"/>
  <c r="AK270" i="7"/>
  <c r="AH32" i="9"/>
  <c r="AC39" i="9"/>
  <c r="AC38" i="9"/>
  <c r="AN289" i="7"/>
  <c r="AN290" i="7"/>
  <c r="AZ250" i="7"/>
  <c r="AH22" i="12"/>
  <c r="AT308" i="7"/>
  <c r="AU304" i="7" s="1"/>
  <c r="AT311" i="7"/>
  <c r="AT312" i="7" s="1"/>
  <c r="AG53" i="12"/>
  <c r="AJ80" i="12"/>
  <c r="AJ51" i="12"/>
  <c r="AK44" i="12"/>
  <c r="AK59" i="11"/>
  <c r="AK273" i="7"/>
  <c r="AK263" i="7"/>
  <c r="AE70" i="12"/>
  <c r="AE72" i="12" s="1"/>
  <c r="AU112" i="7"/>
  <c r="AV108" i="7" s="1"/>
  <c r="AU114" i="7"/>
  <c r="AL352" i="7"/>
  <c r="AL32" i="7"/>
  <c r="AL63" i="11"/>
  <c r="AL49" i="12"/>
  <c r="AM63" i="11"/>
  <c r="AM32" i="7"/>
  <c r="AE58" i="12"/>
  <c r="AE62" i="12" s="1"/>
  <c r="AE65" i="12" s="1"/>
  <c r="AE106" i="12"/>
  <c r="AE24" i="9" s="1"/>
  <c r="AJ60" i="11"/>
  <c r="AJ61" i="11" s="1"/>
  <c r="AJ65" i="11" s="1"/>
  <c r="AJ67" i="11" s="1"/>
  <c r="AJ85" i="11" s="1"/>
  <c r="AJ86" i="11" s="1"/>
  <c r="AJ261" i="7"/>
  <c r="AL13" i="9"/>
  <c r="AL256" i="7"/>
  <c r="AM13" i="9"/>
  <c r="AM256" i="7"/>
  <c r="AI17" i="9"/>
  <c r="AI19" i="9" s="1"/>
  <c r="AI20" i="9" s="1"/>
  <c r="AI265" i="7"/>
  <c r="AI6" i="9" s="1"/>
  <c r="AI20" i="12"/>
  <c r="AF55" i="12"/>
  <c r="AD37" i="9"/>
  <c r="AD26" i="9"/>
  <c r="AO288" i="7"/>
  <c r="AT45" i="11"/>
  <c r="AT46" i="11" s="1"/>
  <c r="AT284" i="7"/>
  <c r="AP285" i="7" s="1"/>
  <c r="AP288" i="7" s="1"/>
  <c r="AI88" i="11"/>
  <c r="AI154" i="28"/>
  <c r="AI157" i="28" s="1"/>
  <c r="AM333" i="7"/>
  <c r="AM31" i="9" s="1"/>
  <c r="AM294" i="7"/>
  <c r="AM295" i="7" s="1"/>
  <c r="AM350" i="7" s="1"/>
  <c r="AM291" i="7"/>
  <c r="AN287" i="7" s="1"/>
  <c r="AD62" i="12"/>
  <c r="AD65" i="12" s="1"/>
  <c r="AD66" i="12" s="1"/>
  <c r="AE64" i="12" s="1"/>
  <c r="AI16" i="9"/>
  <c r="AI30" i="9"/>
  <c r="AD70" i="12"/>
  <c r="AD72" i="12" s="1"/>
  <c r="AJ15" i="9"/>
  <c r="AJ274" i="7"/>
  <c r="AL9" i="11"/>
  <c r="AL19" i="12"/>
  <c r="AT328" i="7"/>
  <c r="AT329" i="7" s="1"/>
  <c r="AT325" i="7"/>
  <c r="AU321" i="7" s="1"/>
  <c r="AE74" i="12" l="1"/>
  <c r="AE82" i="12" s="1"/>
  <c r="AE97" i="12"/>
  <c r="AE99" i="12" s="1"/>
  <c r="AE103" i="12" s="1"/>
  <c r="AE66" i="12"/>
  <c r="AF64" i="12" s="1"/>
  <c r="AD97" i="12"/>
  <c r="AD99" i="12" s="1"/>
  <c r="AD103" i="12" s="1"/>
  <c r="AJ154" i="28"/>
  <c r="AJ157" i="28" s="1"/>
  <c r="AJ88" i="11"/>
  <c r="AD74" i="12"/>
  <c r="AD82" i="12" s="1"/>
  <c r="AE37" i="9"/>
  <c r="AE26" i="9"/>
  <c r="AK80" i="12"/>
  <c r="AK51" i="12"/>
  <c r="AH53" i="12"/>
  <c r="AN333" i="7"/>
  <c r="AN31" i="9" s="1"/>
  <c r="AN294" i="7"/>
  <c r="AN295" i="7" s="1"/>
  <c r="AN350" i="7" s="1"/>
  <c r="AN291" i="7"/>
  <c r="AO287" i="7" s="1"/>
  <c r="AO289" i="7"/>
  <c r="AO290" i="7"/>
  <c r="AM59" i="11"/>
  <c r="AM44" i="12"/>
  <c r="AM273" i="7"/>
  <c r="AM263" i="7"/>
  <c r="BA250" i="7"/>
  <c r="AL59" i="11"/>
  <c r="AL44" i="12"/>
  <c r="AL273" i="7"/>
  <c r="AL263" i="7"/>
  <c r="AU45" i="11"/>
  <c r="AU46" i="11" s="1"/>
  <c r="AU284" i="7"/>
  <c r="AQ285" i="7" s="1"/>
  <c r="AQ288" i="7" s="1"/>
  <c r="AU308" i="7"/>
  <c r="AV304" i="7" s="1"/>
  <c r="AU311" i="7"/>
  <c r="AU312" i="7" s="1"/>
  <c r="AM19" i="12"/>
  <c r="AM9" i="11"/>
  <c r="AD38" i="9"/>
  <c r="AD39" i="9"/>
  <c r="AF58" i="12"/>
  <c r="AF106" i="12"/>
  <c r="AF24" i="9" s="1"/>
  <c r="AV112" i="7"/>
  <c r="AW108" i="7" s="1"/>
  <c r="AV114" i="7"/>
  <c r="AN331" i="7"/>
  <c r="AN244" i="7"/>
  <c r="AN245" i="7" s="1"/>
  <c r="AK15" i="9"/>
  <c r="AK274" i="7"/>
  <c r="AU328" i="7"/>
  <c r="AU329" i="7" s="1"/>
  <c r="AU325" i="7"/>
  <c r="AV321" i="7" s="1"/>
  <c r="AI32" i="9"/>
  <c r="AF56" i="12"/>
  <c r="AF60" i="12" s="1"/>
  <c r="AG55" i="12"/>
  <c r="AG56" i="12" s="1"/>
  <c r="AG60" i="12" s="1"/>
  <c r="AK60" i="11"/>
  <c r="AK61" i="11" s="1"/>
  <c r="AK65" i="11" s="1"/>
  <c r="AK67" i="11" s="1"/>
  <c r="AK85" i="11" s="1"/>
  <c r="AK86" i="11" s="1"/>
  <c r="AK261" i="7"/>
  <c r="AJ16" i="9"/>
  <c r="AJ30" i="9"/>
  <c r="AP289" i="7"/>
  <c r="AP290" i="7"/>
  <c r="AI22" i="12"/>
  <c r="AJ265" i="7"/>
  <c r="AJ6" i="9" s="1"/>
  <c r="AJ20" i="12"/>
  <c r="AJ17" i="9"/>
  <c r="AJ19" i="9" s="1"/>
  <c r="AJ20" i="9" s="1"/>
  <c r="AM352" i="7"/>
  <c r="AL257" i="7"/>
  <c r="AM253" i="7" s="1"/>
  <c r="AL259" i="7"/>
  <c r="AL270" i="7"/>
  <c r="AK88" i="11" l="1"/>
  <c r="AK154" i="28"/>
  <c r="AK157" i="28" s="1"/>
  <c r="AM257" i="7"/>
  <c r="AN253" i="7" s="1"/>
  <c r="AM259" i="7"/>
  <c r="AM270" i="7"/>
  <c r="AO244" i="7"/>
  <c r="AO245" i="7" s="1"/>
  <c r="AO331" i="7"/>
  <c r="AL60" i="11"/>
  <c r="AL61" i="11" s="1"/>
  <c r="AL65" i="11" s="1"/>
  <c r="AL67" i="11" s="1"/>
  <c r="AL85" i="11" s="1"/>
  <c r="AL86" i="11" s="1"/>
  <c r="AL261" i="7"/>
  <c r="AJ22" i="12"/>
  <c r="AJ32" i="9"/>
  <c r="AN13" i="9"/>
  <c r="AN256" i="7"/>
  <c r="AE38" i="9"/>
  <c r="AE39" i="9"/>
  <c r="AN352" i="7"/>
  <c r="AN32" i="7"/>
  <c r="AN63" i="11"/>
  <c r="AN49" i="12"/>
  <c r="BB250" i="7"/>
  <c r="AO333" i="7"/>
  <c r="AO31" i="9" s="1"/>
  <c r="AO294" i="7"/>
  <c r="AO295" i="7" s="1"/>
  <c r="AO350" i="7" s="1"/>
  <c r="AO291" i="7"/>
  <c r="AP287" i="7" s="1"/>
  <c r="AI53" i="12"/>
  <c r="AK265" i="7"/>
  <c r="AK6" i="9" s="1"/>
  <c r="AK17" i="9"/>
  <c r="AK19" i="9" s="1"/>
  <c r="AK20" i="9" s="1"/>
  <c r="AK20" i="12"/>
  <c r="AV325" i="7"/>
  <c r="AW321" i="7" s="1"/>
  <c r="AV328" i="7"/>
  <c r="AV329" i="7" s="1"/>
  <c r="AV45" i="11"/>
  <c r="AV46" i="11" s="1"/>
  <c r="AV284" i="7"/>
  <c r="AR285" i="7" s="1"/>
  <c r="AR288" i="7" s="1"/>
  <c r="AN9" i="11"/>
  <c r="AN19" i="12"/>
  <c r="AQ289" i="7"/>
  <c r="AQ290" i="7"/>
  <c r="AG58" i="12"/>
  <c r="AG62" i="12" s="1"/>
  <c r="AG65" i="12" s="1"/>
  <c r="AG106" i="12"/>
  <c r="AG24" i="9" s="1"/>
  <c r="AW112" i="7"/>
  <c r="AX108" i="7" s="1"/>
  <c r="AW114" i="7"/>
  <c r="AG70" i="12"/>
  <c r="AG97" i="12" s="1"/>
  <c r="AG99" i="12" s="1"/>
  <c r="AG103" i="12" s="1"/>
  <c r="AF37" i="9"/>
  <c r="AF26" i="9"/>
  <c r="AV311" i="7"/>
  <c r="AV312" i="7" s="1"/>
  <c r="AV308" i="7"/>
  <c r="AW304" i="7" s="1"/>
  <c r="AM80" i="12"/>
  <c r="AM51" i="12"/>
  <c r="AH55" i="12"/>
  <c r="AH56" i="12" s="1"/>
  <c r="AH60" i="12" s="1"/>
  <c r="AL15" i="9"/>
  <c r="AL274" i="7"/>
  <c r="AP244" i="7"/>
  <c r="AP245" i="7" s="1"/>
  <c r="AP331" i="7"/>
  <c r="AF70" i="12"/>
  <c r="AF74" i="12" s="1"/>
  <c r="AF82" i="12" s="1"/>
  <c r="AK16" i="9"/>
  <c r="AK30" i="9"/>
  <c r="AF62" i="12"/>
  <c r="AF65" i="12" s="1"/>
  <c r="AF66" i="12" s="1"/>
  <c r="AG64" i="12" s="1"/>
  <c r="AL80" i="12"/>
  <c r="AL51" i="12"/>
  <c r="AF97" i="12" l="1"/>
  <c r="AF99" i="12" s="1"/>
  <c r="AF103" i="12" s="1"/>
  <c r="AG72" i="12"/>
  <c r="AF72" i="12"/>
  <c r="AG74" i="12"/>
  <c r="AG82" i="12" s="1"/>
  <c r="AG66" i="12"/>
  <c r="AH64" i="12" s="1"/>
  <c r="AR290" i="7"/>
  <c r="AR289" i="7"/>
  <c r="AX112" i="7"/>
  <c r="AY108" i="7" s="1"/>
  <c r="AX114" i="7"/>
  <c r="AO63" i="11"/>
  <c r="AO352" i="7"/>
  <c r="AO49" i="12"/>
  <c r="AO32" i="7"/>
  <c r="AK32" i="9"/>
  <c r="AL16" i="9"/>
  <c r="AL30" i="9"/>
  <c r="AF38" i="9"/>
  <c r="AF39" i="9"/>
  <c r="AO13" i="9"/>
  <c r="AO256" i="7"/>
  <c r="AG37" i="9"/>
  <c r="AG26" i="9"/>
  <c r="AI55" i="12"/>
  <c r="AN59" i="11"/>
  <c r="AN44" i="12"/>
  <c r="AN273" i="7"/>
  <c r="AN263" i="7"/>
  <c r="AL154" i="28"/>
  <c r="AL157" i="28" s="1"/>
  <c r="AL88" i="11"/>
  <c r="AM15" i="9"/>
  <c r="AM274" i="7"/>
  <c r="AQ244" i="7"/>
  <c r="AQ245" i="7" s="1"/>
  <c r="AQ331" i="7"/>
  <c r="AP333" i="7"/>
  <c r="AP31" i="9" s="1"/>
  <c r="AP294" i="7"/>
  <c r="AP295" i="7" s="1"/>
  <c r="AP350" i="7" s="1"/>
  <c r="AP291" i="7"/>
  <c r="AQ287" i="7" s="1"/>
  <c r="AM60" i="11"/>
  <c r="AM61" i="11" s="1"/>
  <c r="AM65" i="11" s="1"/>
  <c r="AM67" i="11" s="1"/>
  <c r="AM85" i="11" s="1"/>
  <c r="AM86" i="11" s="1"/>
  <c r="AM261" i="7"/>
  <c r="AP13" i="9"/>
  <c r="AP256" i="7"/>
  <c r="AH70" i="12"/>
  <c r="AH74" i="12" s="1"/>
  <c r="AH82" i="12" s="1"/>
  <c r="AH58" i="12"/>
  <c r="AH62" i="12" s="1"/>
  <c r="AH65" i="12" s="1"/>
  <c r="AH106" i="12"/>
  <c r="AH24" i="9" s="1"/>
  <c r="AO19" i="12"/>
  <c r="AO9" i="11"/>
  <c r="AN257" i="7"/>
  <c r="AO253" i="7" s="1"/>
  <c r="AN259" i="7"/>
  <c r="AN270" i="7"/>
  <c r="AW328" i="7"/>
  <c r="AW329" i="7" s="1"/>
  <c r="AW325" i="7"/>
  <c r="AX321" i="7" s="1"/>
  <c r="AL265" i="7"/>
  <c r="AL6" i="9" s="1"/>
  <c r="AL17" i="9"/>
  <c r="AL19" i="9" s="1"/>
  <c r="AL20" i="9" s="1"/>
  <c r="AL20" i="12"/>
  <c r="AP63" i="11"/>
  <c r="AP49" i="12"/>
  <c r="AP32" i="7"/>
  <c r="AW308" i="7"/>
  <c r="AX304" i="7" s="1"/>
  <c r="AW311" i="7"/>
  <c r="AW312" i="7" s="1"/>
  <c r="AW45" i="11"/>
  <c r="AW46" i="11" s="1"/>
  <c r="AW284" i="7"/>
  <c r="AK22" i="12"/>
  <c r="BC250" i="7"/>
  <c r="AJ53" i="12"/>
  <c r="AH66" i="12" l="1"/>
  <c r="AI64" i="12" s="1"/>
  <c r="AH97" i="12"/>
  <c r="AH99" i="12" s="1"/>
  <c r="AH103" i="12" s="1"/>
  <c r="AH72" i="12"/>
  <c r="AJ55" i="12"/>
  <c r="AJ56" i="12" s="1"/>
  <c r="AJ60" i="12" s="1"/>
  <c r="AL22" i="12"/>
  <c r="AI58" i="12"/>
  <c r="AI106" i="12"/>
  <c r="AI24" i="9" s="1"/>
  <c r="AS285" i="7"/>
  <c r="AS288" i="7" s="1"/>
  <c r="BD250" i="7"/>
  <c r="AX308" i="7"/>
  <c r="AY304" i="7" s="1"/>
  <c r="AX311" i="7"/>
  <c r="AX312" i="7" s="1"/>
  <c r="AQ32" i="7"/>
  <c r="AQ63" i="11"/>
  <c r="AQ49" i="12"/>
  <c r="AL32" i="9"/>
  <c r="AP9" i="11"/>
  <c r="AP19" i="12"/>
  <c r="AX325" i="7"/>
  <c r="AY321" i="7" s="1"/>
  <c r="AX328" i="7"/>
  <c r="AX329" i="7" s="1"/>
  <c r="AP44" i="12"/>
  <c r="AP59" i="11"/>
  <c r="AP263" i="7"/>
  <c r="AP273" i="7"/>
  <c r="AQ13" i="9"/>
  <c r="AQ256" i="7"/>
  <c r="AG38" i="9"/>
  <c r="AG39" i="9"/>
  <c r="AX45" i="11"/>
  <c r="AX46" i="11" s="1"/>
  <c r="AX284" i="7"/>
  <c r="AP352" i="7"/>
  <c r="AK53" i="12"/>
  <c r="AM16" i="9"/>
  <c r="AM30" i="9"/>
  <c r="AN80" i="12"/>
  <c r="AN51" i="12"/>
  <c r="AN15" i="9"/>
  <c r="AN274" i="7"/>
  <c r="AH37" i="9"/>
  <c r="AH26" i="9"/>
  <c r="AM17" i="9"/>
  <c r="AM19" i="9" s="1"/>
  <c r="AM20" i="9" s="1"/>
  <c r="AM265" i="7"/>
  <c r="AM6" i="9" s="1"/>
  <c r="AM20" i="12"/>
  <c r="AY112" i="7"/>
  <c r="AZ108" i="7" s="1"/>
  <c r="AY114" i="7"/>
  <c r="AN60" i="11"/>
  <c r="AN61" i="11" s="1"/>
  <c r="AN65" i="11" s="1"/>
  <c r="AN67" i="11" s="1"/>
  <c r="AN85" i="11" s="1"/>
  <c r="AN86" i="11" s="1"/>
  <c r="AN261" i="7"/>
  <c r="AM88" i="11"/>
  <c r="AM154" i="28"/>
  <c r="AM157" i="28" s="1"/>
  <c r="AO59" i="11"/>
  <c r="AO44" i="12"/>
  <c r="AO273" i="7"/>
  <c r="AO263" i="7"/>
  <c r="AO257" i="7"/>
  <c r="AP253" i="7" s="1"/>
  <c r="AO259" i="7"/>
  <c r="AO270" i="7"/>
  <c r="AQ333" i="7"/>
  <c r="AQ31" i="9" s="1"/>
  <c r="AQ294" i="7"/>
  <c r="AQ295" i="7" s="1"/>
  <c r="AQ350" i="7" s="1"/>
  <c r="AQ352" i="7" s="1"/>
  <c r="AQ291" i="7"/>
  <c r="AR287" i="7" s="1"/>
  <c r="AI56" i="12"/>
  <c r="AI60" i="12" s="1"/>
  <c r="AR331" i="7"/>
  <c r="AR244" i="7"/>
  <c r="AR245" i="7" s="1"/>
  <c r="AN88" i="11" l="1"/>
  <c r="AN154" i="28"/>
  <c r="AN157" i="28" s="1"/>
  <c r="AN16" i="9"/>
  <c r="AN30" i="9"/>
  <c r="AI70" i="12"/>
  <c r="AI72" i="12" s="1"/>
  <c r="AY45" i="11"/>
  <c r="AY46" i="11" s="1"/>
  <c r="AY284" i="7"/>
  <c r="AU285" i="7" s="1"/>
  <c r="AI62" i="12"/>
  <c r="AI65" i="12" s="1"/>
  <c r="AI66" i="12" s="1"/>
  <c r="AJ64" i="12" s="1"/>
  <c r="AK55" i="12"/>
  <c r="AI37" i="9"/>
  <c r="AI26" i="9"/>
  <c r="AR294" i="7"/>
  <c r="AR295" i="7" s="1"/>
  <c r="AR350" i="7" s="1"/>
  <c r="AR352" i="7" s="1"/>
  <c r="AR333" i="7"/>
  <c r="AR31" i="9" s="1"/>
  <c r="AR291" i="7"/>
  <c r="AS287" i="7" s="1"/>
  <c r="AL53" i="12"/>
  <c r="AY308" i="7"/>
  <c r="AZ304" i="7" s="1"/>
  <c r="AY311" i="7"/>
  <c r="AY312" i="7" s="1"/>
  <c r="AQ19" i="12"/>
  <c r="AQ9" i="11"/>
  <c r="AP80" i="12"/>
  <c r="AP51" i="12"/>
  <c r="BE250" i="7"/>
  <c r="AJ58" i="12"/>
  <c r="AJ62" i="12" s="1"/>
  <c r="AJ65" i="12" s="1"/>
  <c r="AJ106" i="12"/>
  <c r="AJ24" i="9" s="1"/>
  <c r="AO80" i="12"/>
  <c r="AO51" i="12"/>
  <c r="AZ112" i="7"/>
  <c r="BA108" i="7" s="1"/>
  <c r="AZ114" i="7"/>
  <c r="AO15" i="9"/>
  <c r="AO274" i="7"/>
  <c r="AM32" i="9"/>
  <c r="AJ70" i="12"/>
  <c r="AJ72" i="12" s="1"/>
  <c r="AM22" i="12"/>
  <c r="AO60" i="11"/>
  <c r="AO61" i="11" s="1"/>
  <c r="AO65" i="11" s="1"/>
  <c r="AO67" i="11" s="1"/>
  <c r="AO85" i="11" s="1"/>
  <c r="AO86" i="11" s="1"/>
  <c r="AO261" i="7"/>
  <c r="AH38" i="9"/>
  <c r="AH39" i="9"/>
  <c r="AY325" i="7"/>
  <c r="AZ321" i="7" s="1"/>
  <c r="AY328" i="7"/>
  <c r="AY329" i="7" s="1"/>
  <c r="AT285" i="7"/>
  <c r="AT288" i="7" s="1"/>
  <c r="AR32" i="7"/>
  <c r="AR63" i="11"/>
  <c r="AR49" i="12"/>
  <c r="AR13" i="9"/>
  <c r="AR256" i="7"/>
  <c r="AP257" i="7"/>
  <c r="AQ253" i="7" s="1"/>
  <c r="AP259" i="7"/>
  <c r="AP270" i="7"/>
  <c r="AN265" i="7"/>
  <c r="AN6" i="9" s="1"/>
  <c r="AN20" i="12"/>
  <c r="AN17" i="9"/>
  <c r="AN19" i="9" s="1"/>
  <c r="AN20" i="9" s="1"/>
  <c r="AQ44" i="12"/>
  <c r="AQ59" i="11"/>
  <c r="AQ273" i="7"/>
  <c r="AQ263" i="7"/>
  <c r="AS290" i="7"/>
  <c r="AS289" i="7"/>
  <c r="AJ74" i="12" l="1"/>
  <c r="AJ82" i="12" s="1"/>
  <c r="AI74" i="12"/>
  <c r="AI82" i="12" s="1"/>
  <c r="AI97" i="12"/>
  <c r="AI99" i="12" s="1"/>
  <c r="AI103" i="12" s="1"/>
  <c r="AJ97" i="12"/>
  <c r="AJ99" i="12" s="1"/>
  <c r="AJ103" i="12" s="1"/>
  <c r="AP60" i="11"/>
  <c r="AP61" i="11" s="1"/>
  <c r="AP65" i="11" s="1"/>
  <c r="AP67" i="11" s="1"/>
  <c r="AP85" i="11" s="1"/>
  <c r="AP86" i="11" s="1"/>
  <c r="AP261" i="7"/>
  <c r="AP15" i="9"/>
  <c r="AP274" i="7"/>
  <c r="AO88" i="11"/>
  <c r="AO154" i="28"/>
  <c r="AO157" i="28" s="1"/>
  <c r="BA112" i="7"/>
  <c r="BB108" i="7" s="1"/>
  <c r="BA114" i="7"/>
  <c r="AL55" i="12"/>
  <c r="AL56" i="12" s="1"/>
  <c r="AL60" i="12" s="1"/>
  <c r="AK58" i="12"/>
  <c r="AK106" i="12"/>
  <c r="AK24" i="9" s="1"/>
  <c r="AK56" i="12"/>
  <c r="AK60" i="12" s="1"/>
  <c r="AJ66" i="12"/>
  <c r="AK64" i="12" s="1"/>
  <c r="AZ328" i="7"/>
  <c r="AZ329" i="7" s="1"/>
  <c r="AZ325" i="7"/>
  <c r="BA321" i="7" s="1"/>
  <c r="AJ37" i="9"/>
  <c r="AJ26" i="9"/>
  <c r="AS333" i="7"/>
  <c r="AS31" i="9" s="1"/>
  <c r="AS294" i="7"/>
  <c r="AS295" i="7" s="1"/>
  <c r="AS350" i="7" s="1"/>
  <c r="AS291" i="7"/>
  <c r="AT287" i="7" s="1"/>
  <c r="AT289" i="7"/>
  <c r="AT290" i="7"/>
  <c r="AR44" i="12"/>
  <c r="AR59" i="11"/>
  <c r="AR273" i="7"/>
  <c r="AR263" i="7"/>
  <c r="AO16" i="9"/>
  <c r="AO30" i="9"/>
  <c r="AN32" i="9"/>
  <c r="AQ257" i="7"/>
  <c r="AR253" i="7" s="1"/>
  <c r="AQ259" i="7"/>
  <c r="AQ270" i="7"/>
  <c r="AQ80" i="12"/>
  <c r="AQ51" i="12"/>
  <c r="BF250" i="7"/>
  <c r="AR9" i="11"/>
  <c r="AR19" i="12"/>
  <c r="AN22" i="12"/>
  <c r="AZ45" i="11"/>
  <c r="AZ46" i="11" s="1"/>
  <c r="AZ284" i="7"/>
  <c r="AZ311" i="7"/>
  <c r="AZ312" i="7" s="1"/>
  <c r="AZ308" i="7"/>
  <c r="BA304" i="7" s="1"/>
  <c r="AI38" i="9"/>
  <c r="AI39" i="9"/>
  <c r="AM53" i="12"/>
  <c r="AO20" i="12"/>
  <c r="AO17" i="9"/>
  <c r="AO19" i="9" s="1"/>
  <c r="AO20" i="9" s="1"/>
  <c r="AO265" i="7"/>
  <c r="AO6" i="9" s="1"/>
  <c r="AS244" i="7"/>
  <c r="AS245" i="7" s="1"/>
  <c r="AS331" i="7"/>
  <c r="AU288" i="7"/>
  <c r="BB112" i="7" l="1"/>
  <c r="BC108" i="7" s="1"/>
  <c r="BB114" i="7"/>
  <c r="AO22" i="12"/>
  <c r="AR257" i="7"/>
  <c r="AS253" i="7" s="1"/>
  <c r="AR259" i="7"/>
  <c r="AR270" i="7"/>
  <c r="AJ39" i="9"/>
  <c r="AJ38" i="9"/>
  <c r="AK37" i="9"/>
  <c r="AK26" i="9"/>
  <c r="AK62" i="12"/>
  <c r="AK65" i="12" s="1"/>
  <c r="AK66" i="12" s="1"/>
  <c r="AL64" i="12" s="1"/>
  <c r="AR80" i="12"/>
  <c r="AR51" i="12"/>
  <c r="BA328" i="7"/>
  <c r="BA329" i="7" s="1"/>
  <c r="BA325" i="7"/>
  <c r="BB321" i="7" s="1"/>
  <c r="AL70" i="12"/>
  <c r="AL72" i="12" s="1"/>
  <c r="AP16" i="9"/>
  <c r="AP30" i="9"/>
  <c r="BG250" i="7"/>
  <c r="AN53" i="12"/>
  <c r="AT331" i="7"/>
  <c r="AT244" i="7"/>
  <c r="AT245" i="7" s="1"/>
  <c r="AL58" i="12"/>
  <c r="AL62" i="12" s="1"/>
  <c r="AL65" i="12" s="1"/>
  <c r="AL106" i="12"/>
  <c r="AL24" i="9" s="1"/>
  <c r="AP265" i="7"/>
  <c r="AP6" i="9" s="1"/>
  <c r="AP17" i="9"/>
  <c r="AP19" i="9" s="1"/>
  <c r="AP20" i="9" s="1"/>
  <c r="AP20" i="12"/>
  <c r="AS63" i="11"/>
  <c r="AS352" i="7"/>
  <c r="AS49" i="12"/>
  <c r="AS32" i="7"/>
  <c r="AS13" i="9"/>
  <c r="AS256" i="7"/>
  <c r="AV285" i="7"/>
  <c r="AV288" i="7" s="1"/>
  <c r="AO32" i="9"/>
  <c r="AT294" i="7"/>
  <c r="AT295" i="7" s="1"/>
  <c r="AT350" i="7" s="1"/>
  <c r="AT333" i="7"/>
  <c r="AT31" i="9" s="1"/>
  <c r="AT291" i="7"/>
  <c r="AU287" i="7" s="1"/>
  <c r="BA45" i="11"/>
  <c r="BA46" i="11" s="1"/>
  <c r="BA284" i="7"/>
  <c r="AP88" i="11"/>
  <c r="AP154" i="28"/>
  <c r="AP157" i="28" s="1"/>
  <c r="AQ60" i="11"/>
  <c r="AQ61" i="11" s="1"/>
  <c r="AQ65" i="11" s="1"/>
  <c r="AQ67" i="11" s="1"/>
  <c r="AQ85" i="11" s="1"/>
  <c r="AQ86" i="11" s="1"/>
  <c r="AQ261" i="7"/>
  <c r="AM55" i="12"/>
  <c r="AU290" i="7"/>
  <c r="AU289" i="7"/>
  <c r="BA308" i="7"/>
  <c r="BB304" i="7" s="1"/>
  <c r="BA311" i="7"/>
  <c r="BA312" i="7" s="1"/>
  <c r="AQ15" i="9"/>
  <c r="AQ274" i="7"/>
  <c r="AS19" i="12"/>
  <c r="AS9" i="11"/>
  <c r="AK70" i="12"/>
  <c r="AK72" i="12" s="1"/>
  <c r="AL97" i="12" l="1"/>
  <c r="AL99" i="12" s="1"/>
  <c r="AL103" i="12" s="1"/>
  <c r="AL66" i="12"/>
  <c r="AM64" i="12" s="1"/>
  <c r="AK74" i="12"/>
  <c r="AK82" i="12" s="1"/>
  <c r="AK97" i="12"/>
  <c r="AK99" i="12" s="1"/>
  <c r="AK103" i="12" s="1"/>
  <c r="BH250" i="7"/>
  <c r="BB328" i="7"/>
  <c r="BB329" i="7" s="1"/>
  <c r="BB325" i="7"/>
  <c r="BC321" i="7" s="1"/>
  <c r="AW285" i="7"/>
  <c r="AW288" i="7" s="1"/>
  <c r="AL37" i="9"/>
  <c r="AL26" i="9"/>
  <c r="AK38" i="9"/>
  <c r="AK39" i="9"/>
  <c r="AQ88" i="11"/>
  <c r="AQ154" i="28"/>
  <c r="AQ157" i="28" s="1"/>
  <c r="BB311" i="7"/>
  <c r="BB312" i="7" s="1"/>
  <c r="BB308" i="7"/>
  <c r="BC304" i="7" s="1"/>
  <c r="AP32" i="9"/>
  <c r="AO53" i="12"/>
  <c r="AT13" i="9"/>
  <c r="AT256" i="7"/>
  <c r="AM58" i="12"/>
  <c r="AM106" i="12"/>
  <c r="AM24" i="9" s="1"/>
  <c r="AU333" i="7"/>
  <c r="AU31" i="9" s="1"/>
  <c r="AU294" i="7"/>
  <c r="AU295" i="7" s="1"/>
  <c r="AU350" i="7" s="1"/>
  <c r="AU291" i="7"/>
  <c r="AV287" i="7" s="1"/>
  <c r="AS257" i="7"/>
  <c r="AT253" i="7" s="1"/>
  <c r="AS259" i="7"/>
  <c r="AS270" i="7"/>
  <c r="AT19" i="12"/>
  <c r="AT9" i="11"/>
  <c r="AU244" i="7"/>
  <c r="AU245" i="7" s="1"/>
  <c r="AU331" i="7"/>
  <c r="AT63" i="11"/>
  <c r="AT49" i="12"/>
  <c r="AT352" i="7"/>
  <c r="AT32" i="7"/>
  <c r="AL74" i="12"/>
  <c r="AL82" i="12" s="1"/>
  <c r="BB45" i="11"/>
  <c r="BB46" i="11" s="1"/>
  <c r="BB284" i="7"/>
  <c r="AQ16" i="9"/>
  <c r="AQ30" i="9"/>
  <c r="AQ265" i="7"/>
  <c r="AQ6" i="9" s="1"/>
  <c r="AQ17" i="9"/>
  <c r="AQ19" i="9" s="1"/>
  <c r="AQ20" i="9" s="1"/>
  <c r="AQ20" i="12"/>
  <c r="AM56" i="12"/>
  <c r="AM60" i="12" s="1"/>
  <c r="AV289" i="7"/>
  <c r="AV290" i="7"/>
  <c r="AP22" i="12"/>
  <c r="AN55" i="12"/>
  <c r="AN56" i="12" s="1"/>
  <c r="AN60" i="12" s="1"/>
  <c r="AR15" i="9"/>
  <c r="AR274" i="7"/>
  <c r="BC112" i="7"/>
  <c r="BD108" i="7" s="1"/>
  <c r="BC114" i="7"/>
  <c r="AS44" i="12"/>
  <c r="AS59" i="11"/>
  <c r="AS263" i="7"/>
  <c r="AS273" i="7"/>
  <c r="AR60" i="11"/>
  <c r="AR61" i="11" s="1"/>
  <c r="AR65" i="11" s="1"/>
  <c r="AR67" i="11" s="1"/>
  <c r="AR85" i="11" s="1"/>
  <c r="AR86" i="11" s="1"/>
  <c r="AR261" i="7"/>
  <c r="AN70" i="12" l="1"/>
  <c r="AN97" i="12" s="1"/>
  <c r="AN99" i="12" s="1"/>
  <c r="AN103" i="12" s="1"/>
  <c r="AM37" i="9"/>
  <c r="AM26" i="9"/>
  <c r="AS80" i="12"/>
  <c r="AS51" i="12"/>
  <c r="AL38" i="9"/>
  <c r="AL39" i="9"/>
  <c r="AR20" i="12"/>
  <c r="AR17" i="9"/>
  <c r="AR19" i="9" s="1"/>
  <c r="AR20" i="9" s="1"/>
  <c r="AR265" i="7"/>
  <c r="AR6" i="9" s="1"/>
  <c r="AP53" i="12"/>
  <c r="AM62" i="12"/>
  <c r="AM65" i="12" s="1"/>
  <c r="AM66" i="12" s="1"/>
  <c r="AN64" i="12" s="1"/>
  <c r="BC311" i="7"/>
  <c r="BC312" i="7" s="1"/>
  <c r="BC308" i="7"/>
  <c r="BD304" i="7" s="1"/>
  <c r="AW289" i="7"/>
  <c r="AW290" i="7"/>
  <c r="AQ22" i="12"/>
  <c r="AS15" i="9"/>
  <c r="AS274" i="7"/>
  <c r="AT44" i="12"/>
  <c r="AT59" i="11"/>
  <c r="AT263" i="7"/>
  <c r="AT273" i="7"/>
  <c r="BC328" i="7"/>
  <c r="BC329" i="7" s="1"/>
  <c r="BC325" i="7"/>
  <c r="BD321" i="7" s="1"/>
  <c r="BD112" i="7"/>
  <c r="BE108" i="7" s="1"/>
  <c r="BD114" i="7"/>
  <c r="AV331" i="7"/>
  <c r="AV244" i="7"/>
  <c r="AV245" i="7" s="1"/>
  <c r="AQ32" i="9"/>
  <c r="AS60" i="11"/>
  <c r="AS61" i="11" s="1"/>
  <c r="AS65" i="11" s="1"/>
  <c r="AS67" i="11" s="1"/>
  <c r="AS85" i="11" s="1"/>
  <c r="AS86" i="11" s="1"/>
  <c r="AS261" i="7"/>
  <c r="AU13" i="9"/>
  <c r="AU256" i="7"/>
  <c r="AR154" i="28"/>
  <c r="AR157" i="28" s="1"/>
  <c r="AR88" i="11"/>
  <c r="AT257" i="7"/>
  <c r="AU253" i="7" s="1"/>
  <c r="AT259" i="7"/>
  <c r="AT270" i="7"/>
  <c r="BI250" i="7"/>
  <c r="AN58" i="12"/>
  <c r="AN62" i="12" s="1"/>
  <c r="AN65" i="12" s="1"/>
  <c r="AN106" i="12"/>
  <c r="AN24" i="9" s="1"/>
  <c r="BC45" i="11"/>
  <c r="BC46" i="11" s="1"/>
  <c r="BC284" i="7"/>
  <c r="AY285" i="7" s="1"/>
  <c r="AR16" i="9"/>
  <c r="AR30" i="9"/>
  <c r="AX285" i="7"/>
  <c r="AX288" i="7" s="1"/>
  <c r="AV294" i="7"/>
  <c r="AV295" i="7" s="1"/>
  <c r="AV350" i="7" s="1"/>
  <c r="AV333" i="7"/>
  <c r="AV31" i="9" s="1"/>
  <c r="AV291" i="7"/>
  <c r="AW287" i="7" s="1"/>
  <c r="AO55" i="12"/>
  <c r="AO56" i="12" s="1"/>
  <c r="AO60" i="12" s="1"/>
  <c r="AM70" i="12"/>
  <c r="AM74" i="12" s="1"/>
  <c r="AM82" i="12" s="1"/>
  <c r="AU49" i="12"/>
  <c r="AU352" i="7"/>
  <c r="AU32" i="7"/>
  <c r="AU63" i="11"/>
  <c r="AU9" i="11"/>
  <c r="AU19" i="12"/>
  <c r="AY288" i="7" l="1"/>
  <c r="AY289" i="7" s="1"/>
  <c r="AM72" i="12"/>
  <c r="AM97" i="12"/>
  <c r="AM99" i="12" s="1"/>
  <c r="AM103" i="12" s="1"/>
  <c r="AN72" i="12"/>
  <c r="BD311" i="7"/>
  <c r="BD312" i="7" s="1"/>
  <c r="BD308" i="7"/>
  <c r="BE304" i="7" s="1"/>
  <c r="BD45" i="11"/>
  <c r="BD46" i="11" s="1"/>
  <c r="BD284" i="7"/>
  <c r="AZ285" i="7" s="1"/>
  <c r="AZ288" i="7" s="1"/>
  <c r="AT80" i="12"/>
  <c r="AT51" i="12"/>
  <c r="AR32" i="9"/>
  <c r="AS265" i="7"/>
  <c r="AS6" i="9" s="1"/>
  <c r="AS17" i="9"/>
  <c r="AS19" i="9" s="1"/>
  <c r="AS20" i="9" s="1"/>
  <c r="AS20" i="12"/>
  <c r="BE112" i="7"/>
  <c r="BF108" i="7" s="1"/>
  <c r="BE114" i="7"/>
  <c r="AS16" i="9"/>
  <c r="AS30" i="9"/>
  <c r="AR22" i="12"/>
  <c r="AM39" i="9"/>
  <c r="AM38" i="9"/>
  <c r="BJ250" i="7"/>
  <c r="AO70" i="12"/>
  <c r="AO97" i="12" s="1"/>
  <c r="AO99" i="12" s="1"/>
  <c r="AO103" i="12" s="1"/>
  <c r="AT15" i="9"/>
  <c r="AT274" i="7"/>
  <c r="AN66" i="12"/>
  <c r="AO64" i="12" s="1"/>
  <c r="AS154" i="28"/>
  <c r="AS157" i="28" s="1"/>
  <c r="AS88" i="11"/>
  <c r="AO58" i="12"/>
  <c r="AO62" i="12" s="1"/>
  <c r="AO65" i="12" s="1"/>
  <c r="AO106" i="12"/>
  <c r="AO24" i="9" s="1"/>
  <c r="AT60" i="11"/>
  <c r="AT61" i="11" s="1"/>
  <c r="AT65" i="11" s="1"/>
  <c r="AT67" i="11" s="1"/>
  <c r="AT85" i="11" s="1"/>
  <c r="AT86" i="11" s="1"/>
  <c r="AT261" i="7"/>
  <c r="BD328" i="7"/>
  <c r="BD329" i="7" s="1"/>
  <c r="BD325" i="7"/>
  <c r="BE321" i="7" s="1"/>
  <c r="AQ53" i="12"/>
  <c r="AN74" i="12"/>
  <c r="AN82" i="12" s="1"/>
  <c r="AW294" i="7"/>
  <c r="AW295" i="7" s="1"/>
  <c r="AW350" i="7" s="1"/>
  <c r="AW333" i="7"/>
  <c r="AW31" i="9" s="1"/>
  <c r="AW291" i="7"/>
  <c r="AX287" i="7" s="1"/>
  <c r="AU257" i="7"/>
  <c r="AV253" i="7" s="1"/>
  <c r="AU259" i="7"/>
  <c r="AU270" i="7"/>
  <c r="AP55" i="12"/>
  <c r="AV19" i="12"/>
  <c r="AV9" i="11"/>
  <c r="AN37" i="9"/>
  <c r="AN26" i="9"/>
  <c r="AV13" i="9"/>
  <c r="AV256" i="7"/>
  <c r="AW331" i="7"/>
  <c r="AW244" i="7"/>
  <c r="AW245" i="7" s="1"/>
  <c r="AX289" i="7"/>
  <c r="AX290" i="7"/>
  <c r="AU44" i="12"/>
  <c r="AU59" i="11"/>
  <c r="AU263" i="7"/>
  <c r="AU273" i="7"/>
  <c r="AV63" i="11"/>
  <c r="AV32" i="7"/>
  <c r="AV49" i="12"/>
  <c r="AV352" i="7"/>
  <c r="AY290" i="7" l="1"/>
  <c r="AY244" i="7" s="1"/>
  <c r="AY245" i="7" s="1"/>
  <c r="AZ290" i="7"/>
  <c r="AZ289" i="7"/>
  <c r="AT154" i="28"/>
  <c r="AT157" i="28" s="1"/>
  <c r="AT88" i="11"/>
  <c r="AW13" i="9"/>
  <c r="AW256" i="7"/>
  <c r="AY331" i="7"/>
  <c r="AW19" i="12"/>
  <c r="AW9" i="11"/>
  <c r="AO74" i="12"/>
  <c r="AO82" i="12" s="1"/>
  <c r="AR53" i="12"/>
  <c r="AO37" i="9"/>
  <c r="AO26" i="9"/>
  <c r="AO72" i="12"/>
  <c r="AS32" i="9"/>
  <c r="AS22" i="12"/>
  <c r="AU15" i="9"/>
  <c r="AU274" i="7"/>
  <c r="AQ55" i="12"/>
  <c r="AQ56" i="12" s="1"/>
  <c r="AQ60" i="12" s="1"/>
  <c r="BE328" i="7"/>
  <c r="BE329" i="7" s="1"/>
  <c r="BE325" i="7"/>
  <c r="BF321" i="7" s="1"/>
  <c r="BK250" i="7"/>
  <c r="BE45" i="11"/>
  <c r="BE46" i="11" s="1"/>
  <c r="BE284" i="7"/>
  <c r="BE308" i="7"/>
  <c r="BF304" i="7" s="1"/>
  <c r="BE311" i="7"/>
  <c r="BE312" i="7" s="1"/>
  <c r="AW32" i="7"/>
  <c r="AW352" i="7"/>
  <c r="AW49" i="12"/>
  <c r="AW63" i="11"/>
  <c r="AN39" i="9"/>
  <c r="AN38" i="9"/>
  <c r="AU60" i="11"/>
  <c r="AU61" i="11" s="1"/>
  <c r="AU65" i="11" s="1"/>
  <c r="AU67" i="11" s="1"/>
  <c r="AU85" i="11" s="1"/>
  <c r="AU86" i="11" s="1"/>
  <c r="AU261" i="7"/>
  <c r="AX244" i="7"/>
  <c r="AX245" i="7" s="1"/>
  <c r="AX331" i="7"/>
  <c r="AP58" i="12"/>
  <c r="AP106" i="12"/>
  <c r="AP24" i="9" s="1"/>
  <c r="AV257" i="7"/>
  <c r="AW253" i="7" s="1"/>
  <c r="AV259" i="7"/>
  <c r="AV270" i="7"/>
  <c r="AO66" i="12"/>
  <c r="AP64" i="12" s="1"/>
  <c r="BF112" i="7"/>
  <c r="BG108" i="7" s="1"/>
  <c r="BF114" i="7"/>
  <c r="AV44" i="12"/>
  <c r="AV59" i="11"/>
  <c r="AV263" i="7"/>
  <c r="AV273" i="7"/>
  <c r="AU80" i="12"/>
  <c r="AU51" i="12"/>
  <c r="AP56" i="12"/>
  <c r="AP60" i="12" s="1"/>
  <c r="AX333" i="7"/>
  <c r="AX31" i="9" s="1"/>
  <c r="AX294" i="7"/>
  <c r="AX295" i="7" s="1"/>
  <c r="AX350" i="7" s="1"/>
  <c r="AX291" i="7"/>
  <c r="AY287" i="7" s="1"/>
  <c r="AT20" i="12"/>
  <c r="AT17" i="9"/>
  <c r="AT19" i="9" s="1"/>
  <c r="AT20" i="9" s="1"/>
  <c r="AT265" i="7"/>
  <c r="AT6" i="9" s="1"/>
  <c r="AT16" i="9"/>
  <c r="AT30" i="9"/>
  <c r="AU154" i="28" l="1"/>
  <c r="AU157" i="28" s="1"/>
  <c r="AU88" i="11"/>
  <c r="AV60" i="11"/>
  <c r="AV61" i="11" s="1"/>
  <c r="AV65" i="11" s="1"/>
  <c r="AV67" i="11" s="1"/>
  <c r="AV85" i="11" s="1"/>
  <c r="AV86" i="11" s="1"/>
  <c r="AV261" i="7"/>
  <c r="AY63" i="11"/>
  <c r="AY49" i="12"/>
  <c r="AY32" i="7"/>
  <c r="AW257" i="7"/>
  <c r="AX253" i="7" s="1"/>
  <c r="AW259" i="7"/>
  <c r="AW270" i="7"/>
  <c r="BF308" i="7"/>
  <c r="BG304" i="7" s="1"/>
  <c r="BF311" i="7"/>
  <c r="BF312" i="7" s="1"/>
  <c r="AY13" i="9"/>
  <c r="AY256" i="7"/>
  <c r="AP37" i="9"/>
  <c r="AP26" i="9"/>
  <c r="AQ70" i="12"/>
  <c r="AQ72" i="12" s="1"/>
  <c r="AW59" i="11"/>
  <c r="AW44" i="12"/>
  <c r="AW273" i="7"/>
  <c r="AW263" i="7"/>
  <c r="AY333" i="7"/>
  <c r="AY31" i="9" s="1"/>
  <c r="AY294" i="7"/>
  <c r="AY295" i="7" s="1"/>
  <c r="AY350" i="7" s="1"/>
  <c r="AY352" i="7" s="1"/>
  <c r="AY291" i="7"/>
  <c r="AZ287" i="7" s="1"/>
  <c r="AV80" i="12"/>
  <c r="AV51" i="12"/>
  <c r="AT32" i="9"/>
  <c r="AP70" i="12"/>
  <c r="AP97" i="12" s="1"/>
  <c r="AP99" i="12" s="1"/>
  <c r="AP103" i="12" s="1"/>
  <c r="BF45" i="11"/>
  <c r="BF46" i="11" s="1"/>
  <c r="BF284" i="7"/>
  <c r="BB285" i="7" s="1"/>
  <c r="AP62" i="12"/>
  <c r="AP65" i="12" s="1"/>
  <c r="AP66" i="12" s="1"/>
  <c r="AQ64" i="12" s="1"/>
  <c r="AQ58" i="12"/>
  <c r="AQ62" i="12" s="1"/>
  <c r="AQ65" i="12" s="1"/>
  <c r="AQ106" i="12"/>
  <c r="AQ24" i="9" s="1"/>
  <c r="AR55" i="12"/>
  <c r="AR56" i="12" s="1"/>
  <c r="AR60" i="12" s="1"/>
  <c r="AU16" i="9"/>
  <c r="AU30" i="9"/>
  <c r="AX352" i="7"/>
  <c r="AX32" i="7"/>
  <c r="AX49" i="12"/>
  <c r="AX63" i="11"/>
  <c r="AX13" i="9"/>
  <c r="AX256" i="7"/>
  <c r="BG112" i="7"/>
  <c r="BH108" i="7" s="1"/>
  <c r="BG114" i="7"/>
  <c r="AU20" i="12"/>
  <c r="AU265" i="7"/>
  <c r="AU6" i="9" s="1"/>
  <c r="AU17" i="9"/>
  <c r="AU19" i="9" s="1"/>
  <c r="AU20" i="9" s="1"/>
  <c r="BA285" i="7"/>
  <c r="BA288" i="7" s="1"/>
  <c r="AX19" i="12"/>
  <c r="AX9" i="11"/>
  <c r="BL250" i="7"/>
  <c r="AT22" i="12"/>
  <c r="AV15" i="9"/>
  <c r="AV274" i="7"/>
  <c r="BF328" i="7"/>
  <c r="BF329" i="7" s="1"/>
  <c r="BF325" i="7"/>
  <c r="BG321" i="7" s="1"/>
  <c r="AS53" i="12"/>
  <c r="AO38" i="9"/>
  <c r="AO39" i="9"/>
  <c r="AZ331" i="7"/>
  <c r="AZ244" i="7"/>
  <c r="AZ245" i="7" s="1"/>
  <c r="AQ74" i="12" l="1"/>
  <c r="AQ82" i="12" s="1"/>
  <c r="AQ66" i="12"/>
  <c r="AR64" i="12" s="1"/>
  <c r="AQ97" i="12"/>
  <c r="AQ99" i="12" s="1"/>
  <c r="AQ103" i="12" s="1"/>
  <c r="AQ37" i="9"/>
  <c r="AQ26" i="9"/>
  <c r="AV16" i="9"/>
  <c r="AV30" i="9"/>
  <c r="AV154" i="28"/>
  <c r="AV157" i="28" s="1"/>
  <c r="AV88" i="11"/>
  <c r="AT53" i="12"/>
  <c r="BB288" i="7"/>
  <c r="AU32" i="9"/>
  <c r="AY59" i="11"/>
  <c r="AY44" i="12"/>
  <c r="AY263" i="7"/>
  <c r="AY273" i="7"/>
  <c r="AU22" i="12"/>
  <c r="AX44" i="12"/>
  <c r="AX59" i="11"/>
  <c r="AX273" i="7"/>
  <c r="AX263" i="7"/>
  <c r="AW80" i="12"/>
  <c r="AW51" i="12"/>
  <c r="AS55" i="12"/>
  <c r="BM250" i="7"/>
  <c r="AR70" i="12"/>
  <c r="AR74" i="12" s="1"/>
  <c r="AR82" i="12" s="1"/>
  <c r="AP74" i="12"/>
  <c r="AP82" i="12" s="1"/>
  <c r="BG308" i="7"/>
  <c r="BH304" i="7" s="1"/>
  <c r="BG311" i="7"/>
  <c r="BG312" i="7" s="1"/>
  <c r="AV265" i="7"/>
  <c r="AV6" i="9" s="1"/>
  <c r="AV17" i="9"/>
  <c r="AV19" i="9" s="1"/>
  <c r="AV20" i="9" s="1"/>
  <c r="AV20" i="12"/>
  <c r="BG328" i="7"/>
  <c r="BG329" i="7" s="1"/>
  <c r="BG325" i="7"/>
  <c r="BH321" i="7" s="1"/>
  <c r="AZ13" i="9"/>
  <c r="AZ256" i="7"/>
  <c r="BG45" i="11"/>
  <c r="BG46" i="11" s="1"/>
  <c r="BG284" i="7"/>
  <c r="AR58" i="12"/>
  <c r="AR62" i="12" s="1"/>
  <c r="AR65" i="12" s="1"/>
  <c r="AR106" i="12"/>
  <c r="AR24" i="9" s="1"/>
  <c r="AP72" i="12"/>
  <c r="AZ333" i="7"/>
  <c r="AZ31" i="9" s="1"/>
  <c r="AZ294" i="7"/>
  <c r="AZ295" i="7" s="1"/>
  <c r="AZ350" i="7" s="1"/>
  <c r="AZ352" i="7" s="1"/>
  <c r="AZ291" i="7"/>
  <c r="BA287" i="7" s="1"/>
  <c r="AW15" i="9"/>
  <c r="AW274" i="7"/>
  <c r="AZ32" i="7"/>
  <c r="AZ49" i="12"/>
  <c r="AZ63" i="11"/>
  <c r="AY9" i="11"/>
  <c r="AY19" i="12"/>
  <c r="AW60" i="11"/>
  <c r="AW61" i="11" s="1"/>
  <c r="AW65" i="11" s="1"/>
  <c r="AW67" i="11" s="1"/>
  <c r="AW85" i="11" s="1"/>
  <c r="AW86" i="11" s="1"/>
  <c r="AW261" i="7"/>
  <c r="BA289" i="7"/>
  <c r="BA290" i="7"/>
  <c r="BH112" i="7"/>
  <c r="BI108" i="7" s="1"/>
  <c r="BH114" i="7"/>
  <c r="AP38" i="9"/>
  <c r="AP39" i="9"/>
  <c r="AX257" i="7"/>
  <c r="AY253" i="7" s="1"/>
  <c r="AX259" i="7"/>
  <c r="AX270" i="7"/>
  <c r="AR66" i="12" l="1"/>
  <c r="AS64" i="12" s="1"/>
  <c r="AR72" i="12"/>
  <c r="AW88" i="11"/>
  <c r="AW154" i="28"/>
  <c r="AW157" i="28" s="1"/>
  <c r="AW16" i="9"/>
  <c r="AW30" i="9"/>
  <c r="AS58" i="12"/>
  <c r="AS106" i="12"/>
  <c r="AS24" i="9" s="1"/>
  <c r="AU53" i="12"/>
  <c r="BC285" i="7"/>
  <c r="BC288" i="7" s="1"/>
  <c r="AV22" i="12"/>
  <c r="AR97" i="12"/>
  <c r="AR99" i="12" s="1"/>
  <c r="AR103" i="12" s="1"/>
  <c r="BM256" i="7"/>
  <c r="BN250" i="7"/>
  <c r="BB289" i="7"/>
  <c r="BB290" i="7"/>
  <c r="AV32" i="9"/>
  <c r="BA244" i="7"/>
  <c r="BA245" i="7" s="1"/>
  <c r="BA331" i="7"/>
  <c r="AZ9" i="11"/>
  <c r="AZ19" i="12"/>
  <c r="AZ59" i="11"/>
  <c r="AZ44" i="12"/>
  <c r="AZ273" i="7"/>
  <c r="AZ263" i="7"/>
  <c r="AY80" i="12"/>
  <c r="AY51" i="12"/>
  <c r="AT55" i="12"/>
  <c r="AT56" i="12" s="1"/>
  <c r="AT60" i="12" s="1"/>
  <c r="BH45" i="11"/>
  <c r="BH46" i="11" s="1"/>
  <c r="BH284" i="7"/>
  <c r="AX15" i="9"/>
  <c r="AX274" i="7"/>
  <c r="BA333" i="7"/>
  <c r="BA31" i="9" s="1"/>
  <c r="BA294" i="7"/>
  <c r="BA295" i="7" s="1"/>
  <c r="BA350" i="7" s="1"/>
  <c r="BA291" i="7"/>
  <c r="BB287" i="7" s="1"/>
  <c r="AX60" i="11"/>
  <c r="AX61" i="11" s="1"/>
  <c r="AX65" i="11" s="1"/>
  <c r="AX67" i="11" s="1"/>
  <c r="AX85" i="11" s="1"/>
  <c r="AX86" i="11" s="1"/>
  <c r="AX261" i="7"/>
  <c r="AY257" i="7"/>
  <c r="AZ253" i="7" s="1"/>
  <c r="AY259" i="7"/>
  <c r="AY270" i="7"/>
  <c r="BH311" i="7"/>
  <c r="BH312" i="7" s="1"/>
  <c r="BH308" i="7"/>
  <c r="BI304" i="7" s="1"/>
  <c r="AQ38" i="9"/>
  <c r="AQ39" i="9"/>
  <c r="BI112" i="7"/>
  <c r="BJ108" i="7" s="1"/>
  <c r="BI114" i="7"/>
  <c r="AW17" i="9"/>
  <c r="AW19" i="9" s="1"/>
  <c r="AW20" i="9" s="1"/>
  <c r="AW265" i="7"/>
  <c r="AW6" i="9" s="1"/>
  <c r="AW20" i="12"/>
  <c r="BH325" i="7"/>
  <c r="BI321" i="7" s="1"/>
  <c r="BH328" i="7"/>
  <c r="BH329" i="7" s="1"/>
  <c r="AR37" i="9"/>
  <c r="AR26" i="9"/>
  <c r="AS56" i="12"/>
  <c r="AS60" i="12" s="1"/>
  <c r="AX80" i="12"/>
  <c r="AX51" i="12"/>
  <c r="AT70" i="12" l="1"/>
  <c r="AT72" i="12" s="1"/>
  <c r="AW22" i="12"/>
  <c r="BC290" i="7"/>
  <c r="BC289" i="7"/>
  <c r="BA49" i="12"/>
  <c r="BA63" i="11"/>
  <c r="BA352" i="7"/>
  <c r="BA32" i="7"/>
  <c r="BM59" i="11"/>
  <c r="BM44" i="12"/>
  <c r="BM263" i="7"/>
  <c r="BM273" i="7"/>
  <c r="BN256" i="7"/>
  <c r="BO250" i="7"/>
  <c r="AY15" i="9"/>
  <c r="AY274" i="7"/>
  <c r="BA13" i="9"/>
  <c r="BA256" i="7"/>
  <c r="BB294" i="7"/>
  <c r="BB295" i="7" s="1"/>
  <c r="BB350" i="7" s="1"/>
  <c r="BB333" i="7"/>
  <c r="BB31" i="9" s="1"/>
  <c r="BB291" i="7"/>
  <c r="BC287" i="7" s="1"/>
  <c r="AX16" i="9"/>
  <c r="AX30" i="9"/>
  <c r="BI325" i="7"/>
  <c r="BJ321" i="7" s="1"/>
  <c r="BI328" i="7"/>
  <c r="BI329" i="7" s="1"/>
  <c r="BJ112" i="7"/>
  <c r="BK108" i="7" s="1"/>
  <c r="BJ114" i="7"/>
  <c r="AY60" i="11"/>
  <c r="AY61" i="11" s="1"/>
  <c r="AY65" i="11" s="1"/>
  <c r="AY67" i="11" s="1"/>
  <c r="AY85" i="11" s="1"/>
  <c r="AY86" i="11" s="1"/>
  <c r="AY261" i="7"/>
  <c r="AS70" i="12"/>
  <c r="AS72" i="12" s="1"/>
  <c r="AT58" i="12"/>
  <c r="AT62" i="12" s="1"/>
  <c r="AT65" i="12" s="1"/>
  <c r="AT106" i="12"/>
  <c r="AT24" i="9" s="1"/>
  <c r="AS62" i="12"/>
  <c r="AS65" i="12" s="1"/>
  <c r="AS66" i="12" s="1"/>
  <c r="AT64" i="12" s="1"/>
  <c r="AW32" i="9"/>
  <c r="BI45" i="11"/>
  <c r="BI46" i="11" s="1"/>
  <c r="BI284" i="7"/>
  <c r="AZ257" i="7"/>
  <c r="BA253" i="7" s="1"/>
  <c r="AZ259" i="7"/>
  <c r="AZ270" i="7"/>
  <c r="AU55" i="12"/>
  <c r="AU56" i="12" s="1"/>
  <c r="AU60" i="12" s="1"/>
  <c r="AR38" i="9"/>
  <c r="AR39" i="9"/>
  <c r="BI311" i="7"/>
  <c r="BI312" i="7" s="1"/>
  <c r="BI308" i="7"/>
  <c r="BJ304" i="7" s="1"/>
  <c r="BA19" i="12"/>
  <c r="BA9" i="11"/>
  <c r="AX17" i="9"/>
  <c r="AX19" i="9" s="1"/>
  <c r="AX20" i="9" s="1"/>
  <c r="AX20" i="12"/>
  <c r="AX265" i="7"/>
  <c r="AX6" i="9" s="1"/>
  <c r="AZ80" i="12"/>
  <c r="AZ51" i="12"/>
  <c r="AX154" i="28"/>
  <c r="AX157" i="28" s="1"/>
  <c r="AX88" i="11"/>
  <c r="BB244" i="7"/>
  <c r="BB245" i="7" s="1"/>
  <c r="BB331" i="7"/>
  <c r="AV53" i="12"/>
  <c r="AS37" i="9"/>
  <c r="AS26" i="9"/>
  <c r="BD285" i="7"/>
  <c r="BD288" i="7" s="1"/>
  <c r="AS74" i="12" l="1"/>
  <c r="AS82" i="12" s="1"/>
  <c r="AT66" i="12"/>
  <c r="AU64" i="12" s="1"/>
  <c r="AS97" i="12"/>
  <c r="AS99" i="12" s="1"/>
  <c r="AS103" i="12" s="1"/>
  <c r="AX32" i="9"/>
  <c r="AY16" i="9"/>
  <c r="AY30" i="9"/>
  <c r="AW53" i="12"/>
  <c r="AZ15" i="9"/>
  <c r="AZ274" i="7"/>
  <c r="AY265" i="7"/>
  <c r="AY6" i="9" s="1"/>
  <c r="AY17" i="9"/>
  <c r="AY19" i="9" s="1"/>
  <c r="AY20" i="9" s="1"/>
  <c r="AY20" i="12"/>
  <c r="BB352" i="7"/>
  <c r="BB49" i="12"/>
  <c r="BB32" i="7"/>
  <c r="BB63" i="11"/>
  <c r="AX22" i="12"/>
  <c r="AY88" i="11"/>
  <c r="AY154" i="28"/>
  <c r="AY157" i="28" s="1"/>
  <c r="BO256" i="7"/>
  <c r="BP250" i="7"/>
  <c r="AU70" i="12"/>
  <c r="AU97" i="12" s="1"/>
  <c r="AU99" i="12" s="1"/>
  <c r="AU103" i="12" s="1"/>
  <c r="AT37" i="9"/>
  <c r="AT26" i="9"/>
  <c r="BJ45" i="11"/>
  <c r="BJ46" i="11" s="1"/>
  <c r="BJ284" i="7"/>
  <c r="BC294" i="7"/>
  <c r="BC295" i="7" s="1"/>
  <c r="BC350" i="7" s="1"/>
  <c r="BC333" i="7"/>
  <c r="BC31" i="9" s="1"/>
  <c r="BC291" i="7"/>
  <c r="BD287" i="7" s="1"/>
  <c r="BN59" i="11"/>
  <c r="BN44" i="12"/>
  <c r="BN273" i="7"/>
  <c r="BN263" i="7"/>
  <c r="AT74" i="12"/>
  <c r="AT82" i="12" s="1"/>
  <c r="AV55" i="12"/>
  <c r="BB13" i="9"/>
  <c r="BB256" i="7"/>
  <c r="AZ60" i="11"/>
  <c r="AZ61" i="11" s="1"/>
  <c r="AZ65" i="11" s="1"/>
  <c r="AZ67" i="11" s="1"/>
  <c r="AZ85" i="11" s="1"/>
  <c r="AZ86" i="11" s="1"/>
  <c r="AZ261" i="7"/>
  <c r="BD290" i="7"/>
  <c r="BD289" i="7"/>
  <c r="AU58" i="12"/>
  <c r="AU62" i="12" s="1"/>
  <c r="AU65" i="12" s="1"/>
  <c r="AU106" i="12"/>
  <c r="AU24" i="9" s="1"/>
  <c r="BE285" i="7"/>
  <c r="BE288" i="7" s="1"/>
  <c r="BK112" i="7"/>
  <c r="BL108" i="7" s="1"/>
  <c r="BK114" i="7"/>
  <c r="BA257" i="7"/>
  <c r="BB253" i="7" s="1"/>
  <c r="BA259" i="7"/>
  <c r="BA270" i="7"/>
  <c r="AS38" i="9"/>
  <c r="AS39" i="9"/>
  <c r="BB19" i="12"/>
  <c r="BB9" i="11"/>
  <c r="AT97" i="12"/>
  <c r="AT99" i="12" s="1"/>
  <c r="AT103" i="12" s="1"/>
  <c r="BA44" i="12"/>
  <c r="BA59" i="11"/>
  <c r="BA273" i="7"/>
  <c r="BA263" i="7"/>
  <c r="BJ308" i="7"/>
  <c r="BK304" i="7" s="1"/>
  <c r="BJ311" i="7"/>
  <c r="BJ312" i="7" s="1"/>
  <c r="BJ325" i="7"/>
  <c r="BK321" i="7" s="1"/>
  <c r="BJ328" i="7"/>
  <c r="BJ329" i="7" s="1"/>
  <c r="BM80" i="12"/>
  <c r="BM51" i="12"/>
  <c r="BC244" i="7"/>
  <c r="BC245" i="7" s="1"/>
  <c r="BC331" i="7"/>
  <c r="BF285" i="7"/>
  <c r="AU66" i="12" l="1"/>
  <c r="AV64" i="12" s="1"/>
  <c r="BF288" i="7"/>
  <c r="AU74" i="12"/>
  <c r="AU82" i="12" s="1"/>
  <c r="BP256" i="7"/>
  <c r="BQ250" i="7"/>
  <c r="AZ154" i="28"/>
  <c r="AZ157" i="28" s="1"/>
  <c r="AZ88" i="11"/>
  <c r="BN80" i="12"/>
  <c r="BN51" i="12"/>
  <c r="AT39" i="9"/>
  <c r="AT38" i="9"/>
  <c r="BO44" i="12"/>
  <c r="BO59" i="11"/>
  <c r="BO273" i="7"/>
  <c r="BO263" i="7"/>
  <c r="BE289" i="7"/>
  <c r="BE290" i="7"/>
  <c r="BB44" i="12"/>
  <c r="BB59" i="11"/>
  <c r="BB263" i="7"/>
  <c r="BB273" i="7"/>
  <c r="AY22" i="12"/>
  <c r="AY32" i="9"/>
  <c r="BD333" i="7"/>
  <c r="BD31" i="9" s="1"/>
  <c r="BD294" i="7"/>
  <c r="BD295" i="7" s="1"/>
  <c r="BD350" i="7" s="1"/>
  <c r="BD291" i="7"/>
  <c r="BE287" i="7" s="1"/>
  <c r="BA80" i="12"/>
  <c r="BA51" i="12"/>
  <c r="BA15" i="9"/>
  <c r="BA274" i="7"/>
  <c r="BA60" i="11"/>
  <c r="BA61" i="11" s="1"/>
  <c r="BA65" i="11" s="1"/>
  <c r="BA67" i="11" s="1"/>
  <c r="BA85" i="11" s="1"/>
  <c r="BA86" i="11" s="1"/>
  <c r="BA261" i="7"/>
  <c r="AU37" i="9"/>
  <c r="AU26" i="9"/>
  <c r="AV58" i="12"/>
  <c r="AV106" i="12"/>
  <c r="AV24" i="9" s="1"/>
  <c r="AU72" i="12"/>
  <c r="AX53" i="12"/>
  <c r="BB257" i="7"/>
  <c r="BC253" i="7" s="1"/>
  <c r="BB259" i="7"/>
  <c r="BB270" i="7"/>
  <c r="AV56" i="12"/>
  <c r="AV60" i="12" s="1"/>
  <c r="BC9" i="11"/>
  <c r="BC19" i="12"/>
  <c r="AZ16" i="9"/>
  <c r="AZ30" i="9"/>
  <c r="AZ265" i="7"/>
  <c r="AZ6" i="9" s="1"/>
  <c r="AZ17" i="9"/>
  <c r="AZ19" i="9" s="1"/>
  <c r="AZ20" i="9" s="1"/>
  <c r="AZ20" i="12"/>
  <c r="BC13" i="9"/>
  <c r="BC256" i="7"/>
  <c r="BK311" i="7"/>
  <c r="BK312" i="7" s="1"/>
  <c r="BK308" i="7"/>
  <c r="BL304" i="7" s="1"/>
  <c r="BK325" i="7"/>
  <c r="BL321" i="7" s="1"/>
  <c r="BK328" i="7"/>
  <c r="BK329" i="7" s="1"/>
  <c r="BL112" i="7"/>
  <c r="BM108" i="7" s="1"/>
  <c r="BL114" i="7"/>
  <c r="BF289" i="7"/>
  <c r="BF290" i="7"/>
  <c r="BC352" i="7"/>
  <c r="BC49" i="12"/>
  <c r="BC63" i="11"/>
  <c r="BC32" i="7"/>
  <c r="BK45" i="11"/>
  <c r="BK46" i="11" s="1"/>
  <c r="BK284" i="7"/>
  <c r="BD244" i="7"/>
  <c r="BD245" i="7" s="1"/>
  <c r="BD331" i="7"/>
  <c r="AW55" i="12"/>
  <c r="AW56" i="12" s="1"/>
  <c r="AW60" i="12" s="1"/>
  <c r="AV62" i="12" l="1"/>
  <c r="AV65" i="12" s="1"/>
  <c r="AV66" i="12" s="1"/>
  <c r="AW64" i="12" s="1"/>
  <c r="BA154" i="28"/>
  <c r="BA157" i="28" s="1"/>
  <c r="BA88" i="11"/>
  <c r="BE244" i="7"/>
  <c r="BE245" i="7" s="1"/>
  <c r="BE331" i="7"/>
  <c r="BL45" i="11"/>
  <c r="BL46" i="11" s="1"/>
  <c r="BL284" i="7"/>
  <c r="BK285" i="7" s="1"/>
  <c r="AZ32" i="9"/>
  <c r="AU38" i="9"/>
  <c r="AU39" i="9"/>
  <c r="AY53" i="12"/>
  <c r="BL311" i="7"/>
  <c r="BL312" i="7" s="1"/>
  <c r="BL308" i="7"/>
  <c r="BM304" i="7" s="1"/>
  <c r="BC257" i="7"/>
  <c r="BD253" i="7" s="1"/>
  <c r="BC259" i="7"/>
  <c r="BC270" i="7"/>
  <c r="BM112" i="7"/>
  <c r="BN108" i="7" s="1"/>
  <c r="BE333" i="7"/>
  <c r="BE31" i="9" s="1"/>
  <c r="BE294" i="7"/>
  <c r="BE295" i="7" s="1"/>
  <c r="BE350" i="7" s="1"/>
  <c r="BE291" i="7"/>
  <c r="BF287" i="7" s="1"/>
  <c r="BC44" i="12"/>
  <c r="BC59" i="11"/>
  <c r="BC273" i="7"/>
  <c r="BC263" i="7"/>
  <c r="BA17" i="9"/>
  <c r="BA19" i="9" s="1"/>
  <c r="BA20" i="9" s="1"/>
  <c r="BA20" i="12"/>
  <c r="BA265" i="7"/>
  <c r="BA6" i="9" s="1"/>
  <c r="BD19" i="12"/>
  <c r="BD9" i="11"/>
  <c r="AX55" i="12"/>
  <c r="AX56" i="12" s="1"/>
  <c r="AX60" i="12" s="1"/>
  <c r="BQ256" i="7"/>
  <c r="BR250" i="7"/>
  <c r="BL328" i="7"/>
  <c r="BL329" i="7" s="1"/>
  <c r="BL325" i="7"/>
  <c r="BM321" i="7" s="1"/>
  <c r="AV70" i="12"/>
  <c r="AV72" i="12" s="1"/>
  <c r="BA16" i="9"/>
  <c r="BA30" i="9"/>
  <c r="BO80" i="12"/>
  <c r="BO51" i="12"/>
  <c r="BP59" i="11"/>
  <c r="BP44" i="12"/>
  <c r="BP273" i="7"/>
  <c r="BP263" i="7"/>
  <c r="AW58" i="12"/>
  <c r="AW62" i="12" s="1"/>
  <c r="AW65" i="12" s="1"/>
  <c r="AW106" i="12"/>
  <c r="AW24" i="9" s="1"/>
  <c r="BD63" i="11"/>
  <c r="BD49" i="12"/>
  <c r="BD32" i="7"/>
  <c r="BD352" i="7"/>
  <c r="BG285" i="7"/>
  <c r="BG288" i="7" s="1"/>
  <c r="AZ22" i="12"/>
  <c r="BB15" i="9"/>
  <c r="BB274" i="7"/>
  <c r="AW70" i="12"/>
  <c r="AW97" i="12" s="1"/>
  <c r="AW99" i="12" s="1"/>
  <c r="AW103" i="12" s="1"/>
  <c r="BD13" i="9"/>
  <c r="BD256" i="7"/>
  <c r="BF244" i="7"/>
  <c r="BF245" i="7" s="1"/>
  <c r="BF331" i="7"/>
  <c r="BB60" i="11"/>
  <c r="BB61" i="11" s="1"/>
  <c r="BB65" i="11" s="1"/>
  <c r="BB67" i="11" s="1"/>
  <c r="BB85" i="11" s="1"/>
  <c r="BB86" i="11" s="1"/>
  <c r="BB261" i="7"/>
  <c r="AV37" i="9"/>
  <c r="AV26" i="9"/>
  <c r="BB80" i="12"/>
  <c r="BB51" i="12"/>
  <c r="AW66" i="12" l="1"/>
  <c r="AX64" i="12" s="1"/>
  <c r="BI285" i="7"/>
  <c r="BH285" i="7"/>
  <c r="BH288" i="7" s="1"/>
  <c r="BJ285" i="7"/>
  <c r="BK288" i="7" s="1"/>
  <c r="AW74" i="12"/>
  <c r="AW82" i="12" s="1"/>
  <c r="BB154" i="28"/>
  <c r="BB157" i="28" s="1"/>
  <c r="BB88" i="11"/>
  <c r="BA22" i="12"/>
  <c r="BF294" i="7"/>
  <c r="BF295" i="7" s="1"/>
  <c r="BF350" i="7" s="1"/>
  <c r="BF352" i="7" s="1"/>
  <c r="BF333" i="7"/>
  <c r="BF31" i="9" s="1"/>
  <c r="BF291" i="7"/>
  <c r="BG287" i="7" s="1"/>
  <c r="BC60" i="11"/>
  <c r="BC61" i="11" s="1"/>
  <c r="BC65" i="11" s="1"/>
  <c r="BC67" i="11" s="1"/>
  <c r="BC85" i="11" s="1"/>
  <c r="BC86" i="11" s="1"/>
  <c r="BC261" i="7"/>
  <c r="BE13" i="9"/>
  <c r="BE256" i="7"/>
  <c r="BD257" i="7"/>
  <c r="BE253" i="7" s="1"/>
  <c r="BD259" i="7"/>
  <c r="BD270" i="7"/>
  <c r="BR256" i="7"/>
  <c r="BS250" i="7"/>
  <c r="BE9" i="11"/>
  <c r="BE19" i="12"/>
  <c r="AW72" i="12"/>
  <c r="AV74" i="12"/>
  <c r="AV82" i="12" s="1"/>
  <c r="BM308" i="7"/>
  <c r="BN304" i="7" s="1"/>
  <c r="BM311" i="7"/>
  <c r="BM312" i="7" s="1"/>
  <c r="BL288" i="7"/>
  <c r="BB265" i="7"/>
  <c r="BB6" i="9" s="1"/>
  <c r="BB20" i="12"/>
  <c r="BB17" i="9"/>
  <c r="BB19" i="9" s="1"/>
  <c r="BB20" i="9" s="1"/>
  <c r="AX70" i="12"/>
  <c r="AX97" i="12" s="1"/>
  <c r="AX99" i="12" s="1"/>
  <c r="AX103" i="12" s="1"/>
  <c r="BF32" i="7"/>
  <c r="BF63" i="11"/>
  <c r="BF49" i="12"/>
  <c r="BP80" i="12"/>
  <c r="BP51" i="12"/>
  <c r="AV97" i="12"/>
  <c r="AV99" i="12" s="1"/>
  <c r="AV103" i="12" s="1"/>
  <c r="AX58" i="12"/>
  <c r="AX62" i="12" s="1"/>
  <c r="AX65" i="12" s="1"/>
  <c r="AX106" i="12"/>
  <c r="AX24" i="9" s="1"/>
  <c r="BN112" i="7"/>
  <c r="BO108" i="7" s="1"/>
  <c r="BQ44" i="12"/>
  <c r="BQ59" i="11"/>
  <c r="BQ263" i="7"/>
  <c r="BQ273" i="7"/>
  <c r="BF13" i="9"/>
  <c r="BF256" i="7"/>
  <c r="BB16" i="9"/>
  <c r="BB30" i="9"/>
  <c r="AY55" i="12"/>
  <c r="AY56" i="12" s="1"/>
  <c r="AY60" i="12" s="1"/>
  <c r="D46" i="11"/>
  <c r="BD44" i="12"/>
  <c r="BD59" i="11"/>
  <c r="BD273" i="7"/>
  <c r="BD263" i="7"/>
  <c r="AW37" i="9"/>
  <c r="AW26" i="9"/>
  <c r="BM325" i="7"/>
  <c r="BN321" i="7" s="1"/>
  <c r="BM328" i="7"/>
  <c r="BM329" i="7" s="1"/>
  <c r="BA32" i="9"/>
  <c r="BG289" i="7"/>
  <c r="BG290" i="7"/>
  <c r="AV39" i="9"/>
  <c r="AV38" i="9"/>
  <c r="AZ53" i="12"/>
  <c r="BC80" i="12"/>
  <c r="BC51" i="12"/>
  <c r="BC15" i="9"/>
  <c r="BC274" i="7"/>
  <c r="BE63" i="11"/>
  <c r="BE32" i="7"/>
  <c r="BE49" i="12"/>
  <c r="BE352" i="7"/>
  <c r="BI288" i="7" l="1"/>
  <c r="BJ288" i="7"/>
  <c r="AX66" i="12"/>
  <c r="AY64" i="12" s="1"/>
  <c r="BH289" i="7"/>
  <c r="BH290" i="7"/>
  <c r="BH244" i="7" s="1"/>
  <c r="BH245" i="7" s="1"/>
  <c r="AX74" i="12"/>
  <c r="AX82" i="12" s="1"/>
  <c r="AY70" i="12"/>
  <c r="AY97" i="12" s="1"/>
  <c r="AY99" i="12" s="1"/>
  <c r="AY103" i="12" s="1"/>
  <c r="AX37" i="9"/>
  <c r="AX26" i="9"/>
  <c r="BN308" i="7"/>
  <c r="BO304" i="7" s="1"/>
  <c r="BN311" i="7"/>
  <c r="BN312" i="7" s="1"/>
  <c r="BD60" i="11"/>
  <c r="BD61" i="11" s="1"/>
  <c r="BD65" i="11" s="1"/>
  <c r="BD67" i="11" s="1"/>
  <c r="BD85" i="11" s="1"/>
  <c r="BD86" i="11" s="1"/>
  <c r="BD261" i="7"/>
  <c r="BF19" i="12"/>
  <c r="BF9" i="11"/>
  <c r="BE257" i="7"/>
  <c r="BF253" i="7" s="1"/>
  <c r="BE259" i="7"/>
  <c r="BE270" i="7"/>
  <c r="BA53" i="12"/>
  <c r="AX72" i="12"/>
  <c r="BB22" i="12"/>
  <c r="BE44" i="12"/>
  <c r="BE59" i="11"/>
  <c r="BE273" i="7"/>
  <c r="BE263" i="7"/>
  <c r="AW38" i="9"/>
  <c r="AW39" i="9"/>
  <c r="BC154" i="28"/>
  <c r="BC157" i="28" s="1"/>
  <c r="BC88" i="11"/>
  <c r="BD15" i="9"/>
  <c r="BD274" i="7"/>
  <c r="AZ55" i="12"/>
  <c r="AZ56" i="12" s="1"/>
  <c r="AZ60" i="12" s="1"/>
  <c r="BD80" i="12"/>
  <c r="BD51" i="12"/>
  <c r="BB32" i="9"/>
  <c r="BQ80" i="12"/>
  <c r="BQ51" i="12"/>
  <c r="BL290" i="7"/>
  <c r="BL289" i="7"/>
  <c r="BC20" i="12"/>
  <c r="BC265" i="7"/>
  <c r="BC6" i="9" s="1"/>
  <c r="BC17" i="9"/>
  <c r="BC19" i="9" s="1"/>
  <c r="BC20" i="9" s="1"/>
  <c r="BC16" i="9"/>
  <c r="BC30" i="9"/>
  <c r="BG244" i="7"/>
  <c r="BG245" i="7" s="1"/>
  <c r="BG331" i="7"/>
  <c r="BN325" i="7"/>
  <c r="BO321" i="7" s="1"/>
  <c r="BN328" i="7"/>
  <c r="BN329" i="7" s="1"/>
  <c r="BI290" i="7"/>
  <c r="BI289" i="7"/>
  <c r="BK289" i="7"/>
  <c r="BK290" i="7"/>
  <c r="BS256" i="7"/>
  <c r="BT250" i="7"/>
  <c r="AY58" i="12"/>
  <c r="AY62" i="12" s="1"/>
  <c r="AY65" i="12" s="1"/>
  <c r="AY106" i="12"/>
  <c r="AY24" i="9" s="1"/>
  <c r="BF44" i="12"/>
  <c r="BF59" i="11"/>
  <c r="BF263" i="7"/>
  <c r="BF273" i="7"/>
  <c r="BO112" i="7"/>
  <c r="BP108" i="7" s="1"/>
  <c r="BR59" i="11"/>
  <c r="BR44" i="12"/>
  <c r="BR263" i="7"/>
  <c r="BR273" i="7"/>
  <c r="BG333" i="7"/>
  <c r="BG31" i="9" s="1"/>
  <c r="BG294" i="7"/>
  <c r="BG295" i="7" s="1"/>
  <c r="BG350" i="7" s="1"/>
  <c r="BG291" i="7"/>
  <c r="BH287" i="7" s="1"/>
  <c r="BH331" i="7" l="1"/>
  <c r="BJ290" i="7"/>
  <c r="BJ289" i="7"/>
  <c r="AY66" i="12"/>
  <c r="AZ64" i="12" s="1"/>
  <c r="AY74" i="12"/>
  <c r="AY82" i="12" s="1"/>
  <c r="AY72" i="12"/>
  <c r="BT256" i="7"/>
  <c r="BU250" i="7"/>
  <c r="BH13" i="9"/>
  <c r="BH256" i="7"/>
  <c r="BG19" i="12"/>
  <c r="BG9" i="11"/>
  <c r="BS44" i="12"/>
  <c r="BS59" i="11"/>
  <c r="BS263" i="7"/>
  <c r="BS273" i="7"/>
  <c r="BC22" i="12"/>
  <c r="BK331" i="7"/>
  <c r="BK244" i="7"/>
  <c r="BK245" i="7" s="1"/>
  <c r="BH333" i="7"/>
  <c r="BH31" i="9" s="1"/>
  <c r="BH294" i="7"/>
  <c r="BH295" i="7" s="1"/>
  <c r="BH350" i="7" s="1"/>
  <c r="BH291" i="7"/>
  <c r="BI287" i="7" s="1"/>
  <c r="BO325" i="7"/>
  <c r="BP321" i="7" s="1"/>
  <c r="BO328" i="7"/>
  <c r="BO329" i="7" s="1"/>
  <c r="BG352" i="7"/>
  <c r="BG32" i="7"/>
  <c r="BG63" i="11"/>
  <c r="BG49" i="12"/>
  <c r="BL244" i="7"/>
  <c r="BL245" i="7" s="1"/>
  <c r="BL331" i="7"/>
  <c r="BD154" i="28"/>
  <c r="BD157" i="28" s="1"/>
  <c r="BD88" i="11"/>
  <c r="BE80" i="12"/>
  <c r="BE51" i="12"/>
  <c r="BA55" i="12"/>
  <c r="BA56" i="12" s="1"/>
  <c r="BA60" i="12" s="1"/>
  <c r="BD265" i="7"/>
  <c r="BD6" i="9" s="1"/>
  <c r="BD20" i="12"/>
  <c r="BD17" i="9"/>
  <c r="BD19" i="9" s="1"/>
  <c r="BD20" i="9" s="1"/>
  <c r="BG13" i="9"/>
  <c r="BG256" i="7"/>
  <c r="AZ58" i="12"/>
  <c r="AZ62" i="12" s="1"/>
  <c r="AZ65" i="12" s="1"/>
  <c r="AZ106" i="12"/>
  <c r="AZ24" i="9" s="1"/>
  <c r="BB53" i="12"/>
  <c r="AZ70" i="12"/>
  <c r="AZ72" i="12" s="1"/>
  <c r="BE15" i="9"/>
  <c r="BE274" i="7"/>
  <c r="BR80" i="12"/>
  <c r="BR51" i="12"/>
  <c r="BI244" i="7"/>
  <c r="BI245" i="7" s="1"/>
  <c r="BI331" i="7"/>
  <c r="BC32" i="9"/>
  <c r="AY37" i="9"/>
  <c r="AY26" i="9"/>
  <c r="BD16" i="9"/>
  <c r="BD30" i="9"/>
  <c r="BE60" i="11"/>
  <c r="BE61" i="11" s="1"/>
  <c r="BE65" i="11" s="1"/>
  <c r="BE67" i="11" s="1"/>
  <c r="BE85" i="11" s="1"/>
  <c r="BE86" i="11" s="1"/>
  <c r="BE261" i="7"/>
  <c r="BO311" i="7"/>
  <c r="BO312" i="7" s="1"/>
  <c r="BO308" i="7"/>
  <c r="BP304" i="7" s="1"/>
  <c r="BP112" i="7"/>
  <c r="BQ108" i="7" s="1"/>
  <c r="BF80" i="12"/>
  <c r="BF51" i="12"/>
  <c r="BH63" i="11"/>
  <c r="BH49" i="12"/>
  <c r="BH32" i="7"/>
  <c r="BF257" i="7"/>
  <c r="BG253" i="7" s="1"/>
  <c r="BF259" i="7"/>
  <c r="BF270" i="7"/>
  <c r="AX39" i="9"/>
  <c r="AX38" i="9"/>
  <c r="BH352" i="7" l="1"/>
  <c r="BJ244" i="7"/>
  <c r="BJ245" i="7" s="1"/>
  <c r="BJ331" i="7"/>
  <c r="AZ66" i="12"/>
  <c r="BA64" i="12" s="1"/>
  <c r="AZ74" i="12"/>
  <c r="AZ82" i="12" s="1"/>
  <c r="AZ97" i="12"/>
  <c r="AZ99" i="12" s="1"/>
  <c r="AZ103" i="12" s="1"/>
  <c r="BI13" i="9"/>
  <c r="BI256" i="7"/>
  <c r="BB55" i="12"/>
  <c r="BB56" i="12" s="1"/>
  <c r="BB60" i="12" s="1"/>
  <c r="BP328" i="7"/>
  <c r="BP329" i="7" s="1"/>
  <c r="BP325" i="7"/>
  <c r="BQ321" i="7" s="1"/>
  <c r="BK13" i="9"/>
  <c r="BK256" i="7"/>
  <c r="BC53" i="12"/>
  <c r="BQ112" i="7"/>
  <c r="BR108" i="7" s="1"/>
  <c r="AY38" i="9"/>
  <c r="AY39" i="9"/>
  <c r="BD22" i="12"/>
  <c r="BL63" i="11"/>
  <c r="BL49" i="12"/>
  <c r="BL32" i="7"/>
  <c r="D331" i="7"/>
  <c r="BI294" i="7"/>
  <c r="BI295" i="7" s="1"/>
  <c r="BI350" i="7" s="1"/>
  <c r="BI352" i="7" s="1"/>
  <c r="BI333" i="7"/>
  <c r="BI31" i="9" s="1"/>
  <c r="BI291" i="7"/>
  <c r="BJ287" i="7" s="1"/>
  <c r="BK63" i="11"/>
  <c r="BK32" i="7"/>
  <c r="BK49" i="12"/>
  <c r="BH44" i="12"/>
  <c r="BH59" i="11"/>
  <c r="BH263" i="7"/>
  <c r="BH273" i="7"/>
  <c r="BP311" i="7"/>
  <c r="BP312" i="7" s="1"/>
  <c r="BP308" i="7"/>
  <c r="BQ304" i="7" s="1"/>
  <c r="AZ37" i="9"/>
  <c r="AZ26" i="9"/>
  <c r="BL13" i="9"/>
  <c r="BL256" i="7"/>
  <c r="BH19" i="12"/>
  <c r="BH9" i="11"/>
  <c r="BE16" i="9"/>
  <c r="BE30" i="9"/>
  <c r="BA58" i="12"/>
  <c r="BA62" i="12" s="1"/>
  <c r="BA65" i="12" s="1"/>
  <c r="BA106" i="12"/>
  <c r="BA24" i="9" s="1"/>
  <c r="BU256" i="7"/>
  <c r="BV250" i="7"/>
  <c r="BE265" i="7"/>
  <c r="BE6" i="9" s="1"/>
  <c r="BE17" i="9"/>
  <c r="BE19" i="9" s="1"/>
  <c r="BE20" i="9" s="1"/>
  <c r="BE20" i="12"/>
  <c r="BA70" i="12"/>
  <c r="BA97" i="12" s="1"/>
  <c r="BA99" i="12" s="1"/>
  <c r="BA103" i="12" s="1"/>
  <c r="BT44" i="12"/>
  <c r="BT59" i="11"/>
  <c r="BT263" i="7"/>
  <c r="BT273" i="7"/>
  <c r="BF60" i="11"/>
  <c r="BF61" i="11" s="1"/>
  <c r="BF65" i="11" s="1"/>
  <c r="BF67" i="11" s="1"/>
  <c r="BF85" i="11" s="1"/>
  <c r="BF86" i="11" s="1"/>
  <c r="BF261" i="7"/>
  <c r="BG59" i="11"/>
  <c r="BG44" i="12"/>
  <c r="BG273" i="7"/>
  <c r="BG263" i="7"/>
  <c r="BS80" i="12"/>
  <c r="BS51" i="12"/>
  <c r="BE154" i="28"/>
  <c r="BE157" i="28" s="1"/>
  <c r="BE88" i="11"/>
  <c r="BF15" i="9"/>
  <c r="BF274" i="7"/>
  <c r="BG257" i="7"/>
  <c r="BH253" i="7" s="1"/>
  <c r="BG259" i="7"/>
  <c r="BG270" i="7"/>
  <c r="BD32" i="9"/>
  <c r="BI49" i="12"/>
  <c r="BI63" i="11"/>
  <c r="BI32" i="7"/>
  <c r="BA66" i="12" l="1"/>
  <c r="BB64" i="12" s="1"/>
  <c r="BJ49" i="12"/>
  <c r="BJ32" i="7"/>
  <c r="BJ63" i="11"/>
  <c r="D63" i="11" s="1"/>
  <c r="BJ256" i="7"/>
  <c r="BJ13" i="9"/>
  <c r="BA72" i="12"/>
  <c r="BA74" i="12"/>
  <c r="BA82" i="12" s="1"/>
  <c r="BA37" i="9"/>
  <c r="BA26" i="9"/>
  <c r="BQ325" i="7"/>
  <c r="BR321" i="7" s="1"/>
  <c r="BQ328" i="7"/>
  <c r="BQ329" i="7" s="1"/>
  <c r="BT80" i="12"/>
  <c r="BT51" i="12"/>
  <c r="AZ38" i="9"/>
  <c r="AZ39" i="9"/>
  <c r="BE32" i="9"/>
  <c r="BR112" i="7"/>
  <c r="BS108" i="7" s="1"/>
  <c r="BE22" i="12"/>
  <c r="BQ311" i="7"/>
  <c r="BQ312" i="7" s="1"/>
  <c r="BQ308" i="7"/>
  <c r="BR304" i="7" s="1"/>
  <c r="D49" i="12"/>
  <c r="BB70" i="12"/>
  <c r="BB97" i="12" s="1"/>
  <c r="BB99" i="12" s="1"/>
  <c r="BB103" i="12" s="1"/>
  <c r="BH80" i="12"/>
  <c r="BH51" i="12"/>
  <c r="BG15" i="9"/>
  <c r="BG274" i="7"/>
  <c r="BG60" i="11"/>
  <c r="BG61" i="11" s="1"/>
  <c r="BG65" i="11" s="1"/>
  <c r="BG67" i="11" s="1"/>
  <c r="BG85" i="11" s="1"/>
  <c r="BG86" i="11" s="1"/>
  <c r="BG261" i="7"/>
  <c r="BF265" i="7"/>
  <c r="BF6" i="9" s="1"/>
  <c r="BF17" i="9"/>
  <c r="BF19" i="9" s="1"/>
  <c r="BF20" i="9" s="1"/>
  <c r="BF20" i="12"/>
  <c r="BC55" i="12"/>
  <c r="BC56" i="12" s="1"/>
  <c r="BC60" i="12" s="1"/>
  <c r="BB58" i="12"/>
  <c r="BB62" i="12" s="1"/>
  <c r="BB65" i="12" s="1"/>
  <c r="BB106" i="12"/>
  <c r="BB24" i="9" s="1"/>
  <c r="BF154" i="28"/>
  <c r="BF157" i="28" s="1"/>
  <c r="BF88" i="11"/>
  <c r="BJ294" i="7"/>
  <c r="BJ295" i="7" s="1"/>
  <c r="BJ350" i="7" s="1"/>
  <c r="BJ333" i="7"/>
  <c r="BJ31" i="9" s="1"/>
  <c r="BJ291" i="7"/>
  <c r="BK287" i="7" s="1"/>
  <c r="BD53" i="12"/>
  <c r="BI44" i="12"/>
  <c r="BI59" i="11"/>
  <c r="BI263" i="7"/>
  <c r="BI273" i="7"/>
  <c r="BH257" i="7"/>
  <c r="BI253" i="7" s="1"/>
  <c r="BH259" i="7"/>
  <c r="BH270" i="7"/>
  <c r="BV256" i="7"/>
  <c r="BW250" i="7"/>
  <c r="BK59" i="11"/>
  <c r="BK44" i="12"/>
  <c r="BK273" i="7"/>
  <c r="BK263" i="7"/>
  <c r="BF16" i="9"/>
  <c r="BF30" i="9"/>
  <c r="BG80" i="12"/>
  <c r="BG51" i="12"/>
  <c r="BU59" i="11"/>
  <c r="BU44" i="12"/>
  <c r="BU273" i="7"/>
  <c r="BU263" i="7"/>
  <c r="BL59" i="11"/>
  <c r="BL44" i="12"/>
  <c r="BL263" i="7"/>
  <c r="BL273" i="7"/>
  <c r="BI9" i="11"/>
  <c r="BI19" i="12"/>
  <c r="BB66" i="12" l="1"/>
  <c r="BC64" i="12" s="1"/>
  <c r="BJ59" i="11"/>
  <c r="BJ44" i="12"/>
  <c r="BJ273" i="7"/>
  <c r="BJ263" i="7"/>
  <c r="BB72" i="12"/>
  <c r="BB74" i="12"/>
  <c r="BB82" i="12" s="1"/>
  <c r="BG154" i="28"/>
  <c r="BG157" i="28" s="1"/>
  <c r="BG88" i="11"/>
  <c r="BC70" i="12"/>
  <c r="BC74" i="12" s="1"/>
  <c r="BC82" i="12" s="1"/>
  <c r="BG17" i="9"/>
  <c r="BG19" i="9" s="1"/>
  <c r="BG20" i="9" s="1"/>
  <c r="BG265" i="7"/>
  <c r="BG6" i="9" s="1"/>
  <c r="BG20" i="12"/>
  <c r="BE53" i="12"/>
  <c r="BH15" i="9"/>
  <c r="BH274" i="7"/>
  <c r="BH60" i="11"/>
  <c r="BH61" i="11" s="1"/>
  <c r="BH65" i="11" s="1"/>
  <c r="BH67" i="11" s="1"/>
  <c r="BH85" i="11" s="1"/>
  <c r="BH86" i="11" s="1"/>
  <c r="BH261" i="7"/>
  <c r="BU80" i="12"/>
  <c r="BU51" i="12"/>
  <c r="BK80" i="12"/>
  <c r="BK51" i="12"/>
  <c r="BI257" i="7"/>
  <c r="BJ253" i="7" s="1"/>
  <c r="BI259" i="7"/>
  <c r="BI270" i="7"/>
  <c r="BB37" i="9"/>
  <c r="BB26" i="9"/>
  <c r="BK333" i="7"/>
  <c r="BK31" i="9" s="1"/>
  <c r="BK294" i="7"/>
  <c r="BK295" i="7" s="1"/>
  <c r="BK350" i="7" s="1"/>
  <c r="BK291" i="7"/>
  <c r="BL287" i="7" s="1"/>
  <c r="BJ19" i="12"/>
  <c r="BJ9" i="11"/>
  <c r="BJ352" i="7"/>
  <c r="BC58" i="12"/>
  <c r="BC62" i="12" s="1"/>
  <c r="BC65" i="12" s="1"/>
  <c r="BC106" i="12"/>
  <c r="BC24" i="9" s="1"/>
  <c r="BS112" i="7"/>
  <c r="BT108" i="7" s="1"/>
  <c r="BR328" i="7"/>
  <c r="BR329" i="7" s="1"/>
  <c r="BR325" i="7"/>
  <c r="BS321" i="7" s="1"/>
  <c r="BD55" i="12"/>
  <c r="BD56" i="12" s="1"/>
  <c r="BD60" i="12" s="1"/>
  <c r="BG16" i="9"/>
  <c r="BG30" i="9"/>
  <c r="BA38" i="9"/>
  <c r="BA39" i="9"/>
  <c r="BL80" i="12"/>
  <c r="BL51" i="12"/>
  <c r="BF32" i="9"/>
  <c r="BV59" i="11"/>
  <c r="BV44" i="12"/>
  <c r="BV273" i="7"/>
  <c r="BV263" i="7"/>
  <c r="BI80" i="12"/>
  <c r="BI51" i="12"/>
  <c r="BF22" i="12"/>
  <c r="BW256" i="7"/>
  <c r="BX250" i="7"/>
  <c r="BR311" i="7"/>
  <c r="BR312" i="7" s="1"/>
  <c r="BR308" i="7"/>
  <c r="BS304" i="7" s="1"/>
  <c r="BC66" i="12" l="1"/>
  <c r="BD64" i="12" s="1"/>
  <c r="BJ80" i="12"/>
  <c r="BJ51" i="12"/>
  <c r="BC72" i="12"/>
  <c r="BC97" i="12"/>
  <c r="BC99" i="12" s="1"/>
  <c r="BC103" i="12" s="1"/>
  <c r="BS308" i="7"/>
  <c r="BT304" i="7" s="1"/>
  <c r="BS311" i="7"/>
  <c r="BS312" i="7" s="1"/>
  <c r="BG32" i="9"/>
  <c r="BT112" i="7"/>
  <c r="BU108" i="7" s="1"/>
  <c r="BI60" i="11"/>
  <c r="BI61" i="11" s="1"/>
  <c r="BI65" i="11" s="1"/>
  <c r="BI67" i="11" s="1"/>
  <c r="BI85" i="11" s="1"/>
  <c r="BI86" i="11" s="1"/>
  <c r="BI261" i="7"/>
  <c r="BH16" i="9"/>
  <c r="BH30" i="9"/>
  <c r="BH154" i="28"/>
  <c r="BH157" i="28" s="1"/>
  <c r="BH88" i="11"/>
  <c r="BL294" i="7"/>
  <c r="BL295" i="7" s="1"/>
  <c r="BL350" i="7" s="1"/>
  <c r="BL333" i="7"/>
  <c r="BL31" i="9" s="1"/>
  <c r="BL291" i="7"/>
  <c r="BM287" i="7" s="1"/>
  <c r="BJ257" i="7"/>
  <c r="BK253" i="7" s="1"/>
  <c r="BJ259" i="7"/>
  <c r="BJ270" i="7"/>
  <c r="BF53" i="12"/>
  <c r="BK9" i="11"/>
  <c r="BK19" i="12"/>
  <c r="BK352" i="7"/>
  <c r="BE55" i="12"/>
  <c r="BE56" i="12" s="1"/>
  <c r="BE60" i="12" s="1"/>
  <c r="BX256" i="7"/>
  <c r="BY250" i="7"/>
  <c r="BD58" i="12"/>
  <c r="BD62" i="12" s="1"/>
  <c r="BD65" i="12" s="1"/>
  <c r="BD106" i="12"/>
  <c r="BD24" i="9" s="1"/>
  <c r="BG22" i="12"/>
  <c r="BI15" i="9"/>
  <c r="BI274" i="7"/>
  <c r="BC37" i="9"/>
  <c r="BC26" i="9"/>
  <c r="BW59" i="11"/>
  <c r="BW44" i="12"/>
  <c r="BW273" i="7"/>
  <c r="BW263" i="7"/>
  <c r="BV80" i="12"/>
  <c r="BV51" i="12"/>
  <c r="BD70" i="12"/>
  <c r="BD74" i="12" s="1"/>
  <c r="BD82" i="12" s="1"/>
  <c r="BB38" i="9"/>
  <c r="BB39" i="9"/>
  <c r="BS328" i="7"/>
  <c r="BS329" i="7" s="1"/>
  <c r="BS325" i="7"/>
  <c r="BT321" i="7" s="1"/>
  <c r="BH265" i="7"/>
  <c r="BH6" i="9" s="1"/>
  <c r="BH17" i="9"/>
  <c r="BH19" i="9" s="1"/>
  <c r="BH20" i="9" s="1"/>
  <c r="BH20" i="12"/>
  <c r="BD66" i="12" l="1"/>
  <c r="BE64" i="12" s="1"/>
  <c r="BD72" i="12"/>
  <c r="BD97" i="12"/>
  <c r="BD99" i="12" s="1"/>
  <c r="BD103" i="12" s="1"/>
  <c r="BG53" i="12"/>
  <c r="BE58" i="12"/>
  <c r="BE62" i="12" s="1"/>
  <c r="BE65" i="12" s="1"/>
  <c r="BE106" i="12"/>
  <c r="BE24" i="9" s="1"/>
  <c r="BJ15" i="9"/>
  <c r="BJ274" i="7"/>
  <c r="BW80" i="12"/>
  <c r="BW51" i="12"/>
  <c r="BE70" i="12"/>
  <c r="BE97" i="12" s="1"/>
  <c r="BE99" i="12" s="1"/>
  <c r="BE103" i="12" s="1"/>
  <c r="BC38" i="9"/>
  <c r="BC39" i="9"/>
  <c r="BJ60" i="11"/>
  <c r="BJ61" i="11" s="1"/>
  <c r="BJ65" i="11" s="1"/>
  <c r="BJ67" i="11" s="1"/>
  <c r="BJ85" i="11" s="1"/>
  <c r="BJ86" i="11" s="1"/>
  <c r="BJ261" i="7"/>
  <c r="BH32" i="9"/>
  <c r="BK257" i="7"/>
  <c r="BL253" i="7" s="1"/>
  <c r="BK259" i="7"/>
  <c r="BK270" i="7"/>
  <c r="BT328" i="7"/>
  <c r="BT329" i="7" s="1"/>
  <c r="BT325" i="7"/>
  <c r="BU321" i="7" s="1"/>
  <c r="BI16" i="9"/>
  <c r="BI30" i="9"/>
  <c r="BD37" i="9"/>
  <c r="BD26" i="9"/>
  <c r="BM333" i="7"/>
  <c r="BM31" i="9" s="1"/>
  <c r="BM294" i="7"/>
  <c r="BM295" i="7" s="1"/>
  <c r="BM350" i="7" s="1"/>
  <c r="BM291" i="7"/>
  <c r="BN287" i="7" s="1"/>
  <c r="BI20" i="12"/>
  <c r="BI17" i="9"/>
  <c r="BI19" i="9" s="1"/>
  <c r="BI20" i="9" s="1"/>
  <c r="BI265" i="7"/>
  <c r="BI6" i="9" s="1"/>
  <c r="BT311" i="7"/>
  <c r="BT312" i="7" s="1"/>
  <c r="BT308" i="7"/>
  <c r="BU304" i="7" s="1"/>
  <c r="BI154" i="28"/>
  <c r="BI157" i="28" s="1"/>
  <c r="BI88" i="11"/>
  <c r="BY256" i="7"/>
  <c r="BZ250" i="7"/>
  <c r="BL19" i="12"/>
  <c r="BL9" i="11"/>
  <c r="BL352" i="7"/>
  <c r="BU112" i="7"/>
  <c r="BV108" i="7" s="1"/>
  <c r="BH22" i="12"/>
  <c r="BX44" i="12"/>
  <c r="BX59" i="11"/>
  <c r="BX273" i="7"/>
  <c r="BX263" i="7"/>
  <c r="BF55" i="12"/>
  <c r="BF56" i="12" s="1"/>
  <c r="BF60" i="12" s="1"/>
  <c r="BE66" i="12" l="1"/>
  <c r="BF64" i="12" s="1"/>
  <c r="BE74" i="12"/>
  <c r="BE82" i="12" s="1"/>
  <c r="BE72" i="12"/>
  <c r="BF70" i="12"/>
  <c r="BF72" i="12" s="1"/>
  <c r="BZ256" i="7"/>
  <c r="CA250" i="7"/>
  <c r="BI32" i="9"/>
  <c r="BE37" i="9"/>
  <c r="BE26" i="9"/>
  <c r="BY59" i="11"/>
  <c r="BY44" i="12"/>
  <c r="BY263" i="7"/>
  <c r="BY273" i="7"/>
  <c r="BI22" i="12"/>
  <c r="BX80" i="12"/>
  <c r="BX51" i="12"/>
  <c r="BN333" i="7"/>
  <c r="BN31" i="9" s="1"/>
  <c r="BN294" i="7"/>
  <c r="BN295" i="7" s="1"/>
  <c r="BN350" i="7" s="1"/>
  <c r="BN291" i="7"/>
  <c r="BO287" i="7" s="1"/>
  <c r="BG55" i="12"/>
  <c r="BG56" i="12" s="1"/>
  <c r="BG60" i="12" s="1"/>
  <c r="BK60" i="11"/>
  <c r="BK61" i="11" s="1"/>
  <c r="BK65" i="11" s="1"/>
  <c r="BK67" i="11" s="1"/>
  <c r="BK85" i="11" s="1"/>
  <c r="BK86" i="11" s="1"/>
  <c r="BK261" i="7"/>
  <c r="BJ16" i="9"/>
  <c r="BJ30" i="9"/>
  <c r="BL257" i="7"/>
  <c r="BM253" i="7" s="1"/>
  <c r="BL259" i="7"/>
  <c r="BL270" i="7"/>
  <c r="BF58" i="12"/>
  <c r="BF62" i="12" s="1"/>
  <c r="BF65" i="12" s="1"/>
  <c r="BF106" i="12"/>
  <c r="BF24" i="9" s="1"/>
  <c r="BV112" i="7"/>
  <c r="BW108" i="7" s="1"/>
  <c r="BM9" i="11"/>
  <c r="BM19" i="12"/>
  <c r="BM352" i="7"/>
  <c r="BU325" i="7"/>
  <c r="BV321" i="7" s="1"/>
  <c r="BU328" i="7"/>
  <c r="BU329" i="7" s="1"/>
  <c r="BJ265" i="7"/>
  <c r="BJ6" i="9" s="1"/>
  <c r="BJ20" i="12"/>
  <c r="BJ17" i="9"/>
  <c r="BJ19" i="9" s="1"/>
  <c r="BJ20" i="9" s="1"/>
  <c r="BD38" i="9"/>
  <c r="BD39" i="9"/>
  <c r="BH53" i="12"/>
  <c r="BU311" i="7"/>
  <c r="BU312" i="7" s="1"/>
  <c r="BU308" i="7"/>
  <c r="BV304" i="7" s="1"/>
  <c r="BK15" i="9"/>
  <c r="BK274" i="7"/>
  <c r="BJ154" i="28"/>
  <c r="BJ157" i="28" s="1"/>
  <c r="BJ88" i="11"/>
  <c r="BF66" i="12" l="1"/>
  <c r="BG64" i="12" s="1"/>
  <c r="BF74" i="12"/>
  <c r="BF82" i="12" s="1"/>
  <c r="BF97" i="12"/>
  <c r="BF99" i="12" s="1"/>
  <c r="BF103" i="12" s="1"/>
  <c r="BY80" i="12"/>
  <c r="BY51" i="12"/>
  <c r="BH55" i="12"/>
  <c r="BH56" i="12" s="1"/>
  <c r="BH60" i="12" s="1"/>
  <c r="BJ32" i="9"/>
  <c r="CA256" i="7"/>
  <c r="CB250" i="7"/>
  <c r="BW112" i="7"/>
  <c r="BX108" i="7" s="1"/>
  <c r="BZ44" i="12"/>
  <c r="BZ59" i="11"/>
  <c r="BZ273" i="7"/>
  <c r="BZ263" i="7"/>
  <c r="BK17" i="9"/>
  <c r="BK19" i="9" s="1"/>
  <c r="BK20" i="9" s="1"/>
  <c r="BK20" i="12"/>
  <c r="BK265" i="7"/>
  <c r="BK6" i="9" s="1"/>
  <c r="BE38" i="9"/>
  <c r="BE39" i="9"/>
  <c r="BM257" i="7"/>
  <c r="BN253" i="7" s="1"/>
  <c r="BM259" i="7"/>
  <c r="BM270" i="7"/>
  <c r="BK16" i="9"/>
  <c r="BK30" i="9"/>
  <c r="BK154" i="28"/>
  <c r="BK157" i="28" s="1"/>
  <c r="BK88" i="11"/>
  <c r="BI53" i="12"/>
  <c r="BN9" i="11"/>
  <c r="BN19" i="12"/>
  <c r="BN352" i="7"/>
  <c r="BF37" i="9"/>
  <c r="BF26" i="9"/>
  <c r="BG58" i="12"/>
  <c r="BG62" i="12" s="1"/>
  <c r="BG65" i="12" s="1"/>
  <c r="BG66" i="12" s="1"/>
  <c r="BH64" i="12" s="1"/>
  <c r="BG106" i="12"/>
  <c r="BG24" i="9" s="1"/>
  <c r="BV325" i="7"/>
  <c r="BW321" i="7" s="1"/>
  <c r="BV328" i="7"/>
  <c r="BV329" i="7" s="1"/>
  <c r="BL15" i="9"/>
  <c r="BL274" i="7"/>
  <c r="BG70" i="12"/>
  <c r="BG97" i="12" s="1"/>
  <c r="BG99" i="12" s="1"/>
  <c r="BG103" i="12" s="1"/>
  <c r="BV308" i="7"/>
  <c r="BW304" i="7" s="1"/>
  <c r="BV311" i="7"/>
  <c r="BV312" i="7" s="1"/>
  <c r="BJ22" i="12"/>
  <c r="BL60" i="11"/>
  <c r="BL61" i="11" s="1"/>
  <c r="BL65" i="11" s="1"/>
  <c r="BL67" i="11" s="1"/>
  <c r="BL85" i="11" s="1"/>
  <c r="BL86" i="11" s="1"/>
  <c r="BL261" i="7"/>
  <c r="BO294" i="7"/>
  <c r="BO295" i="7" s="1"/>
  <c r="BO350" i="7" s="1"/>
  <c r="BO333" i="7"/>
  <c r="BO31" i="9" s="1"/>
  <c r="BO291" i="7"/>
  <c r="BP287" i="7" s="1"/>
  <c r="BG72" i="12" l="1"/>
  <c r="BL265" i="7"/>
  <c r="BL6" i="9" s="1"/>
  <c r="BL17" i="9"/>
  <c r="BL19" i="9" s="1"/>
  <c r="BL20" i="9" s="1"/>
  <c r="BL20" i="12"/>
  <c r="BO19" i="12"/>
  <c r="BO9" i="11"/>
  <c r="BO352" i="7"/>
  <c r="BG74" i="12"/>
  <c r="BG82" i="12" s="1"/>
  <c r="BN257" i="7"/>
  <c r="BO253" i="7" s="1"/>
  <c r="BN259" i="7"/>
  <c r="BN270" i="7"/>
  <c r="BL88" i="11"/>
  <c r="BL154" i="28"/>
  <c r="BL157" i="28" s="1"/>
  <c r="BH70" i="12"/>
  <c r="BH72" i="12" s="1"/>
  <c r="BF39" i="9"/>
  <c r="BF38" i="9"/>
  <c r="BL16" i="9"/>
  <c r="BL30" i="9"/>
  <c r="BK32" i="9"/>
  <c r="BK22" i="12"/>
  <c r="BX112" i="7"/>
  <c r="BY108" i="7" s="1"/>
  <c r="BH58" i="12"/>
  <c r="BH62" i="12" s="1"/>
  <c r="BH65" i="12" s="1"/>
  <c r="BH66" i="12" s="1"/>
  <c r="BI64" i="12" s="1"/>
  <c r="BH106" i="12"/>
  <c r="BH24" i="9" s="1"/>
  <c r="BI55" i="12"/>
  <c r="BI56" i="12" s="1"/>
  <c r="BI60" i="12" s="1"/>
  <c r="CB256" i="7"/>
  <c r="CC250" i="7"/>
  <c r="BG37" i="9"/>
  <c r="BG26" i="9"/>
  <c r="BZ80" i="12"/>
  <c r="BZ51" i="12"/>
  <c r="BP333" i="7"/>
  <c r="BP31" i="9" s="1"/>
  <c r="BP294" i="7"/>
  <c r="BP295" i="7" s="1"/>
  <c r="BP350" i="7" s="1"/>
  <c r="BP291" i="7"/>
  <c r="BQ287" i="7" s="1"/>
  <c r="BW308" i="7"/>
  <c r="BX304" i="7" s="1"/>
  <c r="BW311" i="7"/>
  <c r="BW312" i="7" s="1"/>
  <c r="BM15" i="9"/>
  <c r="BM274" i="7"/>
  <c r="CA59" i="11"/>
  <c r="CA44" i="12"/>
  <c r="CA273" i="7"/>
  <c r="CA263" i="7"/>
  <c r="BJ53" i="12"/>
  <c r="BW328" i="7"/>
  <c r="BW329" i="7" s="1"/>
  <c r="BW325" i="7"/>
  <c r="BX321" i="7" s="1"/>
  <c r="BM60" i="11"/>
  <c r="BM61" i="11" s="1"/>
  <c r="BM65" i="11" s="1"/>
  <c r="BM67" i="11" s="1"/>
  <c r="BM85" i="11" s="1"/>
  <c r="BM86" i="11" s="1"/>
  <c r="BM261" i="7"/>
  <c r="BH74" i="12" l="1"/>
  <c r="BH82" i="12" s="1"/>
  <c r="BL32" i="9"/>
  <c r="BQ333" i="7"/>
  <c r="BQ31" i="9" s="1"/>
  <c r="BQ294" i="7"/>
  <c r="BQ295" i="7" s="1"/>
  <c r="BQ350" i="7" s="1"/>
  <c r="BQ291" i="7"/>
  <c r="BR287" i="7" s="1"/>
  <c r="CC256" i="7"/>
  <c r="CD250" i="7"/>
  <c r="BM20" i="12"/>
  <c r="BM17" i="9"/>
  <c r="BM19" i="9" s="1"/>
  <c r="BM20" i="9" s="1"/>
  <c r="BM265" i="7"/>
  <c r="BM6" i="9" s="1"/>
  <c r="CB59" i="11"/>
  <c r="CB44" i="12"/>
  <c r="CB273" i="7"/>
  <c r="CB263" i="7"/>
  <c r="BK53" i="12"/>
  <c r="BM154" i="28"/>
  <c r="BM157" i="28" s="1"/>
  <c r="BM88" i="11"/>
  <c r="BP9" i="11"/>
  <c r="BP19" i="12"/>
  <c r="BP352" i="7"/>
  <c r="BX328" i="7"/>
  <c r="BX329" i="7" s="1"/>
  <c r="BX325" i="7"/>
  <c r="BY321" i="7" s="1"/>
  <c r="BM16" i="9"/>
  <c r="BM30" i="9"/>
  <c r="BI58" i="12"/>
  <c r="BI62" i="12" s="1"/>
  <c r="BI65" i="12" s="1"/>
  <c r="BI66" i="12" s="1"/>
  <c r="BJ64" i="12" s="1"/>
  <c r="BI106" i="12"/>
  <c r="BI24" i="9" s="1"/>
  <c r="BH97" i="12"/>
  <c r="BH99" i="12" s="1"/>
  <c r="BH103" i="12" s="1"/>
  <c r="CA80" i="12"/>
  <c r="CA51" i="12"/>
  <c r="BI70" i="12"/>
  <c r="BI97" i="12" s="1"/>
  <c r="BI99" i="12" s="1"/>
  <c r="BI103" i="12" s="1"/>
  <c r="BL22" i="12"/>
  <c r="BJ55" i="12"/>
  <c r="BJ56" i="12" s="1"/>
  <c r="BJ60" i="12" s="1"/>
  <c r="BG38" i="9"/>
  <c r="BG39" i="9"/>
  <c r="BH37" i="9"/>
  <c r="BH26" i="9"/>
  <c r="BN15" i="9"/>
  <c r="BN274" i="7"/>
  <c r="BN60" i="11"/>
  <c r="BN61" i="11" s="1"/>
  <c r="BN65" i="11" s="1"/>
  <c r="BN67" i="11" s="1"/>
  <c r="BN85" i="11" s="1"/>
  <c r="BN86" i="11" s="1"/>
  <c r="BN261" i="7"/>
  <c r="BX311" i="7"/>
  <c r="BX312" i="7" s="1"/>
  <c r="BX308" i="7"/>
  <c r="BY304" i="7" s="1"/>
  <c r="BY112" i="7"/>
  <c r="BZ108" i="7" s="1"/>
  <c r="BO257" i="7"/>
  <c r="BP253" i="7" s="1"/>
  <c r="BO259" i="7"/>
  <c r="BO270" i="7"/>
  <c r="BI74" i="12" l="1"/>
  <c r="BI82" i="12" s="1"/>
  <c r="BI72" i="12"/>
  <c r="BJ70" i="12"/>
  <c r="BJ97" i="12" s="1"/>
  <c r="BJ99" i="12" s="1"/>
  <c r="BJ103" i="12" s="1"/>
  <c r="CB80" i="12"/>
  <c r="CB51" i="12"/>
  <c r="BN16" i="9"/>
  <c r="BN30" i="9"/>
  <c r="BM32" i="9"/>
  <c r="BQ19" i="12"/>
  <c r="BQ9" i="11"/>
  <c r="BQ352" i="7"/>
  <c r="BO60" i="11"/>
  <c r="BO61" i="11" s="1"/>
  <c r="BO65" i="11" s="1"/>
  <c r="BO67" i="11" s="1"/>
  <c r="BO85" i="11" s="1"/>
  <c r="BO86" i="11" s="1"/>
  <c r="BO261" i="7"/>
  <c r="BZ112" i="7"/>
  <c r="CA108" i="7" s="1"/>
  <c r="BJ58" i="12"/>
  <c r="BJ62" i="12" s="1"/>
  <c r="BJ65" i="12" s="1"/>
  <c r="BJ66" i="12" s="1"/>
  <c r="BK64" i="12" s="1"/>
  <c r="BJ106" i="12"/>
  <c r="BJ24" i="9" s="1"/>
  <c r="BY325" i="7"/>
  <c r="BZ321" i="7" s="1"/>
  <c r="BY328" i="7"/>
  <c r="BY329" i="7" s="1"/>
  <c r="BY308" i="7"/>
  <c r="BZ304" i="7" s="1"/>
  <c r="BY311" i="7"/>
  <c r="BY312" i="7" s="1"/>
  <c r="BL53" i="12"/>
  <c r="BM22" i="12"/>
  <c r="BR333" i="7"/>
  <c r="BR31" i="9" s="1"/>
  <c r="BR294" i="7"/>
  <c r="BR295" i="7" s="1"/>
  <c r="BR350" i="7" s="1"/>
  <c r="BR291" i="7"/>
  <c r="BS287" i="7" s="1"/>
  <c r="BP257" i="7"/>
  <c r="BQ253" i="7" s="1"/>
  <c r="BP259" i="7"/>
  <c r="BP270" i="7"/>
  <c r="BK55" i="12"/>
  <c r="BN265" i="7"/>
  <c r="BN6" i="9" s="1"/>
  <c r="BN20" i="12"/>
  <c r="BN17" i="9"/>
  <c r="BN19" i="9" s="1"/>
  <c r="BN20" i="9" s="1"/>
  <c r="BH39" i="9"/>
  <c r="BH38" i="9"/>
  <c r="BI37" i="9"/>
  <c r="BI26" i="9"/>
  <c r="CD256" i="7"/>
  <c r="CE250" i="7"/>
  <c r="BO15" i="9"/>
  <c r="BO274" i="7"/>
  <c r="BN154" i="28"/>
  <c r="BN157" i="28" s="1"/>
  <c r="BN88" i="11"/>
  <c r="CC44" i="12"/>
  <c r="CC59" i="11"/>
  <c r="CC263" i="7"/>
  <c r="CC273" i="7"/>
  <c r="BJ74" i="12" l="1"/>
  <c r="BJ82" i="12" s="1"/>
  <c r="BJ72" i="12"/>
  <c r="BJ37" i="9"/>
  <c r="BJ26" i="9"/>
  <c r="BI38" i="9"/>
  <c r="BI39" i="9"/>
  <c r="BP15" i="9"/>
  <c r="BP274" i="7"/>
  <c r="BK58" i="12"/>
  <c r="BK106" i="12"/>
  <c r="BK24" i="9" s="1"/>
  <c r="BP60" i="11"/>
  <c r="BP61" i="11" s="1"/>
  <c r="BP65" i="11" s="1"/>
  <c r="BP67" i="11" s="1"/>
  <c r="BP85" i="11" s="1"/>
  <c r="BP86" i="11" s="1"/>
  <c r="BP261" i="7"/>
  <c r="BL55" i="12"/>
  <c r="BL56" i="12" s="1"/>
  <c r="BL60" i="12" s="1"/>
  <c r="CC80" i="12"/>
  <c r="CC51" i="12"/>
  <c r="BZ325" i="7"/>
  <c r="CA321" i="7" s="1"/>
  <c r="BZ328" i="7"/>
  <c r="BZ329" i="7" s="1"/>
  <c r="BK56" i="12"/>
  <c r="BK60" i="12" s="1"/>
  <c r="BO16" i="9"/>
  <c r="BO30" i="9"/>
  <c r="BQ257" i="7"/>
  <c r="BR253" i="7" s="1"/>
  <c r="BQ259" i="7"/>
  <c r="BQ270" i="7"/>
  <c r="CA112" i="7"/>
  <c r="CB108" i="7" s="1"/>
  <c r="BM53" i="12"/>
  <c r="CE256" i="7"/>
  <c r="CF250" i="7"/>
  <c r="BN22" i="12"/>
  <c r="BS294" i="7"/>
  <c r="BS295" i="7" s="1"/>
  <c r="BS350" i="7" s="1"/>
  <c r="BS333" i="7"/>
  <c r="BS31" i="9" s="1"/>
  <c r="BS291" i="7"/>
  <c r="BT287" i="7" s="1"/>
  <c r="BZ308" i="7"/>
  <c r="CA304" i="7" s="1"/>
  <c r="BZ311" i="7"/>
  <c r="BZ312" i="7" s="1"/>
  <c r="CD59" i="11"/>
  <c r="CD44" i="12"/>
  <c r="CD263" i="7"/>
  <c r="CD273" i="7"/>
  <c r="BR19" i="12"/>
  <c r="BR9" i="11"/>
  <c r="BR352" i="7"/>
  <c r="BO20" i="12"/>
  <c r="BO265" i="7"/>
  <c r="BO6" i="9" s="1"/>
  <c r="BO17" i="9"/>
  <c r="BO19" i="9" s="1"/>
  <c r="BO20" i="9" s="1"/>
  <c r="BO154" i="28"/>
  <c r="BO157" i="28" s="1"/>
  <c r="BO88" i="11"/>
  <c r="BN32" i="9"/>
  <c r="BL70" i="12" l="1"/>
  <c r="BL72" i="12" s="1"/>
  <c r="CD80" i="12"/>
  <c r="CD51" i="12"/>
  <c r="BO22" i="12"/>
  <c r="CE44" i="12"/>
  <c r="CE59" i="11"/>
  <c r="CE273" i="7"/>
  <c r="CE263" i="7"/>
  <c r="BO32" i="9"/>
  <c r="BL58" i="12"/>
  <c r="BL62" i="12" s="1"/>
  <c r="BL65" i="12" s="1"/>
  <c r="BL106" i="12"/>
  <c r="BL24" i="9" s="1"/>
  <c r="CF256" i="7"/>
  <c r="CG250" i="7"/>
  <c r="CA311" i="7"/>
  <c r="CA312" i="7" s="1"/>
  <c r="CA308" i="7"/>
  <c r="CB304" i="7" s="1"/>
  <c r="BP265" i="7"/>
  <c r="BP6" i="9" s="1"/>
  <c r="BP17" i="9"/>
  <c r="BP19" i="9" s="1"/>
  <c r="BP20" i="9" s="1"/>
  <c r="BP20" i="12"/>
  <c r="BP16" i="9"/>
  <c r="BP30" i="9"/>
  <c r="BM55" i="12"/>
  <c r="BM56" i="12" s="1"/>
  <c r="BM60" i="12" s="1"/>
  <c r="CB112" i="7"/>
  <c r="CC108" i="7" s="1"/>
  <c r="BK70" i="12"/>
  <c r="BK72" i="12" s="1"/>
  <c r="BP154" i="28"/>
  <c r="BP157" i="28" s="1"/>
  <c r="BP88" i="11"/>
  <c r="BT333" i="7"/>
  <c r="BT31" i="9" s="1"/>
  <c r="BT294" i="7"/>
  <c r="BT295" i="7" s="1"/>
  <c r="BT350" i="7" s="1"/>
  <c r="BT291" i="7"/>
  <c r="BU287" i="7" s="1"/>
  <c r="BK37" i="9"/>
  <c r="BK26" i="9"/>
  <c r="BJ38" i="9"/>
  <c r="BJ39" i="9"/>
  <c r="BS9" i="11"/>
  <c r="BS19" i="12"/>
  <c r="BS352" i="7"/>
  <c r="BQ15" i="9"/>
  <c r="BQ274" i="7"/>
  <c r="CA325" i="7"/>
  <c r="CB321" i="7" s="1"/>
  <c r="CA328" i="7"/>
  <c r="CA329" i="7" s="1"/>
  <c r="BK62" i="12"/>
  <c r="BK65" i="12" s="1"/>
  <c r="BK66" i="12" s="1"/>
  <c r="BL64" i="12" s="1"/>
  <c r="BR257" i="7"/>
  <c r="BS253" i="7" s="1"/>
  <c r="BR259" i="7"/>
  <c r="BR270" i="7"/>
  <c r="BN53" i="12"/>
  <c r="BQ60" i="11"/>
  <c r="BQ61" i="11" s="1"/>
  <c r="BQ65" i="11" s="1"/>
  <c r="BQ67" i="11" s="1"/>
  <c r="BQ85" i="11" s="1"/>
  <c r="BQ86" i="11" s="1"/>
  <c r="BQ261" i="7"/>
  <c r="BL66" i="12" l="1"/>
  <c r="BM64" i="12" s="1"/>
  <c r="BL74" i="12"/>
  <c r="BL82" i="12" s="1"/>
  <c r="BK74" i="12"/>
  <c r="BK82" i="12" s="1"/>
  <c r="BL97" i="12"/>
  <c r="BL99" i="12" s="1"/>
  <c r="BL103" i="12" s="1"/>
  <c r="BT19" i="12"/>
  <c r="BT9" i="11"/>
  <c r="BT352" i="7"/>
  <c r="CB311" i="7"/>
  <c r="CB312" i="7" s="1"/>
  <c r="CB308" i="7"/>
  <c r="CC304" i="7" s="1"/>
  <c r="BN55" i="12"/>
  <c r="BN56" i="12" s="1"/>
  <c r="BN60" i="12" s="1"/>
  <c r="CC112" i="7"/>
  <c r="CD108" i="7" s="1"/>
  <c r="BR15" i="9"/>
  <c r="BR274" i="7"/>
  <c r="BM58" i="12"/>
  <c r="BM62" i="12" s="1"/>
  <c r="BM65" i="12" s="1"/>
  <c r="BM106" i="12"/>
  <c r="BM24" i="9" s="1"/>
  <c r="BM70" i="12"/>
  <c r="BM72" i="12" s="1"/>
  <c r="CG256" i="7"/>
  <c r="CH250" i="7"/>
  <c r="BR60" i="11"/>
  <c r="BR61" i="11" s="1"/>
  <c r="BR65" i="11" s="1"/>
  <c r="BR67" i="11" s="1"/>
  <c r="BR85" i="11" s="1"/>
  <c r="BR86" i="11" s="1"/>
  <c r="BR261" i="7"/>
  <c r="BP32" i="9"/>
  <c r="CF59" i="11"/>
  <c r="CF44" i="12"/>
  <c r="CF273" i="7"/>
  <c r="CF263" i="7"/>
  <c r="BQ16" i="9"/>
  <c r="BQ30" i="9"/>
  <c r="BK38" i="9"/>
  <c r="BK39" i="9"/>
  <c r="BL37" i="9"/>
  <c r="BL26" i="9"/>
  <c r="BQ154" i="28"/>
  <c r="BQ157" i="28" s="1"/>
  <c r="BQ88" i="11"/>
  <c r="BK97" i="12"/>
  <c r="BK99" i="12" s="1"/>
  <c r="BK103" i="12" s="1"/>
  <c r="BP22" i="12"/>
  <c r="CE80" i="12"/>
  <c r="CE51" i="12"/>
  <c r="BS257" i="7"/>
  <c r="BT253" i="7" s="1"/>
  <c r="BS259" i="7"/>
  <c r="BS270" i="7"/>
  <c r="BQ20" i="12"/>
  <c r="BQ265" i="7"/>
  <c r="BQ6" i="9" s="1"/>
  <c r="BQ17" i="9"/>
  <c r="BQ19" i="9" s="1"/>
  <c r="BQ20" i="9" s="1"/>
  <c r="CB328" i="7"/>
  <c r="CB329" i="7" s="1"/>
  <c r="CB325" i="7"/>
  <c r="CC321" i="7" s="1"/>
  <c r="BU333" i="7"/>
  <c r="BU31" i="9" s="1"/>
  <c r="BU294" i="7"/>
  <c r="BU295" i="7" s="1"/>
  <c r="BU350" i="7" s="1"/>
  <c r="BU291" i="7"/>
  <c r="BV287" i="7" s="1"/>
  <c r="BO53" i="12"/>
  <c r="BM66" i="12" l="1"/>
  <c r="BN64" i="12" s="1"/>
  <c r="BM74" i="12"/>
  <c r="BM82" i="12" s="1"/>
  <c r="BM97" i="12"/>
  <c r="BM99" i="12" s="1"/>
  <c r="BM103" i="12" s="1"/>
  <c r="BN70" i="12"/>
  <c r="BN97" i="12" s="1"/>
  <c r="BN99" i="12" s="1"/>
  <c r="BN103" i="12" s="1"/>
  <c r="BU19" i="12"/>
  <c r="BU9" i="11"/>
  <c r="BU352" i="7"/>
  <c r="BS60" i="11"/>
  <c r="BS61" i="11" s="1"/>
  <c r="BS65" i="11" s="1"/>
  <c r="BS67" i="11" s="1"/>
  <c r="BS85" i="11" s="1"/>
  <c r="BS86" i="11" s="1"/>
  <c r="BS261" i="7"/>
  <c r="BQ32" i="9"/>
  <c r="BN58" i="12"/>
  <c r="BN62" i="12" s="1"/>
  <c r="BN65" i="12" s="1"/>
  <c r="BN106" i="12"/>
  <c r="BN24" i="9" s="1"/>
  <c r="BS15" i="9"/>
  <c r="BS274" i="7"/>
  <c r="BT257" i="7"/>
  <c r="BU253" i="7" s="1"/>
  <c r="BT259" i="7"/>
  <c r="BT270" i="7"/>
  <c r="BR20" i="12"/>
  <c r="BR265" i="7"/>
  <c r="BR6" i="9" s="1"/>
  <c r="BR17" i="9"/>
  <c r="BR19" i="9" s="1"/>
  <c r="BR20" i="9" s="1"/>
  <c r="BM37" i="9"/>
  <c r="BM26" i="9"/>
  <c r="CC325" i="7"/>
  <c r="CD321" i="7" s="1"/>
  <c r="CC328" i="7"/>
  <c r="CC329" i="7" s="1"/>
  <c r="BR154" i="28"/>
  <c r="BR157" i="28" s="1"/>
  <c r="BR88" i="11"/>
  <c r="CC308" i="7"/>
  <c r="CD304" i="7" s="1"/>
  <c r="CC311" i="7"/>
  <c r="CC312" i="7" s="1"/>
  <c r="BV333" i="7"/>
  <c r="BV31" i="9" s="1"/>
  <c r="BV294" i="7"/>
  <c r="BV295" i="7" s="1"/>
  <c r="BV350" i="7" s="1"/>
  <c r="BV291" i="7"/>
  <c r="BW287" i="7" s="1"/>
  <c r="BO55" i="12"/>
  <c r="CH256" i="7"/>
  <c r="CI250" i="7"/>
  <c r="BR16" i="9"/>
  <c r="BR30" i="9"/>
  <c r="BP53" i="12"/>
  <c r="BL38" i="9"/>
  <c r="BL39" i="9"/>
  <c r="CF80" i="12"/>
  <c r="CF51" i="12"/>
  <c r="CG44" i="12"/>
  <c r="CG59" i="11"/>
  <c r="CG263" i="7"/>
  <c r="CG273" i="7"/>
  <c r="CD112" i="7"/>
  <c r="CE108" i="7" s="1"/>
  <c r="BQ22" i="12"/>
  <c r="BN66" i="12" l="1"/>
  <c r="BO64" i="12" s="1"/>
  <c r="BN74" i="12"/>
  <c r="BN82" i="12" s="1"/>
  <c r="BS154" i="28"/>
  <c r="BS157" i="28" s="1"/>
  <c r="BS88" i="11"/>
  <c r="BP55" i="12"/>
  <c r="BP56" i="12" s="1"/>
  <c r="BP60" i="12" s="1"/>
  <c r="BW333" i="7"/>
  <c r="BW31" i="9" s="1"/>
  <c r="BW294" i="7"/>
  <c r="BW295" i="7" s="1"/>
  <c r="BW350" i="7" s="1"/>
  <c r="BW291" i="7"/>
  <c r="BX287" i="7" s="1"/>
  <c r="BT15" i="9"/>
  <c r="BT274" i="7"/>
  <c r="BV19" i="12"/>
  <c r="BV9" i="11"/>
  <c r="BV352" i="7"/>
  <c r="CD325" i="7"/>
  <c r="CE321" i="7" s="1"/>
  <c r="CD328" i="7"/>
  <c r="CD329" i="7" s="1"/>
  <c r="BT60" i="11"/>
  <c r="BT61" i="11" s="1"/>
  <c r="BT65" i="11" s="1"/>
  <c r="BT67" i="11" s="1"/>
  <c r="BT85" i="11" s="1"/>
  <c r="BT86" i="11" s="1"/>
  <c r="BT261" i="7"/>
  <c r="BR32" i="9"/>
  <c r="BU257" i="7"/>
  <c r="BV253" i="7" s="1"/>
  <c r="BU259" i="7"/>
  <c r="BU270" i="7"/>
  <c r="BQ53" i="12"/>
  <c r="CG80" i="12"/>
  <c r="CG51" i="12"/>
  <c r="BM38" i="9"/>
  <c r="BM39" i="9"/>
  <c r="BS16" i="9"/>
  <c r="BS30" i="9"/>
  <c r="CI256" i="7"/>
  <c r="CJ250" i="7"/>
  <c r="CD311" i="7"/>
  <c r="CD312" i="7" s="1"/>
  <c r="CD308" i="7"/>
  <c r="CE304" i="7" s="1"/>
  <c r="BN72" i="12"/>
  <c r="CH44" i="12"/>
  <c r="CH59" i="11"/>
  <c r="CH263" i="7"/>
  <c r="CH273" i="7"/>
  <c r="BN37" i="9"/>
  <c r="BN26" i="9"/>
  <c r="BO58" i="12"/>
  <c r="BO106" i="12"/>
  <c r="BO24" i="9" s="1"/>
  <c r="CE112" i="7"/>
  <c r="CF108" i="7" s="1"/>
  <c r="BO56" i="12"/>
  <c r="BO60" i="12" s="1"/>
  <c r="BR22" i="12"/>
  <c r="BS265" i="7"/>
  <c r="BS6" i="9" s="1"/>
  <c r="BS17" i="9"/>
  <c r="BS19" i="9" s="1"/>
  <c r="BS20" i="9" s="1"/>
  <c r="BS20" i="12"/>
  <c r="BO62" i="12" l="1"/>
  <c r="BO65" i="12" s="1"/>
  <c r="BO66" i="12" s="1"/>
  <c r="BP64" i="12" s="1"/>
  <c r="CH80" i="12"/>
  <c r="CH51" i="12"/>
  <c r="BU15" i="9"/>
  <c r="BU274" i="7"/>
  <c r="BX333" i="7"/>
  <c r="BX31" i="9" s="1"/>
  <c r="BX294" i="7"/>
  <c r="BX295" i="7" s="1"/>
  <c r="BX350" i="7" s="1"/>
  <c r="BX291" i="7"/>
  <c r="BY287" i="7" s="1"/>
  <c r="CF112" i="7"/>
  <c r="CG108" i="7" s="1"/>
  <c r="BO70" i="12"/>
  <c r="BO72" i="12" s="1"/>
  <c r="BU60" i="11"/>
  <c r="BU61" i="11" s="1"/>
  <c r="BU65" i="11" s="1"/>
  <c r="BU67" i="11" s="1"/>
  <c r="BU85" i="11" s="1"/>
  <c r="BU86" i="11" s="1"/>
  <c r="BU261" i="7"/>
  <c r="CE325" i="7"/>
  <c r="CF321" i="7" s="1"/>
  <c r="CE328" i="7"/>
  <c r="CE329" i="7" s="1"/>
  <c r="BW9" i="11"/>
  <c r="BW19" i="12"/>
  <c r="BW352" i="7"/>
  <c r="BN38" i="9"/>
  <c r="BN39" i="9"/>
  <c r="CE308" i="7"/>
  <c r="CF304" i="7" s="1"/>
  <c r="CE311" i="7"/>
  <c r="CE312" i="7" s="1"/>
  <c r="BV257" i="7"/>
  <c r="BW253" i="7" s="1"/>
  <c r="BV259" i="7"/>
  <c r="BV270" i="7"/>
  <c r="BP70" i="12"/>
  <c r="BP97" i="12" s="1"/>
  <c r="BP99" i="12" s="1"/>
  <c r="BP103" i="12" s="1"/>
  <c r="CJ256" i="7"/>
  <c r="CK250" i="7"/>
  <c r="BP58" i="12"/>
  <c r="BP62" i="12" s="1"/>
  <c r="BP65" i="12" s="1"/>
  <c r="BP106" i="12"/>
  <c r="BP24" i="9" s="1"/>
  <c r="BS22" i="12"/>
  <c r="CI59" i="11"/>
  <c r="CI44" i="12"/>
  <c r="CI273" i="7"/>
  <c r="CI263" i="7"/>
  <c r="BO37" i="9"/>
  <c r="BO26" i="9"/>
  <c r="BQ55" i="12"/>
  <c r="BT265" i="7"/>
  <c r="BT6" i="9" s="1"/>
  <c r="BT20" i="12"/>
  <c r="BT17" i="9"/>
  <c r="BT19" i="9" s="1"/>
  <c r="BT20" i="9" s="1"/>
  <c r="BT16" i="9"/>
  <c r="BT30" i="9"/>
  <c r="BR53" i="12"/>
  <c r="BS32" i="9"/>
  <c r="BT88" i="11"/>
  <c r="BT154" i="28"/>
  <c r="BT157" i="28" s="1"/>
  <c r="BO74" i="12" l="1"/>
  <c r="BO82" i="12" s="1"/>
  <c r="BO97" i="12"/>
  <c r="BO99" i="12" s="1"/>
  <c r="BO103" i="12" s="1"/>
  <c r="BP74" i="12"/>
  <c r="BP82" i="12" s="1"/>
  <c r="BP72" i="12"/>
  <c r="BS53" i="12"/>
  <c r="CF311" i="7"/>
  <c r="CF312" i="7" s="1"/>
  <c r="CF308" i="7"/>
  <c r="CG304" i="7" s="1"/>
  <c r="BU20" i="12"/>
  <c r="BU265" i="7"/>
  <c r="BU6" i="9" s="1"/>
  <c r="BU17" i="9"/>
  <c r="BU19" i="9" s="1"/>
  <c r="BU20" i="9" s="1"/>
  <c r="BY333" i="7"/>
  <c r="BY31" i="9" s="1"/>
  <c r="BY294" i="7"/>
  <c r="BY295" i="7" s="1"/>
  <c r="BY350" i="7" s="1"/>
  <c r="BY291" i="7"/>
  <c r="BZ287" i="7" s="1"/>
  <c r="BU154" i="28"/>
  <c r="BU157" i="28" s="1"/>
  <c r="BU88" i="11"/>
  <c r="BX19" i="12"/>
  <c r="BX9" i="11"/>
  <c r="BX352" i="7"/>
  <c r="BP37" i="9"/>
  <c r="BP26" i="9"/>
  <c r="BU16" i="9"/>
  <c r="BU30" i="9"/>
  <c r="BR55" i="12"/>
  <c r="BR56" i="12" s="1"/>
  <c r="BR60" i="12" s="1"/>
  <c r="BQ58" i="12"/>
  <c r="BQ106" i="12"/>
  <c r="BQ24" i="9" s="1"/>
  <c r="BQ56" i="12"/>
  <c r="BQ60" i="12" s="1"/>
  <c r="BV15" i="9"/>
  <c r="BV274" i="7"/>
  <c r="BT22" i="12"/>
  <c r="CK256" i="7"/>
  <c r="CL250" i="7"/>
  <c r="BV60" i="11"/>
  <c r="BV61" i="11" s="1"/>
  <c r="BV65" i="11" s="1"/>
  <c r="BV67" i="11" s="1"/>
  <c r="BV85" i="11" s="1"/>
  <c r="BV86" i="11" s="1"/>
  <c r="BV261" i="7"/>
  <c r="BT32" i="9"/>
  <c r="BO38" i="9"/>
  <c r="BO39" i="9"/>
  <c r="CI80" i="12"/>
  <c r="CI51" i="12"/>
  <c r="CJ44" i="12"/>
  <c r="CJ59" i="11"/>
  <c r="CJ263" i="7"/>
  <c r="CJ273" i="7"/>
  <c r="BW257" i="7"/>
  <c r="BX253" i="7" s="1"/>
  <c r="BW259" i="7"/>
  <c r="BW270" i="7"/>
  <c r="CG112" i="7"/>
  <c r="CH108" i="7" s="1"/>
  <c r="CF328" i="7"/>
  <c r="CF329" i="7" s="1"/>
  <c r="CF325" i="7"/>
  <c r="CG321" i="7" s="1"/>
  <c r="BP66" i="12"/>
  <c r="BQ64" i="12" s="1"/>
  <c r="BW60" i="11" l="1"/>
  <c r="BW61" i="11" s="1"/>
  <c r="BW65" i="11" s="1"/>
  <c r="BW67" i="11" s="1"/>
  <c r="BW85" i="11" s="1"/>
  <c r="BW86" i="11" s="1"/>
  <c r="BW261" i="7"/>
  <c r="BU32" i="9"/>
  <c r="CG308" i="7"/>
  <c r="CH304" i="7" s="1"/>
  <c r="CG311" i="7"/>
  <c r="CG312" i="7" s="1"/>
  <c r="BV16" i="9"/>
  <c r="BV30" i="9"/>
  <c r="BR70" i="12"/>
  <c r="BR74" i="12" s="1"/>
  <c r="BR82" i="12" s="1"/>
  <c r="BV20" i="12"/>
  <c r="BV17" i="9"/>
  <c r="BV19" i="9" s="1"/>
  <c r="BV20" i="9" s="1"/>
  <c r="BV265" i="7"/>
  <c r="BV6" i="9" s="1"/>
  <c r="BZ333" i="7"/>
  <c r="BZ31" i="9" s="1"/>
  <c r="BZ294" i="7"/>
  <c r="BZ295" i="7" s="1"/>
  <c r="BZ350" i="7" s="1"/>
  <c r="BZ291" i="7"/>
  <c r="CA287" i="7" s="1"/>
  <c r="BS55" i="12"/>
  <c r="BS56" i="12" s="1"/>
  <c r="BS60" i="12" s="1"/>
  <c r="CG325" i="7"/>
  <c r="CH321" i="7" s="1"/>
  <c r="CG328" i="7"/>
  <c r="CG329" i="7" s="1"/>
  <c r="BV154" i="28"/>
  <c r="BV157" i="28" s="1"/>
  <c r="BV88" i="11"/>
  <c r="BQ70" i="12"/>
  <c r="BQ72" i="12" s="1"/>
  <c r="BP39" i="9"/>
  <c r="BP38" i="9"/>
  <c r="BY9" i="11"/>
  <c r="BY19" i="12"/>
  <c r="BY352" i="7"/>
  <c r="BU22" i="12"/>
  <c r="CL256" i="7"/>
  <c r="CM250" i="7"/>
  <c r="BQ37" i="9"/>
  <c r="BQ26" i="9"/>
  <c r="BX257" i="7"/>
  <c r="BY253" i="7" s="1"/>
  <c r="BX259" i="7"/>
  <c r="BX270" i="7"/>
  <c r="CH112" i="7"/>
  <c r="CI108" i="7" s="1"/>
  <c r="CJ80" i="12"/>
  <c r="CJ51" i="12"/>
  <c r="CK44" i="12"/>
  <c r="CK59" i="11"/>
  <c r="CK273" i="7"/>
  <c r="CK263" i="7"/>
  <c r="BQ62" i="12"/>
  <c r="BQ65" i="12" s="1"/>
  <c r="BQ66" i="12" s="1"/>
  <c r="BR64" i="12" s="1"/>
  <c r="BW15" i="9"/>
  <c r="BW274" i="7"/>
  <c r="BT53" i="12"/>
  <c r="BR58" i="12"/>
  <c r="BR62" i="12" s="1"/>
  <c r="BR65" i="12" s="1"/>
  <c r="BR106" i="12"/>
  <c r="BR24" i="9" s="1"/>
  <c r="BR97" i="12" l="1"/>
  <c r="BR99" i="12" s="1"/>
  <c r="BR103" i="12" s="1"/>
  <c r="BR72" i="12"/>
  <c r="BR66" i="12"/>
  <c r="BS64" i="12" s="1"/>
  <c r="BQ74" i="12"/>
  <c r="BQ82" i="12" s="1"/>
  <c r="BQ97" i="12"/>
  <c r="BQ99" i="12" s="1"/>
  <c r="BQ103" i="12" s="1"/>
  <c r="BY257" i="7"/>
  <c r="BZ253" i="7" s="1"/>
  <c r="BY259" i="7"/>
  <c r="BY270" i="7"/>
  <c r="BS70" i="12"/>
  <c r="BS74" i="12" s="1"/>
  <c r="BS82" i="12" s="1"/>
  <c r="CH311" i="7"/>
  <c r="CH312" i="7" s="1"/>
  <c r="CH308" i="7"/>
  <c r="CI304" i="7" s="1"/>
  <c r="CK80" i="12"/>
  <c r="CK51" i="12"/>
  <c r="BS58" i="12"/>
  <c r="BS62" i="12" s="1"/>
  <c r="BS65" i="12" s="1"/>
  <c r="BS106" i="12"/>
  <c r="BS24" i="9" s="1"/>
  <c r="BQ39" i="9"/>
  <c r="BQ38" i="9"/>
  <c r="CA294" i="7"/>
  <c r="CA295" i="7" s="1"/>
  <c r="CA350" i="7" s="1"/>
  <c r="CA333" i="7"/>
  <c r="CA31" i="9" s="1"/>
  <c r="CA291" i="7"/>
  <c r="CB287" i="7" s="1"/>
  <c r="BZ19" i="12"/>
  <c r="BZ9" i="11"/>
  <c r="BZ352" i="7"/>
  <c r="BW16" i="9"/>
  <c r="BW30" i="9"/>
  <c r="BR37" i="9"/>
  <c r="BR26" i="9"/>
  <c r="CM256" i="7"/>
  <c r="CN250" i="7"/>
  <c r="BV32" i="9"/>
  <c r="CI112" i="7"/>
  <c r="CJ108" i="7" s="1"/>
  <c r="BW20" i="12"/>
  <c r="BW17" i="9"/>
  <c r="BW19" i="9" s="1"/>
  <c r="BW20" i="9" s="1"/>
  <c r="BW265" i="7"/>
  <c r="BW6" i="9" s="1"/>
  <c r="BX15" i="9"/>
  <c r="BX274" i="7"/>
  <c r="CH325" i="7"/>
  <c r="CI321" i="7" s="1"/>
  <c r="CH328" i="7"/>
  <c r="CH329" i="7" s="1"/>
  <c r="BW154" i="28"/>
  <c r="BW157" i="28" s="1"/>
  <c r="BW88" i="11"/>
  <c r="CL44" i="12"/>
  <c r="CL59" i="11"/>
  <c r="CL263" i="7"/>
  <c r="CL273" i="7"/>
  <c r="BT55" i="12"/>
  <c r="BX60" i="11"/>
  <c r="BX61" i="11" s="1"/>
  <c r="BX65" i="11" s="1"/>
  <c r="BX67" i="11" s="1"/>
  <c r="BX85" i="11" s="1"/>
  <c r="BX86" i="11" s="1"/>
  <c r="BX261" i="7"/>
  <c r="BU53" i="12"/>
  <c r="BV22" i="12"/>
  <c r="BS66" i="12" l="1"/>
  <c r="BT64" i="12" s="1"/>
  <c r="BS97" i="12"/>
  <c r="BS99" i="12" s="1"/>
  <c r="BS103" i="12" s="1"/>
  <c r="BX154" i="28"/>
  <c r="BX157" i="28" s="1"/>
  <c r="BX88" i="11"/>
  <c r="BS37" i="9"/>
  <c r="BS26" i="9"/>
  <c r="BV53" i="12"/>
  <c r="CI328" i="7"/>
  <c r="CI329" i="7" s="1"/>
  <c r="CI325" i="7"/>
  <c r="CJ321" i="7" s="1"/>
  <c r="BW32" i="9"/>
  <c r="BY15" i="9"/>
  <c r="BY274" i="7"/>
  <c r="BT58" i="12"/>
  <c r="BT106" i="12"/>
  <c r="BT24" i="9" s="1"/>
  <c r="BR39" i="9"/>
  <c r="BR38" i="9"/>
  <c r="BT56" i="12"/>
  <c r="BT60" i="12" s="1"/>
  <c r="CJ112" i="7"/>
  <c r="CK108" i="7" s="1"/>
  <c r="CB333" i="7"/>
  <c r="CB31" i="9" s="1"/>
  <c r="CB294" i="7"/>
  <c r="CB295" i="7" s="1"/>
  <c r="CB350" i="7" s="1"/>
  <c r="CB291" i="7"/>
  <c r="CC287" i="7" s="1"/>
  <c r="BS72" i="12"/>
  <c r="BX16" i="9"/>
  <c r="BX30" i="9"/>
  <c r="CA19" i="12"/>
  <c r="CA9" i="11"/>
  <c r="CA352" i="7"/>
  <c r="BY60" i="11"/>
  <c r="BY61" i="11" s="1"/>
  <c r="BY65" i="11" s="1"/>
  <c r="BY67" i="11" s="1"/>
  <c r="BY85" i="11" s="1"/>
  <c r="BY86" i="11" s="1"/>
  <c r="BY261" i="7"/>
  <c r="BZ257" i="7"/>
  <c r="CA253" i="7" s="1"/>
  <c r="BZ259" i="7"/>
  <c r="BZ270" i="7"/>
  <c r="CM44" i="12"/>
  <c r="CM59" i="11"/>
  <c r="CM273" i="7"/>
  <c r="CM263" i="7"/>
  <c r="BW22" i="12"/>
  <c r="BU55" i="12"/>
  <c r="CI311" i="7"/>
  <c r="CI312" i="7" s="1"/>
  <c r="CI308" i="7"/>
  <c r="CJ304" i="7" s="1"/>
  <c r="CL80" i="12"/>
  <c r="CL51" i="12"/>
  <c r="BX265" i="7"/>
  <c r="BX6" i="9" s="1"/>
  <c r="BX17" i="9"/>
  <c r="BX19" i="9" s="1"/>
  <c r="BX20" i="9" s="1"/>
  <c r="BX20" i="12"/>
  <c r="CN256" i="7"/>
  <c r="CO250" i="7"/>
  <c r="BT62" i="12" l="1"/>
  <c r="BT65" i="12" s="1"/>
  <c r="BT66" i="12" s="1"/>
  <c r="BU64" i="12" s="1"/>
  <c r="CA257" i="7"/>
  <c r="CB253" i="7" s="1"/>
  <c r="CA259" i="7"/>
  <c r="CA270" i="7"/>
  <c r="CK112" i="7"/>
  <c r="CL108" i="7" s="1"/>
  <c r="BY16" i="9"/>
  <c r="BY30" i="9"/>
  <c r="BW53" i="12"/>
  <c r="BY265" i="7"/>
  <c r="BY6" i="9" s="1"/>
  <c r="BY20" i="12"/>
  <c r="BY17" i="9"/>
  <c r="BY19" i="9" s="1"/>
  <c r="BY20" i="9" s="1"/>
  <c r="BY154" i="28"/>
  <c r="BY157" i="28" s="1"/>
  <c r="BY88" i="11"/>
  <c r="BX32" i="9"/>
  <c r="BT70" i="12"/>
  <c r="BT72" i="12" s="1"/>
  <c r="BS39" i="9"/>
  <c r="BS38" i="9"/>
  <c r="CO256" i="7"/>
  <c r="CP250" i="7"/>
  <c r="CJ311" i="7"/>
  <c r="CJ312" i="7" s="1"/>
  <c r="CJ308" i="7"/>
  <c r="CK304" i="7" s="1"/>
  <c r="BV55" i="12"/>
  <c r="BV56" i="12" s="1"/>
  <c r="BV60" i="12" s="1"/>
  <c r="CN59" i="11"/>
  <c r="CN44" i="12"/>
  <c r="CN273" i="7"/>
  <c r="CN263" i="7"/>
  <c r="BU58" i="12"/>
  <c r="BU106" i="12"/>
  <c r="BU24" i="9" s="1"/>
  <c r="CM80" i="12"/>
  <c r="CM51" i="12"/>
  <c r="CC333" i="7"/>
  <c r="CC31" i="9" s="1"/>
  <c r="CC294" i="7"/>
  <c r="CC295" i="7" s="1"/>
  <c r="CC350" i="7" s="1"/>
  <c r="CC291" i="7"/>
  <c r="CD287" i="7" s="1"/>
  <c r="BZ60" i="11"/>
  <c r="BZ61" i="11" s="1"/>
  <c r="BZ65" i="11" s="1"/>
  <c r="BZ67" i="11" s="1"/>
  <c r="BZ85" i="11" s="1"/>
  <c r="BZ86" i="11" s="1"/>
  <c r="BZ261" i="7"/>
  <c r="BX22" i="12"/>
  <c r="BU56" i="12"/>
  <c r="BU60" i="12" s="1"/>
  <c r="BZ15" i="9"/>
  <c r="BZ274" i="7"/>
  <c r="CB9" i="11"/>
  <c r="CB19" i="12"/>
  <c r="CB352" i="7"/>
  <c r="BT37" i="9"/>
  <c r="BT26" i="9"/>
  <c r="CJ328" i="7"/>
  <c r="CJ329" i="7" s="1"/>
  <c r="CJ325" i="7"/>
  <c r="CK321" i="7" s="1"/>
  <c r="BT74" i="12" l="1"/>
  <c r="BT82" i="12" s="1"/>
  <c r="CK308" i="7"/>
  <c r="CL304" i="7" s="1"/>
  <c r="CK311" i="7"/>
  <c r="CK312" i="7" s="1"/>
  <c r="CL112" i="7"/>
  <c r="CM108" i="7" s="1"/>
  <c r="BU70" i="12"/>
  <c r="BU74" i="12" s="1"/>
  <c r="BU82" i="12" s="1"/>
  <c r="CN80" i="12"/>
  <c r="CN51" i="12"/>
  <c r="BT39" i="9"/>
  <c r="BT38" i="9"/>
  <c r="BX53" i="12"/>
  <c r="BT97" i="12"/>
  <c r="BT99" i="12" s="1"/>
  <c r="BT103" i="12" s="1"/>
  <c r="BY22" i="12"/>
  <c r="CA15" i="9"/>
  <c r="CA274" i="7"/>
  <c r="CC19" i="12"/>
  <c r="CC9" i="11"/>
  <c r="CC352" i="7"/>
  <c r="BV58" i="12"/>
  <c r="BV62" i="12" s="1"/>
  <c r="BV65" i="12" s="1"/>
  <c r="BV106" i="12"/>
  <c r="BV24" i="9" s="1"/>
  <c r="CP256" i="7"/>
  <c r="CQ250" i="7"/>
  <c r="CA60" i="11"/>
  <c r="CA61" i="11" s="1"/>
  <c r="CA65" i="11" s="1"/>
  <c r="CA67" i="11" s="1"/>
  <c r="CA85" i="11" s="1"/>
  <c r="CA86" i="11" s="1"/>
  <c r="CA261" i="7"/>
  <c r="BU37" i="9"/>
  <c r="BU26" i="9"/>
  <c r="CK325" i="7"/>
  <c r="CL321" i="7" s="1"/>
  <c r="CK328" i="7"/>
  <c r="CK329" i="7" s="1"/>
  <c r="BZ17" i="9"/>
  <c r="BZ19" i="9" s="1"/>
  <c r="BZ20" i="9" s="1"/>
  <c r="BZ265" i="7"/>
  <c r="BZ6" i="9" s="1"/>
  <c r="BZ20" i="12"/>
  <c r="BV70" i="12"/>
  <c r="BV97" i="12" s="1"/>
  <c r="BV99" i="12" s="1"/>
  <c r="BV103" i="12" s="1"/>
  <c r="CB257" i="7"/>
  <c r="CC253" i="7" s="1"/>
  <c r="CB259" i="7"/>
  <c r="CB270" i="7"/>
  <c r="BZ88" i="11"/>
  <c r="BZ154" i="28"/>
  <c r="BZ157" i="28" s="1"/>
  <c r="BU62" i="12"/>
  <c r="BU65" i="12" s="1"/>
  <c r="BU66" i="12" s="1"/>
  <c r="BV64" i="12" s="1"/>
  <c r="BZ16" i="9"/>
  <c r="BZ30" i="9"/>
  <c r="CO59" i="11"/>
  <c r="CO44" i="12"/>
  <c r="CO263" i="7"/>
  <c r="CO273" i="7"/>
  <c r="BW55" i="12"/>
  <c r="CD333" i="7"/>
  <c r="CD31" i="9" s="1"/>
  <c r="CD294" i="7"/>
  <c r="CD295" i="7" s="1"/>
  <c r="CD350" i="7" s="1"/>
  <c r="CD291" i="7"/>
  <c r="CE287" i="7" s="1"/>
  <c r="BY32" i="9"/>
  <c r="BV66" i="12" l="1"/>
  <c r="BW64" i="12" s="1"/>
  <c r="BU97" i="12"/>
  <c r="BU99" i="12" s="1"/>
  <c r="BU103" i="12" s="1"/>
  <c r="CA154" i="28"/>
  <c r="CA157" i="28" s="1"/>
  <c r="CA88" i="11"/>
  <c r="CA16" i="9"/>
  <c r="CA30" i="9"/>
  <c r="BU72" i="12"/>
  <c r="CA17" i="9"/>
  <c r="CA19" i="9" s="1"/>
  <c r="CA20" i="9" s="1"/>
  <c r="CA20" i="12"/>
  <c r="CA265" i="7"/>
  <c r="CA6" i="9" s="1"/>
  <c r="BZ22" i="12"/>
  <c r="CB15" i="9"/>
  <c r="CB274" i="7"/>
  <c r="CQ256" i="7"/>
  <c r="CR250" i="7"/>
  <c r="CM112" i="7"/>
  <c r="CN108" i="7" s="1"/>
  <c r="BW58" i="12"/>
  <c r="BW106" i="12"/>
  <c r="BW24" i="9" s="1"/>
  <c r="BW56" i="12"/>
  <c r="BW60" i="12" s="1"/>
  <c r="BY53" i="12"/>
  <c r="BV72" i="12"/>
  <c r="CP59" i="11"/>
  <c r="CP44" i="12"/>
  <c r="CP273" i="7"/>
  <c r="CP263" i="7"/>
  <c r="CD9" i="11"/>
  <c r="CD19" i="12"/>
  <c r="CD352" i="7"/>
  <c r="CC257" i="7"/>
  <c r="CD253" i="7" s="1"/>
  <c r="CC259" i="7"/>
  <c r="CC270" i="7"/>
  <c r="BV37" i="9"/>
  <c r="BV26" i="9"/>
  <c r="CO80" i="12"/>
  <c r="CO51" i="12"/>
  <c r="CB60" i="11"/>
  <c r="CB61" i="11" s="1"/>
  <c r="CB65" i="11" s="1"/>
  <c r="CB67" i="11" s="1"/>
  <c r="CB85" i="11" s="1"/>
  <c r="CB86" i="11" s="1"/>
  <c r="CB261" i="7"/>
  <c r="BZ32" i="9"/>
  <c r="CL328" i="7"/>
  <c r="CL329" i="7" s="1"/>
  <c r="CL325" i="7"/>
  <c r="CM321" i="7" s="1"/>
  <c r="BX55" i="12"/>
  <c r="BX56" i="12" s="1"/>
  <c r="BX60" i="12" s="1"/>
  <c r="CE333" i="7"/>
  <c r="CE31" i="9" s="1"/>
  <c r="CE294" i="7"/>
  <c r="CE295" i="7" s="1"/>
  <c r="CE350" i="7" s="1"/>
  <c r="CE291" i="7"/>
  <c r="CF287" i="7" s="1"/>
  <c r="BV74" i="12"/>
  <c r="BV82" i="12" s="1"/>
  <c r="BU38" i="9"/>
  <c r="BU39" i="9"/>
  <c r="CL308" i="7"/>
  <c r="CM304" i="7" s="1"/>
  <c r="CL311" i="7"/>
  <c r="CL312" i="7" s="1"/>
  <c r="BY55" i="12" l="1"/>
  <c r="BY56" i="12" s="1"/>
  <c r="BY60" i="12" s="1"/>
  <c r="CQ44" i="12"/>
  <c r="CQ59" i="11"/>
  <c r="CQ263" i="7"/>
  <c r="CQ273" i="7"/>
  <c r="CR256" i="7"/>
  <c r="CS250" i="7"/>
  <c r="CF333" i="7"/>
  <c r="CF31" i="9" s="1"/>
  <c r="CF294" i="7"/>
  <c r="CF295" i="7" s="1"/>
  <c r="CF350" i="7" s="1"/>
  <c r="CF291" i="7"/>
  <c r="CG287" i="7" s="1"/>
  <c r="BV38" i="9"/>
  <c r="BV39" i="9"/>
  <c r="CB16" i="9"/>
  <c r="CB30" i="9"/>
  <c r="CA32" i="9"/>
  <c r="BW70" i="12"/>
  <c r="BW72" i="12" s="1"/>
  <c r="CA22" i="12"/>
  <c r="CM328" i="7"/>
  <c r="CM329" i="7" s="1"/>
  <c r="CM325" i="7"/>
  <c r="CN321" i="7" s="1"/>
  <c r="CM308" i="7"/>
  <c r="CN304" i="7" s="1"/>
  <c r="CM311" i="7"/>
  <c r="CM312" i="7" s="1"/>
  <c r="CE19" i="12"/>
  <c r="CE9" i="11"/>
  <c r="CE352" i="7"/>
  <c r="CC15" i="9"/>
  <c r="CC274" i="7"/>
  <c r="BW37" i="9"/>
  <c r="BW26" i="9"/>
  <c r="BZ53" i="12"/>
  <c r="BX70" i="12"/>
  <c r="BX97" i="12" s="1"/>
  <c r="BX99" i="12" s="1"/>
  <c r="BX103" i="12" s="1"/>
  <c r="CB265" i="7"/>
  <c r="CB6" i="9" s="1"/>
  <c r="CB20" i="12"/>
  <c r="CB17" i="9"/>
  <c r="CB19" i="9" s="1"/>
  <c r="CB20" i="9" s="1"/>
  <c r="CC60" i="11"/>
  <c r="CC61" i="11" s="1"/>
  <c r="CC65" i="11" s="1"/>
  <c r="CC67" i="11" s="1"/>
  <c r="CC85" i="11" s="1"/>
  <c r="CC86" i="11" s="1"/>
  <c r="CC261" i="7"/>
  <c r="CP80" i="12"/>
  <c r="CP51" i="12"/>
  <c r="BW62" i="12"/>
  <c r="BW65" i="12" s="1"/>
  <c r="BW66" i="12" s="1"/>
  <c r="BX64" i="12" s="1"/>
  <c r="CN112" i="7"/>
  <c r="CO108" i="7" s="1"/>
  <c r="BX58" i="12"/>
  <c r="BX62" i="12" s="1"/>
  <c r="BX65" i="12" s="1"/>
  <c r="BX106" i="12"/>
  <c r="BX24" i="9" s="1"/>
  <c r="CB154" i="28"/>
  <c r="CB157" i="28" s="1"/>
  <c r="CB88" i="11"/>
  <c r="CD257" i="7"/>
  <c r="CE253" i="7" s="1"/>
  <c r="CD259" i="7"/>
  <c r="CD270" i="7"/>
  <c r="BX66" i="12" l="1"/>
  <c r="BY64" i="12" s="1"/>
  <c r="BX74" i="12"/>
  <c r="BX82" i="12" s="1"/>
  <c r="BX72" i="12"/>
  <c r="BY70" i="12"/>
  <c r="BY72" i="12" s="1"/>
  <c r="CN328" i="7"/>
  <c r="CN329" i="7" s="1"/>
  <c r="CN325" i="7"/>
  <c r="CO321" i="7" s="1"/>
  <c r="CA53" i="12"/>
  <c r="CC20" i="12"/>
  <c r="CC17" i="9"/>
  <c r="CC19" i="9" s="1"/>
  <c r="CC20" i="9" s="1"/>
  <c r="CC265" i="7"/>
  <c r="CC6" i="9" s="1"/>
  <c r="CC88" i="11"/>
  <c r="CC154" i="28"/>
  <c r="CC157" i="28" s="1"/>
  <c r="BW74" i="12"/>
  <c r="BW82" i="12" s="1"/>
  <c r="CB32" i="9"/>
  <c r="CG333" i="7"/>
  <c r="CG31" i="9" s="1"/>
  <c r="CG294" i="7"/>
  <c r="CG295" i="7" s="1"/>
  <c r="CG350" i="7" s="1"/>
  <c r="CG291" i="7"/>
  <c r="CH287" i="7" s="1"/>
  <c r="CQ80" i="12"/>
  <c r="CQ51" i="12"/>
  <c r="CR59" i="11"/>
  <c r="CR44" i="12"/>
  <c r="CR263" i="7"/>
  <c r="CR273" i="7"/>
  <c r="CC16" i="9"/>
  <c r="CC30" i="9"/>
  <c r="BX37" i="9"/>
  <c r="BX26" i="9"/>
  <c r="BZ55" i="12"/>
  <c r="BZ56" i="12" s="1"/>
  <c r="BZ60" i="12" s="1"/>
  <c r="BW97" i="12"/>
  <c r="BW99" i="12" s="1"/>
  <c r="BW103" i="12" s="1"/>
  <c r="CF19" i="12"/>
  <c r="CF9" i="11"/>
  <c r="CF352" i="7"/>
  <c r="CE257" i="7"/>
  <c r="CF253" i="7" s="1"/>
  <c r="CE259" i="7"/>
  <c r="CE270" i="7"/>
  <c r="CB22" i="12"/>
  <c r="BY58" i="12"/>
  <c r="BY62" i="12" s="1"/>
  <c r="BY65" i="12" s="1"/>
  <c r="BY106" i="12"/>
  <c r="BY24" i="9" s="1"/>
  <c r="CD60" i="11"/>
  <c r="CD61" i="11" s="1"/>
  <c r="CD65" i="11" s="1"/>
  <c r="CD67" i="11" s="1"/>
  <c r="CD85" i="11" s="1"/>
  <c r="CD86" i="11" s="1"/>
  <c r="CD261" i="7"/>
  <c r="CO112" i="7"/>
  <c r="CP108" i="7" s="1"/>
  <c r="CD15" i="9"/>
  <c r="CD274" i="7"/>
  <c r="BW39" i="9"/>
  <c r="BW38" i="9"/>
  <c r="CN311" i="7"/>
  <c r="CN312" i="7" s="1"/>
  <c r="CN308" i="7"/>
  <c r="CO304" i="7" s="1"/>
  <c r="CS256" i="7"/>
  <c r="CT250" i="7"/>
  <c r="BY66" i="12" l="1"/>
  <c r="BZ64" i="12" s="1"/>
  <c r="BY74" i="12"/>
  <c r="BY82" i="12" s="1"/>
  <c r="BZ70" i="12"/>
  <c r="BZ72" i="12" s="1"/>
  <c r="BY37" i="9"/>
  <c r="BY26" i="9"/>
  <c r="BX38" i="9"/>
  <c r="BX39" i="9"/>
  <c r="CC22" i="12"/>
  <c r="CF257" i="7"/>
  <c r="CG253" i="7" s="1"/>
  <c r="CF259" i="7"/>
  <c r="CF270" i="7"/>
  <c r="CB53" i="12"/>
  <c r="CD154" i="28"/>
  <c r="CD157" i="28" s="1"/>
  <c r="CD88" i="11"/>
  <c r="CR80" i="12"/>
  <c r="CR51" i="12"/>
  <c r="CT256" i="7"/>
  <c r="CU250" i="7"/>
  <c r="CP112" i="7"/>
  <c r="CQ108" i="7" s="1"/>
  <c r="CC32" i="9"/>
  <c r="CH294" i="7"/>
  <c r="CH295" i="7" s="1"/>
  <c r="CH350" i="7" s="1"/>
  <c r="CH333" i="7"/>
  <c r="CH31" i="9" s="1"/>
  <c r="CH291" i="7"/>
  <c r="CI287" i="7" s="1"/>
  <c r="BY97" i="12"/>
  <c r="BY99" i="12" s="1"/>
  <c r="BY103" i="12" s="1"/>
  <c r="CA55" i="12"/>
  <c r="CO325" i="7"/>
  <c r="CP321" i="7" s="1"/>
  <c r="CO328" i="7"/>
  <c r="CO329" i="7" s="1"/>
  <c r="CD16" i="9"/>
  <c r="CD30" i="9"/>
  <c r="CE15" i="9"/>
  <c r="CE274" i="7"/>
  <c r="CG9" i="11"/>
  <c r="CG19" i="12"/>
  <c r="CG352" i="7"/>
  <c r="CD265" i="7"/>
  <c r="CD6" i="9" s="1"/>
  <c r="CD17" i="9"/>
  <c r="CD19" i="9" s="1"/>
  <c r="CD20" i="9" s="1"/>
  <c r="CD20" i="12"/>
  <c r="CS44" i="12"/>
  <c r="CS59" i="11"/>
  <c r="CS273" i="7"/>
  <c r="CS263" i="7"/>
  <c r="CO308" i="7"/>
  <c r="CP304" i="7" s="1"/>
  <c r="CO311" i="7"/>
  <c r="CO312" i="7" s="1"/>
  <c r="CE60" i="11"/>
  <c r="CE61" i="11" s="1"/>
  <c r="CE65" i="11" s="1"/>
  <c r="CE67" i="11" s="1"/>
  <c r="CE85" i="11" s="1"/>
  <c r="CE86" i="11" s="1"/>
  <c r="CE261" i="7"/>
  <c r="BZ58" i="12"/>
  <c r="BZ62" i="12" s="1"/>
  <c r="BZ65" i="12" s="1"/>
  <c r="BZ106" i="12"/>
  <c r="BZ24" i="9" s="1"/>
  <c r="BZ66" i="12" l="1"/>
  <c r="CA64" i="12" s="1"/>
  <c r="BZ74" i="12"/>
  <c r="BZ82" i="12" s="1"/>
  <c r="CP308" i="7"/>
  <c r="CQ304" i="7" s="1"/>
  <c r="CP311" i="7"/>
  <c r="CP312" i="7" s="1"/>
  <c r="BZ37" i="9"/>
  <c r="BZ26" i="9"/>
  <c r="CA58" i="12"/>
  <c r="CA106" i="12"/>
  <c r="CA24" i="9" s="1"/>
  <c r="CF15" i="9"/>
  <c r="CF274" i="7"/>
  <c r="CP325" i="7"/>
  <c r="CQ321" i="7" s="1"/>
  <c r="CP328" i="7"/>
  <c r="CP329" i="7" s="1"/>
  <c r="CS80" i="12"/>
  <c r="CS51" i="12"/>
  <c r="CA56" i="12"/>
  <c r="CA60" i="12" s="1"/>
  <c r="CF60" i="11"/>
  <c r="CF61" i="11" s="1"/>
  <c r="CF65" i="11" s="1"/>
  <c r="CF67" i="11" s="1"/>
  <c r="CF85" i="11" s="1"/>
  <c r="CF86" i="11" s="1"/>
  <c r="CF261" i="7"/>
  <c r="BY39" i="9"/>
  <c r="BY38" i="9"/>
  <c r="CG257" i="7"/>
  <c r="CH253" i="7" s="1"/>
  <c r="CG259" i="7"/>
  <c r="CG270" i="7"/>
  <c r="CE265" i="7"/>
  <c r="CE6" i="9" s="1"/>
  <c r="CE20" i="12"/>
  <c r="CE17" i="9"/>
  <c r="CE19" i="9" s="1"/>
  <c r="CE20" i="9" s="1"/>
  <c r="CE16" i="9"/>
  <c r="CE30" i="9"/>
  <c r="CQ112" i="7"/>
  <c r="CR108" i="7" s="1"/>
  <c r="CE88" i="11"/>
  <c r="CE154" i="28"/>
  <c r="CE157" i="28" s="1"/>
  <c r="CD22" i="12"/>
  <c r="CC53" i="12"/>
  <c r="CD32" i="9"/>
  <c r="CI333" i="7"/>
  <c r="CI31" i="9" s="1"/>
  <c r="CI294" i="7"/>
  <c r="CI295" i="7" s="1"/>
  <c r="CI350" i="7" s="1"/>
  <c r="CI291" i="7"/>
  <c r="CJ287" i="7" s="1"/>
  <c r="CU256" i="7"/>
  <c r="CV250" i="7"/>
  <c r="CB55" i="12"/>
  <c r="CB56" i="12" s="1"/>
  <c r="CB60" i="12" s="1"/>
  <c r="CT59" i="11"/>
  <c r="CT44" i="12"/>
  <c r="CT263" i="7"/>
  <c r="CT273" i="7"/>
  <c r="CH9" i="11"/>
  <c r="CH19" i="12"/>
  <c r="CH352" i="7"/>
  <c r="BZ97" i="12"/>
  <c r="BZ99" i="12" s="1"/>
  <c r="BZ103" i="12" s="1"/>
  <c r="CG60" i="11" l="1"/>
  <c r="CG61" i="11" s="1"/>
  <c r="CG65" i="11" s="1"/>
  <c r="CG67" i="11" s="1"/>
  <c r="CG85" i="11" s="1"/>
  <c r="CG86" i="11" s="1"/>
  <c r="CG261" i="7"/>
  <c r="CH257" i="7"/>
  <c r="CI253" i="7" s="1"/>
  <c r="CH259" i="7"/>
  <c r="CH270" i="7"/>
  <c r="CC55" i="12"/>
  <c r="CC56" i="12" s="1"/>
  <c r="CC60" i="12" s="1"/>
  <c r="CE32" i="9"/>
  <c r="CA62" i="12"/>
  <c r="CA65" i="12" s="1"/>
  <c r="CA66" i="12" s="1"/>
  <c r="CB64" i="12" s="1"/>
  <c r="CB70" i="12"/>
  <c r="CB72" i="12" s="1"/>
  <c r="CV256" i="7"/>
  <c r="CW250" i="7"/>
  <c r="CU44" i="12"/>
  <c r="CU59" i="11"/>
  <c r="CU263" i="7"/>
  <c r="CU273" i="7"/>
  <c r="CJ333" i="7"/>
  <c r="CJ31" i="9" s="1"/>
  <c r="CJ294" i="7"/>
  <c r="CJ295" i="7" s="1"/>
  <c r="CJ350" i="7" s="1"/>
  <c r="CJ291" i="7"/>
  <c r="CK287" i="7" s="1"/>
  <c r="BZ38" i="9"/>
  <c r="BZ39" i="9"/>
  <c r="CI19" i="12"/>
  <c r="CI9" i="11"/>
  <c r="CI352" i="7"/>
  <c r="CF20" i="12"/>
  <c r="CF17" i="9"/>
  <c r="CF19" i="9" s="1"/>
  <c r="CF20" i="9" s="1"/>
  <c r="CF265" i="7"/>
  <c r="CF6" i="9" s="1"/>
  <c r="CQ325" i="7"/>
  <c r="CR321" i="7" s="1"/>
  <c r="CQ328" i="7"/>
  <c r="CQ329" i="7" s="1"/>
  <c r="CR112" i="7"/>
  <c r="CS108" i="7" s="1"/>
  <c r="CD53" i="12"/>
  <c r="CT80" i="12"/>
  <c r="CT51" i="12"/>
  <c r="CE22" i="12"/>
  <c r="CF88" i="11"/>
  <c r="CF154" i="28"/>
  <c r="CF157" i="28" s="1"/>
  <c r="CF16" i="9"/>
  <c r="CF30" i="9"/>
  <c r="CA70" i="12"/>
  <c r="CA97" i="12" s="1"/>
  <c r="CA99" i="12" s="1"/>
  <c r="CA103" i="12" s="1"/>
  <c r="CQ311" i="7"/>
  <c r="CQ312" i="7" s="1"/>
  <c r="CQ308" i="7"/>
  <c r="CR304" i="7" s="1"/>
  <c r="CA37" i="9"/>
  <c r="CA26" i="9"/>
  <c r="CB58" i="12"/>
  <c r="CB62" i="12" s="1"/>
  <c r="CB65" i="12" s="1"/>
  <c r="CB106" i="12"/>
  <c r="CB24" i="9" s="1"/>
  <c r="CG15" i="9"/>
  <c r="CG274" i="7"/>
  <c r="CB66" i="12" l="1"/>
  <c r="CC64" i="12" s="1"/>
  <c r="CB74" i="12"/>
  <c r="CB82" i="12" s="1"/>
  <c r="CA74" i="12"/>
  <c r="CA82" i="12" s="1"/>
  <c r="CA72" i="12"/>
  <c r="CB97" i="12"/>
  <c r="CB99" i="12" s="1"/>
  <c r="CB103" i="12" s="1"/>
  <c r="CV59" i="11"/>
  <c r="CV44" i="12"/>
  <c r="CV273" i="7"/>
  <c r="CV263" i="7"/>
  <c r="CG154" i="28"/>
  <c r="CG157" i="28" s="1"/>
  <c r="CG88" i="11"/>
  <c r="CI257" i="7"/>
  <c r="CJ253" i="7" s="1"/>
  <c r="CI259" i="7"/>
  <c r="CI270" i="7"/>
  <c r="CF32" i="9"/>
  <c r="CK294" i="7"/>
  <c r="CK295" i="7" s="1"/>
  <c r="CK350" i="7" s="1"/>
  <c r="CK333" i="7"/>
  <c r="CK31" i="9" s="1"/>
  <c r="CK291" i="7"/>
  <c r="CL287" i="7" s="1"/>
  <c r="CR311" i="7"/>
  <c r="CR312" i="7" s="1"/>
  <c r="CR308" i="7"/>
  <c r="CS304" i="7" s="1"/>
  <c r="CF22" i="12"/>
  <c r="CJ9" i="11"/>
  <c r="CJ19" i="12"/>
  <c r="CJ352" i="7"/>
  <c r="CW256" i="7"/>
  <c r="CX250" i="7"/>
  <c r="CC70" i="12"/>
  <c r="CC72" i="12" s="1"/>
  <c r="CA38" i="9"/>
  <c r="CA39" i="9"/>
  <c r="CD55" i="12"/>
  <c r="CC58" i="12"/>
  <c r="CC62" i="12" s="1"/>
  <c r="CC65" i="12" s="1"/>
  <c r="CC106" i="12"/>
  <c r="CC24" i="9" s="1"/>
  <c r="CU80" i="12"/>
  <c r="CU51" i="12"/>
  <c r="CE53" i="12"/>
  <c r="CH15" i="9"/>
  <c r="CH274" i="7"/>
  <c r="CR328" i="7"/>
  <c r="CR329" i="7" s="1"/>
  <c r="CR325" i="7"/>
  <c r="CS321" i="7" s="1"/>
  <c r="CG17" i="9"/>
  <c r="CG19" i="9" s="1"/>
  <c r="CG20" i="9" s="1"/>
  <c r="CG20" i="12"/>
  <c r="CG265" i="7"/>
  <c r="CG6" i="9" s="1"/>
  <c r="CG16" i="9"/>
  <c r="CG30" i="9"/>
  <c r="CB37" i="9"/>
  <c r="CB26" i="9"/>
  <c r="CS112" i="7"/>
  <c r="CT108" i="7" s="1"/>
  <c r="CH60" i="11"/>
  <c r="CH61" i="11" s="1"/>
  <c r="CH65" i="11" s="1"/>
  <c r="CH67" i="11" s="1"/>
  <c r="CH85" i="11" s="1"/>
  <c r="CH86" i="11" s="1"/>
  <c r="CH261" i="7"/>
  <c r="CC66" i="12" l="1"/>
  <c r="CD64" i="12" s="1"/>
  <c r="CC74" i="12"/>
  <c r="CC82" i="12" s="1"/>
  <c r="CW59" i="11"/>
  <c r="CW44" i="12"/>
  <c r="CW263" i="7"/>
  <c r="CW273" i="7"/>
  <c r="CI60" i="11"/>
  <c r="CI61" i="11" s="1"/>
  <c r="CI65" i="11" s="1"/>
  <c r="CI67" i="11" s="1"/>
  <c r="CI85" i="11" s="1"/>
  <c r="CI86" i="11" s="1"/>
  <c r="CI261" i="7"/>
  <c r="CL333" i="7"/>
  <c r="CL31" i="9" s="1"/>
  <c r="CL294" i="7"/>
  <c r="CL295" i="7" s="1"/>
  <c r="CL350" i="7" s="1"/>
  <c r="CL291" i="7"/>
  <c r="CM287" i="7" s="1"/>
  <c r="CJ257" i="7"/>
  <c r="CK253" i="7" s="1"/>
  <c r="CJ259" i="7"/>
  <c r="CJ270" i="7"/>
  <c r="CC37" i="9"/>
  <c r="CC26" i="9"/>
  <c r="CK9" i="11"/>
  <c r="CK19" i="12"/>
  <c r="CK352" i="7"/>
  <c r="CG32" i="9"/>
  <c r="CG22" i="12"/>
  <c r="CE55" i="12"/>
  <c r="CE56" i="12" s="1"/>
  <c r="CE60" i="12" s="1"/>
  <c r="CD58" i="12"/>
  <c r="CD106" i="12"/>
  <c r="CD24" i="9" s="1"/>
  <c r="CC97" i="12"/>
  <c r="CC99" i="12" s="1"/>
  <c r="CC103" i="12" s="1"/>
  <c r="CF53" i="12"/>
  <c r="CB38" i="9"/>
  <c r="CB39" i="9"/>
  <c r="CH154" i="28"/>
  <c r="CH157" i="28" s="1"/>
  <c r="CH88" i="11"/>
  <c r="CT112" i="7"/>
  <c r="CU108" i="7" s="1"/>
  <c r="CD56" i="12"/>
  <c r="CD60" i="12" s="1"/>
  <c r="CV80" i="12"/>
  <c r="CV51" i="12"/>
  <c r="CH265" i="7"/>
  <c r="CH6" i="9" s="1"/>
  <c r="CH17" i="9"/>
  <c r="CH19" i="9" s="1"/>
  <c r="CH20" i="9" s="1"/>
  <c r="CH20" i="12"/>
  <c r="CH16" i="9"/>
  <c r="CH30" i="9"/>
  <c r="CS325" i="7"/>
  <c r="CT321" i="7" s="1"/>
  <c r="CS328" i="7"/>
  <c r="CS329" i="7" s="1"/>
  <c r="CX256" i="7"/>
  <c r="CY250" i="7"/>
  <c r="CS311" i="7"/>
  <c r="CS312" i="7" s="1"/>
  <c r="CS308" i="7"/>
  <c r="CT304" i="7" s="1"/>
  <c r="CI15" i="9"/>
  <c r="CI274" i="7"/>
  <c r="CH22" i="12" l="1"/>
  <c r="CG53" i="12"/>
  <c r="CH32" i="9"/>
  <c r="CT308" i="7"/>
  <c r="CU304" i="7" s="1"/>
  <c r="CT311" i="7"/>
  <c r="CT312" i="7" s="1"/>
  <c r="CD70" i="12"/>
  <c r="CD74" i="12" s="1"/>
  <c r="CD82" i="12" s="1"/>
  <c r="CF55" i="12"/>
  <c r="CC39" i="9"/>
  <c r="CC38" i="9"/>
  <c r="CI265" i="7"/>
  <c r="CI6" i="9" s="1"/>
  <c r="CI20" i="12"/>
  <c r="CI17" i="9"/>
  <c r="CI19" i="9" s="1"/>
  <c r="CI20" i="9" s="1"/>
  <c r="CX59" i="11"/>
  <c r="CX44" i="12"/>
  <c r="CX263" i="7"/>
  <c r="CX273" i="7"/>
  <c r="CD37" i="9"/>
  <c r="CD26" i="9"/>
  <c r="CJ60" i="11"/>
  <c r="CJ61" i="11" s="1"/>
  <c r="CJ65" i="11" s="1"/>
  <c r="CJ67" i="11" s="1"/>
  <c r="CJ85" i="11" s="1"/>
  <c r="CJ86" i="11" s="1"/>
  <c r="CJ261" i="7"/>
  <c r="CY256" i="7"/>
  <c r="CZ250" i="7"/>
  <c r="CD62" i="12"/>
  <c r="CD65" i="12" s="1"/>
  <c r="CD66" i="12" s="1"/>
  <c r="CE64" i="12" s="1"/>
  <c r="CK257" i="7"/>
  <c r="CL253" i="7" s="1"/>
  <c r="CK259" i="7"/>
  <c r="CK270" i="7"/>
  <c r="CW80" i="12"/>
  <c r="CW51" i="12"/>
  <c r="CJ15" i="9"/>
  <c r="CJ274" i="7"/>
  <c r="CE70" i="12"/>
  <c r="CE74" i="12" s="1"/>
  <c r="CE82" i="12" s="1"/>
  <c r="CM294" i="7"/>
  <c r="CM295" i="7" s="1"/>
  <c r="CM350" i="7" s="1"/>
  <c r="CM333" i="7"/>
  <c r="CM31" i="9" s="1"/>
  <c r="CM291" i="7"/>
  <c r="CN287" i="7" s="1"/>
  <c r="CI154" i="28"/>
  <c r="CI157" i="28" s="1"/>
  <c r="CI88" i="11"/>
  <c r="CU112" i="7"/>
  <c r="CV108" i="7" s="1"/>
  <c r="CI16" i="9"/>
  <c r="CI30" i="9"/>
  <c r="CT325" i="7"/>
  <c r="CU321" i="7" s="1"/>
  <c r="CT328" i="7"/>
  <c r="CT329" i="7" s="1"/>
  <c r="CE58" i="12"/>
  <c r="CE62" i="12" s="1"/>
  <c r="CE65" i="12" s="1"/>
  <c r="CE106" i="12"/>
  <c r="CE24" i="9" s="1"/>
  <c r="CL19" i="12"/>
  <c r="CL9" i="11"/>
  <c r="CL352" i="7"/>
  <c r="CD72" i="12" l="1"/>
  <c r="CD97" i="12"/>
  <c r="CD99" i="12" s="1"/>
  <c r="CD103" i="12" s="1"/>
  <c r="CJ88" i="11"/>
  <c r="CJ154" i="28"/>
  <c r="CJ157" i="28" s="1"/>
  <c r="CU311" i="7"/>
  <c r="CU312" i="7" s="1"/>
  <c r="CU308" i="7"/>
  <c r="CV304" i="7" s="1"/>
  <c r="CE97" i="12"/>
  <c r="CE99" i="12" s="1"/>
  <c r="CE103" i="12" s="1"/>
  <c r="CK60" i="11"/>
  <c r="CK61" i="11" s="1"/>
  <c r="CK65" i="11" s="1"/>
  <c r="CK67" i="11" s="1"/>
  <c r="CK85" i="11" s="1"/>
  <c r="CK86" i="11" s="1"/>
  <c r="CK261" i="7"/>
  <c r="CF58" i="12"/>
  <c r="CF106" i="12"/>
  <c r="CF24" i="9" s="1"/>
  <c r="CE72" i="12"/>
  <c r="CL257" i="7"/>
  <c r="CM253" i="7" s="1"/>
  <c r="CL259" i="7"/>
  <c r="CL270" i="7"/>
  <c r="CX80" i="12"/>
  <c r="CX51" i="12"/>
  <c r="CF56" i="12"/>
  <c r="CF60" i="12" s="1"/>
  <c r="CU328" i="7"/>
  <c r="CU329" i="7" s="1"/>
  <c r="CU325" i="7"/>
  <c r="CV321" i="7" s="1"/>
  <c r="CJ16" i="9"/>
  <c r="CJ30" i="9"/>
  <c r="CE66" i="12"/>
  <c r="CF64" i="12" s="1"/>
  <c r="CI32" i="9"/>
  <c r="CZ256" i="7"/>
  <c r="DA250" i="7"/>
  <c r="CI22" i="12"/>
  <c r="CG55" i="12"/>
  <c r="CG56" i="12" s="1"/>
  <c r="CG60" i="12" s="1"/>
  <c r="CK15" i="9"/>
  <c r="CK274" i="7"/>
  <c r="CN333" i="7"/>
  <c r="CN31" i="9" s="1"/>
  <c r="CN294" i="7"/>
  <c r="CN295" i="7" s="1"/>
  <c r="CN350" i="7" s="1"/>
  <c r="CN291" i="7"/>
  <c r="CO287" i="7" s="1"/>
  <c r="CY59" i="11"/>
  <c r="CY44" i="12"/>
  <c r="CY273" i="7"/>
  <c r="CY263" i="7"/>
  <c r="CD39" i="9"/>
  <c r="CD38" i="9"/>
  <c r="CH53" i="12"/>
  <c r="CE37" i="9"/>
  <c r="CE26" i="9"/>
  <c r="CM19" i="12"/>
  <c r="CM9" i="11"/>
  <c r="CM352" i="7"/>
  <c r="CV112" i="7"/>
  <c r="CW108" i="7" s="1"/>
  <c r="CJ17" i="9"/>
  <c r="CJ19" i="9" s="1"/>
  <c r="CJ20" i="9" s="1"/>
  <c r="CJ20" i="12"/>
  <c r="CJ265" i="7"/>
  <c r="CJ6" i="9" s="1"/>
  <c r="CG70" i="12" l="1"/>
  <c r="CG72" i="12" s="1"/>
  <c r="CN9" i="11"/>
  <c r="CN19" i="12"/>
  <c r="CN352" i="7"/>
  <c r="CW112" i="7"/>
  <c r="CX108" i="7" s="1"/>
  <c r="CH55" i="12"/>
  <c r="CH56" i="12" s="1"/>
  <c r="CH60" i="12" s="1"/>
  <c r="CO294" i="7"/>
  <c r="CO295" i="7" s="1"/>
  <c r="CO350" i="7" s="1"/>
  <c r="CO333" i="7"/>
  <c r="CO31" i="9" s="1"/>
  <c r="CO291" i="7"/>
  <c r="CP287" i="7" s="1"/>
  <c r="CF70" i="12"/>
  <c r="CF97" i="12" s="1"/>
  <c r="CF99" i="12" s="1"/>
  <c r="CF103" i="12" s="1"/>
  <c r="CF62" i="12"/>
  <c r="CF65" i="12" s="1"/>
  <c r="CF66" i="12" s="1"/>
  <c r="CG64" i="12" s="1"/>
  <c r="CK17" i="9"/>
  <c r="CK19" i="9" s="1"/>
  <c r="CK20" i="9" s="1"/>
  <c r="CK265" i="7"/>
  <c r="CK6" i="9" s="1"/>
  <c r="CK20" i="12"/>
  <c r="CZ44" i="12"/>
  <c r="CZ59" i="11"/>
  <c r="CZ273" i="7"/>
  <c r="CZ263" i="7"/>
  <c r="CK154" i="28"/>
  <c r="CK157" i="28" s="1"/>
  <c r="CK88" i="11"/>
  <c r="DA256" i="7"/>
  <c r="DB250" i="7"/>
  <c r="CV328" i="7"/>
  <c r="CV329" i="7" s="1"/>
  <c r="CV325" i="7"/>
  <c r="CW321" i="7" s="1"/>
  <c r="CL15" i="9"/>
  <c r="CL274" i="7"/>
  <c r="CL60" i="11"/>
  <c r="CL61" i="11" s="1"/>
  <c r="CL65" i="11" s="1"/>
  <c r="CL67" i="11" s="1"/>
  <c r="CL85" i="11" s="1"/>
  <c r="CL86" i="11" s="1"/>
  <c r="CL261" i="7"/>
  <c r="CV311" i="7"/>
  <c r="CV312" i="7" s="1"/>
  <c r="CV308" i="7"/>
  <c r="CW304" i="7" s="1"/>
  <c r="CJ22" i="12"/>
  <c r="CE38" i="9"/>
  <c r="CE39" i="9"/>
  <c r="CY80" i="12"/>
  <c r="CY51" i="12"/>
  <c r="CM257" i="7"/>
  <c r="CN253" i="7" s="1"/>
  <c r="CM259" i="7"/>
  <c r="CM270" i="7"/>
  <c r="CJ32" i="9"/>
  <c r="CG58" i="12"/>
  <c r="CG62" i="12" s="1"/>
  <c r="CG65" i="12" s="1"/>
  <c r="CG106" i="12"/>
  <c r="CG24" i="9" s="1"/>
  <c r="CK16" i="9"/>
  <c r="CK30" i="9"/>
  <c r="CI53" i="12"/>
  <c r="CF37" i="9"/>
  <c r="CF26" i="9"/>
  <c r="CF74" i="12" l="1"/>
  <c r="CF82" i="12" s="1"/>
  <c r="CG66" i="12"/>
  <c r="CH64" i="12" s="1"/>
  <c r="CF72" i="12"/>
  <c r="DA44" i="12"/>
  <c r="DA59" i="11"/>
  <c r="DA263" i="7"/>
  <c r="DA273" i="7"/>
  <c r="DB256" i="7"/>
  <c r="DC250" i="7"/>
  <c r="CF39" i="9"/>
  <c r="CF38" i="9"/>
  <c r="CM60" i="11"/>
  <c r="CM61" i="11" s="1"/>
  <c r="CM65" i="11" s="1"/>
  <c r="CM67" i="11" s="1"/>
  <c r="CM85" i="11" s="1"/>
  <c r="CM86" i="11" s="1"/>
  <c r="CM261" i="7"/>
  <c r="CP333" i="7"/>
  <c r="CP31" i="9" s="1"/>
  <c r="CP294" i="7"/>
  <c r="CP295" i="7" s="1"/>
  <c r="CP350" i="7" s="1"/>
  <c r="CP291" i="7"/>
  <c r="CQ287" i="7" s="1"/>
  <c r="CJ53" i="12"/>
  <c r="CW311" i="7"/>
  <c r="CW312" i="7" s="1"/>
  <c r="CW308" i="7"/>
  <c r="CX304" i="7" s="1"/>
  <c r="CL16" i="9"/>
  <c r="CL30" i="9"/>
  <c r="CO9" i="11"/>
  <c r="CO19" i="12"/>
  <c r="CO352" i="7"/>
  <c r="CG74" i="12"/>
  <c r="CG82" i="12" s="1"/>
  <c r="CL265" i="7"/>
  <c r="CL6" i="9" s="1"/>
  <c r="CL20" i="12"/>
  <c r="CL17" i="9"/>
  <c r="CL19" i="9" s="1"/>
  <c r="CL20" i="9" s="1"/>
  <c r="CH70" i="12"/>
  <c r="CH72" i="12" s="1"/>
  <c r="CK22" i="12"/>
  <c r="CM15" i="9"/>
  <c r="CM274" i="7"/>
  <c r="CG37" i="9"/>
  <c r="CG26" i="9"/>
  <c r="CN257" i="7"/>
  <c r="CO253" i="7" s="1"/>
  <c r="CN259" i="7"/>
  <c r="CN270" i="7"/>
  <c r="CI55" i="12"/>
  <c r="CI56" i="12" s="1"/>
  <c r="CI60" i="12" s="1"/>
  <c r="CL88" i="11"/>
  <c r="CL154" i="28"/>
  <c r="CL157" i="28" s="1"/>
  <c r="CW325" i="7"/>
  <c r="CX321" i="7" s="1"/>
  <c r="CW328" i="7"/>
  <c r="CW329" i="7" s="1"/>
  <c r="CH58" i="12"/>
  <c r="CH62" i="12" s="1"/>
  <c r="CH65" i="12" s="1"/>
  <c r="CH106" i="12"/>
  <c r="CH24" i="9" s="1"/>
  <c r="CG97" i="12"/>
  <c r="CG99" i="12" s="1"/>
  <c r="CG103" i="12" s="1"/>
  <c r="CK32" i="9"/>
  <c r="CZ80" i="12"/>
  <c r="CZ51" i="12"/>
  <c r="CX112" i="7"/>
  <c r="CY108" i="7" s="1"/>
  <c r="CH66" i="12" l="1"/>
  <c r="CI64" i="12" s="1"/>
  <c r="CH97" i="12"/>
  <c r="CH99" i="12" s="1"/>
  <c r="CH103" i="12" s="1"/>
  <c r="CG39" i="9"/>
  <c r="CG38" i="9"/>
  <c r="CQ333" i="7"/>
  <c r="CQ31" i="9" s="1"/>
  <c r="CQ294" i="7"/>
  <c r="CQ295" i="7" s="1"/>
  <c r="CQ350" i="7" s="1"/>
  <c r="CQ291" i="7"/>
  <c r="CR287" i="7" s="1"/>
  <c r="DC256" i="7"/>
  <c r="DD250" i="7"/>
  <c r="CM16" i="9"/>
  <c r="CM30" i="9"/>
  <c r="CL32" i="9"/>
  <c r="CP19" i="12"/>
  <c r="CP9" i="11"/>
  <c r="CP352" i="7"/>
  <c r="DB59" i="11"/>
  <c r="DB44" i="12"/>
  <c r="DB263" i="7"/>
  <c r="DB273" i="7"/>
  <c r="CI70" i="12"/>
  <c r="CI97" i="12" s="1"/>
  <c r="CI99" i="12" s="1"/>
  <c r="CI103" i="12" s="1"/>
  <c r="CL22" i="12"/>
  <c r="CY112" i="7"/>
  <c r="CZ108" i="7" s="1"/>
  <c r="CI58" i="12"/>
  <c r="CI62" i="12" s="1"/>
  <c r="CI65" i="12" s="1"/>
  <c r="CI66" i="12" s="1"/>
  <c r="CJ64" i="12" s="1"/>
  <c r="CI106" i="12"/>
  <c r="CI24" i="9" s="1"/>
  <c r="CX308" i="7"/>
  <c r="CY304" i="7" s="1"/>
  <c r="CX311" i="7"/>
  <c r="CX312" i="7" s="1"/>
  <c r="CH37" i="9"/>
  <c r="CH26" i="9"/>
  <c r="CN15" i="9"/>
  <c r="CN274" i="7"/>
  <c r="CM265" i="7"/>
  <c r="CM6" i="9" s="1"/>
  <c r="CM20" i="12"/>
  <c r="CM17" i="9"/>
  <c r="CM19" i="9" s="1"/>
  <c r="CM20" i="9" s="1"/>
  <c r="CK53" i="12"/>
  <c r="CN60" i="11"/>
  <c r="CN61" i="11" s="1"/>
  <c r="CN65" i="11" s="1"/>
  <c r="CN67" i="11" s="1"/>
  <c r="CN85" i="11" s="1"/>
  <c r="CN86" i="11" s="1"/>
  <c r="CN261" i="7"/>
  <c r="CH74" i="12"/>
  <c r="CH82" i="12" s="1"/>
  <c r="CJ55" i="12"/>
  <c r="CJ56" i="12" s="1"/>
  <c r="CJ60" i="12" s="1"/>
  <c r="CM154" i="28"/>
  <c r="CM157" i="28" s="1"/>
  <c r="CM88" i="11"/>
  <c r="DA80" i="12"/>
  <c r="DA51" i="12"/>
  <c r="CX328" i="7"/>
  <c r="CX329" i="7" s="1"/>
  <c r="CX325" i="7"/>
  <c r="CY321" i="7" s="1"/>
  <c r="CO257" i="7"/>
  <c r="CP253" i="7" s="1"/>
  <c r="CO259" i="7"/>
  <c r="CO270" i="7"/>
  <c r="CI74" i="12" l="1"/>
  <c r="CI82" i="12" s="1"/>
  <c r="CI72" i="12"/>
  <c r="CY328" i="7"/>
  <c r="CY329" i="7" s="1"/>
  <c r="CY325" i="7"/>
  <c r="CZ321" i="7" s="1"/>
  <c r="CM22" i="12"/>
  <c r="CI37" i="9"/>
  <c r="CI26" i="9"/>
  <c r="DD256" i="7"/>
  <c r="DE250" i="7"/>
  <c r="CN154" i="28"/>
  <c r="CN157" i="28" s="1"/>
  <c r="CN88" i="11"/>
  <c r="DC44" i="12"/>
  <c r="DC59" i="11"/>
  <c r="DC273" i="7"/>
  <c r="DC263" i="7"/>
  <c r="CP257" i="7"/>
  <c r="CQ253" i="7" s="1"/>
  <c r="CP259" i="7"/>
  <c r="CP270" i="7"/>
  <c r="CJ70" i="12"/>
  <c r="CJ72" i="12" s="1"/>
  <c r="CZ112" i="7"/>
  <c r="DA108" i="7" s="1"/>
  <c r="CR294" i="7"/>
  <c r="CR295" i="7" s="1"/>
  <c r="CR350" i="7" s="1"/>
  <c r="CR333" i="7"/>
  <c r="CR31" i="9" s="1"/>
  <c r="CR291" i="7"/>
  <c r="CS287" i="7" s="1"/>
  <c r="CN16" i="9"/>
  <c r="CN30" i="9"/>
  <c r="CH39" i="9"/>
  <c r="CH38" i="9"/>
  <c r="CQ9" i="11"/>
  <c r="CQ19" i="12"/>
  <c r="CQ352" i="7"/>
  <c r="CN17" i="9"/>
  <c r="CN19" i="9" s="1"/>
  <c r="CN20" i="9" s="1"/>
  <c r="CN20" i="12"/>
  <c r="CN265" i="7"/>
  <c r="CN6" i="9" s="1"/>
  <c r="CO15" i="9"/>
  <c r="CO274" i="7"/>
  <c r="CL53" i="12"/>
  <c r="DB80" i="12"/>
  <c r="DB51" i="12"/>
  <c r="CY308" i="7"/>
  <c r="CZ304" i="7" s="1"/>
  <c r="CY311" i="7"/>
  <c r="CY312" i="7" s="1"/>
  <c r="CK55" i="12"/>
  <c r="CK56" i="12" s="1"/>
  <c r="CK60" i="12" s="1"/>
  <c r="CO60" i="11"/>
  <c r="CO61" i="11" s="1"/>
  <c r="CO65" i="11" s="1"/>
  <c r="CO67" i="11" s="1"/>
  <c r="CO85" i="11" s="1"/>
  <c r="CO86" i="11" s="1"/>
  <c r="CO261" i="7"/>
  <c r="CJ58" i="12"/>
  <c r="CJ62" i="12" s="1"/>
  <c r="CJ65" i="12" s="1"/>
  <c r="CJ66" i="12" s="1"/>
  <c r="CK64" i="12" s="1"/>
  <c r="CJ106" i="12"/>
  <c r="CJ24" i="9" s="1"/>
  <c r="CM32" i="9"/>
  <c r="CO88" i="11" l="1"/>
  <c r="CO154" i="28"/>
  <c r="CO157" i="28" s="1"/>
  <c r="CL55" i="12"/>
  <c r="CL56" i="12" s="1"/>
  <c r="CL60" i="12" s="1"/>
  <c r="CS294" i="7"/>
  <c r="CS295" i="7" s="1"/>
  <c r="CS350" i="7" s="1"/>
  <c r="CS333" i="7"/>
  <c r="CS31" i="9" s="1"/>
  <c r="CS291" i="7"/>
  <c r="CT287" i="7" s="1"/>
  <c r="CJ97" i="12"/>
  <c r="CJ99" i="12" s="1"/>
  <c r="CJ103" i="12" s="1"/>
  <c r="DC80" i="12"/>
  <c r="DC51" i="12"/>
  <c r="CK58" i="12"/>
  <c r="CK62" i="12" s="1"/>
  <c r="CK65" i="12" s="1"/>
  <c r="CK66" i="12" s="1"/>
  <c r="CL64" i="12" s="1"/>
  <c r="CK106" i="12"/>
  <c r="CK24" i="9" s="1"/>
  <c r="CO16" i="9"/>
  <c r="CO30" i="9"/>
  <c r="CP15" i="9"/>
  <c r="CP274" i="7"/>
  <c r="CM53" i="12"/>
  <c r="CI38" i="9"/>
  <c r="CI39" i="9"/>
  <c r="CK70" i="12"/>
  <c r="CK72" i="12" s="1"/>
  <c r="CR19" i="12"/>
  <c r="CR9" i="11"/>
  <c r="CR352" i="7"/>
  <c r="CP60" i="11"/>
  <c r="CP61" i="11" s="1"/>
  <c r="CP65" i="11" s="1"/>
  <c r="CP67" i="11" s="1"/>
  <c r="CP85" i="11" s="1"/>
  <c r="CP86" i="11" s="1"/>
  <c r="CP261" i="7"/>
  <c r="CQ257" i="7"/>
  <c r="CR253" i="7" s="1"/>
  <c r="CQ259" i="7"/>
  <c r="CQ270" i="7"/>
  <c r="DE256" i="7"/>
  <c r="DF250" i="7"/>
  <c r="CZ328" i="7"/>
  <c r="CZ329" i="7" s="1"/>
  <c r="CZ325" i="7"/>
  <c r="DA321" i="7" s="1"/>
  <c r="CZ308" i="7"/>
  <c r="DA304" i="7" s="1"/>
  <c r="CZ311" i="7"/>
  <c r="CZ312" i="7" s="1"/>
  <c r="DA112" i="7"/>
  <c r="DB108" i="7" s="1"/>
  <c r="DD44" i="12"/>
  <c r="DD59" i="11"/>
  <c r="DD273" i="7"/>
  <c r="DD263" i="7"/>
  <c r="CJ37" i="9"/>
  <c r="CJ26" i="9"/>
  <c r="CN22" i="12"/>
  <c r="CN32" i="9"/>
  <c r="CJ74" i="12"/>
  <c r="CJ82" i="12" s="1"/>
  <c r="CO265" i="7"/>
  <c r="CO6" i="9" s="1"/>
  <c r="CO17" i="9"/>
  <c r="CO19" i="9" s="1"/>
  <c r="CO20" i="9" s="1"/>
  <c r="CO20" i="12"/>
  <c r="CK74" i="12" l="1"/>
  <c r="CK82" i="12" s="1"/>
  <c r="CL70" i="12"/>
  <c r="CL72" i="12" s="1"/>
  <c r="CQ15" i="9"/>
  <c r="CQ274" i="7"/>
  <c r="CS9" i="11"/>
  <c r="CS19" i="12"/>
  <c r="CS352" i="7"/>
  <c r="DB112" i="7"/>
  <c r="DC108" i="7" s="1"/>
  <c r="CQ60" i="11"/>
  <c r="CQ61" i="11" s="1"/>
  <c r="CQ65" i="11" s="1"/>
  <c r="CQ67" i="11" s="1"/>
  <c r="CQ85" i="11" s="1"/>
  <c r="CQ86" i="11" s="1"/>
  <c r="CQ261" i="7"/>
  <c r="CK37" i="9"/>
  <c r="CK26" i="9"/>
  <c r="CN53" i="12"/>
  <c r="DD80" i="12"/>
  <c r="DD51" i="12"/>
  <c r="CJ38" i="9"/>
  <c r="CJ39" i="9"/>
  <c r="CR257" i="7"/>
  <c r="CS253" i="7" s="1"/>
  <c r="CR259" i="7"/>
  <c r="CR270" i="7"/>
  <c r="DA308" i="7"/>
  <c r="DB304" i="7" s="1"/>
  <c r="DA311" i="7"/>
  <c r="DA312" i="7" s="1"/>
  <c r="CK97" i="12"/>
  <c r="CK99" i="12" s="1"/>
  <c r="CK103" i="12" s="1"/>
  <c r="CM55" i="12"/>
  <c r="CM56" i="12" s="1"/>
  <c r="CM60" i="12" s="1"/>
  <c r="CL58" i="12"/>
  <c r="CL62" i="12" s="1"/>
  <c r="CL65" i="12" s="1"/>
  <c r="CL66" i="12" s="1"/>
  <c r="CM64" i="12" s="1"/>
  <c r="CL106" i="12"/>
  <c r="CL24" i="9" s="1"/>
  <c r="DE59" i="11"/>
  <c r="DE44" i="12"/>
  <c r="DE273" i="7"/>
  <c r="DE263" i="7"/>
  <c r="DA325" i="7"/>
  <c r="DB321" i="7" s="1"/>
  <c r="DA328" i="7"/>
  <c r="DA329" i="7" s="1"/>
  <c r="CP20" i="12"/>
  <c r="CP265" i="7"/>
  <c r="CP6" i="9" s="1"/>
  <c r="CP17" i="9"/>
  <c r="CP19" i="9" s="1"/>
  <c r="CP20" i="9" s="1"/>
  <c r="CO22" i="12"/>
  <c r="CO32" i="9"/>
  <c r="CP154" i="28"/>
  <c r="CP157" i="28" s="1"/>
  <c r="CP88" i="11"/>
  <c r="CP16" i="9"/>
  <c r="CP30" i="9"/>
  <c r="DF256" i="7"/>
  <c r="DG250" i="7"/>
  <c r="CT333" i="7"/>
  <c r="CT31" i="9" s="1"/>
  <c r="CT294" i="7"/>
  <c r="CT295" i="7" s="1"/>
  <c r="CT350" i="7" s="1"/>
  <c r="CT291" i="7"/>
  <c r="CU287" i="7" s="1"/>
  <c r="CL74" i="12" l="1"/>
  <c r="CL82" i="12" s="1"/>
  <c r="CL97" i="12"/>
  <c r="CL99" i="12" s="1"/>
  <c r="CL103" i="12" s="1"/>
  <c r="CM70" i="12"/>
  <c r="CM72" i="12" s="1"/>
  <c r="DE80" i="12"/>
  <c r="DE51" i="12"/>
  <c r="CT19" i="12"/>
  <c r="CT9" i="11"/>
  <c r="CT352" i="7"/>
  <c r="DC112" i="7"/>
  <c r="DD108" i="7" s="1"/>
  <c r="CP22" i="12"/>
  <c r="DB311" i="7"/>
  <c r="DB312" i="7" s="1"/>
  <c r="DB308" i="7"/>
  <c r="DC304" i="7" s="1"/>
  <c r="DG256" i="7"/>
  <c r="DH250" i="7"/>
  <c r="CL37" i="9"/>
  <c r="CL26" i="9"/>
  <c r="CR15" i="9"/>
  <c r="CR274" i="7"/>
  <c r="CN55" i="12"/>
  <c r="CN56" i="12" s="1"/>
  <c r="CN60" i="12" s="1"/>
  <c r="DB328" i="7"/>
  <c r="DB329" i="7" s="1"/>
  <c r="DB325" i="7"/>
  <c r="DC321" i="7" s="1"/>
  <c r="CR60" i="11"/>
  <c r="CR61" i="11" s="1"/>
  <c r="CR65" i="11" s="1"/>
  <c r="CR67" i="11" s="1"/>
  <c r="CR85" i="11" s="1"/>
  <c r="CR86" i="11" s="1"/>
  <c r="CR261" i="7"/>
  <c r="CK38" i="9"/>
  <c r="CK39" i="9"/>
  <c r="DF44" i="12"/>
  <c r="DF59" i="11"/>
  <c r="DF273" i="7"/>
  <c r="DF263" i="7"/>
  <c r="CS257" i="7"/>
  <c r="CT253" i="7" s="1"/>
  <c r="CS259" i="7"/>
  <c r="CS270" i="7"/>
  <c r="CP32" i="9"/>
  <c r="CO53" i="12"/>
  <c r="CQ17" i="9"/>
  <c r="CQ19" i="9" s="1"/>
  <c r="CQ20" i="9" s="1"/>
  <c r="CQ20" i="12"/>
  <c r="CQ265" i="7"/>
  <c r="CQ6" i="9" s="1"/>
  <c r="CU294" i="7"/>
  <c r="CU295" i="7" s="1"/>
  <c r="CU350" i="7" s="1"/>
  <c r="CU333" i="7"/>
  <c r="CU31" i="9" s="1"/>
  <c r="CU291" i="7"/>
  <c r="CV287" i="7" s="1"/>
  <c r="CM58" i="12"/>
  <c r="CM62" i="12" s="1"/>
  <c r="CM65" i="12" s="1"/>
  <c r="CM66" i="12" s="1"/>
  <c r="CN64" i="12" s="1"/>
  <c r="CM106" i="12"/>
  <c r="CM24" i="9" s="1"/>
  <c r="CQ154" i="28"/>
  <c r="CQ157" i="28" s="1"/>
  <c r="CQ88" i="11"/>
  <c r="CQ16" i="9"/>
  <c r="CQ30" i="9"/>
  <c r="CM74" i="12" l="1"/>
  <c r="CM82" i="12" s="1"/>
  <c r="DC328" i="7"/>
  <c r="DC329" i="7" s="1"/>
  <c r="DC325" i="7"/>
  <c r="DD321" i="7" s="1"/>
  <c r="DD112" i="7"/>
  <c r="DE108" i="7" s="1"/>
  <c r="CP53" i="12"/>
  <c r="CU9" i="11"/>
  <c r="CU19" i="12"/>
  <c r="CU352" i="7"/>
  <c r="DH256" i="7"/>
  <c r="DI250" i="7"/>
  <c r="CR17" i="9"/>
  <c r="CR19" i="9" s="1"/>
  <c r="CR20" i="9" s="1"/>
  <c r="CR20" i="12"/>
  <c r="CR265" i="7"/>
  <c r="CR6" i="9" s="1"/>
  <c r="CQ32" i="9"/>
  <c r="DG44" i="12"/>
  <c r="DG59" i="11"/>
  <c r="DG273" i="7"/>
  <c r="DG263" i="7"/>
  <c r="CM97" i="12"/>
  <c r="CM99" i="12" s="1"/>
  <c r="CM103" i="12" s="1"/>
  <c r="CV333" i="7"/>
  <c r="CV31" i="9" s="1"/>
  <c r="CV294" i="7"/>
  <c r="CV295" i="7" s="1"/>
  <c r="CV350" i="7" s="1"/>
  <c r="CV291" i="7"/>
  <c r="CW287" i="7" s="1"/>
  <c r="CQ22" i="12"/>
  <c r="CS15" i="9"/>
  <c r="CS274" i="7"/>
  <c r="DF80" i="12"/>
  <c r="DF51" i="12"/>
  <c r="CN58" i="12"/>
  <c r="CN62" i="12" s="1"/>
  <c r="CN65" i="12" s="1"/>
  <c r="CN66" i="12" s="1"/>
  <c r="CO64" i="12" s="1"/>
  <c r="CN106" i="12"/>
  <c r="CN24" i="9" s="1"/>
  <c r="DC311" i="7"/>
  <c r="DC312" i="7" s="1"/>
  <c r="DC308" i="7"/>
  <c r="DD304" i="7" s="1"/>
  <c r="CL39" i="9"/>
  <c r="CL38" i="9"/>
  <c r="CS60" i="11"/>
  <c r="CS61" i="11" s="1"/>
  <c r="CS65" i="11" s="1"/>
  <c r="CS67" i="11" s="1"/>
  <c r="CS85" i="11" s="1"/>
  <c r="CS86" i="11" s="1"/>
  <c r="CS261" i="7"/>
  <c r="CN70" i="12"/>
  <c r="CN72" i="12" s="1"/>
  <c r="CR88" i="11"/>
  <c r="CR154" i="28"/>
  <c r="CR157" i="28" s="1"/>
  <c r="CM37" i="9"/>
  <c r="CM26" i="9"/>
  <c r="CO55" i="12"/>
  <c r="CO56" i="12" s="1"/>
  <c r="CO60" i="12" s="1"/>
  <c r="CT257" i="7"/>
  <c r="CU253" i="7" s="1"/>
  <c r="CT259" i="7"/>
  <c r="CT270" i="7"/>
  <c r="CR16" i="9"/>
  <c r="CR30" i="9"/>
  <c r="CN97" i="12" l="1"/>
  <c r="CN99" i="12" s="1"/>
  <c r="CN103" i="12" s="1"/>
  <c r="CR32" i="9"/>
  <c r="CS20" i="12"/>
  <c r="CS17" i="9"/>
  <c r="CS19" i="9" s="1"/>
  <c r="CS20" i="9" s="1"/>
  <c r="CS265" i="7"/>
  <c r="CS6" i="9" s="1"/>
  <c r="DD311" i="7"/>
  <c r="DD312" i="7" s="1"/>
  <c r="DD308" i="7"/>
  <c r="DE304" i="7" s="1"/>
  <c r="CQ53" i="12"/>
  <c r="CR22" i="12"/>
  <c r="CP55" i="12"/>
  <c r="CP56" i="12" s="1"/>
  <c r="CP60" i="12" s="1"/>
  <c r="CS154" i="28"/>
  <c r="CS157" i="28" s="1"/>
  <c r="CS88" i="11"/>
  <c r="CO70" i="12"/>
  <c r="CO97" i="12" s="1"/>
  <c r="CO99" i="12" s="1"/>
  <c r="CO103" i="12" s="1"/>
  <c r="CM39" i="9"/>
  <c r="CM38" i="9"/>
  <c r="CT15" i="9"/>
  <c r="CT274" i="7"/>
  <c r="CN37" i="9"/>
  <c r="CN26" i="9"/>
  <c r="DI256" i="7"/>
  <c r="DJ250" i="7"/>
  <c r="DE112" i="7"/>
  <c r="DF108" i="7" s="1"/>
  <c r="DG80" i="12"/>
  <c r="DG51" i="12"/>
  <c r="DH44" i="12"/>
  <c r="DH59" i="11"/>
  <c r="DH263" i="7"/>
  <c r="DH273" i="7"/>
  <c r="DD328" i="7"/>
  <c r="DD329" i="7" s="1"/>
  <c r="DD325" i="7"/>
  <c r="DE321" i="7" s="1"/>
  <c r="CU257" i="7"/>
  <c r="CV253" i="7" s="1"/>
  <c r="CU259" i="7"/>
  <c r="CU270" i="7"/>
  <c r="CN74" i="12"/>
  <c r="CN82" i="12" s="1"/>
  <c r="CW294" i="7"/>
  <c r="CW295" i="7" s="1"/>
  <c r="CW350" i="7" s="1"/>
  <c r="CW333" i="7"/>
  <c r="CW31" i="9" s="1"/>
  <c r="CW291" i="7"/>
  <c r="CX287" i="7" s="1"/>
  <c r="CT60" i="11"/>
  <c r="CT61" i="11" s="1"/>
  <c r="CT65" i="11" s="1"/>
  <c r="CT67" i="11" s="1"/>
  <c r="CT85" i="11" s="1"/>
  <c r="CT86" i="11" s="1"/>
  <c r="CT261" i="7"/>
  <c r="CO58" i="12"/>
  <c r="CO62" i="12" s="1"/>
  <c r="CO65" i="12" s="1"/>
  <c r="CO66" i="12" s="1"/>
  <c r="CP64" i="12" s="1"/>
  <c r="CO106" i="12"/>
  <c r="CO24" i="9" s="1"/>
  <c r="CV9" i="11"/>
  <c r="CV19" i="12"/>
  <c r="CV352" i="7"/>
  <c r="CS16" i="9"/>
  <c r="CS30" i="9"/>
  <c r="CO74" i="12" l="1"/>
  <c r="CO82" i="12" s="1"/>
  <c r="CO72" i="12"/>
  <c r="CP70" i="12"/>
  <c r="CP97" i="12" s="1"/>
  <c r="CP99" i="12" s="1"/>
  <c r="CP103" i="12" s="1"/>
  <c r="DJ256" i="7"/>
  <c r="DK250" i="7"/>
  <c r="CW9" i="11"/>
  <c r="CW19" i="12"/>
  <c r="CW352" i="7"/>
  <c r="CR53" i="12"/>
  <c r="CS22" i="12"/>
  <c r="DI59" i="11"/>
  <c r="DI44" i="12"/>
  <c r="DI263" i="7"/>
  <c r="DI273" i="7"/>
  <c r="CP58" i="12"/>
  <c r="CP62" i="12" s="1"/>
  <c r="CP65" i="12" s="1"/>
  <c r="CP66" i="12" s="1"/>
  <c r="CQ64" i="12" s="1"/>
  <c r="CP106" i="12"/>
  <c r="CP24" i="9" s="1"/>
  <c r="CO37" i="9"/>
  <c r="CO26" i="9"/>
  <c r="CU15" i="9"/>
  <c r="CU274" i="7"/>
  <c r="DH80" i="12"/>
  <c r="DH51" i="12"/>
  <c r="CN39" i="9"/>
  <c r="CN38" i="9"/>
  <c r="CT20" i="12"/>
  <c r="CT17" i="9"/>
  <c r="CT19" i="9" s="1"/>
  <c r="CT20" i="9" s="1"/>
  <c r="CT265" i="7"/>
  <c r="CT6" i="9" s="1"/>
  <c r="CQ55" i="12"/>
  <c r="CQ56" i="12" s="1"/>
  <c r="CQ60" i="12" s="1"/>
  <c r="CT154" i="28"/>
  <c r="CT157" i="28" s="1"/>
  <c r="CT88" i="11"/>
  <c r="CV257" i="7"/>
  <c r="CW253" i="7" s="1"/>
  <c r="CV259" i="7"/>
  <c r="CV270" i="7"/>
  <c r="CT16" i="9"/>
  <c r="CT30" i="9"/>
  <c r="CS32" i="9"/>
  <c r="CU60" i="11"/>
  <c r="CU61" i="11" s="1"/>
  <c r="CU65" i="11" s="1"/>
  <c r="CU67" i="11" s="1"/>
  <c r="CU85" i="11" s="1"/>
  <c r="CU86" i="11" s="1"/>
  <c r="CU261" i="7"/>
  <c r="CX333" i="7"/>
  <c r="CX31" i="9" s="1"/>
  <c r="CX294" i="7"/>
  <c r="CX295" i="7" s="1"/>
  <c r="CX350" i="7" s="1"/>
  <c r="CX291" i="7"/>
  <c r="CY287" i="7" s="1"/>
  <c r="DE325" i="7"/>
  <c r="DF321" i="7" s="1"/>
  <c r="DE328" i="7"/>
  <c r="DE329" i="7" s="1"/>
  <c r="DF112" i="7"/>
  <c r="DG108" i="7" s="1"/>
  <c r="DE308" i="7"/>
  <c r="DF304" i="7" s="1"/>
  <c r="DE311" i="7"/>
  <c r="DE312" i="7" s="1"/>
  <c r="CP72" i="12" l="1"/>
  <c r="CP74" i="12"/>
  <c r="CP82" i="12" s="1"/>
  <c r="CT32" i="9"/>
  <c r="CT22" i="12"/>
  <c r="DK256" i="7"/>
  <c r="DL250" i="7"/>
  <c r="CX19" i="12"/>
  <c r="CX9" i="11"/>
  <c r="CX352" i="7"/>
  <c r="CP37" i="9"/>
  <c r="CP26" i="9"/>
  <c r="CR55" i="12"/>
  <c r="CR56" i="12" s="1"/>
  <c r="CR60" i="12" s="1"/>
  <c r="DJ44" i="12"/>
  <c r="DJ59" i="11"/>
  <c r="DJ273" i="7"/>
  <c r="DJ263" i="7"/>
  <c r="CV15" i="9"/>
  <c r="CV274" i="7"/>
  <c r="CV60" i="11"/>
  <c r="CV61" i="11" s="1"/>
  <c r="CV65" i="11" s="1"/>
  <c r="CV67" i="11" s="1"/>
  <c r="CV85" i="11" s="1"/>
  <c r="CV86" i="11" s="1"/>
  <c r="CV261" i="7"/>
  <c r="CQ70" i="12"/>
  <c r="CQ72" i="12" s="1"/>
  <c r="CU88" i="11"/>
  <c r="CU154" i="28"/>
  <c r="CU157" i="28" s="1"/>
  <c r="CW257" i="7"/>
  <c r="CX253" i="7" s="1"/>
  <c r="CW259" i="7"/>
  <c r="CW270" i="7"/>
  <c r="CQ58" i="12"/>
  <c r="CQ62" i="12" s="1"/>
  <c r="CQ65" i="12" s="1"/>
  <c r="CQ66" i="12" s="1"/>
  <c r="CR64" i="12" s="1"/>
  <c r="CQ106" i="12"/>
  <c r="CQ24" i="9" s="1"/>
  <c r="CU20" i="12"/>
  <c r="CU265" i="7"/>
  <c r="CU6" i="9" s="1"/>
  <c r="CU17" i="9"/>
  <c r="CU19" i="9" s="1"/>
  <c r="CU20" i="9" s="1"/>
  <c r="CU16" i="9"/>
  <c r="CU30" i="9"/>
  <c r="DI80" i="12"/>
  <c r="DI51" i="12"/>
  <c r="CY294" i="7"/>
  <c r="CY295" i="7" s="1"/>
  <c r="CY350" i="7" s="1"/>
  <c r="CY333" i="7"/>
  <c r="CY31" i="9" s="1"/>
  <c r="CY291" i="7"/>
  <c r="CZ287" i="7" s="1"/>
  <c r="DF308" i="7"/>
  <c r="DG304" i="7" s="1"/>
  <c r="DF311" i="7"/>
  <c r="DF312" i="7" s="1"/>
  <c r="DG112" i="7"/>
  <c r="DH108" i="7" s="1"/>
  <c r="DF328" i="7"/>
  <c r="DF329" i="7" s="1"/>
  <c r="DF325" i="7"/>
  <c r="DG321" i="7" s="1"/>
  <c r="CO38" i="9"/>
  <c r="CO39" i="9"/>
  <c r="CS53" i="12"/>
  <c r="CQ74" i="12" l="1"/>
  <c r="CQ82" i="12" s="1"/>
  <c r="CR70" i="12"/>
  <c r="CR72" i="12" s="1"/>
  <c r="DG328" i="7"/>
  <c r="DG329" i="7" s="1"/>
  <c r="DG325" i="7"/>
  <c r="DH321" i="7" s="1"/>
  <c r="CV154" i="28"/>
  <c r="CV157" i="28" s="1"/>
  <c r="CV88" i="11"/>
  <c r="CT53" i="12"/>
  <c r="CV265" i="7"/>
  <c r="CV6" i="9" s="1"/>
  <c r="CV17" i="9"/>
  <c r="CV19" i="9" s="1"/>
  <c r="CV20" i="9" s="1"/>
  <c r="CV20" i="12"/>
  <c r="CR58" i="12"/>
  <c r="CR62" i="12" s="1"/>
  <c r="CR65" i="12" s="1"/>
  <c r="CR66" i="12" s="1"/>
  <c r="CS64" i="12" s="1"/>
  <c r="CR106" i="12"/>
  <c r="CR24" i="9" s="1"/>
  <c r="CS55" i="12"/>
  <c r="CS56" i="12" s="1"/>
  <c r="CS60" i="12" s="1"/>
  <c r="CZ333" i="7"/>
  <c r="CZ31" i="9" s="1"/>
  <c r="CZ294" i="7"/>
  <c r="CZ295" i="7" s="1"/>
  <c r="CZ350" i="7" s="1"/>
  <c r="CZ291" i="7"/>
  <c r="DA287" i="7" s="1"/>
  <c r="CV16" i="9"/>
  <c r="CV30" i="9"/>
  <c r="CP39" i="9"/>
  <c r="CP38" i="9"/>
  <c r="CY19" i="12"/>
  <c r="CY9" i="11"/>
  <c r="CY352" i="7"/>
  <c r="CQ37" i="9"/>
  <c r="CQ26" i="9"/>
  <c r="DK44" i="12"/>
  <c r="DK59" i="11"/>
  <c r="DK263" i="7"/>
  <c r="DK273" i="7"/>
  <c r="CU22" i="12"/>
  <c r="CW15" i="9"/>
  <c r="CW274" i="7"/>
  <c r="CQ97" i="12"/>
  <c r="CQ99" i="12" s="1"/>
  <c r="CQ103" i="12" s="1"/>
  <c r="CX257" i="7"/>
  <c r="CY253" i="7" s="1"/>
  <c r="CX259" i="7"/>
  <c r="CX270" i="7"/>
  <c r="DH112" i="7"/>
  <c r="DI108" i="7" s="1"/>
  <c r="DG308" i="7"/>
  <c r="DH304" i="7" s="1"/>
  <c r="DG311" i="7"/>
  <c r="DG312" i="7" s="1"/>
  <c r="CU32" i="9"/>
  <c r="CW60" i="11"/>
  <c r="CW61" i="11" s="1"/>
  <c r="CW65" i="11" s="1"/>
  <c r="CW67" i="11" s="1"/>
  <c r="CW85" i="11" s="1"/>
  <c r="CW86" i="11" s="1"/>
  <c r="CW261" i="7"/>
  <c r="DJ80" i="12"/>
  <c r="DJ51" i="12"/>
  <c r="DL256" i="7"/>
  <c r="DM250" i="7"/>
  <c r="CR74" i="12" l="1"/>
  <c r="CR82" i="12" s="1"/>
  <c r="CR97" i="12"/>
  <c r="CR99" i="12" s="1"/>
  <c r="CR103" i="12" s="1"/>
  <c r="CS70" i="12"/>
  <c r="CS97" i="12" s="1"/>
  <c r="CS99" i="12" s="1"/>
  <c r="CS103" i="12" s="1"/>
  <c r="CU53" i="12"/>
  <c r="CX60" i="11"/>
  <c r="CX61" i="11" s="1"/>
  <c r="CX65" i="11" s="1"/>
  <c r="CX67" i="11" s="1"/>
  <c r="CX85" i="11" s="1"/>
  <c r="CX86" i="11" s="1"/>
  <c r="CX261" i="7"/>
  <c r="CV32" i="9"/>
  <c r="CY257" i="7"/>
  <c r="CZ253" i="7" s="1"/>
  <c r="CY259" i="7"/>
  <c r="CY270" i="7"/>
  <c r="CQ39" i="9"/>
  <c r="CQ38" i="9"/>
  <c r="CV22" i="12"/>
  <c r="DH325" i="7"/>
  <c r="DI321" i="7" s="1"/>
  <c r="DH328" i="7"/>
  <c r="DH329" i="7" s="1"/>
  <c r="CW154" i="28"/>
  <c r="CW157" i="28" s="1"/>
  <c r="CW88" i="11"/>
  <c r="DA333" i="7"/>
  <c r="DA31" i="9" s="1"/>
  <c r="DA294" i="7"/>
  <c r="DA295" i="7" s="1"/>
  <c r="DA350" i="7" s="1"/>
  <c r="DA291" i="7"/>
  <c r="DB287" i="7" s="1"/>
  <c r="CZ9" i="11"/>
  <c r="CZ19" i="12"/>
  <c r="CZ352" i="7"/>
  <c r="DM256" i="7"/>
  <c r="DN250" i="7"/>
  <c r="CX15" i="9"/>
  <c r="CX274" i="7"/>
  <c r="DH311" i="7"/>
  <c r="DH312" i="7" s="1"/>
  <c r="DH308" i="7"/>
  <c r="DI304" i="7" s="1"/>
  <c r="DK80" i="12"/>
  <c r="DK51" i="12"/>
  <c r="DI112" i="7"/>
  <c r="DJ108" i="7" s="1"/>
  <c r="CW16" i="9"/>
  <c r="CW30" i="9"/>
  <c r="CT55" i="12"/>
  <c r="CT56" i="12" s="1"/>
  <c r="CT60" i="12" s="1"/>
  <c r="DL59" i="11"/>
  <c r="DL44" i="12"/>
  <c r="DL273" i="7"/>
  <c r="DL263" i="7"/>
  <c r="CW17" i="9"/>
  <c r="CW19" i="9" s="1"/>
  <c r="CW20" i="9" s="1"/>
  <c r="CW265" i="7"/>
  <c r="CW6" i="9" s="1"/>
  <c r="CW20" i="12"/>
  <c r="CS58" i="12"/>
  <c r="CS62" i="12" s="1"/>
  <c r="CS65" i="12" s="1"/>
  <c r="CS66" i="12" s="1"/>
  <c r="CT64" i="12" s="1"/>
  <c r="CS106" i="12"/>
  <c r="CS24" i="9" s="1"/>
  <c r="CR37" i="9"/>
  <c r="CR26" i="9"/>
  <c r="CS74" i="12" l="1"/>
  <c r="CS82" i="12" s="1"/>
  <c r="CS72" i="12"/>
  <c r="CT70" i="12"/>
  <c r="CT72" i="12" s="1"/>
  <c r="CY15" i="9"/>
  <c r="CY274" i="7"/>
  <c r="CY60" i="11"/>
  <c r="CY61" i="11" s="1"/>
  <c r="CY65" i="11" s="1"/>
  <c r="CY67" i="11" s="1"/>
  <c r="CY85" i="11" s="1"/>
  <c r="CY86" i="11" s="1"/>
  <c r="CY261" i="7"/>
  <c r="CX30" i="9"/>
  <c r="CX16" i="9"/>
  <c r="DL80" i="12"/>
  <c r="DL51" i="12"/>
  <c r="DJ112" i="7"/>
  <c r="DK108" i="7" s="1"/>
  <c r="DN256" i="7"/>
  <c r="DO250" i="7"/>
  <c r="CZ257" i="7"/>
  <c r="DA253" i="7" s="1"/>
  <c r="CZ259" i="7"/>
  <c r="CZ270" i="7"/>
  <c r="DM59" i="11"/>
  <c r="DM44" i="12"/>
  <c r="DM273" i="7"/>
  <c r="DM263" i="7"/>
  <c r="DI325" i="7"/>
  <c r="DJ321" i="7" s="1"/>
  <c r="DI328" i="7"/>
  <c r="DI329" i="7" s="1"/>
  <c r="CW22" i="12"/>
  <c r="CV53" i="12"/>
  <c r="CU55" i="12"/>
  <c r="CU56" i="12" s="1"/>
  <c r="CU60" i="12" s="1"/>
  <c r="CT58" i="12"/>
  <c r="CT62" i="12" s="1"/>
  <c r="CT65" i="12" s="1"/>
  <c r="CT66" i="12" s="1"/>
  <c r="CU64" i="12" s="1"/>
  <c r="CT106" i="12"/>
  <c r="CT24" i="9" s="1"/>
  <c r="DI308" i="7"/>
  <c r="DJ304" i="7" s="1"/>
  <c r="DI311" i="7"/>
  <c r="DI312" i="7" s="1"/>
  <c r="DB333" i="7"/>
  <c r="DB31" i="9" s="1"/>
  <c r="DB291" i="7"/>
  <c r="DC287" i="7" s="1"/>
  <c r="DB294" i="7"/>
  <c r="DB295" i="7" s="1"/>
  <c r="DB350" i="7" s="1"/>
  <c r="DA19" i="12"/>
  <c r="DA9" i="11"/>
  <c r="DA352" i="7"/>
  <c r="CX17" i="9"/>
  <c r="CX19" i="9" s="1"/>
  <c r="CX20" i="9" s="1"/>
  <c r="CX265" i="7"/>
  <c r="CX6" i="9" s="1"/>
  <c r="CX20" i="12"/>
  <c r="CS37" i="9"/>
  <c r="CS26" i="9"/>
  <c r="CR38" i="9"/>
  <c r="CR39" i="9"/>
  <c r="CW32" i="9"/>
  <c r="CX154" i="28"/>
  <c r="CX157" i="28" s="1"/>
  <c r="CX88" i="11"/>
  <c r="CT74" i="12" l="1"/>
  <c r="CT82" i="12" s="1"/>
  <c r="CT97" i="12"/>
  <c r="CT99" i="12" s="1"/>
  <c r="CT103" i="12" s="1"/>
  <c r="CV55" i="12"/>
  <c r="CV56" i="12" s="1"/>
  <c r="CV60" i="12" s="1"/>
  <c r="CY16" i="9"/>
  <c r="CY30" i="9"/>
  <c r="DC294" i="7"/>
  <c r="DC295" i="7" s="1"/>
  <c r="DC350" i="7" s="1"/>
  <c r="DC291" i="7"/>
  <c r="DD287" i="7" s="1"/>
  <c r="DC333" i="7"/>
  <c r="DC31" i="9" s="1"/>
  <c r="DM80" i="12"/>
  <c r="DM51" i="12"/>
  <c r="DK112" i="7"/>
  <c r="DL108" i="7" s="1"/>
  <c r="DN59" i="11"/>
  <c r="DN44" i="12"/>
  <c r="DN273" i="7"/>
  <c r="DN263" i="7"/>
  <c r="CW53" i="12"/>
  <c r="CU70" i="12"/>
  <c r="CU74" i="12" s="1"/>
  <c r="CU82" i="12" s="1"/>
  <c r="DJ311" i="7"/>
  <c r="DJ312" i="7" s="1"/>
  <c r="DJ308" i="7"/>
  <c r="DK304" i="7" s="1"/>
  <c r="CZ15" i="9"/>
  <c r="CZ274" i="7"/>
  <c r="CY154" i="28"/>
  <c r="CY157" i="28" s="1"/>
  <c r="CY88" i="11"/>
  <c r="CT37" i="9"/>
  <c r="CT26" i="9"/>
  <c r="CZ60" i="11"/>
  <c r="CZ61" i="11" s="1"/>
  <c r="CZ65" i="11" s="1"/>
  <c r="CZ67" i="11" s="1"/>
  <c r="CZ85" i="11" s="1"/>
  <c r="CZ86" i="11" s="1"/>
  <c r="CZ261" i="7"/>
  <c r="CS39" i="9"/>
  <c r="CS38" i="9"/>
  <c r="CX22" i="12"/>
  <c r="DA257" i="7"/>
  <c r="DB253" i="7" s="1"/>
  <c r="DA259" i="7"/>
  <c r="DA270" i="7"/>
  <c r="CX32" i="9"/>
  <c r="DB9" i="11"/>
  <c r="DB19" i="12"/>
  <c r="DB352" i="7"/>
  <c r="CU58" i="12"/>
  <c r="CU62" i="12" s="1"/>
  <c r="CU65" i="12" s="1"/>
  <c r="CU66" i="12" s="1"/>
  <c r="CV64" i="12" s="1"/>
  <c r="CU106" i="12"/>
  <c r="CU24" i="9" s="1"/>
  <c r="DJ325" i="7"/>
  <c r="DK321" i="7" s="1"/>
  <c r="DJ328" i="7"/>
  <c r="DJ329" i="7" s="1"/>
  <c r="DO256" i="7"/>
  <c r="DP250" i="7"/>
  <c r="CY17" i="9"/>
  <c r="CY19" i="9" s="1"/>
  <c r="CY20" i="9" s="1"/>
  <c r="CY265" i="7"/>
  <c r="CY6" i="9" s="1"/>
  <c r="CY20" i="12"/>
  <c r="DB257" i="7" l="1"/>
  <c r="DC253" i="7" s="1"/>
  <c r="DB259" i="7"/>
  <c r="DB270" i="7"/>
  <c r="CU72" i="12"/>
  <c r="DD333" i="7"/>
  <c r="DD31" i="9" s="1"/>
  <c r="DD294" i="7"/>
  <c r="DD295" i="7" s="1"/>
  <c r="DD350" i="7" s="1"/>
  <c r="DD291" i="7"/>
  <c r="DE287" i="7" s="1"/>
  <c r="CZ16" i="9"/>
  <c r="CZ30" i="9"/>
  <c r="CU97" i="12"/>
  <c r="CU99" i="12" s="1"/>
  <c r="CU103" i="12" s="1"/>
  <c r="DN80" i="12"/>
  <c r="DN51" i="12"/>
  <c r="DC19" i="12"/>
  <c r="DC9" i="11"/>
  <c r="DC352" i="7"/>
  <c r="CY32" i="9"/>
  <c r="DP256" i="7"/>
  <c r="DQ250" i="7"/>
  <c r="CZ265" i="7"/>
  <c r="CZ6" i="9" s="1"/>
  <c r="CZ17" i="9"/>
  <c r="CZ19" i="9" s="1"/>
  <c r="CZ20" i="9" s="1"/>
  <c r="CZ20" i="12"/>
  <c r="DK311" i="7"/>
  <c r="DK312" i="7" s="1"/>
  <c r="DK308" i="7"/>
  <c r="DL304" i="7" s="1"/>
  <c r="DL112" i="7"/>
  <c r="DM108" i="7" s="1"/>
  <c r="DO44" i="12"/>
  <c r="DO59" i="11"/>
  <c r="DO273" i="7"/>
  <c r="DO263" i="7"/>
  <c r="CZ88" i="11"/>
  <c r="CZ154" i="28"/>
  <c r="CZ157" i="28" s="1"/>
  <c r="CV70" i="12"/>
  <c r="CV72" i="12" s="1"/>
  <c r="CX53" i="12"/>
  <c r="DK328" i="7"/>
  <c r="DK329" i="7" s="1"/>
  <c r="DK325" i="7"/>
  <c r="DL321" i="7" s="1"/>
  <c r="CU37" i="9"/>
  <c r="CU26" i="9"/>
  <c r="DA15" i="9"/>
  <c r="DA274" i="7"/>
  <c r="CT38" i="9"/>
  <c r="CT39" i="9"/>
  <c r="CW55" i="12"/>
  <c r="CW56" i="12" s="1"/>
  <c r="CW60" i="12" s="1"/>
  <c r="CV58" i="12"/>
  <c r="CV62" i="12" s="1"/>
  <c r="CV65" i="12" s="1"/>
  <c r="CV66" i="12" s="1"/>
  <c r="CW64" i="12" s="1"/>
  <c r="CV106" i="12"/>
  <c r="CV24" i="9" s="1"/>
  <c r="CY22" i="12"/>
  <c r="DA60" i="11"/>
  <c r="DA61" i="11" s="1"/>
  <c r="DA65" i="11" s="1"/>
  <c r="DA67" i="11" s="1"/>
  <c r="DA85" i="11" s="1"/>
  <c r="DA86" i="11" s="1"/>
  <c r="DA261" i="7"/>
  <c r="CU38" i="9" l="1"/>
  <c r="CU39" i="9"/>
  <c r="DD9" i="11"/>
  <c r="DD19" i="12"/>
  <c r="DD352" i="7"/>
  <c r="CV97" i="12"/>
  <c r="CV99" i="12" s="1"/>
  <c r="CV103" i="12" s="1"/>
  <c r="DQ256" i="7"/>
  <c r="DR250" i="7"/>
  <c r="DA17" i="9"/>
  <c r="DA19" i="9" s="1"/>
  <c r="DA20" i="9" s="1"/>
  <c r="DA265" i="7"/>
  <c r="DA6" i="9" s="1"/>
  <c r="DA20" i="12"/>
  <c r="CW70" i="12"/>
  <c r="CW74" i="12" s="1"/>
  <c r="CW82" i="12" s="1"/>
  <c r="DL328" i="7"/>
  <c r="DL329" i="7" s="1"/>
  <c r="DL325" i="7"/>
  <c r="DM321" i="7" s="1"/>
  <c r="DL308" i="7"/>
  <c r="DM304" i="7" s="1"/>
  <c r="DL311" i="7"/>
  <c r="DL312" i="7" s="1"/>
  <c r="DP44" i="12"/>
  <c r="DP59" i="11"/>
  <c r="DP263" i="7"/>
  <c r="DP273" i="7"/>
  <c r="DA154" i="28"/>
  <c r="DA157" i="28" s="1"/>
  <c r="DA88" i="11"/>
  <c r="CW58" i="12"/>
  <c r="CW62" i="12" s="1"/>
  <c r="CW65" i="12" s="1"/>
  <c r="CW66" i="12" s="1"/>
  <c r="CX64" i="12" s="1"/>
  <c r="CW106" i="12"/>
  <c r="CW24" i="9" s="1"/>
  <c r="CX55" i="12"/>
  <c r="CX56" i="12" s="1"/>
  <c r="CX60" i="12" s="1"/>
  <c r="CZ22" i="12"/>
  <c r="DB15" i="9"/>
  <c r="DB274" i="7"/>
  <c r="CZ32" i="9"/>
  <c r="DB60" i="11"/>
  <c r="DB61" i="11" s="1"/>
  <c r="DB65" i="11" s="1"/>
  <c r="DB67" i="11" s="1"/>
  <c r="DB85" i="11" s="1"/>
  <c r="DB86" i="11" s="1"/>
  <c r="DB261" i="7"/>
  <c r="DM112" i="7"/>
  <c r="DN108" i="7" s="1"/>
  <c r="DA16" i="9"/>
  <c r="DA30" i="9"/>
  <c r="CV74" i="12"/>
  <c r="CV82" i="12" s="1"/>
  <c r="DC257" i="7"/>
  <c r="DD253" i="7" s="1"/>
  <c r="DC259" i="7"/>
  <c r="DC270" i="7"/>
  <c r="CY53" i="12"/>
  <c r="CV37" i="9"/>
  <c r="CV26" i="9"/>
  <c r="DO80" i="12"/>
  <c r="DO51" i="12"/>
  <c r="DE333" i="7"/>
  <c r="DE31" i="9" s="1"/>
  <c r="DE294" i="7"/>
  <c r="DE295" i="7" s="1"/>
  <c r="DE350" i="7" s="1"/>
  <c r="DE291" i="7"/>
  <c r="DF287" i="7" s="1"/>
  <c r="CX70" i="12" l="1"/>
  <c r="CX72" i="12" s="1"/>
  <c r="DN112" i="7"/>
  <c r="DO108" i="7" s="1"/>
  <c r="CW97" i="12"/>
  <c r="CW99" i="12" s="1"/>
  <c r="CW103" i="12" s="1"/>
  <c r="DB17" i="9"/>
  <c r="DB19" i="9" s="1"/>
  <c r="DB20" i="9" s="1"/>
  <c r="DB265" i="7"/>
  <c r="DB6" i="9" s="1"/>
  <c r="DB20" i="12"/>
  <c r="CW37" i="9"/>
  <c r="CW26" i="9"/>
  <c r="DP80" i="12"/>
  <c r="DP51" i="12"/>
  <c r="CW72" i="12"/>
  <c r="CY55" i="12"/>
  <c r="CY56" i="12" s="1"/>
  <c r="CY60" i="12" s="1"/>
  <c r="DC15" i="9"/>
  <c r="DC274" i="7"/>
  <c r="CX58" i="12"/>
  <c r="CX62" i="12" s="1"/>
  <c r="CX65" i="12" s="1"/>
  <c r="CX66" i="12" s="1"/>
  <c r="CY64" i="12" s="1"/>
  <c r="CX106" i="12"/>
  <c r="CX24" i="9" s="1"/>
  <c r="DA22" i="12"/>
  <c r="DC60" i="11"/>
  <c r="DC61" i="11" s="1"/>
  <c r="DC65" i="11" s="1"/>
  <c r="DC67" i="11" s="1"/>
  <c r="DC85" i="11" s="1"/>
  <c r="DC86" i="11" s="1"/>
  <c r="DC261" i="7"/>
  <c r="DB16" i="9"/>
  <c r="DB30" i="9"/>
  <c r="DM308" i="7"/>
  <c r="DN304" i="7" s="1"/>
  <c r="DM311" i="7"/>
  <c r="DM312" i="7" s="1"/>
  <c r="DQ59" i="11"/>
  <c r="DQ44" i="12"/>
  <c r="DQ263" i="7"/>
  <c r="DQ273" i="7"/>
  <c r="DB154" i="28"/>
  <c r="DB157" i="28" s="1"/>
  <c r="DB88" i="11"/>
  <c r="DM325" i="7"/>
  <c r="DN321" i="7" s="1"/>
  <c r="DM328" i="7"/>
  <c r="DM329" i="7" s="1"/>
  <c r="DE19" i="12"/>
  <c r="DE9" i="11"/>
  <c r="DE352" i="7"/>
  <c r="DA32" i="9"/>
  <c r="CZ53" i="12"/>
  <c r="DF294" i="7"/>
  <c r="DF295" i="7" s="1"/>
  <c r="DF350" i="7" s="1"/>
  <c r="DF291" i="7"/>
  <c r="DG287" i="7" s="1"/>
  <c r="DF333" i="7"/>
  <c r="DF31" i="9" s="1"/>
  <c r="DD257" i="7"/>
  <c r="DE253" i="7" s="1"/>
  <c r="DD259" i="7"/>
  <c r="DD270" i="7"/>
  <c r="CV38" i="9"/>
  <c r="CV39" i="9"/>
  <c r="DR256" i="7"/>
  <c r="DS250" i="7"/>
  <c r="CX74" i="12" l="1"/>
  <c r="CX82" i="12" s="1"/>
  <c r="CX97" i="12"/>
  <c r="CX99" i="12" s="1"/>
  <c r="CX103" i="12" s="1"/>
  <c r="DF19" i="12"/>
  <c r="DF9" i="11"/>
  <c r="DF352" i="7"/>
  <c r="DB32" i="9"/>
  <c r="DO112" i="7"/>
  <c r="DP108" i="7" s="1"/>
  <c r="CX37" i="9"/>
  <c r="CX26" i="9"/>
  <c r="CZ55" i="12"/>
  <c r="CZ56" i="12" s="1"/>
  <c r="CZ60" i="12" s="1"/>
  <c r="CW39" i="9"/>
  <c r="CW38" i="9"/>
  <c r="DC154" i="28"/>
  <c r="DC157" i="28" s="1"/>
  <c r="DC88" i="11"/>
  <c r="DC16" i="9"/>
  <c r="DC30" i="9"/>
  <c r="DD15" i="9"/>
  <c r="DD274" i="7"/>
  <c r="DQ80" i="12"/>
  <c r="DQ51" i="12"/>
  <c r="DB22" i="12"/>
  <c r="DD60" i="11"/>
  <c r="DD61" i="11" s="1"/>
  <c r="DD65" i="11" s="1"/>
  <c r="DD67" i="11" s="1"/>
  <c r="DD85" i="11" s="1"/>
  <c r="DD86" i="11" s="1"/>
  <c r="DD261" i="7"/>
  <c r="DE257" i="7"/>
  <c r="DF253" i="7" s="1"/>
  <c r="DE259" i="7"/>
  <c r="DE270" i="7"/>
  <c r="CY58" i="12"/>
  <c r="CY62" i="12" s="1"/>
  <c r="CY65" i="12" s="1"/>
  <c r="CY66" i="12" s="1"/>
  <c r="CZ64" i="12" s="1"/>
  <c r="CY106" i="12"/>
  <c r="CY24" i="9" s="1"/>
  <c r="DA53" i="12"/>
  <c r="CY70" i="12"/>
  <c r="CY97" i="12" s="1"/>
  <c r="CY99" i="12" s="1"/>
  <c r="CY103" i="12" s="1"/>
  <c r="DC17" i="9"/>
  <c r="DC19" i="9" s="1"/>
  <c r="DC20" i="9" s="1"/>
  <c r="DC20" i="12"/>
  <c r="DC265" i="7"/>
  <c r="DC6" i="9" s="1"/>
  <c r="DS256" i="7"/>
  <c r="DT250" i="7"/>
  <c r="DR44" i="12"/>
  <c r="DR59" i="11"/>
  <c r="DR263" i="7"/>
  <c r="DR273" i="7"/>
  <c r="DG333" i="7"/>
  <c r="DG31" i="9" s="1"/>
  <c r="DG294" i="7"/>
  <c r="DG295" i="7" s="1"/>
  <c r="DG350" i="7" s="1"/>
  <c r="DG291" i="7"/>
  <c r="DH287" i="7" s="1"/>
  <c r="DN325" i="7"/>
  <c r="DO321" i="7" s="1"/>
  <c r="DN328" i="7"/>
  <c r="DN329" i="7" s="1"/>
  <c r="DN311" i="7"/>
  <c r="DN312" i="7" s="1"/>
  <c r="DN308" i="7"/>
  <c r="DO304" i="7" s="1"/>
  <c r="CY74" i="12" l="1"/>
  <c r="CY82" i="12" s="1"/>
  <c r="CY72" i="12"/>
  <c r="CZ70" i="12"/>
  <c r="CZ72" i="12" s="1"/>
  <c r="DD17" i="9"/>
  <c r="DD19" i="9" s="1"/>
  <c r="DD20" i="9" s="1"/>
  <c r="DD20" i="12"/>
  <c r="DD265" i="7"/>
  <c r="DD6" i="9" s="1"/>
  <c r="DD154" i="28"/>
  <c r="DD157" i="28" s="1"/>
  <c r="DD88" i="11"/>
  <c r="DO308" i="7"/>
  <c r="DP304" i="7" s="1"/>
  <c r="DO311" i="7"/>
  <c r="DO312" i="7" s="1"/>
  <c r="CY37" i="9"/>
  <c r="CY26" i="9"/>
  <c r="DD16" i="9"/>
  <c r="DD30" i="9"/>
  <c r="CZ58" i="12"/>
  <c r="CZ62" i="12" s="1"/>
  <c r="CZ65" i="12" s="1"/>
  <c r="CZ66" i="12" s="1"/>
  <c r="DA64" i="12" s="1"/>
  <c r="CZ106" i="12"/>
  <c r="CZ24" i="9" s="1"/>
  <c r="DO325" i="7"/>
  <c r="DP321" i="7" s="1"/>
  <c r="DO328" i="7"/>
  <c r="DO329" i="7" s="1"/>
  <c r="DR80" i="12"/>
  <c r="DR51" i="12"/>
  <c r="DC32" i="9"/>
  <c r="CX38" i="9"/>
  <c r="CX39" i="9"/>
  <c r="DC22" i="12"/>
  <c r="DE15" i="9"/>
  <c r="DE274" i="7"/>
  <c r="DB53" i="12"/>
  <c r="DT256" i="7"/>
  <c r="DU250" i="7"/>
  <c r="DU256" i="7" s="1"/>
  <c r="DH333" i="7"/>
  <c r="DH31" i="9" s="1"/>
  <c r="DH294" i="7"/>
  <c r="DH295" i="7" s="1"/>
  <c r="DH350" i="7" s="1"/>
  <c r="DH291" i="7"/>
  <c r="DI287" i="7" s="1"/>
  <c r="DS44" i="12"/>
  <c r="DS59" i="11"/>
  <c r="DS273" i="7"/>
  <c r="DS263" i="7"/>
  <c r="DE60" i="11"/>
  <c r="DE61" i="11" s="1"/>
  <c r="DE65" i="11" s="1"/>
  <c r="DE67" i="11" s="1"/>
  <c r="DE85" i="11" s="1"/>
  <c r="DE86" i="11" s="1"/>
  <c r="DE261" i="7"/>
  <c r="DP112" i="7"/>
  <c r="DQ108" i="7" s="1"/>
  <c r="DG9" i="11"/>
  <c r="DG19" i="12"/>
  <c r="DG352" i="7"/>
  <c r="DA55" i="12"/>
  <c r="DA56" i="12" s="1"/>
  <c r="DA60" i="12" s="1"/>
  <c r="DF257" i="7"/>
  <c r="DG253" i="7" s="1"/>
  <c r="DF259" i="7"/>
  <c r="DF270" i="7"/>
  <c r="CZ74" i="12" l="1"/>
  <c r="CZ82" i="12" s="1"/>
  <c r="CZ97" i="12"/>
  <c r="CZ99" i="12" s="1"/>
  <c r="CZ103" i="12" s="1"/>
  <c r="DU44" i="12"/>
  <c r="DU59" i="11"/>
  <c r="DU263" i="7"/>
  <c r="DU273" i="7"/>
  <c r="D256" i="7"/>
  <c r="DC53" i="12"/>
  <c r="DD32" i="9"/>
  <c r="DT59" i="11"/>
  <c r="DT44" i="12"/>
  <c r="DT273" i="7"/>
  <c r="DT263" i="7"/>
  <c r="DD22" i="12"/>
  <c r="DP328" i="7"/>
  <c r="DP329" i="7" s="1"/>
  <c r="DP325" i="7"/>
  <c r="DQ321" i="7" s="1"/>
  <c r="CY39" i="9"/>
  <c r="CY38" i="9"/>
  <c r="DS80" i="12"/>
  <c r="DS51" i="12"/>
  <c r="DA70" i="12"/>
  <c r="DA72" i="12" s="1"/>
  <c r="DF15" i="9"/>
  <c r="DF274" i="7"/>
  <c r="DQ112" i="7"/>
  <c r="DR108" i="7" s="1"/>
  <c r="DI333" i="7"/>
  <c r="DI31" i="9" s="1"/>
  <c r="DI294" i="7"/>
  <c r="DI295" i="7" s="1"/>
  <c r="DI350" i="7" s="1"/>
  <c r="DI291" i="7"/>
  <c r="DJ287" i="7" s="1"/>
  <c r="DE16" i="9"/>
  <c r="DE30" i="9"/>
  <c r="DP311" i="7"/>
  <c r="DP312" i="7" s="1"/>
  <c r="DP308" i="7"/>
  <c r="DQ304" i="7" s="1"/>
  <c r="DF60" i="11"/>
  <c r="DF61" i="11" s="1"/>
  <c r="DF65" i="11" s="1"/>
  <c r="DF67" i="11" s="1"/>
  <c r="DF85" i="11" s="1"/>
  <c r="DF86" i="11" s="1"/>
  <c r="DF261" i="7"/>
  <c r="DH19" i="12"/>
  <c r="DH9" i="11"/>
  <c r="DH352" i="7"/>
  <c r="CZ37" i="9"/>
  <c r="CZ26" i="9"/>
  <c r="DE154" i="28"/>
  <c r="DE157" i="28" s="1"/>
  <c r="DE88" i="11"/>
  <c r="DB55" i="12"/>
  <c r="DB56" i="12" s="1"/>
  <c r="DB60" i="12" s="1"/>
  <c r="DG257" i="7"/>
  <c r="DH253" i="7" s="1"/>
  <c r="DG259" i="7"/>
  <c r="DG270" i="7"/>
  <c r="DA58" i="12"/>
  <c r="DA62" i="12" s="1"/>
  <c r="DA65" i="12" s="1"/>
  <c r="DA66" i="12" s="1"/>
  <c r="DB64" i="12" s="1"/>
  <c r="DA106" i="12"/>
  <c r="DA24" i="9" s="1"/>
  <c r="DE265" i="7"/>
  <c r="DE6" i="9" s="1"/>
  <c r="DE17" i="9"/>
  <c r="DE19" i="9" s="1"/>
  <c r="DE20" i="9" s="1"/>
  <c r="DE20" i="12"/>
  <c r="D273" i="7" l="1"/>
  <c r="DC55" i="12"/>
  <c r="DA37" i="9"/>
  <c r="DA26" i="9"/>
  <c r="CZ39" i="9"/>
  <c r="CZ38" i="9"/>
  <c r="DR112" i="7"/>
  <c r="DS108" i="7" s="1"/>
  <c r="DQ311" i="7"/>
  <c r="DQ312" i="7" s="1"/>
  <c r="DQ308" i="7"/>
  <c r="DR304" i="7" s="1"/>
  <c r="DG15" i="9"/>
  <c r="DG274" i="7"/>
  <c r="DF16" i="9"/>
  <c r="DF30" i="9"/>
  <c r="DG60" i="11"/>
  <c r="DG61" i="11" s="1"/>
  <c r="DG65" i="11" s="1"/>
  <c r="DG67" i="11" s="1"/>
  <c r="DG85" i="11" s="1"/>
  <c r="DG86" i="11" s="1"/>
  <c r="DG261" i="7"/>
  <c r="DE32" i="9"/>
  <c r="DT80" i="12"/>
  <c r="DT51" i="12"/>
  <c r="DH257" i="7"/>
  <c r="DI253" i="7" s="1"/>
  <c r="DH259" i="7"/>
  <c r="DH270" i="7"/>
  <c r="DA74" i="12"/>
  <c r="DA82" i="12" s="1"/>
  <c r="DQ325" i="7"/>
  <c r="DR321" i="7" s="1"/>
  <c r="DQ328" i="7"/>
  <c r="DQ329" i="7" s="1"/>
  <c r="DE22" i="12"/>
  <c r="DJ333" i="7"/>
  <c r="DJ31" i="9" s="1"/>
  <c r="DJ291" i="7"/>
  <c r="DK287" i="7" s="1"/>
  <c r="DJ294" i="7"/>
  <c r="DJ295" i="7" s="1"/>
  <c r="DJ350" i="7" s="1"/>
  <c r="DB70" i="12"/>
  <c r="DB74" i="12" s="1"/>
  <c r="DB82" i="12" s="1"/>
  <c r="DB58" i="12"/>
  <c r="DB62" i="12" s="1"/>
  <c r="DB65" i="12" s="1"/>
  <c r="DB66" i="12" s="1"/>
  <c r="DC64" i="12" s="1"/>
  <c r="DB106" i="12"/>
  <c r="DB24" i="9" s="1"/>
  <c r="DF17" i="9"/>
  <c r="DF19" i="9" s="1"/>
  <c r="DF20" i="9" s="1"/>
  <c r="DF265" i="7"/>
  <c r="DF6" i="9" s="1"/>
  <c r="DF20" i="12"/>
  <c r="DI19" i="12"/>
  <c r="DI9" i="11"/>
  <c r="DI352" i="7"/>
  <c r="DA97" i="12"/>
  <c r="DA99" i="12" s="1"/>
  <c r="DA103" i="12" s="1"/>
  <c r="DU80" i="12"/>
  <c r="DU51" i="12"/>
  <c r="D44" i="12"/>
  <c r="D48" i="12" s="1"/>
  <c r="DF154" i="28"/>
  <c r="DF157" i="28" s="1"/>
  <c r="DF88" i="11"/>
  <c r="DD53" i="12"/>
  <c r="DH60" i="11" l="1"/>
  <c r="DH61" i="11" s="1"/>
  <c r="DH65" i="11" s="1"/>
  <c r="DH67" i="11" s="1"/>
  <c r="DH85" i="11" s="1"/>
  <c r="DH86" i="11" s="1"/>
  <c r="DH261" i="7"/>
  <c r="DG88" i="11"/>
  <c r="DG154" i="28"/>
  <c r="DG157" i="28" s="1"/>
  <c r="DF22" i="12"/>
  <c r="DB72" i="12"/>
  <c r="DE53" i="12"/>
  <c r="DI257" i="7"/>
  <c r="DJ253" i="7" s="1"/>
  <c r="DI259" i="7"/>
  <c r="DI270" i="7"/>
  <c r="DF32" i="9"/>
  <c r="DB97" i="12"/>
  <c r="DB99" i="12" s="1"/>
  <c r="DB103" i="12" s="1"/>
  <c r="DG16" i="9"/>
  <c r="DG30" i="9"/>
  <c r="DA39" i="9"/>
  <c r="DA38" i="9"/>
  <c r="DB37" i="9"/>
  <c r="DB26" i="9"/>
  <c r="DD55" i="12"/>
  <c r="DD56" i="12" s="1"/>
  <c r="DD60" i="12" s="1"/>
  <c r="DJ9" i="11"/>
  <c r="DJ19" i="12"/>
  <c r="DJ352" i="7"/>
  <c r="DR325" i="7"/>
  <c r="DS321" i="7" s="1"/>
  <c r="DR328" i="7"/>
  <c r="DR329" i="7" s="1"/>
  <c r="DR311" i="7"/>
  <c r="DR312" i="7" s="1"/>
  <c r="DR308" i="7"/>
  <c r="DS304" i="7" s="1"/>
  <c r="DC58" i="12"/>
  <c r="DC106" i="12"/>
  <c r="DC24" i="9" s="1"/>
  <c r="DK333" i="7"/>
  <c r="DK31" i="9" s="1"/>
  <c r="DK291" i="7"/>
  <c r="DL287" i="7" s="1"/>
  <c r="DK294" i="7"/>
  <c r="DK295" i="7" s="1"/>
  <c r="DK350" i="7" s="1"/>
  <c r="DC56" i="12"/>
  <c r="DC60" i="12" s="1"/>
  <c r="DH15" i="9"/>
  <c r="DH274" i="7"/>
  <c r="DG265" i="7"/>
  <c r="DG6" i="9" s="1"/>
  <c r="DG20" i="12"/>
  <c r="DG17" i="9"/>
  <c r="DG19" i="9" s="1"/>
  <c r="DG20" i="9" s="1"/>
  <c r="DS112" i="7"/>
  <c r="DT108" i="7" s="1"/>
  <c r="DK9" i="11" l="1"/>
  <c r="DK19" i="12"/>
  <c r="DK352" i="7"/>
  <c r="DS328" i="7"/>
  <c r="DS329" i="7" s="1"/>
  <c r="DS325" i="7"/>
  <c r="DT321" i="7" s="1"/>
  <c r="DF53" i="12"/>
  <c r="DC70" i="12"/>
  <c r="DC97" i="12" s="1"/>
  <c r="DC99" i="12" s="1"/>
  <c r="DC103" i="12" s="1"/>
  <c r="DL294" i="7"/>
  <c r="DL295" i="7" s="1"/>
  <c r="DL350" i="7" s="1"/>
  <c r="DL333" i="7"/>
  <c r="DL31" i="9" s="1"/>
  <c r="DL291" i="7"/>
  <c r="DM287" i="7" s="1"/>
  <c r="DT112" i="7"/>
  <c r="DU108" i="7" s="1"/>
  <c r="DG32" i="9"/>
  <c r="DI15" i="9"/>
  <c r="DI274" i="7"/>
  <c r="DI60" i="11"/>
  <c r="DI61" i="11" s="1"/>
  <c r="DI65" i="11" s="1"/>
  <c r="DI67" i="11" s="1"/>
  <c r="DI85" i="11" s="1"/>
  <c r="DI86" i="11" s="1"/>
  <c r="DI261" i="7"/>
  <c r="DD70" i="12"/>
  <c r="DD72" i="12" s="1"/>
  <c r="DJ257" i="7"/>
  <c r="DK253" i="7" s="1"/>
  <c r="DJ259" i="7"/>
  <c r="DJ270" i="7"/>
  <c r="DH20" i="12"/>
  <c r="DH17" i="9"/>
  <c r="DH19" i="9" s="1"/>
  <c r="DH20" i="9" s="1"/>
  <c r="DH265" i="7"/>
  <c r="DH6" i="9" s="1"/>
  <c r="DS308" i="7"/>
  <c r="DT304" i="7" s="1"/>
  <c r="DS311" i="7"/>
  <c r="DS312" i="7" s="1"/>
  <c r="DD58" i="12"/>
  <c r="DD62" i="12" s="1"/>
  <c r="DD65" i="12" s="1"/>
  <c r="DD106" i="12"/>
  <c r="DD24" i="9" s="1"/>
  <c r="DH154" i="28"/>
  <c r="DH157" i="28" s="1"/>
  <c r="DH88" i="11"/>
  <c r="DG22" i="12"/>
  <c r="DB39" i="9"/>
  <c r="DB38" i="9"/>
  <c r="DE55" i="12"/>
  <c r="DE56" i="12" s="1"/>
  <c r="DE60" i="12" s="1"/>
  <c r="DC37" i="9"/>
  <c r="DC26" i="9"/>
  <c r="DC62" i="12"/>
  <c r="DC65" i="12" s="1"/>
  <c r="DC66" i="12" s="1"/>
  <c r="DD64" i="12" s="1"/>
  <c r="DH16" i="9"/>
  <c r="DH30" i="9"/>
  <c r="DC72" i="12" l="1"/>
  <c r="DJ15" i="9"/>
  <c r="DJ274" i="7"/>
  <c r="DI154" i="28"/>
  <c r="DI157" i="28" s="1"/>
  <c r="DI88" i="11"/>
  <c r="DH32" i="9"/>
  <c r="DE70" i="12"/>
  <c r="DE72" i="12" s="1"/>
  <c r="DD37" i="9"/>
  <c r="DD26" i="9"/>
  <c r="DJ60" i="11"/>
  <c r="DJ61" i="11" s="1"/>
  <c r="DJ65" i="11" s="1"/>
  <c r="DJ67" i="11" s="1"/>
  <c r="DJ85" i="11" s="1"/>
  <c r="DJ86" i="11" s="1"/>
  <c r="DJ261" i="7"/>
  <c r="DU112" i="7"/>
  <c r="DF55" i="12"/>
  <c r="DF56" i="12" s="1"/>
  <c r="DF60" i="12" s="1"/>
  <c r="DE58" i="12"/>
  <c r="DE62" i="12" s="1"/>
  <c r="DE65" i="12" s="1"/>
  <c r="DE106" i="12"/>
  <c r="DE24" i="9" s="1"/>
  <c r="DK257" i="7"/>
  <c r="DL253" i="7" s="1"/>
  <c r="DK259" i="7"/>
  <c r="DK270" i="7"/>
  <c r="DI16" i="9"/>
  <c r="DI30" i="9"/>
  <c r="DM294" i="7"/>
  <c r="DM295" i="7" s="1"/>
  <c r="DM350" i="7" s="1"/>
  <c r="DM333" i="7"/>
  <c r="DM31" i="9" s="1"/>
  <c r="DM291" i="7"/>
  <c r="DN287" i="7" s="1"/>
  <c r="DD74" i="12"/>
  <c r="DD82" i="12" s="1"/>
  <c r="DT328" i="7"/>
  <c r="DT329" i="7" s="1"/>
  <c r="DT325" i="7"/>
  <c r="DU321" i="7" s="1"/>
  <c r="DL9" i="11"/>
  <c r="DL19" i="12"/>
  <c r="DL352" i="7"/>
  <c r="DG53" i="12"/>
  <c r="DD97" i="12"/>
  <c r="DD99" i="12" s="1"/>
  <c r="DD103" i="12" s="1"/>
  <c r="DC74" i="12"/>
  <c r="DC82" i="12" s="1"/>
  <c r="DT308" i="7"/>
  <c r="DU304" i="7" s="1"/>
  <c r="DT311" i="7"/>
  <c r="DT312" i="7" s="1"/>
  <c r="DD66" i="12"/>
  <c r="DE64" i="12" s="1"/>
  <c r="DC38" i="9"/>
  <c r="DC39" i="9"/>
  <c r="DH22" i="12"/>
  <c r="DI265" i="7"/>
  <c r="DI6" i="9" s="1"/>
  <c r="DI17" i="9"/>
  <c r="DI19" i="9" s="1"/>
  <c r="DI20" i="9" s="1"/>
  <c r="DI20" i="12"/>
  <c r="DE74" i="12" l="1"/>
  <c r="DE82" i="12" s="1"/>
  <c r="DL257" i="7"/>
  <c r="DM253" i="7" s="1"/>
  <c r="DL259" i="7"/>
  <c r="DL270" i="7"/>
  <c r="DJ20" i="12"/>
  <c r="DJ17" i="9"/>
  <c r="DJ19" i="9" s="1"/>
  <c r="DJ20" i="9" s="1"/>
  <c r="DJ265" i="7"/>
  <c r="DJ6" i="9" s="1"/>
  <c r="DN333" i="7"/>
  <c r="DN31" i="9" s="1"/>
  <c r="DN291" i="7"/>
  <c r="DO287" i="7" s="1"/>
  <c r="DN294" i="7"/>
  <c r="DN295" i="7" s="1"/>
  <c r="DN350" i="7" s="1"/>
  <c r="DE37" i="9"/>
  <c r="DE26" i="9"/>
  <c r="DJ88" i="11"/>
  <c r="DJ154" i="28"/>
  <c r="DJ157" i="28" s="1"/>
  <c r="DD38" i="9"/>
  <c r="DD39" i="9"/>
  <c r="DM9" i="11"/>
  <c r="DM19" i="12"/>
  <c r="DM352" i="7"/>
  <c r="DG55" i="12"/>
  <c r="DI32" i="9"/>
  <c r="DF70" i="12"/>
  <c r="DF72" i="12" s="1"/>
  <c r="DE66" i="12"/>
  <c r="DF64" i="12" s="1"/>
  <c r="DI22" i="12"/>
  <c r="DF58" i="12"/>
  <c r="DF62" i="12" s="1"/>
  <c r="DF65" i="12" s="1"/>
  <c r="DF106" i="12"/>
  <c r="DF24" i="9" s="1"/>
  <c r="DE97" i="12"/>
  <c r="DE99" i="12" s="1"/>
  <c r="DE103" i="12" s="1"/>
  <c r="DJ16" i="9"/>
  <c r="DJ30" i="9"/>
  <c r="DH53" i="12"/>
  <c r="DU308" i="7"/>
  <c r="DU311" i="7"/>
  <c r="DU312" i="7" s="1"/>
  <c r="DU325" i="7"/>
  <c r="DU328" i="7"/>
  <c r="DU329" i="7" s="1"/>
  <c r="DK15" i="9"/>
  <c r="DK274" i="7"/>
  <c r="DK60" i="11"/>
  <c r="DK61" i="11" s="1"/>
  <c r="DK65" i="11" s="1"/>
  <c r="DK67" i="11" s="1"/>
  <c r="DK85" i="11" s="1"/>
  <c r="DK86" i="11" s="1"/>
  <c r="DK261" i="7"/>
  <c r="DF74" i="12" l="1"/>
  <c r="DF82" i="12" s="1"/>
  <c r="DF97" i="12"/>
  <c r="DF99" i="12" s="1"/>
  <c r="DF103" i="12" s="1"/>
  <c r="DF66" i="12"/>
  <c r="DG64" i="12" s="1"/>
  <c r="DH55" i="12"/>
  <c r="DH56" i="12" s="1"/>
  <c r="DH60" i="12" s="1"/>
  <c r="DO294" i="7"/>
  <c r="DO295" i="7" s="1"/>
  <c r="DO350" i="7" s="1"/>
  <c r="DO291" i="7"/>
  <c r="DP287" i="7" s="1"/>
  <c r="DO333" i="7"/>
  <c r="DO31" i="9" s="1"/>
  <c r="DJ32" i="9"/>
  <c r="DG58" i="12"/>
  <c r="DG106" i="12"/>
  <c r="DG24" i="9" s="1"/>
  <c r="DG56" i="12"/>
  <c r="DG60" i="12" s="1"/>
  <c r="DJ22" i="12"/>
  <c r="DF37" i="9"/>
  <c r="DF26" i="9"/>
  <c r="DK265" i="7"/>
  <c r="DK6" i="9" s="1"/>
  <c r="DK17" i="9"/>
  <c r="DK19" i="9" s="1"/>
  <c r="DK20" i="9" s="1"/>
  <c r="DK20" i="12"/>
  <c r="DE38" i="9"/>
  <c r="DE39" i="9"/>
  <c r="DL274" i="7"/>
  <c r="DL15" i="9"/>
  <c r="DK154" i="28"/>
  <c r="DK157" i="28" s="1"/>
  <c r="DK88" i="11"/>
  <c r="DL60" i="11"/>
  <c r="DL61" i="11" s="1"/>
  <c r="DL65" i="11" s="1"/>
  <c r="DL67" i="11" s="1"/>
  <c r="DL85" i="11" s="1"/>
  <c r="DL86" i="11" s="1"/>
  <c r="DL261" i="7"/>
  <c r="DK16" i="9"/>
  <c r="DK30" i="9"/>
  <c r="DI53" i="12"/>
  <c r="DN19" i="12"/>
  <c r="DN9" i="11"/>
  <c r="DN352" i="7"/>
  <c r="DM257" i="7"/>
  <c r="DN253" i="7" s="1"/>
  <c r="DM259" i="7"/>
  <c r="DM270" i="7"/>
  <c r="DM15" i="9" l="1"/>
  <c r="DM274" i="7"/>
  <c r="DI55" i="12"/>
  <c r="DN257" i="7"/>
  <c r="DO253" i="7" s="1"/>
  <c r="DN259" i="7"/>
  <c r="DN270" i="7"/>
  <c r="DK32" i="9"/>
  <c r="DL30" i="9"/>
  <c r="DL16" i="9"/>
  <c r="DJ53" i="12"/>
  <c r="DL20" i="12"/>
  <c r="DL265" i="7"/>
  <c r="DL6" i="9" s="1"/>
  <c r="DL17" i="9"/>
  <c r="DL19" i="9" s="1"/>
  <c r="DL20" i="9" s="1"/>
  <c r="DL88" i="11"/>
  <c r="DL154" i="28"/>
  <c r="DL157" i="28" s="1"/>
  <c r="DK22" i="12"/>
  <c r="DG70" i="12"/>
  <c r="DG72" i="12" s="1"/>
  <c r="DP294" i="7"/>
  <c r="DP295" i="7" s="1"/>
  <c r="DP350" i="7" s="1"/>
  <c r="DP333" i="7"/>
  <c r="DP31" i="9" s="1"/>
  <c r="DP291" i="7"/>
  <c r="DQ287" i="7" s="1"/>
  <c r="DG37" i="9"/>
  <c r="DG26" i="9"/>
  <c r="DO9" i="11"/>
  <c r="DO19" i="12"/>
  <c r="DO352" i="7"/>
  <c r="DM60" i="11"/>
  <c r="DM61" i="11" s="1"/>
  <c r="DM65" i="11" s="1"/>
  <c r="DM67" i="11" s="1"/>
  <c r="DM85" i="11" s="1"/>
  <c r="DM86" i="11" s="1"/>
  <c r="DM261" i="7"/>
  <c r="DG62" i="12"/>
  <c r="DG65" i="12" s="1"/>
  <c r="DG66" i="12" s="1"/>
  <c r="DH64" i="12" s="1"/>
  <c r="DH58" i="12"/>
  <c r="DH62" i="12" s="1"/>
  <c r="DH65" i="12" s="1"/>
  <c r="DH106" i="12"/>
  <c r="DH24" i="9" s="1"/>
  <c r="DF39" i="9"/>
  <c r="DF38" i="9"/>
  <c r="DH70" i="12"/>
  <c r="DH97" i="12" s="1"/>
  <c r="DH99" i="12" s="1"/>
  <c r="DH103" i="12" s="1"/>
  <c r="DG74" i="12" l="1"/>
  <c r="DG82" i="12" s="1"/>
  <c r="DH74" i="12"/>
  <c r="DH82" i="12" s="1"/>
  <c r="DH72" i="12"/>
  <c r="DH66" i="12"/>
  <c r="DI64" i="12" s="1"/>
  <c r="DP9" i="11"/>
  <c r="DP19" i="12"/>
  <c r="DP352" i="7"/>
  <c r="DN15" i="9"/>
  <c r="DN274" i="7"/>
  <c r="DJ55" i="12"/>
  <c r="DN60" i="11"/>
  <c r="DN61" i="11" s="1"/>
  <c r="DN65" i="11" s="1"/>
  <c r="DN67" i="11" s="1"/>
  <c r="DN85" i="11" s="1"/>
  <c r="DN86" i="11" s="1"/>
  <c r="DN261" i="7"/>
  <c r="DH37" i="9"/>
  <c r="DH26" i="9"/>
  <c r="DG97" i="12"/>
  <c r="DG99" i="12" s="1"/>
  <c r="DG103" i="12" s="1"/>
  <c r="DL22" i="12"/>
  <c r="DO257" i="7"/>
  <c r="DP253" i="7" s="1"/>
  <c r="DO259" i="7"/>
  <c r="DO270" i="7"/>
  <c r="DG39" i="9"/>
  <c r="DG38" i="9"/>
  <c r="DI58" i="12"/>
  <c r="DI106" i="12"/>
  <c r="DI24" i="9" s="1"/>
  <c r="DL32" i="9"/>
  <c r="DI56" i="12"/>
  <c r="DI60" i="12" s="1"/>
  <c r="DK53" i="12"/>
  <c r="DM20" i="12"/>
  <c r="DM265" i="7"/>
  <c r="DM6" i="9" s="1"/>
  <c r="DM17" i="9"/>
  <c r="DM19" i="9" s="1"/>
  <c r="DM20" i="9" s="1"/>
  <c r="DQ333" i="7"/>
  <c r="DQ31" i="9" s="1"/>
  <c r="DQ294" i="7"/>
  <c r="DQ295" i="7" s="1"/>
  <c r="DQ350" i="7" s="1"/>
  <c r="DQ291" i="7"/>
  <c r="DR287" i="7" s="1"/>
  <c r="DM16" i="9"/>
  <c r="DM30" i="9"/>
  <c r="DM88" i="11"/>
  <c r="DM154" i="28"/>
  <c r="DM157" i="28" s="1"/>
  <c r="DP257" i="7" l="1"/>
  <c r="DQ253" i="7" s="1"/>
  <c r="DP259" i="7"/>
  <c r="DP270" i="7"/>
  <c r="DJ58" i="12"/>
  <c r="DJ106" i="12"/>
  <c r="DJ24" i="9" s="1"/>
  <c r="DK55" i="12"/>
  <c r="DK56" i="12" s="1"/>
  <c r="DK60" i="12" s="1"/>
  <c r="DI37" i="9"/>
  <c r="DI26" i="9"/>
  <c r="DL53" i="12"/>
  <c r="DJ56" i="12"/>
  <c r="DJ60" i="12" s="1"/>
  <c r="DM22" i="12"/>
  <c r="DI62" i="12"/>
  <c r="DI65" i="12" s="1"/>
  <c r="DI66" i="12" s="1"/>
  <c r="DJ64" i="12" s="1"/>
  <c r="DN16" i="9"/>
  <c r="DN30" i="9"/>
  <c r="DI70" i="12"/>
  <c r="DI97" i="12" s="1"/>
  <c r="DI99" i="12" s="1"/>
  <c r="DI103" i="12" s="1"/>
  <c r="DH39" i="9"/>
  <c r="DH38" i="9"/>
  <c r="DR291" i="7"/>
  <c r="DS287" i="7" s="1"/>
  <c r="DR294" i="7"/>
  <c r="DR295" i="7" s="1"/>
  <c r="DR350" i="7" s="1"/>
  <c r="DR333" i="7"/>
  <c r="DR31" i="9" s="1"/>
  <c r="DQ9" i="11"/>
  <c r="DQ19" i="12"/>
  <c r="DQ352" i="7"/>
  <c r="DO15" i="9"/>
  <c r="DO274" i="7"/>
  <c r="DN265" i="7"/>
  <c r="DN6" i="9" s="1"/>
  <c r="DN17" i="9"/>
  <c r="DN19" i="9" s="1"/>
  <c r="DN20" i="9" s="1"/>
  <c r="DN20" i="12"/>
  <c r="DM32" i="9"/>
  <c r="DO60" i="11"/>
  <c r="DO61" i="11" s="1"/>
  <c r="DO65" i="11" s="1"/>
  <c r="DO67" i="11" s="1"/>
  <c r="DO85" i="11" s="1"/>
  <c r="DO86" i="11" s="1"/>
  <c r="DO261" i="7"/>
  <c r="DN154" i="28"/>
  <c r="DN157" i="28" s="1"/>
  <c r="DN88" i="11"/>
  <c r="DI72" i="12" l="1"/>
  <c r="DI74" i="12"/>
  <c r="DI82" i="12" s="1"/>
  <c r="DM53" i="12"/>
  <c r="DK58" i="12"/>
  <c r="DK62" i="12" s="1"/>
  <c r="DK65" i="12" s="1"/>
  <c r="DK106" i="12"/>
  <c r="DK24" i="9" s="1"/>
  <c r="DJ37" i="9"/>
  <c r="DJ26" i="9"/>
  <c r="DO16" i="9"/>
  <c r="DO30" i="9"/>
  <c r="DJ70" i="12"/>
  <c r="DJ74" i="12" s="1"/>
  <c r="DJ82" i="12" s="1"/>
  <c r="DJ62" i="12"/>
  <c r="DJ65" i="12" s="1"/>
  <c r="DJ66" i="12" s="1"/>
  <c r="DK64" i="12" s="1"/>
  <c r="DN22" i="12"/>
  <c r="DL55" i="12"/>
  <c r="DP15" i="9"/>
  <c r="DP274" i="7"/>
  <c r="DO265" i="7"/>
  <c r="DO6" i="9" s="1"/>
  <c r="DO20" i="12"/>
  <c r="DO17" i="9"/>
  <c r="DO19" i="9" s="1"/>
  <c r="DO20" i="9" s="1"/>
  <c r="DP60" i="11"/>
  <c r="DP61" i="11" s="1"/>
  <c r="DP65" i="11" s="1"/>
  <c r="DP67" i="11" s="1"/>
  <c r="DP85" i="11" s="1"/>
  <c r="DP86" i="11" s="1"/>
  <c r="DP261" i="7"/>
  <c r="DK70" i="12"/>
  <c r="DK74" i="12" s="1"/>
  <c r="DK82" i="12" s="1"/>
  <c r="DR9" i="11"/>
  <c r="DR19" i="12"/>
  <c r="DR352" i="7"/>
  <c r="DN32" i="9"/>
  <c r="DI39" i="9"/>
  <c r="DI38" i="9"/>
  <c r="DQ257" i="7"/>
  <c r="DR253" i="7" s="1"/>
  <c r="DQ259" i="7"/>
  <c r="DQ270" i="7"/>
  <c r="DO88" i="11"/>
  <c r="DO154" i="28"/>
  <c r="DO157" i="28" s="1"/>
  <c r="DS294" i="7"/>
  <c r="DS295" i="7" s="1"/>
  <c r="DS350" i="7" s="1"/>
  <c r="DS333" i="7"/>
  <c r="DS31" i="9" s="1"/>
  <c r="DS291" i="7"/>
  <c r="DT287" i="7" s="1"/>
  <c r="DK66" i="12" l="1"/>
  <c r="DL64" i="12" s="1"/>
  <c r="DK72" i="12"/>
  <c r="DJ72" i="12"/>
  <c r="DQ15" i="9"/>
  <c r="DQ274" i="7"/>
  <c r="DQ60" i="11"/>
  <c r="DQ61" i="11" s="1"/>
  <c r="DQ65" i="11" s="1"/>
  <c r="DQ67" i="11" s="1"/>
  <c r="DQ85" i="11" s="1"/>
  <c r="DQ86" i="11" s="1"/>
  <c r="DQ261" i="7"/>
  <c r="DK97" i="12"/>
  <c r="DK99" i="12" s="1"/>
  <c r="DK103" i="12" s="1"/>
  <c r="DL58" i="12"/>
  <c r="DL106" i="12"/>
  <c r="DL24" i="9" s="1"/>
  <c r="DJ97" i="12"/>
  <c r="DJ99" i="12" s="1"/>
  <c r="DJ103" i="12" s="1"/>
  <c r="DM55" i="12"/>
  <c r="DM56" i="12" s="1"/>
  <c r="DM60" i="12" s="1"/>
  <c r="DK37" i="9"/>
  <c r="DK26" i="9"/>
  <c r="DR257" i="7"/>
  <c r="DS253" i="7" s="1"/>
  <c r="DR259" i="7"/>
  <c r="DR270" i="7"/>
  <c r="DP265" i="7"/>
  <c r="DP6" i="9" s="1"/>
  <c r="DP20" i="12"/>
  <c r="DP17" i="9"/>
  <c r="DP19" i="9" s="1"/>
  <c r="DP20" i="9" s="1"/>
  <c r="DL56" i="12"/>
  <c r="DL60" i="12" s="1"/>
  <c r="DP16" i="9"/>
  <c r="DP30" i="9"/>
  <c r="DP88" i="11"/>
  <c r="DP154" i="28"/>
  <c r="DP157" i="28" s="1"/>
  <c r="DN53" i="12"/>
  <c r="DO32" i="9"/>
  <c r="DS9" i="11"/>
  <c r="DS19" i="12"/>
  <c r="DS352" i="7"/>
  <c r="DT333" i="7"/>
  <c r="DT31" i="9" s="1"/>
  <c r="DT291" i="7"/>
  <c r="DU287" i="7" s="1"/>
  <c r="DT294" i="7"/>
  <c r="DT295" i="7" s="1"/>
  <c r="DT350" i="7" s="1"/>
  <c r="DO22" i="12"/>
  <c r="DJ39" i="9"/>
  <c r="DJ38" i="9"/>
  <c r="DL70" i="12" l="1"/>
  <c r="DL97" i="12" s="1"/>
  <c r="DL99" i="12" s="1"/>
  <c r="DL103" i="12" s="1"/>
  <c r="DQ17" i="9"/>
  <c r="DQ19" i="9" s="1"/>
  <c r="DQ20" i="9" s="1"/>
  <c r="DQ265" i="7"/>
  <c r="DQ6" i="9" s="1"/>
  <c r="DQ20" i="12"/>
  <c r="DQ154" i="28"/>
  <c r="DQ157" i="28" s="1"/>
  <c r="DQ88" i="11"/>
  <c r="DM70" i="12"/>
  <c r="DM72" i="12" s="1"/>
  <c r="DN55" i="12"/>
  <c r="DN56" i="12" s="1"/>
  <c r="DN60" i="12" s="1"/>
  <c r="DP22" i="12"/>
  <c r="DM58" i="12"/>
  <c r="DM62" i="12" s="1"/>
  <c r="DM65" i="12" s="1"/>
  <c r="DM106" i="12"/>
  <c r="DM24" i="9" s="1"/>
  <c r="DQ16" i="9"/>
  <c r="DQ30" i="9"/>
  <c r="DU333" i="7"/>
  <c r="DU31" i="9" s="1"/>
  <c r="DU291" i="7"/>
  <c r="DU294" i="7"/>
  <c r="DU295" i="7" s="1"/>
  <c r="DU350" i="7" s="1"/>
  <c r="DR274" i="7"/>
  <c r="DR15" i="9"/>
  <c r="DL37" i="9"/>
  <c r="DL26" i="9"/>
  <c r="DO53" i="12"/>
  <c r="DR60" i="11"/>
  <c r="DR61" i="11" s="1"/>
  <c r="DR65" i="11" s="1"/>
  <c r="DR67" i="11" s="1"/>
  <c r="DR85" i="11" s="1"/>
  <c r="DR86" i="11" s="1"/>
  <c r="DR261" i="7"/>
  <c r="DL62" i="12"/>
  <c r="DL65" i="12" s="1"/>
  <c r="DL66" i="12" s="1"/>
  <c r="DM64" i="12" s="1"/>
  <c r="DP32" i="9"/>
  <c r="DS257" i="7"/>
  <c r="DT253" i="7" s="1"/>
  <c r="DS259" i="7"/>
  <c r="DS270" i="7"/>
  <c r="DT9" i="11"/>
  <c r="DT19" i="12"/>
  <c r="DT352" i="7"/>
  <c r="DK39" i="9"/>
  <c r="DK38" i="9"/>
  <c r="DL74" i="12" l="1"/>
  <c r="DL82" i="12" s="1"/>
  <c r="DM66" i="12"/>
  <c r="DN64" i="12" s="1"/>
  <c r="DM74" i="12"/>
  <c r="DM82" i="12" s="1"/>
  <c r="DM97" i="12"/>
  <c r="DM99" i="12" s="1"/>
  <c r="DM103" i="12" s="1"/>
  <c r="DN70" i="12"/>
  <c r="DN97" i="12" s="1"/>
  <c r="DN99" i="12" s="1"/>
  <c r="DN103" i="12" s="1"/>
  <c r="DQ22" i="12"/>
  <c r="DN58" i="12"/>
  <c r="DN62" i="12" s="1"/>
  <c r="DN65" i="12" s="1"/>
  <c r="DN106" i="12"/>
  <c r="DN24" i="9" s="1"/>
  <c r="DL38" i="9"/>
  <c r="DL39" i="9"/>
  <c r="DQ32" i="9"/>
  <c r="DS15" i="9"/>
  <c r="DS274" i="7"/>
  <c r="DR154" i="28"/>
  <c r="DR157" i="28" s="1"/>
  <c r="DR88" i="11"/>
  <c r="DM37" i="9"/>
  <c r="DM26" i="9"/>
  <c r="DS60" i="11"/>
  <c r="DS61" i="11" s="1"/>
  <c r="DS65" i="11" s="1"/>
  <c r="DS67" i="11" s="1"/>
  <c r="DS85" i="11" s="1"/>
  <c r="DS86" i="11" s="1"/>
  <c r="DS261" i="7"/>
  <c r="DT257" i="7"/>
  <c r="DU253" i="7" s="1"/>
  <c r="DT259" i="7"/>
  <c r="DT270" i="7"/>
  <c r="DR30" i="9"/>
  <c r="DR16" i="9"/>
  <c r="DL72" i="12"/>
  <c r="DR265" i="7"/>
  <c r="DR6" i="9" s="1"/>
  <c r="DR20" i="12"/>
  <c r="DR17" i="9"/>
  <c r="DR19" i="9" s="1"/>
  <c r="DR20" i="9" s="1"/>
  <c r="DO55" i="12"/>
  <c r="DO56" i="12" s="1"/>
  <c r="DO60" i="12" s="1"/>
  <c r="DP53" i="12"/>
  <c r="DU9" i="11"/>
  <c r="D9" i="11" s="1"/>
  <c r="DU19" i="12"/>
  <c r="DU352" i="7"/>
  <c r="DN66" i="12" l="1"/>
  <c r="DO64" i="12" s="1"/>
  <c r="DN74" i="12"/>
  <c r="DN82" i="12" s="1"/>
  <c r="DN72" i="12"/>
  <c r="DO70" i="12"/>
  <c r="DO97" i="12" s="1"/>
  <c r="DO99" i="12" s="1"/>
  <c r="DO103" i="12" s="1"/>
  <c r="DS265" i="7"/>
  <c r="DS6" i="9" s="1"/>
  <c r="DS20" i="12"/>
  <c r="DS17" i="9"/>
  <c r="DS19" i="9" s="1"/>
  <c r="DS20" i="9" s="1"/>
  <c r="DQ53" i="12"/>
  <c r="DS154" i="28"/>
  <c r="DS157" i="28" s="1"/>
  <c r="DS88" i="11"/>
  <c r="DR32" i="9"/>
  <c r="DM38" i="9"/>
  <c r="DM39" i="9"/>
  <c r="DP55" i="12"/>
  <c r="DP56" i="12" s="1"/>
  <c r="DP60" i="12" s="1"/>
  <c r="DO58" i="12"/>
  <c r="DO62" i="12" s="1"/>
  <c r="DO65" i="12" s="1"/>
  <c r="DO106" i="12"/>
  <c r="DO24" i="9" s="1"/>
  <c r="DT274" i="7"/>
  <c r="DT15" i="9"/>
  <c r="DR22" i="12"/>
  <c r="DT60" i="11"/>
  <c r="DT61" i="11" s="1"/>
  <c r="DT65" i="11" s="1"/>
  <c r="DT67" i="11" s="1"/>
  <c r="DT85" i="11" s="1"/>
  <c r="DT86" i="11" s="1"/>
  <c r="DT261" i="7"/>
  <c r="DS16" i="9"/>
  <c r="DS30" i="9"/>
  <c r="D19" i="12"/>
  <c r="DU257" i="7"/>
  <c r="DU259" i="7"/>
  <c r="DU270" i="7"/>
  <c r="DN37" i="9"/>
  <c r="DN26" i="9"/>
  <c r="DO66" i="12" l="1"/>
  <c r="DP64" i="12" s="1"/>
  <c r="DO74" i="12"/>
  <c r="DO82" i="12" s="1"/>
  <c r="DO72" i="12"/>
  <c r="DP70" i="12"/>
  <c r="DP72" i="12" s="1"/>
  <c r="DU60" i="11"/>
  <c r="DU61" i="11" s="1"/>
  <c r="DU261" i="7"/>
  <c r="DS22" i="12"/>
  <c r="DT265" i="7"/>
  <c r="DT6" i="9" s="1"/>
  <c r="DT17" i="9"/>
  <c r="DT19" i="9" s="1"/>
  <c r="DT20" i="9" s="1"/>
  <c r="DT20" i="12"/>
  <c r="DR53" i="12"/>
  <c r="DP58" i="12"/>
  <c r="DP62" i="12" s="1"/>
  <c r="DP65" i="12" s="1"/>
  <c r="DP106" i="12"/>
  <c r="DP24" i="9" s="1"/>
  <c r="DT30" i="9"/>
  <c r="DT16" i="9"/>
  <c r="DS32" i="9"/>
  <c r="DU274" i="7"/>
  <c r="DU15" i="9"/>
  <c r="DN39" i="9"/>
  <c r="DN38" i="9"/>
  <c r="DO37" i="9"/>
  <c r="DO26" i="9"/>
  <c r="DT88" i="11"/>
  <c r="DT154" i="28"/>
  <c r="DT157" i="28" s="1"/>
  <c r="DQ55" i="12"/>
  <c r="DQ56" i="12" s="1"/>
  <c r="DQ60" i="12" s="1"/>
  <c r="DP66" i="12" l="1"/>
  <c r="DQ64" i="12" s="1"/>
  <c r="DP97" i="12"/>
  <c r="DP99" i="12" s="1"/>
  <c r="DP103" i="12" s="1"/>
  <c r="DU17" i="9"/>
  <c r="DU19" i="9" s="1"/>
  <c r="DU20" i="9" s="1"/>
  <c r="DU265" i="7"/>
  <c r="DU6" i="9" s="1"/>
  <c r="DU20" i="12"/>
  <c r="DU65" i="11"/>
  <c r="D61" i="11"/>
  <c r="DO39" i="9"/>
  <c r="DO38" i="9"/>
  <c r="DP37" i="9"/>
  <c r="DP26" i="9"/>
  <c r="DT22" i="12"/>
  <c r="DT32" i="9"/>
  <c r="DP74" i="12"/>
  <c r="DP82" i="12" s="1"/>
  <c r="DQ58" i="12"/>
  <c r="DQ62" i="12" s="1"/>
  <c r="DQ65" i="12" s="1"/>
  <c r="DQ106" i="12"/>
  <c r="DQ24" i="9" s="1"/>
  <c r="DS53" i="12"/>
  <c r="DQ70" i="12"/>
  <c r="DQ72" i="12" s="1"/>
  <c r="DU16" i="9"/>
  <c r="DU30" i="9"/>
  <c r="DR55" i="12"/>
  <c r="DQ66" i="12" l="1"/>
  <c r="DR64" i="12" s="1"/>
  <c r="DQ74" i="12"/>
  <c r="DQ82" i="12" s="1"/>
  <c r="DQ97" i="12"/>
  <c r="DQ99" i="12" s="1"/>
  <c r="DQ103" i="12" s="1"/>
  <c r="DP38" i="9"/>
  <c r="DP39" i="9"/>
  <c r="DT53" i="12"/>
  <c r="DU67" i="11"/>
  <c r="D65" i="11"/>
  <c r="E31" i="15" s="1"/>
  <c r="D20" i="12"/>
  <c r="DU22" i="12"/>
  <c r="DR58" i="12"/>
  <c r="DR106" i="12"/>
  <c r="DR24" i="9" s="1"/>
  <c r="DQ37" i="9"/>
  <c r="DQ26" i="9"/>
  <c r="DU32" i="9"/>
  <c r="DT33" i="9" s="1"/>
  <c r="DR56" i="12"/>
  <c r="DR60" i="12" s="1"/>
  <c r="DS55" i="12"/>
  <c r="DO33" i="9" l="1"/>
  <c r="DQ33" i="9"/>
  <c r="DS33" i="9"/>
  <c r="DR62" i="12"/>
  <c r="DR65" i="12" s="1"/>
  <c r="DR66" i="12" s="1"/>
  <c r="DS64" i="12" s="1"/>
  <c r="DU85" i="11"/>
  <c r="DU86" i="11" s="1"/>
  <c r="D67" i="11"/>
  <c r="DR70" i="12"/>
  <c r="DR72" i="12" s="1"/>
  <c r="DT55" i="12"/>
  <c r="DU33" i="9"/>
  <c r="E33" i="9"/>
  <c r="H33" i="9"/>
  <c r="F33" i="9"/>
  <c r="G33" i="9"/>
  <c r="I33" i="9"/>
  <c r="L33" i="9"/>
  <c r="K33" i="9"/>
  <c r="J33" i="9"/>
  <c r="M33" i="9"/>
  <c r="N33" i="9"/>
  <c r="O33" i="9"/>
  <c r="P33" i="9"/>
  <c r="Q33" i="9"/>
  <c r="R33" i="9"/>
  <c r="S33" i="9"/>
  <c r="U33" i="9"/>
  <c r="W33" i="9"/>
  <c r="V33" i="9"/>
  <c r="T33" i="9"/>
  <c r="Y33" i="9"/>
  <c r="X33" i="9"/>
  <c r="Z33" i="9"/>
  <c r="AA33" i="9"/>
  <c r="AD33" i="9"/>
  <c r="AB33" i="9"/>
  <c r="AC33" i="9"/>
  <c r="AE33" i="9"/>
  <c r="AF33" i="9"/>
  <c r="AG33" i="9"/>
  <c r="AH33" i="9"/>
  <c r="AJ33" i="9"/>
  <c r="AL33" i="9"/>
  <c r="AM33" i="9"/>
  <c r="AI33" i="9"/>
  <c r="AK33" i="9"/>
  <c r="AN33" i="9"/>
  <c r="AO33" i="9"/>
  <c r="AP33" i="9"/>
  <c r="AU33" i="9"/>
  <c r="AR33" i="9"/>
  <c r="AQ33" i="9"/>
  <c r="AS33" i="9"/>
  <c r="AT33" i="9"/>
  <c r="AV33" i="9"/>
  <c r="AW33" i="9"/>
  <c r="AY33" i="9"/>
  <c r="AZ33" i="9"/>
  <c r="AX33" i="9"/>
  <c r="BA33" i="9"/>
  <c r="BE33" i="9"/>
  <c r="BD33" i="9"/>
  <c r="BB33" i="9"/>
  <c r="BC33" i="9"/>
  <c r="BF33" i="9"/>
  <c r="BG33" i="9"/>
  <c r="BH33" i="9"/>
  <c r="BJ33" i="9"/>
  <c r="BI33" i="9"/>
  <c r="BM33" i="9"/>
  <c r="BL33" i="9"/>
  <c r="BK33" i="9"/>
  <c r="BP33" i="9"/>
  <c r="BN33" i="9"/>
  <c r="BO33" i="9"/>
  <c r="BR33" i="9"/>
  <c r="BS33" i="9"/>
  <c r="BQ33" i="9"/>
  <c r="BT33" i="9"/>
  <c r="BX33" i="9"/>
  <c r="BU33" i="9"/>
  <c r="BV33" i="9"/>
  <c r="BY33" i="9"/>
  <c r="BW33" i="9"/>
  <c r="BZ33" i="9"/>
  <c r="CB33" i="9"/>
  <c r="CA33" i="9"/>
  <c r="CC33" i="9"/>
  <c r="CD33" i="9"/>
  <c r="CE33" i="9"/>
  <c r="CF33" i="9"/>
  <c r="CJ33" i="9"/>
  <c r="CG33" i="9"/>
  <c r="CL33" i="9"/>
  <c r="CK33" i="9"/>
  <c r="CH33" i="9"/>
  <c r="CM33" i="9"/>
  <c r="CI33" i="9"/>
  <c r="CO33" i="9"/>
  <c r="CR33" i="9"/>
  <c r="CN33" i="9"/>
  <c r="CQ33" i="9"/>
  <c r="CP33" i="9"/>
  <c r="CS33" i="9"/>
  <c r="CU33" i="9"/>
  <c r="CT33" i="9"/>
  <c r="CV33" i="9"/>
  <c r="CX33" i="9"/>
  <c r="CY33" i="9"/>
  <c r="CW33" i="9"/>
  <c r="DD33" i="9"/>
  <c r="CZ33" i="9"/>
  <c r="DB33" i="9"/>
  <c r="DA33" i="9"/>
  <c r="DC33" i="9"/>
  <c r="DE33" i="9"/>
  <c r="DF33" i="9"/>
  <c r="DH33" i="9"/>
  <c r="DG33" i="9"/>
  <c r="DI33" i="9"/>
  <c r="DJ33" i="9"/>
  <c r="DK33" i="9"/>
  <c r="DL33" i="9"/>
  <c r="DM33" i="9"/>
  <c r="DN33" i="9"/>
  <c r="DR37" i="9"/>
  <c r="DR26" i="9"/>
  <c r="DU53" i="12"/>
  <c r="D22" i="12"/>
  <c r="DS58" i="12"/>
  <c r="DS106" i="12"/>
  <c r="DS24" i="9" s="1"/>
  <c r="DQ38" i="9"/>
  <c r="DQ39" i="9"/>
  <c r="DS56" i="12"/>
  <c r="DS60" i="12" s="1"/>
  <c r="DP33" i="9"/>
  <c r="DR33" i="9"/>
  <c r="DU55" i="12" l="1"/>
  <c r="DR74" i="12"/>
  <c r="DR82" i="12" s="1"/>
  <c r="DS70" i="12"/>
  <c r="DS72" i="12" s="1"/>
  <c r="DR39" i="9"/>
  <c r="DR38" i="9"/>
  <c r="DR97" i="12"/>
  <c r="DR99" i="12" s="1"/>
  <c r="DR103" i="12" s="1"/>
  <c r="DT58" i="12"/>
  <c r="DT106" i="12"/>
  <c r="DT24" i="9" s="1"/>
  <c r="DS37" i="9"/>
  <c r="DS26" i="9"/>
  <c r="DS62" i="12"/>
  <c r="DS65" i="12" s="1"/>
  <c r="DS66" i="12" s="1"/>
  <c r="DT64" i="12" s="1"/>
  <c r="DU88" i="11"/>
  <c r="D90" i="11" s="1"/>
  <c r="DU154" i="28"/>
  <c r="DU157" i="28" s="1"/>
  <c r="C158" i="28" s="1"/>
  <c r="DT56" i="12"/>
  <c r="DT60" i="12" s="1"/>
  <c r="DS74" i="12" l="1"/>
  <c r="DS82" i="12" s="1"/>
  <c r="D91" i="11"/>
  <c r="D88" i="11"/>
  <c r="DS38" i="9"/>
  <c r="DS39" i="9"/>
  <c r="DS97" i="12"/>
  <c r="DS99" i="12" s="1"/>
  <c r="DS103" i="12" s="1"/>
  <c r="DT37" i="9"/>
  <c r="DT26" i="9"/>
  <c r="DT62" i="12"/>
  <c r="DT65" i="12" s="1"/>
  <c r="DT66" i="12" s="1"/>
  <c r="DU64" i="12" s="1"/>
  <c r="DT70" i="12"/>
  <c r="DT72" i="12" s="1"/>
  <c r="D55" i="12"/>
  <c r="DU58" i="12"/>
  <c r="DU106" i="12"/>
  <c r="DU24" i="9" s="1"/>
  <c r="DU56" i="12"/>
  <c r="DT74" i="12" l="1"/>
  <c r="DT82" i="12" s="1"/>
  <c r="DT97" i="12"/>
  <c r="DT99" i="12" s="1"/>
  <c r="DT103" i="12" s="1"/>
  <c r="DU60" i="12"/>
  <c r="D56" i="12"/>
  <c r="DU37" i="9"/>
  <c r="D37" i="9" s="1"/>
  <c r="D24" i="9"/>
  <c r="DU26" i="9"/>
  <c r="DT38" i="9"/>
  <c r="DT39" i="9"/>
  <c r="D26" i="9" l="1"/>
  <c r="J39" i="9"/>
  <c r="J38" i="9"/>
  <c r="DU39" i="9"/>
  <c r="DU38" i="9"/>
  <c r="K9" i="15"/>
  <c r="C5" i="14"/>
  <c r="D5" i="14" s="1"/>
  <c r="DU70" i="12"/>
  <c r="D70" i="12" s="1"/>
  <c r="E33" i="15" s="1"/>
  <c r="D60" i="12"/>
  <c r="DU62" i="12"/>
  <c r="DU65" i="12" s="1"/>
  <c r="DU66" i="12" s="1"/>
  <c r="D10" i="14" s="1"/>
  <c r="DU72" i="12" l="1"/>
  <c r="D72" i="12" s="1"/>
  <c r="E32" i="15" s="1"/>
  <c r="DU74" i="12"/>
  <c r="DU82" i="12" s="1"/>
  <c r="D84" i="12" s="1"/>
  <c r="D86" i="12" s="1"/>
  <c r="K13" i="15" s="1"/>
  <c r="C9" i="14" s="1"/>
  <c r="D9" i="14" s="1"/>
  <c r="D39" i="9"/>
  <c r="K11" i="15" s="1"/>
  <c r="D38" i="9"/>
  <c r="DU97" i="12"/>
  <c r="D76" i="12" l="1"/>
  <c r="D78" i="12" s="1"/>
  <c r="K12" i="15" s="1"/>
  <c r="C8" i="14" s="1"/>
  <c r="D8" i="14" s="1"/>
  <c r="D74" i="12"/>
  <c r="C7" i="14"/>
  <c r="D7" i="14" s="1"/>
  <c r="DU99" i="12"/>
  <c r="DU103" i="12" s="1"/>
  <c r="D103" i="12" s="1"/>
  <c r="E39" i="15" s="1"/>
  <c r="K46" i="15" s="1"/>
  <c r="D97" i="12"/>
  <c r="C6" i="14"/>
  <c r="D6" i="14" s="1"/>
  <c r="K10" i="15"/>
  <c r="E24" i="15" l="1"/>
  <c r="E37" i="15" s="1"/>
  <c r="D99" i="12"/>
  <c r="D24" i="31"/>
  <c r="D28" i="31"/>
  <c r="A8" i="5"/>
  <c r="A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6" authorId="0" shapeId="0" xr:uid="{00000000-0006-0000-0000-000001000000}">
      <text>
        <r>
          <rPr>
            <sz val="9"/>
            <color indexed="81"/>
            <rFont val="Tahoma"/>
            <family val="2"/>
          </rPr>
          <t>Komentārs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4" authorId="0" shapeId="0" xr:uid="{7FAAA84D-1B10-47CA-9568-46B71E77E8E8}">
      <text>
        <r>
          <rPr>
            <sz val="9"/>
            <color indexed="81"/>
            <rFont val="Tahoma"/>
            <family val="2"/>
            <charset val="186"/>
          </rPr>
          <t xml:space="preserve">Vienlaikus jāveic izmaiņas lapā "IIA Papildus aprēķini" (šūna C156), lai IRR būtu 15%.
</t>
        </r>
      </text>
    </comment>
    <comment ref="C28" authorId="0" shapeId="0" xr:uid="{F13F5C95-CE31-445E-B4CA-5DA2C69F535F}">
      <text>
        <r>
          <rPr>
            <sz val="9"/>
            <color indexed="81"/>
            <rFont val="Tahoma"/>
            <family val="2"/>
            <charset val="186"/>
          </rPr>
          <t xml:space="preserve">Vienlaikus jāveic izmaiņas lapā "IIA Papildus aprēķini" (šūna C156), lai IRR būtu 15%.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00000000-0006-0000-1300-000001000000}">
      <text>
        <r>
          <rPr>
            <sz val="9"/>
            <color indexed="81"/>
            <rFont val="Tahoma"/>
            <family val="2"/>
          </rPr>
          <t>No darblapas "Pieņēmumi" un/vai manuāli noteiktā</t>
        </r>
      </text>
    </comment>
    <comment ref="C3" authorId="0" shapeId="0" xr:uid="{00000000-0006-0000-1300-000002000000}">
      <text>
        <r>
          <rPr>
            <sz val="9"/>
            <color indexed="81"/>
            <rFont val="Tahoma"/>
            <family val="2"/>
          </rPr>
          <t>No darbpalapas "Rādītāji"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58" authorId="0" shapeId="0" xr:uid="{00000000-0006-0000-1D00-000001000000}">
      <text>
        <r>
          <rPr>
            <sz val="9"/>
            <color indexed="81"/>
            <rFont val="Tahoma"/>
            <family val="2"/>
            <charset val="186"/>
          </rPr>
          <t xml:space="preserve">Nepieciešamais IRR modelējas šajā laukā, mainot lauka C156 vērtību.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8" authorId="0" shapeId="0" xr:uid="{00000000-0006-0000-0500-000001000000}">
      <text>
        <r>
          <rPr>
            <sz val="9"/>
            <color indexed="81"/>
            <rFont val="Tahoma"/>
            <family val="2"/>
          </rPr>
          <t>Ja projekta ietvaros nav paredzēts būvniecības periods, norāda "0"</t>
        </r>
      </text>
    </comment>
    <comment ref="E31" authorId="0" shapeId="0" xr:uid="{00000000-0006-0000-0500-000002000000}">
      <text>
        <r>
          <rPr>
            <sz val="9"/>
            <color indexed="81"/>
            <rFont val="Tahoma"/>
            <family val="2"/>
          </rPr>
          <t>Aprēķina privātā partnera pamatkapitāla apmēru procentuāli no kopējā PPP projekta finansējuma</t>
        </r>
      </text>
    </comment>
    <comment ref="E36" authorId="0" shapeId="0" xr:uid="{00000000-0006-0000-0500-000003000000}">
      <text>
        <r>
          <rPr>
            <b/>
            <sz val="9"/>
            <color indexed="81"/>
            <rFont val="Tahoma"/>
            <family val="2"/>
          </rPr>
          <t>Šūnu aizpilda tikai institucionālās partnerības gadījumā.</t>
        </r>
        <r>
          <rPr>
            <sz val="9"/>
            <color indexed="81"/>
            <rFont val="Tahoma"/>
            <family val="2"/>
          </rPr>
          <t xml:space="preserve">
Aprēķina publiskā partnera pamatkapitāla apmēru procentuāli no kopējā PPP projekta finansējuma</t>
        </r>
      </text>
    </comment>
    <comment ref="E40" authorId="0" shapeId="0" xr:uid="{00000000-0006-0000-0500-000004000000}">
      <text>
        <r>
          <rPr>
            <sz val="9"/>
            <color indexed="81"/>
            <rFont val="Tahoma"/>
            <family val="2"/>
          </rPr>
          <t xml:space="preserve">Aprēķina subordinētā kapitāla apmēru procentuāli no kopējā PPP projekta finansējuma.
</t>
        </r>
      </text>
    </comment>
    <comment ref="E42" authorId="0" shapeId="0" xr:uid="{00000000-0006-0000-0500-000005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43" authorId="0" shapeId="0" xr:uid="{00000000-0006-0000-0500-000006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49" authorId="0" shapeId="0" xr:uid="{00000000-0006-0000-0500-000007000000}">
      <text>
        <r>
          <rPr>
            <sz val="9"/>
            <color indexed="81"/>
            <rFont val="Tahoma"/>
            <family val="2"/>
          </rPr>
          <t>Aprēķina piesaistīto fondu finansējuma apmēru procentuāli no kopējā PPP projekta finansējuma</t>
        </r>
      </text>
    </comment>
    <comment ref="E63" authorId="0" shapeId="0" xr:uid="{00000000-0006-0000-0500-000008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64" authorId="0" shapeId="0" xr:uid="{00000000-0006-0000-0500-000009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65" authorId="0" shapeId="0" xr:uid="{00000000-0006-0000-0500-00000A000000}">
      <text>
        <r>
          <rPr>
            <sz val="9"/>
            <color indexed="81"/>
            <rFont val="Tahoma"/>
            <family val="2"/>
          </rPr>
          <t>Kredīta termiņa un saistību dzēšanas perioda pirms projekta beigām kopējais termiņš nedrīkst pārsniegt Partnerības līguma darbības periodu</t>
        </r>
      </text>
    </comment>
    <comment ref="E84" authorId="0" shapeId="0" xr:uid="{00000000-0006-0000-0500-00000C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85" authorId="0" shapeId="0" xr:uid="{00000000-0006-0000-0500-00000D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86" authorId="0" shapeId="0" xr:uid="{00000000-0006-0000-0500-00000E000000}">
      <text>
        <r>
          <rPr>
            <sz val="9"/>
            <color indexed="81"/>
            <rFont val="Tahoma"/>
            <family val="2"/>
          </rPr>
          <t>Kredīta termiņa un saistību dzēšanas perioda pirms projekta beigām kopējais termiņš nedrīkst pārsniegt Partnerības līguma darbības periodu</t>
        </r>
      </text>
    </comment>
    <comment ref="E105" authorId="0" shapeId="0" xr:uid="{00000000-0006-0000-0500-00000F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106" authorId="0" shapeId="0" xr:uid="{00000000-0006-0000-0500-000010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107" authorId="0" shapeId="0" xr:uid="{00000000-0006-0000-0500-000011000000}">
      <text>
        <r>
          <rPr>
            <sz val="9"/>
            <color indexed="81"/>
            <rFont val="Tahoma"/>
            <family val="2"/>
          </rPr>
          <t>Kredīta termiņa un saistību dzēšanas perioda pirms projekta beigām kopējais termiņš nedrīkst pārsniegt Partnerības līguma darbības periodu</t>
        </r>
      </text>
    </comment>
    <comment ref="E125" authorId="0" shapeId="0" xr:uid="{00000000-0006-0000-0500-000012000000}">
      <text>
        <r>
          <rPr>
            <sz val="9"/>
            <color indexed="81"/>
            <rFont val="Tahoma"/>
            <family val="2"/>
          </rPr>
          <t>Izvēlēties indeksu no piedāvātā saraksta. Papildus indeksi var tikt pievienoti, ievadot tos 2.pamatpieņēmumu sadaļā (Makroekonomiskie pieņēmumi)</t>
        </r>
      </text>
    </comment>
    <comment ref="E154" authorId="0" shapeId="0" xr:uid="{00000000-0006-0000-0500-000013000000}">
      <text>
        <r>
          <rPr>
            <sz val="9"/>
            <color indexed="81"/>
            <rFont val="Tahoma"/>
            <family val="2"/>
          </rPr>
          <t>Izvēlēties indeksu no piedāvātā saraksta. Papildus indeksi var tikt pievienoti, ievadot tos 2.pamatpieņēmumu sadaļā (Makroekonomiskie pieņēmumi)</t>
        </r>
      </text>
    </comment>
    <comment ref="E171" authorId="0" shapeId="0" xr:uid="{00000000-0006-0000-0500-000014000000}">
      <text>
        <r>
          <rPr>
            <sz val="9"/>
            <color indexed="81"/>
            <rFont val="Tahoma"/>
            <family val="2"/>
          </rPr>
          <t>Izvēlēties indeksu no piedāvātā saraksta. Papildus indeksi var tikt pievienoti, ievadot tos 2.pamatpieņēmumu sadaļā (Makroekonomiskie pieņēmumi)</t>
        </r>
      </text>
    </comment>
    <comment ref="E193" authorId="0" shapeId="0" xr:uid="{00000000-0006-0000-0500-000015000000}">
      <text>
        <r>
          <rPr>
            <sz val="9"/>
            <color indexed="81"/>
            <rFont val="Tahoma"/>
            <family val="2"/>
          </rPr>
          <t>No kapitālieguldījumiem periodā</t>
        </r>
      </text>
    </comment>
    <comment ref="E194" authorId="0" shapeId="0" xr:uid="{00000000-0006-0000-0500-000016000000}">
      <text>
        <r>
          <rPr>
            <sz val="9"/>
            <color indexed="81"/>
            <rFont val="Tahoma"/>
            <family val="2"/>
          </rPr>
          <t>No kapitālieguldījumiem periodā</t>
        </r>
      </text>
    </comment>
    <comment ref="E196" authorId="0" shapeId="0" xr:uid="{00000000-0006-0000-0500-000017000000}">
      <text>
        <r>
          <rPr>
            <sz val="9"/>
            <color indexed="81"/>
            <rFont val="Tahoma"/>
            <family val="2"/>
          </rPr>
          <t>No kapitālieguldījumu daļas, kurai nepieciešama IZPILDES GARANTIJA</t>
        </r>
      </text>
    </comment>
    <comment ref="E198" authorId="0" shapeId="0" xr:uid="{E01410FA-5979-4E52-9DCE-4AFE388884EE}">
      <text>
        <r>
          <rPr>
            <sz val="9"/>
            <color indexed="81"/>
            <rFont val="Tahoma"/>
            <family val="2"/>
            <charset val="186"/>
          </rPr>
          <t xml:space="preserve">5 gadu garantijas periods.
</t>
        </r>
      </text>
    </comment>
    <comment ref="E199" authorId="0" shapeId="0" xr:uid="{00000000-0006-0000-0500-000018000000}">
      <text>
        <r>
          <rPr>
            <sz val="9"/>
            <color indexed="81"/>
            <rFont val="Tahoma"/>
            <family val="2"/>
          </rPr>
          <t>No kopējiem kapitālieguldījumiem</t>
        </r>
      </text>
    </comment>
    <comment ref="E204" authorId="0" shapeId="0" xr:uid="{00000000-0006-0000-0500-000019000000}">
      <text>
        <r>
          <rPr>
            <sz val="9"/>
            <color indexed="81"/>
            <rFont val="Tahoma"/>
            <family val="2"/>
          </rPr>
          <t>Izvēlēties indeksu no piedāvātā saraksta. Papildus indeksi var tikt pievienoti, ievadot tos 2.pamatpieņēmumu sadaļā (Makroekonomiskie pieņēmumi)</t>
        </r>
      </text>
    </comment>
    <comment ref="E221" authorId="0" shapeId="0" xr:uid="{00000000-0006-0000-0500-00001A000000}">
      <text>
        <r>
          <rPr>
            <sz val="9"/>
            <color indexed="81"/>
            <rFont val="Tahoma"/>
            <family val="2"/>
          </rPr>
          <t>Izvēlēties indeksu no piedāvātā saraksta. Papildus indeksi var tikt pievienoti, ievadot tos 2.pamatpieņēmumu sadaļā (Makroekonomiskie pieņēmumi)</t>
        </r>
      </text>
    </comment>
    <comment ref="E238" authorId="0" shapeId="0" xr:uid="{00000000-0006-0000-0500-00001B000000}">
      <text>
        <r>
          <rPr>
            <sz val="9"/>
            <color indexed="81"/>
            <rFont val="Tahoma"/>
            <family val="2"/>
          </rPr>
          <t>Norāda "jā", ja tiek paredzēti pieejamības maksājumi</t>
        </r>
      </text>
    </comment>
    <comment ref="E239" authorId="0" shapeId="0" xr:uid="{00000000-0006-0000-0500-00001C000000}">
      <text>
        <r>
          <rPr>
            <sz val="9"/>
            <color indexed="81"/>
            <rFont val="Tahoma"/>
            <family val="2"/>
          </rPr>
          <t xml:space="preserve">Norāda "jā", ja tiek paredzēti ieņēmumi no lietotāju iemaksām </t>
        </r>
      </text>
    </comment>
    <comment ref="E243" authorId="0" shapeId="0" xr:uid="{00000000-0006-0000-0500-00001D000000}">
      <text>
        <r>
          <rPr>
            <sz val="9"/>
            <color indexed="81"/>
            <rFont val="Tahoma"/>
            <family val="2"/>
          </rPr>
          <t>Norādā 0, ja ieņēmumi no lietotāju iemaksām nav paredzēti</t>
        </r>
      </text>
    </comment>
    <comment ref="E251" authorId="0" shapeId="0" xr:uid="{00000000-0006-0000-0500-00001E000000}">
      <text>
        <r>
          <rPr>
            <sz val="9"/>
            <color indexed="81"/>
            <rFont val="Tahoma"/>
            <family val="2"/>
          </rPr>
          <t>Norāda izmaiņas salīdzinājumā ar PPP modeli</t>
        </r>
      </text>
    </comment>
    <comment ref="E253" authorId="0" shapeId="0" xr:uid="{00000000-0006-0000-0500-00001F000000}">
      <text>
        <r>
          <rPr>
            <sz val="9"/>
            <color indexed="81"/>
            <rFont val="Tahoma"/>
            <family val="2"/>
          </rPr>
          <t>Norāda izmaiņas salīdzinājumā ar PPP modeli</t>
        </r>
      </text>
    </comment>
    <comment ref="E254" authorId="0" shapeId="0" xr:uid="{00000000-0006-0000-0500-000020000000}">
      <text>
        <r>
          <rPr>
            <sz val="9"/>
            <color indexed="81"/>
            <rFont val="Tahoma"/>
            <family val="2"/>
          </rPr>
          <t>Norāda izmaiņas salīdzinājumā ar PPP modeli</t>
        </r>
      </text>
    </comment>
    <comment ref="E255" authorId="0" shapeId="0" xr:uid="{00000000-0006-0000-0500-000021000000}">
      <text>
        <r>
          <rPr>
            <sz val="9"/>
            <color indexed="81"/>
            <rFont val="Tahoma"/>
            <family val="2"/>
          </rPr>
          <t>Norāda izmaiņas salīdzinājumā ar PPP modeli</t>
        </r>
      </text>
    </comment>
    <comment ref="B257" authorId="0" shapeId="0" xr:uid="{00000000-0006-0000-0500-000023000000}">
      <text>
        <r>
          <rPr>
            <sz val="9"/>
            <color indexed="81"/>
            <rFont val="Tahoma"/>
            <family val="2"/>
          </rPr>
          <t>Norādāmas manuāli darblapā "Izmaksas" attiecīgajā ceturksnī</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 authorId="0" shapeId="0" xr:uid="{50FEBF30-1D5F-4741-9425-CB2D52D9B500}">
      <text>
        <r>
          <rPr>
            <sz val="9"/>
            <color indexed="81"/>
            <rFont val="Tahoma"/>
            <family val="2"/>
            <charset val="186"/>
          </rPr>
          <t xml:space="preserve">1 - zema.
2 - vidēja.
3 - augsta.
</t>
        </r>
      </text>
    </comment>
    <comment ref="F2" authorId="0" shapeId="0" xr:uid="{681FD190-0302-4B4C-B7BE-DBDD92BA63D6}">
      <text>
        <r>
          <rPr>
            <sz val="9"/>
            <color indexed="81"/>
            <rFont val="Tahoma"/>
            <family val="2"/>
            <charset val="186"/>
          </rPr>
          <t xml:space="preserve">1 - zema.
2 - vidēja.
3 - augsta.
</t>
        </r>
      </text>
    </comment>
    <comment ref="G2" authorId="0" shapeId="0" xr:uid="{1A35C331-61E7-4E53-AB49-A4F64AC45635}">
      <text>
        <r>
          <rPr>
            <sz val="9"/>
            <color indexed="81"/>
            <rFont val="Tahoma"/>
            <family val="2"/>
            <charset val="186"/>
          </rPr>
          <t>Ja summa ir 6, CFLA</t>
        </r>
        <r>
          <rPr>
            <b/>
            <sz val="9"/>
            <color indexed="81"/>
            <rFont val="Tahoma"/>
            <family val="2"/>
            <charset val="186"/>
          </rPr>
          <t xml:space="preserve"> </t>
        </r>
        <r>
          <rPr>
            <sz val="9"/>
            <color indexed="81"/>
            <rFont val="Tahoma"/>
            <family val="2"/>
            <charset val="186"/>
          </rPr>
          <t xml:space="preserve">PPP risku rīkā ir jāraksta riska mazināšanas pasākumi.
</t>
        </r>
      </text>
    </comment>
    <comment ref="B40" authorId="0" shapeId="0" xr:uid="{5F5F0999-CD7B-4538-BB8C-4AE7318D71C4}">
      <text>
        <r>
          <rPr>
            <sz val="9"/>
            <color indexed="81"/>
            <rFont val="Tahoma"/>
            <family val="2"/>
            <charset val="186"/>
          </rPr>
          <t xml:space="preserve">Apgaismojamās ielas un atjaunojamā/papildus ierīkojamā infrastruktūra ir precīzi definēta.
</t>
        </r>
      </text>
    </comment>
    <comment ref="D47" authorId="0" shapeId="0" xr:uid="{E2950AC9-8EFC-48E3-B5ED-01E9C0FACDA1}">
      <text>
        <r>
          <rPr>
            <sz val="9"/>
            <color indexed="81"/>
            <rFont val="Tahoma"/>
            <family val="2"/>
            <charset val="186"/>
          </rPr>
          <t xml:space="preserve">Iepirkumā publiskais partneris nodrošinās nepieciešamos datus.
</t>
        </r>
      </text>
    </comment>
    <comment ref="B52" authorId="0" shapeId="0" xr:uid="{DFC9E40D-8407-4842-ABDB-15467FDBD0A3}">
      <text>
        <r>
          <rPr>
            <sz val="9"/>
            <color indexed="81"/>
            <rFont val="Tahoma"/>
            <family val="2"/>
            <charset val="186"/>
          </rPr>
          <t>IVN nav nepieciešams.
Publiskajam partnerim iepirkuma nolikumā ieteicams iekļaut inženierkomunikāciju turētāju tehniskos noteikumus vai arī aprakstīt galvenās prasības.</t>
        </r>
      </text>
    </comment>
    <comment ref="B53" authorId="0" shapeId="0" xr:uid="{DEFC9AA2-3992-4B0A-9272-1508CCC06174}">
      <text>
        <r>
          <rPr>
            <sz val="9"/>
            <color indexed="81"/>
            <rFont val="Tahoma"/>
            <family val="2"/>
            <charset val="186"/>
          </rPr>
          <t xml:space="preserve">Projektam nav nepieciešma specifisku atļauju saņemšana.
</t>
        </r>
      </text>
    </comment>
    <comment ref="B54" authorId="0" shapeId="0" xr:uid="{2ACC3667-E2A1-47BB-B437-3D7F99FB13D3}">
      <text>
        <r>
          <rPr>
            <sz val="9"/>
            <color indexed="81"/>
            <rFont val="Tahoma"/>
            <family val="2"/>
            <charset val="186"/>
          </rPr>
          <t xml:space="preserve">Nav piemērojams.
</t>
        </r>
      </text>
    </comment>
    <comment ref="B56" authorId="0" shapeId="0" xr:uid="{EAB6534E-0351-4CBF-AAFA-3B7D2B95ABB2}">
      <text>
        <r>
          <rPr>
            <sz val="9"/>
            <color indexed="81"/>
            <rFont val="Tahoma"/>
            <family val="2"/>
            <charset val="186"/>
          </rPr>
          <t xml:space="preserve">Projektā nav paredzētas šādas specifiskas atļaujas.
</t>
        </r>
      </text>
    </comment>
    <comment ref="B57" authorId="0" shapeId="0" xr:uid="{F5B506B7-5770-4345-9B97-8505784E31AD}">
      <text>
        <r>
          <rPr>
            <sz val="9"/>
            <color indexed="81"/>
            <rFont val="Tahoma"/>
            <family val="2"/>
            <charset val="186"/>
          </rPr>
          <t xml:space="preserve">Uzņemas publiskais partneris.
</t>
        </r>
      </text>
    </comment>
    <comment ref="C60" authorId="0" shapeId="0" xr:uid="{73F948DA-69F2-484B-B5BD-DB200E18ACA9}">
      <text>
        <r>
          <rPr>
            <sz val="9"/>
            <color indexed="81"/>
            <rFont val="Tahoma"/>
            <family val="2"/>
            <charset val="186"/>
          </rPr>
          <t xml:space="preserve">Jāparedz iepirkuma līgumā pie strīdu izskatīšanas kārtības.
</t>
        </r>
      </text>
    </comment>
    <comment ref="D61" authorId="0" shapeId="0" xr:uid="{583CB532-1A0D-45D9-88BD-3B7DA7A0CF0B}">
      <text>
        <r>
          <rPr>
            <sz val="9"/>
            <color indexed="81"/>
            <rFont val="Tahoma"/>
            <family val="2"/>
            <charset val="186"/>
          </rPr>
          <t xml:space="preserve">Projektā nav paredzētas specifiskas atļaujas.
Jāparedz iepirkuma līgumā pie kompensācijas gadījumu izskatīšanas kārtības.
</t>
        </r>
      </text>
    </comment>
    <comment ref="B67" authorId="0" shapeId="0" xr:uid="{D3FCB667-D9A1-4200-B750-6D1A2456C249}">
      <text>
        <r>
          <rPr>
            <sz val="9"/>
            <color indexed="81"/>
            <rFont val="Tahoma"/>
            <family val="2"/>
            <charset val="186"/>
          </rPr>
          <t>Jāparedz iepirkuma līgumā pie kompensācijas gadījumu izskatīšanas kārtības.</t>
        </r>
      </text>
    </comment>
    <comment ref="B69" authorId="0" shapeId="0" xr:uid="{6E4E7082-7A1D-4C8E-BFEB-7FACEC209744}">
      <text>
        <r>
          <rPr>
            <sz val="9"/>
            <color indexed="81"/>
            <rFont val="Tahoma"/>
            <family val="2"/>
            <charset val="186"/>
          </rPr>
          <t>Jāparedz iepirkuma līgumā pie kompensācijas gadījumu izskatīšanas kārtības.</t>
        </r>
      </text>
    </comment>
    <comment ref="D85" authorId="0" shapeId="0" xr:uid="{4D15F063-1BED-4DC2-B204-F1F2D431DD8B}">
      <text>
        <r>
          <rPr>
            <sz val="9"/>
            <color indexed="81"/>
            <rFont val="Tahoma"/>
            <family val="2"/>
            <charset val="186"/>
          </rPr>
          <t xml:space="preserve">Publiskais partneris nodrošinās datus par inženierkomunikāciju atrašanās vietu.
</t>
        </r>
      </text>
    </comment>
    <comment ref="D171" authorId="0" shapeId="0" xr:uid="{F8C22FF4-4B04-4549-A6FD-2D53C2C28009}">
      <text>
        <r>
          <rPr>
            <sz val="9"/>
            <color indexed="81"/>
            <rFont val="Tahoma"/>
            <family val="2"/>
            <charset val="186"/>
          </rPr>
          <t xml:space="preserve">Tiek pieņemts, ka tehniskā specifikācija ir </t>
        </r>
        <r>
          <rPr>
            <i/>
            <sz val="9"/>
            <color indexed="81"/>
            <rFont val="Tahoma"/>
            <family val="2"/>
            <charset val="186"/>
          </rPr>
          <t>output specification</t>
        </r>
        <r>
          <rPr>
            <sz val="9"/>
            <color indexed="81"/>
            <rFont val="Tahoma"/>
            <family val="2"/>
            <charset val="186"/>
          </rPr>
          <t xml:space="preserve">.
</t>
        </r>
      </text>
    </comment>
    <comment ref="B191" authorId="0" shapeId="0" xr:uid="{0E31A949-A064-4BB8-814F-7FA6CCCA45DD}">
      <text>
        <r>
          <rPr>
            <sz val="9"/>
            <color indexed="81"/>
            <rFont val="Tahoma"/>
            <family val="2"/>
            <charset val="186"/>
          </rPr>
          <t xml:space="preserve">Publiskā partnera pieprasītās izmaiņas būvprojektā.
</t>
        </r>
      </text>
    </comment>
    <comment ref="D191" authorId="0" shapeId="0" xr:uid="{A1437A5D-3CBA-4FC0-911D-EE9DDB392BFF}">
      <text>
        <r>
          <rPr>
            <sz val="9"/>
            <color indexed="81"/>
            <rFont val="Tahoma"/>
            <family val="2"/>
            <charset val="186"/>
          </rPr>
          <t xml:space="preserve">Privātā partnera kļūdas būvprojektā. Šis apakšrisks jau ir iekļauts 2.1. "Projektēšanas risks".
</t>
        </r>
      </text>
    </comment>
    <comment ref="B192" authorId="0" shapeId="0" xr:uid="{9419DD6D-3CD9-45B1-8FEE-92824ACF8D7A}">
      <text>
        <r>
          <rPr>
            <sz val="9"/>
            <color indexed="81"/>
            <rFont val="Tahoma"/>
            <family val="2"/>
            <charset val="186"/>
          </rPr>
          <t xml:space="preserve">Attiecas uz iepirkuma procesu, nevis iepirkuma līgumu.
</t>
        </r>
      </text>
    </comment>
    <comment ref="A194" authorId="0" shapeId="0" xr:uid="{E895B803-A598-4792-B898-A293725950B1}">
      <text>
        <r>
          <rPr>
            <sz val="9"/>
            <color indexed="81"/>
            <rFont val="Tahoma"/>
            <family val="2"/>
            <charset val="186"/>
          </rPr>
          <t xml:space="preserve">Tiek pieņemts, ka šis risks ietver arī būvobjekta pieņemšanas ekspluatācijā risku.
</t>
        </r>
      </text>
    </comment>
    <comment ref="B196" authorId="0" shapeId="0" xr:uid="{933B72F1-78B1-43D9-9A5E-A65935CE2AC8}">
      <text>
        <r>
          <rPr>
            <sz val="9"/>
            <color indexed="81"/>
            <rFont val="Tahoma"/>
            <family val="2"/>
            <charset val="186"/>
          </rPr>
          <t xml:space="preserve">Izmaiņas normatīvajos aktos un Tehniskajā specifikācijā (Pasūtītāja prasībās) pēc iepirkuma līguma noslēgšanas.
</t>
        </r>
      </text>
    </comment>
    <comment ref="D196" authorId="0" shapeId="0" xr:uid="{35BEA33A-B923-4105-AFE6-9B2F02116B15}">
      <text>
        <r>
          <rPr>
            <sz val="9"/>
            <color indexed="81"/>
            <rFont val="Tahoma"/>
            <family val="2"/>
            <charset val="186"/>
          </rPr>
          <t xml:space="preserve">Atbilstība normatīvajiem aktiem un Tehniskajā specifikācijā (Pasūtītāja prasībās) noteiktajiem standartiem.
</t>
        </r>
      </text>
    </comment>
    <comment ref="D200" authorId="0" shapeId="0" xr:uid="{EFA591EF-AE98-4DEE-B882-C7D826559256}">
      <text>
        <r>
          <rPr>
            <sz val="9"/>
            <color indexed="81"/>
            <rFont val="Tahoma"/>
            <family val="2"/>
            <charset val="186"/>
          </rPr>
          <t xml:space="preserve">Publiskā partnera vai valsts pārvaldes iestāžu rīcība ir jāiekļauj iepirkuma līgumā pie kompensācijas gadījumiem.
</t>
        </r>
      </text>
    </comment>
    <comment ref="D201" authorId="0" shapeId="0" xr:uid="{479397C2-A8A1-4A6F-82F8-EF997C41A3FB}">
      <text>
        <r>
          <rPr>
            <sz val="9"/>
            <color indexed="81"/>
            <rFont val="Tahoma"/>
            <family val="2"/>
            <charset val="186"/>
          </rPr>
          <t xml:space="preserve">Privātā partnera risks, izņemot nepārvaramas varas apstākļus, kas jāatrunā iepirkuma līgumā.
</t>
        </r>
      </text>
    </comment>
    <comment ref="D206" authorId="0" shapeId="0" xr:uid="{06A0D7F8-2DF4-409B-965C-15DEEE2572CB}">
      <text>
        <r>
          <rPr>
            <sz val="9"/>
            <color indexed="81"/>
            <rFont val="Tahoma"/>
            <family val="2"/>
            <charset val="186"/>
          </rPr>
          <t xml:space="preserve">Publiskā partnera vai valsts pārvaldes iestāžu rīcība ir jāiekļauj iepirkuma līgumā pie kompensācijas gadījumiem.
</t>
        </r>
      </text>
    </comment>
    <comment ref="D208" authorId="0" shapeId="0" xr:uid="{D823C529-3B37-4669-803D-E93E6E6C3CE0}">
      <text>
        <r>
          <rPr>
            <sz val="9"/>
            <color indexed="81"/>
            <rFont val="Tahoma"/>
            <family val="2"/>
            <charset val="186"/>
          </rPr>
          <t xml:space="preserve">Iepirkuma līgumā jāparedz publiskā partnera un tā speciālistu vispārējā civiltiesiskās atbildības apdrošināšana.
</t>
        </r>
      </text>
    </comment>
    <comment ref="D209" authorId="0" shapeId="0" xr:uid="{5E12D134-4D67-4F18-ACED-C6B83D4A9F1F}">
      <text>
        <r>
          <rPr>
            <sz val="9"/>
            <color indexed="81"/>
            <rFont val="Tahoma"/>
            <family val="2"/>
            <charset val="186"/>
          </rPr>
          <t xml:space="preserve">Konkrētas vispārējās civiltiesiskās atbildības apdrošināšanas prasības jānosaka iepirkuma līgumā.
</t>
        </r>
      </text>
    </comment>
    <comment ref="D213" authorId="0" shapeId="0" xr:uid="{972B58A6-9915-4241-9D9A-2CA0B53A1EB8}">
      <text>
        <r>
          <rPr>
            <sz val="9"/>
            <color indexed="81"/>
            <rFont val="Tahoma"/>
            <family val="2"/>
            <charset val="186"/>
          </rPr>
          <t xml:space="preserve">Iepirkuma nolikumā ir jāiekļauj prasība par saistību izpildes garantiju, ko nodrošina privātais partneris.
</t>
        </r>
      </text>
    </comment>
    <comment ref="B214" authorId="0" shapeId="0" xr:uid="{13552F6B-4F40-4679-8182-77A370072A48}">
      <text>
        <r>
          <rPr>
            <sz val="9"/>
            <color indexed="81"/>
            <rFont val="Tahoma"/>
            <family val="2"/>
            <charset val="186"/>
          </rPr>
          <t xml:space="preserve">Šis jautājums ir jāatrunā iepirkuma līgumā attiecībā uz esošās infrastruktūras uzturēšanu. Viens no risinājumiem: publiskais partneris novērš defektus par saviem līdzekļiem vai samaksā par defektu novēršanu privātajam partnerim, ja defekts nav radies privātā partnera kļūdas rezultātā objekta ekspluatācijas laikā.
</t>
        </r>
      </text>
    </comment>
    <comment ref="D218" authorId="0" shapeId="0" xr:uid="{99160943-5E26-4845-A997-802C49103602}">
      <text>
        <r>
          <rPr>
            <sz val="9"/>
            <color indexed="81"/>
            <rFont val="Tahoma"/>
            <family val="2"/>
            <charset val="186"/>
          </rPr>
          <t xml:space="preserve">Ja publiskais partneris izvirza konkrētas prasības, kas skar intelektuālā īpašuma tiesības, iepirkuma līgumā ir jāparedz, ka intelektuālā īpašuma risku uzņemas publiskais partneris.
</t>
        </r>
      </text>
    </comment>
    <comment ref="D219" authorId="0" shapeId="0" xr:uid="{45C33668-B995-4C0D-B671-8ADF47D03875}">
      <text>
        <r>
          <rPr>
            <sz val="9"/>
            <color indexed="81"/>
            <rFont val="Tahoma"/>
            <family val="2"/>
            <charset val="186"/>
          </rPr>
          <t xml:space="preserve">Iepirkuma līgumā jāparedz tiesiskais regulējums viedajai apgaismojuma vadības sistēmai, ko plānots ieviest projekta ietvaros.
</t>
        </r>
      </text>
    </comment>
    <comment ref="D223" authorId="0" shapeId="0" xr:uid="{48A7A46D-8B7F-4745-A7DA-9EF44D53B779}">
      <text>
        <r>
          <rPr>
            <sz val="9"/>
            <color indexed="81"/>
            <rFont val="Tahoma"/>
            <family val="2"/>
            <charset val="186"/>
          </rPr>
          <t xml:space="preserve">Iepirkuma līgumā ir jāatrunā prasības obligātajai vispārējās civiltiesiskās atbildības apdrošināšanai.
</t>
        </r>
      </text>
    </comment>
    <comment ref="A226" authorId="0" shapeId="0" xr:uid="{C60C97A2-052C-4A89-A364-02B154010ACA}">
      <text>
        <r>
          <rPr>
            <sz val="9"/>
            <color indexed="81"/>
            <rFont val="Tahoma"/>
            <family val="2"/>
            <charset val="186"/>
          </rPr>
          <t xml:space="preserve">Šis risks daļēji pārklājas ar 2.4. risku "Būvniecības kvalitātes un standartu risks".
</t>
        </r>
      </text>
    </comment>
    <comment ref="D228" authorId="0" shapeId="0" xr:uid="{5B217460-E03D-445A-96AC-F3DC5E5CC986}">
      <text>
        <r>
          <rPr>
            <sz val="9"/>
            <color indexed="81"/>
            <rFont val="Tahoma"/>
            <family val="2"/>
            <charset val="186"/>
          </rPr>
          <t xml:space="preserve">Publiskā partnera vai valsts pārvaldes iestāžu rīcība ir jāiekļauj iepirkuma līgumā pie kompensācijas gadījumiem.
</t>
        </r>
      </text>
    </comment>
    <comment ref="D229" authorId="0" shapeId="0" xr:uid="{B630784D-15C2-4E5E-BD04-0F3E418D54AA}">
      <text>
        <r>
          <rPr>
            <sz val="9"/>
            <color indexed="81"/>
            <rFont val="Tahoma"/>
            <family val="2"/>
            <charset val="186"/>
          </rPr>
          <t xml:space="preserve">Privātā partnera risks, izņemot nepārvaramas varas apstākļus, kas jāatrunā iepirkuma līgumā.
</t>
        </r>
      </text>
    </comment>
    <comment ref="D294" authorId="0" shapeId="0" xr:uid="{D59C51B0-A92E-446D-8080-085D3BC96D85}">
      <text>
        <r>
          <rPr>
            <sz val="9"/>
            <color indexed="81"/>
            <rFont val="Tahoma"/>
            <family val="2"/>
            <charset val="186"/>
          </rPr>
          <t xml:space="preserve">Privātā partnera risks, izņemot nepārvaramas varas apstākļus un kompensācijas gadījumus, kas jāatrunā iepirkuma līgumā.
</t>
        </r>
      </text>
    </comment>
    <comment ref="D295" authorId="0" shapeId="0" xr:uid="{03026670-3F10-4E00-A7C5-EF89D0450DA2}">
      <text>
        <r>
          <rPr>
            <sz val="9"/>
            <color indexed="81"/>
            <rFont val="Tahoma"/>
            <family val="2"/>
            <charset val="186"/>
          </rPr>
          <t xml:space="preserve">Privātā partnera risks, izņemot nepārvaramas varas apstākļus un kompensācijas gadījumus, kas jāatrunā iepirkuma līgumā.
</t>
        </r>
      </text>
    </comment>
    <comment ref="D296" authorId="0" shapeId="0" xr:uid="{9962A3B9-80B2-4552-BD2B-A53513A6C887}">
      <text>
        <r>
          <rPr>
            <sz val="9"/>
            <color indexed="81"/>
            <rFont val="Tahoma"/>
            <family val="2"/>
            <charset val="186"/>
          </rPr>
          <t xml:space="preserve">Ja publiskais partneris nebūs izstrādājis atbilstošu tehnisko specifikāciju (pasūtītāja prasības), iepirkums beigsies bez rezultāta, tiks paaugstināta līguma cena, vai arī būs jāpiemēro atvieglojumi, kompensācijas gadījumi.
</t>
        </r>
      </text>
    </comment>
    <comment ref="D304" authorId="0" shapeId="0" xr:uid="{E2FE6A75-2597-4EA8-9E50-07C4CA16E4D7}">
      <text>
        <r>
          <rPr>
            <sz val="9"/>
            <color indexed="81"/>
            <rFont val="Tahoma"/>
            <family val="2"/>
            <charset val="186"/>
          </rPr>
          <t xml:space="preserve">Ja publiskais partneris izvirza konkrētas prasības, kas skar intelektuālā īpašuma tiesības, iepirkuma līgumā ir jāparedz, ka intelektuālā īpašuma risku uzņemas publiskais partneris.
</t>
        </r>
      </text>
    </comment>
    <comment ref="C307" authorId="0" shapeId="0" xr:uid="{8791B6C7-4BF6-44F6-8A36-AEA6EBE20CCC}">
      <text>
        <r>
          <rPr>
            <sz val="9"/>
            <color indexed="81"/>
            <rFont val="Tahoma"/>
            <family val="2"/>
            <charset val="186"/>
          </rPr>
          <t xml:space="preserve">Šis risks pēc būtības ir privātā partnera risks, bet CFLA PPP risku rīkā ir tikai viena izvēles opcija (dalītais risks).
</t>
        </r>
      </text>
    </comment>
    <comment ref="D309" authorId="0" shapeId="0" xr:uid="{C6FF64B0-E8ED-40EB-96C0-024B63EF46EC}">
      <text>
        <r>
          <rPr>
            <sz val="9"/>
            <color indexed="81"/>
            <rFont val="Tahoma"/>
            <family val="2"/>
            <charset val="186"/>
          </rPr>
          <t xml:space="preserve">Privātā partnera risks, izņemot kompensācijas gadījumus, kas jāatrunā iepirkuma līgumā. Apdrošināšanai pret trešo pušu rīcību jābūt iekļautai vispārējās cilviltiesiskās atbidības apdrošināšanā.
</t>
        </r>
      </text>
    </comment>
    <comment ref="D310" authorId="0" shapeId="0" xr:uid="{7B30207E-758C-4EA8-B9DD-C3D2B1E221DB}">
      <text>
        <r>
          <rPr>
            <sz val="9"/>
            <color indexed="81"/>
            <rFont val="Tahoma"/>
            <family val="2"/>
            <charset val="186"/>
          </rPr>
          <t xml:space="preserve">Privātā partnera risks, izņemot kompensācijas gadījumus, kas jāatrunā iepirkuma līgumā. Apdrošināšanai pret trešo pušu rīcību jābūt iekļautai vispārējās cilviltiesiskās atbidības apdrošināšanā.
</t>
        </r>
      </text>
    </comment>
    <comment ref="D311" authorId="0" shapeId="0" xr:uid="{C1F844E1-854F-44FC-A7DA-0E946D4873DD}">
      <text>
        <r>
          <rPr>
            <sz val="9"/>
            <color indexed="81"/>
            <rFont val="Tahoma"/>
            <family val="2"/>
            <charset val="186"/>
          </rPr>
          <t xml:space="preserve">Iepirkuma līgumā jāparedz privātā partnera vispārējās civiltiesiskās atbildības apdrošināšana.
</t>
        </r>
      </text>
    </comment>
    <comment ref="B323" authorId="0" shapeId="0" xr:uid="{13845018-8BDF-4574-B586-7DEDA411ABB2}">
      <text>
        <r>
          <rPr>
            <sz val="9"/>
            <color indexed="81"/>
            <rFont val="Tahoma"/>
            <family val="2"/>
            <charset val="186"/>
          </rPr>
          <t xml:space="preserve">Šis jautājums ir jāatrunā iepirkuma līgumā attiecībā uz esošās infrastruktūras uzturēšanu. Viens no risinājumiem: publiskais partneris novērš defektus par saviem līdzekļiem vai samaksā par defektu novēršanu privātajam partnerim, ja defekts nav radies privātā partnera kļūdas rezultātā objekta ekspluatācijas laikā.
</t>
        </r>
      </text>
    </comment>
    <comment ref="B327" authorId="0" shapeId="0" xr:uid="{EE118EAA-9215-415B-BB23-2BF072F70EB5}">
      <text>
        <r>
          <rPr>
            <sz val="9"/>
            <color indexed="81"/>
            <rFont val="Tahoma"/>
            <family val="2"/>
            <charset val="186"/>
          </rPr>
          <t xml:space="preserve">Iepirkuma līgumā jāparedz kompensācijas gadījums situācijās, kad vispārējās civiltiesiskās apdrošināšanas polise nav pietiekama, lai segtu vandālisma radītos zaudējumus.
</t>
        </r>
      </text>
    </comment>
    <comment ref="D327" authorId="0" shapeId="0" xr:uid="{3279BFCC-7BC3-436F-A993-A8AFE0C451D4}">
      <text>
        <r>
          <rPr>
            <sz val="9"/>
            <color indexed="81"/>
            <rFont val="Tahoma"/>
            <family val="2"/>
            <charset val="186"/>
          </rPr>
          <t xml:space="preserve">Apdrošināšana pret vandālisma risku jāparedz vispārējās civiltiesiskās atbildības apdrošināšanā.
</t>
        </r>
      </text>
    </comment>
    <comment ref="D337" authorId="0" shapeId="0" xr:uid="{0F1F42F9-AE7F-42C1-AEFE-B03D4D29C017}">
      <text>
        <r>
          <rPr>
            <sz val="9"/>
            <color indexed="81"/>
            <rFont val="Tahoma"/>
            <family val="2"/>
            <charset val="186"/>
          </rPr>
          <t xml:space="preserve">Privātā partnera īpašnieku maiņas nosacījumi jānosaka iepirkuma līgumā.
</t>
        </r>
      </text>
    </comment>
    <comment ref="D339" authorId="0" shapeId="0" xr:uid="{8338AA29-CB3A-40C9-8A0B-E84841A34884}">
      <text>
        <r>
          <rPr>
            <sz val="9"/>
            <color indexed="81"/>
            <rFont val="Tahoma"/>
            <family val="2"/>
            <charset val="186"/>
          </rPr>
          <t xml:space="preserve">Privātā partnera īpašnieku maiņas nosacījumi jānosaka iepirkuma līgumā.
</t>
        </r>
      </text>
    </comment>
    <comment ref="A353" authorId="0" shapeId="0" xr:uid="{5EF69E44-50E1-44A8-8864-C4C1100E5DC5}">
      <text>
        <r>
          <rPr>
            <sz val="9"/>
            <color indexed="81"/>
            <rFont val="Tahoma"/>
            <family val="2"/>
            <charset val="186"/>
          </rPr>
          <t xml:space="preserve">Šis risks dublē 3.1. risku "Veiktspējas un cenas risks" un 3.2. risku "Darbības resursu risks".
</t>
        </r>
      </text>
    </comment>
    <comment ref="D355" authorId="0" shapeId="0" xr:uid="{16E54D8F-82D6-4D96-BD49-1760688D4F2F}">
      <text>
        <r>
          <rPr>
            <sz val="9"/>
            <color indexed="81"/>
            <rFont val="Tahoma"/>
            <family val="2"/>
            <charset val="186"/>
          </rPr>
          <t xml:space="preserve">Šis risks dublē 3.1. risku "Veiktspējas un cenas risks" un 3.2. risku "Darbības resursu risks".
</t>
        </r>
      </text>
    </comment>
    <comment ref="D363" authorId="0" shapeId="0" xr:uid="{616FBA7C-C8CF-4E72-BF80-47E2D5A7215F}">
      <text>
        <r>
          <rPr>
            <sz val="9"/>
            <color indexed="81"/>
            <rFont val="Tahoma"/>
            <family val="2"/>
            <charset val="186"/>
          </rPr>
          <t xml:space="preserve">Prasības jāparedz iepirkuma līgumā.
</t>
        </r>
      </text>
    </comment>
    <comment ref="D364" authorId="0" shapeId="0" xr:uid="{0FEE59AA-8D11-4086-A097-43628F354A96}">
      <text>
        <r>
          <rPr>
            <sz val="9"/>
            <color indexed="81"/>
            <rFont val="Tahoma"/>
            <family val="2"/>
            <charset val="186"/>
          </rPr>
          <t xml:space="preserve">Prasības jāparedz iepirkuma līgumā.
</t>
        </r>
      </text>
    </comment>
    <comment ref="D591" authorId="0" shapeId="0" xr:uid="{1C879DD3-9DEA-4210-9A87-4CB7C30AB430}">
      <text>
        <r>
          <rPr>
            <sz val="9"/>
            <color indexed="81"/>
            <rFont val="Tahoma"/>
            <family val="2"/>
            <charset val="186"/>
          </rPr>
          <t xml:space="preserve">Nosacījumi jāparedz iepirkuma līgumā.
</t>
        </r>
      </text>
    </comment>
    <comment ref="D592" authorId="0" shapeId="0" xr:uid="{EF186EE2-2CBB-435A-A885-68F6C9C69733}">
      <text>
        <r>
          <rPr>
            <sz val="9"/>
            <color indexed="81"/>
            <rFont val="Tahoma"/>
            <family val="2"/>
            <charset val="186"/>
          </rPr>
          <t xml:space="preserve">Nosacījumi jāparedz iepirkuma līgumā.
</t>
        </r>
      </text>
    </comment>
    <comment ref="D593" authorId="0" shapeId="0" xr:uid="{0483E5EC-DA4A-45BE-A8E2-182B5DD13D1C}">
      <text>
        <r>
          <rPr>
            <sz val="9"/>
            <color indexed="81"/>
            <rFont val="Tahoma"/>
            <family val="2"/>
            <charset val="186"/>
          </rPr>
          <t xml:space="preserve">Nosacījumi jāparedz iepirkuma līgumā.
</t>
        </r>
      </text>
    </comment>
    <comment ref="D594" authorId="0" shapeId="0" xr:uid="{E9C6856D-ED3B-4B62-8295-3C9BE310C06A}">
      <text>
        <r>
          <rPr>
            <sz val="9"/>
            <color indexed="81"/>
            <rFont val="Tahoma"/>
            <family val="2"/>
            <charset val="186"/>
          </rPr>
          <t xml:space="preserve">Nosacījumi jāparedz iepirkuma līgumā.
</t>
        </r>
      </text>
    </comment>
    <comment ref="B599" authorId="0" shapeId="0" xr:uid="{28CA4AFA-95AF-4DB5-B182-AA243ABF817F}">
      <text>
        <r>
          <rPr>
            <sz val="9"/>
            <color indexed="81"/>
            <rFont val="Tahoma"/>
            <family val="2"/>
            <charset val="186"/>
          </rPr>
          <t xml:space="preserve">Nav piemērojams konkrētajam Projektam.
</t>
        </r>
      </text>
    </comment>
    <comment ref="B600" authorId="0" shapeId="0" xr:uid="{B3C96681-4BE0-4C32-BE8D-DFB778CD84C1}">
      <text>
        <r>
          <rPr>
            <sz val="9"/>
            <color indexed="81"/>
            <rFont val="Tahoma"/>
            <family val="2"/>
            <charset val="186"/>
          </rPr>
          <t xml:space="preserve">Nav piemērojams konkrētajam Projektam.
</t>
        </r>
      </text>
    </comment>
    <comment ref="D701" authorId="0" shapeId="0" xr:uid="{913DBCD8-83FA-429C-8BFA-45B948D419AC}">
      <text>
        <r>
          <rPr>
            <sz val="9"/>
            <color indexed="81"/>
            <rFont val="Tahoma"/>
            <family val="2"/>
            <charset val="186"/>
          </rPr>
          <t xml:space="preserve">Iepirkuma līgumā nav paredzēti pakalpojuma pieejamības maksājumi pirms objekta nodošanas ekspluatācijā.
</t>
        </r>
      </text>
    </comment>
    <comment ref="D702" authorId="0" shapeId="0" xr:uid="{877DFC4B-6242-4718-BE15-86BE4A8CCD38}">
      <text>
        <r>
          <rPr>
            <sz val="9"/>
            <color indexed="81"/>
            <rFont val="Tahoma"/>
            <family val="2"/>
            <charset val="186"/>
          </rPr>
          <t xml:space="preserve">Netiks piemēroti konkrētajam projektam.
</t>
        </r>
      </text>
    </comment>
    <comment ref="B710" authorId="0" shapeId="0" xr:uid="{934E6A58-FAC3-4FD5-B96C-4C2EAA2050CC}">
      <text>
        <r>
          <rPr>
            <sz val="9"/>
            <color indexed="81"/>
            <rFont val="Tahoma"/>
            <family val="2"/>
            <charset val="186"/>
          </rPr>
          <t xml:space="preserve">Līgumcenas indeksācijas kārtība jānosaka iepirkuma līgumā.
</t>
        </r>
      </text>
    </comment>
    <comment ref="D710" authorId="0" shapeId="0" xr:uid="{648BB424-45F4-4FB6-B6C5-149E5EA221D9}">
      <text>
        <r>
          <rPr>
            <sz val="9"/>
            <color indexed="81"/>
            <rFont val="Tahoma"/>
            <family val="2"/>
            <charset val="186"/>
          </rPr>
          <t xml:space="preserve">Līgumcenas indeksācijas kārtība jānosaka iepirkuma līgumā.
</t>
        </r>
      </text>
    </comment>
    <comment ref="D714" authorId="0" shapeId="0" xr:uid="{B8DE1EA9-7803-4D1E-815E-1A42D8B9CB58}">
      <text>
        <r>
          <rPr>
            <sz val="9"/>
            <color indexed="81"/>
            <rFont val="Tahoma"/>
            <family val="2"/>
            <charset val="186"/>
          </rPr>
          <t xml:space="preserve">Iepirkuma līgumā paredzētā līgumcena ir EUR. Darbu izpilde, kā arī lielākās preču un pakalpojumu daļas iegāde ir paredzēta EUR.
</t>
        </r>
      </text>
    </comment>
    <comment ref="D716" authorId="0" shapeId="0" xr:uid="{0DCBDA3C-510A-458B-B903-47C31C7CFEA4}">
      <text>
        <r>
          <rPr>
            <sz val="9"/>
            <color indexed="81"/>
            <rFont val="Tahoma"/>
            <family val="2"/>
            <charset val="186"/>
          </rPr>
          <t xml:space="preserve">Iepirkuma līgumā paredzētā līgumcena ir EUR. Darbu izpilde, kā arī lielākās preču un pakalpojumu daļas iegāde ir paredzēta EUR.
</t>
        </r>
      </text>
    </comment>
    <comment ref="D717" authorId="0" shapeId="0" xr:uid="{C416BD82-BDF7-4E8B-9A86-F0F6E4119AEA}">
      <text>
        <r>
          <rPr>
            <sz val="9"/>
            <color indexed="81"/>
            <rFont val="Tahoma"/>
            <family val="2"/>
            <charset val="186"/>
          </rPr>
          <t xml:space="preserve">Iepirkuma līgumā paredzētā līgumcena ir EUR. Darbu izpilde, kā arī lielākās preču un pakalpojumu daļas iegāde ir paredzēta EUR.
</t>
        </r>
      </text>
    </comment>
    <comment ref="D718" authorId="0" shapeId="0" xr:uid="{8BA1A873-2BA0-4729-A24E-8D70137F21D5}">
      <text>
        <r>
          <rPr>
            <sz val="9"/>
            <color indexed="81"/>
            <rFont val="Tahoma"/>
            <family val="2"/>
            <charset val="186"/>
          </rPr>
          <t xml:space="preserve">Lielākā daļa ekspluatācijas un uzturēšanas izmaksu ir paredzētas EUR.
</t>
        </r>
      </text>
    </comment>
    <comment ref="B726" authorId="0" shapeId="0" xr:uid="{3D94A8F5-59E9-47DD-BBF8-7481779731E6}">
      <text>
        <r>
          <rPr>
            <sz val="9"/>
            <color indexed="81"/>
            <rFont val="Tahoma"/>
            <family val="2"/>
            <charset val="186"/>
          </rPr>
          <t xml:space="preserve">Līgumcenas indeksācijas kārtība jānosaka iepirkuma līgumā.
</t>
        </r>
      </text>
    </comment>
    <comment ref="D726" authorId="0" shapeId="0" xr:uid="{A0EAAA6B-1235-49E1-9F57-B2F0534A5E5D}">
      <text>
        <r>
          <rPr>
            <sz val="9"/>
            <color indexed="81"/>
            <rFont val="Tahoma"/>
            <family val="2"/>
            <charset val="186"/>
          </rPr>
          <t xml:space="preserve">Līgumcenas indeksācijas kārtība jānosaka iepirkuma līgumā.
</t>
        </r>
      </text>
    </comment>
    <comment ref="B730" authorId="0" shapeId="0" xr:uid="{C4247259-DEC6-459F-A152-E7D11F90A63B}">
      <text>
        <r>
          <rPr>
            <sz val="9"/>
            <color indexed="81"/>
            <rFont val="Tahoma"/>
            <family val="2"/>
            <charset val="186"/>
          </rPr>
          <t xml:space="preserve">Nav piemērojams konkrētajam Projektam.
</t>
        </r>
      </text>
    </comment>
    <comment ref="B733" authorId="0" shapeId="0" xr:uid="{87486D72-EC0E-4968-8D44-76D22F230D65}">
      <text>
        <r>
          <rPr>
            <sz val="9"/>
            <color indexed="81"/>
            <rFont val="Tahoma"/>
            <family val="2"/>
            <charset val="186"/>
          </rPr>
          <t xml:space="preserve">Nav piemērojams konkrētajam Projektam.
</t>
        </r>
      </text>
    </comment>
    <comment ref="B734" authorId="0" shapeId="0" xr:uid="{C69F29B5-A51E-4787-B155-045C3B75BE0E}">
      <text>
        <r>
          <rPr>
            <sz val="9"/>
            <color indexed="81"/>
            <rFont val="Tahoma"/>
            <family val="2"/>
            <charset val="186"/>
          </rPr>
          <t xml:space="preserve">Nav piemērojams konkrētajam Projektam.
</t>
        </r>
      </text>
    </comment>
    <comment ref="D844" authorId="0" shapeId="0" xr:uid="{B53AACAC-3A71-4037-9C7B-D137BEA2C4A6}">
      <text>
        <r>
          <rPr>
            <sz val="9"/>
            <color indexed="81"/>
            <rFont val="Tahoma"/>
            <family val="2"/>
            <charset val="186"/>
          </rPr>
          <t xml:space="preserve">Iepirkuma līgumā netiek paredzēta kompensācija, risku apdrošināšana jāiekļauj vispārējā civiltiesiskās atbildības apdrošināšanā.
</t>
        </r>
      </text>
    </comment>
    <comment ref="B845" authorId="0" shapeId="0" xr:uid="{68A40B97-CE83-4D23-80AA-0374DFE5CB40}">
      <text>
        <r>
          <rPr>
            <sz val="9"/>
            <color indexed="81"/>
            <rFont val="Tahoma"/>
            <family val="2"/>
            <charset val="186"/>
          </rPr>
          <t xml:space="preserve">Attiecas uz nepārvaramas varas gadījumiem.
</t>
        </r>
      </text>
    </comment>
    <comment ref="D845" authorId="0" shapeId="0" xr:uid="{B45DF6B3-04A8-4AA4-A4E9-DBA3A5B9FB9A}">
      <text>
        <r>
          <rPr>
            <sz val="9"/>
            <color indexed="81"/>
            <rFont val="Tahoma"/>
            <family val="2"/>
            <charset val="186"/>
          </rPr>
          <t xml:space="preserve">Attiecas uz nepārvaramas varas gadījumiem.
</t>
        </r>
      </text>
    </comment>
    <comment ref="B851" authorId="0" shapeId="0" xr:uid="{3523C6E3-4D74-4EE1-94E3-F381C9E0E07D}">
      <text>
        <r>
          <rPr>
            <sz val="9"/>
            <color indexed="81"/>
            <rFont val="Tahoma"/>
            <family val="2"/>
            <charset val="186"/>
          </rPr>
          <t xml:space="preserve">Kompensācijas apmēra noteikšanas un izmaksāšanas kārtība jānosaka iepirkuma līgumā.
</t>
        </r>
      </text>
    </comment>
    <comment ref="B852" authorId="0" shapeId="0" xr:uid="{F12BE33B-B830-4F65-9C68-62C03F6E4661}">
      <text>
        <r>
          <rPr>
            <sz val="9"/>
            <color indexed="81"/>
            <rFont val="Tahoma"/>
            <family val="2"/>
            <charset val="186"/>
          </rPr>
          <t xml:space="preserve">Kompensācijas apmēra noteikšanas un izmaksāšanas kārtība jānosaka iepirkuma līgumā.
</t>
        </r>
      </text>
    </comment>
    <comment ref="B853" authorId="0" shapeId="0" xr:uid="{96E38D9D-D40F-4AE6-8BE3-EB22B86DEB4A}">
      <text>
        <r>
          <rPr>
            <sz val="9"/>
            <color indexed="81"/>
            <rFont val="Tahoma"/>
            <family val="2"/>
            <charset val="186"/>
          </rPr>
          <t xml:space="preserve">Kompensācijas apmēra noteikšanas un izmaksāšanas kārtība jānosaka iepirkuma līgumā.
</t>
        </r>
      </text>
    </comment>
    <comment ref="B854" authorId="0" shapeId="0" xr:uid="{39443011-7431-4424-ADB1-2ECBBD73535B}">
      <text>
        <r>
          <rPr>
            <sz val="9"/>
            <color indexed="81"/>
            <rFont val="Tahoma"/>
            <family val="2"/>
            <charset val="186"/>
          </rPr>
          <t xml:space="preserve">Kompensācijas apmēra noteikšanas un izmaksāšanas kārtība jānosaka iepirkuma līgumā.
</t>
        </r>
      </text>
    </comment>
    <comment ref="B855" authorId="0" shapeId="0" xr:uid="{3763B0C1-9323-46A8-9113-2FCD4BDCD334}">
      <text>
        <r>
          <rPr>
            <sz val="9"/>
            <color indexed="81"/>
            <rFont val="Tahoma"/>
            <family val="2"/>
            <charset val="186"/>
          </rPr>
          <t xml:space="preserve">Kompensācijas apmēra noteikšanas un izmaksāšanas kārtība jānosaka iepirkuma līgumā.
</t>
        </r>
      </text>
    </comment>
    <comment ref="B856" authorId="0" shapeId="0" xr:uid="{32FE4158-39B0-48D1-8CEC-55A0301670EA}">
      <text>
        <r>
          <rPr>
            <sz val="9"/>
            <color indexed="81"/>
            <rFont val="Tahoma"/>
            <family val="2"/>
            <charset val="186"/>
          </rPr>
          <t xml:space="preserve">Kompensācijas apmēra noteikšanas un izmaksāšanas kārtība jānosaka iepirkuma līgumā.
</t>
        </r>
      </text>
    </comment>
    <comment ref="B857" authorId="0" shapeId="0" xr:uid="{8C1F6FF4-7ACA-4856-84D2-86AD80A8B554}">
      <text>
        <r>
          <rPr>
            <sz val="9"/>
            <color indexed="81"/>
            <rFont val="Tahoma"/>
            <family val="2"/>
            <charset val="186"/>
          </rPr>
          <t xml:space="preserve">Kompensācijas apmēra noteikšanas un izmaksāšanas kārtība jānosaka iepirkuma līgumā (atkarīgs no vispārējās civiltiesiskās apdrošināšanas polises nosacījumiem).
</t>
        </r>
      </text>
    </comment>
    <comment ref="B858" authorId="0" shapeId="0" xr:uid="{8CED2111-CF0C-4A47-AC84-D00AC6FBDE7A}">
      <text>
        <r>
          <rPr>
            <sz val="9"/>
            <color indexed="81"/>
            <rFont val="Tahoma"/>
            <family val="2"/>
            <charset val="186"/>
          </rPr>
          <t xml:space="preserve">Kompensācijas apmēra noteikšanas un izmaksāšanas kārtība jānosaka iepirkuma līgumā.
</t>
        </r>
      </text>
    </comment>
    <comment ref="B863" authorId="0" shapeId="0" xr:uid="{B2FB1103-5096-4E84-A885-7A9290DB94CB}">
      <text>
        <r>
          <rPr>
            <sz val="9"/>
            <color indexed="81"/>
            <rFont val="Tahoma"/>
            <family val="2"/>
            <charset val="186"/>
          </rPr>
          <t xml:space="preserve">Kompensācijas apmēra noteikšanas un izmaksāšanas kārtība jānosaka iepirkuma līgumā.
</t>
        </r>
      </text>
    </comment>
    <comment ref="B875" authorId="0" shapeId="0" xr:uid="{2AF82422-0383-4DEE-AF94-DE2C4B7B889F}">
      <text>
        <r>
          <rPr>
            <sz val="9"/>
            <color indexed="81"/>
            <rFont val="Tahoma"/>
            <family val="2"/>
            <charset val="186"/>
          </rPr>
          <t xml:space="preserve">Nepārvaramas varas risku uzņemas publiskais partneris, ciktāl privātais partneris nebija spējīgs prognozēt risku un novērst tā radītās negatīvās sekas.
</t>
        </r>
      </text>
    </comment>
    <comment ref="B879" authorId="0" shapeId="0" xr:uid="{CE2D5EE0-C8FE-4ADE-9D1A-00FEAD57F175}">
      <text>
        <r>
          <rPr>
            <sz val="9"/>
            <color indexed="81"/>
            <rFont val="Tahoma"/>
            <family val="2"/>
            <charset val="186"/>
          </rPr>
          <t xml:space="preserve">Konkrēti nosacījumi līguma laušanas rezultātā jāparedz iepirkuma līgumā.
</t>
        </r>
      </text>
    </comment>
    <comment ref="B880" authorId="0" shapeId="0" xr:uid="{6D1CE3BD-6C8C-489F-8F75-67CA1A31EA69}">
      <text>
        <r>
          <rPr>
            <sz val="9"/>
            <color indexed="81"/>
            <rFont val="Tahoma"/>
            <family val="2"/>
            <charset val="186"/>
          </rPr>
          <t xml:space="preserve">Konkrēti nosacījumi līguma laušanas rezultātā jāparedz iepirkuma līgumā.
</t>
        </r>
      </text>
    </comment>
    <comment ref="B881" authorId="0" shapeId="0" xr:uid="{4EA441F6-B50E-401E-BD96-E8108EE28B8B}">
      <text>
        <r>
          <rPr>
            <sz val="9"/>
            <color indexed="81"/>
            <rFont val="Tahoma"/>
            <family val="2"/>
            <charset val="186"/>
          </rPr>
          <t xml:space="preserve">Konkrēti nosacījumi līguma laušanas rezultātā jāparedz iepirkuma līgumā.
</t>
        </r>
      </text>
    </comment>
    <comment ref="B882" authorId="0" shapeId="0" xr:uid="{24525083-6CBC-4188-ACF0-4944DFA71C75}">
      <text>
        <r>
          <rPr>
            <sz val="9"/>
            <color indexed="81"/>
            <rFont val="Tahoma"/>
            <family val="2"/>
            <charset val="186"/>
          </rPr>
          <t xml:space="preserve">Konkrēti nosacījumi jāparedz iepirkuma līgumā.
</t>
        </r>
      </text>
    </comment>
    <comment ref="B883" authorId="0" shapeId="0" xr:uid="{41B600A2-09BE-4887-A081-8E2A7B424B50}">
      <text>
        <r>
          <rPr>
            <sz val="9"/>
            <color indexed="81"/>
            <rFont val="Tahoma"/>
            <family val="2"/>
            <charset val="186"/>
          </rPr>
          <t xml:space="preserve">Konkrēti nosacījumi jāparedz iepirkuma līgumā.
</t>
        </r>
      </text>
    </comment>
    <comment ref="B884" authorId="0" shapeId="0" xr:uid="{5FAA0843-119C-4856-9E75-1D699AF9C26C}">
      <text>
        <r>
          <rPr>
            <sz val="9"/>
            <color indexed="81"/>
            <rFont val="Tahoma"/>
            <family val="2"/>
            <charset val="186"/>
          </rPr>
          <t xml:space="preserve">Konkrēti nosacījumi jāparedz iepirkuma līgumā.
</t>
        </r>
      </text>
    </comment>
    <comment ref="B885" authorId="0" shapeId="0" xr:uid="{BFEA933A-A80A-4594-B398-16E1E206D99B}">
      <text>
        <r>
          <rPr>
            <sz val="9"/>
            <color indexed="81"/>
            <rFont val="Tahoma"/>
            <family val="2"/>
            <charset val="186"/>
          </rPr>
          <t xml:space="preserve">Konkrēti nosacījumi jāparedz iepirkuma līgumā.
</t>
        </r>
      </text>
    </comment>
    <comment ref="B886" authorId="0" shapeId="0" xr:uid="{5626AD87-BCCB-45BF-B718-23DDB3F708EB}">
      <text>
        <r>
          <rPr>
            <sz val="9"/>
            <color indexed="81"/>
            <rFont val="Tahoma"/>
            <family val="2"/>
            <charset val="186"/>
          </rPr>
          <t xml:space="preserve">Konkrēti nosacījumi jāparedz iepirkuma līgumā.
</t>
        </r>
      </text>
    </comment>
    <comment ref="B887" authorId="0" shapeId="0" xr:uid="{08295125-702C-41CF-BB67-92CE92A72600}">
      <text>
        <r>
          <rPr>
            <sz val="9"/>
            <color indexed="81"/>
            <rFont val="Tahoma"/>
            <family val="2"/>
            <charset val="186"/>
          </rPr>
          <t xml:space="preserve">Konkrēti nosacījumi jāparedz iepirkuma līgumā.
</t>
        </r>
      </text>
    </comment>
    <comment ref="B888" authorId="0" shapeId="0" xr:uid="{16A3FF3E-41D3-467A-8480-71FD94E3F3BF}">
      <text>
        <r>
          <rPr>
            <sz val="9"/>
            <color indexed="81"/>
            <rFont val="Tahoma"/>
            <family val="2"/>
            <charset val="186"/>
          </rPr>
          <t xml:space="preserve">Konkrēti nosacījumi jāparedz iepirkuma līgumā.
</t>
        </r>
      </text>
    </comment>
    <comment ref="B889" authorId="0" shapeId="0" xr:uid="{11B59402-0CF6-4090-8AB2-0BA5ACEC1E27}">
      <text>
        <r>
          <rPr>
            <sz val="9"/>
            <color indexed="81"/>
            <rFont val="Tahoma"/>
            <family val="2"/>
            <charset val="186"/>
          </rPr>
          <t xml:space="preserve">Konkrēti nosacījumi jāparedz iepirkuma līgumā.
</t>
        </r>
      </text>
    </comment>
    <comment ref="B890" authorId="0" shapeId="0" xr:uid="{7C2B5FCD-F419-4A58-B4E7-9C68D83B8B97}">
      <text>
        <r>
          <rPr>
            <sz val="9"/>
            <color indexed="81"/>
            <rFont val="Tahoma"/>
            <family val="2"/>
            <charset val="186"/>
          </rPr>
          <t xml:space="preserve">Konkrēti nosacījumi jāparedz iepirkuma līgumā.
</t>
        </r>
      </text>
    </comment>
    <comment ref="B891" authorId="0" shapeId="0" xr:uid="{11303DA4-FF4A-4A5C-AAA5-0C62B042CE46}">
      <text>
        <r>
          <rPr>
            <sz val="9"/>
            <color indexed="81"/>
            <rFont val="Tahoma"/>
            <family val="2"/>
            <charset val="186"/>
          </rPr>
          <t xml:space="preserve">Konkrēti nosacījumi jāparedz iepirkuma līgumā.
</t>
        </r>
      </text>
    </comment>
    <comment ref="B892" authorId="0" shapeId="0" xr:uid="{2E3F4946-755E-496F-B3E8-D906D86ED1FD}">
      <text>
        <r>
          <rPr>
            <sz val="9"/>
            <color indexed="81"/>
            <rFont val="Tahoma"/>
            <family val="2"/>
            <charset val="186"/>
          </rPr>
          <t xml:space="preserve">Konkrēti nosacījumi jāparedz iepirkuma līgumā.
</t>
        </r>
      </text>
    </comment>
    <comment ref="B969" authorId="0" shapeId="0" xr:uid="{9FEA93A6-C333-493C-91FC-E9F237ECC6AC}">
      <text>
        <r>
          <rPr>
            <sz val="9"/>
            <color indexed="81"/>
            <rFont val="Tahoma"/>
            <family val="2"/>
            <charset val="186"/>
          </rPr>
          <t xml:space="preserve">Konkrēti nosacījumi jāparedz iepirkuma līgumā.
</t>
        </r>
      </text>
    </comment>
    <comment ref="B970" authorId="0" shapeId="0" xr:uid="{5B9AC5ED-D6FF-4A48-928C-27BA740F1C09}">
      <text>
        <r>
          <rPr>
            <sz val="9"/>
            <color indexed="81"/>
            <rFont val="Tahoma"/>
            <family val="2"/>
            <charset val="186"/>
          </rPr>
          <t xml:space="preserve">Konkrēti nosacījumi jāparedz iepirkuma līgumā.
</t>
        </r>
      </text>
    </comment>
    <comment ref="B972" authorId="0" shapeId="0" xr:uid="{B1CA49FA-8125-4FBE-B11A-B4C562674EF1}">
      <text>
        <r>
          <rPr>
            <sz val="9"/>
            <color indexed="81"/>
            <rFont val="Tahoma"/>
            <family val="2"/>
            <charset val="186"/>
          </rPr>
          <t xml:space="preserve">Konkrēti nosacījumi jāparedz iepirkuma līgumā.
</t>
        </r>
      </text>
    </comment>
    <comment ref="B976" authorId="0" shapeId="0" xr:uid="{F1520EB6-4E73-47ED-B367-D1E7D11688FB}">
      <text>
        <r>
          <rPr>
            <sz val="9"/>
            <color indexed="81"/>
            <rFont val="Tahoma"/>
            <family val="2"/>
            <charset val="186"/>
          </rPr>
          <t xml:space="preserve">Konkrēti nosacījumi jāparedz iepirkuma līgumā.
</t>
        </r>
      </text>
    </comment>
    <comment ref="B1070" authorId="0" shapeId="0" xr:uid="{9A7A797D-CDF9-4A7E-9F7A-B39532E75040}">
      <text>
        <r>
          <rPr>
            <sz val="9"/>
            <color indexed="81"/>
            <rFont val="Tahoma"/>
            <family val="2"/>
            <charset val="186"/>
          </rPr>
          <t xml:space="preserve">Konkrēti nosacījumi jāparedz iepirkuma līgumā.
</t>
        </r>
      </text>
    </comment>
    <comment ref="B1075" authorId="0" shapeId="0" xr:uid="{3BAF8C33-790B-4755-8883-5B4937D51377}">
      <text>
        <r>
          <rPr>
            <sz val="9"/>
            <color indexed="81"/>
            <rFont val="Tahoma"/>
            <family val="2"/>
            <charset val="186"/>
          </rPr>
          <t xml:space="preserve">Konkrēti nosacījumi jāparedz iepirkuma līgumā.
</t>
        </r>
      </text>
    </comment>
    <comment ref="D1075" authorId="0" shapeId="0" xr:uid="{EB72EE5A-3224-4C27-A7C5-45EEB033D775}">
      <text>
        <r>
          <rPr>
            <sz val="9"/>
            <color indexed="81"/>
            <rFont val="Tahoma"/>
            <family val="2"/>
            <charset val="186"/>
          </rPr>
          <t xml:space="preserve">Konkrēti nosacījumi jāparedz iepirkuma līgumā.
</t>
        </r>
      </text>
    </comment>
    <comment ref="B1080" authorId="0" shapeId="0" xr:uid="{DB78ACB9-A329-4335-BDA7-A6091F11CFF7}">
      <text>
        <r>
          <rPr>
            <sz val="9"/>
            <color indexed="81"/>
            <rFont val="Tahoma"/>
            <family val="2"/>
            <charset val="186"/>
          </rPr>
          <t xml:space="preserve">Konkrēti nosacījumi jāparedz iepirkuma līgumā.
</t>
        </r>
      </text>
    </comment>
    <comment ref="B1081" authorId="0" shapeId="0" xr:uid="{DA60BA06-2EA6-4826-80F3-F81E79DFF1DE}">
      <text>
        <r>
          <rPr>
            <sz val="9"/>
            <color indexed="81"/>
            <rFont val="Tahoma"/>
            <family val="2"/>
            <charset val="186"/>
          </rPr>
          <t xml:space="preserve">Konkrēti nosacījumi jāparedz iepirkuma līgumā.
</t>
        </r>
      </text>
    </comment>
    <comment ref="B1083" authorId="0" shapeId="0" xr:uid="{83D5BDB8-D982-4605-8E20-9D9EFC11A01A}">
      <text>
        <r>
          <rPr>
            <sz val="9"/>
            <color indexed="81"/>
            <rFont val="Tahoma"/>
            <family val="2"/>
            <charset val="186"/>
          </rPr>
          <t xml:space="preserve">Konkrēti nosacījumi jāparedz iepirkuma līgumā.
</t>
        </r>
      </text>
    </comment>
    <comment ref="D1149" authorId="0" shapeId="0" xr:uid="{43587E79-27B0-4093-901A-159AB3C233EE}">
      <text>
        <r>
          <rPr>
            <sz val="9"/>
            <color indexed="81"/>
            <rFont val="Tahoma"/>
            <family val="2"/>
            <charset val="186"/>
          </rPr>
          <t xml:space="preserve">Konkrēti nosacījumi jāparedz iepirkuma līgumā.
</t>
        </r>
      </text>
    </comment>
    <comment ref="D1158" authorId="0" shapeId="0" xr:uid="{206160BA-ECE6-4310-AD42-A4D743CEAA10}">
      <text>
        <r>
          <rPr>
            <sz val="9"/>
            <color indexed="81"/>
            <rFont val="Tahoma"/>
            <family val="2"/>
            <charset val="186"/>
          </rPr>
          <t xml:space="preserve">Konkrēti nosacījumi jāparedz iepirkuma līgumā.
</t>
        </r>
      </text>
    </comment>
    <comment ref="D1159" authorId="0" shapeId="0" xr:uid="{DAD962BA-2C70-4E98-AD45-22E18A3F9592}">
      <text>
        <r>
          <rPr>
            <sz val="9"/>
            <color indexed="81"/>
            <rFont val="Tahoma"/>
            <family val="2"/>
            <charset val="186"/>
          </rPr>
          <t xml:space="preserve">Konkrēti nosacījumi jāparedz iepirkuma līgumā.
</t>
        </r>
      </text>
    </comment>
    <comment ref="D1160" authorId="0" shapeId="0" xr:uid="{1B323EC5-6A07-4ABA-B3E1-9E448A41F254}">
      <text>
        <r>
          <rPr>
            <sz val="9"/>
            <color indexed="81"/>
            <rFont val="Tahoma"/>
            <family val="2"/>
            <charset val="186"/>
          </rPr>
          <t xml:space="preserve">Konkrēti nosacījumi jāparedz iepirkuma līgumā.
</t>
        </r>
      </text>
    </comment>
    <comment ref="D1161" authorId="0" shapeId="0" xr:uid="{C09BF756-682F-4C50-9832-CF07623A6FC8}">
      <text>
        <r>
          <rPr>
            <sz val="9"/>
            <color indexed="81"/>
            <rFont val="Tahoma"/>
            <family val="2"/>
            <charset val="186"/>
          </rPr>
          <t xml:space="preserve">Konkrēti nosacījumi jāparedz iepirkuma līgumā.
</t>
        </r>
      </text>
    </comment>
    <comment ref="B1169" authorId="0" shapeId="0" xr:uid="{5DEFE624-401D-47F5-B0CF-67F9D01755B5}">
      <text>
        <r>
          <rPr>
            <sz val="9"/>
            <color indexed="81"/>
            <rFont val="Tahoma"/>
            <family val="2"/>
            <charset val="186"/>
          </rPr>
          <t xml:space="preserve">Konkrēti nosacījumi jāparedz iepirkuma līgumā.
</t>
        </r>
      </text>
    </comment>
    <comment ref="B1170" authorId="0" shapeId="0" xr:uid="{13C5D785-8F96-4621-A8D2-74FE49C6289C}">
      <text>
        <r>
          <rPr>
            <sz val="9"/>
            <color indexed="81"/>
            <rFont val="Tahoma"/>
            <family val="2"/>
            <charset val="186"/>
          </rPr>
          <t xml:space="preserve">Konkrēti nosacījumi jāparedz iepirkuma līgumā.
</t>
        </r>
      </text>
    </comment>
    <comment ref="B1171" authorId="0" shapeId="0" xr:uid="{4422864A-4190-4659-AF32-E3A9C717DBDD}">
      <text>
        <r>
          <rPr>
            <sz val="9"/>
            <color indexed="81"/>
            <rFont val="Tahoma"/>
            <family val="2"/>
            <charset val="186"/>
          </rPr>
          <t xml:space="preserve">Konkrēti nosacījumi jāparedz iepirkuma līgumā.
</t>
        </r>
      </text>
    </comment>
    <comment ref="B1243" authorId="0" shapeId="0" xr:uid="{6F78D007-8E40-488B-9AE4-747B3D137D08}">
      <text>
        <r>
          <rPr>
            <sz val="9"/>
            <color indexed="81"/>
            <rFont val="Tahoma"/>
            <family val="2"/>
            <charset val="186"/>
          </rPr>
          <t xml:space="preserve">Konkrēti nosacījumi jāparedz iepirkuma līgumā.
</t>
        </r>
      </text>
    </comment>
    <comment ref="D1243" authorId="0" shapeId="0" xr:uid="{0D19E93A-408D-4737-966B-81F42F8DFB49}">
      <text>
        <r>
          <rPr>
            <sz val="9"/>
            <color indexed="81"/>
            <rFont val="Tahoma"/>
            <family val="2"/>
            <charset val="186"/>
          </rPr>
          <t xml:space="preserve">Konkrēti nosacījumi jāparedz iepirkuma līgumā.
</t>
        </r>
      </text>
    </comment>
    <comment ref="B1244" authorId="0" shapeId="0" xr:uid="{8ACC6D2A-0B2F-484B-8A1F-E661D9A50C17}">
      <text>
        <r>
          <rPr>
            <sz val="9"/>
            <color indexed="81"/>
            <rFont val="Tahoma"/>
            <family val="2"/>
            <charset val="186"/>
          </rPr>
          <t xml:space="preserve">Konkrēti nosacījumi jāparedz iepirkuma līgumā.
</t>
        </r>
      </text>
    </comment>
    <comment ref="B1245" authorId="0" shapeId="0" xr:uid="{E6CA1C5D-10D1-431D-9F87-B233305C783D}">
      <text>
        <r>
          <rPr>
            <sz val="9"/>
            <color indexed="81"/>
            <rFont val="Tahoma"/>
            <family val="2"/>
            <charset val="186"/>
          </rPr>
          <t xml:space="preserve">Konkrēti nosacījumi jāparedz iepirkuma līgumā.
</t>
        </r>
      </text>
    </comment>
    <comment ref="B1250" authorId="0" shapeId="0" xr:uid="{23D6CEBC-9CBF-4FC4-A320-4F35486AC8C7}">
      <text>
        <r>
          <rPr>
            <sz val="9"/>
            <color indexed="81"/>
            <rFont val="Tahoma"/>
            <family val="2"/>
            <charset val="186"/>
          </rPr>
          <t xml:space="preserve">Konkrēti nosacījumi jāparedz iepirkuma līgumā.
</t>
        </r>
      </text>
    </comment>
    <comment ref="B1255" authorId="0" shapeId="0" xr:uid="{C6BA72AD-1C51-4E7D-8996-FC8243D27A54}">
      <text>
        <r>
          <rPr>
            <sz val="9"/>
            <color indexed="81"/>
            <rFont val="Tahoma"/>
            <family val="2"/>
            <charset val="186"/>
          </rPr>
          <t xml:space="preserve">Konkrēti nosacījumi jāparedz iepirkuma līgumā.
</t>
        </r>
      </text>
    </comment>
    <comment ref="B1256" authorId="0" shapeId="0" xr:uid="{4149726A-39EB-4418-A2B8-5525CE478E66}">
      <text>
        <r>
          <rPr>
            <sz val="9"/>
            <color indexed="81"/>
            <rFont val="Tahoma"/>
            <family val="2"/>
            <charset val="186"/>
          </rPr>
          <t xml:space="preserve">Konkrēti nosacījumi jāparedz iepirkuma līgumā.
</t>
        </r>
      </text>
    </comment>
    <comment ref="B1257" authorId="0" shapeId="0" xr:uid="{3CECC857-ADB1-490D-815C-C110F7922503}">
      <text>
        <r>
          <rPr>
            <sz val="9"/>
            <color indexed="81"/>
            <rFont val="Tahoma"/>
            <family val="2"/>
            <charset val="186"/>
          </rPr>
          <t xml:space="preserve">Konkrēti nosacījumi jāparedz iepirkuma līgumā.
</t>
        </r>
      </text>
    </comment>
    <comment ref="B1261" authorId="0" shapeId="0" xr:uid="{BA497616-3810-4488-BAAE-71446BD27564}">
      <text>
        <r>
          <rPr>
            <sz val="9"/>
            <color indexed="81"/>
            <rFont val="Tahoma"/>
            <family val="2"/>
            <charset val="186"/>
          </rPr>
          <t xml:space="preserve">Konkrēti nosacījumi jāparedz iepirkuma līgumā.
</t>
        </r>
      </text>
    </comment>
    <comment ref="B1265" authorId="0" shapeId="0" xr:uid="{8520A22C-5923-4891-AF45-D48CADB44064}">
      <text>
        <r>
          <rPr>
            <sz val="9"/>
            <color indexed="81"/>
            <rFont val="Tahoma"/>
            <family val="2"/>
            <charset val="186"/>
          </rPr>
          <t xml:space="preserve">Konkrēti nosacījumi jāparedz iepirkuma līgumā.
</t>
        </r>
      </text>
    </comment>
    <comment ref="D1265" authorId="0" shapeId="0" xr:uid="{796ADE8B-E83B-43C6-A3F1-FCB52C7016C4}">
      <text>
        <r>
          <rPr>
            <sz val="9"/>
            <color indexed="81"/>
            <rFont val="Tahoma"/>
            <family val="2"/>
            <charset val="186"/>
          </rPr>
          <t xml:space="preserve">Konkrēti nosacījumi jāparedz iepirkuma līgumā.
</t>
        </r>
      </text>
    </comment>
    <comment ref="B1274" authorId="0" shapeId="0" xr:uid="{5FAE1947-D2DA-499D-BB1E-84D86CB8E3F0}">
      <text>
        <r>
          <rPr>
            <sz val="9"/>
            <color indexed="81"/>
            <rFont val="Tahoma"/>
            <family val="2"/>
            <charset val="186"/>
          </rPr>
          <t xml:space="preserve">Konkrēti nosacījumi jāparedz iepirkuma līgumā.
</t>
        </r>
      </text>
    </comment>
    <comment ref="B1275" authorId="0" shapeId="0" xr:uid="{7902B7A6-B4AA-4650-AF1C-6DBAC0796130}">
      <text>
        <r>
          <rPr>
            <sz val="9"/>
            <color indexed="81"/>
            <rFont val="Tahoma"/>
            <family val="2"/>
            <charset val="186"/>
          </rPr>
          <t xml:space="preserve">Konkrēti nosacījumi jāparedz iepirkuma līgumā.
</t>
        </r>
      </text>
    </comment>
    <comment ref="D1280" authorId="0" shapeId="0" xr:uid="{BAFB3BF4-261F-4DEB-8A05-56D6244BF803}">
      <text>
        <r>
          <rPr>
            <sz val="9"/>
            <color indexed="81"/>
            <rFont val="Tahoma"/>
            <family val="2"/>
            <charset val="186"/>
          </rPr>
          <t xml:space="preserve">Konkrēti nosacījumi jāparedz iepirkuma līgumā.
</t>
        </r>
      </text>
    </comment>
    <comment ref="B1408" authorId="0" shapeId="0" xr:uid="{F4548AA1-6938-468B-97BC-C59466B5FFB2}">
      <text>
        <r>
          <rPr>
            <sz val="9"/>
            <color indexed="81"/>
            <rFont val="Tahoma"/>
            <family val="2"/>
            <charset val="186"/>
          </rPr>
          <t xml:space="preserve">Konkrēti nosacījumi jāparedz iepirkuma līgumā.
</t>
        </r>
      </text>
    </comment>
    <comment ref="D1408" authorId="0" shapeId="0" xr:uid="{15E79868-B4B8-4727-BE35-67FCB5B1FE6E}">
      <text>
        <r>
          <rPr>
            <sz val="9"/>
            <color indexed="81"/>
            <rFont val="Tahoma"/>
            <family val="2"/>
            <charset val="186"/>
          </rPr>
          <t xml:space="preserve">Konkrēti nosacījumi jāparedz iepirkuma līgumā.
</t>
        </r>
      </text>
    </comment>
    <comment ref="B1409" authorId="0" shapeId="0" xr:uid="{DA6D88F2-E2A1-42C5-91D8-260507A1B4BD}">
      <text>
        <r>
          <rPr>
            <sz val="9"/>
            <color indexed="81"/>
            <rFont val="Tahoma"/>
            <family val="2"/>
            <charset val="186"/>
          </rPr>
          <t xml:space="preserve">Konkrēti nosacījumi jāparedz iepirkuma līgumā.
</t>
        </r>
      </text>
    </comment>
    <comment ref="D1409" authorId="0" shapeId="0" xr:uid="{81B3CE5D-8303-43C2-9076-8A9E55572261}">
      <text>
        <r>
          <rPr>
            <sz val="9"/>
            <color indexed="81"/>
            <rFont val="Tahoma"/>
            <family val="2"/>
            <charset val="186"/>
          </rPr>
          <t xml:space="preserve">Konkrēti nosacījumi jāparedz iepirkuma līgumā.
</t>
        </r>
      </text>
    </comment>
    <comment ref="B1410" authorId="0" shapeId="0" xr:uid="{72D414D2-B735-4C50-A767-66DABBF68EC7}">
      <text>
        <r>
          <rPr>
            <sz val="9"/>
            <color indexed="81"/>
            <rFont val="Tahoma"/>
            <family val="2"/>
            <charset val="186"/>
          </rPr>
          <t xml:space="preserve">Konkrēti nosacījumi jāparedz iepirkuma līgumā.
</t>
        </r>
      </text>
    </comment>
    <comment ref="D1410" authorId="0" shapeId="0" xr:uid="{235F897C-E5B0-4905-BC2C-C3276B60A66B}">
      <text>
        <r>
          <rPr>
            <sz val="9"/>
            <color indexed="81"/>
            <rFont val="Tahoma"/>
            <family val="2"/>
            <charset val="186"/>
          </rPr>
          <t xml:space="preserve">Konkrēti nosacījumi jāparedz iepirkuma līgumā.
</t>
        </r>
      </text>
    </comment>
    <comment ref="B1411" authorId="0" shapeId="0" xr:uid="{7F49EF4B-0B26-44F8-A5AD-8ADDC3EC4DCC}">
      <text>
        <r>
          <rPr>
            <sz val="9"/>
            <color indexed="81"/>
            <rFont val="Tahoma"/>
            <family val="2"/>
            <charset val="186"/>
          </rPr>
          <t xml:space="preserve">Konkrēti nosacījumi jāparedz iepirkuma līgumā.
</t>
        </r>
      </text>
    </comment>
    <comment ref="D1411" authorId="0" shapeId="0" xr:uid="{69887F2A-5162-406E-8FA1-13E7774BDB0F}">
      <text>
        <r>
          <rPr>
            <sz val="9"/>
            <color indexed="81"/>
            <rFont val="Tahoma"/>
            <family val="2"/>
            <charset val="186"/>
          </rPr>
          <t xml:space="preserve">Konkrēti nosacījumi jāparedz iepirkuma līgumā.
</t>
        </r>
      </text>
    </comment>
    <comment ref="B1412" authorId="0" shapeId="0" xr:uid="{F5E0EC6C-3BD7-42B9-804E-235EEFF8C90F}">
      <text>
        <r>
          <rPr>
            <sz val="9"/>
            <color indexed="81"/>
            <rFont val="Tahoma"/>
            <family val="2"/>
            <charset val="186"/>
          </rPr>
          <t xml:space="preserve">Konkrēti nosacījumi jāparedz iepirkuma līgumā.
</t>
        </r>
      </text>
    </comment>
    <comment ref="D1412" authorId="0" shapeId="0" xr:uid="{6A41A4B6-B689-4525-A66E-FA75326EC3D9}">
      <text>
        <r>
          <rPr>
            <sz val="9"/>
            <color indexed="81"/>
            <rFont val="Tahoma"/>
            <family val="2"/>
            <charset val="186"/>
          </rPr>
          <t xml:space="preserve">Konkrēti nosacījumi jāparedz iepirkuma līgumā.
</t>
        </r>
      </text>
    </comment>
    <comment ref="B1413" authorId="0" shapeId="0" xr:uid="{3895E2E0-C693-4235-853F-6ED6E34869D5}">
      <text>
        <r>
          <rPr>
            <sz val="9"/>
            <color indexed="81"/>
            <rFont val="Tahoma"/>
            <family val="2"/>
            <charset val="186"/>
          </rPr>
          <t xml:space="preserve">Konkrēti nosacījumi jāparedz iepirkuma līgumā.
</t>
        </r>
      </text>
    </comment>
    <comment ref="D1413" authorId="0" shapeId="0" xr:uid="{078C22E8-9BB2-443E-92DE-A9D2DE4FA2CB}">
      <text>
        <r>
          <rPr>
            <sz val="9"/>
            <color indexed="81"/>
            <rFont val="Tahoma"/>
            <family val="2"/>
            <charset val="186"/>
          </rPr>
          <t xml:space="preserve">Konkrēti nosacījumi jāparedz iepirkuma līgumā.
</t>
        </r>
      </text>
    </comment>
    <comment ref="B1417" authorId="0" shapeId="0" xr:uid="{2AE30E97-4695-4566-86B0-674B6AB2533C}">
      <text>
        <r>
          <rPr>
            <sz val="9"/>
            <color indexed="81"/>
            <rFont val="Tahoma"/>
            <family val="2"/>
            <charset val="186"/>
          </rPr>
          <t xml:space="preserve">Konkrēti nosacījumi jāparedz iepirkuma līgumā.
</t>
        </r>
      </text>
    </comment>
    <comment ref="B1418" authorId="0" shapeId="0" xr:uid="{C2DB1D4D-0E3D-4CAD-8AD6-06D56752C814}">
      <text>
        <r>
          <rPr>
            <sz val="9"/>
            <color indexed="81"/>
            <rFont val="Tahoma"/>
            <family val="2"/>
            <charset val="186"/>
          </rPr>
          <t xml:space="preserve">Konkrēti nosacījumi jāparedz iepirkuma līgumā.
</t>
        </r>
      </text>
    </comment>
    <comment ref="B1422" authorId="0" shapeId="0" xr:uid="{F9F256C1-7991-468F-811E-903D38E34723}">
      <text>
        <r>
          <rPr>
            <sz val="9"/>
            <color indexed="81"/>
            <rFont val="Tahoma"/>
            <family val="2"/>
            <charset val="186"/>
          </rPr>
          <t xml:space="preserve">Konkrēti nosacījumi jāparedz iepirkuma līgumā.
</t>
        </r>
      </text>
    </comment>
    <comment ref="B1426" authorId="0" shapeId="0" xr:uid="{C710B556-6576-4710-923A-F2302C02406D}">
      <text>
        <r>
          <rPr>
            <sz val="9"/>
            <color indexed="81"/>
            <rFont val="Tahoma"/>
            <family val="2"/>
            <charset val="186"/>
          </rPr>
          <t xml:space="preserve">Konkrēti nosacījumi jāparedz iepirkuma līgumā.
</t>
        </r>
      </text>
    </comment>
    <comment ref="B1427" authorId="0" shapeId="0" xr:uid="{2C5F12E2-5EBC-44B7-B7DD-47E037A7B598}">
      <text>
        <r>
          <rPr>
            <sz val="9"/>
            <color indexed="81"/>
            <rFont val="Tahoma"/>
            <family val="2"/>
            <charset val="186"/>
          </rPr>
          <t xml:space="preserve">Konkrēti nosacījumi jāparedz iepirkuma līgumā.
</t>
        </r>
      </text>
    </comment>
    <comment ref="B1428" authorId="0" shapeId="0" xr:uid="{165EA108-0D2F-4F3C-B0E2-87ED97331237}">
      <text>
        <r>
          <rPr>
            <sz val="9"/>
            <color indexed="81"/>
            <rFont val="Tahoma"/>
            <family val="2"/>
            <charset val="186"/>
          </rPr>
          <t xml:space="preserve">Konkrēti nosacījumi jāparedz iepirkuma līgumā.
</t>
        </r>
      </text>
    </comment>
    <comment ref="B1432" authorId="0" shapeId="0" xr:uid="{8B4A2106-FE1F-4F47-8241-0A2B9E5A5194}">
      <text>
        <r>
          <rPr>
            <sz val="9"/>
            <color indexed="81"/>
            <rFont val="Tahoma"/>
            <family val="2"/>
            <charset val="186"/>
          </rPr>
          <t xml:space="preserve">Konkrēti nosacījumi jāparedz iepirkuma līgumā.
</t>
        </r>
      </text>
    </comment>
    <comment ref="D1432" authorId="0" shapeId="0" xr:uid="{7601201E-41DA-40E8-8AF6-20A0A3C78755}">
      <text>
        <r>
          <rPr>
            <sz val="9"/>
            <color indexed="81"/>
            <rFont val="Tahoma"/>
            <family val="2"/>
            <charset val="186"/>
          </rPr>
          <t xml:space="preserve">Konkrēti nosacījumi jāparedz iepirkuma līgumā.
</t>
        </r>
      </text>
    </comment>
    <comment ref="D1436" authorId="0" shapeId="0" xr:uid="{92212E91-8DE3-414F-9A8E-230355302189}">
      <text>
        <r>
          <rPr>
            <sz val="9"/>
            <color indexed="81"/>
            <rFont val="Tahoma"/>
            <family val="2"/>
            <charset val="186"/>
          </rPr>
          <t xml:space="preserve">Konkrēti nosacījumi jāparedz iepirkuma līgumā.
</t>
        </r>
      </text>
    </comment>
    <comment ref="D1484" authorId="0" shapeId="0" xr:uid="{D3A8D6DE-23AF-43F6-B46E-3305CFEDFC47}">
      <text>
        <r>
          <rPr>
            <sz val="9"/>
            <color indexed="81"/>
            <rFont val="Tahoma"/>
            <family val="2"/>
            <charset val="186"/>
          </rPr>
          <t xml:space="preserve">Konkrēti nosacījumi jāparedz iepirkuma līgumā.
</t>
        </r>
      </text>
    </comment>
    <comment ref="D1485" authorId="0" shapeId="0" xr:uid="{0DE805B7-B4FE-4DDD-8179-DB0947328166}">
      <text>
        <r>
          <rPr>
            <sz val="9"/>
            <color indexed="81"/>
            <rFont val="Tahoma"/>
            <family val="2"/>
            <charset val="186"/>
          </rPr>
          <t xml:space="preserve">Konkrēti nosacījumi jāparedz iepirkuma līgumā.
</t>
        </r>
      </text>
    </comment>
    <comment ref="B1489" authorId="0" shapeId="0" xr:uid="{AD25617E-B455-4BD5-A645-AE999AE390CE}">
      <text>
        <r>
          <rPr>
            <sz val="9"/>
            <color indexed="81"/>
            <rFont val="Tahoma"/>
            <family val="2"/>
            <charset val="186"/>
          </rPr>
          <t xml:space="preserve">Konkrēti nosacījumi jāparedz iepirkuma līgumā.
</t>
        </r>
      </text>
    </comment>
    <comment ref="D1732" authorId="0" shapeId="0" xr:uid="{4CFA0410-DAAA-4C6C-996A-F4DCF994710A}">
      <text>
        <r>
          <rPr>
            <sz val="9"/>
            <color indexed="81"/>
            <rFont val="Tahoma"/>
            <family val="2"/>
            <charset val="186"/>
          </rPr>
          <t xml:space="preserve">Konkrēti nosacījumi jāparedz iepirkuma līgumā.
</t>
        </r>
      </text>
    </comment>
    <comment ref="D1733" authorId="0" shapeId="0" xr:uid="{87228A05-C491-4330-9CD0-87FF0407D954}">
      <text>
        <r>
          <rPr>
            <sz val="9"/>
            <color indexed="81"/>
            <rFont val="Tahoma"/>
            <family val="2"/>
            <charset val="186"/>
          </rPr>
          <t xml:space="preserve">Konkrēti nosacījumi jāparedz iepirkuma līgumā.
</t>
        </r>
      </text>
    </comment>
    <comment ref="D1734" authorId="0" shapeId="0" xr:uid="{6A8BC3F0-2024-4C2D-AFAC-087DBBD5E0DD}">
      <text>
        <r>
          <rPr>
            <sz val="9"/>
            <color indexed="81"/>
            <rFont val="Tahoma"/>
            <family val="2"/>
            <charset val="186"/>
          </rPr>
          <t xml:space="preserve">Konkrēti nosacījumi jāparedz iepirkuma līgumā.
</t>
        </r>
      </text>
    </comment>
    <comment ref="D1774" authorId="0" shapeId="0" xr:uid="{FC36A7C3-4D1B-481B-9442-5DEB6024BB3E}">
      <text>
        <r>
          <rPr>
            <sz val="9"/>
            <color indexed="81"/>
            <rFont val="Tahoma"/>
            <family val="2"/>
            <charset val="186"/>
          </rPr>
          <t xml:space="preserve">Konkrēti nosacījumi jāparedz iepirkuma līgumā.
</t>
        </r>
      </text>
    </comment>
    <comment ref="D1775" authorId="0" shapeId="0" xr:uid="{5F9FD8E5-275A-4B56-89A2-1323D4959C4B}">
      <text>
        <r>
          <rPr>
            <sz val="9"/>
            <color indexed="81"/>
            <rFont val="Tahoma"/>
            <family val="2"/>
            <charset val="186"/>
          </rPr>
          <t xml:space="preserve">Konkrēti nosacījumi jāparedz iepirkuma līgumā.
</t>
        </r>
      </text>
    </comment>
    <comment ref="D1777" authorId="0" shapeId="0" xr:uid="{F7C2FE1B-7904-4B6C-89DD-F416F52A15A4}">
      <text>
        <r>
          <rPr>
            <sz val="9"/>
            <color indexed="81"/>
            <rFont val="Tahoma"/>
            <family val="2"/>
            <charset val="186"/>
          </rPr>
          <t xml:space="preserve">Konkrēti nosacījumi jāparedz iepirkuma līgumā.
</t>
        </r>
      </text>
    </comment>
    <comment ref="D1778" authorId="0" shapeId="0" xr:uid="{2154EFD6-A7DB-4FAA-B588-E52665DCF4A4}">
      <text>
        <r>
          <rPr>
            <sz val="9"/>
            <color indexed="81"/>
            <rFont val="Tahoma"/>
            <family val="2"/>
            <charset val="186"/>
          </rPr>
          <t xml:space="preserve">Konkrēti nosacījumi jāparedz iepirkuma līgumā.
</t>
        </r>
      </text>
    </comment>
    <comment ref="D1779" authorId="0" shapeId="0" xr:uid="{33922B23-387B-4245-9048-AD9E96E85D27}">
      <text>
        <r>
          <rPr>
            <sz val="9"/>
            <color indexed="81"/>
            <rFont val="Tahoma"/>
            <family val="2"/>
            <charset val="186"/>
          </rPr>
          <t xml:space="preserve">Konkrēti nosacījumi jāparedz iepirkuma līgumā.
</t>
        </r>
      </text>
    </comment>
    <comment ref="D1780" authorId="0" shapeId="0" xr:uid="{80F79AD2-82DE-41F6-96D3-24E406ED00BA}">
      <text>
        <r>
          <rPr>
            <sz val="9"/>
            <color indexed="81"/>
            <rFont val="Tahoma"/>
            <family val="2"/>
            <charset val="186"/>
          </rPr>
          <t xml:space="preserve">Konkrēti nosacījumi jāparedz iepirkuma līgumā.
</t>
        </r>
      </text>
    </comment>
    <comment ref="D1781" authorId="0" shapeId="0" xr:uid="{862B194A-7D87-462A-A27D-3EA174B576DF}">
      <text>
        <r>
          <rPr>
            <sz val="9"/>
            <color indexed="81"/>
            <rFont val="Tahoma"/>
            <family val="2"/>
            <charset val="186"/>
          </rPr>
          <t xml:space="preserve">Konkrēti nosacījumi jāparedz iepirkuma līgumā.
</t>
        </r>
      </text>
    </comment>
    <comment ref="B1787" authorId="0" shapeId="0" xr:uid="{A7CFF178-E848-45C1-8DD1-02BE50D1FB16}">
      <text>
        <r>
          <rPr>
            <sz val="9"/>
            <color indexed="81"/>
            <rFont val="Tahoma"/>
            <family val="2"/>
            <charset val="186"/>
          </rPr>
          <t xml:space="preserve">Konkrēti nosacījumi jāparedz iepirkuma līgumā.
</t>
        </r>
      </text>
    </comment>
    <comment ref="D1787" authorId="0" shapeId="0" xr:uid="{5A777561-2C0D-446C-9AAB-763CF087D257}">
      <text>
        <r>
          <rPr>
            <sz val="9"/>
            <color indexed="81"/>
            <rFont val="Tahoma"/>
            <family val="2"/>
            <charset val="186"/>
          </rPr>
          <t xml:space="preserve">Konkrēti nosacījumi jāparedz iepirkuma līgumā.
</t>
        </r>
      </text>
    </comment>
    <comment ref="D1790" authorId="0" shapeId="0" xr:uid="{65766334-A1CB-4A03-8EF8-AD88802C2F1A}">
      <text>
        <r>
          <rPr>
            <sz val="9"/>
            <color indexed="81"/>
            <rFont val="Tahoma"/>
            <family val="2"/>
            <charset val="186"/>
          </rPr>
          <t xml:space="preserve">Konkrēti nosacījumi jāparedz iepirkuma līgumā.
</t>
        </r>
      </text>
    </comment>
    <comment ref="B1791" authorId="0" shapeId="0" xr:uid="{44DA17E2-BC03-4861-9899-66BA8BDC7320}">
      <text>
        <r>
          <rPr>
            <sz val="9"/>
            <color indexed="81"/>
            <rFont val="Tahoma"/>
            <family val="2"/>
            <charset val="186"/>
          </rPr>
          <t xml:space="preserve">Konkrēti nosacījumi jāparedz iepirkuma līgumā.
</t>
        </r>
      </text>
    </comment>
    <comment ref="D1791" authorId="0" shapeId="0" xr:uid="{C02ED42C-66ED-4D3D-B407-C758FDFC2702}">
      <text>
        <r>
          <rPr>
            <sz val="9"/>
            <color indexed="81"/>
            <rFont val="Tahoma"/>
            <family val="2"/>
            <charset val="186"/>
          </rPr>
          <t xml:space="preserve">Konkrēti nosacījumi jāparedz iepirkuma līgumā.
</t>
        </r>
      </text>
    </comment>
    <comment ref="B1801" authorId="0" shapeId="0" xr:uid="{F94DC85F-BE2B-4FE5-AF57-3B91F38BD3C9}">
      <text>
        <r>
          <rPr>
            <sz val="9"/>
            <color indexed="81"/>
            <rFont val="Tahoma"/>
            <family val="2"/>
            <charset val="186"/>
          </rPr>
          <t xml:space="preserve">Konkrēti nosacījumi jāparedz iepirkuma līgumā.
</t>
        </r>
      </text>
    </comment>
    <comment ref="B1804" authorId="0" shapeId="0" xr:uid="{9FA63A86-66C5-4137-B6B8-B7911F67505C}">
      <text>
        <r>
          <rPr>
            <sz val="9"/>
            <color indexed="81"/>
            <rFont val="Tahoma"/>
            <family val="2"/>
            <charset val="186"/>
          </rPr>
          <t xml:space="preserve">Konkrēti nosacījumi jāparedz iepirkuma līgumā.
</t>
        </r>
      </text>
    </comment>
    <comment ref="B1805" authorId="0" shapeId="0" xr:uid="{9B035216-F185-45CD-898B-A7E96D7B4A75}">
      <text>
        <r>
          <rPr>
            <sz val="9"/>
            <color indexed="81"/>
            <rFont val="Tahoma"/>
            <family val="2"/>
            <charset val="186"/>
          </rPr>
          <t xml:space="preserve">Konkrēti nosacījumi jāparedz iepirkuma līgumā.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600-000001000000}">
      <text>
        <r>
          <rPr>
            <sz val="9"/>
            <color indexed="81"/>
            <rFont val="Tahoma"/>
            <family val="2"/>
          </rPr>
          <t>Nodefinē projektam aktuālos riskus</t>
        </r>
      </text>
    </comment>
    <comment ref="H9" authorId="0" shapeId="0" xr:uid="{0D03AFC7-A2A5-4726-B3EB-15804E554183}">
      <text>
        <r>
          <rPr>
            <sz val="9"/>
            <color indexed="81"/>
            <rFont val="Tahoma"/>
            <family val="2"/>
            <charset val="186"/>
          </rPr>
          <t>Izdevumi vispārējiem valdības dienestiem 2023. gadā saskaņā ar Daugavpils 2023. gada publisko pārskatu 8 359 176 EUR, administrācijas darbinieku skaits 220.</t>
        </r>
      </text>
    </comment>
    <comment ref="B18" authorId="0" shapeId="0" xr:uid="{069C402C-94CA-4840-8F3A-09E0058F0680}">
      <text>
        <r>
          <rPr>
            <sz val="9"/>
            <color indexed="81"/>
            <rFont val="Tahoma"/>
            <family val="2"/>
            <charset val="186"/>
          </rPr>
          <t xml:space="preserve">Cilvēkmēnešu skaits * slodžu skaits.
</t>
        </r>
      </text>
    </comment>
    <comment ref="H19" authorId="0" shapeId="0" xr:uid="{C4AA53E9-DC6E-40B5-A856-9C4FC971A720}">
      <text>
        <r>
          <rPr>
            <sz val="9"/>
            <color indexed="81"/>
            <rFont val="Tahoma"/>
            <family val="2"/>
            <charset val="186"/>
          </rPr>
          <t>Izdevumi vispārējiem valdības dienestiem 2023. gadā saskaņā ar Daugavpils 2023. gada publisko pārskatu 8 359 176 EUR, administrācijas darbinieku skaits 220.</t>
        </r>
      </text>
    </comment>
    <comment ref="B25" authorId="0" shapeId="0" xr:uid="{822FD41D-DC25-41E5-9CD7-4B12FD51ABA3}">
      <text>
        <r>
          <rPr>
            <sz val="9"/>
            <color indexed="81"/>
            <rFont val="Tahoma"/>
            <family val="2"/>
            <charset val="186"/>
          </rPr>
          <t xml:space="preserve">Aprēķinā nav iekļauts publiskā partnera risks.
</t>
        </r>
      </text>
    </comment>
    <comment ref="A28" authorId="0" shapeId="0" xr:uid="{A15B356F-C2F7-4918-A8E2-734B9EEA8F99}">
      <text>
        <r>
          <rPr>
            <sz val="9"/>
            <color indexed="81"/>
            <rFont val="Tahoma"/>
            <family val="2"/>
            <charset val="186"/>
          </rPr>
          <t xml:space="preserve">Šāda riska novēršanas pasākumus nav iespējams precīzi noteikt, jo publiskais partneris nevar pateikt, kad un kādā apmērā varētu iestāties šis risks.
</t>
        </r>
      </text>
    </comment>
    <comment ref="B28" authorId="0" shapeId="0" xr:uid="{B0CC488F-C526-4FD6-ABAD-364FE01D9C63}">
      <text>
        <r>
          <rPr>
            <sz val="9"/>
            <color indexed="81"/>
            <rFont val="Tahoma"/>
            <family val="2"/>
            <charset val="186"/>
          </rPr>
          <t xml:space="preserve">Riska bāze ir LED gaismekļu investīciju izmaksas.
</t>
        </r>
      </text>
    </comment>
    <comment ref="H32" authorId="0" shapeId="0" xr:uid="{27A5BA82-B2D4-40D1-B087-F5C87F921741}">
      <text>
        <r>
          <rPr>
            <sz val="9"/>
            <color indexed="81"/>
            <rFont val="Tahoma"/>
            <family val="2"/>
            <charset val="186"/>
          </rPr>
          <t>Izdevumi vispārējiem valdības dienestiem 2023. gadā saskaņā ar Daugavpils 2023. gada publisko pārskatu 8 359 176 EUR, administrācijas darbinieku skaits 220.</t>
        </r>
      </text>
    </comment>
    <comment ref="B37" authorId="0" shapeId="0" xr:uid="{C531D286-FC73-4A8B-813D-73D129178883}">
      <text>
        <r>
          <rPr>
            <sz val="9"/>
            <color indexed="81"/>
            <rFont val="Tahoma"/>
            <family val="2"/>
            <charset val="186"/>
          </rPr>
          <t xml:space="preserve">Cilvēkmēnešu skaits * slodžu skaits.
</t>
        </r>
      </text>
    </comment>
    <comment ref="B41" authorId="0" shapeId="0" xr:uid="{F006B90D-4828-4967-9C11-9F6DDAA08012}">
      <text>
        <r>
          <rPr>
            <sz val="9"/>
            <color indexed="81"/>
            <rFont val="Tahoma"/>
            <family val="2"/>
            <charset val="186"/>
          </rPr>
          <t xml:space="preserve">Pakalpojuma pieejamības maksājums par 0,5 mēnešiem.
</t>
        </r>
      </text>
    </comment>
    <comment ref="G47" authorId="0" shapeId="0" xr:uid="{D8C03376-8512-426A-AFF4-3C7D64EE9509}">
      <text>
        <r>
          <rPr>
            <sz val="9"/>
            <color indexed="81"/>
            <rFont val="Tahoma"/>
            <family val="2"/>
            <charset val="186"/>
          </rPr>
          <t xml:space="preserve">Materiālu un darba spēka izmaksas ~14 gadu laikā pēc būvniecības perioda beigām.
</t>
        </r>
      </text>
    </comment>
    <comment ref="B50" authorId="0" shapeId="0" xr:uid="{610169EA-AB92-45C9-9293-320410AC12B0}">
      <text>
        <r>
          <rPr>
            <sz val="9"/>
            <color indexed="81"/>
            <rFont val="Tahoma"/>
            <family val="2"/>
            <charset val="186"/>
          </rPr>
          <t>Rezerve ir noteikta ekspluatācijas, uzturēšanas un administrācijas izmaksu viena ceturkšņa apmērā.</t>
        </r>
      </text>
    </comment>
    <comment ref="G51" authorId="0" shapeId="0" xr:uid="{265D8F87-D60D-4E1F-A085-84ECB92DD630}">
      <text>
        <r>
          <rPr>
            <sz val="9"/>
            <color indexed="81"/>
            <rFont val="Tahoma"/>
            <family val="2"/>
            <charset val="186"/>
          </rPr>
          <t xml:space="preserve">Materiālu izmaksas 9 gadu periodā pēc defektu garantijas perioda beigām.
</t>
        </r>
      </text>
    </comment>
    <comment ref="B54" authorId="0" shapeId="0" xr:uid="{F9A1BCC4-D20F-42B7-8DB9-18715180F778}">
      <text>
        <r>
          <rPr>
            <sz val="9"/>
            <color indexed="81"/>
            <rFont val="Tahoma"/>
            <family val="2"/>
            <charset val="186"/>
          </rPr>
          <t xml:space="preserve">Rezerve ir noteikta gaismekļu daļai ekspluatācijas un uzturēšanas izmaksu struktūrā trīs ceturkšņu apmērā.
</t>
        </r>
      </text>
    </comment>
    <comment ref="B58" authorId="0" shapeId="0" xr:uid="{63B428A4-07B8-4CDD-8A28-B1242C956DA9}">
      <text>
        <r>
          <rPr>
            <sz val="9"/>
            <color indexed="81"/>
            <rFont val="Tahoma"/>
            <family val="2"/>
            <charset val="186"/>
          </rPr>
          <t>Pakalpojuma pieejamības maksājums par 0,5 mēnešiem.</t>
        </r>
      </text>
    </comment>
    <comment ref="A59" authorId="0" shapeId="0" xr:uid="{6A845C4D-822B-412A-ADA3-0A8652FBF425}">
      <text>
        <r>
          <rPr>
            <sz val="9"/>
            <color indexed="81"/>
            <rFont val="Tahoma"/>
            <family val="2"/>
            <charset val="186"/>
          </rPr>
          <t xml:space="preserve">Šis risks dublē 3.1. risku "Veiktspējas un cenas risks" un 3.2. risku "Darbības resursu risks".
</t>
        </r>
      </text>
    </comment>
    <comment ref="G63" authorId="0" shapeId="0" xr:uid="{A5DD79B4-0D58-49E0-8E03-334DEE189562}">
      <text>
        <r>
          <rPr>
            <sz val="9"/>
            <color indexed="81"/>
            <rFont val="Tahoma"/>
            <family val="2"/>
            <charset val="186"/>
          </rPr>
          <t xml:space="preserve">Lapas "IIA finansēšana" šūnā D40 ir dota pašvaldības aizņēmuma fiksētā procentu likme. Palielinot procentu likmi par 0,2 procentpunktiem, aizņēmuma pamatsummas maksājumi pieaug no 2,922 miljoniem EUR līdz 3,077 miljoniem EUR (lapas 64. rinda).
</t>
        </r>
      </text>
    </comment>
    <comment ref="B66" authorId="0" shapeId="0" xr:uid="{D58228AC-910C-4B98-A377-65FDF2B991ED}">
      <text>
        <r>
          <rPr>
            <sz val="9"/>
            <color indexed="81"/>
            <rFont val="Tahoma"/>
            <charset val="1"/>
          </rPr>
          <t>Ar 5,50% fiksēto procentu likmi (projekta darbības periodā) aizdevuma procentu maksājumi ir ~2 826 000 EUR (lapa "Naudas plūsmas", šūna D20).
Palielinot SWAP uzcenojumu 3,084% par 0,5 procentpunktiem, aizdevuma procentu maksājumi ir ~3 111 690 EUR. Ņemot vērā ka SWAP uzcenojuma periods ir 5 gadi, ir piemērotas 2/3 no uzcenojuma izmaksu starpības 15 gadu līgumam.</t>
        </r>
      </text>
    </comment>
    <comment ref="G67" authorId="0" shapeId="0" xr:uid="{93B0BBEA-C51B-4F8C-9449-C8B75EF13998}">
      <text>
        <r>
          <rPr>
            <sz val="9"/>
            <color indexed="81"/>
            <rFont val="Tahoma"/>
            <family val="2"/>
            <charset val="186"/>
          </rPr>
          <t xml:space="preserve">Vētras radītie postījumi.
</t>
        </r>
      </text>
    </comment>
    <comment ref="B70" authorId="0" shapeId="0" xr:uid="{44B31076-8ED8-4420-89D8-C3D9043B77E2}">
      <text>
        <r>
          <rPr>
            <sz val="9"/>
            <color indexed="81"/>
            <rFont val="Tahoma"/>
            <family val="2"/>
            <charset val="186"/>
          </rPr>
          <t>Apdrošināšanas polišu derīguma termiņš ir līdz vienam gadam.
Ar lapā "Pieņēmumi" sākotnēji dotajiem pieņēmumiem apdrošināšanas izmaksas PPP līguma darbības laikā ir ~226 000 EUR (lapa "Izmaksas, šūna D97).
Palielinot visu risku apdrošināšanas prēmijas likmi par 25% procentiem, apdrošināšanas izmaksas pieaug līdz ~244 000 EUR.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 authorId="0" shapeId="0" xr:uid="{00000000-0006-0000-0700-000001000000}">
      <text>
        <r>
          <rPr>
            <sz val="9"/>
            <color indexed="81"/>
            <rFont val="Tahoma"/>
            <family val="2"/>
          </rPr>
          <t>Izvēlēties atbildes variantu atbilstoši attiecīgā projekta vajadzībām. 
Atbilde ietekmē PPP projekta bilances uzskaites vārbūtību, kura automātiski tiek atzīmēta ar "+" zīmi šunās pa labi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98" authorId="0" shapeId="0" xr:uid="{13DE7A44-C275-4507-B18D-4E60079D0021}">
      <text>
        <r>
          <rPr>
            <sz val="9"/>
            <color indexed="81"/>
            <rFont val="Tahoma"/>
            <family val="2"/>
            <charset val="186"/>
          </rPr>
          <t xml:space="preserve">Netiek izmantots aprēķinos, jo tiek izmantota lapa "IIA Papildus aprēķini".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09" authorId="0" shapeId="0" xr:uid="{00000000-0006-0000-0B00-000001000000}">
      <text>
        <r>
          <rPr>
            <b/>
            <sz val="9"/>
            <color indexed="81"/>
            <rFont val="Tahoma"/>
            <family val="2"/>
          </rPr>
          <t xml:space="preserve">Pieņēmums: </t>
        </r>
        <r>
          <rPr>
            <sz val="9"/>
            <color indexed="81"/>
            <rFont val="Tahoma"/>
            <family val="2"/>
          </rPr>
          <t>kredīta komisijas maksas tiek pieskaitītas kredīta pamatsummai</t>
        </r>
      </text>
    </comment>
    <comment ref="D346" authorId="0" shapeId="0" xr:uid="{00000000-0006-0000-0B00-000002000000}">
      <text>
        <r>
          <rPr>
            <sz val="9"/>
            <color indexed="81"/>
            <rFont val="Tahoma"/>
            <family val="2"/>
          </rPr>
          <t>Pēc noklusējuma tiek izvēlēta banka ar lielāko likmi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76" authorId="0" shapeId="0" xr:uid="{00000000-0006-0000-0D00-000001000000}">
      <text>
        <r>
          <rPr>
            <sz val="9"/>
            <color indexed="81"/>
            <rFont val="Tahoma"/>
            <family val="2"/>
          </rPr>
          <t>Vērtība tiek izmantota izlīdzinātā pieejamības maksājuma noteikšanai caur Goal Seek funkciju (Data -&gt; What-if Analysis -&gt; Goal Seek</t>
        </r>
      </text>
    </comment>
    <comment ref="D90" authorId="0" shapeId="0" xr:uid="{00000000-0006-0000-0D00-000002000000}">
      <text>
        <r>
          <rPr>
            <sz val="9"/>
            <color indexed="81"/>
            <rFont val="Tahoma"/>
            <family val="2"/>
          </rPr>
          <t>Ievaddatu šūna. Tiek izmantota izlīdzinātā pieejamības maksājuma noteikšanai caur Goal Seek funkciju (Data -&gt; What-if Analysis -&gt; Goal Seek</t>
        </r>
      </text>
    </comment>
    <comment ref="D93" authorId="0" shapeId="0" xr:uid="{00000000-0006-0000-0D00-000003000000}">
      <text>
        <r>
          <rPr>
            <sz val="9"/>
            <color indexed="81"/>
            <rFont val="Tahoma"/>
            <family val="2"/>
          </rPr>
          <t xml:space="preserve">Tiek aprēķināts izmantojot Goal Seek funkciju (Data -&gt; What-if Analysis -&gt; Goal Seek, kā mainīgo ievadot Privātā partnera nominālo pamatkapitāla ienesīguma likmi (IRR) pirms nodokļiem, ceturksnī.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7" authorId="0" shapeId="0" xr:uid="{00000000-0006-0000-1800-000001000000}">
      <text>
        <r>
          <rPr>
            <sz val="9"/>
            <color indexed="81"/>
            <rFont val="Tahoma"/>
            <family val="2"/>
            <charset val="186"/>
          </rPr>
          <t xml:space="preserve">
Aizdevums tiek ņemts kapitālieguldījumu summai ar PVN</t>
        </r>
      </text>
    </comment>
    <comment ref="A59" authorId="0" shapeId="0" xr:uid="{00000000-0006-0000-1800-000002000000}">
      <text>
        <r>
          <rPr>
            <b/>
            <sz val="9"/>
            <color indexed="81"/>
            <rFont val="Tahoma"/>
            <family val="2"/>
          </rPr>
          <t xml:space="preserve">Pieņēmums: </t>
        </r>
        <r>
          <rPr>
            <sz val="9"/>
            <color indexed="81"/>
            <rFont val="Tahoma"/>
            <family val="2"/>
          </rPr>
          <t>kredīta komisijas maksas tiek pieskaitītas kredīta pamatsummai</t>
        </r>
      </text>
    </comment>
  </commentList>
</comments>
</file>

<file path=xl/sharedStrings.xml><?xml version="1.0" encoding="utf-8"?>
<sst xmlns="http://schemas.openxmlformats.org/spreadsheetml/2006/main" count="5525" uniqueCount="2588">
  <si>
    <t>Mērvienība</t>
  </si>
  <si>
    <t>Pārbaude</t>
  </si>
  <si>
    <t>Paskaidrojums/ Avots</t>
  </si>
  <si>
    <t>Atsauce</t>
  </si>
  <si>
    <t>Datumi</t>
  </si>
  <si>
    <r>
      <rPr>
        <b/>
        <sz val="8"/>
        <color theme="7"/>
        <rFont val="Arial"/>
        <family val="2"/>
      </rPr>
      <t xml:space="preserve">PARTNERĪBAS LĪGUMA </t>
    </r>
    <r>
      <rPr>
        <sz val="8"/>
        <color theme="1"/>
        <rFont val="Arial"/>
        <family val="2"/>
      </rPr>
      <t>parakstīšanas datums</t>
    </r>
  </si>
  <si>
    <t>datums</t>
  </si>
  <si>
    <t xml:space="preserve">Avots: Projekta ieviesēja aplēses, kas pamatotas ar tirgus datiem </t>
  </si>
  <si>
    <t>FEA vadlīniju 3.1. sadaļa</t>
  </si>
  <si>
    <r>
      <rPr>
        <b/>
        <sz val="8"/>
        <color theme="7"/>
        <rFont val="Arial"/>
        <family val="2"/>
      </rPr>
      <t>PARTNERĪBAS LĪGUMA</t>
    </r>
    <r>
      <rPr>
        <sz val="8"/>
        <color theme="1"/>
        <rFont val="Arial"/>
        <family val="2"/>
      </rPr>
      <t xml:space="preserve"> darbības periods</t>
    </r>
  </si>
  <si>
    <t>ceturkšņi</t>
  </si>
  <si>
    <t>FEA vadlīniju 3.2. sadaļa</t>
  </si>
  <si>
    <t>Būvniecības periods, ceturkšņi</t>
  </si>
  <si>
    <t>Makroekonomiskie pieņēmumi</t>
  </si>
  <si>
    <t>FEA vadlīniju 3.2. un 4.2. sadaļas</t>
  </si>
  <si>
    <t>Patēriņa cenu indekss</t>
  </si>
  <si>
    <t>%, gadā</t>
  </si>
  <si>
    <t>Prioritārais avots: Finanšu Ministrijas Makroekonomiskie pieņēmumi un prognozes</t>
  </si>
  <si>
    <t>http://www.fm.gov.lv/lv/sadalas/ppp/tiesibu_akti/makroekonomiskie_pienemumi_un_prognozes/</t>
  </si>
  <si>
    <t>Indekss 2</t>
  </si>
  <si>
    <t>https://www.csb.gov.lv/</t>
  </si>
  <si>
    <t>Indekss 3</t>
  </si>
  <si>
    <t xml:space="preserve">https://www.eiu.com/ </t>
  </si>
  <si>
    <t>Indekss 4</t>
  </si>
  <si>
    <t>https://www.capitaliq.com/</t>
  </si>
  <si>
    <t>Indekss 5</t>
  </si>
  <si>
    <t xml:space="preserve">https://www.bloomberg.com/ </t>
  </si>
  <si>
    <t>Diskontēšanas pieņēmumi</t>
  </si>
  <si>
    <r>
      <t xml:space="preserve">Reālā </t>
    </r>
    <r>
      <rPr>
        <b/>
        <sz val="8"/>
        <color theme="7"/>
        <rFont val="Arial"/>
        <family val="2"/>
      </rPr>
      <t>DISKONTA LIKME</t>
    </r>
  </si>
  <si>
    <t xml:space="preserve">Avots: Finanšu Ministrijas Makroekonomiskie pieņēmumi un prognozes </t>
  </si>
  <si>
    <t>Nodokļu pieņēmumi</t>
  </si>
  <si>
    <t>FEA vadlīniju 4.2. sadaļa</t>
  </si>
  <si>
    <t>Pievienotās vērtības nodokļa likme</t>
  </si>
  <si>
    <t>%</t>
  </si>
  <si>
    <t xml:space="preserve">Avots: Pievienotās vērtības nodokļa likums </t>
  </si>
  <si>
    <t>https://likumi.lv/doc.php?id=253451</t>
  </si>
  <si>
    <t>Avots: Uzņēmumu ienākuma nodokļa likums</t>
  </si>
  <si>
    <t>https://likumi.lv/doc.php?id=292700</t>
  </si>
  <si>
    <t>Finansēšanas struktūra</t>
  </si>
  <si>
    <t>FEA vadlīniju 3.3. sadaļa</t>
  </si>
  <si>
    <t>Privātā partnera pamatkapitāls</t>
  </si>
  <si>
    <t>http://people.stern.nyu.edu/adamodar/New_Home_Page/datacurrent.html#returns</t>
  </si>
  <si>
    <t>Publiskā partnera pamatkapitāls</t>
  </si>
  <si>
    <t>SUBORDINĒTAIS KAPITĀLS</t>
  </si>
  <si>
    <t>FEA vadlīniju 3.3. un 4.2. sadaļas</t>
  </si>
  <si>
    <r>
      <rPr>
        <b/>
        <sz val="8"/>
        <color theme="9"/>
        <rFont val="Arial"/>
        <family val="2"/>
      </rPr>
      <t>SUBORDINĒTĀ KAPITĀLA</t>
    </r>
    <r>
      <rPr>
        <sz val="8"/>
        <rFont val="Arial"/>
        <family val="2"/>
      </rPr>
      <t xml:space="preserve"> termiņš</t>
    </r>
  </si>
  <si>
    <r>
      <rPr>
        <b/>
        <sz val="8"/>
        <color theme="9"/>
        <rFont val="Arial"/>
        <family val="2"/>
      </rPr>
      <t>LABVĒLĪBAS PERIODS</t>
    </r>
    <r>
      <rPr>
        <sz val="8"/>
        <rFont val="Arial"/>
        <family val="2"/>
      </rPr>
      <t xml:space="preserve"> pamatsummai</t>
    </r>
  </si>
  <si>
    <r>
      <rPr>
        <b/>
        <sz val="8"/>
        <color theme="9"/>
        <rFont val="Arial"/>
        <family val="2"/>
      </rPr>
      <t>LABVĒLĪBAS PERIODS</t>
    </r>
    <r>
      <rPr>
        <sz val="8"/>
        <rFont val="Arial"/>
        <family val="2"/>
      </rPr>
      <t xml:space="preserve"> procentmaksājumiem</t>
    </r>
  </si>
  <si>
    <t>Procentu likme būvniecības periodā</t>
  </si>
  <si>
    <t>Procentu likme uzturēšanas periodā</t>
  </si>
  <si>
    <t>Eiropas fondu finansējums</t>
  </si>
  <si>
    <t>PRIORITĀRAIS AIZŅEMTAIS KAPITĀLS</t>
  </si>
  <si>
    <t>Aizdevēju īpatsvars kopējā prioritārajā aizņemtajā kapitālā</t>
  </si>
  <si>
    <t>Banka2</t>
  </si>
  <si>
    <t>Banka3</t>
  </si>
  <si>
    <t>Procentu likmju mijmaiņas darījumu (swap) uzcenojums</t>
  </si>
  <si>
    <t>Avots: Komercbanku mājaslapas un/ vai piedāvājumi</t>
  </si>
  <si>
    <t>Termiņš</t>
  </si>
  <si>
    <t>Saistību dzēšanas periods pirms projekta beigām</t>
  </si>
  <si>
    <t>Kredītriska uzcenojums uzturēšanas periodā</t>
  </si>
  <si>
    <t>Bankas administrātīvais uzcenojums</t>
  </si>
  <si>
    <t>Bankas peļņas uzcenojums</t>
  </si>
  <si>
    <t>Kredīta izsniegšanas maksa</t>
  </si>
  <si>
    <t>SAISTĪBU MAKSA</t>
  </si>
  <si>
    <r>
      <rPr>
        <b/>
        <sz val="8"/>
        <color theme="9"/>
        <rFont val="Arial"/>
        <family val="2"/>
      </rPr>
      <t>SAISTĪBU MAKSĀJUMU SUMMAS</t>
    </r>
    <r>
      <rPr>
        <sz val="8"/>
        <color theme="1"/>
        <rFont val="Arial"/>
        <family val="2"/>
      </rPr>
      <t xml:space="preserve"> rezerve no nākamo 12 mēnešu </t>
    </r>
    <r>
      <rPr>
        <b/>
        <sz val="8"/>
        <color theme="9"/>
        <rFont val="Arial"/>
        <family val="2"/>
        <charset val="186"/>
      </rPr>
      <t>SAISTĪBU MAKSĀJUMU SUMMĀM</t>
    </r>
  </si>
  <si>
    <t>Procentu likme par rezervēm</t>
  </si>
  <si>
    <r>
      <t xml:space="preserve">Minimālā </t>
    </r>
    <r>
      <rPr>
        <b/>
        <sz val="8"/>
        <color theme="9"/>
        <rFont val="Arial"/>
        <family val="2"/>
      </rPr>
      <t>PARĀDA APKALPOŠANAS SEGUMA ATTIECĪBA (DSCR)</t>
    </r>
  </si>
  <si>
    <t>Kredītriska uzcenojums būvniecības periodā</t>
  </si>
  <si>
    <t>Prioritārā parāda termiņš</t>
  </si>
  <si>
    <t>Indekss kapitālieguldījumu izmaksām</t>
  </si>
  <si>
    <t>indekss</t>
  </si>
  <si>
    <t>k €</t>
  </si>
  <si>
    <t>Izmaksu plāns</t>
  </si>
  <si>
    <t>Papildus izmaksu posteņus var pievienot manuāli lapā 'Izmaksas', attiecīgi savienojot aprēķinus ar kopsummām</t>
  </si>
  <si>
    <t>Regulārās uzturēšanas izmaksas</t>
  </si>
  <si>
    <t>Indekss regulārajām uzturēšanas izmaksām</t>
  </si>
  <si>
    <t>Regulārās uzturēšanas izmaksas Nr1</t>
  </si>
  <si>
    <t>k € ceturksnī</t>
  </si>
  <si>
    <t>Regulārās uzturēšanas izmaksas Nr2</t>
  </si>
  <si>
    <t>Regulārās uzturēšanas izmaksas Nr3</t>
  </si>
  <si>
    <t>Regulārās uzturēšanas izmaksas Nr4</t>
  </si>
  <si>
    <t>Regulārās uzturēšanas izmaksas Nr5</t>
  </si>
  <si>
    <t>Regulārās uzturēšanas izmaksas Nr6</t>
  </si>
  <si>
    <t>Regulārās uzturēšanas izmaksas Nr7</t>
  </si>
  <si>
    <t>Regulārās uzturēšanas izmaksas Nr8</t>
  </si>
  <si>
    <t>Regulārās uzturēšanas izmaksas Nr9</t>
  </si>
  <si>
    <t>Regulārās uzturēšanas izmaksas Nr10</t>
  </si>
  <si>
    <t>Regulāras uzturēšanas izmaksas, kopā</t>
  </si>
  <si>
    <t>Periodiskās uzturēšanas izmaksas</t>
  </si>
  <si>
    <t>Indekss periodiskajām uzturēšanas izmaksām</t>
  </si>
  <si>
    <t>Periodiskās uzturēšanas izmaksas Nr1</t>
  </si>
  <si>
    <t xml:space="preserve">k € </t>
  </si>
  <si>
    <t>Periodiskās uzturēšanas izmaksas Nr2</t>
  </si>
  <si>
    <t>Periodiskās uzturēšanas izmaksas Nr3</t>
  </si>
  <si>
    <t>Periodiskās uzturēšanas izmaksas Nr4</t>
  </si>
  <si>
    <t>Periodiskās uzturēšanas izmaksas Nr5</t>
  </si>
  <si>
    <t>Periodiskās uzturēšanas izmaksas Nr6</t>
  </si>
  <si>
    <t>Periodiskās uzturēšanas izmaksas Nr7</t>
  </si>
  <si>
    <t>Periodiskās uzturēšanas izmaksas Nr8</t>
  </si>
  <si>
    <t>Periodiskās uzturēšanas izmaksas Nr9</t>
  </si>
  <si>
    <t>Periodiskās uzturēšanas izmaksas Nr10</t>
  </si>
  <si>
    <t>Periodiskās uzturēšanas izmaksas, kopā</t>
  </si>
  <si>
    <t>Periodisko uzturēšanas izmaksu uzsākšanas ceturksnis</t>
  </si>
  <si>
    <t>Periodisko uzturēšanas izmaksu garums</t>
  </si>
  <si>
    <t>Periodisko uzturēšanas izmaksu periodiskums</t>
  </si>
  <si>
    <r>
      <rPr>
        <b/>
        <sz val="8"/>
        <color theme="9"/>
        <rFont val="Arial"/>
        <family val="2"/>
      </rPr>
      <t>PERIODISKO UZTURĒŠANAS IZMAKSU REZERVES KONTA (MMRA)</t>
    </r>
    <r>
      <rPr>
        <sz val="8"/>
        <rFont val="Arial"/>
        <family val="2"/>
      </rPr>
      <t xml:space="preserve"> papildināšanas ceturksnis pirms izmaksu veikšanas ceturkšņa</t>
    </r>
  </si>
  <si>
    <t>Apdrošināšanas izmaksas</t>
  </si>
  <si>
    <r>
      <t xml:space="preserve">Kapitālieguldījumu daļa, kurai nepieciešama </t>
    </r>
    <r>
      <rPr>
        <b/>
        <sz val="8"/>
        <color theme="9"/>
        <rFont val="Arial"/>
        <family val="2"/>
      </rPr>
      <t>IZPILDES GARANTIJA</t>
    </r>
  </si>
  <si>
    <t>Privātā partnera administratīvās izmaksas</t>
  </si>
  <si>
    <t>Indekss administratīvajām izmaksām</t>
  </si>
  <si>
    <t>Administratīvās izmaksas Nr1</t>
  </si>
  <si>
    <t>Administratīvās izmaksas Nr2</t>
  </si>
  <si>
    <t>Administratīvās izmaksas Nr3</t>
  </si>
  <si>
    <t>Administratīvās izmaksas Nr4</t>
  </si>
  <si>
    <t>Administratīvās izmaksas Nr5</t>
  </si>
  <si>
    <t>Administratīvās izmaksas Nr6</t>
  </si>
  <si>
    <t>Administratīvās izmaksas Nr7</t>
  </si>
  <si>
    <t>Administratīvās izmaksas Nr8</t>
  </si>
  <si>
    <t>Administratīvās izmaksas Nr9</t>
  </si>
  <si>
    <t>Administratīvās izmaksas Nr10</t>
  </si>
  <si>
    <t>Privātā partnera administratīvās izmaksas, kopā</t>
  </si>
  <si>
    <t>Publiskā partnera administratīvās izmaksas</t>
  </si>
  <si>
    <t>Publiskā partnera administratīvās izmaksas, kopā</t>
  </si>
  <si>
    <t>Ieņēmumu struktūra</t>
  </si>
  <si>
    <t>Pieejamības maksājums</t>
  </si>
  <si>
    <t>jā</t>
  </si>
  <si>
    <t>Lietotāju iemaksas</t>
  </si>
  <si>
    <t>nē</t>
  </si>
  <si>
    <t>Lietotāju skaits</t>
  </si>
  <si>
    <t>k ceturksnī</t>
  </si>
  <si>
    <t>Maksa par lietošanu</t>
  </si>
  <si>
    <t xml:space="preserve"> €</t>
  </si>
  <si>
    <t>Indekss lietošanas maksām</t>
  </si>
  <si>
    <t>Indekss lietotāju skaita pieaugumam</t>
  </si>
  <si>
    <t>Bāzes modeļa korekcijas</t>
  </si>
  <si>
    <t>Būvniecības perioda pagarināšana</t>
  </si>
  <si>
    <t>FEA vadlīniju 4.1. un 4.2. sadaļas</t>
  </si>
  <si>
    <t>Parējās korekcijas</t>
  </si>
  <si>
    <t>Risku kvantificēšana</t>
  </si>
  <si>
    <t>PPP modelis</t>
  </si>
  <si>
    <t>Bāzes modelis</t>
  </si>
  <si>
    <t>Risks</t>
  </si>
  <si>
    <t>Riska bāze, k €</t>
  </si>
  <si>
    <t>Pārdale privātajam partnerim, %</t>
  </si>
  <si>
    <t>Būvniecības fāze</t>
  </si>
  <si>
    <t>Uzturēšanas fāze</t>
  </si>
  <si>
    <t>Laika grafiks</t>
  </si>
  <si>
    <t>Laika ass</t>
  </si>
  <si>
    <t>PARTNERĪBAS LĪGUMA beigu datums</t>
  </si>
  <si>
    <t>PARTNERĪBAS LĪGUMA beigu ceturksnis</t>
  </si>
  <si>
    <t>Būvniecības periods</t>
  </si>
  <si>
    <r>
      <t xml:space="preserve">Projekta </t>
    </r>
    <r>
      <rPr>
        <b/>
        <sz val="8"/>
        <color theme="7"/>
        <rFont val="Arial"/>
        <family val="2"/>
      </rPr>
      <t>PIEEJAMĪBAS PERIODA</t>
    </r>
    <r>
      <rPr>
        <sz val="8"/>
        <color theme="1"/>
        <rFont val="Arial"/>
        <family val="2"/>
      </rPr>
      <t xml:space="preserve"> sākuma ceturksnis</t>
    </r>
  </si>
  <si>
    <t>Periodisko uzturēšanas izmaksu skaits projekta laikā</t>
  </si>
  <si>
    <t>LAIKA FAKTORS</t>
  </si>
  <si>
    <t>Ceturkšņa beigu datums</t>
  </si>
  <si>
    <t>Ceturkšņa Nr</t>
  </si>
  <si>
    <t>Laika faktors</t>
  </si>
  <si>
    <t>Projekta īstenošanas laika marķieris</t>
  </si>
  <si>
    <t>Būvniecības izmaksu marķieris</t>
  </si>
  <si>
    <t>Regulāro uzturēšanas izmaksu marķieris</t>
  </si>
  <si>
    <t>Administratīvo  izmaksu marķieris</t>
  </si>
  <si>
    <t>Periodisko uzturēšanas izmaksu marķieris</t>
  </si>
  <si>
    <t>Periodisko uzturēšanas izmaksu starp-marķieri</t>
  </si>
  <si>
    <t>Indeksācija</t>
  </si>
  <si>
    <r>
      <t xml:space="preserve">Nominālā </t>
    </r>
    <r>
      <rPr>
        <b/>
        <sz val="8"/>
        <color theme="7"/>
        <rFont val="Arial"/>
        <family val="2"/>
      </rPr>
      <t>DISKONTA LIKME</t>
    </r>
  </si>
  <si>
    <t>DISKONTA FAKTORS</t>
  </si>
  <si>
    <t>Būvniecības sākuma datums</t>
  </si>
  <si>
    <t>Projekta ilgums</t>
  </si>
  <si>
    <t>Projekta beigu datums</t>
  </si>
  <si>
    <t>Projekta beigu ceturksnis</t>
  </si>
  <si>
    <t>Uzturēšanas uzsākšanas ceturksnis</t>
  </si>
  <si>
    <t>Projekta īstenošanas laika marķieris bāzes modelī</t>
  </si>
  <si>
    <t>Būvniecības izmaksu marķieris  bāzes modelī</t>
  </si>
  <si>
    <t>Regulāro uzturēšanas izmaksu marķieris  bāzes modelī</t>
  </si>
  <si>
    <t>Administratīvo uzturēšanas izmaksu marķieris  bāzes modelī</t>
  </si>
  <si>
    <t>Periodisko uzturēšanas izmaksu marķieris  bāzes modelī</t>
  </si>
  <si>
    <t>Kapitālieguldījumi</t>
  </si>
  <si>
    <t>Būvniecības beigu datums</t>
  </si>
  <si>
    <t>Kapitālieguldījumu izmaiņas jutīguma analīzei</t>
  </si>
  <si>
    <t>Būvniecības izmaksu proporcijas</t>
  </si>
  <si>
    <t>Reālie kapitālieguldījumi, kopā</t>
  </si>
  <si>
    <t>Nominālie kapitālieguldījumi, kopā</t>
  </si>
  <si>
    <t>Finansēšana</t>
  </si>
  <si>
    <t>Nominālās izmaksas būvniecības periodā</t>
  </si>
  <si>
    <t>Pašu kapitāla aprēķins</t>
  </si>
  <si>
    <t>Neizmantotais pašu kapitāls</t>
  </si>
  <si>
    <t>Izmaksas</t>
  </si>
  <si>
    <t>Pašu kapitāla finansējums periodā</t>
  </si>
  <si>
    <t>Privātā partnera pamatkapitāla finansējums</t>
  </si>
  <si>
    <t>Publiskā partnera pamatkapitāla finansējums</t>
  </si>
  <si>
    <t>Subordinētā kapitāla finansējums</t>
  </si>
  <si>
    <t>Kopējais izmantotais pašu kapitāla finansējums</t>
  </si>
  <si>
    <t>Nepieciešamība pēc finansējuma</t>
  </si>
  <si>
    <t>Prioritārā aizņemtā kapitāla aprēķins</t>
  </si>
  <si>
    <t>Kopējais prioritārais aizņemtais kapitāls</t>
  </si>
  <si>
    <t>Neizmantotais prioritārais aizņemtais kapitāls</t>
  </si>
  <si>
    <t>Prioritārā aizņemtā kapitāla finansējums periodā</t>
  </si>
  <si>
    <t>Kopējais izmantotais prioritārā aizņemtā kapitāla finansējums</t>
  </si>
  <si>
    <t>Subordinētais kapitāls</t>
  </si>
  <si>
    <t>Aizņemtā kapitāla atmaksa (iekļaujot subordinēto kapitālu)</t>
  </si>
  <si>
    <t>1. kredīta izsniegšanas ceturksnis</t>
  </si>
  <si>
    <t>Pamatsummas atmaksas sākuma ceturksnis</t>
  </si>
  <si>
    <t>Procentmaksājumu atmaksas sākuma ceturksnis</t>
  </si>
  <si>
    <t>Procentu likmju aprēķins</t>
  </si>
  <si>
    <t>Procentu likme darbības periodā</t>
  </si>
  <si>
    <t xml:space="preserve">Izmantotā gada procentu likme </t>
  </si>
  <si>
    <t xml:space="preserve">Izmantotā ceturkšņa procentu likme </t>
  </si>
  <si>
    <t>Kredīta izmantošanas grafiks</t>
  </si>
  <si>
    <t>Kredīta pamatsummas atmaksas marķieris</t>
  </si>
  <si>
    <t>Kredīta pamatsummas atmaksas ceturksnis, p.k.</t>
  </si>
  <si>
    <t>Procentmaksājumu atmaksas marķieris</t>
  </si>
  <si>
    <t>Kredīta atlikums perioda sākumā</t>
  </si>
  <si>
    <t>Izmantotais kredīta finansējums</t>
  </si>
  <si>
    <t>Akumulētie procentmaksājumi periodā</t>
  </si>
  <si>
    <t>Kredīta atmaksa periodā</t>
  </si>
  <si>
    <t>Kredīta atlikums perioda beigās</t>
  </si>
  <si>
    <t>Izmaksātie procentmaksājumi</t>
  </si>
  <si>
    <t>Komisijas maksu aprēķins</t>
  </si>
  <si>
    <t>Neizmantotais kredīta finansējums</t>
  </si>
  <si>
    <t>Komisijas maksas, kopā</t>
  </si>
  <si>
    <t>Kopā procentmaksājumi</t>
  </si>
  <si>
    <t>Kopā komisijas maksas ceturksnī</t>
  </si>
  <si>
    <t>Kredītu atlikums perioda sākumā</t>
  </si>
  <si>
    <t>Izmantotais kredītu finansējums</t>
  </si>
  <si>
    <t>Akumulētie procentmaksājumi</t>
  </si>
  <si>
    <t>Kredītu atmaksa periodā</t>
  </si>
  <si>
    <t>Kredītu atlikums perioda beigās</t>
  </si>
  <si>
    <t>Rezerves kontu apgrozījuma aprēķins</t>
  </si>
  <si>
    <t>Sākotnējā bilance</t>
  </si>
  <si>
    <t>Rezerves maksājuma naudas plūsma</t>
  </si>
  <si>
    <t>Rezerves maksājums</t>
  </si>
  <si>
    <t>Rezerves maksājuma atmaksa</t>
  </si>
  <si>
    <t>Beigu bilance</t>
  </si>
  <si>
    <t>Procentieņēmumi</t>
  </si>
  <si>
    <t>Periodisko uzturēšanas izmaksu konts</t>
  </si>
  <si>
    <t>Kopā procentieņēmumi</t>
  </si>
  <si>
    <t>Privātā partnera izmaksas</t>
  </si>
  <si>
    <t>Būvniecības beigu datums/ uzturēšanas uzsākšanas datums</t>
  </si>
  <si>
    <t>Reālās regulārās uzturēšanas izmaksas, kopā</t>
  </si>
  <si>
    <t>Nominālās privātā partnera regulārās uzturēšanas izmaksas, kopā</t>
  </si>
  <si>
    <t>Reālās periodiskās uzturēšanas izmaksas, kopā</t>
  </si>
  <si>
    <t>Nominālās privātā partnera periodiskās uzturēšanas izmaksas, kopā</t>
  </si>
  <si>
    <t>Administratīvās izmaksas</t>
  </si>
  <si>
    <t>Reālās administratīvās izmaksas, kopā</t>
  </si>
  <si>
    <t>Nominālās privātā partnera  administratīvās izmaksas, kopā</t>
  </si>
  <si>
    <t>Reālās apdrošināšanas izmaksas, kopā</t>
  </si>
  <si>
    <t>Nominālās privātā partnera apdrošināšanas izmaksas, kopā</t>
  </si>
  <si>
    <t>Risku izmaksas</t>
  </si>
  <si>
    <t>Riska vērtība, k €</t>
  </si>
  <si>
    <t>Reālās riska izmaksas būvniecības fāzē</t>
  </si>
  <si>
    <t>Reālās riska izmaksas uzturēšanas fāzē</t>
  </si>
  <si>
    <t>Reālās riska izmaksas, kopā</t>
  </si>
  <si>
    <t>Nominālās privātā partnera riska izmaksas būvniecības fāzē</t>
  </si>
  <si>
    <t>Reālās administratīvās izmaksas uzturēšanas periodā, kopā</t>
  </si>
  <si>
    <t>Reālās izmaksas uzturēšanas periodā</t>
  </si>
  <si>
    <t>Svertais indekss izmaksām uzturēšanas periodā</t>
  </si>
  <si>
    <t>Nominālās privātā partnera riska izmaksas uzturēšanas fāzē</t>
  </si>
  <si>
    <t>Kopējās privātā partnera izmaksas</t>
  </si>
  <si>
    <t>Reālās izmaksas, kopā</t>
  </si>
  <si>
    <t>Nominālās izmaksas, kopā</t>
  </si>
  <si>
    <t>Pievienotās vērtības nodoklis</t>
  </si>
  <si>
    <t>Ar PVN apliekamās izmaksas, kopā</t>
  </si>
  <si>
    <t>Publiskā partnera izmaksas</t>
  </si>
  <si>
    <t>Reālās publiskā partnera administratīvās izmaksas, kopā</t>
  </si>
  <si>
    <t>Nominālās publiskā partnera administratīvās izmaksas, kopā</t>
  </si>
  <si>
    <t>Projekta darbības periods</t>
  </si>
  <si>
    <t>Reālās regulāras uzturēšanas izmaksas, kopā</t>
  </si>
  <si>
    <t>Nominālās regulārās uzturēšanas izmaksas, kopā</t>
  </si>
  <si>
    <t>Nominālās periodiskās uzturēšanas izmaksas, kopā</t>
  </si>
  <si>
    <t>Nominālās administratīvās izmaksas, kopā</t>
  </si>
  <si>
    <t>Nominālās apdrošināšanas izmaksas, kopā</t>
  </si>
  <si>
    <t>Reālās būvniecības risku izmaksas</t>
  </si>
  <si>
    <t>Nominālās riska izmaksas būvniecības fāzē</t>
  </si>
  <si>
    <t>Reālās uzturēšanas risku izmaksas</t>
  </si>
  <si>
    <t>Nominālās riska izmaksas uzturēšanas fāzē</t>
  </si>
  <si>
    <t>Kopējās izmaksas bāzes modelī</t>
  </si>
  <si>
    <t>Parējās korekcijas reālajās cenās</t>
  </si>
  <si>
    <t>Parējās korekcijas nominālajās cenās</t>
  </si>
  <si>
    <t>Ieņēmumi</t>
  </si>
  <si>
    <t>]</t>
  </si>
  <si>
    <t>Privātā partnera minimāla nomināla kapitāla atdeves likme pēc nodokļiem</t>
  </si>
  <si>
    <t>Nominālā pamatkapitāla ienesīguma likme (IRR) pirms nodokļiem, ceturksnī</t>
  </si>
  <si>
    <t>Darbības periodu skaits</t>
  </si>
  <si>
    <t>Kapitāla atmaksas ceturksnis, nr.pk</t>
  </si>
  <si>
    <t>Kapitāla atmaksas 1. ceturksnis, nr.pk</t>
  </si>
  <si>
    <t>Nominālā pamatkapitāla ienesīguma likme (IRR) pirms nodokļiem, pārrēķinātā</t>
  </si>
  <si>
    <t>Naudas plūsmas</t>
  </si>
  <si>
    <t>Darbības naudas plūsmas</t>
  </si>
  <si>
    <t>Kopā darbības naudas plūsmas</t>
  </si>
  <si>
    <t>Kapitālieguldījumu naudas plūsmas</t>
  </si>
  <si>
    <t>Kopā kapitālieguldījumu naudas plūsmas</t>
  </si>
  <si>
    <t>Finansēšanas naudas plūsmas</t>
  </si>
  <si>
    <t>Ienākošās finanšu naudas plūsmas</t>
  </si>
  <si>
    <t>Izejošās finanšu naudas plūsmas, izņemot dividendes</t>
  </si>
  <si>
    <t>Kopā naudas plūsma pirms dividendēm</t>
  </si>
  <si>
    <t>Publiskā partnera dividendes</t>
  </si>
  <si>
    <t>Subordinētā pamatkapitāla naudas plūsmas</t>
  </si>
  <si>
    <t>Publiskā partnera naudas plūsmas</t>
  </si>
  <si>
    <t>Diskontētās publiskā partnera naudas plūsmas</t>
  </si>
  <si>
    <t>Naudas plūsma, kas ir pieejama parādu apkalpošanai  (CFADS)</t>
  </si>
  <si>
    <t>Bāzes modeļa naudas plūsmas</t>
  </si>
  <si>
    <t>Kopā naudas plūsmas bāzes modelī</t>
  </si>
  <si>
    <t>Uzņēmuma ienākuma nodoklis</t>
  </si>
  <si>
    <t/>
  </si>
  <si>
    <t>Rādītāji</t>
  </si>
  <si>
    <t>Kredītu procentu likmes</t>
  </si>
  <si>
    <t>Svertā aizņemtā kapitāla likme</t>
  </si>
  <si>
    <t>Svērtā aizņemtā kapitāla diskonta faktors</t>
  </si>
  <si>
    <t>Kredītu izmantošanas marķieris</t>
  </si>
  <si>
    <t>Kredītu atmaksas termiņš</t>
  </si>
  <si>
    <t>Parāda apkalpošanas seguma attiecība (DSCR)</t>
  </si>
  <si>
    <t>Aizdevumu termiņa seguma attiecība (LLCR)</t>
  </si>
  <si>
    <t>Projekta termiņa seguma attiecība (PLCR)</t>
  </si>
  <si>
    <t>Privāta partnera izdevumi</t>
  </si>
  <si>
    <t>Publiskā partnera izdevumi</t>
  </si>
  <si>
    <t>Jutīguma analīze</t>
  </si>
  <si>
    <t>Kapitālieguldījumu izmaiņas, %</t>
  </si>
  <si>
    <r>
      <rPr>
        <b/>
        <u val="singleAccounting"/>
        <sz val="9"/>
        <color theme="7"/>
        <rFont val="Arial"/>
        <family val="2"/>
        <charset val="186"/>
      </rPr>
      <t xml:space="preserve">IAV </t>
    </r>
    <r>
      <rPr>
        <b/>
        <u val="singleAccounting"/>
        <sz val="9"/>
        <color rgb="FFFFFFFF"/>
        <rFont val="Arial"/>
        <family val="2"/>
      </rPr>
      <t>jutīguma analīze</t>
    </r>
  </si>
  <si>
    <t>Pieņēmumi</t>
  </si>
  <si>
    <t>Privātā partnera administratīvās izmaksas uzturēšanas fazē</t>
  </si>
  <si>
    <t>Privātā partnera riska izmaksas uzturēšanas fāzē</t>
  </si>
  <si>
    <t>Partnerības līguma cena</t>
  </si>
  <si>
    <t>Nominālās vērtības</t>
  </si>
  <si>
    <t>Partnerības līguma cenas minimālā vērtība</t>
  </si>
  <si>
    <t>Partnerības līguma cenas maksimālā vērtība</t>
  </si>
  <si>
    <t>Administratīvās izmaksas, kopā</t>
  </si>
  <si>
    <t>Apdrošināšanas izmaksas, kopā</t>
  </si>
  <si>
    <t>Riska izmaksas būvniecības fāzē</t>
  </si>
  <si>
    <t>Riska izmaksas uzturēšanas fāzē</t>
  </si>
  <si>
    <t>Uzņēmuma ienākuma nodoklis uz izmaksātām dividendēm</t>
  </si>
  <si>
    <t>Privātā partnera/ kopuzņēmuma pamatkapitāla plūsmas</t>
  </si>
  <si>
    <t>Nominālā privātā partnera/ kopuzņēmuma pamatkapitala IRR pēc nodokļiem ceturksnī</t>
  </si>
  <si>
    <t>Nominālā privātā partnera/ kopuzņēmuma pamatkapitala IRR pēc nodokļiem gadā</t>
  </si>
  <si>
    <t xml:space="preserve">Šo finanšu modeli (“Modelis”) ir sagatavojusi Centrālā finanšu un līgumu aģentūra (“CFLA”) ar finanšu konsultantu (“Padomdevēju”) palīdzību. Modelis ir CFLA īpašums. Modeļa lietotāji (“Lietotāji”) ir potenciālie publiskie partneri, kuri izskata iespēju īstenot PPP projektu. Modelis ir izstrādāts FEA aprēķinu vajadzībām, lai tā ietvaros noteiktu Partnerības līguma potenciālās līgumcenas koridoru un plānotās IAV koridoru. Modelis satur minimālās prasības, ko katram Lietotājam ir jāpapildina un jākoriģē atbilstoši konkrēta PPP projekta datiem un vajadzībām. Šādā kontekstā Modelis var būt nepilnīgs, ietvert kļūdainus datus vai nederīgus pieņēmumus. 
CFLA un Padomdevēji neuzņemas nekādu atbildību pret Lietotājiem vai jebkuru trešo personu, kas iegūst piekļuvi Modelim vai lieto to. Secīgi, CFLA un Padomdevēji neuzņemas nekādu atbildību, tostarp materiālu atbildību, par izdevumiem, zaudējumiem, atrauto peļņu, kaitējumu vai bojājumiem, ko tieši vai netieši rada piekļuve Modelim vai tā lietošana. Modeļa lietošana nav un nevar tikt uzskatīta par garantiju vai apsolījumu, ka normatīvajos aktos noteiktajā kārtībā Lietotājam tiks piešķirtas tiesības īstenot konkrēto PPP projektu. 
Katram Lietotājam ir pienākums iepazīties ar pilnu Modeļa tekstu. Modeļa lietošanas uzsākšana nozīmē, ka Lietotājs ir iepazinies ar šo atrunu. Modeļa lietošana nozīmē, ka Lietotājs ir izvērtējis, apzinās un uzņemas visus ar Modeļa lietošanu saistītos riskus atbilstoši šajā atrunā minētajam.
</t>
  </si>
  <si>
    <t>Atruna</t>
  </si>
  <si>
    <t>Termins</t>
  </si>
  <si>
    <t>Skaidrojums</t>
  </si>
  <si>
    <t>Aizdevumu termiņa seguma attiecība/ LLCR (no angļu val. – Loan Life Coverage Ratio)</t>
  </si>
  <si>
    <t>Tradicionālā publiskā iepirkuma modelis.</t>
  </si>
  <si>
    <t xml:space="preserve">Būvniecības projektu apdrošināšana pret īpašuma bojājumiem un trešo personu traumām vai kaitējuma atlīdzināšanas prasībām, kurus izraisījis jebkurš cēlonis, kas radies pēkšņa un iepriekš neparedzēta ārēja fiziska spēka iedarbības rezultātā. </t>
  </si>
  <si>
    <t>Diskonta faktors</t>
  </si>
  <si>
    <t>Faktors, kuru izmanto naudas plūsmu diskontēšanā, ar to reizinot nākotnes naudas plūsmas, lai iegūtu naudas plūsmu pašreizējo vērtību.</t>
  </si>
  <si>
    <t>Diskonta likme</t>
  </si>
  <si>
    <t>Procentu likme, kuru izmanto naudas plūsmas diskontēšanā, lai noteiktu nākotnes naudas plūsmas pašreizējo neto vērtību.</t>
  </si>
  <si>
    <t>EBIT (no angļu val. – Earnings Before Interest and Taxes)</t>
  </si>
  <si>
    <t>Peļņa pirms procentu maksājumiem un nodokļiem.</t>
  </si>
  <si>
    <t>EBITDA (no angļu val. – Earnings Before Interest, Taxes, Depreciation and Amortisation)</t>
  </si>
  <si>
    <t>Peļņa pirms procentu maksājumiem, nodokļiem, nolietojuma un amortizācijas.</t>
  </si>
  <si>
    <t>EBT (no angļu val. – Earnings Before Taxes)</t>
  </si>
  <si>
    <t>Peļņa pirms nodokļiem.</t>
  </si>
  <si>
    <t>Iekšējā ienesīguma likme/  IRR (no angļu val. – Internal Rate of Return)</t>
  </si>
  <si>
    <t>Izpildes garantija</t>
  </si>
  <si>
    <t>Bankas komisijas maksa par aizdevuma izsniegšanu.</t>
  </si>
  <si>
    <t>Labvēlības periods (angļu val.- Grace period)</t>
  </si>
  <si>
    <t>Laika periods, kura laikā var neveikt aizdevuma pamatsummas un/vai procentu maksājumus bez soda naudu piemērošanas.</t>
  </si>
  <si>
    <t>Marķieris</t>
  </si>
  <si>
    <t>Finanšu rādītājs, kas sniedz informāciju par aizņēmēja  spēju segt saistību maksājumus konkrētajā periodā. To aprēķina saistību maksājumiem pieejamo naudas plūsmu, dalot ar saistību maksājumu kopsummu pārskata periodā.</t>
  </si>
  <si>
    <t>Naudas plūsma, kas ir pieejama parādu apkalpošanai / CFADS (no angļu val. – Cash flow available for debt service)</t>
  </si>
  <si>
    <t>Naudas plūsma, kas ir pieejama saistību maksājumu dzēšanai.</t>
  </si>
  <si>
    <t>Neto pašreizējā vērtība.</t>
  </si>
  <si>
    <t>Partnerības līgums</t>
  </si>
  <si>
    <t>Publiskās un privātās partnerības līgums, uz kura pamata īstenojams kāds no trim PPP risinājumiem: Līgumiskā PPP, Koncesija vai Institucionālā PPP. Atsauce tekstā uz Partnerības līgumu sevī ietver arī atsauci uz Koncesijas līgumu.</t>
  </si>
  <si>
    <t xml:space="preserve">Periodisko uzturēšanas izmaksu rezerves konts / MMRA (angļu val. – Major maintenance reserve account) </t>
  </si>
  <si>
    <t>Pieejamības periods</t>
  </si>
  <si>
    <t>Periods, kurā laikā projekta piedāvātie pakalpojumi ir pieejami gala lietotājiem.</t>
  </si>
  <si>
    <t>PPP projekts</t>
  </si>
  <si>
    <t>Projekts, kas paredzēts konkrētas sabiedrības vajadzības nodrošināšanai, ko ir paredzēts īstenot, izmantojot kādu no PPP risinājumiem un modeļiem, un kam tiek izstrādāts FEA.</t>
  </si>
  <si>
    <t>Prioritārais aizņemtais kapitāls (angļu val. -Senior debt)</t>
  </si>
  <si>
    <t>Projekta termiņa seguma attiecība/ PLCR (no angļu val. - Project Life Coverage ratio)</t>
  </si>
  <si>
    <t>Rezerves konts</t>
  </si>
  <si>
    <t>Saistību dzēšanas periods pirms paredzamo naudas plūsmu perioda beigām (angļu val.-  Credit tail)</t>
  </si>
  <si>
    <t>Starpība starp partnerības līguma termiņu un kredīta termiņu (ceturkšņos).</t>
  </si>
  <si>
    <t>Saistību maksa (angļu val. - Commitment fee)</t>
  </si>
  <si>
    <t>Komisijas maksa par piešķirto, bet vēl neizsniegto aizdevumu.</t>
  </si>
  <si>
    <t>Kredītu pamatsummas un procentmaksājumu kopsumma.</t>
  </si>
  <si>
    <t>Saistību maksājumu summas rezerves konts (angļu val. - Debt service reserve account)</t>
  </si>
  <si>
    <t>Jā</t>
  </si>
  <si>
    <t xml:space="preserve">Vai līgums paredz jebkāda veida privātā partnera peļņas ierobežošanu? </t>
  </si>
  <si>
    <t>Peļņas augstākā sliekšņa noteikšana</t>
  </si>
  <si>
    <t>5.2.</t>
  </si>
  <si>
    <t>d) Vai peļņas daļa, kuru tiesīgs saņemt publiskais partneris, ir vienāda vai mazāka par 20%, bet lielāka par 10% ?</t>
  </si>
  <si>
    <t>c) Vai peļņas daļa, kuru tiesīgs saņemt publiskais partneris, ir mazāka par  par vienu trešdaļu, bet lielāka par 20% ?</t>
  </si>
  <si>
    <t>b) Vai peļņas daļa, kuru tiesīgs saņemt publiskais partneris, ir mazāka par 50%, bet lielāka par vienu trešdaļu ?</t>
  </si>
  <si>
    <t>a) Vai peļņas daļa, kuru tiesīgs saņemt publiskais partneris, ir vienāda vai lielāka par 50%?</t>
  </si>
  <si>
    <t>Vai līgumā ir paredzētas tiesības publiskajam partnerim saņemt daļu no privātā partnera peļņas? 
Ja "Jā", sniegt atbildi uz b), c) d) un e) jautājumiem.
Ja "Nē", pāriet uz 6.2. jautājumu.</t>
  </si>
  <si>
    <t>Tiesības uz privatā partnera peļņu</t>
  </si>
  <si>
    <t xml:space="preserve">6.1. </t>
  </si>
  <si>
    <t>6. Publiskā partnera (vai citu valsts iestāžu) ietekme</t>
  </si>
  <si>
    <t xml:space="preserve">Vai līgums paredz publiskā partnera tiesības saņemt daļu no refinansēšanās ietaupījuma? </t>
  </si>
  <si>
    <t>Tiesības saņemt daļu no ietaupījuma</t>
  </si>
  <si>
    <t xml:space="preserve">5.4. </t>
  </si>
  <si>
    <t xml:space="preserve">Vai līgums paredz publiskā partnera tiesības pieprasīt, lai privātais partneris refinansē aizdevumu?  </t>
  </si>
  <si>
    <t>Tiesības pieprasīt refinansēšanos</t>
  </si>
  <si>
    <t>5.3.</t>
  </si>
  <si>
    <t>Nē</t>
  </si>
  <si>
    <t>Vai līgums paredz jebkāda veida atbalstu privātajam partnerim, nodrošinot minimālos ieņēmumus vai minimālo objekta izmantošanas garantiju?</t>
  </si>
  <si>
    <t>Publiskā partnera (vai citu valsts iestāžu) atbalsts</t>
  </si>
  <si>
    <t>e) Vai publiskā partnera finansējuma vai cita veida atbalsta apmērs ir vienāds vai mazāks par 10% no objekta būvniecības kapitāliem izdevumiem?</t>
  </si>
  <si>
    <t xml:space="preserve">d) Vai publiskā partnera finansējuma vai cita veida atbalsta apmērs ir vienāds vai mazāks par vienu trešdaļu, bet lielāks par 10% no objekta būvniecības kapitāliem izdevumiem? </t>
  </si>
  <si>
    <t xml:space="preserve">c) Vai publiskā partnera finansējuma vai cita veida atbalsta apmērs ir mazāks par 50%, bet lielāks par vienu trešdaļu no objekta būvniecības kapitāliem izdevumiem? </t>
  </si>
  <si>
    <t xml:space="preserve">b) Vai publiskā partnera finansējuma vai cita veida atbalsta apmērs ir vienāds vai lielāks par 50% no objekta būvniecības kapitāliem izdevumiem? </t>
  </si>
  <si>
    <t>Publiskā partnera līdzdalība projekta finansēšanā</t>
  </si>
  <si>
    <t xml:space="preserve">5.1. </t>
  </si>
  <si>
    <t>5. Finansēšanas nosacījumi</t>
  </si>
  <si>
    <t>Vai nosacījumi, kas paredz kopmensācijas apmēra aprēķināšanu, pamatojoties uz aktīva bilances vērtību, paredz ņemt vērā publiskā partnera izdevumus, kas radušies privātā partnera nepietiekamas darbības rezultātā?</t>
  </si>
  <si>
    <t>4.1.1.</t>
  </si>
  <si>
    <t>Kāda metode līgumā ir paredzēta kompensācijas apmēra noteikšani, kas izmaksājama privātajam partnerim, pirmstermiņa līguma partraukšanas gadījumā, ko izraisījusi privātā partnera maksatnespējas iestāšanās?
Ja "a)", tad nav ietekmes uz statistisko uzskaiti
Ja "b)", tad nepieciešama atsevišķa analīze, lai noteiktu statistisko nozīmi.
Ja "c)", tad nepieciešama atsevišķa analīze, lai noteiktu statistisko nozīmi
Ja "d)" sniegt atbildes uz 4.1.1. jautājumu.
Ja "e)", tad nepieciešama atsevišķa analīze, lai noteiktu statistisko uzskaiti</t>
  </si>
  <si>
    <t>Privātā partnera maksātnespēja</t>
  </si>
  <si>
    <t>4.1.</t>
  </si>
  <si>
    <t>4. Kompensācija par pirmstermiņa līguma pārtraukšanu</t>
  </si>
  <si>
    <t>b) Vai maksajumu apmērs, ko publiskais partneris plāno saņemt no trešajām pusem līguma periodā ir vienāds vai lielāks par 5%, bet nepārsniedz 20% no plānotajiem pieejamības maksājumiem privātajam partnerim?</t>
  </si>
  <si>
    <t>a) Vai maksajumu apmērs, ko publiskais partneris plāno saņemt no trešajām pusēm līguma periodā ir vienāds vai lielāks par 20%, bet nepārsniedz 50% no plānotajiem pieejamības maksājumiem privātajam partnerim?</t>
  </si>
  <si>
    <t>Ieņēmumi no trešajām pusēm</t>
  </si>
  <si>
    <t>3.3.</t>
  </si>
  <si>
    <r>
      <t>b) Vai līgums paredz</t>
    </r>
    <r>
      <rPr>
        <u/>
        <sz val="8"/>
        <rFont val="Arial"/>
        <family val="2"/>
      </rPr>
      <t xml:space="preserve"> tika</t>
    </r>
    <r>
      <rPr>
        <sz val="8"/>
        <rFont val="Arial"/>
        <family val="2"/>
      </rPr>
      <t>i tādu pieejamības maksājumu koriģēšanu, kas sedz privātā partnera izmaksas par sekundāro pakalojumu sniegšanu objekta uzturēšanai?</t>
    </r>
  </si>
  <si>
    <t>a) Vai līgums paredz regulāru privātā partnera izmaksu un attiecīgi pieejamības maksājumu apmēra koriģēšanu, izmantojot salīdzinošo novērtēšanu (angļu val. - benchmarking) un tirgus izpēti?
Ja "Jā", sniegt atbildi uz b) jautājumu.
Ja "Nē", pāriet uz 3.3. jautājumu.</t>
  </si>
  <si>
    <t>Salidzinošā novērtēšana un tirgus izpēte</t>
  </si>
  <si>
    <t xml:space="preserve">3.2. </t>
  </si>
  <si>
    <t>Vai līgums paredz sākt veikt pieejamības maksājumus privātajam partnerim pirms būvniecības pabeigšanas? (izņemot gadījumus, kad būvniecība un pieejamība sadalīta pa posmiem)</t>
  </si>
  <si>
    <t>Pienākums sākt veikt pieejamības maksājumus</t>
  </si>
  <si>
    <t>3.1.</t>
  </si>
  <si>
    <t>3. Citi pieejamības maksājumu nosacījumi</t>
  </si>
  <si>
    <t>Vai līgumā ir paredzēta jebkāda veida minimālās izmantošanas vai minimālā ienākumu garantija privātajam partnerim?</t>
  </si>
  <si>
    <t>Minimālo ieņēmumu garantija</t>
  </si>
  <si>
    <t>2.6.</t>
  </si>
  <si>
    <r>
      <t xml:space="preserve">c) Vai zemākā lietošanas diapozina vienības cena ir noteikta tādā līmeni, kas </t>
    </r>
    <r>
      <rPr>
        <i/>
        <sz val="8"/>
        <rFont val="Arial"/>
        <family val="2"/>
      </rPr>
      <t>"de facto"</t>
    </r>
    <r>
      <rPr>
        <sz val="8"/>
        <rFont val="Arial"/>
        <family val="2"/>
      </rPr>
      <t xml:space="preserve"> ir līdzīga minimālajai izmantošanai /ieņēmumu garantijai (skatīt 2.6. jautājumu)?</t>
    </r>
  </si>
  <si>
    <t>b) Vai visaugstākās lietošanas diapozona vienības cena ir noteikta 0 (nulle) vai  tuvu tai?</t>
  </si>
  <si>
    <t>a) Vai uz pieprasījumu balstītu pieejamības maksājumu gadījumā, pieprasījuma apmērs ir sadalīts diapazonos? 
Ja "Jā", sniegt atbildi uz b) un c) jautajumiem.
Ja "Nē", pāriet uz 2.6. jautājumu.</t>
  </si>
  <si>
    <t>Uz pieprasījumu balstīti pieejamības maksājumi</t>
  </si>
  <si>
    <t>2.5.</t>
  </si>
  <si>
    <t xml:space="preserve">Vai līgumā ir paredzēti tādi atskaitījumumi apmēra ierobežojumi, kas apdraud proporcionalitātes principa ievērošanu? </t>
  </si>
  <si>
    <t>Atskaitījumu ierobežošana</t>
  </si>
  <si>
    <t>Vai samērīguma (proporcionalitātes) princips atskaitījumu apmēra noteikšanai tiek piemērots "nozīmīgā" (piemēram 1 gads) laika periodā?</t>
  </si>
  <si>
    <t xml:space="preserve">Atskaitījumi, ja objekts nav pieejams </t>
  </si>
  <si>
    <t>2.3.</t>
  </si>
  <si>
    <t>Vai līgumā kā minimums ir noteikti nosacījumi, pie kuriem aktīvs ir uzskatāms par pieejamu/ izmantojamu?</t>
  </si>
  <si>
    <t>Pieejamības/ nepieejamības noteikšana</t>
  </si>
  <si>
    <t>2.2.</t>
  </si>
  <si>
    <t>Vai atskaitījuma apmērs par aktīva nepieejamību vai sliktu sniegtā pakalpojuma kvalitati ir objektīvi nosakāms, piemērojot līguma noteikumus un atskaitāms bez turpmākām sarunām starp pusēm?</t>
  </si>
  <si>
    <t>Atskaitījumi, ja objekts nav pieejams vai pakalpojums sniegts sliktā kvalitātē</t>
  </si>
  <si>
    <t>2.1.</t>
  </si>
  <si>
    <t>2. Pieejamības maksājumu mehānisms</t>
  </si>
  <si>
    <t>Vai līgumā jebkādā veidā ir paredzētas tiesības publiskajam partnerim saņemt visu vai daļu no finanšu ietaupījumiem, kas radušies privātajam partnerim efektīvas aktīva uzturēšanas rezultātā (faktiskās uzturēšanas izmaksas ir zemākas nekā iepriekš paredzēts līguma slēgšanas brīdī)?</t>
  </si>
  <si>
    <t>Uzrurēšanas izmaksu ietaupījums</t>
  </si>
  <si>
    <t>1.3.</t>
  </si>
  <si>
    <t>b) Vai līgumā ir paredzētas tiesības publiskajam partnerim saņemt daļu vai visu fonda pārpalikumu, ja faktiskās uzturēšanas izmaksas ir bijušas zemākas nekā paredzēts līguma slēgšanas brīdī?</t>
  </si>
  <si>
    <t>b) Līgumā nav atrunāta kompensācijas aprēķināšanas kārtība</t>
  </si>
  <si>
    <t>a) Vai līgumā ir paredzēts pienākums privātajam partnerim uzturēt naudas rezerves fondu, kas paredzēts  aktīva nākotnes uzturēšanas izmaksu segšanai?
Ja "Jā", sniegt atbildi uz b)  jautājumu.
Ja "Nē", pāriet pie 1.3. jautājuma.</t>
  </si>
  <si>
    <t>Uzturēšanas rezerves fonds</t>
  </si>
  <si>
    <t>1.2.</t>
  </si>
  <si>
    <t>b) Vai publiskajam partnerim līgumā ir paredzētas tiesības vērst sankcijas pret privāto partneri, ja kvalitates prasības netiek ievērotas?</t>
  </si>
  <si>
    <t>a) Vai līgumā ir noteiktas kvalitātes prasības, kuras privātajam partnerim ir jāievēro sniedzot pakalpojumu vai uzturot aktīvu?
Ja "Jā", sniegt atbildi uz b) jautājumu.
Ja "Nē", pāriet pie 1.2. jautājuma.</t>
  </si>
  <si>
    <t>Ekspluatācijas un uzturēšanas kvalitātes standarti</t>
  </si>
  <si>
    <t>1.1.</t>
  </si>
  <si>
    <t>1. Objekta ekspluatācija un uzturēšana</t>
  </si>
  <si>
    <t>Automātiski BILANCES UZSKAITĒ</t>
  </si>
  <si>
    <t>Atbilde</t>
  </si>
  <si>
    <t>Jautājums</t>
  </si>
  <si>
    <t>Tēma</t>
  </si>
  <si>
    <t>N.p.k.</t>
  </si>
  <si>
    <t>Statistiskā uzskaite</t>
  </si>
  <si>
    <t>Šūna ar atsauci uz jutīguma analīzi. Modeļa lietotājam ir manuāli jāatzīmē visas šūnas, kas atsaucas uz jutīguma analīzes lapu.</t>
  </si>
  <si>
    <t>bez formatējuma</t>
  </si>
  <si>
    <t>Aprēķinu šūnas, kurās tiek izmantotas formulas un kas nav paredzētas manuālai rediģēšanai</t>
  </si>
  <si>
    <t>TERMINS</t>
  </si>
  <si>
    <t>Termins, kurš tiek skaidrots sadaļā "Definīcijas"</t>
  </si>
  <si>
    <t>Informācija par projektu</t>
  </si>
  <si>
    <t>Projekta iesniedzējs</t>
  </si>
  <si>
    <t>Projekta nosaukums</t>
  </si>
  <si>
    <t>Nozare</t>
  </si>
  <si>
    <t>Izlīdzinātie pieejamības maksājumi</t>
  </si>
  <si>
    <t>Grafiks</t>
  </si>
  <si>
    <t>Lietotāju maksājumi</t>
  </si>
  <si>
    <t>Satura rādītājs</t>
  </si>
  <si>
    <t>Riski</t>
  </si>
  <si>
    <t>Aprēķinu lapas &gt;&gt;</t>
  </si>
  <si>
    <t>Ievades lapas &gt;&gt;</t>
  </si>
  <si>
    <t>Rezultātu lapas &gt;&gt;</t>
  </si>
  <si>
    <t>Pārbaudes</t>
  </si>
  <si>
    <t>Kopsavilkums</t>
  </si>
  <si>
    <t>Pieejamības maksājumu kopsumma pirms privātā partnera peļņas uzcenojuma</t>
  </si>
  <si>
    <t>Pieejamības maksājuma indeksējamā daļa</t>
  </si>
  <si>
    <t>Kopā Pieejamības maksājuma indeksējamā daļa</t>
  </si>
  <si>
    <t>Pieejamības maksājuma neindeksējamā daļa</t>
  </si>
  <si>
    <t>Kopā Pieejamības maksājuma neindeksējamā daļa</t>
  </si>
  <si>
    <t xml:space="preserve">Kredīta atlikums perioda sākumā </t>
  </si>
  <si>
    <t>Izmantotais kredīta finansējums (iekļaujot komisijas maksas)</t>
  </si>
  <si>
    <t>Pieejamības maksājumu kopsumma</t>
  </si>
  <si>
    <t>Kopējais sākotnējs pašu kapitāls</t>
  </si>
  <si>
    <t>Nepieciešamība pēc banku finansējuma</t>
  </si>
  <si>
    <t>Kopā apgrozījums rezerves kontos</t>
  </si>
  <si>
    <t>Kapitālieguldījumu izmaiņas</t>
  </si>
  <si>
    <t>Regulāro uzturēšanas izmaksu izmaiņas</t>
  </si>
  <si>
    <t>Periodisko uzturēšanas izmaksu izmaiņas</t>
  </si>
  <si>
    <t>Privātā partnera administratīvo izmaksu izmaiņas</t>
  </si>
  <si>
    <t>Nepieciešamība pēc pašu kapitāla saistību apkalpošanas kontu papildināšanai</t>
  </si>
  <si>
    <t>Kapitālieguldījumu un izmaksu finansēšanas struktūra</t>
  </si>
  <si>
    <t>Privātā partnera nominālā pamatkapitāla ienesīguma likme (IRR) pirms nodokļiem, ceturksnī</t>
  </si>
  <si>
    <t>Pamatkapitāla palielināšana</t>
  </si>
  <si>
    <t>Kopā finanšu naudas plūsmas, izņemot dividendes un pamatkapitāla palielināšanu</t>
  </si>
  <si>
    <t>Kopā finanšu naudas plūsmas pirms dividenžu izmaksas</t>
  </si>
  <si>
    <t>Kopā naudas plūsmas, kas pieejamas dividenžu izmaksai</t>
  </si>
  <si>
    <t>Naudas atlikums perioda sākumā</t>
  </si>
  <si>
    <t>Naudas atlikums perioda beigās</t>
  </si>
  <si>
    <t>Kopā finanšu naudas plūsmas</t>
  </si>
  <si>
    <t>Kopā naudas plūsmas periodā</t>
  </si>
  <si>
    <t>Atvasināta šūna, kas ir paredzēta manuālai rediģēšanai, ja modeļa lietotājam ir nepieciešami precizējumi konkrētajā PPP projekta ceturksnī.</t>
  </si>
  <si>
    <t>Uzņēmuma ienākuma nodokļa likme (uz izmaksātām dividendēm)</t>
  </si>
  <si>
    <t>Dividendes</t>
  </si>
  <si>
    <t>Kopā privātā partnera/ kopuzņēmuma pašu kapitāla naudas plūsmas</t>
  </si>
  <si>
    <t>Nominālā privātā partnera/ kopuzņēmuma pašu kapitāla IRR pēc nodokļiem ceturksnī</t>
  </si>
  <si>
    <t>Nominālā privātā partnera/ kouzņēmuma pašu kapitāla IRR pēc nodokļiem gadā</t>
  </si>
  <si>
    <t>Kapitāla atdeves aprēķins</t>
  </si>
  <si>
    <t>Izmaksas, kuras tiek nosegtas caur pieejamības maksājumiem</t>
  </si>
  <si>
    <t>Privātā partnera/ kopuzņēmuma naudas plūsmas pirms peļņas uzcenojuma</t>
  </si>
  <si>
    <t>Privātā partnera/ kopuzņēmuma naudas plūsmas ar peļņas uzcenojumu</t>
  </si>
  <si>
    <t>Izlīdzinātais pieejamības maksājums ar peļņas uzcenojumu</t>
  </si>
  <si>
    <t>Privātā partnera/ kopuzņēmuma nominālā pamatkapitāla IRR pēc nodokļiem</t>
  </si>
  <si>
    <t>Privātā partnera/kopuzņēmuma nominālā pašu kapitāla svērtā IRR pēc nodokļiem</t>
  </si>
  <si>
    <t>Publiskā partnera pamatkapitāla īpatsvars kopējā finansēšanas struktūrā</t>
  </si>
  <si>
    <t>Privātā partnera pamatkapitāla īpatsvars kopējā finansēšanas struktūrā</t>
  </si>
  <si>
    <t>Šūna ar komentāru</t>
  </si>
  <si>
    <t>Modeļa minimālo prasību nodrošināšanai tiek pieņemts, ka projekts sākas ar līguma parakstīšanas datumu.</t>
  </si>
  <si>
    <r>
      <rPr>
        <b/>
        <sz val="8"/>
        <color theme="9"/>
        <rFont val="Arial"/>
        <family val="2"/>
      </rPr>
      <t>PERIODISKO UZTURĒŠANAS IZMAKSU REZERVES KONTA (MMRA)</t>
    </r>
    <r>
      <rPr>
        <sz val="8"/>
        <rFont val="Arial"/>
        <family val="2"/>
      </rPr>
      <t xml:space="preserve"> papildināšana</t>
    </r>
  </si>
  <si>
    <r>
      <t xml:space="preserve">Nepieciešama </t>
    </r>
    <r>
      <rPr>
        <b/>
        <sz val="8"/>
        <color theme="9"/>
        <rFont val="Arial"/>
        <family val="2"/>
      </rPr>
      <t>SAISTĪBU MAKSĀJUMU SUMMAS REZERVE</t>
    </r>
    <r>
      <rPr>
        <sz val="8"/>
        <color theme="1"/>
        <rFont val="Arial"/>
        <family val="2"/>
      </rPr>
      <t xml:space="preserve"> perioda beigās</t>
    </r>
  </si>
  <si>
    <r>
      <t xml:space="preserve">Nepieciešama </t>
    </r>
    <r>
      <rPr>
        <b/>
        <sz val="8"/>
        <color theme="9"/>
        <rFont val="Arial"/>
        <family val="2"/>
      </rPr>
      <t xml:space="preserve">SAISTĪBU MAKSĀJUMU SUMMAS REZERVE </t>
    </r>
    <r>
      <rPr>
        <sz val="8"/>
        <color theme="1"/>
        <rFont val="Arial"/>
        <family val="2"/>
      </rPr>
      <t>perioda beigās</t>
    </r>
  </si>
  <si>
    <t>SAISTĪBU MAKSĀJUMU SUMMA</t>
  </si>
  <si>
    <t>Kopā kredītu atmaksas</t>
  </si>
  <si>
    <r>
      <t xml:space="preserve"> Kopā </t>
    </r>
    <r>
      <rPr>
        <b/>
        <sz val="8"/>
        <color theme="9"/>
        <rFont val="Arial"/>
        <family val="2"/>
      </rPr>
      <t>SAISTĪBU MAKSĀJUMU SUMMA</t>
    </r>
  </si>
  <si>
    <r>
      <t xml:space="preserve">Kopā apgrozījums </t>
    </r>
    <r>
      <rPr>
        <b/>
        <sz val="8"/>
        <color theme="9"/>
        <rFont val="Arial"/>
        <family val="2"/>
      </rPr>
      <t>SAISTĪBU MAKSĀJUMU SUMMAS REZERVES KONTOS</t>
    </r>
  </si>
  <si>
    <t>Kapitālieguldijumi</t>
  </si>
  <si>
    <t>Kapitālieguldījumas, kopā</t>
  </si>
  <si>
    <t>Eiropas fondu finansējuma īpatsvars kopējā finansēšanas struktūrā</t>
  </si>
  <si>
    <t>Parāda apkalpošanas seguma attiecība / DSCR (no angļu val. – Debt service coverage ratio)</t>
  </si>
  <si>
    <r>
      <t xml:space="preserve">Minimālā </t>
    </r>
    <r>
      <rPr>
        <b/>
        <sz val="8"/>
        <color theme="9"/>
        <rFont val="Arial"/>
        <family val="2"/>
      </rPr>
      <t>PARĀDA APKALPOŠANAS SEGUMA ATTIECĪBA/ DSCR</t>
    </r>
  </si>
  <si>
    <r>
      <t xml:space="preserve">Minimālā </t>
    </r>
    <r>
      <rPr>
        <b/>
        <sz val="8"/>
        <color theme="9"/>
        <rFont val="Arial"/>
        <family val="2"/>
      </rPr>
      <t xml:space="preserve">PROJEKTA TERMIŅA SEGŠANAS ATTIECĪBA/ PLCR </t>
    </r>
  </si>
  <si>
    <t>Aizdevumu termiņa seguma attiecība LLCR</t>
  </si>
  <si>
    <t>Parāda apkalpošanas seguma attiecība DSCR</t>
  </si>
  <si>
    <t>Projekta termiņa seguma attiecība PLCR</t>
  </si>
  <si>
    <r>
      <t xml:space="preserve">Minimālā </t>
    </r>
    <r>
      <rPr>
        <b/>
        <sz val="8"/>
        <color theme="9"/>
        <rFont val="Arial"/>
        <family val="2"/>
      </rPr>
      <t xml:space="preserve">AIZDEVUMA TERMIŅA SEGŠANAS ATTIECĪBA/ LLCR </t>
    </r>
  </si>
  <si>
    <t>Naudas atlikumi nevienā ceturksnī nav zemāki par 0</t>
  </si>
  <si>
    <t>Minimāli noteiktā</t>
  </si>
  <si>
    <t>ĻOTI AUGSTS BŪTISKUMS</t>
  </si>
  <si>
    <t>AUGSTS BŪTISKUMS</t>
  </si>
  <si>
    <t>VIDĒJS BŪTISKUMS</t>
  </si>
  <si>
    <t>FEA vadlīniju 3.4. sadaļa un 4.2 sadaļa</t>
  </si>
  <si>
    <t>Gadu skaits kopš Partnerības līguma sākuma datuma līdz norādītā perioda beigām.</t>
  </si>
  <si>
    <t>Ceturkšņa beigu datums maksimālajā laika grafikā</t>
  </si>
  <si>
    <t>Ceturkšņa beigu datums Partnerības līguma darbības laikā</t>
  </si>
  <si>
    <t>Ievaddatu šūna, kurā modeļa lietotājam ir manuāli jāievada pieņēmumi.</t>
  </si>
  <si>
    <t>Finanšu rādītājs, ko izmanto, lai novērtētu aizņēmēja  maksātspēju. To aprēķina aizņēmuma atmaksai pieejamās naudas neto pašreizējo vērtību dalot ar neatmaksāto aizņēmuma summu.</t>
  </si>
  <si>
    <t>Diskonta likme, ar kuru diskontējot projekta kapitālieguldījumu atmaksai pieejamo naudas plūsmu, tā kļūst vienāda ar sākotnējiem kapitālieguldījumiem.</t>
  </si>
  <si>
    <r>
      <t xml:space="preserve">NPV </t>
    </r>
    <r>
      <rPr>
        <sz val="8"/>
        <color rgb="FF000000"/>
        <rFont val="Arial"/>
        <family val="2"/>
      </rPr>
      <t>(</t>
    </r>
    <r>
      <rPr>
        <sz val="8"/>
        <color theme="1"/>
        <rFont val="Arial"/>
        <family val="2"/>
      </rPr>
      <t>angļu val. – Net present value)</t>
    </r>
  </si>
  <si>
    <r>
      <t>Prioritārais aizņemtais kapitāls ir aizdevums ar augstāku atmaksas prioritāti salīdzinot ar citiem aizdevumiem vai vērtspapīriem, vērtējot pēc kreditora prasījumiem pret aizņēmēja aktīviem un peļņu.</t>
    </r>
    <r>
      <rPr>
        <sz val="8"/>
        <color rgb="FF000000"/>
        <rFont val="Arial"/>
        <family val="2"/>
      </rPr>
      <t xml:space="preserve"> </t>
    </r>
  </si>
  <si>
    <t>Naudas plūsmas pašreizējās neto vērtības attiecība projekta atlikušajā pilnajā dzīves laikā līdz nenokārtotajam parāda atlikumam attiecīgajā periodā.</t>
  </si>
  <si>
    <t>Saistību maksājumu summa (angļu val. -Debt service)</t>
  </si>
  <si>
    <t>Rezerves fonda konts, kas tiek izveidots saistību dzēšanas maksājumu uzkrājumam.</t>
  </si>
  <si>
    <t>Indeksu izvēli pamato ar tirgus datiem</t>
  </si>
  <si>
    <t>Viens no  iespējamiem avotiem: Economist Intelligence Unit</t>
  </si>
  <si>
    <t>Viens no  iespējamiem avotiem: S&amp;P Capital IQ</t>
  </si>
  <si>
    <t>Viens no  iespējamiem avotiem: Bloomberg</t>
  </si>
  <si>
    <t>Modelī izmantojamie apzīmējumi:</t>
  </si>
  <si>
    <t>Būvuzņēmēja visu risku (angļu val. – Construction all risk/ CAR) apdrošināšana</t>
  </si>
  <si>
    <t>Viens no iespējamiem avotiem: Centrālā Statistikas Pārvalde</t>
  </si>
  <si>
    <t>Norāda aktuālās likmes saskaņā ar spēkā esošajiem normatīvajiem aktiem</t>
  </si>
  <si>
    <t>Papildus aizdevējus var pievienot manuāli darblapā 'Finansēšana', atbilstoši pievienojot aprēķinus kopsummu sadaļai.</t>
  </si>
  <si>
    <t>Visi finansēšanas struktūras pamatpieņēmumi pamatojami ar tirgus datiem</t>
  </si>
  <si>
    <t>Viens no iespējamiem avotiem: 'Damodaran Online'</t>
  </si>
  <si>
    <t>Aizpilda tikai institucionālās partnerības gadījumā</t>
  </si>
  <si>
    <t>Pamato ES fondu finansējuma pieejamību projekta uzsākšanas laikā</t>
  </si>
  <si>
    <t>Norāda "0", ja ieņēmumi no lietotāju iemaksām nav paredzēti</t>
  </si>
  <si>
    <r>
      <t xml:space="preserve">Jānorāda izmaksas saistībā ar dalību iepirkumā un </t>
    </r>
    <r>
      <rPr>
        <b/>
        <sz val="8"/>
        <color theme="9"/>
        <rFont val="Arial"/>
        <family val="2"/>
      </rPr>
      <t>PARTNERĪBAS LĪGUMA</t>
    </r>
    <r>
      <rPr>
        <sz val="8"/>
        <color theme="1"/>
        <rFont val="Arial"/>
        <family val="2"/>
      </rPr>
      <t xml:space="preserve"> apkalpošanu</t>
    </r>
  </si>
  <si>
    <t>Privātā partnera nominālā pamatkapitāla ienesīģuma (IRR) likme pirms nodokļiem</t>
  </si>
  <si>
    <t>Privātā partnera/ kopuzņēmuma dividendes pēc nodokļiem</t>
  </si>
  <si>
    <t>Darblapā tiek izmantota Data-&gt; What-if analysis-&gt;DATA TABLES funkcija IAV un Partnerības līgumcenas jutīguma analīzei. Šī lapa ir manuāli aizpildāma saskaņā ar lietotāja nodefinētajiem pamatpieņēmumiem un to svārstībām. Šūnas, kuras atsaucas uz jutīguma analīzi skaidri jāatzīmē parējās modeļa darblapās ar attiecīgo formatējumu. Vairāk par DATA TABLES funkciju var izlasīt Excel palīdzības rīkā.</t>
  </si>
  <si>
    <t>a) Līgums paredz, ka netiek maksāta kompensācija</t>
  </si>
  <si>
    <t>c) Līguma tirgus vērtība</t>
  </si>
  <si>
    <t>d) Aktīva bilances vērtība</t>
  </si>
  <si>
    <t>e) Prioritārā aizņemtā kapitāla kompensācija</t>
  </si>
  <si>
    <t>Drop down list</t>
  </si>
  <si>
    <t>Kopā PPP projekta naudas plūsmas</t>
  </si>
  <si>
    <t>Bāzes modeļa pieņēmumi</t>
  </si>
  <si>
    <t>Sociāli ekonomiskās izmaksas</t>
  </si>
  <si>
    <t>CFADS pašreizējā vērtība</t>
  </si>
  <si>
    <t>CFADS pašreizējā vērtība uz doto ceturksni</t>
  </si>
  <si>
    <t>Aprēķinātā</t>
  </si>
  <si>
    <t>Noteiktā</t>
  </si>
  <si>
    <t>Konkurences neitralitātes princips</t>
  </si>
  <si>
    <t>Pieņēmums, ka gan publiskais partneris, gan  privātais partneris savā saimnieciskajā darbībās saskaras ar vienādiem noteikumiem (piemēram, attiecībā uz cenām, nodokļiem) un publiskajam partnerim nerodas nekādas konkurences priekšrocības (publiskā partnera priekšrocības salīdzinājumā ar privāto partneri)  tikai tā statusa dēļ.</t>
  </si>
  <si>
    <t>Privātā partnera efektivitātes/ sinerģijas efekts</t>
  </si>
  <si>
    <t>Darbības efektivitātes pieaugums, ko rada vairāku darbību apvienošana vienā kopējā, savstarpēji saistītā un vienotam atbildības mehānismam pakļautā projektā.</t>
  </si>
  <si>
    <t>Konts, kas Partnerības līguma laikā tiek izveidots plānoto izmaksu uzkrājumam.</t>
  </si>
  <si>
    <t>Rezerves fonda konts, kas Partnerības līguma laikā tiek izveidots uzturēšanas izmaksu uzkrājumam.</t>
  </si>
  <si>
    <t>Naudas plūsmu esamības vai neesamības atzīme norādītajā ceturksnī. Marķiera darbības princips aprakstīts darba laipā "Laika grafiks".</t>
  </si>
  <si>
    <t>Garantē atlīdzības saņēmējam reālo zaudējumu segšanu līgumā paredzētā apjoma robežās, gadījumā, ja apdrošinājuma ņēmējs noteiktā termiņā nav veicis visus  līgumā paredzētos darbus.</t>
  </si>
  <si>
    <t>Periodisko kapitālieguldījumu izmaksas vai periodiskās uzturēšanas izmaksas līgumā noteiktās kvalitātes nodrošināšanai.</t>
  </si>
  <si>
    <t xml:space="preserve">Izmantotā dienu skaita konvencija: Act/Act </t>
  </si>
  <si>
    <r>
      <rPr>
        <b/>
        <sz val="8"/>
        <color theme="9"/>
        <rFont val="Arial"/>
        <family val="2"/>
      </rPr>
      <t>SUBORDINĒTĀ KAPITĀLA</t>
    </r>
    <r>
      <rPr>
        <sz val="8"/>
        <rFont val="Arial"/>
        <family val="2"/>
      </rPr>
      <t xml:space="preserve"> īpatsvars kopējā finansēšanas struktūrā</t>
    </r>
  </si>
  <si>
    <t>Lai nodrošinātu modeļa minimālo prasību izpildi, tiek pieņemts, ka visi aizdevēji izsniedz finansējumu proporcionāli (pro rata), un tiek ievēroti minimālā labvēlības perioda ierobežojumi.</t>
  </si>
  <si>
    <t>Papildus kapitālieguldījumu posteņus var pievienot manuāli lapā 'Kapitālieguldījumi', attiecīgi savienojot aprēķinus ar kopsummām.</t>
  </si>
  <si>
    <t>Darblapā tiek aprēķināta projekta laika ass, marķieri, jeb atzīmes par naudas plūsmu esamību vai neesamību konkrētajā ceturksnī un makroekonomiskie indeksi katram ceturksnim. Marķieris, jeb atzīmē "1" nozīmē, ka naudas plūsmas tiek aprēķinātas attiecīgajā ceturksnī, un marķieris, jeb atzīme "0" nozīmē, ka naudas plūsmas netiek aprēķinātas attiecīgajā ceturksnī. Starp-marķieris apzīmē periodisko uzturēšanas izmaksu iestāšanās periodu. Marķieris ir vienāds ar starp-marķieru summu, ja izmaksas tiek veiktas periodiski. Marķieri nākamajās darblapās tiek izmantoti naudas plūsmu aprēķinā. Darblapā izmantotās atvasinātās šūnas atsaucas uz ievaddatu šūnām darblapā "Pieņēmumi", kuras apskatāmas, attiecīgajā atvasinātajā šūnā izmantojot tastatūras īsceļu “CTRL + [”. Bāzes modeļa korekcijas tiek norādītas atsevišķi, jo bāzes modelī mainās naudas plūsmu laika grafiks.</t>
  </si>
  <si>
    <t>Kapitālieguldījumi Nr8</t>
  </si>
  <si>
    <t>Kapitālieguldījumi Nr9</t>
  </si>
  <si>
    <t>Kapitālieguldījumi Nr10</t>
  </si>
  <si>
    <t>Kapitālieguldījumi Nr11</t>
  </si>
  <si>
    <t>Kapitālieguldījumi Nr12</t>
  </si>
  <si>
    <t>Kapitālieguldījumi Nr13</t>
  </si>
  <si>
    <t>Kapitālieguldījumi Nr14</t>
  </si>
  <si>
    <t>Kapitālieguldījumi Nr15</t>
  </si>
  <si>
    <t>Kapitālieguldījumi Nr16</t>
  </si>
  <si>
    <t>Kapitālieguldījumi Nr17</t>
  </si>
  <si>
    <t>Kapitālieguldījumi Nr18</t>
  </si>
  <si>
    <t>Kapitālieguldījumi Nr19</t>
  </si>
  <si>
    <t>Kapitālieguldījumi Nr20</t>
  </si>
  <si>
    <t>Pārliecinās, ka tiek ievērots konkurences neitralitātes princips starp Bāzes modeli un PPP projekta modeli, un izslēgts privātā partnera efektivitātes/ sinerģijas efekts</t>
  </si>
  <si>
    <t xml:space="preserve">Darblapā tiek aprēķināts izmaksu apmērs pa ceturkšņiem. Darblapā izmantotās atvasinātās šūnas atsaucas uz ievaddatu šūnām darblapā "Pieņēmumi". Izmantotās ievaddatu šūnas apskatāmas, attiecīgajā atvasinātajā šūnā izmantojot tastatūras īsceļu “CTRL + [”. Izlīdzinātā pieejamības maksājuma noteikšanai tiek izmantota GOAL SEEK funkcija: Data -&gt; What-if Analysis -&gt; GOAL SEEK, ievadot aprēķināto privātā partnera nominālo pamatkapitāla ienesīguma likmi (IRR) pirms nodokļiem ceturksnī. Vairāk par GOAL SEEK funkciju var izlasīt Excel palīdzības rīkā. Bāzes modeļa korekcijas tiek norādītas atsevišķi, jo Bāzes modelī mainās izmaksu apmērs un grafiks. </t>
  </si>
  <si>
    <t>Subordinētais kapitāls ir aizdevums ar zemāku prioritāti par citiem aizdevumiem vai vērtspapīriem, vērtējot pēc kreditora prasījumiem pret aizņēmēja aktīviem un peļņu. Aizņēmēja saistību neizpildes gadījumā subordinētā kreditora prasījumi netiek apmierināti, pirms pilnībā ir apmierināti augstākas prioritātes kreditoru prasījumi.</t>
  </si>
  <si>
    <t>Procentu likmju mijmaiņas darījums (angļu val. – Interest rate swap).</t>
  </si>
  <si>
    <t>SWAP</t>
  </si>
  <si>
    <t>Procentu likmju mijmaiņas darījumu (SWAP) uzcenojums</t>
  </si>
  <si>
    <t>Darblapā tiek aprēķināts kapitālieguldijumu apmērs pa ceturkšņiem. Darblapā izmantotās atvasinātās šūnas atsaucas uz ievaddatu šūnām darblapā "Pieņēmumi", kuras apskatāmas, attiecīgajā atvasinātajā ievaddatu šūnā izmantojot tastatūras īsceļu “CTRL + [”. Bāzes modeļa korekcijas tiek norādītas atsevišķi, jo bāzes modelī mainās kapitālieguldījumu apmērs un grafiks.</t>
  </si>
  <si>
    <t>Atvasināta šūna, kas nav paredzēta manuālai rediģēšanai.</t>
  </si>
  <si>
    <r>
      <t xml:space="preserve">Darblapā tiek aprēķinātas katra finansētāja naudas plūsmas pa ceturkšņiem, kas iekļauj ienākošās naudas plūsmas, t.i. pamatkapitāla, kredītu un fondu finansējuma piesaiste, izejošas naudas plūsmas, t.i. </t>
    </r>
    <r>
      <rPr>
        <b/>
        <sz val="8"/>
        <color theme="9"/>
        <rFont val="Arial"/>
        <family val="2"/>
      </rPr>
      <t>SAISTĪBU MAKSĀJUMU SUMMAS</t>
    </r>
    <r>
      <rPr>
        <sz val="8"/>
        <color theme="1"/>
        <rFont val="Arial"/>
        <family val="2"/>
      </rPr>
      <t xml:space="preserve">, kā arī apgrozījumus </t>
    </r>
    <r>
      <rPr>
        <b/>
        <sz val="8"/>
        <color theme="9"/>
        <rFont val="Arial"/>
        <family val="2"/>
      </rPr>
      <t>REZERVES KONTOS</t>
    </r>
    <r>
      <rPr>
        <sz val="8"/>
        <rFont val="Arial"/>
        <family val="2"/>
      </rPr>
      <t>.</t>
    </r>
    <r>
      <rPr>
        <b/>
        <sz val="8"/>
        <color theme="9"/>
        <rFont val="Arial"/>
        <family val="2"/>
      </rPr>
      <t xml:space="preserve"> SAISTĪBU MAKSĀJUMU</t>
    </r>
    <r>
      <rPr>
        <sz val="8"/>
        <rFont val="Arial"/>
        <family val="2"/>
      </rPr>
      <t xml:space="preserve"> aprēķinā tiek izmantots anuaitātes princips, kas nozīmē, ka </t>
    </r>
    <r>
      <rPr>
        <b/>
        <sz val="8"/>
        <color theme="9"/>
        <rFont val="Arial"/>
        <family val="2"/>
      </rPr>
      <t>SAISTĪBU MAKSĀJUMU SUMMAS</t>
    </r>
    <r>
      <rPr>
        <sz val="8"/>
        <rFont val="Arial"/>
        <family val="2"/>
      </rPr>
      <t xml:space="preserve"> katram aizdēvējam ir vienādas visos periodos.</t>
    </r>
    <r>
      <rPr>
        <sz val="8"/>
        <color theme="1"/>
        <rFont val="Arial"/>
        <family val="2"/>
      </rPr>
      <t xml:space="preserve"> Darblapā izmantotās atvasinātās šūnas atsaucas uz ievaddatu šūnām darblapā "Pieņēmumi", kuras apskatāmas, attiecīgajā atvasinātajā šūnā izmantojot tastatūras īsceļu “CTRL + [”.</t>
    </r>
  </si>
  <si>
    <t>Bilance saistību apkalpošanas kontos perioda sākumā</t>
  </si>
  <si>
    <t>Darblapā tiek aprēķināts izmaksu apmērs pa ceturkšņiem. Darblapā izmantotās atvasinātās šūnas atsaucas uz ievaddatu šūnām darblapā "Pieņēmumi". Izmantotās ievaddatu šūnas apskatāmas, attiecīgajā atvasinātajā šūnā izmantojot tastatūras īsceļu “CTRL + [”. Bāzes modeļa korekcijas tiek norādītas atsevišķi, jo bāzes modelī mainās izmaksu apmērs un grafiks.</t>
  </si>
  <si>
    <t>Darblapā tiek aprēķinātas ceturkšņu naudas plūsmas, kuras sastāv no darbības, kapitālieguldījumu un finansēšanas naudas plūsmām. Darblapā tiek aprēķināti arī privātā partnera pamatkapitāla un pašu kapitāla iekšējās ienesīguma likmes (IRR) rādītāji. Darblapā izmantotās atvasinātās šūnas atsaucas uz aprēķinu šūnām darblapās “Kapitālieguldījumi”, ”Finansēšana”, ”Izmaksas”, ”Ieņēmumi”, “PZA”. Izmantotās aprēķinu šūnas apskatāmas, attiecīgajā atvasinātajā šūnā izmantojot tastatūras īsceļu “CTRL + [”. Bāzes modeļa korekcijas tiek norādītas atsevišķi, jo bāzes modelī mainās naudas plūsmu apmērs un grafiks.</t>
  </si>
  <si>
    <t>Nominālie Kapitālieguldījumi</t>
  </si>
  <si>
    <t>Kopējā pašu kapitāla īpatsvars proejekta finansēšanas struktūrā</t>
  </si>
  <si>
    <t>Prioritārā aizņemtā kapitāla īpatsvars kopējā finansēšanas struktūrā</t>
  </si>
  <si>
    <t>Aizdēvēju īpatsvars kopējā finansēšanas struktūrā</t>
  </si>
  <si>
    <t>Modeļa s</t>
  </si>
  <si>
    <t>- EUR swap likme 10 gadiem (27.07.2023): https://www.swedbank.lv/private/home/more/loaninterests</t>
  </si>
  <si>
    <t>DAUGAVPILS VALSTSPILSĒTAS PAŠVALDĪBA</t>
  </si>
  <si>
    <t>ENERĢĒTIKA</t>
  </si>
  <si>
    <t>Neto naudas plūsma</t>
  </si>
  <si>
    <t>Kopējie ieņēmumi</t>
  </si>
  <si>
    <t>Atlikusī vērtība</t>
  </si>
  <si>
    <t>Kopējās izmaksas</t>
  </si>
  <si>
    <t>€</t>
  </si>
  <si>
    <t>Gada nolietojuma norma</t>
  </si>
  <si>
    <t>Summa</t>
  </si>
  <si>
    <t>Nolietojums (EUR/ ceturksnī)</t>
  </si>
  <si>
    <t>Kopā</t>
  </si>
  <si>
    <t>Kopā aizdevuma pamatsummas atmaksa</t>
  </si>
  <si>
    <t>Kopā pašu ieguldītais kapitāls</t>
  </si>
  <si>
    <t>Aizdevums</t>
  </si>
  <si>
    <t>Pašu budžeta finansējums</t>
  </si>
  <si>
    <t>Projekta naudas plūsma pašu kapitāla atdeves atdeves aprēķinam (īstenojot tradicionālo iepirkumu)</t>
  </si>
  <si>
    <t>Kopējais izmantotais aizņemtā kapitāla finansējums</t>
  </si>
  <si>
    <t>Reālās kapitālieguldījumu izmaksas</t>
  </si>
  <si>
    <t>Reālā atlikusī vērtība</t>
  </si>
  <si>
    <t>Projekta kapitālieguldījumu atlikušās vērtības aprēķins (īstenojot tradicionālo iepirkumu)</t>
  </si>
  <si>
    <t>Kapitālieguldījumu un izmaksu finansēšanas struktūra (īstenojot tradicionālo iepirkumu)</t>
  </si>
  <si>
    <t>Aizņemtā kapitāla atmaksa (īstenojot tradicionālo iepirkumu)</t>
  </si>
  <si>
    <t>Pieņēmumi (īstenojot tradicionālo iepirkumu)</t>
  </si>
  <si>
    <t>NPV/C</t>
  </si>
  <si>
    <t>IRR/C</t>
  </si>
  <si>
    <t>Diskonta likmes (īstenojot tradicionālo iepirkumu)</t>
  </si>
  <si>
    <t>Reālā finanšu diskonta likme</t>
  </si>
  <si>
    <t>Reālā sociālekonomiskā diskonta likme</t>
  </si>
  <si>
    <t>Elektroenerģijas ietaupījums, uzlabojot energoefektivitāti (īstenojot tradicionālo iepirkumu)</t>
  </si>
  <si>
    <t xml:space="preserve">Elektroenerģijas patēriņa ietaupījums </t>
  </si>
  <si>
    <t>Projekta naudas plūsma sociālekonomiskās atdeves aprēķinam (īstenojot tradicionālo iepirkumu)</t>
  </si>
  <si>
    <t xml:space="preserve">Fiskālās korekcijas </t>
  </si>
  <si>
    <t>Darba spēka izmaksu īpatsvars kapitālieguldījumu izmaksās</t>
  </si>
  <si>
    <t>Darba spēka izmaksu īpatsvars uzturēšanas izmaksās</t>
  </si>
  <si>
    <t>Valsts sociālās apdrošināšanas obligātās iemaksas</t>
  </si>
  <si>
    <t>€/ gadā</t>
  </si>
  <si>
    <t>€/ cet.</t>
  </si>
  <si>
    <t>MWh/ gadā</t>
  </si>
  <si>
    <t>MWh/ cet.</t>
  </si>
  <si>
    <t>CO2 izmešu samazinājums</t>
  </si>
  <si>
    <t>EUR/ t</t>
  </si>
  <si>
    <t>2023*</t>
  </si>
  <si>
    <t>* 2023. gada 6 mēneši</t>
  </si>
  <si>
    <t>Projekta naudas plūsma pašu kapitāla atdeves atdeves aprēķinam (neveicot kapitālieguldījumus)</t>
  </si>
  <si>
    <t>CSN samazinājums</t>
  </si>
  <si>
    <t>Kopējie sociālekonomiskie ieguvumi</t>
  </si>
  <si>
    <t>Kopējie finanšu ieņēmumi</t>
  </si>
  <si>
    <t>Kopējās finanšu izmaksas</t>
  </si>
  <si>
    <t>Reālās kapitālieguldījumu izmaksas, kopā</t>
  </si>
  <si>
    <t>Darba spēka fiskālās korekcijas: kapitālieguldījumi, kopā</t>
  </si>
  <si>
    <t>Darba spēka fiskālās korekcijas: uzturēšanas izmaksas, kopā</t>
  </si>
  <si>
    <t>Kopējās sociālekonomiskās izmaksas</t>
  </si>
  <si>
    <t>Projekta naudas plūsma sociālekonomiskās atdeves aprēķinam (neveicot kapitālieguldījumus)</t>
  </si>
  <si>
    <t>ENPV</t>
  </si>
  <si>
    <t>ERR</t>
  </si>
  <si>
    <t>BC</t>
  </si>
  <si>
    <t>Kopējie finanšu ieguvumi</t>
  </si>
  <si>
    <t>NPV/K</t>
  </si>
  <si>
    <t>IRR/K</t>
  </si>
  <si>
    <t>Skaits</t>
  </si>
  <si>
    <t>CSN samazinājums, %</t>
  </si>
  <si>
    <t>Kopā (gadā)</t>
  </si>
  <si>
    <t>Kopā (ceturksnī)</t>
  </si>
  <si>
    <t>Izmaksas (2023. cenās), EUR</t>
  </si>
  <si>
    <t>Kopā izmaksas (2023. cenās), EUR</t>
  </si>
  <si>
    <t>CSN samazinājums, EUR</t>
  </si>
  <si>
    <t>Rādītājs</t>
  </si>
  <si>
    <t>Izmaksas (2019. cenās)*, EUR</t>
  </si>
  <si>
    <t>Konversijas faktors no 2019. uz 2023. cenām**</t>
  </si>
  <si>
    <t>* https://lvceli.lv/wp-content/uploads/2023/06/Metodiskie-noradijumi-autocelu-projektu-izmaksu-%E2%80%93-ieguvumu-analizes-veiksanai.-Izmaksu-parrekins-2023.-gada-cenas-1.docx</t>
  </si>
  <si>
    <t>** https://lvceli.lv/wp-content/uploads/2021/02/Metodiskie_noradijumi_Autocelu_proj_IIA_sagatavosanai.docx</t>
  </si>
  <si>
    <t>CO2 izmešu samazinājuma vērtība (2023. gada cenās)</t>
  </si>
  <si>
    <t>* https://jaspers.eib.org/LibraryNP/EC%20Reports/Economic%20Appraisal%20Vademecum%202021-2027%20-%20General%20Principles%20and%20Sector%20Applications.pdf</t>
  </si>
  <si>
    <t>Ceļa satiksmes negadījumu izmaksu samazinājums, uzlabojot redzamību (īstenojot tradicionālo iepirkumu)</t>
  </si>
  <si>
    <t>Koeficients</t>
  </si>
  <si>
    <t>Aizdevuma pamatsummas saņemšana</t>
  </si>
  <si>
    <t>Pašu līdzekļi</t>
  </si>
  <si>
    <t>Kumulatīvā naudas plūsma</t>
  </si>
  <si>
    <t>LED gaismekļi</t>
  </si>
  <si>
    <t>Vadības paneļi</t>
  </si>
  <si>
    <t>Apgaismojuma stabi ar montāžu</t>
  </si>
  <si>
    <t>Konsoles ar montāžu</t>
  </si>
  <si>
    <t>Projektēšana un autoruzraudzība</t>
  </si>
  <si>
    <t>Ekspluatācijas risks</t>
  </si>
  <si>
    <t>Regulārās uzturēšanas izmaksas (īstenojot tradicionālo iepirkumu)</t>
  </si>
  <si>
    <t xml:space="preserve">LED gaismekļu kopējais skaits </t>
  </si>
  <si>
    <t>Regulārās uzturēšanas izmaksas (īstenojot PPP iepirkumu)</t>
  </si>
  <si>
    <t>LED gaismekļu garantijas periods</t>
  </si>
  <si>
    <t>cet.</t>
  </si>
  <si>
    <t>gadi</t>
  </si>
  <si>
    <t>Pārbrauciena laiks līdz objektam</t>
  </si>
  <si>
    <t>LED gaismekļa nomaiņa un saistītie darbi</t>
  </si>
  <si>
    <t>Pārbrauciena laiks no objekta</t>
  </si>
  <si>
    <t>h</t>
  </si>
  <si>
    <t>Kopā LED gaismekļa nomaiņas ilgums</t>
  </si>
  <si>
    <t>€/ h</t>
  </si>
  <si>
    <t>Pakalpojuma izmaksas</t>
  </si>
  <si>
    <t>€/ gab.</t>
  </si>
  <si>
    <t>gab.</t>
  </si>
  <si>
    <t>Papildus ceturkšņa uzturēšanas izmaksas</t>
  </si>
  <si>
    <t>Regulārās uzturēšanas izmaksas: papildus izmaksas</t>
  </si>
  <si>
    <t>gab./ cet.</t>
  </si>
  <si>
    <t>Elektroenerģijas izmaksas</t>
  </si>
  <si>
    <t>Kopā uzturēšanas izmaksas: elektroenerģijas izmaksas</t>
  </si>
  <si>
    <t>Pastāvīgās izmaksas</t>
  </si>
  <si>
    <t>Darba algas izdevumi (operatīvā uzturēšana)</t>
  </si>
  <si>
    <t>Saistītās izmaksas</t>
  </si>
  <si>
    <t>Mainīgās izmaksas</t>
  </si>
  <si>
    <t>Patērētās elektroenerģijas izmaksas</t>
  </si>
  <si>
    <t>Materiālu izmaksas</t>
  </si>
  <si>
    <t>Transporta izmaksas</t>
  </si>
  <si>
    <t>Ceturkšņa uzturēšanas izmaksas: elektroenerģijas izmaksas</t>
  </si>
  <si>
    <t>Regulārās uzturēšanas izmaksas (neveicot kapitālieguldījumus)</t>
  </si>
  <si>
    <t>Administratīvās izmaksas (īstenojot PPP iepirkumu)</t>
  </si>
  <si>
    <t>€/ mēn.</t>
  </si>
  <si>
    <t>Darba slodzes izmaksas</t>
  </si>
  <si>
    <t>Projekta vadība</t>
  </si>
  <si>
    <t>slodze</t>
  </si>
  <si>
    <t>Virsizdevumi</t>
  </si>
  <si>
    <t>Kopā administratīvās izmaksas</t>
  </si>
  <si>
    <t>Ceturkšņa administratīvās izmaksas</t>
  </si>
  <si>
    <t>Ceturkšņa elektroenerģijas izmaksas</t>
  </si>
  <si>
    <t>Vadības sistēmas nomas izmaksas</t>
  </si>
  <si>
    <t>Ceturkšņa vadības sistēmas nomas izmaksas</t>
  </si>
  <si>
    <t>Kopā vadības sistēmas nomas izmaksas</t>
  </si>
  <si>
    <t>Projekta kapitālieguldījumu atlikušās vērtības aprēķins (īstenojot PPP iepirkumu)</t>
  </si>
  <si>
    <t xml:space="preserve"> </t>
  </si>
  <si>
    <t>Privātā partnera naudas plūsma (pirms peļņas) bez pieejamības maksājuma</t>
  </si>
  <si>
    <t>Pieejamības maksājuma uzcenojums (aprēķina vajadzībām)</t>
  </si>
  <si>
    <t>IRR</t>
  </si>
  <si>
    <t>Pieejamības maksājuma uzcenojuma ar peļņu koeficients (aprēķina vajadzībām)</t>
  </si>
  <si>
    <t>Privātā partnera naudas plūsma (ar peļņu) ar pieejamības maksājuma uzcenojumu</t>
  </si>
  <si>
    <t>Pieejamības maksājuma aprēķins (īstenojot PPP iepirkumu)</t>
  </si>
  <si>
    <t>Aizdevuma procentu maksājumi</t>
  </si>
  <si>
    <t>CO2 izmešu izmaksas</t>
  </si>
  <si>
    <t>Jūtīguma analīze</t>
  </si>
  <si>
    <t>Mainigais</t>
  </si>
  <si>
    <t>FNPV/C (modelis)</t>
  </si>
  <si>
    <t>ENPV (modelis)</t>
  </si>
  <si>
    <t>FNPV/C (manuāli)</t>
  </si>
  <si>
    <t>ENPV (manuāli)</t>
  </si>
  <si>
    <t>FNPV/C izmaiņas</t>
  </si>
  <si>
    <t>ENPV izmaiņas</t>
  </si>
  <si>
    <t>Kristiskā vērtība FNPV/C</t>
  </si>
  <si>
    <t>Kristiskā vērtība ENPV</t>
  </si>
  <si>
    <t>Simulācijas šūnas</t>
  </si>
  <si>
    <t>FNPV/k (modelis)</t>
  </si>
  <si>
    <t>FNPV/k (manuāli)</t>
  </si>
  <si>
    <t>FNPV/k izmaiņas</t>
  </si>
  <si>
    <t>Iemaksas pašvaldību finanšu izlīdzināšanas fondā, EUR</t>
  </si>
  <si>
    <t>Daugavpils pilsētas pamatbudžeta ieņēmumi saistību % apjoma aprēķinam, EUR</t>
  </si>
  <si>
    <t>Maksimālais iespējamais saistību apjoms, %</t>
  </si>
  <si>
    <t>Maksimālais iespējamais saistību apjoms, EUR</t>
  </si>
  <si>
    <t>Projekta īstenošanai pieejamais saistību apjoms</t>
  </si>
  <si>
    <t>Saistības, īstenojot PPP iepirkumu, EUR</t>
  </si>
  <si>
    <t>Teorētiski pieejamā gada maksājuma korekcijas faktos, %</t>
  </si>
  <si>
    <t>- cik no teorētiski pieejamās gada maksājuma summas tiek novirzīts aizdevuma izdevumu (pamatsumma + % maksājumi) apmaksai</t>
  </si>
  <si>
    <t>Teorētiski pieejamā aizdevuma atmaksas summa (pamatsumma + % maksājumi), EUR</t>
  </si>
  <si>
    <t>- sākot ar 2024.gadu (teorētiski pieejamā maksājumu kopsumma (pamatsumma + % maksājumi))</t>
  </si>
  <si>
    <t>Valsts kases proecentu maksājuma gada likme, %</t>
  </si>
  <si>
    <t>t.sk. fiksētā daļa, %</t>
  </si>
  <si>
    <t>Aizdevuma atmaksas periods, pilni gadi</t>
  </si>
  <si>
    <t>Aizdevuma atmaksas periods, mēneši</t>
  </si>
  <si>
    <t>- aprēķins ir veikts, pieņemot, ka maksājuma summas sadalās vienmērīgi par mēnešiem/ gadiem, kas ļauj veikt tikai un vienīgi indikatīvu maksimāli pieejamā aizdevuma apjoma novērtējumu</t>
  </si>
  <si>
    <t>Saistību apjoms (neīstenojot Projektu), %</t>
  </si>
  <si>
    <t>Saistību apjoms, īstenojot PPP iepirkumu, %</t>
  </si>
  <si>
    <t xml:space="preserve">Gaismekļu, uz kuriem attiecas potenciālie bojājumi, skaits </t>
  </si>
  <si>
    <t>Nomainīto gaismekļu skaits</t>
  </si>
  <si>
    <t>Viena gaismekļa cena</t>
  </si>
  <si>
    <t>Viena gaismekļa nomaiņas izmaksas</t>
  </si>
  <si>
    <t>Viena gaismekļa nomaiņas izmaksas kopā</t>
  </si>
  <si>
    <t>Nolietoto gaismekļu skaits</t>
  </si>
  <si>
    <t>Nolietotie gaismekļi</t>
  </si>
  <si>
    <t>DAUGAVPILS VALSTSPILSĒTAS IELU APGAISMOJUMA MODERNIZĀCIJAS INVESTĪCIJU PROJEKTS</t>
  </si>
  <si>
    <t>Projekta iesniegšanas datums (CFLA)</t>
  </si>
  <si>
    <t>IAV (ieguldījumam atbilstošā vērtība)</t>
  </si>
  <si>
    <t>Minimālā IAV (ieguldījumam atbilstošā vērtība)</t>
  </si>
  <si>
    <t>Maksimālā IAV (ieguldījumam atbilstošā vērtība)</t>
  </si>
  <si>
    <t>IAV jūtīguma analīze</t>
  </si>
  <si>
    <t>Diskontētā naudas plūsma</t>
  </si>
  <si>
    <t>Kopā nediskontētā naudas plūsma</t>
  </si>
  <si>
    <t>Naudas plūsma faktiskajās cenās (ar inflāciju)</t>
  </si>
  <si>
    <t>Kredītiestādes aizdevums</t>
  </si>
  <si>
    <t>Eiropas Savienības fondu finansējums</t>
  </si>
  <si>
    <t>Privātā partnera finansējums (pamatkapitāls)</t>
  </si>
  <si>
    <t>Daugavpils pašvaldības finansējums (ieguldījums pamatkapitālā)</t>
  </si>
  <si>
    <t>PPP līguma finanšu rādītāji</t>
  </si>
  <si>
    <r>
      <t>Minimālā aizdevumu termiņa seguma attiecība (</t>
    </r>
    <r>
      <rPr>
        <i/>
        <sz val="8"/>
        <rFont val="Arial"/>
        <family val="2"/>
        <charset val="186"/>
      </rPr>
      <t>loan life coverage ratio</t>
    </r>
    <r>
      <rPr>
        <sz val="8"/>
        <rFont val="Arial"/>
        <family val="2"/>
      </rPr>
      <t>)</t>
    </r>
  </si>
  <si>
    <r>
      <t>Minimālā parāda apkalpošanas seguma attiecība (</t>
    </r>
    <r>
      <rPr>
        <i/>
        <sz val="8"/>
        <rFont val="Arial"/>
        <family val="2"/>
        <charset val="186"/>
      </rPr>
      <t>debt servic</t>
    </r>
    <r>
      <rPr>
        <sz val="8"/>
        <rFont val="Arial"/>
        <family val="2"/>
      </rPr>
      <t xml:space="preserve">e coverage </t>
    </r>
    <r>
      <rPr>
        <i/>
        <sz val="8"/>
        <rFont val="Arial"/>
        <family val="2"/>
        <charset val="186"/>
      </rPr>
      <t>ratio</t>
    </r>
    <r>
      <rPr>
        <sz val="8"/>
        <rFont val="Arial"/>
        <family val="2"/>
      </rPr>
      <t>)</t>
    </r>
  </si>
  <si>
    <r>
      <t>Minimālā projekta termiņa seguma attiecība (</t>
    </r>
    <r>
      <rPr>
        <i/>
        <sz val="8"/>
        <rFont val="Arial"/>
        <family val="2"/>
        <charset val="186"/>
      </rPr>
      <t>project life coverage ratio</t>
    </r>
    <r>
      <rPr>
        <sz val="8"/>
        <rFont val="Arial"/>
        <family val="2"/>
      </rPr>
      <t>)</t>
    </r>
  </si>
  <si>
    <t>Privātā partnera nominālā pamatkapitāla IRR (peļņas norma) pēc nodokļiem</t>
  </si>
  <si>
    <t>Privātā partnera nominālā pašu kapitāla svērtā IRR (peļņas norma) pēc nodokļiem</t>
  </si>
  <si>
    <t>Reālā diskonta likme (bez inflācijas)</t>
  </si>
  <si>
    <t>Nominālā diskonta likme (ar inflāciju)</t>
  </si>
  <si>
    <t>Aprēķinu rezultāts</t>
  </si>
  <si>
    <t>Aprēķinu pieņēmums</t>
  </si>
  <si>
    <t>Kapitālieguldījumi/ kopsabiedrībā ieguldāmie Daugavpils pašvaldības resursi</t>
  </si>
  <si>
    <t>Publiskā partnera (Daugavpils pašvaldības) dividendes</t>
  </si>
  <si>
    <t>Daugavpils ielu apgaismojuma projekta izmaksu ietaupījums (EUR)</t>
  </si>
  <si>
    <t>PPP līguma finansēšanas plāns (EUR)</t>
  </si>
  <si>
    <t>Nr.</t>
  </si>
  <si>
    <t>Pozīcija</t>
  </si>
  <si>
    <t>Esošā situācija</t>
  </si>
  <si>
    <t>Īstenojot projektu</t>
  </si>
  <si>
    <t>Tradicionālā iepirkuma līgums</t>
  </si>
  <si>
    <t>PPP līgums</t>
  </si>
  <si>
    <t>Elektroenerģijas cena (EUR/kWh)</t>
  </si>
  <si>
    <t>Elektroenerģijas izmaksas (EUR/gadā)</t>
  </si>
  <si>
    <t>Fiksētās izmaksas</t>
  </si>
  <si>
    <t>Kopā fiksētās un mainīgās izmaksas</t>
  </si>
  <si>
    <t>Tai skaitā elektroenerģijas izmaksas</t>
  </si>
  <si>
    <t>Tai skaitā pārējās izmaksas</t>
  </si>
  <si>
    <t>Saistības, īstenojot PPP iepirkumu, EUR*</t>
  </si>
  <si>
    <t>*Piezīme: izvēlētais PPP iepirkuma veids ir partnerības iepirkums, kur pašvaldība maksā ikmēneša pakalpojuma pieejamības maksājumu privātajam partnerim.</t>
  </si>
  <si>
    <t>Neto ietekme uz pašvaldības budžetu, īstenojot PPP iepirkumu</t>
  </si>
  <si>
    <t xml:space="preserve">Maksimālā pieejamā aizdevuma summa tradicionālā iepirkuma gadījumā, EUR </t>
  </si>
  <si>
    <t>Elektroenerģijas izmaksu ietaupījums (EUR/gadā)*</t>
  </si>
  <si>
    <t>Daugavpils valstspilsētas ielu apgaismojuma modernizācijas investīciju projekta ekspluatācijas un uzturēšanas izmaksu ietaupījums (EUR)</t>
  </si>
  <si>
    <t>Daugavpils valstspilsētas ielu apgaismojuma modernizācijas investīciju projekta investīciju izmaksas (EUR)</t>
  </si>
  <si>
    <t>Pašvaldības izvēlētais 4. scenārijs: LED gaismekļu un elektroapgādes vadības sadalņu nomaiņa, 14 gājēju pāreju apgaismojuma ierīkošana, apgaismojuma ierīkošana Gajoka, Judovkas un Grīvas apkaimēs</t>
  </si>
  <si>
    <t>Elektroapgādes kabeļi ar montāžu</t>
  </si>
  <si>
    <t>Projekta izmaksas kopā bez PVN (2025.-2026.g.)</t>
  </si>
  <si>
    <t>Iekļaujot izmaksu indeksāciju (nettiecas uz aizdevuma pamatsummas un procentu maksājumiem)</t>
  </si>
  <si>
    <t>Aizdevuma pamatsummas un procentu maksājumi</t>
  </si>
  <si>
    <t>Uzturēšanas, administratīvās, apdrošināšanas izmaksas, kredītmaksājumi, dividendes, risku rezerve, PVN</t>
  </si>
  <si>
    <t>t.sk. mainīgā daļa (12 M EURIBOR), %</t>
  </si>
  <si>
    <t xml:space="preserve">Kopā uzturēšanas izmaksas: materiālu un darba spēka izmaksas </t>
  </si>
  <si>
    <t>n.p.</t>
  </si>
  <si>
    <t>Tai skaitā 3 apkaimes un 14 gājēju pārejas</t>
  </si>
  <si>
    <t>Starpība starp PPP līguma un tradicionālā iepirkuma līguma summu diskonēto vērtību. Pozitīva IAV liecina, ka ir lietderīgi izskatīt iespēju par PPP iepirkuma īstenošanu</t>
  </si>
  <si>
    <t>10 gadi</t>
  </si>
  <si>
    <t xml:space="preserve">20 gadi </t>
  </si>
  <si>
    <t xml:space="preserve">30 gadi </t>
  </si>
  <si>
    <t>NPV</t>
  </si>
  <si>
    <t>Projekta naudas plūsma pašu kapitāla atdeves atdeves aprēķinam (īstenojot PPP iepirkumu)</t>
  </si>
  <si>
    <t>Pieņēmumi (īstenojot PPP iepirkumu)</t>
  </si>
  <si>
    <t>Projekta īstenošanas laika marķieris projekta modelī</t>
  </si>
  <si>
    <t>Būvniecības izmaksu marķieris  projekta modelī</t>
  </si>
  <si>
    <t>Regulāro uzturēšanas izmaksu marķieris  projekta modelī</t>
  </si>
  <si>
    <t>Administratīvo uzturēšanas izmaksu marķieris  projekta modelī</t>
  </si>
  <si>
    <t>Periodisko uzturēšanas izmaksu marķieris  projekta modelī</t>
  </si>
  <si>
    <t>Projekta naudas plūsma sociālekonomiskās atdeves aprēķinam (īstenojot PPP iepirkumu)</t>
  </si>
  <si>
    <t>Saistību novērtējums (īstenojot PPP iepirkumu)</t>
  </si>
  <si>
    <t>Saistību novērtējums (īstenojot tradicionālo iepirkumu)</t>
  </si>
  <si>
    <t>Saistības, īstenojot tradicionālo iepirkumu, EUR*</t>
  </si>
  <si>
    <t>Kredīta izmaksas</t>
  </si>
  <si>
    <t>EUR, gadā</t>
  </si>
  <si>
    <t>Patērētās elektroenerģijas cena</t>
  </si>
  <si>
    <t>€/ kwh</t>
  </si>
  <si>
    <t>Patērētās elektroenerģijas daudzums</t>
  </si>
  <si>
    <t>kwh/ gadā</t>
  </si>
  <si>
    <t>Būvuzraudzība</t>
  </si>
  <si>
    <t>Kapitālieguldījumu izmkasas kopā</t>
  </si>
  <si>
    <t>Bāzes cena</t>
  </si>
  <si>
    <t>PVN</t>
  </si>
  <si>
    <t>Kapitālieguldījumu izmaksas (īstenojot tradicionālo iepirkumu)</t>
  </si>
  <si>
    <t>Pozicija</t>
  </si>
  <si>
    <t>Kapitālieguldījumu un izmaksu finansēšanas struktūra (īstenojot PPP iepirkumu)</t>
  </si>
  <si>
    <t>- kopējā procentu likme</t>
  </si>
  <si>
    <t>Elektroenerģijas izmaksas, kas ir saistītas ar ilgākiem būvniecības darbiem (salīdzinot ar PPP iepirkumu)</t>
  </si>
  <si>
    <t>Pamatsummas atmaksas sākuma gads</t>
  </si>
  <si>
    <t>Procentmaksājumu atmaksas sākuma gads</t>
  </si>
  <si>
    <t xml:space="preserve">Izmantotais kredīta finansējums </t>
  </si>
  <si>
    <t>Aizdevuma termiņš</t>
  </si>
  <si>
    <t>EUR</t>
  </si>
  <si>
    <t>Elektroenerģijas izmaksu ietaupījums</t>
  </si>
  <si>
    <t>Būvniecības marķieris</t>
  </si>
  <si>
    <t>Būvniecības ilgums</t>
  </si>
  <si>
    <t>Saldo</t>
  </si>
  <si>
    <t xml:space="preserve">Finanšu diskonta likme </t>
  </si>
  <si>
    <t>Aizdevuma izmaksas (bez 3 apkaimēm un 14 gājēju pārejām)</t>
  </si>
  <si>
    <t>Kaptālieguldījumi (bez 3 apkaimēm un 14 gājēju pārejām)</t>
  </si>
  <si>
    <t>Kaptālieguldījumi (ar 3 apkaimēm un 14 gājēju pārejām)</t>
  </si>
  <si>
    <t>Reālie kapitālieguldījumi (ieskaitot PVN)</t>
  </si>
  <si>
    <t>Izvēlēties līguma darbības termiņu (gados)</t>
  </si>
  <si>
    <t xml:space="preserve">- sākot ar 2028.gadu </t>
  </si>
  <si>
    <t>Apgaismojuma darbības marķieris</t>
  </si>
  <si>
    <t>Elekroenerģijas patēriņa samazinājums (MWh)</t>
  </si>
  <si>
    <t>Elektroenerģijas patēriņš bez gājēju pārejām un 3 apkaimēm</t>
  </si>
  <si>
    <t>Normatīvais elektroenerģijas patēriņš gājēju pārejām un 3 apkaimēm (MWh)</t>
  </si>
  <si>
    <t>Būvdarbu garantijas laika garantijas izmaksu marķieris bāzes modelī</t>
  </si>
  <si>
    <t>Kapitālieguldījumi bez apdrošināšanas izm. (investīciju periods 2025. - 2027. g.)</t>
  </si>
  <si>
    <t>Kapitālieguldījumu daļa, kurai nepieciešama būvdarbu garantijas laika garantija</t>
  </si>
  <si>
    <t>Būvdarbu garantijas laika garantija (ceturksnī)</t>
  </si>
  <si>
    <r>
      <t>CO</t>
    </r>
    <r>
      <rPr>
        <vertAlign val="subscript"/>
        <sz val="8"/>
        <color theme="1"/>
        <rFont val="Arial"/>
        <family val="2"/>
        <charset val="186"/>
      </rPr>
      <t>2</t>
    </r>
    <r>
      <rPr>
        <sz val="8"/>
        <color theme="1"/>
        <rFont val="Arial"/>
        <family val="2"/>
        <charset val="186"/>
      </rPr>
      <t xml:space="preserve"> izmešu samazinājums</t>
    </r>
  </si>
  <si>
    <t>CO2 izmešu samazinājuma vērtība (2016. gada cenās)* (Vademecum 2021. - 2027. 4. tabula)</t>
  </si>
  <si>
    <t>t/ gadā</t>
  </si>
  <si>
    <t>t/ cet.</t>
  </si>
  <si>
    <r>
      <t>kg CO</t>
    </r>
    <r>
      <rPr>
        <vertAlign val="subscript"/>
        <sz val="8"/>
        <rFont val="Arial"/>
        <family val="2"/>
        <charset val="186"/>
      </rPr>
      <t>2</t>
    </r>
    <r>
      <rPr>
        <sz val="8"/>
        <rFont val="Arial"/>
        <family val="2"/>
        <charset val="186"/>
      </rPr>
      <t xml:space="preserve"> ekv /kWh</t>
    </r>
  </si>
  <si>
    <t>Ekonomiskie zaudējumi, ko rada vidēji viens smags CSNg</t>
  </si>
  <si>
    <t>Kopā uzturēšanas izmaksas: materiālu un darba spēka izmaksas</t>
  </si>
  <si>
    <t>Ceturkšņa uzturēšanas izmaksas: materiālu un darba spēka izmaksas</t>
  </si>
  <si>
    <t>Apgaismojuma vadības sistēmas nomas izmaksas</t>
  </si>
  <si>
    <t>Bojāto gaismekļu nomaiņas izmaksas*</t>
  </si>
  <si>
    <t>Tehniskā speciālista - dispečera pakalpojumi</t>
  </si>
  <si>
    <t>Kopā uzturēšanas izmaksas ar PVN 21%</t>
  </si>
  <si>
    <t>Apgaismojum vadības sistēma (programmatūra)</t>
  </si>
  <si>
    <t>PPP iepirkums</t>
  </si>
  <si>
    <t>Kopā reinvestīciju rezerve ar PVN 21%</t>
  </si>
  <si>
    <t>Izsaukumu īpatsvars</t>
  </si>
  <si>
    <t>Periodiskās uzturēšanas izmaksas pārējai ielu apgaismojuma infrastruktūrai</t>
  </si>
  <si>
    <t>Kopā periodiskās uzturēšanas izmaksas bez PVN</t>
  </si>
  <si>
    <t>Nomaināmo un jauno gaismekļu kopējais skaits</t>
  </si>
  <si>
    <t>Nomaināmo/jauno gaismekļu skaits, kas ir jānomaina 5 gadu garantijas perioda laikā</t>
  </si>
  <si>
    <t>LED gaismekļa nomaiņas izmaksas</t>
  </si>
  <si>
    <t>Periodu skaits, kuru laikā gaismekļus piegādā ražotājs ( garantijas laiks)</t>
  </si>
  <si>
    <t>Ceturkšņa LED gaismekļu nomaiņas izmaksas</t>
  </si>
  <si>
    <t>LED gaismekļa nomaiņa/pārbaude un saistītie darbi</t>
  </si>
  <si>
    <t>Viena izsaukuma izmaksas</t>
  </si>
  <si>
    <t>Kopā viena izsaukuma ilgums</t>
  </si>
  <si>
    <t>Privātā partnera regulārās uzturēšanas izmaksas (neietilpst elektroenerģijas izmaksas)</t>
  </si>
  <si>
    <t>Regulārās uzturēšanas izmaksas, kopā (neietilpst elektroenerģijas izmaksas)</t>
  </si>
  <si>
    <t>- uzturēšanas izmaksu samazinājums salīdzinājumā ar tradicionālo iepirkumu (tiek izmantots IAV aprēķinā)</t>
  </si>
  <si>
    <t xml:space="preserve">Ceturkšņa uzturēšanas izmaksas: materiālu un darba spēka izmaksas </t>
  </si>
  <si>
    <t>Būvdarbu garantijas laika garantijas ilgums</t>
  </si>
  <si>
    <t>Būvdarbu garantijas laika ilgums</t>
  </si>
  <si>
    <t>Līguma darbības termiņš</t>
  </si>
  <si>
    <t>Investīciju izmaksas</t>
  </si>
  <si>
    <t>Tradicionālais iepirkums</t>
  </si>
  <si>
    <t>Tradicio-nālais iepirkums</t>
  </si>
  <si>
    <t>Elektroenerģijas patēriņš</t>
  </si>
  <si>
    <t>CSNg izmaksas</t>
  </si>
  <si>
    <r>
      <t>CO</t>
    </r>
    <r>
      <rPr>
        <vertAlign val="subscript"/>
        <sz val="8"/>
        <color theme="1"/>
        <rFont val="Arial"/>
        <family val="2"/>
        <charset val="186"/>
      </rPr>
      <t>2</t>
    </r>
    <r>
      <rPr>
        <sz val="8"/>
        <color theme="1"/>
        <rFont val="Arial"/>
        <family val="2"/>
        <charset val="186"/>
      </rPr>
      <t xml:space="preserve"> izmešu izmaksas</t>
    </r>
  </si>
  <si>
    <t>Bankas administratīvais uzcenojums</t>
  </si>
  <si>
    <t>Ietver investīciju izmaksas, kā arī uzturēšanas  un aizdevuma izmaksas 15 mēnešu būvniecības periodā</t>
  </si>
  <si>
    <t>Privātais partneris izveido mērķuzņēmumu PPP līguma administrēšanai</t>
  </si>
  <si>
    <t>Privātā partnera/ kopuzņēmuma dividendes (pēc nodokļiem)</t>
  </si>
  <si>
    <r>
      <rPr>
        <b/>
        <u val="singleAccounting"/>
        <sz val="9"/>
        <color theme="7"/>
        <rFont val="Arial"/>
        <family val="2"/>
        <charset val="186"/>
      </rPr>
      <t xml:space="preserve">PARTNERĪBAS LĪGUMA </t>
    </r>
    <r>
      <rPr>
        <b/>
        <u val="singleAccounting"/>
        <sz val="9"/>
        <color rgb="FFFFFFFF"/>
        <rFont val="Arial"/>
        <family val="2"/>
      </rPr>
      <t>cenas jūtīguma analīze</t>
    </r>
  </si>
  <si>
    <t>Būvobjekta pieņemšanas ekspluatācijā risks</t>
  </si>
  <si>
    <t>Periodiskās uzturēšanas risks</t>
  </si>
  <si>
    <t>Negadījumu radīto zaudējumu risks</t>
  </si>
  <si>
    <t>Projekta īstenošanas posma termiņa neizpildes risks</t>
  </si>
  <si>
    <t>Būvprojektēšanas risks (t.sk. būvprojekta saskaņošana)</t>
  </si>
  <si>
    <t>Normatīvo aktu izmaiņu risks Projekta ekspluatācijas posmā (prasības ielu apgaismojumam un nodokļu izmaiņas)</t>
  </si>
  <si>
    <t>Normatīvo aktu izmaiņu risks Projekta īstenošanas posmā (prasības ielu apgaismojumam un nodokļu izmaiņas)</t>
  </si>
  <si>
    <t>Nepārvaramas varas risks (militārie konflikti, epidēmijas, valsts pārvaldes iestāžu lēmumi)</t>
  </si>
  <si>
    <t>Būvniecības izmaksu sadārdzinājuma risks (t.sk. materiālu pieejamība, sankcijas pret preču piegādātājiem vai pakalpojumu sniedzējiem )</t>
  </si>
  <si>
    <t>Publiskā partnera prasību izmaiņu risks</t>
  </si>
  <si>
    <t>Privātā partnera reālās uzturēšanas risku izmaksas</t>
  </si>
  <si>
    <t>Finansēšanas izmaksu (aizdevuma procentu likmes) pieauguma risks</t>
  </si>
  <si>
    <t>Privātā partnera reālās būvniecības risku izmaksas</t>
  </si>
  <si>
    <r>
      <t xml:space="preserve">a) Vai ir paredzeta </t>
    </r>
    <r>
      <rPr>
        <sz val="8"/>
        <color rgb="FFFF0000"/>
        <rFont val="Arial"/>
        <family val="2"/>
        <charset val="186"/>
      </rPr>
      <t>publiskā</t>
    </r>
    <r>
      <rPr>
        <sz val="8"/>
        <rFont val="Arial"/>
        <family val="2"/>
      </rPr>
      <t xml:space="preserve"> partnera līdzdalība finansējuma nodrošināšanā projekta realizācijai?
Ja "Jā", sniegt atbildi uz b), c), d) un e) jautājumiem.
Ja "Nē", pāriet uz 5.2. jautājumu.</t>
    </r>
  </si>
  <si>
    <t>Daugavpils ielu apgaismojuma sistēmas izmaksu ietaupījums 2024. gada cenās</t>
  </si>
  <si>
    <t>Neto ietekme uz pašvaldības budžetu, īstenojot tradicionālo iepirkumu</t>
  </si>
  <si>
    <t>Privātā partnera periodiskās uzturēšanas izmaksas (reinvestīciju rezerve)</t>
  </si>
  <si>
    <t>Publiskā partnera naudas plūsma PPP līgumam (EUR) (15 gadu līguma periods 2025. - 2040. g.)</t>
  </si>
  <si>
    <t>Publiskā partnera naudas plūsma tradicionālā iepirkuma līgumam (EUR) (15 gadu dzīves cikls 2025. - 2040. g.)</t>
  </si>
  <si>
    <t>Diskontētās vērtības (15 gadu PPP līguma darbības periods: 2025 - 2040)</t>
  </si>
  <si>
    <t>- tiek pieņemts, ka, sākot ar 2031. gadu, saistību apjoms saglabāsies 2030. gada līmenī (pašvaldības ilgtermiņa saistību grafiks tiek rēķināts līdz 2030. gadam)</t>
  </si>
  <si>
    <t>Patērētās elektroenerģijas daudzums (normatīvais elektroenerģijas patēriņš)</t>
  </si>
  <si>
    <t>Pavisam kopā</t>
  </si>
  <si>
    <t>Projekta izmaksas kopā bez PVN 2024. g. cenās</t>
  </si>
  <si>
    <t>Kopā normatīvais elektroenerģijas patēriņš (MWh)*</t>
  </si>
  <si>
    <r>
      <t xml:space="preserve">* Ieskaitot papildu elektroenerģijas patēriņu trīs pilsētas apkaimēs (Gajokā, Judovkā un Grīvā) un 14 papildu gājēju pārejās, kopā </t>
    </r>
    <r>
      <rPr>
        <sz val="8"/>
        <rFont val="Arial"/>
        <family val="2"/>
        <charset val="186"/>
      </rPr>
      <t>107</t>
    </r>
    <r>
      <rPr>
        <sz val="8"/>
        <color theme="1"/>
        <rFont val="Arial"/>
        <family val="2"/>
        <charset val="186"/>
      </rPr>
      <t xml:space="preserve"> MWh gadā.</t>
    </r>
  </si>
  <si>
    <t>Ekspluatācijas un uzturēšanas izmaksu ietaupījuma aprēķins 2024. gada cenās bez PVN (tradicionālais iepirkums)</t>
  </si>
  <si>
    <t>Kopā izmaksas ar projektu 2024. gada cenās</t>
  </si>
  <si>
    <t>Elektroenerģijas patēriņa, izmaksu un ietaupījuma aprēķins 2024. gada cenās bez PVN</t>
  </si>
  <si>
    <t>Kopā uzturēšanas izmaksas bez PVN</t>
  </si>
  <si>
    <t>LED gaismekļu nomaiņa 5 gadu garantijas laikā (no kopējā nomaināmo/jauno gaismekļu skaita)</t>
  </si>
  <si>
    <t>Esošo (pielāgojamo) LED gaismekļu kopējais skaits</t>
  </si>
  <si>
    <t xml:space="preserve">Nomaināmo un jauno LED gaismekļu kopējais skaits </t>
  </si>
  <si>
    <t>Izsaukumu kopējais skaits (līguma darbības laikā)</t>
  </si>
  <si>
    <t>Izsaukumu skaits ceturksnī (līguma darbības laikā)</t>
  </si>
  <si>
    <t>Ceturkšņa izsaukumu izmaksas</t>
  </si>
  <si>
    <t>Papildus uzturēšanas izmaksas (no kopējo kapitālieguldījumu apjoma līguma darbības laikā)</t>
  </si>
  <si>
    <t>Papildus kopējās uzturēšanas izmaksas (tīrīšana u.c. izmaksas) līguma darbības laikā</t>
  </si>
  <si>
    <t>Uzturēšanas izmaksas garantijas perioda laikā: LED gaismekļu nomaiņa</t>
  </si>
  <si>
    <t>Transporta un darba izmaksas: LED gaismekļu nomaiņa/pārbaude</t>
  </si>
  <si>
    <t>Periodiskās uzturēšanas izmaksas (īstenojot PPP iepirkumu)</t>
  </si>
  <si>
    <t>Kopā fiksētās un mainīgās izmaksas*</t>
  </si>
  <si>
    <t>Iekļauts kopsummā*</t>
  </si>
  <si>
    <t>Viegli ievainoti (27. tabula)</t>
  </si>
  <si>
    <t>Smagi ievainoti (27. tabula)</t>
  </si>
  <si>
    <t>Bojāgājušie (27. tabula)</t>
  </si>
  <si>
    <t>HIPC (Eurostat patēriņa cenu harmonizētais indekss, ES28)</t>
  </si>
  <si>
    <r>
      <t>CO</t>
    </r>
    <r>
      <rPr>
        <vertAlign val="subscript"/>
        <sz val="8"/>
        <rFont val="Arial"/>
        <family val="2"/>
        <charset val="186"/>
      </rPr>
      <t>2</t>
    </r>
    <r>
      <rPr>
        <sz val="8"/>
        <rFont val="Arial"/>
        <family val="2"/>
        <charset val="186"/>
      </rPr>
      <t xml:space="preserve"> emisiju samazinājums</t>
    </r>
  </si>
  <si>
    <r>
      <t>CO</t>
    </r>
    <r>
      <rPr>
        <vertAlign val="subscript"/>
        <sz val="8"/>
        <rFont val="Arial"/>
        <family val="2"/>
        <charset val="186"/>
      </rPr>
      <t>2</t>
    </r>
    <r>
      <rPr>
        <sz val="8"/>
        <rFont val="Arial"/>
        <family val="2"/>
        <charset val="186"/>
      </rPr>
      <t xml:space="preserve"> emisijas faktors</t>
    </r>
  </si>
  <si>
    <t>Elektroenerģijas patēriņa ietaupījums (2024. gada cenās)</t>
  </si>
  <si>
    <t>Elektroenerģijas patēriņa samazinājums (%)</t>
  </si>
  <si>
    <t>Aizdevuma izmaksas (ar 3 apkaimēm un 14 gājēju pārejām)</t>
  </si>
  <si>
    <r>
      <t>Sadārdzinājums, salīdzinot ar PPP iepirkumu</t>
    </r>
    <r>
      <rPr>
        <b/>
        <sz val="8"/>
        <rFont val="Arial"/>
        <family val="2"/>
        <charset val="186"/>
      </rPr>
      <t xml:space="preserve"> (bez PVN)</t>
    </r>
  </si>
  <si>
    <t>PAVISAM KOPĀ AR PVN</t>
  </si>
  <si>
    <t>Saistītās izmaksas (sakaru pakalpojumi u.c.)</t>
  </si>
  <si>
    <t>Papildu izmaksas (apgaismojuma vadības sistēma - programmatūra)</t>
  </si>
  <si>
    <t>Elektroenerģijas izmaksas (tarifs 0,09237 EUR/kWh)</t>
  </si>
  <si>
    <t>Kopā izmaksu samazinājums bez PVN</t>
  </si>
  <si>
    <t>PVN 21% (no 7. rindas summas)</t>
  </si>
  <si>
    <t>Samazinājuma īpatsvars</t>
  </si>
  <si>
    <t>Administratīvās izmaksas Nr.1 (PPP līguma administrēšana, t.sk. ārpakalpojumi)</t>
  </si>
  <si>
    <t>Reālie Kapitālieguldījumi (ar PVN)</t>
  </si>
  <si>
    <t>Reālie kapitālieguldījumi bez PVN</t>
  </si>
  <si>
    <t>Nominālie kapitālieguldījumi bez PVN</t>
  </si>
  <si>
    <r>
      <t xml:space="preserve">*Pamatojoties uz gaismekļu tirgotāju un ražotāju sniegto informāciju, tiek pieņemts, ka, sākot ar 2029. gadu (pēc 5 gadu garantijas termiņa beigām), nolietoto gaismekļu īpatsvars pieaugs no 0,48% līdz 1,80% 2035. gadā. Šāda tendence pamato vidēji </t>
    </r>
    <r>
      <rPr>
        <i/>
        <sz val="8"/>
        <rFont val="Arial"/>
        <family val="2"/>
        <charset val="186"/>
      </rPr>
      <t>7</t>
    </r>
    <r>
      <rPr>
        <i/>
        <sz val="8"/>
        <color theme="1"/>
        <rFont val="Arial"/>
        <family val="2"/>
        <charset val="186"/>
      </rPr>
      <t xml:space="preserve"> gaismekļu nolietošanos viena ceturkšņa laikā.</t>
    </r>
  </si>
  <si>
    <t>Civiltiesiskās apdrošināšanas prēmija (profesionālās civiltiesiskās atbildības apdrošināšana) (gadā)</t>
  </si>
  <si>
    <r>
      <rPr>
        <b/>
        <sz val="8"/>
        <color theme="9"/>
        <rFont val="Arial"/>
        <family val="2"/>
      </rPr>
      <t>IZPILDES GARANTIJAS</t>
    </r>
    <r>
      <rPr>
        <sz val="8"/>
        <rFont val="Arial"/>
        <family val="2"/>
      </rPr>
      <t xml:space="preserve"> maksa </t>
    </r>
    <r>
      <rPr>
        <sz val="8"/>
        <rFont val="Arial"/>
        <family val="2"/>
        <charset val="186"/>
      </rPr>
      <t>(līguma saistību izpildes garantija) (gadā)</t>
    </r>
  </si>
  <si>
    <r>
      <rPr>
        <b/>
        <sz val="8"/>
        <color theme="9"/>
        <rFont val="Arial"/>
        <family val="2"/>
      </rPr>
      <t xml:space="preserve">BŪVUZŅEMĒJA VISU RISKU (CAR) </t>
    </r>
    <r>
      <rPr>
        <sz val="8"/>
        <rFont val="Arial"/>
        <family val="2"/>
      </rPr>
      <t xml:space="preserve">apdrošināšanas </t>
    </r>
    <r>
      <rPr>
        <sz val="8"/>
        <rFont val="Arial"/>
        <family val="2"/>
        <charset val="186"/>
      </rPr>
      <t>prēmija projekta īstenošanas posmā</t>
    </r>
    <r>
      <rPr>
        <sz val="8"/>
        <rFont val="Arial"/>
        <family val="2"/>
      </rPr>
      <t xml:space="preserve"> </t>
    </r>
    <r>
      <rPr>
        <sz val="8"/>
        <rFont val="Arial"/>
        <family val="2"/>
        <charset val="186"/>
      </rPr>
      <t>(gadā)</t>
    </r>
  </si>
  <si>
    <r>
      <t>Visu risku apdrošināšanas prēmija uzturēšanas periodā</t>
    </r>
    <r>
      <rPr>
        <sz val="8"/>
        <rFont val="Arial"/>
        <family val="2"/>
        <charset val="186"/>
      </rPr>
      <t xml:space="preserve"> (ceturksnī)</t>
    </r>
  </si>
  <si>
    <r>
      <t>- 1</t>
    </r>
    <r>
      <rPr>
        <i/>
        <sz val="8"/>
        <rFont val="Arial"/>
        <family val="2"/>
        <charset val="186"/>
      </rPr>
      <t>5</t>
    </r>
    <r>
      <rPr>
        <i/>
        <sz val="8"/>
        <color theme="1"/>
        <rFont val="Arial"/>
        <family val="2"/>
        <charset val="186"/>
      </rPr>
      <t xml:space="preserve"> gadi</t>
    </r>
  </si>
  <si>
    <t>Kopā izmaksu samazinājums ar PVN</t>
  </si>
  <si>
    <t>FEA jāizvēlas opcija 1 (līguma darbības termiņš 15 gadi)</t>
  </si>
  <si>
    <t>- 20 gadi (tikai IIA vajadzībām)</t>
  </si>
  <si>
    <t>- 30 gadi (tikai IIA vajadzībām)</t>
  </si>
  <si>
    <t>Projekta naudas plūsma investīciju atdeves aprēķinam (neveicot kapitālieguldījumus jeb situācija bez Projekta)</t>
  </si>
  <si>
    <t>Projekta naudas plūsma investīciju atdeves aprēķinam (īstenojot tradicionālo iepirkumu, situācija ar Projektu)</t>
  </si>
  <si>
    <t>Projekta naudas plūsma investīciju atdeves aprēķinam (īstenojot PPP iepirkumu, situācija ar Projektu)</t>
  </si>
  <si>
    <t>Projekta naudas plūsma investīciju atdeves aprēķinam (tradicionālais iepirkums, situācija ar Projektu mīnus situācija bez Projekta)</t>
  </si>
  <si>
    <t>Projekta naudas plūsma investīciju atdeves aprēķinam (PPP iepirkums, situācija ar Projektu mīnus situācija bez Projekta)</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</si>
  <si>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</si>
  <si>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</si>
  <si>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</si>
  <si>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</si>
  <si>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</si>
  <si>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</si>
  <si>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</si>
  <si>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</si>
  <si>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</si>
  <si>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</si>
  <si>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</si>
  <si>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</si>
  <si>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</si>
  <si>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</si>
  <si>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</si>
  <si>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</si>
  <si>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</si>
  <si>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</si>
  <si>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Publisks</t>
  </si>
  <si>
    <t>Dalīts</t>
  </si>
  <si>
    <t>Privāts</t>
  </si>
  <si>
    <t>1.1. Nepieciešamās zemes nodrošinājuma risks</t>
  </si>
  <si>
    <t xml:space="preserve">[publisks risks] </t>
  </si>
  <si>
    <t xml:space="preserve">Ja ielu apgaismojuma projekta īstenošanai nepieciešama zemes iegāde, 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</si>
  <si>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 xml:space="preserve">[no apstākļiem atkarīgs risks] </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</si>
  <si>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</si>
  <si>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ielu apgaismojuma projekta īstenošanai. Apsvērumi ietvers vietas novērtēšanu, vai konkrētajā vietā ir nepieciešama jauna apgaismojuma infrastruktūras izbūve.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</si>
  <si>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</si>
  <si>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 xml:space="preserve">Iegāde pirms PPP līguma parakstīšanas:Ja ielu apgaismojuma projekta īstenošanai nepieciešama papildus zeme, 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 </t>
  </si>
  <si>
    <t xml:space="preserve">Iegāde pēc PPP līguma parakstīšanas:Ja ielu apgaismojuma projekta īstenošanai nepieciešama papildus zeme un 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 </t>
  </si>
  <si>
    <t>1.2. Papildu zemes nodrošināšanas risks</t>
  </si>
  <si>
    <t>Identifikācija pirms PPP līguma parakstīšanas: [publisks risks, no apstākļiem atkarīgs risks]</t>
  </si>
  <si>
    <t xml:space="preserve">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 </t>
  </si>
  <si>
    <t>Identifikācija pēc PPP līguma parakstīšanas: [publisks risks, no apstākļiem atkarīgs risks]</t>
  </si>
  <si>
    <t xml:space="preserve">Ja pastāvīga vajadzība pēc papildu zemes tiek konstatēta tikai pēc līguma parakstīšanas, konstatējot jaunas ielas, kuras nepieciešams apgaismot, tas būs Publiskā partnera risks, jo vajadzība radās pēc līguma noslēgšanas. </t>
  </si>
  <si>
    <t>1.3. Zemes piemērotības risks</t>
  </si>
  <si>
    <t xml:space="preserve">Vispārīgi:[dalīts risks] </t>
  </si>
  <si>
    <t xml:space="preserve">Risks, ka zeme nav piemērota, parasti tiek dalīts. Publiskais partneris parasti būs atbildīgs par zemes pieejamības nodrošināšanu un atrašanās vietas novērtēšanu, lai atbilstu ielu apgaismojuma projektam, bet piemērotība var būt atkarīga arī no Privātā partnera projektēšanas un būvniecības plāna. </t>
  </si>
  <si>
    <t xml:space="preserve">Pazemē: [no apstākļiem atkarīgs risks] </t>
  </si>
  <si>
    <t xml:space="preserve">Risks attiecībā uz pazemes stabilitāti un piemērotību ir Publiskajam partnerim, ja nav pieejami dati vai tie ir neuzticami un risku nevar pārnest (vai riska nodošana neatspoguļo naudas vērtību). Kaut arī konkursa posmā ir pieejami ticami dati un Privātais partneris var uz tiem paļauties, risks gulstas uz Privāto partneri. </t>
  </si>
  <si>
    <t>1.4. Saskaņojumu saņemšanas risks</t>
  </si>
  <si>
    <t xml:space="preserve">Pirms PPP līguma parakstīšanas:[publisks risks] </t>
  </si>
  <si>
    <t xml:space="preserve">Lielākajā daļā projektu būs ieguvums, ja Publiskais partneris pirms iepirkuma izsludināšanas varēs saņemt saskaņojumus galvenajām atļaujām un citiem svarīgākajiem saskaņojumiem — tie var ietvert arī ietekmi uz vidi novērtējumu. </t>
  </si>
  <si>
    <t xml:space="preserve">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 </t>
  </si>
  <si>
    <t xml:space="preserve">Ja teritorijas plānošanas dokumenti atļauj sniegt tikai sabiedriskos pakalpojumus uz konkrētās zemes, tas var ierobežot ēku izmantošanu komerciāliem mērķiem. Ja Publiskajam partnerim tas ir svarīgi (piemēram, lai optimizētu cenu noteikšanu), plānošanas procesā ir jāparedz šāda jauna vai papildu funkciju izmantošana. </t>
  </si>
  <si>
    <t xml:space="preserve">Pēc PPP līguma parakstīšanas:[publisks, no apstākļiem atkarīgs risks] </t>
  </si>
  <si>
    <t xml:space="preserve">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 </t>
  </si>
  <si>
    <t xml:space="preserve">Pusēm būtu jānodrošina, lai izmaiņas tiesību aktos par vides standartiem tiktu ievērotas. Lai izvairītos no strīdiem, būtu jānosaka, kura puse uzņemas vides prasību nodrošināšanu, kas noteiktas pēc līguma parakstīšanas un kam nepieciešams jauns saskaņojums. </t>
  </si>
  <si>
    <t xml:space="preserve"> Pēc PPP līguma parakstīšanas[privāts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</si>
  <si>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</si>
  <si>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</si>
  <si>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</si>
  <si>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1.5. Zemes piekļuves risks</t>
  </si>
  <si>
    <t xml:space="preserve">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 </t>
  </si>
  <si>
    <t xml:space="preserve">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 </t>
  </si>
  <si>
    <t xml:space="preserve">Ekspluatācijas posms: [no apstākļiem atkarīgs risks] </t>
  </si>
  <si>
    <t>Privātā partnera nespēja piekļūt zemei, lai īstenotu projektu, var uzskatīt par kompensācijas pasākumu.</t>
  </si>
  <si>
    <t>1.6. Vietas drošības risks</t>
  </si>
  <si>
    <t xml:space="preserve">Ja ielu apgaismojuma projekta īstenošanai nepieciešami būvdarbi vai kādas infrastruktūras renovācija, riska sadale attiecībā uz vietas drošību būs atkarīga no riska rakstura un projekta stadijas. Pusēm jācenšas panākt pilnīgu izpratni par riskiem, kas saistīti ar vietas fiziskas drošības nodrošināšanu. </t>
  </si>
  <si>
    <t xml:space="preserve">Celtniecības posms:[no apstākļiem atkarīgs risks] </t>
  </si>
  <si>
    <t xml:space="preserve">Ja ielu apgaismojuma projekta īstenošanai nepieciešami būvdarbi vai kādas infrastruktūras renovācija, 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t>
  </si>
  <si>
    <t xml:space="preserve">Ekspluatācijas posms:[publisks risks] </t>
  </si>
  <si>
    <t xml:space="preserve">Atbildība par jaunās izbūvētās infrastruktūras drošību (ja attiecināms) būs Publiskajam partnerim, nodrošinot vispārējo kārtību apdzīvotajā teritorijā. </t>
  </si>
  <si>
    <t>1.7. Komunikāciju pārvietošanas risks</t>
  </si>
  <si>
    <t xml:space="preserve">Izmaksas vai aizkavēšanās, ko izraisa komunikāciju pārvietošana vai piekļuve komunikācijām:[privāts risks] </t>
  </si>
  <si>
    <t xml:space="preserve">Ciktāl PPP procedūras laikā ir pieejami un kopīgoti ticami dati, Privātais partneris var uzņemties attiecīgu risku saistībā ar jebkādām izmaksām vai kavējumiem, ko tas radījis komunālo pakalpojumu sniedzējiem, veicot būvniecības darbus (ja attiecināms). Izmaksas un kavējumi, kas radušies esošo inženierkomunikāciju pārvietošanas vai piekļuves komunālajiem pakalpojumiem dēļ projekta vajadzībām un kas radušies Privātā partnera projektēšanas vai būvniecības plāna dēļ (ja ielu apgaismojuma projekta īstenošanai nepieciešami būvdarbi vai kādas infrastruktūras renovācija), parasti tiek attiecināti uz Privāto partneri. </t>
  </si>
  <si>
    <t xml:space="preserve">Publiskais partneris uzņemas risku, ja nav pieejama ticama informācija. Tas arī uzņemsies risku tiktāl, ciktāl tā sniegtie dati, uz kuriem Privātais partneris paļāvies savā piedāvājumā, izrādīsies neprecīzi. </t>
  </si>
  <si>
    <t xml:space="preserve">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 </t>
  </si>
  <si>
    <t>1.8. Ģeotehniskais risks</t>
  </si>
  <si>
    <t xml:space="preserve">Apsekots zemes stāvoklis: [no apstākļiem atkarīgs risks] </t>
  </si>
  <si>
    <t xml:space="preserve">Ja ielu apgaismojuma projekta īstenošanai nepieciešami būvdarbi vai kādas infrastruktūras renovācija, 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esošo infrastruktūru (piemēram, būvniecību un izmantotajiem materiāliem). Šādas informācijas izpaušana ietaupīs pretendentu izmaksas (visas, kuras pretējā gadījumā tiktu iekļautas līgumcenā). Ciktāl PPP procedūras laikā ir pieejami ticami dati, Privātais partneris var uzņemties attiecīgo risku, ka šādi apstākļi rada izmaksas un kavēšanos. </t>
  </si>
  <si>
    <t xml:space="preserve">Publiskais partneris uzņemsies risku tiktāl, ciktāl tā sniegtie dati, uz kuriem Privātais partneris paļāvies savā piedāvājumā, izrādīsies neprecīzi. Daži Publiskie partneri garantēs tikai datu precizitāti, nevis pilnīgumu vai interpretāciju. </t>
  </si>
  <si>
    <t xml:space="preserve">Neapsekots zemes stāvoklis:[no apstākļiem atkarīgs risks] </t>
  </si>
  <si>
    <t xml:space="preserve">Ja ielu apgaismojuma projekta īstenošanai nepieciešami būvdarbi vai kādas infrastruktūras renovācija un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</si>
  <si>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 xml:space="preserve">Kultūras un arheoloģiskie atradumi:[no apstākļiem atkarīgs risks] </t>
  </si>
  <si>
    <t xml:space="preserve">Ja ielu apgaismojuma projekta īstenošanai nepieciešami būvdarbi vai kādas infrastruktūras renovācija, 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 </t>
  </si>
  <si>
    <t xml:space="preserve">Nesprāguši spridzekļi un cita munīcija: [no apstākļiem atkarīgs risks] </t>
  </si>
  <si>
    <t xml:space="preserve">Ja ielu apgaismojuma projekta īstenošanai nepieciešami būvdarbi vai kādas infrastruktūras renovācija, 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 </t>
  </si>
  <si>
    <t xml:space="preserve">Iepriekš esošs vides piesārņojums:[no apstākļiem atkarīgs risks] </t>
  </si>
  <si>
    <t xml:space="preserve">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 </t>
  </si>
  <si>
    <t>1.9. Esošo pamatlīdzekļu stāvokļa risks</t>
  </si>
  <si>
    <t xml:space="preserve">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 </t>
  </si>
  <si>
    <t>Riska nosaukums</t>
  </si>
  <si>
    <t>Riska piederība</t>
  </si>
  <si>
    <t>Riska bāze</t>
  </si>
  <si>
    <t xml:space="preserve">Nosaukums </t>
  </si>
  <si>
    <t>Summa (EUR)</t>
  </si>
  <si>
    <t>Riska ietekme (%)</t>
  </si>
  <si>
    <t>Riska iestāšanās iespējamība (%)</t>
  </si>
  <si>
    <t>Pārdale privātajam partnerim (%)</t>
  </si>
  <si>
    <t>X</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</si>
  <si>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</si>
  <si>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</si>
  <si>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</si>
  <si>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</si>
  <si>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</si>
  <si>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</si>
  <si>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</si>
  <si>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</si>
  <si>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</si>
  <si>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</si>
  <si>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</si>
  <si>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</si>
  <si>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</si>
  <si>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</si>
  <si>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</si>
  <si>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</si>
  <si>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</si>
  <si>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</si>
  <si>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</si>
  <si>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</si>
  <si>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</si>
  <si>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</si>
  <si>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</si>
  <si>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</si>
  <si>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</si>
  <si>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</si>
  <si>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</si>
  <si>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</si>
  <si>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</si>
  <si>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</si>
  <si>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</si>
  <si>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</si>
  <si>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</si>
  <si>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</si>
  <si>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</si>
  <si>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</si>
  <si>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</si>
  <si>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</si>
  <si>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</si>
  <si>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</si>
  <si>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</si>
  <si>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</si>
  <si>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</si>
  <si>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</si>
  <si>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</si>
  <si>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</si>
  <si>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2.1. Projektēšanas risks</t>
  </si>
  <si>
    <t xml:space="preserve">Ja ielu apgaismojuma projekta īstenošanai nepieciešami būvdarbi vai kādas infrastruktūras renovācija, 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 </t>
  </si>
  <si>
    <t xml:space="preserve">Tiek definētas funkcionālās prasības vai darbības rezultāti (output specification): [privāts risks] </t>
  </si>
  <si>
    <t xml:space="preserve">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 </t>
  </si>
  <si>
    <t xml:space="preserve">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 </t>
  </si>
  <si>
    <t xml:space="preserve">Privātajam partnerim būtu jāuzņemas risks, ka tās sniegtā tehniskā informācija izrādīsies neprecīza, ciktāl Privātajam partnerim bija atļauts uz to paļauties projektēšanas nolūkos (piemēram, neprecīzs esošās infrastruktūras stāvoklis vai esošie īpašumu apsekojumi). </t>
  </si>
  <si>
    <t xml:space="preserve">Tehniskā specifikācija kā tehnisko aprakstu un standartu apkopojums: [publisks risks] </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</si>
  <si>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</si>
  <si>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 xml:space="preserve">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 </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</si>
  <si>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</si>
  <si>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</si>
  <si>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</si>
  <si>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</si>
  <si>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 xml:space="preserve">Ja ielu apgaismojuma projekta īstenošanai nepieciešami būvdarbi vai kādas infrastruktūras renovācija, 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</si>
  <si>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</si>
  <si>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2.3. Izmaiņu risks projektā</t>
  </si>
  <si>
    <t xml:space="preserve">Ja ielu apgaismojuma projekta īstenošanai nepieciešami būvdarbi vai kādas infrastruktūras renovācija, 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</si>
  <si>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 xml:space="preserve">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 </t>
  </si>
  <si>
    <t>2.4. Būvniecības kvalitātes un standartu risks</t>
  </si>
  <si>
    <t xml:space="preserve">Ja ielu apgaismojuma projekta īstenošanai nepieciešami būvdarbi vai kādas infrastruktūras renovācija, 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</si>
  <si>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</si>
  <si>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 xml:space="preserve">Ja ielu apgaismojuma projekta īstenošanai nepieciešami būvdarbi vai kādas infrastruktūras renovācija, 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 </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</si>
  <si>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</si>
  <si>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 xml:space="preserve">Būvniecības budžeta izpilde var būt vienkāršāka gadījumos, kur Privātajam partnerim parasti ir lielāka pieredze un uzticama piekļuve resursiem. </t>
  </si>
  <si>
    <t>2.6. Veselības aizsardzības un drošības atbilstības risks</t>
  </si>
  <si>
    <t xml:space="preserve">Ja ielu apgaismojuma projekta īstenošanai nepieciešami būvdarbi vai kādas infrastruktūras renovācija, 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 </t>
  </si>
  <si>
    <t xml:space="preserve">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 </t>
  </si>
  <si>
    <t xml:space="preserve">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 </t>
  </si>
  <si>
    <t xml:space="preserve">Privātajam partnerim vajadzētu šo risku apdrošināt, lai segtu savas iespējamās saistības, bet parasti Publiskais partneris noteiks konkrētas minimālās prasības saskaņā ar PPP līgumu. </t>
  </si>
  <si>
    <t>2.7. Defektu un bojātu materiālu risks</t>
  </si>
  <si>
    <t xml:space="preserve">Ja ielu apgaismojuma projekta īstenošanai nepieciešami būvdarbi vai kādas infrastruktūras renovācija, 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 </t>
  </si>
  <si>
    <t xml:space="preserve">Publiskais partneris var saglabāt slēpto defektu risku esošajās konstrukcijās. </t>
  </si>
  <si>
    <t>2.8. Intelektuālā īpašuma risks</t>
  </si>
  <si>
    <t xml:space="preserve">Ja ielu apgaismojuma projekta īstenošanai nepieciešami būvdarbi vai kādas infrastruktūras renovācija, Privātais partneris uzņemas risku iegūt visas attiecīgās licences ielu apgaismojuma infrastruktūras būvniecībai vai rekonstrukcijai būvniecības un ekspluatācijas (pārvaldīšanas) posmā un intelektuālā īpašuma pārkāpumiem, izņemot gadījumus, kad Publiskais partneris Privātajam partnerim uzliek noteiktus dizaina vai citus tehnoloģiskus risinājumus, šajā gadījumā attiecīgo risku var dalīt vai uzņemties Publiskais partneris. </t>
  </si>
  <si>
    <t xml:space="preserve">Privātajam partnerim ir jānodrošina, ka visas nepieciešamās licences pēc līguma beigām var nodot Publiskajam partnerim (un (vai) tā norādītajai personai), lai tā varētu turpināt būvniecību, darbību vai apsaimniekošanu. </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</si>
  <si>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</si>
  <si>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</si>
  <si>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 xml:space="preserve">Vandālisms var būt lielāks risks, ja apstākļi šajā reģionā ir tādi, ka vandālisms un kriminālpārkāpumi ir vairāk izplatīti. </t>
  </si>
  <si>
    <t>2.10. Darbu pabeigšanas kavēšanās risks</t>
  </si>
  <si>
    <t xml:space="preserve">Darbu kavēšanos var izraisīt dažādi iemesli, piemēram, materiālu nepieejamība (ja ielu apgaismojuma projekta īstenošanai nepieciešami būvdarbi vai kādas infrastruktūras renovācija), piegāžu kavēšanās, programmas plānošanas izmaiņas un kļūdas, kā arī laikapstākļi, nepārvarama vara vai Publiskā partnera vai valdības darbības. </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</si>
  <si>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</si>
  <si>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Sekas, kas Privātajam partnerim var iestāties, ja tiek kavēta attiecīgo darbu pabeigšana termiņā, ir paredzamo ieņēmumu zaudējums, kas radīsies attiecīgajā datumā.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plānā iekļaus papildu neparedzētu laiku un izmaksas, un Privātajam partnerim jau jābūt pietiekami motivētam, lai ievērotu attiecīgo darbu pabeigšanas termiņu, lai varētu sākt gūt ieņēmumus. </t>
  </si>
  <si>
    <t>2.11. Ietekmes risks no citiem projektiem</t>
  </si>
  <si>
    <t xml:space="preserve">Savstarpējā atkarība ar citiem projektiem var ietekmēt arī līgumsaistības un riska sadali. Gan attālos, gan blīvi apdzīvotos rajonos plašākas infrastruktūras shēmas var būt izšķirošas, lai ielu apgaismojuma projekts izdotos. Ja kāds vai viss projekts ir atkarīgs no tā, vai Publiskais partneris veic konkrētus darbus vai dara pieejamu esošo infrastruktūru, šis ietekmes risks būs Publiskā partnera risks. Ja darbības uzsākšanas datums tiks aizkavēts, jo šie darbi nav veikti laikā vai Publiskais partneris citādi nepilda savas saistības, tas būs kompensācijas pasākums. </t>
  </si>
  <si>
    <t>2. Projektēšana un būvniecība</t>
  </si>
  <si>
    <t>Nav definēts konkrēts risks</t>
  </si>
  <si>
    <t>Neattiecas uz konkrēto Projektu</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</si>
  <si>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</si>
  <si>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</si>
  <si>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</si>
  <si>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</si>
  <si>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</si>
  <si>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</si>
  <si>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</si>
  <si>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</si>
  <si>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</si>
  <si>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</si>
  <si>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</si>
  <si>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</si>
  <si>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</si>
  <si>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</si>
  <si>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</si>
  <si>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</si>
  <si>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</si>
  <si>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</si>
  <si>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</si>
  <si>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</si>
  <si>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</si>
  <si>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</si>
  <si>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</si>
  <si>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</si>
  <si>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</si>
  <si>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</si>
  <si>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</si>
  <si>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</si>
  <si>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</si>
  <si>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</si>
  <si>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</si>
  <si>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</si>
  <si>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</si>
  <si>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</si>
  <si>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</si>
  <si>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</si>
  <si>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</si>
  <si>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</si>
  <si>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</si>
  <si>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</si>
  <si>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</si>
  <si>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</si>
  <si>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3.1 Veiktspējas un cenas risks</t>
  </si>
  <si>
    <t xml:space="preserve">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 </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</si>
  <si>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nav nodrošinājuši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</si>
  <si>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</si>
  <si>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</si>
  <si>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 xml:space="preserve">Privātais partneris uzņemas galveno risku un atbildību, lai nodrošinātu nepārtrauktu projekta resursu piegādi (piemēram, LED lampas) un pārvaldītu šo resursu izmaksas. Tam būs jāņem vērā, strukturējot piegādes kārtību. </t>
  </si>
  <si>
    <t>3.3. Intelektuālā īpašuma risks</t>
  </si>
  <si>
    <t xml:space="preserve">Privātais partneris uzņemas risku iegūt visas attiecīgās licences ielu apgaismojuma infrastruktūras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 </t>
  </si>
  <si>
    <t xml:space="preserve">Privātajam partnerim ir jānodrošina, lai visas nepieciešamās licences pēc līguma darbības beigām tiktu nodotas Publiskajam partnerim (vai tā izvirzītajam jaunajam Privātajam partnerim), lai tas varētu turpināt būvniecību un (vai) ekspluatāciju vai tehnisko apkopi. </t>
  </si>
  <si>
    <t>3.4. Veselības aizsardzības un drošības risks</t>
  </si>
  <si>
    <t xml:space="preserve">Riska sadalījums attiecībā uz veselības aizsardzību un drošību būs atkarīgs no atbildības par aktīvu darbību. 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t>
  </si>
  <si>
    <t xml:space="preserve">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 </t>
  </si>
  <si>
    <t xml:space="preserve">Privātajam partnerim vajadzētu izņemt atbilstīgu apdrošināšanu, lai segtu savas iespējamās saistības, un parasti Publiskais partneris noteiks konkrētas minimālās apdrošināšanas prasības saskaņā ar PPP līgumu. </t>
  </si>
  <si>
    <t>3.5. Uzturēšanas kvalitātes risks</t>
  </si>
  <si>
    <t xml:space="preserve">[privāts risks] </t>
  </si>
  <si>
    <t xml:space="preserve">Privātais partneris uzņemsies galveno risku, lai izpildītu atbilstošos uzturēšanas standartus, kas noteikti darbības specifikācijā, lai ielu pagaismojums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 </t>
  </si>
  <si>
    <t xml:space="preserve">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 </t>
  </si>
  <si>
    <t xml:space="preserve">Privātā partnera iesaistīšanās projekta darbībā, uzturēšanā, pārvaldībā un atjaunošanā, kā arī sasaiste ar tiesībām uz maksājumu var sniegt vairākus ieguvumus. Tam būtu jāstimulē Privātā partnera lielāka rūpība gan būvniecības (ja attiecināms), gan ekspluatācijas posmā un jāpalielina ielu apgaismojuma infrastruktūras lietderīgās lietošanas laiks. </t>
  </si>
  <si>
    <t xml:space="preserve">Vispārīgi runājot, Publiskajam partnerim ir jāizvairās no pārmērīgas iejaukšanās Privātā partnera uzturēšanas pakalpojumu sniegšanā, lai nesamazinātu riska nodošanas priekšrocības. </t>
  </si>
  <si>
    <t xml:space="preserve">Privātais partneris parasti uzņemas kopējo risku saistībā ar periodiskām un profilaktiskām apkopēm, avārijas apkopes darbiem, darbiem, kas izriet no projektēšanas vai būvniecības kļūdām (ja attiecināms) un atsevišķos gadījumos par darbu, kas izriet no tehnoloģisku vai strukturālu izmaiņu ieviešanas. </t>
  </si>
  <si>
    <t xml:space="preserve">Esošie aktīvi projektā: [dalīts risks] </t>
  </si>
  <si>
    <t xml:space="preserve">Attiecībā uz esošo ielu apgaismojuma infrastruktūru, uzturēšanas risks ir jāuztic Privātajam partnerim, ciktāl ir zināms esošo īpašumu stāvoklis un turpmākos uzturēšanas darbus var pienācīgi novērtēt pieredzējis darbuzņēmējs. </t>
  </si>
  <si>
    <t xml:space="preserve">Dažos gadījumos Publiskajam partnerim var būt nepieciešams saglabāt dažu esošo aktīvu uzturēšanas vai slēpto defektu risku (un piemērotības mērķim standarti var būt attiecīgi jāpielāgo). </t>
  </si>
  <si>
    <t>3.6. Vandālisma risks</t>
  </si>
  <si>
    <t xml:space="preserve">Bieži vien vandālisms darbības posmā ir risks, ar ko Publiskajam partnerim būs jādalās, piemēram, ja Privātais partneris ir izpildījis visas prasības (piemēram, projekta specifikācijas, apkopes saistības), bet nav varējis vandālismu novērst. </t>
  </si>
  <si>
    <t>Piešķīrums un slieksnis vai apmērs būs atkarīgs no riska veida un tā, cik lielā mērā Privātais partneris var efektīvi ietekmēt vai mazināt risku.</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</si>
  <si>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</si>
  <si>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</si>
  <si>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</si>
  <si>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</si>
  <si>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(ja attiecināms) vai līdz pāris gadiem ekspluatācijas posmā), un pēc tam var noteikt režīmu, kas ierobežo kontroles maiņu bez piekrišanas, vai arī,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</si>
  <si>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 </t>
  </si>
  <si>
    <t xml:space="preserve">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 </t>
  </si>
  <si>
    <t>3.9. Apakšuzņēmēja kļūmes un maksātnespējas risks</t>
  </si>
  <si>
    <t xml:space="preserve">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 </t>
  </si>
  <si>
    <t>3.10. Publiskā partnera iesaistīšanās risks</t>
  </si>
  <si>
    <t xml:space="preserve">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 </t>
  </si>
  <si>
    <t xml:space="preserve">Privātā partnera vaina:[privāts risks] </t>
  </si>
  <si>
    <t xml:space="preserve">Ja iejaukšanās notiek Privātā partnera vainas vai notikuma dēļ, par kuru tas ir atbildīgs, Privātais partneris būtībā uzņemas Publiskajam partnerim (un viņam pašam) radušos izmaksu risku. </t>
  </si>
  <si>
    <t xml:space="preserve">Nav privātā partnera vainas: [publisks risks] </t>
  </si>
  <si>
    <t xml:space="preserve">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 </t>
  </si>
  <si>
    <t>3.11. Palielinātu ekspluatācijas izmaksu risks</t>
  </si>
  <si>
    <t xml:space="preserve">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 </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</si>
  <si>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</si>
  <si>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</si>
  <si>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</si>
  <si>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</si>
  <si>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</si>
  <si>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</si>
  <si>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</si>
  <si>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</si>
  <si>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</si>
  <si>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</si>
  <si>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</si>
  <si>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</si>
  <si>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</si>
  <si>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</si>
  <si>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</si>
  <si>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</si>
  <si>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</si>
  <si>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</si>
  <si>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</si>
  <si>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</si>
  <si>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</si>
  <si>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</si>
  <si>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</si>
  <si>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</si>
  <si>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</si>
  <si>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</si>
  <si>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</si>
  <si>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</si>
  <si>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</si>
  <si>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</si>
  <si>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</si>
  <si>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</si>
  <si>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</si>
  <si>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</si>
  <si>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</si>
  <si>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</si>
  <si>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</si>
  <si>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</si>
  <si>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</si>
  <si>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</si>
  <si>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</si>
  <si>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</si>
  <si>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</si>
  <si>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</si>
  <si>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</si>
  <si>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</si>
  <si>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</si>
  <si>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</si>
  <si>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</si>
  <si>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</si>
  <si>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</si>
  <si>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</si>
  <si>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</si>
  <si>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</si>
  <si>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</si>
  <si>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</si>
  <si>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</si>
  <si>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</si>
  <si>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</si>
  <si>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</si>
  <si>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</si>
  <si>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</si>
  <si>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</si>
  <si>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</si>
  <si>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</si>
  <si>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</si>
  <si>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</si>
  <si>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</si>
  <si>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</si>
  <si>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</si>
  <si>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</si>
  <si>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</si>
  <si>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</si>
  <si>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</si>
  <si>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</si>
  <si>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</si>
  <si>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</si>
  <si>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</si>
  <si>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</si>
  <si>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</si>
  <si>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</si>
  <si>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</si>
  <si>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</si>
  <si>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</si>
  <si>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</si>
  <si>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</si>
  <si>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</si>
  <si>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</si>
  <si>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</si>
  <si>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</si>
  <si>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</si>
  <si>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</si>
  <si>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</si>
  <si>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</si>
  <si>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</si>
  <si>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</si>
  <si>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</si>
  <si>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</si>
  <si>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</si>
  <si>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</si>
  <si>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</si>
  <si>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</si>
  <si>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</si>
  <si>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</si>
  <si>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</si>
  <si>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</si>
  <si>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</si>
  <si>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</si>
  <si>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</si>
  <si>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</si>
  <si>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</si>
  <si>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</si>
  <si>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</si>
  <si>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</si>
  <si>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</si>
  <si>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</si>
  <si>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</si>
  <si>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</si>
  <si>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</si>
  <si>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</si>
  <si>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</si>
  <si>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</si>
  <si>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</si>
  <si>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</si>
  <si>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</si>
  <si>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</si>
  <si>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</si>
  <si>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</si>
  <si>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</si>
  <si>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</si>
  <si>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</si>
  <si>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</si>
  <si>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</si>
  <si>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</si>
  <si>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</si>
  <si>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</si>
  <si>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</si>
  <si>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</si>
  <si>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</si>
  <si>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</si>
  <si>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</si>
  <si>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</si>
  <si>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</si>
  <si>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</si>
  <si>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</si>
  <si>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</si>
  <si>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</si>
  <si>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</si>
  <si>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</si>
  <si>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</si>
  <si>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</si>
  <si>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</si>
  <si>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</si>
  <si>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</si>
  <si>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</si>
  <si>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</si>
  <si>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</si>
  <si>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</si>
  <si>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</si>
  <si>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</si>
  <si>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</si>
  <si>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</si>
  <si>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</si>
  <si>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</si>
  <si>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</si>
  <si>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</si>
  <si>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</si>
  <si>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</si>
  <si>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</si>
  <si>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</si>
  <si>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</si>
  <si>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</si>
  <si>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</si>
  <si>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</si>
  <si>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</si>
  <si>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</si>
  <si>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</si>
  <si>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</si>
  <si>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</si>
  <si>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4.1. Atskaitījumu risks aktīva nepieejamības dēļ</t>
  </si>
  <si>
    <t>PPP līgumos iekļauj noteikumus, kas ļauj koriģēt pamatdarbības maksājumus, ja aktīvs nav pieejams vai, ja Privātā partnera pakalpojumu izpilde ir neapmierinoša. Atskaitāmo apmēru nosaka objektīvi PPP līguma noteikumos un piemēro bez saskaņošas ar Privāto partneri, ja PPP līgumā noteiktie apstākļi ir iestājušies. Aktīva komponentu pieejamību novērtē, pamatojoties uz PPP līgumā noteiktajiem pieejamības standartiem.</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</si>
  <si>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</si>
  <si>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</si>
  <si>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</si>
  <si>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</si>
  <si>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ielu apgaismojuma pieejamību atbilstoši noteiktam standartam, kas nav atkarīgs no pieprasījuma pēc ielu apgaismojuma.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</si>
  <si>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</si>
  <si>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</si>
  <si>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</si>
  <si>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</si>
  <si>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</si>
  <si>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</si>
  <si>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</si>
  <si>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</si>
  <si>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</si>
  <si>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</si>
  <si>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</si>
  <si>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</si>
  <si>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</si>
  <si>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</si>
  <si>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</si>
  <si>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</si>
  <si>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</si>
  <si>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</si>
  <si>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</si>
  <si>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</si>
  <si>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</si>
  <si>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</si>
  <si>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</si>
  <si>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</si>
  <si>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</si>
  <si>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</si>
  <si>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</si>
  <si>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</si>
  <si>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</si>
  <si>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</si>
  <si>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</si>
  <si>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</si>
  <si>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</si>
  <si>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</si>
  <si>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</si>
  <si>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</si>
  <si>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</si>
  <si>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</si>
  <si>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</si>
  <si>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</si>
  <si>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</si>
  <si>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</si>
  <si>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</si>
  <si>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</si>
  <si>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</si>
  <si>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</si>
  <si>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</si>
  <si>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</si>
  <si>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</si>
  <si>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</si>
  <si>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</si>
  <si>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</si>
  <si>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</si>
  <si>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</si>
  <si>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</si>
  <si>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</si>
  <si>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</si>
  <si>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</si>
  <si>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</si>
  <si>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</si>
  <si>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</si>
  <si>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</si>
  <si>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</si>
  <si>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</si>
  <si>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</si>
  <si>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</si>
  <si>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</si>
  <si>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</si>
  <si>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</si>
  <si>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</si>
  <si>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</si>
  <si>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</si>
  <si>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</si>
  <si>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</si>
  <si>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</si>
  <si>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5.1. Maksājumu uzsākšanas risks pirms pieejamības</t>
  </si>
  <si>
    <t xml:space="preserve">Vairumā PPP līgumu nosaka, ka Privātais partneris iegūst tiesības saņemt pamatdarbības maksājumus dienā, kad ielu apgaismojuma infrastruktūra ir uzbūvēta vai nomainīta, vai pēc tās. Ja PPP līgumā tiek paredzēts, ka Publiskā partnera pienākums sākt pamatdarbības maksājumus, kas saistīti ar aktīvu pirms tā pabeigšanas, tad PPP līgumu automātiski reģistrē valdības bilancē.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</si>
  <si>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</si>
  <si>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</si>
  <si>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 xml:space="preserve">Celtniecības posms (ja attiecināms): [no apstākļiem atkarīgs risks] </t>
  </si>
  <si>
    <t xml:space="preserve">Būvizmaksu palielināšanos inflācijas dēļ parasti sedz Privātais partneris,ja šādu risku var prognozēt un kvantitatīvi izteikt. Ja tas nav iespējams, Publiskajam partnerim, iespējams, tiks lūgts uzņemties zināmu risku. </t>
  </si>
  <si>
    <t xml:space="preserve">Darbības posms: [publisks risks] </t>
  </si>
  <si>
    <t xml:space="preserve">Inflācijas risku darbības posmā parasti uzņemas Publiskais partneris. Vienmēr pastāv laika nobīde tajā, cik ātri Privātais partneris var indeksēt cenu pieaugumu. </t>
  </si>
  <si>
    <t xml:space="preserve">Uz pieejamību balstītos projektos tas tiek panākts, pieejamības maksājumā parasti iekļaujot gan fiksēto komponenti, gan mainīgo komponenti, kas ņem vērā izmaksu pieaugumu. Pieejamības maksājuma mainīgo komponenti parasti nosaka patēriņa cenu indekss. </t>
  </si>
  <si>
    <t>5.3. Valūtas kursa svārstību risks</t>
  </si>
  <si>
    <t xml:space="preserve">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 </t>
  </si>
  <si>
    <t xml:space="preserve">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 </t>
  </si>
  <si>
    <t xml:space="preserve">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 </t>
  </si>
  <si>
    <t xml:space="preserve">Būvniecības posms (ja attiecināms):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 </t>
  </si>
  <si>
    <t xml:space="preserve">Ekspluatācijas posms:līdzīgi kā ar būvniecības izmaksām, līdzīgs risks var rasties, ja Privātajam partnerim rodas darbības izmaksas valūtā, kas atšķiras no PPP līguma maksājumu valūtas. </t>
  </si>
  <si>
    <t xml:space="preserve">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 </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</si>
  <si>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</si>
  <si>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 xml:space="preserve">Iespēja, ka parāds dominēs ārvalstu valūtā, ir lielāka iespējamība tirgos, kur var būt nepieciešams daudzpusēju vai starptautisku banku finansējums (piemēram, mazāk nobriedušos tirgos, kur vietējo parāda kapitāla tirgu dziļums ir ierobežots). </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</si>
  <si>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</si>
  <si>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</si>
  <si>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 xml:space="preserve">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 </t>
  </si>
  <si>
    <t>5.5. Ieņēmumu risks no trešajām personām</t>
  </si>
  <si>
    <t>Dažos PPP līgumos tiek paredzēts aktīvu izmantot, lai gūtu ieņēmumus no trešajām personām, piemēram, reklāmu izvietošana.</t>
  </si>
  <si>
    <t>Nav piemērojams konkrētajam Projektam</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</si>
  <si>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</si>
  <si>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</si>
  <si>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</si>
  <si>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</si>
  <si>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</si>
  <si>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</si>
  <si>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</si>
  <si>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</si>
  <si>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</si>
  <si>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</si>
  <si>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</si>
  <si>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</si>
  <si>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</si>
  <si>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</si>
  <si>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</si>
  <si>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</si>
  <si>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</si>
  <si>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</si>
  <si>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</si>
  <si>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</si>
  <si>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</si>
  <si>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</si>
  <si>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</si>
  <si>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</si>
  <si>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</si>
  <si>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</si>
  <si>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</si>
  <si>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</si>
  <si>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</si>
  <si>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</si>
  <si>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</si>
  <si>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</si>
  <si>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</si>
  <si>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</si>
  <si>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</si>
  <si>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</si>
  <si>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</si>
  <si>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</si>
  <si>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</si>
  <si>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</si>
  <si>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</si>
  <si>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</si>
  <si>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</si>
  <si>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</si>
  <si>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</si>
  <si>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</si>
  <si>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</si>
  <si>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</si>
  <si>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</si>
  <si>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</si>
  <si>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</si>
  <si>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</si>
  <si>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</si>
  <si>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</si>
  <si>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</si>
  <si>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</si>
  <si>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</si>
  <si>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</si>
  <si>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</si>
  <si>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</si>
  <si>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</si>
  <si>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</si>
  <si>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</si>
  <si>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</si>
  <si>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</si>
  <si>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</si>
  <si>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</si>
  <si>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</si>
  <si>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</si>
  <si>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</si>
  <si>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</si>
  <si>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</si>
  <si>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</si>
  <si>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</si>
  <si>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</si>
  <si>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</si>
  <si>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6.1. Atvieglojumu piešķiršanas risks</t>
  </si>
  <si>
    <t xml:space="preserve">Par gadījumiem, kad piešķirami atvieglojumi, parasti uzskata turpmāk uzskaitītos gadījumus, ja tie ietekmē Privātā partnera veikto projekta izpildi un ja tos nav izraisījusi Privātā partnera darbība vai bezdarbība: </t>
  </si>
  <si>
    <t xml:space="preserve">ugunsgrēks; </t>
  </si>
  <si>
    <t xml:space="preserve">sprādziens; </t>
  </si>
  <si>
    <t xml:space="preserve">plīsušas vai pārplūdušas ūdens tvertnes, iekārtas vai caurules; </t>
  </si>
  <si>
    <t xml:space="preserve">tāda aktīva vai citas infrastruktūras nejauša zaudēšana vai sabojāšana, kas Privātajam partnerim ir nepieciešama saistību izpildei; </t>
  </si>
  <si>
    <t xml:space="preserve">elektroenerģijas vai degvielas padeves defekti vai trūkums, nepieejams vai nepietiekams transports; </t>
  </si>
  <si>
    <t xml:space="preserve">nozares mēroga darba strīdi vai streiki. </t>
  </si>
  <si>
    <t xml:space="preserve">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 </t>
  </si>
  <si>
    <t xml:space="preserve">Parasti PPP līgumi Privātajam partnerim paredz šādus atvieglojumus: </t>
  </si>
  <si>
    <t xml:space="preserve">ja šāda gadījuma dēļ aizkavējas būvniecība (ja attiecināms), pagarina Privātajam partnerim noteiktos būvniecības starpposma vērtību sasniegšanas termiņus un (vai) pabeigšanas termiņu, kā arī (atbilstošā gadījumā) Privāto partneri atbrīvo no līgumsoda maksāšanas Publiskajam partnerim; </t>
  </si>
  <si>
    <t xml:space="preserve">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 </t>
  </si>
  <si>
    <t xml:space="preserve">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 x dienām vai ja izmaksas pārsniedz y EUR, vai noteikt kompensāciju z % apmērā no pamatdarbības maksājumiem, ko Privātais partneris saņemtu, ja attiecīgais gadījums nebūtu noticis; </t>
  </si>
  <si>
    <t xml:space="preserve">ja gadījums turpinās ilgu laiku, saskaņā ar dažiem līgumiem jebkura no pusēm to var uzskatīt par nepārvaramas varas gadījumu (sk. 6.a.3. tematu). </t>
  </si>
  <si>
    <t>6.2. Kompensācijas izmaksāšanas risks</t>
  </si>
  <si>
    <t xml:space="preserve">Par gadījumiem, kad izmaksājama kompensācija, parasti uzskata šādus gadījumus: </t>
  </si>
  <si>
    <t xml:space="preserve">Publiskais partneris pārkāpj PPP līgumu; </t>
  </si>
  <si>
    <t xml:space="preserve">izmaiņas tiesību aktos; </t>
  </si>
  <si>
    <t xml:space="preserve">Publiskā partnera kavēšanās piešķirt Privātajam partnerim piekļuvi projekta īstenošanas vietai; </t>
  </si>
  <si>
    <t xml:space="preserve">trešo pušu kavēšanās sniegt apstiprinājumus vai atļaut procesus; </t>
  </si>
  <si>
    <t xml:space="preserve">projekta īstenošanas vietā rodas apstākļi, kas ir neparedzami vai kuru sekas nav novērtējamas (piemēram, arheoloģiski atradumi, ģeoloģiskie apstākļi, piesārņojums, komunālo pakalpojumu infrastruktūras pārvietošana, slēpti esošo struktūru defekti, apdraudētas sugas); </t>
  </si>
  <si>
    <t xml:space="preserve">tādi protesti pret projektu, kas ietekmē Privātā partnera izpildi; </t>
  </si>
  <si>
    <t xml:space="preserve">aktīva vandālisms. </t>
  </si>
  <si>
    <t xml:space="preserve">Saskaņā ar mehānismu attiecībā uz gadījumiem, kad izmaksājama kompensācija, parasti pilnu risku par tiem uzņemas Publiskais partneris, kas nozīmē, ka Privātajam partnerim jābūt tādā pašā stāvoklī, kādā tas būtu, ja šāds gadījums nebūtu noticis. </t>
  </si>
  <si>
    <t xml:space="preserve">Parasti PPP līgumos to panāk, sniedzot Privātajam partnerim atvieglojumus un (vai) finansiālu kompensāciju saskaņā ar šādiem nosacījumiem: </t>
  </si>
  <si>
    <t xml:space="preserve">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 </t>
  </si>
  <si>
    <t xml:space="preserve">ja šāda gadījuma dēļ palielinās Privātā partnera (būvniecības vai ekspluatācijas) izmaksas vai Privātais partneris zaudē ieņēmumus, Publiskais partneris tam izmaksā finansiālu kompensāciju pilnā apmērā. </t>
  </si>
  <si>
    <t>6.3. Nepārvaramas varas risks</t>
  </si>
  <si>
    <t xml:space="preserve">Nepārvaramas varas apstākļi parasti tiek uzskatīti par kopīgu risku, ja neviena no pusēm nav labākā situācijā kā otra, lai pārvaldītu risku vai tā sekas. </t>
  </si>
  <si>
    <t xml:space="preserve">Par nepārvaramas varas gadījumiem parasti uzskata turpmāk uzskaitītos, ja tie ietekmē kādas puses spēju pildīt PPP līgumā noteiktās saistības un ja tos nav izraisījusi tās puses darbība vai bezdarbība, kas pieprasa atvieglojumus: </t>
  </si>
  <si>
    <t xml:space="preserve">karš, pilsoņu karš, sacelšanās, bruņots konflikts, revolūcija, terorisms, protesti; </t>
  </si>
  <si>
    <t xml:space="preserve">kodolsprādzieni, jonizējoša radiācija vai radioaktīvs, ķīmisks vai bioloģisks piesārņojums; </t>
  </si>
  <si>
    <t xml:space="preserve">spiediena viļņi, kurus rada virsskaņas lidmašīnas; </t>
  </si>
  <si>
    <t xml:space="preserve">aviokatastrofas; </t>
  </si>
  <si>
    <t xml:space="preserve">dabas katastrofas, piemēram, zemestrīces, zemes nogruvumi, zibensizlāde, plūdi, vētras, cikloni un citi ekstremāli klimatiskie vai vides apstākļi, kurus iestādes atzīst par dabas katastrofām. </t>
  </si>
  <si>
    <t xml:space="preserve">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 </t>
  </si>
  <si>
    <t xml:space="preserve">Atvieglojumus, kas attiecas uz nepārvaramas varas gadījumiem, parasti piešķir šādus: </t>
  </si>
  <si>
    <t xml:space="preserve">ja šāda gadījuma dēļ tiek lauzts PPP līgums (piemēram, nepieejamības vai pakalpojumu neizpildes dēļ), attiecīgās puses saistību neizpilde tiek attaisnota (lai gan dažos PPP līgumos tomēr tiks piemēroti atskaitījumi nepieejamības vai pakalpojumu neizpildes dēļ); </t>
  </si>
  <si>
    <t xml:space="preserve">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 </t>
  </si>
  <si>
    <t xml:space="preserve">ja gadījums turpinās ilgāku laiku, abām pusēm ir tiesības izbeigt PPP līguma darbību. Šis laiks parasti ir īsāks, ja līgums Privātajam partnerim nedod tiesības starplaikā saņemt finansiālu kompensāciju. </t>
  </si>
  <si>
    <t xml:space="preserve">Darbības joma: 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 </t>
  </si>
  <si>
    <t xml:space="preserve">Pieeja:Nepārvaramas varas definīcija var būt beztermiņa visaptveroša definīcija, izsmeļošs konkrētu notikumu saraksts vai abu kombinācija. </t>
  </si>
  <si>
    <t xml:space="preserve">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 </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</si>
  <si>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</si>
  <si>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 xml:space="preserve">Riska kvalifikācija: 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(piemēram, 6–12 mēneši)). Nepārvaramas varas nepārvaramas definīcijas izmantošana paplašina Publiskā partnera risku, taču dažos tirgos tas var būt piemēroti. </t>
  </si>
  <si>
    <t xml:space="preserve">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 </t>
  </si>
  <si>
    <t xml:space="preserve">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 </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</si>
  <si>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</si>
  <si>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 xml:space="preserve">Būvniecības posms (ja attiecināms):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 </t>
  </si>
  <si>
    <t xml:space="preserve">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 </t>
  </si>
  <si>
    <t xml:space="preserve">Apdrošināšana: Projekta apdrošināšana (fizisku bojājumu un ieņēmumu zaudējumu segšana) būs galvenais fizisko bojājumu mazināšanas līdzeklis, ciktāl tas ir pieejams, un svarīgs apsvērums attiecībā uz kompensāciju un to, kā turpināt projektu. </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</si>
  <si>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</si>
  <si>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</si>
  <si>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</si>
  <si>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</si>
  <si>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</si>
  <si>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</si>
  <si>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</si>
  <si>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</si>
  <si>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</si>
  <si>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</si>
  <si>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</si>
  <si>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</si>
  <si>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</si>
  <si>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</si>
  <si>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</si>
  <si>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</si>
  <si>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</si>
  <si>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</si>
  <si>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</si>
  <si>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</si>
  <si>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</si>
  <si>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</si>
  <si>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</si>
  <si>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</si>
  <si>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</si>
  <si>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</si>
  <si>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7.1. Līguma grozījumu risks</t>
  </si>
  <si>
    <t xml:space="preserve">Publiskā partnera pieprasīti grozījumi: [publisks risks] </t>
  </si>
  <si>
    <t xml:space="preserve">Publiskais partneris parasti uzņemas risku un izmaksas par pakalpojumu izmaiņām, kas ieviestas pēc tā pieprasījuma. Līgumā jānorāda, cik lielā mērā tas ir tiesīgs pieprasīt izmaiņas, kā arī saprātīgi iemesli, kādēļ Privātais partneris var atteikties no tām. Publiskais partneris arī uzņemsies risku nodrošināt, ka tas var segt savas izmaksu saistības. </t>
  </si>
  <si>
    <t xml:space="preserve">Privātā partnera pieprasīti grozījumi: [no apstākļiem atkarīgs risks] </t>
  </si>
  <si>
    <t xml:space="preserve">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 </t>
  </si>
  <si>
    <t xml:space="preserve">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 </t>
  </si>
  <si>
    <t xml:space="preserve">Tā kā izmaiņas var ietekmēt būvniecību vai darbību (piemēram, laika, izmaksu un piegādes ziņā), var tikt noteikti ierobežojumi iespējai pieprasīt noteikta veida vai noteiktā posma izmaiņas. </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</si>
  <si>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</si>
  <si>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</si>
  <si>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</si>
  <si>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</si>
  <si>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</si>
  <si>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</si>
  <si>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</si>
  <si>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</si>
  <si>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</si>
  <si>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</si>
  <si>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</si>
  <si>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8.1. Piemērojamo tiesību aktu neievērošanas risks</t>
  </si>
  <si>
    <t xml:space="preserve">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 </t>
  </si>
  <si>
    <t xml:space="preserve">Ciktāl ieņēmumu risku uzņemas Privātais partneris, Privātais partneris parasti sagaida aizsardzību pret jebkādām izmaiņām tiesību aktos. </t>
  </si>
  <si>
    <t xml:space="preserve">Trešo personu tiesību aktu pārkāpumi, visticamāk, ir Publiskā partnera risks, ja tas nav nodrošinājis pienācīgu tiesību aktu ievērošanu un ja tas negatīvi ietekmē projektu. </t>
  </si>
  <si>
    <t>8.2. Tiesību aktu izmaiņu risks</t>
  </si>
  <si>
    <t xml:space="preserve">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ielu apgaismojuma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 </t>
  </si>
  <si>
    <t xml:space="preserve">Publiskā partnera risku var mazināt, nodrošinot, ka līgumā ir skaidri definēts, kas ir izmaiņas un kādā termiņā tām jāpielāgojas. </t>
  </si>
  <si>
    <t xml:space="preserve">Publiskais partneris risku var mazināt, nodrošinot, ka līgumā ir skaidri noteikts, kas uzskatāmas par izmaiņām, kādi ir attiecīgie termiņu un kas uzskatāms par publiski pieejamu informāciju. </t>
  </si>
  <si>
    <t xml:space="preserve">Lai veiktu izmaiņas tiesību aktos, kas nelabvēlīgi ietekmē citu ar pamatdarbību nesaistītu obligāto sabiedrisko pakalpojumu sniegšanu, var būt vajadzīgs atsevišķs tiesiskais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 </t>
  </si>
  <si>
    <t xml:space="preserve">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 </t>
  </si>
  <si>
    <t xml:space="preserve">Pieeja (a) Publiskā partnera risks: [publisks risks] </t>
  </si>
  <si>
    <t xml:space="preserve">Pamatpieeja ir tāda, ka Publiskais partneris uzņemas visu risku saistībā ar izmaiņām tiesību aktos un atbrīvo no šī riska Privāto partneri. </t>
  </si>
  <si>
    <t xml:space="preserve">Pieeja (b) Ierobežota riska dalīšana: [publisks risks] [dalīts risks] </t>
  </si>
  <si>
    <t xml:space="preserve">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 </t>
  </si>
  <si>
    <t xml:space="preserve">Pieeja (c) uzlabota riska dalīšana: [dalīts risks] </t>
  </si>
  <si>
    <t xml:space="preserve">Izmantojot šo pieeju, Privātais partneris tiek sargāts attiecībā uz negaidītām izmaiņām tiesību aktos, kas ir: (i) diskriminējošas (piemēram, attiecībā uz projektu vai Privāto partneri); vai ii) īpaši (piemēram, ielu apgaismojuma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 </t>
  </si>
  <si>
    <t xml:space="preserve">Īpašipielāgotimehānismi: [dalīts risks] </t>
  </si>
  <si>
    <t xml:space="preserve">Var būt lietderīgi izveidot individuālus mehānismus noteiktām tiesību aktu izmaiņām, piemēram, tām, kas attiecas uz klimata pārmaiņām un vides aizsardzību — tirgus prakse šajā ziņā joprojām attīstās.  </t>
  </si>
  <si>
    <t xml:space="preserve">Sekas: [publisks risks] </t>
  </si>
  <si>
    <t xml:space="preserve">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 </t>
  </si>
  <si>
    <t xml:space="preserve">Privātajam partnerim piešķirtā izmaksu atvieglojuma būtība būs tāda, kā aprakstīts līgumā noteiktajā kompensācijas gadījumā. Alternatīvi, Privātajam partnerim var būt tiesības izbeigt līgumu (parasti Publiskā partnera saistību neizpildes gadījumā). </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</si>
  <si>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</si>
  <si>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</si>
  <si>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 xml:space="preserve">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 </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</si>
  <si>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 </t>
  </si>
  <si>
    <t>Neattiecas uz konkrēto projektu</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</si>
  <si>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</si>
  <si>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</si>
  <si>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</si>
  <si>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</si>
  <si>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</si>
  <si>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</si>
  <si>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</si>
  <si>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</si>
  <si>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</si>
  <si>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</si>
  <si>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</si>
  <si>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</si>
  <si>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</si>
  <si>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</si>
  <si>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</si>
  <si>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</si>
  <si>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</si>
  <si>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</si>
  <si>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</si>
  <si>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</si>
  <si>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</si>
  <si>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</si>
  <si>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</si>
  <si>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</si>
  <si>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</si>
  <si>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</si>
  <si>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</si>
  <si>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</si>
  <si>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</si>
  <si>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</si>
  <si>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</si>
  <si>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</si>
  <si>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</si>
  <si>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</si>
  <si>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</si>
  <si>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</si>
  <si>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</si>
  <si>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</si>
  <si>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</si>
  <si>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</si>
  <si>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</si>
  <si>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</si>
  <si>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</si>
  <si>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</si>
  <si>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</si>
  <si>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</si>
  <si>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</si>
  <si>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</si>
  <si>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</si>
  <si>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</si>
  <si>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</si>
  <si>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</si>
  <si>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9.1. Apdrošināšanas izmaksu risks</t>
  </si>
  <si>
    <t xml:space="preserve">Parasti PPP līgumos norāda, kāda veida minimālā apdrošināšana Privātajam partnerim ir nepieciešama būvniecības posmā un darbības posmā. </t>
  </si>
  <si>
    <t xml:space="preserve">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 </t>
  </si>
  <si>
    <t xml:space="preserve">Atbildību par nepieciešamo apdrošināšanu un ar to saistītām izmaksām parasti sedz Privātais partneris. </t>
  </si>
  <si>
    <t xml:space="preserve">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 </t>
  </si>
  <si>
    <t xml:space="preserve">Var būt vajadzīgi dažādi režīmi un riska sadalījums attiecībā uz citām blakusprasībām, piemēram, citiem obligātiem pakalpojumiem vai citām publiskām struktūrām. Privātā partnera risks būs apdrošināšana attiecībā uz fakultatīvo komercdarbību. </t>
  </si>
  <si>
    <t xml:space="preserve">[dalīts risks, no apstākļiem atkarīgs risks] </t>
  </si>
  <si>
    <t xml:space="preserve">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 </t>
  </si>
  <si>
    <t>9.2. Apdrošināšanas nepieejamības risks</t>
  </si>
  <si>
    <t xml:space="preserve">[dalīts risks] </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</si>
  <si>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</si>
  <si>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 xml:space="preserve">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 </t>
  </si>
  <si>
    <t xml:space="preserve">Var būt nepieciešami dažādi režīmi un riska sadale attiecībā uz citām blakusprasībām, piemēram, citiem obligātajiem pakalpojumiem citām publiskām struktūrām. Apdrošināšana attiecībā uz papildus komercdarbībām tiks uzņemta ar Privātā partnera risku. </t>
  </si>
  <si>
    <t xml:space="preserve">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 </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</si>
  <si>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</si>
  <si>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</si>
  <si>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 xml:space="preserve">(b) samaksāt Privātajam partnerim apdrošināšanas ieņēmumu ekvivalentu un turpināt projektu. Pieeja darba attiecību izbeigšanas kompensācijai atspoguļo vispārēju piekrišanu, ka neapdrošināšana nav nevienas puses vaina un tai vajadzētu būt dalītam riskam. </t>
  </si>
  <si>
    <t xml:space="preserve">Nepieejamība vainas dēļ: [no apstākļiem atkarīgs risks] </t>
  </si>
  <si>
    <t xml:space="preserve">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 </t>
  </si>
  <si>
    <t xml:space="preserve">Privātais partneris un jo īpaši tā aizdevēji rūpīgi izvērtēs Publiskā partnera kredītspēju un spēju segt saistības gadījumā, ja iestājas neapdrošināšanas gadījums. Tas ir iemesls, kāpēc šī pozīcija var būt vairāk iespējama ekonomiski stabilos tirgos. </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</si>
  <si>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</si>
  <si>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</si>
  <si>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</si>
  <si>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</si>
  <si>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</si>
  <si>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</si>
  <si>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</si>
  <si>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</si>
  <si>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</si>
  <si>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</si>
  <si>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</si>
  <si>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</si>
  <si>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</si>
  <si>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</si>
  <si>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</si>
  <si>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</si>
  <si>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</si>
  <si>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</si>
  <si>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</si>
  <si>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</si>
  <si>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</si>
  <si>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</si>
  <si>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</si>
  <si>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</si>
  <si>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</si>
  <si>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</si>
  <si>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</si>
  <si>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</si>
  <si>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</si>
  <si>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</si>
  <si>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</si>
  <si>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</si>
  <si>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</si>
  <si>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</si>
  <si>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</si>
  <si>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</si>
  <si>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</si>
  <si>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</si>
  <si>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</si>
  <si>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</si>
  <si>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</si>
  <si>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</si>
  <si>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</si>
  <si>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10.1. Garantiju risks</t>
  </si>
  <si>
    <t xml:space="preserve">Dažos PPP līgumos garantijas tiek izmantotas arī kā mehānisms, lai sadalītu riskus un (vai) atlīdzības, kas ir tiešāk saistītas ar projekta īstenošanu vai izpildi. Piemēram: </t>
  </si>
  <si>
    <t xml:space="preserve">Publiskā partnera garantijas, kas saistītas ar neparedzamiem ģeoloģiskajiem apstākļiem; </t>
  </si>
  <si>
    <t xml:space="preserve">Publiskā partnera garantijas, kas saistītas ar aktīva lietošanas apjomu un (vai) pieprasījumu pēc aktīva; </t>
  </si>
  <si>
    <t xml:space="preserve">Privātā partnera garantijas tam, ka tas nekādos apstākļos nerefinansēs projektu. </t>
  </si>
  <si>
    <t xml:space="preserve">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nevis paļaujas uz vispārējiem tiesiskās aizsardzības līdzekļiem, kas ir pieejami prasības iesniegšanai, ja pārkāptas garantijas saistības. </t>
  </si>
  <si>
    <t>10.2. Kompensāciju risks</t>
  </si>
  <si>
    <t xml:space="preserve">Vairumā PPP līgumu iekļauj noteikumus, saskaņā ar kuriem Privātajam partnerim ir jāatlīdzina Publiskajam partnerim jebkādi zaudējumi vai saistības, kas Publiskajam partnerim rodas Privātā partnera veiktās PPP līguma izpildes vai neizpildes dēļ. </t>
  </si>
  <si>
    <t xml:space="preserve">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 </t>
  </si>
  <si>
    <t xml:space="preserve">Parasti Privātā partnera sniegtās kompensācijas aptver šādas zaudējumu un prasību kategorijas: </t>
  </si>
  <si>
    <t xml:space="preserve">nāves gadījums vai miesas bojājumi; </t>
  </si>
  <si>
    <t xml:space="preserve">īpašuma zaudējums vai bojāšana; </t>
  </si>
  <si>
    <t xml:space="preserve">tiesību aktos noteikto Publiskā partnera pienākumu neizpilde; </t>
  </si>
  <si>
    <t xml:space="preserve">trešo pušu prasības pret Publisko partneri. </t>
  </si>
  <si>
    <t xml:space="preserve">Privātā partnera sniegtās kompensācijas bieži vien ierobežo šādi: </t>
  </si>
  <si>
    <t xml:space="preserve">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 </t>
  </si>
  <si>
    <t xml:space="preserve">nosakot Privātā partnera maksimālo finansiālo atbildību konkrētu zaudējumu vai prasību gadījumā. </t>
  </si>
  <si>
    <t xml:space="preserve">Bieži kompensāciju ierobežojumi ir izstrādāti, lai aizsargātu Privāto partneri no tādiem zaudējumiem vai prasībām, ko saskaņā ar PPP līgumu nesedz obligātā apdrošināšana. </t>
  </si>
  <si>
    <t xml:space="preserve">Dažos PPP līgumos iekļautas Publiskā partnera sniegtas kompensācijas, kas ir par labu Privātajam partnerim, parasti šīs kompensācijas attiecas uz zaudējumiem un prasībām, kas radušies: </t>
  </si>
  <si>
    <t xml:space="preserve">nāves gadījumu vai miesas bojājumu dēļ; </t>
  </si>
  <si>
    <t xml:space="preserve">īpašuma bojāšanas dēļ, </t>
  </si>
  <si>
    <t xml:space="preserve">gadījumā, ko izraisījusi Publiskais partneris vai puses, kuras Publiskais partneris kontrolē vai pārvalda. </t>
  </si>
  <si>
    <t xml:space="preserve">Parasti Publiskā partnera sniegtās kompensācijas neattiecas uz tādiem zaudējumiem un prasībām, kas radušies Privātā partnera darbības dēļ vai ko jāsedz PPP līgumā paredzētajai apdrošināšanai. </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</si>
  <si>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</si>
  <si>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</si>
  <si>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</si>
  <si>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</si>
  <si>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</si>
  <si>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</si>
  <si>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</si>
  <si>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</si>
  <si>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</si>
  <si>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</si>
  <si>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</si>
  <si>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</si>
  <si>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</si>
  <si>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</si>
  <si>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</si>
  <si>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</si>
  <si>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</si>
  <si>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</si>
  <si>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</si>
  <si>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</si>
  <si>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</si>
  <si>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</si>
  <si>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</si>
  <si>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</si>
  <si>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</si>
  <si>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</si>
  <si>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</si>
  <si>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</si>
  <si>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</si>
  <si>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</si>
  <si>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</si>
  <si>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</si>
  <si>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</si>
  <si>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</si>
  <si>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</si>
  <si>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</si>
  <si>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</si>
  <si>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</si>
  <si>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</si>
  <si>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</si>
  <si>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</si>
  <si>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</si>
  <si>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</si>
  <si>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</si>
  <si>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</si>
  <si>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</si>
  <si>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</si>
  <si>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</si>
  <si>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</si>
  <si>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</si>
  <si>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</si>
  <si>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11.1. Līguma izbeigšanas noteikumu risks</t>
  </si>
  <si>
    <t xml:space="preserve">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 </t>
  </si>
  <si>
    <t xml:space="preserve">Publiskais partneris nedrīkst "netaisnīgi iedzīvoties", saņemot aktīvu, par kuru tas nav samaksājis paredzamo līgumcenu. Šis ir juridiskais pamatprincips, un tas būtu jāņem vērā, izstrādājot piemērojamos izbeigšanas kompensācijas noteikumus. </t>
  </si>
  <si>
    <t xml:space="preserve">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 </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</si>
  <si>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</si>
  <si>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</si>
  <si>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 xml:space="preserve">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 </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</si>
  <si>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</si>
  <si>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 saistību neizpildes gadījumā, 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</si>
  <si>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</si>
  <si>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</si>
  <si>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</si>
  <si>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</si>
  <si>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 xml:space="preserve">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 </t>
  </si>
  <si>
    <t>11.5. Nepārvaramas varas līguma izbeigšanas risks</t>
  </si>
  <si>
    <t xml:space="preserve">Izbeigšanas tiesības: puses dala nepārvaramas varas izbeigšanas risku. Parasti tas rodas pēc 6–12 mēnešiem ilgstošas nepārvaramas varas, kad puses nevar vienoties par risinājumu projekta turpināšanai. </t>
  </si>
  <si>
    <t>11.6. Līguma automātiskas izbeigšanās risks Privātā partnera vainas dēļ</t>
  </si>
  <si>
    <t xml:space="preserve">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Piemēram, Publiskais partneris varētu vēlēties zināmu elastību, lai nodrošinātu sabiedrisko pakalpojumu nepārtrauktību. Jebkurā gadījumā līgumā jābūt skaidram nodomam. </t>
  </si>
  <si>
    <t xml:space="preserve">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 </t>
  </si>
  <si>
    <t>11.7. Publiskā partnera izbeigšanas maksājuma risks</t>
  </si>
  <si>
    <t xml:space="preserve">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 </t>
  </si>
  <si>
    <t xml:space="preserve">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 </t>
  </si>
  <si>
    <t>11.8. Aktīvu stāvokļa risks līguma izbeigšanās brīdī</t>
  </si>
  <si>
    <t xml:space="preserve">Tiktāl, ciktāl ielu apgaismojuma infrastruktūra ir jānodod atpakaļ Publiskajam partnerim, Privātais partneris uzņemas risku, ka projekta līdzekļi tiks nodoti atpakaļ Publiskajam partnerim saskaņā ar līgumu un atbilst prasītajiem atdošanas nosacījumiem. Tas ir saistīts ar aktīvu uzturēšanu līguma darbības laikā.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</si>
  <si>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 xml:space="preserve">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 </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</si>
  <si>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</si>
  <si>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</si>
  <si>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</si>
  <si>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</si>
  <si>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</si>
  <si>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</si>
  <si>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</si>
  <si>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</si>
  <si>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</si>
  <si>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</si>
  <si>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</si>
  <si>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</si>
  <si>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</si>
  <si>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</si>
  <si>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</si>
  <si>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</si>
  <si>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</si>
  <si>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</si>
  <si>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</si>
  <si>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</si>
  <si>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</si>
  <si>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</si>
  <si>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</si>
  <si>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</si>
  <si>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</si>
  <si>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</si>
  <si>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</si>
  <si>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</si>
  <si>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</si>
  <si>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</si>
  <si>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</si>
  <si>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</si>
  <si>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</si>
  <si>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</si>
  <si>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</si>
  <si>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</si>
  <si>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</si>
  <si>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</si>
  <si>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</si>
  <si>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</si>
  <si>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</si>
  <si>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</si>
  <si>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</si>
  <si>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</si>
  <si>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</si>
  <si>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</si>
  <si>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</si>
  <si>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</si>
  <si>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</si>
  <si>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</si>
  <si>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</si>
  <si>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</si>
  <si>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</si>
  <si>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</si>
  <si>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</si>
  <si>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</si>
  <si>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</si>
  <si>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</si>
  <si>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</si>
  <si>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</si>
  <si>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</si>
  <si>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</si>
  <si>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</si>
  <si>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</si>
  <si>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</si>
  <si>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</si>
  <si>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</si>
  <si>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</si>
  <si>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</si>
  <si>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</si>
  <si>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</si>
  <si>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</si>
  <si>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</si>
  <si>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</si>
  <si>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</si>
  <si>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</si>
  <si>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</si>
  <si>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</si>
  <si>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</si>
  <si>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</si>
  <si>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</si>
  <si>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</si>
  <si>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</si>
  <si>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</si>
  <si>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</si>
  <si>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</si>
  <si>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</si>
  <si>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</si>
  <si>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</si>
  <si>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</si>
  <si>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</si>
  <si>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</si>
  <si>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</si>
  <si>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</si>
  <si>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</si>
  <si>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</si>
  <si>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12.1. Līguma tirgus vērtības risks</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</si>
  <si>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</si>
  <si>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</si>
  <si>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</si>
  <si>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</si>
  <si>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</si>
  <si>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 xml:space="preserve">Kompensācija:piemēro tos pašus principus, kas izklāstīti 12.2. riskā. Publiskais partneris var vienoties par samazinātu maksājumu veikšanu attiecībā uz notikumiem, kur Publiskais partneris nav vainīgs. </t>
  </si>
  <si>
    <t>12.4. Publiskā partnera ierosināta līguma izbeigšanas risks</t>
  </si>
  <si>
    <t xml:space="preserve">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 </t>
  </si>
  <si>
    <t xml:space="preserve">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 </t>
  </si>
  <si>
    <t xml:space="preserve">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 </t>
  </si>
  <si>
    <t>12.5. Nepārvaramas varas līguma izbeigšanas risks</t>
  </si>
  <si>
    <t xml:space="preserve">Kompensācija: 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 </t>
  </si>
  <si>
    <t>12.6. Līguma izbeigšanās risks Privātā partnera vainas dēļ</t>
  </si>
  <si>
    <t xml:space="preserve">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 </t>
  </si>
  <si>
    <t>Netiek piemērots konkrētajam Projektam</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</si>
  <si>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</si>
  <si>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</si>
  <si>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</si>
  <si>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</si>
  <si>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</si>
  <si>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</si>
  <si>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</si>
  <si>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</si>
  <si>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</si>
  <si>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</si>
  <si>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</si>
  <si>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</si>
  <si>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</si>
  <si>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</si>
  <si>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</si>
  <si>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</si>
  <si>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</si>
  <si>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</si>
  <si>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</si>
  <si>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</si>
  <si>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</si>
  <si>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</si>
  <si>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</si>
  <si>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</si>
  <si>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</si>
  <si>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</si>
  <si>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</si>
  <si>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</si>
  <si>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</si>
  <si>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</si>
  <si>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</si>
  <si>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13.1. Aktīvu stāvokļa risks</t>
  </si>
  <si>
    <t xml:space="preserve">Tiktāl, ciktāl ielu apgaismojuma infrastruktūra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</si>
  <si>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</si>
  <si>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</si>
  <si>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 xml:space="preserve">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 </t>
  </si>
  <si>
    <t xml:space="preserve">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 </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</si>
  <si>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</si>
  <si>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</si>
  <si>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</si>
  <si>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</si>
  <si>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</si>
  <si>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</si>
  <si>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</si>
  <si>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</si>
  <si>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</si>
  <si>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</si>
  <si>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</si>
  <si>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</si>
  <si>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</si>
  <si>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</si>
  <si>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</si>
  <si>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</si>
  <si>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</si>
  <si>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</si>
  <si>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</si>
  <si>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</si>
  <si>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</si>
  <si>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</si>
  <si>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</si>
  <si>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</si>
  <si>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</si>
  <si>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</si>
  <si>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</si>
  <si>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</si>
  <si>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</si>
  <si>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</si>
  <si>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</si>
  <si>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</si>
  <si>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</si>
  <si>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</si>
  <si>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</si>
  <si>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</si>
  <si>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</si>
  <si>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</si>
  <si>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</si>
  <si>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</si>
  <si>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</si>
  <si>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</si>
  <si>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</si>
  <si>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</si>
  <si>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</si>
  <si>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</si>
  <si>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</si>
  <si>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</si>
  <si>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</si>
  <si>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</si>
  <si>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</si>
  <si>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</si>
  <si>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</si>
  <si>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</si>
  <si>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</si>
  <si>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</si>
  <si>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</si>
  <si>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</si>
  <si>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</si>
  <si>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</si>
  <si>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</si>
  <si>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</si>
  <si>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</si>
  <si>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</si>
  <si>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</si>
  <si>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</si>
  <si>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</si>
  <si>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</si>
  <si>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</si>
  <si>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</si>
  <si>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</si>
  <si>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</si>
  <si>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</si>
  <si>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</si>
  <si>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</si>
  <si>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</si>
  <si>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</si>
  <si>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</si>
  <si>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</si>
  <si>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</si>
  <si>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</si>
  <si>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</si>
  <si>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</si>
  <si>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</si>
  <si>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</si>
  <si>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</si>
  <si>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</si>
  <si>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</si>
  <si>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</si>
  <si>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</si>
  <si>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</si>
  <si>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</si>
  <si>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</si>
  <si>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</si>
  <si>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</si>
  <si>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</si>
  <si>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</si>
  <si>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</si>
  <si>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</si>
  <si>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</si>
  <si>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</si>
  <si>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</si>
  <si>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</si>
  <si>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</si>
  <si>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</si>
  <si>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</si>
  <si>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</si>
  <si>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</si>
  <si>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</si>
  <si>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14.1. Finansējuma pieejamības risks</t>
  </si>
  <si>
    <t xml:space="preserve">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 </t>
  </si>
  <si>
    <t>14.2. Procentu likmju svārstību risks</t>
  </si>
  <si>
    <t xml:space="preserve">Likmes izmaiņas starp piedāvājumu un finansiālo slēgšanu: [no apstākļiem atkarīgs risks] </t>
  </si>
  <si>
    <t xml:space="preserve">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 </t>
  </si>
  <si>
    <t xml:space="preserve">Likmes izmaiņas projekta laikā: [privāts risks] </t>
  </si>
  <si>
    <t xml:space="preserve">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 </t>
  </si>
  <si>
    <t xml:space="preserve">Attīstītos tirgos procentu likmju svārstību risks nav pietiekami būtisks, lai prasītu Publiskajam partnerim sniegt atbalstu, un parasti tas tiek novērsts, izmantojot tikai Privātā partnera riska ierobežošanas pasākumus. </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</si>
  <si>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</si>
  <si>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</si>
  <si>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</si>
  <si>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</si>
  <si>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</si>
  <si>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</si>
  <si>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</si>
  <si>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</si>
  <si>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</si>
  <si>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</si>
  <si>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</si>
  <si>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</si>
  <si>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</si>
  <si>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</si>
  <si>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</si>
  <si>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</si>
  <si>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</si>
  <si>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</si>
  <si>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</si>
  <si>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</si>
  <si>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</si>
  <si>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</si>
  <si>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</si>
  <si>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</si>
  <si>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</si>
  <si>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</si>
  <si>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</si>
  <si>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</si>
  <si>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</si>
  <si>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</si>
  <si>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</si>
  <si>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</si>
  <si>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</si>
  <si>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</si>
  <si>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</si>
  <si>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</si>
  <si>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</si>
  <si>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</si>
  <si>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</si>
  <si>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</si>
  <si>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</si>
  <si>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</si>
  <si>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</si>
  <si>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</si>
  <si>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</si>
  <si>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</si>
  <si>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</si>
  <si>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</si>
  <si>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</si>
  <si>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</si>
  <si>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</si>
  <si>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</si>
  <si>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</si>
  <si>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</si>
  <si>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</si>
  <si>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</si>
  <si>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</si>
  <si>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15.1. Risks nesaņemt Publiskā partnera atļauju</t>
  </si>
  <si>
    <t xml:space="preserve">Lielākajā daļā PPP līgumu norāda dažādas darbības, ko Privātais partneris nevar veikt bez Publiskā partnera atļaujas. Parasti Privātais partneris nevar: </t>
  </si>
  <si>
    <t xml:space="preserve">mainīt nosaukumu, uzņēmuma struktūru un nodokļu rezidences valsti; </t>
  </si>
  <si>
    <t xml:space="preserve">veikt ar projektu nesaistītu uzņēmējdarbību; </t>
  </si>
  <si>
    <t xml:space="preserve">mainīt galveno personālu, kas piedalās projekta īstenošanā; </t>
  </si>
  <si>
    <t xml:space="preserve">mainīt, izbeigt vai slēgt pamata apakšuzņēmuma līgumu; </t>
  </si>
  <si>
    <t xml:space="preserve">piešķirt aizdevējiem galvojuma tiesības uz aktīviem; </t>
  </si>
  <si>
    <t xml:space="preserve">veikt refinansēšanu; </t>
  </si>
  <si>
    <t xml:space="preserve">mainīt noteikumus, saskaņā ar kuriem Publiskais partneris nosūta personālu darbam Privātā partnera uzņēmumā; </t>
  </si>
  <si>
    <t xml:space="preserve">izvēlēties apdrošinātāju PPP līgumā obligātajai apdrošināšanai. </t>
  </si>
  <si>
    <t>15.2.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</si>
  <si>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</si>
  <si>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</si>
  <si>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 </t>
  </si>
  <si>
    <t xml:space="preserve">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 </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</si>
  <si>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</si>
  <si>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</si>
  <si>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 [privāts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</si>
  <si>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</si>
  <si>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</si>
  <si>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</si>
  <si>
    <t>15. Publiskā partnera ietekme</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</si>
  <si>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</si>
  <si>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</si>
  <si>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</si>
  <si>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</si>
  <si>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</si>
  <si>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</si>
  <si>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</si>
  <si>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</si>
  <si>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</si>
  <si>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</si>
  <si>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</si>
  <si>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</si>
  <si>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</si>
  <si>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</si>
  <si>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</si>
  <si>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</si>
  <si>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</si>
  <si>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16.1. Tehnoloģiju risks</t>
  </si>
  <si>
    <t xml:space="preserve">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 </t>
  </si>
  <si>
    <t xml:space="preserve">Tomēr, ja tas darbojas virs šī sliekšņa, Publiskais partneris nevar pieprasīt tai aizstāt tehnoloģiju tikai tāpēc, ka ir pieejami efektīvāki tehnoloģiskie risinājumi, ja vien nav saskaņots līgumisks mehānisms, kā to darīt. </t>
  </si>
  <si>
    <t xml:space="preserve">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 </t>
  </si>
  <si>
    <t xml:space="preserve">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 </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</si>
  <si>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</si>
  <si>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 xml:space="preserve">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 </t>
  </si>
  <si>
    <t xml:space="preserve">Bieži izmaiņas var veikt tikai saskaņā ar iepriekš saskaņotiem līguma mehānismiem, lai izvairītos no trešo pušu izaicinājumiem, pamatojoties uz to, ka grozījumi ir tik būtiski, ka esošais līgums ir jāizsludina atkārtoti. </t>
  </si>
  <si>
    <t xml:space="preserve">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 </t>
  </si>
  <si>
    <t>16.2. Strīdu risks</t>
  </si>
  <si>
    <t xml:space="preserve">Privātā partnera un Publiskā partnera strīdi: [dalīts risks] </t>
  </si>
  <si>
    <t xml:space="preserve">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 </t>
  </si>
  <si>
    <t xml:space="preserve">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 </t>
  </si>
  <si>
    <t xml:space="preserve">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 </t>
  </si>
  <si>
    <t xml:space="preserve">Privātajam partnerim vajadzētu būt pienākumam turpināt līguma izpildi, kamēr strīds ir atrisināts, un, ja tā, tad viņš uzņemsies risku, ka tas netiks darīts. </t>
  </si>
  <si>
    <t xml:space="preserve">Publiskie parteri kā strīdu forumu parasti izvēlas valsts tiesību aktus un vietējās tiesas. Tam ir dažādi iemesli, tostarp pārzināšana un savietojamība ar jebkādiem PPP tiesību aktiem. Tas arī samazina risku, ka ieinteresētās personas iesniegs prasības citā tiesā. </t>
  </si>
  <si>
    <t xml:space="preserve">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 </t>
  </si>
  <si>
    <t xml:space="preserve">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 </t>
  </si>
  <si>
    <t xml:space="preserve">Apakšuzņēmēju strīdi:  [privāts risks] </t>
  </si>
  <si>
    <t xml:space="preserve">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 </t>
  </si>
  <si>
    <t>16.3. Klimata pārmaiņu risks</t>
  </si>
  <si>
    <t xml:space="preserve">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 </t>
  </si>
  <si>
    <t xml:space="preserve">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 </t>
  </si>
  <si>
    <t xml:space="preserve">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 </t>
  </si>
  <si>
    <t xml:space="preserve">Vides kontrole pieaug visā pasaulē. Publiskajam partnerim un Privātajam partnerim pirms būvniecības uzsākšanas ir jāizstrādā pārdomāti vides pārvaldības plāni. </t>
  </si>
  <si>
    <t xml:space="preserve">Privātais partneris uzņemas risku ievērot visas projektam nepieciešamās vides atļaujas, kā arī piemērojamos vides normatīvos aktus. </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</si>
  <si>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</si>
  <si>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</si>
  <si>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16.4. Projekta radītie vides riski</t>
  </si>
  <si>
    <t xml:space="preserve">Privātais partneris uzņemas projekta izraisītu vides notikumu risku tiktāl, ciktāl tas ir saistīts ar spēkā esošo atļauju, normatīvo aktu un līgumsaistību neievērošanu. Tas ietver nosacījumus, kas ietekmē gan pašu projektu, gan trešās puses. </t>
  </si>
  <si>
    <t xml:space="preserve">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 </t>
  </si>
  <si>
    <t>16.5. Ārēji radītu vides notikumu risks</t>
  </si>
  <si>
    <t xml:space="preserve">Ārpus abu pušu atbildības: [dalīts risks] </t>
  </si>
  <si>
    <t xml:space="preserve">Ar projektu nesaistītu vides apstākļu risks, kas negatīvi ietekmē projektu (vai tā rezultātā arī trešās personas), būtu jārisina atkarībā no tā rakstura un cēloņa. Tas var būt dalīta riska veids, piemēram, atvieglojums vai nepārvarama vara. </t>
  </si>
  <si>
    <t xml:space="preserve">Publiskā partnera atbildība: [publisks risks] </t>
  </si>
  <si>
    <t xml:space="preserve">Ja par vides notikumiem ir atbildīgs Publiskais partneris vai valdība, tos var uzskatīt par kompensācijas notikumiem. </t>
  </si>
  <si>
    <t>16. Dažādi noteikumi</t>
  </si>
  <si>
    <t>Riska līmenis (CFLA klasifikācija)</t>
  </si>
  <si>
    <t>Riska iestāšanās iespējamība</t>
  </si>
  <si>
    <t>Riska ietekme</t>
  </si>
  <si>
    <r>
      <t xml:space="preserve">Minimālā privātā partnera </t>
    </r>
    <r>
      <rPr>
        <sz val="8"/>
        <rFont val="Arial"/>
        <family val="2"/>
        <charset val="186"/>
      </rPr>
      <t xml:space="preserve">reālā </t>
    </r>
    <r>
      <rPr>
        <sz val="8"/>
        <rFont val="Arial"/>
        <family val="2"/>
      </rPr>
      <t xml:space="preserve">pamatkapitāla </t>
    </r>
    <r>
      <rPr>
        <b/>
        <sz val="8"/>
        <color theme="9"/>
        <rFont val="Arial"/>
        <family val="2"/>
      </rPr>
      <t>IRR</t>
    </r>
    <r>
      <rPr>
        <sz val="8"/>
        <rFont val="Arial"/>
        <family val="2"/>
      </rPr>
      <t xml:space="preserve"> pēc nodokļiem</t>
    </r>
  </si>
  <si>
    <t>RISKU IZMAKSAS KOPĀ:</t>
  </si>
  <si>
    <t>Kopā risku izmaksas</t>
  </si>
  <si>
    <t>IIA jūtīguma analīze</t>
  </si>
  <si>
    <t>IAV (modelis)</t>
  </si>
  <si>
    <t>IAV (manuāli)</t>
  </si>
  <si>
    <t>Minimālā IAV</t>
  </si>
  <si>
    <t>Maksimālā IAV</t>
  </si>
  <si>
    <t>Kapitālieguldījumu izmaiņas (privātā partnera naudas plūsma), %</t>
  </si>
  <si>
    <t>+2 procentpunkti</t>
  </si>
  <si>
    <t>-2 procentpunkti</t>
  </si>
  <si>
    <t>Riska vērtība (punkti)</t>
  </si>
  <si>
    <t>Publiskā partnera maksājums (reversais PVN būvdarbiem)</t>
  </si>
  <si>
    <t>Izlīdzinātais pakalpojuma pieejamības maksājums gadā (bez reversā PVN būvdarbiem)</t>
  </si>
  <si>
    <t>Ar PVN apliekamās izmaksas, kopā (bez reversā PVN būvdarbiem)</t>
  </si>
  <si>
    <t>Publiskā partnera maksājums valsts budžetā (reversais PVN būvdarbem)</t>
  </si>
  <si>
    <t>Reversais PVN būvdarbiem</t>
  </si>
  <si>
    <t xml:space="preserve"> € ceturksnī</t>
  </si>
  <si>
    <t>€ ceturksnī</t>
  </si>
  <si>
    <t>N.p.</t>
  </si>
  <si>
    <t>Riska novēršanas izmaksas (EUR)</t>
  </si>
  <si>
    <t>Riska novēršanas izmaksas (pārdale) privātajam partnerim (EUR)</t>
  </si>
  <si>
    <t>Riska novēršanas izmaksas publiskajam partnerim EUR)</t>
  </si>
  <si>
    <t>Neparedzēto izdevumu rezerve</t>
  </si>
  <si>
    <t>Papildu cilvēkmēneši (inženieri)</t>
  </si>
  <si>
    <t>Cilvēkmēneša izmaksas privātajam partnerim</t>
  </si>
  <si>
    <t>Riska novēršanas izmaksas publiskajam partnerim, €</t>
  </si>
  <si>
    <t>Riska novēršanas izmaksas privātajam partnerim, €</t>
  </si>
  <si>
    <t>Papildu cilvēkmēneši (būvekspertīze-inženieri)</t>
  </si>
  <si>
    <t>Riska ietekme: projekta ieviešanas posma pagarinājums, investīciju izmaksu pieaugums, ekspluatācijas un uzturēšanas izmaksu pieaugums.</t>
  </si>
  <si>
    <t>Riska novēršanas pasākuma Nr.1 izmaksas</t>
  </si>
  <si>
    <t>Riska  novēršanas pasākuma Nr.2 izmaksas</t>
  </si>
  <si>
    <t>Riska novēršanas pasākums Nr.1: Būvprojekta plānotā izstrādes termiņa nodrošināšana (privātais partneris)</t>
  </si>
  <si>
    <t>Riska novēršanas pasākums Nr.2: Būvprojekta kvalitātes kontrole (biežas izmaiņas būvprojektā, kļūdas būvprojektā)(privātais partneris)</t>
  </si>
  <si>
    <t>Riska ietekme: projekta ieviešanas posma pagarinājums, investīciju izmaksu pieaugums.</t>
  </si>
  <si>
    <t>Riska novēršanas pasākuma Nr.2 izmaksas</t>
  </si>
  <si>
    <t>Riska novēršanas pasākums Nr.1: Kvalitātes kontroles pasākumi būvniecības procesā būvdarbu izmaksu neplānota pieauguma novēršanai (privātais partneris)</t>
  </si>
  <si>
    <t>Riska novēršanas pasākums Nr.2: Neparedzēto izdevumu rezerve (darba samaksas, materiālu, iekārtu un mehānismu izmaksu neplānots pieaugums)(privātais partneris)</t>
  </si>
  <si>
    <t>Riska ietekme: būvdarbu izmaksu pieaugums (darba samaksa, materiāli, iekārtas un mehānismi), kas ir saistīts ar būvdarbu plānošanu un izpildi (neietver projektēšanas riskus)</t>
  </si>
  <si>
    <t>Riska ietekme: projekta ieviešanas posma pagarinājums, pakalpojuma pieejamības maksājuma kavējums</t>
  </si>
  <si>
    <t>Riska kopējās novēršanas izmaksas, €</t>
  </si>
  <si>
    <t>Riska novēršanas pasākums Nr.1: Kvalitātes kontroles pasākumi būvniecības procesā būvdarbu izpildes termiņa ievērošanai (privātais partneris)</t>
  </si>
  <si>
    <t>Riska novēršanas pasākums Nr.2: Neparedzēto izdevumu rezerve (pakalpojuma pieejamības maksājuma kavējums)(privātais partneris)</t>
  </si>
  <si>
    <t>Riska ietekme:</t>
  </si>
  <si>
    <t>Riska ietekme: ikgadējās apdrošināšanas prēmijas pieaugums PPP līguma darbības laikā</t>
  </si>
  <si>
    <t>Riska ietekme: pakalpojuma pieejamības maksājuma samazinājums, kura iemesls ir PPP līgumā noteikto infrastruktūras ekspluatācijas un uzturēšanas prasību neizpilde</t>
  </si>
  <si>
    <t>Riska ietekme: aizņēmuma apkalpošanas izmaksu pieaugums pēc procentu likmes mijmaiņas perioda beigām PPP līguma darbības laikā</t>
  </si>
  <si>
    <t>Riska novēršanas pasākums Nr.1: Neparedzēto izdevumu rezerve mijmaiņas darījumu procentu likmes finansēšanai (privātais partneris)</t>
  </si>
  <si>
    <t>SWAP uzcenojuma izmaiņas pēc 5 gadu SWAP perioda</t>
  </si>
  <si>
    <t>Riska ietekme: ielu apgaismojuma ekspluatācijas un uzturēšanas izmaksu pieaugums, kas radies izmaksu aprēķina kļūdas rezultātā</t>
  </si>
  <si>
    <t>Ekspluatācijas, uzturēšanas un administrācijas izmaksas</t>
  </si>
  <si>
    <t>Riska novēršanas pasākums Nr.1: Neparedzēto izdevumu rezerve neplānota ekspluatācijas, uzturēšanas un administrācijas izmaksu pieauguma finansēšanai (privātais partneris)</t>
  </si>
  <si>
    <t>Riska ietekme: ielu apgaismojuma ekspluatācijas un uzturēšanas izmaksu pieaugums, kas radies neplānota materiālu (galvenokārt LED gaismekļu) izmaksu pieauguma rezultātā</t>
  </si>
  <si>
    <t>Gaismekļu izmaksu īpatsvars periodiskās uzturēšanas izmaksu struktūrā</t>
  </si>
  <si>
    <t>Gaismekļu izmaksu īpatsvars ekspluatācijas izmaksu struktūrā</t>
  </si>
  <si>
    <t xml:space="preserve"> Neparedzēto izdevumu rezerve (kvalitātes kontrole-inženieri, materiāli, iekārtas un mehānismi)</t>
  </si>
  <si>
    <t>Riska novēršanas pasākums Nr.1: Neparedzēto izdevumu rezerve izmaiņām normatīvajos aktos un tehniskajā specifikācijā pēc iepirkuma līguma noslēgšanas (publiskais partneris)</t>
  </si>
  <si>
    <t>Riska novēršanas pasākums Nr.1: Neparedzēto izdevumu rezerve pakalpojuma pieejamības maksājuma samazināšanas gadījumā (privātais partneris)</t>
  </si>
  <si>
    <t>Riska novēršanas pasākums</t>
  </si>
  <si>
    <t>ap</t>
  </si>
  <si>
    <t>Apdrošināšanas izmaksas (apdrošināšanas prēmiju likmju izmaiņas)</t>
  </si>
  <si>
    <t>Neparedzēto izdevumu rezerve, %</t>
  </si>
  <si>
    <t>Finansēšanas izdevumi (aizdevuma pamatsummas un procentu maksājumi; ietilpst riska izmaksas būvniecības fāzē un uzturēšanas fāzē)</t>
  </si>
  <si>
    <t>Ieguldījumam atbilstošā vērtība</t>
  </si>
  <si>
    <t>Neparedzēto izdevumu rezerve (% no būvdarbu izmaksām bez būvprojektēšanas, autoruzraudzības un būvuzraudzības)</t>
  </si>
  <si>
    <t>Investīciju izmaksas bez būvprojektēšanas, autoruzraudzības un būvuzraudzības</t>
  </si>
  <si>
    <t>Riska novēršanas pasākums Nr.1: Neparedzēto izdevumu rezerve neplānota materiālu (gaismekļu) izmaksu pieauguma finansēšanai (privātais partneris)</t>
  </si>
  <si>
    <t>Riska novēršanas pasākums Nr.1: Neparedzēto izdevumu rezerve visu risku apdrošināšanas prēmijas projekta uzturēšanas posmā finansēšanai (privātais partneris)</t>
  </si>
  <si>
    <t>Gaismekļu daļa no ekspluatācijas un uzturēšanas izmaksām</t>
  </si>
  <si>
    <t>Būvprojektēšanas un autoruzraudzības papildu izmaksas</t>
  </si>
  <si>
    <t>Pakalpojuma pieejamības maksājums ceturksnī</t>
  </si>
  <si>
    <t>Partnerības līguma cena 15 gadu periodā (bez reversā PVN būvdarbiem)</t>
  </si>
  <si>
    <t xml:space="preserve">Apdrošināšanas izmaksas īstenošanas un uzturēšanas fāzē </t>
  </si>
  <si>
    <t>Pievienotās vērtības nodoklis (bez PVN būvniecībai, uzturēšanas fāze)</t>
  </si>
  <si>
    <t>Riska novēršanas pasākums Nr.2: Atbilstības nodrošināšana normatīvajiem aktiem un tehniskajā specifikācijā noteiktajām prasībām (privātais partneris)</t>
  </si>
  <si>
    <t>Daugavpils ielu apgaismojuma sistēmas elektroenerģijas izmaksu ietaupījums 2024. gada cenās</t>
  </si>
  <si>
    <t>Saistību apjoms, īstenojot tradicionālo iepirkumu (bez elektroenerģijas izmaksu ietaupījuma), %</t>
  </si>
  <si>
    <t>FRR/C</t>
  </si>
  <si>
    <t>Kapitālieguldījumu plāns (bez PVN)</t>
  </si>
  <si>
    <t>Papildu cilvēkmēneši</t>
  </si>
  <si>
    <t>Cilvēkmēneša izmaksas publiskajam partnerim</t>
  </si>
  <si>
    <t>2024. gada novembris</t>
  </si>
  <si>
    <t>Daugavpils valstspilsētas ielu apgaismojuma modernizācijas investīciju projekts (Gatis Kristaps)</t>
  </si>
  <si>
    <t>Projekts Nav jāiekļauj valsts budžeta bilancē</t>
  </si>
  <si>
    <t>Eurostat nosacījumi iekļaušanai valsts budžeta bilancē</t>
  </si>
  <si>
    <t>1) Automātiski iekļauj bilancē</t>
  </si>
  <si>
    <t>2) Nav identificēts vairāk par vienu ĻOTI SVARĪGU noteikumu, neviens SVARĪGS noteikums un vairāk par diviem VIDĒJI SVARĪGIEM noteikumiem</t>
  </si>
  <si>
    <t>3) Nav identificēts neviens ĻOTI SVARĪGS noteikums, vairāk par diviem SVARĪGIEM noteikumiem un vairāk par vienu VIDĒJI SVARĪGU noteikumu</t>
  </si>
  <si>
    <t>4) Nav identificēts neviens ĻOTI SVARĪGS noteikums, vairāk par vienu SVARĪGU noteikumu un vairāk par četriem VIDĒJI SVARĪGIEM noteikumiem</t>
  </si>
  <si>
    <t>5) Nav identificēts neviens ĻOTI SVARĪGS noteikums, neviens SVARĪGS noteikums un vairāk par septiņiem VIDĒJI SVARĪGIEM noteikumiem</t>
  </si>
  <si>
    <t>Riska Nosaukums</t>
  </si>
  <si>
    <t>Riska dalījums</t>
  </si>
  <si>
    <t>Ietekme uz statistisko uzskaiti</t>
  </si>
  <si>
    <t>Papildjautājumi</t>
  </si>
  <si>
    <t>"Jā" vai "Nē"</t>
  </si>
  <si>
    <t>Iekļauj bilancē</t>
  </si>
  <si>
    <t>Ļoti svarīgi</t>
  </si>
  <si>
    <t>Svarīgi</t>
  </si>
  <si>
    <t>Vidēji svarīgi</t>
  </si>
  <si>
    <t>Neietekmē</t>
  </si>
  <si>
    <t>x</t>
  </si>
  <si>
    <t>-</t>
  </si>
  <si>
    <t>1. Vai Publiskais partneris uzņemas risku saistībā ar projektēšanu attiecībā uz (viena atbilde "Jā" nozīmē "Jā" kopumā uz visu jautājumu): 
- būvdarbu aizkavēšanos vai nepilnībām un (vai) 
- palielinātām būvniecības vai uzturēšanas un (vai) pamatdarbības izmaksām un (vai) 
- darbības traucējumiem? (2.a.)</t>
  </si>
  <si>
    <t>2. Ja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 vai līguma noteikumi, saskaņā ar kuriem Privātajam partnerim jāveic izmaksu atlīdzināšanas maksājumi Publiskajam partnerim, attiecas uz skaidri identificējamām izmaksām? (2.e.)</t>
  </si>
  <si>
    <t>3. Vai Privātais partneris ir atbildīgs par (viena atbilde "Nē" nozīmē "Nē" kopumā uz visu jautājumu): 
- aktīva būvniecības pabeigšanu noteiktā termiņā; 
- aktīva būvniecību atbilstoši Publiskā partnera specifikācijām un saskaņā ar atbilstošajiem tiesību aktiem, nozares standartiem un labu praksi; 
- visu tā būvniecības piegādes ķēdē iesaistīto pušu (piemēram, projektētāji un būvniecības apakšuzņēmēji) darbības rezultātiem; 
- būvdarbu neatbalstību novēršanu. (2.b.)</t>
  </si>
  <si>
    <t>7. Vai (viena atbilde "Nē" nozīmē "Nē" kopumā uz visu jautājumu): 
- standartos, atbilstoši kuriem Privātajam partnerim ir jāveic aktīva ekspluatācija un uzturēšana, ir jānorāda vismaz apstākļi, kādos šo aktīvu tiešām var lietot? 
- kārtība, kādā tiek uzraudzīts, vai Privātais partneris izpilda šos standartus, un ziņots par to, ir tāda, lai Publiskais partneris varētu Privātajam partnerim noteikt sankcijas par prasību neizpildi? (3.b.)</t>
  </si>
  <si>
    <t>8. Vai Publiskā partnera apstiprinājums aktīva uzturēšanas plānam mazina un atceļ Privātā partnera atbildību par aktīva vai sniegto pakalpojumu nepilnībām? (3.c.)</t>
  </si>
  <si>
    <t>9. Ja PPP līgumā Privātajam partnerim nav noteikts pienākums uzņemties uzturēšanas izmaksas plānotajā laikā, vai tas var pierādīt, ka uzturēšanas atlikšana negatīvi neietekmēs aktīva stāvokli, pakalpojumus vai aktīva izmantošanu, ko veic Publiskais partneris vai galalietotāji? (3.c.)</t>
  </si>
  <si>
    <t>14. Ja aktīvs nav pieejams vai pakalpojumu izpilde ir neapmierinoša, atskaitāmo apmēru var noteikt objektīvi, piemērojot PPP līguma noteikumus (t. i., atskaitījuma apmērs netiek atstāts kādas puses ziņā vai turpmākām pušu apspriedēm katrā atsevišķā gadījumā)? (4.b.)</t>
  </si>
  <si>
    <t>15. Ja atskaitījuma apmērs ir pienācīgi noteikts, to var piemērot, pusēm par to papildus neapspriežoties? (4.b.)</t>
  </si>
  <si>
    <t>16. Vai līguma standartos, kurus izmanto, lai definētu un novērtētu aktīva pieejamību, ir norādīti vismaz apstākļi, kādos aktīvu tiešām var lietot? (4.c.)</t>
  </si>
  <si>
    <t>17. Vai maksājumu mehānisma pamatā ir tāda uzraudzības un ziņošanas kārtība, saskaņā ar kuru Publiskajam partnerim ir uzraudzības vai audita (un apstrīdēšanas) tiesības? (4.e.)</t>
  </si>
  <si>
    <t>18. Vai ir ievērots samērīguma princips uz pieejamību balstītajos maksājumos, kas paredz, ka pubiskais partneris pieejamības maksājumus veic proporcionāli aktīva pieejamībai, un vai šis princips tiek īstenots pietiekami ilgu laiku? (4.f.1.)</t>
  </si>
  <si>
    <t>19. Vai Privātā partnera rīcībā esošais laiks neizpildes novēršanai ir samērīgs, ņemot vērā neizpildes ietekmi uz aktīva lietošanu un (vai) projekta apstākļus (piemēram, ģeogrāfisko atrašanās vietu)? (4.f.3.)</t>
  </si>
  <si>
    <t>20. Vai līguma noteikumi, kuri attiecas uz aktīviem, kas nav pieejami, bet tiek lietoti, paredz samazināt atskaitījumus vairāk nekā par 50 %? (4.f.6.)</t>
  </si>
  <si>
    <t>21. Vai līguma noteikumi attaisno Privāto partneri nepieejamības vai neapmierinošas pakalpojumu izpildes gadījumā, ja tā notiek tādu notikumu dēļ, kurus Privātais partneris var ietekmēt vai kuri parāda makroekonomikas nosacījumu izmaiņas? (4.g.1.)</t>
  </si>
  <si>
    <t>22. Vai atvieglojuma periodi (kurus piemēro darbības posma sākumā, kurus piemēro, kad Privātais partneris nomaina galveno apakšuzņēmēju, un kurus piemēro, kad aizdevēji nomaina Privāto partneri pēc iestāšanās PPP līgumā), kas piešķir atvieglojumus attiecībā uz atskaitījumiem nepieejamības dēļ, ir uzskatāmi par pieņemamiem (propocionāli 20 gadu projekta dzīves ciklam atvieglojumu periods nepārsniedz 6 mēnešus)? (4.g.2.)</t>
  </si>
  <si>
    <t>23. Vai līgums paredz, ka nepiemēroto atskaitījumu apmērs atskaitījumiem nepieejamības dēļ pārsniedz 1% no pamatdarbības maksājumiem (pieejamības maksājumiem)? (4.g.3.)</t>
  </si>
  <si>
    <t>24. Vai maksimālo atskaitījumu noteikšana, ko piemēro nepieejamības un (vai) neapmierinošas pakalpojumu izpildes dēļ, pārkāpj samērīguma principu (no kura, piemēram, jāizriet pietiekami ilgai principa “nulles pieejamība, nulles maksājums” piemērošanai)? (4.g.4.)</t>
  </si>
  <si>
    <t>25. Vai pamatdarbības maksājumi (kuri 100 % ir balstīti uz pieejamību) tiek attiecīgi samazināti, ja aktīvu izmanto mazāk, nekā gaidīts? (4.h.)</t>
  </si>
  <si>
    <t>26. Vai PPP līgumos, kas paredz uz pieprasījumu balstītus maksājumus, maksājumu mehānismu grupēšanas noteikumi paredz, ka visbiežāk lietotajai grupai noteiktā vienības cena atbilst nullei vai ir tuvu tai? (4.j.2.)</t>
  </si>
  <si>
    <t>27. Vai PPP līgumos, kas paredz uz pieprasījumu balstītus maksājumus, maksājumu mehānismu grupēšanas noteikumi paredz, ka biežāk lietotām grupām noteiktā vienības cena atbilst nominālajai cenai, kas faktiski ievērojami ierobežo Privātā partnera iespējas palielināt peļņu? (4.j.2.)</t>
  </si>
  <si>
    <t>28. Vai PPP līgumos, kas paredz uz pieprasījumu balstītus maksājumus, maksājumu mehānismu grupēšanas noteikumi paredz, ka retāk lietotām grupām ir noteikta tāda vienības cena, kā rezultātā Privātais partneris atgūs ievērojamu izmaksu daļu, ja pieprasījums ir ievērojami mazāks par pamatoti prognozēto? (4.j.2.)</t>
  </si>
  <si>
    <t>29. Vai PPP līgumos, kas paredz uz pieprasījumu balstītus maksājumus, maksājumu mehānismu grupēšanas noteikumi paredz, ka retāk lietotām grupām noteiktā vienības cena faktiski ir līdzvērtīga minimāla lietošanas apjoma un (vai) ieņēmumu garantijai? (4.j.2.)</t>
  </si>
  <si>
    <t>30. Vai PPP līgumos, kas paredz uz pieprasījumu balstītus maksājumus, Publiskais partneris garantē minimālo lietošanas apjomu vai minimālos ieņēmumus? (4.j.3.)</t>
  </si>
  <si>
    <t>31. Vai Publiskais partneris sāks pamatdarbības (pieejamības) maksājumus pirms aktīva būvniecības pabeigšanas? (5.a.)</t>
  </si>
  <si>
    <t>41. Vai ir galīgs un pienācīgi definēts kompensācijas izmaksāšanas, atvieglojumu piešķiršanas un nepārvaramas varas gadījumu skaits (t. i., Publiskais partneris nevar uzņemties nenoteiktu skaitu risku)? (6.a.1.), (6.a.2.), (6.a.3.)</t>
  </si>
  <si>
    <t>42. Vai kompensācijas izmaksāšanas, atvieglojumu piešķiršanas un nepārvaramas varas gadījumu vidū ir makroekonomikas apstākļu izmaiņas? (6.a.1.), (6.a.2.), (6.a.3.)</t>
  </si>
  <si>
    <t>43. Vai kompensācijas izmaksāšanas, atvieglojumu piešķiršanas un nepārvaramas varas gadījumi ir radušies Privātā partnera darbības vai bezdarbības dēļ? (6.a.1.), (6.a.2.), (6.a.3.)</t>
  </si>
  <si>
    <t>44. Vai kompensācijas izmaksāšanas, atvieglojumu piešķiršanas un nepārvaramas varas gadījumus vai to sekas ir iespējams pamatoti paredzēt vai novērtēt? (6.a.1.), (6.a.2.), (6.a.3.)</t>
  </si>
  <si>
    <t>45. Vai uz pieprasījumu balstītos projektos pieprasījuma līmeņa izmaiņas ir uzskatāmas par gadījumu, kad piešķirami atvieglojumi un (vai) kompensācija, ja vien pieprasījuma izmaiņu tiešs cēlonis nav kāda tīša identificējama valdības rīcība? (6.a.1.), (6.a.2.), (6.a.3.)</t>
  </si>
  <si>
    <t>46. Vai noteikumi par Privātajam partnerim piešķiramās kompensācijas un (vai) atvieglojumu apmēra aprēķināšanu paredz (viena atbilde "Nē" nozīmē "Nē" kopumā uz visu jautājumu): 
- kompensēšanu un (vai) atvieglojumu sniegšanu tikai par attiecīgā gadījuma sekām? 
- uz pieprasījumu balstītos projektos zaudētos ieņēmumus aprēķina, ņemot vērā pieprasījuma prognozes, kas balstītas uz tā brīža datiem? 
- no kompensācijas, kas Publiskajam partnerim jāmaksā, atņemt jebkādu summu, ko Privātajam partnerim jāspēj atgūt saskaņā ar obligāto apdrošināšanu vai saskaņā ar parastiem apdrošināšanas noteikumiem, kas ir pieejami uz komerciāli izdevīgiem nosacījumiem? (6.a.4.)</t>
  </si>
  <si>
    <t>47. Vai Privātais partneris saskaņā ar publiskajām tiesībām ir tiesīgs no Publiskā partnera pieprasīt kompensāciju, kad noteikta veida gadījumi (piemēram, neparedzams gadījums, ko Privātais partneris nevar ietekmēt) ir traucējuši PPP līguma izpildei vai izjaukuši ekonomisko līdzsvaru? (6.b.)</t>
  </si>
  <si>
    <t>48. Vai kompensācija un (vai) atvieglojumi attiecas tikai uz Publiskā partnera izdarīto izmaiņu seku novēršanu (t. i., tie netieši nekompensē vai neatvieglo Privāto partneri par paša Privātā partnera radītu neapmierinošu izpildi vai citiem Privātā partnera riskiem), ja grozījumus ierosina Publiskais partneris? (7.a.)</t>
  </si>
  <si>
    <t>49. Vai Publiskajam partnerim ir pienākums uzņemties Privātā partnera ierosināto izmaiņu finansiālās sekas (izņemot gadījumu, kad šīs izmaiņas ir nepieciešamas, lai izpildītu tiesību aktu prasības)? (7.b.)</t>
  </si>
  <si>
    <t>50. Vai Publiskais partneris uzņemas risku, kas saistīts ar (viena atbilde "Jā" nozīmē "Jā" kopumā uz visu jautājumu): 
- tādām izmaiņām tiesību aktos, kas līguma slēgšanas dienā bija paredzamas; 
- 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vai izmaiņas nodarbinātības tiesību aktos)? (8.)</t>
  </si>
  <si>
    <t>51. Vai PPP līgumā piemēros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(9.b.)</t>
  </si>
  <si>
    <t>52. Vai (viena atbilde "Nē" nozīmē "Nē" kopumā uz visu jautājumu): 
- Publiskais partneris uzņemas vai dala risku, ka apdrošināšanas izmaksas var būt augstākas par kādu noteiktu maksimālo robežvērtību, un (vai) saņem vai dala ieguvumu, ja apdrošināšanas izmaksas ir zemākas par kādu noteiktu minimālo robežvērtību; 
- par maksimālo robežvērtību (atbilstošā gadījumā) nosaka vērtību, kas nav zemāka par divkāršu finanšu izpildes dienā prognozēto apdrošināšanas izmaksu summu; 
- par minimālo robežvērtību (atbilstošā gadījumā) nosaka vērtību, kas nav augstāka par pusi no finanšu izpildes dienā prognozēto apdrošināšanas izmaksu summas; 
- ja apdrošināšanas izmaksas ir augstākas par maksimālo robežvērtību, Publiskajam partnerim ir jāsedz tikai starpība starp faktiskajām izmaksām un maksimālo robežvērtību; 
- ja apdrošināšanas izmaksas ir zemākas par minimālo robežvērtību, Publiskais partneris saņem vai dala tikai starpību starp faktiskajām izmaksām un minimālo robežvērtību; 
- saskaņā ar noteikumiem Publiskais partneris nevar uzņemties risku un (vai)saņemt ieguvumu no apdrošināšanas izmaksām, ja tās mainījušās Privātā partnera darbību dēļ. (9.c.)</t>
  </si>
  <si>
    <t>53. Vai apdrošināšanas komerciālo izdevīgumu novērtē tikai tad, kad riska apdrošināšana apdrošināšanas tirgū ir pārtraukta (šā riska apdrošināšanu nepiedāvā apdrošinātāji ar labu reputāciju vai apdrošināšanas noteikumi nav komerciāli izdevīgi, tāpēc Privātajam partnerim līdzīgi subjekti šo risku neapdrošina)? (9.d.)</t>
  </si>
  <si>
    <t>54. Vai Privātā partnera sniegto kompensāciju tvērums (tostarp noteikumi, kas ierobežo Privātā partnera atbildību vai nosaka izņēmumus, par kuriem tas nav atbildīgs) attiecas tikai uz Privātā partnera atbildību par notikumiem (viena atbilde "Nē" nozīmē "Nē" kopumā uz visu jautājumu): 
- kuri ir neparedzami un kurus parasti nesedz apdrošināšana, kas ir balstīta uz komerciāli rentabliem noteikumiem un ir pieejama attiecībā uz aktīvu un pakalpojumu sniegšanu; 
- kuri rodas tādu jautājumu dēļ, ko pārvalda vai kontrolē Publiskais partneris; 
- 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 (pieejamības maksājumiem))? (10.b.)</t>
  </si>
  <si>
    <t>55. Vai Publiskā partnera kompensāciju sniegšana Privātajam partnerim attiecībā uz riskiem ir saistīta ar (viena atbilde "Nē" nozīmē "Nē" kopumā uz visu jautājumu): 
- paša Publiskā partnera darbību vai bezdarbību; 
- Publiskā partnera pārvaldītas vai kontrolētas trešās personas darbību vai bezdarbību; 
- riskiem, kurus var uzņemties Publiskais partneris, neietekmējot statistisko uzskaiti? (10.c.)</t>
  </si>
  <si>
    <t>56. Vai PPP līguma noteikumi saglabā saistības, kuras pastāvēja pirms līguma darbības izbeigšanas (piemēram, Publiskā partnera atlīdzības prasījums Privātajam partnerim)? (12.a.3. pieeja)</t>
  </si>
  <si>
    <t>57. Vai 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 (12.a.3. pieeja)</t>
  </si>
  <si>
    <t>58. Vai 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Partnera veiktā izpilde ir neapmierinoša (t. i., prognozējot naudas plūsmas, ir jāņem vērā gan izmaksas aktīva pabeigšanai/izlabošanai, gan papildu ekspluatācijas, uzturēšanas un finansēšanas izmaksas))? (12.a.3. pieeja)</t>
  </si>
  <si>
    <t>59. Ja PPP līgumā iekļauta iespēja izvēlēties starp atkārtotu konkursu vai tirgus vērtības aprēķināšanu, - vai šo izvēli izdara Publiskais partneris, nevis Privātais partneris? (12.a.3. pieeja)</t>
  </si>
  <si>
    <t>60. Vai Publiskajam partnerim ir pienākums izvēlēties noteikt tirgus vērtību aprēķinot tikai tādā gadījumā, ja nav likvīda tirgus? (12.a.3. pieeja)</t>
  </si>
  <si>
    <t>61. Vai likvīda tirgus definēšana nodrošina to, ka (tā kā tobrīd tiek izdarīta izvēle) tirgū ir pietiekami daudz uzņēmumu, kas spēj un vēlas slēgt attiecīgā veida PPP līgumu vai līdzīgus līgumus, lai varētu noteikt tirgus cenu? (12.a.3. pieeja)</t>
  </si>
  <si>
    <t>62. Ja pēc lēmuma par atkārtota konkursa rīkošanu, bet pirms piedāvājumu saņemšanas Publiskais partneris lemj PPP līguma tirgus vērtību tomēr noteikt aprēķinot, - vai šis lēmums ir tikai Publiskā partnera ziņā, un Privātais partneris to nevar ne ierosināt, ne ietekmēt? (12.a.3. pieeja)</t>
  </si>
  <si>
    <t>63. Vai 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 (12.a.3. pieeja)</t>
  </si>
  <si>
    <t>64. Vai 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 (12.a.3. pieeja)</t>
  </si>
  <si>
    <t>65. Vai 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 (12.a.3. pieeja)</t>
  </si>
  <si>
    <t>66. Vai 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 (12.a.3. pieeja)</t>
  </si>
  <si>
    <t>67. Vai no kompensācijas maksājuma atrēķina jebkādus starpposma maksājumus, ko Publiskais partneris ir veicis Privātajam partnerim laikā no līguma darbības izbeigšanas dienas līdz kompensācijas maksājuma dienai? (12.a.3. pieeja)</t>
  </si>
  <si>
    <t>68. Ja atkārtota konkursa nosacījumos ir norādīts kāds termiņš, kurā Publiskajam partnerim ir jānoslēdz atkārtotais konkurss un jāsamaksā Privātajam partnerim līguma tirgus vērtība, - vai tad šis termiņš ir vismaz seši mēneši pēc līguma darbības izbeigšanas dienas? (12.a.3. pieeja)</t>
  </si>
  <si>
    <t>69. Ja nerīko atkārtotu konkursu, - vai tad PPP līguma aprēķināto tirgus vērtību nosaka (izmantojot līgumā norādīto metodoloģiju) vai nu eksperts, vai abas puses kopīgi? Ja saskaņā ar līgumu ir jāizmanto eksperta pakalpojumi, vai ekspertam ir jābūt neatkarīgam gan no Publiskā partnera, gan no Privātā partnera (un Publiskais partnetris un Privātais partneris var vienoties par konkrētām neatkarīguma un kompetences pārbaudēm). Ja saskaņā ar līguma pusēm ir jāvienojas par aprēķinu, - vai abām pusēm ir jābūt tiesībām jebkuras domstarpības iesniegt izskatīšanai neatkarīgam ekspertam vai PPP līgumā norādītajā strīda izšķiršanas procedūrā? (12.a.3. pieeja)</t>
  </si>
  <si>
    <t>70. Ja saskaņā ar metodoloģiju aprēķinātās līguma patiesās vērtības noteikšanai konstatē, ka tirgus vērtība ir mazāka par nulli, vai līgums paredz negatīva kompensācijas maksājuma iespējamību? (12.a.3. pieeja)</t>
  </si>
  <si>
    <t>71. Ja PPP līgumu izbeidz nepārvaramas varas dēļ, vai kompensācijas aprēķināšanas pieeja balstās uz tiem pašiem apsvērumiem, ko ņem vērā, aprēķinot kompensāciju, kad līguma darbība tiek izbeigta Publiskā partnera neizpildes dēļ vai kad Publiskais partneris brīvprātīgi izbeidz līguma darbību? (12.d.)</t>
  </si>
  <si>
    <t>72. Vai Privātā partnera saistību neizpildes gadījumā maksājamo kompensāciju aprēķina, pamatojoties uz aktīva uzskaites vērtību, neņemot vērā Publiskajam partnerim radītās neatbilstību novēršanas pasākumu izmaksas? (12.a.4. pieeja)</t>
  </si>
  <si>
    <t>73. Vai no aprēķinātās aktīva uzskaites vērtības atrēķina tikai daļu neatbilstību novēršanas pasākumu izmaksu (piemēram, neatrēķina papildu apsaimniekošanas vai uzturēšanas izmaksas)? (12.a.4. pieeja)</t>
  </si>
  <si>
    <t>74. Ja, beidzoties līguma termiņam, aktīvu Publiskajam partnerim piešķir bez maksas, vai (viena atbilde "Nē" nozīmē "Nē" kopumā uz visu jautājumu): 
- ir pierādījumi, ka ieņēmumi, ko Privātais partneris gūst PPP līguma darbības laikā, kompensē tā prognozētos ieguldījumus un dzīves cikla izmaksas; un 
- darbības fāze ilgst vismaz 10 gadus? (13.b.)</t>
  </si>
  <si>
    <t>75. Ja pēc PPP līguma darbības termiņa beigām aktīvs atkal nonāk Publiskā partnera atbildībā, vai Privātajam partnerim ir jāuzņemas risks par to, ka aktīva fiziskais stāvoklis PPP līguma darbības termiņa beigās atbilst standartam, kādam tam būtu jāatbilst, ja tas ticis uzturēts saskaņā ar līgumā noteikto? (13.c.)</t>
  </si>
  <si>
    <t>76. Ja Publiskajam partnerim ir finansiālās saistības vai cita veida sniegtais atbalsts, vai tas ir 50 % un vairāk no kapitālizdevumiem, kas radušies aktīva būvniecībā? (14.d.)</t>
  </si>
  <si>
    <t>77. Ja Publiskajam partnerim ir finansiālās saistības vai cita veida sniegtais atbalsts, vai tas ir no vienas trešdaļas līdz 50 % (neieskaitot) no kapitālizdevumiem, kas radušies aktīva būvniecībā? (14.d.)</t>
  </si>
  <si>
    <t>78. Ja Publiskajam partnerim ir finansiālās saistības vai cita veida sniegtais atbalsts, vai tas ir no 10% līdz vienai trešdaļai (neieskaitot) no kapitālizdevumiem, kas radušies aktīva būvniecībā? (14.d.)</t>
  </si>
  <si>
    <t>79. Ja Publiskajam partnerim ir finansiālās saistības vai cita veida sniegtais atbalsts, vai tas ir līdz 10% (neieskaitot) no kapitālizdevumiem, kas radušies aktīva būvniecībā? (14.d.)</t>
  </si>
  <si>
    <t>80.Vai aizdevēju tiesību īstenošana (tiesības iejaukties) izmaina PPP līgumā Publiskajam partnerim noteiktās tiesības vai saistības pirms iejaukšanās, tās laikā vai pēc tās? (14.h.)</t>
  </si>
  <si>
    <t>81. Vai noteikumi par pamatdarbības maksājumu (pieejamības maksājumi) koriģēšanu ir atbilstoši procentu likmei, kas tiek noteikta sākotnējā riska ierobežošanas procesā (piemēram, neatbilstoši būtu, ja tiek piemēroti tikai daļēji riska ierobežošanas noteikumi)? (14.b.)</t>
  </si>
  <si>
    <t>82. Vai Publiskais partneris var nedot atļauju (vai novilcināt tās došanu) tikai tad, ja ierosinātā refinansēšana negatīvi ietekmētu vai nu Publisko partneri (piemēram, palielinātu Publiskā partnera potenciālās saistības, beidzot līguma darbību pirms termiņa), vai projekta izpildi? (14.f.1.)</t>
  </si>
  <si>
    <t>83. Vai Privātā partnera tiesības veikt refinansēšanu bez Publiskā partnera iepriekšējas piekrišanas varētu palielināt Publiskā partnera PPP līgumam atbilstošās saistības? (14.f.1.)</t>
  </si>
  <si>
    <t>84. Vai Publiskajam partnerim ir tiesības pieprasīt, lai Privātais partneris veic refinansēšanu? (14.f.1.)</t>
  </si>
  <si>
    <t>85. Vai Publiskajam partnerim ir tiesības saņemt vairāk par vienu trešdaļu no jebkādas refinansējot gūtās peļņas? (14.f.2.)</t>
  </si>
  <si>
    <t>86. Vai Publiskajam partnerim ir tiesības vienlaikus saņemt: 
- daļu no jebkādas refinansējot gūtās peļņas, kas radusies identificējamas valdības rīcības dēļ; 
- noteiktu daļu (kas nepārsniedz vienu trešdaļu) no jebkādas refinansējot gūtās peļņas; 
vai: 
izmantot kādu citu alternatīvu, refinansējot gūtās peļņas sadales pieeju papildus vienai no divām iepriekš minētajām pieejām? (14.f.2.)</t>
  </si>
  <si>
    <t>87. Vai, pamatojoties uz Publiskajam partnerim piederošo Privātā partnera īpašumtiesību daļu, statistikas vajadzībām Privāto partneri klasificē vispārējās valdības sektorā? (15.a.)</t>
  </si>
  <si>
    <t>88. Vai Publiskajam partnerim ir tiesības uz 50 % vai lielāku Privātā partnera peļņas daļu? (15.a.)</t>
  </si>
  <si>
    <t>89. Vai Publiskajam partnerim ir tiesības uz mazāk kā 50%, bet vairāk kā vienu trešdaļu Privātā partnera peļņas daļu? (15.a.)</t>
  </si>
  <si>
    <t>90. Vai Publiskajam partnerim ir tiesības uz mazāk kā vienu trešdaļu, bet vairāk kā 20% Privātā partnera peļņas daļu? (15.a.)</t>
  </si>
  <si>
    <t>91. Vai Publiskajam partnerim ir tiesības uz mazāk kā 20%, bet vairāk kā 10% Privātā partnera peļņas daļu? (15.a.)</t>
  </si>
  <si>
    <t>92. Vai (vismaz viena atbilde "Nē" nozīmē "Nē" uz visu jautājumu kopumā): 
- pamatdarbības maksājumu (pieejamības maksājumu) atskaitījumus par nepieejamību un (vai) neapmierinošu pakalpojumu izpildi līdz dienai, kurā Publiskais partneris iejaucas, un pēc dienas, kad Publiskais partneris beidz iejaukšanos, piemēro atbilstoši tam, kā paredzēts normālā līguma darbībā? 
- Publiskais partneris ir tiesīgs atgūt no Privātā partnera savas iejaukšanās izmaksas, ja Publiskais partneris ir iejaucies neapmierinošas Privātā partnera izpildes dēļ? (15.c.)</t>
  </si>
  <si>
    <t>93. Vai līgumā paredzēti noteikumi, kas nosaka Privātā partnera maksimālo peļņu? (15.d.)</t>
  </si>
  <si>
    <t>94. Vai ir paredzēti PPP līguma noteikumi, saskaņā ar kuriem PPP līguma darbība beidzas tad, kad Privātais partneris ir guvis noteiktu ieņēmumu apmēru? (15.d.)</t>
  </si>
  <si>
    <t>Esošo saistību apjoms uz 2024. gada 30. septembri, EUR</t>
  </si>
  <si>
    <t>t.sk.  riska izmaksas Projekta īstenošanas posmā; būvdarbu izmaksas bez PVN lapā "Finansēšana" D8; PVN bez būvdarbiem lapā "Izmaksas" D195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</si>
</sst>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_(* #,##0.00_);_(* \(#,##0.00\);_(* &quot;-&quot;??_);_(@_)"/>
    <numFmt numFmtId="165" formatCode="_-* #,##0.00\ _€_-;\-* #,##0.00\ _€_-;_-* &quot;-&quot;??\ _€_-;_-@_-"/>
    <numFmt numFmtId="166" formatCode="_(* #,##0_);_(* \(#,##0\);_(* &quot; - &quot;_);_(* @_)"/>
    <numFmt numFmtId="167" formatCode="dd\.mm\.yyyy"/>
    <numFmt numFmtId="168" formatCode="_(* #,##0.0_);_(* \(#,##0.0\);_(* &quot; - &quot;_);_(* @_)"/>
    <numFmt numFmtId="169" formatCode="_(* #,##0_);_(* \(#,##0\);_(* &quot;-&quot;??_);_(@_)"/>
    <numFmt numFmtId="170" formatCode="_(* #,##0.0000_);_(* \(#,##0.0000\);_(* &quot; - &quot;_);_(* @_)"/>
    <numFmt numFmtId="171" formatCode="_(* #,##0.00_);_(* \(#,##0.00\);_(* &quot; - &quot;_);_(* @_)"/>
    <numFmt numFmtId="172" formatCode="0.0000"/>
    <numFmt numFmtId="173" formatCode="0.0000%"/>
    <numFmt numFmtId="174" formatCode="_(* #,##0.0%_);_(* \(#,##0.0%\);_(* &quot; - &quot;_);_(* @_)"/>
    <numFmt numFmtId="175" formatCode="_(* #,##0_);_(* \(#,##0\);_(* &quot;-&quot;?_);_(@_)"/>
    <numFmt numFmtId="176" formatCode="_(* #,##0.000000_);_(* \(#,##0.000000\);_(* &quot;-&quot;??_);_(@_)"/>
    <numFmt numFmtId="177" formatCode="0.0%"/>
    <numFmt numFmtId="178" formatCode="_(* #,##0.0_);_(* \(#,##0.0\);_(* &quot;-&quot;?_);_(@_)"/>
    <numFmt numFmtId="179" formatCode="_(* #,##0.0000_);_(* \(#,##0.0000\);_(* &quot;-&quot;??_);_(@_)"/>
    <numFmt numFmtId="180" formatCode="_(* #,##0&quot;&quot;_);_(* \(#,##0&quot;&quot;\);_(* &quot; - &quot;_);_(* @_)"/>
    <numFmt numFmtId="181" formatCode="0.000"/>
    <numFmt numFmtId="182" formatCode="_(* #,##0.00%_);_(* \(#,##0.00%\);_(* &quot; - &quot;_);_(* @_)"/>
    <numFmt numFmtId="183" formatCode="0."/>
    <numFmt numFmtId="184" formatCode="0.00000%"/>
    <numFmt numFmtId="185" formatCode="[$-409]d\-mmm\-yyyy;@"/>
    <numFmt numFmtId="186" formatCode="_-* #,##0\ _€_-;\-* #,##0\ _€_-;_-* &quot;-&quot;??\ _€_-;_-@_-"/>
    <numFmt numFmtId="187" formatCode="0.0"/>
    <numFmt numFmtId="188" formatCode="0.000%"/>
    <numFmt numFmtId="189" formatCode="_(* #,##0.00000_);_(* \(#,##0.00000\);_(* &quot;-&quot;??_);_(@_)"/>
    <numFmt numFmtId="190" formatCode="#,##0.000_);\(#,##0.000\)"/>
    <numFmt numFmtId="191" formatCode="#,##0.0000000000"/>
    <numFmt numFmtId="192" formatCode="#,##0.0"/>
  </numFmts>
  <fonts count="115">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sz val="8"/>
      <name val="Arial"/>
      <family val="2"/>
    </font>
    <font>
      <sz val="8"/>
      <color theme="1"/>
      <name val="Arial"/>
      <family val="2"/>
    </font>
    <font>
      <b/>
      <sz val="8"/>
      <color theme="1"/>
      <name val="Arial"/>
      <family val="2"/>
    </font>
    <font>
      <b/>
      <sz val="9"/>
      <color rgb="FFFFFFFF"/>
      <name val="Arial"/>
      <family val="2"/>
    </font>
    <font>
      <u/>
      <sz val="11"/>
      <color theme="10"/>
      <name val="Calibri"/>
      <family val="2"/>
      <scheme val="minor"/>
    </font>
    <font>
      <u/>
      <sz val="8"/>
      <color theme="10"/>
      <name val="Arial"/>
      <family val="2"/>
    </font>
    <font>
      <b/>
      <u val="singleAccounting"/>
      <sz val="9"/>
      <color rgb="FFFFFFFF"/>
      <name val="Arial"/>
      <family val="2"/>
    </font>
    <font>
      <b/>
      <sz val="8"/>
      <color theme="7"/>
      <name val="Arial"/>
      <family val="2"/>
    </font>
    <font>
      <sz val="8"/>
      <color theme="3"/>
      <name val="Arial"/>
      <family val="2"/>
    </font>
    <font>
      <sz val="8"/>
      <color theme="4" tint="-0.499984740745262"/>
      <name val="Arial"/>
      <family val="2"/>
    </font>
    <font>
      <sz val="8"/>
      <color rgb="FF9C6500"/>
      <name val="Arial"/>
      <family val="2"/>
    </font>
    <font>
      <sz val="8"/>
      <color rgb="FFFF0000"/>
      <name val="Arial"/>
      <family val="2"/>
    </font>
    <font>
      <b/>
      <sz val="9"/>
      <color theme="9"/>
      <name val="Arial"/>
      <family val="2"/>
    </font>
    <font>
      <b/>
      <sz val="8"/>
      <color theme="9"/>
      <name val="Arial"/>
      <family val="2"/>
    </font>
    <font>
      <b/>
      <u val="singleAccounting"/>
      <sz val="8"/>
      <color theme="1"/>
      <name val="Arial"/>
      <family val="2"/>
    </font>
    <font>
      <b/>
      <sz val="8"/>
      <color theme="9"/>
      <name val="Arial"/>
      <family val="2"/>
      <charset val="186"/>
    </font>
    <font>
      <b/>
      <sz val="8"/>
      <color theme="3"/>
      <name val="Arial"/>
      <family val="2"/>
    </font>
    <font>
      <b/>
      <u val="singleAccounting"/>
      <sz val="9"/>
      <color theme="0"/>
      <name val="Arial"/>
      <family val="2"/>
    </font>
    <font>
      <sz val="8"/>
      <color theme="5" tint="-0.499984740745262"/>
      <name val="Arial"/>
      <family val="2"/>
    </font>
    <font>
      <b/>
      <u val="singleAccounting"/>
      <sz val="9"/>
      <color theme="5" tint="-0.499984740745262"/>
      <name val="Arial"/>
      <family val="2"/>
    </font>
    <font>
      <sz val="8"/>
      <color theme="0"/>
      <name val="Arial"/>
      <family val="2"/>
    </font>
    <font>
      <sz val="8"/>
      <color theme="1" tint="0.499984740745262"/>
      <name val="Arial"/>
      <family val="2"/>
    </font>
    <font>
      <sz val="8"/>
      <color theme="7" tint="-0.249977111117893"/>
      <name val="Arial"/>
      <family val="2"/>
    </font>
    <font>
      <b/>
      <sz val="8"/>
      <name val="Arial"/>
      <family val="2"/>
    </font>
    <font>
      <i/>
      <sz val="8"/>
      <name val="Arial"/>
      <family val="2"/>
    </font>
    <font>
      <b/>
      <i/>
      <sz val="8"/>
      <name val="Arial"/>
      <family val="2"/>
    </font>
    <font>
      <sz val="8"/>
      <color rgb="FF0000FF"/>
      <name val="Arial"/>
      <family val="2"/>
    </font>
    <font>
      <sz val="8"/>
      <color rgb="FF7030A0"/>
      <name val="Arial"/>
      <family val="2"/>
    </font>
    <font>
      <b/>
      <u val="singleAccounting"/>
      <sz val="9"/>
      <name val="Arial"/>
      <family val="2"/>
    </font>
    <font>
      <b/>
      <sz val="8"/>
      <color theme="1" tint="0.499984740745262"/>
      <name val="Arial"/>
      <family val="2"/>
    </font>
    <font>
      <b/>
      <u/>
      <sz val="8"/>
      <color theme="1"/>
      <name val="Arial"/>
      <family val="2"/>
    </font>
    <font>
      <sz val="9"/>
      <name val="Arial"/>
      <family val="2"/>
    </font>
    <font>
      <sz val="11"/>
      <color theme="1"/>
      <name val="Calibri"/>
      <family val="2"/>
      <charset val="186"/>
      <scheme val="minor"/>
    </font>
    <font>
      <b/>
      <u val="singleAccounting"/>
      <sz val="9"/>
      <color theme="7"/>
      <name val="Arial"/>
      <family val="2"/>
      <charset val="186"/>
    </font>
    <font>
      <b/>
      <u val="singleAccounting"/>
      <sz val="9"/>
      <color rgb="FFFFFFFF"/>
      <name val="Arial"/>
      <family val="2"/>
      <charset val="186"/>
    </font>
    <font>
      <sz val="10"/>
      <name val="Arial"/>
      <family val="2"/>
    </font>
    <font>
      <b/>
      <u val="singleAccounting"/>
      <sz val="10"/>
      <color rgb="FFFFFFFF"/>
      <name val="Arial"/>
      <family val="2"/>
    </font>
    <font>
      <b/>
      <u/>
      <sz val="8"/>
      <name val="Arial"/>
      <family val="2"/>
    </font>
    <font>
      <sz val="8"/>
      <name val="Arial"/>
      <family val="2"/>
      <charset val="186"/>
    </font>
    <font>
      <b/>
      <sz val="8"/>
      <color theme="1"/>
      <name val="Arial"/>
      <family val="2"/>
      <charset val="186"/>
    </font>
    <font>
      <sz val="8"/>
      <color theme="1"/>
      <name val="Arial"/>
      <family val="2"/>
      <charset val="186"/>
    </font>
    <font>
      <sz val="8"/>
      <color rgb="FF000000"/>
      <name val="Arial"/>
      <family val="2"/>
      <charset val="186"/>
    </font>
    <font>
      <u/>
      <sz val="8"/>
      <name val="Arial"/>
      <family val="2"/>
    </font>
    <font>
      <sz val="8"/>
      <color rgb="FF000000"/>
      <name val="Arial"/>
      <family val="2"/>
    </font>
    <font>
      <b/>
      <sz val="9"/>
      <color rgb="FFFF0000"/>
      <name val="Arial"/>
      <family val="2"/>
    </font>
    <font>
      <u/>
      <sz val="8"/>
      <color theme="10"/>
      <name val="Arial"/>
      <family val="2"/>
      <charset val="186"/>
    </font>
    <font>
      <sz val="9"/>
      <color indexed="81"/>
      <name val="Tahoma"/>
      <family val="2"/>
    </font>
    <font>
      <b/>
      <sz val="9"/>
      <color indexed="81"/>
      <name val="Tahoma"/>
      <family val="2"/>
    </font>
    <font>
      <b/>
      <sz val="8"/>
      <color theme="0"/>
      <name val="Arial"/>
      <family val="2"/>
    </font>
    <font>
      <sz val="11"/>
      <color theme="0" tint="-0.34998626667073579"/>
      <name val="Calibri"/>
      <family val="2"/>
      <scheme val="minor"/>
    </font>
    <font>
      <sz val="8"/>
      <color theme="0"/>
      <name val="Arial"/>
      <family val="2"/>
      <charset val="186"/>
    </font>
    <font>
      <b/>
      <sz val="9"/>
      <color rgb="FFFFFFFF"/>
      <name val="Arial"/>
      <family val="2"/>
      <charset val="186"/>
    </font>
    <font>
      <b/>
      <u val="singleAccounting"/>
      <sz val="8"/>
      <color rgb="FFFFFFFF"/>
      <name val="Arial"/>
      <family val="2"/>
      <charset val="186"/>
    </font>
    <font>
      <sz val="9"/>
      <color theme="1"/>
      <name val="Arial"/>
      <family val="2"/>
      <charset val="186"/>
    </font>
    <font>
      <sz val="8"/>
      <color theme="1" tint="0.499984740745262"/>
      <name val="Arial"/>
      <family val="2"/>
      <charset val="186"/>
    </font>
    <font>
      <b/>
      <sz val="8"/>
      <name val="Arial"/>
      <family val="2"/>
      <charset val="186"/>
    </font>
    <font>
      <i/>
      <sz val="8"/>
      <color theme="1"/>
      <name val="Arial"/>
      <family val="2"/>
      <charset val="186"/>
    </font>
    <font>
      <sz val="8"/>
      <color theme="3"/>
      <name val="Arial"/>
      <family val="2"/>
      <charset val="186"/>
    </font>
    <font>
      <u val="singleAccounting"/>
      <sz val="8"/>
      <name val="Arial"/>
      <family val="2"/>
      <charset val="186"/>
    </font>
    <font>
      <b/>
      <i/>
      <sz val="8"/>
      <name val="Arial"/>
      <family val="2"/>
      <charset val="186"/>
    </font>
    <font>
      <i/>
      <sz val="8"/>
      <name val="Arial"/>
      <family val="2"/>
      <charset val="186"/>
    </font>
    <font>
      <b/>
      <sz val="8"/>
      <color theme="1" tint="0.499984740745262"/>
      <name val="Arial"/>
      <family val="2"/>
      <charset val="186"/>
    </font>
    <font>
      <u val="singleAccounting"/>
      <sz val="8"/>
      <color rgb="FFFFFFFF"/>
      <name val="Arial"/>
      <family val="2"/>
      <charset val="186"/>
    </font>
    <font>
      <sz val="8"/>
      <color rgb="FFFF0000"/>
      <name val="Arial"/>
      <family val="2"/>
      <charset val="186"/>
    </font>
    <font>
      <sz val="9"/>
      <color indexed="81"/>
      <name val="Tahoma"/>
      <family val="2"/>
      <charset val="186"/>
    </font>
    <font>
      <b/>
      <sz val="9"/>
      <color indexed="81"/>
      <name val="Tahoma"/>
      <family val="2"/>
      <charset val="186"/>
    </font>
    <font>
      <sz val="8"/>
      <name val="Times"/>
      <family val="1"/>
    </font>
    <font>
      <b/>
      <sz val="8"/>
      <color rgb="FFFF0000"/>
      <name val="Arial"/>
      <family val="2"/>
      <charset val="186"/>
    </font>
    <font>
      <b/>
      <u/>
      <sz val="9"/>
      <color rgb="FFFFFFFF"/>
      <name val="Arial"/>
      <family val="2"/>
    </font>
    <font>
      <b/>
      <u/>
      <sz val="8"/>
      <color theme="1"/>
      <name val="Arial"/>
      <family val="2"/>
      <charset val="186"/>
    </font>
    <font>
      <i/>
      <sz val="8"/>
      <color theme="1"/>
      <name val="Rial"/>
    </font>
    <font>
      <b/>
      <sz val="8"/>
      <color theme="3"/>
      <name val="Arial"/>
      <family val="2"/>
      <charset val="186"/>
    </font>
    <font>
      <b/>
      <sz val="8"/>
      <color rgb="FFFFFFFF"/>
      <name val="Arial"/>
      <family val="2"/>
      <charset val="186"/>
    </font>
    <font>
      <sz val="11"/>
      <color theme="1"/>
      <name val="Arial"/>
      <family val="2"/>
      <charset val="186"/>
    </font>
    <font>
      <u val="singleAccounting"/>
      <sz val="8"/>
      <color rgb="FFFF0000"/>
      <name val="Arial"/>
      <family val="2"/>
      <charset val="186"/>
    </font>
    <font>
      <vertAlign val="subscript"/>
      <sz val="8"/>
      <color theme="1"/>
      <name val="Arial"/>
      <family val="2"/>
      <charset val="186"/>
    </font>
    <font>
      <vertAlign val="subscript"/>
      <sz val="8"/>
      <name val="Arial"/>
      <family val="2"/>
      <charset val="186"/>
    </font>
    <font>
      <sz val="8"/>
      <color rgb="FFFFFF00"/>
      <name val="Arial"/>
      <family val="2"/>
      <charset val="186"/>
    </font>
    <font>
      <sz val="11"/>
      <name val="Calibri"/>
      <family val="2"/>
      <scheme val="minor"/>
    </font>
    <font>
      <sz val="10"/>
      <color theme="1"/>
      <name val="Calibri"/>
      <family val="2"/>
      <scheme val="minor"/>
    </font>
    <font>
      <sz val="11"/>
      <color rgb="FFFF0000"/>
      <name val="Calibri"/>
      <family val="2"/>
      <scheme val="minor"/>
    </font>
    <font>
      <b/>
      <sz val="10"/>
      <name val="Arial"/>
      <family val="2"/>
      <charset val="186"/>
    </font>
    <font>
      <b/>
      <sz val="9"/>
      <color theme="0"/>
      <name val="Arial"/>
      <family val="2"/>
      <charset val="186"/>
    </font>
    <font>
      <sz val="8"/>
      <name val="Ral"/>
    </font>
    <font>
      <i/>
      <sz val="8"/>
      <color rgb="FF92D050"/>
      <name val="Arial"/>
      <family val="2"/>
      <charset val="186"/>
    </font>
    <font>
      <i/>
      <sz val="8"/>
      <color rgb="FFFF0000"/>
      <name val="Arial"/>
      <family val="2"/>
      <charset val="186"/>
    </font>
    <font>
      <sz val="11"/>
      <color rgb="FF000000"/>
      <name val="Calibri"/>
    </font>
    <font>
      <b/>
      <sz val="11"/>
      <color theme="1"/>
      <name val="Arial"/>
      <family val="2"/>
      <charset val="186"/>
    </font>
    <font>
      <sz val="11"/>
      <color rgb="FF000000"/>
      <name val="Calibri"/>
      <family val="2"/>
      <charset val="186"/>
    </font>
    <font>
      <b/>
      <sz val="10"/>
      <color rgb="FF000000"/>
      <name val="Arial"/>
      <family val="2"/>
      <charset val="186"/>
    </font>
    <font>
      <sz val="10"/>
      <color rgb="FF000000"/>
      <name val="Arial"/>
      <family val="2"/>
      <charset val="186"/>
    </font>
    <font>
      <b/>
      <i/>
      <sz val="10"/>
      <color rgb="FF000000"/>
      <name val="Arial"/>
      <family val="2"/>
      <charset val="186"/>
    </font>
    <font>
      <i/>
      <sz val="10"/>
      <color rgb="FF000000"/>
      <name val="Arial"/>
      <family val="2"/>
      <charset val="186"/>
    </font>
    <font>
      <sz val="10"/>
      <color theme="1"/>
      <name val="Arial"/>
      <family val="2"/>
      <charset val="186"/>
    </font>
    <font>
      <b/>
      <sz val="10"/>
      <color rgb="FFFFFFFF"/>
      <name val="Arial"/>
      <family val="2"/>
    </font>
    <font>
      <b/>
      <u/>
      <sz val="10"/>
      <color rgb="FF0000FF"/>
      <name val="Arial"/>
      <family val="2"/>
      <charset val="186"/>
    </font>
    <font>
      <sz val="10"/>
      <color theme="4" tint="-0.499984740745262"/>
      <name val="Arial"/>
      <family val="2"/>
    </font>
    <font>
      <sz val="10"/>
      <color theme="5" tint="-0.499984740745262"/>
      <name val="Arial"/>
      <family val="2"/>
    </font>
    <font>
      <b/>
      <sz val="9"/>
      <color theme="1"/>
      <name val="Arial"/>
      <family val="2"/>
      <charset val="186"/>
    </font>
    <font>
      <sz val="10"/>
      <color theme="0"/>
      <name val="Arial"/>
      <family val="2"/>
      <charset val="186"/>
    </font>
    <font>
      <b/>
      <sz val="10"/>
      <color theme="1"/>
      <name val="Arial"/>
      <family val="2"/>
      <charset val="186"/>
    </font>
    <font>
      <sz val="10"/>
      <color rgb="FFFFFFFF"/>
      <name val="Arial"/>
      <family val="2"/>
      <charset val="186"/>
    </font>
    <font>
      <sz val="10"/>
      <name val="Arial"/>
      <family val="2"/>
      <charset val="186"/>
    </font>
    <font>
      <i/>
      <sz val="9"/>
      <color indexed="81"/>
      <name val="Tahoma"/>
      <family val="2"/>
      <charset val="186"/>
    </font>
    <font>
      <sz val="9"/>
      <color indexed="81"/>
      <name val="Tahoma"/>
      <charset val="1"/>
    </font>
    <font>
      <sz val="8"/>
      <color theme="1"/>
      <name val="Calibri"/>
      <family val="2"/>
      <scheme val="minor"/>
    </font>
    <font>
      <sz val="10"/>
      <color rgb="FFFF0000"/>
      <name val="Arial"/>
      <family val="2"/>
      <charset val="186"/>
    </font>
    <font>
      <sz val="6"/>
      <name val="Arial"/>
      <family val="2"/>
      <charset val="186"/>
    </font>
    <font>
      <b/>
      <sz val="20"/>
      <color rgb="FF000000"/>
      <name val="Calibri"/>
    </font>
    <font>
      <sz val="18"/>
      <color rgb="FF000000"/>
      <name val="Calibri"/>
    </font>
    <font>
      <sz val="16"/>
      <color rgb="FF000000"/>
      <name val="Calibri"/>
    </font>
  </fonts>
  <fills count="31">
    <fill>
      <patternFill patternType="none"/>
    </fill>
    <fill>
      <patternFill patternType="gray125"/>
    </fill>
    <fill>
      <patternFill patternType="solid">
        <fgColor rgb="FFFFEB9C"/>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7"/>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2F5D8"/>
        <bgColor indexed="64"/>
      </patternFill>
    </fill>
    <fill>
      <patternFill patternType="solid">
        <fgColor rgb="FFB7DFA8"/>
        <bgColor indexed="64"/>
      </patternFill>
    </fill>
    <fill>
      <patternFill patternType="solid">
        <fgColor rgb="FFD9D9D9"/>
        <bgColor indexed="64"/>
      </patternFill>
    </fill>
    <fill>
      <patternFill patternType="solid">
        <fgColor rgb="FF455F51"/>
        <bgColor indexed="64"/>
      </patternFill>
    </fill>
    <fill>
      <patternFill patternType="solid">
        <fgColor rgb="FFFFC000"/>
        <bgColor indexed="64"/>
      </patternFill>
    </fill>
    <fill>
      <patternFill patternType="solid">
        <fgColor theme="4"/>
        <bgColor indexed="64"/>
      </patternFill>
    </fill>
    <fill>
      <patternFill patternType="solid">
        <fgColor rgb="FF92D050"/>
        <bgColor indexed="64"/>
      </patternFill>
    </fill>
    <fill>
      <patternFill patternType="solid">
        <fgColor rgb="FFE0F5D2"/>
        <bgColor rgb="FF000000"/>
      </patternFill>
    </fill>
    <fill>
      <patternFill patternType="solid">
        <fgColor rgb="FFFFE699"/>
        <bgColor rgb="FF000000"/>
      </patternFill>
    </fill>
    <fill>
      <patternFill patternType="solid">
        <fgColor rgb="FFC6E0B4"/>
        <bgColor rgb="FF000000"/>
      </patternFill>
    </fill>
    <fill>
      <patternFill patternType="solid">
        <fgColor rgb="FFD9D9D9"/>
        <bgColor rgb="FF000000"/>
      </patternFill>
    </fill>
    <fill>
      <patternFill patternType="solid">
        <fgColor rgb="FFEEEFF0"/>
        <bgColor rgb="FF000000"/>
      </patternFill>
    </fill>
    <fill>
      <patternFill patternType="solid">
        <fgColor rgb="FF2D9F44"/>
        <bgColor rgb="FF000000"/>
      </patternFill>
    </fill>
  </fills>
  <borders count="63">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right/>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top style="thin">
        <color rgb="FF7F7F7F"/>
      </top>
      <bottom style="thin">
        <color rgb="FF7F7F7F"/>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top style="thin">
        <color indexed="64"/>
      </top>
      <bottom style="medium">
        <color indexed="64"/>
      </bottom>
      <diagonal/>
    </border>
    <border>
      <left style="thin">
        <color rgb="FF7F7F7F"/>
      </left>
      <right style="thin">
        <color rgb="FF7F7F7F"/>
      </right>
      <top style="thin">
        <color rgb="FF7F7F7F"/>
      </top>
      <bottom/>
      <diagonal/>
    </border>
    <border>
      <left style="thin">
        <color rgb="FF7F7F7F"/>
      </left>
      <right style="thin">
        <color rgb="FF7F7F7F"/>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2" tint="-0.249977111117893"/>
      </left>
      <right style="thin">
        <color theme="2" tint="-0.249977111117893"/>
      </right>
      <top style="thin">
        <color theme="0"/>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style="thin">
        <color theme="0"/>
      </top>
      <bottom/>
      <diagonal/>
    </border>
    <border>
      <left style="thin">
        <color theme="2" tint="-0.249977111117893"/>
      </left>
      <right style="thin">
        <color theme="2" tint="-0.249977111117893"/>
      </right>
      <top style="thin">
        <color theme="0"/>
      </top>
      <bottom style="thin">
        <color theme="0"/>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style="thin">
        <color theme="2" tint="-0.249977111117893"/>
      </top>
      <bottom style="thin">
        <color theme="0"/>
      </bottom>
      <diagonal/>
    </border>
    <border>
      <left/>
      <right/>
      <top style="thin">
        <color rgb="FF7F7F7F"/>
      </top>
      <bottom style="thin">
        <color rgb="FF7F7F7F"/>
      </bottom>
      <diagonal/>
    </border>
    <border>
      <left/>
      <right/>
      <top/>
      <bottom style="thin">
        <color rgb="FF7F7F7F"/>
      </bottom>
      <diagonal/>
    </border>
    <border>
      <left style="thick">
        <color theme="0"/>
      </left>
      <right style="thin">
        <color theme="0" tint="-0.499984740745262"/>
      </right>
      <top style="thick">
        <color theme="0"/>
      </top>
      <bottom/>
      <diagonal/>
    </border>
    <border>
      <left/>
      <right style="thin">
        <color theme="0"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diagonal/>
    </border>
    <border>
      <left/>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FFFFFF"/>
      </left>
      <right style="thin">
        <color rgb="FFFFFFFF"/>
      </right>
      <top style="thin">
        <color rgb="FFFFFFFF"/>
      </top>
      <bottom style="thin">
        <color rgb="FFFFFFFF"/>
      </bottom>
      <diagonal/>
    </border>
    <border>
      <left/>
      <right style="thin">
        <color rgb="FF000000"/>
      </right>
      <top/>
      <bottom/>
      <diagonal/>
    </border>
    <border>
      <left/>
      <right/>
      <top style="thin">
        <color rgb="FF000000"/>
      </top>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8" fillId="0" borderId="0" applyNumberFormat="0" applyFill="0" applyBorder="0" applyAlignment="0" applyProtection="0"/>
    <xf numFmtId="0" fontId="14" fillId="2" borderId="0" applyNumberFormat="0" applyBorder="0" applyAlignment="0" applyProtection="0"/>
    <xf numFmtId="0" fontId="35" fillId="0" borderId="0"/>
    <xf numFmtId="0" fontId="36" fillId="0" borderId="0"/>
    <xf numFmtId="0" fontId="39" fillId="0" borderId="0"/>
    <xf numFmtId="0" fontId="70" fillId="0" borderId="0"/>
    <xf numFmtId="0" fontId="90" fillId="0" borderId="0"/>
    <xf numFmtId="0" fontId="92" fillId="0" borderId="0"/>
  </cellStyleXfs>
  <cellXfs count="918">
    <xf numFmtId="0" fontId="0" fillId="0" borderId="0" xfId="0"/>
    <xf numFmtId="166" fontId="4" fillId="0" borderId="0" xfId="0" applyNumberFormat="1" applyFont="1" applyAlignment="1">
      <alignment horizontal="left" vertical="center"/>
    </xf>
    <xf numFmtId="0" fontId="5" fillId="0" borderId="0" xfId="0" applyFont="1"/>
    <xf numFmtId="0" fontId="6" fillId="0" borderId="0" xfId="0" applyFont="1"/>
    <xf numFmtId="0" fontId="6" fillId="0" borderId="0" xfId="0" applyFont="1" applyAlignment="1">
      <alignment horizontal="left"/>
    </xf>
    <xf numFmtId="0" fontId="9" fillId="0" borderId="0" xfId="4" applyFont="1"/>
    <xf numFmtId="0" fontId="12" fillId="0" borderId="0" xfId="0" applyFont="1" applyAlignment="1">
      <alignment horizontal="center"/>
    </xf>
    <xf numFmtId="166" fontId="13" fillId="5" borderId="1" xfId="5" applyNumberFormat="1" applyFont="1" applyFill="1" applyBorder="1" applyAlignment="1">
      <alignment horizontal="left" vertical="center"/>
    </xf>
    <xf numFmtId="166" fontId="13" fillId="5" borderId="1" xfId="5" applyNumberFormat="1" applyFont="1" applyFill="1" applyBorder="1" applyAlignment="1">
      <alignment horizontal="left" vertical="center" indent="1"/>
    </xf>
    <xf numFmtId="0" fontId="5" fillId="0" borderId="0" xfId="0" applyFont="1" applyAlignment="1">
      <alignment vertical="top" wrapText="1"/>
    </xf>
    <xf numFmtId="0" fontId="12" fillId="0" borderId="0" xfId="5" applyNumberFormat="1" applyFont="1" applyFill="1" applyBorder="1" applyAlignment="1">
      <alignment horizontal="center" vertical="center"/>
    </xf>
    <xf numFmtId="10" fontId="13" fillId="5" borderId="1" xfId="5" applyNumberFormat="1" applyFont="1" applyFill="1" applyBorder="1" applyAlignment="1">
      <alignment horizontal="right" vertical="center"/>
    </xf>
    <xf numFmtId="0" fontId="13" fillId="5" borderId="1" xfId="5" applyNumberFormat="1" applyFont="1" applyFill="1" applyBorder="1" applyAlignment="1">
      <alignment horizontal="left" vertical="center"/>
    </xf>
    <xf numFmtId="10" fontId="14" fillId="0" borderId="0" xfId="5" applyNumberFormat="1" applyFill="1" applyBorder="1" applyAlignment="1">
      <alignment horizontal="right" vertical="center"/>
    </xf>
    <xf numFmtId="0" fontId="15" fillId="0" borderId="0" xfId="0" applyFont="1"/>
    <xf numFmtId="0" fontId="15" fillId="0" borderId="0" xfId="0" applyFont="1" applyAlignment="1">
      <alignment horizontal="center"/>
    </xf>
    <xf numFmtId="0" fontId="7" fillId="3" borderId="0" xfId="0" applyFont="1" applyFill="1" applyAlignment="1">
      <alignment horizontal="left" vertical="center"/>
    </xf>
    <xf numFmtId="0" fontId="4" fillId="0" borderId="0" xfId="0" applyFont="1"/>
    <xf numFmtId="0" fontId="12" fillId="0" borderId="0" xfId="0" applyFont="1"/>
    <xf numFmtId="0" fontId="16" fillId="3" borderId="0" xfId="0" applyFont="1" applyFill="1" applyAlignment="1">
      <alignment horizontal="left" vertical="center"/>
    </xf>
    <xf numFmtId="10" fontId="13" fillId="5" borderId="1" xfId="5" applyNumberFormat="1" applyFont="1" applyFill="1" applyBorder="1" applyAlignment="1">
      <alignment horizontal="left" vertical="center" indent="1"/>
    </xf>
    <xf numFmtId="0" fontId="19" fillId="0" borderId="0" xfId="0" applyFont="1"/>
    <xf numFmtId="0" fontId="5" fillId="6" borderId="0" xfId="0" applyFont="1" applyFill="1"/>
    <xf numFmtId="0" fontId="12" fillId="6" borderId="0" xfId="0" applyFont="1" applyFill="1" applyAlignment="1">
      <alignment horizontal="center"/>
    </xf>
    <xf numFmtId="166" fontId="14" fillId="0" borderId="0" xfId="5" applyNumberFormat="1" applyFill="1" applyBorder="1" applyAlignment="1">
      <alignment horizontal="left" vertical="center"/>
    </xf>
    <xf numFmtId="0" fontId="6" fillId="0" borderId="2" xfId="0" applyFont="1" applyBorder="1"/>
    <xf numFmtId="169" fontId="6" fillId="0" borderId="2" xfId="1" applyNumberFormat="1" applyFont="1" applyBorder="1"/>
    <xf numFmtId="0" fontId="9" fillId="0" borderId="2" xfId="4" applyFont="1" applyBorder="1"/>
    <xf numFmtId="0" fontId="20" fillId="0" borderId="2" xfId="0" applyFont="1" applyBorder="1" applyAlignment="1">
      <alignment horizontal="center"/>
    </xf>
    <xf numFmtId="169" fontId="6" fillId="0" borderId="0" xfId="1" applyNumberFormat="1" applyFont="1" applyBorder="1"/>
    <xf numFmtId="10" fontId="13" fillId="0" borderId="0" xfId="5" applyNumberFormat="1" applyFont="1" applyFill="1" applyBorder="1" applyAlignment="1">
      <alignment horizontal="right" vertical="center"/>
    </xf>
    <xf numFmtId="0" fontId="9" fillId="0" borderId="0" xfId="4" applyFont="1" applyFill="1"/>
    <xf numFmtId="0" fontId="21" fillId="0" borderId="0" xfId="0" applyFont="1" applyAlignment="1">
      <alignment horizontal="left" vertical="center"/>
    </xf>
    <xf numFmtId="0" fontId="5" fillId="0" borderId="0" xfId="0" applyFont="1" applyAlignment="1">
      <alignment horizontal="left" vertical="top" wrapText="1"/>
    </xf>
    <xf numFmtId="0" fontId="12" fillId="0" borderId="0" xfId="0" applyFont="1" applyAlignment="1">
      <alignment horizontal="left"/>
    </xf>
    <xf numFmtId="0" fontId="10" fillId="4" borderId="0" xfId="0" applyFont="1" applyFill="1" applyAlignment="1">
      <alignment vertical="center"/>
    </xf>
    <xf numFmtId="0" fontId="10" fillId="0" borderId="0" xfId="0" applyFont="1" applyAlignment="1">
      <alignment vertical="center"/>
    </xf>
    <xf numFmtId="0" fontId="7" fillId="4" borderId="0" xfId="0" applyFont="1" applyFill="1" applyAlignment="1">
      <alignment horizontal="left" vertical="center"/>
    </xf>
    <xf numFmtId="0" fontId="7" fillId="4" borderId="0" xfId="0" applyFont="1" applyFill="1" applyAlignment="1">
      <alignment horizontal="center" vertical="center" wrapText="1"/>
    </xf>
    <xf numFmtId="0" fontId="7" fillId="7" borderId="0" xfId="0" applyFont="1" applyFill="1" applyAlignment="1">
      <alignment horizontal="center" vertical="center" wrapText="1"/>
    </xf>
    <xf numFmtId="0" fontId="22" fillId="5" borderId="1" xfId="5" applyNumberFormat="1" applyFont="1" applyFill="1" applyBorder="1" applyAlignment="1">
      <alignment horizontal="left" vertical="center"/>
    </xf>
    <xf numFmtId="10" fontId="22" fillId="5" borderId="1" xfId="3" applyNumberFormat="1" applyFont="1" applyFill="1" applyBorder="1" applyAlignment="1">
      <alignment horizontal="right" vertical="center"/>
    </xf>
    <xf numFmtId="0" fontId="23" fillId="0" borderId="0" xfId="0" applyFont="1" applyAlignment="1">
      <alignment vertical="center"/>
    </xf>
    <xf numFmtId="167" fontId="24" fillId="9" borderId="4" xfId="0" applyNumberFormat="1" applyFont="1" applyFill="1" applyBorder="1" applyAlignment="1">
      <alignment horizontal="left" vertical="center"/>
    </xf>
    <xf numFmtId="0" fontId="25" fillId="10" borderId="1" xfId="1" applyNumberFormat="1" applyFont="1" applyFill="1" applyBorder="1" applyAlignment="1">
      <alignment horizontal="left" vertical="center"/>
    </xf>
    <xf numFmtId="167" fontId="25" fillId="10" borderId="1" xfId="1" applyNumberFormat="1" applyFont="1" applyFill="1" applyBorder="1" applyAlignment="1">
      <alignment horizontal="right" vertical="center"/>
    </xf>
    <xf numFmtId="169" fontId="25" fillId="10" borderId="1" xfId="1" applyNumberFormat="1" applyFont="1" applyFill="1" applyBorder="1" applyAlignment="1">
      <alignment horizontal="right" vertical="center"/>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6" fontId="4" fillId="11" borderId="7" xfId="0" applyNumberFormat="1" applyFont="1" applyFill="1" applyBorder="1" applyAlignment="1">
      <alignment horizontal="left" vertical="center"/>
    </xf>
    <xf numFmtId="0" fontId="25" fillId="10" borderId="1" xfId="1" applyNumberFormat="1" applyFont="1" applyFill="1" applyBorder="1" applyAlignment="1">
      <alignment horizontal="center" vertical="center"/>
    </xf>
    <xf numFmtId="0" fontId="25" fillId="10" borderId="1" xfId="1" applyNumberFormat="1" applyFont="1" applyFill="1" applyBorder="1" applyAlignment="1">
      <alignment horizontal="left" vertical="center" wrapText="1"/>
    </xf>
    <xf numFmtId="169" fontId="25" fillId="10" borderId="1" xfId="1" applyNumberFormat="1" applyFont="1" applyFill="1" applyBorder="1" applyAlignment="1">
      <alignment horizontal="center" vertical="center"/>
    </xf>
    <xf numFmtId="167" fontId="4" fillId="0" borderId="4" xfId="0" applyNumberFormat="1" applyFont="1" applyBorder="1" applyAlignment="1">
      <alignment horizontal="left" vertical="center"/>
    </xf>
    <xf numFmtId="0" fontId="11" fillId="0" borderId="0" xfId="0" applyFont="1"/>
    <xf numFmtId="2" fontId="4" fillId="0" borderId="0" xfId="0" applyNumberFormat="1" applyFont="1" applyAlignment="1">
      <alignment horizontal="left" vertical="center"/>
    </xf>
    <xf numFmtId="1" fontId="4" fillId="0" borderId="0" xfId="0" applyNumberFormat="1" applyFont="1" applyAlignment="1">
      <alignment horizontal="right" vertical="center"/>
    </xf>
    <xf numFmtId="10" fontId="25" fillId="10" borderId="8" xfId="5" applyNumberFormat="1" applyFont="1" applyFill="1" applyBorder="1" applyAlignment="1">
      <alignment horizontal="right" vertical="center"/>
    </xf>
    <xf numFmtId="10" fontId="26" fillId="12" borderId="9" xfId="2" applyNumberFormat="1" applyFont="1" applyFill="1" applyBorder="1" applyAlignment="1">
      <alignment horizontal="right" vertical="center"/>
    </xf>
    <xf numFmtId="0" fontId="5" fillId="0" borderId="0" xfId="0" applyFont="1" applyAlignment="1">
      <alignment horizontal="center"/>
    </xf>
    <xf numFmtId="170" fontId="4" fillId="0" borderId="0" xfId="0" applyNumberFormat="1" applyFont="1" applyAlignment="1">
      <alignment horizontal="left" vertical="center"/>
    </xf>
    <xf numFmtId="10" fontId="25" fillId="10" borderId="1" xfId="5" applyNumberFormat="1" applyFont="1" applyFill="1" applyBorder="1" applyAlignment="1">
      <alignment horizontal="left" vertical="center"/>
    </xf>
    <xf numFmtId="10" fontId="25" fillId="10" borderId="1" xfId="5" applyNumberFormat="1" applyFont="1" applyFill="1" applyBorder="1" applyAlignment="1">
      <alignment horizontal="center" vertical="center"/>
    </xf>
    <xf numFmtId="10" fontId="25" fillId="10" borderId="1" xfId="5" applyNumberFormat="1" applyFont="1" applyFill="1" applyBorder="1" applyAlignment="1">
      <alignment horizontal="right" vertical="center"/>
    </xf>
    <xf numFmtId="10" fontId="25" fillId="0" borderId="0" xfId="5" applyNumberFormat="1" applyFont="1" applyFill="1" applyBorder="1" applyAlignment="1">
      <alignment horizontal="left" vertical="center"/>
    </xf>
    <xf numFmtId="10" fontId="25" fillId="0" borderId="0" xfId="5" applyNumberFormat="1" applyFont="1" applyFill="1" applyBorder="1" applyAlignment="1">
      <alignment horizontal="right" vertical="center"/>
    </xf>
    <xf numFmtId="10" fontId="5" fillId="0" borderId="0" xfId="2" applyNumberFormat="1" applyFont="1"/>
    <xf numFmtId="164" fontId="5" fillId="0" borderId="0" xfId="0" applyNumberFormat="1" applyFont="1"/>
    <xf numFmtId="0" fontId="7" fillId="8" borderId="0" xfId="0" applyFont="1" applyFill="1" applyAlignment="1">
      <alignment horizontal="left" vertical="center"/>
    </xf>
    <xf numFmtId="169" fontId="25" fillId="10" borderId="1" xfId="1" applyNumberFormat="1" applyFont="1" applyFill="1" applyBorder="1" applyAlignment="1">
      <alignment horizontal="left" vertical="center"/>
    </xf>
    <xf numFmtId="0" fontId="7" fillId="0" borderId="0" xfId="0" applyFont="1" applyAlignment="1">
      <alignment horizontal="left" vertical="center"/>
    </xf>
    <xf numFmtId="10" fontId="25" fillId="0" borderId="1" xfId="5" applyNumberFormat="1" applyFont="1" applyFill="1" applyBorder="1" applyAlignment="1">
      <alignment horizontal="left" vertical="center"/>
    </xf>
    <xf numFmtId="0" fontId="25" fillId="0" borderId="0" xfId="1" applyNumberFormat="1" applyFont="1" applyFill="1" applyBorder="1" applyAlignment="1">
      <alignment horizontal="left" vertical="center"/>
    </xf>
    <xf numFmtId="169" fontId="25" fillId="0" borderId="0" xfId="1" applyNumberFormat="1" applyFont="1" applyFill="1" applyBorder="1" applyAlignment="1">
      <alignment horizontal="right" vertical="center"/>
    </xf>
    <xf numFmtId="0" fontId="25" fillId="0" borderId="0" xfId="1" applyNumberFormat="1" applyFont="1" applyFill="1" applyBorder="1" applyAlignment="1">
      <alignment horizontal="center" vertical="center"/>
    </xf>
    <xf numFmtId="10" fontId="25" fillId="0" borderId="0" xfId="5" applyNumberFormat="1" applyFont="1" applyFill="1" applyBorder="1" applyAlignment="1">
      <alignment horizontal="center" vertical="center"/>
    </xf>
    <xf numFmtId="169" fontId="25" fillId="0" borderId="0" xfId="1" applyNumberFormat="1" applyFont="1" applyFill="1" applyBorder="1" applyAlignment="1">
      <alignment horizontal="left" vertical="center"/>
    </xf>
    <xf numFmtId="0" fontId="10" fillId="0" borderId="0" xfId="0" applyFont="1" applyAlignment="1">
      <alignment horizontal="left" vertical="center"/>
    </xf>
    <xf numFmtId="0" fontId="6" fillId="0" borderId="0" xfId="0" applyFont="1" applyAlignment="1">
      <alignment horizontal="center"/>
    </xf>
    <xf numFmtId="171" fontId="4" fillId="0" borderId="0" xfId="0" applyNumberFormat="1" applyFont="1" applyAlignment="1">
      <alignment horizontal="left" vertical="center"/>
    </xf>
    <xf numFmtId="0" fontId="25" fillId="10" borderId="1" xfId="1" applyNumberFormat="1" applyFont="1" applyFill="1" applyBorder="1" applyAlignment="1">
      <alignment horizontal="right" vertical="center"/>
    </xf>
    <xf numFmtId="172" fontId="5" fillId="0" borderId="0" xfId="0" applyNumberFormat="1" applyFont="1"/>
    <xf numFmtId="10" fontId="5" fillId="0" borderId="0" xfId="0" applyNumberFormat="1" applyFont="1"/>
    <xf numFmtId="166" fontId="4" fillId="12" borderId="9" xfId="1" applyNumberFormat="1" applyFont="1" applyFill="1" applyBorder="1" applyAlignment="1">
      <alignment horizontal="left" vertical="center"/>
    </xf>
    <xf numFmtId="0" fontId="6" fillId="0" borderId="2" xfId="0" applyFont="1" applyBorder="1" applyAlignment="1">
      <alignment horizontal="center"/>
    </xf>
    <xf numFmtId="169" fontId="5" fillId="0" borderId="0" xfId="0" applyNumberFormat="1" applyFont="1"/>
    <xf numFmtId="10" fontId="25" fillId="10" borderId="1" xfId="2" applyNumberFormat="1" applyFont="1" applyFill="1" applyBorder="1" applyAlignment="1">
      <alignment horizontal="left" vertical="center"/>
    </xf>
    <xf numFmtId="10" fontId="25" fillId="10" borderId="1" xfId="2" applyNumberFormat="1" applyFont="1" applyFill="1" applyBorder="1" applyAlignment="1">
      <alignment horizontal="center" vertical="center"/>
    </xf>
    <xf numFmtId="10" fontId="25" fillId="10" borderId="1" xfId="2" applyNumberFormat="1" applyFont="1" applyFill="1" applyBorder="1" applyAlignment="1">
      <alignment horizontal="right" vertical="center"/>
    </xf>
    <xf numFmtId="173" fontId="25" fillId="10" borderId="1" xfId="2" applyNumberFormat="1" applyFont="1" applyFill="1" applyBorder="1" applyAlignment="1">
      <alignment horizontal="left" vertical="center"/>
    </xf>
    <xf numFmtId="173" fontId="25" fillId="10" borderId="1" xfId="2" applyNumberFormat="1" applyFont="1" applyFill="1" applyBorder="1" applyAlignment="1">
      <alignment horizontal="center" vertical="center"/>
    </xf>
    <xf numFmtId="173" fontId="5" fillId="0" borderId="0" xfId="0" applyNumberFormat="1" applyFont="1" applyAlignment="1">
      <alignment horizontal="left"/>
    </xf>
    <xf numFmtId="166" fontId="5" fillId="0" borderId="0" xfId="0" applyNumberFormat="1" applyFont="1"/>
    <xf numFmtId="166" fontId="4" fillId="0" borderId="0" xfId="0" applyNumberFormat="1" applyFont="1" applyAlignment="1">
      <alignment horizontal="right" vertical="center"/>
    </xf>
    <xf numFmtId="166" fontId="27" fillId="0" borderId="2" xfId="0" applyNumberFormat="1" applyFont="1" applyBorder="1" applyAlignment="1">
      <alignment horizontal="left" vertical="center"/>
    </xf>
    <xf numFmtId="169" fontId="6" fillId="0" borderId="2" xfId="0" applyNumberFormat="1" applyFont="1" applyBorder="1" applyAlignment="1">
      <alignment horizontal="right"/>
    </xf>
    <xf numFmtId="0" fontId="25" fillId="10" borderId="1" xfId="1" applyNumberFormat="1" applyFont="1" applyFill="1" applyBorder="1" applyAlignment="1">
      <alignment horizontal="left" vertical="center" indent="1"/>
    </xf>
    <xf numFmtId="10" fontId="4" fillId="0" borderId="0" xfId="2" applyNumberFormat="1" applyFont="1" applyFill="1" applyAlignment="1">
      <alignment horizontal="right" vertical="center"/>
    </xf>
    <xf numFmtId="166" fontId="5" fillId="0" borderId="0" xfId="0" applyNumberFormat="1" applyFont="1" applyAlignment="1">
      <alignment horizontal="right"/>
    </xf>
    <xf numFmtId="166" fontId="27" fillId="0" borderId="2" xfId="0" applyNumberFormat="1" applyFont="1" applyBorder="1" applyAlignment="1">
      <alignment horizontal="right" vertical="center"/>
    </xf>
    <xf numFmtId="174" fontId="28" fillId="0" borderId="0" xfId="0" applyNumberFormat="1" applyFont="1" applyAlignment="1">
      <alignment horizontal="left" vertical="center"/>
    </xf>
    <xf numFmtId="174" fontId="29" fillId="0" borderId="2" xfId="0" applyNumberFormat="1" applyFont="1" applyBorder="1" applyAlignment="1">
      <alignment horizontal="left" vertical="center"/>
    </xf>
    <xf numFmtId="166" fontId="6" fillId="0" borderId="2" xfId="0" applyNumberFormat="1" applyFont="1" applyBorder="1"/>
    <xf numFmtId="0" fontId="25" fillId="3" borderId="1" xfId="1" applyNumberFormat="1" applyFont="1" applyFill="1" applyBorder="1" applyAlignment="1">
      <alignment horizontal="left" vertical="center"/>
    </xf>
    <xf numFmtId="1" fontId="25" fillId="10" borderId="1" xfId="2" applyNumberFormat="1" applyFont="1" applyFill="1" applyBorder="1" applyAlignment="1">
      <alignment horizontal="right" vertical="center"/>
    </xf>
    <xf numFmtId="175" fontId="5" fillId="0" borderId="0" xfId="0" applyNumberFormat="1" applyFont="1" applyAlignment="1">
      <alignment horizontal="right"/>
    </xf>
    <xf numFmtId="176" fontId="5" fillId="0" borderId="0" xfId="0" applyNumberFormat="1" applyFont="1"/>
    <xf numFmtId="164" fontId="30" fillId="0" borderId="0" xfId="1" applyFont="1" applyAlignment="1">
      <alignment vertical="top"/>
    </xf>
    <xf numFmtId="0" fontId="28" fillId="0" borderId="0" xfId="1" applyNumberFormat="1" applyFont="1" applyAlignment="1">
      <alignment horizontal="left" vertical="top"/>
    </xf>
    <xf numFmtId="168" fontId="5" fillId="0" borderId="0" xfId="0" applyNumberFormat="1" applyFont="1"/>
    <xf numFmtId="169" fontId="6" fillId="0" borderId="2" xfId="0" applyNumberFormat="1" applyFont="1" applyBorder="1"/>
    <xf numFmtId="164" fontId="4" fillId="0" borderId="0" xfId="1" applyFont="1" applyAlignment="1">
      <alignment vertical="top"/>
    </xf>
    <xf numFmtId="169" fontId="4" fillId="0" borderId="0" xfId="1" applyNumberFormat="1" applyFont="1" applyAlignment="1">
      <alignment horizontal="left" vertical="top"/>
    </xf>
    <xf numFmtId="0" fontId="27" fillId="0" borderId="2" xfId="1" applyNumberFormat="1" applyFont="1" applyBorder="1" applyAlignment="1">
      <alignment vertical="top"/>
    </xf>
    <xf numFmtId="164" fontId="27" fillId="0" borderId="2" xfId="1" applyFont="1" applyBorder="1" applyAlignment="1">
      <alignment vertical="top"/>
    </xf>
    <xf numFmtId="0" fontId="29" fillId="0" borderId="2" xfId="1" applyNumberFormat="1" applyFont="1" applyBorder="1" applyAlignment="1">
      <alignment horizontal="left" vertical="top"/>
    </xf>
    <xf numFmtId="0" fontId="25" fillId="10" borderId="1" xfId="2" applyNumberFormat="1" applyFont="1" applyFill="1" applyBorder="1" applyAlignment="1">
      <alignment horizontal="left" vertical="center"/>
    </xf>
    <xf numFmtId="0" fontId="25" fillId="10" borderId="1" xfId="2" applyNumberFormat="1" applyFont="1" applyFill="1" applyBorder="1" applyAlignment="1">
      <alignment horizontal="center" vertical="center"/>
    </xf>
    <xf numFmtId="0" fontId="27" fillId="0" borderId="0" xfId="1" applyNumberFormat="1" applyFont="1" applyBorder="1" applyAlignment="1">
      <alignment vertical="top"/>
    </xf>
    <xf numFmtId="164" fontId="27" fillId="0" borderId="0" xfId="1" applyFont="1" applyBorder="1" applyAlignment="1">
      <alignment vertical="top"/>
    </xf>
    <xf numFmtId="0" fontId="29" fillId="0" borderId="0" xfId="1" applyNumberFormat="1" applyFont="1" applyBorder="1" applyAlignment="1">
      <alignment horizontal="left" vertical="top"/>
    </xf>
    <xf numFmtId="166" fontId="6" fillId="0" borderId="0" xfId="0" applyNumberFormat="1" applyFont="1"/>
    <xf numFmtId="177" fontId="25" fillId="10" borderId="1" xfId="2" applyNumberFormat="1" applyFont="1" applyFill="1" applyBorder="1" applyAlignment="1">
      <alignment horizontal="right" vertical="center"/>
    </xf>
    <xf numFmtId="177" fontId="25" fillId="0" borderId="0" xfId="2" applyNumberFormat="1" applyFont="1" applyFill="1" applyBorder="1" applyAlignment="1">
      <alignment horizontal="right" vertical="center"/>
    </xf>
    <xf numFmtId="169" fontId="6" fillId="0" borderId="0" xfId="0" applyNumberFormat="1" applyFont="1"/>
    <xf numFmtId="169" fontId="6" fillId="0" borderId="10" xfId="0" applyNumberFormat="1" applyFont="1" applyBorder="1" applyAlignment="1">
      <alignment horizontal="left"/>
    </xf>
    <xf numFmtId="0" fontId="6" fillId="0" borderId="10" xfId="0" applyFont="1" applyBorder="1" applyAlignment="1">
      <alignment horizontal="center"/>
    </xf>
    <xf numFmtId="169" fontId="6" fillId="0" borderId="10" xfId="0" applyNumberFormat="1" applyFont="1" applyBorder="1"/>
    <xf numFmtId="169" fontId="6" fillId="0" borderId="2" xfId="0" applyNumberFormat="1" applyFont="1" applyBorder="1" applyAlignment="1">
      <alignment horizontal="left"/>
    </xf>
    <xf numFmtId="169" fontId="6" fillId="0" borderId="0" xfId="0" applyNumberFormat="1" applyFont="1" applyAlignment="1">
      <alignment horizontal="left"/>
    </xf>
    <xf numFmtId="0" fontId="6" fillId="0" borderId="10" xfId="0" applyFont="1" applyBorder="1" applyAlignment="1">
      <alignment horizontal="left"/>
    </xf>
    <xf numFmtId="9" fontId="25" fillId="10" borderId="1" xfId="2" applyFont="1" applyFill="1" applyBorder="1" applyAlignment="1">
      <alignment horizontal="right" vertical="center"/>
    </xf>
    <xf numFmtId="0" fontId="31" fillId="0" borderId="0" xfId="0" applyFont="1"/>
    <xf numFmtId="0" fontId="27" fillId="0" borderId="2" xfId="0" applyFont="1" applyBorder="1"/>
    <xf numFmtId="169" fontId="25" fillId="10" borderId="11" xfId="1" applyNumberFormat="1" applyFont="1" applyFill="1" applyBorder="1" applyAlignment="1">
      <alignment horizontal="left" vertical="center"/>
    </xf>
    <xf numFmtId="178" fontId="6" fillId="0" borderId="2" xfId="0" applyNumberFormat="1" applyFont="1" applyBorder="1"/>
    <xf numFmtId="164" fontId="6" fillId="0" borderId="2" xfId="0" applyNumberFormat="1" applyFont="1" applyBorder="1"/>
    <xf numFmtId="178" fontId="6" fillId="0" borderId="0" xfId="0" applyNumberFormat="1" applyFont="1"/>
    <xf numFmtId="164" fontId="6" fillId="0" borderId="0" xfId="0" applyNumberFormat="1" applyFont="1"/>
    <xf numFmtId="0" fontId="6" fillId="0" borderId="10" xfId="0" applyFont="1" applyBorder="1"/>
    <xf numFmtId="175" fontId="6" fillId="0" borderId="10" xfId="0" applyNumberFormat="1" applyFont="1" applyBorder="1"/>
    <xf numFmtId="0" fontId="27" fillId="0" borderId="10" xfId="0" applyFont="1" applyBorder="1"/>
    <xf numFmtId="166" fontId="6" fillId="0" borderId="10" xfId="0" applyNumberFormat="1" applyFont="1" applyBorder="1"/>
    <xf numFmtId="177" fontId="4" fillId="12" borderId="9" xfId="2" applyNumberFormat="1" applyFont="1" applyFill="1" applyBorder="1" applyAlignment="1">
      <alignment horizontal="right" vertical="center"/>
    </xf>
    <xf numFmtId="178" fontId="6" fillId="0" borderId="10" xfId="0" applyNumberFormat="1" applyFont="1" applyBorder="1"/>
    <xf numFmtId="1" fontId="32" fillId="0" borderId="0" xfId="0" applyNumberFormat="1" applyFont="1" applyAlignment="1">
      <alignment horizontal="right" vertical="center"/>
    </xf>
    <xf numFmtId="1" fontId="25" fillId="10" borderId="1" xfId="1" applyNumberFormat="1" applyFont="1" applyFill="1" applyBorder="1" applyAlignment="1">
      <alignment horizontal="left" vertical="center"/>
    </xf>
    <xf numFmtId="1" fontId="25" fillId="10" borderId="1" xfId="1" applyNumberFormat="1" applyFont="1" applyFill="1" applyBorder="1" applyAlignment="1">
      <alignment horizontal="center" vertical="center"/>
    </xf>
    <xf numFmtId="1" fontId="25" fillId="10" borderId="1" xfId="1" applyNumberFormat="1" applyFont="1" applyFill="1" applyBorder="1" applyAlignment="1">
      <alignment horizontal="right" vertical="center"/>
    </xf>
    <xf numFmtId="1" fontId="5" fillId="0" borderId="0" xfId="0" applyNumberFormat="1" applyFont="1"/>
    <xf numFmtId="172" fontId="25" fillId="10" borderId="1" xfId="1" applyNumberFormat="1" applyFont="1" applyFill="1" applyBorder="1" applyAlignment="1">
      <alignment horizontal="right" vertical="center"/>
    </xf>
    <xf numFmtId="0" fontId="33" fillId="10" borderId="1" xfId="1" applyNumberFormat="1" applyFont="1" applyFill="1" applyBorder="1" applyAlignment="1">
      <alignment horizontal="left" vertical="center"/>
    </xf>
    <xf numFmtId="0" fontId="33" fillId="10" borderId="1" xfId="1" applyNumberFormat="1" applyFont="1" applyFill="1" applyBorder="1" applyAlignment="1">
      <alignment horizontal="center" vertical="top" wrapText="1"/>
    </xf>
    <xf numFmtId="0" fontId="6" fillId="0" borderId="0" xfId="0" applyFont="1" applyAlignment="1">
      <alignment horizontal="center" vertical="top" wrapText="1"/>
    </xf>
    <xf numFmtId="169" fontId="33" fillId="10" borderId="1" xfId="1" applyNumberFormat="1" applyFont="1" applyFill="1" applyBorder="1" applyAlignment="1">
      <alignment horizontal="right" vertical="center"/>
    </xf>
    <xf numFmtId="10" fontId="33" fillId="10" borderId="1" xfId="2" applyNumberFormat="1" applyFont="1" applyFill="1" applyBorder="1" applyAlignment="1">
      <alignment horizontal="right" vertical="center"/>
    </xf>
    <xf numFmtId="10" fontId="25" fillId="0" borderId="0" xfId="2" applyNumberFormat="1" applyFont="1" applyFill="1" applyBorder="1" applyAlignment="1">
      <alignment horizontal="right" vertical="center"/>
    </xf>
    <xf numFmtId="169" fontId="33" fillId="10" borderId="12" xfId="1" applyNumberFormat="1" applyFont="1" applyFill="1" applyBorder="1" applyAlignment="1">
      <alignment horizontal="right" vertical="center"/>
    </xf>
    <xf numFmtId="179" fontId="5" fillId="0" borderId="0" xfId="0" applyNumberFormat="1" applyFont="1"/>
    <xf numFmtId="169" fontId="33" fillId="10" borderId="1" xfId="1" applyNumberFormat="1" applyFont="1" applyFill="1" applyBorder="1" applyAlignment="1">
      <alignment horizontal="left" vertical="center"/>
    </xf>
    <xf numFmtId="2" fontId="5" fillId="0" borderId="0" xfId="0" applyNumberFormat="1" applyFont="1"/>
    <xf numFmtId="0" fontId="7" fillId="13" borderId="0" xfId="0" applyFont="1" applyFill="1" applyAlignment="1">
      <alignment horizontal="left" vertical="center"/>
    </xf>
    <xf numFmtId="179" fontId="25" fillId="10" borderId="1" xfId="1" applyNumberFormat="1" applyFont="1" applyFill="1" applyBorder="1" applyAlignment="1">
      <alignment horizontal="left" vertical="center"/>
    </xf>
    <xf numFmtId="2" fontId="6" fillId="0" borderId="2" xfId="0" applyNumberFormat="1" applyFont="1" applyBorder="1"/>
    <xf numFmtId="2" fontId="25" fillId="10" borderId="1" xfId="1" applyNumberFormat="1" applyFont="1" applyFill="1" applyBorder="1" applyAlignment="1">
      <alignment horizontal="left" vertical="center"/>
    </xf>
    <xf numFmtId="179" fontId="5" fillId="0" borderId="0" xfId="0" applyNumberFormat="1" applyFont="1" applyAlignment="1">
      <alignment horizontal="right"/>
    </xf>
    <xf numFmtId="169" fontId="5" fillId="0" borderId="0" xfId="0" applyNumberFormat="1" applyFont="1" applyAlignment="1">
      <alignment horizontal="left"/>
    </xf>
    <xf numFmtId="0" fontId="34" fillId="0" borderId="0" xfId="0" applyFont="1"/>
    <xf numFmtId="0" fontId="4" fillId="0" borderId="0" xfId="1" applyNumberFormat="1" applyFont="1" applyFill="1" applyBorder="1" applyAlignment="1">
      <alignment horizontal="left" vertical="center"/>
    </xf>
    <xf numFmtId="10" fontId="4" fillId="0" borderId="0" xfId="2" applyNumberFormat="1" applyFont="1" applyFill="1" applyBorder="1" applyAlignment="1">
      <alignment horizontal="center" vertical="center"/>
    </xf>
    <xf numFmtId="10" fontId="5" fillId="0" borderId="0" xfId="2" applyNumberFormat="1" applyFont="1" applyFill="1" applyBorder="1" applyAlignment="1">
      <alignment horizontal="center" vertical="center"/>
    </xf>
    <xf numFmtId="0" fontId="4" fillId="0" borderId="0" xfId="1" applyNumberFormat="1" applyFont="1" applyFill="1" applyBorder="1" applyAlignment="1">
      <alignment horizontal="center" vertical="center"/>
    </xf>
    <xf numFmtId="169" fontId="4" fillId="0" borderId="0" xfId="0" applyNumberFormat="1" applyFont="1"/>
    <xf numFmtId="180" fontId="27" fillId="0" borderId="2" xfId="0" applyNumberFormat="1" applyFont="1" applyBorder="1" applyAlignment="1">
      <alignment horizontal="left" vertical="center"/>
    </xf>
    <xf numFmtId="169" fontId="4" fillId="0" borderId="0" xfId="1" applyNumberFormat="1" applyFont="1" applyFill="1" applyBorder="1" applyAlignment="1">
      <alignment horizontal="left" vertical="center"/>
    </xf>
    <xf numFmtId="169" fontId="27" fillId="0" borderId="10" xfId="1" applyNumberFormat="1" applyFont="1" applyFill="1" applyBorder="1" applyAlignment="1">
      <alignment horizontal="left" vertical="center"/>
    </xf>
    <xf numFmtId="10" fontId="6" fillId="0" borderId="10" xfId="0" applyNumberFormat="1" applyFont="1" applyBorder="1"/>
    <xf numFmtId="10" fontId="6" fillId="0" borderId="0" xfId="0" applyNumberFormat="1" applyFont="1"/>
    <xf numFmtId="181" fontId="25" fillId="10" borderId="1" xfId="5" applyNumberFormat="1" applyFont="1" applyFill="1" applyBorder="1" applyAlignment="1">
      <alignment horizontal="right" vertical="center"/>
    </xf>
    <xf numFmtId="166" fontId="27" fillId="0" borderId="0" xfId="0" applyNumberFormat="1" applyFont="1" applyAlignment="1">
      <alignment horizontal="left" vertical="center"/>
    </xf>
    <xf numFmtId="164" fontId="25" fillId="10" borderId="1" xfId="1" applyFont="1" applyFill="1" applyBorder="1" applyAlignment="1">
      <alignment horizontal="left" vertical="center"/>
    </xf>
    <xf numFmtId="2" fontId="12" fillId="0" borderId="0" xfId="0" applyNumberFormat="1" applyFont="1" applyAlignment="1">
      <alignment horizontal="center"/>
    </xf>
    <xf numFmtId="167" fontId="24" fillId="9" borderId="4" xfId="0" applyNumberFormat="1" applyFont="1" applyFill="1" applyBorder="1" applyAlignment="1">
      <alignment vertical="center"/>
    </xf>
    <xf numFmtId="167" fontId="24" fillId="9" borderId="5" xfId="0" applyNumberFormat="1" applyFont="1" applyFill="1" applyBorder="1" applyAlignment="1">
      <alignment vertical="center"/>
    </xf>
    <xf numFmtId="0" fontId="27" fillId="0" borderId="0" xfId="6" applyFont="1" applyAlignment="1">
      <alignment horizontal="center" vertical="center"/>
    </xf>
    <xf numFmtId="166" fontId="4" fillId="0" borderId="13" xfId="6" applyNumberFormat="1" applyFont="1" applyBorder="1" applyAlignment="1">
      <alignment horizontal="left" vertical="center"/>
    </xf>
    <xf numFmtId="174" fontId="28" fillId="0" borderId="0" xfId="6" applyNumberFormat="1" applyFont="1" applyAlignment="1">
      <alignment horizontal="right" vertical="center"/>
    </xf>
    <xf numFmtId="174" fontId="29" fillId="0" borderId="0" xfId="6" applyNumberFormat="1" applyFont="1" applyAlignment="1">
      <alignment horizontal="right" vertical="center"/>
    </xf>
    <xf numFmtId="177" fontId="28" fillId="0" borderId="0" xfId="6" applyNumberFormat="1" applyFont="1" applyAlignment="1">
      <alignment horizontal="right" vertical="center"/>
    </xf>
    <xf numFmtId="166" fontId="4" fillId="0" borderId="14" xfId="6" applyNumberFormat="1" applyFont="1" applyBorder="1" applyAlignment="1">
      <alignment horizontal="left" vertical="center"/>
    </xf>
    <xf numFmtId="166" fontId="4" fillId="0" borderId="15" xfId="6" applyNumberFormat="1" applyFont="1" applyBorder="1" applyAlignment="1">
      <alignment horizontal="left" vertical="center"/>
    </xf>
    <xf numFmtId="166" fontId="4" fillId="0" borderId="16" xfId="6" applyNumberFormat="1" applyFont="1" applyBorder="1" applyAlignment="1">
      <alignment horizontal="left" vertical="center"/>
    </xf>
    <xf numFmtId="166" fontId="4" fillId="0" borderId="0" xfId="6" applyNumberFormat="1" applyFont="1" applyAlignment="1">
      <alignment horizontal="left" vertical="center"/>
    </xf>
    <xf numFmtId="10" fontId="4" fillId="0" borderId="0" xfId="6" applyNumberFormat="1" applyFont="1" applyAlignment="1">
      <alignment horizontal="right" vertical="center"/>
    </xf>
    <xf numFmtId="166" fontId="4" fillId="0" borderId="13" xfId="0" applyNumberFormat="1" applyFont="1" applyBorder="1" applyAlignment="1">
      <alignment horizontal="left" vertical="center"/>
    </xf>
    <xf numFmtId="182" fontId="28" fillId="0" borderId="0" xfId="6" applyNumberFormat="1" applyFont="1" applyAlignment="1">
      <alignment horizontal="right" vertical="center"/>
    </xf>
    <xf numFmtId="0" fontId="27" fillId="0" borderId="0" xfId="6" applyFont="1" applyAlignment="1">
      <alignment vertical="center"/>
    </xf>
    <xf numFmtId="0" fontId="36" fillId="0" borderId="0" xfId="7"/>
    <xf numFmtId="177" fontId="29" fillId="0" borderId="0" xfId="6" applyNumberFormat="1" applyFont="1" applyAlignment="1">
      <alignment horizontal="right" vertical="center"/>
    </xf>
    <xf numFmtId="0" fontId="27" fillId="0" borderId="0" xfId="6" applyFont="1" applyAlignment="1">
      <alignment vertical="center" textRotation="90" wrapText="1"/>
    </xf>
    <xf numFmtId="166" fontId="27" fillId="0" borderId="0" xfId="6" applyNumberFormat="1" applyFont="1" applyAlignment="1">
      <alignment horizontal="left" vertical="center"/>
    </xf>
    <xf numFmtId="0" fontId="4" fillId="0" borderId="0" xfId="6" applyFont="1" applyAlignment="1">
      <alignment horizontal="left" vertical="center"/>
    </xf>
    <xf numFmtId="183" fontId="4" fillId="0" borderId="0" xfId="8" applyNumberFormat="1" applyFont="1" applyAlignment="1">
      <alignment horizontal="left" vertical="center" wrapText="1" shrinkToFit="1"/>
    </xf>
    <xf numFmtId="10" fontId="25" fillId="10" borderId="1" xfId="1" applyNumberFormat="1" applyFont="1" applyFill="1" applyBorder="1" applyAlignment="1">
      <alignment horizontal="left" vertical="center" indent="1"/>
    </xf>
    <xf numFmtId="0" fontId="40" fillId="4" borderId="0" xfId="0" applyFont="1" applyFill="1" applyAlignment="1">
      <alignment horizontal="left" vertical="center"/>
    </xf>
    <xf numFmtId="0" fontId="0" fillId="14" borderId="18" xfId="0" applyFill="1" applyBorder="1"/>
    <xf numFmtId="0" fontId="4" fillId="14" borderId="2" xfId="0" applyFont="1" applyFill="1" applyBorder="1" applyAlignment="1">
      <alignment horizontal="left" vertical="center"/>
    </xf>
    <xf numFmtId="0" fontId="0" fillId="14" borderId="19" xfId="0" applyFill="1" applyBorder="1"/>
    <xf numFmtId="0" fontId="4" fillId="14" borderId="18" xfId="0" applyFont="1" applyFill="1" applyBorder="1" applyAlignment="1">
      <alignment horizontal="left" vertical="center"/>
    </xf>
    <xf numFmtId="0" fontId="4" fillId="14" borderId="19" xfId="0" applyFont="1" applyFill="1" applyBorder="1" applyAlignment="1">
      <alignment horizontal="left" vertical="center"/>
    </xf>
    <xf numFmtId="0" fontId="0" fillId="14" borderId="20" xfId="0" applyFill="1" applyBorder="1"/>
    <xf numFmtId="0" fontId="4" fillId="14" borderId="0" xfId="0" applyFont="1" applyFill="1" applyAlignment="1">
      <alignment horizontal="left" vertical="center"/>
    </xf>
    <xf numFmtId="9" fontId="4" fillId="14" borderId="0" xfId="0" applyNumberFormat="1" applyFont="1" applyFill="1" applyAlignment="1">
      <alignment horizontal="center" vertical="center"/>
    </xf>
    <xf numFmtId="169" fontId="4" fillId="14" borderId="0" xfId="1" applyNumberFormat="1" applyFont="1" applyFill="1" applyBorder="1" applyAlignment="1">
      <alignment horizontal="center" vertical="center"/>
    </xf>
    <xf numFmtId="0" fontId="0" fillId="14" borderId="21" xfId="0" applyFill="1" applyBorder="1"/>
    <xf numFmtId="0" fontId="4" fillId="14" borderId="20" xfId="0" applyFont="1" applyFill="1" applyBorder="1" applyAlignment="1">
      <alignment horizontal="left" vertical="center"/>
    </xf>
    <xf numFmtId="2" fontId="4" fillId="14" borderId="0" xfId="0" applyNumberFormat="1" applyFont="1" applyFill="1" applyAlignment="1">
      <alignment horizontal="right" vertical="center"/>
    </xf>
    <xf numFmtId="0" fontId="4" fillId="14" borderId="21" xfId="0" applyFont="1" applyFill="1" applyBorder="1" applyAlignment="1">
      <alignment horizontal="left" vertical="center"/>
    </xf>
    <xf numFmtId="10" fontId="4" fillId="14" borderId="0" xfId="0" applyNumberFormat="1" applyFont="1" applyFill="1" applyAlignment="1">
      <alignment horizontal="right" vertical="center"/>
    </xf>
    <xf numFmtId="9" fontId="27" fillId="14" borderId="2" xfId="0" applyNumberFormat="1" applyFont="1" applyFill="1" applyBorder="1" applyAlignment="1">
      <alignment horizontal="center" vertical="center"/>
    </xf>
    <xf numFmtId="169" fontId="27" fillId="14" borderId="2" xfId="1" applyNumberFormat="1" applyFont="1" applyFill="1" applyBorder="1" applyAlignment="1">
      <alignment horizontal="center" vertical="center"/>
    </xf>
    <xf numFmtId="0" fontId="0" fillId="14" borderId="22" xfId="0" applyFill="1" applyBorder="1"/>
    <xf numFmtId="0" fontId="0" fillId="14" borderId="17" xfId="0" applyFill="1" applyBorder="1"/>
    <xf numFmtId="0" fontId="0" fillId="14" borderId="23" xfId="0" applyFill="1" applyBorder="1"/>
    <xf numFmtId="0" fontId="4" fillId="14" borderId="22" xfId="0" applyFont="1" applyFill="1" applyBorder="1" applyAlignment="1">
      <alignment horizontal="left" vertical="center"/>
    </xf>
    <xf numFmtId="0" fontId="4" fillId="14" borderId="17" xfId="0" applyFont="1" applyFill="1" applyBorder="1" applyAlignment="1">
      <alignment horizontal="left" vertical="center"/>
    </xf>
    <xf numFmtId="0" fontId="4" fillId="14" borderId="23" xfId="0" applyFont="1" applyFill="1" applyBorder="1" applyAlignment="1">
      <alignment horizontal="left" vertical="center"/>
    </xf>
    <xf numFmtId="0" fontId="0" fillId="8" borderId="18" xfId="0" applyFill="1" applyBorder="1"/>
    <xf numFmtId="0" fontId="4" fillId="8" borderId="2" xfId="0" applyFont="1" applyFill="1" applyBorder="1" applyAlignment="1">
      <alignment horizontal="left" vertical="center"/>
    </xf>
    <xf numFmtId="0" fontId="4" fillId="8" borderId="19" xfId="0" applyFont="1" applyFill="1" applyBorder="1" applyAlignment="1">
      <alignment horizontal="left" vertical="center"/>
    </xf>
    <xf numFmtId="0" fontId="41" fillId="14" borderId="0" xfId="0" applyFont="1" applyFill="1" applyAlignment="1">
      <alignment horizontal="left" vertical="center"/>
    </xf>
    <xf numFmtId="0" fontId="4" fillId="14" borderId="0" xfId="0" applyFont="1" applyFill="1" applyAlignment="1">
      <alignment horizontal="center" vertical="center"/>
    </xf>
    <xf numFmtId="0" fontId="0" fillId="8" borderId="20" xfId="0" applyFill="1" applyBorder="1"/>
    <xf numFmtId="0" fontId="41" fillId="8" borderId="0" xfId="0" applyFont="1" applyFill="1" applyAlignment="1">
      <alignment horizontal="left" vertical="center"/>
    </xf>
    <xf numFmtId="9" fontId="4" fillId="8" borderId="0" xfId="0" applyNumberFormat="1" applyFont="1" applyFill="1" applyAlignment="1">
      <alignment horizontal="center" vertical="center"/>
    </xf>
    <xf numFmtId="0" fontId="4" fillId="8" borderId="21" xfId="0" applyFont="1" applyFill="1" applyBorder="1" applyAlignment="1">
      <alignment horizontal="center" vertical="center"/>
    </xf>
    <xf numFmtId="0" fontId="4" fillId="8" borderId="0" xfId="0" applyFont="1" applyFill="1" applyAlignment="1">
      <alignment horizontal="left" vertical="center"/>
    </xf>
    <xf numFmtId="169" fontId="4" fillId="14" borderId="0" xfId="1" applyNumberFormat="1" applyFont="1" applyFill="1" applyBorder="1" applyAlignment="1">
      <alignment vertical="center"/>
    </xf>
    <xf numFmtId="169" fontId="4" fillId="8" borderId="0" xfId="1" applyNumberFormat="1" applyFont="1" applyFill="1" applyBorder="1" applyAlignment="1">
      <alignment vertical="center"/>
    </xf>
    <xf numFmtId="10" fontId="4" fillId="14" borderId="0" xfId="0" applyNumberFormat="1" applyFont="1" applyFill="1" applyAlignment="1">
      <alignment horizontal="left" vertical="center"/>
    </xf>
    <xf numFmtId="169" fontId="27" fillId="14" borderId="0" xfId="1" applyNumberFormat="1" applyFont="1" applyFill="1" applyBorder="1" applyAlignment="1">
      <alignment vertical="center"/>
    </xf>
    <xf numFmtId="169" fontId="27" fillId="14" borderId="2" xfId="1" applyNumberFormat="1" applyFont="1" applyFill="1" applyBorder="1" applyAlignment="1">
      <alignment vertical="center"/>
    </xf>
    <xf numFmtId="169" fontId="27" fillId="8" borderId="2" xfId="1" applyNumberFormat="1" applyFont="1" applyFill="1" applyBorder="1" applyAlignment="1">
      <alignment vertical="center"/>
    </xf>
    <xf numFmtId="9" fontId="4" fillId="14" borderId="20" xfId="0" applyNumberFormat="1" applyFont="1" applyFill="1" applyBorder="1" applyAlignment="1">
      <alignment horizontal="center" vertical="center"/>
    </xf>
    <xf numFmtId="9" fontId="4" fillId="14" borderId="21" xfId="0" applyNumberFormat="1" applyFont="1" applyFill="1" applyBorder="1" applyAlignment="1">
      <alignment horizontal="center" vertical="center"/>
    </xf>
    <xf numFmtId="9" fontId="4" fillId="8" borderId="20" xfId="0" applyNumberFormat="1" applyFont="1" applyFill="1" applyBorder="1" applyAlignment="1">
      <alignment horizontal="center" vertical="center"/>
    </xf>
    <xf numFmtId="9" fontId="4" fillId="8" borderId="21" xfId="0" applyNumberFormat="1" applyFont="1" applyFill="1" applyBorder="1" applyAlignment="1">
      <alignment horizontal="center" vertical="center"/>
    </xf>
    <xf numFmtId="169" fontId="27" fillId="14" borderId="13" xfId="1" applyNumberFormat="1" applyFont="1" applyFill="1" applyBorder="1" applyAlignment="1">
      <alignment vertical="center"/>
    </xf>
    <xf numFmtId="169" fontId="27" fillId="8" borderId="13" xfId="1" applyNumberFormat="1" applyFont="1" applyFill="1" applyBorder="1" applyAlignment="1">
      <alignment vertical="center"/>
    </xf>
    <xf numFmtId="9" fontId="4" fillId="14" borderId="22" xfId="0" applyNumberFormat="1" applyFont="1" applyFill="1" applyBorder="1" applyAlignment="1">
      <alignment horizontal="center" vertical="center"/>
    </xf>
    <xf numFmtId="9" fontId="4" fillId="14" borderId="17" xfId="0" applyNumberFormat="1" applyFont="1" applyFill="1" applyBorder="1" applyAlignment="1">
      <alignment horizontal="center" vertical="center"/>
    </xf>
    <xf numFmtId="169" fontId="4" fillId="14" borderId="17" xfId="1" applyNumberFormat="1" applyFont="1" applyFill="1" applyBorder="1" applyAlignment="1">
      <alignment vertical="center"/>
    </xf>
    <xf numFmtId="9" fontId="4" fillId="14" borderId="23" xfId="0" applyNumberFormat="1" applyFont="1" applyFill="1" applyBorder="1" applyAlignment="1">
      <alignment horizontal="center" vertical="center"/>
    </xf>
    <xf numFmtId="9" fontId="4" fillId="8" borderId="22" xfId="0" applyNumberFormat="1" applyFont="1" applyFill="1" applyBorder="1" applyAlignment="1">
      <alignment horizontal="center" vertical="center"/>
    </xf>
    <xf numFmtId="0" fontId="4" fillId="8" borderId="17" xfId="0" applyFont="1" applyFill="1" applyBorder="1" applyAlignment="1">
      <alignment horizontal="left" vertical="center"/>
    </xf>
    <xf numFmtId="169" fontId="4" fillId="8" borderId="17" xfId="1" applyNumberFormat="1" applyFont="1" applyFill="1" applyBorder="1" applyAlignment="1">
      <alignment vertical="center"/>
    </xf>
    <xf numFmtId="0" fontId="4" fillId="8" borderId="23" xfId="0" applyFont="1" applyFill="1" applyBorder="1" applyAlignment="1">
      <alignment horizontal="center" vertical="center"/>
    </xf>
    <xf numFmtId="0" fontId="0" fillId="12" borderId="18" xfId="0" applyFill="1" applyBorder="1"/>
    <xf numFmtId="0" fontId="4" fillId="12" borderId="2" xfId="0" applyFont="1" applyFill="1" applyBorder="1" applyAlignment="1">
      <alignment horizontal="left" vertical="center"/>
    </xf>
    <xf numFmtId="0" fontId="0" fillId="12" borderId="19" xfId="0" applyFill="1" applyBorder="1"/>
    <xf numFmtId="0" fontId="0" fillId="12" borderId="20" xfId="0" applyFill="1" applyBorder="1"/>
    <xf numFmtId="0" fontId="41" fillId="12" borderId="0" xfId="0" applyFont="1" applyFill="1" applyAlignment="1">
      <alignment horizontal="left" vertical="center"/>
    </xf>
    <xf numFmtId="0" fontId="4" fillId="12" borderId="0" xfId="0" applyFont="1" applyFill="1" applyAlignment="1">
      <alignment horizontal="center" vertical="center"/>
    </xf>
    <xf numFmtId="0" fontId="0" fillId="12" borderId="21" xfId="0" applyFill="1" applyBorder="1"/>
    <xf numFmtId="0" fontId="4" fillId="12" borderId="0" xfId="0" applyFont="1" applyFill="1" applyAlignment="1">
      <alignment horizontal="left" vertical="center"/>
    </xf>
    <xf numFmtId="169" fontId="4" fillId="14" borderId="13" xfId="1" applyNumberFormat="1" applyFont="1" applyFill="1" applyBorder="1" applyAlignment="1">
      <alignment vertical="center"/>
    </xf>
    <xf numFmtId="169" fontId="4" fillId="12" borderId="13" xfId="1" applyNumberFormat="1" applyFont="1" applyFill="1" applyBorder="1" applyAlignment="1">
      <alignment vertical="center"/>
    </xf>
    <xf numFmtId="9" fontId="4" fillId="12" borderId="0" xfId="2" applyFont="1" applyFill="1" applyBorder="1" applyAlignment="1">
      <alignment vertical="center"/>
    </xf>
    <xf numFmtId="0" fontId="4" fillId="14" borderId="0" xfId="0" quotePrefix="1" applyFont="1" applyFill="1" applyAlignment="1">
      <alignment horizontal="left" vertical="center"/>
    </xf>
    <xf numFmtId="169" fontId="4" fillId="12" borderId="0" xfId="1" applyNumberFormat="1" applyFont="1" applyFill="1" applyBorder="1" applyAlignment="1">
      <alignment vertical="center"/>
    </xf>
    <xf numFmtId="0" fontId="0" fillId="12" borderId="22" xfId="0" applyFill="1" applyBorder="1"/>
    <xf numFmtId="0" fontId="4" fillId="12" borderId="17" xfId="0" applyFont="1" applyFill="1" applyBorder="1" applyAlignment="1">
      <alignment horizontal="left" vertical="center"/>
    </xf>
    <xf numFmtId="169" fontId="4" fillId="12" borderId="17" xfId="1" applyNumberFormat="1" applyFont="1" applyFill="1" applyBorder="1" applyAlignment="1">
      <alignment vertical="center"/>
    </xf>
    <xf numFmtId="0" fontId="0" fillId="12" borderId="23" xfId="0" applyFill="1" applyBorder="1"/>
    <xf numFmtId="0" fontId="42" fillId="8" borderId="0" xfId="0" applyFont="1" applyFill="1" applyAlignment="1">
      <alignment horizontal="left" vertical="center"/>
    </xf>
    <xf numFmtId="0" fontId="43" fillId="0" borderId="0" xfId="0" applyFont="1"/>
    <xf numFmtId="0" fontId="0" fillId="0" borderId="0" xfId="0" applyAlignment="1">
      <alignment wrapText="1"/>
    </xf>
    <xf numFmtId="0" fontId="44" fillId="0" borderId="0" xfId="0" applyFont="1"/>
    <xf numFmtId="0" fontId="45" fillId="0" borderId="0" xfId="0" applyFont="1" applyAlignment="1">
      <alignment vertical="center" wrapText="1"/>
    </xf>
    <xf numFmtId="0" fontId="44" fillId="0" borderId="0" xfId="0" applyFont="1" applyAlignment="1">
      <alignment vertical="center" wrapText="1"/>
    </xf>
    <xf numFmtId="10" fontId="25" fillId="10" borderId="1" xfId="1" applyNumberFormat="1" applyFont="1" applyFill="1" applyBorder="1" applyAlignment="1">
      <alignment horizontal="right" vertical="center"/>
    </xf>
    <xf numFmtId="9" fontId="13" fillId="5" borderId="1" xfId="2" applyFont="1" applyFill="1" applyBorder="1" applyAlignment="1">
      <alignment horizontal="right" vertical="center" indent="1"/>
    </xf>
    <xf numFmtId="0" fontId="4" fillId="0" borderId="24" xfId="8" applyFont="1" applyBorder="1" applyAlignment="1">
      <alignment horizontal="center" vertical="center"/>
    </xf>
    <xf numFmtId="0" fontId="4" fillId="0" borderId="25" xfId="8" applyFont="1" applyBorder="1" applyAlignment="1">
      <alignment horizontal="center" vertical="center"/>
    </xf>
    <xf numFmtId="0" fontId="4" fillId="0" borderId="26" xfId="8" applyFont="1" applyBorder="1" applyAlignment="1">
      <alignment horizontal="left" vertical="center" wrapText="1"/>
    </xf>
    <xf numFmtId="0" fontId="4" fillId="0" borderId="26" xfId="8" applyFont="1" applyBorder="1" applyAlignment="1">
      <alignment horizontal="left" vertical="center" wrapText="1" shrinkToFit="1"/>
    </xf>
    <xf numFmtId="0" fontId="4" fillId="0" borderId="26" xfId="0" applyFont="1" applyBorder="1" applyAlignment="1">
      <alignment horizontal="left" vertical="center"/>
    </xf>
    <xf numFmtId="0" fontId="4" fillId="0" borderId="27" xfId="8" applyFont="1" applyBorder="1" applyAlignment="1">
      <alignment horizontal="left" vertical="center" wrapText="1"/>
    </xf>
    <xf numFmtId="0" fontId="4" fillId="0" borderId="28" xfId="8" applyFont="1" applyBorder="1" applyAlignment="1">
      <alignment horizontal="left" vertical="center" wrapText="1" shrinkToFit="1"/>
    </xf>
    <xf numFmtId="0" fontId="4" fillId="0" borderId="28" xfId="0" applyFont="1" applyBorder="1" applyAlignment="1">
      <alignment horizontal="left" vertical="center"/>
    </xf>
    <xf numFmtId="0" fontId="4" fillId="0" borderId="29" xfId="8" applyFont="1" applyBorder="1" applyAlignment="1">
      <alignment horizontal="left" vertical="center" wrapText="1"/>
    </xf>
    <xf numFmtId="0" fontId="4" fillId="0" borderId="30" xfId="8" applyFont="1" applyBorder="1" applyAlignment="1">
      <alignment horizontal="left" vertical="center" wrapText="1" shrinkToFit="1"/>
    </xf>
    <xf numFmtId="0" fontId="4" fillId="0" borderId="30" xfId="8" applyFont="1" applyBorder="1" applyAlignment="1">
      <alignment horizontal="left" vertical="center" wrapText="1"/>
    </xf>
    <xf numFmtId="0" fontId="4" fillId="0" borderId="29" xfId="8" applyFont="1" applyBorder="1" applyAlignment="1">
      <alignment horizontal="left" vertical="center" wrapText="1" shrinkToFit="1"/>
    </xf>
    <xf numFmtId="0" fontId="4" fillId="0" borderId="29" xfId="0" applyFont="1" applyBorder="1" applyAlignment="1">
      <alignment horizontal="left" vertical="center"/>
    </xf>
    <xf numFmtId="0" fontId="4" fillId="0" borderId="31" xfId="8" applyFont="1" applyBorder="1" applyAlignment="1">
      <alignment horizontal="left" vertical="center" wrapText="1"/>
    </xf>
    <xf numFmtId="0" fontId="4" fillId="0" borderId="31" xfId="8" applyFont="1" applyBorder="1" applyAlignment="1">
      <alignment horizontal="left" vertical="center" wrapText="1" shrinkToFit="1"/>
    </xf>
    <xf numFmtId="0" fontId="4" fillId="0" borderId="31" xfId="0" applyFont="1" applyBorder="1" applyAlignment="1">
      <alignment horizontal="left" vertical="center"/>
    </xf>
    <xf numFmtId="0" fontId="4" fillId="0" borderId="24" xfId="8" applyFont="1" applyBorder="1" applyAlignment="1">
      <alignment horizontal="left" vertical="center" wrapText="1"/>
    </xf>
    <xf numFmtId="0" fontId="4" fillId="0" borderId="24" xfId="8" applyFont="1" applyBorder="1" applyAlignment="1">
      <alignment horizontal="left" vertical="center" wrapText="1" shrinkToFit="1"/>
    </xf>
    <xf numFmtId="0" fontId="4" fillId="0" borderId="24" xfId="0" applyFont="1" applyBorder="1" applyAlignment="1">
      <alignment horizontal="left" vertical="center"/>
    </xf>
    <xf numFmtId="0" fontId="4" fillId="0" borderId="28" xfId="8" applyFont="1" applyBorder="1" applyAlignment="1">
      <alignment horizontal="left" vertical="center" wrapText="1"/>
    </xf>
    <xf numFmtId="0" fontId="4" fillId="0" borderId="30" xfId="0" applyFont="1" applyBorder="1" applyAlignment="1">
      <alignment horizontal="left" vertical="center"/>
    </xf>
    <xf numFmtId="0" fontId="4" fillId="0" borderId="32" xfId="8" applyFont="1" applyBorder="1" applyAlignment="1">
      <alignment horizontal="left" vertical="center" wrapText="1"/>
    </xf>
    <xf numFmtId="0" fontId="4" fillId="0" borderId="32" xfId="0" applyFont="1" applyBorder="1" applyAlignment="1">
      <alignment horizontal="left" vertical="center"/>
    </xf>
    <xf numFmtId="0" fontId="4" fillId="0" borderId="27" xfId="0" applyFont="1" applyBorder="1" applyAlignment="1">
      <alignment horizontal="left" vertical="center"/>
    </xf>
    <xf numFmtId="0" fontId="4" fillId="0" borderId="27" xfId="8" applyFont="1" applyBorder="1" applyAlignment="1">
      <alignment horizontal="left" vertical="center" wrapText="1" shrinkToFit="1"/>
    </xf>
    <xf numFmtId="0" fontId="4" fillId="0" borderId="32" xfId="8" applyFont="1" applyBorder="1" applyAlignment="1">
      <alignment horizontal="left" vertical="center" wrapText="1" shrinkToFit="1"/>
    </xf>
    <xf numFmtId="0" fontId="47" fillId="0" borderId="0" xfId="0" applyFont="1" applyAlignment="1">
      <alignment vertical="center" wrapText="1"/>
    </xf>
    <xf numFmtId="0" fontId="4" fillId="0" borderId="26" xfId="8" applyFont="1" applyBorder="1" applyAlignment="1">
      <alignment horizontal="center" vertical="center"/>
    </xf>
    <xf numFmtId="0" fontId="0" fillId="0" borderId="0" xfId="0" applyAlignment="1">
      <alignment horizontal="center" readingOrder="1"/>
    </xf>
    <xf numFmtId="0" fontId="4" fillId="0" borderId="28" xfId="8" applyFont="1" applyBorder="1" applyAlignment="1">
      <alignment horizontal="left" vertical="center"/>
    </xf>
    <xf numFmtId="0" fontId="4" fillId="0" borderId="32" xfId="8" applyFont="1" applyBorder="1" applyAlignment="1">
      <alignment horizontal="left" vertical="center"/>
    </xf>
    <xf numFmtId="0" fontId="4" fillId="0" borderId="24" xfId="8" applyFont="1" applyBorder="1" applyAlignment="1">
      <alignment horizontal="left" vertical="center"/>
    </xf>
    <xf numFmtId="0" fontId="48" fillId="4" borderId="0" xfId="0" applyFont="1" applyFill="1" applyAlignment="1">
      <alignment horizontal="left" vertical="center"/>
    </xf>
    <xf numFmtId="167" fontId="24" fillId="0" borderId="0" xfId="0" applyNumberFormat="1" applyFont="1" applyAlignment="1">
      <alignment vertical="center"/>
    </xf>
    <xf numFmtId="0" fontId="5" fillId="0" borderId="3" xfId="0" applyFont="1" applyBorder="1" applyAlignment="1">
      <alignment vertical="top" wrapText="1"/>
    </xf>
    <xf numFmtId="0" fontId="49" fillId="0" borderId="0" xfId="4" applyFont="1" applyAlignment="1">
      <alignment horizontal="left" indent="2"/>
    </xf>
    <xf numFmtId="0" fontId="49" fillId="0" borderId="0" xfId="4" applyFont="1" applyAlignment="1">
      <alignment horizontal="left" indent="4"/>
    </xf>
    <xf numFmtId="0" fontId="24" fillId="0" borderId="0" xfId="0" applyFont="1"/>
    <xf numFmtId="169" fontId="5" fillId="0" borderId="0" xfId="0" applyNumberFormat="1" applyFont="1" applyProtection="1">
      <protection locked="0"/>
    </xf>
    <xf numFmtId="166" fontId="4" fillId="0" borderId="0" xfId="0" applyNumberFormat="1" applyFont="1" applyAlignment="1" applyProtection="1">
      <alignment horizontal="left" vertical="center"/>
      <protection locked="0"/>
    </xf>
    <xf numFmtId="0" fontId="0" fillId="0" borderId="0" xfId="0" applyProtection="1">
      <protection locked="0"/>
    </xf>
    <xf numFmtId="0" fontId="10" fillId="0" borderId="0" xfId="0" applyFont="1" applyAlignment="1" applyProtection="1">
      <alignment horizontal="left" vertical="center"/>
      <protection locked="0"/>
    </xf>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center"/>
      <protection locked="0"/>
    </xf>
    <xf numFmtId="171" fontId="4" fillId="0" borderId="0" xfId="0" applyNumberFormat="1" applyFont="1" applyAlignment="1" applyProtection="1">
      <alignment horizontal="left" vertical="center"/>
      <protection locked="0"/>
    </xf>
    <xf numFmtId="0" fontId="25" fillId="10" borderId="1" xfId="1" applyNumberFormat="1" applyFont="1" applyFill="1" applyBorder="1" applyAlignment="1" applyProtection="1">
      <alignment horizontal="left" vertical="center"/>
      <protection locked="0"/>
    </xf>
    <xf numFmtId="0" fontId="25" fillId="10" borderId="1" xfId="1" applyNumberFormat="1" applyFont="1" applyFill="1" applyBorder="1" applyAlignment="1" applyProtection="1">
      <alignment horizontal="center" vertical="center"/>
      <protection locked="0"/>
    </xf>
    <xf numFmtId="167" fontId="25" fillId="10" borderId="1" xfId="1" applyNumberFormat="1" applyFont="1" applyFill="1" applyBorder="1" applyAlignment="1" applyProtection="1">
      <alignment horizontal="right" vertical="center"/>
      <protection locked="0"/>
    </xf>
    <xf numFmtId="0" fontId="25" fillId="10" borderId="1" xfId="1" applyNumberFormat="1" applyFont="1" applyFill="1" applyBorder="1" applyAlignment="1" applyProtection="1">
      <alignment horizontal="right" vertical="center"/>
      <protection locked="0"/>
    </xf>
    <xf numFmtId="167" fontId="4" fillId="0" borderId="4" xfId="0" applyNumberFormat="1" applyFont="1" applyBorder="1" applyAlignment="1" applyProtection="1">
      <alignment horizontal="right" vertical="center"/>
      <protection locked="0"/>
    </xf>
    <xf numFmtId="10" fontId="25" fillId="10" borderId="1" xfId="5" applyNumberFormat="1" applyFont="1" applyFill="1" applyBorder="1" applyAlignment="1" applyProtection="1">
      <alignment horizontal="left" vertical="center"/>
      <protection locked="0"/>
    </xf>
    <xf numFmtId="10" fontId="25" fillId="10" borderId="1" xfId="5" applyNumberFormat="1" applyFont="1" applyFill="1" applyBorder="1" applyAlignment="1" applyProtection="1">
      <alignment horizontal="right" vertical="center"/>
      <protection locked="0"/>
    </xf>
    <xf numFmtId="10" fontId="5" fillId="0" borderId="0" xfId="0" applyNumberFormat="1" applyFont="1" applyProtection="1">
      <protection locked="0"/>
    </xf>
    <xf numFmtId="166" fontId="4" fillId="12" borderId="9" xfId="1" applyNumberFormat="1" applyFont="1" applyFill="1" applyBorder="1" applyAlignment="1" applyProtection="1">
      <alignment horizontal="left" vertical="center"/>
      <protection locked="0"/>
    </xf>
    <xf numFmtId="0" fontId="6" fillId="0" borderId="2" xfId="0" applyFont="1" applyBorder="1" applyProtection="1">
      <protection locked="0"/>
    </xf>
    <xf numFmtId="0" fontId="6" fillId="0" borderId="2" xfId="0" applyFont="1" applyBorder="1" applyAlignment="1" applyProtection="1">
      <alignment horizontal="center"/>
      <protection locked="0"/>
    </xf>
    <xf numFmtId="169" fontId="6" fillId="0" borderId="2" xfId="1" applyNumberFormat="1" applyFont="1" applyBorder="1" applyProtection="1">
      <protection locked="0"/>
    </xf>
    <xf numFmtId="0" fontId="5" fillId="0" borderId="0" xfId="0" applyFont="1" applyAlignment="1" applyProtection="1">
      <alignment horizontal="center"/>
      <protection locked="0"/>
    </xf>
    <xf numFmtId="169" fontId="25" fillId="10" borderId="1" xfId="1" applyNumberFormat="1" applyFont="1" applyFill="1" applyBorder="1" applyAlignment="1" applyProtection="1">
      <alignment horizontal="right" vertical="center"/>
      <protection locked="0"/>
    </xf>
    <xf numFmtId="169" fontId="5" fillId="0" borderId="0" xfId="0" applyNumberFormat="1" applyFont="1" applyAlignment="1" applyProtection="1">
      <alignment horizontal="center"/>
      <protection locked="0"/>
    </xf>
    <xf numFmtId="0" fontId="3" fillId="0" borderId="2" xfId="0" applyFont="1" applyBorder="1" applyProtection="1">
      <protection locked="0"/>
    </xf>
    <xf numFmtId="10" fontId="33" fillId="0" borderId="0" xfId="5" applyNumberFormat="1" applyFont="1" applyFill="1" applyBorder="1" applyAlignment="1">
      <alignment horizontal="center" vertical="center"/>
    </xf>
    <xf numFmtId="0" fontId="27" fillId="0" borderId="2" xfId="1" applyNumberFormat="1" applyFont="1" applyFill="1" applyBorder="1" applyAlignment="1">
      <alignment horizontal="left" vertical="center"/>
    </xf>
    <xf numFmtId="10" fontId="33" fillId="0" borderId="2" xfId="5" applyNumberFormat="1" applyFont="1" applyFill="1" applyBorder="1" applyAlignment="1">
      <alignment horizontal="center" vertical="center"/>
    </xf>
    <xf numFmtId="10" fontId="4" fillId="0" borderId="0" xfId="5" applyNumberFormat="1" applyFont="1" applyFill="1" applyBorder="1" applyAlignment="1">
      <alignment horizontal="center" vertical="center"/>
    </xf>
    <xf numFmtId="169" fontId="27" fillId="0" borderId="2" xfId="0" applyNumberFormat="1" applyFont="1" applyBorder="1"/>
    <xf numFmtId="169" fontId="5" fillId="0" borderId="0" xfId="0" applyNumberFormat="1" applyFont="1" applyAlignment="1">
      <alignment horizontal="right"/>
    </xf>
    <xf numFmtId="169" fontId="27" fillId="0" borderId="2" xfId="0" applyNumberFormat="1" applyFont="1" applyBorder="1" applyAlignment="1">
      <alignment horizontal="left" indent="1"/>
    </xf>
    <xf numFmtId="184" fontId="4" fillId="0" borderId="0" xfId="2" applyNumberFormat="1" applyFont="1" applyFill="1"/>
    <xf numFmtId="185" fontId="13" fillId="5" borderId="1" xfId="3" applyNumberFormat="1" applyFont="1" applyFill="1" applyBorder="1" applyAlignment="1">
      <alignment horizontal="right" vertical="center"/>
    </xf>
    <xf numFmtId="10" fontId="15" fillId="0" borderId="0" xfId="0" applyNumberFormat="1" applyFont="1"/>
    <xf numFmtId="10" fontId="13" fillId="5" borderId="1" xfId="2" applyNumberFormat="1" applyFont="1" applyFill="1" applyBorder="1" applyAlignment="1">
      <alignment horizontal="right" vertical="center"/>
    </xf>
    <xf numFmtId="171" fontId="13" fillId="5" borderId="1" xfId="5" applyNumberFormat="1" applyFont="1" applyFill="1" applyBorder="1" applyAlignment="1">
      <alignment horizontal="left" vertical="center"/>
    </xf>
    <xf numFmtId="0" fontId="4" fillId="0" borderId="0" xfId="0" applyFont="1" applyAlignment="1">
      <alignment horizontal="left"/>
    </xf>
    <xf numFmtId="0" fontId="5" fillId="0" borderId="0" xfId="0" applyFont="1" applyAlignment="1">
      <alignment vertical="center"/>
    </xf>
    <xf numFmtId="0" fontId="9" fillId="0" borderId="0" xfId="4" applyFont="1" applyAlignment="1">
      <alignment vertical="center"/>
    </xf>
    <xf numFmtId="0" fontId="0" fillId="0" borderId="0" xfId="0" applyAlignment="1">
      <alignment vertical="center"/>
    </xf>
    <xf numFmtId="0" fontId="5" fillId="16" borderId="0" xfId="0" applyFont="1" applyFill="1" applyAlignment="1">
      <alignment horizontal="left" vertical="center" wrapText="1"/>
    </xf>
    <xf numFmtId="0" fontId="47" fillId="16" borderId="0" xfId="0" applyFont="1" applyFill="1" applyAlignment="1">
      <alignment horizontal="left" vertical="center" wrapText="1"/>
    </xf>
    <xf numFmtId="0" fontId="5" fillId="0" borderId="0" xfId="0" applyFont="1" applyAlignment="1">
      <alignment horizontal="left" vertical="center" wrapText="1"/>
    </xf>
    <xf numFmtId="0" fontId="47" fillId="0" borderId="0" xfId="0" applyFont="1" applyAlignment="1">
      <alignment horizontal="left" vertical="center" wrapText="1"/>
    </xf>
    <xf numFmtId="14" fontId="5" fillId="0" borderId="36" xfId="0" applyNumberFormat="1" applyFont="1" applyBorder="1" applyAlignment="1">
      <alignment wrapText="1"/>
    </xf>
    <xf numFmtId="0" fontId="5" fillId="16" borderId="36" xfId="0" applyFont="1" applyFill="1" applyBorder="1" applyAlignment="1">
      <alignment horizontal="left" vertical="center" wrapText="1"/>
    </xf>
    <xf numFmtId="0" fontId="5" fillId="0" borderId="36" xfId="0" applyFont="1" applyBorder="1" applyAlignment="1">
      <alignment horizontal="left" vertical="center" wrapText="1"/>
    </xf>
    <xf numFmtId="167" fontId="52" fillId="9" borderId="35" xfId="0" applyNumberFormat="1" applyFont="1" applyFill="1" applyBorder="1" applyAlignment="1">
      <alignment vertical="center" wrapText="1"/>
    </xf>
    <xf numFmtId="167" fontId="52" fillId="9" borderId="5" xfId="0" applyNumberFormat="1" applyFont="1" applyFill="1" applyBorder="1" applyAlignment="1">
      <alignment vertical="center"/>
    </xf>
    <xf numFmtId="169" fontId="4" fillId="14" borderId="0" xfId="0" applyNumberFormat="1" applyFont="1" applyFill="1" applyAlignment="1">
      <alignment horizontal="left" vertical="center"/>
    </xf>
    <xf numFmtId="2" fontId="4" fillId="11" borderId="7" xfId="0" applyNumberFormat="1" applyFont="1" applyFill="1" applyBorder="1" applyAlignment="1">
      <alignment horizontal="right" vertical="center"/>
    </xf>
    <xf numFmtId="0" fontId="53" fillId="17" borderId="0" xfId="0" applyFont="1" applyFill="1"/>
    <xf numFmtId="167" fontId="24" fillId="9" borderId="4" xfId="0" applyNumberFormat="1" applyFont="1" applyFill="1" applyBorder="1" applyAlignment="1" applyProtection="1">
      <alignment horizontal="left" vertical="center"/>
      <protection locked="0"/>
    </xf>
    <xf numFmtId="2" fontId="25" fillId="10" borderId="1" xfId="1" applyNumberFormat="1" applyFont="1" applyFill="1" applyBorder="1" applyAlignment="1" applyProtection="1">
      <alignment horizontal="right" vertical="center"/>
    </xf>
    <xf numFmtId="0" fontId="5" fillId="0" borderId="0" xfId="0" applyFont="1" applyAlignment="1">
      <alignment horizontal="center" vertical="center"/>
    </xf>
    <xf numFmtId="0" fontId="4" fillId="0" borderId="0" xfId="0" applyFont="1" applyAlignment="1">
      <alignment horizontal="left" vertical="center" wrapText="1"/>
    </xf>
    <xf numFmtId="10" fontId="25" fillId="10" borderId="1" xfId="1" applyNumberFormat="1" applyFont="1" applyFill="1" applyBorder="1" applyAlignment="1">
      <alignment horizontal="center" vertical="center"/>
    </xf>
    <xf numFmtId="167" fontId="54" fillId="9" borderId="4" xfId="0" applyNumberFormat="1" applyFont="1" applyFill="1" applyBorder="1" applyAlignment="1">
      <alignment horizontal="left" vertical="center"/>
    </xf>
    <xf numFmtId="166" fontId="42" fillId="0" borderId="0" xfId="0" applyNumberFormat="1" applyFont="1" applyAlignment="1">
      <alignment horizontal="left" vertical="center"/>
    </xf>
    <xf numFmtId="0" fontId="55" fillId="3" borderId="0" xfId="0" applyFont="1" applyFill="1" applyAlignment="1">
      <alignment horizontal="left" vertical="center"/>
    </xf>
    <xf numFmtId="0" fontId="56" fillId="0" borderId="0" xfId="0" applyFont="1" applyAlignment="1">
      <alignment horizontal="left" vertical="center"/>
    </xf>
    <xf numFmtId="0" fontId="57" fillId="0" borderId="0" xfId="0" applyFont="1"/>
    <xf numFmtId="10" fontId="25" fillId="18" borderId="1" xfId="5" applyNumberFormat="1" applyFont="1" applyFill="1" applyBorder="1" applyAlignment="1">
      <alignment horizontal="left" vertical="center"/>
    </xf>
    <xf numFmtId="10" fontId="58" fillId="18" borderId="37" xfId="0" applyNumberFormat="1" applyFont="1" applyFill="1" applyBorder="1"/>
    <xf numFmtId="0" fontId="58" fillId="0" borderId="37" xfId="0" applyFont="1" applyBorder="1"/>
    <xf numFmtId="0" fontId="59" fillId="0" borderId="37" xfId="0" applyFont="1" applyBorder="1"/>
    <xf numFmtId="0" fontId="42" fillId="0" borderId="0" xfId="0" applyFont="1"/>
    <xf numFmtId="0" fontId="59" fillId="0" borderId="0" xfId="0" applyFont="1"/>
    <xf numFmtId="1" fontId="44" fillId="0" borderId="0" xfId="0" applyNumberFormat="1" applyFont="1"/>
    <xf numFmtId="0" fontId="58" fillId="18" borderId="37" xfId="0" applyFont="1" applyFill="1" applyBorder="1"/>
    <xf numFmtId="0" fontId="44" fillId="0" borderId="0" xfId="0" applyFont="1" applyAlignment="1">
      <alignment horizontal="center" vertical="center" wrapText="1"/>
    </xf>
    <xf numFmtId="166" fontId="13" fillId="19" borderId="1" xfId="5" applyNumberFormat="1" applyFont="1" applyFill="1" applyBorder="1" applyAlignment="1">
      <alignment horizontal="left" vertical="center"/>
    </xf>
    <xf numFmtId="10" fontId="44" fillId="19" borderId="37" xfId="0" applyNumberFormat="1" applyFont="1" applyFill="1" applyBorder="1"/>
    <xf numFmtId="0" fontId="60" fillId="0" borderId="0" xfId="0" applyFont="1"/>
    <xf numFmtId="0" fontId="44" fillId="0" borderId="0" xfId="0" applyFont="1" applyAlignment="1">
      <alignment horizontal="center" wrapText="1"/>
    </xf>
    <xf numFmtId="0" fontId="44" fillId="0" borderId="0" xfId="0" applyFont="1" applyAlignment="1">
      <alignment horizontal="center" vertical="center"/>
    </xf>
    <xf numFmtId="0" fontId="43" fillId="0" borderId="37" xfId="0" applyFont="1" applyBorder="1"/>
    <xf numFmtId="169" fontId="44" fillId="0" borderId="0" xfId="0" applyNumberFormat="1" applyFont="1"/>
    <xf numFmtId="0" fontId="6" fillId="0" borderId="0" xfId="0" applyFont="1" applyAlignment="1">
      <alignment vertical="center"/>
    </xf>
    <xf numFmtId="0" fontId="44" fillId="0" borderId="0" xfId="0" applyFont="1" applyAlignment="1">
      <alignment vertical="center"/>
    </xf>
    <xf numFmtId="0" fontId="43" fillId="0" borderId="0" xfId="0" applyFont="1" applyAlignment="1">
      <alignment vertical="center"/>
    </xf>
    <xf numFmtId="10" fontId="44" fillId="0" borderId="0" xfId="0" applyNumberFormat="1" applyFont="1"/>
    <xf numFmtId="10" fontId="44" fillId="19" borderId="0" xfId="0" applyNumberFormat="1" applyFont="1" applyFill="1"/>
    <xf numFmtId="1" fontId="25" fillId="0" borderId="0" xfId="1" applyNumberFormat="1" applyFont="1" applyFill="1" applyBorder="1" applyAlignment="1">
      <alignment horizontal="right" vertical="center"/>
    </xf>
    <xf numFmtId="0" fontId="58" fillId="10" borderId="1" xfId="1" applyNumberFormat="1" applyFont="1" applyFill="1" applyBorder="1" applyAlignment="1">
      <alignment horizontal="left" vertical="center"/>
    </xf>
    <xf numFmtId="169" fontId="58" fillId="10" borderId="1" xfId="1" applyNumberFormat="1" applyFont="1" applyFill="1" applyBorder="1" applyAlignment="1">
      <alignment horizontal="left" vertical="center"/>
    </xf>
    <xf numFmtId="167" fontId="58" fillId="10" borderId="1" xfId="1" applyNumberFormat="1" applyFont="1" applyFill="1" applyBorder="1" applyAlignment="1">
      <alignment horizontal="right" vertical="center"/>
    </xf>
    <xf numFmtId="0" fontId="61" fillId="0" borderId="0" xfId="0" applyFont="1" applyAlignment="1">
      <alignment horizontal="center"/>
    </xf>
    <xf numFmtId="167" fontId="42" fillId="0" borderId="4" xfId="0" applyNumberFormat="1" applyFont="1" applyBorder="1" applyAlignment="1">
      <alignment horizontal="right" vertical="center"/>
    </xf>
    <xf numFmtId="167" fontId="42" fillId="0" borderId="0" xfId="0" applyNumberFormat="1" applyFont="1" applyAlignment="1">
      <alignment horizontal="right" vertical="center"/>
    </xf>
    <xf numFmtId="169" fontId="58" fillId="10" borderId="1" xfId="1" applyNumberFormat="1" applyFont="1" applyFill="1" applyBorder="1" applyAlignment="1">
      <alignment horizontal="right" vertical="center"/>
    </xf>
    <xf numFmtId="167" fontId="42" fillId="0" borderId="4" xfId="0" applyNumberFormat="1" applyFont="1" applyBorder="1" applyAlignment="1">
      <alignment horizontal="left" vertical="center"/>
    </xf>
    <xf numFmtId="166" fontId="42" fillId="0" borderId="0" xfId="0" applyNumberFormat="1" applyFont="1" applyAlignment="1">
      <alignment horizontal="right" vertical="center"/>
    </xf>
    <xf numFmtId="2" fontId="42" fillId="0" borderId="0" xfId="0" applyNumberFormat="1" applyFont="1" applyAlignment="1">
      <alignment horizontal="right" vertical="center"/>
    </xf>
    <xf numFmtId="166" fontId="44" fillId="0" borderId="0" xfId="0" applyNumberFormat="1" applyFont="1"/>
    <xf numFmtId="0" fontId="44" fillId="0" borderId="37" xfId="0" applyFont="1" applyBorder="1"/>
    <xf numFmtId="169" fontId="44" fillId="18" borderId="37" xfId="0" applyNumberFormat="1" applyFont="1" applyFill="1" applyBorder="1"/>
    <xf numFmtId="169" fontId="43" fillId="18" borderId="37" xfId="0" applyNumberFormat="1" applyFont="1" applyFill="1" applyBorder="1"/>
    <xf numFmtId="169" fontId="5" fillId="18" borderId="37" xfId="0" applyNumberFormat="1" applyFont="1" applyFill="1" applyBorder="1"/>
    <xf numFmtId="169" fontId="44" fillId="18" borderId="37" xfId="0" applyNumberFormat="1" applyFont="1" applyFill="1" applyBorder="1" applyAlignment="1">
      <alignment horizontal="right" vertical="center"/>
    </xf>
    <xf numFmtId="10" fontId="5" fillId="18" borderId="37" xfId="0" applyNumberFormat="1" applyFont="1" applyFill="1" applyBorder="1"/>
    <xf numFmtId="166" fontId="5" fillId="18" borderId="37" xfId="0" applyNumberFormat="1" applyFont="1" applyFill="1" applyBorder="1"/>
    <xf numFmtId="166" fontId="4" fillId="18" borderId="37" xfId="1" applyNumberFormat="1" applyFont="1" applyFill="1" applyBorder="1" applyAlignment="1">
      <alignment horizontal="left" vertical="center"/>
    </xf>
    <xf numFmtId="169" fontId="25" fillId="18" borderId="37" xfId="1" applyNumberFormat="1" applyFont="1" applyFill="1" applyBorder="1" applyAlignment="1">
      <alignment horizontal="center" vertical="center"/>
    </xf>
    <xf numFmtId="0" fontId="59" fillId="0" borderId="39" xfId="0" applyFont="1" applyBorder="1"/>
    <xf numFmtId="0" fontId="62" fillId="0" borderId="0" xfId="0" applyFont="1" applyAlignment="1">
      <alignment horizontal="left" vertical="center"/>
    </xf>
    <xf numFmtId="0" fontId="42" fillId="0" borderId="0" xfId="0" applyFont="1" applyAlignment="1">
      <alignment horizontal="left" vertical="center"/>
    </xf>
    <xf numFmtId="0" fontId="42" fillId="0" borderId="37" xfId="0" applyFont="1" applyBorder="1" applyAlignment="1">
      <alignment horizontal="left" vertical="center"/>
    </xf>
    <xf numFmtId="169" fontId="44" fillId="0" borderId="37" xfId="0" applyNumberFormat="1" applyFont="1" applyBorder="1"/>
    <xf numFmtId="10" fontId="44" fillId="0" borderId="37" xfId="0" applyNumberFormat="1" applyFont="1" applyBorder="1"/>
    <xf numFmtId="166" fontId="42" fillId="0" borderId="0" xfId="0" applyNumberFormat="1" applyFont="1" applyAlignment="1">
      <alignment vertical="center"/>
    </xf>
    <xf numFmtId="10" fontId="42" fillId="19" borderId="37" xfId="0" applyNumberFormat="1" applyFont="1" applyFill="1" applyBorder="1" applyAlignment="1">
      <alignment horizontal="right" vertical="center"/>
    </xf>
    <xf numFmtId="165" fontId="5" fillId="0" borderId="0" xfId="0" applyNumberFormat="1" applyFont="1"/>
    <xf numFmtId="0" fontId="44" fillId="0" borderId="40" xfId="0" applyFont="1" applyBorder="1"/>
    <xf numFmtId="169" fontId="42" fillId="19" borderId="37" xfId="0" applyNumberFormat="1" applyFont="1" applyFill="1" applyBorder="1" applyAlignment="1">
      <alignment horizontal="right" vertical="center"/>
    </xf>
    <xf numFmtId="169" fontId="42" fillId="0" borderId="37" xfId="0" applyNumberFormat="1" applyFont="1" applyBorder="1" applyAlignment="1">
      <alignment horizontal="left" vertical="center"/>
    </xf>
    <xf numFmtId="186" fontId="44" fillId="0" borderId="0" xfId="0" applyNumberFormat="1" applyFont="1"/>
    <xf numFmtId="0" fontId="44" fillId="0" borderId="37" xfId="0" applyFont="1" applyBorder="1" applyAlignment="1">
      <alignment horizontal="right"/>
    </xf>
    <xf numFmtId="0" fontId="44" fillId="0" borderId="0" xfId="0" applyFont="1" applyAlignment="1">
      <alignment horizontal="left"/>
    </xf>
    <xf numFmtId="187" fontId="44" fillId="19" borderId="37" xfId="0" applyNumberFormat="1" applyFont="1" applyFill="1" applyBorder="1"/>
    <xf numFmtId="0" fontId="44" fillId="19" borderId="37" xfId="0" applyFont="1" applyFill="1" applyBorder="1"/>
    <xf numFmtId="0" fontId="44" fillId="19" borderId="0" xfId="0" applyFont="1" applyFill="1"/>
    <xf numFmtId="1" fontId="63" fillId="0" borderId="0" xfId="0" applyNumberFormat="1" applyFont="1" applyAlignment="1">
      <alignment horizontal="right" vertical="center"/>
    </xf>
    <xf numFmtId="1" fontId="64" fillId="0" borderId="0" xfId="0" applyNumberFormat="1" applyFont="1" applyAlignment="1">
      <alignment horizontal="right" vertical="center"/>
    </xf>
    <xf numFmtId="0" fontId="63" fillId="0" borderId="37" xfId="0" applyFont="1" applyBorder="1" applyAlignment="1">
      <alignment horizontal="left" vertical="center"/>
    </xf>
    <xf numFmtId="169" fontId="63" fillId="0" borderId="37" xfId="0" applyNumberFormat="1" applyFont="1" applyBorder="1" applyAlignment="1">
      <alignment horizontal="right" vertical="center"/>
    </xf>
    <xf numFmtId="169" fontId="43" fillId="0" borderId="0" xfId="0" applyNumberFormat="1" applyFont="1"/>
    <xf numFmtId="169" fontId="44" fillId="19" borderId="37" xfId="0" applyNumberFormat="1" applyFont="1" applyFill="1" applyBorder="1"/>
    <xf numFmtId="169" fontId="43" fillId="0" borderId="37" xfId="0" applyNumberFormat="1" applyFont="1" applyBorder="1"/>
    <xf numFmtId="184" fontId="44" fillId="0" borderId="0" xfId="0" applyNumberFormat="1" applyFont="1"/>
    <xf numFmtId="10" fontId="43" fillId="0" borderId="37" xfId="0" applyNumberFormat="1" applyFont="1" applyBorder="1"/>
    <xf numFmtId="2" fontId="43" fillId="0" borderId="37" xfId="0" applyNumberFormat="1" applyFont="1" applyBorder="1"/>
    <xf numFmtId="0" fontId="43" fillId="0" borderId="37" xfId="0" applyFont="1" applyBorder="1" applyAlignment="1">
      <alignment vertical="center"/>
    </xf>
    <xf numFmtId="0" fontId="43" fillId="0" borderId="37" xfId="0" applyFont="1" applyBorder="1" applyAlignment="1">
      <alignment horizontal="center" vertical="center" wrapText="1"/>
    </xf>
    <xf numFmtId="9" fontId="44" fillId="19" borderId="37" xfId="0" applyNumberFormat="1" applyFont="1" applyFill="1" applyBorder="1"/>
    <xf numFmtId="172" fontId="44" fillId="18" borderId="37" xfId="0" applyNumberFormat="1" applyFont="1" applyFill="1" applyBorder="1"/>
    <xf numFmtId="0" fontId="44" fillId="18" borderId="37" xfId="0" applyFont="1" applyFill="1" applyBorder="1"/>
    <xf numFmtId="169" fontId="59" fillId="18" borderId="37" xfId="0" applyNumberFormat="1" applyFont="1" applyFill="1" applyBorder="1" applyAlignment="1">
      <alignment horizontal="right" vertical="center"/>
    </xf>
    <xf numFmtId="169" fontId="42" fillId="0" borderId="0" xfId="0" applyNumberFormat="1" applyFont="1" applyAlignment="1">
      <alignment horizontal="left" vertical="center"/>
    </xf>
    <xf numFmtId="169" fontId="60" fillId="0" borderId="0" xfId="0" applyNumberFormat="1" applyFont="1"/>
    <xf numFmtId="169" fontId="58" fillId="18" borderId="37" xfId="0" applyNumberFormat="1" applyFont="1" applyFill="1" applyBorder="1"/>
    <xf numFmtId="169" fontId="58" fillId="18" borderId="38" xfId="0" applyNumberFormat="1" applyFont="1" applyFill="1" applyBorder="1"/>
    <xf numFmtId="0" fontId="65" fillId="18" borderId="37" xfId="0" applyFont="1" applyFill="1" applyBorder="1"/>
    <xf numFmtId="0" fontId="43" fillId="18" borderId="37" xfId="0" applyFont="1" applyFill="1" applyBorder="1"/>
    <xf numFmtId="0" fontId="66" fillId="0" borderId="0" xfId="0" applyFont="1" applyAlignment="1">
      <alignment horizontal="left" vertical="center"/>
    </xf>
    <xf numFmtId="169" fontId="42" fillId="18" borderId="37" xfId="0" applyNumberFormat="1" applyFont="1" applyFill="1" applyBorder="1" applyAlignment="1">
      <alignment horizontal="right" vertical="center"/>
    </xf>
    <xf numFmtId="169" fontId="42" fillId="18" borderId="37" xfId="0" applyNumberFormat="1" applyFont="1" applyFill="1" applyBorder="1" applyAlignment="1">
      <alignment horizontal="left" vertical="center"/>
    </xf>
    <xf numFmtId="0" fontId="42" fillId="18" borderId="37" xfId="0" applyFont="1" applyFill="1" applyBorder="1" applyAlignment="1">
      <alignment horizontal="left" vertical="center"/>
    </xf>
    <xf numFmtId="0" fontId="59" fillId="18" borderId="37" xfId="0" applyFont="1" applyFill="1" applyBorder="1" applyAlignment="1">
      <alignment horizontal="left" vertical="center"/>
    </xf>
    <xf numFmtId="173" fontId="58" fillId="10" borderId="37" xfId="2" applyNumberFormat="1" applyFont="1" applyFill="1" applyBorder="1" applyAlignment="1">
      <alignment horizontal="center" vertical="center"/>
    </xf>
    <xf numFmtId="0" fontId="44" fillId="0" borderId="37" xfId="0" applyFont="1" applyBorder="1" applyAlignment="1">
      <alignment horizontal="center" vertical="center"/>
    </xf>
    <xf numFmtId="169" fontId="44" fillId="0" borderId="10" xfId="0" applyNumberFormat="1" applyFont="1" applyBorder="1"/>
    <xf numFmtId="169" fontId="44" fillId="11" borderId="0" xfId="0" applyNumberFormat="1" applyFont="1" applyFill="1"/>
    <xf numFmtId="10" fontId="5" fillId="11" borderId="0" xfId="0" applyNumberFormat="1" applyFont="1" applyFill="1"/>
    <xf numFmtId="169" fontId="43" fillId="11" borderId="37" xfId="0" applyNumberFormat="1" applyFont="1" applyFill="1" applyBorder="1"/>
    <xf numFmtId="0" fontId="44" fillId="11" borderId="0" xfId="0" applyFont="1" applyFill="1"/>
    <xf numFmtId="0" fontId="59" fillId="6" borderId="37" xfId="9" applyFont="1" applyFill="1" applyBorder="1" applyAlignment="1">
      <alignment horizontal="center" vertical="center" wrapText="1"/>
    </xf>
    <xf numFmtId="10" fontId="42" fillId="19" borderId="38" xfId="0" applyNumberFormat="1" applyFont="1" applyFill="1" applyBorder="1" applyAlignment="1">
      <alignment horizontal="right" vertical="center"/>
    </xf>
    <xf numFmtId="169" fontId="44" fillId="20" borderId="37" xfId="0" applyNumberFormat="1" applyFont="1" applyFill="1" applyBorder="1"/>
    <xf numFmtId="167" fontId="54" fillId="9" borderId="4" xfId="0" applyNumberFormat="1" applyFont="1" applyFill="1" applyBorder="1" applyAlignment="1">
      <alignment vertical="center"/>
    </xf>
    <xf numFmtId="1" fontId="54" fillId="9" borderId="5" xfId="0" applyNumberFormat="1" applyFont="1" applyFill="1" applyBorder="1" applyAlignment="1">
      <alignment horizontal="center" vertical="center"/>
    </xf>
    <xf numFmtId="169" fontId="42" fillId="0" borderId="0" xfId="0" applyNumberFormat="1" applyFont="1"/>
    <xf numFmtId="0" fontId="42" fillId="0" borderId="37" xfId="0" applyFont="1" applyBorder="1"/>
    <xf numFmtId="169" fontId="42" fillId="0" borderId="37" xfId="0" applyNumberFormat="1" applyFont="1" applyBorder="1"/>
    <xf numFmtId="10" fontId="42" fillId="0" borderId="37" xfId="0" applyNumberFormat="1" applyFont="1" applyBorder="1"/>
    <xf numFmtId="0" fontId="42" fillId="0" borderId="0" xfId="0" quotePrefix="1" applyFont="1" applyAlignment="1">
      <alignment vertical="center"/>
    </xf>
    <xf numFmtId="0" fontId="64" fillId="0" borderId="0" xfId="0" quotePrefix="1" applyFont="1" applyAlignment="1">
      <alignment vertical="center"/>
    </xf>
    <xf numFmtId="0" fontId="64" fillId="0" borderId="0" xfId="0" quotePrefix="1" applyFont="1"/>
    <xf numFmtId="0" fontId="42" fillId="0" borderId="0" xfId="0" quotePrefix="1" applyFont="1"/>
    <xf numFmtId="10" fontId="44" fillId="0" borderId="37" xfId="0" applyNumberFormat="1" applyFont="1" applyBorder="1" applyAlignment="1">
      <alignment horizontal="right"/>
    </xf>
    <xf numFmtId="169" fontId="44" fillId="0" borderId="37" xfId="0" applyNumberFormat="1" applyFont="1" applyBorder="1" applyAlignment="1">
      <alignment horizontal="right"/>
    </xf>
    <xf numFmtId="173" fontId="4" fillId="0" borderId="0" xfId="2" applyNumberFormat="1" applyFont="1" applyFill="1" applyBorder="1" applyAlignment="1">
      <alignment horizontal="center" vertical="center"/>
    </xf>
    <xf numFmtId="0" fontId="10" fillId="7" borderId="0" xfId="0" applyFont="1" applyFill="1" applyAlignment="1">
      <alignment horizontal="center" vertical="center"/>
    </xf>
    <xf numFmtId="0" fontId="10" fillId="7" borderId="0" xfId="0" applyFont="1" applyFill="1" applyAlignment="1">
      <alignment horizontal="left" vertical="center"/>
    </xf>
    <xf numFmtId="169" fontId="59" fillId="0" borderId="37" xfId="0" applyNumberFormat="1" applyFont="1" applyBorder="1"/>
    <xf numFmtId="169" fontId="71" fillId="0" borderId="37" xfId="0" applyNumberFormat="1" applyFont="1" applyBorder="1"/>
    <xf numFmtId="0" fontId="71" fillId="0" borderId="37" xfId="0" applyFont="1" applyBorder="1"/>
    <xf numFmtId="0" fontId="44" fillId="12" borderId="21" xfId="0" applyFont="1" applyFill="1" applyBorder="1" applyAlignment="1">
      <alignment horizontal="center"/>
    </xf>
    <xf numFmtId="169" fontId="59" fillId="14" borderId="0" xfId="0" applyNumberFormat="1" applyFont="1" applyFill="1" applyAlignment="1">
      <alignment horizontal="left" vertical="center"/>
    </xf>
    <xf numFmtId="9" fontId="59" fillId="8" borderId="0" xfId="0" applyNumberFormat="1" applyFont="1" applyFill="1" applyAlignment="1">
      <alignment horizontal="left" vertical="center"/>
    </xf>
    <xf numFmtId="0" fontId="44" fillId="0" borderId="0" xfId="0" applyFont="1" applyAlignment="1">
      <alignment wrapText="1"/>
    </xf>
    <xf numFmtId="0" fontId="4" fillId="14" borderId="0" xfId="0" applyFont="1" applyFill="1" applyAlignment="1">
      <alignment horizontal="left" vertical="center" wrapText="1"/>
    </xf>
    <xf numFmtId="0" fontId="4" fillId="14" borderId="21" xfId="0" applyFont="1" applyFill="1" applyBorder="1" applyAlignment="1">
      <alignment horizontal="center" vertical="center"/>
    </xf>
    <xf numFmtId="0" fontId="10" fillId="4" borderId="17" xfId="0" applyFont="1" applyFill="1" applyBorder="1" applyAlignment="1">
      <alignment horizontal="left" vertical="center"/>
    </xf>
    <xf numFmtId="0" fontId="72" fillId="4" borderId="17" xfId="0" applyFont="1" applyFill="1" applyBorder="1" applyAlignment="1">
      <alignment horizontal="left" vertical="center"/>
    </xf>
    <xf numFmtId="0" fontId="72" fillId="7" borderId="0" xfId="0" applyFont="1" applyFill="1" applyAlignment="1">
      <alignment horizontal="left" vertical="center"/>
    </xf>
    <xf numFmtId="0" fontId="44" fillId="0" borderId="15" xfId="0" applyFont="1" applyBorder="1"/>
    <xf numFmtId="0" fontId="73" fillId="0" borderId="0" xfId="0" applyFont="1"/>
    <xf numFmtId="0" fontId="44" fillId="0" borderId="13" xfId="0" applyFont="1" applyBorder="1"/>
    <xf numFmtId="0" fontId="44" fillId="0" borderId="13" xfId="0" applyFont="1" applyBorder="1" applyAlignment="1">
      <alignment horizontal="center" wrapText="1"/>
    </xf>
    <xf numFmtId="0" fontId="44" fillId="0" borderId="13" xfId="0" applyFont="1" applyBorder="1" applyAlignment="1">
      <alignment horizontal="center"/>
    </xf>
    <xf numFmtId="0" fontId="0" fillId="0" borderId="13" xfId="0" applyBorder="1"/>
    <xf numFmtId="0" fontId="67" fillId="0" borderId="0" xfId="0" applyFont="1"/>
    <xf numFmtId="3" fontId="44" fillId="0" borderId="13" xfId="0" applyNumberFormat="1" applyFont="1" applyBorder="1"/>
    <xf numFmtId="0" fontId="67" fillId="0" borderId="0" xfId="0" applyFont="1" applyAlignment="1">
      <alignment wrapText="1"/>
    </xf>
    <xf numFmtId="3" fontId="43" fillId="0" borderId="13" xfId="0" applyNumberFormat="1" applyFont="1" applyBorder="1"/>
    <xf numFmtId="0" fontId="44" fillId="0" borderId="46" xfId="0" applyFont="1" applyBorder="1" applyAlignment="1">
      <alignment horizontal="center"/>
    </xf>
    <xf numFmtId="0" fontId="44" fillId="0" borderId="46" xfId="0" applyFont="1" applyBorder="1" applyAlignment="1">
      <alignment horizontal="center" wrapText="1"/>
    </xf>
    <xf numFmtId="0" fontId="44" fillId="0" borderId="47" xfId="0" applyFont="1" applyBorder="1" applyAlignment="1">
      <alignment horizontal="center"/>
    </xf>
    <xf numFmtId="0" fontId="44" fillId="0" borderId="47" xfId="0" applyFont="1" applyBorder="1"/>
    <xf numFmtId="0" fontId="0" fillId="0" borderId="14" xfId="0" applyBorder="1"/>
    <xf numFmtId="0" fontId="0" fillId="0" borderId="15" xfId="0" applyBorder="1"/>
    <xf numFmtId="0" fontId="0" fillId="0" borderId="16" xfId="0" applyBorder="1"/>
    <xf numFmtId="0" fontId="44" fillId="0" borderId="16" xfId="0" applyFont="1" applyBorder="1" applyAlignment="1">
      <alignment horizontal="left" indent="1"/>
    </xf>
    <xf numFmtId="0" fontId="43" fillId="0" borderId="16" xfId="0" applyFont="1" applyBorder="1"/>
    <xf numFmtId="0" fontId="43" fillId="0" borderId="13" xfId="0" applyFont="1" applyBorder="1"/>
    <xf numFmtId="0" fontId="43" fillId="0" borderId="13" xfId="0" applyFont="1" applyBorder="1" applyAlignment="1">
      <alignment horizontal="center"/>
    </xf>
    <xf numFmtId="0" fontId="43" fillId="0" borderId="0" xfId="0" applyFont="1" applyAlignment="1">
      <alignment horizontal="center"/>
    </xf>
    <xf numFmtId="3" fontId="44" fillId="0" borderId="0" xfId="0" applyNumberFormat="1" applyFont="1"/>
    <xf numFmtId="3" fontId="43" fillId="0" borderId="0" xfId="0" applyNumberFormat="1" applyFont="1"/>
    <xf numFmtId="0" fontId="44" fillId="0" borderId="0" xfId="0" applyFont="1" applyAlignment="1">
      <alignment horizontal="center"/>
    </xf>
    <xf numFmtId="0" fontId="74" fillId="0" borderId="0" xfId="0" applyFont="1"/>
    <xf numFmtId="3" fontId="0" fillId="0" borderId="0" xfId="0" applyNumberFormat="1"/>
    <xf numFmtId="169" fontId="4" fillId="14" borderId="0" xfId="1" applyNumberFormat="1" applyFont="1" applyFill="1" applyBorder="1" applyAlignment="1">
      <alignment horizontal="left" vertical="center"/>
    </xf>
    <xf numFmtId="167" fontId="54" fillId="21" borderId="4" xfId="0" applyNumberFormat="1" applyFont="1" applyFill="1" applyBorder="1" applyAlignment="1">
      <alignment horizontal="left" vertical="center"/>
    </xf>
    <xf numFmtId="0" fontId="54" fillId="21" borderId="0" xfId="0" applyFont="1" applyFill="1" applyAlignment="1">
      <alignment horizontal="center"/>
    </xf>
    <xf numFmtId="169" fontId="44" fillId="18" borderId="38" xfId="0" applyNumberFormat="1" applyFont="1" applyFill="1" applyBorder="1"/>
    <xf numFmtId="10" fontId="71" fillId="0" borderId="37" xfId="0" applyNumberFormat="1" applyFont="1" applyBorder="1"/>
    <xf numFmtId="2" fontId="71" fillId="0" borderId="37" xfId="0" applyNumberFormat="1" applyFont="1" applyBorder="1"/>
    <xf numFmtId="169" fontId="44" fillId="0" borderId="38" xfId="0" applyNumberFormat="1" applyFont="1" applyBorder="1"/>
    <xf numFmtId="169" fontId="59" fillId="0" borderId="38" xfId="0" applyNumberFormat="1" applyFont="1" applyBorder="1"/>
    <xf numFmtId="0" fontId="76" fillId="3" borderId="0" xfId="0" applyFont="1" applyFill="1" applyAlignment="1">
      <alignment horizontal="left" vertical="center"/>
    </xf>
    <xf numFmtId="0" fontId="42" fillId="0" borderId="37" xfId="0" applyFont="1" applyBorder="1" applyAlignment="1">
      <alignment wrapText="1"/>
    </xf>
    <xf numFmtId="0" fontId="42" fillId="0" borderId="37" xfId="0" applyFont="1" applyBorder="1" applyAlignment="1">
      <alignment horizontal="right"/>
    </xf>
    <xf numFmtId="169" fontId="42" fillId="19" borderId="37" xfId="0" applyNumberFormat="1" applyFont="1" applyFill="1" applyBorder="1"/>
    <xf numFmtId="169" fontId="42" fillId="0" borderId="37" xfId="0" applyNumberFormat="1" applyFont="1" applyBorder="1" applyAlignment="1">
      <alignment vertical="center"/>
    </xf>
    <xf numFmtId="10" fontId="42" fillId="19" borderId="37" xfId="0" applyNumberFormat="1" applyFont="1" applyFill="1" applyBorder="1"/>
    <xf numFmtId="10" fontId="42" fillId="6" borderId="37" xfId="0" applyNumberFormat="1" applyFont="1" applyFill="1" applyBorder="1"/>
    <xf numFmtId="188" fontId="42" fillId="19" borderId="37" xfId="0" applyNumberFormat="1" applyFont="1" applyFill="1" applyBorder="1"/>
    <xf numFmtId="0" fontId="42" fillId="19" borderId="37" xfId="0" applyFont="1" applyFill="1" applyBorder="1"/>
    <xf numFmtId="1" fontId="42" fillId="0" borderId="37" xfId="0" applyNumberFormat="1" applyFont="1" applyBorder="1"/>
    <xf numFmtId="0" fontId="67" fillId="0" borderId="37" xfId="0" applyFont="1" applyBorder="1"/>
    <xf numFmtId="169" fontId="67" fillId="0" borderId="37" xfId="0" applyNumberFormat="1" applyFont="1" applyBorder="1"/>
    <xf numFmtId="0" fontId="75" fillId="0" borderId="0" xfId="5" applyNumberFormat="1" applyFont="1" applyFill="1" applyBorder="1" applyAlignment="1">
      <alignment horizontal="center" vertical="center"/>
    </xf>
    <xf numFmtId="166" fontId="42" fillId="22" borderId="0" xfId="0" applyNumberFormat="1" applyFont="1" applyFill="1" applyAlignment="1">
      <alignment horizontal="left" vertical="center"/>
    </xf>
    <xf numFmtId="0" fontId="25" fillId="10" borderId="11" xfId="1" applyNumberFormat="1" applyFont="1" applyFill="1" applyBorder="1" applyAlignment="1">
      <alignment horizontal="left" vertical="center"/>
    </xf>
    <xf numFmtId="0" fontId="25" fillId="10" borderId="11" xfId="1" applyNumberFormat="1" applyFont="1" applyFill="1" applyBorder="1" applyAlignment="1">
      <alignment horizontal="center" vertical="center"/>
    </xf>
    <xf numFmtId="10" fontId="25" fillId="10" borderId="11" xfId="2" applyNumberFormat="1" applyFont="1" applyFill="1" applyBorder="1" applyAlignment="1">
      <alignment horizontal="right" vertical="center"/>
    </xf>
    <xf numFmtId="0" fontId="25" fillId="10" borderId="37" xfId="1" applyNumberFormat="1" applyFont="1" applyFill="1" applyBorder="1" applyAlignment="1">
      <alignment horizontal="left" vertical="center"/>
    </xf>
    <xf numFmtId="0" fontId="25" fillId="10" borderId="37" xfId="1" applyNumberFormat="1" applyFont="1" applyFill="1" applyBorder="1" applyAlignment="1">
      <alignment horizontal="center" vertical="center"/>
    </xf>
    <xf numFmtId="10" fontId="25" fillId="10" borderId="37" xfId="2" applyNumberFormat="1" applyFont="1" applyFill="1" applyBorder="1" applyAlignment="1">
      <alignment horizontal="right" vertical="center"/>
    </xf>
    <xf numFmtId="169" fontId="67" fillId="0" borderId="0" xfId="0" applyNumberFormat="1" applyFont="1"/>
    <xf numFmtId="189" fontId="42" fillId="19" borderId="37" xfId="0" applyNumberFormat="1" applyFont="1" applyFill="1" applyBorder="1" applyAlignment="1">
      <alignment horizontal="right" vertical="center"/>
    </xf>
    <xf numFmtId="0" fontId="3" fillId="0" borderId="0" xfId="0" applyFont="1"/>
    <xf numFmtId="2" fontId="0" fillId="0" borderId="0" xfId="0" applyNumberFormat="1"/>
    <xf numFmtId="166" fontId="59" fillId="0" borderId="0" xfId="0" applyNumberFormat="1" applyFont="1" applyAlignment="1">
      <alignment horizontal="left" vertical="center"/>
    </xf>
    <xf numFmtId="0" fontId="44" fillId="0" borderId="37" xfId="0" applyFont="1" applyBorder="1" applyAlignment="1">
      <alignment vertical="center"/>
    </xf>
    <xf numFmtId="0" fontId="59" fillId="0" borderId="0" xfId="0" applyFont="1" applyAlignment="1">
      <alignment horizontal="center" vertical="center"/>
    </xf>
    <xf numFmtId="0" fontId="59" fillId="0" borderId="37" xfId="0" applyFont="1" applyBorder="1" applyAlignment="1">
      <alignment horizontal="center" vertical="center"/>
    </xf>
    <xf numFmtId="166" fontId="59" fillId="0" borderId="37" xfId="0" applyNumberFormat="1" applyFont="1" applyBorder="1" applyAlignment="1">
      <alignment horizontal="center" vertical="center"/>
    </xf>
    <xf numFmtId="0" fontId="44" fillId="18" borderId="37" xfId="0" applyFont="1" applyFill="1" applyBorder="1" applyAlignment="1">
      <alignment vertical="center"/>
    </xf>
    <xf numFmtId="0" fontId="43" fillId="18" borderId="37" xfId="0" applyFont="1" applyFill="1" applyBorder="1" applyAlignment="1">
      <alignment vertical="center"/>
    </xf>
    <xf numFmtId="0" fontId="56" fillId="18" borderId="37" xfId="0" applyFont="1" applyFill="1" applyBorder="1" applyAlignment="1">
      <alignment horizontal="left" vertical="center"/>
    </xf>
    <xf numFmtId="173" fontId="58" fillId="0" borderId="0" xfId="2" applyNumberFormat="1" applyFont="1" applyFill="1" applyBorder="1" applyAlignment="1">
      <alignment horizontal="center" vertical="center"/>
    </xf>
    <xf numFmtId="10" fontId="44" fillId="18" borderId="37" xfId="0" applyNumberFormat="1" applyFont="1" applyFill="1" applyBorder="1"/>
    <xf numFmtId="173" fontId="44" fillId="0" borderId="37" xfId="2" applyNumberFormat="1" applyFont="1" applyFill="1" applyBorder="1" applyAlignment="1">
      <alignment horizontal="center" vertical="center"/>
    </xf>
    <xf numFmtId="0" fontId="44" fillId="0" borderId="37" xfId="1" applyNumberFormat="1" applyFont="1" applyFill="1" applyBorder="1" applyAlignment="1">
      <alignment horizontal="left" vertical="center"/>
    </xf>
    <xf numFmtId="1" fontId="44" fillId="19" borderId="37" xfId="2" applyNumberFormat="1" applyFont="1" applyFill="1" applyBorder="1" applyAlignment="1">
      <alignment horizontal="right" vertical="center"/>
    </xf>
    <xf numFmtId="175" fontId="44" fillId="19" borderId="37" xfId="0" applyNumberFormat="1" applyFont="1" applyFill="1" applyBorder="1" applyAlignment="1">
      <alignment horizontal="right"/>
    </xf>
    <xf numFmtId="0" fontId="61" fillId="0" borderId="0" xfId="5" applyNumberFormat="1" applyFont="1" applyFill="1" applyBorder="1" applyAlignment="1">
      <alignment horizontal="center" vertical="center"/>
    </xf>
    <xf numFmtId="166" fontId="44" fillId="18" borderId="37" xfId="0" applyNumberFormat="1" applyFont="1" applyFill="1" applyBorder="1"/>
    <xf numFmtId="0" fontId="77" fillId="0" borderId="0" xfId="0" applyFont="1"/>
    <xf numFmtId="166" fontId="42" fillId="18" borderId="37" xfId="1" applyNumberFormat="1" applyFont="1" applyFill="1" applyBorder="1" applyAlignment="1">
      <alignment horizontal="left" vertical="center"/>
    </xf>
    <xf numFmtId="0" fontId="43" fillId="0" borderId="2" xfId="0" applyFont="1" applyBorder="1"/>
    <xf numFmtId="169" fontId="43" fillId="0" borderId="2" xfId="0" applyNumberFormat="1" applyFont="1" applyBorder="1"/>
    <xf numFmtId="0" fontId="44" fillId="0" borderId="37" xfId="1" applyNumberFormat="1" applyFont="1" applyFill="1" applyBorder="1" applyAlignment="1">
      <alignment horizontal="center" vertical="center"/>
    </xf>
    <xf numFmtId="3" fontId="44" fillId="0" borderId="0" xfId="0" applyNumberFormat="1" applyFont="1" applyAlignment="1">
      <alignment horizontal="center"/>
    </xf>
    <xf numFmtId="166" fontId="43" fillId="0" borderId="0" xfId="0" applyNumberFormat="1" applyFont="1"/>
    <xf numFmtId="0" fontId="27" fillId="0" borderId="0" xfId="6" applyFont="1" applyAlignment="1">
      <alignment horizontal="center" vertical="center" textRotation="90" wrapText="1"/>
    </xf>
    <xf numFmtId="169" fontId="44" fillId="0" borderId="0" xfId="0" applyNumberFormat="1" applyFont="1" applyAlignment="1">
      <alignment horizontal="right"/>
    </xf>
    <xf numFmtId="169" fontId="43" fillId="0" borderId="0" xfId="0" applyNumberFormat="1" applyFont="1" applyAlignment="1">
      <alignment horizontal="right"/>
    </xf>
    <xf numFmtId="0" fontId="44" fillId="0" borderId="41" xfId="0" applyFont="1" applyBorder="1"/>
    <xf numFmtId="169" fontId="44" fillId="18" borderId="37" xfId="0" applyNumberFormat="1" applyFont="1" applyFill="1" applyBorder="1" applyAlignment="1">
      <alignment horizontal="right"/>
    </xf>
    <xf numFmtId="3" fontId="43" fillId="0" borderId="37" xfId="0" applyNumberFormat="1" applyFont="1" applyBorder="1"/>
    <xf numFmtId="0" fontId="44" fillId="0" borderId="37" xfId="0" applyFont="1" applyBorder="1" applyAlignment="1">
      <alignment horizontal="center"/>
    </xf>
    <xf numFmtId="0" fontId="44" fillId="0" borderId="37" xfId="0" applyFont="1" applyBorder="1" applyAlignment="1">
      <alignment horizontal="center" wrapText="1"/>
    </xf>
    <xf numFmtId="3" fontId="44" fillId="0" borderId="37" xfId="0" applyNumberFormat="1" applyFont="1" applyBorder="1"/>
    <xf numFmtId="0" fontId="43" fillId="0" borderId="37" xfId="0" applyFont="1" applyBorder="1" applyAlignment="1">
      <alignment horizontal="center"/>
    </xf>
    <xf numFmtId="0" fontId="60" fillId="0" borderId="0" xfId="0" quotePrefix="1" applyFont="1"/>
    <xf numFmtId="169" fontId="42" fillId="6" borderId="39" xfId="9" applyNumberFormat="1" applyFont="1" applyFill="1" applyBorder="1" applyAlignment="1">
      <alignment vertical="center" wrapText="1"/>
    </xf>
    <xf numFmtId="169" fontId="42" fillId="19" borderId="39" xfId="9" applyNumberFormat="1" applyFont="1" applyFill="1" applyBorder="1" applyAlignment="1">
      <alignment vertical="center" wrapText="1"/>
    </xf>
    <xf numFmtId="169" fontId="42" fillId="19" borderId="42" xfId="9" applyNumberFormat="1" applyFont="1" applyFill="1" applyBorder="1" applyAlignment="1">
      <alignment vertical="center" wrapText="1"/>
    </xf>
    <xf numFmtId="1" fontId="42" fillId="6" borderId="37" xfId="9" applyNumberFormat="1" applyFont="1" applyFill="1" applyBorder="1" applyAlignment="1">
      <alignment vertical="center" wrapText="1"/>
    </xf>
    <xf numFmtId="10" fontId="44" fillId="19" borderId="45" xfId="0" applyNumberFormat="1" applyFont="1" applyFill="1" applyBorder="1"/>
    <xf numFmtId="169" fontId="0" fillId="0" borderId="0" xfId="0" applyNumberFormat="1"/>
    <xf numFmtId="0" fontId="78" fillId="0" borderId="0" xfId="0" applyFont="1" applyAlignment="1">
      <alignment horizontal="left" vertical="center"/>
    </xf>
    <xf numFmtId="0" fontId="44" fillId="0" borderId="0" xfId="0" applyFont="1" applyAlignment="1">
      <alignment horizontal="right"/>
    </xf>
    <xf numFmtId="0" fontId="71" fillId="0" borderId="0" xfId="0" applyFont="1" applyAlignment="1">
      <alignment horizontal="right"/>
    </xf>
    <xf numFmtId="0" fontId="71" fillId="19" borderId="0" xfId="0" applyFont="1" applyFill="1"/>
    <xf numFmtId="0" fontId="42" fillId="0" borderId="38" xfId="0" applyFont="1" applyBorder="1"/>
    <xf numFmtId="169" fontId="67" fillId="11" borderId="0" xfId="0" applyNumberFormat="1" applyFont="1" applyFill="1"/>
    <xf numFmtId="169" fontId="67" fillId="18" borderId="37" xfId="0" applyNumberFormat="1" applyFont="1" applyFill="1" applyBorder="1"/>
    <xf numFmtId="169" fontId="15" fillId="10" borderId="1" xfId="1" applyNumberFormat="1" applyFont="1" applyFill="1" applyBorder="1" applyAlignment="1">
      <alignment horizontal="left" vertical="center"/>
    </xf>
    <xf numFmtId="1" fontId="15" fillId="0" borderId="0" xfId="0" applyNumberFormat="1" applyFont="1" applyAlignment="1">
      <alignment horizontal="right" vertical="center"/>
    </xf>
    <xf numFmtId="10" fontId="15" fillId="5" borderId="1" xfId="5" applyNumberFormat="1" applyFont="1" applyFill="1" applyBorder="1" applyAlignment="1">
      <alignment horizontal="right" vertical="center"/>
    </xf>
    <xf numFmtId="164" fontId="44" fillId="0" borderId="0" xfId="0" applyNumberFormat="1" applyFont="1"/>
    <xf numFmtId="39" fontId="44" fillId="19" borderId="37" xfId="0" applyNumberFormat="1" applyFont="1" applyFill="1" applyBorder="1"/>
    <xf numFmtId="0" fontId="44" fillId="0" borderId="39" xfId="0" applyFont="1" applyBorder="1"/>
    <xf numFmtId="0" fontId="65" fillId="18" borderId="39" xfId="0" applyFont="1" applyFill="1" applyBorder="1"/>
    <xf numFmtId="169" fontId="44" fillId="0" borderId="39" xfId="0" applyNumberFormat="1" applyFont="1" applyBorder="1" applyAlignment="1">
      <alignment horizontal="right"/>
    </xf>
    <xf numFmtId="0" fontId="65" fillId="18" borderId="13" xfId="0" applyFont="1" applyFill="1" applyBorder="1"/>
    <xf numFmtId="0" fontId="65" fillId="18" borderId="46" xfId="0" applyFont="1" applyFill="1" applyBorder="1"/>
    <xf numFmtId="0" fontId="44" fillId="0" borderId="46" xfId="0" applyFont="1" applyBorder="1"/>
    <xf numFmtId="3" fontId="42" fillId="18" borderId="37" xfId="0" applyNumberFormat="1" applyFont="1" applyFill="1" applyBorder="1" applyAlignment="1">
      <alignment horizontal="right" vertical="center"/>
    </xf>
    <xf numFmtId="3" fontId="59" fillId="18" borderId="37" xfId="0" applyNumberFormat="1" applyFont="1" applyFill="1" applyBorder="1" applyAlignment="1">
      <alignment horizontal="right" vertical="center"/>
    </xf>
    <xf numFmtId="37" fontId="59" fillId="18" borderId="37" xfId="0" applyNumberFormat="1" applyFont="1" applyFill="1" applyBorder="1" applyAlignment="1">
      <alignment horizontal="right" vertical="center"/>
    </xf>
    <xf numFmtId="0" fontId="81" fillId="0" borderId="0" xfId="0" applyFont="1"/>
    <xf numFmtId="3" fontId="25" fillId="10" borderId="1" xfId="1" applyNumberFormat="1" applyFont="1" applyFill="1" applyBorder="1" applyAlignment="1">
      <alignment horizontal="right" vertical="center"/>
    </xf>
    <xf numFmtId="0" fontId="42" fillId="19" borderId="0" xfId="0" applyFont="1" applyFill="1"/>
    <xf numFmtId="0" fontId="44" fillId="0" borderId="49" xfId="0" applyFont="1" applyBorder="1"/>
    <xf numFmtId="10" fontId="42" fillId="19" borderId="44" xfId="0" applyNumberFormat="1" applyFont="1" applyFill="1" applyBorder="1" applyAlignment="1">
      <alignment horizontal="right" vertical="center"/>
    </xf>
    <xf numFmtId="169" fontId="42" fillId="6" borderId="43" xfId="9" applyNumberFormat="1" applyFont="1" applyFill="1" applyBorder="1" applyAlignment="1">
      <alignment vertical="center" wrapText="1"/>
    </xf>
    <xf numFmtId="0" fontId="43" fillId="0" borderId="39" xfId="0" applyFont="1" applyBorder="1" applyAlignment="1">
      <alignment horizontal="left" vertical="center"/>
    </xf>
    <xf numFmtId="0" fontId="43" fillId="0" borderId="39" xfId="0" applyFont="1" applyBorder="1" applyAlignment="1">
      <alignment horizontal="center" vertical="center"/>
    </xf>
    <xf numFmtId="0" fontId="43" fillId="0" borderId="39" xfId="0" applyFont="1" applyBorder="1" applyAlignment="1">
      <alignment horizontal="center" vertical="center" wrapText="1"/>
    </xf>
    <xf numFmtId="1" fontId="42" fillId="6" borderId="45" xfId="9" applyNumberFormat="1" applyFont="1" applyFill="1" applyBorder="1" applyAlignment="1">
      <alignment vertical="center" wrapText="1"/>
    </xf>
    <xf numFmtId="0" fontId="59" fillId="6" borderId="39" xfId="9" applyFont="1" applyFill="1" applyBorder="1" applyAlignment="1">
      <alignment horizontal="center" vertical="center" wrapText="1"/>
    </xf>
    <xf numFmtId="10" fontId="44" fillId="6" borderId="13" xfId="0" applyNumberFormat="1" applyFont="1" applyFill="1" applyBorder="1"/>
    <xf numFmtId="10" fontId="44" fillId="19" borderId="38" xfId="0" applyNumberFormat="1" applyFont="1" applyFill="1" applyBorder="1"/>
    <xf numFmtId="0" fontId="44" fillId="0" borderId="44" xfId="0" applyFont="1" applyBorder="1"/>
    <xf numFmtId="0" fontId="44" fillId="0" borderId="38" xfId="0" applyFont="1" applyBorder="1"/>
    <xf numFmtId="10" fontId="42" fillId="19" borderId="42" xfId="0" applyNumberFormat="1" applyFont="1" applyFill="1" applyBorder="1" applyAlignment="1">
      <alignment horizontal="right" vertical="center"/>
    </xf>
    <xf numFmtId="169" fontId="42" fillId="0" borderId="39" xfId="9" applyNumberFormat="1" applyFont="1" applyBorder="1" applyAlignment="1">
      <alignment vertical="center" wrapText="1"/>
    </xf>
    <xf numFmtId="169" fontId="42" fillId="0" borderId="42" xfId="9" applyNumberFormat="1" applyFont="1" applyBorder="1" applyAlignment="1">
      <alignment vertical="center" wrapText="1"/>
    </xf>
    <xf numFmtId="10" fontId="44" fillId="0" borderId="45" xfId="0" applyNumberFormat="1" applyFont="1" applyBorder="1"/>
    <xf numFmtId="0" fontId="44" fillId="0" borderId="49" xfId="0" applyFont="1" applyBorder="1" applyAlignment="1">
      <alignment horizontal="left" indent="1"/>
    </xf>
    <xf numFmtId="0" fontId="44" fillId="0" borderId="37" xfId="0" applyFont="1" applyBorder="1" applyAlignment="1">
      <alignment horizontal="left" indent="1"/>
    </xf>
    <xf numFmtId="0" fontId="42" fillId="0" borderId="38" xfId="0" applyFont="1" applyBorder="1" applyAlignment="1">
      <alignment horizontal="left" vertical="center"/>
    </xf>
    <xf numFmtId="189" fontId="42" fillId="19" borderId="39" xfId="0" applyNumberFormat="1" applyFont="1" applyFill="1" applyBorder="1" applyAlignment="1">
      <alignment horizontal="right" vertical="center"/>
    </xf>
    <xf numFmtId="169" fontId="42" fillId="18" borderId="49" xfId="0" applyNumberFormat="1" applyFont="1" applyFill="1" applyBorder="1" applyAlignment="1">
      <alignment horizontal="right" vertical="center"/>
    </xf>
    <xf numFmtId="10" fontId="42" fillId="19" borderId="45" xfId="0" applyNumberFormat="1" applyFont="1" applyFill="1" applyBorder="1"/>
    <xf numFmtId="10" fontId="42" fillId="19" borderId="37" xfId="0" applyNumberFormat="1" applyFont="1" applyFill="1" applyBorder="1" applyAlignment="1">
      <alignment horizontal="right"/>
    </xf>
    <xf numFmtId="191" fontId="67" fillId="19" borderId="50" xfId="0" applyNumberFormat="1" applyFont="1" applyFill="1" applyBorder="1"/>
    <xf numFmtId="0" fontId="42" fillId="12" borderId="21" xfId="0" applyFont="1" applyFill="1" applyBorder="1" applyAlignment="1">
      <alignment horizontal="center" wrapText="1"/>
    </xf>
    <xf numFmtId="169" fontId="4" fillId="8" borderId="21" xfId="0" applyNumberFormat="1" applyFont="1" applyFill="1" applyBorder="1" applyAlignment="1">
      <alignment horizontal="center" vertical="center"/>
    </xf>
    <xf numFmtId="3" fontId="4" fillId="8" borderId="0" xfId="0" applyNumberFormat="1" applyFont="1" applyFill="1" applyAlignment="1">
      <alignment vertical="center"/>
    </xf>
    <xf numFmtId="3" fontId="83" fillId="0" borderId="0" xfId="0" applyNumberFormat="1" applyFont="1"/>
    <xf numFmtId="0" fontId="83" fillId="0" borderId="0" xfId="0" applyFont="1"/>
    <xf numFmtId="169" fontId="83" fillId="0" borderId="0" xfId="0" applyNumberFormat="1" applyFont="1"/>
    <xf numFmtId="165" fontId="83" fillId="0" borderId="0" xfId="0" applyNumberFormat="1" applyFont="1"/>
    <xf numFmtId="0" fontId="15" fillId="5" borderId="1" xfId="5" applyNumberFormat="1" applyFont="1" applyFill="1" applyBorder="1" applyAlignment="1">
      <alignment horizontal="left" vertical="center"/>
    </xf>
    <xf numFmtId="0" fontId="82" fillId="23" borderId="0" xfId="0" applyFont="1" applyFill="1"/>
    <xf numFmtId="0" fontId="82" fillId="0" borderId="0" xfId="0" applyFont="1"/>
    <xf numFmtId="37" fontId="6" fillId="0" borderId="2" xfId="0" applyNumberFormat="1" applyFont="1" applyBorder="1"/>
    <xf numFmtId="0" fontId="84" fillId="0" borderId="0" xfId="0" applyFont="1" applyProtection="1">
      <protection locked="0"/>
    </xf>
    <xf numFmtId="0" fontId="59" fillId="0" borderId="38" xfId="0" applyFont="1" applyBorder="1"/>
    <xf numFmtId="3" fontId="42" fillId="0" borderId="37" xfId="0" applyNumberFormat="1" applyFont="1" applyBorder="1"/>
    <xf numFmtId="0" fontId="85" fillId="12" borderId="0" xfId="0" applyFont="1" applyFill="1" applyAlignment="1">
      <alignment horizontal="left" vertical="center"/>
    </xf>
    <xf numFmtId="169" fontId="85" fillId="12" borderId="13" xfId="1" applyNumberFormat="1" applyFont="1" applyFill="1" applyBorder="1" applyAlignment="1">
      <alignment vertical="center"/>
    </xf>
    <xf numFmtId="164" fontId="0" fillId="0" borderId="0" xfId="0" applyNumberFormat="1"/>
    <xf numFmtId="0" fontId="42" fillId="0" borderId="13" xfId="0" applyFont="1" applyBorder="1" applyAlignment="1">
      <alignment horizontal="center" wrapText="1"/>
    </xf>
    <xf numFmtId="0" fontId="42" fillId="0" borderId="0" xfId="0" applyFont="1" applyAlignment="1">
      <alignment horizontal="center"/>
    </xf>
    <xf numFmtId="3" fontId="42" fillId="0" borderId="13" xfId="0" applyNumberFormat="1" applyFont="1" applyBorder="1"/>
    <xf numFmtId="9" fontId="42" fillId="0" borderId="13" xfId="0" applyNumberFormat="1" applyFont="1" applyBorder="1"/>
    <xf numFmtId="0" fontId="42" fillId="0" borderId="13" xfId="0" applyFont="1" applyBorder="1"/>
    <xf numFmtId="0" fontId="42" fillId="0" borderId="13" xfId="0" applyFont="1" applyBorder="1" applyAlignment="1">
      <alignment horizontal="center"/>
    </xf>
    <xf numFmtId="3" fontId="42" fillId="19" borderId="37" xfId="0" applyNumberFormat="1" applyFont="1" applyFill="1" applyBorder="1" applyAlignment="1">
      <alignment horizontal="right" vertical="center"/>
    </xf>
    <xf numFmtId="0" fontId="64" fillId="0" borderId="0" xfId="0" applyFont="1"/>
    <xf numFmtId="0" fontId="59" fillId="0" borderId="16" xfId="0" applyFont="1" applyBorder="1"/>
    <xf numFmtId="0" fontId="59" fillId="0" borderId="13" xfId="0" applyFont="1" applyBorder="1"/>
    <xf numFmtId="0" fontId="44" fillId="0" borderId="13" xfId="0" applyFont="1" applyBorder="1" applyAlignment="1">
      <alignment horizontal="left" indent="1"/>
    </xf>
    <xf numFmtId="0" fontId="43" fillId="0" borderId="47" xfId="0" applyFont="1" applyBorder="1"/>
    <xf numFmtId="0" fontId="59" fillId="18" borderId="37" xfId="0" applyFont="1" applyFill="1" applyBorder="1"/>
    <xf numFmtId="0" fontId="42" fillId="18" borderId="37" xfId="0" applyFont="1" applyFill="1" applyBorder="1"/>
    <xf numFmtId="0" fontId="86" fillId="3" borderId="0" xfId="0" applyFont="1" applyFill="1" applyAlignment="1">
      <alignment horizontal="left" vertical="center"/>
    </xf>
    <xf numFmtId="0" fontId="42" fillId="0" borderId="46" xfId="0" applyFont="1" applyBorder="1"/>
    <xf numFmtId="190" fontId="42" fillId="19" borderId="0" xfId="0" applyNumberFormat="1" applyFont="1" applyFill="1" applyAlignment="1">
      <alignment horizontal="right" vertical="center"/>
    </xf>
    <xf numFmtId="169" fontId="59" fillId="18" borderId="37" xfId="0" applyNumberFormat="1" applyFont="1" applyFill="1" applyBorder="1"/>
    <xf numFmtId="169" fontId="42" fillId="19" borderId="50" xfId="0" applyNumberFormat="1" applyFont="1" applyFill="1" applyBorder="1" applyAlignment="1">
      <alignment horizontal="right" vertical="center"/>
    </xf>
    <xf numFmtId="169" fontId="42" fillId="18" borderId="37" xfId="0" applyNumberFormat="1" applyFont="1" applyFill="1" applyBorder="1"/>
    <xf numFmtId="3" fontId="44" fillId="19" borderId="37" xfId="0" applyNumberFormat="1" applyFont="1" applyFill="1" applyBorder="1"/>
    <xf numFmtId="3" fontId="44" fillId="18" borderId="37" xfId="0" applyNumberFormat="1" applyFont="1" applyFill="1" applyBorder="1"/>
    <xf numFmtId="169" fontId="42" fillId="0" borderId="37" xfId="0" applyNumberFormat="1" applyFont="1" applyBorder="1" applyAlignment="1">
      <alignment horizontal="right"/>
    </xf>
    <xf numFmtId="186" fontId="42" fillId="0" borderId="37" xfId="0" applyNumberFormat="1" applyFont="1" applyBorder="1"/>
    <xf numFmtId="173" fontId="42" fillId="0" borderId="0" xfId="0" applyNumberFormat="1" applyFont="1"/>
    <xf numFmtId="3" fontId="42" fillId="19" borderId="39" xfId="0" applyNumberFormat="1" applyFont="1" applyFill="1" applyBorder="1"/>
    <xf numFmtId="188" fontId="13" fillId="5" borderId="1" xfId="5" applyNumberFormat="1" applyFont="1" applyFill="1" applyBorder="1" applyAlignment="1">
      <alignment horizontal="right" vertical="center"/>
    </xf>
    <xf numFmtId="1" fontId="13" fillId="5" borderId="1" xfId="5" applyNumberFormat="1" applyFont="1" applyFill="1" applyBorder="1" applyAlignment="1">
      <alignment horizontal="right" vertical="center"/>
    </xf>
    <xf numFmtId="169" fontId="42" fillId="20" borderId="37" xfId="0" applyNumberFormat="1" applyFont="1" applyFill="1" applyBorder="1"/>
    <xf numFmtId="0" fontId="44" fillId="0" borderId="0" xfId="0" applyFont="1" applyAlignment="1">
      <alignment horizontal="left" vertical="center"/>
    </xf>
    <xf numFmtId="9" fontId="44" fillId="0" borderId="13" xfId="0" applyNumberFormat="1" applyFont="1" applyBorder="1"/>
    <xf numFmtId="169" fontId="59" fillId="0" borderId="13" xfId="0" applyNumberFormat="1" applyFont="1" applyBorder="1"/>
    <xf numFmtId="169" fontId="42" fillId="0" borderId="13" xfId="0" applyNumberFormat="1" applyFont="1" applyBorder="1"/>
    <xf numFmtId="169" fontId="42" fillId="0" borderId="46" xfId="0" applyNumberFormat="1" applyFont="1" applyBorder="1" applyAlignment="1">
      <alignment horizontal="right"/>
    </xf>
    <xf numFmtId="3" fontId="42" fillId="19" borderId="37" xfId="0" applyNumberFormat="1" applyFont="1" applyFill="1" applyBorder="1"/>
    <xf numFmtId="169" fontId="27" fillId="10" borderId="1" xfId="1" applyNumberFormat="1" applyFont="1" applyFill="1" applyBorder="1" applyAlignment="1">
      <alignment horizontal="left" vertical="center"/>
    </xf>
    <xf numFmtId="169" fontId="42" fillId="11" borderId="0" xfId="0" applyNumberFormat="1" applyFont="1" applyFill="1"/>
    <xf numFmtId="169" fontId="42" fillId="19" borderId="0" xfId="0" applyNumberFormat="1" applyFont="1" applyFill="1"/>
    <xf numFmtId="0" fontId="87" fillId="0" borderId="0" xfId="0" applyFont="1" applyProtection="1">
      <protection locked="0"/>
    </xf>
    <xf numFmtId="169" fontId="27" fillId="0" borderId="2" xfId="1" applyNumberFormat="1" applyFont="1" applyBorder="1" applyProtection="1">
      <protection locked="0"/>
    </xf>
    <xf numFmtId="37" fontId="42" fillId="0" borderId="0" xfId="0" applyNumberFormat="1" applyFont="1" applyProtection="1">
      <protection locked="0"/>
    </xf>
    <xf numFmtId="0" fontId="88" fillId="0" borderId="0" xfId="4" quotePrefix="1" applyFont="1"/>
    <xf numFmtId="169" fontId="27" fillId="0" borderId="2" xfId="1" applyNumberFormat="1" applyFont="1" applyBorder="1"/>
    <xf numFmtId="169" fontId="27" fillId="0" borderId="10" xfId="0" applyNumberFormat="1" applyFont="1" applyBorder="1"/>
    <xf numFmtId="169" fontId="4" fillId="10" borderId="13" xfId="1" applyNumberFormat="1" applyFont="1" applyFill="1" applyBorder="1" applyAlignment="1">
      <alignment horizontal="left" vertical="center"/>
    </xf>
    <xf numFmtId="0" fontId="89" fillId="0" borderId="0" xfId="0" applyFont="1"/>
    <xf numFmtId="10" fontId="67" fillId="19" borderId="45" xfId="0" applyNumberFormat="1" applyFont="1" applyFill="1" applyBorder="1"/>
    <xf numFmtId="10" fontId="67" fillId="19" borderId="37" xfId="0" applyNumberFormat="1" applyFont="1" applyFill="1" applyBorder="1"/>
    <xf numFmtId="9" fontId="67" fillId="19" borderId="37" xfId="0" applyNumberFormat="1" applyFont="1" applyFill="1" applyBorder="1"/>
    <xf numFmtId="10" fontId="67" fillId="19" borderId="38" xfId="0" applyNumberFormat="1" applyFont="1" applyFill="1" applyBorder="1"/>
    <xf numFmtId="9" fontId="42" fillId="19" borderId="37" xfId="0" applyNumberFormat="1" applyFont="1" applyFill="1" applyBorder="1"/>
    <xf numFmtId="9" fontId="42" fillId="19" borderId="38" xfId="0" applyNumberFormat="1" applyFont="1" applyFill="1" applyBorder="1"/>
    <xf numFmtId="0" fontId="91" fillId="0" borderId="46" xfId="0" applyFont="1" applyBorder="1" applyAlignment="1">
      <alignment horizontal="center"/>
    </xf>
    <xf numFmtId="0" fontId="93" fillId="0" borderId="0" xfId="11" applyFont="1" applyAlignment="1">
      <alignment wrapText="1"/>
    </xf>
    <xf numFmtId="0" fontId="94" fillId="0" borderId="0" xfId="11" applyFont="1" applyAlignment="1">
      <alignment wrapText="1"/>
    </xf>
    <xf numFmtId="0" fontId="95" fillId="0" borderId="0" xfId="11" applyFont="1" applyAlignment="1">
      <alignment wrapText="1"/>
    </xf>
    <xf numFmtId="0" fontId="96" fillId="0" borderId="0" xfId="11" applyFont="1" applyAlignment="1">
      <alignment wrapText="1"/>
    </xf>
    <xf numFmtId="0" fontId="94" fillId="0" borderId="0" xfId="11" applyFont="1"/>
    <xf numFmtId="0" fontId="93" fillId="0" borderId="13" xfId="11" applyFont="1" applyBorder="1" applyAlignment="1">
      <alignment wrapText="1"/>
    </xf>
    <xf numFmtId="0" fontId="0" fillId="0" borderId="51" xfId="0" applyBorder="1"/>
    <xf numFmtId="0" fontId="91" fillId="0" borderId="19" xfId="0" applyFont="1" applyBorder="1" applyAlignment="1">
      <alignment horizontal="center"/>
    </xf>
    <xf numFmtId="0" fontId="93" fillId="0" borderId="14" xfId="11" applyFont="1" applyBorder="1" applyAlignment="1">
      <alignment wrapText="1"/>
    </xf>
    <xf numFmtId="0" fontId="97" fillId="24" borderId="13" xfId="0" applyFont="1" applyFill="1" applyBorder="1" applyAlignment="1">
      <alignment horizontal="center"/>
    </xf>
    <xf numFmtId="0" fontId="90" fillId="0" borderId="0" xfId="10"/>
    <xf numFmtId="0" fontId="93" fillId="0" borderId="0" xfId="10" applyFont="1" applyAlignment="1">
      <alignment wrapText="1"/>
    </xf>
    <xf numFmtId="0" fontId="94" fillId="0" borderId="0" xfId="10" applyFont="1"/>
    <xf numFmtId="0" fontId="94" fillId="0" borderId="0" xfId="10" applyFont="1" applyAlignment="1">
      <alignment wrapText="1"/>
    </xf>
    <xf numFmtId="0" fontId="95" fillId="0" borderId="0" xfId="10" applyFont="1" applyAlignment="1">
      <alignment wrapText="1"/>
    </xf>
    <xf numFmtId="0" fontId="96" fillId="0" borderId="0" xfId="10" applyFont="1" applyAlignment="1">
      <alignment wrapText="1"/>
    </xf>
    <xf numFmtId="0" fontId="0" fillId="22" borderId="0" xfId="0" applyFill="1" applyAlignment="1">
      <alignment horizontal="center"/>
    </xf>
    <xf numFmtId="0" fontId="0" fillId="0" borderId="0" xfId="0" applyAlignment="1">
      <alignment horizontal="center"/>
    </xf>
    <xf numFmtId="0" fontId="97" fillId="22" borderId="0" xfId="0" applyFont="1" applyFill="1" applyAlignment="1">
      <alignment horizontal="center"/>
    </xf>
    <xf numFmtId="0" fontId="98" fillId="4" borderId="0" xfId="0" applyFont="1" applyFill="1" applyAlignment="1">
      <alignment horizontal="left" vertical="center"/>
    </xf>
    <xf numFmtId="0" fontId="93" fillId="0" borderId="46" xfId="11" applyFont="1" applyBorder="1" applyAlignment="1">
      <alignment wrapText="1"/>
    </xf>
    <xf numFmtId="0" fontId="94" fillId="0" borderId="51" xfId="11" applyFont="1" applyBorder="1" applyAlignment="1">
      <alignment wrapText="1"/>
    </xf>
    <xf numFmtId="0" fontId="95" fillId="0" borderId="51" xfId="11" applyFont="1" applyBorder="1" applyAlignment="1">
      <alignment wrapText="1"/>
    </xf>
    <xf numFmtId="0" fontId="96" fillId="0" borderId="51" xfId="11" applyFont="1" applyBorder="1" applyAlignment="1">
      <alignment wrapText="1"/>
    </xf>
    <xf numFmtId="0" fontId="93" fillId="0" borderId="51" xfId="11" applyFont="1" applyBorder="1" applyAlignment="1">
      <alignment wrapText="1"/>
    </xf>
    <xf numFmtId="0" fontId="94" fillId="0" borderId="51" xfId="11" applyFont="1" applyBorder="1"/>
    <xf numFmtId="0" fontId="96" fillId="0" borderId="47" xfId="11" applyFont="1" applyBorder="1" applyAlignment="1">
      <alignment wrapText="1"/>
    </xf>
    <xf numFmtId="0" fontId="0" fillId="22" borderId="0" xfId="0" applyFill="1"/>
    <xf numFmtId="0" fontId="93" fillId="0" borderId="13" xfId="10" applyFont="1" applyBorder="1" applyAlignment="1">
      <alignment wrapText="1"/>
    </xf>
    <xf numFmtId="0" fontId="94" fillId="0" borderId="13" xfId="10" applyFont="1" applyBorder="1"/>
    <xf numFmtId="0" fontId="94" fillId="0" borderId="13" xfId="10" applyFont="1" applyBorder="1" applyAlignment="1">
      <alignment wrapText="1"/>
    </xf>
    <xf numFmtId="0" fontId="97" fillId="24" borderId="16" xfId="0" applyFont="1" applyFill="1" applyBorder="1" applyAlignment="1">
      <alignment horizontal="center"/>
    </xf>
    <xf numFmtId="0" fontId="95" fillId="0" borderId="13" xfId="10" applyFont="1" applyBorder="1" applyAlignment="1">
      <alignment wrapText="1"/>
    </xf>
    <xf numFmtId="0" fontId="96" fillId="0" borderId="13" xfId="10" applyFont="1" applyBorder="1" applyAlignment="1">
      <alignment wrapText="1"/>
    </xf>
    <xf numFmtId="0" fontId="93" fillId="0" borderId="47" xfId="10" applyFont="1" applyBorder="1" applyAlignment="1">
      <alignment wrapText="1"/>
    </xf>
    <xf numFmtId="0" fontId="0" fillId="0" borderId="23" xfId="0" applyBorder="1"/>
    <xf numFmtId="0" fontId="97" fillId="24" borderId="47" xfId="0" applyFont="1" applyFill="1" applyBorder="1" applyAlignment="1">
      <alignment horizontal="center"/>
    </xf>
    <xf numFmtId="0" fontId="0" fillId="0" borderId="47" xfId="0" applyBorder="1"/>
    <xf numFmtId="0" fontId="93" fillId="0" borderId="14" xfId="10" applyFont="1" applyBorder="1" applyAlignment="1">
      <alignment wrapText="1"/>
    </xf>
    <xf numFmtId="0" fontId="93" fillId="0" borderId="0" xfId="0" applyFont="1" applyAlignment="1">
      <alignment wrapText="1"/>
    </xf>
    <xf numFmtId="0" fontId="97" fillId="0" borderId="0" xfId="0" applyFont="1" applyAlignment="1">
      <alignment wrapText="1"/>
    </xf>
    <xf numFmtId="0" fontId="95" fillId="0" borderId="0" xfId="0" applyFont="1" applyAlignment="1">
      <alignment wrapText="1"/>
    </xf>
    <xf numFmtId="0" fontId="96" fillId="0" borderId="0" xfId="0" applyFont="1" applyAlignment="1">
      <alignment wrapText="1"/>
    </xf>
    <xf numFmtId="0" fontId="93" fillId="0" borderId="13" xfId="0" applyFont="1" applyBorder="1" applyAlignment="1">
      <alignment wrapText="1"/>
    </xf>
    <xf numFmtId="0" fontId="97" fillId="0" borderId="13" xfId="0" applyFont="1" applyBorder="1" applyAlignment="1">
      <alignment wrapText="1"/>
    </xf>
    <xf numFmtId="0" fontId="93" fillId="0" borderId="14" xfId="0" applyFont="1" applyBorder="1" applyAlignment="1">
      <alignment wrapText="1"/>
    </xf>
    <xf numFmtId="0" fontId="93" fillId="0" borderId="47" xfId="11" applyFont="1" applyBorder="1" applyAlignment="1">
      <alignment wrapText="1"/>
    </xf>
    <xf numFmtId="0" fontId="44" fillId="22" borderId="0" xfId="0" applyFont="1" applyFill="1" applyAlignment="1">
      <alignment horizontal="center"/>
    </xf>
    <xf numFmtId="0" fontId="94" fillId="0" borderId="0" xfId="0" applyFont="1" applyAlignment="1">
      <alignment wrapText="1"/>
    </xf>
    <xf numFmtId="0" fontId="99" fillId="0" borderId="13" xfId="0" applyFont="1" applyBorder="1" applyAlignment="1">
      <alignment wrapText="1"/>
    </xf>
    <xf numFmtId="0" fontId="94" fillId="0" borderId="13" xfId="0" applyFont="1" applyBorder="1" applyAlignment="1">
      <alignment wrapText="1"/>
    </xf>
    <xf numFmtId="0" fontId="95" fillId="0" borderId="13" xfId="0" applyFont="1" applyBorder="1" applyAlignment="1">
      <alignment wrapText="1"/>
    </xf>
    <xf numFmtId="0" fontId="93" fillId="0" borderId="47" xfId="0" applyFont="1" applyBorder="1" applyAlignment="1">
      <alignment wrapText="1"/>
    </xf>
    <xf numFmtId="9" fontId="100" fillId="5" borderId="52" xfId="5" applyNumberFormat="1" applyFont="1" applyFill="1" applyBorder="1" applyAlignment="1">
      <alignment horizontal="right" vertical="center"/>
    </xf>
    <xf numFmtId="9" fontId="100" fillId="5" borderId="1" xfId="5" applyNumberFormat="1" applyFont="1" applyFill="1" applyBorder="1" applyAlignment="1">
      <alignment horizontal="right" vertical="center"/>
    </xf>
    <xf numFmtId="9" fontId="100" fillId="5" borderId="8" xfId="5" applyNumberFormat="1" applyFont="1" applyFill="1" applyBorder="1" applyAlignment="1">
      <alignment horizontal="right" vertical="center"/>
    </xf>
    <xf numFmtId="0" fontId="97" fillId="0" borderId="13" xfId="0" applyFont="1" applyBorder="1"/>
    <xf numFmtId="3" fontId="97" fillId="0" borderId="13" xfId="0" applyNumberFormat="1" applyFont="1" applyBorder="1"/>
    <xf numFmtId="0" fontId="102" fillId="0" borderId="13" xfId="0" applyFont="1" applyBorder="1" applyAlignment="1">
      <alignment horizontal="center" wrapText="1"/>
    </xf>
    <xf numFmtId="0" fontId="101" fillId="5" borderId="33" xfId="5" applyNumberFormat="1" applyFont="1" applyFill="1" applyBorder="1" applyAlignment="1">
      <alignment horizontal="center" vertical="center"/>
    </xf>
    <xf numFmtId="0" fontId="103" fillId="0" borderId="0" xfId="0" applyFont="1"/>
    <xf numFmtId="3" fontId="0" fillId="0" borderId="13" xfId="0" applyNumberFormat="1" applyBorder="1"/>
    <xf numFmtId="0" fontId="97" fillId="0" borderId="47" xfId="0" applyFont="1" applyBorder="1"/>
    <xf numFmtId="3" fontId="97" fillId="0" borderId="47" xfId="0" applyNumberFormat="1" applyFont="1" applyBorder="1"/>
    <xf numFmtId="0" fontId="101" fillId="5" borderId="34" xfId="5" applyNumberFormat="1" applyFont="1" applyFill="1" applyBorder="1" applyAlignment="1">
      <alignment horizontal="center" vertical="center"/>
    </xf>
    <xf numFmtId="9" fontId="100" fillId="5" borderId="53" xfId="5" applyNumberFormat="1" applyFont="1" applyFill="1" applyBorder="1" applyAlignment="1">
      <alignment horizontal="right" vertical="center"/>
    </xf>
    <xf numFmtId="9" fontId="100" fillId="5" borderId="54" xfId="5" applyNumberFormat="1" applyFont="1" applyFill="1" applyBorder="1" applyAlignment="1">
      <alignment horizontal="right" vertical="center"/>
    </xf>
    <xf numFmtId="0" fontId="97" fillId="24" borderId="22" xfId="0" applyFont="1" applyFill="1" applyBorder="1" applyAlignment="1">
      <alignment horizontal="center"/>
    </xf>
    <xf numFmtId="0" fontId="0" fillId="0" borderId="22" xfId="0" applyBorder="1"/>
    <xf numFmtId="0" fontId="104" fillId="0" borderId="13" xfId="0" applyFont="1" applyBorder="1"/>
    <xf numFmtId="3" fontId="104" fillId="0" borderId="13" xfId="0" applyNumberFormat="1" applyFont="1" applyBorder="1"/>
    <xf numFmtId="3" fontId="0" fillId="0" borderId="0" xfId="0" applyNumberFormat="1" applyAlignment="1">
      <alignment horizontal="center"/>
    </xf>
    <xf numFmtId="0" fontId="4" fillId="0" borderId="1" xfId="5" applyNumberFormat="1" applyFont="1" applyFill="1" applyBorder="1" applyAlignment="1">
      <alignment horizontal="left" vertical="center"/>
    </xf>
    <xf numFmtId="166" fontId="4" fillId="0" borderId="1" xfId="5" applyNumberFormat="1" applyFont="1" applyFill="1" applyBorder="1" applyAlignment="1">
      <alignment horizontal="left" vertical="center"/>
    </xf>
    <xf numFmtId="10" fontId="4" fillId="0" borderId="1" xfId="3" applyNumberFormat="1" applyFont="1" applyFill="1" applyBorder="1" applyAlignment="1">
      <alignment horizontal="right" vertical="center"/>
    </xf>
    <xf numFmtId="10" fontId="42" fillId="19" borderId="13" xfId="0" applyNumberFormat="1" applyFont="1" applyFill="1" applyBorder="1" applyAlignment="1">
      <alignment horizontal="right" vertical="center"/>
    </xf>
    <xf numFmtId="169" fontId="42" fillId="19" borderId="13" xfId="9" applyNumberFormat="1" applyFont="1" applyFill="1" applyBorder="1" applyAlignment="1">
      <alignment vertical="center" wrapText="1"/>
    </xf>
    <xf numFmtId="9" fontId="44" fillId="0" borderId="0" xfId="0" applyNumberFormat="1" applyFont="1" applyAlignment="1">
      <alignment horizontal="left"/>
    </xf>
    <xf numFmtId="169" fontId="4" fillId="0" borderId="0" xfId="0" applyNumberFormat="1" applyFont="1" applyProtection="1">
      <protection locked="0"/>
    </xf>
    <xf numFmtId="49" fontId="44" fillId="0" borderId="0" xfId="0" applyNumberFormat="1" applyFont="1"/>
    <xf numFmtId="188" fontId="4" fillId="11" borderId="7" xfId="0" applyNumberFormat="1" applyFont="1" applyFill="1" applyBorder="1" applyAlignment="1">
      <alignment horizontal="right" vertical="center"/>
    </xf>
    <xf numFmtId="0" fontId="102" fillId="0" borderId="51" xfId="0" applyFont="1" applyBorder="1" applyAlignment="1">
      <alignment horizontal="center" wrapText="1"/>
    </xf>
    <xf numFmtId="164" fontId="44" fillId="0" borderId="0" xfId="0" applyNumberFormat="1" applyFont="1" applyAlignment="1">
      <alignment horizontal="left" wrapText="1"/>
    </xf>
    <xf numFmtId="169" fontId="4" fillId="10" borderId="1" xfId="1" applyNumberFormat="1" applyFont="1" applyFill="1" applyBorder="1" applyAlignment="1">
      <alignment horizontal="left" vertical="center"/>
    </xf>
    <xf numFmtId="166" fontId="15" fillId="0" borderId="1" xfId="5" applyNumberFormat="1" applyFont="1" applyFill="1" applyBorder="1" applyAlignment="1">
      <alignment horizontal="left" vertical="center"/>
    </xf>
    <xf numFmtId="166" fontId="15" fillId="5" borderId="1" xfId="5" applyNumberFormat="1" applyFont="1" applyFill="1" applyBorder="1" applyAlignment="1">
      <alignment horizontal="left" vertical="center"/>
    </xf>
    <xf numFmtId="0" fontId="106" fillId="0" borderId="13"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97" fillId="0" borderId="13" xfId="0" applyFont="1" applyBorder="1" applyAlignment="1">
      <alignment horizontal="center"/>
    </xf>
    <xf numFmtId="3" fontId="97" fillId="0" borderId="16" xfId="0" applyNumberFormat="1" applyFont="1" applyBorder="1"/>
    <xf numFmtId="0" fontId="4" fillId="0" borderId="1" xfId="5" applyNumberFormat="1" applyFont="1" applyFill="1" applyBorder="1" applyAlignment="1">
      <alignment horizontal="left" vertical="center" indent="1"/>
    </xf>
    <xf numFmtId="164" fontId="4" fillId="0" borderId="0" xfId="0" applyNumberFormat="1" applyFont="1"/>
    <xf numFmtId="3" fontId="22" fillId="5" borderId="1" xfId="3" applyNumberFormat="1" applyFont="1" applyFill="1" applyBorder="1" applyAlignment="1">
      <alignment horizontal="right" vertical="center"/>
    </xf>
    <xf numFmtId="192" fontId="22" fillId="5" borderId="1" xfId="3" applyNumberFormat="1" applyFont="1" applyFill="1" applyBorder="1" applyAlignment="1">
      <alignment horizontal="right" vertical="center"/>
    </xf>
    <xf numFmtId="9" fontId="100" fillId="0" borderId="8" xfId="5" applyNumberFormat="1" applyFont="1" applyFill="1" applyBorder="1" applyAlignment="1">
      <alignment horizontal="right" vertical="center"/>
    </xf>
    <xf numFmtId="0" fontId="59" fillId="0" borderId="1" xfId="5" applyNumberFormat="1" applyFont="1" applyFill="1" applyBorder="1" applyAlignment="1">
      <alignment horizontal="left" vertical="center"/>
    </xf>
    <xf numFmtId="0" fontId="42" fillId="0" borderId="1" xfId="5" applyNumberFormat="1" applyFont="1" applyFill="1" applyBorder="1" applyAlignment="1">
      <alignment horizontal="left" vertical="center"/>
    </xf>
    <xf numFmtId="0" fontId="97" fillId="0" borderId="0" xfId="0" applyFont="1" applyAlignment="1">
      <alignment horizontal="center"/>
    </xf>
    <xf numFmtId="0" fontId="48" fillId="4" borderId="0" xfId="0" applyFont="1" applyFill="1" applyAlignment="1">
      <alignment horizontal="center" vertical="center" wrapText="1"/>
    </xf>
    <xf numFmtId="166" fontId="59" fillId="0" borderId="1" xfId="5" applyNumberFormat="1" applyFont="1" applyFill="1" applyBorder="1" applyAlignment="1">
      <alignment horizontal="left" vertical="center"/>
    </xf>
    <xf numFmtId="10" fontId="59" fillId="0" borderId="1" xfId="3" applyNumberFormat="1" applyFont="1" applyFill="1" applyBorder="1" applyAlignment="1">
      <alignment horizontal="right" vertical="center"/>
    </xf>
    <xf numFmtId="166" fontId="4" fillId="5" borderId="1" xfId="5" applyNumberFormat="1" applyFont="1" applyFill="1" applyBorder="1" applyAlignment="1">
      <alignment horizontal="left" vertical="center"/>
    </xf>
    <xf numFmtId="0" fontId="101" fillId="5" borderId="33" xfId="5" applyNumberFormat="1" applyFont="1" applyFill="1" applyBorder="1" applyAlignment="1">
      <alignment horizontal="left" vertical="center"/>
    </xf>
    <xf numFmtId="10" fontId="15" fillId="5" borderId="1" xfId="3" applyNumberFormat="1" applyFont="1" applyFill="1" applyBorder="1" applyAlignment="1">
      <alignment horizontal="right" vertical="center"/>
    </xf>
    <xf numFmtId="0" fontId="101" fillId="5" borderId="33" xfId="5" applyNumberFormat="1" applyFont="1" applyFill="1" applyBorder="1" applyAlignment="1">
      <alignment vertical="center"/>
    </xf>
    <xf numFmtId="169" fontId="43" fillId="18" borderId="0" xfId="0" applyNumberFormat="1" applyFont="1" applyFill="1"/>
    <xf numFmtId="9" fontId="44" fillId="18" borderId="37" xfId="0" applyNumberFormat="1" applyFont="1" applyFill="1" applyBorder="1"/>
    <xf numFmtId="0" fontId="33" fillId="10" borderId="1" xfId="1" applyNumberFormat="1" applyFont="1" applyFill="1" applyBorder="1" applyAlignment="1">
      <alignment horizontal="center" vertical="center" wrapText="1"/>
    </xf>
    <xf numFmtId="3" fontId="109" fillId="0" borderId="0" xfId="0" applyNumberFormat="1" applyFont="1"/>
    <xf numFmtId="3" fontId="42" fillId="0" borderId="0" xfId="0" applyNumberFormat="1" applyFont="1"/>
    <xf numFmtId="190" fontId="13" fillId="5" borderId="1" xfId="5" applyNumberFormat="1" applyFont="1" applyFill="1" applyBorder="1" applyAlignment="1">
      <alignment horizontal="right" vertical="center"/>
    </xf>
    <xf numFmtId="3" fontId="110" fillId="0" borderId="13" xfId="0" applyNumberFormat="1" applyFont="1" applyBorder="1"/>
    <xf numFmtId="0" fontId="84" fillId="0" borderId="0" xfId="0" applyFont="1"/>
    <xf numFmtId="169" fontId="111" fillId="0" borderId="0" xfId="0" applyNumberFormat="1" applyFont="1"/>
    <xf numFmtId="39" fontId="4" fillId="0" borderId="0" xfId="0" applyNumberFormat="1" applyFont="1" applyAlignment="1">
      <alignment horizontal="left" vertical="center"/>
    </xf>
    <xf numFmtId="0" fontId="90" fillId="0" borderId="0" xfId="10" applyAlignment="1">
      <alignment horizontal="center"/>
    </xf>
    <xf numFmtId="0" fontId="90" fillId="26" borderId="55" xfId="10" applyFill="1" applyBorder="1" applyAlignment="1">
      <alignment horizontal="center" vertical="center"/>
    </xf>
    <xf numFmtId="0" fontId="90" fillId="0" borderId="55" xfId="10" applyBorder="1" applyAlignment="1">
      <alignment horizontal="center" vertical="center" textRotation="180"/>
    </xf>
    <xf numFmtId="0" fontId="90" fillId="0" borderId="59" xfId="10" applyBorder="1" applyAlignment="1">
      <alignment vertical="top" wrapText="1"/>
    </xf>
    <xf numFmtId="0" fontId="90" fillId="29" borderId="60" xfId="10" applyFill="1" applyBorder="1" applyAlignment="1">
      <alignment horizontal="center" vertical="center"/>
    </xf>
    <xf numFmtId="0" fontId="90" fillId="0" borderId="0" xfId="10" applyAlignment="1">
      <alignment horizontal="center" vertical="center"/>
    </xf>
    <xf numFmtId="0" fontId="90" fillId="30" borderId="55" xfId="10" applyFill="1" applyBorder="1" applyAlignment="1">
      <alignment horizontal="center" vertical="center"/>
    </xf>
    <xf numFmtId="0" fontId="90" fillId="0" borderId="61" xfId="10" applyBorder="1"/>
    <xf numFmtId="0" fontId="90" fillId="29" borderId="0" xfId="10" applyFill="1" applyAlignment="1">
      <alignment horizontal="center" vertical="center"/>
    </xf>
    <xf numFmtId="0" fontId="90" fillId="0" borderId="0" xfId="10" applyAlignment="1">
      <alignment vertical="top" wrapText="1"/>
    </xf>
    <xf numFmtId="0" fontId="90" fillId="0" borderId="61" xfId="10" applyBorder="1" applyAlignment="1">
      <alignment horizontal="center" vertical="center"/>
    </xf>
    <xf numFmtId="0" fontId="90" fillId="0" borderId="62" xfId="10" applyBorder="1"/>
    <xf numFmtId="0" fontId="90" fillId="0" borderId="62" xfId="10" applyBorder="1" applyAlignment="1">
      <alignment horizontal="center"/>
    </xf>
    <xf numFmtId="14" fontId="5" fillId="0" borderId="0" xfId="0" applyNumberFormat="1" applyFont="1" applyAlignment="1">
      <alignment horizontal="left" wrapText="1"/>
    </xf>
    <xf numFmtId="167" fontId="24" fillId="9" borderId="4" xfId="0" applyNumberFormat="1" applyFont="1" applyFill="1" applyBorder="1" applyAlignment="1">
      <alignment horizontal="left" vertical="center"/>
    </xf>
    <xf numFmtId="167" fontId="24" fillId="9" borderId="5" xfId="0" applyNumberFormat="1" applyFont="1" applyFill="1" applyBorder="1" applyAlignment="1">
      <alignment horizontal="left" vertical="center"/>
    </xf>
    <xf numFmtId="0" fontId="10" fillId="4" borderId="0" xfId="0" applyFont="1" applyFill="1" applyAlignment="1">
      <alignment horizontal="left" vertical="center"/>
    </xf>
    <xf numFmtId="0" fontId="21" fillId="7" borderId="0" xfId="0" applyFont="1" applyFill="1" applyAlignment="1">
      <alignment horizontal="left" vertical="center"/>
    </xf>
    <xf numFmtId="10" fontId="18" fillId="0" borderId="0" xfId="0" applyNumberFormat="1" applyFont="1" applyAlignment="1">
      <alignment horizontal="left" vertical="center"/>
    </xf>
    <xf numFmtId="0" fontId="18" fillId="0" borderId="0" xfId="0" applyFont="1" applyAlignment="1">
      <alignment horizontal="left" vertical="center"/>
    </xf>
    <xf numFmtId="0" fontId="98" fillId="4" borderId="0" xfId="0" applyFont="1" applyFill="1" applyAlignment="1">
      <alignment horizontal="left" vertical="center"/>
    </xf>
    <xf numFmtId="0" fontId="105" fillId="4" borderId="0" xfId="0" applyFont="1" applyFill="1" applyAlignment="1">
      <alignment horizontal="left" vertical="center"/>
    </xf>
    <xf numFmtId="0" fontId="91" fillId="0" borderId="13" xfId="0" applyFont="1" applyBorder="1" applyAlignment="1">
      <alignment horizontal="center" wrapText="1"/>
    </xf>
    <xf numFmtId="0" fontId="91" fillId="0" borderId="46" xfId="0" applyFont="1" applyBorder="1" applyAlignment="1">
      <alignment horizontal="center" wrapText="1"/>
    </xf>
    <xf numFmtId="0" fontId="7" fillId="4" borderId="0" xfId="0" applyFont="1" applyFill="1" applyAlignment="1">
      <alignment horizontal="left" vertical="center"/>
    </xf>
    <xf numFmtId="0" fontId="91" fillId="0" borderId="15"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91" fillId="0" borderId="14" xfId="0" applyFont="1" applyBorder="1" applyAlignment="1">
      <alignment horizontal="center"/>
    </xf>
    <xf numFmtId="0" fontId="91" fillId="0" borderId="16" xfId="0" applyFont="1" applyBorder="1" applyAlignment="1">
      <alignment horizontal="center"/>
    </xf>
    <xf numFmtId="0" fontId="91" fillId="0" borderId="15" xfId="0" applyFont="1" applyBorder="1" applyAlignment="1">
      <alignment horizontal="center" wrapText="1"/>
    </xf>
    <xf numFmtId="0" fontId="0" fillId="0" borderId="15" xfId="0" applyBorder="1" applyAlignment="1">
      <alignment horizontal="center" wrapText="1"/>
    </xf>
    <xf numFmtId="0" fontId="90" fillId="25" borderId="0" xfId="10" applyFill="1" applyAlignment="1">
      <alignment wrapText="1"/>
    </xf>
    <xf numFmtId="0" fontId="90" fillId="0" borderId="0" xfId="10" applyAlignment="1">
      <alignment horizontal="center"/>
    </xf>
    <xf numFmtId="0" fontId="90" fillId="0" borderId="0" xfId="10"/>
    <xf numFmtId="0" fontId="112" fillId="0" borderId="0" xfId="10" applyFont="1"/>
    <xf numFmtId="0" fontId="113" fillId="0" borderId="0" xfId="10" applyFont="1"/>
    <xf numFmtId="0" fontId="114" fillId="0" borderId="0" xfId="10" applyFont="1"/>
    <xf numFmtId="0" fontId="90" fillId="28" borderId="56" xfId="10" applyFill="1" applyBorder="1" applyAlignment="1">
      <alignment horizontal="center" vertical="center"/>
    </xf>
    <xf numFmtId="0" fontId="90" fillId="0" borderId="57" xfId="10" applyBorder="1"/>
    <xf numFmtId="0" fontId="90" fillId="0" borderId="58" xfId="10" applyBorder="1"/>
    <xf numFmtId="0" fontId="90" fillId="0" borderId="55" xfId="10" applyBorder="1" applyAlignment="1">
      <alignment horizontal="center" vertical="center"/>
    </xf>
    <xf numFmtId="0" fontId="90" fillId="26" borderId="55" xfId="10" applyFill="1" applyBorder="1" applyAlignment="1">
      <alignment horizontal="center" vertical="center"/>
    </xf>
    <xf numFmtId="0" fontId="90" fillId="27" borderId="55" xfId="10" applyFill="1" applyBorder="1" applyAlignment="1">
      <alignment horizontal="center" vertical="center" wrapText="1"/>
    </xf>
    <xf numFmtId="0" fontId="90" fillId="0" borderId="55" xfId="10" applyBorder="1" applyAlignment="1">
      <alignment horizontal="center" vertical="center" wrapText="1"/>
    </xf>
    <xf numFmtId="0" fontId="10" fillId="4" borderId="0" xfId="0" applyFont="1" applyFill="1" applyAlignment="1">
      <alignment horizontal="center" vertical="center"/>
    </xf>
    <xf numFmtId="0" fontId="10" fillId="7" borderId="0" xfId="0" applyFont="1" applyFill="1" applyAlignment="1">
      <alignment horizontal="center" vertical="center"/>
    </xf>
    <xf numFmtId="0" fontId="7" fillId="3" borderId="0" xfId="0" applyFont="1" applyFill="1" applyAlignment="1">
      <alignment horizontal="center" vertical="center"/>
    </xf>
    <xf numFmtId="0" fontId="7" fillId="8" borderId="33" xfId="0" applyFont="1" applyFill="1" applyBorder="1" applyAlignment="1">
      <alignment horizontal="center" vertical="center"/>
    </xf>
    <xf numFmtId="0" fontId="7" fillId="8" borderId="34" xfId="0" applyFont="1" applyFill="1" applyBorder="1" applyAlignment="1">
      <alignment horizontal="center" vertical="center"/>
    </xf>
    <xf numFmtId="0" fontId="5" fillId="0" borderId="3" xfId="0" applyFont="1" applyBorder="1" applyAlignment="1">
      <alignment horizontal="left" vertical="top" wrapText="1"/>
    </xf>
    <xf numFmtId="167" fontId="24" fillId="9" borderId="6" xfId="0" applyNumberFormat="1" applyFont="1" applyFill="1" applyBorder="1" applyAlignment="1">
      <alignment horizontal="left" vertical="center"/>
    </xf>
    <xf numFmtId="0" fontId="5" fillId="0" borderId="3" xfId="0" applyFont="1" applyBorder="1" applyAlignment="1" applyProtection="1">
      <alignment horizontal="left" vertical="top" wrapText="1"/>
      <protection locked="0"/>
    </xf>
    <xf numFmtId="167" fontId="24" fillId="9" borderId="4" xfId="0" applyNumberFormat="1" applyFont="1" applyFill="1" applyBorder="1" applyAlignment="1" applyProtection="1">
      <alignment horizontal="left" vertical="center"/>
      <protection locked="0"/>
    </xf>
    <xf numFmtId="167" fontId="24" fillId="9" borderId="5" xfId="0" applyNumberFormat="1" applyFont="1" applyFill="1" applyBorder="1" applyAlignment="1" applyProtection="1">
      <alignment horizontal="left" vertical="center"/>
      <protection locked="0"/>
    </xf>
    <xf numFmtId="167" fontId="24" fillId="9" borderId="6" xfId="0" applyNumberFormat="1" applyFont="1" applyFill="1" applyBorder="1" applyAlignment="1" applyProtection="1">
      <alignment horizontal="left" vertical="center"/>
      <protection locked="0"/>
    </xf>
    <xf numFmtId="0" fontId="10" fillId="7" borderId="0" xfId="0" applyFont="1" applyFill="1" applyAlignment="1" applyProtection="1">
      <alignment horizontal="left" vertical="center"/>
      <protection locked="0"/>
    </xf>
    <xf numFmtId="0" fontId="10" fillId="7" borderId="0" xfId="0" applyFont="1" applyFill="1" applyAlignment="1">
      <alignment horizontal="left" vertical="center"/>
    </xf>
    <xf numFmtId="0" fontId="27" fillId="0" borderId="0" xfId="6" applyFont="1" applyAlignment="1">
      <alignment horizontal="center" vertical="center"/>
    </xf>
    <xf numFmtId="0" fontId="27" fillId="0" borderId="0" xfId="6" applyFont="1" applyAlignment="1">
      <alignment horizontal="center" vertical="center" textRotation="90" wrapText="1"/>
    </xf>
    <xf numFmtId="0" fontId="38" fillId="4" borderId="0" xfId="0" applyFont="1" applyFill="1" applyAlignment="1">
      <alignment horizontal="left" vertical="center"/>
    </xf>
    <xf numFmtId="0" fontId="27" fillId="0" borderId="48" xfId="6" applyFont="1" applyBorder="1" applyAlignment="1">
      <alignment horizontal="center" vertical="center"/>
    </xf>
    <xf numFmtId="0" fontId="10" fillId="4" borderId="17" xfId="0" applyFont="1" applyFill="1" applyBorder="1" applyAlignment="1">
      <alignment horizontal="center" vertical="center"/>
    </xf>
    <xf numFmtId="0" fontId="44" fillId="0" borderId="20" xfId="0" applyFont="1" applyBorder="1" applyAlignment="1">
      <alignment horizontal="left" wrapText="1"/>
    </xf>
    <xf numFmtId="0" fontId="0" fillId="0" borderId="21" xfId="0" applyBorder="1" applyAlignment="1">
      <alignment horizontal="left" wrapText="1"/>
    </xf>
    <xf numFmtId="0" fontId="42" fillId="0" borderId="20" xfId="0" applyFont="1" applyBorder="1" applyAlignment="1">
      <alignment wrapText="1"/>
    </xf>
    <xf numFmtId="0" fontId="82" fillId="0" borderId="21" xfId="0" applyFont="1" applyBorder="1" applyAlignment="1">
      <alignment wrapText="1"/>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5" xfId="0" applyFont="1" applyFill="1" applyBorder="1" applyAlignment="1">
      <alignment horizontal="center" vertical="center"/>
    </xf>
    <xf numFmtId="164" fontId="44" fillId="0" borderId="20" xfId="0" applyNumberFormat="1" applyFont="1" applyBorder="1" applyAlignment="1">
      <alignment horizontal="left" wrapText="1"/>
    </xf>
    <xf numFmtId="0" fontId="0" fillId="0" borderId="21" xfId="0" applyBorder="1" applyAlignment="1">
      <alignment wrapText="1"/>
    </xf>
    <xf numFmtId="167" fontId="54" fillId="9" borderId="4" xfId="0" applyNumberFormat="1" applyFont="1" applyFill="1" applyBorder="1" applyAlignment="1">
      <alignment horizontal="left" vertical="center"/>
    </xf>
    <xf numFmtId="167" fontId="54" fillId="9" borderId="5" xfId="0" applyNumberFormat="1" applyFont="1" applyFill="1" applyBorder="1" applyAlignment="1">
      <alignment horizontal="left" vertical="center"/>
    </xf>
    <xf numFmtId="167" fontId="54" fillId="9" borderId="6" xfId="0" applyNumberFormat="1" applyFont="1" applyFill="1" applyBorder="1" applyAlignment="1">
      <alignment horizontal="left" vertical="center"/>
    </xf>
    <xf numFmtId="0" fontId="44" fillId="0" borderId="13" xfId="0" applyFont="1" applyBorder="1" applyAlignment="1">
      <alignment horizontal="center" wrapText="1"/>
    </xf>
    <xf numFmtId="0" fontId="0" fillId="0" borderId="13" xfId="0" applyBorder="1" applyAlignment="1">
      <alignment horizontal="center" wrapText="1"/>
    </xf>
    <xf numFmtId="0" fontId="67" fillId="0" borderId="0" xfId="0" applyFont="1" applyAlignment="1">
      <alignment wrapText="1"/>
    </xf>
  </cellXfs>
  <cellStyles count="12">
    <cellStyle name="Comma" xfId="1" builtinId="3"/>
    <cellStyle name="Hyperlink" xfId="4" builtinId="8"/>
    <cellStyle name="Neutral" xfId="3" builtinId="28"/>
    <cellStyle name="Neutral 2" xfId="5" xr:uid="{00000000-0005-0000-0000-000003000000}"/>
    <cellStyle name="Normal" xfId="0" builtinId="0"/>
    <cellStyle name="Normal 2" xfId="8" xr:uid="{00000000-0005-0000-0000-000005000000}"/>
    <cellStyle name="Normal 3" xfId="6" xr:uid="{00000000-0005-0000-0000-000006000000}"/>
    <cellStyle name="Normal 4" xfId="7" xr:uid="{00000000-0005-0000-0000-000007000000}"/>
    <cellStyle name="Normal 5" xfId="10" xr:uid="{5935E19D-1D87-42AA-91AB-09BF6E1DBB5E}"/>
    <cellStyle name="Normal 6" xfId="11" xr:uid="{BC8430FA-2806-45B9-831C-011CF1F2EF11}"/>
    <cellStyle name="Normal_pielikums veidlapai-2_v2_12082008" xfId="9" xr:uid="{00000000-0005-0000-0000-000008000000}"/>
    <cellStyle name="Percent" xfId="2" builtinId="5"/>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B7DFA8"/>
      <color rgb="FFF2F5D8"/>
      <color rgb="FF000000"/>
      <color rgb="FF455F51"/>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lv-LV"/>
              <a:t>PPP projekta naudas plūsmas</a:t>
            </a:r>
            <a:endParaRPr lang="en-US"/>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tx>
            <c:strRef>
              <c:f>Grafiks!$A$5</c:f>
              <c:strCache>
                <c:ptCount val="1"/>
                <c:pt idx="0">
                  <c:v>Lietotāju maksājumi</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numCache>
            </c:numRef>
          </c:cat>
          <c:val>
            <c:numRef>
              <c:f>Grafiks!$B$5:$DU$5</c:f>
              <c:numCache>
                <c:formatCode>General</c:formatCode>
                <c:ptCount val="124"/>
                <c:pt idx="2" formatCode="_(* #\ ##0_);_(* \(#\ ##0\);_(* &quot;-&quot;??_);_(@_)">
                  <c:v>0</c:v>
                </c:pt>
                <c:pt idx="3" formatCode="_(* #\ ##0_);_(* \(#\ ##0\);_(* &quot;-&quot;??_);_(@_)">
                  <c:v>0</c:v>
                </c:pt>
                <c:pt idx="4" formatCode="_(* #\ ##0_);_(* \(#\ ##0\);_(* &quot;-&quot;??_);_(@_)">
                  <c:v>0</c:v>
                </c:pt>
                <c:pt idx="5" formatCode="_(* #\ ##0_);_(* \(#\ ##0\);_(* &quot;-&quot;??_);_(@_)">
                  <c:v>0</c:v>
                </c:pt>
                <c:pt idx="6" formatCode="_(* #\ ##0_);_(* \(#\ ##0\);_(* &quot;-&quot;??_);_(@_)">
                  <c:v>0</c:v>
                </c:pt>
                <c:pt idx="7" formatCode="_(* #\ ##0_);_(* \(#\ ##0\);_(* &quot;-&quot;??_);_(@_)">
                  <c:v>0</c:v>
                </c:pt>
                <c:pt idx="8" formatCode="_(* #\ ##0_);_(* \(#\ ##0\);_(* &quot;-&quot;??_);_(@_)">
                  <c:v>0</c:v>
                </c:pt>
                <c:pt idx="9" formatCode="_(* #\ ##0_);_(* \(#\ ##0\);_(* &quot;-&quot;??_);_(@_)">
                  <c:v>0</c:v>
                </c:pt>
                <c:pt idx="10" formatCode="_(* #\ ##0_);_(* \(#\ ##0\);_(* &quot;-&quot;??_);_(@_)">
                  <c:v>0</c:v>
                </c:pt>
                <c:pt idx="11" formatCode="_(* #\ ##0_);_(* \(#\ ##0\);_(* &quot;-&quot;??_);_(@_)">
                  <c:v>0</c:v>
                </c:pt>
                <c:pt idx="12" formatCode="_(* #\ ##0_);_(* \(#\ ##0\);_(* &quot;-&quot;??_);_(@_)">
                  <c:v>0</c:v>
                </c:pt>
                <c:pt idx="13" formatCode="_(* #\ ##0_);_(* \(#\ ##0\);_(* &quot;-&quot;??_);_(@_)">
                  <c:v>0</c:v>
                </c:pt>
                <c:pt idx="14" formatCode="_(* #\ ##0_);_(* \(#\ ##0\);_(* &quot;-&quot;??_);_(@_)">
                  <c:v>0</c:v>
                </c:pt>
                <c:pt idx="15" formatCode="_(* #\ ##0_);_(* \(#\ ##0\);_(* &quot;-&quot;??_);_(@_)">
                  <c:v>0</c:v>
                </c:pt>
                <c:pt idx="16" formatCode="_(* #\ ##0_);_(* \(#\ ##0\);_(* &quot;-&quot;??_);_(@_)">
                  <c:v>0</c:v>
                </c:pt>
                <c:pt idx="17" formatCode="_(* #\ ##0_);_(* \(#\ ##0\);_(* &quot;-&quot;??_);_(@_)">
                  <c:v>0</c:v>
                </c:pt>
                <c:pt idx="18" formatCode="_(* #\ ##0_);_(* \(#\ ##0\);_(* &quot;-&quot;??_);_(@_)">
                  <c:v>0</c:v>
                </c:pt>
                <c:pt idx="19" formatCode="_(* #\ ##0_);_(* \(#\ ##0\);_(* &quot;-&quot;??_);_(@_)">
                  <c:v>0</c:v>
                </c:pt>
                <c:pt idx="20" formatCode="_(* #\ ##0_);_(* \(#\ ##0\);_(* &quot;-&quot;??_);_(@_)">
                  <c:v>0</c:v>
                </c:pt>
                <c:pt idx="21" formatCode="_(* #\ ##0_);_(* \(#\ ##0\);_(* &quot;-&quot;??_);_(@_)">
                  <c:v>0</c:v>
                </c:pt>
                <c:pt idx="22" formatCode="_(* #\ ##0_);_(* \(#\ ##0\);_(* &quot;-&quot;??_);_(@_)">
                  <c:v>0</c:v>
                </c:pt>
                <c:pt idx="23" formatCode="_(* #\ ##0_);_(* \(#\ ##0\);_(* &quot;-&quot;??_);_(@_)">
                  <c:v>0</c:v>
                </c:pt>
                <c:pt idx="24" formatCode="_(* #\ ##0_);_(* \(#\ ##0\);_(* &quot;-&quot;??_);_(@_)">
                  <c:v>0</c:v>
                </c:pt>
                <c:pt idx="25" formatCode="_(* #\ ##0_);_(* \(#\ ##0\);_(* &quot;-&quot;??_);_(@_)">
                  <c:v>0</c:v>
                </c:pt>
                <c:pt idx="26" formatCode="_(* #\ ##0_);_(* \(#\ ##0\);_(* &quot;-&quot;??_);_(@_)">
                  <c:v>0</c:v>
                </c:pt>
                <c:pt idx="27" formatCode="_(* #\ ##0_);_(* \(#\ ##0\);_(* &quot;-&quot;??_);_(@_)">
                  <c:v>0</c:v>
                </c:pt>
                <c:pt idx="28" formatCode="_(* #\ ##0_);_(* \(#\ ##0\);_(* &quot;-&quot;??_);_(@_)">
                  <c:v>0</c:v>
                </c:pt>
                <c:pt idx="29" formatCode="_(* #\ ##0_);_(* \(#\ ##0\);_(* &quot;-&quot;??_);_(@_)">
                  <c:v>0</c:v>
                </c:pt>
                <c:pt idx="30" formatCode="_(* #\ ##0_);_(* \(#\ ##0\);_(* &quot;-&quot;??_);_(@_)">
                  <c:v>0</c:v>
                </c:pt>
                <c:pt idx="31" formatCode="_(* #\ ##0_);_(* \(#\ ##0\);_(* &quot;-&quot;??_);_(@_)">
                  <c:v>0</c:v>
                </c:pt>
                <c:pt idx="32" formatCode="_(* #\ ##0_);_(* \(#\ ##0\);_(* &quot;-&quot;??_);_(@_)">
                  <c:v>0</c:v>
                </c:pt>
                <c:pt idx="33" formatCode="_(* #\ ##0_);_(* \(#\ ##0\);_(* &quot;-&quot;??_);_(@_)">
                  <c:v>0</c:v>
                </c:pt>
                <c:pt idx="34" formatCode="_(* #\ ##0_);_(* \(#\ ##0\);_(* &quot;-&quot;??_);_(@_)">
                  <c:v>0</c:v>
                </c:pt>
                <c:pt idx="35" formatCode="_(* #\ ##0_);_(* \(#\ ##0\);_(* &quot;-&quot;??_);_(@_)">
                  <c:v>0</c:v>
                </c:pt>
                <c:pt idx="36" formatCode="_(* #\ ##0_);_(* \(#\ ##0\);_(* &quot;-&quot;??_);_(@_)">
                  <c:v>0</c:v>
                </c:pt>
                <c:pt idx="37" formatCode="_(* #\ ##0_);_(* \(#\ ##0\);_(* &quot;-&quot;??_);_(@_)">
                  <c:v>0</c:v>
                </c:pt>
                <c:pt idx="38" formatCode="_(* #\ ##0_);_(* \(#\ ##0\);_(* &quot;-&quot;??_);_(@_)">
                  <c:v>0</c:v>
                </c:pt>
                <c:pt idx="39" formatCode="_(* #\ ##0_);_(* \(#\ ##0\);_(* &quot;-&quot;??_);_(@_)">
                  <c:v>0</c:v>
                </c:pt>
                <c:pt idx="40" formatCode="_(* #\ ##0_);_(* \(#\ ##0\);_(* &quot;-&quot;??_);_(@_)">
                  <c:v>0</c:v>
                </c:pt>
                <c:pt idx="41" formatCode="_(* #\ ##0_);_(* \(#\ ##0\);_(* &quot;-&quot;??_);_(@_)">
                  <c:v>0</c:v>
                </c:pt>
                <c:pt idx="42" formatCode="_(* #\ ##0_);_(* \(#\ ##0\);_(* &quot;-&quot;??_);_(@_)">
                  <c:v>0</c:v>
                </c:pt>
                <c:pt idx="43" formatCode="_(* #\ ##0_);_(* \(#\ ##0\);_(* &quot;-&quot;??_);_(@_)">
                  <c:v>0</c:v>
                </c:pt>
                <c:pt idx="44" formatCode="_(* #\ ##0_);_(* \(#\ ##0\);_(* &quot;-&quot;??_);_(@_)">
                  <c:v>0</c:v>
                </c:pt>
                <c:pt idx="45" formatCode="_(* #\ ##0_);_(* \(#\ ##0\);_(* &quot;-&quot;??_);_(@_)">
                  <c:v>0</c:v>
                </c:pt>
                <c:pt idx="46" formatCode="_(* #\ ##0_);_(* \(#\ ##0\);_(* &quot;-&quot;??_);_(@_)">
                  <c:v>0</c:v>
                </c:pt>
                <c:pt idx="47" formatCode="_(* #\ ##0_);_(* \(#\ ##0\);_(* &quot;-&quot;??_);_(@_)">
                  <c:v>0</c:v>
                </c:pt>
                <c:pt idx="48" formatCode="_(* #\ ##0_);_(* \(#\ ##0\);_(* &quot;-&quot;??_);_(@_)">
                  <c:v>0</c:v>
                </c:pt>
                <c:pt idx="49" formatCode="_(* #\ ##0_);_(* \(#\ ##0\);_(* &quot;-&quot;??_);_(@_)">
                  <c:v>0</c:v>
                </c:pt>
                <c:pt idx="50" formatCode="_(* #\ ##0_);_(* \(#\ ##0\);_(* &quot;-&quot;??_);_(@_)">
                  <c:v>0</c:v>
                </c:pt>
                <c:pt idx="51" formatCode="_(* #\ ##0_);_(* \(#\ ##0\);_(* &quot;-&quot;??_);_(@_)">
                  <c:v>0</c:v>
                </c:pt>
                <c:pt idx="52" formatCode="_(* #\ ##0_);_(* \(#\ ##0\);_(* &quot;-&quot;??_);_(@_)">
                  <c:v>0</c:v>
                </c:pt>
                <c:pt idx="53" formatCode="_(* #\ ##0_);_(* \(#\ ##0\);_(* &quot;-&quot;??_);_(@_)">
                  <c:v>0</c:v>
                </c:pt>
                <c:pt idx="54" formatCode="_(* #\ ##0_);_(* \(#\ ##0\);_(* &quot;-&quot;??_);_(@_)">
                  <c:v>0</c:v>
                </c:pt>
                <c:pt idx="55" formatCode="_(* #\ ##0_);_(* \(#\ ##0\);_(* &quot;-&quot;??_);_(@_)">
                  <c:v>0</c:v>
                </c:pt>
                <c:pt idx="56" formatCode="_(* #\ ##0_);_(* \(#\ ##0\);_(* &quot;-&quot;??_);_(@_)">
                  <c:v>0</c:v>
                </c:pt>
                <c:pt idx="57" formatCode="_(* #\ ##0_);_(* \(#\ ##0\);_(* &quot;-&quot;??_);_(@_)">
                  <c:v>0</c:v>
                </c:pt>
                <c:pt idx="58" formatCode="_(* #\ ##0_);_(* \(#\ ##0\);_(* &quot;-&quot;??_);_(@_)">
                  <c:v>0</c:v>
                </c:pt>
                <c:pt idx="59" formatCode="_(* #\ ##0_);_(* \(#\ ##0\);_(* &quot;-&quot;??_);_(@_)">
                  <c:v>0</c:v>
                </c:pt>
                <c:pt idx="60" formatCode="_(* #\ ##0_);_(* \(#\ ##0\);_(* &quot;-&quot;??_);_(@_)">
                  <c:v>0</c:v>
                </c:pt>
                <c:pt idx="61" formatCode="_(* #\ ##0_);_(* \(#\ ##0\);_(* &quot;-&quot;??_);_(@_)">
                  <c:v>0</c:v>
                </c:pt>
                <c:pt idx="62" formatCode="_(* #\ ##0_);_(* \(#\ ##0\);_(* &quot;-&quot;??_);_(@_)">
                  <c:v>0</c:v>
                </c:pt>
                <c:pt idx="63" formatCode="_(* #\ ##0_);_(* \(#\ ##0\);_(* &quot;-&quot;??_);_(@_)">
                  <c:v>0</c:v>
                </c:pt>
                <c:pt idx="64" formatCode="_(* #\ ##0_);_(* \(#\ ##0\);_(* &quot;-&quot;??_);_(@_)">
                  <c:v>0</c:v>
                </c:pt>
                <c:pt idx="65" formatCode="_(* #\ ##0_);_(* \(#\ ##0\);_(* &quot;-&quot;??_);_(@_)">
                  <c:v>0</c:v>
                </c:pt>
                <c:pt idx="66" formatCode="_(* #\ ##0_);_(* \(#\ ##0\);_(* &quot;-&quot;??_);_(@_)">
                  <c:v>0</c:v>
                </c:pt>
                <c:pt idx="67" formatCode="_(* #\ ##0_);_(* \(#\ ##0\);_(* &quot;-&quot;??_);_(@_)">
                  <c:v>0</c:v>
                </c:pt>
                <c:pt idx="68" formatCode="_(* #\ ##0_);_(* \(#\ ##0\);_(* &quot;-&quot;??_);_(@_)">
                  <c:v>0</c:v>
                </c:pt>
                <c:pt idx="69" formatCode="_(* #\ ##0_);_(* \(#\ ##0\);_(* &quot;-&quot;??_);_(@_)">
                  <c:v>0</c:v>
                </c:pt>
                <c:pt idx="70" formatCode="_(* #\ ##0_);_(* \(#\ ##0\);_(* &quot;-&quot;??_);_(@_)">
                  <c:v>0</c:v>
                </c:pt>
                <c:pt idx="71" formatCode="_(* #\ ##0_);_(* \(#\ ##0\);_(* &quot;-&quot;??_);_(@_)">
                  <c:v>0</c:v>
                </c:pt>
                <c:pt idx="72" formatCode="_(* #\ ##0_);_(* \(#\ ##0\);_(* &quot;-&quot;??_);_(@_)">
                  <c:v>0</c:v>
                </c:pt>
                <c:pt idx="73" formatCode="_(* #\ ##0_);_(* \(#\ ##0\);_(* &quot;-&quot;??_);_(@_)">
                  <c:v>0</c:v>
                </c:pt>
                <c:pt idx="74" formatCode="_(* #\ ##0_);_(* \(#\ ##0\);_(* &quot;-&quot;??_);_(@_)">
                  <c:v>0</c:v>
                </c:pt>
                <c:pt idx="75" formatCode="_(* #\ ##0_);_(* \(#\ ##0\);_(* &quot;-&quot;??_);_(@_)">
                  <c:v>0</c:v>
                </c:pt>
                <c:pt idx="76" formatCode="_(* #\ ##0_);_(* \(#\ ##0\);_(* &quot;-&quot;??_);_(@_)">
                  <c:v>0</c:v>
                </c:pt>
                <c:pt idx="77" formatCode="_(* #\ ##0_);_(* \(#\ ##0\);_(* &quot;-&quot;??_);_(@_)">
                  <c:v>0</c:v>
                </c:pt>
                <c:pt idx="78" formatCode="_(* #\ ##0_);_(* \(#\ ##0\);_(* &quot;-&quot;??_);_(@_)">
                  <c:v>0</c:v>
                </c:pt>
                <c:pt idx="79" formatCode="_(* #\ ##0_);_(* \(#\ ##0\);_(* &quot;-&quot;??_);_(@_)">
                  <c:v>0</c:v>
                </c:pt>
                <c:pt idx="80" formatCode="_(* #\ ##0_);_(* \(#\ ##0\);_(* &quot;-&quot;??_);_(@_)">
                  <c:v>0</c:v>
                </c:pt>
                <c:pt idx="81" formatCode="_(* #\ ##0_);_(* \(#\ ##0\);_(* &quot;-&quot;??_);_(@_)">
                  <c:v>0</c:v>
                </c:pt>
                <c:pt idx="82" formatCode="_(* #\ ##0_);_(* \(#\ ##0\);_(* &quot;-&quot;??_);_(@_)">
                  <c:v>0</c:v>
                </c:pt>
                <c:pt idx="83" formatCode="_(* #\ ##0_);_(* \(#\ ##0\);_(* &quot;-&quot;??_);_(@_)">
                  <c:v>0</c:v>
                </c:pt>
                <c:pt idx="84" formatCode="_(* #\ ##0_);_(* \(#\ ##0\);_(* &quot;-&quot;??_);_(@_)">
                  <c:v>0</c:v>
                </c:pt>
                <c:pt idx="85" formatCode="_(* #\ ##0_);_(* \(#\ ##0\);_(* &quot;-&quot;??_);_(@_)">
                  <c:v>0</c:v>
                </c:pt>
                <c:pt idx="86" formatCode="_(* #\ ##0_);_(* \(#\ ##0\);_(* &quot;-&quot;??_);_(@_)">
                  <c:v>0</c:v>
                </c:pt>
                <c:pt idx="87" formatCode="_(* #\ ##0_);_(* \(#\ ##0\);_(* &quot;-&quot;??_);_(@_)">
                  <c:v>0</c:v>
                </c:pt>
                <c:pt idx="88" formatCode="_(* #\ ##0_);_(* \(#\ ##0\);_(* &quot;-&quot;??_);_(@_)">
                  <c:v>0</c:v>
                </c:pt>
                <c:pt idx="89" formatCode="_(* #\ ##0_);_(* \(#\ ##0\);_(* &quot;-&quot;??_);_(@_)">
                  <c:v>0</c:v>
                </c:pt>
                <c:pt idx="90" formatCode="_(* #\ ##0_);_(* \(#\ ##0\);_(* &quot;-&quot;??_);_(@_)">
                  <c:v>0</c:v>
                </c:pt>
                <c:pt idx="91" formatCode="_(* #\ ##0_);_(* \(#\ ##0\);_(* &quot;-&quot;??_);_(@_)">
                  <c:v>0</c:v>
                </c:pt>
                <c:pt idx="92" formatCode="_(* #\ ##0_);_(* \(#\ ##0\);_(* &quot;-&quot;??_);_(@_)">
                  <c:v>0</c:v>
                </c:pt>
                <c:pt idx="93" formatCode="_(* #\ ##0_);_(* \(#\ ##0\);_(* &quot;-&quot;??_);_(@_)">
                  <c:v>0</c:v>
                </c:pt>
                <c:pt idx="94" formatCode="_(* #\ ##0_);_(* \(#\ ##0\);_(* &quot;-&quot;??_);_(@_)">
                  <c:v>0</c:v>
                </c:pt>
                <c:pt idx="95" formatCode="_(* #\ ##0_);_(* \(#\ ##0\);_(* &quot;-&quot;??_);_(@_)">
                  <c:v>0</c:v>
                </c:pt>
                <c:pt idx="96" formatCode="_(* #\ ##0_);_(* \(#\ ##0\);_(* &quot;-&quot;??_);_(@_)">
                  <c:v>0</c:v>
                </c:pt>
                <c:pt idx="97" formatCode="_(* #\ ##0_);_(* \(#\ ##0\);_(* &quot;-&quot;??_);_(@_)">
                  <c:v>0</c:v>
                </c:pt>
                <c:pt idx="98" formatCode="_(* #\ ##0_);_(* \(#\ ##0\);_(* &quot;-&quot;??_);_(@_)">
                  <c:v>0</c:v>
                </c:pt>
                <c:pt idx="99" formatCode="_(* #\ ##0_);_(* \(#\ ##0\);_(* &quot;-&quot;??_);_(@_)">
                  <c:v>0</c:v>
                </c:pt>
                <c:pt idx="100" formatCode="_(* #\ ##0_);_(* \(#\ ##0\);_(* &quot;-&quot;??_);_(@_)">
                  <c:v>0</c:v>
                </c:pt>
                <c:pt idx="101" formatCode="_(* #\ ##0_);_(* \(#\ ##0\);_(* &quot;-&quot;??_);_(@_)">
                  <c:v>0</c:v>
                </c:pt>
                <c:pt idx="102" formatCode="_(* #\ ##0_);_(* \(#\ ##0\);_(* &quot;-&quot;??_);_(@_)">
                  <c:v>0</c:v>
                </c:pt>
                <c:pt idx="103" formatCode="_(* #\ ##0_);_(* \(#\ ##0\);_(* &quot;-&quot;??_);_(@_)">
                  <c:v>0</c:v>
                </c:pt>
                <c:pt idx="104" formatCode="_(* #\ ##0_);_(* \(#\ ##0\);_(* &quot;-&quot;??_);_(@_)">
                  <c:v>0</c:v>
                </c:pt>
                <c:pt idx="105" formatCode="_(* #\ ##0_);_(* \(#\ ##0\);_(* &quot;-&quot;??_);_(@_)">
                  <c:v>0</c:v>
                </c:pt>
                <c:pt idx="106" formatCode="_(* #\ ##0_);_(* \(#\ ##0\);_(* &quot;-&quot;??_);_(@_)">
                  <c:v>0</c:v>
                </c:pt>
                <c:pt idx="107" formatCode="_(* #\ ##0_);_(* \(#\ ##0\);_(* &quot;-&quot;??_);_(@_)">
                  <c:v>0</c:v>
                </c:pt>
                <c:pt idx="108" formatCode="_(* #\ ##0_);_(* \(#\ ##0\);_(* &quot;-&quot;??_);_(@_)">
                  <c:v>0</c:v>
                </c:pt>
                <c:pt idx="109" formatCode="_(* #\ ##0_);_(* \(#\ ##0\);_(* &quot;-&quot;??_);_(@_)">
                  <c:v>0</c:v>
                </c:pt>
                <c:pt idx="110" formatCode="_(* #\ ##0_);_(* \(#\ ##0\);_(* &quot;-&quot;??_);_(@_)">
                  <c:v>0</c:v>
                </c:pt>
                <c:pt idx="111" formatCode="_(* #\ ##0_);_(* \(#\ ##0\);_(* &quot;-&quot;??_);_(@_)">
                  <c:v>0</c:v>
                </c:pt>
                <c:pt idx="112" formatCode="_(* #\ ##0_);_(* \(#\ ##0\);_(* &quot;-&quot;??_);_(@_)">
                  <c:v>0</c:v>
                </c:pt>
                <c:pt idx="113" formatCode="_(* #\ ##0_);_(* \(#\ ##0\);_(* &quot;-&quot;??_);_(@_)">
                  <c:v>0</c:v>
                </c:pt>
                <c:pt idx="114" formatCode="_(* #\ ##0_);_(* \(#\ ##0\);_(* &quot;-&quot;??_);_(@_)">
                  <c:v>0</c:v>
                </c:pt>
                <c:pt idx="115" formatCode="_(* #\ ##0_);_(* \(#\ ##0\);_(* &quot;-&quot;??_);_(@_)">
                  <c:v>0</c:v>
                </c:pt>
                <c:pt idx="116" formatCode="_(* #\ ##0_);_(* \(#\ ##0\);_(* &quot;-&quot;??_);_(@_)">
                  <c:v>0</c:v>
                </c:pt>
                <c:pt idx="117" formatCode="_(* #\ ##0_);_(* \(#\ ##0\);_(* &quot;-&quot;??_);_(@_)">
                  <c:v>0</c:v>
                </c:pt>
                <c:pt idx="118" formatCode="_(* #\ ##0_);_(* \(#\ ##0\);_(* &quot;-&quot;??_);_(@_)">
                  <c:v>0</c:v>
                </c:pt>
                <c:pt idx="119" formatCode="_(* #\ ##0_);_(* \(#\ ##0\);_(* &quot;-&quot;??_);_(@_)">
                  <c:v>0</c:v>
                </c:pt>
                <c:pt idx="120" formatCode="_(* #\ ##0_);_(* \(#\ ##0\);_(* &quot;-&quot;??_);_(@_)">
                  <c:v>0</c:v>
                </c:pt>
                <c:pt idx="121" formatCode="_(* #\ ##0_);_(* \(#\ ##0\);_(* &quot;-&quot;??_);_(@_)">
                  <c:v>0</c:v>
                </c:pt>
                <c:pt idx="122" formatCode="_(* #\ ##0_);_(* \(#\ ##0\);_(* &quot;-&quot;??_);_(@_)">
                  <c:v>0</c:v>
                </c:pt>
                <c:pt idx="123" formatCode="_(* #\ ##0_);_(* \(#\ ##0\);_(* &quot;-&quot;??_);_(@_)">
                  <c:v>0</c:v>
                </c:pt>
              </c:numCache>
            </c:numRef>
          </c:val>
          <c:extLst>
            <c:ext xmlns:c16="http://schemas.microsoft.com/office/drawing/2014/chart" uri="{C3380CC4-5D6E-409C-BE32-E72D297353CC}">
              <c16:uniqueId val="{00000000-5333-4AE0-83CA-A8628F3EF3D2}"/>
            </c:ext>
          </c:extLst>
        </c:ser>
        <c:ser>
          <c:idx val="1"/>
          <c:order val="1"/>
          <c:tx>
            <c:strRef>
              <c:f>Grafiks!$A$6</c:f>
              <c:strCache>
                <c:ptCount val="1"/>
                <c:pt idx="0">
                  <c:v>Izlīdzinātie pieejamības maksājumi</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numCache>
            </c:numRef>
          </c:cat>
          <c:val>
            <c:numRef>
              <c:f>Grafiks!$E$6:$DU$6</c:f>
              <c:numCache>
                <c:formatCode>_(* #\ ##0_);_(* \(#\ ##0\);_(* "-"??_);_(@_)</c:formatCode>
                <c:ptCount val="121"/>
                <c:pt idx="0">
                  <c:v>0</c:v>
                </c:pt>
                <c:pt idx="1">
                  <c:v>0</c:v>
                </c:pt>
                <c:pt idx="2">
                  <c:v>0</c:v>
                </c:pt>
                <c:pt idx="3">
                  <c:v>0</c:v>
                </c:pt>
                <c:pt idx="4">
                  <c:v>0</c:v>
                </c:pt>
                <c:pt idx="5">
                  <c:v>306670</c:v>
                </c:pt>
                <c:pt idx="6">
                  <c:v>306670</c:v>
                </c:pt>
                <c:pt idx="7">
                  <c:v>306670</c:v>
                </c:pt>
                <c:pt idx="8">
                  <c:v>306670</c:v>
                </c:pt>
                <c:pt idx="9">
                  <c:v>306670</c:v>
                </c:pt>
                <c:pt idx="10">
                  <c:v>306670</c:v>
                </c:pt>
                <c:pt idx="11">
                  <c:v>306670</c:v>
                </c:pt>
                <c:pt idx="12">
                  <c:v>306670</c:v>
                </c:pt>
                <c:pt idx="13">
                  <c:v>306670</c:v>
                </c:pt>
                <c:pt idx="14">
                  <c:v>306670</c:v>
                </c:pt>
                <c:pt idx="15">
                  <c:v>306670</c:v>
                </c:pt>
                <c:pt idx="16">
                  <c:v>306670</c:v>
                </c:pt>
                <c:pt idx="17">
                  <c:v>306670</c:v>
                </c:pt>
                <c:pt idx="18">
                  <c:v>306670</c:v>
                </c:pt>
                <c:pt idx="19">
                  <c:v>306670</c:v>
                </c:pt>
                <c:pt idx="20">
                  <c:v>306670</c:v>
                </c:pt>
                <c:pt idx="21">
                  <c:v>306670</c:v>
                </c:pt>
                <c:pt idx="22">
                  <c:v>306670</c:v>
                </c:pt>
                <c:pt idx="23">
                  <c:v>306670</c:v>
                </c:pt>
                <c:pt idx="24">
                  <c:v>306670</c:v>
                </c:pt>
                <c:pt idx="25">
                  <c:v>306670</c:v>
                </c:pt>
                <c:pt idx="26">
                  <c:v>306670</c:v>
                </c:pt>
                <c:pt idx="27">
                  <c:v>306670</c:v>
                </c:pt>
                <c:pt idx="28">
                  <c:v>306670</c:v>
                </c:pt>
                <c:pt idx="29">
                  <c:v>306670</c:v>
                </c:pt>
                <c:pt idx="30">
                  <c:v>306670</c:v>
                </c:pt>
                <c:pt idx="31">
                  <c:v>306670</c:v>
                </c:pt>
                <c:pt idx="32">
                  <c:v>306670</c:v>
                </c:pt>
                <c:pt idx="33">
                  <c:v>306670</c:v>
                </c:pt>
                <c:pt idx="34">
                  <c:v>306670</c:v>
                </c:pt>
                <c:pt idx="35">
                  <c:v>306670</c:v>
                </c:pt>
                <c:pt idx="36">
                  <c:v>306670</c:v>
                </c:pt>
                <c:pt idx="37">
                  <c:v>306670</c:v>
                </c:pt>
                <c:pt idx="38">
                  <c:v>306670</c:v>
                </c:pt>
                <c:pt idx="39">
                  <c:v>306670</c:v>
                </c:pt>
                <c:pt idx="40">
                  <c:v>306670</c:v>
                </c:pt>
                <c:pt idx="41">
                  <c:v>306670</c:v>
                </c:pt>
                <c:pt idx="42">
                  <c:v>306670</c:v>
                </c:pt>
                <c:pt idx="43">
                  <c:v>306670</c:v>
                </c:pt>
                <c:pt idx="44">
                  <c:v>306670</c:v>
                </c:pt>
                <c:pt idx="45">
                  <c:v>306670</c:v>
                </c:pt>
                <c:pt idx="46">
                  <c:v>306670</c:v>
                </c:pt>
                <c:pt idx="47">
                  <c:v>306670</c:v>
                </c:pt>
                <c:pt idx="48">
                  <c:v>306670</c:v>
                </c:pt>
                <c:pt idx="49">
                  <c:v>306670</c:v>
                </c:pt>
                <c:pt idx="50">
                  <c:v>306670</c:v>
                </c:pt>
                <c:pt idx="51">
                  <c:v>306670</c:v>
                </c:pt>
                <c:pt idx="52">
                  <c:v>306670</c:v>
                </c:pt>
                <c:pt idx="53">
                  <c:v>306670</c:v>
                </c:pt>
                <c:pt idx="54">
                  <c:v>306670</c:v>
                </c:pt>
                <c:pt idx="55">
                  <c:v>306670</c:v>
                </c:pt>
                <c:pt idx="56">
                  <c:v>306670</c:v>
                </c:pt>
                <c:pt idx="57">
                  <c:v>306670</c:v>
                </c:pt>
                <c:pt idx="58">
                  <c:v>306670</c:v>
                </c:pt>
                <c:pt idx="59">
                  <c:v>306670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1-5333-4AE0-83CA-A8628F3EF3D2}"/>
            </c:ext>
          </c:extLst>
        </c:ser>
        <c:ser>
          <c:idx val="2"/>
          <c:order val="2"/>
          <c:tx>
            <c:strRef>
              <c:f>Grafiks!$A$7</c:f>
              <c:strCache>
                <c:ptCount val="1"/>
                <c:pt idx="0">
                  <c:v>Privāta partnera izdevumi</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numCache>
            </c:numRef>
          </c:cat>
          <c:val>
            <c:numRef>
              <c:f>Grafiks!$E$7:$DU$7</c:f>
              <c:numCache>
                <c:formatCode>_(* #\ ##0_);_(* \(#\ ##0\);_(* "-"??_);_(@_)</c:formatCode>
                <c:ptCount val="121"/>
                <c:pt idx="0">
                  <c:v>-1512583.322383886</c:v>
                </c:pt>
                <c:pt idx="1">
                  <c:v>-1522054.0059069193</c:v>
                </c:pt>
                <c:pt idx="2">
                  <c:v>-1531478.9392324158</c:v>
                </c:pt>
                <c:pt idx="3">
                  <c:v>-1540856.5421818255</c:v>
                </c:pt>
                <c:pt idx="4">
                  <c:v>-1546625.7608563981</c:v>
                </c:pt>
                <c:pt idx="5">
                  <c:v>-36983.37066850366</c:v>
                </c:pt>
                <c:pt idx="6">
                  <c:v>-37194.215131384379</c:v>
                </c:pt>
                <c:pt idx="7">
                  <c:v>-37403.898930539021</c:v>
                </c:pt>
                <c:pt idx="8">
                  <c:v>-37369.693581834661</c:v>
                </c:pt>
                <c:pt idx="9">
                  <c:v>-37557.22267851518</c:v>
                </c:pt>
                <c:pt idx="10">
                  <c:v>-37743.616604748233</c:v>
                </c:pt>
                <c:pt idx="11">
                  <c:v>-37928.849170388348</c:v>
                </c:pt>
                <c:pt idx="12">
                  <c:v>-38117.087453471358</c:v>
                </c:pt>
                <c:pt idx="13">
                  <c:v>-38308.367132085485</c:v>
                </c:pt>
                <c:pt idx="14">
                  <c:v>-38498.48893684319</c:v>
                </c:pt>
                <c:pt idx="15">
                  <c:v>-38687.426153796114</c:v>
                </c:pt>
                <c:pt idx="16">
                  <c:v>-38879.429202540778</c:v>
                </c:pt>
                <c:pt idx="17">
                  <c:v>-39074.534474727196</c:v>
                </c:pt>
                <c:pt idx="18">
                  <c:v>-39268.458715580055</c:v>
                </c:pt>
                <c:pt idx="19">
                  <c:v>-39461.17467687204</c:v>
                </c:pt>
                <c:pt idx="20">
                  <c:v>-39657.017786591605</c:v>
                </c:pt>
                <c:pt idx="21">
                  <c:v>-39856.025164221734</c:v>
                </c:pt>
                <c:pt idx="22">
                  <c:v>-40053.827889891669</c:v>
                </c:pt>
                <c:pt idx="23">
                  <c:v>-40250.398170409484</c:v>
                </c:pt>
                <c:pt idx="24">
                  <c:v>-40450.158142323438</c:v>
                </c:pt>
                <c:pt idx="25">
                  <c:v>-67631.441384096717</c:v>
                </c:pt>
                <c:pt idx="26">
                  <c:v>-67967.091599883133</c:v>
                </c:pt>
                <c:pt idx="27">
                  <c:v>-68300.650487150968</c:v>
                </c:pt>
                <c:pt idx="28">
                  <c:v>-68639.621941924008</c:v>
                </c:pt>
                <c:pt idx="29">
                  <c:v>-68984.070211778657</c:v>
                </c:pt>
                <c:pt idx="30">
                  <c:v>-69326.433431880781</c:v>
                </c:pt>
                <c:pt idx="31">
                  <c:v>-69666.663496893976</c:v>
                </c:pt>
                <c:pt idx="32">
                  <c:v>-70012.414380762464</c:v>
                </c:pt>
                <c:pt idx="33">
                  <c:v>-70363.751616014226</c:v>
                </c:pt>
                <c:pt idx="34">
                  <c:v>-70712.962100518416</c:v>
                </c:pt>
                <c:pt idx="35">
                  <c:v>-71059.996766831871</c:v>
                </c:pt>
                <c:pt idx="36">
                  <c:v>-71412.662668377729</c:v>
                </c:pt>
                <c:pt idx="37">
                  <c:v>-71771.026648334504</c:v>
                </c:pt>
                <c:pt idx="38">
                  <c:v>-72127.221342528777</c:v>
                </c:pt>
                <c:pt idx="39">
                  <c:v>-72481.196702168498</c:v>
                </c:pt>
                <c:pt idx="40">
                  <c:v>-72840.915921745283</c:v>
                </c:pt>
                <c:pt idx="41">
                  <c:v>-73206.447181301221</c:v>
                </c:pt>
                <c:pt idx="42">
                  <c:v>-73569.765769379344</c:v>
                </c:pt>
                <c:pt idx="43">
                  <c:v>-73930.820636211865</c:v>
                </c:pt>
                <c:pt idx="44">
                  <c:v>-74297.734240180202</c:v>
                </c:pt>
                <c:pt idx="45">
                  <c:v>-74670.576124927247</c:v>
                </c:pt>
                <c:pt idx="46">
                  <c:v>-75041.161084766936</c:v>
                </c:pt>
                <c:pt idx="47">
                  <c:v>-75409.437048936117</c:v>
                </c:pt>
                <c:pt idx="48">
                  <c:v>-75783.688924983799</c:v>
                </c:pt>
                <c:pt idx="49">
                  <c:v>-76163.987647425762</c:v>
                </c:pt>
                <c:pt idx="50">
                  <c:v>-76541.984306462284</c:v>
                </c:pt>
                <c:pt idx="51">
                  <c:v>-76917.625789914833</c:v>
                </c:pt>
                <c:pt idx="52">
                  <c:v>-77299.362703483479</c:v>
                </c:pt>
                <c:pt idx="53">
                  <c:v>-77687.267400374287</c:v>
                </c:pt>
                <c:pt idx="54">
                  <c:v>-78072.823992591526</c:v>
                </c:pt>
                <c:pt idx="55">
                  <c:v>-78455.978305713143</c:v>
                </c:pt>
                <c:pt idx="56">
                  <c:v>-78845.349957553146</c:v>
                </c:pt>
                <c:pt idx="57">
                  <c:v>-79241.012748381792</c:v>
                </c:pt>
                <c:pt idx="58">
                  <c:v>-79634.280472443352</c:v>
                </c:pt>
                <c:pt idx="59">
                  <c:v>-80025.097871827398</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2-5333-4AE0-83CA-A8628F3EF3D2}"/>
            </c:ext>
          </c:extLst>
        </c:ser>
        <c:ser>
          <c:idx val="3"/>
          <c:order val="3"/>
          <c:tx>
            <c:strRef>
              <c:f>Grafiks!$A$8</c:f>
              <c:strCache>
                <c:ptCount val="1"/>
                <c:pt idx="0">
                  <c:v>Publiskā partnera izdevumi</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numCache>
            </c:numRef>
          </c:cat>
          <c:val>
            <c:numRef>
              <c:f>Grafiks!$E$8:$DU$8</c:f>
              <c:numCache>
                <c:formatCode>_(* #\ ##0_);_(* \(#\ ##0\);_(* "-"??_);_(@_)</c:formatCode>
                <c:ptCount val="121"/>
                <c:pt idx="0">
                  <c:v>-2625</c:v>
                </c:pt>
                <c:pt idx="1">
                  <c:v>-2625</c:v>
                </c:pt>
                <c:pt idx="2">
                  <c:v>-2625</c:v>
                </c:pt>
                <c:pt idx="3">
                  <c:v>-2625</c:v>
                </c:pt>
                <c:pt idx="4">
                  <c:v>-2625</c:v>
                </c:pt>
                <c:pt idx="5">
                  <c:v>-2625</c:v>
                </c:pt>
                <c:pt idx="6">
                  <c:v>-2625</c:v>
                </c:pt>
                <c:pt idx="7">
                  <c:v>-2625</c:v>
                </c:pt>
                <c:pt idx="8">
                  <c:v>-2625</c:v>
                </c:pt>
                <c:pt idx="9">
                  <c:v>-2625</c:v>
                </c:pt>
                <c:pt idx="10">
                  <c:v>-2625</c:v>
                </c:pt>
                <c:pt idx="11">
                  <c:v>-2625</c:v>
                </c:pt>
                <c:pt idx="12">
                  <c:v>-2625</c:v>
                </c:pt>
                <c:pt idx="13">
                  <c:v>-2625</c:v>
                </c:pt>
                <c:pt idx="14">
                  <c:v>-2625</c:v>
                </c:pt>
                <c:pt idx="15">
                  <c:v>-2625</c:v>
                </c:pt>
                <c:pt idx="16">
                  <c:v>-2625</c:v>
                </c:pt>
                <c:pt idx="17">
                  <c:v>-2625</c:v>
                </c:pt>
                <c:pt idx="18">
                  <c:v>-2625</c:v>
                </c:pt>
                <c:pt idx="19">
                  <c:v>-2625</c:v>
                </c:pt>
                <c:pt idx="20">
                  <c:v>-2625</c:v>
                </c:pt>
                <c:pt idx="21">
                  <c:v>-2625</c:v>
                </c:pt>
                <c:pt idx="22">
                  <c:v>-2625</c:v>
                </c:pt>
                <c:pt idx="23">
                  <c:v>-2625</c:v>
                </c:pt>
                <c:pt idx="24">
                  <c:v>-2625</c:v>
                </c:pt>
                <c:pt idx="25">
                  <c:v>-2625</c:v>
                </c:pt>
                <c:pt idx="26">
                  <c:v>-2625</c:v>
                </c:pt>
                <c:pt idx="27">
                  <c:v>-2625</c:v>
                </c:pt>
                <c:pt idx="28">
                  <c:v>-2625</c:v>
                </c:pt>
                <c:pt idx="29">
                  <c:v>-2625</c:v>
                </c:pt>
                <c:pt idx="30">
                  <c:v>-2625</c:v>
                </c:pt>
                <c:pt idx="31">
                  <c:v>-2625</c:v>
                </c:pt>
                <c:pt idx="32">
                  <c:v>-2625</c:v>
                </c:pt>
                <c:pt idx="33">
                  <c:v>-2625</c:v>
                </c:pt>
                <c:pt idx="34">
                  <c:v>-2625</c:v>
                </c:pt>
                <c:pt idx="35">
                  <c:v>-2625</c:v>
                </c:pt>
                <c:pt idx="36">
                  <c:v>-2625</c:v>
                </c:pt>
                <c:pt idx="37">
                  <c:v>-2625</c:v>
                </c:pt>
                <c:pt idx="38">
                  <c:v>-2625</c:v>
                </c:pt>
                <c:pt idx="39">
                  <c:v>-2625</c:v>
                </c:pt>
                <c:pt idx="40">
                  <c:v>-2625</c:v>
                </c:pt>
                <c:pt idx="41">
                  <c:v>-2625</c:v>
                </c:pt>
                <c:pt idx="42">
                  <c:v>-2625</c:v>
                </c:pt>
                <c:pt idx="43">
                  <c:v>-2625</c:v>
                </c:pt>
                <c:pt idx="44">
                  <c:v>-2625</c:v>
                </c:pt>
                <c:pt idx="45">
                  <c:v>-2625</c:v>
                </c:pt>
                <c:pt idx="46">
                  <c:v>-2625</c:v>
                </c:pt>
                <c:pt idx="47">
                  <c:v>-2625</c:v>
                </c:pt>
                <c:pt idx="48">
                  <c:v>-2625</c:v>
                </c:pt>
                <c:pt idx="49">
                  <c:v>-2625</c:v>
                </c:pt>
                <c:pt idx="50">
                  <c:v>-2625</c:v>
                </c:pt>
                <c:pt idx="51">
                  <c:v>-2625</c:v>
                </c:pt>
                <c:pt idx="52">
                  <c:v>-2625</c:v>
                </c:pt>
                <c:pt idx="53">
                  <c:v>-2625</c:v>
                </c:pt>
                <c:pt idx="54">
                  <c:v>-2625</c:v>
                </c:pt>
                <c:pt idx="55">
                  <c:v>-2625</c:v>
                </c:pt>
                <c:pt idx="56">
                  <c:v>-2625</c:v>
                </c:pt>
                <c:pt idx="57">
                  <c:v>-2625</c:v>
                </c:pt>
                <c:pt idx="58">
                  <c:v>-2625</c:v>
                </c:pt>
                <c:pt idx="59">
                  <c:v>-2625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3-5333-4AE0-83CA-A8628F3EF3D2}"/>
            </c:ext>
          </c:extLst>
        </c:ser>
        <c:dLbls>
          <c:showLegendKey val="0"/>
          <c:showVal val="0"/>
          <c:showCatName val="0"/>
          <c:showSerName val="0"/>
          <c:showPercent val="0"/>
          <c:showBubbleSize val="0"/>
        </c:dLbls>
        <c:gapWidth val="300"/>
        <c:overlap val="100"/>
        <c:axId val="254411056"/>
        <c:axId val="299923216"/>
      </c:barChart>
      <c:catAx>
        <c:axId val="254411056"/>
        <c:scaling>
          <c:orientation val="minMax"/>
        </c:scaling>
        <c:delete val="0"/>
        <c:axPos val="b"/>
        <c:numFmt formatCode="_(* #\ ##0_);_(* \(#\ ##0\);_(* &quot; - &quot;_);_(* @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crossAx val="299923216"/>
        <c:crosses val="autoZero"/>
        <c:auto val="1"/>
        <c:lblAlgn val="ctr"/>
        <c:lblOffset val="100"/>
        <c:noMultiLvlLbl val="0"/>
      </c:catAx>
      <c:valAx>
        <c:axId val="2999232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numFmt formatCode="#,##0_);\(#,##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crossAx val="254411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11.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1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6.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7.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8.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9.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drawing1.xml><?xml version="1.0" encoding="utf-8"?>
<xdr:wsDr xmlns:xdr="http://schemas.openxmlformats.org/drawingml/2006/spreadsheetDrawing" xmlns:a="http://schemas.openxmlformats.org/drawingml/2006/main">
  <xdr:twoCellAnchor editAs="oneCell">
    <xdr:from>
      <xdr:col>0</xdr:col>
      <xdr:colOff>34637</xdr:colOff>
      <xdr:row>13</xdr:row>
      <xdr:rowOff>173182</xdr:rowOff>
    </xdr:from>
    <xdr:to>
      <xdr:col>2</xdr:col>
      <xdr:colOff>2913</xdr:colOff>
      <xdr:row>16</xdr:row>
      <xdr:rowOff>44099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4637" y="4113068"/>
          <a:ext cx="1604844" cy="4424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14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1500-000005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2048660</xdr:colOff>
      <xdr:row>0</xdr:row>
      <xdr:rowOff>63499</xdr:rowOff>
    </xdr:from>
    <xdr:to>
      <xdr:col>0</xdr:col>
      <xdr:colOff>4064000</xdr:colOff>
      <xdr:row>0</xdr:row>
      <xdr:rowOff>391583</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1500-000008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887941</xdr:colOff>
      <xdr:row>0</xdr:row>
      <xdr:rowOff>73026</xdr:rowOff>
    </xdr:from>
    <xdr:to>
      <xdr:col>7</xdr:col>
      <xdr:colOff>825500</xdr:colOff>
      <xdr:row>0</xdr:row>
      <xdr:rowOff>401110</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1500-000009000000}"/>
            </a:ext>
          </a:extLst>
        </xdr:cNvPr>
        <xdr:cNvSpPr/>
      </xdr:nvSpPr>
      <xdr:spPr bwMode="gray">
        <a:xfrm>
          <a:off x="4327524" y="73026"/>
          <a:ext cx="2223559"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36683</xdr:colOff>
      <xdr:row>0</xdr:row>
      <xdr:rowOff>73025</xdr:rowOff>
    </xdr:from>
    <xdr:to>
      <xdr:col>2</xdr:col>
      <xdr:colOff>504825</xdr:colOff>
      <xdr:row>0</xdr:row>
      <xdr:rowOff>401109</xdr:rowOff>
    </xdr:to>
    <xdr:sp macro="" textlink="">
      <xdr:nvSpPr>
        <xdr:cNvPr id="10" name="Rounded Rectangle 9">
          <a:hlinkClick xmlns:r="http://schemas.openxmlformats.org/officeDocument/2006/relationships" r:id="rId3"/>
          <a:extLst>
            <a:ext uri="{FF2B5EF4-FFF2-40B4-BE49-F238E27FC236}">
              <a16:creationId xmlns:a16="http://schemas.microsoft.com/office/drawing/2014/main" id="{00000000-0008-0000-1500-00000A000000}"/>
            </a:ext>
          </a:extLst>
        </xdr:cNvPr>
        <xdr:cNvSpPr/>
      </xdr:nvSpPr>
      <xdr:spPr bwMode="gray">
        <a:xfrm>
          <a:off x="36683" y="73025"/>
          <a:ext cx="2096917"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600075</xdr:colOff>
      <xdr:row>0</xdr:row>
      <xdr:rowOff>76200</xdr:rowOff>
    </xdr:from>
    <xdr:to>
      <xdr:col>4</xdr:col>
      <xdr:colOff>805665</xdr:colOff>
      <xdr:row>0</xdr:row>
      <xdr:rowOff>404284</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00000000-0008-0000-1500-00000B000000}"/>
            </a:ext>
          </a:extLst>
        </xdr:cNvPr>
        <xdr:cNvSpPr/>
      </xdr:nvSpPr>
      <xdr:spPr bwMode="gray">
        <a:xfrm>
          <a:off x="2228850" y="76200"/>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46375</xdr:colOff>
      <xdr:row>11</xdr:row>
      <xdr:rowOff>57150</xdr:rowOff>
    </xdr:from>
    <xdr:to>
      <xdr:col>3</xdr:col>
      <xdr:colOff>734291</xdr:colOff>
      <xdr:row>30</xdr:row>
      <xdr:rowOff>10152</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46182</xdr:colOff>
      <xdr:row>2</xdr:row>
      <xdr:rowOff>116416</xdr:rowOff>
    </xdr:from>
    <xdr:ext cx="274320" cy="274320"/>
    <xdr:sp macro="" textlink="">
      <xdr:nvSpPr>
        <xdr:cNvPr id="13" name="Rounded Rectangle 12">
          <a:extLst>
            <a:ext uri="{FF2B5EF4-FFF2-40B4-BE49-F238E27FC236}">
              <a16:creationId xmlns:a16="http://schemas.microsoft.com/office/drawing/2014/main" id="{00000000-0008-0000-0500-00000D000000}"/>
            </a:ext>
          </a:extLst>
        </xdr:cNvPr>
        <xdr:cNvSpPr>
          <a:spLocks/>
        </xdr:cNvSpPr>
      </xdr:nvSpPr>
      <xdr:spPr>
        <a:xfrm>
          <a:off x="46182" y="306916"/>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50">
              <a:solidFill>
                <a:srgbClr val="FFFFFF"/>
              </a:solidFill>
              <a:effectLst/>
              <a:latin typeface="Arial" panose="020B0604020202020204" pitchFamily="34" charset="0"/>
              <a:ea typeface="Times New Roman" panose="02020603050405020304" pitchFamily="18" charset="0"/>
              <a:cs typeface="Arial" panose="020B0604020202020204" pitchFamily="34" charset="0"/>
            </a:rPr>
            <a:t>1</a:t>
          </a:r>
          <a:endParaRPr lang="en-US" sz="105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43296</xdr:colOff>
      <xdr:row>8</xdr:row>
      <xdr:rowOff>95250</xdr:rowOff>
    </xdr:from>
    <xdr:ext cx="274320" cy="274320"/>
    <xdr:sp macro="" textlink="">
      <xdr:nvSpPr>
        <xdr:cNvPr id="15" name="Rounded Rectangle 14">
          <a:extLst>
            <a:ext uri="{FF2B5EF4-FFF2-40B4-BE49-F238E27FC236}">
              <a16:creationId xmlns:a16="http://schemas.microsoft.com/office/drawing/2014/main" id="{00000000-0008-0000-0500-00000F000000}"/>
            </a:ext>
          </a:extLst>
        </xdr:cNvPr>
        <xdr:cNvSpPr>
          <a:spLocks/>
        </xdr:cNvSpPr>
      </xdr:nvSpPr>
      <xdr:spPr>
        <a:xfrm>
          <a:off x="43296" y="111442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2</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60615</xdr:colOff>
      <xdr:row>16</xdr:row>
      <xdr:rowOff>95250</xdr:rowOff>
    </xdr:from>
    <xdr:ext cx="274320" cy="274320"/>
    <xdr:sp macro="" textlink="">
      <xdr:nvSpPr>
        <xdr:cNvPr id="16" name="Rounded Rectangle 15">
          <a:extLst>
            <a:ext uri="{FF2B5EF4-FFF2-40B4-BE49-F238E27FC236}">
              <a16:creationId xmlns:a16="http://schemas.microsoft.com/office/drawing/2014/main" id="{00000000-0008-0000-0500-000010000000}"/>
            </a:ext>
          </a:extLst>
        </xdr:cNvPr>
        <xdr:cNvSpPr>
          <a:spLocks/>
        </xdr:cNvSpPr>
      </xdr:nvSpPr>
      <xdr:spPr>
        <a:xfrm>
          <a:off x="60615" y="231457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3</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60613</xdr:colOff>
      <xdr:row>20</xdr:row>
      <xdr:rowOff>103910</xdr:rowOff>
    </xdr:from>
    <xdr:ext cx="274320" cy="274320"/>
    <xdr:sp macro="" textlink="">
      <xdr:nvSpPr>
        <xdr:cNvPr id="17" name="Rounded Rectangle 16">
          <a:extLst>
            <a:ext uri="{FF2B5EF4-FFF2-40B4-BE49-F238E27FC236}">
              <a16:creationId xmlns:a16="http://schemas.microsoft.com/office/drawing/2014/main" id="{00000000-0008-0000-0500-000011000000}"/>
            </a:ext>
          </a:extLst>
        </xdr:cNvPr>
        <xdr:cNvSpPr>
          <a:spLocks/>
        </xdr:cNvSpPr>
      </xdr:nvSpPr>
      <xdr:spPr>
        <a:xfrm>
          <a:off x="60613" y="291378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4</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60614</xdr:colOff>
      <xdr:row>25</xdr:row>
      <xdr:rowOff>121227</xdr:rowOff>
    </xdr:from>
    <xdr:ext cx="274320" cy="274320"/>
    <xdr:sp macro="" textlink="">
      <xdr:nvSpPr>
        <xdr:cNvPr id="18" name="Rounded Rectangle 17">
          <a:extLst>
            <a:ext uri="{FF2B5EF4-FFF2-40B4-BE49-F238E27FC236}">
              <a16:creationId xmlns:a16="http://schemas.microsoft.com/office/drawing/2014/main" id="{00000000-0008-0000-0500-000012000000}"/>
            </a:ext>
          </a:extLst>
        </xdr:cNvPr>
        <xdr:cNvSpPr>
          <a:spLocks/>
        </xdr:cNvSpPr>
      </xdr:nvSpPr>
      <xdr:spPr>
        <a:xfrm>
          <a:off x="60614" y="379787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5</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121</xdr:row>
      <xdr:rowOff>129887</xdr:rowOff>
    </xdr:from>
    <xdr:ext cx="274320" cy="274320"/>
    <xdr:sp macro="" textlink="">
      <xdr:nvSpPr>
        <xdr:cNvPr id="19" name="Rounded Rectangle 18">
          <a:extLst>
            <a:ext uri="{FF2B5EF4-FFF2-40B4-BE49-F238E27FC236}">
              <a16:creationId xmlns:a16="http://schemas.microsoft.com/office/drawing/2014/main" id="{00000000-0008-0000-0500-000013000000}"/>
            </a:ext>
          </a:extLst>
        </xdr:cNvPr>
        <xdr:cNvSpPr>
          <a:spLocks/>
        </xdr:cNvSpPr>
      </xdr:nvSpPr>
      <xdr:spPr>
        <a:xfrm>
          <a:off x="51955" y="1716058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6</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148</xdr:row>
      <xdr:rowOff>121228</xdr:rowOff>
    </xdr:from>
    <xdr:ext cx="274320" cy="274320"/>
    <xdr:sp macro="" textlink="">
      <xdr:nvSpPr>
        <xdr:cNvPr id="20" name="Rounded Rectangle 19">
          <a:extLst>
            <a:ext uri="{FF2B5EF4-FFF2-40B4-BE49-F238E27FC236}">
              <a16:creationId xmlns:a16="http://schemas.microsoft.com/office/drawing/2014/main" id="{00000000-0008-0000-0500-000014000000}"/>
            </a:ext>
          </a:extLst>
        </xdr:cNvPr>
        <xdr:cNvSpPr>
          <a:spLocks/>
        </xdr:cNvSpPr>
      </xdr:nvSpPr>
      <xdr:spPr>
        <a:xfrm>
          <a:off x="51955" y="21047653"/>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7</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43296</xdr:colOff>
      <xdr:row>234</xdr:row>
      <xdr:rowOff>112568</xdr:rowOff>
    </xdr:from>
    <xdr:ext cx="274320" cy="274320"/>
    <xdr:sp macro="" textlink="">
      <xdr:nvSpPr>
        <xdr:cNvPr id="21" name="Rounded Rectangle 20">
          <a:extLst>
            <a:ext uri="{FF2B5EF4-FFF2-40B4-BE49-F238E27FC236}">
              <a16:creationId xmlns:a16="http://schemas.microsoft.com/office/drawing/2014/main" id="{00000000-0008-0000-0500-000015000000}"/>
            </a:ext>
          </a:extLst>
        </xdr:cNvPr>
        <xdr:cNvSpPr>
          <a:spLocks/>
        </xdr:cNvSpPr>
      </xdr:nvSpPr>
      <xdr:spPr>
        <a:xfrm>
          <a:off x="43296" y="32935718"/>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8</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247</xdr:row>
      <xdr:rowOff>86592</xdr:rowOff>
    </xdr:from>
    <xdr:ext cx="274320" cy="274320"/>
    <xdr:sp macro="" textlink="">
      <xdr:nvSpPr>
        <xdr:cNvPr id="22" name="Rounded Rectangle 21">
          <a:extLst>
            <a:ext uri="{FF2B5EF4-FFF2-40B4-BE49-F238E27FC236}">
              <a16:creationId xmlns:a16="http://schemas.microsoft.com/office/drawing/2014/main" id="{00000000-0008-0000-0500-000016000000}"/>
            </a:ext>
          </a:extLst>
        </xdr:cNvPr>
        <xdr:cNvSpPr>
          <a:spLocks/>
        </xdr:cNvSpPr>
      </xdr:nvSpPr>
      <xdr:spPr>
        <a:xfrm>
          <a:off x="51955" y="3476711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9</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465667</xdr:colOff>
      <xdr:row>0</xdr:row>
      <xdr:rowOff>169334</xdr:rowOff>
    </xdr:from>
    <xdr:ext cx="274320" cy="274320"/>
    <xdr:sp macro="" textlink="">
      <xdr:nvSpPr>
        <xdr:cNvPr id="2" name="Rounded Rectangle 1">
          <a:extLst>
            <a:ext uri="{FF2B5EF4-FFF2-40B4-BE49-F238E27FC236}">
              <a16:creationId xmlns:a16="http://schemas.microsoft.com/office/drawing/2014/main" id="{00000000-0008-0000-0600-000002000000}"/>
            </a:ext>
          </a:extLst>
        </xdr:cNvPr>
        <xdr:cNvSpPr>
          <a:spLocks/>
        </xdr:cNvSpPr>
      </xdr:nvSpPr>
      <xdr:spPr>
        <a:xfrm>
          <a:off x="465667" y="169334"/>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10</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539750</xdr:colOff>
      <xdr:row>1</xdr:row>
      <xdr:rowOff>63500</xdr:rowOff>
    </xdr:from>
    <xdr:ext cx="274320" cy="274320"/>
    <xdr:sp macro="" textlink="">
      <xdr:nvSpPr>
        <xdr:cNvPr id="2" name="Rounded Rectangle 1">
          <a:extLst>
            <a:ext uri="{FF2B5EF4-FFF2-40B4-BE49-F238E27FC236}">
              <a16:creationId xmlns:a16="http://schemas.microsoft.com/office/drawing/2014/main" id="{00000000-0008-0000-0700-000002000000}"/>
            </a:ext>
          </a:extLst>
        </xdr:cNvPr>
        <xdr:cNvSpPr>
          <a:spLocks/>
        </xdr:cNvSpPr>
      </xdr:nvSpPr>
      <xdr:spPr>
        <a:xfrm>
          <a:off x="977900" y="24447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11</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bwMode="gray">
        <a:xfrm>
          <a:off x="4116917" y="63501"/>
          <a:ext cx="21822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bwMode="gray">
        <a:xfrm>
          <a:off x="4116917" y="63501"/>
          <a:ext cx="22965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bwMode="gray">
        <a:xfrm>
          <a:off x="4116917" y="63501"/>
          <a:ext cx="238230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11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2%20Clients_Projects\Ekonomikas%20Ministrija\FAS%2039547-08%20CZ%20project%20boost\4.%20Deliverables\05_VM%20Phase4-%207M2018%20model\Final%20deliverable\02_Final_Financial_Model_Project_Boost_7M2018_2018112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Dashboard"/>
      <sheetName val="Disclaimer"/>
      <sheetName val="Contents"/>
      <sheetName val="II"/>
      <sheetName val="input_AGGR"/>
      <sheetName val="input_TSO"/>
      <sheetName val="input_SSO"/>
      <sheetName val="input_MNG"/>
      <sheetName val="input_Gas"/>
      <sheetName val="Dashboard_default"/>
      <sheetName val="III"/>
      <sheetName val="TSO --&gt;"/>
      <sheetName val="Volumes_TSO"/>
      <sheetName val="OPEX_TSO"/>
      <sheetName val="CAPEX_TSO"/>
      <sheetName val="DepreciationRAB_TSO"/>
      <sheetName val="CapReturn_TSO"/>
      <sheetName val="WorkingCap_TSO"/>
      <sheetName val="RevenuesFCFF_TSO"/>
      <sheetName val="Tax_TSO"/>
      <sheetName val="Tariffs_TSO"/>
      <sheetName val="DCF_TSO"/>
      <sheetName val="SSO --&gt;"/>
      <sheetName val="Volumes_SSO"/>
      <sheetName val="OPEX_SSO"/>
      <sheetName val="CAPEX_SSO"/>
      <sheetName val="DepreciationRAB_SSO"/>
      <sheetName val="CapReturn_SSO"/>
      <sheetName val="WorkingCap_SSO"/>
      <sheetName val="RevenuesFCFF_SSO"/>
      <sheetName val="Tariffs_SSO"/>
      <sheetName val="Tax_SSO"/>
      <sheetName val="DCF_SSO"/>
      <sheetName val="MNG --&gt;"/>
      <sheetName val="OPEX_MNG"/>
      <sheetName val="CAPEX_MNG"/>
      <sheetName val="DepreciationRAB_MNG"/>
      <sheetName val="CapReturn_MNG"/>
      <sheetName val="WorkingCap_MNG"/>
      <sheetName val="RevenuesFCFF_MNG"/>
      <sheetName val="Tax_MNG"/>
      <sheetName val="Tariffs_MNG"/>
      <sheetName val="DCF_MNG"/>
      <sheetName val="AGGR --&gt;"/>
      <sheetName val="WACC"/>
      <sheetName val="Tax_AGGR"/>
      <sheetName val="DCF_AGGR"/>
      <sheetName val="CapStructure"/>
      <sheetName val="Financing&amp;Dividends"/>
      <sheetName val="Sensitivity"/>
      <sheetName val="EndTariff"/>
      <sheetName val="IV"/>
      <sheetName val="FS_TSO"/>
      <sheetName val="FS_SSO"/>
      <sheetName val="FS_MNG"/>
      <sheetName val="FS_AGGR"/>
      <sheetName val="V"/>
      <sheetName val="Timing"/>
      <sheetName val="Checks"/>
      <sheetName val="Scenarios"/>
      <sheetName val="Template"/>
      <sheetName val="VI"/>
      <sheetName val="BS 2017 Separation"/>
      <sheetName val="BS 2018 Separation"/>
      <sheetName val="2015-2017 IS"/>
      <sheetName val="2015-2018 IS"/>
      <sheetName val="2017 IS"/>
      <sheetName val="2018 IS"/>
      <sheetName val="2018 B"/>
      <sheetName val="Regulatory WACC"/>
      <sheetName val="Inflation Wage"/>
      <sheetName val="Gas Price Breakdown"/>
      <sheetName val="Days Ratios"/>
      <sheetName val="Beta Calculation"/>
      <sheetName val="CDS"/>
      <sheetName val="2017-2028 Depreciation"/>
      <sheetName val="RAB 2016"/>
      <sheetName val="RAB 2017"/>
      <sheetName val="RAB 2018"/>
      <sheetName val="Debt"/>
      <sheetName val="Net Debt"/>
      <sheetName val="Acc Policy"/>
      <sheetName val="Jan 2017 BS"/>
      <sheetName val="Total Investments 2015-2022"/>
      <sheetName val="GT RAB Valuation"/>
      <sheetName val="Gas price"/>
    </sheetNames>
    <sheetDataSet>
      <sheetData sheetId="0"/>
      <sheetData sheetId="1">
        <row r="23">
          <cell r="G23">
            <v>2</v>
          </cell>
        </row>
      </sheetData>
      <sheetData sheetId="2"/>
      <sheetData sheetId="3"/>
      <sheetData sheetId="4"/>
      <sheetData sheetId="5">
        <row r="93">
          <cell r="Z93">
            <v>2000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04">
          <cell r="G104">
            <v>6129.9605199999996</v>
          </cell>
        </row>
      </sheetData>
      <sheetData sheetId="48">
        <row r="51">
          <cell r="AA51">
            <v>0.45049772468714444</v>
          </cell>
        </row>
      </sheetData>
      <sheetData sheetId="49"/>
      <sheetData sheetId="50"/>
      <sheetData sheetId="51"/>
      <sheetData sheetId="52"/>
      <sheetData sheetId="53"/>
      <sheetData sheetId="54"/>
      <sheetData sheetId="55"/>
      <sheetData sheetId="56">
        <row r="97">
          <cell r="Z97">
            <v>30333.333280000003</v>
          </cell>
        </row>
      </sheetData>
      <sheetData sheetId="57"/>
      <sheetData sheetId="58">
        <row r="7">
          <cell r="Q7">
            <v>39814</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likumi.lv/doc.php?id=292700" TargetMode="External"/><Relationship Id="rId13" Type="http://schemas.openxmlformats.org/officeDocument/2006/relationships/comments" Target="../comments2.xml"/><Relationship Id="rId3" Type="http://schemas.openxmlformats.org/officeDocument/2006/relationships/hyperlink" Target="https://www.eiu.com/" TargetMode="External"/><Relationship Id="rId7" Type="http://schemas.openxmlformats.org/officeDocument/2006/relationships/hyperlink" Target="http://www.fm.gov.lv/lv/sadalas/ppp/tiesibu_akti/makroekonomiskie_pienemumi_un_prognozes/" TargetMode="External"/><Relationship Id="rId12" Type="http://schemas.openxmlformats.org/officeDocument/2006/relationships/vmlDrawing" Target="../drawings/vmlDrawing2.vml"/><Relationship Id="rId2" Type="http://schemas.openxmlformats.org/officeDocument/2006/relationships/hyperlink" Target="https://www.capitaliq.com/" TargetMode="External"/><Relationship Id="rId1" Type="http://schemas.openxmlformats.org/officeDocument/2006/relationships/hyperlink" Target="https://www.bloomberg.com/" TargetMode="External"/><Relationship Id="rId6" Type="http://schemas.openxmlformats.org/officeDocument/2006/relationships/hyperlink" Target="http://people.stern.nyu.edu/adamodar/New_Home_Page/datacurrent.html" TargetMode="External"/><Relationship Id="rId11" Type="http://schemas.openxmlformats.org/officeDocument/2006/relationships/drawing" Target="../drawings/drawing2.xml"/><Relationship Id="rId5" Type="http://schemas.openxmlformats.org/officeDocument/2006/relationships/hyperlink" Target="http://www.fm.gov.lv/lv/sadalas/ppp/tiesibu_akti/makroekonomiskie_pienemumi_un_prognozes/" TargetMode="External"/><Relationship Id="rId10" Type="http://schemas.openxmlformats.org/officeDocument/2006/relationships/printerSettings" Target="../printerSettings/printerSettings6.bin"/><Relationship Id="rId4" Type="http://schemas.openxmlformats.org/officeDocument/2006/relationships/hyperlink" Target="https://www.csb.gov.lv/" TargetMode="External"/><Relationship Id="rId9" Type="http://schemas.openxmlformats.org/officeDocument/2006/relationships/hyperlink" Target="https://likumi.lv/doc.php?id=253451"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hyperlink" Target="http://ppp-risk.gihub.org/risk-allocation-matrix/social/social-housing/early-termination-risk/contracting-authority-default-termination/" TargetMode="Externa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G18"/>
  <sheetViews>
    <sheetView showGridLines="0" view="pageBreakPreview" topLeftCell="A11" zoomScale="115" zoomScaleNormal="115" zoomScaleSheetLayoutView="115" workbookViewId="0">
      <selection activeCell="A3" sqref="A3:C3"/>
    </sheetView>
  </sheetViews>
  <sheetFormatPr defaultRowHeight="14.4"/>
  <cols>
    <col min="1" max="1" width="11.5546875" customWidth="1"/>
    <col min="2" max="2" width="13" customWidth="1"/>
    <col min="3" max="3" width="105.21875" customWidth="1"/>
  </cols>
  <sheetData>
    <row r="1" spans="1:7" ht="15" thickTop="1">
      <c r="A1" s="853" t="s">
        <v>334</v>
      </c>
      <c r="B1" s="854"/>
      <c r="C1" s="854"/>
    </row>
    <row r="2" spans="1:7">
      <c r="D2" s="315"/>
    </row>
    <row r="3" spans="1:7" ht="130.05000000000001" customHeight="1">
      <c r="A3" s="852" t="s">
        <v>333</v>
      </c>
      <c r="B3" s="852"/>
      <c r="C3" s="852"/>
    </row>
    <row r="4" spans="1:7">
      <c r="A4" s="275" t="s">
        <v>561</v>
      </c>
    </row>
    <row r="6" spans="1:7">
      <c r="A6" s="7"/>
      <c r="B6" s="2"/>
      <c r="C6" s="2" t="s">
        <v>549</v>
      </c>
      <c r="D6" s="2"/>
      <c r="E6" s="2"/>
      <c r="F6" s="2"/>
      <c r="G6" s="2"/>
    </row>
    <row r="7" spans="1:7">
      <c r="A7" s="2"/>
      <c r="B7" s="2"/>
      <c r="C7" s="2"/>
      <c r="D7" s="2"/>
      <c r="E7" s="2"/>
      <c r="F7" s="2"/>
      <c r="G7" s="2"/>
    </row>
    <row r="8" spans="1:7">
      <c r="A8" s="46"/>
      <c r="B8" s="2"/>
      <c r="C8" s="2" t="s">
        <v>621</v>
      </c>
      <c r="D8" s="2"/>
      <c r="E8" s="2"/>
      <c r="F8" s="2"/>
      <c r="G8" s="2"/>
    </row>
    <row r="9" spans="1:7">
      <c r="A9" s="2"/>
      <c r="B9" s="2"/>
      <c r="C9" s="2"/>
      <c r="D9" s="2"/>
      <c r="E9" s="2"/>
      <c r="F9" s="2"/>
      <c r="G9" s="2"/>
    </row>
    <row r="10" spans="1:7">
      <c r="A10" s="58"/>
      <c r="B10" s="2"/>
      <c r="C10" s="2" t="s">
        <v>506</v>
      </c>
      <c r="D10" s="2"/>
      <c r="E10" s="2"/>
      <c r="F10" s="2"/>
      <c r="G10" s="2"/>
    </row>
    <row r="11" spans="1:7">
      <c r="A11" s="2"/>
      <c r="B11" s="2"/>
      <c r="C11" s="2"/>
      <c r="D11" s="2"/>
      <c r="E11" s="2"/>
      <c r="F11" s="2"/>
      <c r="G11" s="2"/>
    </row>
    <row r="12" spans="1:7">
      <c r="A12" s="49"/>
      <c r="B12" s="2"/>
      <c r="C12" s="2" t="s">
        <v>461</v>
      </c>
      <c r="D12" s="2"/>
      <c r="E12" s="2"/>
      <c r="F12" s="2"/>
      <c r="G12" s="2"/>
    </row>
    <row r="13" spans="1:7">
      <c r="A13" s="2"/>
      <c r="B13" s="2"/>
      <c r="C13" s="2"/>
      <c r="D13" s="2"/>
      <c r="E13" s="2"/>
      <c r="F13" s="2"/>
      <c r="G13" s="2"/>
    </row>
    <row r="14" spans="1:7">
      <c r="A14" s="2" t="s">
        <v>462</v>
      </c>
      <c r="B14" s="2"/>
      <c r="C14" s="2" t="s">
        <v>463</v>
      </c>
      <c r="D14" s="2"/>
      <c r="E14" s="2"/>
      <c r="F14" s="2"/>
      <c r="G14" s="2"/>
    </row>
    <row r="15" spans="1:7">
      <c r="A15" s="2"/>
      <c r="B15" s="2"/>
      <c r="C15" s="2"/>
      <c r="D15" s="2"/>
      <c r="E15" s="2"/>
      <c r="F15" s="2"/>
      <c r="G15" s="2"/>
    </row>
    <row r="16" spans="1:7">
      <c r="A16" s="2"/>
      <c r="B16" s="2"/>
      <c r="C16" s="2" t="s">
        <v>521</v>
      </c>
      <c r="D16" s="2"/>
      <c r="E16" s="2"/>
      <c r="F16" s="2"/>
      <c r="G16" s="2"/>
    </row>
    <row r="17" spans="1:7">
      <c r="A17" s="2"/>
      <c r="B17" s="2"/>
      <c r="C17" s="2"/>
      <c r="D17" s="2"/>
      <c r="E17" s="2"/>
      <c r="F17" s="2"/>
      <c r="G17" s="2"/>
    </row>
    <row r="18" spans="1:7">
      <c r="A18" s="54" t="s">
        <v>464</v>
      </c>
      <c r="B18" s="2"/>
      <c r="C18" s="2" t="s">
        <v>465</v>
      </c>
      <c r="D18" s="2"/>
      <c r="E18" s="2"/>
      <c r="F18" s="2"/>
      <c r="G18" s="2"/>
    </row>
  </sheetData>
  <sheetProtection sheet="1" objects="1" scenarios="1"/>
  <mergeCells count="2">
    <mergeCell ref="A3:C3"/>
    <mergeCell ref="A1:C1"/>
  </mergeCells>
  <pageMargins left="0.7" right="0.7" top="0.75" bottom="0.75" header="0.3" footer="0.3"/>
  <pageSetup paperSize="9" fitToHeight="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59999389629810485"/>
    <pageSetUpPr fitToPage="1"/>
  </sheetPr>
  <dimension ref="A1:T42"/>
  <sheetViews>
    <sheetView showGridLines="0" view="pageBreakPreview" zoomScale="90" zoomScaleNormal="90" zoomScaleSheetLayoutView="90" workbookViewId="0">
      <pane ySplit="2" topLeftCell="A37" activePane="bottomLeft" state="frozen"/>
      <selection activeCell="J28" sqref="J27:J28"/>
      <selection pane="bottomLeft" activeCell="C45" sqref="C45"/>
    </sheetView>
  </sheetViews>
  <sheetFormatPr defaultColWidth="0" defaultRowHeight="14.4"/>
  <cols>
    <col min="1" max="1" width="6.5546875" customWidth="1"/>
    <col min="2" max="2" width="23.44140625" customWidth="1"/>
    <col min="3" max="3" width="52.44140625" customWidth="1"/>
    <col min="4" max="4" width="7.77734375" customWidth="1"/>
    <col min="5" max="5" width="15.44140625" customWidth="1"/>
    <col min="6" max="7" width="14.77734375" customWidth="1"/>
    <col min="8" max="8" width="12.44140625" customWidth="1"/>
    <col min="9" max="9" width="43.77734375" customWidth="1"/>
    <col min="10" max="10" width="35.21875" customWidth="1"/>
    <col min="11" max="20" width="8.5546875" customWidth="1"/>
    <col min="21" max="16384" width="8.5546875" hidden="1"/>
  </cols>
  <sheetData>
    <row r="1" spans="1:13" ht="11.25" customHeight="1">
      <c r="A1" s="855" t="s">
        <v>460</v>
      </c>
      <c r="B1" s="855"/>
      <c r="C1" s="855"/>
      <c r="D1" s="855"/>
      <c r="E1" s="855"/>
      <c r="F1" s="855"/>
      <c r="G1" s="855"/>
      <c r="H1" s="855"/>
      <c r="I1" s="4" t="s">
        <v>2</v>
      </c>
      <c r="J1" s="4" t="s">
        <v>3</v>
      </c>
    </row>
    <row r="2" spans="1:13" ht="35.549999999999997" customHeight="1">
      <c r="A2" s="37" t="s">
        <v>459</v>
      </c>
      <c r="B2" s="37" t="s">
        <v>458</v>
      </c>
      <c r="C2" s="37" t="s">
        <v>457</v>
      </c>
      <c r="D2" s="38" t="s">
        <v>456</v>
      </c>
      <c r="E2" s="38" t="s">
        <v>455</v>
      </c>
      <c r="F2" s="38" t="s">
        <v>542</v>
      </c>
      <c r="G2" s="38" t="s">
        <v>543</v>
      </c>
      <c r="H2" s="38" t="s">
        <v>544</v>
      </c>
    </row>
    <row r="3" spans="1:13" ht="15.6" customHeight="1">
      <c r="A3" s="37" t="s">
        <v>454</v>
      </c>
      <c r="B3" s="314"/>
      <c r="C3" s="314"/>
      <c r="D3" s="314"/>
      <c r="E3" s="37"/>
      <c r="F3" s="37"/>
      <c r="G3" s="37"/>
      <c r="H3" s="37"/>
    </row>
    <row r="4" spans="1:13" s="310" customFormat="1" ht="40.799999999999997">
      <c r="A4" s="297" t="s">
        <v>453</v>
      </c>
      <c r="B4" s="296" t="s">
        <v>452</v>
      </c>
      <c r="C4" s="295" t="s">
        <v>451</v>
      </c>
      <c r="D4" s="11" t="s">
        <v>376</v>
      </c>
      <c r="E4" s="283" t="str">
        <f>IF(D4="Nē", "+", "")</f>
        <v/>
      </c>
      <c r="F4" s="283"/>
      <c r="G4" s="283"/>
      <c r="H4" s="283"/>
      <c r="I4" s="357" t="s">
        <v>7</v>
      </c>
      <c r="J4" s="358" t="s">
        <v>545</v>
      </c>
      <c r="L4" s="371" t="s">
        <v>579</v>
      </c>
      <c r="M4" s="371"/>
    </row>
    <row r="5" spans="1:13" s="310" customFormat="1" ht="20.399999999999999">
      <c r="A5" s="300"/>
      <c r="B5" s="313"/>
      <c r="C5" s="298" t="s">
        <v>450</v>
      </c>
      <c r="D5" s="614" t="s">
        <v>376</v>
      </c>
      <c r="E5" s="283" t="str">
        <f>IF(D5="Nē", "+", "")</f>
        <v/>
      </c>
      <c r="F5" s="283"/>
      <c r="G5" s="283"/>
      <c r="H5" s="283"/>
      <c r="I5" s="357" t="s">
        <v>7</v>
      </c>
      <c r="J5" s="358" t="s">
        <v>545</v>
      </c>
      <c r="L5" s="371" t="s">
        <v>376</v>
      </c>
      <c r="M5" s="371" t="s">
        <v>575</v>
      </c>
    </row>
    <row r="6" spans="1:13" s="310" customFormat="1" ht="51">
      <c r="A6" s="304" t="s">
        <v>449</v>
      </c>
      <c r="B6" s="312" t="s">
        <v>448</v>
      </c>
      <c r="C6" s="295" t="s">
        <v>447</v>
      </c>
      <c r="D6" s="11" t="s">
        <v>376</v>
      </c>
      <c r="E6" s="309"/>
      <c r="F6" s="283"/>
      <c r="G6" s="283"/>
      <c r="H6" s="283"/>
      <c r="I6" s="357" t="s">
        <v>7</v>
      </c>
      <c r="J6" s="358" t="s">
        <v>545</v>
      </c>
      <c r="L6" s="371" t="s">
        <v>394</v>
      </c>
      <c r="M6" s="371" t="s">
        <v>446</v>
      </c>
    </row>
    <row r="7" spans="1:13" s="310" customFormat="1" ht="30.6">
      <c r="A7" s="294"/>
      <c r="B7" s="311"/>
      <c r="C7" s="301" t="s">
        <v>445</v>
      </c>
      <c r="D7" s="11" t="s">
        <v>394</v>
      </c>
      <c r="E7" s="283" t="str">
        <f>IF(D7="Jā", "+", "")</f>
        <v/>
      </c>
      <c r="F7" s="283"/>
      <c r="G7" s="283"/>
      <c r="H7" s="283"/>
      <c r="I7" s="357" t="s">
        <v>7</v>
      </c>
      <c r="J7" s="358" t="s">
        <v>545</v>
      </c>
      <c r="L7" s="371"/>
      <c r="M7" s="371" t="s">
        <v>576</v>
      </c>
    </row>
    <row r="8" spans="1:13" s="310" customFormat="1" ht="57.75" customHeight="1">
      <c r="A8" s="286" t="s">
        <v>444</v>
      </c>
      <c r="B8" s="285" t="s">
        <v>443</v>
      </c>
      <c r="C8" s="284" t="s">
        <v>442</v>
      </c>
      <c r="D8" s="11" t="s">
        <v>394</v>
      </c>
      <c r="E8" s="283" t="str">
        <f>IF(D8="Jā", "+", "")</f>
        <v/>
      </c>
      <c r="F8" s="283"/>
      <c r="G8" s="283"/>
      <c r="H8" s="283"/>
      <c r="I8" s="357" t="s">
        <v>7</v>
      </c>
      <c r="J8" s="358" t="s">
        <v>545</v>
      </c>
      <c r="L8" s="371"/>
      <c r="M8" s="371" t="s">
        <v>577</v>
      </c>
    </row>
    <row r="9" spans="1:13">
      <c r="A9" s="37" t="s">
        <v>441</v>
      </c>
      <c r="B9" s="37"/>
      <c r="C9" s="37"/>
      <c r="D9" s="37"/>
      <c r="E9" s="37"/>
      <c r="F9" s="37"/>
      <c r="G9" s="37"/>
      <c r="H9" s="37"/>
      <c r="I9" s="357"/>
      <c r="J9" s="358"/>
      <c r="L9" s="371"/>
      <c r="M9" s="371" t="s">
        <v>578</v>
      </c>
    </row>
    <row r="10" spans="1:13" ht="30.6">
      <c r="A10" s="286" t="s">
        <v>440</v>
      </c>
      <c r="B10" s="285" t="s">
        <v>439</v>
      </c>
      <c r="C10" s="284" t="s">
        <v>438</v>
      </c>
      <c r="D10" s="11" t="s">
        <v>376</v>
      </c>
      <c r="E10" s="283" t="str">
        <f>IF(D10="Nē", "+", "")</f>
        <v/>
      </c>
      <c r="F10" s="283"/>
      <c r="G10" s="283"/>
      <c r="H10" s="283"/>
      <c r="I10" s="357" t="s">
        <v>7</v>
      </c>
      <c r="J10" s="358" t="s">
        <v>545</v>
      </c>
    </row>
    <row r="11" spans="1:13" ht="20.399999999999999">
      <c r="A11" s="286" t="s">
        <v>437</v>
      </c>
      <c r="B11" s="285" t="s">
        <v>436</v>
      </c>
      <c r="C11" s="284" t="s">
        <v>435</v>
      </c>
      <c r="D11" s="11" t="s">
        <v>376</v>
      </c>
      <c r="E11" s="283" t="str">
        <f>IF(D11="Nē", "+", "")</f>
        <v/>
      </c>
      <c r="F11" s="283"/>
      <c r="G11" s="283"/>
      <c r="H11" s="283"/>
      <c r="I11" s="357" t="s">
        <v>7</v>
      </c>
      <c r="J11" s="358" t="s">
        <v>545</v>
      </c>
    </row>
    <row r="12" spans="1:13" ht="34.5" customHeight="1">
      <c r="A12" s="304" t="s">
        <v>434</v>
      </c>
      <c r="B12" s="296" t="s">
        <v>433</v>
      </c>
      <c r="C12" s="303" t="s">
        <v>432</v>
      </c>
      <c r="D12" s="11" t="s">
        <v>376</v>
      </c>
      <c r="E12" s="283" t="str">
        <f>IF(D12="Nē", "+", "")</f>
        <v/>
      </c>
      <c r="F12" s="283"/>
      <c r="G12" s="283"/>
      <c r="H12" s="283"/>
      <c r="I12" s="359"/>
      <c r="J12" s="358" t="s">
        <v>545</v>
      </c>
    </row>
    <row r="13" spans="1:13" ht="20.399999999999999">
      <c r="A13" s="286">
        <v>2.4</v>
      </c>
      <c r="B13" s="285" t="s">
        <v>431</v>
      </c>
      <c r="C13" s="284" t="s">
        <v>430</v>
      </c>
      <c r="D13" s="11" t="s">
        <v>394</v>
      </c>
      <c r="E13" s="283" t="str">
        <f>IF(D13="Jā", "+", "")</f>
        <v/>
      </c>
      <c r="F13" s="283"/>
      <c r="G13" s="283"/>
      <c r="H13" s="283"/>
      <c r="I13" s="357" t="s">
        <v>7</v>
      </c>
      <c r="J13" s="358" t="s">
        <v>545</v>
      </c>
    </row>
    <row r="14" spans="1:13" ht="40.799999999999997">
      <c r="A14" s="297" t="s">
        <v>429</v>
      </c>
      <c r="B14" s="307" t="s">
        <v>428</v>
      </c>
      <c r="C14" s="295" t="s">
        <v>427</v>
      </c>
      <c r="D14" s="11" t="s">
        <v>376</v>
      </c>
      <c r="E14" s="309"/>
      <c r="F14" s="283"/>
      <c r="G14" s="283"/>
      <c r="H14" s="283"/>
      <c r="I14" s="357" t="s">
        <v>7</v>
      </c>
      <c r="J14" s="358" t="s">
        <v>545</v>
      </c>
    </row>
    <row r="15" spans="1:13" ht="20.399999999999999">
      <c r="A15" s="294"/>
      <c r="B15" s="308"/>
      <c r="C15" s="290" t="s">
        <v>426</v>
      </c>
      <c r="D15" s="11" t="s">
        <v>394</v>
      </c>
      <c r="E15" s="283" t="str">
        <f>IF(D15="Jā", "+", "")</f>
        <v/>
      </c>
      <c r="F15" s="283"/>
      <c r="G15" s="283"/>
      <c r="H15" s="283"/>
      <c r="I15" s="357" t="s">
        <v>7</v>
      </c>
      <c r="J15" s="358" t="s">
        <v>545</v>
      </c>
    </row>
    <row r="16" spans="1:13" ht="30.6">
      <c r="A16" s="300"/>
      <c r="B16" s="299"/>
      <c r="C16" s="298" t="s">
        <v>425</v>
      </c>
      <c r="D16" s="11" t="s">
        <v>394</v>
      </c>
      <c r="E16" s="283" t="str">
        <f>IF(D16="Jā", "+", "")</f>
        <v/>
      </c>
      <c r="F16" s="283"/>
      <c r="G16" s="283"/>
      <c r="H16" s="283"/>
      <c r="I16" s="357" t="s">
        <v>7</v>
      </c>
      <c r="J16" s="358" t="s">
        <v>545</v>
      </c>
    </row>
    <row r="17" spans="1:10" ht="20.399999999999999">
      <c r="A17" s="286" t="s">
        <v>424</v>
      </c>
      <c r="B17" s="285" t="s">
        <v>423</v>
      </c>
      <c r="C17" s="284" t="s">
        <v>422</v>
      </c>
      <c r="D17" s="11" t="s">
        <v>394</v>
      </c>
      <c r="E17" s="283" t="str">
        <f>IF(D17="Jā", "+", "")</f>
        <v/>
      </c>
      <c r="F17" s="283"/>
      <c r="G17" s="283"/>
      <c r="H17" s="283"/>
      <c r="I17" s="357" t="s">
        <v>7</v>
      </c>
      <c r="J17" s="358" t="s">
        <v>545</v>
      </c>
    </row>
    <row r="18" spans="1:10">
      <c r="A18" s="37" t="s">
        <v>421</v>
      </c>
      <c r="B18" s="37"/>
      <c r="C18" s="37"/>
      <c r="D18" s="37"/>
      <c r="E18" s="37"/>
      <c r="F18" s="37"/>
      <c r="G18" s="37"/>
      <c r="H18" s="37"/>
      <c r="I18" s="357"/>
      <c r="J18" s="358"/>
    </row>
    <row r="19" spans="1:10" ht="30.6">
      <c r="A19" s="286" t="s">
        <v>420</v>
      </c>
      <c r="B19" s="285" t="s">
        <v>419</v>
      </c>
      <c r="C19" s="284" t="s">
        <v>418</v>
      </c>
      <c r="D19" s="11" t="s">
        <v>394</v>
      </c>
      <c r="E19" s="283" t="str">
        <f>IF(D19="Jā", "+", "")</f>
        <v/>
      </c>
      <c r="F19" s="283"/>
      <c r="G19" s="283"/>
      <c r="H19" s="283"/>
      <c r="I19" s="357" t="s">
        <v>7</v>
      </c>
      <c r="J19" s="358" t="s">
        <v>545</v>
      </c>
    </row>
    <row r="20" spans="1:10" ht="51">
      <c r="A20" s="304" t="s">
        <v>417</v>
      </c>
      <c r="B20" s="296" t="s">
        <v>416</v>
      </c>
      <c r="C20" s="295" t="s">
        <v>415</v>
      </c>
      <c r="D20" s="614" t="s">
        <v>394</v>
      </c>
      <c r="E20" s="283"/>
      <c r="F20" s="283"/>
      <c r="G20" s="283"/>
      <c r="H20" s="283"/>
      <c r="I20" s="357" t="s">
        <v>7</v>
      </c>
      <c r="J20" s="358" t="s">
        <v>545</v>
      </c>
    </row>
    <row r="21" spans="1:10" ht="30.6">
      <c r="A21" s="305"/>
      <c r="B21" s="299"/>
      <c r="C21" s="298" t="s">
        <v>414</v>
      </c>
      <c r="D21" s="11" t="s">
        <v>376</v>
      </c>
      <c r="E21" s="283" t="str">
        <f>IF(D21="Nē", "+", "")</f>
        <v/>
      </c>
      <c r="F21" s="283"/>
      <c r="G21" s="283"/>
      <c r="H21" s="283"/>
      <c r="I21" s="357" t="s">
        <v>7</v>
      </c>
      <c r="J21" s="358" t="s">
        <v>545</v>
      </c>
    </row>
    <row r="22" spans="1:10" ht="30.6">
      <c r="A22" s="297" t="s">
        <v>413</v>
      </c>
      <c r="B22" s="307" t="s">
        <v>412</v>
      </c>
      <c r="C22" s="295" t="s">
        <v>411</v>
      </c>
      <c r="D22" s="11" t="s">
        <v>394</v>
      </c>
      <c r="E22" s="283"/>
      <c r="F22" s="283"/>
      <c r="G22" s="283" t="str">
        <f>IF(D22="Jā", "+", "")</f>
        <v/>
      </c>
      <c r="H22" s="283"/>
      <c r="I22" s="357" t="s">
        <v>7</v>
      </c>
      <c r="J22" s="358" t="s">
        <v>545</v>
      </c>
    </row>
    <row r="23" spans="1:10" ht="30.6">
      <c r="A23" s="300"/>
      <c r="B23" s="306"/>
      <c r="C23" s="298" t="s">
        <v>410</v>
      </c>
      <c r="D23" s="11" t="s">
        <v>394</v>
      </c>
      <c r="E23" s="283"/>
      <c r="F23" s="283"/>
      <c r="G23" s="283"/>
      <c r="H23" s="283" t="str">
        <f>IF(D23="Jā", "+", "")</f>
        <v/>
      </c>
      <c r="I23" s="357" t="s">
        <v>7</v>
      </c>
      <c r="J23" s="358" t="s">
        <v>545</v>
      </c>
    </row>
    <row r="24" spans="1:10">
      <c r="A24" s="37" t="s">
        <v>409</v>
      </c>
      <c r="B24" s="37"/>
      <c r="C24" s="37"/>
      <c r="D24" s="37"/>
      <c r="E24" s="37"/>
      <c r="F24" s="37"/>
      <c r="G24" s="37"/>
      <c r="H24" s="37" t="str">
        <f>IF(E24="Jā", "+", "")</f>
        <v/>
      </c>
      <c r="I24" s="357"/>
      <c r="J24" s="358"/>
    </row>
    <row r="25" spans="1:10" ht="81.599999999999994">
      <c r="A25" s="305" t="s">
        <v>408</v>
      </c>
      <c r="B25" s="299" t="s">
        <v>407</v>
      </c>
      <c r="C25" s="287" t="s">
        <v>406</v>
      </c>
      <c r="D25" s="11" t="s">
        <v>376</v>
      </c>
      <c r="E25" s="283"/>
      <c r="F25" s="283"/>
      <c r="G25" s="283"/>
      <c r="H25" s="283" t="str">
        <f>IF(E25="Jā", "+", "")</f>
        <v/>
      </c>
      <c r="I25" s="357" t="s">
        <v>7</v>
      </c>
      <c r="J25" s="358" t="s">
        <v>545</v>
      </c>
    </row>
    <row r="26" spans="1:10" ht="30.6">
      <c r="A26" s="305" t="s">
        <v>405</v>
      </c>
      <c r="C26" s="287" t="s">
        <v>404</v>
      </c>
      <c r="D26" s="11" t="s">
        <v>376</v>
      </c>
      <c r="E26" s="282" t="str">
        <f>IF(D26="Nē", "+", "")</f>
        <v/>
      </c>
      <c r="F26" s="283"/>
      <c r="G26" s="283"/>
      <c r="H26" s="283" t="str">
        <f>IF(E26="Jā", "+", "")</f>
        <v/>
      </c>
      <c r="I26" s="357" t="s">
        <v>7</v>
      </c>
      <c r="J26" s="358" t="s">
        <v>545</v>
      </c>
    </row>
    <row r="27" spans="1:10">
      <c r="A27" s="37" t="s">
        <v>403</v>
      </c>
      <c r="B27" s="37"/>
      <c r="C27" s="37"/>
      <c r="D27" s="37"/>
      <c r="E27" s="37"/>
      <c r="F27" s="37"/>
      <c r="G27" s="37"/>
      <c r="H27" s="37" t="str">
        <f>IF(E27="Jā", "+", "")</f>
        <v/>
      </c>
      <c r="I27" s="357"/>
      <c r="J27" s="358"/>
    </row>
    <row r="28" spans="1:10" ht="40.799999999999997">
      <c r="A28" s="304" t="s">
        <v>402</v>
      </c>
      <c r="B28" s="296" t="s">
        <v>401</v>
      </c>
      <c r="C28" s="303" t="s">
        <v>973</v>
      </c>
      <c r="D28" s="614" t="s">
        <v>394</v>
      </c>
      <c r="E28" s="283"/>
      <c r="F28" s="283"/>
      <c r="G28" s="283"/>
      <c r="H28" s="283"/>
      <c r="I28" s="357" t="s">
        <v>7</v>
      </c>
      <c r="J28" s="358" t="s">
        <v>545</v>
      </c>
    </row>
    <row r="29" spans="1:10" ht="20.399999999999999">
      <c r="A29" s="302"/>
      <c r="B29" s="293"/>
      <c r="C29" s="292" t="s">
        <v>400</v>
      </c>
      <c r="D29" s="11" t="s">
        <v>394</v>
      </c>
      <c r="E29" s="282" t="str">
        <f>IF(D29="Jā", "+", "")</f>
        <v/>
      </c>
      <c r="F29" s="283"/>
      <c r="G29" s="283"/>
      <c r="H29" s="283"/>
      <c r="I29" s="357" t="s">
        <v>7</v>
      </c>
      <c r="J29" s="358" t="s">
        <v>545</v>
      </c>
    </row>
    <row r="30" spans="1:10" ht="30.6">
      <c r="A30" s="289"/>
      <c r="B30" s="291"/>
      <c r="C30" s="301" t="s">
        <v>399</v>
      </c>
      <c r="D30" s="11" t="s">
        <v>394</v>
      </c>
      <c r="F30" s="282" t="str">
        <f>IF(D30="Jā", "+", "")</f>
        <v/>
      </c>
      <c r="G30" s="283"/>
      <c r="H30" s="283"/>
      <c r="I30" s="357" t="s">
        <v>7</v>
      </c>
      <c r="J30" s="358" t="s">
        <v>545</v>
      </c>
    </row>
    <row r="31" spans="1:10" ht="30.6">
      <c r="A31" s="289"/>
      <c r="B31" s="288"/>
      <c r="C31" s="301" t="s">
        <v>398</v>
      </c>
      <c r="D31" s="11" t="s">
        <v>394</v>
      </c>
      <c r="E31" s="283"/>
      <c r="F31" s="283"/>
      <c r="G31" s="282" t="str">
        <f>IF(D31="Jā", "+", "")</f>
        <v/>
      </c>
      <c r="H31" s="283"/>
      <c r="I31" s="357" t="s">
        <v>7</v>
      </c>
      <c r="J31" s="358" t="s">
        <v>545</v>
      </c>
    </row>
    <row r="32" spans="1:10" ht="20.399999999999999">
      <c r="A32" s="300"/>
      <c r="B32" s="299"/>
      <c r="C32" s="298" t="s">
        <v>397</v>
      </c>
      <c r="D32" s="11" t="s">
        <v>394</v>
      </c>
      <c r="E32" s="283"/>
      <c r="F32" s="283"/>
      <c r="G32" s="282"/>
      <c r="H32" s="282" t="str">
        <f>IF(D32="Jā", "+", "")</f>
        <v/>
      </c>
      <c r="I32" s="357" t="s">
        <v>7</v>
      </c>
      <c r="J32" s="358" t="s">
        <v>545</v>
      </c>
    </row>
    <row r="33" spans="1:10" ht="20.399999999999999">
      <c r="A33" s="286" t="s">
        <v>379</v>
      </c>
      <c r="B33" s="285" t="s">
        <v>396</v>
      </c>
      <c r="C33" s="284" t="s">
        <v>395</v>
      </c>
      <c r="D33" s="11" t="s">
        <v>394</v>
      </c>
      <c r="E33" s="282" t="str">
        <f>IF(D33="Jā", "+", "")</f>
        <v/>
      </c>
      <c r="F33" s="283"/>
      <c r="G33" s="282"/>
      <c r="H33" s="282"/>
      <c r="I33" s="357" t="s">
        <v>7</v>
      </c>
      <c r="J33" s="358" t="s">
        <v>545</v>
      </c>
    </row>
    <row r="34" spans="1:10" ht="20.399999999999999">
      <c r="A34" s="286" t="s">
        <v>393</v>
      </c>
      <c r="B34" s="285" t="s">
        <v>392</v>
      </c>
      <c r="C34" s="284" t="s">
        <v>391</v>
      </c>
      <c r="D34" s="11" t="s">
        <v>394</v>
      </c>
      <c r="E34" s="282" t="str">
        <f>IF(D34="Jā", "+", "")</f>
        <v/>
      </c>
      <c r="F34" s="283"/>
      <c r="G34" s="282"/>
      <c r="H34" s="282"/>
      <c r="I34" s="357" t="s">
        <v>7</v>
      </c>
      <c r="J34" s="358" t="s">
        <v>545</v>
      </c>
    </row>
    <row r="35" spans="1:10" ht="20.399999999999999">
      <c r="A35" s="286" t="s">
        <v>390</v>
      </c>
      <c r="B35" s="285" t="s">
        <v>389</v>
      </c>
      <c r="C35" s="284" t="s">
        <v>388</v>
      </c>
      <c r="D35" s="11" t="s">
        <v>394</v>
      </c>
      <c r="E35" s="282" t="str">
        <f>IF(D35="Jā", "+", "")</f>
        <v/>
      </c>
      <c r="F35" s="283"/>
      <c r="G35" s="282"/>
      <c r="H35" s="282"/>
      <c r="I35" s="357" t="s">
        <v>7</v>
      </c>
      <c r="J35" s="358" t="s">
        <v>545</v>
      </c>
    </row>
    <row r="36" spans="1:10">
      <c r="A36" s="37" t="s">
        <v>387</v>
      </c>
      <c r="B36" s="37"/>
      <c r="C36" s="37"/>
      <c r="D36" s="37"/>
      <c r="E36" s="37"/>
      <c r="F36" s="37"/>
      <c r="G36" s="37"/>
      <c r="H36" s="37"/>
      <c r="I36" s="357"/>
      <c r="J36" s="358"/>
    </row>
    <row r="37" spans="1:10" ht="40.799999999999997">
      <c r="A37" s="297" t="s">
        <v>386</v>
      </c>
      <c r="B37" s="296" t="s">
        <v>385</v>
      </c>
      <c r="C37" s="295" t="s">
        <v>384</v>
      </c>
      <c r="D37" s="614" t="s">
        <v>394</v>
      </c>
      <c r="E37" s="283"/>
      <c r="F37" s="283"/>
      <c r="G37" s="282"/>
      <c r="H37" s="282"/>
      <c r="I37" s="357" t="s">
        <v>7</v>
      </c>
      <c r="J37" s="358" t="s">
        <v>545</v>
      </c>
    </row>
    <row r="38" spans="1:10" ht="20.399999999999999">
      <c r="A38" s="289"/>
      <c r="B38" s="288"/>
      <c r="C38" s="290" t="s">
        <v>383</v>
      </c>
      <c r="D38" s="11" t="s">
        <v>394</v>
      </c>
      <c r="E38" s="282" t="str">
        <f>IF(D38="Jā", "+", "")</f>
        <v/>
      </c>
      <c r="F38" s="283"/>
      <c r="G38" s="282"/>
      <c r="H38" s="282"/>
      <c r="I38" s="357" t="s">
        <v>7</v>
      </c>
      <c r="J38" s="358" t="s">
        <v>545</v>
      </c>
    </row>
    <row r="39" spans="1:10" ht="20.399999999999999">
      <c r="A39" s="294"/>
      <c r="B39" s="293"/>
      <c r="C39" s="292" t="s">
        <v>382</v>
      </c>
      <c r="D39" s="11" t="s">
        <v>394</v>
      </c>
      <c r="E39" s="283"/>
      <c r="F39" s="282" t="str">
        <f>IF(D39="Jā", "+", "")</f>
        <v/>
      </c>
      <c r="G39" s="283"/>
      <c r="H39" s="283"/>
      <c r="I39" s="357" t="s">
        <v>7</v>
      </c>
      <c r="J39" s="358" t="s">
        <v>545</v>
      </c>
    </row>
    <row r="40" spans="1:10" ht="20.399999999999999">
      <c r="A40" s="289"/>
      <c r="B40" s="291"/>
      <c r="C40" s="290" t="s">
        <v>381</v>
      </c>
      <c r="D40" s="11" t="s">
        <v>394</v>
      </c>
      <c r="E40" s="283"/>
      <c r="F40" s="283"/>
      <c r="G40" s="282" t="str">
        <f>IF(D40="Jā", "+", "")</f>
        <v/>
      </c>
      <c r="H40" s="283"/>
      <c r="I40" s="357" t="s">
        <v>7</v>
      </c>
      <c r="J40" s="358" t="s">
        <v>545</v>
      </c>
    </row>
    <row r="41" spans="1:10" ht="20.399999999999999">
      <c r="A41" s="289"/>
      <c r="B41" s="288"/>
      <c r="C41" s="287" t="s">
        <v>380</v>
      </c>
      <c r="D41" s="11" t="s">
        <v>394</v>
      </c>
      <c r="E41" s="283"/>
      <c r="F41" s="283"/>
      <c r="G41" s="283"/>
      <c r="H41" s="282" t="str">
        <f>IF(D41="Jā", "+", "")</f>
        <v/>
      </c>
      <c r="I41" s="357" t="s">
        <v>7</v>
      </c>
      <c r="J41" s="358" t="s">
        <v>545</v>
      </c>
    </row>
    <row r="42" spans="1:10" ht="20.399999999999999">
      <c r="A42" s="286" t="s">
        <v>379</v>
      </c>
      <c r="B42" s="285" t="s">
        <v>378</v>
      </c>
      <c r="C42" s="284" t="s">
        <v>377</v>
      </c>
      <c r="D42" s="11" t="s">
        <v>394</v>
      </c>
      <c r="E42" s="282" t="str">
        <f>IF(D42="Jā", "+", "")</f>
        <v/>
      </c>
      <c r="F42" s="283"/>
      <c r="G42" s="282"/>
      <c r="H42" s="282"/>
      <c r="I42" s="357" t="s">
        <v>7</v>
      </c>
      <c r="J42" s="358" t="s">
        <v>545</v>
      </c>
    </row>
  </sheetData>
  <mergeCells count="1">
    <mergeCell ref="A1:H1"/>
  </mergeCells>
  <dataValidations count="2">
    <dataValidation type="list" allowBlank="1" showInputMessage="1" showErrorMessage="1" sqref="D36 D24 D27" xr:uid="{00000000-0002-0000-0700-000000000000}">
      <formula1>#REF!</formula1>
    </dataValidation>
    <dataValidation type="list" allowBlank="1" showInputMessage="1" showErrorMessage="1" sqref="D37:D42 D4:D8 D10:D17 D28:D35 D25:D26 D19:D23" xr:uid="{00000000-0002-0000-0700-000001000000}">
      <formula1>$L$5:$L$6</formula1>
    </dataValidation>
  </dataValidations>
  <pageMargins left="0.7" right="0.7" top="0.75" bottom="0.75" header="0.3" footer="0.3"/>
  <pageSetup paperSize="9" scale="57"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59999389629810485"/>
  </sheetPr>
  <dimension ref="A1"/>
  <sheetViews>
    <sheetView showGridLines="0" workbookViewId="0">
      <selection sqref="A1:XFD1048576"/>
    </sheetView>
  </sheetViews>
  <sheetFormatPr defaultColWidth="0" defaultRowHeight="15" customHeight="1" zeroHeight="1"/>
  <cols>
    <col min="1" max="1" width="8.5546875" customWidth="1"/>
    <col min="2" max="16384" width="9.21875" hidden="1"/>
  </cols>
  <sheetData>
    <row r="1" ht="14.4"/>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tint="0.59999389629810485"/>
  </sheetPr>
  <dimension ref="A1:DV109"/>
  <sheetViews>
    <sheetView showGridLines="0" view="pageBreakPreview" zoomScale="90" zoomScaleNormal="100" zoomScaleSheetLayoutView="90" workbookViewId="0">
      <pane xSplit="4" ySplit="3" topLeftCell="E9" activePane="bottomRight" state="frozen"/>
      <selection pane="topRight" activeCell="E1" sqref="E1"/>
      <selection pane="bottomLeft" activeCell="A4" sqref="A4"/>
      <selection pane="bottomRight" activeCell="D7" sqref="D7"/>
    </sheetView>
  </sheetViews>
  <sheetFormatPr defaultColWidth="9.21875" defaultRowHeight="14.4"/>
  <cols>
    <col min="1" max="1" width="72.44140625" customWidth="1"/>
    <col min="2" max="2" width="14" customWidth="1"/>
    <col min="3" max="3" width="11.77734375" customWidth="1"/>
    <col min="4" max="4" width="14" customWidth="1"/>
    <col min="5" max="5" width="9.5546875" bestFit="1" customWidth="1"/>
    <col min="7" max="7" width="10.21875" customWidth="1"/>
    <col min="8" max="8" width="9.5546875" customWidth="1"/>
    <col min="49" max="49" width="9.5546875" bestFit="1" customWidth="1"/>
  </cols>
  <sheetData>
    <row r="1" spans="1:125" ht="3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72" customHeight="1" thickBot="1">
      <c r="A2" s="889" t="s">
        <v>600</v>
      </c>
      <c r="B2" s="889"/>
      <c r="C2" s="889"/>
      <c r="D2" s="88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c r="A3" s="853" t="s">
        <v>146</v>
      </c>
      <c r="B3" s="854"/>
      <c r="C3" s="854"/>
      <c r="D3" s="890"/>
      <c r="E3" s="43">
        <f t="shared" ref="E3:AJ3" si="0">IFERROR(IF(E26&lt;&gt;"-",E26,E89),"")</f>
        <v>45930</v>
      </c>
      <c r="F3" s="43">
        <f t="shared" si="0"/>
        <v>46022</v>
      </c>
      <c r="G3" s="43">
        <f t="shared" si="0"/>
        <v>46112</v>
      </c>
      <c r="H3" s="43">
        <f t="shared" si="0"/>
        <v>46203</v>
      </c>
      <c r="I3" s="43">
        <f t="shared" si="0"/>
        <v>46295</v>
      </c>
      <c r="J3" s="43">
        <f t="shared" si="0"/>
        <v>46387</v>
      </c>
      <c r="K3" s="43">
        <f t="shared" si="0"/>
        <v>46477</v>
      </c>
      <c r="L3" s="43">
        <f t="shared" si="0"/>
        <v>46568</v>
      </c>
      <c r="M3" s="43">
        <f t="shared" si="0"/>
        <v>46660</v>
      </c>
      <c r="N3" s="43">
        <f t="shared" si="0"/>
        <v>46752</v>
      </c>
      <c r="O3" s="43">
        <f t="shared" si="0"/>
        <v>46843</v>
      </c>
      <c r="P3" s="43">
        <f t="shared" si="0"/>
        <v>46934</v>
      </c>
      <c r="Q3" s="43">
        <f t="shared" si="0"/>
        <v>47026</v>
      </c>
      <c r="R3" s="43">
        <f t="shared" si="0"/>
        <v>47118</v>
      </c>
      <c r="S3" s="43">
        <f t="shared" si="0"/>
        <v>47208</v>
      </c>
      <c r="T3" s="43">
        <f t="shared" si="0"/>
        <v>47299</v>
      </c>
      <c r="U3" s="43">
        <f t="shared" si="0"/>
        <v>47391</v>
      </c>
      <c r="V3" s="43">
        <f t="shared" si="0"/>
        <v>47483</v>
      </c>
      <c r="W3" s="43">
        <f t="shared" si="0"/>
        <v>47573</v>
      </c>
      <c r="X3" s="43">
        <f t="shared" si="0"/>
        <v>47664</v>
      </c>
      <c r="Y3" s="43">
        <f t="shared" si="0"/>
        <v>47756</v>
      </c>
      <c r="Z3" s="43">
        <f t="shared" si="0"/>
        <v>47848</v>
      </c>
      <c r="AA3" s="43">
        <f t="shared" si="0"/>
        <v>47938</v>
      </c>
      <c r="AB3" s="43">
        <f t="shared" si="0"/>
        <v>48029</v>
      </c>
      <c r="AC3" s="43">
        <f t="shared" si="0"/>
        <v>48121</v>
      </c>
      <c r="AD3" s="43">
        <f t="shared" si="0"/>
        <v>48213</v>
      </c>
      <c r="AE3" s="43">
        <f t="shared" si="0"/>
        <v>48304</v>
      </c>
      <c r="AF3" s="43">
        <f t="shared" si="0"/>
        <v>48395</v>
      </c>
      <c r="AG3" s="43">
        <f t="shared" si="0"/>
        <v>48487</v>
      </c>
      <c r="AH3" s="43">
        <f t="shared" si="0"/>
        <v>48579</v>
      </c>
      <c r="AI3" s="43">
        <f t="shared" si="0"/>
        <v>48669</v>
      </c>
      <c r="AJ3" s="43">
        <f t="shared" si="0"/>
        <v>48760</v>
      </c>
      <c r="AK3" s="43">
        <f t="shared" ref="AK3:BP3" si="1">IFERROR(IF(AK26&lt;&gt;"-",AK26,AK89),"")</f>
        <v>48852</v>
      </c>
      <c r="AL3" s="43">
        <f t="shared" si="1"/>
        <v>48944</v>
      </c>
      <c r="AM3" s="43">
        <f t="shared" si="1"/>
        <v>49034</v>
      </c>
      <c r="AN3" s="43">
        <f t="shared" si="1"/>
        <v>49125</v>
      </c>
      <c r="AO3" s="43">
        <f t="shared" si="1"/>
        <v>49217</v>
      </c>
      <c r="AP3" s="43">
        <f t="shared" si="1"/>
        <v>49309</v>
      </c>
      <c r="AQ3" s="43">
        <f t="shared" si="1"/>
        <v>49399</v>
      </c>
      <c r="AR3" s="43">
        <f t="shared" si="1"/>
        <v>49490</v>
      </c>
      <c r="AS3" s="43">
        <f t="shared" si="1"/>
        <v>49582</v>
      </c>
      <c r="AT3" s="43">
        <f t="shared" si="1"/>
        <v>49674</v>
      </c>
      <c r="AU3" s="43">
        <f t="shared" si="1"/>
        <v>49765</v>
      </c>
      <c r="AV3" s="43">
        <f t="shared" si="1"/>
        <v>49856</v>
      </c>
      <c r="AW3" s="43">
        <f t="shared" si="1"/>
        <v>49948</v>
      </c>
      <c r="AX3" s="43">
        <f t="shared" si="1"/>
        <v>50040</v>
      </c>
      <c r="AY3" s="43">
        <f t="shared" si="1"/>
        <v>50130</v>
      </c>
      <c r="AZ3" s="43">
        <f t="shared" si="1"/>
        <v>50221</v>
      </c>
      <c r="BA3" s="43">
        <f t="shared" si="1"/>
        <v>50313</v>
      </c>
      <c r="BB3" s="43">
        <f t="shared" si="1"/>
        <v>50405</v>
      </c>
      <c r="BC3" s="43">
        <f t="shared" si="1"/>
        <v>50495</v>
      </c>
      <c r="BD3" s="43">
        <f t="shared" si="1"/>
        <v>50586</v>
      </c>
      <c r="BE3" s="43">
        <f t="shared" si="1"/>
        <v>50678</v>
      </c>
      <c r="BF3" s="43">
        <f t="shared" si="1"/>
        <v>50770</v>
      </c>
      <c r="BG3" s="43">
        <f t="shared" si="1"/>
        <v>50860</v>
      </c>
      <c r="BH3" s="43">
        <f t="shared" si="1"/>
        <v>50951</v>
      </c>
      <c r="BI3" s="43">
        <f t="shared" si="1"/>
        <v>51043</v>
      </c>
      <c r="BJ3" s="43">
        <f t="shared" si="1"/>
        <v>51135</v>
      </c>
      <c r="BK3" s="43">
        <f t="shared" si="1"/>
        <v>51226</v>
      </c>
      <c r="BL3" s="43">
        <f t="shared" si="1"/>
        <v>51317</v>
      </c>
      <c r="BM3" s="43">
        <f t="shared" si="1"/>
        <v>51409</v>
      </c>
      <c r="BN3" s="43" t="str">
        <f t="shared" si="1"/>
        <v>-</v>
      </c>
      <c r="BO3" s="43" t="str">
        <f t="shared" si="1"/>
        <v>-</v>
      </c>
      <c r="BP3" s="43" t="str">
        <f t="shared" si="1"/>
        <v>-</v>
      </c>
      <c r="BQ3" s="43" t="str">
        <f t="shared" ref="BQ3:CV3" si="2">IFERROR(IF(BQ26&lt;&gt;"-",BQ26,BQ89),"")</f>
        <v>-</v>
      </c>
      <c r="BR3" s="43" t="str">
        <f t="shared" si="2"/>
        <v>-</v>
      </c>
      <c r="BS3" s="43" t="str">
        <f t="shared" si="2"/>
        <v>-</v>
      </c>
      <c r="BT3" s="43" t="str">
        <f t="shared" si="2"/>
        <v>-</v>
      </c>
      <c r="BU3" s="43" t="str">
        <f t="shared" si="2"/>
        <v>-</v>
      </c>
      <c r="BV3" s="43" t="str">
        <f t="shared" si="2"/>
        <v>-</v>
      </c>
      <c r="BW3" s="43" t="str">
        <f t="shared" si="2"/>
        <v>-</v>
      </c>
      <c r="BX3" s="43" t="str">
        <f t="shared" si="2"/>
        <v>-</v>
      </c>
      <c r="BY3" s="43" t="str">
        <f t="shared" si="2"/>
        <v>-</v>
      </c>
      <c r="BZ3" s="43" t="str">
        <f t="shared" si="2"/>
        <v>-</v>
      </c>
      <c r="CA3" s="43" t="str">
        <f t="shared" si="2"/>
        <v>-</v>
      </c>
      <c r="CB3" s="43" t="str">
        <f t="shared" si="2"/>
        <v>-</v>
      </c>
      <c r="CC3" s="43" t="str">
        <f t="shared" si="2"/>
        <v>-</v>
      </c>
      <c r="CD3" s="43" t="str">
        <f t="shared" si="2"/>
        <v>-</v>
      </c>
      <c r="CE3" s="43" t="str">
        <f t="shared" si="2"/>
        <v>-</v>
      </c>
      <c r="CF3" s="43" t="str">
        <f t="shared" si="2"/>
        <v>-</v>
      </c>
      <c r="CG3" s="43" t="str">
        <f t="shared" si="2"/>
        <v>-</v>
      </c>
      <c r="CH3" s="43" t="str">
        <f t="shared" si="2"/>
        <v>-</v>
      </c>
      <c r="CI3" s="43" t="str">
        <f t="shared" si="2"/>
        <v>-</v>
      </c>
      <c r="CJ3" s="43" t="str">
        <f t="shared" si="2"/>
        <v>-</v>
      </c>
      <c r="CK3" s="43" t="str">
        <f t="shared" si="2"/>
        <v>-</v>
      </c>
      <c r="CL3" s="43" t="str">
        <f t="shared" si="2"/>
        <v>-</v>
      </c>
      <c r="CM3" s="43" t="str">
        <f t="shared" si="2"/>
        <v>-</v>
      </c>
      <c r="CN3" s="43" t="str">
        <f t="shared" si="2"/>
        <v>-</v>
      </c>
      <c r="CO3" s="43" t="str">
        <f t="shared" si="2"/>
        <v>-</v>
      </c>
      <c r="CP3" s="43" t="str">
        <f t="shared" si="2"/>
        <v>-</v>
      </c>
      <c r="CQ3" s="43" t="str">
        <f t="shared" si="2"/>
        <v>-</v>
      </c>
      <c r="CR3" s="43" t="str">
        <f t="shared" si="2"/>
        <v>-</v>
      </c>
      <c r="CS3" s="43" t="str">
        <f t="shared" si="2"/>
        <v>-</v>
      </c>
      <c r="CT3" s="43" t="str">
        <f t="shared" si="2"/>
        <v>-</v>
      </c>
      <c r="CU3" s="43" t="str">
        <f t="shared" si="2"/>
        <v>-</v>
      </c>
      <c r="CV3" s="43" t="str">
        <f t="shared" si="2"/>
        <v>-</v>
      </c>
      <c r="CW3" s="43" t="str">
        <f t="shared" ref="CW3:DU3" si="3">IFERROR(IF(CW26&lt;&gt;"-",CW26,CW89),"")</f>
        <v>-</v>
      </c>
      <c r="CX3" s="43" t="str">
        <f t="shared" si="3"/>
        <v>-</v>
      </c>
      <c r="CY3" s="43" t="str">
        <f t="shared" si="3"/>
        <v>-</v>
      </c>
      <c r="CZ3" s="43" t="str">
        <f t="shared" si="3"/>
        <v>-</v>
      </c>
      <c r="DA3" s="43" t="str">
        <f t="shared" si="3"/>
        <v>-</v>
      </c>
      <c r="DB3" s="43" t="str">
        <f t="shared" si="3"/>
        <v>-</v>
      </c>
      <c r="DC3" s="43" t="str">
        <f t="shared" si="3"/>
        <v>-</v>
      </c>
      <c r="DD3" s="43" t="str">
        <f t="shared" si="3"/>
        <v>-</v>
      </c>
      <c r="DE3" s="43" t="str">
        <f t="shared" si="3"/>
        <v>-</v>
      </c>
      <c r="DF3" s="43" t="str">
        <f t="shared" si="3"/>
        <v>-</v>
      </c>
      <c r="DG3" s="43" t="str">
        <f t="shared" si="3"/>
        <v>-</v>
      </c>
      <c r="DH3" s="43" t="str">
        <f t="shared" si="3"/>
        <v>-</v>
      </c>
      <c r="DI3" s="43" t="str">
        <f t="shared" si="3"/>
        <v>-</v>
      </c>
      <c r="DJ3" s="43" t="str">
        <f t="shared" si="3"/>
        <v>-</v>
      </c>
      <c r="DK3" s="43" t="str">
        <f t="shared" si="3"/>
        <v>-</v>
      </c>
      <c r="DL3" s="43" t="str">
        <f t="shared" si="3"/>
        <v>-</v>
      </c>
      <c r="DM3" s="43" t="str">
        <f t="shared" si="3"/>
        <v>-</v>
      </c>
      <c r="DN3" s="43" t="str">
        <f t="shared" si="3"/>
        <v>-</v>
      </c>
      <c r="DO3" s="43" t="str">
        <f t="shared" si="3"/>
        <v>-</v>
      </c>
      <c r="DP3" s="43" t="str">
        <f t="shared" si="3"/>
        <v>-</v>
      </c>
      <c r="DQ3" s="43" t="str">
        <f t="shared" si="3"/>
        <v>-</v>
      </c>
      <c r="DR3" s="43" t="str">
        <f t="shared" si="3"/>
        <v>-</v>
      </c>
      <c r="DS3" s="43" t="str">
        <f t="shared" si="3"/>
        <v>-</v>
      </c>
      <c r="DT3" s="43" t="str">
        <f t="shared" si="3"/>
        <v>-</v>
      </c>
      <c r="DU3" s="43" t="str">
        <f t="shared" si="3"/>
        <v>-</v>
      </c>
    </row>
    <row r="4" spans="1:125">
      <c r="A4" s="2"/>
      <c r="B4" s="2"/>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c r="A5" s="16" t="s">
        <v>147</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row>
    <row r="6" spans="1:12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c r="A7" s="44" t="str">
        <f>Pieņēmumi!B6</f>
        <v>PARTNERĪBAS LĪGUMA parakstīšanas datums</v>
      </c>
      <c r="B7" s="1"/>
      <c r="C7" s="2"/>
      <c r="D7" s="45">
        <f>IFERROR(Pieņēmumi!E6,"")</f>
        <v>45839</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ht="15" thickBot="1">
      <c r="A8" s="44" t="str">
        <f>Pieņēmumi!B7</f>
        <v>PARTNERĪBAS LĪGUMA darbības periods</v>
      </c>
      <c r="B8" s="6" t="s">
        <v>10</v>
      </c>
      <c r="C8" s="2"/>
      <c r="D8" s="46">
        <f>IFERROR(Pieņēmumi!E7,"")</f>
        <v>60</v>
      </c>
    </row>
    <row r="9" spans="1:125" ht="15.6" thickTop="1" thickBot="1">
      <c r="A9" s="2" t="s">
        <v>148</v>
      </c>
      <c r="B9" s="6"/>
      <c r="C9" s="2"/>
      <c r="D9" s="47">
        <f>IFERROR(EDATE(DATE(YEAR(D7),MONTH(D7-1),DAY(D7-1)),(D8*3)),"")</f>
        <v>51317</v>
      </c>
    </row>
    <row r="10" spans="1:125" ht="15" thickTop="1">
      <c r="A10" s="2" t="s">
        <v>149</v>
      </c>
      <c r="B10" s="2"/>
      <c r="C10" s="2"/>
      <c r="D10" s="47">
        <f>IFERROR(EOMONTH(D9,MOD(3-MONTH(D9),3)),"")</f>
        <v>51317</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c r="A11" s="2"/>
      <c r="B11" s="2"/>
      <c r="C11" s="2"/>
      <c r="D11" s="48"/>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c r="A12" s="2" t="s">
        <v>150</v>
      </c>
      <c r="B12" s="6" t="s">
        <v>10</v>
      </c>
      <c r="C12" s="2"/>
      <c r="D12" s="46">
        <f>IFERROR(Pieņēmumi!E8,"")</f>
        <v>5</v>
      </c>
    </row>
    <row r="13" spans="1:125">
      <c r="A13" s="2"/>
      <c r="B13" s="2"/>
      <c r="C13" s="2"/>
      <c r="D13" s="48"/>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c r="A14" s="2" t="s">
        <v>151</v>
      </c>
      <c r="B14" s="2"/>
      <c r="C14" s="1"/>
      <c r="D14" s="1">
        <f>IFERROR(D12,"")</f>
        <v>5</v>
      </c>
      <c r="E14" s="14"/>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c r="A15" s="44" t="str">
        <f>Pieņēmumi!B188</f>
        <v>Periodisko uzturēšanas izmaksu periodiskums</v>
      </c>
      <c r="B15" s="50" t="str">
        <f>Pieņēmumi!C188</f>
        <v>ceturkšņi</v>
      </c>
      <c r="C15" s="1"/>
      <c r="D15" s="46">
        <f>IFERROR(Pieņēmumi!E188,"")</f>
        <v>1</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ht="20.399999999999999">
      <c r="A16" s="51" t="str">
        <f>Pieņēmumi!B189</f>
        <v>PERIODISKO UZTURĒŠANAS IZMAKSU REZERVES KONTA (MMRA) papildināšanas ceturksnis pirms izmaksu veikšanas ceturkšņa</v>
      </c>
      <c r="B16" s="50">
        <f>Pieņēmumi!C189</f>
        <v>0</v>
      </c>
      <c r="C16" s="1"/>
      <c r="D16" s="46">
        <f>IFERROR(Pieņēmumi!E189,"")</f>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6">
      <c r="A17" s="2"/>
      <c r="B17" s="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6">
      <c r="A18" s="2" t="s">
        <v>102</v>
      </c>
      <c r="B18" s="2"/>
      <c r="C18" s="1"/>
      <c r="D18" s="1">
        <f>Pieņēmumi!E186</f>
        <v>24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6">
      <c r="A19" s="51" t="str">
        <f>Pieņēmumi!B187</f>
        <v>Periodisko uzturēšanas izmaksu garums</v>
      </c>
      <c r="B19" s="52" t="str">
        <f>Pieņēmumi!C187</f>
        <v>ceturkšņi</v>
      </c>
      <c r="C19" s="1"/>
      <c r="D19" s="46">
        <f>IFERROR(Pieņēmumi!E187,"")</f>
        <v>1</v>
      </c>
      <c r="E19" s="14"/>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6">
      <c r="A20" s="2" t="s">
        <v>152</v>
      </c>
      <c r="B20" s="2"/>
      <c r="C20" s="1"/>
      <c r="D20" s="1">
        <f>IFERROR(IFERROR(_xlfn.NUMBERVALUE(LEFT((D8-D14)/D15,1),0),0),"")</f>
        <v>5</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spans="1:126" ht="15" thickBot="1">
      <c r="A21" s="2"/>
      <c r="B21" s="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6" ht="15" thickTop="1">
      <c r="A22" s="2" t="s">
        <v>547</v>
      </c>
      <c r="B22" s="2"/>
      <c r="C22" s="1"/>
      <c r="D22" s="1"/>
      <c r="E22" s="53">
        <f>IFERROR(IF(E23&lt;$D8,EOMONTH(D7,MOD(3-MONTH(D7),3)),IF(E23=$D8,$D10,"-")),"")</f>
        <v>45930</v>
      </c>
      <c r="F22" s="53">
        <f t="shared" ref="F22:BQ22" si="4">IFERROR(EOMONTH(E22,3),"")</f>
        <v>46022</v>
      </c>
      <c r="G22" s="53">
        <f t="shared" si="4"/>
        <v>46112</v>
      </c>
      <c r="H22" s="53">
        <f t="shared" si="4"/>
        <v>46203</v>
      </c>
      <c r="I22" s="53">
        <f t="shared" si="4"/>
        <v>46295</v>
      </c>
      <c r="J22" s="53">
        <f t="shared" si="4"/>
        <v>46387</v>
      </c>
      <c r="K22" s="53">
        <f t="shared" si="4"/>
        <v>46477</v>
      </c>
      <c r="L22" s="53">
        <f t="shared" si="4"/>
        <v>46568</v>
      </c>
      <c r="M22" s="53">
        <f t="shared" si="4"/>
        <v>46660</v>
      </c>
      <c r="N22" s="53">
        <f t="shared" si="4"/>
        <v>46752</v>
      </c>
      <c r="O22" s="53">
        <f t="shared" si="4"/>
        <v>46843</v>
      </c>
      <c r="P22" s="53">
        <f t="shared" si="4"/>
        <v>46934</v>
      </c>
      <c r="Q22" s="53">
        <f t="shared" si="4"/>
        <v>47026</v>
      </c>
      <c r="R22" s="53">
        <f t="shared" si="4"/>
        <v>47118</v>
      </c>
      <c r="S22" s="53">
        <f t="shared" si="4"/>
        <v>47208</v>
      </c>
      <c r="T22" s="53">
        <f t="shared" si="4"/>
        <v>47299</v>
      </c>
      <c r="U22" s="53">
        <f t="shared" si="4"/>
        <v>47391</v>
      </c>
      <c r="V22" s="53">
        <f t="shared" si="4"/>
        <v>47483</v>
      </c>
      <c r="W22" s="53">
        <f t="shared" si="4"/>
        <v>47573</v>
      </c>
      <c r="X22" s="53">
        <f t="shared" si="4"/>
        <v>47664</v>
      </c>
      <c r="Y22" s="53">
        <f t="shared" si="4"/>
        <v>47756</v>
      </c>
      <c r="Z22" s="53">
        <f t="shared" si="4"/>
        <v>47848</v>
      </c>
      <c r="AA22" s="53">
        <f t="shared" si="4"/>
        <v>47938</v>
      </c>
      <c r="AB22" s="53">
        <f t="shared" si="4"/>
        <v>48029</v>
      </c>
      <c r="AC22" s="53">
        <f t="shared" si="4"/>
        <v>48121</v>
      </c>
      <c r="AD22" s="53">
        <f t="shared" si="4"/>
        <v>48213</v>
      </c>
      <c r="AE22" s="53">
        <f t="shared" si="4"/>
        <v>48304</v>
      </c>
      <c r="AF22" s="53">
        <f t="shared" si="4"/>
        <v>48395</v>
      </c>
      <c r="AG22" s="53">
        <f t="shared" si="4"/>
        <v>48487</v>
      </c>
      <c r="AH22" s="53">
        <f t="shared" si="4"/>
        <v>48579</v>
      </c>
      <c r="AI22" s="53">
        <f t="shared" si="4"/>
        <v>48669</v>
      </c>
      <c r="AJ22" s="53">
        <f t="shared" si="4"/>
        <v>48760</v>
      </c>
      <c r="AK22" s="53">
        <f t="shared" si="4"/>
        <v>48852</v>
      </c>
      <c r="AL22" s="53">
        <f t="shared" si="4"/>
        <v>48944</v>
      </c>
      <c r="AM22" s="53">
        <f t="shared" si="4"/>
        <v>49034</v>
      </c>
      <c r="AN22" s="53">
        <f t="shared" si="4"/>
        <v>49125</v>
      </c>
      <c r="AO22" s="53">
        <f t="shared" si="4"/>
        <v>49217</v>
      </c>
      <c r="AP22" s="53">
        <f t="shared" si="4"/>
        <v>49309</v>
      </c>
      <c r="AQ22" s="53">
        <f t="shared" si="4"/>
        <v>49399</v>
      </c>
      <c r="AR22" s="53">
        <f t="shared" si="4"/>
        <v>49490</v>
      </c>
      <c r="AS22" s="53">
        <f t="shared" si="4"/>
        <v>49582</v>
      </c>
      <c r="AT22" s="53">
        <f t="shared" si="4"/>
        <v>49674</v>
      </c>
      <c r="AU22" s="53">
        <f t="shared" si="4"/>
        <v>49765</v>
      </c>
      <c r="AV22" s="53">
        <f t="shared" si="4"/>
        <v>49856</v>
      </c>
      <c r="AW22" s="53">
        <f t="shared" si="4"/>
        <v>49948</v>
      </c>
      <c r="AX22" s="53">
        <f t="shared" si="4"/>
        <v>50040</v>
      </c>
      <c r="AY22" s="53">
        <f t="shared" si="4"/>
        <v>50130</v>
      </c>
      <c r="AZ22" s="53">
        <f t="shared" si="4"/>
        <v>50221</v>
      </c>
      <c r="BA22" s="53">
        <f t="shared" si="4"/>
        <v>50313</v>
      </c>
      <c r="BB22" s="53">
        <f t="shared" si="4"/>
        <v>50405</v>
      </c>
      <c r="BC22" s="53">
        <f t="shared" si="4"/>
        <v>50495</v>
      </c>
      <c r="BD22" s="53">
        <f t="shared" si="4"/>
        <v>50586</v>
      </c>
      <c r="BE22" s="53">
        <f t="shared" si="4"/>
        <v>50678</v>
      </c>
      <c r="BF22" s="53">
        <f t="shared" si="4"/>
        <v>50770</v>
      </c>
      <c r="BG22" s="53">
        <f t="shared" si="4"/>
        <v>50860</v>
      </c>
      <c r="BH22" s="53">
        <f t="shared" si="4"/>
        <v>50951</v>
      </c>
      <c r="BI22" s="53">
        <f t="shared" si="4"/>
        <v>51043</v>
      </c>
      <c r="BJ22" s="53">
        <f t="shared" si="4"/>
        <v>51135</v>
      </c>
      <c r="BK22" s="53">
        <f t="shared" si="4"/>
        <v>51226</v>
      </c>
      <c r="BL22" s="53">
        <f t="shared" si="4"/>
        <v>51317</v>
      </c>
      <c r="BM22" s="53">
        <f t="shared" si="4"/>
        <v>51409</v>
      </c>
      <c r="BN22" s="53">
        <f t="shared" si="4"/>
        <v>51501</v>
      </c>
      <c r="BO22" s="53">
        <f t="shared" si="4"/>
        <v>51591</v>
      </c>
      <c r="BP22" s="53">
        <f t="shared" si="4"/>
        <v>51682</v>
      </c>
      <c r="BQ22" s="53">
        <f t="shared" si="4"/>
        <v>51774</v>
      </c>
      <c r="BR22" s="53">
        <f t="shared" ref="BR22:DU22" si="5">IFERROR(EOMONTH(BQ22,3),"")</f>
        <v>51866</v>
      </c>
      <c r="BS22" s="53">
        <f t="shared" si="5"/>
        <v>51956</v>
      </c>
      <c r="BT22" s="53">
        <f t="shared" si="5"/>
        <v>52047</v>
      </c>
      <c r="BU22" s="53">
        <f t="shared" si="5"/>
        <v>52139</v>
      </c>
      <c r="BV22" s="53">
        <f t="shared" si="5"/>
        <v>52231</v>
      </c>
      <c r="BW22" s="53">
        <f t="shared" si="5"/>
        <v>52321</v>
      </c>
      <c r="BX22" s="53">
        <f t="shared" si="5"/>
        <v>52412</v>
      </c>
      <c r="BY22" s="53">
        <f t="shared" si="5"/>
        <v>52504</v>
      </c>
      <c r="BZ22" s="53">
        <f t="shared" si="5"/>
        <v>52596</v>
      </c>
      <c r="CA22" s="53">
        <f t="shared" si="5"/>
        <v>52687</v>
      </c>
      <c r="CB22" s="53">
        <f t="shared" si="5"/>
        <v>52778</v>
      </c>
      <c r="CC22" s="53">
        <f t="shared" si="5"/>
        <v>52870</v>
      </c>
      <c r="CD22" s="53">
        <f t="shared" si="5"/>
        <v>52962</v>
      </c>
      <c r="CE22" s="53">
        <f t="shared" si="5"/>
        <v>53052</v>
      </c>
      <c r="CF22" s="53">
        <f t="shared" si="5"/>
        <v>53143</v>
      </c>
      <c r="CG22" s="53">
        <f t="shared" si="5"/>
        <v>53235</v>
      </c>
      <c r="CH22" s="53">
        <f t="shared" si="5"/>
        <v>53327</v>
      </c>
      <c r="CI22" s="53">
        <f t="shared" si="5"/>
        <v>53417</v>
      </c>
      <c r="CJ22" s="53">
        <f t="shared" si="5"/>
        <v>53508</v>
      </c>
      <c r="CK22" s="53">
        <f t="shared" si="5"/>
        <v>53600</v>
      </c>
      <c r="CL22" s="53">
        <f t="shared" si="5"/>
        <v>53692</v>
      </c>
      <c r="CM22" s="53">
        <f t="shared" si="5"/>
        <v>53782</v>
      </c>
      <c r="CN22" s="53">
        <f t="shared" si="5"/>
        <v>53873</v>
      </c>
      <c r="CO22" s="53">
        <f t="shared" si="5"/>
        <v>53965</v>
      </c>
      <c r="CP22" s="53">
        <f t="shared" si="5"/>
        <v>54057</v>
      </c>
      <c r="CQ22" s="53">
        <f t="shared" si="5"/>
        <v>54148</v>
      </c>
      <c r="CR22" s="53">
        <f t="shared" si="5"/>
        <v>54239</v>
      </c>
      <c r="CS22" s="53">
        <f t="shared" si="5"/>
        <v>54331</v>
      </c>
      <c r="CT22" s="53">
        <f t="shared" si="5"/>
        <v>54423</v>
      </c>
      <c r="CU22" s="53">
        <f t="shared" si="5"/>
        <v>54513</v>
      </c>
      <c r="CV22" s="53">
        <f t="shared" si="5"/>
        <v>54604</v>
      </c>
      <c r="CW22" s="53">
        <f t="shared" si="5"/>
        <v>54696</v>
      </c>
      <c r="CX22" s="53">
        <f t="shared" si="5"/>
        <v>54788</v>
      </c>
      <c r="CY22" s="53">
        <f t="shared" si="5"/>
        <v>54878</v>
      </c>
      <c r="CZ22" s="53">
        <f t="shared" si="5"/>
        <v>54969</v>
      </c>
      <c r="DA22" s="53">
        <f t="shared" si="5"/>
        <v>55061</v>
      </c>
      <c r="DB22" s="53">
        <f t="shared" si="5"/>
        <v>55153</v>
      </c>
      <c r="DC22" s="53">
        <f t="shared" si="5"/>
        <v>55243</v>
      </c>
      <c r="DD22" s="53">
        <f t="shared" si="5"/>
        <v>55334</v>
      </c>
      <c r="DE22" s="53">
        <f t="shared" si="5"/>
        <v>55426</v>
      </c>
      <c r="DF22" s="53">
        <f t="shared" si="5"/>
        <v>55518</v>
      </c>
      <c r="DG22" s="53">
        <f t="shared" si="5"/>
        <v>55609</v>
      </c>
      <c r="DH22" s="53">
        <f t="shared" si="5"/>
        <v>55700</v>
      </c>
      <c r="DI22" s="53">
        <f t="shared" si="5"/>
        <v>55792</v>
      </c>
      <c r="DJ22" s="53">
        <f t="shared" si="5"/>
        <v>55884</v>
      </c>
      <c r="DK22" s="53">
        <f t="shared" si="5"/>
        <v>55974</v>
      </c>
      <c r="DL22" s="53">
        <f t="shared" si="5"/>
        <v>56065</v>
      </c>
      <c r="DM22" s="53">
        <f t="shared" si="5"/>
        <v>56157</v>
      </c>
      <c r="DN22" s="53">
        <f t="shared" si="5"/>
        <v>56249</v>
      </c>
      <c r="DO22" s="53">
        <f t="shared" si="5"/>
        <v>56339</v>
      </c>
      <c r="DP22" s="53">
        <f t="shared" si="5"/>
        <v>56430</v>
      </c>
      <c r="DQ22" s="53">
        <f t="shared" si="5"/>
        <v>56522</v>
      </c>
      <c r="DR22" s="53">
        <f t="shared" si="5"/>
        <v>56614</v>
      </c>
      <c r="DS22" s="53">
        <f t="shared" si="5"/>
        <v>56704</v>
      </c>
      <c r="DT22" s="53">
        <f t="shared" si="5"/>
        <v>56795</v>
      </c>
      <c r="DU22" s="53">
        <f t="shared" si="5"/>
        <v>56887</v>
      </c>
      <c r="DV22" s="1"/>
    </row>
    <row r="23" spans="1:126">
      <c r="A23" s="2" t="s">
        <v>155</v>
      </c>
      <c r="B23" s="2"/>
      <c r="C23" s="2"/>
      <c r="D23" s="1"/>
      <c r="E23" s="1">
        <v>0</v>
      </c>
      <c r="F23" s="1">
        <f t="shared" ref="F23:AK23" si="6">IFERROR(IF(OR(E23+1&lt;=$D8,E23&lt;&gt;0),E23+1,0),"")</f>
        <v>1</v>
      </c>
      <c r="G23" s="1">
        <f t="shared" si="6"/>
        <v>2</v>
      </c>
      <c r="H23" s="1">
        <f t="shared" si="6"/>
        <v>3</v>
      </c>
      <c r="I23" s="1">
        <f t="shared" si="6"/>
        <v>4</v>
      </c>
      <c r="J23" s="1">
        <f t="shared" si="6"/>
        <v>5</v>
      </c>
      <c r="K23" s="1">
        <f t="shared" si="6"/>
        <v>6</v>
      </c>
      <c r="L23" s="1">
        <f t="shared" si="6"/>
        <v>7</v>
      </c>
      <c r="M23" s="1">
        <f t="shared" si="6"/>
        <v>8</v>
      </c>
      <c r="N23" s="1">
        <f t="shared" si="6"/>
        <v>9</v>
      </c>
      <c r="O23" s="1">
        <f t="shared" si="6"/>
        <v>10</v>
      </c>
      <c r="P23" s="1">
        <f t="shared" si="6"/>
        <v>11</v>
      </c>
      <c r="Q23" s="1">
        <f t="shared" si="6"/>
        <v>12</v>
      </c>
      <c r="R23" s="1">
        <f t="shared" si="6"/>
        <v>13</v>
      </c>
      <c r="S23" s="1">
        <f t="shared" si="6"/>
        <v>14</v>
      </c>
      <c r="T23" s="1">
        <f t="shared" si="6"/>
        <v>15</v>
      </c>
      <c r="U23" s="1">
        <f t="shared" si="6"/>
        <v>16</v>
      </c>
      <c r="V23" s="1">
        <f t="shared" si="6"/>
        <v>17</v>
      </c>
      <c r="W23" s="1">
        <f t="shared" si="6"/>
        <v>18</v>
      </c>
      <c r="X23" s="1">
        <f t="shared" si="6"/>
        <v>19</v>
      </c>
      <c r="Y23" s="1">
        <f t="shared" si="6"/>
        <v>20</v>
      </c>
      <c r="Z23" s="1">
        <f t="shared" si="6"/>
        <v>21</v>
      </c>
      <c r="AA23" s="1">
        <f t="shared" si="6"/>
        <v>22</v>
      </c>
      <c r="AB23" s="1">
        <f t="shared" si="6"/>
        <v>23</v>
      </c>
      <c r="AC23" s="1">
        <f t="shared" si="6"/>
        <v>24</v>
      </c>
      <c r="AD23" s="1">
        <f t="shared" si="6"/>
        <v>25</v>
      </c>
      <c r="AE23" s="1">
        <f t="shared" si="6"/>
        <v>26</v>
      </c>
      <c r="AF23" s="1">
        <f t="shared" si="6"/>
        <v>27</v>
      </c>
      <c r="AG23" s="1">
        <f t="shared" si="6"/>
        <v>28</v>
      </c>
      <c r="AH23" s="1">
        <f t="shared" si="6"/>
        <v>29</v>
      </c>
      <c r="AI23" s="1">
        <f t="shared" si="6"/>
        <v>30</v>
      </c>
      <c r="AJ23" s="1">
        <f t="shared" si="6"/>
        <v>31</v>
      </c>
      <c r="AK23" s="1">
        <f t="shared" si="6"/>
        <v>32</v>
      </c>
      <c r="AL23" s="1">
        <f t="shared" ref="AL23:BQ23" si="7">IFERROR(IF(OR(AK23+1&lt;=$D8,AK23&lt;&gt;0),AK23+1,0),"")</f>
        <v>33</v>
      </c>
      <c r="AM23" s="1">
        <f t="shared" si="7"/>
        <v>34</v>
      </c>
      <c r="AN23" s="1">
        <f t="shared" si="7"/>
        <v>35</v>
      </c>
      <c r="AO23" s="1">
        <f t="shared" si="7"/>
        <v>36</v>
      </c>
      <c r="AP23" s="1">
        <f t="shared" si="7"/>
        <v>37</v>
      </c>
      <c r="AQ23" s="1">
        <f t="shared" si="7"/>
        <v>38</v>
      </c>
      <c r="AR23" s="1">
        <f t="shared" si="7"/>
        <v>39</v>
      </c>
      <c r="AS23" s="1">
        <f t="shared" si="7"/>
        <v>40</v>
      </c>
      <c r="AT23" s="1">
        <f t="shared" si="7"/>
        <v>41</v>
      </c>
      <c r="AU23" s="1">
        <f t="shared" si="7"/>
        <v>42</v>
      </c>
      <c r="AV23" s="1">
        <f t="shared" si="7"/>
        <v>43</v>
      </c>
      <c r="AW23" s="1">
        <f t="shared" si="7"/>
        <v>44</v>
      </c>
      <c r="AX23" s="1">
        <f t="shared" si="7"/>
        <v>45</v>
      </c>
      <c r="AY23" s="1">
        <f t="shared" si="7"/>
        <v>46</v>
      </c>
      <c r="AZ23" s="1">
        <f t="shared" si="7"/>
        <v>47</v>
      </c>
      <c r="BA23" s="1">
        <f t="shared" si="7"/>
        <v>48</v>
      </c>
      <c r="BB23" s="1">
        <f t="shared" si="7"/>
        <v>49</v>
      </c>
      <c r="BC23" s="1">
        <f t="shared" si="7"/>
        <v>50</v>
      </c>
      <c r="BD23" s="1">
        <f t="shared" si="7"/>
        <v>51</v>
      </c>
      <c r="BE23" s="1">
        <f t="shared" si="7"/>
        <v>52</v>
      </c>
      <c r="BF23" s="1">
        <f t="shared" si="7"/>
        <v>53</v>
      </c>
      <c r="BG23" s="1">
        <f t="shared" si="7"/>
        <v>54</v>
      </c>
      <c r="BH23" s="1">
        <f t="shared" si="7"/>
        <v>55</v>
      </c>
      <c r="BI23" s="1">
        <f t="shared" si="7"/>
        <v>56</v>
      </c>
      <c r="BJ23" s="1">
        <f t="shared" si="7"/>
        <v>57</v>
      </c>
      <c r="BK23" s="1">
        <f t="shared" si="7"/>
        <v>58</v>
      </c>
      <c r="BL23" s="1">
        <f t="shared" si="7"/>
        <v>59</v>
      </c>
      <c r="BM23" s="1">
        <f t="shared" si="7"/>
        <v>60</v>
      </c>
      <c r="BN23" s="1">
        <f t="shared" si="7"/>
        <v>61</v>
      </c>
      <c r="BO23" s="1">
        <f t="shared" si="7"/>
        <v>62</v>
      </c>
      <c r="BP23" s="1">
        <f t="shared" si="7"/>
        <v>63</v>
      </c>
      <c r="BQ23" s="1">
        <f t="shared" si="7"/>
        <v>64</v>
      </c>
      <c r="BR23" s="1">
        <f t="shared" ref="BR23:CW23" si="8">IFERROR(IF(OR(BQ23+1&lt;=$D8,BQ23&lt;&gt;0),BQ23+1,0),"")</f>
        <v>65</v>
      </c>
      <c r="BS23" s="1">
        <f t="shared" si="8"/>
        <v>66</v>
      </c>
      <c r="BT23" s="1">
        <f t="shared" si="8"/>
        <v>67</v>
      </c>
      <c r="BU23" s="1">
        <f t="shared" si="8"/>
        <v>68</v>
      </c>
      <c r="BV23" s="1">
        <f t="shared" si="8"/>
        <v>69</v>
      </c>
      <c r="BW23" s="1">
        <f t="shared" si="8"/>
        <v>70</v>
      </c>
      <c r="BX23" s="1">
        <f t="shared" si="8"/>
        <v>71</v>
      </c>
      <c r="BY23" s="1">
        <f t="shared" si="8"/>
        <v>72</v>
      </c>
      <c r="BZ23" s="1">
        <f t="shared" si="8"/>
        <v>73</v>
      </c>
      <c r="CA23" s="1">
        <f t="shared" si="8"/>
        <v>74</v>
      </c>
      <c r="CB23" s="1">
        <f t="shared" si="8"/>
        <v>75</v>
      </c>
      <c r="CC23" s="1">
        <f t="shared" si="8"/>
        <v>76</v>
      </c>
      <c r="CD23" s="1">
        <f t="shared" si="8"/>
        <v>77</v>
      </c>
      <c r="CE23" s="1">
        <f t="shared" si="8"/>
        <v>78</v>
      </c>
      <c r="CF23" s="1">
        <f t="shared" si="8"/>
        <v>79</v>
      </c>
      <c r="CG23" s="1">
        <f t="shared" si="8"/>
        <v>80</v>
      </c>
      <c r="CH23" s="1">
        <f t="shared" si="8"/>
        <v>81</v>
      </c>
      <c r="CI23" s="1">
        <f t="shared" si="8"/>
        <v>82</v>
      </c>
      <c r="CJ23" s="1">
        <f t="shared" si="8"/>
        <v>83</v>
      </c>
      <c r="CK23" s="1">
        <f t="shared" si="8"/>
        <v>84</v>
      </c>
      <c r="CL23" s="1">
        <f t="shared" si="8"/>
        <v>85</v>
      </c>
      <c r="CM23" s="1">
        <f t="shared" si="8"/>
        <v>86</v>
      </c>
      <c r="CN23" s="1">
        <f t="shared" si="8"/>
        <v>87</v>
      </c>
      <c r="CO23" s="1">
        <f t="shared" si="8"/>
        <v>88</v>
      </c>
      <c r="CP23" s="1">
        <f t="shared" si="8"/>
        <v>89</v>
      </c>
      <c r="CQ23" s="1">
        <f t="shared" si="8"/>
        <v>90</v>
      </c>
      <c r="CR23" s="1">
        <f t="shared" si="8"/>
        <v>91</v>
      </c>
      <c r="CS23" s="1">
        <f t="shared" si="8"/>
        <v>92</v>
      </c>
      <c r="CT23" s="1">
        <f t="shared" si="8"/>
        <v>93</v>
      </c>
      <c r="CU23" s="1">
        <f t="shared" si="8"/>
        <v>94</v>
      </c>
      <c r="CV23" s="1">
        <f t="shared" si="8"/>
        <v>95</v>
      </c>
      <c r="CW23" s="1">
        <f t="shared" si="8"/>
        <v>96</v>
      </c>
      <c r="CX23" s="1">
        <f t="shared" ref="CX23:DU23" si="9">IFERROR(IF(OR(CW23+1&lt;=$D8,CW23&lt;&gt;0),CW23+1,0),"")</f>
        <v>97</v>
      </c>
      <c r="CY23" s="1">
        <f t="shared" si="9"/>
        <v>98</v>
      </c>
      <c r="CZ23" s="1">
        <f t="shared" si="9"/>
        <v>99</v>
      </c>
      <c r="DA23" s="1">
        <f t="shared" si="9"/>
        <v>100</v>
      </c>
      <c r="DB23" s="1">
        <f t="shared" si="9"/>
        <v>101</v>
      </c>
      <c r="DC23" s="1">
        <f t="shared" si="9"/>
        <v>102</v>
      </c>
      <c r="DD23" s="1">
        <f t="shared" si="9"/>
        <v>103</v>
      </c>
      <c r="DE23" s="1">
        <f t="shared" si="9"/>
        <v>104</v>
      </c>
      <c r="DF23" s="1">
        <f t="shared" si="9"/>
        <v>105</v>
      </c>
      <c r="DG23" s="1">
        <f t="shared" si="9"/>
        <v>106</v>
      </c>
      <c r="DH23" s="1">
        <f t="shared" si="9"/>
        <v>107</v>
      </c>
      <c r="DI23" s="1">
        <f t="shared" si="9"/>
        <v>108</v>
      </c>
      <c r="DJ23" s="1">
        <f t="shared" si="9"/>
        <v>109</v>
      </c>
      <c r="DK23" s="1">
        <f t="shared" si="9"/>
        <v>110</v>
      </c>
      <c r="DL23" s="1">
        <f t="shared" si="9"/>
        <v>111</v>
      </c>
      <c r="DM23" s="1">
        <f t="shared" si="9"/>
        <v>112</v>
      </c>
      <c r="DN23" s="1">
        <f t="shared" si="9"/>
        <v>113</v>
      </c>
      <c r="DO23" s="1">
        <f t="shared" si="9"/>
        <v>114</v>
      </c>
      <c r="DP23" s="1">
        <f t="shared" si="9"/>
        <v>115</v>
      </c>
      <c r="DQ23" s="1">
        <f t="shared" si="9"/>
        <v>116</v>
      </c>
      <c r="DR23" s="1">
        <f t="shared" si="9"/>
        <v>117</v>
      </c>
      <c r="DS23" s="1">
        <f t="shared" si="9"/>
        <v>118</v>
      </c>
      <c r="DT23" s="1">
        <f t="shared" si="9"/>
        <v>119</v>
      </c>
      <c r="DU23" s="1">
        <f t="shared" si="9"/>
        <v>120</v>
      </c>
    </row>
    <row r="24" spans="1:126">
      <c r="A24" s="54" t="s">
        <v>153</v>
      </c>
      <c r="B24" s="2"/>
      <c r="C24" s="1"/>
      <c r="D24" s="1"/>
      <c r="E24" s="55">
        <f t="shared" ref="E24:BP24" si="10">IFERROR(IFERROR(YEARFRAC($D$7,E22),"-"),"")</f>
        <v>0.24722222222222223</v>
      </c>
      <c r="F24" s="55">
        <f t="shared" si="10"/>
        <v>0.5</v>
      </c>
      <c r="G24" s="55">
        <f t="shared" si="10"/>
        <v>0.75</v>
      </c>
      <c r="H24" s="55">
        <f t="shared" si="10"/>
        <v>0.99722222222222223</v>
      </c>
      <c r="I24" s="55">
        <f t="shared" si="10"/>
        <v>1.2472222222222222</v>
      </c>
      <c r="J24" s="55">
        <f t="shared" si="10"/>
        <v>1.5</v>
      </c>
      <c r="K24" s="55">
        <f t="shared" si="10"/>
        <v>1.75</v>
      </c>
      <c r="L24" s="55">
        <f t="shared" si="10"/>
        <v>1.9972222222222222</v>
      </c>
      <c r="M24" s="55">
        <f t="shared" si="10"/>
        <v>2.2472222222222222</v>
      </c>
      <c r="N24" s="55">
        <f t="shared" si="10"/>
        <v>2.5</v>
      </c>
      <c r="O24" s="55">
        <f t="shared" si="10"/>
        <v>2.75</v>
      </c>
      <c r="P24" s="55">
        <f t="shared" si="10"/>
        <v>2.9972222222222222</v>
      </c>
      <c r="Q24" s="55">
        <f t="shared" si="10"/>
        <v>3.2472222222222222</v>
      </c>
      <c r="R24" s="55">
        <f t="shared" si="10"/>
        <v>3.5</v>
      </c>
      <c r="S24" s="55">
        <f t="shared" si="10"/>
        <v>3.75</v>
      </c>
      <c r="T24" s="55">
        <f t="shared" si="10"/>
        <v>3.9972222222222222</v>
      </c>
      <c r="U24" s="55">
        <f t="shared" si="10"/>
        <v>4.2472222222222218</v>
      </c>
      <c r="V24" s="55">
        <f t="shared" si="10"/>
        <v>4.5</v>
      </c>
      <c r="W24" s="55">
        <f t="shared" si="10"/>
        <v>4.75</v>
      </c>
      <c r="X24" s="55">
        <f t="shared" si="10"/>
        <v>4.9972222222222218</v>
      </c>
      <c r="Y24" s="55">
        <f t="shared" si="10"/>
        <v>5.2472222222222218</v>
      </c>
      <c r="Z24" s="55">
        <f t="shared" si="10"/>
        <v>5.5</v>
      </c>
      <c r="AA24" s="55">
        <f t="shared" si="10"/>
        <v>5.75</v>
      </c>
      <c r="AB24" s="55">
        <f t="shared" si="10"/>
        <v>5.9972222222222218</v>
      </c>
      <c r="AC24" s="55">
        <f t="shared" si="10"/>
        <v>6.2472222222222218</v>
      </c>
      <c r="AD24" s="55">
        <f t="shared" si="10"/>
        <v>6.5</v>
      </c>
      <c r="AE24" s="55">
        <f t="shared" si="10"/>
        <v>6.75</v>
      </c>
      <c r="AF24" s="55">
        <f t="shared" si="10"/>
        <v>6.9972222222222218</v>
      </c>
      <c r="AG24" s="55">
        <f t="shared" si="10"/>
        <v>7.2472222222222218</v>
      </c>
      <c r="AH24" s="55">
        <f t="shared" si="10"/>
        <v>7.5</v>
      </c>
      <c r="AI24" s="55">
        <f t="shared" si="10"/>
        <v>7.75</v>
      </c>
      <c r="AJ24" s="55">
        <f t="shared" si="10"/>
        <v>7.9972222222222218</v>
      </c>
      <c r="AK24" s="55">
        <f t="shared" si="10"/>
        <v>8.2472222222222218</v>
      </c>
      <c r="AL24" s="55">
        <f t="shared" si="10"/>
        <v>8.5</v>
      </c>
      <c r="AM24" s="55">
        <f t="shared" si="10"/>
        <v>8.75</v>
      </c>
      <c r="AN24" s="55">
        <f t="shared" si="10"/>
        <v>8.9972222222222218</v>
      </c>
      <c r="AO24" s="55">
        <f t="shared" si="10"/>
        <v>9.2472222222222218</v>
      </c>
      <c r="AP24" s="55">
        <f t="shared" si="10"/>
        <v>9.5</v>
      </c>
      <c r="AQ24" s="55">
        <f t="shared" si="10"/>
        <v>9.75</v>
      </c>
      <c r="AR24" s="55">
        <f t="shared" si="10"/>
        <v>9.9972222222222218</v>
      </c>
      <c r="AS24" s="55">
        <f t="shared" si="10"/>
        <v>10.247222222222222</v>
      </c>
      <c r="AT24" s="55">
        <f t="shared" si="10"/>
        <v>10.5</v>
      </c>
      <c r="AU24" s="55">
        <f t="shared" si="10"/>
        <v>10.75</v>
      </c>
      <c r="AV24" s="55">
        <f t="shared" si="10"/>
        <v>10.997222222222222</v>
      </c>
      <c r="AW24" s="55">
        <f t="shared" si="10"/>
        <v>11.247222222222222</v>
      </c>
      <c r="AX24" s="55">
        <f t="shared" si="10"/>
        <v>11.5</v>
      </c>
      <c r="AY24" s="55">
        <f t="shared" si="10"/>
        <v>11.75</v>
      </c>
      <c r="AZ24" s="55">
        <f t="shared" si="10"/>
        <v>11.997222222222222</v>
      </c>
      <c r="BA24" s="55">
        <f t="shared" si="10"/>
        <v>12.247222222222222</v>
      </c>
      <c r="BB24" s="55">
        <f t="shared" si="10"/>
        <v>12.5</v>
      </c>
      <c r="BC24" s="55">
        <f t="shared" si="10"/>
        <v>12.75</v>
      </c>
      <c r="BD24" s="55">
        <f t="shared" si="10"/>
        <v>12.997222222222222</v>
      </c>
      <c r="BE24" s="55">
        <f t="shared" si="10"/>
        <v>13.247222222222222</v>
      </c>
      <c r="BF24" s="55">
        <f t="shared" si="10"/>
        <v>13.5</v>
      </c>
      <c r="BG24" s="55">
        <f t="shared" si="10"/>
        <v>13.75</v>
      </c>
      <c r="BH24" s="55">
        <f t="shared" si="10"/>
        <v>13.997222222222222</v>
      </c>
      <c r="BI24" s="55">
        <f t="shared" si="10"/>
        <v>14.247222222222222</v>
      </c>
      <c r="BJ24" s="55">
        <f t="shared" si="10"/>
        <v>14.5</v>
      </c>
      <c r="BK24" s="55">
        <f t="shared" si="10"/>
        <v>14.75</v>
      </c>
      <c r="BL24" s="55">
        <f t="shared" si="10"/>
        <v>14.997222222222222</v>
      </c>
      <c r="BM24" s="55">
        <f t="shared" si="10"/>
        <v>15.247222222222222</v>
      </c>
      <c r="BN24" s="55">
        <f t="shared" si="10"/>
        <v>15.5</v>
      </c>
      <c r="BO24" s="55">
        <f t="shared" si="10"/>
        <v>15.75</v>
      </c>
      <c r="BP24" s="55">
        <f t="shared" si="10"/>
        <v>15.997222222222222</v>
      </c>
      <c r="BQ24" s="55">
        <f t="shared" ref="BQ24:DU24" si="11">IFERROR(IFERROR(YEARFRAC($D$7,BQ22),"-"),"")</f>
        <v>16.247222222222224</v>
      </c>
      <c r="BR24" s="55">
        <f t="shared" si="11"/>
        <v>16.5</v>
      </c>
      <c r="BS24" s="55">
        <f t="shared" si="11"/>
        <v>16.75</v>
      </c>
      <c r="BT24" s="55">
        <f t="shared" si="11"/>
        <v>16.997222222222224</v>
      </c>
      <c r="BU24" s="55">
        <f t="shared" si="11"/>
        <v>17.247222222222224</v>
      </c>
      <c r="BV24" s="55">
        <f t="shared" si="11"/>
        <v>17.5</v>
      </c>
      <c r="BW24" s="55">
        <f t="shared" si="11"/>
        <v>17.75</v>
      </c>
      <c r="BX24" s="55">
        <f t="shared" si="11"/>
        <v>17.997222222222224</v>
      </c>
      <c r="BY24" s="55">
        <f t="shared" si="11"/>
        <v>18.247222222222224</v>
      </c>
      <c r="BZ24" s="55">
        <f t="shared" si="11"/>
        <v>18.5</v>
      </c>
      <c r="CA24" s="55">
        <f t="shared" si="11"/>
        <v>18.75</v>
      </c>
      <c r="CB24" s="55">
        <f t="shared" si="11"/>
        <v>18.997222222222224</v>
      </c>
      <c r="CC24" s="55">
        <f t="shared" si="11"/>
        <v>19.247222222222224</v>
      </c>
      <c r="CD24" s="55">
        <f t="shared" si="11"/>
        <v>19.5</v>
      </c>
      <c r="CE24" s="55">
        <f t="shared" si="11"/>
        <v>19.75</v>
      </c>
      <c r="CF24" s="55">
        <f t="shared" si="11"/>
        <v>19.997222222222224</v>
      </c>
      <c r="CG24" s="55">
        <f t="shared" si="11"/>
        <v>20.247222222222224</v>
      </c>
      <c r="CH24" s="55">
        <f t="shared" si="11"/>
        <v>20.5</v>
      </c>
      <c r="CI24" s="55">
        <f t="shared" si="11"/>
        <v>20.75</v>
      </c>
      <c r="CJ24" s="55">
        <f t="shared" si="11"/>
        <v>20.997222222222224</v>
      </c>
      <c r="CK24" s="55">
        <f t="shared" si="11"/>
        <v>21.247222222222224</v>
      </c>
      <c r="CL24" s="55">
        <f t="shared" si="11"/>
        <v>21.5</v>
      </c>
      <c r="CM24" s="55">
        <f t="shared" si="11"/>
        <v>21.75</v>
      </c>
      <c r="CN24" s="55">
        <f t="shared" si="11"/>
        <v>21.997222222222224</v>
      </c>
      <c r="CO24" s="55">
        <f t="shared" si="11"/>
        <v>22.247222222222224</v>
      </c>
      <c r="CP24" s="55">
        <f t="shared" si="11"/>
        <v>22.5</v>
      </c>
      <c r="CQ24" s="55">
        <f t="shared" si="11"/>
        <v>22.75</v>
      </c>
      <c r="CR24" s="55">
        <f t="shared" si="11"/>
        <v>22.997222222222224</v>
      </c>
      <c r="CS24" s="55">
        <f t="shared" si="11"/>
        <v>23.247222222222224</v>
      </c>
      <c r="CT24" s="55">
        <f t="shared" si="11"/>
        <v>23.5</v>
      </c>
      <c r="CU24" s="55">
        <f t="shared" si="11"/>
        <v>23.75</v>
      </c>
      <c r="CV24" s="55">
        <f t="shared" si="11"/>
        <v>23.997222222222224</v>
      </c>
      <c r="CW24" s="55">
        <f t="shared" si="11"/>
        <v>24.247222222222224</v>
      </c>
      <c r="CX24" s="55">
        <f t="shared" si="11"/>
        <v>24.5</v>
      </c>
      <c r="CY24" s="55">
        <f t="shared" si="11"/>
        <v>24.75</v>
      </c>
      <c r="CZ24" s="55">
        <f t="shared" si="11"/>
        <v>24.997222222222224</v>
      </c>
      <c r="DA24" s="55">
        <f t="shared" si="11"/>
        <v>25.247222222222224</v>
      </c>
      <c r="DB24" s="55">
        <f t="shared" si="11"/>
        <v>25.5</v>
      </c>
      <c r="DC24" s="55">
        <f t="shared" si="11"/>
        <v>25.75</v>
      </c>
      <c r="DD24" s="55">
        <f t="shared" si="11"/>
        <v>25.997222222222224</v>
      </c>
      <c r="DE24" s="55">
        <f t="shared" si="11"/>
        <v>26.247222222222224</v>
      </c>
      <c r="DF24" s="55">
        <f t="shared" si="11"/>
        <v>26.5</v>
      </c>
      <c r="DG24" s="55">
        <f t="shared" si="11"/>
        <v>26.75</v>
      </c>
      <c r="DH24" s="55">
        <f t="shared" si="11"/>
        <v>26.997222222222224</v>
      </c>
      <c r="DI24" s="55">
        <f t="shared" si="11"/>
        <v>27.247222222222224</v>
      </c>
      <c r="DJ24" s="55">
        <f t="shared" si="11"/>
        <v>27.5</v>
      </c>
      <c r="DK24" s="55">
        <f t="shared" si="11"/>
        <v>27.75</v>
      </c>
      <c r="DL24" s="55">
        <f t="shared" si="11"/>
        <v>27.997222222222224</v>
      </c>
      <c r="DM24" s="55">
        <f t="shared" si="11"/>
        <v>28.247222222222224</v>
      </c>
      <c r="DN24" s="55">
        <f t="shared" si="11"/>
        <v>28.5</v>
      </c>
      <c r="DO24" s="55">
        <f t="shared" si="11"/>
        <v>28.75</v>
      </c>
      <c r="DP24" s="55">
        <f t="shared" si="11"/>
        <v>28.997222222222224</v>
      </c>
      <c r="DQ24" s="55">
        <f t="shared" si="11"/>
        <v>29.247222222222224</v>
      </c>
      <c r="DR24" s="55">
        <f t="shared" si="11"/>
        <v>29.5</v>
      </c>
      <c r="DS24" s="55">
        <f t="shared" si="11"/>
        <v>29.75</v>
      </c>
      <c r="DT24" s="55">
        <f t="shared" si="11"/>
        <v>29.997222222222224</v>
      </c>
      <c r="DU24" s="55">
        <f t="shared" si="11"/>
        <v>30.247222222222224</v>
      </c>
    </row>
    <row r="25" spans="1:126" ht="15" thickBot="1">
      <c r="A25" s="2"/>
      <c r="B25" s="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6" ht="15" thickTop="1">
      <c r="A26" s="2" t="s">
        <v>548</v>
      </c>
      <c r="B26" s="2"/>
      <c r="C26" s="1"/>
      <c r="D26" s="1"/>
      <c r="E26" s="53">
        <f>IFERROR(IF(E23&lt;$D8,EOMONTH(D7,MOD(3-MONTH(D7),3)),IF(E23=$D8,$D10,"-")),"")</f>
        <v>45930</v>
      </c>
      <c r="F26" s="53">
        <f t="shared" ref="F26:AK26" si="12">IFERROR(IF(F23&lt;$D8,EOMONTH(E26,3),"-"),"")</f>
        <v>46022</v>
      </c>
      <c r="G26" s="53">
        <f t="shared" si="12"/>
        <v>46112</v>
      </c>
      <c r="H26" s="53">
        <f t="shared" si="12"/>
        <v>46203</v>
      </c>
      <c r="I26" s="53">
        <f t="shared" si="12"/>
        <v>46295</v>
      </c>
      <c r="J26" s="53">
        <f t="shared" si="12"/>
        <v>46387</v>
      </c>
      <c r="K26" s="53">
        <f t="shared" si="12"/>
        <v>46477</v>
      </c>
      <c r="L26" s="53">
        <f t="shared" si="12"/>
        <v>46568</v>
      </c>
      <c r="M26" s="53">
        <f t="shared" si="12"/>
        <v>46660</v>
      </c>
      <c r="N26" s="53">
        <f t="shared" si="12"/>
        <v>46752</v>
      </c>
      <c r="O26" s="53">
        <f t="shared" si="12"/>
        <v>46843</v>
      </c>
      <c r="P26" s="53">
        <f t="shared" si="12"/>
        <v>46934</v>
      </c>
      <c r="Q26" s="53">
        <f t="shared" si="12"/>
        <v>47026</v>
      </c>
      <c r="R26" s="53">
        <f t="shared" si="12"/>
        <v>47118</v>
      </c>
      <c r="S26" s="53">
        <f t="shared" si="12"/>
        <v>47208</v>
      </c>
      <c r="T26" s="53">
        <f t="shared" si="12"/>
        <v>47299</v>
      </c>
      <c r="U26" s="53">
        <f t="shared" si="12"/>
        <v>47391</v>
      </c>
      <c r="V26" s="53">
        <f t="shared" si="12"/>
        <v>47483</v>
      </c>
      <c r="W26" s="53">
        <f t="shared" si="12"/>
        <v>47573</v>
      </c>
      <c r="X26" s="53">
        <f t="shared" si="12"/>
        <v>47664</v>
      </c>
      <c r="Y26" s="53">
        <f t="shared" si="12"/>
        <v>47756</v>
      </c>
      <c r="Z26" s="53">
        <f t="shared" si="12"/>
        <v>47848</v>
      </c>
      <c r="AA26" s="53">
        <f t="shared" si="12"/>
        <v>47938</v>
      </c>
      <c r="AB26" s="53">
        <f t="shared" si="12"/>
        <v>48029</v>
      </c>
      <c r="AC26" s="53">
        <f t="shared" si="12"/>
        <v>48121</v>
      </c>
      <c r="AD26" s="53">
        <f t="shared" si="12"/>
        <v>48213</v>
      </c>
      <c r="AE26" s="53">
        <f t="shared" si="12"/>
        <v>48304</v>
      </c>
      <c r="AF26" s="53">
        <f t="shared" si="12"/>
        <v>48395</v>
      </c>
      <c r="AG26" s="53">
        <f t="shared" si="12"/>
        <v>48487</v>
      </c>
      <c r="AH26" s="53">
        <f t="shared" si="12"/>
        <v>48579</v>
      </c>
      <c r="AI26" s="53">
        <f t="shared" si="12"/>
        <v>48669</v>
      </c>
      <c r="AJ26" s="53">
        <f t="shared" si="12"/>
        <v>48760</v>
      </c>
      <c r="AK26" s="53">
        <f t="shared" si="12"/>
        <v>48852</v>
      </c>
      <c r="AL26" s="53">
        <f t="shared" ref="AL26:BQ26" si="13">IFERROR(IF(AL23&lt;$D8,EOMONTH(AK26,3),"-"),"")</f>
        <v>48944</v>
      </c>
      <c r="AM26" s="53">
        <f t="shared" si="13"/>
        <v>49034</v>
      </c>
      <c r="AN26" s="53">
        <f t="shared" si="13"/>
        <v>49125</v>
      </c>
      <c r="AO26" s="53">
        <f t="shared" si="13"/>
        <v>49217</v>
      </c>
      <c r="AP26" s="53">
        <f t="shared" si="13"/>
        <v>49309</v>
      </c>
      <c r="AQ26" s="53">
        <f t="shared" si="13"/>
        <v>49399</v>
      </c>
      <c r="AR26" s="53">
        <f t="shared" si="13"/>
        <v>49490</v>
      </c>
      <c r="AS26" s="53">
        <f t="shared" si="13"/>
        <v>49582</v>
      </c>
      <c r="AT26" s="53">
        <f t="shared" si="13"/>
        <v>49674</v>
      </c>
      <c r="AU26" s="53">
        <f t="shared" si="13"/>
        <v>49765</v>
      </c>
      <c r="AV26" s="53">
        <f t="shared" si="13"/>
        <v>49856</v>
      </c>
      <c r="AW26" s="53">
        <f t="shared" si="13"/>
        <v>49948</v>
      </c>
      <c r="AX26" s="53">
        <f t="shared" si="13"/>
        <v>50040</v>
      </c>
      <c r="AY26" s="53">
        <f t="shared" si="13"/>
        <v>50130</v>
      </c>
      <c r="AZ26" s="53">
        <f t="shared" si="13"/>
        <v>50221</v>
      </c>
      <c r="BA26" s="53">
        <f t="shared" si="13"/>
        <v>50313</v>
      </c>
      <c r="BB26" s="53">
        <f t="shared" si="13"/>
        <v>50405</v>
      </c>
      <c r="BC26" s="53">
        <f t="shared" si="13"/>
        <v>50495</v>
      </c>
      <c r="BD26" s="53">
        <f t="shared" si="13"/>
        <v>50586</v>
      </c>
      <c r="BE26" s="53">
        <f t="shared" si="13"/>
        <v>50678</v>
      </c>
      <c r="BF26" s="53">
        <f t="shared" si="13"/>
        <v>50770</v>
      </c>
      <c r="BG26" s="53">
        <f t="shared" si="13"/>
        <v>50860</v>
      </c>
      <c r="BH26" s="53">
        <f t="shared" si="13"/>
        <v>50951</v>
      </c>
      <c r="BI26" s="53">
        <f t="shared" si="13"/>
        <v>51043</v>
      </c>
      <c r="BJ26" s="53">
        <f t="shared" si="13"/>
        <v>51135</v>
      </c>
      <c r="BK26" s="53">
        <f t="shared" si="13"/>
        <v>51226</v>
      </c>
      <c r="BL26" s="53">
        <f t="shared" si="13"/>
        <v>51317</v>
      </c>
      <c r="BM26" s="53" t="str">
        <f t="shared" si="13"/>
        <v>-</v>
      </c>
      <c r="BN26" s="53" t="str">
        <f t="shared" si="13"/>
        <v>-</v>
      </c>
      <c r="BO26" s="53" t="str">
        <f t="shared" si="13"/>
        <v>-</v>
      </c>
      <c r="BP26" s="53" t="str">
        <f t="shared" si="13"/>
        <v>-</v>
      </c>
      <c r="BQ26" s="53" t="str">
        <f t="shared" si="13"/>
        <v>-</v>
      </c>
      <c r="BR26" s="53" t="str">
        <f t="shared" ref="BR26:CW26" si="14">IFERROR(IF(BR23&lt;$D8,EOMONTH(BQ26,3),"-"),"")</f>
        <v>-</v>
      </c>
      <c r="BS26" s="53" t="str">
        <f t="shared" si="14"/>
        <v>-</v>
      </c>
      <c r="BT26" s="53" t="str">
        <f t="shared" si="14"/>
        <v>-</v>
      </c>
      <c r="BU26" s="53" t="str">
        <f t="shared" si="14"/>
        <v>-</v>
      </c>
      <c r="BV26" s="53" t="str">
        <f t="shared" si="14"/>
        <v>-</v>
      </c>
      <c r="BW26" s="53" t="str">
        <f t="shared" si="14"/>
        <v>-</v>
      </c>
      <c r="BX26" s="53" t="str">
        <f t="shared" si="14"/>
        <v>-</v>
      </c>
      <c r="BY26" s="53" t="str">
        <f t="shared" si="14"/>
        <v>-</v>
      </c>
      <c r="BZ26" s="53" t="str">
        <f t="shared" si="14"/>
        <v>-</v>
      </c>
      <c r="CA26" s="53" t="str">
        <f t="shared" si="14"/>
        <v>-</v>
      </c>
      <c r="CB26" s="53" t="str">
        <f t="shared" si="14"/>
        <v>-</v>
      </c>
      <c r="CC26" s="53" t="str">
        <f t="shared" si="14"/>
        <v>-</v>
      </c>
      <c r="CD26" s="53" t="str">
        <f t="shared" si="14"/>
        <v>-</v>
      </c>
      <c r="CE26" s="53" t="str">
        <f t="shared" si="14"/>
        <v>-</v>
      </c>
      <c r="CF26" s="53" t="str">
        <f t="shared" si="14"/>
        <v>-</v>
      </c>
      <c r="CG26" s="53" t="str">
        <f t="shared" si="14"/>
        <v>-</v>
      </c>
      <c r="CH26" s="53" t="str">
        <f t="shared" si="14"/>
        <v>-</v>
      </c>
      <c r="CI26" s="53" t="str">
        <f t="shared" si="14"/>
        <v>-</v>
      </c>
      <c r="CJ26" s="53" t="str">
        <f t="shared" si="14"/>
        <v>-</v>
      </c>
      <c r="CK26" s="53" t="str">
        <f t="shared" si="14"/>
        <v>-</v>
      </c>
      <c r="CL26" s="53" t="str">
        <f t="shared" si="14"/>
        <v>-</v>
      </c>
      <c r="CM26" s="53" t="str">
        <f t="shared" si="14"/>
        <v>-</v>
      </c>
      <c r="CN26" s="53" t="str">
        <f t="shared" si="14"/>
        <v>-</v>
      </c>
      <c r="CO26" s="53" t="str">
        <f t="shared" si="14"/>
        <v>-</v>
      </c>
      <c r="CP26" s="53" t="str">
        <f t="shared" si="14"/>
        <v>-</v>
      </c>
      <c r="CQ26" s="53" t="str">
        <f t="shared" si="14"/>
        <v>-</v>
      </c>
      <c r="CR26" s="53" t="str">
        <f t="shared" si="14"/>
        <v>-</v>
      </c>
      <c r="CS26" s="53" t="str">
        <f t="shared" si="14"/>
        <v>-</v>
      </c>
      <c r="CT26" s="53" t="str">
        <f t="shared" si="14"/>
        <v>-</v>
      </c>
      <c r="CU26" s="53" t="str">
        <f t="shared" si="14"/>
        <v>-</v>
      </c>
      <c r="CV26" s="53" t="str">
        <f t="shared" si="14"/>
        <v>-</v>
      </c>
      <c r="CW26" s="53" t="str">
        <f t="shared" si="14"/>
        <v>-</v>
      </c>
      <c r="CX26" s="53" t="str">
        <f t="shared" ref="CX26:DU26" si="15">IFERROR(IF(CX23&lt;$D8,EOMONTH(CW26,3),"-"),"")</f>
        <v>-</v>
      </c>
      <c r="CY26" s="53" t="str">
        <f t="shared" si="15"/>
        <v>-</v>
      </c>
      <c r="CZ26" s="53" t="str">
        <f t="shared" si="15"/>
        <v>-</v>
      </c>
      <c r="DA26" s="53" t="str">
        <f t="shared" si="15"/>
        <v>-</v>
      </c>
      <c r="DB26" s="53" t="str">
        <f t="shared" si="15"/>
        <v>-</v>
      </c>
      <c r="DC26" s="53" t="str">
        <f t="shared" si="15"/>
        <v>-</v>
      </c>
      <c r="DD26" s="53" t="str">
        <f t="shared" si="15"/>
        <v>-</v>
      </c>
      <c r="DE26" s="53" t="str">
        <f t="shared" si="15"/>
        <v>-</v>
      </c>
      <c r="DF26" s="53" t="str">
        <f t="shared" si="15"/>
        <v>-</v>
      </c>
      <c r="DG26" s="53" t="str">
        <f t="shared" si="15"/>
        <v>-</v>
      </c>
      <c r="DH26" s="53" t="str">
        <f t="shared" si="15"/>
        <v>-</v>
      </c>
      <c r="DI26" s="53" t="str">
        <f t="shared" si="15"/>
        <v>-</v>
      </c>
      <c r="DJ26" s="53" t="str">
        <f t="shared" si="15"/>
        <v>-</v>
      </c>
      <c r="DK26" s="53" t="str">
        <f t="shared" si="15"/>
        <v>-</v>
      </c>
      <c r="DL26" s="53" t="str">
        <f t="shared" si="15"/>
        <v>-</v>
      </c>
      <c r="DM26" s="53" t="str">
        <f t="shared" si="15"/>
        <v>-</v>
      </c>
      <c r="DN26" s="53" t="str">
        <f t="shared" si="15"/>
        <v>-</v>
      </c>
      <c r="DO26" s="53" t="str">
        <f t="shared" si="15"/>
        <v>-</v>
      </c>
      <c r="DP26" s="53" t="str">
        <f t="shared" si="15"/>
        <v>-</v>
      </c>
      <c r="DQ26" s="53" t="str">
        <f t="shared" si="15"/>
        <v>-</v>
      </c>
      <c r="DR26" s="53" t="str">
        <f t="shared" si="15"/>
        <v>-</v>
      </c>
      <c r="DS26" s="53" t="str">
        <f t="shared" si="15"/>
        <v>-</v>
      </c>
      <c r="DT26" s="53" t="str">
        <f t="shared" si="15"/>
        <v>-</v>
      </c>
      <c r="DU26" s="53" t="str">
        <f t="shared" si="15"/>
        <v>-</v>
      </c>
    </row>
    <row r="27" spans="1:126">
      <c r="A27" s="54" t="s">
        <v>153</v>
      </c>
      <c r="B27" s="2"/>
      <c r="C27" s="1"/>
      <c r="D27" s="1"/>
      <c r="E27" s="55">
        <f t="shared" ref="E27:BP27" si="16">IFERROR(IFERROR(YEARFRAC($D$7,E26),"-"),"")</f>
        <v>0.24722222222222223</v>
      </c>
      <c r="F27" s="55">
        <f t="shared" si="16"/>
        <v>0.5</v>
      </c>
      <c r="G27" s="55">
        <f t="shared" si="16"/>
        <v>0.75</v>
      </c>
      <c r="H27" s="55">
        <f t="shared" si="16"/>
        <v>0.99722222222222223</v>
      </c>
      <c r="I27" s="55">
        <f t="shared" si="16"/>
        <v>1.2472222222222222</v>
      </c>
      <c r="J27" s="55">
        <f t="shared" si="16"/>
        <v>1.5</v>
      </c>
      <c r="K27" s="55">
        <f t="shared" si="16"/>
        <v>1.75</v>
      </c>
      <c r="L27" s="55">
        <f t="shared" si="16"/>
        <v>1.9972222222222222</v>
      </c>
      <c r="M27" s="55">
        <f t="shared" si="16"/>
        <v>2.2472222222222222</v>
      </c>
      <c r="N27" s="55">
        <f t="shared" si="16"/>
        <v>2.5</v>
      </c>
      <c r="O27" s="55">
        <f t="shared" si="16"/>
        <v>2.75</v>
      </c>
      <c r="P27" s="55">
        <f t="shared" si="16"/>
        <v>2.9972222222222222</v>
      </c>
      <c r="Q27" s="55">
        <f t="shared" si="16"/>
        <v>3.2472222222222222</v>
      </c>
      <c r="R27" s="55">
        <f t="shared" si="16"/>
        <v>3.5</v>
      </c>
      <c r="S27" s="55">
        <f t="shared" si="16"/>
        <v>3.75</v>
      </c>
      <c r="T27" s="55">
        <f t="shared" si="16"/>
        <v>3.9972222222222222</v>
      </c>
      <c r="U27" s="55">
        <f t="shared" si="16"/>
        <v>4.2472222222222218</v>
      </c>
      <c r="V27" s="55">
        <f t="shared" si="16"/>
        <v>4.5</v>
      </c>
      <c r="W27" s="55">
        <f t="shared" si="16"/>
        <v>4.75</v>
      </c>
      <c r="X27" s="55">
        <f t="shared" si="16"/>
        <v>4.9972222222222218</v>
      </c>
      <c r="Y27" s="55">
        <f t="shared" si="16"/>
        <v>5.2472222222222218</v>
      </c>
      <c r="Z27" s="55">
        <f t="shared" si="16"/>
        <v>5.5</v>
      </c>
      <c r="AA27" s="55">
        <f t="shared" si="16"/>
        <v>5.75</v>
      </c>
      <c r="AB27" s="55">
        <f t="shared" si="16"/>
        <v>5.9972222222222218</v>
      </c>
      <c r="AC27" s="55">
        <f t="shared" si="16"/>
        <v>6.2472222222222218</v>
      </c>
      <c r="AD27" s="55">
        <f t="shared" si="16"/>
        <v>6.5</v>
      </c>
      <c r="AE27" s="55">
        <f t="shared" si="16"/>
        <v>6.75</v>
      </c>
      <c r="AF27" s="55">
        <f t="shared" si="16"/>
        <v>6.9972222222222218</v>
      </c>
      <c r="AG27" s="55">
        <f t="shared" si="16"/>
        <v>7.2472222222222218</v>
      </c>
      <c r="AH27" s="55">
        <f t="shared" si="16"/>
        <v>7.5</v>
      </c>
      <c r="AI27" s="55">
        <f t="shared" si="16"/>
        <v>7.75</v>
      </c>
      <c r="AJ27" s="55">
        <f t="shared" si="16"/>
        <v>7.9972222222222218</v>
      </c>
      <c r="AK27" s="55">
        <f t="shared" si="16"/>
        <v>8.2472222222222218</v>
      </c>
      <c r="AL27" s="55">
        <f t="shared" si="16"/>
        <v>8.5</v>
      </c>
      <c r="AM27" s="55">
        <f t="shared" si="16"/>
        <v>8.75</v>
      </c>
      <c r="AN27" s="55">
        <f t="shared" si="16"/>
        <v>8.9972222222222218</v>
      </c>
      <c r="AO27" s="55">
        <f t="shared" si="16"/>
        <v>9.2472222222222218</v>
      </c>
      <c r="AP27" s="55">
        <f t="shared" si="16"/>
        <v>9.5</v>
      </c>
      <c r="AQ27" s="55">
        <f t="shared" si="16"/>
        <v>9.75</v>
      </c>
      <c r="AR27" s="55">
        <f t="shared" si="16"/>
        <v>9.9972222222222218</v>
      </c>
      <c r="AS27" s="55">
        <f t="shared" si="16"/>
        <v>10.247222222222222</v>
      </c>
      <c r="AT27" s="55">
        <f t="shared" si="16"/>
        <v>10.5</v>
      </c>
      <c r="AU27" s="55">
        <f t="shared" si="16"/>
        <v>10.75</v>
      </c>
      <c r="AV27" s="55">
        <f t="shared" si="16"/>
        <v>10.997222222222222</v>
      </c>
      <c r="AW27" s="55">
        <f t="shared" si="16"/>
        <v>11.247222222222222</v>
      </c>
      <c r="AX27" s="55">
        <f t="shared" si="16"/>
        <v>11.5</v>
      </c>
      <c r="AY27" s="55">
        <f t="shared" si="16"/>
        <v>11.75</v>
      </c>
      <c r="AZ27" s="55">
        <f t="shared" si="16"/>
        <v>11.997222222222222</v>
      </c>
      <c r="BA27" s="55">
        <f t="shared" si="16"/>
        <v>12.247222222222222</v>
      </c>
      <c r="BB27" s="55">
        <f t="shared" si="16"/>
        <v>12.5</v>
      </c>
      <c r="BC27" s="55">
        <f t="shared" si="16"/>
        <v>12.75</v>
      </c>
      <c r="BD27" s="55">
        <f t="shared" si="16"/>
        <v>12.997222222222222</v>
      </c>
      <c r="BE27" s="55">
        <f t="shared" si="16"/>
        <v>13.247222222222222</v>
      </c>
      <c r="BF27" s="55">
        <f t="shared" si="16"/>
        <v>13.5</v>
      </c>
      <c r="BG27" s="55">
        <f t="shared" si="16"/>
        <v>13.75</v>
      </c>
      <c r="BH27" s="55">
        <f t="shared" si="16"/>
        <v>13.997222222222222</v>
      </c>
      <c r="BI27" s="55">
        <f t="shared" si="16"/>
        <v>14.247222222222222</v>
      </c>
      <c r="BJ27" s="55">
        <f t="shared" si="16"/>
        <v>14.5</v>
      </c>
      <c r="BK27" s="55">
        <f t="shared" si="16"/>
        <v>14.75</v>
      </c>
      <c r="BL27" s="55">
        <f t="shared" si="16"/>
        <v>14.997222222222222</v>
      </c>
      <c r="BM27" s="55" t="str">
        <f t="shared" si="16"/>
        <v>-</v>
      </c>
      <c r="BN27" s="55" t="str">
        <f t="shared" si="16"/>
        <v>-</v>
      </c>
      <c r="BO27" s="55" t="str">
        <f t="shared" si="16"/>
        <v>-</v>
      </c>
      <c r="BP27" s="55" t="str">
        <f t="shared" si="16"/>
        <v>-</v>
      </c>
      <c r="BQ27" s="55" t="str">
        <f t="shared" ref="BQ27:DU27" si="17">IFERROR(IFERROR(YEARFRAC($D$7,BQ26),"-"),"")</f>
        <v>-</v>
      </c>
      <c r="BR27" s="55" t="str">
        <f t="shared" si="17"/>
        <v>-</v>
      </c>
      <c r="BS27" s="55" t="str">
        <f t="shared" si="17"/>
        <v>-</v>
      </c>
      <c r="BT27" s="55" t="str">
        <f t="shared" si="17"/>
        <v>-</v>
      </c>
      <c r="BU27" s="55" t="str">
        <f t="shared" si="17"/>
        <v>-</v>
      </c>
      <c r="BV27" s="55" t="str">
        <f t="shared" si="17"/>
        <v>-</v>
      </c>
      <c r="BW27" s="55" t="str">
        <f t="shared" si="17"/>
        <v>-</v>
      </c>
      <c r="BX27" s="55" t="str">
        <f t="shared" si="17"/>
        <v>-</v>
      </c>
      <c r="BY27" s="55" t="str">
        <f t="shared" si="17"/>
        <v>-</v>
      </c>
      <c r="BZ27" s="55" t="str">
        <f t="shared" si="17"/>
        <v>-</v>
      </c>
      <c r="CA27" s="55" t="str">
        <f t="shared" si="17"/>
        <v>-</v>
      </c>
      <c r="CB27" s="55" t="str">
        <f t="shared" si="17"/>
        <v>-</v>
      </c>
      <c r="CC27" s="55" t="str">
        <f t="shared" si="17"/>
        <v>-</v>
      </c>
      <c r="CD27" s="55" t="str">
        <f t="shared" si="17"/>
        <v>-</v>
      </c>
      <c r="CE27" s="55" t="str">
        <f t="shared" si="17"/>
        <v>-</v>
      </c>
      <c r="CF27" s="55" t="str">
        <f t="shared" si="17"/>
        <v>-</v>
      </c>
      <c r="CG27" s="55" t="str">
        <f t="shared" si="17"/>
        <v>-</v>
      </c>
      <c r="CH27" s="55" t="str">
        <f t="shared" si="17"/>
        <v>-</v>
      </c>
      <c r="CI27" s="55" t="str">
        <f t="shared" si="17"/>
        <v>-</v>
      </c>
      <c r="CJ27" s="55" t="str">
        <f t="shared" si="17"/>
        <v>-</v>
      </c>
      <c r="CK27" s="55" t="str">
        <f t="shared" si="17"/>
        <v>-</v>
      </c>
      <c r="CL27" s="55" t="str">
        <f t="shared" si="17"/>
        <v>-</v>
      </c>
      <c r="CM27" s="55" t="str">
        <f t="shared" si="17"/>
        <v>-</v>
      </c>
      <c r="CN27" s="55" t="str">
        <f t="shared" si="17"/>
        <v>-</v>
      </c>
      <c r="CO27" s="55" t="str">
        <f t="shared" si="17"/>
        <v>-</v>
      </c>
      <c r="CP27" s="55" t="str">
        <f t="shared" si="17"/>
        <v>-</v>
      </c>
      <c r="CQ27" s="55" t="str">
        <f t="shared" si="17"/>
        <v>-</v>
      </c>
      <c r="CR27" s="55" t="str">
        <f t="shared" si="17"/>
        <v>-</v>
      </c>
      <c r="CS27" s="55" t="str">
        <f t="shared" si="17"/>
        <v>-</v>
      </c>
      <c r="CT27" s="55" t="str">
        <f t="shared" si="17"/>
        <v>-</v>
      </c>
      <c r="CU27" s="55" t="str">
        <f t="shared" si="17"/>
        <v>-</v>
      </c>
      <c r="CV27" s="55" t="str">
        <f t="shared" si="17"/>
        <v>-</v>
      </c>
      <c r="CW27" s="55" t="str">
        <f t="shared" si="17"/>
        <v>-</v>
      </c>
      <c r="CX27" s="55" t="str">
        <f t="shared" si="17"/>
        <v>-</v>
      </c>
      <c r="CY27" s="55" t="str">
        <f t="shared" si="17"/>
        <v>-</v>
      </c>
      <c r="CZ27" s="55" t="str">
        <f t="shared" si="17"/>
        <v>-</v>
      </c>
      <c r="DA27" s="55" t="str">
        <f t="shared" si="17"/>
        <v>-</v>
      </c>
      <c r="DB27" s="55" t="str">
        <f t="shared" si="17"/>
        <v>-</v>
      </c>
      <c r="DC27" s="55" t="str">
        <f t="shared" si="17"/>
        <v>-</v>
      </c>
      <c r="DD27" s="55" t="str">
        <f t="shared" si="17"/>
        <v>-</v>
      </c>
      <c r="DE27" s="55" t="str">
        <f t="shared" si="17"/>
        <v>-</v>
      </c>
      <c r="DF27" s="55" t="str">
        <f t="shared" si="17"/>
        <v>-</v>
      </c>
      <c r="DG27" s="55" t="str">
        <f t="shared" si="17"/>
        <v>-</v>
      </c>
      <c r="DH27" s="55" t="str">
        <f t="shared" si="17"/>
        <v>-</v>
      </c>
      <c r="DI27" s="55" t="str">
        <f t="shared" si="17"/>
        <v>-</v>
      </c>
      <c r="DJ27" s="55" t="str">
        <f t="shared" si="17"/>
        <v>-</v>
      </c>
      <c r="DK27" s="55" t="str">
        <f t="shared" si="17"/>
        <v>-</v>
      </c>
      <c r="DL27" s="55" t="str">
        <f t="shared" si="17"/>
        <v>-</v>
      </c>
      <c r="DM27" s="55" t="str">
        <f t="shared" si="17"/>
        <v>-</v>
      </c>
      <c r="DN27" s="55" t="str">
        <f t="shared" si="17"/>
        <v>-</v>
      </c>
      <c r="DO27" s="55" t="str">
        <f t="shared" si="17"/>
        <v>-</v>
      </c>
      <c r="DP27" s="55" t="str">
        <f t="shared" si="17"/>
        <v>-</v>
      </c>
      <c r="DQ27" s="55" t="str">
        <f t="shared" si="17"/>
        <v>-</v>
      </c>
      <c r="DR27" s="55" t="str">
        <f t="shared" si="17"/>
        <v>-</v>
      </c>
      <c r="DS27" s="55" t="str">
        <f t="shared" si="17"/>
        <v>-</v>
      </c>
      <c r="DT27" s="55" t="str">
        <f t="shared" si="17"/>
        <v>-</v>
      </c>
      <c r="DU27" s="55" t="str">
        <f t="shared" si="17"/>
        <v>-</v>
      </c>
    </row>
    <row r="28" spans="1:126">
      <c r="A28" s="2"/>
      <c r="B28" s="2"/>
      <c r="C28" s="1"/>
      <c r="D28" s="1"/>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row>
    <row r="29" spans="1:126">
      <c r="A29" s="2" t="s">
        <v>157</v>
      </c>
      <c r="B29" s="2"/>
      <c r="C29" s="1"/>
      <c r="D29" s="1"/>
      <c r="E29" s="56">
        <f>IFERROR(IF(E$23&lt;$D8,1,0),"")</f>
        <v>1</v>
      </c>
      <c r="F29" s="56">
        <f t="shared" ref="F29:BQ29" si="18">IFERROR(IF(F$23&lt;$D8,1,0),"")</f>
        <v>1</v>
      </c>
      <c r="G29" s="56">
        <f t="shared" si="18"/>
        <v>1</v>
      </c>
      <c r="H29" s="56">
        <f t="shared" si="18"/>
        <v>1</v>
      </c>
      <c r="I29" s="56">
        <f t="shared" si="18"/>
        <v>1</v>
      </c>
      <c r="J29" s="56">
        <f t="shared" si="18"/>
        <v>1</v>
      </c>
      <c r="K29" s="56">
        <f t="shared" si="18"/>
        <v>1</v>
      </c>
      <c r="L29" s="56">
        <f t="shared" si="18"/>
        <v>1</v>
      </c>
      <c r="M29" s="56">
        <f t="shared" si="18"/>
        <v>1</v>
      </c>
      <c r="N29" s="56">
        <f t="shared" si="18"/>
        <v>1</v>
      </c>
      <c r="O29" s="56">
        <f t="shared" si="18"/>
        <v>1</v>
      </c>
      <c r="P29" s="56">
        <f t="shared" si="18"/>
        <v>1</v>
      </c>
      <c r="Q29" s="56">
        <f t="shared" si="18"/>
        <v>1</v>
      </c>
      <c r="R29" s="56">
        <f t="shared" si="18"/>
        <v>1</v>
      </c>
      <c r="S29" s="56">
        <f t="shared" si="18"/>
        <v>1</v>
      </c>
      <c r="T29" s="56">
        <f t="shared" si="18"/>
        <v>1</v>
      </c>
      <c r="U29" s="56">
        <f t="shared" si="18"/>
        <v>1</v>
      </c>
      <c r="V29" s="56">
        <f t="shared" si="18"/>
        <v>1</v>
      </c>
      <c r="W29" s="56">
        <f t="shared" si="18"/>
        <v>1</v>
      </c>
      <c r="X29" s="56">
        <f t="shared" si="18"/>
        <v>1</v>
      </c>
      <c r="Y29" s="56">
        <f t="shared" si="18"/>
        <v>1</v>
      </c>
      <c r="Z29" s="56">
        <f t="shared" si="18"/>
        <v>1</v>
      </c>
      <c r="AA29" s="56">
        <f t="shared" si="18"/>
        <v>1</v>
      </c>
      <c r="AB29" s="56">
        <f t="shared" si="18"/>
        <v>1</v>
      </c>
      <c r="AC29" s="56">
        <f t="shared" si="18"/>
        <v>1</v>
      </c>
      <c r="AD29" s="56">
        <f t="shared" si="18"/>
        <v>1</v>
      </c>
      <c r="AE29" s="56">
        <f t="shared" si="18"/>
        <v>1</v>
      </c>
      <c r="AF29" s="56">
        <f t="shared" si="18"/>
        <v>1</v>
      </c>
      <c r="AG29" s="56">
        <f t="shared" si="18"/>
        <v>1</v>
      </c>
      <c r="AH29" s="56">
        <f t="shared" si="18"/>
        <v>1</v>
      </c>
      <c r="AI29" s="56">
        <f t="shared" si="18"/>
        <v>1</v>
      </c>
      <c r="AJ29" s="56">
        <f t="shared" si="18"/>
        <v>1</v>
      </c>
      <c r="AK29" s="56">
        <f t="shared" si="18"/>
        <v>1</v>
      </c>
      <c r="AL29" s="56">
        <f t="shared" si="18"/>
        <v>1</v>
      </c>
      <c r="AM29" s="56">
        <f t="shared" si="18"/>
        <v>1</v>
      </c>
      <c r="AN29" s="56">
        <f t="shared" si="18"/>
        <v>1</v>
      </c>
      <c r="AO29" s="56">
        <f t="shared" si="18"/>
        <v>1</v>
      </c>
      <c r="AP29" s="56">
        <f t="shared" si="18"/>
        <v>1</v>
      </c>
      <c r="AQ29" s="56">
        <f t="shared" si="18"/>
        <v>1</v>
      </c>
      <c r="AR29" s="56">
        <f t="shared" si="18"/>
        <v>1</v>
      </c>
      <c r="AS29" s="56">
        <f t="shared" si="18"/>
        <v>1</v>
      </c>
      <c r="AT29" s="56">
        <f t="shared" si="18"/>
        <v>1</v>
      </c>
      <c r="AU29" s="56">
        <f t="shared" si="18"/>
        <v>1</v>
      </c>
      <c r="AV29" s="56">
        <f t="shared" si="18"/>
        <v>1</v>
      </c>
      <c r="AW29" s="56">
        <f t="shared" si="18"/>
        <v>1</v>
      </c>
      <c r="AX29" s="56">
        <f t="shared" si="18"/>
        <v>1</v>
      </c>
      <c r="AY29" s="56">
        <f t="shared" si="18"/>
        <v>1</v>
      </c>
      <c r="AZ29" s="56">
        <f t="shared" si="18"/>
        <v>1</v>
      </c>
      <c r="BA29" s="56">
        <f t="shared" si="18"/>
        <v>1</v>
      </c>
      <c r="BB29" s="56">
        <f t="shared" si="18"/>
        <v>1</v>
      </c>
      <c r="BC29" s="56">
        <f t="shared" si="18"/>
        <v>1</v>
      </c>
      <c r="BD29" s="56">
        <f t="shared" si="18"/>
        <v>1</v>
      </c>
      <c r="BE29" s="56">
        <f t="shared" si="18"/>
        <v>1</v>
      </c>
      <c r="BF29" s="56">
        <f t="shared" si="18"/>
        <v>1</v>
      </c>
      <c r="BG29" s="56">
        <f t="shared" si="18"/>
        <v>1</v>
      </c>
      <c r="BH29" s="56">
        <f t="shared" si="18"/>
        <v>1</v>
      </c>
      <c r="BI29" s="56">
        <f t="shared" si="18"/>
        <v>1</v>
      </c>
      <c r="BJ29" s="56">
        <f t="shared" si="18"/>
        <v>1</v>
      </c>
      <c r="BK29" s="56">
        <f t="shared" si="18"/>
        <v>1</v>
      </c>
      <c r="BL29" s="56">
        <f t="shared" si="18"/>
        <v>1</v>
      </c>
      <c r="BM29" s="56">
        <f t="shared" si="18"/>
        <v>0</v>
      </c>
      <c r="BN29" s="56">
        <f t="shared" si="18"/>
        <v>0</v>
      </c>
      <c r="BO29" s="56">
        <f t="shared" si="18"/>
        <v>0</v>
      </c>
      <c r="BP29" s="56">
        <f t="shared" si="18"/>
        <v>0</v>
      </c>
      <c r="BQ29" s="56">
        <f t="shared" si="18"/>
        <v>0</v>
      </c>
      <c r="BR29" s="56">
        <f t="shared" ref="BR29:DU29" si="19">IFERROR(IF(BR$23&lt;$D8,1,0),"")</f>
        <v>0</v>
      </c>
      <c r="BS29" s="56">
        <f t="shared" si="19"/>
        <v>0</v>
      </c>
      <c r="BT29" s="56">
        <f t="shared" si="19"/>
        <v>0</v>
      </c>
      <c r="BU29" s="56">
        <f t="shared" si="19"/>
        <v>0</v>
      </c>
      <c r="BV29" s="56">
        <f t="shared" si="19"/>
        <v>0</v>
      </c>
      <c r="BW29" s="56">
        <f t="shared" si="19"/>
        <v>0</v>
      </c>
      <c r="BX29" s="56">
        <f t="shared" si="19"/>
        <v>0</v>
      </c>
      <c r="BY29" s="56">
        <f t="shared" si="19"/>
        <v>0</v>
      </c>
      <c r="BZ29" s="56">
        <f t="shared" si="19"/>
        <v>0</v>
      </c>
      <c r="CA29" s="56">
        <f t="shared" si="19"/>
        <v>0</v>
      </c>
      <c r="CB29" s="56">
        <f t="shared" si="19"/>
        <v>0</v>
      </c>
      <c r="CC29" s="56">
        <f t="shared" si="19"/>
        <v>0</v>
      </c>
      <c r="CD29" s="56">
        <f t="shared" si="19"/>
        <v>0</v>
      </c>
      <c r="CE29" s="56">
        <f t="shared" si="19"/>
        <v>0</v>
      </c>
      <c r="CF29" s="56">
        <f t="shared" si="19"/>
        <v>0</v>
      </c>
      <c r="CG29" s="56">
        <f t="shared" si="19"/>
        <v>0</v>
      </c>
      <c r="CH29" s="56">
        <f t="shared" si="19"/>
        <v>0</v>
      </c>
      <c r="CI29" s="56">
        <f t="shared" si="19"/>
        <v>0</v>
      </c>
      <c r="CJ29" s="56">
        <f t="shared" si="19"/>
        <v>0</v>
      </c>
      <c r="CK29" s="56">
        <f t="shared" si="19"/>
        <v>0</v>
      </c>
      <c r="CL29" s="56">
        <f t="shared" si="19"/>
        <v>0</v>
      </c>
      <c r="CM29" s="56">
        <f t="shared" si="19"/>
        <v>0</v>
      </c>
      <c r="CN29" s="56">
        <f t="shared" si="19"/>
        <v>0</v>
      </c>
      <c r="CO29" s="56">
        <f t="shared" si="19"/>
        <v>0</v>
      </c>
      <c r="CP29" s="56">
        <f t="shared" si="19"/>
        <v>0</v>
      </c>
      <c r="CQ29" s="56">
        <f t="shared" si="19"/>
        <v>0</v>
      </c>
      <c r="CR29" s="56">
        <f t="shared" si="19"/>
        <v>0</v>
      </c>
      <c r="CS29" s="56">
        <f t="shared" si="19"/>
        <v>0</v>
      </c>
      <c r="CT29" s="56">
        <f t="shared" si="19"/>
        <v>0</v>
      </c>
      <c r="CU29" s="56">
        <f t="shared" si="19"/>
        <v>0</v>
      </c>
      <c r="CV29" s="56">
        <f t="shared" si="19"/>
        <v>0</v>
      </c>
      <c r="CW29" s="56">
        <f t="shared" si="19"/>
        <v>0</v>
      </c>
      <c r="CX29" s="56">
        <f t="shared" si="19"/>
        <v>0</v>
      </c>
      <c r="CY29" s="56">
        <f t="shared" si="19"/>
        <v>0</v>
      </c>
      <c r="CZ29" s="56">
        <f t="shared" si="19"/>
        <v>0</v>
      </c>
      <c r="DA29" s="56">
        <f t="shared" si="19"/>
        <v>0</v>
      </c>
      <c r="DB29" s="56">
        <f t="shared" si="19"/>
        <v>0</v>
      </c>
      <c r="DC29" s="56">
        <f t="shared" si="19"/>
        <v>0</v>
      </c>
      <c r="DD29" s="56">
        <f t="shared" si="19"/>
        <v>0</v>
      </c>
      <c r="DE29" s="56">
        <f t="shared" si="19"/>
        <v>0</v>
      </c>
      <c r="DF29" s="56">
        <f t="shared" si="19"/>
        <v>0</v>
      </c>
      <c r="DG29" s="56">
        <f t="shared" si="19"/>
        <v>0</v>
      </c>
      <c r="DH29" s="56">
        <f t="shared" si="19"/>
        <v>0</v>
      </c>
      <c r="DI29" s="56">
        <f t="shared" si="19"/>
        <v>0</v>
      </c>
      <c r="DJ29" s="56">
        <f t="shared" si="19"/>
        <v>0</v>
      </c>
      <c r="DK29" s="56">
        <f t="shared" si="19"/>
        <v>0</v>
      </c>
      <c r="DL29" s="56">
        <f t="shared" si="19"/>
        <v>0</v>
      </c>
      <c r="DM29" s="56">
        <f t="shared" si="19"/>
        <v>0</v>
      </c>
      <c r="DN29" s="56">
        <f t="shared" si="19"/>
        <v>0</v>
      </c>
      <c r="DO29" s="56">
        <f t="shared" si="19"/>
        <v>0</v>
      </c>
      <c r="DP29" s="56">
        <f t="shared" si="19"/>
        <v>0</v>
      </c>
      <c r="DQ29" s="56">
        <f t="shared" si="19"/>
        <v>0</v>
      </c>
      <c r="DR29" s="56">
        <f t="shared" si="19"/>
        <v>0</v>
      </c>
      <c r="DS29" s="56">
        <f t="shared" si="19"/>
        <v>0</v>
      </c>
      <c r="DT29" s="56">
        <f t="shared" si="19"/>
        <v>0</v>
      </c>
      <c r="DU29" s="56">
        <f t="shared" si="19"/>
        <v>0</v>
      </c>
    </row>
    <row r="30" spans="1:126">
      <c r="A30" s="2" t="s">
        <v>158</v>
      </c>
      <c r="B30" s="2"/>
      <c r="C30" s="1"/>
      <c r="D30" s="1"/>
      <c r="E30" s="56">
        <f t="shared" ref="E30:BP30" si="20">IFERROR(IF(E$23&lt;$D12,1,0),"")</f>
        <v>1</v>
      </c>
      <c r="F30" s="56">
        <f t="shared" si="20"/>
        <v>1</v>
      </c>
      <c r="G30" s="56">
        <f t="shared" si="20"/>
        <v>1</v>
      </c>
      <c r="H30" s="56">
        <f t="shared" si="20"/>
        <v>1</v>
      </c>
      <c r="I30" s="56">
        <f t="shared" si="20"/>
        <v>1</v>
      </c>
      <c r="J30" s="56">
        <f t="shared" si="20"/>
        <v>0</v>
      </c>
      <c r="K30" s="56">
        <f t="shared" si="20"/>
        <v>0</v>
      </c>
      <c r="L30" s="56">
        <f t="shared" si="20"/>
        <v>0</v>
      </c>
      <c r="M30" s="56">
        <f t="shared" si="20"/>
        <v>0</v>
      </c>
      <c r="N30" s="56">
        <f t="shared" si="20"/>
        <v>0</v>
      </c>
      <c r="O30" s="56">
        <f t="shared" si="20"/>
        <v>0</v>
      </c>
      <c r="P30" s="56">
        <f t="shared" si="20"/>
        <v>0</v>
      </c>
      <c r="Q30" s="56">
        <f t="shared" si="20"/>
        <v>0</v>
      </c>
      <c r="R30" s="56">
        <f t="shared" si="20"/>
        <v>0</v>
      </c>
      <c r="S30" s="56">
        <f t="shared" si="20"/>
        <v>0</v>
      </c>
      <c r="T30" s="56">
        <f t="shared" si="20"/>
        <v>0</v>
      </c>
      <c r="U30" s="56">
        <f t="shared" si="20"/>
        <v>0</v>
      </c>
      <c r="V30" s="56">
        <f t="shared" si="20"/>
        <v>0</v>
      </c>
      <c r="W30" s="56">
        <f t="shared" si="20"/>
        <v>0</v>
      </c>
      <c r="X30" s="56">
        <f t="shared" si="20"/>
        <v>0</v>
      </c>
      <c r="Y30" s="56">
        <f t="shared" si="20"/>
        <v>0</v>
      </c>
      <c r="Z30" s="56">
        <f t="shared" si="20"/>
        <v>0</v>
      </c>
      <c r="AA30" s="56">
        <f t="shared" si="20"/>
        <v>0</v>
      </c>
      <c r="AB30" s="56">
        <f t="shared" si="20"/>
        <v>0</v>
      </c>
      <c r="AC30" s="56">
        <f t="shared" si="20"/>
        <v>0</v>
      </c>
      <c r="AD30" s="56">
        <f t="shared" si="20"/>
        <v>0</v>
      </c>
      <c r="AE30" s="56">
        <f t="shared" si="20"/>
        <v>0</v>
      </c>
      <c r="AF30" s="56">
        <f t="shared" si="20"/>
        <v>0</v>
      </c>
      <c r="AG30" s="56">
        <f t="shared" si="20"/>
        <v>0</v>
      </c>
      <c r="AH30" s="56">
        <f t="shared" si="20"/>
        <v>0</v>
      </c>
      <c r="AI30" s="56">
        <f t="shared" si="20"/>
        <v>0</v>
      </c>
      <c r="AJ30" s="56">
        <f t="shared" si="20"/>
        <v>0</v>
      </c>
      <c r="AK30" s="56">
        <f t="shared" si="20"/>
        <v>0</v>
      </c>
      <c r="AL30" s="56">
        <f t="shared" si="20"/>
        <v>0</v>
      </c>
      <c r="AM30" s="56">
        <f t="shared" si="20"/>
        <v>0</v>
      </c>
      <c r="AN30" s="56">
        <f t="shared" si="20"/>
        <v>0</v>
      </c>
      <c r="AO30" s="56">
        <f t="shared" si="20"/>
        <v>0</v>
      </c>
      <c r="AP30" s="56">
        <f t="shared" si="20"/>
        <v>0</v>
      </c>
      <c r="AQ30" s="56">
        <f t="shared" si="20"/>
        <v>0</v>
      </c>
      <c r="AR30" s="56">
        <f t="shared" si="20"/>
        <v>0</v>
      </c>
      <c r="AS30" s="56">
        <f t="shared" si="20"/>
        <v>0</v>
      </c>
      <c r="AT30" s="56">
        <f t="shared" si="20"/>
        <v>0</v>
      </c>
      <c r="AU30" s="56">
        <f t="shared" si="20"/>
        <v>0</v>
      </c>
      <c r="AV30" s="56">
        <f t="shared" si="20"/>
        <v>0</v>
      </c>
      <c r="AW30" s="56">
        <f t="shared" si="20"/>
        <v>0</v>
      </c>
      <c r="AX30" s="56">
        <f t="shared" si="20"/>
        <v>0</v>
      </c>
      <c r="AY30" s="56">
        <f t="shared" si="20"/>
        <v>0</v>
      </c>
      <c r="AZ30" s="56">
        <f t="shared" si="20"/>
        <v>0</v>
      </c>
      <c r="BA30" s="56">
        <f t="shared" si="20"/>
        <v>0</v>
      </c>
      <c r="BB30" s="56">
        <f t="shared" si="20"/>
        <v>0</v>
      </c>
      <c r="BC30" s="56">
        <f t="shared" si="20"/>
        <v>0</v>
      </c>
      <c r="BD30" s="56">
        <f t="shared" si="20"/>
        <v>0</v>
      </c>
      <c r="BE30" s="56">
        <f t="shared" si="20"/>
        <v>0</v>
      </c>
      <c r="BF30" s="56">
        <f t="shared" si="20"/>
        <v>0</v>
      </c>
      <c r="BG30" s="56">
        <f t="shared" si="20"/>
        <v>0</v>
      </c>
      <c r="BH30" s="56">
        <f t="shared" si="20"/>
        <v>0</v>
      </c>
      <c r="BI30" s="56">
        <f t="shared" si="20"/>
        <v>0</v>
      </c>
      <c r="BJ30" s="56">
        <f t="shared" si="20"/>
        <v>0</v>
      </c>
      <c r="BK30" s="56">
        <f t="shared" si="20"/>
        <v>0</v>
      </c>
      <c r="BL30" s="56">
        <f t="shared" si="20"/>
        <v>0</v>
      </c>
      <c r="BM30" s="56">
        <f t="shared" si="20"/>
        <v>0</v>
      </c>
      <c r="BN30" s="56">
        <f t="shared" si="20"/>
        <v>0</v>
      </c>
      <c r="BO30" s="56">
        <f t="shared" si="20"/>
        <v>0</v>
      </c>
      <c r="BP30" s="56">
        <f t="shared" si="20"/>
        <v>0</v>
      </c>
      <c r="BQ30" s="56">
        <f t="shared" ref="BQ30:DU30" si="21">IFERROR(IF(BQ$23&lt;$D12,1,0),"")</f>
        <v>0</v>
      </c>
      <c r="BR30" s="56">
        <f t="shared" si="21"/>
        <v>0</v>
      </c>
      <c r="BS30" s="56">
        <f t="shared" si="21"/>
        <v>0</v>
      </c>
      <c r="BT30" s="56">
        <f t="shared" si="21"/>
        <v>0</v>
      </c>
      <c r="BU30" s="56">
        <f t="shared" si="21"/>
        <v>0</v>
      </c>
      <c r="BV30" s="56">
        <f t="shared" si="21"/>
        <v>0</v>
      </c>
      <c r="BW30" s="56">
        <f t="shared" si="21"/>
        <v>0</v>
      </c>
      <c r="BX30" s="56">
        <f t="shared" si="21"/>
        <v>0</v>
      </c>
      <c r="BY30" s="56">
        <f t="shared" si="21"/>
        <v>0</v>
      </c>
      <c r="BZ30" s="56">
        <f t="shared" si="21"/>
        <v>0</v>
      </c>
      <c r="CA30" s="56">
        <f t="shared" si="21"/>
        <v>0</v>
      </c>
      <c r="CB30" s="56">
        <f t="shared" si="21"/>
        <v>0</v>
      </c>
      <c r="CC30" s="56">
        <f t="shared" si="21"/>
        <v>0</v>
      </c>
      <c r="CD30" s="56">
        <f t="shared" si="21"/>
        <v>0</v>
      </c>
      <c r="CE30" s="56">
        <f t="shared" si="21"/>
        <v>0</v>
      </c>
      <c r="CF30" s="56">
        <f t="shared" si="21"/>
        <v>0</v>
      </c>
      <c r="CG30" s="56">
        <f t="shared" si="21"/>
        <v>0</v>
      </c>
      <c r="CH30" s="56">
        <f t="shared" si="21"/>
        <v>0</v>
      </c>
      <c r="CI30" s="56">
        <f t="shared" si="21"/>
        <v>0</v>
      </c>
      <c r="CJ30" s="56">
        <f t="shared" si="21"/>
        <v>0</v>
      </c>
      <c r="CK30" s="56">
        <f t="shared" si="21"/>
        <v>0</v>
      </c>
      <c r="CL30" s="56">
        <f t="shared" si="21"/>
        <v>0</v>
      </c>
      <c r="CM30" s="56">
        <f t="shared" si="21"/>
        <v>0</v>
      </c>
      <c r="CN30" s="56">
        <f t="shared" si="21"/>
        <v>0</v>
      </c>
      <c r="CO30" s="56">
        <f t="shared" si="21"/>
        <v>0</v>
      </c>
      <c r="CP30" s="56">
        <f t="shared" si="21"/>
        <v>0</v>
      </c>
      <c r="CQ30" s="56">
        <f t="shared" si="21"/>
        <v>0</v>
      </c>
      <c r="CR30" s="56">
        <f t="shared" si="21"/>
        <v>0</v>
      </c>
      <c r="CS30" s="56">
        <f t="shared" si="21"/>
        <v>0</v>
      </c>
      <c r="CT30" s="56">
        <f t="shared" si="21"/>
        <v>0</v>
      </c>
      <c r="CU30" s="56">
        <f t="shared" si="21"/>
        <v>0</v>
      </c>
      <c r="CV30" s="56">
        <f t="shared" si="21"/>
        <v>0</v>
      </c>
      <c r="CW30" s="56">
        <f t="shared" si="21"/>
        <v>0</v>
      </c>
      <c r="CX30" s="56">
        <f t="shared" si="21"/>
        <v>0</v>
      </c>
      <c r="CY30" s="56">
        <f t="shared" si="21"/>
        <v>0</v>
      </c>
      <c r="CZ30" s="56">
        <f t="shared" si="21"/>
        <v>0</v>
      </c>
      <c r="DA30" s="56">
        <f t="shared" si="21"/>
        <v>0</v>
      </c>
      <c r="DB30" s="56">
        <f t="shared" si="21"/>
        <v>0</v>
      </c>
      <c r="DC30" s="56">
        <f t="shared" si="21"/>
        <v>0</v>
      </c>
      <c r="DD30" s="56">
        <f t="shared" si="21"/>
        <v>0</v>
      </c>
      <c r="DE30" s="56">
        <f t="shared" si="21"/>
        <v>0</v>
      </c>
      <c r="DF30" s="56">
        <f t="shared" si="21"/>
        <v>0</v>
      </c>
      <c r="DG30" s="56">
        <f t="shared" si="21"/>
        <v>0</v>
      </c>
      <c r="DH30" s="56">
        <f t="shared" si="21"/>
        <v>0</v>
      </c>
      <c r="DI30" s="56">
        <f t="shared" si="21"/>
        <v>0</v>
      </c>
      <c r="DJ30" s="56">
        <f t="shared" si="21"/>
        <v>0</v>
      </c>
      <c r="DK30" s="56">
        <f t="shared" si="21"/>
        <v>0</v>
      </c>
      <c r="DL30" s="56">
        <f t="shared" si="21"/>
        <v>0</v>
      </c>
      <c r="DM30" s="56">
        <f t="shared" si="21"/>
        <v>0</v>
      </c>
      <c r="DN30" s="56">
        <f t="shared" si="21"/>
        <v>0</v>
      </c>
      <c r="DO30" s="56">
        <f t="shared" si="21"/>
        <v>0</v>
      </c>
      <c r="DP30" s="56">
        <f t="shared" si="21"/>
        <v>0</v>
      </c>
      <c r="DQ30" s="56">
        <f t="shared" si="21"/>
        <v>0</v>
      </c>
      <c r="DR30" s="56">
        <f t="shared" si="21"/>
        <v>0</v>
      </c>
      <c r="DS30" s="56">
        <f t="shared" si="21"/>
        <v>0</v>
      </c>
      <c r="DT30" s="56">
        <f t="shared" si="21"/>
        <v>0</v>
      </c>
      <c r="DU30" s="56">
        <f t="shared" si="21"/>
        <v>0</v>
      </c>
    </row>
    <row r="31" spans="1:126">
      <c r="A31" s="2" t="s">
        <v>159</v>
      </c>
      <c r="B31" s="2"/>
      <c r="C31" s="1"/>
      <c r="D31" s="1"/>
      <c r="E31" s="56">
        <f>IFERROR(IF(AND(E$23&gt;=$D14,E23&lt;$D8),1,0),"")</f>
        <v>0</v>
      </c>
      <c r="F31" s="56">
        <f t="shared" ref="F31:BQ31" si="22">IFERROR(IF(AND(F$23&gt;=$D14,F23&lt;$D8),1,0),"")</f>
        <v>0</v>
      </c>
      <c r="G31" s="56">
        <f t="shared" si="22"/>
        <v>0</v>
      </c>
      <c r="H31" s="56">
        <f t="shared" si="22"/>
        <v>0</v>
      </c>
      <c r="I31" s="56">
        <f t="shared" si="22"/>
        <v>0</v>
      </c>
      <c r="J31" s="56">
        <f t="shared" si="22"/>
        <v>1</v>
      </c>
      <c r="K31" s="56">
        <f t="shared" si="22"/>
        <v>1</v>
      </c>
      <c r="L31" s="56">
        <f t="shared" si="22"/>
        <v>1</v>
      </c>
      <c r="M31" s="56">
        <f t="shared" si="22"/>
        <v>1</v>
      </c>
      <c r="N31" s="56">
        <f t="shared" si="22"/>
        <v>1</v>
      </c>
      <c r="O31" s="56">
        <f t="shared" si="22"/>
        <v>1</v>
      </c>
      <c r="P31" s="56">
        <f t="shared" si="22"/>
        <v>1</v>
      </c>
      <c r="Q31" s="56">
        <f t="shared" si="22"/>
        <v>1</v>
      </c>
      <c r="R31" s="56">
        <f t="shared" si="22"/>
        <v>1</v>
      </c>
      <c r="S31" s="56">
        <f t="shared" si="22"/>
        <v>1</v>
      </c>
      <c r="T31" s="56">
        <f t="shared" si="22"/>
        <v>1</v>
      </c>
      <c r="U31" s="56">
        <f t="shared" si="22"/>
        <v>1</v>
      </c>
      <c r="V31" s="56">
        <f t="shared" si="22"/>
        <v>1</v>
      </c>
      <c r="W31" s="56">
        <f t="shared" si="22"/>
        <v>1</v>
      </c>
      <c r="X31" s="56">
        <f t="shared" si="22"/>
        <v>1</v>
      </c>
      <c r="Y31" s="56">
        <f t="shared" si="22"/>
        <v>1</v>
      </c>
      <c r="Z31" s="56">
        <f t="shared" si="22"/>
        <v>1</v>
      </c>
      <c r="AA31" s="56">
        <f t="shared" si="22"/>
        <v>1</v>
      </c>
      <c r="AB31" s="56">
        <f t="shared" si="22"/>
        <v>1</v>
      </c>
      <c r="AC31" s="56">
        <f t="shared" si="22"/>
        <v>1</v>
      </c>
      <c r="AD31" s="56">
        <f t="shared" si="22"/>
        <v>1</v>
      </c>
      <c r="AE31" s="56">
        <f t="shared" si="22"/>
        <v>1</v>
      </c>
      <c r="AF31" s="56">
        <f t="shared" si="22"/>
        <v>1</v>
      </c>
      <c r="AG31" s="56">
        <f t="shared" si="22"/>
        <v>1</v>
      </c>
      <c r="AH31" s="56">
        <f t="shared" si="22"/>
        <v>1</v>
      </c>
      <c r="AI31" s="56">
        <f t="shared" si="22"/>
        <v>1</v>
      </c>
      <c r="AJ31" s="56">
        <f t="shared" si="22"/>
        <v>1</v>
      </c>
      <c r="AK31" s="56">
        <f t="shared" si="22"/>
        <v>1</v>
      </c>
      <c r="AL31" s="56">
        <f t="shared" si="22"/>
        <v>1</v>
      </c>
      <c r="AM31" s="56">
        <f t="shared" si="22"/>
        <v>1</v>
      </c>
      <c r="AN31" s="56">
        <f t="shared" si="22"/>
        <v>1</v>
      </c>
      <c r="AO31" s="56">
        <f t="shared" si="22"/>
        <v>1</v>
      </c>
      <c r="AP31" s="56">
        <f t="shared" si="22"/>
        <v>1</v>
      </c>
      <c r="AQ31" s="56">
        <f t="shared" si="22"/>
        <v>1</v>
      </c>
      <c r="AR31" s="56">
        <f t="shared" si="22"/>
        <v>1</v>
      </c>
      <c r="AS31" s="56">
        <f t="shared" si="22"/>
        <v>1</v>
      </c>
      <c r="AT31" s="56">
        <f t="shared" si="22"/>
        <v>1</v>
      </c>
      <c r="AU31" s="56">
        <f t="shared" si="22"/>
        <v>1</v>
      </c>
      <c r="AV31" s="56">
        <f t="shared" si="22"/>
        <v>1</v>
      </c>
      <c r="AW31" s="56">
        <f t="shared" si="22"/>
        <v>1</v>
      </c>
      <c r="AX31" s="56">
        <f t="shared" si="22"/>
        <v>1</v>
      </c>
      <c r="AY31" s="56">
        <f t="shared" si="22"/>
        <v>1</v>
      </c>
      <c r="AZ31" s="56">
        <f t="shared" si="22"/>
        <v>1</v>
      </c>
      <c r="BA31" s="56">
        <f t="shared" si="22"/>
        <v>1</v>
      </c>
      <c r="BB31" s="56">
        <f t="shared" si="22"/>
        <v>1</v>
      </c>
      <c r="BC31" s="56">
        <f t="shared" si="22"/>
        <v>1</v>
      </c>
      <c r="BD31" s="56">
        <f t="shared" si="22"/>
        <v>1</v>
      </c>
      <c r="BE31" s="56">
        <f t="shared" si="22"/>
        <v>1</v>
      </c>
      <c r="BF31" s="56">
        <f t="shared" si="22"/>
        <v>1</v>
      </c>
      <c r="BG31" s="56">
        <f t="shared" si="22"/>
        <v>1</v>
      </c>
      <c r="BH31" s="56">
        <f t="shared" si="22"/>
        <v>1</v>
      </c>
      <c r="BI31" s="56">
        <f t="shared" si="22"/>
        <v>1</v>
      </c>
      <c r="BJ31" s="56">
        <f t="shared" si="22"/>
        <v>1</v>
      </c>
      <c r="BK31" s="56">
        <f t="shared" si="22"/>
        <v>1</v>
      </c>
      <c r="BL31" s="56">
        <f t="shared" si="22"/>
        <v>1</v>
      </c>
      <c r="BM31" s="56">
        <f t="shared" si="22"/>
        <v>0</v>
      </c>
      <c r="BN31" s="56">
        <f t="shared" si="22"/>
        <v>0</v>
      </c>
      <c r="BO31" s="56">
        <f t="shared" si="22"/>
        <v>0</v>
      </c>
      <c r="BP31" s="56">
        <f t="shared" si="22"/>
        <v>0</v>
      </c>
      <c r="BQ31" s="56">
        <f t="shared" si="22"/>
        <v>0</v>
      </c>
      <c r="BR31" s="56">
        <f t="shared" ref="BR31:DU31" si="23">IFERROR(IF(AND(BR$23&gt;=$D14,BR23&lt;$D8),1,0),"")</f>
        <v>0</v>
      </c>
      <c r="BS31" s="56">
        <f t="shared" si="23"/>
        <v>0</v>
      </c>
      <c r="BT31" s="56">
        <f t="shared" si="23"/>
        <v>0</v>
      </c>
      <c r="BU31" s="56">
        <f t="shared" si="23"/>
        <v>0</v>
      </c>
      <c r="BV31" s="56">
        <f t="shared" si="23"/>
        <v>0</v>
      </c>
      <c r="BW31" s="56">
        <f t="shared" si="23"/>
        <v>0</v>
      </c>
      <c r="BX31" s="56">
        <f t="shared" si="23"/>
        <v>0</v>
      </c>
      <c r="BY31" s="56">
        <f t="shared" si="23"/>
        <v>0</v>
      </c>
      <c r="BZ31" s="56">
        <f t="shared" si="23"/>
        <v>0</v>
      </c>
      <c r="CA31" s="56">
        <f t="shared" si="23"/>
        <v>0</v>
      </c>
      <c r="CB31" s="56">
        <f t="shared" si="23"/>
        <v>0</v>
      </c>
      <c r="CC31" s="56">
        <f t="shared" si="23"/>
        <v>0</v>
      </c>
      <c r="CD31" s="56">
        <f t="shared" si="23"/>
        <v>0</v>
      </c>
      <c r="CE31" s="56">
        <f t="shared" si="23"/>
        <v>0</v>
      </c>
      <c r="CF31" s="56">
        <f t="shared" si="23"/>
        <v>0</v>
      </c>
      <c r="CG31" s="56">
        <f t="shared" si="23"/>
        <v>0</v>
      </c>
      <c r="CH31" s="56">
        <f t="shared" si="23"/>
        <v>0</v>
      </c>
      <c r="CI31" s="56">
        <f t="shared" si="23"/>
        <v>0</v>
      </c>
      <c r="CJ31" s="56">
        <f t="shared" si="23"/>
        <v>0</v>
      </c>
      <c r="CK31" s="56">
        <f t="shared" si="23"/>
        <v>0</v>
      </c>
      <c r="CL31" s="56">
        <f t="shared" si="23"/>
        <v>0</v>
      </c>
      <c r="CM31" s="56">
        <f t="shared" si="23"/>
        <v>0</v>
      </c>
      <c r="CN31" s="56">
        <f t="shared" si="23"/>
        <v>0</v>
      </c>
      <c r="CO31" s="56">
        <f t="shared" si="23"/>
        <v>0</v>
      </c>
      <c r="CP31" s="56">
        <f t="shared" si="23"/>
        <v>0</v>
      </c>
      <c r="CQ31" s="56">
        <f t="shared" si="23"/>
        <v>0</v>
      </c>
      <c r="CR31" s="56">
        <f t="shared" si="23"/>
        <v>0</v>
      </c>
      <c r="CS31" s="56">
        <f t="shared" si="23"/>
        <v>0</v>
      </c>
      <c r="CT31" s="56">
        <f t="shared" si="23"/>
        <v>0</v>
      </c>
      <c r="CU31" s="56">
        <f t="shared" si="23"/>
        <v>0</v>
      </c>
      <c r="CV31" s="56">
        <f t="shared" si="23"/>
        <v>0</v>
      </c>
      <c r="CW31" s="56">
        <f t="shared" si="23"/>
        <v>0</v>
      </c>
      <c r="CX31" s="56">
        <f t="shared" si="23"/>
        <v>0</v>
      </c>
      <c r="CY31" s="56">
        <f t="shared" si="23"/>
        <v>0</v>
      </c>
      <c r="CZ31" s="56">
        <f t="shared" si="23"/>
        <v>0</v>
      </c>
      <c r="DA31" s="56">
        <f t="shared" si="23"/>
        <v>0</v>
      </c>
      <c r="DB31" s="56">
        <f t="shared" si="23"/>
        <v>0</v>
      </c>
      <c r="DC31" s="56">
        <f t="shared" si="23"/>
        <v>0</v>
      </c>
      <c r="DD31" s="56">
        <f t="shared" si="23"/>
        <v>0</v>
      </c>
      <c r="DE31" s="56">
        <f t="shared" si="23"/>
        <v>0</v>
      </c>
      <c r="DF31" s="56">
        <f t="shared" si="23"/>
        <v>0</v>
      </c>
      <c r="DG31" s="56">
        <f t="shared" si="23"/>
        <v>0</v>
      </c>
      <c r="DH31" s="56">
        <f t="shared" si="23"/>
        <v>0</v>
      </c>
      <c r="DI31" s="56">
        <f t="shared" si="23"/>
        <v>0</v>
      </c>
      <c r="DJ31" s="56">
        <f t="shared" si="23"/>
        <v>0</v>
      </c>
      <c r="DK31" s="56">
        <f t="shared" si="23"/>
        <v>0</v>
      </c>
      <c r="DL31" s="56">
        <f t="shared" si="23"/>
        <v>0</v>
      </c>
      <c r="DM31" s="56">
        <f t="shared" si="23"/>
        <v>0</v>
      </c>
      <c r="DN31" s="56">
        <f t="shared" si="23"/>
        <v>0</v>
      </c>
      <c r="DO31" s="56">
        <f t="shared" si="23"/>
        <v>0</v>
      </c>
      <c r="DP31" s="56">
        <f t="shared" si="23"/>
        <v>0</v>
      </c>
      <c r="DQ31" s="56">
        <f t="shared" si="23"/>
        <v>0</v>
      </c>
      <c r="DR31" s="56">
        <f t="shared" si="23"/>
        <v>0</v>
      </c>
      <c r="DS31" s="56">
        <f t="shared" si="23"/>
        <v>0</v>
      </c>
      <c r="DT31" s="56">
        <f t="shared" si="23"/>
        <v>0</v>
      </c>
      <c r="DU31" s="56">
        <f t="shared" si="23"/>
        <v>0</v>
      </c>
    </row>
    <row r="32" spans="1:126">
      <c r="A32" s="2" t="s">
        <v>160</v>
      </c>
      <c r="B32" s="2"/>
      <c r="C32" s="1"/>
      <c r="D32" s="1"/>
      <c r="E32" s="56">
        <f>IFERROR(IF(E23&lt;$D8,1,0),"")</f>
        <v>1</v>
      </c>
      <c r="F32" s="56">
        <f t="shared" ref="F32:BQ32" si="24">IFERROR(IF(F23&lt;$D8,1,0),"")</f>
        <v>1</v>
      </c>
      <c r="G32" s="56">
        <f t="shared" si="24"/>
        <v>1</v>
      </c>
      <c r="H32" s="56">
        <f t="shared" si="24"/>
        <v>1</v>
      </c>
      <c r="I32" s="56">
        <f t="shared" si="24"/>
        <v>1</v>
      </c>
      <c r="J32" s="56">
        <f t="shared" si="24"/>
        <v>1</v>
      </c>
      <c r="K32" s="56">
        <f t="shared" si="24"/>
        <v>1</v>
      </c>
      <c r="L32" s="56">
        <f t="shared" si="24"/>
        <v>1</v>
      </c>
      <c r="M32" s="56">
        <f t="shared" si="24"/>
        <v>1</v>
      </c>
      <c r="N32" s="56">
        <f t="shared" si="24"/>
        <v>1</v>
      </c>
      <c r="O32" s="56">
        <f t="shared" si="24"/>
        <v>1</v>
      </c>
      <c r="P32" s="56">
        <f t="shared" si="24"/>
        <v>1</v>
      </c>
      <c r="Q32" s="56">
        <f t="shared" si="24"/>
        <v>1</v>
      </c>
      <c r="R32" s="56">
        <f t="shared" si="24"/>
        <v>1</v>
      </c>
      <c r="S32" s="56">
        <f t="shared" si="24"/>
        <v>1</v>
      </c>
      <c r="T32" s="56">
        <f t="shared" si="24"/>
        <v>1</v>
      </c>
      <c r="U32" s="56">
        <f t="shared" si="24"/>
        <v>1</v>
      </c>
      <c r="V32" s="56">
        <f t="shared" si="24"/>
        <v>1</v>
      </c>
      <c r="W32" s="56">
        <f t="shared" si="24"/>
        <v>1</v>
      </c>
      <c r="X32" s="56">
        <f t="shared" si="24"/>
        <v>1</v>
      </c>
      <c r="Y32" s="56">
        <f t="shared" si="24"/>
        <v>1</v>
      </c>
      <c r="Z32" s="56">
        <f t="shared" si="24"/>
        <v>1</v>
      </c>
      <c r="AA32" s="56">
        <f t="shared" si="24"/>
        <v>1</v>
      </c>
      <c r="AB32" s="56">
        <f t="shared" si="24"/>
        <v>1</v>
      </c>
      <c r="AC32" s="56">
        <f t="shared" si="24"/>
        <v>1</v>
      </c>
      <c r="AD32" s="56">
        <f t="shared" si="24"/>
        <v>1</v>
      </c>
      <c r="AE32" s="56">
        <f t="shared" si="24"/>
        <v>1</v>
      </c>
      <c r="AF32" s="56">
        <f t="shared" si="24"/>
        <v>1</v>
      </c>
      <c r="AG32" s="56">
        <f t="shared" si="24"/>
        <v>1</v>
      </c>
      <c r="AH32" s="56">
        <f t="shared" si="24"/>
        <v>1</v>
      </c>
      <c r="AI32" s="56">
        <f t="shared" si="24"/>
        <v>1</v>
      </c>
      <c r="AJ32" s="56">
        <f t="shared" si="24"/>
        <v>1</v>
      </c>
      <c r="AK32" s="56">
        <f t="shared" si="24"/>
        <v>1</v>
      </c>
      <c r="AL32" s="56">
        <f t="shared" si="24"/>
        <v>1</v>
      </c>
      <c r="AM32" s="56">
        <f t="shared" si="24"/>
        <v>1</v>
      </c>
      <c r="AN32" s="56">
        <f t="shared" si="24"/>
        <v>1</v>
      </c>
      <c r="AO32" s="56">
        <f t="shared" si="24"/>
        <v>1</v>
      </c>
      <c r="AP32" s="56">
        <f t="shared" si="24"/>
        <v>1</v>
      </c>
      <c r="AQ32" s="56">
        <f t="shared" si="24"/>
        <v>1</v>
      </c>
      <c r="AR32" s="56">
        <f t="shared" si="24"/>
        <v>1</v>
      </c>
      <c r="AS32" s="56">
        <f t="shared" si="24"/>
        <v>1</v>
      </c>
      <c r="AT32" s="56">
        <f t="shared" si="24"/>
        <v>1</v>
      </c>
      <c r="AU32" s="56">
        <f t="shared" si="24"/>
        <v>1</v>
      </c>
      <c r="AV32" s="56">
        <f t="shared" si="24"/>
        <v>1</v>
      </c>
      <c r="AW32" s="56">
        <f t="shared" si="24"/>
        <v>1</v>
      </c>
      <c r="AX32" s="56">
        <f t="shared" si="24"/>
        <v>1</v>
      </c>
      <c r="AY32" s="56">
        <f t="shared" si="24"/>
        <v>1</v>
      </c>
      <c r="AZ32" s="56">
        <f t="shared" si="24"/>
        <v>1</v>
      </c>
      <c r="BA32" s="56">
        <f t="shared" si="24"/>
        <v>1</v>
      </c>
      <c r="BB32" s="56">
        <f t="shared" si="24"/>
        <v>1</v>
      </c>
      <c r="BC32" s="56">
        <f t="shared" si="24"/>
        <v>1</v>
      </c>
      <c r="BD32" s="56">
        <f t="shared" si="24"/>
        <v>1</v>
      </c>
      <c r="BE32" s="56">
        <f t="shared" si="24"/>
        <v>1</v>
      </c>
      <c r="BF32" s="56">
        <f t="shared" si="24"/>
        <v>1</v>
      </c>
      <c r="BG32" s="56">
        <f t="shared" si="24"/>
        <v>1</v>
      </c>
      <c r="BH32" s="56">
        <f t="shared" si="24"/>
        <v>1</v>
      </c>
      <c r="BI32" s="56">
        <f t="shared" si="24"/>
        <v>1</v>
      </c>
      <c r="BJ32" s="56">
        <f t="shared" si="24"/>
        <v>1</v>
      </c>
      <c r="BK32" s="56">
        <f t="shared" si="24"/>
        <v>1</v>
      </c>
      <c r="BL32" s="56">
        <f t="shared" si="24"/>
        <v>1</v>
      </c>
      <c r="BM32" s="56">
        <f t="shared" si="24"/>
        <v>0</v>
      </c>
      <c r="BN32" s="56">
        <f t="shared" si="24"/>
        <v>0</v>
      </c>
      <c r="BO32" s="56">
        <f t="shared" si="24"/>
        <v>0</v>
      </c>
      <c r="BP32" s="56">
        <f t="shared" si="24"/>
        <v>0</v>
      </c>
      <c r="BQ32" s="56">
        <f t="shared" si="24"/>
        <v>0</v>
      </c>
      <c r="BR32" s="56">
        <f t="shared" ref="BR32:DU32" si="25">IFERROR(IF(BR23&lt;$D8,1,0),"")</f>
        <v>0</v>
      </c>
      <c r="BS32" s="56">
        <f t="shared" si="25"/>
        <v>0</v>
      </c>
      <c r="BT32" s="56">
        <f t="shared" si="25"/>
        <v>0</v>
      </c>
      <c r="BU32" s="56">
        <f t="shared" si="25"/>
        <v>0</v>
      </c>
      <c r="BV32" s="56">
        <f t="shared" si="25"/>
        <v>0</v>
      </c>
      <c r="BW32" s="56">
        <f t="shared" si="25"/>
        <v>0</v>
      </c>
      <c r="BX32" s="56">
        <f t="shared" si="25"/>
        <v>0</v>
      </c>
      <c r="BY32" s="56">
        <f t="shared" si="25"/>
        <v>0</v>
      </c>
      <c r="BZ32" s="56">
        <f t="shared" si="25"/>
        <v>0</v>
      </c>
      <c r="CA32" s="56">
        <f t="shared" si="25"/>
        <v>0</v>
      </c>
      <c r="CB32" s="56">
        <f t="shared" si="25"/>
        <v>0</v>
      </c>
      <c r="CC32" s="56">
        <f t="shared" si="25"/>
        <v>0</v>
      </c>
      <c r="CD32" s="56">
        <f t="shared" si="25"/>
        <v>0</v>
      </c>
      <c r="CE32" s="56">
        <f t="shared" si="25"/>
        <v>0</v>
      </c>
      <c r="CF32" s="56">
        <f t="shared" si="25"/>
        <v>0</v>
      </c>
      <c r="CG32" s="56">
        <f t="shared" si="25"/>
        <v>0</v>
      </c>
      <c r="CH32" s="56">
        <f t="shared" si="25"/>
        <v>0</v>
      </c>
      <c r="CI32" s="56">
        <f t="shared" si="25"/>
        <v>0</v>
      </c>
      <c r="CJ32" s="56">
        <f t="shared" si="25"/>
        <v>0</v>
      </c>
      <c r="CK32" s="56">
        <f t="shared" si="25"/>
        <v>0</v>
      </c>
      <c r="CL32" s="56">
        <f t="shared" si="25"/>
        <v>0</v>
      </c>
      <c r="CM32" s="56">
        <f t="shared" si="25"/>
        <v>0</v>
      </c>
      <c r="CN32" s="56">
        <f t="shared" si="25"/>
        <v>0</v>
      </c>
      <c r="CO32" s="56">
        <f t="shared" si="25"/>
        <v>0</v>
      </c>
      <c r="CP32" s="56">
        <f t="shared" si="25"/>
        <v>0</v>
      </c>
      <c r="CQ32" s="56">
        <f t="shared" si="25"/>
        <v>0</v>
      </c>
      <c r="CR32" s="56">
        <f t="shared" si="25"/>
        <v>0</v>
      </c>
      <c r="CS32" s="56">
        <f t="shared" si="25"/>
        <v>0</v>
      </c>
      <c r="CT32" s="56">
        <f t="shared" si="25"/>
        <v>0</v>
      </c>
      <c r="CU32" s="56">
        <f t="shared" si="25"/>
        <v>0</v>
      </c>
      <c r="CV32" s="56">
        <f t="shared" si="25"/>
        <v>0</v>
      </c>
      <c r="CW32" s="56">
        <f t="shared" si="25"/>
        <v>0</v>
      </c>
      <c r="CX32" s="56">
        <f t="shared" si="25"/>
        <v>0</v>
      </c>
      <c r="CY32" s="56">
        <f t="shared" si="25"/>
        <v>0</v>
      </c>
      <c r="CZ32" s="56">
        <f t="shared" si="25"/>
        <v>0</v>
      </c>
      <c r="DA32" s="56">
        <f t="shared" si="25"/>
        <v>0</v>
      </c>
      <c r="DB32" s="56">
        <f t="shared" si="25"/>
        <v>0</v>
      </c>
      <c r="DC32" s="56">
        <f t="shared" si="25"/>
        <v>0</v>
      </c>
      <c r="DD32" s="56">
        <f t="shared" si="25"/>
        <v>0</v>
      </c>
      <c r="DE32" s="56">
        <f t="shared" si="25"/>
        <v>0</v>
      </c>
      <c r="DF32" s="56">
        <f t="shared" si="25"/>
        <v>0</v>
      </c>
      <c r="DG32" s="56">
        <f t="shared" si="25"/>
        <v>0</v>
      </c>
      <c r="DH32" s="56">
        <f t="shared" si="25"/>
        <v>0</v>
      </c>
      <c r="DI32" s="56">
        <f t="shared" si="25"/>
        <v>0</v>
      </c>
      <c r="DJ32" s="56">
        <f t="shared" si="25"/>
        <v>0</v>
      </c>
      <c r="DK32" s="56">
        <f t="shared" si="25"/>
        <v>0</v>
      </c>
      <c r="DL32" s="56">
        <f t="shared" si="25"/>
        <v>0</v>
      </c>
      <c r="DM32" s="56">
        <f t="shared" si="25"/>
        <v>0</v>
      </c>
      <c r="DN32" s="56">
        <f t="shared" si="25"/>
        <v>0</v>
      </c>
      <c r="DO32" s="56">
        <f t="shared" si="25"/>
        <v>0</v>
      </c>
      <c r="DP32" s="56">
        <f t="shared" si="25"/>
        <v>0</v>
      </c>
      <c r="DQ32" s="56">
        <f t="shared" si="25"/>
        <v>0</v>
      </c>
      <c r="DR32" s="56">
        <f t="shared" si="25"/>
        <v>0</v>
      </c>
      <c r="DS32" s="56">
        <f t="shared" si="25"/>
        <v>0</v>
      </c>
      <c r="DT32" s="56">
        <f t="shared" si="25"/>
        <v>0</v>
      </c>
      <c r="DU32" s="56">
        <f t="shared" si="25"/>
        <v>0</v>
      </c>
    </row>
    <row r="33" spans="1:125">
      <c r="A33" s="17" t="s">
        <v>161</v>
      </c>
      <c r="B33" s="2"/>
      <c r="C33" s="1"/>
      <c r="D33" s="1"/>
      <c r="E33" s="56">
        <f t="shared" ref="E33:BP33" si="26">IFERROR(SUM(E35:E44),"")</f>
        <v>0</v>
      </c>
      <c r="F33" s="56">
        <f t="shared" si="26"/>
        <v>0</v>
      </c>
      <c r="G33" s="56">
        <f t="shared" si="26"/>
        <v>0</v>
      </c>
      <c r="H33" s="56">
        <f t="shared" si="26"/>
        <v>0</v>
      </c>
      <c r="I33" s="56">
        <f t="shared" si="26"/>
        <v>0</v>
      </c>
      <c r="J33" s="56">
        <f t="shared" si="26"/>
        <v>0</v>
      </c>
      <c r="K33" s="56">
        <f t="shared" si="26"/>
        <v>0</v>
      </c>
      <c r="L33" s="56">
        <f t="shared" si="26"/>
        <v>0</v>
      </c>
      <c r="M33" s="56">
        <f t="shared" si="26"/>
        <v>0</v>
      </c>
      <c r="N33" s="56">
        <f t="shared" si="26"/>
        <v>0</v>
      </c>
      <c r="O33" s="56">
        <f t="shared" si="26"/>
        <v>0</v>
      </c>
      <c r="P33" s="56">
        <f t="shared" si="26"/>
        <v>0</v>
      </c>
      <c r="Q33" s="56">
        <f t="shared" si="26"/>
        <v>0</v>
      </c>
      <c r="R33" s="56">
        <f t="shared" si="26"/>
        <v>0</v>
      </c>
      <c r="S33" s="56">
        <f t="shared" si="26"/>
        <v>0</v>
      </c>
      <c r="T33" s="56">
        <f t="shared" si="26"/>
        <v>0</v>
      </c>
      <c r="U33" s="56">
        <f t="shared" si="26"/>
        <v>0</v>
      </c>
      <c r="V33" s="56">
        <f t="shared" si="26"/>
        <v>0</v>
      </c>
      <c r="W33" s="56">
        <f t="shared" si="26"/>
        <v>0</v>
      </c>
      <c r="X33" s="56">
        <f t="shared" si="26"/>
        <v>0</v>
      </c>
      <c r="Y33" s="56">
        <f t="shared" si="26"/>
        <v>0</v>
      </c>
      <c r="Z33" s="56">
        <f t="shared" si="26"/>
        <v>0</v>
      </c>
      <c r="AA33" s="56">
        <f t="shared" si="26"/>
        <v>0</v>
      </c>
      <c r="AB33" s="56">
        <f t="shared" si="26"/>
        <v>0</v>
      </c>
      <c r="AC33" s="56">
        <f t="shared" si="26"/>
        <v>0</v>
      </c>
      <c r="AD33" s="56">
        <f t="shared" si="26"/>
        <v>1</v>
      </c>
      <c r="AE33" s="56">
        <f t="shared" si="26"/>
        <v>1</v>
      </c>
      <c r="AF33" s="56">
        <f t="shared" si="26"/>
        <v>1</v>
      </c>
      <c r="AG33" s="56">
        <f t="shared" si="26"/>
        <v>1</v>
      </c>
      <c r="AH33" s="56">
        <f t="shared" si="26"/>
        <v>1</v>
      </c>
      <c r="AI33" s="56">
        <f t="shared" si="26"/>
        <v>1</v>
      </c>
      <c r="AJ33" s="56">
        <f t="shared" si="26"/>
        <v>1</v>
      </c>
      <c r="AK33" s="56">
        <f t="shared" si="26"/>
        <v>1</v>
      </c>
      <c r="AL33" s="56">
        <f t="shared" si="26"/>
        <v>1</v>
      </c>
      <c r="AM33" s="56">
        <f t="shared" si="26"/>
        <v>1</v>
      </c>
      <c r="AN33" s="56">
        <f t="shared" si="26"/>
        <v>1</v>
      </c>
      <c r="AO33" s="56">
        <f t="shared" si="26"/>
        <v>1</v>
      </c>
      <c r="AP33" s="56">
        <f t="shared" si="26"/>
        <v>1</v>
      </c>
      <c r="AQ33" s="56">
        <f t="shared" si="26"/>
        <v>1</v>
      </c>
      <c r="AR33" s="56">
        <f t="shared" si="26"/>
        <v>1</v>
      </c>
      <c r="AS33" s="56">
        <f t="shared" si="26"/>
        <v>1</v>
      </c>
      <c r="AT33" s="56">
        <f t="shared" si="26"/>
        <v>1</v>
      </c>
      <c r="AU33" s="56">
        <f t="shared" si="26"/>
        <v>1</v>
      </c>
      <c r="AV33" s="56">
        <f t="shared" si="26"/>
        <v>1</v>
      </c>
      <c r="AW33" s="56">
        <f t="shared" si="26"/>
        <v>1</v>
      </c>
      <c r="AX33" s="56">
        <f t="shared" si="26"/>
        <v>1</v>
      </c>
      <c r="AY33" s="56">
        <f t="shared" si="26"/>
        <v>1</v>
      </c>
      <c r="AZ33" s="56">
        <f t="shared" si="26"/>
        <v>1</v>
      </c>
      <c r="BA33" s="56">
        <f t="shared" si="26"/>
        <v>1</v>
      </c>
      <c r="BB33" s="56">
        <f t="shared" si="26"/>
        <v>1</v>
      </c>
      <c r="BC33" s="56">
        <f t="shared" si="26"/>
        <v>1</v>
      </c>
      <c r="BD33" s="56">
        <f t="shared" si="26"/>
        <v>1</v>
      </c>
      <c r="BE33" s="56">
        <f t="shared" si="26"/>
        <v>1</v>
      </c>
      <c r="BF33" s="56">
        <f t="shared" si="26"/>
        <v>1</v>
      </c>
      <c r="BG33" s="56">
        <f t="shared" si="26"/>
        <v>1</v>
      </c>
      <c r="BH33" s="56">
        <f t="shared" si="26"/>
        <v>1</v>
      </c>
      <c r="BI33" s="56">
        <f t="shared" si="26"/>
        <v>1</v>
      </c>
      <c r="BJ33" s="56">
        <f t="shared" si="26"/>
        <v>1</v>
      </c>
      <c r="BK33" s="56">
        <f t="shared" si="26"/>
        <v>1</v>
      </c>
      <c r="BL33" s="56">
        <f t="shared" si="26"/>
        <v>1</v>
      </c>
      <c r="BM33" s="56">
        <f t="shared" si="26"/>
        <v>0</v>
      </c>
      <c r="BN33" s="56">
        <f t="shared" si="26"/>
        <v>0</v>
      </c>
      <c r="BO33" s="56">
        <f t="shared" si="26"/>
        <v>0</v>
      </c>
      <c r="BP33" s="56">
        <f t="shared" si="26"/>
        <v>0</v>
      </c>
      <c r="BQ33" s="56">
        <f t="shared" ref="BQ33:DU33" si="27">IFERROR(SUM(BQ35:BQ44),"")</f>
        <v>0</v>
      </c>
      <c r="BR33" s="56">
        <f t="shared" si="27"/>
        <v>0</v>
      </c>
      <c r="BS33" s="56">
        <f t="shared" si="27"/>
        <v>0</v>
      </c>
      <c r="BT33" s="56">
        <f t="shared" si="27"/>
        <v>0</v>
      </c>
      <c r="BU33" s="56">
        <f>IFERROR(SUM(BU35:BU44),"")</f>
        <v>0</v>
      </c>
      <c r="BV33" s="56">
        <f t="shared" si="27"/>
        <v>0</v>
      </c>
      <c r="BW33" s="56">
        <f t="shared" si="27"/>
        <v>0</v>
      </c>
      <c r="BX33" s="56">
        <f t="shared" si="27"/>
        <v>0</v>
      </c>
      <c r="BY33" s="56">
        <f t="shared" si="27"/>
        <v>0</v>
      </c>
      <c r="BZ33" s="56">
        <f t="shared" si="27"/>
        <v>0</v>
      </c>
      <c r="CA33" s="56">
        <f t="shared" si="27"/>
        <v>0</v>
      </c>
      <c r="CB33" s="56">
        <f t="shared" si="27"/>
        <v>0</v>
      </c>
      <c r="CC33" s="56">
        <f t="shared" si="27"/>
        <v>0</v>
      </c>
      <c r="CD33" s="56">
        <f t="shared" si="27"/>
        <v>0</v>
      </c>
      <c r="CE33" s="56">
        <f t="shared" si="27"/>
        <v>0</v>
      </c>
      <c r="CF33" s="56">
        <f t="shared" si="27"/>
        <v>0</v>
      </c>
      <c r="CG33" s="56">
        <f t="shared" si="27"/>
        <v>0</v>
      </c>
      <c r="CH33" s="56">
        <f t="shared" si="27"/>
        <v>0</v>
      </c>
      <c r="CI33" s="56">
        <f t="shared" si="27"/>
        <v>0</v>
      </c>
      <c r="CJ33" s="56">
        <f t="shared" si="27"/>
        <v>0</v>
      </c>
      <c r="CK33" s="56">
        <f t="shared" si="27"/>
        <v>0</v>
      </c>
      <c r="CL33" s="56">
        <f t="shared" si="27"/>
        <v>0</v>
      </c>
      <c r="CM33" s="56">
        <f t="shared" si="27"/>
        <v>0</v>
      </c>
      <c r="CN33" s="56">
        <f t="shared" si="27"/>
        <v>0</v>
      </c>
      <c r="CO33" s="56">
        <f t="shared" si="27"/>
        <v>0</v>
      </c>
      <c r="CP33" s="56">
        <f t="shared" si="27"/>
        <v>0</v>
      </c>
      <c r="CQ33" s="56">
        <f t="shared" si="27"/>
        <v>0</v>
      </c>
      <c r="CR33" s="56">
        <f t="shared" si="27"/>
        <v>0</v>
      </c>
      <c r="CS33" s="56">
        <f t="shared" si="27"/>
        <v>0</v>
      </c>
      <c r="CT33" s="56">
        <f t="shared" si="27"/>
        <v>0</v>
      </c>
      <c r="CU33" s="56">
        <f t="shared" si="27"/>
        <v>0</v>
      </c>
      <c r="CV33" s="56">
        <f t="shared" si="27"/>
        <v>0</v>
      </c>
      <c r="CW33" s="56">
        <f t="shared" si="27"/>
        <v>0</v>
      </c>
      <c r="CX33" s="56">
        <f t="shared" si="27"/>
        <v>0</v>
      </c>
      <c r="CY33" s="56">
        <f t="shared" si="27"/>
        <v>0</v>
      </c>
      <c r="CZ33" s="56">
        <f t="shared" si="27"/>
        <v>0</v>
      </c>
      <c r="DA33" s="56">
        <f t="shared" si="27"/>
        <v>0</v>
      </c>
      <c r="DB33" s="56">
        <f t="shared" si="27"/>
        <v>0</v>
      </c>
      <c r="DC33" s="56">
        <f t="shared" si="27"/>
        <v>0</v>
      </c>
      <c r="DD33" s="56">
        <f t="shared" si="27"/>
        <v>0</v>
      </c>
      <c r="DE33" s="56">
        <f t="shared" si="27"/>
        <v>0</v>
      </c>
      <c r="DF33" s="56">
        <f t="shared" si="27"/>
        <v>0</v>
      </c>
      <c r="DG33" s="56">
        <f t="shared" si="27"/>
        <v>0</v>
      </c>
      <c r="DH33" s="56">
        <f t="shared" si="27"/>
        <v>0</v>
      </c>
      <c r="DI33" s="56">
        <f t="shared" si="27"/>
        <v>0</v>
      </c>
      <c r="DJ33" s="56">
        <f t="shared" si="27"/>
        <v>0</v>
      </c>
      <c r="DK33" s="56">
        <f t="shared" si="27"/>
        <v>0</v>
      </c>
      <c r="DL33" s="56">
        <f t="shared" si="27"/>
        <v>0</v>
      </c>
      <c r="DM33" s="56">
        <f t="shared" si="27"/>
        <v>0</v>
      </c>
      <c r="DN33" s="56">
        <f t="shared" si="27"/>
        <v>0</v>
      </c>
      <c r="DO33" s="56">
        <f t="shared" si="27"/>
        <v>0</v>
      </c>
      <c r="DP33" s="56">
        <f t="shared" si="27"/>
        <v>0</v>
      </c>
      <c r="DQ33" s="56">
        <f t="shared" si="27"/>
        <v>0</v>
      </c>
      <c r="DR33" s="56">
        <f t="shared" si="27"/>
        <v>0</v>
      </c>
      <c r="DS33" s="56">
        <f t="shared" si="27"/>
        <v>0</v>
      </c>
      <c r="DT33" s="56">
        <f t="shared" si="27"/>
        <v>0</v>
      </c>
      <c r="DU33" s="56">
        <f t="shared" si="27"/>
        <v>0</v>
      </c>
    </row>
    <row r="34" spans="1:125">
      <c r="A34" s="14"/>
      <c r="B34" s="2"/>
      <c r="C34" s="1"/>
      <c r="D34" s="1"/>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row>
    <row r="35" spans="1:125">
      <c r="A35" s="17" t="s">
        <v>162</v>
      </c>
      <c r="B35" s="2"/>
      <c r="C35" s="1"/>
      <c r="D35" s="1">
        <v>1</v>
      </c>
      <c r="E35" s="56">
        <f>IFERROR(IF(AND(E$23&gt;$D$18,E$23&lt;$D$8),1,0),"")</f>
        <v>0</v>
      </c>
      <c r="F35" s="56">
        <f t="shared" ref="F35:BQ35" si="28">IFERROR(IF(AND(F$23&gt;$D$18,F$23&lt;$D$8),1,0),"")</f>
        <v>0</v>
      </c>
      <c r="G35" s="56">
        <f t="shared" si="28"/>
        <v>0</v>
      </c>
      <c r="H35" s="56">
        <f t="shared" si="28"/>
        <v>0</v>
      </c>
      <c r="I35" s="56">
        <f t="shared" si="28"/>
        <v>0</v>
      </c>
      <c r="J35" s="56">
        <f t="shared" si="28"/>
        <v>0</v>
      </c>
      <c r="K35" s="56">
        <f t="shared" si="28"/>
        <v>0</v>
      </c>
      <c r="L35" s="56">
        <f t="shared" si="28"/>
        <v>0</v>
      </c>
      <c r="M35" s="56">
        <f t="shared" si="28"/>
        <v>0</v>
      </c>
      <c r="N35" s="56">
        <f t="shared" si="28"/>
        <v>0</v>
      </c>
      <c r="O35" s="56">
        <f t="shared" si="28"/>
        <v>0</v>
      </c>
      <c r="P35" s="56">
        <f t="shared" si="28"/>
        <v>0</v>
      </c>
      <c r="Q35" s="56">
        <f t="shared" si="28"/>
        <v>0</v>
      </c>
      <c r="R35" s="56">
        <f t="shared" si="28"/>
        <v>0</v>
      </c>
      <c r="S35" s="56">
        <f t="shared" si="28"/>
        <v>0</v>
      </c>
      <c r="T35" s="56">
        <f t="shared" si="28"/>
        <v>0</v>
      </c>
      <c r="U35" s="56">
        <f t="shared" si="28"/>
        <v>0</v>
      </c>
      <c r="V35" s="56">
        <f t="shared" si="28"/>
        <v>0</v>
      </c>
      <c r="W35" s="56">
        <f t="shared" si="28"/>
        <v>0</v>
      </c>
      <c r="X35" s="56">
        <f t="shared" si="28"/>
        <v>0</v>
      </c>
      <c r="Y35" s="56">
        <f t="shared" si="28"/>
        <v>0</v>
      </c>
      <c r="Z35" s="56">
        <f t="shared" si="28"/>
        <v>0</v>
      </c>
      <c r="AA35" s="56">
        <f t="shared" si="28"/>
        <v>0</v>
      </c>
      <c r="AB35" s="56">
        <f t="shared" si="28"/>
        <v>0</v>
      </c>
      <c r="AC35" s="56">
        <f t="shared" si="28"/>
        <v>0</v>
      </c>
      <c r="AD35" s="56">
        <f t="shared" si="28"/>
        <v>1</v>
      </c>
      <c r="AE35" s="56">
        <f t="shared" si="28"/>
        <v>1</v>
      </c>
      <c r="AF35" s="56">
        <f t="shared" si="28"/>
        <v>1</v>
      </c>
      <c r="AG35" s="56">
        <f t="shared" si="28"/>
        <v>1</v>
      </c>
      <c r="AH35" s="56">
        <f t="shared" si="28"/>
        <v>1</v>
      </c>
      <c r="AI35" s="56">
        <f t="shared" si="28"/>
        <v>1</v>
      </c>
      <c r="AJ35" s="56">
        <f t="shared" si="28"/>
        <v>1</v>
      </c>
      <c r="AK35" s="56">
        <f t="shared" si="28"/>
        <v>1</v>
      </c>
      <c r="AL35" s="56">
        <f t="shared" si="28"/>
        <v>1</v>
      </c>
      <c r="AM35" s="56">
        <f t="shared" si="28"/>
        <v>1</v>
      </c>
      <c r="AN35" s="56">
        <f t="shared" si="28"/>
        <v>1</v>
      </c>
      <c r="AO35" s="56">
        <f t="shared" si="28"/>
        <v>1</v>
      </c>
      <c r="AP35" s="56">
        <f t="shared" si="28"/>
        <v>1</v>
      </c>
      <c r="AQ35" s="56">
        <f t="shared" si="28"/>
        <v>1</v>
      </c>
      <c r="AR35" s="56">
        <f t="shared" si="28"/>
        <v>1</v>
      </c>
      <c r="AS35" s="56">
        <f t="shared" si="28"/>
        <v>1</v>
      </c>
      <c r="AT35" s="56">
        <f t="shared" si="28"/>
        <v>1</v>
      </c>
      <c r="AU35" s="56">
        <f t="shared" si="28"/>
        <v>1</v>
      </c>
      <c r="AV35" s="56">
        <f t="shared" si="28"/>
        <v>1</v>
      </c>
      <c r="AW35" s="56">
        <f t="shared" si="28"/>
        <v>1</v>
      </c>
      <c r="AX35" s="56">
        <f t="shared" si="28"/>
        <v>1</v>
      </c>
      <c r="AY35" s="56">
        <f t="shared" si="28"/>
        <v>1</v>
      </c>
      <c r="AZ35" s="56">
        <f t="shared" si="28"/>
        <v>1</v>
      </c>
      <c r="BA35" s="56">
        <f t="shared" si="28"/>
        <v>1</v>
      </c>
      <c r="BB35" s="56">
        <f t="shared" si="28"/>
        <v>1</v>
      </c>
      <c r="BC35" s="56">
        <f t="shared" si="28"/>
        <v>1</v>
      </c>
      <c r="BD35" s="56">
        <f t="shared" si="28"/>
        <v>1</v>
      </c>
      <c r="BE35" s="56">
        <f t="shared" si="28"/>
        <v>1</v>
      </c>
      <c r="BF35" s="56">
        <f t="shared" si="28"/>
        <v>1</v>
      </c>
      <c r="BG35" s="56">
        <f t="shared" si="28"/>
        <v>1</v>
      </c>
      <c r="BH35" s="56">
        <f t="shared" si="28"/>
        <v>1</v>
      </c>
      <c r="BI35" s="56">
        <f t="shared" si="28"/>
        <v>1</v>
      </c>
      <c r="BJ35" s="56">
        <f t="shared" si="28"/>
        <v>1</v>
      </c>
      <c r="BK35" s="56">
        <f t="shared" si="28"/>
        <v>1</v>
      </c>
      <c r="BL35" s="56">
        <f t="shared" si="28"/>
        <v>1</v>
      </c>
      <c r="BM35" s="56">
        <f t="shared" si="28"/>
        <v>0</v>
      </c>
      <c r="BN35" s="56">
        <f t="shared" si="28"/>
        <v>0</v>
      </c>
      <c r="BO35" s="56">
        <f t="shared" si="28"/>
        <v>0</v>
      </c>
      <c r="BP35" s="56">
        <f t="shared" si="28"/>
        <v>0</v>
      </c>
      <c r="BQ35" s="56">
        <f t="shared" si="28"/>
        <v>0</v>
      </c>
      <c r="BR35" s="56">
        <f t="shared" ref="BR35:DU35" si="29">IFERROR(IF(AND(BR$23&gt;$D$18,BR$23&lt;$D$8),1,0),"")</f>
        <v>0</v>
      </c>
      <c r="BS35" s="56">
        <f t="shared" si="29"/>
        <v>0</v>
      </c>
      <c r="BT35" s="56">
        <f t="shared" si="29"/>
        <v>0</v>
      </c>
      <c r="BU35" s="56">
        <f t="shared" si="29"/>
        <v>0</v>
      </c>
      <c r="BV35" s="56">
        <f t="shared" si="29"/>
        <v>0</v>
      </c>
      <c r="BW35" s="56">
        <f t="shared" si="29"/>
        <v>0</v>
      </c>
      <c r="BX35" s="56">
        <f t="shared" si="29"/>
        <v>0</v>
      </c>
      <c r="BY35" s="56">
        <f t="shared" si="29"/>
        <v>0</v>
      </c>
      <c r="BZ35" s="56">
        <f t="shared" si="29"/>
        <v>0</v>
      </c>
      <c r="CA35" s="56">
        <f t="shared" si="29"/>
        <v>0</v>
      </c>
      <c r="CB35" s="56">
        <f t="shared" si="29"/>
        <v>0</v>
      </c>
      <c r="CC35" s="56">
        <f t="shared" si="29"/>
        <v>0</v>
      </c>
      <c r="CD35" s="56">
        <f t="shared" si="29"/>
        <v>0</v>
      </c>
      <c r="CE35" s="56">
        <f t="shared" si="29"/>
        <v>0</v>
      </c>
      <c r="CF35" s="56">
        <f t="shared" si="29"/>
        <v>0</v>
      </c>
      <c r="CG35" s="56">
        <f t="shared" si="29"/>
        <v>0</v>
      </c>
      <c r="CH35" s="56">
        <f t="shared" si="29"/>
        <v>0</v>
      </c>
      <c r="CI35" s="56">
        <f t="shared" si="29"/>
        <v>0</v>
      </c>
      <c r="CJ35" s="56">
        <f t="shared" si="29"/>
        <v>0</v>
      </c>
      <c r="CK35" s="56">
        <f t="shared" si="29"/>
        <v>0</v>
      </c>
      <c r="CL35" s="56">
        <f t="shared" si="29"/>
        <v>0</v>
      </c>
      <c r="CM35" s="56">
        <f t="shared" si="29"/>
        <v>0</v>
      </c>
      <c r="CN35" s="56">
        <f t="shared" si="29"/>
        <v>0</v>
      </c>
      <c r="CO35" s="56">
        <f t="shared" si="29"/>
        <v>0</v>
      </c>
      <c r="CP35" s="56">
        <f t="shared" si="29"/>
        <v>0</v>
      </c>
      <c r="CQ35" s="56">
        <f t="shared" si="29"/>
        <v>0</v>
      </c>
      <c r="CR35" s="56">
        <f t="shared" si="29"/>
        <v>0</v>
      </c>
      <c r="CS35" s="56">
        <f t="shared" si="29"/>
        <v>0</v>
      </c>
      <c r="CT35" s="56">
        <f t="shared" si="29"/>
        <v>0</v>
      </c>
      <c r="CU35" s="56">
        <f t="shared" si="29"/>
        <v>0</v>
      </c>
      <c r="CV35" s="56">
        <f t="shared" si="29"/>
        <v>0</v>
      </c>
      <c r="CW35" s="56">
        <f t="shared" si="29"/>
        <v>0</v>
      </c>
      <c r="CX35" s="56">
        <f t="shared" si="29"/>
        <v>0</v>
      </c>
      <c r="CY35" s="56">
        <f t="shared" si="29"/>
        <v>0</v>
      </c>
      <c r="CZ35" s="56">
        <f t="shared" si="29"/>
        <v>0</v>
      </c>
      <c r="DA35" s="56">
        <f t="shared" si="29"/>
        <v>0</v>
      </c>
      <c r="DB35" s="56">
        <f t="shared" si="29"/>
        <v>0</v>
      </c>
      <c r="DC35" s="56">
        <f t="shared" si="29"/>
        <v>0</v>
      </c>
      <c r="DD35" s="56">
        <f t="shared" si="29"/>
        <v>0</v>
      </c>
      <c r="DE35" s="56">
        <f t="shared" si="29"/>
        <v>0</v>
      </c>
      <c r="DF35" s="56">
        <f t="shared" si="29"/>
        <v>0</v>
      </c>
      <c r="DG35" s="56">
        <f t="shared" si="29"/>
        <v>0</v>
      </c>
      <c r="DH35" s="56">
        <f t="shared" si="29"/>
        <v>0</v>
      </c>
      <c r="DI35" s="56">
        <f t="shared" si="29"/>
        <v>0</v>
      </c>
      <c r="DJ35" s="56">
        <f t="shared" si="29"/>
        <v>0</v>
      </c>
      <c r="DK35" s="56">
        <f t="shared" si="29"/>
        <v>0</v>
      </c>
      <c r="DL35" s="56">
        <f t="shared" si="29"/>
        <v>0</v>
      </c>
      <c r="DM35" s="56">
        <f t="shared" si="29"/>
        <v>0</v>
      </c>
      <c r="DN35" s="56">
        <f t="shared" si="29"/>
        <v>0</v>
      </c>
      <c r="DO35" s="56">
        <f t="shared" si="29"/>
        <v>0</v>
      </c>
      <c r="DP35" s="56">
        <f t="shared" si="29"/>
        <v>0</v>
      </c>
      <c r="DQ35" s="56">
        <f t="shared" si="29"/>
        <v>0</v>
      </c>
      <c r="DR35" s="56">
        <f t="shared" si="29"/>
        <v>0</v>
      </c>
      <c r="DS35" s="56">
        <f t="shared" si="29"/>
        <v>0</v>
      </c>
      <c r="DT35" s="56">
        <f t="shared" si="29"/>
        <v>0</v>
      </c>
      <c r="DU35" s="56">
        <f t="shared" si="29"/>
        <v>0</v>
      </c>
    </row>
    <row r="36" spans="1:125">
      <c r="A36" s="14"/>
      <c r="B36" s="2"/>
      <c r="C36" s="1"/>
      <c r="D36" s="1">
        <v>2</v>
      </c>
      <c r="E36" s="56">
        <f t="shared" ref="E36:N44" si="30">IFERROR(IF(AND(E$23&lt;$D$8,$D36&lt;=$D$19,E$23&gt;=$D$18+$D$15*($D36-1),E$23&lt;$D$18+$D$15*($D36-1)+$D$19),1,0),"")</f>
        <v>0</v>
      </c>
      <c r="F36" s="56">
        <f t="shared" si="30"/>
        <v>0</v>
      </c>
      <c r="G36" s="56">
        <f t="shared" si="30"/>
        <v>0</v>
      </c>
      <c r="H36" s="56">
        <f t="shared" si="30"/>
        <v>0</v>
      </c>
      <c r="I36" s="56">
        <f t="shared" si="30"/>
        <v>0</v>
      </c>
      <c r="J36" s="56">
        <f t="shared" si="30"/>
        <v>0</v>
      </c>
      <c r="K36" s="56">
        <f t="shared" si="30"/>
        <v>0</v>
      </c>
      <c r="L36" s="56">
        <f t="shared" si="30"/>
        <v>0</v>
      </c>
      <c r="M36" s="56">
        <f t="shared" si="30"/>
        <v>0</v>
      </c>
      <c r="N36" s="56">
        <f t="shared" si="30"/>
        <v>0</v>
      </c>
      <c r="O36" s="56">
        <f t="shared" ref="O36:X44" si="31">IFERROR(IF(AND(O$23&lt;$D$8,$D36&lt;=$D$19,O$23&gt;=$D$18+$D$15*($D36-1),O$23&lt;$D$18+$D$15*($D36-1)+$D$19),1,0),"")</f>
        <v>0</v>
      </c>
      <c r="P36" s="56">
        <f t="shared" si="31"/>
        <v>0</v>
      </c>
      <c r="Q36" s="56">
        <f t="shared" si="31"/>
        <v>0</v>
      </c>
      <c r="R36" s="56">
        <f t="shared" si="31"/>
        <v>0</v>
      </c>
      <c r="S36" s="56">
        <f t="shared" si="31"/>
        <v>0</v>
      </c>
      <c r="T36" s="56">
        <f t="shared" si="31"/>
        <v>0</v>
      </c>
      <c r="U36" s="56">
        <f t="shared" si="31"/>
        <v>0</v>
      </c>
      <c r="V36" s="56">
        <f t="shared" si="31"/>
        <v>0</v>
      </c>
      <c r="W36" s="56">
        <f t="shared" si="31"/>
        <v>0</v>
      </c>
      <c r="X36" s="56">
        <f t="shared" si="31"/>
        <v>0</v>
      </c>
      <c r="Y36" s="56">
        <f t="shared" ref="Y36:AH44" si="32">IFERROR(IF(AND(Y$23&lt;$D$8,$D36&lt;=$D$19,Y$23&gt;=$D$18+$D$15*($D36-1),Y$23&lt;$D$18+$D$15*($D36-1)+$D$19),1,0),"")</f>
        <v>0</v>
      </c>
      <c r="Z36" s="56">
        <f t="shared" si="32"/>
        <v>0</v>
      </c>
      <c r="AA36" s="56">
        <f t="shared" si="32"/>
        <v>0</v>
      </c>
      <c r="AB36" s="56">
        <f t="shared" si="32"/>
        <v>0</v>
      </c>
      <c r="AC36" s="56">
        <f t="shared" si="32"/>
        <v>0</v>
      </c>
      <c r="AD36" s="56">
        <f t="shared" si="32"/>
        <v>0</v>
      </c>
      <c r="AE36" s="56">
        <f t="shared" si="32"/>
        <v>0</v>
      </c>
      <c r="AF36" s="56">
        <f t="shared" si="32"/>
        <v>0</v>
      </c>
      <c r="AG36" s="56">
        <f t="shared" si="32"/>
        <v>0</v>
      </c>
      <c r="AH36" s="56">
        <f t="shared" si="32"/>
        <v>0</v>
      </c>
      <c r="AI36" s="56">
        <f t="shared" ref="AI36:AR44" si="33">IFERROR(IF(AND(AI$23&lt;$D$8,$D36&lt;=$D$19,AI$23&gt;=$D$18+$D$15*($D36-1),AI$23&lt;$D$18+$D$15*($D36-1)+$D$19),1,0),"")</f>
        <v>0</v>
      </c>
      <c r="AJ36" s="56">
        <f t="shared" si="33"/>
        <v>0</v>
      </c>
      <c r="AK36" s="56">
        <f t="shared" si="33"/>
        <v>0</v>
      </c>
      <c r="AL36" s="56">
        <f t="shared" si="33"/>
        <v>0</v>
      </c>
      <c r="AM36" s="56">
        <f t="shared" si="33"/>
        <v>0</v>
      </c>
      <c r="AN36" s="56">
        <f t="shared" si="33"/>
        <v>0</v>
      </c>
      <c r="AO36" s="56">
        <f t="shared" si="33"/>
        <v>0</v>
      </c>
      <c r="AP36" s="56">
        <f t="shared" si="33"/>
        <v>0</v>
      </c>
      <c r="AQ36" s="56">
        <f t="shared" si="33"/>
        <v>0</v>
      </c>
      <c r="AR36" s="56">
        <f t="shared" si="33"/>
        <v>0</v>
      </c>
      <c r="AS36" s="56">
        <f t="shared" ref="AS36:BB44" si="34">IFERROR(IF(AND(AS$23&lt;$D$8,$D36&lt;=$D$19,AS$23&gt;=$D$18+$D$15*($D36-1),AS$23&lt;$D$18+$D$15*($D36-1)+$D$19),1,0),"")</f>
        <v>0</v>
      </c>
      <c r="AT36" s="56">
        <f t="shared" si="34"/>
        <v>0</v>
      </c>
      <c r="AU36" s="56">
        <f t="shared" si="34"/>
        <v>0</v>
      </c>
      <c r="AV36" s="56">
        <f t="shared" si="34"/>
        <v>0</v>
      </c>
      <c r="AW36" s="56">
        <f t="shared" si="34"/>
        <v>0</v>
      </c>
      <c r="AX36" s="56">
        <f t="shared" si="34"/>
        <v>0</v>
      </c>
      <c r="AY36" s="56">
        <f t="shared" si="34"/>
        <v>0</v>
      </c>
      <c r="AZ36" s="56">
        <f t="shared" si="34"/>
        <v>0</v>
      </c>
      <c r="BA36" s="56">
        <f t="shared" si="34"/>
        <v>0</v>
      </c>
      <c r="BB36" s="56">
        <f t="shared" si="34"/>
        <v>0</v>
      </c>
      <c r="BC36" s="56">
        <f t="shared" ref="BC36:BL44" si="35">IFERROR(IF(AND(BC$23&lt;$D$8,$D36&lt;=$D$19,BC$23&gt;=$D$18+$D$15*($D36-1),BC$23&lt;$D$18+$D$15*($D36-1)+$D$19),1,0),"")</f>
        <v>0</v>
      </c>
      <c r="BD36" s="56">
        <f t="shared" si="35"/>
        <v>0</v>
      </c>
      <c r="BE36" s="56">
        <f t="shared" si="35"/>
        <v>0</v>
      </c>
      <c r="BF36" s="56">
        <f t="shared" si="35"/>
        <v>0</v>
      </c>
      <c r="BG36" s="56">
        <f t="shared" si="35"/>
        <v>0</v>
      </c>
      <c r="BH36" s="56">
        <f t="shared" si="35"/>
        <v>0</v>
      </c>
      <c r="BI36" s="56">
        <f t="shared" si="35"/>
        <v>0</v>
      </c>
      <c r="BJ36" s="56">
        <f t="shared" si="35"/>
        <v>0</v>
      </c>
      <c r="BK36" s="56">
        <f t="shared" si="35"/>
        <v>0</v>
      </c>
      <c r="BL36" s="56">
        <f t="shared" si="35"/>
        <v>0</v>
      </c>
      <c r="BM36" s="56">
        <f t="shared" ref="BM36:BV44" si="36">IFERROR(IF(AND(BM$23&lt;$D$8,$D36&lt;=$D$19,BM$23&gt;=$D$18+$D$15*($D36-1),BM$23&lt;$D$18+$D$15*($D36-1)+$D$19),1,0),"")</f>
        <v>0</v>
      </c>
      <c r="BN36" s="56">
        <f t="shared" si="36"/>
        <v>0</v>
      </c>
      <c r="BO36" s="56">
        <f t="shared" si="36"/>
        <v>0</v>
      </c>
      <c r="BP36" s="56">
        <f t="shared" si="36"/>
        <v>0</v>
      </c>
      <c r="BQ36" s="56">
        <f t="shared" si="36"/>
        <v>0</v>
      </c>
      <c r="BR36" s="56">
        <f t="shared" si="36"/>
        <v>0</v>
      </c>
      <c r="BS36" s="56">
        <f t="shared" si="36"/>
        <v>0</v>
      </c>
      <c r="BT36" s="56">
        <f t="shared" si="36"/>
        <v>0</v>
      </c>
      <c r="BU36" s="56">
        <f t="shared" si="36"/>
        <v>0</v>
      </c>
      <c r="BV36" s="56">
        <f t="shared" si="36"/>
        <v>0</v>
      </c>
      <c r="BW36" s="56">
        <f t="shared" ref="BW36:CF44" si="37">IFERROR(IF(AND(BW$23&lt;$D$8,$D36&lt;=$D$19,BW$23&gt;=$D$18+$D$15*($D36-1),BW$23&lt;$D$18+$D$15*($D36-1)+$D$19),1,0),"")</f>
        <v>0</v>
      </c>
      <c r="BX36" s="56">
        <f t="shared" si="37"/>
        <v>0</v>
      </c>
      <c r="BY36" s="56">
        <f t="shared" si="37"/>
        <v>0</v>
      </c>
      <c r="BZ36" s="56">
        <f t="shared" si="37"/>
        <v>0</v>
      </c>
      <c r="CA36" s="56">
        <f t="shared" si="37"/>
        <v>0</v>
      </c>
      <c r="CB36" s="56">
        <f t="shared" si="37"/>
        <v>0</v>
      </c>
      <c r="CC36" s="56">
        <f t="shared" si="37"/>
        <v>0</v>
      </c>
      <c r="CD36" s="56">
        <f t="shared" si="37"/>
        <v>0</v>
      </c>
      <c r="CE36" s="56">
        <f t="shared" si="37"/>
        <v>0</v>
      </c>
      <c r="CF36" s="56">
        <f t="shared" si="37"/>
        <v>0</v>
      </c>
      <c r="CG36" s="56">
        <f t="shared" ref="CG36:CP44" si="38">IFERROR(IF(AND(CG$23&lt;$D$8,$D36&lt;=$D$19,CG$23&gt;=$D$18+$D$15*($D36-1),CG$23&lt;$D$18+$D$15*($D36-1)+$D$19),1,0),"")</f>
        <v>0</v>
      </c>
      <c r="CH36" s="56">
        <f t="shared" si="38"/>
        <v>0</v>
      </c>
      <c r="CI36" s="56">
        <f t="shared" si="38"/>
        <v>0</v>
      </c>
      <c r="CJ36" s="56">
        <f t="shared" si="38"/>
        <v>0</v>
      </c>
      <c r="CK36" s="56">
        <f t="shared" si="38"/>
        <v>0</v>
      </c>
      <c r="CL36" s="56">
        <f t="shared" si="38"/>
        <v>0</v>
      </c>
      <c r="CM36" s="56">
        <f t="shared" si="38"/>
        <v>0</v>
      </c>
      <c r="CN36" s="56">
        <f t="shared" si="38"/>
        <v>0</v>
      </c>
      <c r="CO36" s="56">
        <f t="shared" si="38"/>
        <v>0</v>
      </c>
      <c r="CP36" s="56">
        <f t="shared" si="38"/>
        <v>0</v>
      </c>
      <c r="CQ36" s="56">
        <f t="shared" ref="CQ36:CZ44" si="39">IFERROR(IF(AND(CQ$23&lt;$D$8,$D36&lt;=$D$19,CQ$23&gt;=$D$18+$D$15*($D36-1),CQ$23&lt;$D$18+$D$15*($D36-1)+$D$19),1,0),"")</f>
        <v>0</v>
      </c>
      <c r="CR36" s="56">
        <f t="shared" si="39"/>
        <v>0</v>
      </c>
      <c r="CS36" s="56">
        <f t="shared" si="39"/>
        <v>0</v>
      </c>
      <c r="CT36" s="56">
        <f t="shared" si="39"/>
        <v>0</v>
      </c>
      <c r="CU36" s="56">
        <f t="shared" si="39"/>
        <v>0</v>
      </c>
      <c r="CV36" s="56">
        <f t="shared" si="39"/>
        <v>0</v>
      </c>
      <c r="CW36" s="56">
        <f t="shared" si="39"/>
        <v>0</v>
      </c>
      <c r="CX36" s="56">
        <f t="shared" si="39"/>
        <v>0</v>
      </c>
      <c r="CY36" s="56">
        <f t="shared" si="39"/>
        <v>0</v>
      </c>
      <c r="CZ36" s="56">
        <f t="shared" si="39"/>
        <v>0</v>
      </c>
      <c r="DA36" s="56">
        <f t="shared" ref="DA36:DJ44" si="40">IFERROR(IF(AND(DA$23&lt;$D$8,$D36&lt;=$D$19,DA$23&gt;=$D$18+$D$15*($D36-1),DA$23&lt;$D$18+$D$15*($D36-1)+$D$19),1,0),"")</f>
        <v>0</v>
      </c>
      <c r="DB36" s="56">
        <f t="shared" si="40"/>
        <v>0</v>
      </c>
      <c r="DC36" s="56">
        <f t="shared" si="40"/>
        <v>0</v>
      </c>
      <c r="DD36" s="56">
        <f t="shared" si="40"/>
        <v>0</v>
      </c>
      <c r="DE36" s="56">
        <f t="shared" si="40"/>
        <v>0</v>
      </c>
      <c r="DF36" s="56">
        <f t="shared" si="40"/>
        <v>0</v>
      </c>
      <c r="DG36" s="56">
        <f t="shared" si="40"/>
        <v>0</v>
      </c>
      <c r="DH36" s="56">
        <f t="shared" si="40"/>
        <v>0</v>
      </c>
      <c r="DI36" s="56">
        <f t="shared" si="40"/>
        <v>0</v>
      </c>
      <c r="DJ36" s="56">
        <f t="shared" si="40"/>
        <v>0</v>
      </c>
      <c r="DK36" s="56">
        <f t="shared" ref="DK36:DU44" si="41">IFERROR(IF(AND(DK$23&lt;$D$8,$D36&lt;=$D$19,DK$23&gt;=$D$18+$D$15*($D36-1),DK$23&lt;$D$18+$D$15*($D36-1)+$D$19),1,0),"")</f>
        <v>0</v>
      </c>
      <c r="DL36" s="56">
        <f t="shared" si="41"/>
        <v>0</v>
      </c>
      <c r="DM36" s="56">
        <f t="shared" si="41"/>
        <v>0</v>
      </c>
      <c r="DN36" s="56">
        <f t="shared" si="41"/>
        <v>0</v>
      </c>
      <c r="DO36" s="56">
        <f t="shared" si="41"/>
        <v>0</v>
      </c>
      <c r="DP36" s="56">
        <f t="shared" si="41"/>
        <v>0</v>
      </c>
      <c r="DQ36" s="56">
        <f t="shared" si="41"/>
        <v>0</v>
      </c>
      <c r="DR36" s="56">
        <f t="shared" si="41"/>
        <v>0</v>
      </c>
      <c r="DS36" s="56">
        <f t="shared" si="41"/>
        <v>0</v>
      </c>
      <c r="DT36" s="56">
        <f t="shared" si="41"/>
        <v>0</v>
      </c>
      <c r="DU36" s="56">
        <f t="shared" si="41"/>
        <v>0</v>
      </c>
    </row>
    <row r="37" spans="1:125">
      <c r="A37" s="14"/>
      <c r="B37" s="2"/>
      <c r="C37" s="1"/>
      <c r="D37" s="1">
        <v>3</v>
      </c>
      <c r="E37" s="56">
        <f t="shared" si="30"/>
        <v>0</v>
      </c>
      <c r="F37" s="56">
        <f t="shared" si="30"/>
        <v>0</v>
      </c>
      <c r="G37" s="56">
        <f t="shared" si="30"/>
        <v>0</v>
      </c>
      <c r="H37" s="56">
        <f t="shared" si="30"/>
        <v>0</v>
      </c>
      <c r="I37" s="56">
        <f t="shared" si="30"/>
        <v>0</v>
      </c>
      <c r="J37" s="56">
        <f t="shared" si="30"/>
        <v>0</v>
      </c>
      <c r="K37" s="56">
        <f t="shared" si="30"/>
        <v>0</v>
      </c>
      <c r="L37" s="56">
        <f t="shared" si="30"/>
        <v>0</v>
      </c>
      <c r="M37" s="56">
        <f t="shared" si="30"/>
        <v>0</v>
      </c>
      <c r="N37" s="56">
        <f t="shared" si="30"/>
        <v>0</v>
      </c>
      <c r="O37" s="56">
        <f t="shared" si="31"/>
        <v>0</v>
      </c>
      <c r="P37" s="56">
        <f t="shared" si="31"/>
        <v>0</v>
      </c>
      <c r="Q37" s="56">
        <f t="shared" si="31"/>
        <v>0</v>
      </c>
      <c r="R37" s="56">
        <f t="shared" si="31"/>
        <v>0</v>
      </c>
      <c r="S37" s="56">
        <f t="shared" si="31"/>
        <v>0</v>
      </c>
      <c r="T37" s="56">
        <f t="shared" si="31"/>
        <v>0</v>
      </c>
      <c r="U37" s="56">
        <f t="shared" si="31"/>
        <v>0</v>
      </c>
      <c r="V37" s="56">
        <f t="shared" si="31"/>
        <v>0</v>
      </c>
      <c r="W37" s="56">
        <f t="shared" si="31"/>
        <v>0</v>
      </c>
      <c r="X37" s="56">
        <f t="shared" si="31"/>
        <v>0</v>
      </c>
      <c r="Y37" s="56">
        <f t="shared" si="32"/>
        <v>0</v>
      </c>
      <c r="Z37" s="56">
        <f t="shared" si="32"/>
        <v>0</v>
      </c>
      <c r="AA37" s="56">
        <f t="shared" si="32"/>
        <v>0</v>
      </c>
      <c r="AB37" s="56">
        <f t="shared" si="32"/>
        <v>0</v>
      </c>
      <c r="AC37" s="56">
        <f t="shared" si="32"/>
        <v>0</v>
      </c>
      <c r="AD37" s="56">
        <f t="shared" si="32"/>
        <v>0</v>
      </c>
      <c r="AE37" s="56">
        <f t="shared" si="32"/>
        <v>0</v>
      </c>
      <c r="AF37" s="56">
        <f t="shared" si="32"/>
        <v>0</v>
      </c>
      <c r="AG37" s="56">
        <f t="shared" si="32"/>
        <v>0</v>
      </c>
      <c r="AH37" s="56">
        <f t="shared" si="32"/>
        <v>0</v>
      </c>
      <c r="AI37" s="56">
        <f t="shared" si="33"/>
        <v>0</v>
      </c>
      <c r="AJ37" s="56">
        <f t="shared" si="33"/>
        <v>0</v>
      </c>
      <c r="AK37" s="56">
        <f t="shared" si="33"/>
        <v>0</v>
      </c>
      <c r="AL37" s="56">
        <f t="shared" si="33"/>
        <v>0</v>
      </c>
      <c r="AM37" s="56">
        <f t="shared" si="33"/>
        <v>0</v>
      </c>
      <c r="AN37" s="56">
        <f t="shared" si="33"/>
        <v>0</v>
      </c>
      <c r="AO37" s="56">
        <f t="shared" si="33"/>
        <v>0</v>
      </c>
      <c r="AP37" s="56">
        <f t="shared" si="33"/>
        <v>0</v>
      </c>
      <c r="AQ37" s="56">
        <f t="shared" si="33"/>
        <v>0</v>
      </c>
      <c r="AR37" s="56">
        <f t="shared" si="33"/>
        <v>0</v>
      </c>
      <c r="AS37" s="56">
        <f t="shared" si="34"/>
        <v>0</v>
      </c>
      <c r="AT37" s="56">
        <f t="shared" si="34"/>
        <v>0</v>
      </c>
      <c r="AU37" s="56">
        <f t="shared" si="34"/>
        <v>0</v>
      </c>
      <c r="AV37" s="56">
        <f t="shared" si="34"/>
        <v>0</v>
      </c>
      <c r="AW37" s="56">
        <f t="shared" si="34"/>
        <v>0</v>
      </c>
      <c r="AX37" s="56">
        <f t="shared" si="34"/>
        <v>0</v>
      </c>
      <c r="AY37" s="56">
        <f t="shared" si="34"/>
        <v>0</v>
      </c>
      <c r="AZ37" s="56">
        <f t="shared" si="34"/>
        <v>0</v>
      </c>
      <c r="BA37" s="56">
        <f t="shared" si="34"/>
        <v>0</v>
      </c>
      <c r="BB37" s="56">
        <f t="shared" si="34"/>
        <v>0</v>
      </c>
      <c r="BC37" s="56">
        <f t="shared" si="35"/>
        <v>0</v>
      </c>
      <c r="BD37" s="56">
        <f t="shared" si="35"/>
        <v>0</v>
      </c>
      <c r="BE37" s="56">
        <f t="shared" si="35"/>
        <v>0</v>
      </c>
      <c r="BF37" s="56">
        <f t="shared" si="35"/>
        <v>0</v>
      </c>
      <c r="BG37" s="56">
        <f t="shared" si="35"/>
        <v>0</v>
      </c>
      <c r="BH37" s="56">
        <f t="shared" si="35"/>
        <v>0</v>
      </c>
      <c r="BI37" s="56">
        <f t="shared" si="35"/>
        <v>0</v>
      </c>
      <c r="BJ37" s="56">
        <f t="shared" si="35"/>
        <v>0</v>
      </c>
      <c r="BK37" s="56">
        <f t="shared" si="35"/>
        <v>0</v>
      </c>
      <c r="BL37" s="56">
        <f t="shared" si="35"/>
        <v>0</v>
      </c>
      <c r="BM37" s="56">
        <f t="shared" si="36"/>
        <v>0</v>
      </c>
      <c r="BN37" s="56">
        <f t="shared" si="36"/>
        <v>0</v>
      </c>
      <c r="BO37" s="56">
        <f t="shared" si="36"/>
        <v>0</v>
      </c>
      <c r="BP37" s="56">
        <f t="shared" si="36"/>
        <v>0</v>
      </c>
      <c r="BQ37" s="56">
        <f t="shared" si="36"/>
        <v>0</v>
      </c>
      <c r="BR37" s="56">
        <f t="shared" si="36"/>
        <v>0</v>
      </c>
      <c r="BS37" s="56">
        <f t="shared" si="36"/>
        <v>0</v>
      </c>
      <c r="BT37" s="56">
        <f t="shared" si="36"/>
        <v>0</v>
      </c>
      <c r="BU37" s="56">
        <f t="shared" si="36"/>
        <v>0</v>
      </c>
      <c r="BV37" s="56">
        <f t="shared" si="36"/>
        <v>0</v>
      </c>
      <c r="BW37" s="56">
        <f t="shared" si="37"/>
        <v>0</v>
      </c>
      <c r="BX37" s="56">
        <f t="shared" si="37"/>
        <v>0</v>
      </c>
      <c r="BY37" s="56">
        <f t="shared" si="37"/>
        <v>0</v>
      </c>
      <c r="BZ37" s="56">
        <f t="shared" si="37"/>
        <v>0</v>
      </c>
      <c r="CA37" s="56">
        <f t="shared" si="37"/>
        <v>0</v>
      </c>
      <c r="CB37" s="56">
        <f t="shared" si="37"/>
        <v>0</v>
      </c>
      <c r="CC37" s="56">
        <f t="shared" si="37"/>
        <v>0</v>
      </c>
      <c r="CD37" s="56">
        <f t="shared" si="37"/>
        <v>0</v>
      </c>
      <c r="CE37" s="56">
        <f t="shared" si="37"/>
        <v>0</v>
      </c>
      <c r="CF37" s="56">
        <f t="shared" si="37"/>
        <v>0</v>
      </c>
      <c r="CG37" s="56">
        <f t="shared" si="38"/>
        <v>0</v>
      </c>
      <c r="CH37" s="56">
        <f t="shared" si="38"/>
        <v>0</v>
      </c>
      <c r="CI37" s="56">
        <f t="shared" si="38"/>
        <v>0</v>
      </c>
      <c r="CJ37" s="56">
        <f t="shared" si="38"/>
        <v>0</v>
      </c>
      <c r="CK37" s="56">
        <f t="shared" si="38"/>
        <v>0</v>
      </c>
      <c r="CL37" s="56">
        <f t="shared" si="38"/>
        <v>0</v>
      </c>
      <c r="CM37" s="56">
        <f t="shared" si="38"/>
        <v>0</v>
      </c>
      <c r="CN37" s="56">
        <f t="shared" si="38"/>
        <v>0</v>
      </c>
      <c r="CO37" s="56">
        <f t="shared" si="38"/>
        <v>0</v>
      </c>
      <c r="CP37" s="56">
        <f t="shared" si="38"/>
        <v>0</v>
      </c>
      <c r="CQ37" s="56">
        <f t="shared" si="39"/>
        <v>0</v>
      </c>
      <c r="CR37" s="56">
        <f t="shared" si="39"/>
        <v>0</v>
      </c>
      <c r="CS37" s="56">
        <f t="shared" si="39"/>
        <v>0</v>
      </c>
      <c r="CT37" s="56">
        <f t="shared" si="39"/>
        <v>0</v>
      </c>
      <c r="CU37" s="56">
        <f t="shared" si="39"/>
        <v>0</v>
      </c>
      <c r="CV37" s="56">
        <f t="shared" si="39"/>
        <v>0</v>
      </c>
      <c r="CW37" s="56">
        <f t="shared" si="39"/>
        <v>0</v>
      </c>
      <c r="CX37" s="56">
        <f t="shared" si="39"/>
        <v>0</v>
      </c>
      <c r="CY37" s="56">
        <f t="shared" si="39"/>
        <v>0</v>
      </c>
      <c r="CZ37" s="56">
        <f t="shared" si="39"/>
        <v>0</v>
      </c>
      <c r="DA37" s="56">
        <f t="shared" si="40"/>
        <v>0</v>
      </c>
      <c r="DB37" s="56">
        <f t="shared" si="40"/>
        <v>0</v>
      </c>
      <c r="DC37" s="56">
        <f t="shared" si="40"/>
        <v>0</v>
      </c>
      <c r="DD37" s="56">
        <f t="shared" si="40"/>
        <v>0</v>
      </c>
      <c r="DE37" s="56">
        <f t="shared" si="40"/>
        <v>0</v>
      </c>
      <c r="DF37" s="56">
        <f t="shared" si="40"/>
        <v>0</v>
      </c>
      <c r="DG37" s="56">
        <f t="shared" si="40"/>
        <v>0</v>
      </c>
      <c r="DH37" s="56">
        <f t="shared" si="40"/>
        <v>0</v>
      </c>
      <c r="DI37" s="56">
        <f t="shared" si="40"/>
        <v>0</v>
      </c>
      <c r="DJ37" s="56">
        <f t="shared" si="40"/>
        <v>0</v>
      </c>
      <c r="DK37" s="56">
        <f t="shared" si="41"/>
        <v>0</v>
      </c>
      <c r="DL37" s="56">
        <f t="shared" si="41"/>
        <v>0</v>
      </c>
      <c r="DM37" s="56">
        <f t="shared" si="41"/>
        <v>0</v>
      </c>
      <c r="DN37" s="56">
        <f t="shared" si="41"/>
        <v>0</v>
      </c>
      <c r="DO37" s="56">
        <f t="shared" si="41"/>
        <v>0</v>
      </c>
      <c r="DP37" s="56">
        <f t="shared" si="41"/>
        <v>0</v>
      </c>
      <c r="DQ37" s="56">
        <f t="shared" si="41"/>
        <v>0</v>
      </c>
      <c r="DR37" s="56">
        <f t="shared" si="41"/>
        <v>0</v>
      </c>
      <c r="DS37" s="56">
        <f t="shared" si="41"/>
        <v>0</v>
      </c>
      <c r="DT37" s="56">
        <f t="shared" si="41"/>
        <v>0</v>
      </c>
      <c r="DU37" s="56">
        <f t="shared" si="41"/>
        <v>0</v>
      </c>
    </row>
    <row r="38" spans="1:125">
      <c r="A38" s="14"/>
      <c r="B38" s="2"/>
      <c r="C38" s="1"/>
      <c r="D38" s="1">
        <v>4</v>
      </c>
      <c r="E38" s="56">
        <f t="shared" si="30"/>
        <v>0</v>
      </c>
      <c r="F38" s="56">
        <f t="shared" si="30"/>
        <v>0</v>
      </c>
      <c r="G38" s="56">
        <f t="shared" si="30"/>
        <v>0</v>
      </c>
      <c r="H38" s="56">
        <f t="shared" si="30"/>
        <v>0</v>
      </c>
      <c r="I38" s="56">
        <f t="shared" si="30"/>
        <v>0</v>
      </c>
      <c r="J38" s="56">
        <f t="shared" si="30"/>
        <v>0</v>
      </c>
      <c r="K38" s="56">
        <f t="shared" si="30"/>
        <v>0</v>
      </c>
      <c r="L38" s="56">
        <f t="shared" si="30"/>
        <v>0</v>
      </c>
      <c r="M38" s="56">
        <f t="shared" si="30"/>
        <v>0</v>
      </c>
      <c r="N38" s="56">
        <f t="shared" si="30"/>
        <v>0</v>
      </c>
      <c r="O38" s="56">
        <f t="shared" si="31"/>
        <v>0</v>
      </c>
      <c r="P38" s="56">
        <f t="shared" si="31"/>
        <v>0</v>
      </c>
      <c r="Q38" s="56">
        <f t="shared" si="31"/>
        <v>0</v>
      </c>
      <c r="R38" s="56">
        <f t="shared" si="31"/>
        <v>0</v>
      </c>
      <c r="S38" s="56">
        <f t="shared" si="31"/>
        <v>0</v>
      </c>
      <c r="T38" s="56">
        <f t="shared" si="31"/>
        <v>0</v>
      </c>
      <c r="U38" s="56">
        <f t="shared" si="31"/>
        <v>0</v>
      </c>
      <c r="V38" s="56">
        <f t="shared" si="31"/>
        <v>0</v>
      </c>
      <c r="W38" s="56">
        <f t="shared" si="31"/>
        <v>0</v>
      </c>
      <c r="X38" s="56">
        <f t="shared" si="31"/>
        <v>0</v>
      </c>
      <c r="Y38" s="56">
        <f t="shared" si="32"/>
        <v>0</v>
      </c>
      <c r="Z38" s="56">
        <f t="shared" si="32"/>
        <v>0</v>
      </c>
      <c r="AA38" s="56">
        <f t="shared" si="32"/>
        <v>0</v>
      </c>
      <c r="AB38" s="56">
        <f t="shared" si="32"/>
        <v>0</v>
      </c>
      <c r="AC38" s="56">
        <f t="shared" si="32"/>
        <v>0</v>
      </c>
      <c r="AD38" s="56">
        <f t="shared" si="32"/>
        <v>0</v>
      </c>
      <c r="AE38" s="56">
        <f t="shared" si="32"/>
        <v>0</v>
      </c>
      <c r="AF38" s="56">
        <f t="shared" si="32"/>
        <v>0</v>
      </c>
      <c r="AG38" s="56">
        <f t="shared" si="32"/>
        <v>0</v>
      </c>
      <c r="AH38" s="56">
        <f t="shared" si="32"/>
        <v>0</v>
      </c>
      <c r="AI38" s="56">
        <f t="shared" si="33"/>
        <v>0</v>
      </c>
      <c r="AJ38" s="56">
        <f t="shared" si="33"/>
        <v>0</v>
      </c>
      <c r="AK38" s="56">
        <f t="shared" si="33"/>
        <v>0</v>
      </c>
      <c r="AL38" s="56">
        <f t="shared" si="33"/>
        <v>0</v>
      </c>
      <c r="AM38" s="56">
        <f t="shared" si="33"/>
        <v>0</v>
      </c>
      <c r="AN38" s="56">
        <f t="shared" si="33"/>
        <v>0</v>
      </c>
      <c r="AO38" s="56">
        <f t="shared" si="33"/>
        <v>0</v>
      </c>
      <c r="AP38" s="56">
        <f t="shared" si="33"/>
        <v>0</v>
      </c>
      <c r="AQ38" s="56">
        <f t="shared" si="33"/>
        <v>0</v>
      </c>
      <c r="AR38" s="56">
        <f t="shared" si="33"/>
        <v>0</v>
      </c>
      <c r="AS38" s="56">
        <f t="shared" si="34"/>
        <v>0</v>
      </c>
      <c r="AT38" s="56">
        <f t="shared" si="34"/>
        <v>0</v>
      </c>
      <c r="AU38" s="56">
        <f t="shared" si="34"/>
        <v>0</v>
      </c>
      <c r="AV38" s="56">
        <f t="shared" si="34"/>
        <v>0</v>
      </c>
      <c r="AW38" s="56">
        <f t="shared" si="34"/>
        <v>0</v>
      </c>
      <c r="AX38" s="56">
        <f t="shared" si="34"/>
        <v>0</v>
      </c>
      <c r="AY38" s="56">
        <f t="shared" si="34"/>
        <v>0</v>
      </c>
      <c r="AZ38" s="56">
        <f t="shared" si="34"/>
        <v>0</v>
      </c>
      <c r="BA38" s="56">
        <f t="shared" si="34"/>
        <v>0</v>
      </c>
      <c r="BB38" s="56">
        <f t="shared" si="34"/>
        <v>0</v>
      </c>
      <c r="BC38" s="56">
        <f t="shared" si="35"/>
        <v>0</v>
      </c>
      <c r="BD38" s="56">
        <f t="shared" si="35"/>
        <v>0</v>
      </c>
      <c r="BE38" s="56">
        <f t="shared" si="35"/>
        <v>0</v>
      </c>
      <c r="BF38" s="56">
        <f t="shared" si="35"/>
        <v>0</v>
      </c>
      <c r="BG38" s="56">
        <f t="shared" si="35"/>
        <v>0</v>
      </c>
      <c r="BH38" s="56">
        <f t="shared" si="35"/>
        <v>0</v>
      </c>
      <c r="BI38" s="56">
        <f t="shared" si="35"/>
        <v>0</v>
      </c>
      <c r="BJ38" s="56">
        <f t="shared" si="35"/>
        <v>0</v>
      </c>
      <c r="BK38" s="56">
        <f t="shared" si="35"/>
        <v>0</v>
      </c>
      <c r="BL38" s="56">
        <f t="shared" si="35"/>
        <v>0</v>
      </c>
      <c r="BM38" s="56">
        <f t="shared" si="36"/>
        <v>0</v>
      </c>
      <c r="BN38" s="56">
        <f t="shared" si="36"/>
        <v>0</v>
      </c>
      <c r="BO38" s="56">
        <f t="shared" si="36"/>
        <v>0</v>
      </c>
      <c r="BP38" s="56">
        <f t="shared" si="36"/>
        <v>0</v>
      </c>
      <c r="BQ38" s="56">
        <f t="shared" si="36"/>
        <v>0</v>
      </c>
      <c r="BR38" s="56">
        <f t="shared" si="36"/>
        <v>0</v>
      </c>
      <c r="BS38" s="56">
        <f t="shared" si="36"/>
        <v>0</v>
      </c>
      <c r="BT38" s="56">
        <f t="shared" si="36"/>
        <v>0</v>
      </c>
      <c r="BU38" s="56">
        <f t="shared" si="36"/>
        <v>0</v>
      </c>
      <c r="BV38" s="56">
        <f t="shared" si="36"/>
        <v>0</v>
      </c>
      <c r="BW38" s="56">
        <f t="shared" si="37"/>
        <v>0</v>
      </c>
      <c r="BX38" s="56">
        <f t="shared" si="37"/>
        <v>0</v>
      </c>
      <c r="BY38" s="56">
        <f t="shared" si="37"/>
        <v>0</v>
      </c>
      <c r="BZ38" s="56">
        <f t="shared" si="37"/>
        <v>0</v>
      </c>
      <c r="CA38" s="56">
        <f t="shared" si="37"/>
        <v>0</v>
      </c>
      <c r="CB38" s="56">
        <f t="shared" si="37"/>
        <v>0</v>
      </c>
      <c r="CC38" s="56">
        <f t="shared" si="37"/>
        <v>0</v>
      </c>
      <c r="CD38" s="56">
        <f t="shared" si="37"/>
        <v>0</v>
      </c>
      <c r="CE38" s="56">
        <f t="shared" si="37"/>
        <v>0</v>
      </c>
      <c r="CF38" s="56">
        <f t="shared" si="37"/>
        <v>0</v>
      </c>
      <c r="CG38" s="56">
        <f t="shared" si="38"/>
        <v>0</v>
      </c>
      <c r="CH38" s="56">
        <f t="shared" si="38"/>
        <v>0</v>
      </c>
      <c r="CI38" s="56">
        <f t="shared" si="38"/>
        <v>0</v>
      </c>
      <c r="CJ38" s="56">
        <f t="shared" si="38"/>
        <v>0</v>
      </c>
      <c r="CK38" s="56">
        <f t="shared" si="38"/>
        <v>0</v>
      </c>
      <c r="CL38" s="56">
        <f t="shared" si="38"/>
        <v>0</v>
      </c>
      <c r="CM38" s="56">
        <f t="shared" si="38"/>
        <v>0</v>
      </c>
      <c r="CN38" s="56">
        <f t="shared" si="38"/>
        <v>0</v>
      </c>
      <c r="CO38" s="56">
        <f t="shared" si="38"/>
        <v>0</v>
      </c>
      <c r="CP38" s="56">
        <f t="shared" si="38"/>
        <v>0</v>
      </c>
      <c r="CQ38" s="56">
        <f t="shared" si="39"/>
        <v>0</v>
      </c>
      <c r="CR38" s="56">
        <f t="shared" si="39"/>
        <v>0</v>
      </c>
      <c r="CS38" s="56">
        <f t="shared" si="39"/>
        <v>0</v>
      </c>
      <c r="CT38" s="56">
        <f t="shared" si="39"/>
        <v>0</v>
      </c>
      <c r="CU38" s="56">
        <f t="shared" si="39"/>
        <v>0</v>
      </c>
      <c r="CV38" s="56">
        <f t="shared" si="39"/>
        <v>0</v>
      </c>
      <c r="CW38" s="56">
        <f t="shared" si="39"/>
        <v>0</v>
      </c>
      <c r="CX38" s="56">
        <f t="shared" si="39"/>
        <v>0</v>
      </c>
      <c r="CY38" s="56">
        <f t="shared" si="39"/>
        <v>0</v>
      </c>
      <c r="CZ38" s="56">
        <f t="shared" si="39"/>
        <v>0</v>
      </c>
      <c r="DA38" s="56">
        <f t="shared" si="40"/>
        <v>0</v>
      </c>
      <c r="DB38" s="56">
        <f t="shared" si="40"/>
        <v>0</v>
      </c>
      <c r="DC38" s="56">
        <f t="shared" si="40"/>
        <v>0</v>
      </c>
      <c r="DD38" s="56">
        <f t="shared" si="40"/>
        <v>0</v>
      </c>
      <c r="DE38" s="56">
        <f t="shared" si="40"/>
        <v>0</v>
      </c>
      <c r="DF38" s="56">
        <f t="shared" si="40"/>
        <v>0</v>
      </c>
      <c r="DG38" s="56">
        <f t="shared" si="40"/>
        <v>0</v>
      </c>
      <c r="DH38" s="56">
        <f t="shared" si="40"/>
        <v>0</v>
      </c>
      <c r="DI38" s="56">
        <f t="shared" si="40"/>
        <v>0</v>
      </c>
      <c r="DJ38" s="56">
        <f t="shared" si="40"/>
        <v>0</v>
      </c>
      <c r="DK38" s="56">
        <f t="shared" si="41"/>
        <v>0</v>
      </c>
      <c r="DL38" s="56">
        <f t="shared" si="41"/>
        <v>0</v>
      </c>
      <c r="DM38" s="56">
        <f t="shared" si="41"/>
        <v>0</v>
      </c>
      <c r="DN38" s="56">
        <f t="shared" si="41"/>
        <v>0</v>
      </c>
      <c r="DO38" s="56">
        <f t="shared" si="41"/>
        <v>0</v>
      </c>
      <c r="DP38" s="56">
        <f t="shared" si="41"/>
        <v>0</v>
      </c>
      <c r="DQ38" s="56">
        <f t="shared" si="41"/>
        <v>0</v>
      </c>
      <c r="DR38" s="56">
        <f t="shared" si="41"/>
        <v>0</v>
      </c>
      <c r="DS38" s="56">
        <f t="shared" si="41"/>
        <v>0</v>
      </c>
      <c r="DT38" s="56">
        <f t="shared" si="41"/>
        <v>0</v>
      </c>
      <c r="DU38" s="56">
        <f t="shared" si="41"/>
        <v>0</v>
      </c>
    </row>
    <row r="39" spans="1:125">
      <c r="A39" s="14"/>
      <c r="B39" s="2"/>
      <c r="C39" s="1"/>
      <c r="D39" s="1">
        <v>5</v>
      </c>
      <c r="E39" s="56">
        <f t="shared" si="30"/>
        <v>0</v>
      </c>
      <c r="F39" s="56">
        <f t="shared" si="30"/>
        <v>0</v>
      </c>
      <c r="G39" s="56">
        <f t="shared" si="30"/>
        <v>0</v>
      </c>
      <c r="H39" s="56">
        <f t="shared" si="30"/>
        <v>0</v>
      </c>
      <c r="I39" s="56">
        <f t="shared" si="30"/>
        <v>0</v>
      </c>
      <c r="J39" s="56">
        <f t="shared" si="30"/>
        <v>0</v>
      </c>
      <c r="K39" s="56">
        <f t="shared" si="30"/>
        <v>0</v>
      </c>
      <c r="L39" s="56">
        <f t="shared" si="30"/>
        <v>0</v>
      </c>
      <c r="M39" s="56">
        <f t="shared" si="30"/>
        <v>0</v>
      </c>
      <c r="N39" s="56">
        <f t="shared" si="30"/>
        <v>0</v>
      </c>
      <c r="O39" s="56">
        <f t="shared" si="31"/>
        <v>0</v>
      </c>
      <c r="P39" s="56">
        <f t="shared" si="31"/>
        <v>0</v>
      </c>
      <c r="Q39" s="56">
        <f t="shared" si="31"/>
        <v>0</v>
      </c>
      <c r="R39" s="56">
        <f t="shared" si="31"/>
        <v>0</v>
      </c>
      <c r="S39" s="56">
        <f t="shared" si="31"/>
        <v>0</v>
      </c>
      <c r="T39" s="56">
        <f t="shared" si="31"/>
        <v>0</v>
      </c>
      <c r="U39" s="56">
        <f t="shared" si="31"/>
        <v>0</v>
      </c>
      <c r="V39" s="56">
        <f t="shared" si="31"/>
        <v>0</v>
      </c>
      <c r="W39" s="56">
        <f t="shared" si="31"/>
        <v>0</v>
      </c>
      <c r="X39" s="56">
        <f t="shared" si="31"/>
        <v>0</v>
      </c>
      <c r="Y39" s="56">
        <f t="shared" si="32"/>
        <v>0</v>
      </c>
      <c r="Z39" s="56">
        <f t="shared" si="32"/>
        <v>0</v>
      </c>
      <c r="AA39" s="56">
        <f t="shared" si="32"/>
        <v>0</v>
      </c>
      <c r="AB39" s="56">
        <f t="shared" si="32"/>
        <v>0</v>
      </c>
      <c r="AC39" s="56">
        <f t="shared" si="32"/>
        <v>0</v>
      </c>
      <c r="AD39" s="56">
        <f t="shared" si="32"/>
        <v>0</v>
      </c>
      <c r="AE39" s="56">
        <f t="shared" si="32"/>
        <v>0</v>
      </c>
      <c r="AF39" s="56">
        <f t="shared" si="32"/>
        <v>0</v>
      </c>
      <c r="AG39" s="56">
        <f t="shared" si="32"/>
        <v>0</v>
      </c>
      <c r="AH39" s="56">
        <f t="shared" si="32"/>
        <v>0</v>
      </c>
      <c r="AI39" s="56">
        <f t="shared" si="33"/>
        <v>0</v>
      </c>
      <c r="AJ39" s="56">
        <f t="shared" si="33"/>
        <v>0</v>
      </c>
      <c r="AK39" s="56">
        <f t="shared" si="33"/>
        <v>0</v>
      </c>
      <c r="AL39" s="56">
        <f t="shared" si="33"/>
        <v>0</v>
      </c>
      <c r="AM39" s="56">
        <f t="shared" si="33"/>
        <v>0</v>
      </c>
      <c r="AN39" s="56">
        <f t="shared" si="33"/>
        <v>0</v>
      </c>
      <c r="AO39" s="56">
        <f t="shared" si="33"/>
        <v>0</v>
      </c>
      <c r="AP39" s="56">
        <f t="shared" si="33"/>
        <v>0</v>
      </c>
      <c r="AQ39" s="56">
        <f t="shared" si="33"/>
        <v>0</v>
      </c>
      <c r="AR39" s="56">
        <f t="shared" si="33"/>
        <v>0</v>
      </c>
      <c r="AS39" s="56">
        <f t="shared" si="34"/>
        <v>0</v>
      </c>
      <c r="AT39" s="56">
        <f t="shared" si="34"/>
        <v>0</v>
      </c>
      <c r="AU39" s="56">
        <f t="shared" si="34"/>
        <v>0</v>
      </c>
      <c r="AV39" s="56">
        <f t="shared" si="34"/>
        <v>0</v>
      </c>
      <c r="AW39" s="56">
        <f t="shared" si="34"/>
        <v>0</v>
      </c>
      <c r="AX39" s="56">
        <f t="shared" si="34"/>
        <v>0</v>
      </c>
      <c r="AY39" s="56">
        <f t="shared" si="34"/>
        <v>0</v>
      </c>
      <c r="AZ39" s="56">
        <f t="shared" si="34"/>
        <v>0</v>
      </c>
      <c r="BA39" s="56">
        <f t="shared" si="34"/>
        <v>0</v>
      </c>
      <c r="BB39" s="56">
        <f t="shared" si="34"/>
        <v>0</v>
      </c>
      <c r="BC39" s="56">
        <f t="shared" si="35"/>
        <v>0</v>
      </c>
      <c r="BD39" s="56">
        <f t="shared" si="35"/>
        <v>0</v>
      </c>
      <c r="BE39" s="56">
        <f t="shared" si="35"/>
        <v>0</v>
      </c>
      <c r="BF39" s="56">
        <f t="shared" si="35"/>
        <v>0</v>
      </c>
      <c r="BG39" s="56">
        <f t="shared" si="35"/>
        <v>0</v>
      </c>
      <c r="BH39" s="56">
        <f t="shared" si="35"/>
        <v>0</v>
      </c>
      <c r="BI39" s="56">
        <f t="shared" si="35"/>
        <v>0</v>
      </c>
      <c r="BJ39" s="56">
        <f t="shared" si="35"/>
        <v>0</v>
      </c>
      <c r="BK39" s="56">
        <f t="shared" si="35"/>
        <v>0</v>
      </c>
      <c r="BL39" s="56">
        <f t="shared" si="35"/>
        <v>0</v>
      </c>
      <c r="BM39" s="56">
        <f t="shared" si="36"/>
        <v>0</v>
      </c>
      <c r="BN39" s="56">
        <f t="shared" si="36"/>
        <v>0</v>
      </c>
      <c r="BO39" s="56">
        <f t="shared" si="36"/>
        <v>0</v>
      </c>
      <c r="BP39" s="56">
        <f t="shared" si="36"/>
        <v>0</v>
      </c>
      <c r="BQ39" s="56">
        <f t="shared" si="36"/>
        <v>0</v>
      </c>
      <c r="BR39" s="56">
        <f t="shared" si="36"/>
        <v>0</v>
      </c>
      <c r="BS39" s="56">
        <f t="shared" si="36"/>
        <v>0</v>
      </c>
      <c r="BT39" s="56">
        <f t="shared" si="36"/>
        <v>0</v>
      </c>
      <c r="BU39" s="56">
        <f t="shared" si="36"/>
        <v>0</v>
      </c>
      <c r="BV39" s="56">
        <f t="shared" si="36"/>
        <v>0</v>
      </c>
      <c r="BW39" s="56">
        <f t="shared" si="37"/>
        <v>0</v>
      </c>
      <c r="BX39" s="56">
        <f t="shared" si="37"/>
        <v>0</v>
      </c>
      <c r="BY39" s="56">
        <f t="shared" si="37"/>
        <v>0</v>
      </c>
      <c r="BZ39" s="56">
        <f t="shared" si="37"/>
        <v>0</v>
      </c>
      <c r="CA39" s="56">
        <f t="shared" si="37"/>
        <v>0</v>
      </c>
      <c r="CB39" s="56">
        <f t="shared" si="37"/>
        <v>0</v>
      </c>
      <c r="CC39" s="56">
        <f t="shared" si="37"/>
        <v>0</v>
      </c>
      <c r="CD39" s="56">
        <f t="shared" si="37"/>
        <v>0</v>
      </c>
      <c r="CE39" s="56">
        <f t="shared" si="37"/>
        <v>0</v>
      </c>
      <c r="CF39" s="56">
        <f t="shared" si="37"/>
        <v>0</v>
      </c>
      <c r="CG39" s="56">
        <f t="shared" si="38"/>
        <v>0</v>
      </c>
      <c r="CH39" s="56">
        <f t="shared" si="38"/>
        <v>0</v>
      </c>
      <c r="CI39" s="56">
        <f t="shared" si="38"/>
        <v>0</v>
      </c>
      <c r="CJ39" s="56">
        <f t="shared" si="38"/>
        <v>0</v>
      </c>
      <c r="CK39" s="56">
        <f t="shared" si="38"/>
        <v>0</v>
      </c>
      <c r="CL39" s="56">
        <f t="shared" si="38"/>
        <v>0</v>
      </c>
      <c r="CM39" s="56">
        <f t="shared" si="38"/>
        <v>0</v>
      </c>
      <c r="CN39" s="56">
        <f t="shared" si="38"/>
        <v>0</v>
      </c>
      <c r="CO39" s="56">
        <f t="shared" si="38"/>
        <v>0</v>
      </c>
      <c r="CP39" s="56">
        <f t="shared" si="38"/>
        <v>0</v>
      </c>
      <c r="CQ39" s="56">
        <f t="shared" si="39"/>
        <v>0</v>
      </c>
      <c r="CR39" s="56">
        <f t="shared" si="39"/>
        <v>0</v>
      </c>
      <c r="CS39" s="56">
        <f t="shared" si="39"/>
        <v>0</v>
      </c>
      <c r="CT39" s="56">
        <f t="shared" si="39"/>
        <v>0</v>
      </c>
      <c r="CU39" s="56">
        <f t="shared" si="39"/>
        <v>0</v>
      </c>
      <c r="CV39" s="56">
        <f t="shared" si="39"/>
        <v>0</v>
      </c>
      <c r="CW39" s="56">
        <f t="shared" si="39"/>
        <v>0</v>
      </c>
      <c r="CX39" s="56">
        <f t="shared" si="39"/>
        <v>0</v>
      </c>
      <c r="CY39" s="56">
        <f t="shared" si="39"/>
        <v>0</v>
      </c>
      <c r="CZ39" s="56">
        <f t="shared" si="39"/>
        <v>0</v>
      </c>
      <c r="DA39" s="56">
        <f t="shared" si="40"/>
        <v>0</v>
      </c>
      <c r="DB39" s="56">
        <f t="shared" si="40"/>
        <v>0</v>
      </c>
      <c r="DC39" s="56">
        <f t="shared" si="40"/>
        <v>0</v>
      </c>
      <c r="DD39" s="56">
        <f t="shared" si="40"/>
        <v>0</v>
      </c>
      <c r="DE39" s="56">
        <f t="shared" si="40"/>
        <v>0</v>
      </c>
      <c r="DF39" s="56">
        <f t="shared" si="40"/>
        <v>0</v>
      </c>
      <c r="DG39" s="56">
        <f t="shared" si="40"/>
        <v>0</v>
      </c>
      <c r="DH39" s="56">
        <f t="shared" si="40"/>
        <v>0</v>
      </c>
      <c r="DI39" s="56">
        <f t="shared" si="40"/>
        <v>0</v>
      </c>
      <c r="DJ39" s="56">
        <f t="shared" si="40"/>
        <v>0</v>
      </c>
      <c r="DK39" s="56">
        <f t="shared" si="41"/>
        <v>0</v>
      </c>
      <c r="DL39" s="56">
        <f t="shared" si="41"/>
        <v>0</v>
      </c>
      <c r="DM39" s="56">
        <f t="shared" si="41"/>
        <v>0</v>
      </c>
      <c r="DN39" s="56">
        <f t="shared" si="41"/>
        <v>0</v>
      </c>
      <c r="DO39" s="56">
        <f t="shared" si="41"/>
        <v>0</v>
      </c>
      <c r="DP39" s="56">
        <f t="shared" si="41"/>
        <v>0</v>
      </c>
      <c r="DQ39" s="56">
        <f t="shared" si="41"/>
        <v>0</v>
      </c>
      <c r="DR39" s="56">
        <f t="shared" si="41"/>
        <v>0</v>
      </c>
      <c r="DS39" s="56">
        <f t="shared" si="41"/>
        <v>0</v>
      </c>
      <c r="DT39" s="56">
        <f t="shared" si="41"/>
        <v>0</v>
      </c>
      <c r="DU39" s="56">
        <f t="shared" si="41"/>
        <v>0</v>
      </c>
    </row>
    <row r="40" spans="1:125">
      <c r="A40" s="14"/>
      <c r="B40" s="2"/>
      <c r="C40" s="1"/>
      <c r="D40" s="1">
        <v>6</v>
      </c>
      <c r="E40" s="56">
        <f t="shared" si="30"/>
        <v>0</v>
      </c>
      <c r="F40" s="56">
        <f t="shared" si="30"/>
        <v>0</v>
      </c>
      <c r="G40" s="56">
        <f t="shared" si="30"/>
        <v>0</v>
      </c>
      <c r="H40" s="56">
        <f t="shared" si="30"/>
        <v>0</v>
      </c>
      <c r="I40" s="56">
        <f t="shared" si="30"/>
        <v>0</v>
      </c>
      <c r="J40" s="56">
        <f t="shared" si="30"/>
        <v>0</v>
      </c>
      <c r="K40" s="56">
        <f t="shared" si="30"/>
        <v>0</v>
      </c>
      <c r="L40" s="56">
        <f t="shared" si="30"/>
        <v>0</v>
      </c>
      <c r="M40" s="56">
        <f t="shared" si="30"/>
        <v>0</v>
      </c>
      <c r="N40" s="56">
        <f t="shared" si="30"/>
        <v>0</v>
      </c>
      <c r="O40" s="56">
        <f t="shared" si="31"/>
        <v>0</v>
      </c>
      <c r="P40" s="56">
        <f t="shared" si="31"/>
        <v>0</v>
      </c>
      <c r="Q40" s="56">
        <f t="shared" si="31"/>
        <v>0</v>
      </c>
      <c r="R40" s="56">
        <f t="shared" si="31"/>
        <v>0</v>
      </c>
      <c r="S40" s="56">
        <f t="shared" si="31"/>
        <v>0</v>
      </c>
      <c r="T40" s="56">
        <f t="shared" si="31"/>
        <v>0</v>
      </c>
      <c r="U40" s="56">
        <f t="shared" si="31"/>
        <v>0</v>
      </c>
      <c r="V40" s="56">
        <f t="shared" si="31"/>
        <v>0</v>
      </c>
      <c r="W40" s="56">
        <f t="shared" si="31"/>
        <v>0</v>
      </c>
      <c r="X40" s="56">
        <f t="shared" si="31"/>
        <v>0</v>
      </c>
      <c r="Y40" s="56">
        <f t="shared" si="32"/>
        <v>0</v>
      </c>
      <c r="Z40" s="56">
        <f t="shared" si="32"/>
        <v>0</v>
      </c>
      <c r="AA40" s="56">
        <f t="shared" si="32"/>
        <v>0</v>
      </c>
      <c r="AB40" s="56">
        <f t="shared" si="32"/>
        <v>0</v>
      </c>
      <c r="AC40" s="56">
        <f t="shared" si="32"/>
        <v>0</v>
      </c>
      <c r="AD40" s="56">
        <f t="shared" si="32"/>
        <v>0</v>
      </c>
      <c r="AE40" s="56">
        <f t="shared" si="32"/>
        <v>0</v>
      </c>
      <c r="AF40" s="56">
        <f t="shared" si="32"/>
        <v>0</v>
      </c>
      <c r="AG40" s="56">
        <f t="shared" si="32"/>
        <v>0</v>
      </c>
      <c r="AH40" s="56">
        <f t="shared" si="32"/>
        <v>0</v>
      </c>
      <c r="AI40" s="56">
        <f t="shared" si="33"/>
        <v>0</v>
      </c>
      <c r="AJ40" s="56">
        <f t="shared" si="33"/>
        <v>0</v>
      </c>
      <c r="AK40" s="56">
        <f t="shared" si="33"/>
        <v>0</v>
      </c>
      <c r="AL40" s="56">
        <f t="shared" si="33"/>
        <v>0</v>
      </c>
      <c r="AM40" s="56">
        <f t="shared" si="33"/>
        <v>0</v>
      </c>
      <c r="AN40" s="56">
        <f t="shared" si="33"/>
        <v>0</v>
      </c>
      <c r="AO40" s="56">
        <f t="shared" si="33"/>
        <v>0</v>
      </c>
      <c r="AP40" s="56">
        <f t="shared" si="33"/>
        <v>0</v>
      </c>
      <c r="AQ40" s="56">
        <f t="shared" si="33"/>
        <v>0</v>
      </c>
      <c r="AR40" s="56">
        <f t="shared" si="33"/>
        <v>0</v>
      </c>
      <c r="AS40" s="56">
        <f t="shared" si="34"/>
        <v>0</v>
      </c>
      <c r="AT40" s="56">
        <f t="shared" si="34"/>
        <v>0</v>
      </c>
      <c r="AU40" s="56">
        <f t="shared" si="34"/>
        <v>0</v>
      </c>
      <c r="AV40" s="56">
        <f t="shared" si="34"/>
        <v>0</v>
      </c>
      <c r="AW40" s="56">
        <f t="shared" si="34"/>
        <v>0</v>
      </c>
      <c r="AX40" s="56">
        <f t="shared" si="34"/>
        <v>0</v>
      </c>
      <c r="AY40" s="56">
        <f t="shared" si="34"/>
        <v>0</v>
      </c>
      <c r="AZ40" s="56">
        <f t="shared" si="34"/>
        <v>0</v>
      </c>
      <c r="BA40" s="56">
        <f t="shared" si="34"/>
        <v>0</v>
      </c>
      <c r="BB40" s="56">
        <f t="shared" si="34"/>
        <v>0</v>
      </c>
      <c r="BC40" s="56">
        <f t="shared" si="35"/>
        <v>0</v>
      </c>
      <c r="BD40" s="56">
        <f t="shared" si="35"/>
        <v>0</v>
      </c>
      <c r="BE40" s="56">
        <f t="shared" si="35"/>
        <v>0</v>
      </c>
      <c r="BF40" s="56">
        <f t="shared" si="35"/>
        <v>0</v>
      </c>
      <c r="BG40" s="56">
        <f t="shared" si="35"/>
        <v>0</v>
      </c>
      <c r="BH40" s="56">
        <f t="shared" si="35"/>
        <v>0</v>
      </c>
      <c r="BI40" s="56">
        <f t="shared" si="35"/>
        <v>0</v>
      </c>
      <c r="BJ40" s="56">
        <f t="shared" si="35"/>
        <v>0</v>
      </c>
      <c r="BK40" s="56">
        <f t="shared" si="35"/>
        <v>0</v>
      </c>
      <c r="BL40" s="56">
        <f t="shared" si="35"/>
        <v>0</v>
      </c>
      <c r="BM40" s="56">
        <f t="shared" si="36"/>
        <v>0</v>
      </c>
      <c r="BN40" s="56">
        <f t="shared" si="36"/>
        <v>0</v>
      </c>
      <c r="BO40" s="56">
        <f t="shared" si="36"/>
        <v>0</v>
      </c>
      <c r="BP40" s="56">
        <f t="shared" si="36"/>
        <v>0</v>
      </c>
      <c r="BQ40" s="56">
        <f t="shared" si="36"/>
        <v>0</v>
      </c>
      <c r="BR40" s="56">
        <f t="shared" si="36"/>
        <v>0</v>
      </c>
      <c r="BS40" s="56">
        <f t="shared" si="36"/>
        <v>0</v>
      </c>
      <c r="BT40" s="56">
        <f t="shared" si="36"/>
        <v>0</v>
      </c>
      <c r="BU40" s="56">
        <f t="shared" si="36"/>
        <v>0</v>
      </c>
      <c r="BV40" s="56">
        <f t="shared" si="36"/>
        <v>0</v>
      </c>
      <c r="BW40" s="56">
        <f t="shared" si="37"/>
        <v>0</v>
      </c>
      <c r="BX40" s="56">
        <f t="shared" si="37"/>
        <v>0</v>
      </c>
      <c r="BY40" s="56">
        <f t="shared" si="37"/>
        <v>0</v>
      </c>
      <c r="BZ40" s="56">
        <f t="shared" si="37"/>
        <v>0</v>
      </c>
      <c r="CA40" s="56">
        <f t="shared" si="37"/>
        <v>0</v>
      </c>
      <c r="CB40" s="56">
        <f t="shared" si="37"/>
        <v>0</v>
      </c>
      <c r="CC40" s="56">
        <f t="shared" si="37"/>
        <v>0</v>
      </c>
      <c r="CD40" s="56">
        <f t="shared" si="37"/>
        <v>0</v>
      </c>
      <c r="CE40" s="56">
        <f t="shared" si="37"/>
        <v>0</v>
      </c>
      <c r="CF40" s="56">
        <f t="shared" si="37"/>
        <v>0</v>
      </c>
      <c r="CG40" s="56">
        <f t="shared" si="38"/>
        <v>0</v>
      </c>
      <c r="CH40" s="56">
        <f t="shared" si="38"/>
        <v>0</v>
      </c>
      <c r="CI40" s="56">
        <f t="shared" si="38"/>
        <v>0</v>
      </c>
      <c r="CJ40" s="56">
        <f t="shared" si="38"/>
        <v>0</v>
      </c>
      <c r="CK40" s="56">
        <f t="shared" si="38"/>
        <v>0</v>
      </c>
      <c r="CL40" s="56">
        <f t="shared" si="38"/>
        <v>0</v>
      </c>
      <c r="CM40" s="56">
        <f t="shared" si="38"/>
        <v>0</v>
      </c>
      <c r="CN40" s="56">
        <f t="shared" si="38"/>
        <v>0</v>
      </c>
      <c r="CO40" s="56">
        <f t="shared" si="38"/>
        <v>0</v>
      </c>
      <c r="CP40" s="56">
        <f t="shared" si="38"/>
        <v>0</v>
      </c>
      <c r="CQ40" s="56">
        <f t="shared" si="39"/>
        <v>0</v>
      </c>
      <c r="CR40" s="56">
        <f t="shared" si="39"/>
        <v>0</v>
      </c>
      <c r="CS40" s="56">
        <f t="shared" si="39"/>
        <v>0</v>
      </c>
      <c r="CT40" s="56">
        <f t="shared" si="39"/>
        <v>0</v>
      </c>
      <c r="CU40" s="56">
        <f t="shared" si="39"/>
        <v>0</v>
      </c>
      <c r="CV40" s="56">
        <f t="shared" si="39"/>
        <v>0</v>
      </c>
      <c r="CW40" s="56">
        <f t="shared" si="39"/>
        <v>0</v>
      </c>
      <c r="CX40" s="56">
        <f t="shared" si="39"/>
        <v>0</v>
      </c>
      <c r="CY40" s="56">
        <f t="shared" si="39"/>
        <v>0</v>
      </c>
      <c r="CZ40" s="56">
        <f t="shared" si="39"/>
        <v>0</v>
      </c>
      <c r="DA40" s="56">
        <f t="shared" si="40"/>
        <v>0</v>
      </c>
      <c r="DB40" s="56">
        <f t="shared" si="40"/>
        <v>0</v>
      </c>
      <c r="DC40" s="56">
        <f t="shared" si="40"/>
        <v>0</v>
      </c>
      <c r="DD40" s="56">
        <f t="shared" si="40"/>
        <v>0</v>
      </c>
      <c r="DE40" s="56">
        <f t="shared" si="40"/>
        <v>0</v>
      </c>
      <c r="DF40" s="56">
        <f t="shared" si="40"/>
        <v>0</v>
      </c>
      <c r="DG40" s="56">
        <f t="shared" si="40"/>
        <v>0</v>
      </c>
      <c r="DH40" s="56">
        <f t="shared" si="40"/>
        <v>0</v>
      </c>
      <c r="DI40" s="56">
        <f t="shared" si="40"/>
        <v>0</v>
      </c>
      <c r="DJ40" s="56">
        <f t="shared" si="40"/>
        <v>0</v>
      </c>
      <c r="DK40" s="56">
        <f t="shared" si="41"/>
        <v>0</v>
      </c>
      <c r="DL40" s="56">
        <f t="shared" si="41"/>
        <v>0</v>
      </c>
      <c r="DM40" s="56">
        <f t="shared" si="41"/>
        <v>0</v>
      </c>
      <c r="DN40" s="56">
        <f t="shared" si="41"/>
        <v>0</v>
      </c>
      <c r="DO40" s="56">
        <f t="shared" si="41"/>
        <v>0</v>
      </c>
      <c r="DP40" s="56">
        <f t="shared" si="41"/>
        <v>0</v>
      </c>
      <c r="DQ40" s="56">
        <f t="shared" si="41"/>
        <v>0</v>
      </c>
      <c r="DR40" s="56">
        <f t="shared" si="41"/>
        <v>0</v>
      </c>
      <c r="DS40" s="56">
        <f t="shared" si="41"/>
        <v>0</v>
      </c>
      <c r="DT40" s="56">
        <f t="shared" si="41"/>
        <v>0</v>
      </c>
      <c r="DU40" s="56">
        <f t="shared" si="41"/>
        <v>0</v>
      </c>
    </row>
    <row r="41" spans="1:125">
      <c r="A41" s="14"/>
      <c r="B41" s="2"/>
      <c r="C41" s="1"/>
      <c r="D41" s="1">
        <v>7</v>
      </c>
      <c r="E41" s="56">
        <f t="shared" si="30"/>
        <v>0</v>
      </c>
      <c r="F41" s="56">
        <f t="shared" si="30"/>
        <v>0</v>
      </c>
      <c r="G41" s="56">
        <f t="shared" si="30"/>
        <v>0</v>
      </c>
      <c r="H41" s="56">
        <f t="shared" si="30"/>
        <v>0</v>
      </c>
      <c r="I41" s="56">
        <f t="shared" si="30"/>
        <v>0</v>
      </c>
      <c r="J41" s="56">
        <f t="shared" si="30"/>
        <v>0</v>
      </c>
      <c r="K41" s="56">
        <f t="shared" si="30"/>
        <v>0</v>
      </c>
      <c r="L41" s="56">
        <f t="shared" si="30"/>
        <v>0</v>
      </c>
      <c r="M41" s="56">
        <f t="shared" si="30"/>
        <v>0</v>
      </c>
      <c r="N41" s="56">
        <f t="shared" si="30"/>
        <v>0</v>
      </c>
      <c r="O41" s="56">
        <f t="shared" si="31"/>
        <v>0</v>
      </c>
      <c r="P41" s="56">
        <f t="shared" si="31"/>
        <v>0</v>
      </c>
      <c r="Q41" s="56">
        <f t="shared" si="31"/>
        <v>0</v>
      </c>
      <c r="R41" s="56">
        <f t="shared" si="31"/>
        <v>0</v>
      </c>
      <c r="S41" s="56">
        <f t="shared" si="31"/>
        <v>0</v>
      </c>
      <c r="T41" s="56">
        <f t="shared" si="31"/>
        <v>0</v>
      </c>
      <c r="U41" s="56">
        <f t="shared" si="31"/>
        <v>0</v>
      </c>
      <c r="V41" s="56">
        <f t="shared" si="31"/>
        <v>0</v>
      </c>
      <c r="W41" s="56">
        <f t="shared" si="31"/>
        <v>0</v>
      </c>
      <c r="X41" s="56">
        <f t="shared" si="31"/>
        <v>0</v>
      </c>
      <c r="Y41" s="56">
        <f t="shared" si="32"/>
        <v>0</v>
      </c>
      <c r="Z41" s="56">
        <f t="shared" si="32"/>
        <v>0</v>
      </c>
      <c r="AA41" s="56">
        <f t="shared" si="32"/>
        <v>0</v>
      </c>
      <c r="AB41" s="56">
        <f t="shared" si="32"/>
        <v>0</v>
      </c>
      <c r="AC41" s="56">
        <f t="shared" si="32"/>
        <v>0</v>
      </c>
      <c r="AD41" s="56">
        <f t="shared" si="32"/>
        <v>0</v>
      </c>
      <c r="AE41" s="56">
        <f t="shared" si="32"/>
        <v>0</v>
      </c>
      <c r="AF41" s="56">
        <f t="shared" si="32"/>
        <v>0</v>
      </c>
      <c r="AG41" s="56">
        <f t="shared" si="32"/>
        <v>0</v>
      </c>
      <c r="AH41" s="56">
        <f t="shared" si="32"/>
        <v>0</v>
      </c>
      <c r="AI41" s="56">
        <f t="shared" si="33"/>
        <v>0</v>
      </c>
      <c r="AJ41" s="56">
        <f t="shared" si="33"/>
        <v>0</v>
      </c>
      <c r="AK41" s="56">
        <f t="shared" si="33"/>
        <v>0</v>
      </c>
      <c r="AL41" s="56">
        <f t="shared" si="33"/>
        <v>0</v>
      </c>
      <c r="AM41" s="56">
        <f t="shared" si="33"/>
        <v>0</v>
      </c>
      <c r="AN41" s="56">
        <f t="shared" si="33"/>
        <v>0</v>
      </c>
      <c r="AO41" s="56">
        <f t="shared" si="33"/>
        <v>0</v>
      </c>
      <c r="AP41" s="56">
        <f t="shared" si="33"/>
        <v>0</v>
      </c>
      <c r="AQ41" s="56">
        <f t="shared" si="33"/>
        <v>0</v>
      </c>
      <c r="AR41" s="56">
        <f t="shared" si="33"/>
        <v>0</v>
      </c>
      <c r="AS41" s="56">
        <f t="shared" si="34"/>
        <v>0</v>
      </c>
      <c r="AT41" s="56">
        <f t="shared" si="34"/>
        <v>0</v>
      </c>
      <c r="AU41" s="56">
        <f t="shared" si="34"/>
        <v>0</v>
      </c>
      <c r="AV41" s="56">
        <f t="shared" si="34"/>
        <v>0</v>
      </c>
      <c r="AW41" s="56">
        <f t="shared" si="34"/>
        <v>0</v>
      </c>
      <c r="AX41" s="56">
        <f t="shared" si="34"/>
        <v>0</v>
      </c>
      <c r="AY41" s="56">
        <f t="shared" si="34"/>
        <v>0</v>
      </c>
      <c r="AZ41" s="56">
        <f t="shared" si="34"/>
        <v>0</v>
      </c>
      <c r="BA41" s="56">
        <f t="shared" si="34"/>
        <v>0</v>
      </c>
      <c r="BB41" s="56">
        <f t="shared" si="34"/>
        <v>0</v>
      </c>
      <c r="BC41" s="56">
        <f t="shared" si="35"/>
        <v>0</v>
      </c>
      <c r="BD41" s="56">
        <f t="shared" si="35"/>
        <v>0</v>
      </c>
      <c r="BE41" s="56">
        <f t="shared" si="35"/>
        <v>0</v>
      </c>
      <c r="BF41" s="56">
        <f t="shared" si="35"/>
        <v>0</v>
      </c>
      <c r="BG41" s="56">
        <f t="shared" si="35"/>
        <v>0</v>
      </c>
      <c r="BH41" s="56">
        <f t="shared" si="35"/>
        <v>0</v>
      </c>
      <c r="BI41" s="56">
        <f t="shared" si="35"/>
        <v>0</v>
      </c>
      <c r="BJ41" s="56">
        <f t="shared" si="35"/>
        <v>0</v>
      </c>
      <c r="BK41" s="56">
        <f t="shared" si="35"/>
        <v>0</v>
      </c>
      <c r="BL41" s="56">
        <f t="shared" si="35"/>
        <v>0</v>
      </c>
      <c r="BM41" s="56">
        <f t="shared" si="36"/>
        <v>0</v>
      </c>
      <c r="BN41" s="56">
        <f t="shared" si="36"/>
        <v>0</v>
      </c>
      <c r="BO41" s="56">
        <f t="shared" si="36"/>
        <v>0</v>
      </c>
      <c r="BP41" s="56">
        <f t="shared" si="36"/>
        <v>0</v>
      </c>
      <c r="BQ41" s="56">
        <f t="shared" si="36"/>
        <v>0</v>
      </c>
      <c r="BR41" s="56">
        <f t="shared" si="36"/>
        <v>0</v>
      </c>
      <c r="BS41" s="56">
        <f t="shared" si="36"/>
        <v>0</v>
      </c>
      <c r="BT41" s="56">
        <f t="shared" si="36"/>
        <v>0</v>
      </c>
      <c r="BU41" s="56">
        <f t="shared" si="36"/>
        <v>0</v>
      </c>
      <c r="BV41" s="56">
        <f t="shared" si="36"/>
        <v>0</v>
      </c>
      <c r="BW41" s="56">
        <f t="shared" si="37"/>
        <v>0</v>
      </c>
      <c r="BX41" s="56">
        <f t="shared" si="37"/>
        <v>0</v>
      </c>
      <c r="BY41" s="56">
        <f t="shared" si="37"/>
        <v>0</v>
      </c>
      <c r="BZ41" s="56">
        <f t="shared" si="37"/>
        <v>0</v>
      </c>
      <c r="CA41" s="56">
        <f t="shared" si="37"/>
        <v>0</v>
      </c>
      <c r="CB41" s="56">
        <f t="shared" si="37"/>
        <v>0</v>
      </c>
      <c r="CC41" s="56">
        <f t="shared" si="37"/>
        <v>0</v>
      </c>
      <c r="CD41" s="56">
        <f t="shared" si="37"/>
        <v>0</v>
      </c>
      <c r="CE41" s="56">
        <f t="shared" si="37"/>
        <v>0</v>
      </c>
      <c r="CF41" s="56">
        <f t="shared" si="37"/>
        <v>0</v>
      </c>
      <c r="CG41" s="56">
        <f t="shared" si="38"/>
        <v>0</v>
      </c>
      <c r="CH41" s="56">
        <f t="shared" si="38"/>
        <v>0</v>
      </c>
      <c r="CI41" s="56">
        <f t="shared" si="38"/>
        <v>0</v>
      </c>
      <c r="CJ41" s="56">
        <f t="shared" si="38"/>
        <v>0</v>
      </c>
      <c r="CK41" s="56">
        <f t="shared" si="38"/>
        <v>0</v>
      </c>
      <c r="CL41" s="56">
        <f t="shared" si="38"/>
        <v>0</v>
      </c>
      <c r="CM41" s="56">
        <f t="shared" si="38"/>
        <v>0</v>
      </c>
      <c r="CN41" s="56">
        <f t="shared" si="38"/>
        <v>0</v>
      </c>
      <c r="CO41" s="56">
        <f t="shared" si="38"/>
        <v>0</v>
      </c>
      <c r="CP41" s="56">
        <f t="shared" si="38"/>
        <v>0</v>
      </c>
      <c r="CQ41" s="56">
        <f t="shared" si="39"/>
        <v>0</v>
      </c>
      <c r="CR41" s="56">
        <f t="shared" si="39"/>
        <v>0</v>
      </c>
      <c r="CS41" s="56">
        <f t="shared" si="39"/>
        <v>0</v>
      </c>
      <c r="CT41" s="56">
        <f t="shared" si="39"/>
        <v>0</v>
      </c>
      <c r="CU41" s="56">
        <f t="shared" si="39"/>
        <v>0</v>
      </c>
      <c r="CV41" s="56">
        <f t="shared" si="39"/>
        <v>0</v>
      </c>
      <c r="CW41" s="56">
        <f t="shared" si="39"/>
        <v>0</v>
      </c>
      <c r="CX41" s="56">
        <f t="shared" si="39"/>
        <v>0</v>
      </c>
      <c r="CY41" s="56">
        <f t="shared" si="39"/>
        <v>0</v>
      </c>
      <c r="CZ41" s="56">
        <f t="shared" si="39"/>
        <v>0</v>
      </c>
      <c r="DA41" s="56">
        <f t="shared" si="40"/>
        <v>0</v>
      </c>
      <c r="DB41" s="56">
        <f t="shared" si="40"/>
        <v>0</v>
      </c>
      <c r="DC41" s="56">
        <f t="shared" si="40"/>
        <v>0</v>
      </c>
      <c r="DD41" s="56">
        <f t="shared" si="40"/>
        <v>0</v>
      </c>
      <c r="DE41" s="56">
        <f t="shared" si="40"/>
        <v>0</v>
      </c>
      <c r="DF41" s="56">
        <f t="shared" si="40"/>
        <v>0</v>
      </c>
      <c r="DG41" s="56">
        <f t="shared" si="40"/>
        <v>0</v>
      </c>
      <c r="DH41" s="56">
        <f t="shared" si="40"/>
        <v>0</v>
      </c>
      <c r="DI41" s="56">
        <f t="shared" si="40"/>
        <v>0</v>
      </c>
      <c r="DJ41" s="56">
        <f t="shared" si="40"/>
        <v>0</v>
      </c>
      <c r="DK41" s="56">
        <f t="shared" si="41"/>
        <v>0</v>
      </c>
      <c r="DL41" s="56">
        <f t="shared" si="41"/>
        <v>0</v>
      </c>
      <c r="DM41" s="56">
        <f t="shared" si="41"/>
        <v>0</v>
      </c>
      <c r="DN41" s="56">
        <f t="shared" si="41"/>
        <v>0</v>
      </c>
      <c r="DO41" s="56">
        <f t="shared" si="41"/>
        <v>0</v>
      </c>
      <c r="DP41" s="56">
        <f t="shared" si="41"/>
        <v>0</v>
      </c>
      <c r="DQ41" s="56">
        <f t="shared" si="41"/>
        <v>0</v>
      </c>
      <c r="DR41" s="56">
        <f t="shared" si="41"/>
        <v>0</v>
      </c>
      <c r="DS41" s="56">
        <f t="shared" si="41"/>
        <v>0</v>
      </c>
      <c r="DT41" s="56">
        <f t="shared" si="41"/>
        <v>0</v>
      </c>
      <c r="DU41" s="56">
        <f t="shared" si="41"/>
        <v>0</v>
      </c>
    </row>
    <row r="42" spans="1:125">
      <c r="A42" s="14"/>
      <c r="B42" s="2"/>
      <c r="C42" s="1"/>
      <c r="D42" s="1">
        <v>8</v>
      </c>
      <c r="E42" s="56">
        <f t="shared" si="30"/>
        <v>0</v>
      </c>
      <c r="F42" s="56">
        <f t="shared" si="30"/>
        <v>0</v>
      </c>
      <c r="G42" s="56">
        <f t="shared" si="30"/>
        <v>0</v>
      </c>
      <c r="H42" s="56">
        <f t="shared" si="30"/>
        <v>0</v>
      </c>
      <c r="I42" s="56">
        <f t="shared" si="30"/>
        <v>0</v>
      </c>
      <c r="J42" s="56">
        <f t="shared" si="30"/>
        <v>0</v>
      </c>
      <c r="K42" s="56">
        <f t="shared" si="30"/>
        <v>0</v>
      </c>
      <c r="L42" s="56">
        <f t="shared" si="30"/>
        <v>0</v>
      </c>
      <c r="M42" s="56">
        <f t="shared" si="30"/>
        <v>0</v>
      </c>
      <c r="N42" s="56">
        <f t="shared" si="30"/>
        <v>0</v>
      </c>
      <c r="O42" s="56">
        <f t="shared" si="31"/>
        <v>0</v>
      </c>
      <c r="P42" s="56">
        <f t="shared" si="31"/>
        <v>0</v>
      </c>
      <c r="Q42" s="56">
        <f t="shared" si="31"/>
        <v>0</v>
      </c>
      <c r="R42" s="56">
        <f t="shared" si="31"/>
        <v>0</v>
      </c>
      <c r="S42" s="56">
        <f t="shared" si="31"/>
        <v>0</v>
      </c>
      <c r="T42" s="56">
        <f t="shared" si="31"/>
        <v>0</v>
      </c>
      <c r="U42" s="56">
        <f t="shared" si="31"/>
        <v>0</v>
      </c>
      <c r="V42" s="56">
        <f t="shared" si="31"/>
        <v>0</v>
      </c>
      <c r="W42" s="56">
        <f t="shared" si="31"/>
        <v>0</v>
      </c>
      <c r="X42" s="56">
        <f t="shared" si="31"/>
        <v>0</v>
      </c>
      <c r="Y42" s="56">
        <f t="shared" si="32"/>
        <v>0</v>
      </c>
      <c r="Z42" s="56">
        <f t="shared" si="32"/>
        <v>0</v>
      </c>
      <c r="AA42" s="56">
        <f t="shared" si="32"/>
        <v>0</v>
      </c>
      <c r="AB42" s="56">
        <f t="shared" si="32"/>
        <v>0</v>
      </c>
      <c r="AC42" s="56">
        <f t="shared" si="32"/>
        <v>0</v>
      </c>
      <c r="AD42" s="56">
        <f t="shared" si="32"/>
        <v>0</v>
      </c>
      <c r="AE42" s="56">
        <f t="shared" si="32"/>
        <v>0</v>
      </c>
      <c r="AF42" s="56">
        <f t="shared" si="32"/>
        <v>0</v>
      </c>
      <c r="AG42" s="56">
        <f t="shared" si="32"/>
        <v>0</v>
      </c>
      <c r="AH42" s="56">
        <f t="shared" si="32"/>
        <v>0</v>
      </c>
      <c r="AI42" s="56">
        <f t="shared" si="33"/>
        <v>0</v>
      </c>
      <c r="AJ42" s="56">
        <f t="shared" si="33"/>
        <v>0</v>
      </c>
      <c r="AK42" s="56">
        <f t="shared" si="33"/>
        <v>0</v>
      </c>
      <c r="AL42" s="56">
        <f t="shared" si="33"/>
        <v>0</v>
      </c>
      <c r="AM42" s="56">
        <f t="shared" si="33"/>
        <v>0</v>
      </c>
      <c r="AN42" s="56">
        <f t="shared" si="33"/>
        <v>0</v>
      </c>
      <c r="AO42" s="56">
        <f t="shared" si="33"/>
        <v>0</v>
      </c>
      <c r="AP42" s="56">
        <f t="shared" si="33"/>
        <v>0</v>
      </c>
      <c r="AQ42" s="56">
        <f t="shared" si="33"/>
        <v>0</v>
      </c>
      <c r="AR42" s="56">
        <f t="shared" si="33"/>
        <v>0</v>
      </c>
      <c r="AS42" s="56">
        <f t="shared" si="34"/>
        <v>0</v>
      </c>
      <c r="AT42" s="56">
        <f t="shared" si="34"/>
        <v>0</v>
      </c>
      <c r="AU42" s="56">
        <f t="shared" si="34"/>
        <v>0</v>
      </c>
      <c r="AV42" s="56">
        <f t="shared" si="34"/>
        <v>0</v>
      </c>
      <c r="AW42" s="56">
        <f t="shared" si="34"/>
        <v>0</v>
      </c>
      <c r="AX42" s="56">
        <f t="shared" si="34"/>
        <v>0</v>
      </c>
      <c r="AY42" s="56">
        <f t="shared" si="34"/>
        <v>0</v>
      </c>
      <c r="AZ42" s="56">
        <f t="shared" si="34"/>
        <v>0</v>
      </c>
      <c r="BA42" s="56">
        <f t="shared" si="34"/>
        <v>0</v>
      </c>
      <c r="BB42" s="56">
        <f t="shared" si="34"/>
        <v>0</v>
      </c>
      <c r="BC42" s="56">
        <f t="shared" si="35"/>
        <v>0</v>
      </c>
      <c r="BD42" s="56">
        <f t="shared" si="35"/>
        <v>0</v>
      </c>
      <c r="BE42" s="56">
        <f t="shared" si="35"/>
        <v>0</v>
      </c>
      <c r="BF42" s="56">
        <f t="shared" si="35"/>
        <v>0</v>
      </c>
      <c r="BG42" s="56">
        <f t="shared" si="35"/>
        <v>0</v>
      </c>
      <c r="BH42" s="56">
        <f t="shared" si="35"/>
        <v>0</v>
      </c>
      <c r="BI42" s="56">
        <f t="shared" si="35"/>
        <v>0</v>
      </c>
      <c r="BJ42" s="56">
        <f t="shared" si="35"/>
        <v>0</v>
      </c>
      <c r="BK42" s="56">
        <f t="shared" si="35"/>
        <v>0</v>
      </c>
      <c r="BL42" s="56">
        <f t="shared" si="35"/>
        <v>0</v>
      </c>
      <c r="BM42" s="56">
        <f t="shared" si="36"/>
        <v>0</v>
      </c>
      <c r="BN42" s="56">
        <f t="shared" si="36"/>
        <v>0</v>
      </c>
      <c r="BO42" s="56">
        <f t="shared" si="36"/>
        <v>0</v>
      </c>
      <c r="BP42" s="56">
        <f t="shared" si="36"/>
        <v>0</v>
      </c>
      <c r="BQ42" s="56">
        <f t="shared" si="36"/>
        <v>0</v>
      </c>
      <c r="BR42" s="56">
        <f t="shared" si="36"/>
        <v>0</v>
      </c>
      <c r="BS42" s="56">
        <f t="shared" si="36"/>
        <v>0</v>
      </c>
      <c r="BT42" s="56">
        <f t="shared" si="36"/>
        <v>0</v>
      </c>
      <c r="BU42" s="56">
        <f t="shared" si="36"/>
        <v>0</v>
      </c>
      <c r="BV42" s="56">
        <f t="shared" si="36"/>
        <v>0</v>
      </c>
      <c r="BW42" s="56">
        <f t="shared" si="37"/>
        <v>0</v>
      </c>
      <c r="BX42" s="56">
        <f t="shared" si="37"/>
        <v>0</v>
      </c>
      <c r="BY42" s="56">
        <f t="shared" si="37"/>
        <v>0</v>
      </c>
      <c r="BZ42" s="56">
        <f t="shared" si="37"/>
        <v>0</v>
      </c>
      <c r="CA42" s="56">
        <f t="shared" si="37"/>
        <v>0</v>
      </c>
      <c r="CB42" s="56">
        <f t="shared" si="37"/>
        <v>0</v>
      </c>
      <c r="CC42" s="56">
        <f t="shared" si="37"/>
        <v>0</v>
      </c>
      <c r="CD42" s="56">
        <f t="shared" si="37"/>
        <v>0</v>
      </c>
      <c r="CE42" s="56">
        <f t="shared" si="37"/>
        <v>0</v>
      </c>
      <c r="CF42" s="56">
        <f t="shared" si="37"/>
        <v>0</v>
      </c>
      <c r="CG42" s="56">
        <f t="shared" si="38"/>
        <v>0</v>
      </c>
      <c r="CH42" s="56">
        <f t="shared" si="38"/>
        <v>0</v>
      </c>
      <c r="CI42" s="56">
        <f t="shared" si="38"/>
        <v>0</v>
      </c>
      <c r="CJ42" s="56">
        <f t="shared" si="38"/>
        <v>0</v>
      </c>
      <c r="CK42" s="56">
        <f t="shared" si="38"/>
        <v>0</v>
      </c>
      <c r="CL42" s="56">
        <f t="shared" si="38"/>
        <v>0</v>
      </c>
      <c r="CM42" s="56">
        <f t="shared" si="38"/>
        <v>0</v>
      </c>
      <c r="CN42" s="56">
        <f t="shared" si="38"/>
        <v>0</v>
      </c>
      <c r="CO42" s="56">
        <f t="shared" si="38"/>
        <v>0</v>
      </c>
      <c r="CP42" s="56">
        <f t="shared" si="38"/>
        <v>0</v>
      </c>
      <c r="CQ42" s="56">
        <f t="shared" si="39"/>
        <v>0</v>
      </c>
      <c r="CR42" s="56">
        <f t="shared" si="39"/>
        <v>0</v>
      </c>
      <c r="CS42" s="56">
        <f t="shared" si="39"/>
        <v>0</v>
      </c>
      <c r="CT42" s="56">
        <f t="shared" si="39"/>
        <v>0</v>
      </c>
      <c r="CU42" s="56">
        <f t="shared" si="39"/>
        <v>0</v>
      </c>
      <c r="CV42" s="56">
        <f t="shared" si="39"/>
        <v>0</v>
      </c>
      <c r="CW42" s="56">
        <f t="shared" si="39"/>
        <v>0</v>
      </c>
      <c r="CX42" s="56">
        <f t="shared" si="39"/>
        <v>0</v>
      </c>
      <c r="CY42" s="56">
        <f t="shared" si="39"/>
        <v>0</v>
      </c>
      <c r="CZ42" s="56">
        <f t="shared" si="39"/>
        <v>0</v>
      </c>
      <c r="DA42" s="56">
        <f t="shared" si="40"/>
        <v>0</v>
      </c>
      <c r="DB42" s="56">
        <f t="shared" si="40"/>
        <v>0</v>
      </c>
      <c r="DC42" s="56">
        <f t="shared" si="40"/>
        <v>0</v>
      </c>
      <c r="DD42" s="56">
        <f t="shared" si="40"/>
        <v>0</v>
      </c>
      <c r="DE42" s="56">
        <f t="shared" si="40"/>
        <v>0</v>
      </c>
      <c r="DF42" s="56">
        <f t="shared" si="40"/>
        <v>0</v>
      </c>
      <c r="DG42" s="56">
        <f t="shared" si="40"/>
        <v>0</v>
      </c>
      <c r="DH42" s="56">
        <f t="shared" si="40"/>
        <v>0</v>
      </c>
      <c r="DI42" s="56">
        <f t="shared" si="40"/>
        <v>0</v>
      </c>
      <c r="DJ42" s="56">
        <f t="shared" si="40"/>
        <v>0</v>
      </c>
      <c r="DK42" s="56">
        <f t="shared" si="41"/>
        <v>0</v>
      </c>
      <c r="DL42" s="56">
        <f t="shared" si="41"/>
        <v>0</v>
      </c>
      <c r="DM42" s="56">
        <f t="shared" si="41"/>
        <v>0</v>
      </c>
      <c r="DN42" s="56">
        <f t="shared" si="41"/>
        <v>0</v>
      </c>
      <c r="DO42" s="56">
        <f t="shared" si="41"/>
        <v>0</v>
      </c>
      <c r="DP42" s="56">
        <f t="shared" si="41"/>
        <v>0</v>
      </c>
      <c r="DQ42" s="56">
        <f t="shared" si="41"/>
        <v>0</v>
      </c>
      <c r="DR42" s="56">
        <f t="shared" si="41"/>
        <v>0</v>
      </c>
      <c r="DS42" s="56">
        <f t="shared" si="41"/>
        <v>0</v>
      </c>
      <c r="DT42" s="56">
        <f t="shared" si="41"/>
        <v>0</v>
      </c>
      <c r="DU42" s="56">
        <f t="shared" si="41"/>
        <v>0</v>
      </c>
    </row>
    <row r="43" spans="1:125">
      <c r="A43" s="14"/>
      <c r="B43" s="2"/>
      <c r="C43" s="1"/>
      <c r="D43" s="1">
        <v>9</v>
      </c>
      <c r="E43" s="56">
        <f t="shared" si="30"/>
        <v>0</v>
      </c>
      <c r="F43" s="56">
        <f t="shared" si="30"/>
        <v>0</v>
      </c>
      <c r="G43" s="56">
        <f t="shared" si="30"/>
        <v>0</v>
      </c>
      <c r="H43" s="56">
        <f t="shared" si="30"/>
        <v>0</v>
      </c>
      <c r="I43" s="56">
        <f t="shared" si="30"/>
        <v>0</v>
      </c>
      <c r="J43" s="56">
        <f t="shared" si="30"/>
        <v>0</v>
      </c>
      <c r="K43" s="56">
        <f t="shared" si="30"/>
        <v>0</v>
      </c>
      <c r="L43" s="56">
        <f t="shared" si="30"/>
        <v>0</v>
      </c>
      <c r="M43" s="56">
        <f t="shared" si="30"/>
        <v>0</v>
      </c>
      <c r="N43" s="56">
        <f t="shared" si="30"/>
        <v>0</v>
      </c>
      <c r="O43" s="56">
        <f t="shared" si="31"/>
        <v>0</v>
      </c>
      <c r="P43" s="56">
        <f t="shared" si="31"/>
        <v>0</v>
      </c>
      <c r="Q43" s="56">
        <f t="shared" si="31"/>
        <v>0</v>
      </c>
      <c r="R43" s="56">
        <f t="shared" si="31"/>
        <v>0</v>
      </c>
      <c r="S43" s="56">
        <f t="shared" si="31"/>
        <v>0</v>
      </c>
      <c r="T43" s="56">
        <f t="shared" si="31"/>
        <v>0</v>
      </c>
      <c r="U43" s="56">
        <f t="shared" si="31"/>
        <v>0</v>
      </c>
      <c r="V43" s="56">
        <f t="shared" si="31"/>
        <v>0</v>
      </c>
      <c r="W43" s="56">
        <f t="shared" si="31"/>
        <v>0</v>
      </c>
      <c r="X43" s="56">
        <f t="shared" si="31"/>
        <v>0</v>
      </c>
      <c r="Y43" s="56">
        <f t="shared" si="32"/>
        <v>0</v>
      </c>
      <c r="Z43" s="56">
        <f t="shared" si="32"/>
        <v>0</v>
      </c>
      <c r="AA43" s="56">
        <f t="shared" si="32"/>
        <v>0</v>
      </c>
      <c r="AB43" s="56">
        <f t="shared" si="32"/>
        <v>0</v>
      </c>
      <c r="AC43" s="56">
        <f t="shared" si="32"/>
        <v>0</v>
      </c>
      <c r="AD43" s="56">
        <f t="shared" si="32"/>
        <v>0</v>
      </c>
      <c r="AE43" s="56">
        <f t="shared" si="32"/>
        <v>0</v>
      </c>
      <c r="AF43" s="56">
        <f t="shared" si="32"/>
        <v>0</v>
      </c>
      <c r="AG43" s="56">
        <f t="shared" si="32"/>
        <v>0</v>
      </c>
      <c r="AH43" s="56">
        <f t="shared" si="32"/>
        <v>0</v>
      </c>
      <c r="AI43" s="56">
        <f t="shared" si="33"/>
        <v>0</v>
      </c>
      <c r="AJ43" s="56">
        <f t="shared" si="33"/>
        <v>0</v>
      </c>
      <c r="AK43" s="56">
        <f t="shared" si="33"/>
        <v>0</v>
      </c>
      <c r="AL43" s="56">
        <f t="shared" si="33"/>
        <v>0</v>
      </c>
      <c r="AM43" s="56">
        <f t="shared" si="33"/>
        <v>0</v>
      </c>
      <c r="AN43" s="56">
        <f t="shared" si="33"/>
        <v>0</v>
      </c>
      <c r="AO43" s="56">
        <f t="shared" si="33"/>
        <v>0</v>
      </c>
      <c r="AP43" s="56">
        <f t="shared" si="33"/>
        <v>0</v>
      </c>
      <c r="AQ43" s="56">
        <f t="shared" si="33"/>
        <v>0</v>
      </c>
      <c r="AR43" s="56">
        <f t="shared" si="33"/>
        <v>0</v>
      </c>
      <c r="AS43" s="56">
        <f t="shared" si="34"/>
        <v>0</v>
      </c>
      <c r="AT43" s="56">
        <f t="shared" si="34"/>
        <v>0</v>
      </c>
      <c r="AU43" s="56">
        <f t="shared" si="34"/>
        <v>0</v>
      </c>
      <c r="AV43" s="56">
        <f t="shared" si="34"/>
        <v>0</v>
      </c>
      <c r="AW43" s="56">
        <f t="shared" si="34"/>
        <v>0</v>
      </c>
      <c r="AX43" s="56">
        <f t="shared" si="34"/>
        <v>0</v>
      </c>
      <c r="AY43" s="56">
        <f t="shared" si="34"/>
        <v>0</v>
      </c>
      <c r="AZ43" s="56">
        <f t="shared" si="34"/>
        <v>0</v>
      </c>
      <c r="BA43" s="56">
        <f t="shared" si="34"/>
        <v>0</v>
      </c>
      <c r="BB43" s="56">
        <f t="shared" si="34"/>
        <v>0</v>
      </c>
      <c r="BC43" s="56">
        <f t="shared" si="35"/>
        <v>0</v>
      </c>
      <c r="BD43" s="56">
        <f t="shared" si="35"/>
        <v>0</v>
      </c>
      <c r="BE43" s="56">
        <f t="shared" si="35"/>
        <v>0</v>
      </c>
      <c r="BF43" s="56">
        <f t="shared" si="35"/>
        <v>0</v>
      </c>
      <c r="BG43" s="56">
        <f t="shared" si="35"/>
        <v>0</v>
      </c>
      <c r="BH43" s="56">
        <f t="shared" si="35"/>
        <v>0</v>
      </c>
      <c r="BI43" s="56">
        <f t="shared" si="35"/>
        <v>0</v>
      </c>
      <c r="BJ43" s="56">
        <f t="shared" si="35"/>
        <v>0</v>
      </c>
      <c r="BK43" s="56">
        <f t="shared" si="35"/>
        <v>0</v>
      </c>
      <c r="BL43" s="56">
        <f t="shared" si="35"/>
        <v>0</v>
      </c>
      <c r="BM43" s="56">
        <f t="shared" si="36"/>
        <v>0</v>
      </c>
      <c r="BN43" s="56">
        <f t="shared" si="36"/>
        <v>0</v>
      </c>
      <c r="BO43" s="56">
        <f t="shared" si="36"/>
        <v>0</v>
      </c>
      <c r="BP43" s="56">
        <f t="shared" si="36"/>
        <v>0</v>
      </c>
      <c r="BQ43" s="56">
        <f t="shared" si="36"/>
        <v>0</v>
      </c>
      <c r="BR43" s="56">
        <f t="shared" si="36"/>
        <v>0</v>
      </c>
      <c r="BS43" s="56">
        <f t="shared" si="36"/>
        <v>0</v>
      </c>
      <c r="BT43" s="56">
        <f t="shared" si="36"/>
        <v>0</v>
      </c>
      <c r="BU43" s="56">
        <f t="shared" si="36"/>
        <v>0</v>
      </c>
      <c r="BV43" s="56">
        <f t="shared" si="36"/>
        <v>0</v>
      </c>
      <c r="BW43" s="56">
        <f t="shared" si="37"/>
        <v>0</v>
      </c>
      <c r="BX43" s="56">
        <f t="shared" si="37"/>
        <v>0</v>
      </c>
      <c r="BY43" s="56">
        <f t="shared" si="37"/>
        <v>0</v>
      </c>
      <c r="BZ43" s="56">
        <f t="shared" si="37"/>
        <v>0</v>
      </c>
      <c r="CA43" s="56">
        <f t="shared" si="37"/>
        <v>0</v>
      </c>
      <c r="CB43" s="56">
        <f t="shared" si="37"/>
        <v>0</v>
      </c>
      <c r="CC43" s="56">
        <f t="shared" si="37"/>
        <v>0</v>
      </c>
      <c r="CD43" s="56">
        <f t="shared" si="37"/>
        <v>0</v>
      </c>
      <c r="CE43" s="56">
        <f t="shared" si="37"/>
        <v>0</v>
      </c>
      <c r="CF43" s="56">
        <f t="shared" si="37"/>
        <v>0</v>
      </c>
      <c r="CG43" s="56">
        <f t="shared" si="38"/>
        <v>0</v>
      </c>
      <c r="CH43" s="56">
        <f t="shared" si="38"/>
        <v>0</v>
      </c>
      <c r="CI43" s="56">
        <f t="shared" si="38"/>
        <v>0</v>
      </c>
      <c r="CJ43" s="56">
        <f t="shared" si="38"/>
        <v>0</v>
      </c>
      <c r="CK43" s="56">
        <f t="shared" si="38"/>
        <v>0</v>
      </c>
      <c r="CL43" s="56">
        <f t="shared" si="38"/>
        <v>0</v>
      </c>
      <c r="CM43" s="56">
        <f t="shared" si="38"/>
        <v>0</v>
      </c>
      <c r="CN43" s="56">
        <f t="shared" si="38"/>
        <v>0</v>
      </c>
      <c r="CO43" s="56">
        <f t="shared" si="38"/>
        <v>0</v>
      </c>
      <c r="CP43" s="56">
        <f t="shared" si="38"/>
        <v>0</v>
      </c>
      <c r="CQ43" s="56">
        <f t="shared" si="39"/>
        <v>0</v>
      </c>
      <c r="CR43" s="56">
        <f t="shared" si="39"/>
        <v>0</v>
      </c>
      <c r="CS43" s="56">
        <f t="shared" si="39"/>
        <v>0</v>
      </c>
      <c r="CT43" s="56">
        <f t="shared" si="39"/>
        <v>0</v>
      </c>
      <c r="CU43" s="56">
        <f t="shared" si="39"/>
        <v>0</v>
      </c>
      <c r="CV43" s="56">
        <f t="shared" si="39"/>
        <v>0</v>
      </c>
      <c r="CW43" s="56">
        <f t="shared" si="39"/>
        <v>0</v>
      </c>
      <c r="CX43" s="56">
        <f t="shared" si="39"/>
        <v>0</v>
      </c>
      <c r="CY43" s="56">
        <f t="shared" si="39"/>
        <v>0</v>
      </c>
      <c r="CZ43" s="56">
        <f t="shared" si="39"/>
        <v>0</v>
      </c>
      <c r="DA43" s="56">
        <f t="shared" si="40"/>
        <v>0</v>
      </c>
      <c r="DB43" s="56">
        <f t="shared" si="40"/>
        <v>0</v>
      </c>
      <c r="DC43" s="56">
        <f t="shared" si="40"/>
        <v>0</v>
      </c>
      <c r="DD43" s="56">
        <f t="shared" si="40"/>
        <v>0</v>
      </c>
      <c r="DE43" s="56">
        <f t="shared" si="40"/>
        <v>0</v>
      </c>
      <c r="DF43" s="56">
        <f t="shared" si="40"/>
        <v>0</v>
      </c>
      <c r="DG43" s="56">
        <f t="shared" si="40"/>
        <v>0</v>
      </c>
      <c r="DH43" s="56">
        <f t="shared" si="40"/>
        <v>0</v>
      </c>
      <c r="DI43" s="56">
        <f t="shared" si="40"/>
        <v>0</v>
      </c>
      <c r="DJ43" s="56">
        <f t="shared" si="40"/>
        <v>0</v>
      </c>
      <c r="DK43" s="56">
        <f t="shared" si="41"/>
        <v>0</v>
      </c>
      <c r="DL43" s="56">
        <f t="shared" si="41"/>
        <v>0</v>
      </c>
      <c r="DM43" s="56">
        <f t="shared" si="41"/>
        <v>0</v>
      </c>
      <c r="DN43" s="56">
        <f t="shared" si="41"/>
        <v>0</v>
      </c>
      <c r="DO43" s="56">
        <f t="shared" si="41"/>
        <v>0</v>
      </c>
      <c r="DP43" s="56">
        <f t="shared" si="41"/>
        <v>0</v>
      </c>
      <c r="DQ43" s="56">
        <f t="shared" si="41"/>
        <v>0</v>
      </c>
      <c r="DR43" s="56">
        <f t="shared" si="41"/>
        <v>0</v>
      </c>
      <c r="DS43" s="56">
        <f t="shared" si="41"/>
        <v>0</v>
      </c>
      <c r="DT43" s="56">
        <f t="shared" si="41"/>
        <v>0</v>
      </c>
      <c r="DU43" s="56">
        <f t="shared" si="41"/>
        <v>0</v>
      </c>
    </row>
    <row r="44" spans="1:125">
      <c r="A44" s="14"/>
      <c r="B44" s="2"/>
      <c r="C44" s="1"/>
      <c r="D44" s="1">
        <v>10</v>
      </c>
      <c r="E44" s="56">
        <f t="shared" si="30"/>
        <v>0</v>
      </c>
      <c r="F44" s="56">
        <f t="shared" si="30"/>
        <v>0</v>
      </c>
      <c r="G44" s="56">
        <f t="shared" si="30"/>
        <v>0</v>
      </c>
      <c r="H44" s="56">
        <f t="shared" si="30"/>
        <v>0</v>
      </c>
      <c r="I44" s="56">
        <f t="shared" si="30"/>
        <v>0</v>
      </c>
      <c r="J44" s="56">
        <f t="shared" si="30"/>
        <v>0</v>
      </c>
      <c r="K44" s="56">
        <f t="shared" si="30"/>
        <v>0</v>
      </c>
      <c r="L44" s="56">
        <f t="shared" si="30"/>
        <v>0</v>
      </c>
      <c r="M44" s="56">
        <f t="shared" si="30"/>
        <v>0</v>
      </c>
      <c r="N44" s="56">
        <f t="shared" si="30"/>
        <v>0</v>
      </c>
      <c r="O44" s="56">
        <f t="shared" si="31"/>
        <v>0</v>
      </c>
      <c r="P44" s="56">
        <f t="shared" si="31"/>
        <v>0</v>
      </c>
      <c r="Q44" s="56">
        <f t="shared" si="31"/>
        <v>0</v>
      </c>
      <c r="R44" s="56">
        <f t="shared" si="31"/>
        <v>0</v>
      </c>
      <c r="S44" s="56">
        <f t="shared" si="31"/>
        <v>0</v>
      </c>
      <c r="T44" s="56">
        <f t="shared" si="31"/>
        <v>0</v>
      </c>
      <c r="U44" s="56">
        <f t="shared" si="31"/>
        <v>0</v>
      </c>
      <c r="V44" s="56">
        <f t="shared" si="31"/>
        <v>0</v>
      </c>
      <c r="W44" s="56">
        <f t="shared" si="31"/>
        <v>0</v>
      </c>
      <c r="X44" s="56">
        <f t="shared" si="31"/>
        <v>0</v>
      </c>
      <c r="Y44" s="56">
        <f t="shared" si="32"/>
        <v>0</v>
      </c>
      <c r="Z44" s="56">
        <f t="shared" si="32"/>
        <v>0</v>
      </c>
      <c r="AA44" s="56">
        <f t="shared" si="32"/>
        <v>0</v>
      </c>
      <c r="AB44" s="56">
        <f t="shared" si="32"/>
        <v>0</v>
      </c>
      <c r="AC44" s="56">
        <f t="shared" si="32"/>
        <v>0</v>
      </c>
      <c r="AD44" s="56">
        <f t="shared" si="32"/>
        <v>0</v>
      </c>
      <c r="AE44" s="56">
        <f t="shared" si="32"/>
        <v>0</v>
      </c>
      <c r="AF44" s="56">
        <f t="shared" si="32"/>
        <v>0</v>
      </c>
      <c r="AG44" s="56">
        <f t="shared" si="32"/>
        <v>0</v>
      </c>
      <c r="AH44" s="56">
        <f t="shared" si="32"/>
        <v>0</v>
      </c>
      <c r="AI44" s="56">
        <f t="shared" si="33"/>
        <v>0</v>
      </c>
      <c r="AJ44" s="56">
        <f t="shared" si="33"/>
        <v>0</v>
      </c>
      <c r="AK44" s="56">
        <f t="shared" si="33"/>
        <v>0</v>
      </c>
      <c r="AL44" s="56">
        <f t="shared" si="33"/>
        <v>0</v>
      </c>
      <c r="AM44" s="56">
        <f t="shared" si="33"/>
        <v>0</v>
      </c>
      <c r="AN44" s="56">
        <f t="shared" si="33"/>
        <v>0</v>
      </c>
      <c r="AO44" s="56">
        <f t="shared" si="33"/>
        <v>0</v>
      </c>
      <c r="AP44" s="56">
        <f t="shared" si="33"/>
        <v>0</v>
      </c>
      <c r="AQ44" s="56">
        <f t="shared" si="33"/>
        <v>0</v>
      </c>
      <c r="AR44" s="56">
        <f t="shared" si="33"/>
        <v>0</v>
      </c>
      <c r="AS44" s="56">
        <f t="shared" si="34"/>
        <v>0</v>
      </c>
      <c r="AT44" s="56">
        <f t="shared" si="34"/>
        <v>0</v>
      </c>
      <c r="AU44" s="56">
        <f t="shared" si="34"/>
        <v>0</v>
      </c>
      <c r="AV44" s="56">
        <f t="shared" si="34"/>
        <v>0</v>
      </c>
      <c r="AW44" s="56">
        <f t="shared" si="34"/>
        <v>0</v>
      </c>
      <c r="AX44" s="56">
        <f t="shared" si="34"/>
        <v>0</v>
      </c>
      <c r="AY44" s="56">
        <f t="shared" si="34"/>
        <v>0</v>
      </c>
      <c r="AZ44" s="56">
        <f t="shared" si="34"/>
        <v>0</v>
      </c>
      <c r="BA44" s="56">
        <f t="shared" si="34"/>
        <v>0</v>
      </c>
      <c r="BB44" s="56">
        <f t="shared" si="34"/>
        <v>0</v>
      </c>
      <c r="BC44" s="56">
        <f t="shared" si="35"/>
        <v>0</v>
      </c>
      <c r="BD44" s="56">
        <f t="shared" si="35"/>
        <v>0</v>
      </c>
      <c r="BE44" s="56">
        <f t="shared" si="35"/>
        <v>0</v>
      </c>
      <c r="BF44" s="56">
        <f t="shared" si="35"/>
        <v>0</v>
      </c>
      <c r="BG44" s="56">
        <f t="shared" si="35"/>
        <v>0</v>
      </c>
      <c r="BH44" s="56">
        <f t="shared" si="35"/>
        <v>0</v>
      </c>
      <c r="BI44" s="56">
        <f t="shared" si="35"/>
        <v>0</v>
      </c>
      <c r="BJ44" s="56">
        <f t="shared" si="35"/>
        <v>0</v>
      </c>
      <c r="BK44" s="56">
        <f t="shared" si="35"/>
        <v>0</v>
      </c>
      <c r="BL44" s="56">
        <f t="shared" si="35"/>
        <v>0</v>
      </c>
      <c r="BM44" s="56">
        <f t="shared" si="36"/>
        <v>0</v>
      </c>
      <c r="BN44" s="56">
        <f t="shared" si="36"/>
        <v>0</v>
      </c>
      <c r="BO44" s="56">
        <f t="shared" si="36"/>
        <v>0</v>
      </c>
      <c r="BP44" s="56">
        <f t="shared" si="36"/>
        <v>0</v>
      </c>
      <c r="BQ44" s="56">
        <f t="shared" si="36"/>
        <v>0</v>
      </c>
      <c r="BR44" s="56">
        <f t="shared" si="36"/>
        <v>0</v>
      </c>
      <c r="BS44" s="56">
        <f t="shared" si="36"/>
        <v>0</v>
      </c>
      <c r="BT44" s="56">
        <f t="shared" si="36"/>
        <v>0</v>
      </c>
      <c r="BU44" s="56">
        <f t="shared" si="36"/>
        <v>0</v>
      </c>
      <c r="BV44" s="56">
        <f t="shared" si="36"/>
        <v>0</v>
      </c>
      <c r="BW44" s="56">
        <f t="shared" si="37"/>
        <v>0</v>
      </c>
      <c r="BX44" s="56">
        <f t="shared" si="37"/>
        <v>0</v>
      </c>
      <c r="BY44" s="56">
        <f t="shared" si="37"/>
        <v>0</v>
      </c>
      <c r="BZ44" s="56">
        <f t="shared" si="37"/>
        <v>0</v>
      </c>
      <c r="CA44" s="56">
        <f t="shared" si="37"/>
        <v>0</v>
      </c>
      <c r="CB44" s="56">
        <f t="shared" si="37"/>
        <v>0</v>
      </c>
      <c r="CC44" s="56">
        <f t="shared" si="37"/>
        <v>0</v>
      </c>
      <c r="CD44" s="56">
        <f t="shared" si="37"/>
        <v>0</v>
      </c>
      <c r="CE44" s="56">
        <f t="shared" si="37"/>
        <v>0</v>
      </c>
      <c r="CF44" s="56">
        <f t="shared" si="37"/>
        <v>0</v>
      </c>
      <c r="CG44" s="56">
        <f t="shared" si="38"/>
        <v>0</v>
      </c>
      <c r="CH44" s="56">
        <f t="shared" si="38"/>
        <v>0</v>
      </c>
      <c r="CI44" s="56">
        <f t="shared" si="38"/>
        <v>0</v>
      </c>
      <c r="CJ44" s="56">
        <f t="shared" si="38"/>
        <v>0</v>
      </c>
      <c r="CK44" s="56">
        <f t="shared" si="38"/>
        <v>0</v>
      </c>
      <c r="CL44" s="56">
        <f t="shared" si="38"/>
        <v>0</v>
      </c>
      <c r="CM44" s="56">
        <f t="shared" si="38"/>
        <v>0</v>
      </c>
      <c r="CN44" s="56">
        <f t="shared" si="38"/>
        <v>0</v>
      </c>
      <c r="CO44" s="56">
        <f t="shared" si="38"/>
        <v>0</v>
      </c>
      <c r="CP44" s="56">
        <f t="shared" si="38"/>
        <v>0</v>
      </c>
      <c r="CQ44" s="56">
        <f t="shared" si="39"/>
        <v>0</v>
      </c>
      <c r="CR44" s="56">
        <f t="shared" si="39"/>
        <v>0</v>
      </c>
      <c r="CS44" s="56">
        <f t="shared" si="39"/>
        <v>0</v>
      </c>
      <c r="CT44" s="56">
        <f t="shared" si="39"/>
        <v>0</v>
      </c>
      <c r="CU44" s="56">
        <f t="shared" si="39"/>
        <v>0</v>
      </c>
      <c r="CV44" s="56">
        <f t="shared" si="39"/>
        <v>0</v>
      </c>
      <c r="CW44" s="56">
        <f t="shared" si="39"/>
        <v>0</v>
      </c>
      <c r="CX44" s="56">
        <f t="shared" si="39"/>
        <v>0</v>
      </c>
      <c r="CY44" s="56">
        <f t="shared" si="39"/>
        <v>0</v>
      </c>
      <c r="CZ44" s="56">
        <f t="shared" si="39"/>
        <v>0</v>
      </c>
      <c r="DA44" s="56">
        <f t="shared" si="40"/>
        <v>0</v>
      </c>
      <c r="DB44" s="56">
        <f t="shared" si="40"/>
        <v>0</v>
      </c>
      <c r="DC44" s="56">
        <f t="shared" si="40"/>
        <v>0</v>
      </c>
      <c r="DD44" s="56">
        <f t="shared" si="40"/>
        <v>0</v>
      </c>
      <c r="DE44" s="56">
        <f t="shared" si="40"/>
        <v>0</v>
      </c>
      <c r="DF44" s="56">
        <f t="shared" si="40"/>
        <v>0</v>
      </c>
      <c r="DG44" s="56">
        <f t="shared" si="40"/>
        <v>0</v>
      </c>
      <c r="DH44" s="56">
        <f t="shared" si="40"/>
        <v>0</v>
      </c>
      <c r="DI44" s="56">
        <f t="shared" si="40"/>
        <v>0</v>
      </c>
      <c r="DJ44" s="56">
        <f t="shared" si="40"/>
        <v>0</v>
      </c>
      <c r="DK44" s="56">
        <f t="shared" si="41"/>
        <v>0</v>
      </c>
      <c r="DL44" s="56">
        <f t="shared" si="41"/>
        <v>0</v>
      </c>
      <c r="DM44" s="56">
        <f t="shared" si="41"/>
        <v>0</v>
      </c>
      <c r="DN44" s="56">
        <f t="shared" si="41"/>
        <v>0</v>
      </c>
      <c r="DO44" s="56">
        <f t="shared" si="41"/>
        <v>0</v>
      </c>
      <c r="DP44" s="56">
        <f t="shared" si="41"/>
        <v>0</v>
      </c>
      <c r="DQ44" s="56">
        <f t="shared" si="41"/>
        <v>0</v>
      </c>
      <c r="DR44" s="56">
        <f t="shared" si="41"/>
        <v>0</v>
      </c>
      <c r="DS44" s="56">
        <f t="shared" si="41"/>
        <v>0</v>
      </c>
      <c r="DT44" s="56">
        <f t="shared" si="41"/>
        <v>0</v>
      </c>
      <c r="DU44" s="56">
        <f t="shared" si="41"/>
        <v>0</v>
      </c>
    </row>
    <row r="45" spans="1:125">
      <c r="A45" s="2"/>
      <c r="B45" s="2"/>
      <c r="C45" s="2"/>
      <c r="D45" s="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c r="A46" s="16" t="s">
        <v>163</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row>
    <row r="47" spans="1:125">
      <c r="A47" s="2"/>
      <c r="B47" s="2"/>
      <c r="C47" s="2"/>
      <c r="D47" s="1"/>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c r="A48" s="44" t="str">
        <f>Pieņēmumi!B12</f>
        <v>Patēriņa cenu indekss</v>
      </c>
      <c r="B48" s="50" t="str">
        <f>Pieņēmumi!C12</f>
        <v>%, gadā</v>
      </c>
      <c r="C48" s="2"/>
      <c r="D48" s="57">
        <f>IFERROR(Pieņēmumi!E12,"")</f>
        <v>0.02</v>
      </c>
      <c r="E48" s="58">
        <v>2.5000000000000001E-2</v>
      </c>
      <c r="F48" s="58">
        <f t="shared" ref="E48:BP51" si="42">IFERROR(E48,"")</f>
        <v>2.5000000000000001E-2</v>
      </c>
      <c r="G48" s="58">
        <f t="shared" si="42"/>
        <v>2.5000000000000001E-2</v>
      </c>
      <c r="H48" s="58">
        <f t="shared" si="42"/>
        <v>2.5000000000000001E-2</v>
      </c>
      <c r="I48" s="58">
        <v>2.3E-2</v>
      </c>
      <c r="J48" s="58">
        <f t="shared" si="42"/>
        <v>2.3E-2</v>
      </c>
      <c r="K48" s="58">
        <f t="shared" si="42"/>
        <v>2.3E-2</v>
      </c>
      <c r="L48" s="58">
        <f t="shared" si="42"/>
        <v>2.3E-2</v>
      </c>
      <c r="M48" s="58">
        <v>0.02</v>
      </c>
      <c r="N48" s="58">
        <f t="shared" si="42"/>
        <v>0.02</v>
      </c>
      <c r="O48" s="58">
        <f t="shared" si="42"/>
        <v>0.02</v>
      </c>
      <c r="P48" s="58">
        <f t="shared" si="42"/>
        <v>0.02</v>
      </c>
      <c r="Q48" s="58">
        <f t="shared" si="42"/>
        <v>0.02</v>
      </c>
      <c r="R48" s="58">
        <f t="shared" si="42"/>
        <v>0.02</v>
      </c>
      <c r="S48" s="58">
        <f t="shared" si="42"/>
        <v>0.02</v>
      </c>
      <c r="T48" s="58">
        <f t="shared" si="42"/>
        <v>0.02</v>
      </c>
      <c r="U48" s="58">
        <f t="shared" si="42"/>
        <v>0.02</v>
      </c>
      <c r="V48" s="58">
        <f t="shared" si="42"/>
        <v>0.02</v>
      </c>
      <c r="W48" s="58">
        <f t="shared" si="42"/>
        <v>0.02</v>
      </c>
      <c r="X48" s="58">
        <f t="shared" si="42"/>
        <v>0.02</v>
      </c>
      <c r="Y48" s="58">
        <f t="shared" si="42"/>
        <v>0.02</v>
      </c>
      <c r="Z48" s="58">
        <f t="shared" si="42"/>
        <v>0.02</v>
      </c>
      <c r="AA48" s="58">
        <f t="shared" si="42"/>
        <v>0.02</v>
      </c>
      <c r="AB48" s="58">
        <f t="shared" si="42"/>
        <v>0.02</v>
      </c>
      <c r="AC48" s="58">
        <f t="shared" si="42"/>
        <v>0.02</v>
      </c>
      <c r="AD48" s="58">
        <f t="shared" si="42"/>
        <v>0.02</v>
      </c>
      <c r="AE48" s="58">
        <f t="shared" si="42"/>
        <v>0.02</v>
      </c>
      <c r="AF48" s="58">
        <f t="shared" si="42"/>
        <v>0.02</v>
      </c>
      <c r="AG48" s="58">
        <f t="shared" si="42"/>
        <v>0.02</v>
      </c>
      <c r="AH48" s="58">
        <f t="shared" si="42"/>
        <v>0.02</v>
      </c>
      <c r="AI48" s="58">
        <f t="shared" si="42"/>
        <v>0.02</v>
      </c>
      <c r="AJ48" s="58">
        <f t="shared" si="42"/>
        <v>0.02</v>
      </c>
      <c r="AK48" s="58">
        <f t="shared" si="42"/>
        <v>0.02</v>
      </c>
      <c r="AL48" s="58">
        <f t="shared" si="42"/>
        <v>0.02</v>
      </c>
      <c r="AM48" s="58">
        <f t="shared" si="42"/>
        <v>0.02</v>
      </c>
      <c r="AN48" s="58">
        <f t="shared" si="42"/>
        <v>0.02</v>
      </c>
      <c r="AO48" s="58">
        <f t="shared" si="42"/>
        <v>0.02</v>
      </c>
      <c r="AP48" s="58">
        <f t="shared" si="42"/>
        <v>0.02</v>
      </c>
      <c r="AQ48" s="58">
        <f t="shared" si="42"/>
        <v>0.02</v>
      </c>
      <c r="AR48" s="58">
        <f t="shared" si="42"/>
        <v>0.02</v>
      </c>
      <c r="AS48" s="58">
        <f t="shared" si="42"/>
        <v>0.02</v>
      </c>
      <c r="AT48" s="58">
        <f t="shared" si="42"/>
        <v>0.02</v>
      </c>
      <c r="AU48" s="58">
        <f t="shared" si="42"/>
        <v>0.02</v>
      </c>
      <c r="AV48" s="58">
        <f t="shared" si="42"/>
        <v>0.02</v>
      </c>
      <c r="AW48" s="58">
        <f t="shared" si="42"/>
        <v>0.02</v>
      </c>
      <c r="AX48" s="58">
        <f t="shared" si="42"/>
        <v>0.02</v>
      </c>
      <c r="AY48" s="58">
        <f t="shared" si="42"/>
        <v>0.02</v>
      </c>
      <c r="AZ48" s="58">
        <f t="shared" si="42"/>
        <v>0.02</v>
      </c>
      <c r="BA48" s="58">
        <f t="shared" si="42"/>
        <v>0.02</v>
      </c>
      <c r="BB48" s="58">
        <f t="shared" si="42"/>
        <v>0.02</v>
      </c>
      <c r="BC48" s="58">
        <f t="shared" si="42"/>
        <v>0.02</v>
      </c>
      <c r="BD48" s="58">
        <f t="shared" si="42"/>
        <v>0.02</v>
      </c>
      <c r="BE48" s="58">
        <f t="shared" si="42"/>
        <v>0.02</v>
      </c>
      <c r="BF48" s="58">
        <f t="shared" si="42"/>
        <v>0.02</v>
      </c>
      <c r="BG48" s="58">
        <f t="shared" si="42"/>
        <v>0.02</v>
      </c>
      <c r="BH48" s="58">
        <f t="shared" si="42"/>
        <v>0.02</v>
      </c>
      <c r="BI48" s="58">
        <f t="shared" si="42"/>
        <v>0.02</v>
      </c>
      <c r="BJ48" s="58">
        <f t="shared" si="42"/>
        <v>0.02</v>
      </c>
      <c r="BK48" s="58">
        <f t="shared" si="42"/>
        <v>0.02</v>
      </c>
      <c r="BL48" s="58">
        <f t="shared" si="42"/>
        <v>0.02</v>
      </c>
      <c r="BM48" s="58">
        <f t="shared" si="42"/>
        <v>0.02</v>
      </c>
      <c r="BN48" s="58">
        <f t="shared" si="42"/>
        <v>0.02</v>
      </c>
      <c r="BO48" s="58">
        <f t="shared" si="42"/>
        <v>0.02</v>
      </c>
      <c r="BP48" s="58">
        <f t="shared" si="42"/>
        <v>0.02</v>
      </c>
      <c r="BQ48" s="58">
        <f t="shared" ref="BQ48:DU52" si="43">IFERROR(BP48,"")</f>
        <v>0.02</v>
      </c>
      <c r="BR48" s="58">
        <f t="shared" si="43"/>
        <v>0.02</v>
      </c>
      <c r="BS48" s="58">
        <f t="shared" si="43"/>
        <v>0.02</v>
      </c>
      <c r="BT48" s="58">
        <f t="shared" si="43"/>
        <v>0.02</v>
      </c>
      <c r="BU48" s="58">
        <f t="shared" si="43"/>
        <v>0.02</v>
      </c>
      <c r="BV48" s="58">
        <f t="shared" si="43"/>
        <v>0.02</v>
      </c>
      <c r="BW48" s="58">
        <f t="shared" si="43"/>
        <v>0.02</v>
      </c>
      <c r="BX48" s="58">
        <f t="shared" si="43"/>
        <v>0.02</v>
      </c>
      <c r="BY48" s="58">
        <f t="shared" si="43"/>
        <v>0.02</v>
      </c>
      <c r="BZ48" s="58">
        <f t="shared" si="43"/>
        <v>0.02</v>
      </c>
      <c r="CA48" s="58">
        <f t="shared" si="43"/>
        <v>0.02</v>
      </c>
      <c r="CB48" s="58">
        <f t="shared" si="43"/>
        <v>0.02</v>
      </c>
      <c r="CC48" s="58">
        <f t="shared" si="43"/>
        <v>0.02</v>
      </c>
      <c r="CD48" s="58">
        <f t="shared" si="43"/>
        <v>0.02</v>
      </c>
      <c r="CE48" s="58">
        <f t="shared" si="43"/>
        <v>0.02</v>
      </c>
      <c r="CF48" s="58">
        <f t="shared" si="43"/>
        <v>0.02</v>
      </c>
      <c r="CG48" s="58">
        <f t="shared" si="43"/>
        <v>0.02</v>
      </c>
      <c r="CH48" s="58">
        <f t="shared" si="43"/>
        <v>0.02</v>
      </c>
      <c r="CI48" s="58">
        <f t="shared" si="43"/>
        <v>0.02</v>
      </c>
      <c r="CJ48" s="58">
        <f t="shared" si="43"/>
        <v>0.02</v>
      </c>
      <c r="CK48" s="58">
        <f t="shared" si="43"/>
        <v>0.02</v>
      </c>
      <c r="CL48" s="58">
        <f t="shared" si="43"/>
        <v>0.02</v>
      </c>
      <c r="CM48" s="58">
        <f t="shared" si="43"/>
        <v>0.02</v>
      </c>
      <c r="CN48" s="58">
        <f t="shared" si="43"/>
        <v>0.02</v>
      </c>
      <c r="CO48" s="58">
        <f t="shared" si="43"/>
        <v>0.02</v>
      </c>
      <c r="CP48" s="58">
        <f t="shared" si="43"/>
        <v>0.02</v>
      </c>
      <c r="CQ48" s="58">
        <f t="shared" si="43"/>
        <v>0.02</v>
      </c>
      <c r="CR48" s="58">
        <f t="shared" si="43"/>
        <v>0.02</v>
      </c>
      <c r="CS48" s="58">
        <f t="shared" si="43"/>
        <v>0.02</v>
      </c>
      <c r="CT48" s="58">
        <f t="shared" si="43"/>
        <v>0.02</v>
      </c>
      <c r="CU48" s="58">
        <f t="shared" si="43"/>
        <v>0.02</v>
      </c>
      <c r="CV48" s="58">
        <f t="shared" si="43"/>
        <v>0.02</v>
      </c>
      <c r="CW48" s="58">
        <f t="shared" si="43"/>
        <v>0.02</v>
      </c>
      <c r="CX48" s="58">
        <f t="shared" si="43"/>
        <v>0.02</v>
      </c>
      <c r="CY48" s="58">
        <f t="shared" si="43"/>
        <v>0.02</v>
      </c>
      <c r="CZ48" s="58">
        <f t="shared" si="43"/>
        <v>0.02</v>
      </c>
      <c r="DA48" s="58">
        <f t="shared" si="43"/>
        <v>0.02</v>
      </c>
      <c r="DB48" s="58">
        <f t="shared" si="43"/>
        <v>0.02</v>
      </c>
      <c r="DC48" s="58">
        <f t="shared" si="43"/>
        <v>0.02</v>
      </c>
      <c r="DD48" s="58">
        <f t="shared" si="43"/>
        <v>0.02</v>
      </c>
      <c r="DE48" s="58">
        <f t="shared" si="43"/>
        <v>0.02</v>
      </c>
      <c r="DF48" s="58">
        <f t="shared" si="43"/>
        <v>0.02</v>
      </c>
      <c r="DG48" s="58">
        <f t="shared" si="43"/>
        <v>0.02</v>
      </c>
      <c r="DH48" s="58">
        <f t="shared" si="43"/>
        <v>0.02</v>
      </c>
      <c r="DI48" s="58">
        <f t="shared" si="43"/>
        <v>0.02</v>
      </c>
      <c r="DJ48" s="58">
        <f t="shared" si="43"/>
        <v>0.02</v>
      </c>
      <c r="DK48" s="58">
        <f t="shared" si="43"/>
        <v>0.02</v>
      </c>
      <c r="DL48" s="58">
        <f t="shared" si="43"/>
        <v>0.02</v>
      </c>
      <c r="DM48" s="58">
        <f t="shared" si="43"/>
        <v>0.02</v>
      </c>
      <c r="DN48" s="58">
        <f t="shared" si="43"/>
        <v>0.02</v>
      </c>
      <c r="DO48" s="58">
        <f t="shared" si="43"/>
        <v>0.02</v>
      </c>
      <c r="DP48" s="58">
        <f t="shared" si="43"/>
        <v>0.02</v>
      </c>
      <c r="DQ48" s="58">
        <f t="shared" si="43"/>
        <v>0.02</v>
      </c>
      <c r="DR48" s="58">
        <f t="shared" si="43"/>
        <v>0.02</v>
      </c>
      <c r="DS48" s="58">
        <f t="shared" si="43"/>
        <v>0.02</v>
      </c>
      <c r="DT48" s="58">
        <f t="shared" si="43"/>
        <v>0.02</v>
      </c>
      <c r="DU48" s="58">
        <f t="shared" si="43"/>
        <v>0.02</v>
      </c>
    </row>
    <row r="49" spans="1:125">
      <c r="A49" s="44" t="str">
        <f>Pieņēmumi!B13</f>
        <v>Indekss 2</v>
      </c>
      <c r="B49" s="50" t="str">
        <f>Pieņēmumi!C13</f>
        <v>%, gadā</v>
      </c>
      <c r="C49" s="2"/>
      <c r="D49" s="57">
        <f>IFERROR(Pieņēmumi!E13,"")</f>
        <v>0</v>
      </c>
      <c r="E49" s="58">
        <f t="shared" si="42"/>
        <v>0</v>
      </c>
      <c r="F49" s="58">
        <f t="shared" si="42"/>
        <v>0</v>
      </c>
      <c r="G49" s="58">
        <f t="shared" si="42"/>
        <v>0</v>
      </c>
      <c r="H49" s="58">
        <f t="shared" si="42"/>
        <v>0</v>
      </c>
      <c r="I49" s="58">
        <f t="shared" si="42"/>
        <v>0</v>
      </c>
      <c r="J49" s="58">
        <f t="shared" si="42"/>
        <v>0</v>
      </c>
      <c r="K49" s="58">
        <f t="shared" si="42"/>
        <v>0</v>
      </c>
      <c r="L49" s="58">
        <f t="shared" si="42"/>
        <v>0</v>
      </c>
      <c r="M49" s="58">
        <f t="shared" si="42"/>
        <v>0</v>
      </c>
      <c r="N49" s="58">
        <f t="shared" si="42"/>
        <v>0</v>
      </c>
      <c r="O49" s="58">
        <f t="shared" si="42"/>
        <v>0</v>
      </c>
      <c r="P49" s="58">
        <f t="shared" si="42"/>
        <v>0</v>
      </c>
      <c r="Q49" s="58">
        <f t="shared" si="42"/>
        <v>0</v>
      </c>
      <c r="R49" s="58">
        <f t="shared" si="42"/>
        <v>0</v>
      </c>
      <c r="S49" s="58">
        <f t="shared" si="42"/>
        <v>0</v>
      </c>
      <c r="T49" s="58">
        <f t="shared" si="42"/>
        <v>0</v>
      </c>
      <c r="U49" s="58">
        <f t="shared" si="42"/>
        <v>0</v>
      </c>
      <c r="V49" s="58">
        <f t="shared" si="42"/>
        <v>0</v>
      </c>
      <c r="W49" s="58">
        <f t="shared" si="42"/>
        <v>0</v>
      </c>
      <c r="X49" s="58">
        <f t="shared" si="42"/>
        <v>0</v>
      </c>
      <c r="Y49" s="58">
        <f t="shared" si="42"/>
        <v>0</v>
      </c>
      <c r="Z49" s="58">
        <f t="shared" si="42"/>
        <v>0</v>
      </c>
      <c r="AA49" s="58">
        <f t="shared" si="42"/>
        <v>0</v>
      </c>
      <c r="AB49" s="58">
        <f t="shared" si="42"/>
        <v>0</v>
      </c>
      <c r="AC49" s="58">
        <f t="shared" si="42"/>
        <v>0</v>
      </c>
      <c r="AD49" s="58">
        <f t="shared" si="42"/>
        <v>0</v>
      </c>
      <c r="AE49" s="58">
        <f t="shared" si="42"/>
        <v>0</v>
      </c>
      <c r="AF49" s="58">
        <f t="shared" si="42"/>
        <v>0</v>
      </c>
      <c r="AG49" s="58">
        <f t="shared" si="42"/>
        <v>0</v>
      </c>
      <c r="AH49" s="58">
        <f t="shared" si="42"/>
        <v>0</v>
      </c>
      <c r="AI49" s="58">
        <f t="shared" si="42"/>
        <v>0</v>
      </c>
      <c r="AJ49" s="58">
        <f t="shared" si="42"/>
        <v>0</v>
      </c>
      <c r="AK49" s="58">
        <f t="shared" si="42"/>
        <v>0</v>
      </c>
      <c r="AL49" s="58">
        <f t="shared" si="42"/>
        <v>0</v>
      </c>
      <c r="AM49" s="58">
        <f t="shared" si="42"/>
        <v>0</v>
      </c>
      <c r="AN49" s="58">
        <f t="shared" si="42"/>
        <v>0</v>
      </c>
      <c r="AO49" s="58">
        <f t="shared" si="42"/>
        <v>0</v>
      </c>
      <c r="AP49" s="58">
        <f t="shared" si="42"/>
        <v>0</v>
      </c>
      <c r="AQ49" s="58">
        <f t="shared" si="42"/>
        <v>0</v>
      </c>
      <c r="AR49" s="58">
        <f t="shared" si="42"/>
        <v>0</v>
      </c>
      <c r="AS49" s="58">
        <f t="shared" si="42"/>
        <v>0</v>
      </c>
      <c r="AT49" s="58">
        <f t="shared" si="42"/>
        <v>0</v>
      </c>
      <c r="AU49" s="58">
        <f t="shared" si="42"/>
        <v>0</v>
      </c>
      <c r="AV49" s="58">
        <f t="shared" si="42"/>
        <v>0</v>
      </c>
      <c r="AW49" s="58">
        <f t="shared" si="42"/>
        <v>0</v>
      </c>
      <c r="AX49" s="58">
        <f t="shared" si="42"/>
        <v>0</v>
      </c>
      <c r="AY49" s="58">
        <f t="shared" si="42"/>
        <v>0</v>
      </c>
      <c r="AZ49" s="58">
        <f t="shared" si="42"/>
        <v>0</v>
      </c>
      <c r="BA49" s="58">
        <f t="shared" si="42"/>
        <v>0</v>
      </c>
      <c r="BB49" s="58">
        <f t="shared" si="42"/>
        <v>0</v>
      </c>
      <c r="BC49" s="58">
        <f t="shared" si="42"/>
        <v>0</v>
      </c>
      <c r="BD49" s="58">
        <f t="shared" si="42"/>
        <v>0</v>
      </c>
      <c r="BE49" s="58">
        <f t="shared" si="42"/>
        <v>0</v>
      </c>
      <c r="BF49" s="58">
        <f t="shared" si="42"/>
        <v>0</v>
      </c>
      <c r="BG49" s="58">
        <f t="shared" si="42"/>
        <v>0</v>
      </c>
      <c r="BH49" s="58">
        <f t="shared" si="42"/>
        <v>0</v>
      </c>
      <c r="BI49" s="58">
        <f t="shared" si="42"/>
        <v>0</v>
      </c>
      <c r="BJ49" s="58">
        <f t="shared" si="42"/>
        <v>0</v>
      </c>
      <c r="BK49" s="58">
        <f t="shared" si="42"/>
        <v>0</v>
      </c>
      <c r="BL49" s="58">
        <f t="shared" si="42"/>
        <v>0</v>
      </c>
      <c r="BM49" s="58">
        <f t="shared" si="42"/>
        <v>0</v>
      </c>
      <c r="BN49" s="58">
        <f t="shared" si="42"/>
        <v>0</v>
      </c>
      <c r="BO49" s="58">
        <f t="shared" si="42"/>
        <v>0</v>
      </c>
      <c r="BP49" s="58">
        <f t="shared" si="42"/>
        <v>0</v>
      </c>
      <c r="BQ49" s="58">
        <f t="shared" si="43"/>
        <v>0</v>
      </c>
      <c r="BR49" s="58">
        <f t="shared" si="43"/>
        <v>0</v>
      </c>
      <c r="BS49" s="58">
        <f t="shared" si="43"/>
        <v>0</v>
      </c>
      <c r="BT49" s="58">
        <f t="shared" si="43"/>
        <v>0</v>
      </c>
      <c r="BU49" s="58">
        <f t="shared" si="43"/>
        <v>0</v>
      </c>
      <c r="BV49" s="58">
        <f t="shared" si="43"/>
        <v>0</v>
      </c>
      <c r="BW49" s="58">
        <f t="shared" si="43"/>
        <v>0</v>
      </c>
      <c r="BX49" s="58">
        <f t="shared" si="43"/>
        <v>0</v>
      </c>
      <c r="BY49" s="58">
        <f t="shared" si="43"/>
        <v>0</v>
      </c>
      <c r="BZ49" s="58">
        <f t="shared" si="43"/>
        <v>0</v>
      </c>
      <c r="CA49" s="58">
        <f t="shared" si="43"/>
        <v>0</v>
      </c>
      <c r="CB49" s="58">
        <f t="shared" si="43"/>
        <v>0</v>
      </c>
      <c r="CC49" s="58">
        <f t="shared" si="43"/>
        <v>0</v>
      </c>
      <c r="CD49" s="58">
        <f t="shared" si="43"/>
        <v>0</v>
      </c>
      <c r="CE49" s="58">
        <f t="shared" si="43"/>
        <v>0</v>
      </c>
      <c r="CF49" s="58">
        <f t="shared" si="43"/>
        <v>0</v>
      </c>
      <c r="CG49" s="58">
        <f t="shared" si="43"/>
        <v>0</v>
      </c>
      <c r="CH49" s="58">
        <f t="shared" si="43"/>
        <v>0</v>
      </c>
      <c r="CI49" s="58">
        <f t="shared" si="43"/>
        <v>0</v>
      </c>
      <c r="CJ49" s="58">
        <f t="shared" si="43"/>
        <v>0</v>
      </c>
      <c r="CK49" s="58">
        <f t="shared" si="43"/>
        <v>0</v>
      </c>
      <c r="CL49" s="58">
        <f t="shared" si="43"/>
        <v>0</v>
      </c>
      <c r="CM49" s="58">
        <f t="shared" si="43"/>
        <v>0</v>
      </c>
      <c r="CN49" s="58">
        <f t="shared" si="43"/>
        <v>0</v>
      </c>
      <c r="CO49" s="58">
        <f t="shared" si="43"/>
        <v>0</v>
      </c>
      <c r="CP49" s="58">
        <f t="shared" si="43"/>
        <v>0</v>
      </c>
      <c r="CQ49" s="58">
        <f t="shared" si="43"/>
        <v>0</v>
      </c>
      <c r="CR49" s="58">
        <f t="shared" si="43"/>
        <v>0</v>
      </c>
      <c r="CS49" s="58">
        <f t="shared" si="43"/>
        <v>0</v>
      </c>
      <c r="CT49" s="58">
        <f t="shared" si="43"/>
        <v>0</v>
      </c>
      <c r="CU49" s="58">
        <f t="shared" si="43"/>
        <v>0</v>
      </c>
      <c r="CV49" s="58">
        <f t="shared" si="43"/>
        <v>0</v>
      </c>
      <c r="CW49" s="58">
        <f t="shared" si="43"/>
        <v>0</v>
      </c>
      <c r="CX49" s="58">
        <f t="shared" si="43"/>
        <v>0</v>
      </c>
      <c r="CY49" s="58">
        <f t="shared" si="43"/>
        <v>0</v>
      </c>
      <c r="CZ49" s="58">
        <f t="shared" si="43"/>
        <v>0</v>
      </c>
      <c r="DA49" s="58">
        <f t="shared" si="43"/>
        <v>0</v>
      </c>
      <c r="DB49" s="58">
        <f t="shared" si="43"/>
        <v>0</v>
      </c>
      <c r="DC49" s="58">
        <f t="shared" si="43"/>
        <v>0</v>
      </c>
      <c r="DD49" s="58">
        <f t="shared" si="43"/>
        <v>0</v>
      </c>
      <c r="DE49" s="58">
        <f t="shared" si="43"/>
        <v>0</v>
      </c>
      <c r="DF49" s="58">
        <f t="shared" si="43"/>
        <v>0</v>
      </c>
      <c r="DG49" s="58">
        <f t="shared" si="43"/>
        <v>0</v>
      </c>
      <c r="DH49" s="58">
        <f t="shared" si="43"/>
        <v>0</v>
      </c>
      <c r="DI49" s="58">
        <f t="shared" si="43"/>
        <v>0</v>
      </c>
      <c r="DJ49" s="58">
        <f t="shared" si="43"/>
        <v>0</v>
      </c>
      <c r="DK49" s="58">
        <f t="shared" si="43"/>
        <v>0</v>
      </c>
      <c r="DL49" s="58">
        <f t="shared" si="43"/>
        <v>0</v>
      </c>
      <c r="DM49" s="58">
        <f t="shared" si="43"/>
        <v>0</v>
      </c>
      <c r="DN49" s="58">
        <f t="shared" si="43"/>
        <v>0</v>
      </c>
      <c r="DO49" s="58">
        <f t="shared" si="43"/>
        <v>0</v>
      </c>
      <c r="DP49" s="58">
        <f t="shared" si="43"/>
        <v>0</v>
      </c>
      <c r="DQ49" s="58">
        <f t="shared" si="43"/>
        <v>0</v>
      </c>
      <c r="DR49" s="58">
        <f t="shared" si="43"/>
        <v>0</v>
      </c>
      <c r="DS49" s="58">
        <f t="shared" si="43"/>
        <v>0</v>
      </c>
      <c r="DT49" s="58">
        <f t="shared" si="43"/>
        <v>0</v>
      </c>
      <c r="DU49" s="58">
        <f t="shared" si="43"/>
        <v>0</v>
      </c>
    </row>
    <row r="50" spans="1:125">
      <c r="A50" s="44" t="str">
        <f>Pieņēmumi!B14</f>
        <v>Indekss 3</v>
      </c>
      <c r="B50" s="50" t="str">
        <f>Pieņēmumi!C14</f>
        <v>%, gadā</v>
      </c>
      <c r="C50" s="2"/>
      <c r="D50" s="57">
        <f>IFERROR(Pieņēmumi!E14,"")</f>
        <v>0</v>
      </c>
      <c r="E50" s="58">
        <f t="shared" si="42"/>
        <v>0</v>
      </c>
      <c r="F50" s="58">
        <f t="shared" si="42"/>
        <v>0</v>
      </c>
      <c r="G50" s="58">
        <f t="shared" si="42"/>
        <v>0</v>
      </c>
      <c r="H50" s="58">
        <f t="shared" si="42"/>
        <v>0</v>
      </c>
      <c r="I50" s="58">
        <f t="shared" si="42"/>
        <v>0</v>
      </c>
      <c r="J50" s="58">
        <f t="shared" si="42"/>
        <v>0</v>
      </c>
      <c r="K50" s="58">
        <f t="shared" si="42"/>
        <v>0</v>
      </c>
      <c r="L50" s="58">
        <f t="shared" si="42"/>
        <v>0</v>
      </c>
      <c r="M50" s="58">
        <f t="shared" si="42"/>
        <v>0</v>
      </c>
      <c r="N50" s="58">
        <f t="shared" si="42"/>
        <v>0</v>
      </c>
      <c r="O50" s="58">
        <f t="shared" si="42"/>
        <v>0</v>
      </c>
      <c r="P50" s="58">
        <f t="shared" si="42"/>
        <v>0</v>
      </c>
      <c r="Q50" s="58">
        <f t="shared" si="42"/>
        <v>0</v>
      </c>
      <c r="R50" s="58">
        <f t="shared" si="42"/>
        <v>0</v>
      </c>
      <c r="S50" s="58">
        <f t="shared" si="42"/>
        <v>0</v>
      </c>
      <c r="T50" s="58">
        <f t="shared" si="42"/>
        <v>0</v>
      </c>
      <c r="U50" s="58">
        <f t="shared" si="42"/>
        <v>0</v>
      </c>
      <c r="V50" s="58">
        <f t="shared" si="42"/>
        <v>0</v>
      </c>
      <c r="W50" s="58">
        <f t="shared" si="42"/>
        <v>0</v>
      </c>
      <c r="X50" s="58">
        <f t="shared" si="42"/>
        <v>0</v>
      </c>
      <c r="Y50" s="58">
        <f t="shared" si="42"/>
        <v>0</v>
      </c>
      <c r="Z50" s="58">
        <f t="shared" si="42"/>
        <v>0</v>
      </c>
      <c r="AA50" s="58">
        <f t="shared" si="42"/>
        <v>0</v>
      </c>
      <c r="AB50" s="58">
        <f t="shared" si="42"/>
        <v>0</v>
      </c>
      <c r="AC50" s="58">
        <f t="shared" si="42"/>
        <v>0</v>
      </c>
      <c r="AD50" s="58">
        <f t="shared" si="42"/>
        <v>0</v>
      </c>
      <c r="AE50" s="58">
        <f t="shared" si="42"/>
        <v>0</v>
      </c>
      <c r="AF50" s="58">
        <f t="shared" si="42"/>
        <v>0</v>
      </c>
      <c r="AG50" s="58">
        <f t="shared" si="42"/>
        <v>0</v>
      </c>
      <c r="AH50" s="58">
        <f t="shared" si="42"/>
        <v>0</v>
      </c>
      <c r="AI50" s="58">
        <f t="shared" si="42"/>
        <v>0</v>
      </c>
      <c r="AJ50" s="58">
        <f t="shared" si="42"/>
        <v>0</v>
      </c>
      <c r="AK50" s="58">
        <f t="shared" si="42"/>
        <v>0</v>
      </c>
      <c r="AL50" s="58">
        <f t="shared" si="42"/>
        <v>0</v>
      </c>
      <c r="AM50" s="58">
        <f t="shared" si="42"/>
        <v>0</v>
      </c>
      <c r="AN50" s="58">
        <f t="shared" si="42"/>
        <v>0</v>
      </c>
      <c r="AO50" s="58">
        <f t="shared" si="42"/>
        <v>0</v>
      </c>
      <c r="AP50" s="58">
        <f t="shared" si="42"/>
        <v>0</v>
      </c>
      <c r="AQ50" s="58">
        <f t="shared" si="42"/>
        <v>0</v>
      </c>
      <c r="AR50" s="58">
        <f t="shared" si="42"/>
        <v>0</v>
      </c>
      <c r="AS50" s="58">
        <f t="shared" si="42"/>
        <v>0</v>
      </c>
      <c r="AT50" s="58">
        <f t="shared" si="42"/>
        <v>0</v>
      </c>
      <c r="AU50" s="58">
        <f t="shared" si="42"/>
        <v>0</v>
      </c>
      <c r="AV50" s="58">
        <f t="shared" si="42"/>
        <v>0</v>
      </c>
      <c r="AW50" s="58">
        <f t="shared" si="42"/>
        <v>0</v>
      </c>
      <c r="AX50" s="58">
        <f t="shared" si="42"/>
        <v>0</v>
      </c>
      <c r="AY50" s="58">
        <f t="shared" si="42"/>
        <v>0</v>
      </c>
      <c r="AZ50" s="58">
        <f t="shared" si="42"/>
        <v>0</v>
      </c>
      <c r="BA50" s="58">
        <f t="shared" si="42"/>
        <v>0</v>
      </c>
      <c r="BB50" s="58">
        <f t="shared" si="42"/>
        <v>0</v>
      </c>
      <c r="BC50" s="58">
        <f t="shared" si="42"/>
        <v>0</v>
      </c>
      <c r="BD50" s="58">
        <f t="shared" si="42"/>
        <v>0</v>
      </c>
      <c r="BE50" s="58">
        <f t="shared" si="42"/>
        <v>0</v>
      </c>
      <c r="BF50" s="58">
        <f t="shared" si="42"/>
        <v>0</v>
      </c>
      <c r="BG50" s="58">
        <f t="shared" si="42"/>
        <v>0</v>
      </c>
      <c r="BH50" s="58">
        <f t="shared" si="42"/>
        <v>0</v>
      </c>
      <c r="BI50" s="58">
        <f t="shared" si="42"/>
        <v>0</v>
      </c>
      <c r="BJ50" s="58">
        <f t="shared" si="42"/>
        <v>0</v>
      </c>
      <c r="BK50" s="58">
        <f t="shared" si="42"/>
        <v>0</v>
      </c>
      <c r="BL50" s="58">
        <f t="shared" si="42"/>
        <v>0</v>
      </c>
      <c r="BM50" s="58">
        <f t="shared" si="42"/>
        <v>0</v>
      </c>
      <c r="BN50" s="58">
        <f t="shared" si="42"/>
        <v>0</v>
      </c>
      <c r="BO50" s="58">
        <f t="shared" si="42"/>
        <v>0</v>
      </c>
      <c r="BP50" s="58">
        <f t="shared" si="42"/>
        <v>0</v>
      </c>
      <c r="BQ50" s="58">
        <f t="shared" si="43"/>
        <v>0</v>
      </c>
      <c r="BR50" s="58">
        <f t="shared" si="43"/>
        <v>0</v>
      </c>
      <c r="BS50" s="58">
        <f t="shared" si="43"/>
        <v>0</v>
      </c>
      <c r="BT50" s="58">
        <f t="shared" si="43"/>
        <v>0</v>
      </c>
      <c r="BU50" s="58">
        <f t="shared" si="43"/>
        <v>0</v>
      </c>
      <c r="BV50" s="58">
        <f t="shared" si="43"/>
        <v>0</v>
      </c>
      <c r="BW50" s="58">
        <f t="shared" si="43"/>
        <v>0</v>
      </c>
      <c r="BX50" s="58">
        <f t="shared" si="43"/>
        <v>0</v>
      </c>
      <c r="BY50" s="58">
        <f t="shared" si="43"/>
        <v>0</v>
      </c>
      <c r="BZ50" s="58">
        <f t="shared" si="43"/>
        <v>0</v>
      </c>
      <c r="CA50" s="58">
        <f t="shared" si="43"/>
        <v>0</v>
      </c>
      <c r="CB50" s="58">
        <f t="shared" si="43"/>
        <v>0</v>
      </c>
      <c r="CC50" s="58">
        <f t="shared" si="43"/>
        <v>0</v>
      </c>
      <c r="CD50" s="58">
        <f t="shared" si="43"/>
        <v>0</v>
      </c>
      <c r="CE50" s="58">
        <f t="shared" si="43"/>
        <v>0</v>
      </c>
      <c r="CF50" s="58">
        <f t="shared" si="43"/>
        <v>0</v>
      </c>
      <c r="CG50" s="58">
        <f t="shared" si="43"/>
        <v>0</v>
      </c>
      <c r="CH50" s="58">
        <f t="shared" si="43"/>
        <v>0</v>
      </c>
      <c r="CI50" s="58">
        <f t="shared" si="43"/>
        <v>0</v>
      </c>
      <c r="CJ50" s="58">
        <f t="shared" si="43"/>
        <v>0</v>
      </c>
      <c r="CK50" s="58">
        <f t="shared" si="43"/>
        <v>0</v>
      </c>
      <c r="CL50" s="58">
        <f t="shared" si="43"/>
        <v>0</v>
      </c>
      <c r="CM50" s="58">
        <f t="shared" si="43"/>
        <v>0</v>
      </c>
      <c r="CN50" s="58">
        <f t="shared" si="43"/>
        <v>0</v>
      </c>
      <c r="CO50" s="58">
        <f t="shared" si="43"/>
        <v>0</v>
      </c>
      <c r="CP50" s="58">
        <f t="shared" si="43"/>
        <v>0</v>
      </c>
      <c r="CQ50" s="58">
        <f t="shared" si="43"/>
        <v>0</v>
      </c>
      <c r="CR50" s="58">
        <f t="shared" si="43"/>
        <v>0</v>
      </c>
      <c r="CS50" s="58">
        <f t="shared" si="43"/>
        <v>0</v>
      </c>
      <c r="CT50" s="58">
        <f t="shared" si="43"/>
        <v>0</v>
      </c>
      <c r="CU50" s="58">
        <f t="shared" si="43"/>
        <v>0</v>
      </c>
      <c r="CV50" s="58">
        <f t="shared" si="43"/>
        <v>0</v>
      </c>
      <c r="CW50" s="58">
        <f t="shared" si="43"/>
        <v>0</v>
      </c>
      <c r="CX50" s="58">
        <f t="shared" si="43"/>
        <v>0</v>
      </c>
      <c r="CY50" s="58">
        <f t="shared" si="43"/>
        <v>0</v>
      </c>
      <c r="CZ50" s="58">
        <f t="shared" si="43"/>
        <v>0</v>
      </c>
      <c r="DA50" s="58">
        <f t="shared" si="43"/>
        <v>0</v>
      </c>
      <c r="DB50" s="58">
        <f t="shared" si="43"/>
        <v>0</v>
      </c>
      <c r="DC50" s="58">
        <f t="shared" si="43"/>
        <v>0</v>
      </c>
      <c r="DD50" s="58">
        <f t="shared" si="43"/>
        <v>0</v>
      </c>
      <c r="DE50" s="58">
        <f t="shared" si="43"/>
        <v>0</v>
      </c>
      <c r="DF50" s="58">
        <f t="shared" si="43"/>
        <v>0</v>
      </c>
      <c r="DG50" s="58">
        <f t="shared" si="43"/>
        <v>0</v>
      </c>
      <c r="DH50" s="58">
        <f t="shared" si="43"/>
        <v>0</v>
      </c>
      <c r="DI50" s="58">
        <f t="shared" si="43"/>
        <v>0</v>
      </c>
      <c r="DJ50" s="58">
        <f t="shared" si="43"/>
        <v>0</v>
      </c>
      <c r="DK50" s="58">
        <f t="shared" si="43"/>
        <v>0</v>
      </c>
      <c r="DL50" s="58">
        <f t="shared" si="43"/>
        <v>0</v>
      </c>
      <c r="DM50" s="58">
        <f t="shared" si="43"/>
        <v>0</v>
      </c>
      <c r="DN50" s="58">
        <f t="shared" si="43"/>
        <v>0</v>
      </c>
      <c r="DO50" s="58">
        <f t="shared" si="43"/>
        <v>0</v>
      </c>
      <c r="DP50" s="58">
        <f t="shared" si="43"/>
        <v>0</v>
      </c>
      <c r="DQ50" s="58">
        <f t="shared" si="43"/>
        <v>0</v>
      </c>
      <c r="DR50" s="58">
        <f t="shared" si="43"/>
        <v>0</v>
      </c>
      <c r="DS50" s="58">
        <f t="shared" si="43"/>
        <v>0</v>
      </c>
      <c r="DT50" s="58">
        <f t="shared" si="43"/>
        <v>0</v>
      </c>
      <c r="DU50" s="58">
        <f t="shared" si="43"/>
        <v>0</v>
      </c>
    </row>
    <row r="51" spans="1:125">
      <c r="A51" s="44" t="str">
        <f>Pieņēmumi!B15</f>
        <v>Indekss 4</v>
      </c>
      <c r="B51" s="50" t="str">
        <f>Pieņēmumi!C15</f>
        <v>%, gadā</v>
      </c>
      <c r="C51" s="2"/>
      <c r="D51" s="57">
        <f>IFERROR(Pieņēmumi!E15,"")</f>
        <v>0</v>
      </c>
      <c r="E51" s="58">
        <f t="shared" si="42"/>
        <v>0</v>
      </c>
      <c r="F51" s="58">
        <f t="shared" si="42"/>
        <v>0</v>
      </c>
      <c r="G51" s="58">
        <f t="shared" si="42"/>
        <v>0</v>
      </c>
      <c r="H51" s="58">
        <f t="shared" si="42"/>
        <v>0</v>
      </c>
      <c r="I51" s="58">
        <f t="shared" si="42"/>
        <v>0</v>
      </c>
      <c r="J51" s="58">
        <f t="shared" si="42"/>
        <v>0</v>
      </c>
      <c r="K51" s="58">
        <f t="shared" si="42"/>
        <v>0</v>
      </c>
      <c r="L51" s="58">
        <f t="shared" si="42"/>
        <v>0</v>
      </c>
      <c r="M51" s="58">
        <f t="shared" si="42"/>
        <v>0</v>
      </c>
      <c r="N51" s="58">
        <f t="shared" si="42"/>
        <v>0</v>
      </c>
      <c r="O51" s="58">
        <f t="shared" si="42"/>
        <v>0</v>
      </c>
      <c r="P51" s="58">
        <f t="shared" si="42"/>
        <v>0</v>
      </c>
      <c r="Q51" s="58">
        <f t="shared" si="42"/>
        <v>0</v>
      </c>
      <c r="R51" s="58">
        <f t="shared" si="42"/>
        <v>0</v>
      </c>
      <c r="S51" s="58">
        <f t="shared" si="42"/>
        <v>0</v>
      </c>
      <c r="T51" s="58">
        <f t="shared" si="42"/>
        <v>0</v>
      </c>
      <c r="U51" s="58">
        <f t="shared" si="42"/>
        <v>0</v>
      </c>
      <c r="V51" s="58">
        <f t="shared" si="42"/>
        <v>0</v>
      </c>
      <c r="W51" s="58">
        <f t="shared" si="42"/>
        <v>0</v>
      </c>
      <c r="X51" s="58">
        <f t="shared" si="42"/>
        <v>0</v>
      </c>
      <c r="Y51" s="58">
        <f t="shared" si="42"/>
        <v>0</v>
      </c>
      <c r="Z51" s="58">
        <f t="shared" si="42"/>
        <v>0</v>
      </c>
      <c r="AA51" s="58">
        <f t="shared" si="42"/>
        <v>0</v>
      </c>
      <c r="AB51" s="58">
        <f t="shared" si="42"/>
        <v>0</v>
      </c>
      <c r="AC51" s="58">
        <f t="shared" si="42"/>
        <v>0</v>
      </c>
      <c r="AD51" s="58">
        <f t="shared" si="42"/>
        <v>0</v>
      </c>
      <c r="AE51" s="58">
        <f t="shared" si="42"/>
        <v>0</v>
      </c>
      <c r="AF51" s="58">
        <f t="shared" si="42"/>
        <v>0</v>
      </c>
      <c r="AG51" s="58">
        <f t="shared" si="42"/>
        <v>0</v>
      </c>
      <c r="AH51" s="58">
        <f t="shared" si="42"/>
        <v>0</v>
      </c>
      <c r="AI51" s="58">
        <f t="shared" si="42"/>
        <v>0</v>
      </c>
      <c r="AJ51" s="58">
        <f t="shared" si="42"/>
        <v>0</v>
      </c>
      <c r="AK51" s="58">
        <f t="shared" si="42"/>
        <v>0</v>
      </c>
      <c r="AL51" s="58">
        <f t="shared" si="42"/>
        <v>0</v>
      </c>
      <c r="AM51" s="58">
        <f t="shared" si="42"/>
        <v>0</v>
      </c>
      <c r="AN51" s="58">
        <f t="shared" si="42"/>
        <v>0</v>
      </c>
      <c r="AO51" s="58">
        <f t="shared" si="42"/>
        <v>0</v>
      </c>
      <c r="AP51" s="58">
        <f t="shared" si="42"/>
        <v>0</v>
      </c>
      <c r="AQ51" s="58">
        <f t="shared" si="42"/>
        <v>0</v>
      </c>
      <c r="AR51" s="58">
        <f t="shared" si="42"/>
        <v>0</v>
      </c>
      <c r="AS51" s="58">
        <f t="shared" si="42"/>
        <v>0</v>
      </c>
      <c r="AT51" s="58">
        <f t="shared" si="42"/>
        <v>0</v>
      </c>
      <c r="AU51" s="58">
        <f t="shared" si="42"/>
        <v>0</v>
      </c>
      <c r="AV51" s="58">
        <f t="shared" si="42"/>
        <v>0</v>
      </c>
      <c r="AW51" s="58">
        <f t="shared" si="42"/>
        <v>0</v>
      </c>
      <c r="AX51" s="58">
        <f t="shared" si="42"/>
        <v>0</v>
      </c>
      <c r="AY51" s="58">
        <f t="shared" si="42"/>
        <v>0</v>
      </c>
      <c r="AZ51" s="58">
        <f t="shared" si="42"/>
        <v>0</v>
      </c>
      <c r="BA51" s="58">
        <f t="shared" si="42"/>
        <v>0</v>
      </c>
      <c r="BB51" s="58">
        <f t="shared" si="42"/>
        <v>0</v>
      </c>
      <c r="BC51" s="58">
        <f t="shared" si="42"/>
        <v>0</v>
      </c>
      <c r="BD51" s="58">
        <f t="shared" si="42"/>
        <v>0</v>
      </c>
      <c r="BE51" s="58">
        <f t="shared" si="42"/>
        <v>0</v>
      </c>
      <c r="BF51" s="58">
        <f t="shared" si="42"/>
        <v>0</v>
      </c>
      <c r="BG51" s="58">
        <f t="shared" si="42"/>
        <v>0</v>
      </c>
      <c r="BH51" s="58">
        <f t="shared" si="42"/>
        <v>0</v>
      </c>
      <c r="BI51" s="58">
        <f t="shared" si="42"/>
        <v>0</v>
      </c>
      <c r="BJ51" s="58">
        <f t="shared" si="42"/>
        <v>0</v>
      </c>
      <c r="BK51" s="58">
        <f t="shared" si="42"/>
        <v>0</v>
      </c>
      <c r="BL51" s="58">
        <f t="shared" si="42"/>
        <v>0</v>
      </c>
      <c r="BM51" s="58">
        <f t="shared" si="42"/>
        <v>0</v>
      </c>
      <c r="BN51" s="58">
        <f t="shared" si="42"/>
        <v>0</v>
      </c>
      <c r="BO51" s="58">
        <f t="shared" si="42"/>
        <v>0</v>
      </c>
      <c r="BP51" s="58">
        <f>IFERROR(BO51,"")</f>
        <v>0</v>
      </c>
      <c r="BQ51" s="58">
        <f t="shared" si="43"/>
        <v>0</v>
      </c>
      <c r="BR51" s="58">
        <f t="shared" si="43"/>
        <v>0</v>
      </c>
      <c r="BS51" s="58">
        <f t="shared" si="43"/>
        <v>0</v>
      </c>
      <c r="BT51" s="58">
        <f t="shared" si="43"/>
        <v>0</v>
      </c>
      <c r="BU51" s="58">
        <f t="shared" si="43"/>
        <v>0</v>
      </c>
      <c r="BV51" s="58">
        <f t="shared" si="43"/>
        <v>0</v>
      </c>
      <c r="BW51" s="58">
        <f t="shared" si="43"/>
        <v>0</v>
      </c>
      <c r="BX51" s="58">
        <f t="shared" si="43"/>
        <v>0</v>
      </c>
      <c r="BY51" s="58">
        <f t="shared" si="43"/>
        <v>0</v>
      </c>
      <c r="BZ51" s="58">
        <f t="shared" si="43"/>
        <v>0</v>
      </c>
      <c r="CA51" s="58">
        <f t="shared" si="43"/>
        <v>0</v>
      </c>
      <c r="CB51" s="58">
        <f t="shared" si="43"/>
        <v>0</v>
      </c>
      <c r="CC51" s="58">
        <f t="shared" si="43"/>
        <v>0</v>
      </c>
      <c r="CD51" s="58">
        <f t="shared" si="43"/>
        <v>0</v>
      </c>
      <c r="CE51" s="58">
        <f t="shared" si="43"/>
        <v>0</v>
      </c>
      <c r="CF51" s="58">
        <f t="shared" si="43"/>
        <v>0</v>
      </c>
      <c r="CG51" s="58">
        <f t="shared" si="43"/>
        <v>0</v>
      </c>
      <c r="CH51" s="58">
        <f t="shared" si="43"/>
        <v>0</v>
      </c>
      <c r="CI51" s="58">
        <f t="shared" si="43"/>
        <v>0</v>
      </c>
      <c r="CJ51" s="58">
        <f t="shared" si="43"/>
        <v>0</v>
      </c>
      <c r="CK51" s="58">
        <f t="shared" si="43"/>
        <v>0</v>
      </c>
      <c r="CL51" s="58">
        <f t="shared" si="43"/>
        <v>0</v>
      </c>
      <c r="CM51" s="58">
        <f t="shared" si="43"/>
        <v>0</v>
      </c>
      <c r="CN51" s="58">
        <f t="shared" si="43"/>
        <v>0</v>
      </c>
      <c r="CO51" s="58">
        <f t="shared" si="43"/>
        <v>0</v>
      </c>
      <c r="CP51" s="58">
        <f t="shared" si="43"/>
        <v>0</v>
      </c>
      <c r="CQ51" s="58">
        <f t="shared" si="43"/>
        <v>0</v>
      </c>
      <c r="CR51" s="58">
        <f t="shared" si="43"/>
        <v>0</v>
      </c>
      <c r="CS51" s="58">
        <f t="shared" si="43"/>
        <v>0</v>
      </c>
      <c r="CT51" s="58">
        <f t="shared" si="43"/>
        <v>0</v>
      </c>
      <c r="CU51" s="58">
        <f t="shared" si="43"/>
        <v>0</v>
      </c>
      <c r="CV51" s="58">
        <f t="shared" si="43"/>
        <v>0</v>
      </c>
      <c r="CW51" s="58">
        <f t="shared" si="43"/>
        <v>0</v>
      </c>
      <c r="CX51" s="58">
        <f t="shared" si="43"/>
        <v>0</v>
      </c>
      <c r="CY51" s="58">
        <f t="shared" si="43"/>
        <v>0</v>
      </c>
      <c r="CZ51" s="58">
        <f t="shared" si="43"/>
        <v>0</v>
      </c>
      <c r="DA51" s="58">
        <f t="shared" si="43"/>
        <v>0</v>
      </c>
      <c r="DB51" s="58">
        <f t="shared" si="43"/>
        <v>0</v>
      </c>
      <c r="DC51" s="58">
        <f t="shared" si="43"/>
        <v>0</v>
      </c>
      <c r="DD51" s="58">
        <f t="shared" si="43"/>
        <v>0</v>
      </c>
      <c r="DE51" s="58">
        <f t="shared" si="43"/>
        <v>0</v>
      </c>
      <c r="DF51" s="58">
        <f t="shared" si="43"/>
        <v>0</v>
      </c>
      <c r="DG51" s="58">
        <f t="shared" si="43"/>
        <v>0</v>
      </c>
      <c r="DH51" s="58">
        <f t="shared" si="43"/>
        <v>0</v>
      </c>
      <c r="DI51" s="58">
        <f t="shared" si="43"/>
        <v>0</v>
      </c>
      <c r="DJ51" s="58">
        <f t="shared" si="43"/>
        <v>0</v>
      </c>
      <c r="DK51" s="58">
        <f t="shared" si="43"/>
        <v>0</v>
      </c>
      <c r="DL51" s="58">
        <f t="shared" si="43"/>
        <v>0</v>
      </c>
      <c r="DM51" s="58">
        <f t="shared" si="43"/>
        <v>0</v>
      </c>
      <c r="DN51" s="58">
        <f t="shared" si="43"/>
        <v>0</v>
      </c>
      <c r="DO51" s="58">
        <f t="shared" si="43"/>
        <v>0</v>
      </c>
      <c r="DP51" s="58">
        <f t="shared" si="43"/>
        <v>0</v>
      </c>
      <c r="DQ51" s="58">
        <f t="shared" si="43"/>
        <v>0</v>
      </c>
      <c r="DR51" s="58">
        <f t="shared" si="43"/>
        <v>0</v>
      </c>
      <c r="DS51" s="58">
        <f t="shared" si="43"/>
        <v>0</v>
      </c>
      <c r="DT51" s="58">
        <f t="shared" si="43"/>
        <v>0</v>
      </c>
      <c r="DU51" s="58">
        <f t="shared" si="43"/>
        <v>0</v>
      </c>
    </row>
    <row r="52" spans="1:125">
      <c r="A52" s="44" t="str">
        <f>Pieņēmumi!B16</f>
        <v>Indekss 5</v>
      </c>
      <c r="B52" s="50" t="str">
        <f>Pieņēmumi!C16</f>
        <v>%, gadā</v>
      </c>
      <c r="C52" s="2"/>
      <c r="D52" s="57">
        <f>IFERROR(Pieņēmumi!E16,"")</f>
        <v>0</v>
      </c>
      <c r="E52" s="58">
        <f t="shared" ref="E52:BP52" si="44">IFERROR(D52,"")</f>
        <v>0</v>
      </c>
      <c r="F52" s="58">
        <f t="shared" si="44"/>
        <v>0</v>
      </c>
      <c r="G52" s="58">
        <f t="shared" si="44"/>
        <v>0</v>
      </c>
      <c r="H52" s="58">
        <f t="shared" si="44"/>
        <v>0</v>
      </c>
      <c r="I52" s="58">
        <f t="shared" si="44"/>
        <v>0</v>
      </c>
      <c r="J52" s="58">
        <f t="shared" si="44"/>
        <v>0</v>
      </c>
      <c r="K52" s="58">
        <f t="shared" si="44"/>
        <v>0</v>
      </c>
      <c r="L52" s="58">
        <f t="shared" si="44"/>
        <v>0</v>
      </c>
      <c r="M52" s="58">
        <f t="shared" si="44"/>
        <v>0</v>
      </c>
      <c r="N52" s="58">
        <f t="shared" si="44"/>
        <v>0</v>
      </c>
      <c r="O52" s="58">
        <f t="shared" si="44"/>
        <v>0</v>
      </c>
      <c r="P52" s="58">
        <f t="shared" si="44"/>
        <v>0</v>
      </c>
      <c r="Q52" s="58">
        <f t="shared" si="44"/>
        <v>0</v>
      </c>
      <c r="R52" s="58">
        <f t="shared" si="44"/>
        <v>0</v>
      </c>
      <c r="S52" s="58">
        <f t="shared" si="44"/>
        <v>0</v>
      </c>
      <c r="T52" s="58">
        <f t="shared" si="44"/>
        <v>0</v>
      </c>
      <c r="U52" s="58">
        <f t="shared" si="44"/>
        <v>0</v>
      </c>
      <c r="V52" s="58">
        <f t="shared" si="44"/>
        <v>0</v>
      </c>
      <c r="W52" s="58">
        <f t="shared" si="44"/>
        <v>0</v>
      </c>
      <c r="X52" s="58">
        <f t="shared" si="44"/>
        <v>0</v>
      </c>
      <c r="Y52" s="58">
        <f t="shared" si="44"/>
        <v>0</v>
      </c>
      <c r="Z52" s="58">
        <f t="shared" si="44"/>
        <v>0</v>
      </c>
      <c r="AA52" s="58">
        <f t="shared" si="44"/>
        <v>0</v>
      </c>
      <c r="AB52" s="58">
        <f t="shared" si="44"/>
        <v>0</v>
      </c>
      <c r="AC52" s="58">
        <f t="shared" si="44"/>
        <v>0</v>
      </c>
      <c r="AD52" s="58">
        <f t="shared" si="44"/>
        <v>0</v>
      </c>
      <c r="AE52" s="58">
        <f t="shared" si="44"/>
        <v>0</v>
      </c>
      <c r="AF52" s="58">
        <f t="shared" si="44"/>
        <v>0</v>
      </c>
      <c r="AG52" s="58">
        <f t="shared" si="44"/>
        <v>0</v>
      </c>
      <c r="AH52" s="58">
        <f t="shared" si="44"/>
        <v>0</v>
      </c>
      <c r="AI52" s="58">
        <f t="shared" si="44"/>
        <v>0</v>
      </c>
      <c r="AJ52" s="58">
        <f t="shared" si="44"/>
        <v>0</v>
      </c>
      <c r="AK52" s="58">
        <f t="shared" si="44"/>
        <v>0</v>
      </c>
      <c r="AL52" s="58">
        <f t="shared" si="44"/>
        <v>0</v>
      </c>
      <c r="AM52" s="58">
        <f t="shared" si="44"/>
        <v>0</v>
      </c>
      <c r="AN52" s="58">
        <f t="shared" si="44"/>
        <v>0</v>
      </c>
      <c r="AO52" s="58">
        <f t="shared" si="44"/>
        <v>0</v>
      </c>
      <c r="AP52" s="58">
        <f t="shared" si="44"/>
        <v>0</v>
      </c>
      <c r="AQ52" s="58">
        <f t="shared" si="44"/>
        <v>0</v>
      </c>
      <c r="AR52" s="58">
        <f t="shared" si="44"/>
        <v>0</v>
      </c>
      <c r="AS52" s="58">
        <f t="shared" si="44"/>
        <v>0</v>
      </c>
      <c r="AT52" s="58">
        <f t="shared" si="44"/>
        <v>0</v>
      </c>
      <c r="AU52" s="58">
        <f t="shared" si="44"/>
        <v>0</v>
      </c>
      <c r="AV52" s="58">
        <f t="shared" si="44"/>
        <v>0</v>
      </c>
      <c r="AW52" s="58">
        <f t="shared" si="44"/>
        <v>0</v>
      </c>
      <c r="AX52" s="58">
        <f t="shared" si="44"/>
        <v>0</v>
      </c>
      <c r="AY52" s="58">
        <f t="shared" si="44"/>
        <v>0</v>
      </c>
      <c r="AZ52" s="58">
        <f t="shared" si="44"/>
        <v>0</v>
      </c>
      <c r="BA52" s="58">
        <f t="shared" si="44"/>
        <v>0</v>
      </c>
      <c r="BB52" s="58">
        <f t="shared" si="44"/>
        <v>0</v>
      </c>
      <c r="BC52" s="58">
        <f t="shared" si="44"/>
        <v>0</v>
      </c>
      <c r="BD52" s="58">
        <f t="shared" si="44"/>
        <v>0</v>
      </c>
      <c r="BE52" s="58">
        <f t="shared" si="44"/>
        <v>0</v>
      </c>
      <c r="BF52" s="58">
        <f t="shared" si="44"/>
        <v>0</v>
      </c>
      <c r="BG52" s="58">
        <f t="shared" si="44"/>
        <v>0</v>
      </c>
      <c r="BH52" s="58">
        <f t="shared" si="44"/>
        <v>0</v>
      </c>
      <c r="BI52" s="58">
        <f t="shared" si="44"/>
        <v>0</v>
      </c>
      <c r="BJ52" s="58">
        <f t="shared" si="44"/>
        <v>0</v>
      </c>
      <c r="BK52" s="58">
        <f t="shared" si="44"/>
        <v>0</v>
      </c>
      <c r="BL52" s="58">
        <f t="shared" si="44"/>
        <v>0</v>
      </c>
      <c r="BM52" s="58">
        <f t="shared" si="44"/>
        <v>0</v>
      </c>
      <c r="BN52" s="58">
        <f t="shared" si="44"/>
        <v>0</v>
      </c>
      <c r="BO52" s="58">
        <f t="shared" si="44"/>
        <v>0</v>
      </c>
      <c r="BP52" s="58">
        <f t="shared" si="44"/>
        <v>0</v>
      </c>
      <c r="BQ52" s="58">
        <f t="shared" si="43"/>
        <v>0</v>
      </c>
      <c r="BR52" s="58">
        <f t="shared" si="43"/>
        <v>0</v>
      </c>
      <c r="BS52" s="58">
        <f t="shared" si="43"/>
        <v>0</v>
      </c>
      <c r="BT52" s="58">
        <f t="shared" si="43"/>
        <v>0</v>
      </c>
      <c r="BU52" s="58">
        <f t="shared" si="43"/>
        <v>0</v>
      </c>
      <c r="BV52" s="58">
        <f t="shared" si="43"/>
        <v>0</v>
      </c>
      <c r="BW52" s="58">
        <f t="shared" si="43"/>
        <v>0</v>
      </c>
      <c r="BX52" s="58">
        <f t="shared" si="43"/>
        <v>0</v>
      </c>
      <c r="BY52" s="58">
        <f t="shared" si="43"/>
        <v>0</v>
      </c>
      <c r="BZ52" s="58">
        <f t="shared" si="43"/>
        <v>0</v>
      </c>
      <c r="CA52" s="58">
        <f t="shared" si="43"/>
        <v>0</v>
      </c>
      <c r="CB52" s="58">
        <f t="shared" si="43"/>
        <v>0</v>
      </c>
      <c r="CC52" s="58">
        <f t="shared" si="43"/>
        <v>0</v>
      </c>
      <c r="CD52" s="58">
        <f t="shared" si="43"/>
        <v>0</v>
      </c>
      <c r="CE52" s="58">
        <f t="shared" si="43"/>
        <v>0</v>
      </c>
      <c r="CF52" s="58">
        <f t="shared" si="43"/>
        <v>0</v>
      </c>
      <c r="CG52" s="58">
        <f t="shared" si="43"/>
        <v>0</v>
      </c>
      <c r="CH52" s="58">
        <f t="shared" si="43"/>
        <v>0</v>
      </c>
      <c r="CI52" s="58">
        <f t="shared" si="43"/>
        <v>0</v>
      </c>
      <c r="CJ52" s="58">
        <f t="shared" si="43"/>
        <v>0</v>
      </c>
      <c r="CK52" s="58">
        <f t="shared" si="43"/>
        <v>0</v>
      </c>
      <c r="CL52" s="58">
        <f t="shared" si="43"/>
        <v>0</v>
      </c>
      <c r="CM52" s="58">
        <f t="shared" si="43"/>
        <v>0</v>
      </c>
      <c r="CN52" s="58">
        <f t="shared" si="43"/>
        <v>0</v>
      </c>
      <c r="CO52" s="58">
        <f t="shared" si="43"/>
        <v>0</v>
      </c>
      <c r="CP52" s="58">
        <f t="shared" si="43"/>
        <v>0</v>
      </c>
      <c r="CQ52" s="58">
        <f t="shared" si="43"/>
        <v>0</v>
      </c>
      <c r="CR52" s="58">
        <f t="shared" ref="CR52:DU52" si="45">IFERROR(CQ52,"")</f>
        <v>0</v>
      </c>
      <c r="CS52" s="58">
        <f t="shared" si="45"/>
        <v>0</v>
      </c>
      <c r="CT52" s="58">
        <f t="shared" si="45"/>
        <v>0</v>
      </c>
      <c r="CU52" s="58">
        <f t="shared" si="45"/>
        <v>0</v>
      </c>
      <c r="CV52" s="58">
        <f t="shared" si="45"/>
        <v>0</v>
      </c>
      <c r="CW52" s="58">
        <f t="shared" si="45"/>
        <v>0</v>
      </c>
      <c r="CX52" s="58">
        <f t="shared" si="45"/>
        <v>0</v>
      </c>
      <c r="CY52" s="58">
        <f t="shared" si="45"/>
        <v>0</v>
      </c>
      <c r="CZ52" s="58">
        <f t="shared" si="45"/>
        <v>0</v>
      </c>
      <c r="DA52" s="58">
        <f t="shared" si="45"/>
        <v>0</v>
      </c>
      <c r="DB52" s="58">
        <f t="shared" si="45"/>
        <v>0</v>
      </c>
      <c r="DC52" s="58">
        <f t="shared" si="45"/>
        <v>0</v>
      </c>
      <c r="DD52" s="58">
        <f t="shared" si="45"/>
        <v>0</v>
      </c>
      <c r="DE52" s="58">
        <f t="shared" si="45"/>
        <v>0</v>
      </c>
      <c r="DF52" s="58">
        <f t="shared" si="45"/>
        <v>0</v>
      </c>
      <c r="DG52" s="58">
        <f t="shared" si="45"/>
        <v>0</v>
      </c>
      <c r="DH52" s="58">
        <f t="shared" si="45"/>
        <v>0</v>
      </c>
      <c r="DI52" s="58">
        <f t="shared" si="45"/>
        <v>0</v>
      </c>
      <c r="DJ52" s="58">
        <f t="shared" si="45"/>
        <v>0</v>
      </c>
      <c r="DK52" s="58">
        <f t="shared" si="45"/>
        <v>0</v>
      </c>
      <c r="DL52" s="58">
        <f t="shared" si="45"/>
        <v>0</v>
      </c>
      <c r="DM52" s="58">
        <f t="shared" si="45"/>
        <v>0</v>
      </c>
      <c r="DN52" s="58">
        <f t="shared" si="45"/>
        <v>0</v>
      </c>
      <c r="DO52" s="58">
        <f t="shared" si="45"/>
        <v>0</v>
      </c>
      <c r="DP52" s="58">
        <f t="shared" si="45"/>
        <v>0</v>
      </c>
      <c r="DQ52" s="58">
        <f t="shared" si="45"/>
        <v>0</v>
      </c>
      <c r="DR52" s="58">
        <f t="shared" si="45"/>
        <v>0</v>
      </c>
      <c r="DS52" s="58">
        <f t="shared" si="45"/>
        <v>0</v>
      </c>
      <c r="DT52" s="58">
        <f t="shared" si="45"/>
        <v>0</v>
      </c>
      <c r="DU52" s="58">
        <f t="shared" si="45"/>
        <v>0</v>
      </c>
    </row>
    <row r="53" spans="1:125">
      <c r="A53" s="2"/>
      <c r="B53" s="2"/>
      <c r="C53" s="2"/>
      <c r="D53" s="2"/>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row>
    <row r="54" spans="1:125">
      <c r="A54" s="44" t="str">
        <f>Pieņēmumi!B12</f>
        <v>Patēriņa cenu indekss</v>
      </c>
      <c r="B54" s="59" t="s">
        <v>70</v>
      </c>
      <c r="C54" s="2"/>
      <c r="D54" s="2"/>
      <c r="E54" s="60">
        <f t="shared" ref="E54:BP57" si="46">IFERROR(IFERROR((1+E48)^E$24,0),"")</f>
        <v>1.0061232333721217</v>
      </c>
      <c r="F54" s="60">
        <f t="shared" si="46"/>
        <v>1.0124228365658292</v>
      </c>
      <c r="G54" s="60">
        <f t="shared" si="46"/>
        <v>1.0186920081555439</v>
      </c>
      <c r="H54" s="60">
        <f t="shared" si="46"/>
        <v>1.0249296970557957</v>
      </c>
      <c r="I54" s="60">
        <f t="shared" si="46"/>
        <v>1.0287672013182014</v>
      </c>
      <c r="J54" s="60">
        <f t="shared" si="46"/>
        <v>1.0346976210468446</v>
      </c>
      <c r="K54" s="60">
        <f t="shared" si="46"/>
        <v>1.0405964956007363</v>
      </c>
      <c r="L54" s="60">
        <f t="shared" si="46"/>
        <v>1.0464628978305941</v>
      </c>
      <c r="M54" s="60">
        <f t="shared" si="46"/>
        <v>1.0455059219711271</v>
      </c>
      <c r="N54" s="60">
        <f t="shared" si="46"/>
        <v>1.0507524937871906</v>
      </c>
      <c r="O54" s="60">
        <f t="shared" si="46"/>
        <v>1.0559673065142297</v>
      </c>
      <c r="P54" s="60">
        <f t="shared" si="46"/>
        <v>1.0611496274207299</v>
      </c>
      <c r="Q54" s="60">
        <f t="shared" si="46"/>
        <v>1.0664160404105498</v>
      </c>
      <c r="R54" s="60">
        <f t="shared" si="46"/>
        <v>1.0717675436629344</v>
      </c>
      <c r="S54" s="60">
        <f t="shared" si="46"/>
        <v>1.0770866526445142</v>
      </c>
      <c r="T54" s="60">
        <f t="shared" si="46"/>
        <v>1.0823726199691446</v>
      </c>
      <c r="U54" s="60">
        <f t="shared" si="46"/>
        <v>1.0877443612187607</v>
      </c>
      <c r="V54" s="60">
        <f t="shared" si="46"/>
        <v>1.0932028945361931</v>
      </c>
      <c r="W54" s="60">
        <f t="shared" si="46"/>
        <v>1.0986283856974046</v>
      </c>
      <c r="X54" s="60">
        <f t="shared" si="46"/>
        <v>1.1040200723685276</v>
      </c>
      <c r="Y54" s="60">
        <f t="shared" si="46"/>
        <v>1.1094992484431361</v>
      </c>
      <c r="Z54" s="60">
        <f t="shared" si="46"/>
        <v>1.115066952426917</v>
      </c>
      <c r="AA54" s="60">
        <f t="shared" si="46"/>
        <v>1.1206009534113528</v>
      </c>
      <c r="AB54" s="60">
        <f t="shared" si="46"/>
        <v>1.1261004738158982</v>
      </c>
      <c r="AC54" s="60">
        <f t="shared" si="46"/>
        <v>1.1316892334119988</v>
      </c>
      <c r="AD54" s="60">
        <f t="shared" si="46"/>
        <v>1.1373682914754555</v>
      </c>
      <c r="AE54" s="60">
        <f t="shared" si="46"/>
        <v>1.1430129724795797</v>
      </c>
      <c r="AF54" s="60">
        <f t="shared" si="46"/>
        <v>1.1486224832922161</v>
      </c>
      <c r="AG54" s="60">
        <f t="shared" si="46"/>
        <v>1.1543230180802388</v>
      </c>
      <c r="AH54" s="60">
        <f t="shared" si="46"/>
        <v>1.1601156573049645</v>
      </c>
      <c r="AI54" s="60">
        <f t="shared" si="46"/>
        <v>1.1658732319291714</v>
      </c>
      <c r="AJ54" s="60">
        <f t="shared" si="46"/>
        <v>1.1715949329580604</v>
      </c>
      <c r="AK54" s="60">
        <f t="shared" si="46"/>
        <v>1.1774094784418434</v>
      </c>
      <c r="AL54" s="60">
        <f t="shared" si="46"/>
        <v>1.1833179704510639</v>
      </c>
      <c r="AM54" s="60">
        <f t="shared" si="46"/>
        <v>1.1891906965677548</v>
      </c>
      <c r="AN54" s="60">
        <f t="shared" si="46"/>
        <v>1.1950268316172217</v>
      </c>
      <c r="AO54" s="60">
        <f t="shared" si="46"/>
        <v>1.2009576680106804</v>
      </c>
      <c r="AP54" s="60">
        <f t="shared" si="46"/>
        <v>1.2069843298600851</v>
      </c>
      <c r="AQ54" s="60">
        <f t="shared" si="46"/>
        <v>1.2129745104991099</v>
      </c>
      <c r="AR54" s="60">
        <f t="shared" si="46"/>
        <v>1.218927368249566</v>
      </c>
      <c r="AS54" s="60">
        <f t="shared" si="46"/>
        <v>1.224976821370894</v>
      </c>
      <c r="AT54" s="60">
        <f t="shared" si="46"/>
        <v>1.231124016457287</v>
      </c>
      <c r="AU54" s="60">
        <f t="shared" si="46"/>
        <v>1.2372340007090921</v>
      </c>
      <c r="AV54" s="60">
        <f t="shared" si="46"/>
        <v>1.2433059156145574</v>
      </c>
      <c r="AW54" s="60">
        <f t="shared" si="46"/>
        <v>1.2494763577983119</v>
      </c>
      <c r="AX54" s="60">
        <f t="shared" si="46"/>
        <v>1.2557464967864327</v>
      </c>
      <c r="AY54" s="60">
        <f t="shared" si="46"/>
        <v>1.261978680723274</v>
      </c>
      <c r="AZ54" s="60">
        <f t="shared" si="46"/>
        <v>1.2681720339268487</v>
      </c>
      <c r="BA54" s="60">
        <f t="shared" si="46"/>
        <v>1.2744658849542783</v>
      </c>
      <c r="BB54" s="60">
        <f t="shared" si="46"/>
        <v>1.2808614267221612</v>
      </c>
      <c r="BC54" s="60">
        <f t="shared" si="46"/>
        <v>1.2872182543377395</v>
      </c>
      <c r="BD54" s="60">
        <f t="shared" si="46"/>
        <v>1.2935354746053855</v>
      </c>
      <c r="BE54" s="60">
        <f t="shared" si="46"/>
        <v>1.2999552026533638</v>
      </c>
      <c r="BF54" s="60">
        <f t="shared" si="46"/>
        <v>1.3064786552566046</v>
      </c>
      <c r="BG54" s="60">
        <f t="shared" si="46"/>
        <v>1.3129626194244943</v>
      </c>
      <c r="BH54" s="60">
        <f t="shared" si="46"/>
        <v>1.3194061840974933</v>
      </c>
      <c r="BI54" s="60">
        <f t="shared" si="46"/>
        <v>1.325954306706431</v>
      </c>
      <c r="BJ54" s="60">
        <f t="shared" si="46"/>
        <v>1.3326082283617366</v>
      </c>
      <c r="BK54" s="60">
        <f t="shared" si="46"/>
        <v>1.3392218718129842</v>
      </c>
      <c r="BL54" s="60">
        <f t="shared" si="46"/>
        <v>1.3457943077794432</v>
      </c>
      <c r="BM54" s="60">
        <f t="shared" si="46"/>
        <v>1.3524733928405597</v>
      </c>
      <c r="BN54" s="60">
        <f t="shared" si="46"/>
        <v>1.3592603929289715</v>
      </c>
      <c r="BO54" s="60">
        <f t="shared" si="46"/>
        <v>1.366006309249244</v>
      </c>
      <c r="BP54" s="60">
        <f t="shared" si="46"/>
        <v>1.3727101939350321</v>
      </c>
      <c r="BQ54" s="60">
        <f t="shared" ref="BQ54:DU58" si="47">IFERROR(IFERROR((1+BQ48)^BQ$24,0),"")</f>
        <v>1.3795228606973711</v>
      </c>
      <c r="BR54" s="60">
        <f t="shared" si="47"/>
        <v>1.386445600787551</v>
      </c>
      <c r="BS54" s="60">
        <f t="shared" si="47"/>
        <v>1.393326435434229</v>
      </c>
      <c r="BT54" s="60">
        <f t="shared" si="47"/>
        <v>1.4001643978137328</v>
      </c>
      <c r="BU54" s="60">
        <f t="shared" si="47"/>
        <v>1.4071133179113184</v>
      </c>
      <c r="BV54" s="60">
        <f t="shared" si="47"/>
        <v>1.4141745128033019</v>
      </c>
      <c r="BW54" s="60">
        <f t="shared" si="47"/>
        <v>1.4211929641429135</v>
      </c>
      <c r="BX54" s="60">
        <f t="shared" si="47"/>
        <v>1.4281676857700076</v>
      </c>
      <c r="BY54" s="60">
        <f t="shared" si="47"/>
        <v>1.4352555842695449</v>
      </c>
      <c r="BZ54" s="60">
        <f t="shared" si="47"/>
        <v>1.4424580030593679</v>
      </c>
      <c r="CA54" s="60">
        <f t="shared" si="47"/>
        <v>1.4496168234257718</v>
      </c>
      <c r="CB54" s="60">
        <f t="shared" si="47"/>
        <v>1.4567310394854076</v>
      </c>
      <c r="CC54" s="60">
        <f t="shared" si="47"/>
        <v>1.4639606959549358</v>
      </c>
      <c r="CD54" s="60">
        <f t="shared" si="47"/>
        <v>1.4713071631205554</v>
      </c>
      <c r="CE54" s="60">
        <f t="shared" si="47"/>
        <v>1.4786091598942872</v>
      </c>
      <c r="CF54" s="60">
        <f t="shared" si="47"/>
        <v>1.4858656602751159</v>
      </c>
      <c r="CG54" s="60">
        <f t="shared" si="47"/>
        <v>1.4932399098740345</v>
      </c>
      <c r="CH54" s="60">
        <f t="shared" si="47"/>
        <v>1.5007333063829664</v>
      </c>
      <c r="CI54" s="60">
        <f t="shared" si="47"/>
        <v>1.5081813430921729</v>
      </c>
      <c r="CJ54" s="60">
        <f t="shared" si="47"/>
        <v>1.5155829734806183</v>
      </c>
      <c r="CK54" s="60">
        <f t="shared" si="47"/>
        <v>1.5231047080715152</v>
      </c>
      <c r="CL54" s="60">
        <f t="shared" si="47"/>
        <v>1.5307479725106259</v>
      </c>
      <c r="CM54" s="60">
        <f t="shared" si="47"/>
        <v>1.5383449699540164</v>
      </c>
      <c r="CN54" s="60">
        <f t="shared" si="47"/>
        <v>1.5458946329502306</v>
      </c>
      <c r="CO54" s="60">
        <f t="shared" si="47"/>
        <v>1.5535668022329456</v>
      </c>
      <c r="CP54" s="60">
        <f t="shared" si="47"/>
        <v>1.5613629319608384</v>
      </c>
      <c r="CQ54" s="60">
        <f t="shared" si="47"/>
        <v>1.5691118693530968</v>
      </c>
      <c r="CR54" s="60">
        <f t="shared" si="47"/>
        <v>1.5768125256092353</v>
      </c>
      <c r="CS54" s="60">
        <f t="shared" si="47"/>
        <v>1.5846381382776045</v>
      </c>
      <c r="CT54" s="60">
        <f t="shared" si="47"/>
        <v>1.5925901906000552</v>
      </c>
      <c r="CU54" s="60">
        <f t="shared" si="47"/>
        <v>1.6004941067401588</v>
      </c>
      <c r="CV54" s="60">
        <f t="shared" si="47"/>
        <v>1.6083487761214199</v>
      </c>
      <c r="CW54" s="60">
        <f t="shared" si="47"/>
        <v>1.6163309010431566</v>
      </c>
      <c r="CX54" s="60">
        <f t="shared" si="47"/>
        <v>1.6244419944120563</v>
      </c>
      <c r="CY54" s="60">
        <f t="shared" si="47"/>
        <v>1.632503988874962</v>
      </c>
      <c r="CZ54" s="60">
        <f t="shared" si="47"/>
        <v>1.6405157516438484</v>
      </c>
      <c r="DA54" s="60">
        <f t="shared" si="47"/>
        <v>1.6486575190640198</v>
      </c>
      <c r="DB54" s="60">
        <f t="shared" si="47"/>
        <v>1.6569308343002975</v>
      </c>
      <c r="DC54" s="60">
        <f t="shared" si="47"/>
        <v>1.6651540686524613</v>
      </c>
      <c r="DD54" s="60">
        <f t="shared" si="47"/>
        <v>1.6733260666767253</v>
      </c>
      <c r="DE54" s="60">
        <f t="shared" si="47"/>
        <v>1.6816306694453</v>
      </c>
      <c r="DF54" s="60">
        <f t="shared" si="47"/>
        <v>1.6900694509863035</v>
      </c>
      <c r="DG54" s="60">
        <f t="shared" si="47"/>
        <v>1.6984571500255106</v>
      </c>
      <c r="DH54" s="60">
        <f t="shared" si="47"/>
        <v>1.7067925880102599</v>
      </c>
      <c r="DI54" s="60">
        <f t="shared" si="47"/>
        <v>1.7152632828342063</v>
      </c>
      <c r="DJ54" s="60">
        <f t="shared" si="47"/>
        <v>1.7238708400060294</v>
      </c>
      <c r="DK54" s="60">
        <f t="shared" si="47"/>
        <v>1.7324262930260206</v>
      </c>
      <c r="DL54" s="60">
        <f t="shared" si="47"/>
        <v>1.7409284397704652</v>
      </c>
      <c r="DM54" s="60">
        <f t="shared" si="47"/>
        <v>1.7495685484908905</v>
      </c>
      <c r="DN54" s="60">
        <f t="shared" si="47"/>
        <v>1.7583482568061501</v>
      </c>
      <c r="DO54" s="60">
        <f t="shared" si="47"/>
        <v>1.7670748188865413</v>
      </c>
      <c r="DP54" s="60">
        <f t="shared" si="47"/>
        <v>1.7757470085658744</v>
      </c>
      <c r="DQ54" s="60">
        <f t="shared" si="47"/>
        <v>1.7845599194607082</v>
      </c>
      <c r="DR54" s="60">
        <f t="shared" si="47"/>
        <v>1.7935152219422732</v>
      </c>
      <c r="DS54" s="60">
        <f t="shared" si="47"/>
        <v>1.802416315264272</v>
      </c>
      <c r="DT54" s="60">
        <f t="shared" si="47"/>
        <v>1.8112619487371919</v>
      </c>
      <c r="DU54" s="60">
        <f t="shared" si="47"/>
        <v>1.8202511178499223</v>
      </c>
    </row>
    <row r="55" spans="1:125">
      <c r="A55" s="44" t="str">
        <f>Pieņēmumi!B13</f>
        <v>Indekss 2</v>
      </c>
      <c r="B55" s="59" t="s">
        <v>70</v>
      </c>
      <c r="C55" s="2"/>
      <c r="D55" s="2"/>
      <c r="E55" s="60">
        <f t="shared" si="46"/>
        <v>1</v>
      </c>
      <c r="F55" s="60">
        <f t="shared" si="46"/>
        <v>1</v>
      </c>
      <c r="G55" s="60">
        <f t="shared" si="46"/>
        <v>1</v>
      </c>
      <c r="H55" s="60">
        <f t="shared" si="46"/>
        <v>1</v>
      </c>
      <c r="I55" s="60">
        <f t="shared" si="46"/>
        <v>1</v>
      </c>
      <c r="J55" s="60">
        <f t="shared" si="46"/>
        <v>1</v>
      </c>
      <c r="K55" s="60">
        <f t="shared" si="46"/>
        <v>1</v>
      </c>
      <c r="L55" s="60">
        <f t="shared" si="46"/>
        <v>1</v>
      </c>
      <c r="M55" s="60">
        <f t="shared" si="46"/>
        <v>1</v>
      </c>
      <c r="N55" s="60">
        <f t="shared" si="46"/>
        <v>1</v>
      </c>
      <c r="O55" s="60">
        <f t="shared" si="46"/>
        <v>1</v>
      </c>
      <c r="P55" s="60">
        <f t="shared" si="46"/>
        <v>1</v>
      </c>
      <c r="Q55" s="60">
        <f t="shared" si="46"/>
        <v>1</v>
      </c>
      <c r="R55" s="60">
        <f t="shared" si="46"/>
        <v>1</v>
      </c>
      <c r="S55" s="60">
        <f t="shared" si="46"/>
        <v>1</v>
      </c>
      <c r="T55" s="60">
        <f t="shared" si="46"/>
        <v>1</v>
      </c>
      <c r="U55" s="60">
        <f t="shared" si="46"/>
        <v>1</v>
      </c>
      <c r="V55" s="60">
        <f t="shared" si="46"/>
        <v>1</v>
      </c>
      <c r="W55" s="60">
        <f t="shared" si="46"/>
        <v>1</v>
      </c>
      <c r="X55" s="60">
        <f t="shared" si="46"/>
        <v>1</v>
      </c>
      <c r="Y55" s="60">
        <f t="shared" si="46"/>
        <v>1</v>
      </c>
      <c r="Z55" s="60">
        <f t="shared" si="46"/>
        <v>1</v>
      </c>
      <c r="AA55" s="60">
        <f t="shared" si="46"/>
        <v>1</v>
      </c>
      <c r="AB55" s="60">
        <f t="shared" si="46"/>
        <v>1</v>
      </c>
      <c r="AC55" s="60">
        <f t="shared" si="46"/>
        <v>1</v>
      </c>
      <c r="AD55" s="60">
        <f t="shared" si="46"/>
        <v>1</v>
      </c>
      <c r="AE55" s="60">
        <f t="shared" si="46"/>
        <v>1</v>
      </c>
      <c r="AF55" s="60">
        <f t="shared" si="46"/>
        <v>1</v>
      </c>
      <c r="AG55" s="60">
        <f t="shared" si="46"/>
        <v>1</v>
      </c>
      <c r="AH55" s="60">
        <f t="shared" si="46"/>
        <v>1</v>
      </c>
      <c r="AI55" s="60">
        <f t="shared" si="46"/>
        <v>1</v>
      </c>
      <c r="AJ55" s="60">
        <f t="shared" si="46"/>
        <v>1</v>
      </c>
      <c r="AK55" s="60">
        <f t="shared" si="46"/>
        <v>1</v>
      </c>
      <c r="AL55" s="60">
        <f t="shared" si="46"/>
        <v>1</v>
      </c>
      <c r="AM55" s="60">
        <f t="shared" si="46"/>
        <v>1</v>
      </c>
      <c r="AN55" s="60">
        <f t="shared" si="46"/>
        <v>1</v>
      </c>
      <c r="AO55" s="60">
        <f t="shared" si="46"/>
        <v>1</v>
      </c>
      <c r="AP55" s="60">
        <f t="shared" si="46"/>
        <v>1</v>
      </c>
      <c r="AQ55" s="60">
        <f t="shared" si="46"/>
        <v>1</v>
      </c>
      <c r="AR55" s="60">
        <f t="shared" si="46"/>
        <v>1</v>
      </c>
      <c r="AS55" s="60">
        <f t="shared" si="46"/>
        <v>1</v>
      </c>
      <c r="AT55" s="60">
        <f t="shared" si="46"/>
        <v>1</v>
      </c>
      <c r="AU55" s="60">
        <f t="shared" si="46"/>
        <v>1</v>
      </c>
      <c r="AV55" s="60">
        <f t="shared" si="46"/>
        <v>1</v>
      </c>
      <c r="AW55" s="60">
        <f t="shared" si="46"/>
        <v>1</v>
      </c>
      <c r="AX55" s="60">
        <f t="shared" si="46"/>
        <v>1</v>
      </c>
      <c r="AY55" s="60">
        <f t="shared" si="46"/>
        <v>1</v>
      </c>
      <c r="AZ55" s="60">
        <f t="shared" si="46"/>
        <v>1</v>
      </c>
      <c r="BA55" s="60">
        <f t="shared" si="46"/>
        <v>1</v>
      </c>
      <c r="BB55" s="60">
        <f t="shared" si="46"/>
        <v>1</v>
      </c>
      <c r="BC55" s="60">
        <f t="shared" si="46"/>
        <v>1</v>
      </c>
      <c r="BD55" s="60">
        <f t="shared" si="46"/>
        <v>1</v>
      </c>
      <c r="BE55" s="60">
        <f t="shared" si="46"/>
        <v>1</v>
      </c>
      <c r="BF55" s="60">
        <f t="shared" si="46"/>
        <v>1</v>
      </c>
      <c r="BG55" s="60">
        <f t="shared" si="46"/>
        <v>1</v>
      </c>
      <c r="BH55" s="60">
        <f t="shared" si="46"/>
        <v>1</v>
      </c>
      <c r="BI55" s="60">
        <f t="shared" si="46"/>
        <v>1</v>
      </c>
      <c r="BJ55" s="60">
        <f t="shared" si="46"/>
        <v>1</v>
      </c>
      <c r="BK55" s="60">
        <f t="shared" si="46"/>
        <v>1</v>
      </c>
      <c r="BL55" s="60">
        <f t="shared" si="46"/>
        <v>1</v>
      </c>
      <c r="BM55" s="60">
        <f t="shared" si="46"/>
        <v>1</v>
      </c>
      <c r="BN55" s="60">
        <f t="shared" si="46"/>
        <v>1</v>
      </c>
      <c r="BO55" s="60">
        <f t="shared" si="46"/>
        <v>1</v>
      </c>
      <c r="BP55" s="60">
        <f t="shared" si="46"/>
        <v>1</v>
      </c>
      <c r="BQ55" s="60">
        <f t="shared" si="47"/>
        <v>1</v>
      </c>
      <c r="BR55" s="60">
        <f t="shared" si="47"/>
        <v>1</v>
      </c>
      <c r="BS55" s="60">
        <f t="shared" si="47"/>
        <v>1</v>
      </c>
      <c r="BT55" s="60">
        <f t="shared" si="47"/>
        <v>1</v>
      </c>
      <c r="BU55" s="60">
        <f t="shared" si="47"/>
        <v>1</v>
      </c>
      <c r="BV55" s="60">
        <f t="shared" si="47"/>
        <v>1</v>
      </c>
      <c r="BW55" s="60">
        <f t="shared" si="47"/>
        <v>1</v>
      </c>
      <c r="BX55" s="60">
        <f t="shared" si="47"/>
        <v>1</v>
      </c>
      <c r="BY55" s="60">
        <f t="shared" si="47"/>
        <v>1</v>
      </c>
      <c r="BZ55" s="60">
        <f t="shared" si="47"/>
        <v>1</v>
      </c>
      <c r="CA55" s="60">
        <f t="shared" si="47"/>
        <v>1</v>
      </c>
      <c r="CB55" s="60">
        <f t="shared" si="47"/>
        <v>1</v>
      </c>
      <c r="CC55" s="60">
        <f t="shared" si="47"/>
        <v>1</v>
      </c>
      <c r="CD55" s="60">
        <f t="shared" si="47"/>
        <v>1</v>
      </c>
      <c r="CE55" s="60">
        <f t="shared" si="47"/>
        <v>1</v>
      </c>
      <c r="CF55" s="60">
        <f t="shared" si="47"/>
        <v>1</v>
      </c>
      <c r="CG55" s="60">
        <f t="shared" si="47"/>
        <v>1</v>
      </c>
      <c r="CH55" s="60">
        <f t="shared" si="47"/>
        <v>1</v>
      </c>
      <c r="CI55" s="60">
        <f t="shared" si="47"/>
        <v>1</v>
      </c>
      <c r="CJ55" s="60">
        <f t="shared" si="47"/>
        <v>1</v>
      </c>
      <c r="CK55" s="60">
        <f t="shared" si="47"/>
        <v>1</v>
      </c>
      <c r="CL55" s="60">
        <f t="shared" si="47"/>
        <v>1</v>
      </c>
      <c r="CM55" s="60">
        <f t="shared" si="47"/>
        <v>1</v>
      </c>
      <c r="CN55" s="60">
        <f t="shared" si="47"/>
        <v>1</v>
      </c>
      <c r="CO55" s="60">
        <f t="shared" si="47"/>
        <v>1</v>
      </c>
      <c r="CP55" s="60">
        <f t="shared" si="47"/>
        <v>1</v>
      </c>
      <c r="CQ55" s="60">
        <f t="shared" si="47"/>
        <v>1</v>
      </c>
      <c r="CR55" s="60">
        <f t="shared" si="47"/>
        <v>1</v>
      </c>
      <c r="CS55" s="60">
        <f t="shared" si="47"/>
        <v>1</v>
      </c>
      <c r="CT55" s="60">
        <f t="shared" si="47"/>
        <v>1</v>
      </c>
      <c r="CU55" s="60">
        <f t="shared" si="47"/>
        <v>1</v>
      </c>
      <c r="CV55" s="60">
        <f t="shared" si="47"/>
        <v>1</v>
      </c>
      <c r="CW55" s="60">
        <f t="shared" si="47"/>
        <v>1</v>
      </c>
      <c r="CX55" s="60">
        <f t="shared" si="47"/>
        <v>1</v>
      </c>
      <c r="CY55" s="60">
        <f t="shared" si="47"/>
        <v>1</v>
      </c>
      <c r="CZ55" s="60">
        <f t="shared" si="47"/>
        <v>1</v>
      </c>
      <c r="DA55" s="60">
        <f t="shared" si="47"/>
        <v>1</v>
      </c>
      <c r="DB55" s="60">
        <f t="shared" si="47"/>
        <v>1</v>
      </c>
      <c r="DC55" s="60">
        <f t="shared" si="47"/>
        <v>1</v>
      </c>
      <c r="DD55" s="60">
        <f t="shared" si="47"/>
        <v>1</v>
      </c>
      <c r="DE55" s="60">
        <f t="shared" si="47"/>
        <v>1</v>
      </c>
      <c r="DF55" s="60">
        <f t="shared" si="47"/>
        <v>1</v>
      </c>
      <c r="DG55" s="60">
        <f t="shared" si="47"/>
        <v>1</v>
      </c>
      <c r="DH55" s="60">
        <f t="shared" si="47"/>
        <v>1</v>
      </c>
      <c r="DI55" s="60">
        <f t="shared" si="47"/>
        <v>1</v>
      </c>
      <c r="DJ55" s="60">
        <f t="shared" si="47"/>
        <v>1</v>
      </c>
      <c r="DK55" s="60">
        <f t="shared" si="47"/>
        <v>1</v>
      </c>
      <c r="DL55" s="60">
        <f t="shared" si="47"/>
        <v>1</v>
      </c>
      <c r="DM55" s="60">
        <f t="shared" si="47"/>
        <v>1</v>
      </c>
      <c r="DN55" s="60">
        <f t="shared" si="47"/>
        <v>1</v>
      </c>
      <c r="DO55" s="60">
        <f t="shared" si="47"/>
        <v>1</v>
      </c>
      <c r="DP55" s="60">
        <f t="shared" si="47"/>
        <v>1</v>
      </c>
      <c r="DQ55" s="60">
        <f t="shared" si="47"/>
        <v>1</v>
      </c>
      <c r="DR55" s="60">
        <f t="shared" si="47"/>
        <v>1</v>
      </c>
      <c r="DS55" s="60">
        <f t="shared" si="47"/>
        <v>1</v>
      </c>
      <c r="DT55" s="60">
        <f t="shared" si="47"/>
        <v>1</v>
      </c>
      <c r="DU55" s="60">
        <f t="shared" si="47"/>
        <v>1</v>
      </c>
    </row>
    <row r="56" spans="1:125">
      <c r="A56" s="44" t="str">
        <f>Pieņēmumi!B14</f>
        <v>Indekss 3</v>
      </c>
      <c r="B56" s="59" t="s">
        <v>70</v>
      </c>
      <c r="C56" s="2"/>
      <c r="D56" s="2"/>
      <c r="E56" s="60">
        <f t="shared" si="46"/>
        <v>1</v>
      </c>
      <c r="F56" s="60">
        <f t="shared" si="46"/>
        <v>1</v>
      </c>
      <c r="G56" s="60">
        <f t="shared" si="46"/>
        <v>1</v>
      </c>
      <c r="H56" s="60">
        <f t="shared" si="46"/>
        <v>1</v>
      </c>
      <c r="I56" s="60">
        <f t="shared" si="46"/>
        <v>1</v>
      </c>
      <c r="J56" s="60">
        <f t="shared" si="46"/>
        <v>1</v>
      </c>
      <c r="K56" s="60">
        <f t="shared" si="46"/>
        <v>1</v>
      </c>
      <c r="L56" s="60">
        <f t="shared" si="46"/>
        <v>1</v>
      </c>
      <c r="M56" s="60">
        <f t="shared" si="46"/>
        <v>1</v>
      </c>
      <c r="N56" s="60">
        <f t="shared" si="46"/>
        <v>1</v>
      </c>
      <c r="O56" s="60">
        <f t="shared" si="46"/>
        <v>1</v>
      </c>
      <c r="P56" s="60">
        <f t="shared" si="46"/>
        <v>1</v>
      </c>
      <c r="Q56" s="60">
        <f t="shared" si="46"/>
        <v>1</v>
      </c>
      <c r="R56" s="60">
        <f t="shared" si="46"/>
        <v>1</v>
      </c>
      <c r="S56" s="60">
        <f t="shared" si="46"/>
        <v>1</v>
      </c>
      <c r="T56" s="60">
        <f t="shared" si="46"/>
        <v>1</v>
      </c>
      <c r="U56" s="60">
        <f t="shared" si="46"/>
        <v>1</v>
      </c>
      <c r="V56" s="60">
        <f t="shared" si="46"/>
        <v>1</v>
      </c>
      <c r="W56" s="60">
        <f t="shared" si="46"/>
        <v>1</v>
      </c>
      <c r="X56" s="60">
        <f t="shared" si="46"/>
        <v>1</v>
      </c>
      <c r="Y56" s="60">
        <f t="shared" si="46"/>
        <v>1</v>
      </c>
      <c r="Z56" s="60">
        <f t="shared" si="46"/>
        <v>1</v>
      </c>
      <c r="AA56" s="60">
        <f t="shared" si="46"/>
        <v>1</v>
      </c>
      <c r="AB56" s="60">
        <f t="shared" si="46"/>
        <v>1</v>
      </c>
      <c r="AC56" s="60">
        <f t="shared" si="46"/>
        <v>1</v>
      </c>
      <c r="AD56" s="60">
        <f t="shared" si="46"/>
        <v>1</v>
      </c>
      <c r="AE56" s="60">
        <f t="shared" si="46"/>
        <v>1</v>
      </c>
      <c r="AF56" s="60">
        <f t="shared" si="46"/>
        <v>1</v>
      </c>
      <c r="AG56" s="60">
        <f t="shared" si="46"/>
        <v>1</v>
      </c>
      <c r="AH56" s="60">
        <f t="shared" si="46"/>
        <v>1</v>
      </c>
      <c r="AI56" s="60">
        <f t="shared" si="46"/>
        <v>1</v>
      </c>
      <c r="AJ56" s="60">
        <f t="shared" si="46"/>
        <v>1</v>
      </c>
      <c r="AK56" s="60">
        <f t="shared" si="46"/>
        <v>1</v>
      </c>
      <c r="AL56" s="60">
        <f t="shared" si="46"/>
        <v>1</v>
      </c>
      <c r="AM56" s="60">
        <f t="shared" si="46"/>
        <v>1</v>
      </c>
      <c r="AN56" s="60">
        <f t="shared" si="46"/>
        <v>1</v>
      </c>
      <c r="AO56" s="60">
        <f t="shared" si="46"/>
        <v>1</v>
      </c>
      <c r="AP56" s="60">
        <f t="shared" si="46"/>
        <v>1</v>
      </c>
      <c r="AQ56" s="60">
        <f t="shared" si="46"/>
        <v>1</v>
      </c>
      <c r="AR56" s="60">
        <f t="shared" si="46"/>
        <v>1</v>
      </c>
      <c r="AS56" s="60">
        <f t="shared" si="46"/>
        <v>1</v>
      </c>
      <c r="AT56" s="60">
        <f t="shared" si="46"/>
        <v>1</v>
      </c>
      <c r="AU56" s="60">
        <f t="shared" si="46"/>
        <v>1</v>
      </c>
      <c r="AV56" s="60">
        <f t="shared" si="46"/>
        <v>1</v>
      </c>
      <c r="AW56" s="60">
        <f t="shared" si="46"/>
        <v>1</v>
      </c>
      <c r="AX56" s="60">
        <f t="shared" si="46"/>
        <v>1</v>
      </c>
      <c r="AY56" s="60">
        <f t="shared" si="46"/>
        <v>1</v>
      </c>
      <c r="AZ56" s="60">
        <f t="shared" si="46"/>
        <v>1</v>
      </c>
      <c r="BA56" s="60">
        <f t="shared" si="46"/>
        <v>1</v>
      </c>
      <c r="BB56" s="60">
        <f t="shared" si="46"/>
        <v>1</v>
      </c>
      <c r="BC56" s="60">
        <f t="shared" si="46"/>
        <v>1</v>
      </c>
      <c r="BD56" s="60">
        <f t="shared" si="46"/>
        <v>1</v>
      </c>
      <c r="BE56" s="60">
        <f t="shared" si="46"/>
        <v>1</v>
      </c>
      <c r="BF56" s="60">
        <f t="shared" si="46"/>
        <v>1</v>
      </c>
      <c r="BG56" s="60">
        <f t="shared" si="46"/>
        <v>1</v>
      </c>
      <c r="BH56" s="60">
        <f t="shared" si="46"/>
        <v>1</v>
      </c>
      <c r="BI56" s="60">
        <f t="shared" si="46"/>
        <v>1</v>
      </c>
      <c r="BJ56" s="60">
        <f t="shared" si="46"/>
        <v>1</v>
      </c>
      <c r="BK56" s="60">
        <f t="shared" si="46"/>
        <v>1</v>
      </c>
      <c r="BL56" s="60">
        <f t="shared" si="46"/>
        <v>1</v>
      </c>
      <c r="BM56" s="60">
        <f t="shared" si="46"/>
        <v>1</v>
      </c>
      <c r="BN56" s="60">
        <f t="shared" si="46"/>
        <v>1</v>
      </c>
      <c r="BO56" s="60">
        <f t="shared" si="46"/>
        <v>1</v>
      </c>
      <c r="BP56" s="60">
        <f t="shared" si="46"/>
        <v>1</v>
      </c>
      <c r="BQ56" s="60">
        <f t="shared" si="47"/>
        <v>1</v>
      </c>
      <c r="BR56" s="60">
        <f t="shared" si="47"/>
        <v>1</v>
      </c>
      <c r="BS56" s="60">
        <f t="shared" si="47"/>
        <v>1</v>
      </c>
      <c r="BT56" s="60">
        <f t="shared" si="47"/>
        <v>1</v>
      </c>
      <c r="BU56" s="60">
        <f t="shared" si="47"/>
        <v>1</v>
      </c>
      <c r="BV56" s="60">
        <f t="shared" si="47"/>
        <v>1</v>
      </c>
      <c r="BW56" s="60">
        <f t="shared" si="47"/>
        <v>1</v>
      </c>
      <c r="BX56" s="60">
        <f t="shared" si="47"/>
        <v>1</v>
      </c>
      <c r="BY56" s="60">
        <f t="shared" si="47"/>
        <v>1</v>
      </c>
      <c r="BZ56" s="60">
        <f t="shared" si="47"/>
        <v>1</v>
      </c>
      <c r="CA56" s="60">
        <f t="shared" si="47"/>
        <v>1</v>
      </c>
      <c r="CB56" s="60">
        <f t="shared" si="47"/>
        <v>1</v>
      </c>
      <c r="CC56" s="60">
        <f t="shared" si="47"/>
        <v>1</v>
      </c>
      <c r="CD56" s="60">
        <f t="shared" si="47"/>
        <v>1</v>
      </c>
      <c r="CE56" s="60">
        <f t="shared" si="47"/>
        <v>1</v>
      </c>
      <c r="CF56" s="60">
        <f t="shared" si="47"/>
        <v>1</v>
      </c>
      <c r="CG56" s="60">
        <f t="shared" si="47"/>
        <v>1</v>
      </c>
      <c r="CH56" s="60">
        <f t="shared" si="47"/>
        <v>1</v>
      </c>
      <c r="CI56" s="60">
        <f t="shared" si="47"/>
        <v>1</v>
      </c>
      <c r="CJ56" s="60">
        <f t="shared" si="47"/>
        <v>1</v>
      </c>
      <c r="CK56" s="60">
        <f t="shared" si="47"/>
        <v>1</v>
      </c>
      <c r="CL56" s="60">
        <f t="shared" si="47"/>
        <v>1</v>
      </c>
      <c r="CM56" s="60">
        <f t="shared" si="47"/>
        <v>1</v>
      </c>
      <c r="CN56" s="60">
        <f t="shared" si="47"/>
        <v>1</v>
      </c>
      <c r="CO56" s="60">
        <f t="shared" si="47"/>
        <v>1</v>
      </c>
      <c r="CP56" s="60">
        <f t="shared" si="47"/>
        <v>1</v>
      </c>
      <c r="CQ56" s="60">
        <f t="shared" si="47"/>
        <v>1</v>
      </c>
      <c r="CR56" s="60">
        <f t="shared" si="47"/>
        <v>1</v>
      </c>
      <c r="CS56" s="60">
        <f t="shared" si="47"/>
        <v>1</v>
      </c>
      <c r="CT56" s="60">
        <f t="shared" si="47"/>
        <v>1</v>
      </c>
      <c r="CU56" s="60">
        <f t="shared" si="47"/>
        <v>1</v>
      </c>
      <c r="CV56" s="60">
        <f t="shared" si="47"/>
        <v>1</v>
      </c>
      <c r="CW56" s="60">
        <f t="shared" si="47"/>
        <v>1</v>
      </c>
      <c r="CX56" s="60">
        <f t="shared" si="47"/>
        <v>1</v>
      </c>
      <c r="CY56" s="60">
        <f t="shared" si="47"/>
        <v>1</v>
      </c>
      <c r="CZ56" s="60">
        <f t="shared" si="47"/>
        <v>1</v>
      </c>
      <c r="DA56" s="60">
        <f t="shared" si="47"/>
        <v>1</v>
      </c>
      <c r="DB56" s="60">
        <f t="shared" si="47"/>
        <v>1</v>
      </c>
      <c r="DC56" s="60">
        <f t="shared" si="47"/>
        <v>1</v>
      </c>
      <c r="DD56" s="60">
        <f t="shared" si="47"/>
        <v>1</v>
      </c>
      <c r="DE56" s="60">
        <f t="shared" si="47"/>
        <v>1</v>
      </c>
      <c r="DF56" s="60">
        <f t="shared" si="47"/>
        <v>1</v>
      </c>
      <c r="DG56" s="60">
        <f t="shared" si="47"/>
        <v>1</v>
      </c>
      <c r="DH56" s="60">
        <f t="shared" si="47"/>
        <v>1</v>
      </c>
      <c r="DI56" s="60">
        <f t="shared" si="47"/>
        <v>1</v>
      </c>
      <c r="DJ56" s="60">
        <f t="shared" si="47"/>
        <v>1</v>
      </c>
      <c r="DK56" s="60">
        <f t="shared" si="47"/>
        <v>1</v>
      </c>
      <c r="DL56" s="60">
        <f t="shared" si="47"/>
        <v>1</v>
      </c>
      <c r="DM56" s="60">
        <f t="shared" si="47"/>
        <v>1</v>
      </c>
      <c r="DN56" s="60">
        <f t="shared" si="47"/>
        <v>1</v>
      </c>
      <c r="DO56" s="60">
        <f t="shared" si="47"/>
        <v>1</v>
      </c>
      <c r="DP56" s="60">
        <f t="shared" si="47"/>
        <v>1</v>
      </c>
      <c r="DQ56" s="60">
        <f t="shared" si="47"/>
        <v>1</v>
      </c>
      <c r="DR56" s="60">
        <f t="shared" si="47"/>
        <v>1</v>
      </c>
      <c r="DS56" s="60">
        <f t="shared" si="47"/>
        <v>1</v>
      </c>
      <c r="DT56" s="60">
        <f t="shared" si="47"/>
        <v>1</v>
      </c>
      <c r="DU56" s="60">
        <f t="shared" si="47"/>
        <v>1</v>
      </c>
    </row>
    <row r="57" spans="1:125">
      <c r="A57" s="44" t="str">
        <f>Pieņēmumi!B15</f>
        <v>Indekss 4</v>
      </c>
      <c r="B57" s="59" t="s">
        <v>70</v>
      </c>
      <c r="C57" s="2"/>
      <c r="D57" s="2"/>
      <c r="E57" s="60">
        <f t="shared" si="46"/>
        <v>1</v>
      </c>
      <c r="F57" s="60">
        <f t="shared" si="46"/>
        <v>1</v>
      </c>
      <c r="G57" s="60">
        <f t="shared" si="46"/>
        <v>1</v>
      </c>
      <c r="H57" s="60">
        <f t="shared" si="46"/>
        <v>1</v>
      </c>
      <c r="I57" s="60">
        <f t="shared" si="46"/>
        <v>1</v>
      </c>
      <c r="J57" s="60">
        <f t="shared" si="46"/>
        <v>1</v>
      </c>
      <c r="K57" s="60">
        <f t="shared" si="46"/>
        <v>1</v>
      </c>
      <c r="L57" s="60">
        <f t="shared" si="46"/>
        <v>1</v>
      </c>
      <c r="M57" s="60">
        <f t="shared" si="46"/>
        <v>1</v>
      </c>
      <c r="N57" s="60">
        <f t="shared" si="46"/>
        <v>1</v>
      </c>
      <c r="O57" s="60">
        <f t="shared" si="46"/>
        <v>1</v>
      </c>
      <c r="P57" s="60">
        <f t="shared" si="46"/>
        <v>1</v>
      </c>
      <c r="Q57" s="60">
        <f t="shared" si="46"/>
        <v>1</v>
      </c>
      <c r="R57" s="60">
        <f t="shared" si="46"/>
        <v>1</v>
      </c>
      <c r="S57" s="60">
        <f t="shared" si="46"/>
        <v>1</v>
      </c>
      <c r="T57" s="60">
        <f t="shared" si="46"/>
        <v>1</v>
      </c>
      <c r="U57" s="60">
        <f t="shared" si="46"/>
        <v>1</v>
      </c>
      <c r="V57" s="60">
        <f t="shared" si="46"/>
        <v>1</v>
      </c>
      <c r="W57" s="60">
        <f t="shared" si="46"/>
        <v>1</v>
      </c>
      <c r="X57" s="60">
        <f t="shared" si="46"/>
        <v>1</v>
      </c>
      <c r="Y57" s="60">
        <f t="shared" si="46"/>
        <v>1</v>
      </c>
      <c r="Z57" s="60">
        <f t="shared" si="46"/>
        <v>1</v>
      </c>
      <c r="AA57" s="60">
        <f t="shared" si="46"/>
        <v>1</v>
      </c>
      <c r="AB57" s="60">
        <f t="shared" si="46"/>
        <v>1</v>
      </c>
      <c r="AC57" s="60">
        <f t="shared" si="46"/>
        <v>1</v>
      </c>
      <c r="AD57" s="60">
        <f t="shared" si="46"/>
        <v>1</v>
      </c>
      <c r="AE57" s="60">
        <f t="shared" si="46"/>
        <v>1</v>
      </c>
      <c r="AF57" s="60">
        <f t="shared" si="46"/>
        <v>1</v>
      </c>
      <c r="AG57" s="60">
        <f t="shared" si="46"/>
        <v>1</v>
      </c>
      <c r="AH57" s="60">
        <f t="shared" si="46"/>
        <v>1</v>
      </c>
      <c r="AI57" s="60">
        <f t="shared" si="46"/>
        <v>1</v>
      </c>
      <c r="AJ57" s="60">
        <f t="shared" si="46"/>
        <v>1</v>
      </c>
      <c r="AK57" s="60">
        <f t="shared" si="46"/>
        <v>1</v>
      </c>
      <c r="AL57" s="60">
        <f t="shared" si="46"/>
        <v>1</v>
      </c>
      <c r="AM57" s="60">
        <f t="shared" si="46"/>
        <v>1</v>
      </c>
      <c r="AN57" s="60">
        <f t="shared" si="46"/>
        <v>1</v>
      </c>
      <c r="AO57" s="60">
        <f t="shared" si="46"/>
        <v>1</v>
      </c>
      <c r="AP57" s="60">
        <f t="shared" si="46"/>
        <v>1</v>
      </c>
      <c r="AQ57" s="60">
        <f t="shared" si="46"/>
        <v>1</v>
      </c>
      <c r="AR57" s="60">
        <f t="shared" si="46"/>
        <v>1</v>
      </c>
      <c r="AS57" s="60">
        <f t="shared" si="46"/>
        <v>1</v>
      </c>
      <c r="AT57" s="60">
        <f t="shared" si="46"/>
        <v>1</v>
      </c>
      <c r="AU57" s="60">
        <f t="shared" si="46"/>
        <v>1</v>
      </c>
      <c r="AV57" s="60">
        <f t="shared" si="46"/>
        <v>1</v>
      </c>
      <c r="AW57" s="60">
        <f t="shared" si="46"/>
        <v>1</v>
      </c>
      <c r="AX57" s="60">
        <f t="shared" si="46"/>
        <v>1</v>
      </c>
      <c r="AY57" s="60">
        <f t="shared" si="46"/>
        <v>1</v>
      </c>
      <c r="AZ57" s="60">
        <f t="shared" si="46"/>
        <v>1</v>
      </c>
      <c r="BA57" s="60">
        <f t="shared" si="46"/>
        <v>1</v>
      </c>
      <c r="BB57" s="60">
        <f t="shared" si="46"/>
        <v>1</v>
      </c>
      <c r="BC57" s="60">
        <f t="shared" si="46"/>
        <v>1</v>
      </c>
      <c r="BD57" s="60">
        <f t="shared" si="46"/>
        <v>1</v>
      </c>
      <c r="BE57" s="60">
        <f t="shared" si="46"/>
        <v>1</v>
      </c>
      <c r="BF57" s="60">
        <f t="shared" si="46"/>
        <v>1</v>
      </c>
      <c r="BG57" s="60">
        <f t="shared" si="46"/>
        <v>1</v>
      </c>
      <c r="BH57" s="60">
        <f t="shared" si="46"/>
        <v>1</v>
      </c>
      <c r="BI57" s="60">
        <f t="shared" si="46"/>
        <v>1</v>
      </c>
      <c r="BJ57" s="60">
        <f t="shared" si="46"/>
        <v>1</v>
      </c>
      <c r="BK57" s="60">
        <f t="shared" si="46"/>
        <v>1</v>
      </c>
      <c r="BL57" s="60">
        <f t="shared" si="46"/>
        <v>1</v>
      </c>
      <c r="BM57" s="60">
        <f t="shared" si="46"/>
        <v>1</v>
      </c>
      <c r="BN57" s="60">
        <f t="shared" si="46"/>
        <v>1</v>
      </c>
      <c r="BO57" s="60">
        <f t="shared" si="46"/>
        <v>1</v>
      </c>
      <c r="BP57" s="60">
        <f>IFERROR(IFERROR((1+BP51)^BP$24,0),"")</f>
        <v>1</v>
      </c>
      <c r="BQ57" s="60">
        <f t="shared" si="47"/>
        <v>1</v>
      </c>
      <c r="BR57" s="60">
        <f t="shared" si="47"/>
        <v>1</v>
      </c>
      <c r="BS57" s="60">
        <f t="shared" si="47"/>
        <v>1</v>
      </c>
      <c r="BT57" s="60">
        <f t="shared" si="47"/>
        <v>1</v>
      </c>
      <c r="BU57" s="60">
        <f t="shared" si="47"/>
        <v>1</v>
      </c>
      <c r="BV57" s="60">
        <f t="shared" si="47"/>
        <v>1</v>
      </c>
      <c r="BW57" s="60">
        <f t="shared" si="47"/>
        <v>1</v>
      </c>
      <c r="BX57" s="60">
        <f t="shared" si="47"/>
        <v>1</v>
      </c>
      <c r="BY57" s="60">
        <f t="shared" si="47"/>
        <v>1</v>
      </c>
      <c r="BZ57" s="60">
        <f t="shared" si="47"/>
        <v>1</v>
      </c>
      <c r="CA57" s="60">
        <f t="shared" si="47"/>
        <v>1</v>
      </c>
      <c r="CB57" s="60">
        <f t="shared" si="47"/>
        <v>1</v>
      </c>
      <c r="CC57" s="60">
        <f t="shared" si="47"/>
        <v>1</v>
      </c>
      <c r="CD57" s="60">
        <f t="shared" si="47"/>
        <v>1</v>
      </c>
      <c r="CE57" s="60">
        <f t="shared" si="47"/>
        <v>1</v>
      </c>
      <c r="CF57" s="60">
        <f t="shared" si="47"/>
        <v>1</v>
      </c>
      <c r="CG57" s="60">
        <f t="shared" si="47"/>
        <v>1</v>
      </c>
      <c r="CH57" s="60">
        <f t="shared" si="47"/>
        <v>1</v>
      </c>
      <c r="CI57" s="60">
        <f t="shared" si="47"/>
        <v>1</v>
      </c>
      <c r="CJ57" s="60">
        <f t="shared" si="47"/>
        <v>1</v>
      </c>
      <c r="CK57" s="60">
        <f t="shared" si="47"/>
        <v>1</v>
      </c>
      <c r="CL57" s="60">
        <f t="shared" si="47"/>
        <v>1</v>
      </c>
      <c r="CM57" s="60">
        <f t="shared" si="47"/>
        <v>1</v>
      </c>
      <c r="CN57" s="60">
        <f t="shared" si="47"/>
        <v>1</v>
      </c>
      <c r="CO57" s="60">
        <f t="shared" si="47"/>
        <v>1</v>
      </c>
      <c r="CP57" s="60">
        <f t="shared" si="47"/>
        <v>1</v>
      </c>
      <c r="CQ57" s="60">
        <f t="shared" si="47"/>
        <v>1</v>
      </c>
      <c r="CR57" s="60">
        <f t="shared" si="47"/>
        <v>1</v>
      </c>
      <c r="CS57" s="60">
        <f t="shared" si="47"/>
        <v>1</v>
      </c>
      <c r="CT57" s="60">
        <f t="shared" si="47"/>
        <v>1</v>
      </c>
      <c r="CU57" s="60">
        <f t="shared" si="47"/>
        <v>1</v>
      </c>
      <c r="CV57" s="60">
        <f t="shared" si="47"/>
        <v>1</v>
      </c>
      <c r="CW57" s="60">
        <f t="shared" si="47"/>
        <v>1</v>
      </c>
      <c r="CX57" s="60">
        <f t="shared" si="47"/>
        <v>1</v>
      </c>
      <c r="CY57" s="60">
        <f t="shared" si="47"/>
        <v>1</v>
      </c>
      <c r="CZ57" s="60">
        <f t="shared" si="47"/>
        <v>1</v>
      </c>
      <c r="DA57" s="60">
        <f t="shared" si="47"/>
        <v>1</v>
      </c>
      <c r="DB57" s="60">
        <f t="shared" si="47"/>
        <v>1</v>
      </c>
      <c r="DC57" s="60">
        <f t="shared" si="47"/>
        <v>1</v>
      </c>
      <c r="DD57" s="60">
        <f t="shared" si="47"/>
        <v>1</v>
      </c>
      <c r="DE57" s="60">
        <f t="shared" si="47"/>
        <v>1</v>
      </c>
      <c r="DF57" s="60">
        <f t="shared" si="47"/>
        <v>1</v>
      </c>
      <c r="DG57" s="60">
        <f t="shared" si="47"/>
        <v>1</v>
      </c>
      <c r="DH57" s="60">
        <f t="shared" si="47"/>
        <v>1</v>
      </c>
      <c r="DI57" s="60">
        <f t="shared" si="47"/>
        <v>1</v>
      </c>
      <c r="DJ57" s="60">
        <f t="shared" si="47"/>
        <v>1</v>
      </c>
      <c r="DK57" s="60">
        <f t="shared" si="47"/>
        <v>1</v>
      </c>
      <c r="DL57" s="60">
        <f t="shared" si="47"/>
        <v>1</v>
      </c>
      <c r="DM57" s="60">
        <f t="shared" si="47"/>
        <v>1</v>
      </c>
      <c r="DN57" s="60">
        <f t="shared" si="47"/>
        <v>1</v>
      </c>
      <c r="DO57" s="60">
        <f t="shared" si="47"/>
        <v>1</v>
      </c>
      <c r="DP57" s="60">
        <f t="shared" si="47"/>
        <v>1</v>
      </c>
      <c r="DQ57" s="60">
        <f t="shared" si="47"/>
        <v>1</v>
      </c>
      <c r="DR57" s="60">
        <f t="shared" si="47"/>
        <v>1</v>
      </c>
      <c r="DS57" s="60">
        <f t="shared" si="47"/>
        <v>1</v>
      </c>
      <c r="DT57" s="60">
        <f t="shared" si="47"/>
        <v>1</v>
      </c>
      <c r="DU57" s="60">
        <f t="shared" si="47"/>
        <v>1</v>
      </c>
    </row>
    <row r="58" spans="1:125">
      <c r="A58" s="44" t="str">
        <f>Pieņēmumi!B16</f>
        <v>Indekss 5</v>
      </c>
      <c r="B58" s="59" t="s">
        <v>70</v>
      </c>
      <c r="C58" s="2"/>
      <c r="D58" s="2"/>
      <c r="E58" s="60">
        <f t="shared" ref="E58:BP58" si="48">IFERROR(IFERROR((1+E52)^E$24,0),"")</f>
        <v>1</v>
      </c>
      <c r="F58" s="60">
        <f t="shared" si="48"/>
        <v>1</v>
      </c>
      <c r="G58" s="60">
        <f t="shared" si="48"/>
        <v>1</v>
      </c>
      <c r="H58" s="60">
        <f t="shared" si="48"/>
        <v>1</v>
      </c>
      <c r="I58" s="60">
        <f t="shared" si="48"/>
        <v>1</v>
      </c>
      <c r="J58" s="60">
        <f t="shared" si="48"/>
        <v>1</v>
      </c>
      <c r="K58" s="60">
        <f t="shared" si="48"/>
        <v>1</v>
      </c>
      <c r="L58" s="60">
        <f t="shared" si="48"/>
        <v>1</v>
      </c>
      <c r="M58" s="60">
        <f t="shared" si="48"/>
        <v>1</v>
      </c>
      <c r="N58" s="60">
        <f t="shared" si="48"/>
        <v>1</v>
      </c>
      <c r="O58" s="60">
        <f t="shared" si="48"/>
        <v>1</v>
      </c>
      <c r="P58" s="60">
        <f t="shared" si="48"/>
        <v>1</v>
      </c>
      <c r="Q58" s="60">
        <f t="shared" si="48"/>
        <v>1</v>
      </c>
      <c r="R58" s="60">
        <f t="shared" si="48"/>
        <v>1</v>
      </c>
      <c r="S58" s="60">
        <f t="shared" si="48"/>
        <v>1</v>
      </c>
      <c r="T58" s="60">
        <f t="shared" si="48"/>
        <v>1</v>
      </c>
      <c r="U58" s="60">
        <f t="shared" si="48"/>
        <v>1</v>
      </c>
      <c r="V58" s="60">
        <f t="shared" si="48"/>
        <v>1</v>
      </c>
      <c r="W58" s="60">
        <f t="shared" si="48"/>
        <v>1</v>
      </c>
      <c r="X58" s="60">
        <f t="shared" si="48"/>
        <v>1</v>
      </c>
      <c r="Y58" s="60">
        <f t="shared" si="48"/>
        <v>1</v>
      </c>
      <c r="Z58" s="60">
        <f t="shared" si="48"/>
        <v>1</v>
      </c>
      <c r="AA58" s="60">
        <f t="shared" si="48"/>
        <v>1</v>
      </c>
      <c r="AB58" s="60">
        <f t="shared" si="48"/>
        <v>1</v>
      </c>
      <c r="AC58" s="60">
        <f t="shared" si="48"/>
        <v>1</v>
      </c>
      <c r="AD58" s="60">
        <f t="shared" si="48"/>
        <v>1</v>
      </c>
      <c r="AE58" s="60">
        <f t="shared" si="48"/>
        <v>1</v>
      </c>
      <c r="AF58" s="60">
        <f t="shared" si="48"/>
        <v>1</v>
      </c>
      <c r="AG58" s="60">
        <f t="shared" si="48"/>
        <v>1</v>
      </c>
      <c r="AH58" s="60">
        <f t="shared" si="48"/>
        <v>1</v>
      </c>
      <c r="AI58" s="60">
        <f t="shared" si="48"/>
        <v>1</v>
      </c>
      <c r="AJ58" s="60">
        <f t="shared" si="48"/>
        <v>1</v>
      </c>
      <c r="AK58" s="60">
        <f t="shared" si="48"/>
        <v>1</v>
      </c>
      <c r="AL58" s="60">
        <f t="shared" si="48"/>
        <v>1</v>
      </c>
      <c r="AM58" s="60">
        <f t="shared" si="48"/>
        <v>1</v>
      </c>
      <c r="AN58" s="60">
        <f t="shared" si="48"/>
        <v>1</v>
      </c>
      <c r="AO58" s="60">
        <f t="shared" si="48"/>
        <v>1</v>
      </c>
      <c r="AP58" s="60">
        <f t="shared" si="48"/>
        <v>1</v>
      </c>
      <c r="AQ58" s="60">
        <f t="shared" si="48"/>
        <v>1</v>
      </c>
      <c r="AR58" s="60">
        <f t="shared" si="48"/>
        <v>1</v>
      </c>
      <c r="AS58" s="60">
        <f t="shared" si="48"/>
        <v>1</v>
      </c>
      <c r="AT58" s="60">
        <f t="shared" si="48"/>
        <v>1</v>
      </c>
      <c r="AU58" s="60">
        <f t="shared" si="48"/>
        <v>1</v>
      </c>
      <c r="AV58" s="60">
        <f t="shared" si="48"/>
        <v>1</v>
      </c>
      <c r="AW58" s="60">
        <f t="shared" si="48"/>
        <v>1</v>
      </c>
      <c r="AX58" s="60">
        <f t="shared" si="48"/>
        <v>1</v>
      </c>
      <c r="AY58" s="60">
        <f t="shared" si="48"/>
        <v>1</v>
      </c>
      <c r="AZ58" s="60">
        <f t="shared" si="48"/>
        <v>1</v>
      </c>
      <c r="BA58" s="60">
        <f t="shared" si="48"/>
        <v>1</v>
      </c>
      <c r="BB58" s="60">
        <f t="shared" si="48"/>
        <v>1</v>
      </c>
      <c r="BC58" s="60">
        <f t="shared" si="48"/>
        <v>1</v>
      </c>
      <c r="BD58" s="60">
        <f t="shared" si="48"/>
        <v>1</v>
      </c>
      <c r="BE58" s="60">
        <f t="shared" si="48"/>
        <v>1</v>
      </c>
      <c r="BF58" s="60">
        <f t="shared" si="48"/>
        <v>1</v>
      </c>
      <c r="BG58" s="60">
        <f t="shared" si="48"/>
        <v>1</v>
      </c>
      <c r="BH58" s="60">
        <f t="shared" si="48"/>
        <v>1</v>
      </c>
      <c r="BI58" s="60">
        <f t="shared" si="48"/>
        <v>1</v>
      </c>
      <c r="BJ58" s="60">
        <f t="shared" si="48"/>
        <v>1</v>
      </c>
      <c r="BK58" s="60">
        <f t="shared" si="48"/>
        <v>1</v>
      </c>
      <c r="BL58" s="60">
        <f t="shared" si="48"/>
        <v>1</v>
      </c>
      <c r="BM58" s="60">
        <f t="shared" si="48"/>
        <v>1</v>
      </c>
      <c r="BN58" s="60">
        <f t="shared" si="48"/>
        <v>1</v>
      </c>
      <c r="BO58" s="60">
        <f t="shared" si="48"/>
        <v>1</v>
      </c>
      <c r="BP58" s="60">
        <f t="shared" si="48"/>
        <v>1</v>
      </c>
      <c r="BQ58" s="60">
        <f t="shared" si="47"/>
        <v>1</v>
      </c>
      <c r="BR58" s="60">
        <f t="shared" si="47"/>
        <v>1</v>
      </c>
      <c r="BS58" s="60">
        <f t="shared" si="47"/>
        <v>1</v>
      </c>
      <c r="BT58" s="60">
        <f t="shared" si="47"/>
        <v>1</v>
      </c>
      <c r="BU58" s="60">
        <f t="shared" si="47"/>
        <v>1</v>
      </c>
      <c r="BV58" s="60">
        <f t="shared" si="47"/>
        <v>1</v>
      </c>
      <c r="BW58" s="60">
        <f t="shared" si="47"/>
        <v>1</v>
      </c>
      <c r="BX58" s="60">
        <f t="shared" si="47"/>
        <v>1</v>
      </c>
      <c r="BY58" s="60">
        <f t="shared" si="47"/>
        <v>1</v>
      </c>
      <c r="BZ58" s="60">
        <f t="shared" si="47"/>
        <v>1</v>
      </c>
      <c r="CA58" s="60">
        <f t="shared" si="47"/>
        <v>1</v>
      </c>
      <c r="CB58" s="60">
        <f t="shared" si="47"/>
        <v>1</v>
      </c>
      <c r="CC58" s="60">
        <f t="shared" si="47"/>
        <v>1</v>
      </c>
      <c r="CD58" s="60">
        <f t="shared" si="47"/>
        <v>1</v>
      </c>
      <c r="CE58" s="60">
        <f t="shared" si="47"/>
        <v>1</v>
      </c>
      <c r="CF58" s="60">
        <f t="shared" si="47"/>
        <v>1</v>
      </c>
      <c r="CG58" s="60">
        <f t="shared" si="47"/>
        <v>1</v>
      </c>
      <c r="CH58" s="60">
        <f t="shared" si="47"/>
        <v>1</v>
      </c>
      <c r="CI58" s="60">
        <f t="shared" si="47"/>
        <v>1</v>
      </c>
      <c r="CJ58" s="60">
        <f t="shared" si="47"/>
        <v>1</v>
      </c>
      <c r="CK58" s="60">
        <f t="shared" si="47"/>
        <v>1</v>
      </c>
      <c r="CL58" s="60">
        <f t="shared" si="47"/>
        <v>1</v>
      </c>
      <c r="CM58" s="60">
        <f t="shared" si="47"/>
        <v>1</v>
      </c>
      <c r="CN58" s="60">
        <f t="shared" si="47"/>
        <v>1</v>
      </c>
      <c r="CO58" s="60">
        <f t="shared" si="47"/>
        <v>1</v>
      </c>
      <c r="CP58" s="60">
        <f t="shared" si="47"/>
        <v>1</v>
      </c>
      <c r="CQ58" s="60">
        <f t="shared" si="47"/>
        <v>1</v>
      </c>
      <c r="CR58" s="60">
        <f t="shared" ref="CR58:DU58" si="49">IFERROR(IFERROR((1+CR52)^CR$24,0),"")</f>
        <v>1</v>
      </c>
      <c r="CS58" s="60">
        <f t="shared" si="49"/>
        <v>1</v>
      </c>
      <c r="CT58" s="60">
        <f t="shared" si="49"/>
        <v>1</v>
      </c>
      <c r="CU58" s="60">
        <f t="shared" si="49"/>
        <v>1</v>
      </c>
      <c r="CV58" s="60">
        <f t="shared" si="49"/>
        <v>1</v>
      </c>
      <c r="CW58" s="60">
        <f t="shared" si="49"/>
        <v>1</v>
      </c>
      <c r="CX58" s="60">
        <f t="shared" si="49"/>
        <v>1</v>
      </c>
      <c r="CY58" s="60">
        <f t="shared" si="49"/>
        <v>1</v>
      </c>
      <c r="CZ58" s="60">
        <f t="shared" si="49"/>
        <v>1</v>
      </c>
      <c r="DA58" s="60">
        <f t="shared" si="49"/>
        <v>1</v>
      </c>
      <c r="DB58" s="60">
        <f t="shared" si="49"/>
        <v>1</v>
      </c>
      <c r="DC58" s="60">
        <f t="shared" si="49"/>
        <v>1</v>
      </c>
      <c r="DD58" s="60">
        <f t="shared" si="49"/>
        <v>1</v>
      </c>
      <c r="DE58" s="60">
        <f t="shared" si="49"/>
        <v>1</v>
      </c>
      <c r="DF58" s="60">
        <f t="shared" si="49"/>
        <v>1</v>
      </c>
      <c r="DG58" s="60">
        <f t="shared" si="49"/>
        <v>1</v>
      </c>
      <c r="DH58" s="60">
        <f t="shared" si="49"/>
        <v>1</v>
      </c>
      <c r="DI58" s="60">
        <f t="shared" si="49"/>
        <v>1</v>
      </c>
      <c r="DJ58" s="60">
        <f t="shared" si="49"/>
        <v>1</v>
      </c>
      <c r="DK58" s="60">
        <f t="shared" si="49"/>
        <v>1</v>
      </c>
      <c r="DL58" s="60">
        <f t="shared" si="49"/>
        <v>1</v>
      </c>
      <c r="DM58" s="60">
        <f t="shared" si="49"/>
        <v>1</v>
      </c>
      <c r="DN58" s="60">
        <f t="shared" si="49"/>
        <v>1</v>
      </c>
      <c r="DO58" s="60">
        <f t="shared" si="49"/>
        <v>1</v>
      </c>
      <c r="DP58" s="60">
        <f t="shared" si="49"/>
        <v>1</v>
      </c>
      <c r="DQ58" s="60">
        <f t="shared" si="49"/>
        <v>1</v>
      </c>
      <c r="DR58" s="60">
        <f t="shared" si="49"/>
        <v>1</v>
      </c>
      <c r="DS58" s="60">
        <f t="shared" si="49"/>
        <v>1</v>
      </c>
      <c r="DT58" s="60">
        <f t="shared" si="49"/>
        <v>1</v>
      </c>
      <c r="DU58" s="60">
        <f t="shared" si="49"/>
        <v>1</v>
      </c>
    </row>
    <row r="59" spans="1:125">
      <c r="A59" s="2"/>
      <c r="B59" s="2"/>
      <c r="C59" s="2"/>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c r="A60" s="2"/>
      <c r="B60" s="2"/>
      <c r="C60" s="2"/>
      <c r="D60" s="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row>
    <row r="61" spans="1:125">
      <c r="A61" s="61" t="str">
        <f>Pieņēmumi!B20</f>
        <v>Reālā DISKONTA LIKME</v>
      </c>
      <c r="B61" s="62" t="str">
        <f>Pieņēmumi!C20</f>
        <v>%, gadā</v>
      </c>
      <c r="C61" s="2"/>
      <c r="D61" s="63">
        <f>IFERROR(Pieņēmumi!E20,"")</f>
        <v>0.04</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c r="A62" s="64"/>
      <c r="B62" s="64"/>
      <c r="C62" s="2"/>
      <c r="D62" s="65"/>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c r="A63" s="2" t="s">
        <v>164</v>
      </c>
      <c r="B63" s="2"/>
      <c r="C63" s="2"/>
      <c r="D63" s="66">
        <f>IFERROR((1+D61)*(1+D48)-1,"")</f>
        <v>6.0799999999999965E-2</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c r="A64" s="2"/>
      <c r="B64" s="2"/>
      <c r="C64" s="2"/>
      <c r="D64" s="66"/>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c r="A65" s="54" t="s">
        <v>165</v>
      </c>
      <c r="B65" s="2"/>
      <c r="C65" s="2"/>
      <c r="D65" s="2"/>
      <c r="E65" s="67">
        <f t="shared" ref="E65:AJ65" si="50">IFERROR(IFERROR(1/((1+$D$63)^E27),0),"")</f>
        <v>0.98551406417131548</v>
      </c>
      <c r="F65" s="67">
        <f t="shared" si="50"/>
        <v>0.97091954672577174</v>
      </c>
      <c r="G65" s="67">
        <f t="shared" si="50"/>
        <v>0.95669800141839934</v>
      </c>
      <c r="H65" s="67">
        <f t="shared" si="50"/>
        <v>0.94283933556242172</v>
      </c>
      <c r="I65" s="67">
        <f t="shared" si="50"/>
        <v>0.92902909518412102</v>
      </c>
      <c r="J65" s="67">
        <f t="shared" si="50"/>
        <v>0.91527106591795981</v>
      </c>
      <c r="K65" s="67">
        <f t="shared" si="50"/>
        <v>0.90186463180467513</v>
      </c>
      <c r="L65" s="67">
        <f t="shared" si="50"/>
        <v>0.88880027862219246</v>
      </c>
      <c r="M65" s="67">
        <f t="shared" si="50"/>
        <v>0.8757815753998125</v>
      </c>
      <c r="N65" s="67">
        <f t="shared" si="50"/>
        <v>0.86281209079747345</v>
      </c>
      <c r="O65" s="67">
        <f t="shared" si="50"/>
        <v>0.85017404958962595</v>
      </c>
      <c r="P65" s="67">
        <f t="shared" si="50"/>
        <v>0.83785848286405784</v>
      </c>
      <c r="Q65" s="67">
        <f t="shared" si="50"/>
        <v>0.82558594966045662</v>
      </c>
      <c r="R65" s="67">
        <f t="shared" si="50"/>
        <v>0.81335981410018232</v>
      </c>
      <c r="S65" s="67">
        <f t="shared" si="50"/>
        <v>0.80144612517875757</v>
      </c>
      <c r="T65" s="67">
        <f t="shared" si="50"/>
        <v>0.78983642803927023</v>
      </c>
      <c r="U65" s="67">
        <f t="shared" si="50"/>
        <v>0.77826729794537775</v>
      </c>
      <c r="V65" s="67">
        <f t="shared" si="50"/>
        <v>0.76674190620303762</v>
      </c>
      <c r="W65" s="67">
        <f t="shared" si="50"/>
        <v>0.75551105314739586</v>
      </c>
      <c r="X65" s="67">
        <f t="shared" si="50"/>
        <v>0.7445667685136409</v>
      </c>
      <c r="Y65" s="67">
        <f t="shared" si="50"/>
        <v>0.73366072581577857</v>
      </c>
      <c r="Z65" s="67">
        <f t="shared" si="50"/>
        <v>0.72279591459562376</v>
      </c>
      <c r="AA65" s="67">
        <f t="shared" si="50"/>
        <v>0.71220876050848037</v>
      </c>
      <c r="AB65" s="67">
        <f t="shared" si="50"/>
        <v>0.70189175010712768</v>
      </c>
      <c r="AC65" s="67">
        <f t="shared" si="50"/>
        <v>0.6916107897961713</v>
      </c>
      <c r="AD65" s="67">
        <f t="shared" si="50"/>
        <v>0.68136869777113862</v>
      </c>
      <c r="AE65" s="67">
        <f t="shared" si="50"/>
        <v>0.67138834889562637</v>
      </c>
      <c r="AF65" s="67">
        <f t="shared" si="50"/>
        <v>0.66166266035739774</v>
      </c>
      <c r="AG65" s="67">
        <f t="shared" si="50"/>
        <v>0.6519709556902068</v>
      </c>
      <c r="AH65" s="67">
        <f t="shared" si="50"/>
        <v>0.64231589156404478</v>
      </c>
      <c r="AI65" s="67">
        <f t="shared" si="50"/>
        <v>0.63290756871759646</v>
      </c>
      <c r="AJ65" s="67">
        <f t="shared" si="50"/>
        <v>0.62373931029166463</v>
      </c>
      <c r="AK65" s="67">
        <f t="shared" ref="AK65:BP65" si="51">IFERROR(IFERROR(1/((1+$D$63)^AK27),0),"")</f>
        <v>0.6146030879432568</v>
      </c>
      <c r="AL65" s="67">
        <f t="shared" si="51"/>
        <v>0.60550140607470282</v>
      </c>
      <c r="AM65" s="67">
        <f t="shared" si="51"/>
        <v>0.59663232345173112</v>
      </c>
      <c r="AN65" s="67">
        <f t="shared" si="51"/>
        <v>0.58798954590089048</v>
      </c>
      <c r="AO65" s="67">
        <f t="shared" si="51"/>
        <v>0.5793769682723009</v>
      </c>
      <c r="AP65" s="67">
        <f t="shared" si="51"/>
        <v>0.57079695142788722</v>
      </c>
      <c r="AQ65" s="67">
        <f t="shared" si="51"/>
        <v>0.56243620234891711</v>
      </c>
      <c r="AR65" s="67">
        <f t="shared" si="51"/>
        <v>0.55428878761396161</v>
      </c>
      <c r="AS65" s="67">
        <f t="shared" si="51"/>
        <v>0.54616984188565321</v>
      </c>
      <c r="AT65" s="67">
        <f t="shared" si="51"/>
        <v>0.53808159071256345</v>
      </c>
      <c r="AU65" s="67">
        <f t="shared" si="51"/>
        <v>0.53020003992167897</v>
      </c>
      <c r="AV65" s="67">
        <f t="shared" si="51"/>
        <v>0.52251959616700761</v>
      </c>
      <c r="AW65" s="67">
        <f t="shared" si="51"/>
        <v>0.51486598971121156</v>
      </c>
      <c r="AX65" s="67">
        <f t="shared" si="51"/>
        <v>0.50724131854502585</v>
      </c>
      <c r="AY65" s="67">
        <f t="shared" si="51"/>
        <v>0.49981150068031582</v>
      </c>
      <c r="AZ65" s="67">
        <f t="shared" si="51"/>
        <v>0.49257126335502233</v>
      </c>
      <c r="BA65" s="67">
        <f t="shared" si="51"/>
        <v>0.4853563251425449</v>
      </c>
      <c r="BB65" s="67">
        <f t="shared" si="51"/>
        <v>0.47816866378678913</v>
      </c>
      <c r="BC65" s="67">
        <f t="shared" si="51"/>
        <v>0.47116468766998099</v>
      </c>
      <c r="BD65" s="67">
        <f t="shared" si="51"/>
        <v>0.46433942623965152</v>
      </c>
      <c r="BE65" s="67">
        <f t="shared" si="51"/>
        <v>0.45753801389757243</v>
      </c>
      <c r="BF65" s="67">
        <f t="shared" si="51"/>
        <v>0.45076231503279518</v>
      </c>
      <c r="BG65" s="67">
        <f t="shared" si="51"/>
        <v>0.44415977344455226</v>
      </c>
      <c r="BH65" s="67">
        <f t="shared" si="51"/>
        <v>0.43772570346875139</v>
      </c>
      <c r="BI65" s="67">
        <f t="shared" si="51"/>
        <v>0.43131411566513239</v>
      </c>
      <c r="BJ65" s="67">
        <f t="shared" si="51"/>
        <v>0.4249267675648522</v>
      </c>
      <c r="BK65" s="67">
        <f t="shared" si="51"/>
        <v>0.41870265219131997</v>
      </c>
      <c r="BL65" s="67">
        <f t="shared" si="51"/>
        <v>0.41263735244037653</v>
      </c>
      <c r="BM65" s="67">
        <f t="shared" si="51"/>
        <v>0</v>
      </c>
      <c r="BN65" s="67">
        <f t="shared" si="51"/>
        <v>0</v>
      </c>
      <c r="BO65" s="67">
        <f t="shared" si="51"/>
        <v>0</v>
      </c>
      <c r="BP65" s="67">
        <f t="shared" si="51"/>
        <v>0</v>
      </c>
      <c r="BQ65" s="67">
        <f t="shared" ref="BQ65:CV65" si="52">IFERROR(IFERROR(1/((1+$D$63)^BQ27),0),"")</f>
        <v>0</v>
      </c>
      <c r="BR65" s="67">
        <f t="shared" si="52"/>
        <v>0</v>
      </c>
      <c r="BS65" s="67">
        <f t="shared" si="52"/>
        <v>0</v>
      </c>
      <c r="BT65" s="67">
        <f t="shared" si="52"/>
        <v>0</v>
      </c>
      <c r="BU65" s="67">
        <f t="shared" si="52"/>
        <v>0</v>
      </c>
      <c r="BV65" s="67">
        <f t="shared" si="52"/>
        <v>0</v>
      </c>
      <c r="BW65" s="67">
        <f t="shared" si="52"/>
        <v>0</v>
      </c>
      <c r="BX65" s="67">
        <f t="shared" si="52"/>
        <v>0</v>
      </c>
      <c r="BY65" s="67">
        <f t="shared" si="52"/>
        <v>0</v>
      </c>
      <c r="BZ65" s="67">
        <f t="shared" si="52"/>
        <v>0</v>
      </c>
      <c r="CA65" s="67">
        <f t="shared" si="52"/>
        <v>0</v>
      </c>
      <c r="CB65" s="67">
        <f t="shared" si="52"/>
        <v>0</v>
      </c>
      <c r="CC65" s="67">
        <f t="shared" si="52"/>
        <v>0</v>
      </c>
      <c r="CD65" s="67">
        <f t="shared" si="52"/>
        <v>0</v>
      </c>
      <c r="CE65" s="67">
        <f t="shared" si="52"/>
        <v>0</v>
      </c>
      <c r="CF65" s="67">
        <f t="shared" si="52"/>
        <v>0</v>
      </c>
      <c r="CG65" s="67">
        <f t="shared" si="52"/>
        <v>0</v>
      </c>
      <c r="CH65" s="67">
        <f t="shared" si="52"/>
        <v>0</v>
      </c>
      <c r="CI65" s="67">
        <f t="shared" si="52"/>
        <v>0</v>
      </c>
      <c r="CJ65" s="67">
        <f t="shared" si="52"/>
        <v>0</v>
      </c>
      <c r="CK65" s="67">
        <f t="shared" si="52"/>
        <v>0</v>
      </c>
      <c r="CL65" s="67">
        <f t="shared" si="52"/>
        <v>0</v>
      </c>
      <c r="CM65" s="67">
        <f t="shared" si="52"/>
        <v>0</v>
      </c>
      <c r="CN65" s="67">
        <f t="shared" si="52"/>
        <v>0</v>
      </c>
      <c r="CO65" s="67">
        <f t="shared" si="52"/>
        <v>0</v>
      </c>
      <c r="CP65" s="67">
        <f t="shared" si="52"/>
        <v>0</v>
      </c>
      <c r="CQ65" s="67">
        <f t="shared" si="52"/>
        <v>0</v>
      </c>
      <c r="CR65" s="67">
        <f t="shared" si="52"/>
        <v>0</v>
      </c>
      <c r="CS65" s="67">
        <f t="shared" si="52"/>
        <v>0</v>
      </c>
      <c r="CT65" s="67">
        <f t="shared" si="52"/>
        <v>0</v>
      </c>
      <c r="CU65" s="67">
        <f t="shared" si="52"/>
        <v>0</v>
      </c>
      <c r="CV65" s="67">
        <f t="shared" si="52"/>
        <v>0</v>
      </c>
      <c r="CW65" s="67">
        <f t="shared" ref="CW65:DU65" si="53">IFERROR(IFERROR(1/((1+$D$63)^CW27),0),"")</f>
        <v>0</v>
      </c>
      <c r="CX65" s="67">
        <f t="shared" si="53"/>
        <v>0</v>
      </c>
      <c r="CY65" s="67">
        <f t="shared" si="53"/>
        <v>0</v>
      </c>
      <c r="CZ65" s="67">
        <f t="shared" si="53"/>
        <v>0</v>
      </c>
      <c r="DA65" s="67">
        <f t="shared" si="53"/>
        <v>0</v>
      </c>
      <c r="DB65" s="67">
        <f t="shared" si="53"/>
        <v>0</v>
      </c>
      <c r="DC65" s="67">
        <f t="shared" si="53"/>
        <v>0</v>
      </c>
      <c r="DD65" s="67">
        <f t="shared" si="53"/>
        <v>0</v>
      </c>
      <c r="DE65" s="67">
        <f t="shared" si="53"/>
        <v>0</v>
      </c>
      <c r="DF65" s="67">
        <f t="shared" si="53"/>
        <v>0</v>
      </c>
      <c r="DG65" s="67">
        <f t="shared" si="53"/>
        <v>0</v>
      </c>
      <c r="DH65" s="67">
        <f t="shared" si="53"/>
        <v>0</v>
      </c>
      <c r="DI65" s="67">
        <f t="shared" si="53"/>
        <v>0</v>
      </c>
      <c r="DJ65" s="67">
        <f t="shared" si="53"/>
        <v>0</v>
      </c>
      <c r="DK65" s="67">
        <f t="shared" si="53"/>
        <v>0</v>
      </c>
      <c r="DL65" s="67">
        <f t="shared" si="53"/>
        <v>0</v>
      </c>
      <c r="DM65" s="67">
        <f t="shared" si="53"/>
        <v>0</v>
      </c>
      <c r="DN65" s="67">
        <f t="shared" si="53"/>
        <v>0</v>
      </c>
      <c r="DO65" s="67">
        <f t="shared" si="53"/>
        <v>0</v>
      </c>
      <c r="DP65" s="67">
        <f t="shared" si="53"/>
        <v>0</v>
      </c>
      <c r="DQ65" s="67">
        <f t="shared" si="53"/>
        <v>0</v>
      </c>
      <c r="DR65" s="67">
        <f t="shared" si="53"/>
        <v>0</v>
      </c>
      <c r="DS65" s="67">
        <f t="shared" si="53"/>
        <v>0</v>
      </c>
      <c r="DT65" s="67">
        <f t="shared" si="53"/>
        <v>0</v>
      </c>
      <c r="DU65" s="67">
        <f t="shared" si="53"/>
        <v>0</v>
      </c>
    </row>
    <row r="66" spans="1:125">
      <c r="A66" s="2"/>
      <c r="B66" s="2"/>
      <c r="C66" s="2"/>
      <c r="D66" s="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row>
    <row r="67" spans="1:125" ht="15.6">
      <c r="A67" s="856" t="s">
        <v>134</v>
      </c>
      <c r="B67" s="856"/>
      <c r="C67" s="856"/>
      <c r="D67" s="856"/>
      <c r="E67" s="856"/>
      <c r="F67" s="856"/>
      <c r="G67" s="856"/>
      <c r="H67" s="856"/>
      <c r="I67" s="856"/>
      <c r="J67" s="856"/>
      <c r="K67" s="856"/>
      <c r="L67" s="856"/>
      <c r="M67" s="856"/>
      <c r="N67" s="856"/>
      <c r="O67" s="856"/>
      <c r="P67" s="856"/>
      <c r="Q67" s="856"/>
      <c r="R67" s="856"/>
      <c r="S67" s="856"/>
      <c r="T67" s="856"/>
      <c r="U67" s="856"/>
      <c r="V67" s="856"/>
      <c r="W67" s="856"/>
      <c r="X67" s="856"/>
      <c r="Y67" s="856"/>
      <c r="Z67" s="856"/>
      <c r="AA67" s="856"/>
      <c r="AB67" s="856"/>
      <c r="AC67" s="856"/>
      <c r="AD67" s="856"/>
      <c r="AE67" s="856"/>
      <c r="AF67" s="856"/>
      <c r="AG67" s="856"/>
      <c r="AH67" s="856"/>
      <c r="AI67" s="856"/>
      <c r="AJ67" s="856"/>
      <c r="AK67" s="856"/>
      <c r="AL67" s="856"/>
      <c r="AM67" s="856"/>
      <c r="AN67" s="856"/>
      <c r="AO67" s="856"/>
      <c r="AP67" s="856"/>
      <c r="AQ67" s="856"/>
      <c r="AR67" s="856"/>
      <c r="AS67" s="856"/>
      <c r="AT67" s="856"/>
      <c r="AU67" s="856"/>
      <c r="AV67" s="856"/>
      <c r="AW67" s="856"/>
      <c r="AX67" s="856"/>
      <c r="AY67" s="856"/>
      <c r="AZ67" s="856"/>
      <c r="BA67" s="856"/>
      <c r="BB67" s="856"/>
      <c r="BC67" s="856"/>
      <c r="BD67" s="856"/>
      <c r="BE67" s="856"/>
      <c r="BF67" s="856"/>
      <c r="BG67" s="856"/>
      <c r="BH67" s="856"/>
      <c r="BI67" s="856"/>
      <c r="BJ67" s="856"/>
      <c r="BK67" s="856"/>
      <c r="BL67" s="856"/>
      <c r="BM67" s="856"/>
      <c r="BN67" s="856"/>
      <c r="BO67" s="856"/>
      <c r="BP67" s="856"/>
      <c r="BQ67" s="856"/>
      <c r="BR67" s="856"/>
      <c r="BS67" s="856"/>
      <c r="BT67" s="856"/>
      <c r="BU67" s="856"/>
      <c r="BV67" s="856"/>
      <c r="BW67" s="856"/>
      <c r="BX67" s="856"/>
      <c r="BY67" s="856"/>
      <c r="BZ67" s="856"/>
      <c r="CA67" s="856"/>
      <c r="CB67" s="856"/>
      <c r="CC67" s="856"/>
      <c r="CD67" s="856"/>
      <c r="CE67" s="856"/>
      <c r="CF67" s="856"/>
      <c r="CG67" s="856"/>
      <c r="CH67" s="856"/>
      <c r="CI67" s="856"/>
      <c r="CJ67" s="856"/>
      <c r="CK67" s="856"/>
      <c r="CL67" s="856"/>
      <c r="CM67" s="856"/>
      <c r="CN67" s="856"/>
      <c r="CO67" s="856"/>
      <c r="CP67" s="856"/>
      <c r="CQ67" s="856"/>
      <c r="CR67" s="856"/>
      <c r="CS67" s="856"/>
      <c r="CT67" s="856"/>
      <c r="CU67" s="856"/>
      <c r="CV67" s="856"/>
      <c r="CW67" s="856"/>
      <c r="CX67" s="856"/>
      <c r="CY67" s="856"/>
      <c r="CZ67" s="856"/>
      <c r="DA67" s="856"/>
      <c r="DB67" s="856"/>
      <c r="DC67" s="856"/>
      <c r="DD67" s="856"/>
      <c r="DE67" s="856"/>
      <c r="DF67" s="856"/>
      <c r="DG67" s="856"/>
      <c r="DH67" s="856"/>
      <c r="DI67" s="856"/>
      <c r="DJ67" s="856"/>
      <c r="DK67" s="856"/>
      <c r="DL67" s="856"/>
      <c r="DM67" s="856"/>
      <c r="DN67" s="856"/>
      <c r="DO67" s="856"/>
      <c r="DP67" s="856"/>
      <c r="DQ67" s="856"/>
      <c r="DR67" s="856"/>
      <c r="DS67" s="856"/>
      <c r="DT67" s="856"/>
      <c r="DU67" s="856"/>
    </row>
    <row r="68" spans="1:125" ht="15.6">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row>
    <row r="69" spans="1:125">
      <c r="A69" s="68" t="s">
        <v>147</v>
      </c>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row>
    <row r="70" spans="1:125">
      <c r="A70" s="2"/>
      <c r="B70" s="2"/>
      <c r="C70" s="2"/>
      <c r="D70" s="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row>
    <row r="71" spans="1:125">
      <c r="A71" s="44" t="str">
        <f>Pieņēmumi!B251</f>
        <v>Būvniecības perioda pagarināšana</v>
      </c>
      <c r="B71" s="2"/>
      <c r="C71" s="2"/>
      <c r="D71" s="612">
        <f>Pieņēmumi!E251</f>
        <v>0</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c r="A72" s="2"/>
      <c r="B72" s="2"/>
      <c r="C72" s="2"/>
      <c r="D72" s="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row>
    <row r="73" spans="1:125">
      <c r="A73" s="2" t="s">
        <v>166</v>
      </c>
      <c r="B73" s="1"/>
      <c r="C73" s="2"/>
      <c r="D73" s="45">
        <f>IFERROR(D7,"")</f>
        <v>45839</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c r="A74" s="2" t="s">
        <v>167</v>
      </c>
      <c r="B74" s="6" t="s">
        <v>10</v>
      </c>
      <c r="C74" s="2"/>
      <c r="D74" s="1">
        <f>IFERROR(D8+D71,"")</f>
        <v>60</v>
      </c>
    </row>
    <row r="75" spans="1:125" ht="15" thickBot="1">
      <c r="A75" s="17" t="s">
        <v>946</v>
      </c>
      <c r="B75" s="6" t="s">
        <v>10</v>
      </c>
      <c r="C75" s="2"/>
      <c r="D75" s="806">
        <f>Pieņēmumi!E200</f>
        <v>20</v>
      </c>
    </row>
    <row r="76" spans="1:125" ht="15.6" thickTop="1" thickBot="1">
      <c r="A76" s="2" t="s">
        <v>168</v>
      </c>
      <c r="B76" s="6"/>
      <c r="C76" s="2"/>
      <c r="D76" s="47">
        <f>IFERROR(EDATE(DATE(YEAR(D73),MONTH(D73-1),DAY(D73-1)),(D74*3)),"")</f>
        <v>51317</v>
      </c>
    </row>
    <row r="77" spans="1:125" ht="15" thickTop="1">
      <c r="A77" s="2" t="s">
        <v>169</v>
      </c>
      <c r="B77" s="2"/>
      <c r="C77" s="2"/>
      <c r="D77" s="47">
        <f>IFERROR(EOMONTH(D76,MOD(3-MONTH(D76),3)),"")</f>
        <v>51317</v>
      </c>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c r="A78" s="2"/>
      <c r="B78" s="2"/>
      <c r="C78" s="2"/>
      <c r="D78" s="48"/>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row>
    <row r="79" spans="1:125">
      <c r="A79" s="2" t="s">
        <v>150</v>
      </c>
      <c r="B79" s="6" t="s">
        <v>10</v>
      </c>
      <c r="C79" s="2"/>
      <c r="D79" s="1">
        <f>IFERROR(D12+D71,"")</f>
        <v>5</v>
      </c>
    </row>
    <row r="80" spans="1:125">
      <c r="A80" s="2"/>
      <c r="B80" s="2"/>
      <c r="C80" s="2"/>
      <c r="D80" s="48"/>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c r="A81" s="2" t="s">
        <v>170</v>
      </c>
      <c r="B81" s="2"/>
      <c r="C81" s="1"/>
      <c r="D81" s="1">
        <f>IFERROR(D79,"")</f>
        <v>5</v>
      </c>
      <c r="E81" s="14"/>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row>
    <row r="82" spans="1:125">
      <c r="A82" s="44" t="str">
        <f>A15</f>
        <v>Periodisko uzturēšanas izmaksu periodiskums</v>
      </c>
      <c r="B82" s="44" t="str">
        <f>B15</f>
        <v>ceturkšņi</v>
      </c>
      <c r="C82" s="2"/>
      <c r="D82" s="46">
        <f>IFERROR(D15,"")</f>
        <v>1</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c r="A83" s="44" t="str">
        <f>A16</f>
        <v>PERIODISKO UZTURĒŠANAS IZMAKSU REZERVES KONTA (MMRA) papildināšanas ceturksnis pirms izmaksu veikšanas ceturkšņa</v>
      </c>
      <c r="B83" s="44">
        <f>B16</f>
        <v>0</v>
      </c>
      <c r="C83" s="1"/>
      <c r="D83" s="46">
        <f>IFERROR(D16,"")</f>
        <v>0</v>
      </c>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c r="A84" s="2"/>
      <c r="B84" s="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c r="A85" s="2" t="s">
        <v>102</v>
      </c>
      <c r="B85" s="2"/>
      <c r="C85" s="1"/>
      <c r="D85" s="1">
        <f>IFERROR(D81+D82,"")</f>
        <v>6</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c r="A86" s="69" t="str">
        <f>A19</f>
        <v>Periodisko uzturēšanas izmaksu garums</v>
      </c>
      <c r="B86" s="69" t="str">
        <f>B19</f>
        <v>ceturkšņi</v>
      </c>
      <c r="C86" s="1"/>
      <c r="D86" s="69">
        <f>IFERROR(D19,"")</f>
        <v>1</v>
      </c>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c r="A87" s="2" t="s">
        <v>152</v>
      </c>
      <c r="B87" s="2"/>
      <c r="C87" s="1"/>
      <c r="D87" s="1">
        <f>IFERROR(IFERROR(_xlfn.NUMBERVALUE(LEFT((D74-D81)/D82,1),0),0),"")</f>
        <v>5</v>
      </c>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f>IFERROR($D$18+$D$15*($D102)+4,"")</f>
        <v>31</v>
      </c>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ht="15" thickBot="1">
      <c r="A88" s="2"/>
      <c r="B88" s="2"/>
      <c r="C88" s="2"/>
      <c r="D88" s="48"/>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row>
    <row r="89" spans="1:125" ht="15" thickTop="1">
      <c r="A89" s="2" t="s">
        <v>154</v>
      </c>
      <c r="B89" s="2"/>
      <c r="C89" s="1"/>
      <c r="D89" s="1"/>
      <c r="E89" s="53">
        <f>IFERROR(IF(E90&lt;$D74,EOMONTH(D73,MOD(3-MONTH(D73),3)),IF(E90=$D74,$D77,"-")),"")</f>
        <v>45930</v>
      </c>
      <c r="F89" s="53">
        <f t="shared" ref="F89:BQ89" si="54">IFERROR(IF(F90&lt;=$D74,EOMONTH(E89,3),"-"),"")</f>
        <v>46022</v>
      </c>
      <c r="G89" s="53">
        <f t="shared" si="54"/>
        <v>46112</v>
      </c>
      <c r="H89" s="53">
        <f t="shared" si="54"/>
        <v>46203</v>
      </c>
      <c r="I89" s="53">
        <f t="shared" si="54"/>
        <v>46295</v>
      </c>
      <c r="J89" s="53">
        <f t="shared" si="54"/>
        <v>46387</v>
      </c>
      <c r="K89" s="53">
        <f t="shared" si="54"/>
        <v>46477</v>
      </c>
      <c r="L89" s="53">
        <f t="shared" si="54"/>
        <v>46568</v>
      </c>
      <c r="M89" s="53">
        <f t="shared" si="54"/>
        <v>46660</v>
      </c>
      <c r="N89" s="53">
        <f t="shared" si="54"/>
        <v>46752</v>
      </c>
      <c r="O89" s="53">
        <f t="shared" si="54"/>
        <v>46843</v>
      </c>
      <c r="P89" s="53">
        <f t="shared" si="54"/>
        <v>46934</v>
      </c>
      <c r="Q89" s="53">
        <f t="shared" si="54"/>
        <v>47026</v>
      </c>
      <c r="R89" s="53">
        <f t="shared" si="54"/>
        <v>47118</v>
      </c>
      <c r="S89" s="53">
        <f t="shared" si="54"/>
        <v>47208</v>
      </c>
      <c r="T89" s="53">
        <f t="shared" si="54"/>
        <v>47299</v>
      </c>
      <c r="U89" s="53">
        <f t="shared" si="54"/>
        <v>47391</v>
      </c>
      <c r="V89" s="53">
        <f t="shared" si="54"/>
        <v>47483</v>
      </c>
      <c r="W89" s="53">
        <f t="shared" si="54"/>
        <v>47573</v>
      </c>
      <c r="X89" s="53">
        <f t="shared" si="54"/>
        <v>47664</v>
      </c>
      <c r="Y89" s="53">
        <f t="shared" si="54"/>
        <v>47756</v>
      </c>
      <c r="Z89" s="53">
        <f t="shared" si="54"/>
        <v>47848</v>
      </c>
      <c r="AA89" s="53">
        <f t="shared" si="54"/>
        <v>47938</v>
      </c>
      <c r="AB89" s="53">
        <f t="shared" si="54"/>
        <v>48029</v>
      </c>
      <c r="AC89" s="53">
        <f t="shared" si="54"/>
        <v>48121</v>
      </c>
      <c r="AD89" s="53">
        <f t="shared" si="54"/>
        <v>48213</v>
      </c>
      <c r="AE89" s="53">
        <f t="shared" si="54"/>
        <v>48304</v>
      </c>
      <c r="AF89" s="53">
        <f t="shared" si="54"/>
        <v>48395</v>
      </c>
      <c r="AG89" s="53">
        <f t="shared" si="54"/>
        <v>48487</v>
      </c>
      <c r="AH89" s="53">
        <f t="shared" si="54"/>
        <v>48579</v>
      </c>
      <c r="AI89" s="53">
        <f t="shared" si="54"/>
        <v>48669</v>
      </c>
      <c r="AJ89" s="53">
        <f t="shared" si="54"/>
        <v>48760</v>
      </c>
      <c r="AK89" s="53">
        <f t="shared" si="54"/>
        <v>48852</v>
      </c>
      <c r="AL89" s="53">
        <f t="shared" si="54"/>
        <v>48944</v>
      </c>
      <c r="AM89" s="53">
        <f t="shared" si="54"/>
        <v>49034</v>
      </c>
      <c r="AN89" s="53">
        <f t="shared" si="54"/>
        <v>49125</v>
      </c>
      <c r="AO89" s="53">
        <f t="shared" si="54"/>
        <v>49217</v>
      </c>
      <c r="AP89" s="53">
        <f t="shared" si="54"/>
        <v>49309</v>
      </c>
      <c r="AQ89" s="53">
        <f t="shared" si="54"/>
        <v>49399</v>
      </c>
      <c r="AR89" s="53">
        <f t="shared" si="54"/>
        <v>49490</v>
      </c>
      <c r="AS89" s="53">
        <f t="shared" si="54"/>
        <v>49582</v>
      </c>
      <c r="AT89" s="53">
        <f t="shared" si="54"/>
        <v>49674</v>
      </c>
      <c r="AU89" s="53">
        <f t="shared" si="54"/>
        <v>49765</v>
      </c>
      <c r="AV89" s="53">
        <f t="shared" si="54"/>
        <v>49856</v>
      </c>
      <c r="AW89" s="53">
        <f t="shared" si="54"/>
        <v>49948</v>
      </c>
      <c r="AX89" s="53">
        <f t="shared" si="54"/>
        <v>50040</v>
      </c>
      <c r="AY89" s="53">
        <f t="shared" si="54"/>
        <v>50130</v>
      </c>
      <c r="AZ89" s="53">
        <f t="shared" si="54"/>
        <v>50221</v>
      </c>
      <c r="BA89" s="53">
        <f t="shared" si="54"/>
        <v>50313</v>
      </c>
      <c r="BB89" s="53">
        <f t="shared" si="54"/>
        <v>50405</v>
      </c>
      <c r="BC89" s="53">
        <f t="shared" si="54"/>
        <v>50495</v>
      </c>
      <c r="BD89" s="53">
        <f t="shared" si="54"/>
        <v>50586</v>
      </c>
      <c r="BE89" s="53">
        <f t="shared" si="54"/>
        <v>50678</v>
      </c>
      <c r="BF89" s="53">
        <f t="shared" si="54"/>
        <v>50770</v>
      </c>
      <c r="BG89" s="53">
        <f t="shared" si="54"/>
        <v>50860</v>
      </c>
      <c r="BH89" s="53">
        <f t="shared" si="54"/>
        <v>50951</v>
      </c>
      <c r="BI89" s="53">
        <f t="shared" si="54"/>
        <v>51043</v>
      </c>
      <c r="BJ89" s="53">
        <f t="shared" si="54"/>
        <v>51135</v>
      </c>
      <c r="BK89" s="53">
        <f t="shared" si="54"/>
        <v>51226</v>
      </c>
      <c r="BL89" s="53">
        <f t="shared" si="54"/>
        <v>51317</v>
      </c>
      <c r="BM89" s="53">
        <f t="shared" si="54"/>
        <v>51409</v>
      </c>
      <c r="BN89" s="53" t="str">
        <f t="shared" si="54"/>
        <v>-</v>
      </c>
      <c r="BO89" s="53" t="str">
        <f t="shared" si="54"/>
        <v>-</v>
      </c>
      <c r="BP89" s="53" t="str">
        <f t="shared" si="54"/>
        <v>-</v>
      </c>
      <c r="BQ89" s="53" t="str">
        <f t="shared" si="54"/>
        <v>-</v>
      </c>
      <c r="BR89" s="53" t="str">
        <f t="shared" ref="BR89:DU89" si="55">IFERROR(IF(BR90&lt;=$D74,EOMONTH(BQ89,3),"-"),"")</f>
        <v>-</v>
      </c>
      <c r="BS89" s="53" t="str">
        <f t="shared" si="55"/>
        <v>-</v>
      </c>
      <c r="BT89" s="53" t="str">
        <f t="shared" si="55"/>
        <v>-</v>
      </c>
      <c r="BU89" s="53" t="str">
        <f t="shared" si="55"/>
        <v>-</v>
      </c>
      <c r="BV89" s="53" t="str">
        <f t="shared" si="55"/>
        <v>-</v>
      </c>
      <c r="BW89" s="53" t="str">
        <f t="shared" si="55"/>
        <v>-</v>
      </c>
      <c r="BX89" s="53" t="str">
        <f t="shared" si="55"/>
        <v>-</v>
      </c>
      <c r="BY89" s="53" t="str">
        <f t="shared" si="55"/>
        <v>-</v>
      </c>
      <c r="BZ89" s="53" t="str">
        <f t="shared" si="55"/>
        <v>-</v>
      </c>
      <c r="CA89" s="53" t="str">
        <f t="shared" si="55"/>
        <v>-</v>
      </c>
      <c r="CB89" s="53" t="str">
        <f t="shared" si="55"/>
        <v>-</v>
      </c>
      <c r="CC89" s="53" t="str">
        <f t="shared" si="55"/>
        <v>-</v>
      </c>
      <c r="CD89" s="53" t="str">
        <f t="shared" si="55"/>
        <v>-</v>
      </c>
      <c r="CE89" s="53" t="str">
        <f t="shared" si="55"/>
        <v>-</v>
      </c>
      <c r="CF89" s="53" t="str">
        <f t="shared" si="55"/>
        <v>-</v>
      </c>
      <c r="CG89" s="53" t="str">
        <f t="shared" si="55"/>
        <v>-</v>
      </c>
      <c r="CH89" s="53" t="str">
        <f t="shared" si="55"/>
        <v>-</v>
      </c>
      <c r="CI89" s="53" t="str">
        <f t="shared" si="55"/>
        <v>-</v>
      </c>
      <c r="CJ89" s="53" t="str">
        <f t="shared" si="55"/>
        <v>-</v>
      </c>
      <c r="CK89" s="53" t="str">
        <f t="shared" si="55"/>
        <v>-</v>
      </c>
      <c r="CL89" s="53" t="str">
        <f t="shared" si="55"/>
        <v>-</v>
      </c>
      <c r="CM89" s="53" t="str">
        <f t="shared" si="55"/>
        <v>-</v>
      </c>
      <c r="CN89" s="53" t="str">
        <f t="shared" si="55"/>
        <v>-</v>
      </c>
      <c r="CO89" s="53" t="str">
        <f t="shared" si="55"/>
        <v>-</v>
      </c>
      <c r="CP89" s="53" t="str">
        <f t="shared" si="55"/>
        <v>-</v>
      </c>
      <c r="CQ89" s="53" t="str">
        <f t="shared" si="55"/>
        <v>-</v>
      </c>
      <c r="CR89" s="53" t="str">
        <f t="shared" si="55"/>
        <v>-</v>
      </c>
      <c r="CS89" s="53" t="str">
        <f t="shared" si="55"/>
        <v>-</v>
      </c>
      <c r="CT89" s="53" t="str">
        <f t="shared" si="55"/>
        <v>-</v>
      </c>
      <c r="CU89" s="53" t="str">
        <f t="shared" si="55"/>
        <v>-</v>
      </c>
      <c r="CV89" s="53" t="str">
        <f t="shared" si="55"/>
        <v>-</v>
      </c>
      <c r="CW89" s="53" t="str">
        <f t="shared" si="55"/>
        <v>-</v>
      </c>
      <c r="CX89" s="53" t="str">
        <f t="shared" si="55"/>
        <v>-</v>
      </c>
      <c r="CY89" s="53" t="str">
        <f t="shared" si="55"/>
        <v>-</v>
      </c>
      <c r="CZ89" s="53" t="str">
        <f t="shared" si="55"/>
        <v>-</v>
      </c>
      <c r="DA89" s="53" t="str">
        <f t="shared" si="55"/>
        <v>-</v>
      </c>
      <c r="DB89" s="53" t="str">
        <f t="shared" si="55"/>
        <v>-</v>
      </c>
      <c r="DC89" s="53" t="str">
        <f t="shared" si="55"/>
        <v>-</v>
      </c>
      <c r="DD89" s="53" t="str">
        <f t="shared" si="55"/>
        <v>-</v>
      </c>
      <c r="DE89" s="53" t="str">
        <f t="shared" si="55"/>
        <v>-</v>
      </c>
      <c r="DF89" s="53" t="str">
        <f t="shared" si="55"/>
        <v>-</v>
      </c>
      <c r="DG89" s="53" t="str">
        <f t="shared" si="55"/>
        <v>-</v>
      </c>
      <c r="DH89" s="53" t="str">
        <f t="shared" si="55"/>
        <v>-</v>
      </c>
      <c r="DI89" s="53" t="str">
        <f t="shared" si="55"/>
        <v>-</v>
      </c>
      <c r="DJ89" s="53" t="str">
        <f t="shared" si="55"/>
        <v>-</v>
      </c>
      <c r="DK89" s="53" t="str">
        <f t="shared" si="55"/>
        <v>-</v>
      </c>
      <c r="DL89" s="53" t="str">
        <f t="shared" si="55"/>
        <v>-</v>
      </c>
      <c r="DM89" s="53" t="str">
        <f t="shared" si="55"/>
        <v>-</v>
      </c>
      <c r="DN89" s="53" t="str">
        <f t="shared" si="55"/>
        <v>-</v>
      </c>
      <c r="DO89" s="53" t="str">
        <f t="shared" si="55"/>
        <v>-</v>
      </c>
      <c r="DP89" s="53" t="str">
        <f t="shared" si="55"/>
        <v>-</v>
      </c>
      <c r="DQ89" s="53" t="str">
        <f t="shared" si="55"/>
        <v>-</v>
      </c>
      <c r="DR89" s="53" t="str">
        <f t="shared" si="55"/>
        <v>-</v>
      </c>
      <c r="DS89" s="53" t="str">
        <f t="shared" si="55"/>
        <v>-</v>
      </c>
      <c r="DT89" s="53" t="str">
        <f t="shared" si="55"/>
        <v>-</v>
      </c>
      <c r="DU89" s="53" t="str">
        <f t="shared" si="55"/>
        <v>-</v>
      </c>
    </row>
    <row r="90" spans="1:125">
      <c r="A90" s="2" t="s">
        <v>155</v>
      </c>
      <c r="B90" s="2"/>
      <c r="C90" s="2"/>
      <c r="D90" s="1"/>
      <c r="E90" s="1">
        <v>0</v>
      </c>
      <c r="F90" s="1">
        <f t="shared" ref="F90:BQ90" si="56">IFERROR(IF(OR(E90+1&lt;=$D74,E90&lt;&gt;0),E90+1,0),"")</f>
        <v>1</v>
      </c>
      <c r="G90" s="1">
        <f t="shared" si="56"/>
        <v>2</v>
      </c>
      <c r="H90" s="1">
        <f t="shared" si="56"/>
        <v>3</v>
      </c>
      <c r="I90" s="1">
        <f t="shared" si="56"/>
        <v>4</v>
      </c>
      <c r="J90" s="1">
        <f t="shared" si="56"/>
        <v>5</v>
      </c>
      <c r="K90" s="1">
        <f t="shared" si="56"/>
        <v>6</v>
      </c>
      <c r="L90" s="1">
        <f t="shared" si="56"/>
        <v>7</v>
      </c>
      <c r="M90" s="1">
        <f t="shared" si="56"/>
        <v>8</v>
      </c>
      <c r="N90" s="1">
        <f t="shared" si="56"/>
        <v>9</v>
      </c>
      <c r="O90" s="1">
        <f t="shared" si="56"/>
        <v>10</v>
      </c>
      <c r="P90" s="1">
        <f t="shared" si="56"/>
        <v>11</v>
      </c>
      <c r="Q90" s="1">
        <f t="shared" si="56"/>
        <v>12</v>
      </c>
      <c r="R90" s="1">
        <f t="shared" si="56"/>
        <v>13</v>
      </c>
      <c r="S90" s="1">
        <f t="shared" si="56"/>
        <v>14</v>
      </c>
      <c r="T90" s="1">
        <f t="shared" si="56"/>
        <v>15</v>
      </c>
      <c r="U90" s="1">
        <f t="shared" si="56"/>
        <v>16</v>
      </c>
      <c r="V90" s="1">
        <f t="shared" si="56"/>
        <v>17</v>
      </c>
      <c r="W90" s="1">
        <f t="shared" si="56"/>
        <v>18</v>
      </c>
      <c r="X90" s="1">
        <f t="shared" si="56"/>
        <v>19</v>
      </c>
      <c r="Y90" s="1">
        <f t="shared" si="56"/>
        <v>20</v>
      </c>
      <c r="Z90" s="1">
        <f t="shared" si="56"/>
        <v>21</v>
      </c>
      <c r="AA90" s="1">
        <f t="shared" si="56"/>
        <v>22</v>
      </c>
      <c r="AB90" s="1">
        <f t="shared" si="56"/>
        <v>23</v>
      </c>
      <c r="AC90" s="1">
        <f t="shared" si="56"/>
        <v>24</v>
      </c>
      <c r="AD90" s="1">
        <f t="shared" si="56"/>
        <v>25</v>
      </c>
      <c r="AE90" s="1">
        <f t="shared" si="56"/>
        <v>26</v>
      </c>
      <c r="AF90" s="1">
        <f t="shared" si="56"/>
        <v>27</v>
      </c>
      <c r="AG90" s="1">
        <f t="shared" si="56"/>
        <v>28</v>
      </c>
      <c r="AH90" s="1">
        <f t="shared" si="56"/>
        <v>29</v>
      </c>
      <c r="AI90" s="1">
        <f t="shared" si="56"/>
        <v>30</v>
      </c>
      <c r="AJ90" s="1">
        <f t="shared" si="56"/>
        <v>31</v>
      </c>
      <c r="AK90" s="1">
        <f t="shared" si="56"/>
        <v>32</v>
      </c>
      <c r="AL90" s="1">
        <f t="shared" si="56"/>
        <v>33</v>
      </c>
      <c r="AM90" s="1">
        <f t="shared" si="56"/>
        <v>34</v>
      </c>
      <c r="AN90" s="1">
        <f t="shared" si="56"/>
        <v>35</v>
      </c>
      <c r="AO90" s="1">
        <f t="shared" si="56"/>
        <v>36</v>
      </c>
      <c r="AP90" s="1">
        <f t="shared" si="56"/>
        <v>37</v>
      </c>
      <c r="AQ90" s="1">
        <f t="shared" si="56"/>
        <v>38</v>
      </c>
      <c r="AR90" s="1">
        <f t="shared" si="56"/>
        <v>39</v>
      </c>
      <c r="AS90" s="1">
        <f t="shared" si="56"/>
        <v>40</v>
      </c>
      <c r="AT90" s="1">
        <f t="shared" si="56"/>
        <v>41</v>
      </c>
      <c r="AU90" s="1">
        <f t="shared" si="56"/>
        <v>42</v>
      </c>
      <c r="AV90" s="1">
        <f t="shared" si="56"/>
        <v>43</v>
      </c>
      <c r="AW90" s="1">
        <f t="shared" si="56"/>
        <v>44</v>
      </c>
      <c r="AX90" s="1">
        <f t="shared" si="56"/>
        <v>45</v>
      </c>
      <c r="AY90" s="1">
        <f t="shared" si="56"/>
        <v>46</v>
      </c>
      <c r="AZ90" s="1">
        <f t="shared" si="56"/>
        <v>47</v>
      </c>
      <c r="BA90" s="1">
        <f t="shared" si="56"/>
        <v>48</v>
      </c>
      <c r="BB90" s="1">
        <f t="shared" si="56"/>
        <v>49</v>
      </c>
      <c r="BC90" s="1">
        <f t="shared" si="56"/>
        <v>50</v>
      </c>
      <c r="BD90" s="1">
        <f t="shared" si="56"/>
        <v>51</v>
      </c>
      <c r="BE90" s="1">
        <f t="shared" si="56"/>
        <v>52</v>
      </c>
      <c r="BF90" s="1">
        <f t="shared" si="56"/>
        <v>53</v>
      </c>
      <c r="BG90" s="1">
        <f t="shared" si="56"/>
        <v>54</v>
      </c>
      <c r="BH90" s="1">
        <f t="shared" si="56"/>
        <v>55</v>
      </c>
      <c r="BI90" s="1">
        <f t="shared" si="56"/>
        <v>56</v>
      </c>
      <c r="BJ90" s="1">
        <f t="shared" si="56"/>
        <v>57</v>
      </c>
      <c r="BK90" s="1">
        <f t="shared" si="56"/>
        <v>58</v>
      </c>
      <c r="BL90" s="1">
        <f t="shared" si="56"/>
        <v>59</v>
      </c>
      <c r="BM90" s="1">
        <f t="shared" si="56"/>
        <v>60</v>
      </c>
      <c r="BN90" s="1">
        <f t="shared" si="56"/>
        <v>61</v>
      </c>
      <c r="BO90" s="1">
        <f t="shared" si="56"/>
        <v>62</v>
      </c>
      <c r="BP90" s="1">
        <f t="shared" si="56"/>
        <v>63</v>
      </c>
      <c r="BQ90" s="1">
        <f t="shared" si="56"/>
        <v>64</v>
      </c>
      <c r="BR90" s="1">
        <f t="shared" ref="BR90:DU90" si="57">IFERROR(IF(OR(BQ90+1&lt;=$D74,BQ90&lt;&gt;0),BQ90+1,0),"")</f>
        <v>65</v>
      </c>
      <c r="BS90" s="1">
        <f t="shared" si="57"/>
        <v>66</v>
      </c>
      <c r="BT90" s="1">
        <f t="shared" si="57"/>
        <v>67</v>
      </c>
      <c r="BU90" s="1">
        <f t="shared" si="57"/>
        <v>68</v>
      </c>
      <c r="BV90" s="1">
        <f t="shared" si="57"/>
        <v>69</v>
      </c>
      <c r="BW90" s="1">
        <f t="shared" si="57"/>
        <v>70</v>
      </c>
      <c r="BX90" s="1">
        <f t="shared" si="57"/>
        <v>71</v>
      </c>
      <c r="BY90" s="1">
        <f t="shared" si="57"/>
        <v>72</v>
      </c>
      <c r="BZ90" s="1">
        <f t="shared" si="57"/>
        <v>73</v>
      </c>
      <c r="CA90" s="1">
        <f t="shared" si="57"/>
        <v>74</v>
      </c>
      <c r="CB90" s="1">
        <f t="shared" si="57"/>
        <v>75</v>
      </c>
      <c r="CC90" s="1">
        <f t="shared" si="57"/>
        <v>76</v>
      </c>
      <c r="CD90" s="1">
        <f t="shared" si="57"/>
        <v>77</v>
      </c>
      <c r="CE90" s="1">
        <f t="shared" si="57"/>
        <v>78</v>
      </c>
      <c r="CF90" s="1">
        <f t="shared" si="57"/>
        <v>79</v>
      </c>
      <c r="CG90" s="1">
        <f t="shared" si="57"/>
        <v>80</v>
      </c>
      <c r="CH90" s="1">
        <f t="shared" si="57"/>
        <v>81</v>
      </c>
      <c r="CI90" s="1">
        <f t="shared" si="57"/>
        <v>82</v>
      </c>
      <c r="CJ90" s="1">
        <f t="shared" si="57"/>
        <v>83</v>
      </c>
      <c r="CK90" s="1">
        <f t="shared" si="57"/>
        <v>84</v>
      </c>
      <c r="CL90" s="1">
        <f t="shared" si="57"/>
        <v>85</v>
      </c>
      <c r="CM90" s="1">
        <f t="shared" si="57"/>
        <v>86</v>
      </c>
      <c r="CN90" s="1">
        <f t="shared" si="57"/>
        <v>87</v>
      </c>
      <c r="CO90" s="1">
        <f t="shared" si="57"/>
        <v>88</v>
      </c>
      <c r="CP90" s="1">
        <f t="shared" si="57"/>
        <v>89</v>
      </c>
      <c r="CQ90" s="1">
        <f t="shared" si="57"/>
        <v>90</v>
      </c>
      <c r="CR90" s="1">
        <f t="shared" si="57"/>
        <v>91</v>
      </c>
      <c r="CS90" s="1">
        <f t="shared" si="57"/>
        <v>92</v>
      </c>
      <c r="CT90" s="1">
        <f t="shared" si="57"/>
        <v>93</v>
      </c>
      <c r="CU90" s="1">
        <f t="shared" si="57"/>
        <v>94</v>
      </c>
      <c r="CV90" s="1">
        <f t="shared" si="57"/>
        <v>95</v>
      </c>
      <c r="CW90" s="1">
        <f t="shared" si="57"/>
        <v>96</v>
      </c>
      <c r="CX90" s="1">
        <f t="shared" si="57"/>
        <v>97</v>
      </c>
      <c r="CY90" s="1">
        <f t="shared" si="57"/>
        <v>98</v>
      </c>
      <c r="CZ90" s="1">
        <f t="shared" si="57"/>
        <v>99</v>
      </c>
      <c r="DA90" s="1">
        <f t="shared" si="57"/>
        <v>100</v>
      </c>
      <c r="DB90" s="1">
        <f t="shared" si="57"/>
        <v>101</v>
      </c>
      <c r="DC90" s="1">
        <f t="shared" si="57"/>
        <v>102</v>
      </c>
      <c r="DD90" s="1">
        <f t="shared" si="57"/>
        <v>103</v>
      </c>
      <c r="DE90" s="1">
        <f t="shared" si="57"/>
        <v>104</v>
      </c>
      <c r="DF90" s="1">
        <f t="shared" si="57"/>
        <v>105</v>
      </c>
      <c r="DG90" s="1">
        <f t="shared" si="57"/>
        <v>106</v>
      </c>
      <c r="DH90" s="1">
        <f t="shared" si="57"/>
        <v>107</v>
      </c>
      <c r="DI90" s="1">
        <f t="shared" si="57"/>
        <v>108</v>
      </c>
      <c r="DJ90" s="1">
        <f t="shared" si="57"/>
        <v>109</v>
      </c>
      <c r="DK90" s="1">
        <f t="shared" si="57"/>
        <v>110</v>
      </c>
      <c r="DL90" s="1">
        <f t="shared" si="57"/>
        <v>111</v>
      </c>
      <c r="DM90" s="1">
        <f t="shared" si="57"/>
        <v>112</v>
      </c>
      <c r="DN90" s="1">
        <f t="shared" si="57"/>
        <v>113</v>
      </c>
      <c r="DO90" s="1">
        <f t="shared" si="57"/>
        <v>114</v>
      </c>
      <c r="DP90" s="1">
        <f t="shared" si="57"/>
        <v>115</v>
      </c>
      <c r="DQ90" s="1">
        <f t="shared" si="57"/>
        <v>116</v>
      </c>
      <c r="DR90" s="1">
        <f t="shared" si="57"/>
        <v>117</v>
      </c>
      <c r="DS90" s="1">
        <f t="shared" si="57"/>
        <v>118</v>
      </c>
      <c r="DT90" s="1">
        <f t="shared" si="57"/>
        <v>119</v>
      </c>
      <c r="DU90" s="1">
        <f t="shared" si="57"/>
        <v>120</v>
      </c>
    </row>
    <row r="91" spans="1:125">
      <c r="A91" s="2" t="s">
        <v>156</v>
      </c>
      <c r="B91" s="2"/>
      <c r="C91" s="1"/>
      <c r="D91" s="1"/>
      <c r="E91" s="55">
        <f t="shared" ref="E91:BP91" si="58">IFERROR(IFERROR(YEARFRAC($D$7,E89),"-"),"")</f>
        <v>0.24722222222222223</v>
      </c>
      <c r="F91" s="55">
        <f t="shared" si="58"/>
        <v>0.5</v>
      </c>
      <c r="G91" s="55">
        <f t="shared" si="58"/>
        <v>0.75</v>
      </c>
      <c r="H91" s="55">
        <f t="shared" si="58"/>
        <v>0.99722222222222223</v>
      </c>
      <c r="I91" s="55">
        <f t="shared" si="58"/>
        <v>1.2472222222222222</v>
      </c>
      <c r="J91" s="55">
        <f t="shared" si="58"/>
        <v>1.5</v>
      </c>
      <c r="K91" s="55">
        <f t="shared" si="58"/>
        <v>1.75</v>
      </c>
      <c r="L91" s="55">
        <f t="shared" si="58"/>
        <v>1.9972222222222222</v>
      </c>
      <c r="M91" s="55">
        <f t="shared" si="58"/>
        <v>2.2472222222222222</v>
      </c>
      <c r="N91" s="55">
        <f t="shared" si="58"/>
        <v>2.5</v>
      </c>
      <c r="O91" s="55">
        <f t="shared" si="58"/>
        <v>2.75</v>
      </c>
      <c r="P91" s="55">
        <f t="shared" si="58"/>
        <v>2.9972222222222222</v>
      </c>
      <c r="Q91" s="55">
        <f t="shared" si="58"/>
        <v>3.2472222222222222</v>
      </c>
      <c r="R91" s="55">
        <f t="shared" si="58"/>
        <v>3.5</v>
      </c>
      <c r="S91" s="55">
        <f t="shared" si="58"/>
        <v>3.75</v>
      </c>
      <c r="T91" s="55">
        <f t="shared" si="58"/>
        <v>3.9972222222222222</v>
      </c>
      <c r="U91" s="55">
        <f t="shared" si="58"/>
        <v>4.2472222222222218</v>
      </c>
      <c r="V91" s="55">
        <f t="shared" si="58"/>
        <v>4.5</v>
      </c>
      <c r="W91" s="55">
        <f t="shared" si="58"/>
        <v>4.75</v>
      </c>
      <c r="X91" s="55">
        <f t="shared" si="58"/>
        <v>4.9972222222222218</v>
      </c>
      <c r="Y91" s="55">
        <f t="shared" si="58"/>
        <v>5.2472222222222218</v>
      </c>
      <c r="Z91" s="55">
        <f t="shared" si="58"/>
        <v>5.5</v>
      </c>
      <c r="AA91" s="55">
        <f t="shared" si="58"/>
        <v>5.75</v>
      </c>
      <c r="AB91" s="55">
        <f t="shared" si="58"/>
        <v>5.9972222222222218</v>
      </c>
      <c r="AC91" s="55">
        <f t="shared" si="58"/>
        <v>6.2472222222222218</v>
      </c>
      <c r="AD91" s="55">
        <f t="shared" si="58"/>
        <v>6.5</v>
      </c>
      <c r="AE91" s="55">
        <f t="shared" si="58"/>
        <v>6.75</v>
      </c>
      <c r="AF91" s="55">
        <f t="shared" si="58"/>
        <v>6.9972222222222218</v>
      </c>
      <c r="AG91" s="55">
        <f t="shared" si="58"/>
        <v>7.2472222222222218</v>
      </c>
      <c r="AH91" s="55">
        <f t="shared" si="58"/>
        <v>7.5</v>
      </c>
      <c r="AI91" s="55">
        <f t="shared" si="58"/>
        <v>7.75</v>
      </c>
      <c r="AJ91" s="55">
        <f t="shared" si="58"/>
        <v>7.9972222222222218</v>
      </c>
      <c r="AK91" s="55">
        <f t="shared" si="58"/>
        <v>8.2472222222222218</v>
      </c>
      <c r="AL91" s="55">
        <f t="shared" si="58"/>
        <v>8.5</v>
      </c>
      <c r="AM91" s="55">
        <f t="shared" si="58"/>
        <v>8.75</v>
      </c>
      <c r="AN91" s="55">
        <f t="shared" si="58"/>
        <v>8.9972222222222218</v>
      </c>
      <c r="AO91" s="55">
        <f t="shared" si="58"/>
        <v>9.2472222222222218</v>
      </c>
      <c r="AP91" s="55">
        <f t="shared" si="58"/>
        <v>9.5</v>
      </c>
      <c r="AQ91" s="55">
        <f t="shared" si="58"/>
        <v>9.75</v>
      </c>
      <c r="AR91" s="55">
        <f t="shared" si="58"/>
        <v>9.9972222222222218</v>
      </c>
      <c r="AS91" s="55">
        <f t="shared" si="58"/>
        <v>10.247222222222222</v>
      </c>
      <c r="AT91" s="55">
        <f t="shared" si="58"/>
        <v>10.5</v>
      </c>
      <c r="AU91" s="55">
        <f t="shared" si="58"/>
        <v>10.75</v>
      </c>
      <c r="AV91" s="55">
        <f t="shared" si="58"/>
        <v>10.997222222222222</v>
      </c>
      <c r="AW91" s="55">
        <f t="shared" si="58"/>
        <v>11.247222222222222</v>
      </c>
      <c r="AX91" s="55">
        <f t="shared" si="58"/>
        <v>11.5</v>
      </c>
      <c r="AY91" s="55">
        <f t="shared" si="58"/>
        <v>11.75</v>
      </c>
      <c r="AZ91" s="55">
        <f t="shared" si="58"/>
        <v>11.997222222222222</v>
      </c>
      <c r="BA91" s="55">
        <f t="shared" si="58"/>
        <v>12.247222222222222</v>
      </c>
      <c r="BB91" s="55">
        <f t="shared" si="58"/>
        <v>12.5</v>
      </c>
      <c r="BC91" s="55">
        <f t="shared" si="58"/>
        <v>12.75</v>
      </c>
      <c r="BD91" s="55">
        <f t="shared" si="58"/>
        <v>12.997222222222222</v>
      </c>
      <c r="BE91" s="55">
        <f t="shared" si="58"/>
        <v>13.247222222222222</v>
      </c>
      <c r="BF91" s="55">
        <f t="shared" si="58"/>
        <v>13.5</v>
      </c>
      <c r="BG91" s="55">
        <f t="shared" si="58"/>
        <v>13.75</v>
      </c>
      <c r="BH91" s="55">
        <f t="shared" si="58"/>
        <v>13.997222222222222</v>
      </c>
      <c r="BI91" s="55">
        <f t="shared" si="58"/>
        <v>14.247222222222222</v>
      </c>
      <c r="BJ91" s="55">
        <f t="shared" si="58"/>
        <v>14.5</v>
      </c>
      <c r="BK91" s="55">
        <f t="shared" si="58"/>
        <v>14.75</v>
      </c>
      <c r="BL91" s="55">
        <f t="shared" si="58"/>
        <v>14.997222222222222</v>
      </c>
      <c r="BM91" s="55">
        <f t="shared" si="58"/>
        <v>15.247222222222222</v>
      </c>
      <c r="BN91" s="55" t="str">
        <f t="shared" si="58"/>
        <v>-</v>
      </c>
      <c r="BO91" s="55" t="str">
        <f t="shared" si="58"/>
        <v>-</v>
      </c>
      <c r="BP91" s="55" t="str">
        <f t="shared" si="58"/>
        <v>-</v>
      </c>
      <c r="BQ91" s="55" t="str">
        <f t="shared" ref="BQ91:DU91" si="59">IFERROR(IFERROR(YEARFRAC($D$7,BQ89),"-"),"")</f>
        <v>-</v>
      </c>
      <c r="BR91" s="55" t="str">
        <f t="shared" si="59"/>
        <v>-</v>
      </c>
      <c r="BS91" s="55" t="str">
        <f t="shared" si="59"/>
        <v>-</v>
      </c>
      <c r="BT91" s="55" t="str">
        <f t="shared" si="59"/>
        <v>-</v>
      </c>
      <c r="BU91" s="55" t="str">
        <f t="shared" si="59"/>
        <v>-</v>
      </c>
      <c r="BV91" s="55" t="str">
        <f t="shared" si="59"/>
        <v>-</v>
      </c>
      <c r="BW91" s="55" t="str">
        <f t="shared" si="59"/>
        <v>-</v>
      </c>
      <c r="BX91" s="55" t="str">
        <f t="shared" si="59"/>
        <v>-</v>
      </c>
      <c r="BY91" s="55" t="str">
        <f t="shared" si="59"/>
        <v>-</v>
      </c>
      <c r="BZ91" s="55" t="str">
        <f t="shared" si="59"/>
        <v>-</v>
      </c>
      <c r="CA91" s="55" t="str">
        <f t="shared" si="59"/>
        <v>-</v>
      </c>
      <c r="CB91" s="55" t="str">
        <f t="shared" si="59"/>
        <v>-</v>
      </c>
      <c r="CC91" s="55" t="str">
        <f t="shared" si="59"/>
        <v>-</v>
      </c>
      <c r="CD91" s="55" t="str">
        <f t="shared" si="59"/>
        <v>-</v>
      </c>
      <c r="CE91" s="55" t="str">
        <f t="shared" si="59"/>
        <v>-</v>
      </c>
      <c r="CF91" s="55" t="str">
        <f t="shared" si="59"/>
        <v>-</v>
      </c>
      <c r="CG91" s="55" t="str">
        <f t="shared" si="59"/>
        <v>-</v>
      </c>
      <c r="CH91" s="55" t="str">
        <f t="shared" si="59"/>
        <v>-</v>
      </c>
      <c r="CI91" s="55" t="str">
        <f t="shared" si="59"/>
        <v>-</v>
      </c>
      <c r="CJ91" s="55" t="str">
        <f t="shared" si="59"/>
        <v>-</v>
      </c>
      <c r="CK91" s="55" t="str">
        <f t="shared" si="59"/>
        <v>-</v>
      </c>
      <c r="CL91" s="55" t="str">
        <f t="shared" si="59"/>
        <v>-</v>
      </c>
      <c r="CM91" s="55" t="str">
        <f t="shared" si="59"/>
        <v>-</v>
      </c>
      <c r="CN91" s="55" t="str">
        <f t="shared" si="59"/>
        <v>-</v>
      </c>
      <c r="CO91" s="55" t="str">
        <f t="shared" si="59"/>
        <v>-</v>
      </c>
      <c r="CP91" s="55" t="str">
        <f t="shared" si="59"/>
        <v>-</v>
      </c>
      <c r="CQ91" s="55" t="str">
        <f t="shared" si="59"/>
        <v>-</v>
      </c>
      <c r="CR91" s="55" t="str">
        <f t="shared" si="59"/>
        <v>-</v>
      </c>
      <c r="CS91" s="55" t="str">
        <f t="shared" si="59"/>
        <v>-</v>
      </c>
      <c r="CT91" s="55" t="str">
        <f t="shared" si="59"/>
        <v>-</v>
      </c>
      <c r="CU91" s="55" t="str">
        <f t="shared" si="59"/>
        <v>-</v>
      </c>
      <c r="CV91" s="55" t="str">
        <f t="shared" si="59"/>
        <v>-</v>
      </c>
      <c r="CW91" s="55" t="str">
        <f t="shared" si="59"/>
        <v>-</v>
      </c>
      <c r="CX91" s="55" t="str">
        <f t="shared" si="59"/>
        <v>-</v>
      </c>
      <c r="CY91" s="55" t="str">
        <f t="shared" si="59"/>
        <v>-</v>
      </c>
      <c r="CZ91" s="55" t="str">
        <f t="shared" si="59"/>
        <v>-</v>
      </c>
      <c r="DA91" s="55" t="str">
        <f t="shared" si="59"/>
        <v>-</v>
      </c>
      <c r="DB91" s="55" t="str">
        <f t="shared" si="59"/>
        <v>-</v>
      </c>
      <c r="DC91" s="55" t="str">
        <f t="shared" si="59"/>
        <v>-</v>
      </c>
      <c r="DD91" s="55" t="str">
        <f t="shared" si="59"/>
        <v>-</v>
      </c>
      <c r="DE91" s="55" t="str">
        <f t="shared" si="59"/>
        <v>-</v>
      </c>
      <c r="DF91" s="55" t="str">
        <f t="shared" si="59"/>
        <v>-</v>
      </c>
      <c r="DG91" s="55" t="str">
        <f t="shared" si="59"/>
        <v>-</v>
      </c>
      <c r="DH91" s="55" t="str">
        <f t="shared" si="59"/>
        <v>-</v>
      </c>
      <c r="DI91" s="55" t="str">
        <f t="shared" si="59"/>
        <v>-</v>
      </c>
      <c r="DJ91" s="55" t="str">
        <f t="shared" si="59"/>
        <v>-</v>
      </c>
      <c r="DK91" s="55" t="str">
        <f t="shared" si="59"/>
        <v>-</v>
      </c>
      <c r="DL91" s="55" t="str">
        <f t="shared" si="59"/>
        <v>-</v>
      </c>
      <c r="DM91" s="55" t="str">
        <f t="shared" si="59"/>
        <v>-</v>
      </c>
      <c r="DN91" s="55" t="str">
        <f t="shared" si="59"/>
        <v>-</v>
      </c>
      <c r="DO91" s="55" t="str">
        <f t="shared" si="59"/>
        <v>-</v>
      </c>
      <c r="DP91" s="55" t="str">
        <f t="shared" si="59"/>
        <v>-</v>
      </c>
      <c r="DQ91" s="55" t="str">
        <f t="shared" si="59"/>
        <v>-</v>
      </c>
      <c r="DR91" s="55" t="str">
        <f t="shared" si="59"/>
        <v>-</v>
      </c>
      <c r="DS91" s="55" t="str">
        <f t="shared" si="59"/>
        <v>-</v>
      </c>
      <c r="DT91" s="55" t="str">
        <f t="shared" si="59"/>
        <v>-</v>
      </c>
      <c r="DU91" s="55" t="str">
        <f t="shared" si="59"/>
        <v>-</v>
      </c>
    </row>
    <row r="92" spans="1:125">
      <c r="A92" s="2"/>
      <c r="B92" s="2"/>
      <c r="C92" s="1"/>
      <c r="D92" s="1"/>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row>
    <row r="93" spans="1:125">
      <c r="A93" s="2" t="s">
        <v>171</v>
      </c>
      <c r="B93" s="2"/>
      <c r="C93" s="1"/>
      <c r="D93" s="1"/>
      <c r="E93" s="56">
        <f t="shared" ref="E93:BP93" si="60">IFERROR(IF(E$23&lt;$D74,1,0),"")</f>
        <v>1</v>
      </c>
      <c r="F93" s="56">
        <f t="shared" si="60"/>
        <v>1</v>
      </c>
      <c r="G93" s="56">
        <f t="shared" si="60"/>
        <v>1</v>
      </c>
      <c r="H93" s="56">
        <f t="shared" si="60"/>
        <v>1</v>
      </c>
      <c r="I93" s="56">
        <f t="shared" si="60"/>
        <v>1</v>
      </c>
      <c r="J93" s="56">
        <f t="shared" si="60"/>
        <v>1</v>
      </c>
      <c r="K93" s="56">
        <f t="shared" si="60"/>
        <v>1</v>
      </c>
      <c r="L93" s="56">
        <f t="shared" si="60"/>
        <v>1</v>
      </c>
      <c r="M93" s="56">
        <f t="shared" si="60"/>
        <v>1</v>
      </c>
      <c r="N93" s="56">
        <f t="shared" si="60"/>
        <v>1</v>
      </c>
      <c r="O93" s="56">
        <f t="shared" si="60"/>
        <v>1</v>
      </c>
      <c r="P93" s="56">
        <f t="shared" si="60"/>
        <v>1</v>
      </c>
      <c r="Q93" s="56">
        <f t="shared" si="60"/>
        <v>1</v>
      </c>
      <c r="R93" s="56">
        <f t="shared" si="60"/>
        <v>1</v>
      </c>
      <c r="S93" s="56">
        <f t="shared" si="60"/>
        <v>1</v>
      </c>
      <c r="T93" s="56">
        <f t="shared" si="60"/>
        <v>1</v>
      </c>
      <c r="U93" s="56">
        <f t="shared" si="60"/>
        <v>1</v>
      </c>
      <c r="V93" s="56">
        <f t="shared" si="60"/>
        <v>1</v>
      </c>
      <c r="W93" s="56">
        <f t="shared" si="60"/>
        <v>1</v>
      </c>
      <c r="X93" s="56">
        <f t="shared" si="60"/>
        <v>1</v>
      </c>
      <c r="Y93" s="56">
        <f t="shared" si="60"/>
        <v>1</v>
      </c>
      <c r="Z93" s="56">
        <f t="shared" si="60"/>
        <v>1</v>
      </c>
      <c r="AA93" s="56">
        <f t="shared" si="60"/>
        <v>1</v>
      </c>
      <c r="AB93" s="56">
        <f t="shared" si="60"/>
        <v>1</v>
      </c>
      <c r="AC93" s="56">
        <f t="shared" si="60"/>
        <v>1</v>
      </c>
      <c r="AD93" s="56">
        <f t="shared" si="60"/>
        <v>1</v>
      </c>
      <c r="AE93" s="56">
        <f t="shared" si="60"/>
        <v>1</v>
      </c>
      <c r="AF93" s="56">
        <f t="shared" si="60"/>
        <v>1</v>
      </c>
      <c r="AG93" s="56">
        <f t="shared" si="60"/>
        <v>1</v>
      </c>
      <c r="AH93" s="56">
        <f t="shared" si="60"/>
        <v>1</v>
      </c>
      <c r="AI93" s="56">
        <f t="shared" si="60"/>
        <v>1</v>
      </c>
      <c r="AJ93" s="56">
        <f t="shared" si="60"/>
        <v>1</v>
      </c>
      <c r="AK93" s="56">
        <f t="shared" si="60"/>
        <v>1</v>
      </c>
      <c r="AL93" s="56">
        <f t="shared" si="60"/>
        <v>1</v>
      </c>
      <c r="AM93" s="56">
        <f t="shared" si="60"/>
        <v>1</v>
      </c>
      <c r="AN93" s="56">
        <f t="shared" si="60"/>
        <v>1</v>
      </c>
      <c r="AO93" s="56">
        <f t="shared" si="60"/>
        <v>1</v>
      </c>
      <c r="AP93" s="56">
        <f t="shared" si="60"/>
        <v>1</v>
      </c>
      <c r="AQ93" s="56">
        <f t="shared" si="60"/>
        <v>1</v>
      </c>
      <c r="AR93" s="56">
        <f t="shared" si="60"/>
        <v>1</v>
      </c>
      <c r="AS93" s="56">
        <f t="shared" si="60"/>
        <v>1</v>
      </c>
      <c r="AT93" s="56">
        <f t="shared" si="60"/>
        <v>1</v>
      </c>
      <c r="AU93" s="56">
        <f t="shared" si="60"/>
        <v>1</v>
      </c>
      <c r="AV93" s="56">
        <f t="shared" si="60"/>
        <v>1</v>
      </c>
      <c r="AW93" s="56">
        <f t="shared" si="60"/>
        <v>1</v>
      </c>
      <c r="AX93" s="56">
        <f t="shared" si="60"/>
        <v>1</v>
      </c>
      <c r="AY93" s="56">
        <f t="shared" si="60"/>
        <v>1</v>
      </c>
      <c r="AZ93" s="56">
        <f t="shared" si="60"/>
        <v>1</v>
      </c>
      <c r="BA93" s="56">
        <f t="shared" si="60"/>
        <v>1</v>
      </c>
      <c r="BB93" s="56">
        <f t="shared" si="60"/>
        <v>1</v>
      </c>
      <c r="BC93" s="56">
        <f t="shared" si="60"/>
        <v>1</v>
      </c>
      <c r="BD93" s="56">
        <f t="shared" si="60"/>
        <v>1</v>
      </c>
      <c r="BE93" s="56">
        <f t="shared" si="60"/>
        <v>1</v>
      </c>
      <c r="BF93" s="56">
        <f t="shared" si="60"/>
        <v>1</v>
      </c>
      <c r="BG93" s="56">
        <f t="shared" si="60"/>
        <v>1</v>
      </c>
      <c r="BH93" s="56">
        <f t="shared" si="60"/>
        <v>1</v>
      </c>
      <c r="BI93" s="56">
        <f t="shared" si="60"/>
        <v>1</v>
      </c>
      <c r="BJ93" s="56">
        <f t="shared" si="60"/>
        <v>1</v>
      </c>
      <c r="BK93" s="56">
        <f t="shared" si="60"/>
        <v>1</v>
      </c>
      <c r="BL93" s="56">
        <f t="shared" si="60"/>
        <v>1</v>
      </c>
      <c r="BM93" s="56">
        <f t="shared" si="60"/>
        <v>0</v>
      </c>
      <c r="BN93" s="56">
        <f t="shared" si="60"/>
        <v>0</v>
      </c>
      <c r="BO93" s="56">
        <f t="shared" si="60"/>
        <v>0</v>
      </c>
      <c r="BP93" s="56">
        <f t="shared" si="60"/>
        <v>0</v>
      </c>
      <c r="BQ93" s="56">
        <f t="shared" ref="BQ93:DU93" si="61">IFERROR(IF(BQ$23&lt;$D74,1,0),"")</f>
        <v>0</v>
      </c>
      <c r="BR93" s="56">
        <f t="shared" si="61"/>
        <v>0</v>
      </c>
      <c r="BS93" s="56">
        <f t="shared" si="61"/>
        <v>0</v>
      </c>
      <c r="BT93" s="56">
        <f t="shared" si="61"/>
        <v>0</v>
      </c>
      <c r="BU93" s="56">
        <f t="shared" si="61"/>
        <v>0</v>
      </c>
      <c r="BV93" s="56">
        <f t="shared" si="61"/>
        <v>0</v>
      </c>
      <c r="BW93" s="56">
        <f t="shared" si="61"/>
        <v>0</v>
      </c>
      <c r="BX93" s="56">
        <f t="shared" si="61"/>
        <v>0</v>
      </c>
      <c r="BY93" s="56">
        <f t="shared" si="61"/>
        <v>0</v>
      </c>
      <c r="BZ93" s="56">
        <f t="shared" si="61"/>
        <v>0</v>
      </c>
      <c r="CA93" s="56">
        <f t="shared" si="61"/>
        <v>0</v>
      </c>
      <c r="CB93" s="56">
        <f t="shared" si="61"/>
        <v>0</v>
      </c>
      <c r="CC93" s="56">
        <f t="shared" si="61"/>
        <v>0</v>
      </c>
      <c r="CD93" s="56">
        <f t="shared" si="61"/>
        <v>0</v>
      </c>
      <c r="CE93" s="56">
        <f t="shared" si="61"/>
        <v>0</v>
      </c>
      <c r="CF93" s="56">
        <f t="shared" si="61"/>
        <v>0</v>
      </c>
      <c r="CG93" s="56">
        <f t="shared" si="61"/>
        <v>0</v>
      </c>
      <c r="CH93" s="56">
        <f t="shared" si="61"/>
        <v>0</v>
      </c>
      <c r="CI93" s="56">
        <f t="shared" si="61"/>
        <v>0</v>
      </c>
      <c r="CJ93" s="56">
        <f t="shared" si="61"/>
        <v>0</v>
      </c>
      <c r="CK93" s="56">
        <f t="shared" si="61"/>
        <v>0</v>
      </c>
      <c r="CL93" s="56">
        <f t="shared" si="61"/>
        <v>0</v>
      </c>
      <c r="CM93" s="56">
        <f t="shared" si="61"/>
        <v>0</v>
      </c>
      <c r="CN93" s="56">
        <f t="shared" si="61"/>
        <v>0</v>
      </c>
      <c r="CO93" s="56">
        <f t="shared" si="61"/>
        <v>0</v>
      </c>
      <c r="CP93" s="56">
        <f t="shared" si="61"/>
        <v>0</v>
      </c>
      <c r="CQ93" s="56">
        <f t="shared" si="61"/>
        <v>0</v>
      </c>
      <c r="CR93" s="56">
        <f t="shared" si="61"/>
        <v>0</v>
      </c>
      <c r="CS93" s="56">
        <f t="shared" si="61"/>
        <v>0</v>
      </c>
      <c r="CT93" s="56">
        <f t="shared" si="61"/>
        <v>0</v>
      </c>
      <c r="CU93" s="56">
        <f t="shared" si="61"/>
        <v>0</v>
      </c>
      <c r="CV93" s="56">
        <f t="shared" si="61"/>
        <v>0</v>
      </c>
      <c r="CW93" s="56">
        <f t="shared" si="61"/>
        <v>0</v>
      </c>
      <c r="CX93" s="56">
        <f t="shared" si="61"/>
        <v>0</v>
      </c>
      <c r="CY93" s="56">
        <f t="shared" si="61"/>
        <v>0</v>
      </c>
      <c r="CZ93" s="56">
        <f t="shared" si="61"/>
        <v>0</v>
      </c>
      <c r="DA93" s="56">
        <f t="shared" si="61"/>
        <v>0</v>
      </c>
      <c r="DB93" s="56">
        <f t="shared" si="61"/>
        <v>0</v>
      </c>
      <c r="DC93" s="56">
        <f t="shared" si="61"/>
        <v>0</v>
      </c>
      <c r="DD93" s="56">
        <f t="shared" si="61"/>
        <v>0</v>
      </c>
      <c r="DE93" s="56">
        <f t="shared" si="61"/>
        <v>0</v>
      </c>
      <c r="DF93" s="56">
        <f t="shared" si="61"/>
        <v>0</v>
      </c>
      <c r="DG93" s="56">
        <f t="shared" si="61"/>
        <v>0</v>
      </c>
      <c r="DH93" s="56">
        <f t="shared" si="61"/>
        <v>0</v>
      </c>
      <c r="DI93" s="56">
        <f t="shared" si="61"/>
        <v>0</v>
      </c>
      <c r="DJ93" s="56">
        <f t="shared" si="61"/>
        <v>0</v>
      </c>
      <c r="DK93" s="56">
        <f t="shared" si="61"/>
        <v>0</v>
      </c>
      <c r="DL93" s="56">
        <f t="shared" si="61"/>
        <v>0</v>
      </c>
      <c r="DM93" s="56">
        <f t="shared" si="61"/>
        <v>0</v>
      </c>
      <c r="DN93" s="56">
        <f t="shared" si="61"/>
        <v>0</v>
      </c>
      <c r="DO93" s="56">
        <f t="shared" si="61"/>
        <v>0</v>
      </c>
      <c r="DP93" s="56">
        <f t="shared" si="61"/>
        <v>0</v>
      </c>
      <c r="DQ93" s="56">
        <f t="shared" si="61"/>
        <v>0</v>
      </c>
      <c r="DR93" s="56">
        <f t="shared" si="61"/>
        <v>0</v>
      </c>
      <c r="DS93" s="56">
        <f t="shared" si="61"/>
        <v>0</v>
      </c>
      <c r="DT93" s="56">
        <f t="shared" si="61"/>
        <v>0</v>
      </c>
      <c r="DU93" s="56">
        <f t="shared" si="61"/>
        <v>0</v>
      </c>
    </row>
    <row r="94" spans="1:125">
      <c r="A94" s="2" t="s">
        <v>172</v>
      </c>
      <c r="B94" s="2"/>
      <c r="C94" s="1"/>
      <c r="D94" s="1"/>
      <c r="E94" s="56">
        <f t="shared" ref="E94:BP94" si="62">IFERROR(IF(E$23&lt;$D79,1,0),"")</f>
        <v>1</v>
      </c>
      <c r="F94" s="56">
        <f t="shared" si="62"/>
        <v>1</v>
      </c>
      <c r="G94" s="56">
        <f t="shared" si="62"/>
        <v>1</v>
      </c>
      <c r="H94" s="56">
        <f t="shared" si="62"/>
        <v>1</v>
      </c>
      <c r="I94" s="56">
        <f t="shared" si="62"/>
        <v>1</v>
      </c>
      <c r="J94" s="56">
        <f t="shared" si="62"/>
        <v>0</v>
      </c>
      <c r="K94" s="56">
        <f t="shared" si="62"/>
        <v>0</v>
      </c>
      <c r="L94" s="56">
        <f t="shared" si="62"/>
        <v>0</v>
      </c>
      <c r="M94" s="56">
        <f t="shared" si="62"/>
        <v>0</v>
      </c>
      <c r="N94" s="56">
        <f t="shared" si="62"/>
        <v>0</v>
      </c>
      <c r="O94" s="56">
        <f t="shared" si="62"/>
        <v>0</v>
      </c>
      <c r="P94" s="56">
        <f t="shared" si="62"/>
        <v>0</v>
      </c>
      <c r="Q94" s="56">
        <f t="shared" si="62"/>
        <v>0</v>
      </c>
      <c r="R94" s="56">
        <f t="shared" si="62"/>
        <v>0</v>
      </c>
      <c r="S94" s="56">
        <f t="shared" si="62"/>
        <v>0</v>
      </c>
      <c r="T94" s="56">
        <f t="shared" si="62"/>
        <v>0</v>
      </c>
      <c r="U94" s="56">
        <f t="shared" si="62"/>
        <v>0</v>
      </c>
      <c r="V94" s="56">
        <f t="shared" si="62"/>
        <v>0</v>
      </c>
      <c r="W94" s="56">
        <f t="shared" si="62"/>
        <v>0</v>
      </c>
      <c r="X94" s="56">
        <f t="shared" si="62"/>
        <v>0</v>
      </c>
      <c r="Y94" s="56">
        <f t="shared" si="62"/>
        <v>0</v>
      </c>
      <c r="Z94" s="56">
        <f t="shared" si="62"/>
        <v>0</v>
      </c>
      <c r="AA94" s="56">
        <f t="shared" si="62"/>
        <v>0</v>
      </c>
      <c r="AB94" s="56">
        <f t="shared" si="62"/>
        <v>0</v>
      </c>
      <c r="AC94" s="56">
        <f t="shared" si="62"/>
        <v>0</v>
      </c>
      <c r="AD94" s="56">
        <f t="shared" si="62"/>
        <v>0</v>
      </c>
      <c r="AE94" s="56">
        <f t="shared" si="62"/>
        <v>0</v>
      </c>
      <c r="AF94" s="56">
        <f t="shared" si="62"/>
        <v>0</v>
      </c>
      <c r="AG94" s="56">
        <f t="shared" si="62"/>
        <v>0</v>
      </c>
      <c r="AH94" s="56">
        <f t="shared" si="62"/>
        <v>0</v>
      </c>
      <c r="AI94" s="56">
        <f t="shared" si="62"/>
        <v>0</v>
      </c>
      <c r="AJ94" s="56">
        <f t="shared" si="62"/>
        <v>0</v>
      </c>
      <c r="AK94" s="56">
        <f t="shared" si="62"/>
        <v>0</v>
      </c>
      <c r="AL94" s="56">
        <f t="shared" si="62"/>
        <v>0</v>
      </c>
      <c r="AM94" s="56">
        <f t="shared" si="62"/>
        <v>0</v>
      </c>
      <c r="AN94" s="56">
        <f t="shared" si="62"/>
        <v>0</v>
      </c>
      <c r="AO94" s="56">
        <f t="shared" si="62"/>
        <v>0</v>
      </c>
      <c r="AP94" s="56">
        <f t="shared" si="62"/>
        <v>0</v>
      </c>
      <c r="AQ94" s="56">
        <f t="shared" si="62"/>
        <v>0</v>
      </c>
      <c r="AR94" s="56">
        <f t="shared" si="62"/>
        <v>0</v>
      </c>
      <c r="AS94" s="56">
        <f t="shared" si="62"/>
        <v>0</v>
      </c>
      <c r="AT94" s="56">
        <f t="shared" si="62"/>
        <v>0</v>
      </c>
      <c r="AU94" s="56">
        <f t="shared" si="62"/>
        <v>0</v>
      </c>
      <c r="AV94" s="56">
        <f t="shared" si="62"/>
        <v>0</v>
      </c>
      <c r="AW94" s="56">
        <f t="shared" si="62"/>
        <v>0</v>
      </c>
      <c r="AX94" s="56">
        <f t="shared" si="62"/>
        <v>0</v>
      </c>
      <c r="AY94" s="56">
        <f t="shared" si="62"/>
        <v>0</v>
      </c>
      <c r="AZ94" s="56">
        <f t="shared" si="62"/>
        <v>0</v>
      </c>
      <c r="BA94" s="56">
        <f t="shared" si="62"/>
        <v>0</v>
      </c>
      <c r="BB94" s="56">
        <f t="shared" si="62"/>
        <v>0</v>
      </c>
      <c r="BC94" s="56">
        <f t="shared" si="62"/>
        <v>0</v>
      </c>
      <c r="BD94" s="56">
        <f t="shared" si="62"/>
        <v>0</v>
      </c>
      <c r="BE94" s="56">
        <f t="shared" si="62"/>
        <v>0</v>
      </c>
      <c r="BF94" s="56">
        <f t="shared" si="62"/>
        <v>0</v>
      </c>
      <c r="BG94" s="56">
        <f t="shared" si="62"/>
        <v>0</v>
      </c>
      <c r="BH94" s="56">
        <f t="shared" si="62"/>
        <v>0</v>
      </c>
      <c r="BI94" s="56">
        <f t="shared" si="62"/>
        <v>0</v>
      </c>
      <c r="BJ94" s="56">
        <f t="shared" si="62"/>
        <v>0</v>
      </c>
      <c r="BK94" s="56">
        <f t="shared" si="62"/>
        <v>0</v>
      </c>
      <c r="BL94" s="56">
        <f t="shared" si="62"/>
        <v>0</v>
      </c>
      <c r="BM94" s="56">
        <f t="shared" si="62"/>
        <v>0</v>
      </c>
      <c r="BN94" s="56">
        <f t="shared" si="62"/>
        <v>0</v>
      </c>
      <c r="BO94" s="56">
        <f t="shared" si="62"/>
        <v>0</v>
      </c>
      <c r="BP94" s="56">
        <f t="shared" si="62"/>
        <v>0</v>
      </c>
      <c r="BQ94" s="56">
        <f t="shared" ref="BQ94:DU94" si="63">IFERROR(IF(BQ$23&lt;$D79,1,0),"")</f>
        <v>0</v>
      </c>
      <c r="BR94" s="56">
        <f t="shared" si="63"/>
        <v>0</v>
      </c>
      <c r="BS94" s="56">
        <f t="shared" si="63"/>
        <v>0</v>
      </c>
      <c r="BT94" s="56">
        <f t="shared" si="63"/>
        <v>0</v>
      </c>
      <c r="BU94" s="56">
        <f t="shared" si="63"/>
        <v>0</v>
      </c>
      <c r="BV94" s="56">
        <f t="shared" si="63"/>
        <v>0</v>
      </c>
      <c r="BW94" s="56">
        <f t="shared" si="63"/>
        <v>0</v>
      </c>
      <c r="BX94" s="56">
        <f t="shared" si="63"/>
        <v>0</v>
      </c>
      <c r="BY94" s="56">
        <f t="shared" si="63"/>
        <v>0</v>
      </c>
      <c r="BZ94" s="56">
        <f t="shared" si="63"/>
        <v>0</v>
      </c>
      <c r="CA94" s="56">
        <f t="shared" si="63"/>
        <v>0</v>
      </c>
      <c r="CB94" s="56">
        <f t="shared" si="63"/>
        <v>0</v>
      </c>
      <c r="CC94" s="56">
        <f t="shared" si="63"/>
        <v>0</v>
      </c>
      <c r="CD94" s="56">
        <f t="shared" si="63"/>
        <v>0</v>
      </c>
      <c r="CE94" s="56">
        <f t="shared" si="63"/>
        <v>0</v>
      </c>
      <c r="CF94" s="56">
        <f t="shared" si="63"/>
        <v>0</v>
      </c>
      <c r="CG94" s="56">
        <f t="shared" si="63"/>
        <v>0</v>
      </c>
      <c r="CH94" s="56">
        <f t="shared" si="63"/>
        <v>0</v>
      </c>
      <c r="CI94" s="56">
        <f t="shared" si="63"/>
        <v>0</v>
      </c>
      <c r="CJ94" s="56">
        <f t="shared" si="63"/>
        <v>0</v>
      </c>
      <c r="CK94" s="56">
        <f t="shared" si="63"/>
        <v>0</v>
      </c>
      <c r="CL94" s="56">
        <f t="shared" si="63"/>
        <v>0</v>
      </c>
      <c r="CM94" s="56">
        <f t="shared" si="63"/>
        <v>0</v>
      </c>
      <c r="CN94" s="56">
        <f t="shared" si="63"/>
        <v>0</v>
      </c>
      <c r="CO94" s="56">
        <f t="shared" si="63"/>
        <v>0</v>
      </c>
      <c r="CP94" s="56">
        <f t="shared" si="63"/>
        <v>0</v>
      </c>
      <c r="CQ94" s="56">
        <f t="shared" si="63"/>
        <v>0</v>
      </c>
      <c r="CR94" s="56">
        <f t="shared" si="63"/>
        <v>0</v>
      </c>
      <c r="CS94" s="56">
        <f t="shared" si="63"/>
        <v>0</v>
      </c>
      <c r="CT94" s="56">
        <f t="shared" si="63"/>
        <v>0</v>
      </c>
      <c r="CU94" s="56">
        <f t="shared" si="63"/>
        <v>0</v>
      </c>
      <c r="CV94" s="56">
        <f t="shared" si="63"/>
        <v>0</v>
      </c>
      <c r="CW94" s="56">
        <f t="shared" si="63"/>
        <v>0</v>
      </c>
      <c r="CX94" s="56">
        <f t="shared" si="63"/>
        <v>0</v>
      </c>
      <c r="CY94" s="56">
        <f t="shared" si="63"/>
        <v>0</v>
      </c>
      <c r="CZ94" s="56">
        <f t="shared" si="63"/>
        <v>0</v>
      </c>
      <c r="DA94" s="56">
        <f t="shared" si="63"/>
        <v>0</v>
      </c>
      <c r="DB94" s="56">
        <f t="shared" si="63"/>
        <v>0</v>
      </c>
      <c r="DC94" s="56">
        <f t="shared" si="63"/>
        <v>0</v>
      </c>
      <c r="DD94" s="56">
        <f t="shared" si="63"/>
        <v>0</v>
      </c>
      <c r="DE94" s="56">
        <f t="shared" si="63"/>
        <v>0</v>
      </c>
      <c r="DF94" s="56">
        <f t="shared" si="63"/>
        <v>0</v>
      </c>
      <c r="DG94" s="56">
        <f t="shared" si="63"/>
        <v>0</v>
      </c>
      <c r="DH94" s="56">
        <f t="shared" si="63"/>
        <v>0</v>
      </c>
      <c r="DI94" s="56">
        <f t="shared" si="63"/>
        <v>0</v>
      </c>
      <c r="DJ94" s="56">
        <f t="shared" si="63"/>
        <v>0</v>
      </c>
      <c r="DK94" s="56">
        <f t="shared" si="63"/>
        <v>0</v>
      </c>
      <c r="DL94" s="56">
        <f t="shared" si="63"/>
        <v>0</v>
      </c>
      <c r="DM94" s="56">
        <f t="shared" si="63"/>
        <v>0</v>
      </c>
      <c r="DN94" s="56">
        <f t="shared" si="63"/>
        <v>0</v>
      </c>
      <c r="DO94" s="56">
        <f t="shared" si="63"/>
        <v>0</v>
      </c>
      <c r="DP94" s="56">
        <f t="shared" si="63"/>
        <v>0</v>
      </c>
      <c r="DQ94" s="56">
        <f t="shared" si="63"/>
        <v>0</v>
      </c>
      <c r="DR94" s="56">
        <f t="shared" si="63"/>
        <v>0</v>
      </c>
      <c r="DS94" s="56">
        <f t="shared" si="63"/>
        <v>0</v>
      </c>
      <c r="DT94" s="56">
        <f t="shared" si="63"/>
        <v>0</v>
      </c>
      <c r="DU94" s="56">
        <f t="shared" si="63"/>
        <v>0</v>
      </c>
    </row>
    <row r="95" spans="1:125">
      <c r="A95" s="2" t="s">
        <v>173</v>
      </c>
      <c r="B95" s="2"/>
      <c r="C95" s="1"/>
      <c r="D95" s="1"/>
      <c r="E95" s="56">
        <f t="shared" ref="E95:AJ95" si="64">IFERROR(IF(AND(E$23&gt;=$D81,E90&lt;$D74),1,0),"")</f>
        <v>0</v>
      </c>
      <c r="F95" s="56">
        <f t="shared" si="64"/>
        <v>0</v>
      </c>
      <c r="G95" s="56">
        <f t="shared" si="64"/>
        <v>0</v>
      </c>
      <c r="H95" s="56">
        <f t="shared" si="64"/>
        <v>0</v>
      </c>
      <c r="I95" s="56">
        <f t="shared" si="64"/>
        <v>0</v>
      </c>
      <c r="J95" s="56">
        <f t="shared" si="64"/>
        <v>1</v>
      </c>
      <c r="K95" s="56">
        <f t="shared" si="64"/>
        <v>1</v>
      </c>
      <c r="L95" s="56">
        <f t="shared" si="64"/>
        <v>1</v>
      </c>
      <c r="M95" s="56">
        <f t="shared" si="64"/>
        <v>1</v>
      </c>
      <c r="N95" s="56">
        <f t="shared" si="64"/>
        <v>1</v>
      </c>
      <c r="O95" s="56">
        <f t="shared" si="64"/>
        <v>1</v>
      </c>
      <c r="P95" s="56">
        <f t="shared" si="64"/>
        <v>1</v>
      </c>
      <c r="Q95" s="56">
        <f t="shared" si="64"/>
        <v>1</v>
      </c>
      <c r="R95" s="56">
        <f t="shared" si="64"/>
        <v>1</v>
      </c>
      <c r="S95" s="56">
        <f t="shared" si="64"/>
        <v>1</v>
      </c>
      <c r="T95" s="56">
        <f t="shared" si="64"/>
        <v>1</v>
      </c>
      <c r="U95" s="56">
        <f t="shared" si="64"/>
        <v>1</v>
      </c>
      <c r="V95" s="56">
        <f t="shared" si="64"/>
        <v>1</v>
      </c>
      <c r="W95" s="56">
        <f t="shared" si="64"/>
        <v>1</v>
      </c>
      <c r="X95" s="56">
        <f t="shared" si="64"/>
        <v>1</v>
      </c>
      <c r="Y95" s="56">
        <f t="shared" si="64"/>
        <v>1</v>
      </c>
      <c r="Z95" s="56">
        <f t="shared" si="64"/>
        <v>1</v>
      </c>
      <c r="AA95" s="56">
        <f t="shared" si="64"/>
        <v>1</v>
      </c>
      <c r="AB95" s="56">
        <f t="shared" si="64"/>
        <v>1</v>
      </c>
      <c r="AC95" s="56">
        <f t="shared" si="64"/>
        <v>1</v>
      </c>
      <c r="AD95" s="56">
        <f t="shared" si="64"/>
        <v>1</v>
      </c>
      <c r="AE95" s="56">
        <f t="shared" si="64"/>
        <v>1</v>
      </c>
      <c r="AF95" s="56">
        <f t="shared" si="64"/>
        <v>1</v>
      </c>
      <c r="AG95" s="56">
        <f t="shared" si="64"/>
        <v>1</v>
      </c>
      <c r="AH95" s="56">
        <f t="shared" si="64"/>
        <v>1</v>
      </c>
      <c r="AI95" s="56">
        <f t="shared" si="64"/>
        <v>1</v>
      </c>
      <c r="AJ95" s="56">
        <f t="shared" si="64"/>
        <v>1</v>
      </c>
      <c r="AK95" s="56">
        <f t="shared" ref="AK95:BP95" si="65">IFERROR(IF(AND(AK$23&gt;=$D81,AK90&lt;$D74),1,0),"")</f>
        <v>1</v>
      </c>
      <c r="AL95" s="56">
        <f t="shared" si="65"/>
        <v>1</v>
      </c>
      <c r="AM95" s="56">
        <f t="shared" si="65"/>
        <v>1</v>
      </c>
      <c r="AN95" s="56">
        <f t="shared" si="65"/>
        <v>1</v>
      </c>
      <c r="AO95" s="56">
        <f t="shared" si="65"/>
        <v>1</v>
      </c>
      <c r="AP95" s="56">
        <f t="shared" si="65"/>
        <v>1</v>
      </c>
      <c r="AQ95" s="56">
        <f t="shared" si="65"/>
        <v>1</v>
      </c>
      <c r="AR95" s="56">
        <f t="shared" si="65"/>
        <v>1</v>
      </c>
      <c r="AS95" s="56">
        <f t="shared" si="65"/>
        <v>1</v>
      </c>
      <c r="AT95" s="56">
        <f t="shared" si="65"/>
        <v>1</v>
      </c>
      <c r="AU95" s="56">
        <f t="shared" si="65"/>
        <v>1</v>
      </c>
      <c r="AV95" s="56">
        <f t="shared" si="65"/>
        <v>1</v>
      </c>
      <c r="AW95" s="56">
        <f t="shared" si="65"/>
        <v>1</v>
      </c>
      <c r="AX95" s="56">
        <f t="shared" si="65"/>
        <v>1</v>
      </c>
      <c r="AY95" s="56">
        <f t="shared" si="65"/>
        <v>1</v>
      </c>
      <c r="AZ95" s="56">
        <f t="shared" si="65"/>
        <v>1</v>
      </c>
      <c r="BA95" s="56">
        <f t="shared" si="65"/>
        <v>1</v>
      </c>
      <c r="BB95" s="56">
        <f t="shared" si="65"/>
        <v>1</v>
      </c>
      <c r="BC95" s="56">
        <f t="shared" si="65"/>
        <v>1</v>
      </c>
      <c r="BD95" s="56">
        <f t="shared" si="65"/>
        <v>1</v>
      </c>
      <c r="BE95" s="56">
        <f t="shared" si="65"/>
        <v>1</v>
      </c>
      <c r="BF95" s="56">
        <f t="shared" si="65"/>
        <v>1</v>
      </c>
      <c r="BG95" s="56">
        <f t="shared" si="65"/>
        <v>1</v>
      </c>
      <c r="BH95" s="56">
        <f t="shared" si="65"/>
        <v>1</v>
      </c>
      <c r="BI95" s="56">
        <f t="shared" si="65"/>
        <v>1</v>
      </c>
      <c r="BJ95" s="56">
        <f t="shared" si="65"/>
        <v>1</v>
      </c>
      <c r="BK95" s="56">
        <f t="shared" si="65"/>
        <v>1</v>
      </c>
      <c r="BL95" s="56">
        <f t="shared" si="65"/>
        <v>1</v>
      </c>
      <c r="BM95" s="56">
        <f t="shared" si="65"/>
        <v>0</v>
      </c>
      <c r="BN95" s="56">
        <f t="shared" si="65"/>
        <v>0</v>
      </c>
      <c r="BO95" s="56">
        <f t="shared" si="65"/>
        <v>0</v>
      </c>
      <c r="BP95" s="56">
        <f t="shared" si="65"/>
        <v>0</v>
      </c>
      <c r="BQ95" s="56">
        <f t="shared" ref="BQ95:DU95" si="66">IFERROR(IF(AND(BQ$23&gt;=$D81,BQ90&lt;$D74),1,0),"")</f>
        <v>0</v>
      </c>
      <c r="BR95" s="56">
        <f t="shared" si="66"/>
        <v>0</v>
      </c>
      <c r="BS95" s="56">
        <f t="shared" si="66"/>
        <v>0</v>
      </c>
      <c r="BT95" s="56">
        <f t="shared" si="66"/>
        <v>0</v>
      </c>
      <c r="BU95" s="56">
        <f t="shared" si="66"/>
        <v>0</v>
      </c>
      <c r="BV95" s="56">
        <f t="shared" si="66"/>
        <v>0</v>
      </c>
      <c r="BW95" s="56">
        <f t="shared" si="66"/>
        <v>0</v>
      </c>
      <c r="BX95" s="56">
        <f t="shared" si="66"/>
        <v>0</v>
      </c>
      <c r="BY95" s="56">
        <f t="shared" si="66"/>
        <v>0</v>
      </c>
      <c r="BZ95" s="56">
        <f t="shared" si="66"/>
        <v>0</v>
      </c>
      <c r="CA95" s="56">
        <f t="shared" si="66"/>
        <v>0</v>
      </c>
      <c r="CB95" s="56">
        <f t="shared" si="66"/>
        <v>0</v>
      </c>
      <c r="CC95" s="56">
        <f t="shared" si="66"/>
        <v>0</v>
      </c>
      <c r="CD95" s="56">
        <f t="shared" si="66"/>
        <v>0</v>
      </c>
      <c r="CE95" s="56">
        <f t="shared" si="66"/>
        <v>0</v>
      </c>
      <c r="CF95" s="56">
        <f t="shared" si="66"/>
        <v>0</v>
      </c>
      <c r="CG95" s="56">
        <f t="shared" si="66"/>
        <v>0</v>
      </c>
      <c r="CH95" s="56">
        <f t="shared" si="66"/>
        <v>0</v>
      </c>
      <c r="CI95" s="56">
        <f t="shared" si="66"/>
        <v>0</v>
      </c>
      <c r="CJ95" s="56">
        <f t="shared" si="66"/>
        <v>0</v>
      </c>
      <c r="CK95" s="56">
        <f t="shared" si="66"/>
        <v>0</v>
      </c>
      <c r="CL95" s="56">
        <f t="shared" si="66"/>
        <v>0</v>
      </c>
      <c r="CM95" s="56">
        <f t="shared" si="66"/>
        <v>0</v>
      </c>
      <c r="CN95" s="56">
        <f t="shared" si="66"/>
        <v>0</v>
      </c>
      <c r="CO95" s="56">
        <f t="shared" si="66"/>
        <v>0</v>
      </c>
      <c r="CP95" s="56">
        <f t="shared" si="66"/>
        <v>0</v>
      </c>
      <c r="CQ95" s="56">
        <f t="shared" si="66"/>
        <v>0</v>
      </c>
      <c r="CR95" s="56">
        <f t="shared" si="66"/>
        <v>0</v>
      </c>
      <c r="CS95" s="56">
        <f t="shared" si="66"/>
        <v>0</v>
      </c>
      <c r="CT95" s="56">
        <f t="shared" si="66"/>
        <v>0</v>
      </c>
      <c r="CU95" s="56">
        <f t="shared" si="66"/>
        <v>0</v>
      </c>
      <c r="CV95" s="56">
        <f t="shared" si="66"/>
        <v>0</v>
      </c>
      <c r="CW95" s="56">
        <f t="shared" si="66"/>
        <v>0</v>
      </c>
      <c r="CX95" s="56">
        <f t="shared" si="66"/>
        <v>0</v>
      </c>
      <c r="CY95" s="56">
        <f t="shared" si="66"/>
        <v>0</v>
      </c>
      <c r="CZ95" s="56">
        <f t="shared" si="66"/>
        <v>0</v>
      </c>
      <c r="DA95" s="56">
        <f t="shared" si="66"/>
        <v>0</v>
      </c>
      <c r="DB95" s="56">
        <f t="shared" si="66"/>
        <v>0</v>
      </c>
      <c r="DC95" s="56">
        <f t="shared" si="66"/>
        <v>0</v>
      </c>
      <c r="DD95" s="56">
        <f t="shared" si="66"/>
        <v>0</v>
      </c>
      <c r="DE95" s="56">
        <f t="shared" si="66"/>
        <v>0</v>
      </c>
      <c r="DF95" s="56">
        <f t="shared" si="66"/>
        <v>0</v>
      </c>
      <c r="DG95" s="56">
        <f t="shared" si="66"/>
        <v>0</v>
      </c>
      <c r="DH95" s="56">
        <f t="shared" si="66"/>
        <v>0</v>
      </c>
      <c r="DI95" s="56">
        <f t="shared" si="66"/>
        <v>0</v>
      </c>
      <c r="DJ95" s="56">
        <f t="shared" si="66"/>
        <v>0</v>
      </c>
      <c r="DK95" s="56">
        <f t="shared" si="66"/>
        <v>0</v>
      </c>
      <c r="DL95" s="56">
        <f t="shared" si="66"/>
        <v>0</v>
      </c>
      <c r="DM95" s="56">
        <f t="shared" si="66"/>
        <v>0</v>
      </c>
      <c r="DN95" s="56">
        <f t="shared" si="66"/>
        <v>0</v>
      </c>
      <c r="DO95" s="56">
        <f t="shared" si="66"/>
        <v>0</v>
      </c>
      <c r="DP95" s="56">
        <f t="shared" si="66"/>
        <v>0</v>
      </c>
      <c r="DQ95" s="56">
        <f t="shared" si="66"/>
        <v>0</v>
      </c>
      <c r="DR95" s="56">
        <f t="shared" si="66"/>
        <v>0</v>
      </c>
      <c r="DS95" s="56">
        <f t="shared" si="66"/>
        <v>0</v>
      </c>
      <c r="DT95" s="56">
        <f t="shared" si="66"/>
        <v>0</v>
      </c>
      <c r="DU95" s="56">
        <f t="shared" si="66"/>
        <v>0</v>
      </c>
    </row>
    <row r="96" spans="1:125">
      <c r="A96" s="14" t="s">
        <v>912</v>
      </c>
      <c r="B96" s="2"/>
      <c r="C96" s="1"/>
      <c r="D96" s="1"/>
      <c r="E96" s="613">
        <f>IFERROR(IF(AND(E$23&gt;=$D79,E90&lt;SUM($D75,$D$79)),1,0),"")</f>
        <v>0</v>
      </c>
      <c r="F96" s="613">
        <f t="shared" ref="F96:BQ96" si="67">IFERROR(IF(AND(F$23&gt;=$D79,F90&lt;SUM($D75,$D$79)),1,0),"")</f>
        <v>0</v>
      </c>
      <c r="G96" s="613">
        <f t="shared" si="67"/>
        <v>0</v>
      </c>
      <c r="H96" s="613">
        <f t="shared" si="67"/>
        <v>0</v>
      </c>
      <c r="I96" s="613">
        <f t="shared" si="67"/>
        <v>0</v>
      </c>
      <c r="J96" s="613">
        <f t="shared" si="67"/>
        <v>1</v>
      </c>
      <c r="K96" s="613">
        <f t="shared" si="67"/>
        <v>1</v>
      </c>
      <c r="L96" s="613">
        <f t="shared" si="67"/>
        <v>1</v>
      </c>
      <c r="M96" s="613">
        <f t="shared" si="67"/>
        <v>1</v>
      </c>
      <c r="N96" s="613">
        <f t="shared" si="67"/>
        <v>1</v>
      </c>
      <c r="O96" s="613">
        <f t="shared" si="67"/>
        <v>1</v>
      </c>
      <c r="P96" s="613">
        <f t="shared" si="67"/>
        <v>1</v>
      </c>
      <c r="Q96" s="613">
        <f t="shared" si="67"/>
        <v>1</v>
      </c>
      <c r="R96" s="613">
        <f t="shared" si="67"/>
        <v>1</v>
      </c>
      <c r="S96" s="613">
        <f t="shared" si="67"/>
        <v>1</v>
      </c>
      <c r="T96" s="613">
        <f t="shared" si="67"/>
        <v>1</v>
      </c>
      <c r="U96" s="613">
        <f t="shared" si="67"/>
        <v>1</v>
      </c>
      <c r="V96" s="613">
        <f t="shared" si="67"/>
        <v>1</v>
      </c>
      <c r="W96" s="613">
        <f t="shared" si="67"/>
        <v>1</v>
      </c>
      <c r="X96" s="613">
        <f t="shared" si="67"/>
        <v>1</v>
      </c>
      <c r="Y96" s="613">
        <f t="shared" si="67"/>
        <v>1</v>
      </c>
      <c r="Z96" s="613">
        <f t="shared" si="67"/>
        <v>1</v>
      </c>
      <c r="AA96" s="613">
        <f t="shared" si="67"/>
        <v>1</v>
      </c>
      <c r="AB96" s="613">
        <f t="shared" si="67"/>
        <v>1</v>
      </c>
      <c r="AC96" s="613">
        <f t="shared" si="67"/>
        <v>1</v>
      </c>
      <c r="AD96" s="613">
        <f t="shared" si="67"/>
        <v>0</v>
      </c>
      <c r="AE96" s="613">
        <f t="shared" si="67"/>
        <v>0</v>
      </c>
      <c r="AF96" s="613">
        <f t="shared" si="67"/>
        <v>0</v>
      </c>
      <c r="AG96" s="613">
        <f t="shared" si="67"/>
        <v>0</v>
      </c>
      <c r="AH96" s="613">
        <f t="shared" si="67"/>
        <v>0</v>
      </c>
      <c r="AI96" s="613">
        <f t="shared" si="67"/>
        <v>0</v>
      </c>
      <c r="AJ96" s="613">
        <f t="shared" si="67"/>
        <v>0</v>
      </c>
      <c r="AK96" s="613">
        <f t="shared" si="67"/>
        <v>0</v>
      </c>
      <c r="AL96" s="613">
        <f t="shared" si="67"/>
        <v>0</v>
      </c>
      <c r="AM96" s="613">
        <f t="shared" si="67"/>
        <v>0</v>
      </c>
      <c r="AN96" s="613">
        <f t="shared" si="67"/>
        <v>0</v>
      </c>
      <c r="AO96" s="613">
        <f t="shared" si="67"/>
        <v>0</v>
      </c>
      <c r="AP96" s="613">
        <f t="shared" si="67"/>
        <v>0</v>
      </c>
      <c r="AQ96" s="613">
        <f t="shared" si="67"/>
        <v>0</v>
      </c>
      <c r="AR96" s="613">
        <f t="shared" si="67"/>
        <v>0</v>
      </c>
      <c r="AS96" s="613">
        <f t="shared" si="67"/>
        <v>0</v>
      </c>
      <c r="AT96" s="613">
        <f t="shared" si="67"/>
        <v>0</v>
      </c>
      <c r="AU96" s="613">
        <f t="shared" si="67"/>
        <v>0</v>
      </c>
      <c r="AV96" s="613">
        <f t="shared" si="67"/>
        <v>0</v>
      </c>
      <c r="AW96" s="613">
        <f t="shared" si="67"/>
        <v>0</v>
      </c>
      <c r="AX96" s="613">
        <f t="shared" si="67"/>
        <v>0</v>
      </c>
      <c r="AY96" s="613">
        <f t="shared" si="67"/>
        <v>0</v>
      </c>
      <c r="AZ96" s="613">
        <f t="shared" si="67"/>
        <v>0</v>
      </c>
      <c r="BA96" s="613">
        <f t="shared" si="67"/>
        <v>0</v>
      </c>
      <c r="BB96" s="613">
        <f t="shared" si="67"/>
        <v>0</v>
      </c>
      <c r="BC96" s="613">
        <f t="shared" si="67"/>
        <v>0</v>
      </c>
      <c r="BD96" s="613">
        <f t="shared" si="67"/>
        <v>0</v>
      </c>
      <c r="BE96" s="613">
        <f t="shared" si="67"/>
        <v>0</v>
      </c>
      <c r="BF96" s="613">
        <f t="shared" si="67"/>
        <v>0</v>
      </c>
      <c r="BG96" s="613">
        <f t="shared" si="67"/>
        <v>0</v>
      </c>
      <c r="BH96" s="613">
        <f t="shared" si="67"/>
        <v>0</v>
      </c>
      <c r="BI96" s="613">
        <f t="shared" si="67"/>
        <v>0</v>
      </c>
      <c r="BJ96" s="613">
        <f t="shared" si="67"/>
        <v>0</v>
      </c>
      <c r="BK96" s="613">
        <f t="shared" si="67"/>
        <v>0</v>
      </c>
      <c r="BL96" s="613">
        <f t="shared" si="67"/>
        <v>0</v>
      </c>
      <c r="BM96" s="613">
        <f t="shared" si="67"/>
        <v>0</v>
      </c>
      <c r="BN96" s="613">
        <f t="shared" si="67"/>
        <v>0</v>
      </c>
      <c r="BO96" s="613">
        <f t="shared" si="67"/>
        <v>0</v>
      </c>
      <c r="BP96" s="613">
        <f t="shared" si="67"/>
        <v>0</v>
      </c>
      <c r="BQ96" s="613">
        <f t="shared" si="67"/>
        <v>0</v>
      </c>
      <c r="BR96" s="613">
        <f t="shared" ref="BR96:DU96" si="68">IFERROR(IF(AND(BR$23&gt;=$D79,BR90&lt;SUM($D75,$D$79)),1,0),"")</f>
        <v>0</v>
      </c>
      <c r="BS96" s="613">
        <f t="shared" si="68"/>
        <v>0</v>
      </c>
      <c r="BT96" s="613">
        <f t="shared" si="68"/>
        <v>0</v>
      </c>
      <c r="BU96" s="613">
        <f t="shared" si="68"/>
        <v>0</v>
      </c>
      <c r="BV96" s="613">
        <f t="shared" si="68"/>
        <v>0</v>
      </c>
      <c r="BW96" s="613">
        <f t="shared" si="68"/>
        <v>0</v>
      </c>
      <c r="BX96" s="613">
        <f t="shared" si="68"/>
        <v>0</v>
      </c>
      <c r="BY96" s="613">
        <f t="shared" si="68"/>
        <v>0</v>
      </c>
      <c r="BZ96" s="613">
        <f t="shared" si="68"/>
        <v>0</v>
      </c>
      <c r="CA96" s="613">
        <f t="shared" si="68"/>
        <v>0</v>
      </c>
      <c r="CB96" s="613">
        <f t="shared" si="68"/>
        <v>0</v>
      </c>
      <c r="CC96" s="613">
        <f t="shared" si="68"/>
        <v>0</v>
      </c>
      <c r="CD96" s="613">
        <f t="shared" si="68"/>
        <v>0</v>
      </c>
      <c r="CE96" s="613">
        <f t="shared" si="68"/>
        <v>0</v>
      </c>
      <c r="CF96" s="613">
        <f t="shared" si="68"/>
        <v>0</v>
      </c>
      <c r="CG96" s="613">
        <f t="shared" si="68"/>
        <v>0</v>
      </c>
      <c r="CH96" s="613">
        <f t="shared" si="68"/>
        <v>0</v>
      </c>
      <c r="CI96" s="613">
        <f t="shared" si="68"/>
        <v>0</v>
      </c>
      <c r="CJ96" s="613">
        <f t="shared" si="68"/>
        <v>0</v>
      </c>
      <c r="CK96" s="613">
        <f t="shared" si="68"/>
        <v>0</v>
      </c>
      <c r="CL96" s="613">
        <f t="shared" si="68"/>
        <v>0</v>
      </c>
      <c r="CM96" s="613">
        <f t="shared" si="68"/>
        <v>0</v>
      </c>
      <c r="CN96" s="613">
        <f t="shared" si="68"/>
        <v>0</v>
      </c>
      <c r="CO96" s="613">
        <f t="shared" si="68"/>
        <v>0</v>
      </c>
      <c r="CP96" s="613">
        <f t="shared" si="68"/>
        <v>0</v>
      </c>
      <c r="CQ96" s="613">
        <f t="shared" si="68"/>
        <v>0</v>
      </c>
      <c r="CR96" s="613">
        <f t="shared" si="68"/>
        <v>0</v>
      </c>
      <c r="CS96" s="613">
        <f t="shared" si="68"/>
        <v>0</v>
      </c>
      <c r="CT96" s="613">
        <f t="shared" si="68"/>
        <v>0</v>
      </c>
      <c r="CU96" s="613">
        <f t="shared" si="68"/>
        <v>0</v>
      </c>
      <c r="CV96" s="613">
        <f t="shared" si="68"/>
        <v>0</v>
      </c>
      <c r="CW96" s="613">
        <f t="shared" si="68"/>
        <v>0</v>
      </c>
      <c r="CX96" s="613">
        <f t="shared" si="68"/>
        <v>0</v>
      </c>
      <c r="CY96" s="613">
        <f t="shared" si="68"/>
        <v>0</v>
      </c>
      <c r="CZ96" s="613">
        <f t="shared" si="68"/>
        <v>0</v>
      </c>
      <c r="DA96" s="613">
        <f t="shared" si="68"/>
        <v>0</v>
      </c>
      <c r="DB96" s="613">
        <f t="shared" si="68"/>
        <v>0</v>
      </c>
      <c r="DC96" s="613">
        <f t="shared" si="68"/>
        <v>0</v>
      </c>
      <c r="DD96" s="613">
        <f t="shared" si="68"/>
        <v>0</v>
      </c>
      <c r="DE96" s="613">
        <f t="shared" si="68"/>
        <v>0</v>
      </c>
      <c r="DF96" s="613">
        <f t="shared" si="68"/>
        <v>0</v>
      </c>
      <c r="DG96" s="613">
        <f t="shared" si="68"/>
        <v>0</v>
      </c>
      <c r="DH96" s="613">
        <f t="shared" si="68"/>
        <v>0</v>
      </c>
      <c r="DI96" s="613">
        <f t="shared" si="68"/>
        <v>0</v>
      </c>
      <c r="DJ96" s="613">
        <f t="shared" si="68"/>
        <v>0</v>
      </c>
      <c r="DK96" s="613">
        <f t="shared" si="68"/>
        <v>0</v>
      </c>
      <c r="DL96" s="613">
        <f t="shared" si="68"/>
        <v>0</v>
      </c>
      <c r="DM96" s="613">
        <f t="shared" si="68"/>
        <v>0</v>
      </c>
      <c r="DN96" s="613">
        <f t="shared" si="68"/>
        <v>0</v>
      </c>
      <c r="DO96" s="613">
        <f t="shared" si="68"/>
        <v>0</v>
      </c>
      <c r="DP96" s="613">
        <f t="shared" si="68"/>
        <v>0</v>
      </c>
      <c r="DQ96" s="613">
        <f t="shared" si="68"/>
        <v>0</v>
      </c>
      <c r="DR96" s="613">
        <f t="shared" si="68"/>
        <v>0</v>
      </c>
      <c r="DS96" s="613">
        <f t="shared" si="68"/>
        <v>0</v>
      </c>
      <c r="DT96" s="613">
        <f t="shared" si="68"/>
        <v>0</v>
      </c>
      <c r="DU96" s="613">
        <f t="shared" si="68"/>
        <v>0</v>
      </c>
    </row>
    <row r="97" spans="1:125">
      <c r="A97" s="2" t="s">
        <v>174</v>
      </c>
      <c r="B97" s="2"/>
      <c r="C97" s="1"/>
      <c r="D97" s="1"/>
      <c r="E97" s="56">
        <f t="shared" ref="E97:BP97" si="69">IFERROR(IF(E90&lt;$D74,1,0),"")</f>
        <v>1</v>
      </c>
      <c r="F97" s="56">
        <f t="shared" si="69"/>
        <v>1</v>
      </c>
      <c r="G97" s="56">
        <f t="shared" si="69"/>
        <v>1</v>
      </c>
      <c r="H97" s="56">
        <f t="shared" si="69"/>
        <v>1</v>
      </c>
      <c r="I97" s="56">
        <f t="shared" si="69"/>
        <v>1</v>
      </c>
      <c r="J97" s="56">
        <f t="shared" si="69"/>
        <v>1</v>
      </c>
      <c r="K97" s="56">
        <f t="shared" si="69"/>
        <v>1</v>
      </c>
      <c r="L97" s="56">
        <f t="shared" si="69"/>
        <v>1</v>
      </c>
      <c r="M97" s="56">
        <f t="shared" si="69"/>
        <v>1</v>
      </c>
      <c r="N97" s="56">
        <f t="shared" si="69"/>
        <v>1</v>
      </c>
      <c r="O97" s="56">
        <f t="shared" si="69"/>
        <v>1</v>
      </c>
      <c r="P97" s="56">
        <f t="shared" si="69"/>
        <v>1</v>
      </c>
      <c r="Q97" s="56">
        <f t="shared" si="69"/>
        <v>1</v>
      </c>
      <c r="R97" s="56">
        <f t="shared" si="69"/>
        <v>1</v>
      </c>
      <c r="S97" s="56">
        <f t="shared" si="69"/>
        <v>1</v>
      </c>
      <c r="T97" s="56">
        <f t="shared" si="69"/>
        <v>1</v>
      </c>
      <c r="U97" s="56">
        <f t="shared" si="69"/>
        <v>1</v>
      </c>
      <c r="V97" s="56">
        <f t="shared" si="69"/>
        <v>1</v>
      </c>
      <c r="W97" s="56">
        <f t="shared" si="69"/>
        <v>1</v>
      </c>
      <c r="X97" s="56">
        <f t="shared" si="69"/>
        <v>1</v>
      </c>
      <c r="Y97" s="56">
        <f t="shared" si="69"/>
        <v>1</v>
      </c>
      <c r="Z97" s="56">
        <f t="shared" si="69"/>
        <v>1</v>
      </c>
      <c r="AA97" s="56">
        <f t="shared" si="69"/>
        <v>1</v>
      </c>
      <c r="AB97" s="56">
        <f t="shared" si="69"/>
        <v>1</v>
      </c>
      <c r="AC97" s="56">
        <f t="shared" si="69"/>
        <v>1</v>
      </c>
      <c r="AD97" s="56">
        <f t="shared" si="69"/>
        <v>1</v>
      </c>
      <c r="AE97" s="56">
        <f t="shared" si="69"/>
        <v>1</v>
      </c>
      <c r="AF97" s="56">
        <f t="shared" si="69"/>
        <v>1</v>
      </c>
      <c r="AG97" s="56">
        <f t="shared" si="69"/>
        <v>1</v>
      </c>
      <c r="AH97" s="56">
        <f t="shared" si="69"/>
        <v>1</v>
      </c>
      <c r="AI97" s="56">
        <f t="shared" si="69"/>
        <v>1</v>
      </c>
      <c r="AJ97" s="56">
        <f t="shared" si="69"/>
        <v>1</v>
      </c>
      <c r="AK97" s="56">
        <f t="shared" si="69"/>
        <v>1</v>
      </c>
      <c r="AL97" s="56">
        <f t="shared" si="69"/>
        <v>1</v>
      </c>
      <c r="AM97" s="56">
        <f t="shared" si="69"/>
        <v>1</v>
      </c>
      <c r="AN97" s="56">
        <f t="shared" si="69"/>
        <v>1</v>
      </c>
      <c r="AO97" s="56">
        <f t="shared" si="69"/>
        <v>1</v>
      </c>
      <c r="AP97" s="56">
        <f t="shared" si="69"/>
        <v>1</v>
      </c>
      <c r="AQ97" s="56">
        <f t="shared" si="69"/>
        <v>1</v>
      </c>
      <c r="AR97" s="56">
        <f t="shared" si="69"/>
        <v>1</v>
      </c>
      <c r="AS97" s="56">
        <f t="shared" si="69"/>
        <v>1</v>
      </c>
      <c r="AT97" s="56">
        <f t="shared" si="69"/>
        <v>1</v>
      </c>
      <c r="AU97" s="56">
        <f t="shared" si="69"/>
        <v>1</v>
      </c>
      <c r="AV97" s="56">
        <f t="shared" si="69"/>
        <v>1</v>
      </c>
      <c r="AW97" s="56">
        <f t="shared" si="69"/>
        <v>1</v>
      </c>
      <c r="AX97" s="56">
        <f t="shared" si="69"/>
        <v>1</v>
      </c>
      <c r="AY97" s="56">
        <f t="shared" si="69"/>
        <v>1</v>
      </c>
      <c r="AZ97" s="56">
        <f t="shared" si="69"/>
        <v>1</v>
      </c>
      <c r="BA97" s="56">
        <f t="shared" si="69"/>
        <v>1</v>
      </c>
      <c r="BB97" s="56">
        <f t="shared" si="69"/>
        <v>1</v>
      </c>
      <c r="BC97" s="56">
        <f t="shared" si="69"/>
        <v>1</v>
      </c>
      <c r="BD97" s="56">
        <f t="shared" si="69"/>
        <v>1</v>
      </c>
      <c r="BE97" s="56">
        <f t="shared" si="69"/>
        <v>1</v>
      </c>
      <c r="BF97" s="56">
        <f t="shared" si="69"/>
        <v>1</v>
      </c>
      <c r="BG97" s="56">
        <f t="shared" si="69"/>
        <v>1</v>
      </c>
      <c r="BH97" s="56">
        <f t="shared" si="69"/>
        <v>1</v>
      </c>
      <c r="BI97" s="56">
        <f t="shared" si="69"/>
        <v>1</v>
      </c>
      <c r="BJ97" s="56">
        <f t="shared" si="69"/>
        <v>1</v>
      </c>
      <c r="BK97" s="56">
        <f t="shared" si="69"/>
        <v>1</v>
      </c>
      <c r="BL97" s="56">
        <f t="shared" si="69"/>
        <v>1</v>
      </c>
      <c r="BM97" s="56">
        <f t="shared" si="69"/>
        <v>0</v>
      </c>
      <c r="BN97" s="56">
        <f t="shared" si="69"/>
        <v>0</v>
      </c>
      <c r="BO97" s="56">
        <f t="shared" si="69"/>
        <v>0</v>
      </c>
      <c r="BP97" s="56">
        <f t="shared" si="69"/>
        <v>0</v>
      </c>
      <c r="BQ97" s="56">
        <f t="shared" ref="BQ97:DU97" si="70">IFERROR(IF(BQ90&lt;$D74,1,0),"")</f>
        <v>0</v>
      </c>
      <c r="BR97" s="56">
        <f t="shared" si="70"/>
        <v>0</v>
      </c>
      <c r="BS97" s="56">
        <f t="shared" si="70"/>
        <v>0</v>
      </c>
      <c r="BT97" s="56">
        <f t="shared" si="70"/>
        <v>0</v>
      </c>
      <c r="BU97" s="56">
        <f t="shared" si="70"/>
        <v>0</v>
      </c>
      <c r="BV97" s="56">
        <f t="shared" si="70"/>
        <v>0</v>
      </c>
      <c r="BW97" s="56">
        <f t="shared" si="70"/>
        <v>0</v>
      </c>
      <c r="BX97" s="56">
        <f t="shared" si="70"/>
        <v>0</v>
      </c>
      <c r="BY97" s="56">
        <f t="shared" si="70"/>
        <v>0</v>
      </c>
      <c r="BZ97" s="56">
        <f t="shared" si="70"/>
        <v>0</v>
      </c>
      <c r="CA97" s="56">
        <f t="shared" si="70"/>
        <v>0</v>
      </c>
      <c r="CB97" s="56">
        <f t="shared" si="70"/>
        <v>0</v>
      </c>
      <c r="CC97" s="56">
        <f t="shared" si="70"/>
        <v>0</v>
      </c>
      <c r="CD97" s="56">
        <f t="shared" si="70"/>
        <v>0</v>
      </c>
      <c r="CE97" s="56">
        <f t="shared" si="70"/>
        <v>0</v>
      </c>
      <c r="CF97" s="56">
        <f t="shared" si="70"/>
        <v>0</v>
      </c>
      <c r="CG97" s="56">
        <f t="shared" si="70"/>
        <v>0</v>
      </c>
      <c r="CH97" s="56">
        <f t="shared" si="70"/>
        <v>0</v>
      </c>
      <c r="CI97" s="56">
        <f t="shared" si="70"/>
        <v>0</v>
      </c>
      <c r="CJ97" s="56">
        <f t="shared" si="70"/>
        <v>0</v>
      </c>
      <c r="CK97" s="56">
        <f t="shared" si="70"/>
        <v>0</v>
      </c>
      <c r="CL97" s="56">
        <f t="shared" si="70"/>
        <v>0</v>
      </c>
      <c r="CM97" s="56">
        <f t="shared" si="70"/>
        <v>0</v>
      </c>
      <c r="CN97" s="56">
        <f t="shared" si="70"/>
        <v>0</v>
      </c>
      <c r="CO97" s="56">
        <f t="shared" si="70"/>
        <v>0</v>
      </c>
      <c r="CP97" s="56">
        <f t="shared" si="70"/>
        <v>0</v>
      </c>
      <c r="CQ97" s="56">
        <f t="shared" si="70"/>
        <v>0</v>
      </c>
      <c r="CR97" s="56">
        <f t="shared" si="70"/>
        <v>0</v>
      </c>
      <c r="CS97" s="56">
        <f t="shared" si="70"/>
        <v>0</v>
      </c>
      <c r="CT97" s="56">
        <f t="shared" si="70"/>
        <v>0</v>
      </c>
      <c r="CU97" s="56">
        <f t="shared" si="70"/>
        <v>0</v>
      </c>
      <c r="CV97" s="56">
        <f t="shared" si="70"/>
        <v>0</v>
      </c>
      <c r="CW97" s="56">
        <f t="shared" si="70"/>
        <v>0</v>
      </c>
      <c r="CX97" s="56">
        <f t="shared" si="70"/>
        <v>0</v>
      </c>
      <c r="CY97" s="56">
        <f t="shared" si="70"/>
        <v>0</v>
      </c>
      <c r="CZ97" s="56">
        <f t="shared" si="70"/>
        <v>0</v>
      </c>
      <c r="DA97" s="56">
        <f t="shared" si="70"/>
        <v>0</v>
      </c>
      <c r="DB97" s="56">
        <f t="shared" si="70"/>
        <v>0</v>
      </c>
      <c r="DC97" s="56">
        <f t="shared" si="70"/>
        <v>0</v>
      </c>
      <c r="DD97" s="56">
        <f t="shared" si="70"/>
        <v>0</v>
      </c>
      <c r="DE97" s="56">
        <f t="shared" si="70"/>
        <v>0</v>
      </c>
      <c r="DF97" s="56">
        <f t="shared" si="70"/>
        <v>0</v>
      </c>
      <c r="DG97" s="56">
        <f t="shared" si="70"/>
        <v>0</v>
      </c>
      <c r="DH97" s="56">
        <f t="shared" si="70"/>
        <v>0</v>
      </c>
      <c r="DI97" s="56">
        <f t="shared" si="70"/>
        <v>0</v>
      </c>
      <c r="DJ97" s="56">
        <f t="shared" si="70"/>
        <v>0</v>
      </c>
      <c r="DK97" s="56">
        <f t="shared" si="70"/>
        <v>0</v>
      </c>
      <c r="DL97" s="56">
        <f t="shared" si="70"/>
        <v>0</v>
      </c>
      <c r="DM97" s="56">
        <f t="shared" si="70"/>
        <v>0</v>
      </c>
      <c r="DN97" s="56">
        <f t="shared" si="70"/>
        <v>0</v>
      </c>
      <c r="DO97" s="56">
        <f t="shared" si="70"/>
        <v>0</v>
      </c>
      <c r="DP97" s="56">
        <f t="shared" si="70"/>
        <v>0</v>
      </c>
      <c r="DQ97" s="56">
        <f t="shared" si="70"/>
        <v>0</v>
      </c>
      <c r="DR97" s="56">
        <f t="shared" si="70"/>
        <v>0</v>
      </c>
      <c r="DS97" s="56">
        <f t="shared" si="70"/>
        <v>0</v>
      </c>
      <c r="DT97" s="56">
        <f t="shared" si="70"/>
        <v>0</v>
      </c>
      <c r="DU97" s="56">
        <f t="shared" si="70"/>
        <v>0</v>
      </c>
    </row>
    <row r="98" spans="1:125">
      <c r="A98" s="17" t="s">
        <v>175</v>
      </c>
      <c r="B98" s="2"/>
      <c r="C98" s="1"/>
      <c r="D98" s="1"/>
      <c r="E98" s="56">
        <f>IFERROR(SUM(E100:E109),"")</f>
        <v>0</v>
      </c>
      <c r="F98" s="56">
        <f t="shared" ref="F98:BP98" si="71">IFERROR(SUM(F100:F109),"")</f>
        <v>0</v>
      </c>
      <c r="G98" s="56">
        <f t="shared" si="71"/>
        <v>0</v>
      </c>
      <c r="H98" s="56">
        <f t="shared" si="71"/>
        <v>0</v>
      </c>
      <c r="I98" s="56">
        <f t="shared" si="71"/>
        <v>0</v>
      </c>
      <c r="J98" s="56">
        <f t="shared" si="71"/>
        <v>0</v>
      </c>
      <c r="K98" s="56">
        <f t="shared" si="71"/>
        <v>0</v>
      </c>
      <c r="L98" s="56">
        <f t="shared" si="71"/>
        <v>0</v>
      </c>
      <c r="M98" s="56">
        <f t="shared" si="71"/>
        <v>0</v>
      </c>
      <c r="N98" s="56">
        <f t="shared" si="71"/>
        <v>0</v>
      </c>
      <c r="O98" s="56">
        <f t="shared" si="71"/>
        <v>0</v>
      </c>
      <c r="P98" s="56">
        <f t="shared" si="71"/>
        <v>0</v>
      </c>
      <c r="Q98" s="56">
        <f t="shared" si="71"/>
        <v>0</v>
      </c>
      <c r="R98" s="56">
        <f t="shared" si="71"/>
        <v>0</v>
      </c>
      <c r="S98" s="56">
        <f t="shared" si="71"/>
        <v>0</v>
      </c>
      <c r="T98" s="56">
        <f t="shared" si="71"/>
        <v>0</v>
      </c>
      <c r="U98" s="56">
        <f t="shared" si="71"/>
        <v>0</v>
      </c>
      <c r="V98" s="56">
        <f t="shared" si="71"/>
        <v>0</v>
      </c>
      <c r="W98" s="56">
        <f t="shared" si="71"/>
        <v>0</v>
      </c>
      <c r="X98" s="56">
        <f t="shared" si="71"/>
        <v>0</v>
      </c>
      <c r="Y98" s="56">
        <f t="shared" si="71"/>
        <v>0</v>
      </c>
      <c r="Z98" s="56">
        <f t="shared" si="71"/>
        <v>0</v>
      </c>
      <c r="AA98" s="56">
        <f t="shared" si="71"/>
        <v>0</v>
      </c>
      <c r="AB98" s="56">
        <f t="shared" si="71"/>
        <v>0</v>
      </c>
      <c r="AC98" s="56">
        <f t="shared" si="71"/>
        <v>0</v>
      </c>
      <c r="AD98" s="56">
        <f t="shared" si="71"/>
        <v>1</v>
      </c>
      <c r="AE98" s="56">
        <f t="shared" si="71"/>
        <v>1</v>
      </c>
      <c r="AF98" s="56">
        <f t="shared" si="71"/>
        <v>1</v>
      </c>
      <c r="AG98" s="56">
        <f t="shared" si="71"/>
        <v>1</v>
      </c>
      <c r="AH98" s="56">
        <f t="shared" si="71"/>
        <v>1</v>
      </c>
      <c r="AI98" s="56">
        <f t="shared" si="71"/>
        <v>1</v>
      </c>
      <c r="AJ98" s="56">
        <f t="shared" si="71"/>
        <v>1</v>
      </c>
      <c r="AK98" s="56">
        <f t="shared" si="71"/>
        <v>1</v>
      </c>
      <c r="AL98" s="56">
        <f t="shared" si="71"/>
        <v>1</v>
      </c>
      <c r="AM98" s="56">
        <f t="shared" si="71"/>
        <v>1</v>
      </c>
      <c r="AN98" s="56">
        <f t="shared" si="71"/>
        <v>1</v>
      </c>
      <c r="AO98" s="56">
        <f t="shared" si="71"/>
        <v>1</v>
      </c>
      <c r="AP98" s="56">
        <f t="shared" si="71"/>
        <v>1</v>
      </c>
      <c r="AQ98" s="56">
        <f t="shared" si="71"/>
        <v>1</v>
      </c>
      <c r="AR98" s="56">
        <f t="shared" si="71"/>
        <v>1</v>
      </c>
      <c r="AS98" s="56">
        <f t="shared" si="71"/>
        <v>1</v>
      </c>
      <c r="AT98" s="56">
        <f t="shared" si="71"/>
        <v>1</v>
      </c>
      <c r="AU98" s="56">
        <f t="shared" si="71"/>
        <v>1</v>
      </c>
      <c r="AV98" s="56">
        <f t="shared" si="71"/>
        <v>1</v>
      </c>
      <c r="AW98" s="56">
        <f t="shared" si="71"/>
        <v>1</v>
      </c>
      <c r="AX98" s="56">
        <f t="shared" si="71"/>
        <v>1</v>
      </c>
      <c r="AY98" s="56">
        <f t="shared" si="71"/>
        <v>1</v>
      </c>
      <c r="AZ98" s="56">
        <f t="shared" si="71"/>
        <v>1</v>
      </c>
      <c r="BA98" s="56">
        <f t="shared" si="71"/>
        <v>1</v>
      </c>
      <c r="BB98" s="56">
        <f t="shared" si="71"/>
        <v>1</v>
      </c>
      <c r="BC98" s="56">
        <f t="shared" si="71"/>
        <v>1</v>
      </c>
      <c r="BD98" s="56">
        <f t="shared" si="71"/>
        <v>1</v>
      </c>
      <c r="BE98" s="56">
        <f t="shared" si="71"/>
        <v>1</v>
      </c>
      <c r="BF98" s="56">
        <f t="shared" si="71"/>
        <v>1</v>
      </c>
      <c r="BG98" s="56">
        <f t="shared" si="71"/>
        <v>1</v>
      </c>
      <c r="BH98" s="56">
        <f t="shared" si="71"/>
        <v>1</v>
      </c>
      <c r="BI98" s="56">
        <f t="shared" si="71"/>
        <v>1</v>
      </c>
      <c r="BJ98" s="56">
        <f t="shared" si="71"/>
        <v>1</v>
      </c>
      <c r="BK98" s="56">
        <f t="shared" si="71"/>
        <v>1</v>
      </c>
      <c r="BL98" s="56">
        <f t="shared" si="71"/>
        <v>1</v>
      </c>
      <c r="BM98" s="56">
        <f t="shared" si="71"/>
        <v>0</v>
      </c>
      <c r="BN98" s="56">
        <f t="shared" si="71"/>
        <v>0</v>
      </c>
      <c r="BO98" s="56">
        <f t="shared" si="71"/>
        <v>0</v>
      </c>
      <c r="BP98" s="56">
        <f t="shared" si="71"/>
        <v>0</v>
      </c>
      <c r="BQ98" s="56">
        <f t="shared" ref="BQ98:DU98" si="72">IFERROR(SUM(BQ100:BQ109),"")</f>
        <v>0</v>
      </c>
      <c r="BR98" s="56">
        <f t="shared" si="72"/>
        <v>0</v>
      </c>
      <c r="BS98" s="56">
        <f t="shared" si="72"/>
        <v>0</v>
      </c>
      <c r="BT98" s="56">
        <f t="shared" si="72"/>
        <v>0</v>
      </c>
      <c r="BU98" s="56">
        <f t="shared" si="72"/>
        <v>0</v>
      </c>
      <c r="BV98" s="56">
        <f t="shared" si="72"/>
        <v>0</v>
      </c>
      <c r="BW98" s="56">
        <f t="shared" si="72"/>
        <v>0</v>
      </c>
      <c r="BX98" s="56">
        <f t="shared" si="72"/>
        <v>0</v>
      </c>
      <c r="BY98" s="56">
        <f t="shared" si="72"/>
        <v>0</v>
      </c>
      <c r="BZ98" s="56">
        <f t="shared" si="72"/>
        <v>0</v>
      </c>
      <c r="CA98" s="56">
        <f t="shared" si="72"/>
        <v>0</v>
      </c>
      <c r="CB98" s="56">
        <f t="shared" si="72"/>
        <v>0</v>
      </c>
      <c r="CC98" s="56">
        <f t="shared" si="72"/>
        <v>0</v>
      </c>
      <c r="CD98" s="56">
        <f t="shared" si="72"/>
        <v>0</v>
      </c>
      <c r="CE98" s="56">
        <f t="shared" si="72"/>
        <v>0</v>
      </c>
      <c r="CF98" s="56">
        <f t="shared" si="72"/>
        <v>0</v>
      </c>
      <c r="CG98" s="56">
        <f t="shared" si="72"/>
        <v>0</v>
      </c>
      <c r="CH98" s="56">
        <f t="shared" si="72"/>
        <v>0</v>
      </c>
      <c r="CI98" s="56">
        <f t="shared" si="72"/>
        <v>0</v>
      </c>
      <c r="CJ98" s="56">
        <f t="shared" si="72"/>
        <v>0</v>
      </c>
      <c r="CK98" s="56">
        <f t="shared" si="72"/>
        <v>0</v>
      </c>
      <c r="CL98" s="56">
        <f t="shared" si="72"/>
        <v>0</v>
      </c>
      <c r="CM98" s="56">
        <f t="shared" si="72"/>
        <v>0</v>
      </c>
      <c r="CN98" s="56">
        <f t="shared" si="72"/>
        <v>0</v>
      </c>
      <c r="CO98" s="56">
        <f t="shared" si="72"/>
        <v>0</v>
      </c>
      <c r="CP98" s="56">
        <f t="shared" si="72"/>
        <v>0</v>
      </c>
      <c r="CQ98" s="56">
        <f t="shared" si="72"/>
        <v>0</v>
      </c>
      <c r="CR98" s="56">
        <f t="shared" si="72"/>
        <v>0</v>
      </c>
      <c r="CS98" s="56">
        <f t="shared" si="72"/>
        <v>0</v>
      </c>
      <c r="CT98" s="56">
        <f t="shared" si="72"/>
        <v>0</v>
      </c>
      <c r="CU98" s="56">
        <f t="shared" si="72"/>
        <v>0</v>
      </c>
      <c r="CV98" s="56">
        <f t="shared" si="72"/>
        <v>0</v>
      </c>
      <c r="CW98" s="56">
        <f t="shared" si="72"/>
        <v>0</v>
      </c>
      <c r="CX98" s="56">
        <f t="shared" si="72"/>
        <v>0</v>
      </c>
      <c r="CY98" s="56">
        <f t="shared" si="72"/>
        <v>0</v>
      </c>
      <c r="CZ98" s="56">
        <f t="shared" si="72"/>
        <v>0</v>
      </c>
      <c r="DA98" s="56">
        <f t="shared" si="72"/>
        <v>0</v>
      </c>
      <c r="DB98" s="56">
        <f t="shared" si="72"/>
        <v>0</v>
      </c>
      <c r="DC98" s="56">
        <f t="shared" si="72"/>
        <v>0</v>
      </c>
      <c r="DD98" s="56">
        <f t="shared" si="72"/>
        <v>0</v>
      </c>
      <c r="DE98" s="56">
        <f t="shared" si="72"/>
        <v>0</v>
      </c>
      <c r="DF98" s="56">
        <f t="shared" si="72"/>
        <v>0</v>
      </c>
      <c r="DG98" s="56">
        <f t="shared" si="72"/>
        <v>0</v>
      </c>
      <c r="DH98" s="56">
        <f t="shared" si="72"/>
        <v>0</v>
      </c>
      <c r="DI98" s="56">
        <f t="shared" si="72"/>
        <v>0</v>
      </c>
      <c r="DJ98" s="56">
        <f t="shared" si="72"/>
        <v>0</v>
      </c>
      <c r="DK98" s="56">
        <f t="shared" si="72"/>
        <v>0</v>
      </c>
      <c r="DL98" s="56">
        <f t="shared" si="72"/>
        <v>0</v>
      </c>
      <c r="DM98" s="56">
        <f t="shared" si="72"/>
        <v>0</v>
      </c>
      <c r="DN98" s="56">
        <f t="shared" si="72"/>
        <v>0</v>
      </c>
      <c r="DO98" s="56">
        <f t="shared" si="72"/>
        <v>0</v>
      </c>
      <c r="DP98" s="56">
        <f t="shared" si="72"/>
        <v>0</v>
      </c>
      <c r="DQ98" s="56">
        <f t="shared" si="72"/>
        <v>0</v>
      </c>
      <c r="DR98" s="56">
        <f t="shared" si="72"/>
        <v>0</v>
      </c>
      <c r="DS98" s="56">
        <f t="shared" si="72"/>
        <v>0</v>
      </c>
      <c r="DT98" s="56">
        <f t="shared" si="72"/>
        <v>0</v>
      </c>
      <c r="DU98" s="56">
        <f t="shared" si="72"/>
        <v>0</v>
      </c>
    </row>
    <row r="99" spans="1:125">
      <c r="A99" s="14"/>
      <c r="B99" s="2"/>
      <c r="C99" s="1"/>
      <c r="D99" s="1"/>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row>
    <row r="100" spans="1:125">
      <c r="A100" s="17" t="s">
        <v>162</v>
      </c>
      <c r="B100" s="2"/>
      <c r="C100" s="1"/>
      <c r="D100" s="1">
        <v>1</v>
      </c>
      <c r="E100" s="613">
        <f>IFERROR(IF(AND(E$90&gt;SUM($D$18,$D$71),E$90&lt;$D$74),1,0),"")</f>
        <v>0</v>
      </c>
      <c r="F100" s="613">
        <f t="shared" ref="F100:BQ100" si="73">IFERROR(IF(AND(F$90&gt;SUM($D$18,$D$71),F$90&lt;$D$74),1,0),"")</f>
        <v>0</v>
      </c>
      <c r="G100" s="613">
        <f t="shared" si="73"/>
        <v>0</v>
      </c>
      <c r="H100" s="613">
        <f t="shared" si="73"/>
        <v>0</v>
      </c>
      <c r="I100" s="613">
        <f t="shared" si="73"/>
        <v>0</v>
      </c>
      <c r="J100" s="613">
        <f t="shared" si="73"/>
        <v>0</v>
      </c>
      <c r="K100" s="613">
        <f t="shared" si="73"/>
        <v>0</v>
      </c>
      <c r="L100" s="613">
        <f t="shared" si="73"/>
        <v>0</v>
      </c>
      <c r="M100" s="613">
        <f t="shared" si="73"/>
        <v>0</v>
      </c>
      <c r="N100" s="613">
        <f t="shared" si="73"/>
        <v>0</v>
      </c>
      <c r="O100" s="613">
        <f t="shared" si="73"/>
        <v>0</v>
      </c>
      <c r="P100" s="613">
        <f t="shared" si="73"/>
        <v>0</v>
      </c>
      <c r="Q100" s="613">
        <f t="shared" si="73"/>
        <v>0</v>
      </c>
      <c r="R100" s="613">
        <f t="shared" si="73"/>
        <v>0</v>
      </c>
      <c r="S100" s="613">
        <f t="shared" si="73"/>
        <v>0</v>
      </c>
      <c r="T100" s="613">
        <f t="shared" si="73"/>
        <v>0</v>
      </c>
      <c r="U100" s="613">
        <f t="shared" si="73"/>
        <v>0</v>
      </c>
      <c r="V100" s="613">
        <f t="shared" si="73"/>
        <v>0</v>
      </c>
      <c r="W100" s="613">
        <f t="shared" si="73"/>
        <v>0</v>
      </c>
      <c r="X100" s="613">
        <f t="shared" si="73"/>
        <v>0</v>
      </c>
      <c r="Y100" s="613">
        <f t="shared" si="73"/>
        <v>0</v>
      </c>
      <c r="Z100" s="613">
        <f t="shared" si="73"/>
        <v>0</v>
      </c>
      <c r="AA100" s="613">
        <f t="shared" si="73"/>
        <v>0</v>
      </c>
      <c r="AB100" s="613">
        <f t="shared" si="73"/>
        <v>0</v>
      </c>
      <c r="AC100" s="613">
        <f t="shared" si="73"/>
        <v>0</v>
      </c>
      <c r="AD100" s="613">
        <f t="shared" si="73"/>
        <v>1</v>
      </c>
      <c r="AE100" s="613">
        <f t="shared" si="73"/>
        <v>1</v>
      </c>
      <c r="AF100" s="613">
        <f t="shared" si="73"/>
        <v>1</v>
      </c>
      <c r="AG100" s="613">
        <f t="shared" si="73"/>
        <v>1</v>
      </c>
      <c r="AH100" s="613">
        <f t="shared" si="73"/>
        <v>1</v>
      </c>
      <c r="AI100" s="613">
        <f t="shared" si="73"/>
        <v>1</v>
      </c>
      <c r="AJ100" s="613">
        <f t="shared" si="73"/>
        <v>1</v>
      </c>
      <c r="AK100" s="613">
        <f t="shared" si="73"/>
        <v>1</v>
      </c>
      <c r="AL100" s="613">
        <f t="shared" si="73"/>
        <v>1</v>
      </c>
      <c r="AM100" s="613">
        <f t="shared" si="73"/>
        <v>1</v>
      </c>
      <c r="AN100" s="613">
        <f t="shared" si="73"/>
        <v>1</v>
      </c>
      <c r="AO100" s="613">
        <f t="shared" si="73"/>
        <v>1</v>
      </c>
      <c r="AP100" s="613">
        <f t="shared" si="73"/>
        <v>1</v>
      </c>
      <c r="AQ100" s="613">
        <f t="shared" si="73"/>
        <v>1</v>
      </c>
      <c r="AR100" s="613">
        <f t="shared" si="73"/>
        <v>1</v>
      </c>
      <c r="AS100" s="613">
        <f t="shared" si="73"/>
        <v>1</v>
      </c>
      <c r="AT100" s="613">
        <f t="shared" si="73"/>
        <v>1</v>
      </c>
      <c r="AU100" s="613">
        <f t="shared" si="73"/>
        <v>1</v>
      </c>
      <c r="AV100" s="613">
        <f t="shared" si="73"/>
        <v>1</v>
      </c>
      <c r="AW100" s="613">
        <f t="shared" si="73"/>
        <v>1</v>
      </c>
      <c r="AX100" s="613">
        <f t="shared" si="73"/>
        <v>1</v>
      </c>
      <c r="AY100" s="613">
        <f t="shared" si="73"/>
        <v>1</v>
      </c>
      <c r="AZ100" s="613">
        <f t="shared" si="73"/>
        <v>1</v>
      </c>
      <c r="BA100" s="613">
        <f t="shared" si="73"/>
        <v>1</v>
      </c>
      <c r="BB100" s="613">
        <f t="shared" si="73"/>
        <v>1</v>
      </c>
      <c r="BC100" s="613">
        <f t="shared" si="73"/>
        <v>1</v>
      </c>
      <c r="BD100" s="613">
        <f t="shared" si="73"/>
        <v>1</v>
      </c>
      <c r="BE100" s="613">
        <f t="shared" si="73"/>
        <v>1</v>
      </c>
      <c r="BF100" s="613">
        <f t="shared" si="73"/>
        <v>1</v>
      </c>
      <c r="BG100" s="613">
        <f t="shared" si="73"/>
        <v>1</v>
      </c>
      <c r="BH100" s="613">
        <f t="shared" si="73"/>
        <v>1</v>
      </c>
      <c r="BI100" s="613">
        <f t="shared" si="73"/>
        <v>1</v>
      </c>
      <c r="BJ100" s="613">
        <f t="shared" si="73"/>
        <v>1</v>
      </c>
      <c r="BK100" s="613">
        <f t="shared" si="73"/>
        <v>1</v>
      </c>
      <c r="BL100" s="613">
        <f t="shared" si="73"/>
        <v>1</v>
      </c>
      <c r="BM100" s="613">
        <f t="shared" si="73"/>
        <v>0</v>
      </c>
      <c r="BN100" s="613">
        <f t="shared" si="73"/>
        <v>0</v>
      </c>
      <c r="BO100" s="613">
        <f t="shared" si="73"/>
        <v>0</v>
      </c>
      <c r="BP100" s="613">
        <f t="shared" si="73"/>
        <v>0</v>
      </c>
      <c r="BQ100" s="613">
        <f t="shared" si="73"/>
        <v>0</v>
      </c>
      <c r="BR100" s="613">
        <f t="shared" ref="BR100:DU100" si="74">IFERROR(IF(AND(BR$90&gt;SUM($D$18,$D$71),BR$90&lt;$D$74),1,0),"")</f>
        <v>0</v>
      </c>
      <c r="BS100" s="613">
        <f t="shared" si="74"/>
        <v>0</v>
      </c>
      <c r="BT100" s="613">
        <f t="shared" si="74"/>
        <v>0</v>
      </c>
      <c r="BU100" s="613">
        <f t="shared" si="74"/>
        <v>0</v>
      </c>
      <c r="BV100" s="613">
        <f t="shared" si="74"/>
        <v>0</v>
      </c>
      <c r="BW100" s="613">
        <f t="shared" si="74"/>
        <v>0</v>
      </c>
      <c r="BX100" s="613">
        <f t="shared" si="74"/>
        <v>0</v>
      </c>
      <c r="BY100" s="613">
        <f t="shared" si="74"/>
        <v>0</v>
      </c>
      <c r="BZ100" s="613">
        <f t="shared" si="74"/>
        <v>0</v>
      </c>
      <c r="CA100" s="613">
        <f t="shared" si="74"/>
        <v>0</v>
      </c>
      <c r="CB100" s="613">
        <f t="shared" si="74"/>
        <v>0</v>
      </c>
      <c r="CC100" s="613">
        <f t="shared" si="74"/>
        <v>0</v>
      </c>
      <c r="CD100" s="613">
        <f t="shared" si="74"/>
        <v>0</v>
      </c>
      <c r="CE100" s="613">
        <f t="shared" si="74"/>
        <v>0</v>
      </c>
      <c r="CF100" s="613">
        <f t="shared" si="74"/>
        <v>0</v>
      </c>
      <c r="CG100" s="613">
        <f t="shared" si="74"/>
        <v>0</v>
      </c>
      <c r="CH100" s="613">
        <f t="shared" si="74"/>
        <v>0</v>
      </c>
      <c r="CI100" s="613">
        <f t="shared" si="74"/>
        <v>0</v>
      </c>
      <c r="CJ100" s="613">
        <f t="shared" si="74"/>
        <v>0</v>
      </c>
      <c r="CK100" s="613">
        <f t="shared" si="74"/>
        <v>0</v>
      </c>
      <c r="CL100" s="613">
        <f t="shared" si="74"/>
        <v>0</v>
      </c>
      <c r="CM100" s="613">
        <f t="shared" si="74"/>
        <v>0</v>
      </c>
      <c r="CN100" s="613">
        <f t="shared" si="74"/>
        <v>0</v>
      </c>
      <c r="CO100" s="613">
        <f t="shared" si="74"/>
        <v>0</v>
      </c>
      <c r="CP100" s="613">
        <f t="shared" si="74"/>
        <v>0</v>
      </c>
      <c r="CQ100" s="613">
        <f t="shared" si="74"/>
        <v>0</v>
      </c>
      <c r="CR100" s="613">
        <f t="shared" si="74"/>
        <v>0</v>
      </c>
      <c r="CS100" s="613">
        <f t="shared" si="74"/>
        <v>0</v>
      </c>
      <c r="CT100" s="613">
        <f t="shared" si="74"/>
        <v>0</v>
      </c>
      <c r="CU100" s="613">
        <f t="shared" si="74"/>
        <v>0</v>
      </c>
      <c r="CV100" s="613">
        <f t="shared" si="74"/>
        <v>0</v>
      </c>
      <c r="CW100" s="613">
        <f t="shared" si="74"/>
        <v>0</v>
      </c>
      <c r="CX100" s="613">
        <f t="shared" si="74"/>
        <v>0</v>
      </c>
      <c r="CY100" s="613">
        <f t="shared" si="74"/>
        <v>0</v>
      </c>
      <c r="CZ100" s="613">
        <f t="shared" si="74"/>
        <v>0</v>
      </c>
      <c r="DA100" s="613">
        <f t="shared" si="74"/>
        <v>0</v>
      </c>
      <c r="DB100" s="613">
        <f t="shared" si="74"/>
        <v>0</v>
      </c>
      <c r="DC100" s="613">
        <f t="shared" si="74"/>
        <v>0</v>
      </c>
      <c r="DD100" s="613">
        <f t="shared" si="74"/>
        <v>0</v>
      </c>
      <c r="DE100" s="613">
        <f t="shared" si="74"/>
        <v>0</v>
      </c>
      <c r="DF100" s="613">
        <f t="shared" si="74"/>
        <v>0</v>
      </c>
      <c r="DG100" s="613">
        <f t="shared" si="74"/>
        <v>0</v>
      </c>
      <c r="DH100" s="613">
        <f t="shared" si="74"/>
        <v>0</v>
      </c>
      <c r="DI100" s="613">
        <f t="shared" si="74"/>
        <v>0</v>
      </c>
      <c r="DJ100" s="613">
        <f t="shared" si="74"/>
        <v>0</v>
      </c>
      <c r="DK100" s="613">
        <f t="shared" si="74"/>
        <v>0</v>
      </c>
      <c r="DL100" s="613">
        <f t="shared" si="74"/>
        <v>0</v>
      </c>
      <c r="DM100" s="613">
        <f t="shared" si="74"/>
        <v>0</v>
      </c>
      <c r="DN100" s="613">
        <f t="shared" si="74"/>
        <v>0</v>
      </c>
      <c r="DO100" s="613">
        <f t="shared" si="74"/>
        <v>0</v>
      </c>
      <c r="DP100" s="613">
        <f t="shared" si="74"/>
        <v>0</v>
      </c>
      <c r="DQ100" s="613">
        <f t="shared" si="74"/>
        <v>0</v>
      </c>
      <c r="DR100" s="613">
        <f t="shared" si="74"/>
        <v>0</v>
      </c>
      <c r="DS100" s="613">
        <f t="shared" si="74"/>
        <v>0</v>
      </c>
      <c r="DT100" s="613">
        <f t="shared" si="74"/>
        <v>0</v>
      </c>
      <c r="DU100" s="613">
        <f t="shared" si="74"/>
        <v>0</v>
      </c>
    </row>
    <row r="101" spans="1:125">
      <c r="A101" s="14"/>
      <c r="B101" s="2"/>
      <c r="C101" s="1"/>
      <c r="D101" s="1">
        <v>2</v>
      </c>
      <c r="E101" s="56">
        <f t="shared" ref="E101:T109" si="75">IFERROR(IF(AND(E$90&lt;$D$74,$D101&lt;=$D$86,E$90&gt;=$D$85+$D$82*($D101-1),E$90&lt;$D$85+$D$82*($D101-1)+$D$86),1,0),"")</f>
        <v>0</v>
      </c>
      <c r="F101" s="56">
        <f t="shared" si="75"/>
        <v>0</v>
      </c>
      <c r="G101" s="56">
        <f t="shared" si="75"/>
        <v>0</v>
      </c>
      <c r="H101" s="56">
        <f t="shared" si="75"/>
        <v>0</v>
      </c>
      <c r="I101" s="56">
        <f t="shared" si="75"/>
        <v>0</v>
      </c>
      <c r="J101" s="56">
        <f t="shared" si="75"/>
        <v>0</v>
      </c>
      <c r="K101" s="56">
        <f t="shared" si="75"/>
        <v>0</v>
      </c>
      <c r="L101" s="56">
        <f t="shared" si="75"/>
        <v>0</v>
      </c>
      <c r="M101" s="56">
        <f t="shared" si="75"/>
        <v>0</v>
      </c>
      <c r="N101" s="56">
        <f t="shared" si="75"/>
        <v>0</v>
      </c>
      <c r="O101" s="56">
        <f t="shared" si="75"/>
        <v>0</v>
      </c>
      <c r="P101" s="56">
        <f t="shared" si="75"/>
        <v>0</v>
      </c>
      <c r="Q101" s="56">
        <f t="shared" si="75"/>
        <v>0</v>
      </c>
      <c r="R101" s="56">
        <f t="shared" si="75"/>
        <v>0</v>
      </c>
      <c r="S101" s="56">
        <f t="shared" si="75"/>
        <v>0</v>
      </c>
      <c r="T101" s="56">
        <f t="shared" si="75"/>
        <v>0</v>
      </c>
      <c r="U101" s="56">
        <f t="shared" ref="U101:AJ109" si="76">IFERROR(IF(AND(U$90&lt;$D$74,$D101&lt;=$D$86,U$90&gt;=$D$85+$D$82*($D101-1),U$90&lt;$D$85+$D$82*($D101-1)+$D$86),1,0),"")</f>
        <v>0</v>
      </c>
      <c r="V101" s="56">
        <f t="shared" si="76"/>
        <v>0</v>
      </c>
      <c r="W101" s="56">
        <f t="shared" si="76"/>
        <v>0</v>
      </c>
      <c r="X101" s="56">
        <f t="shared" si="76"/>
        <v>0</v>
      </c>
      <c r="Y101" s="56">
        <f t="shared" si="76"/>
        <v>0</v>
      </c>
      <c r="Z101" s="56">
        <f t="shared" si="76"/>
        <v>0</v>
      </c>
      <c r="AA101" s="56">
        <f t="shared" si="76"/>
        <v>0</v>
      </c>
      <c r="AB101" s="56">
        <f t="shared" si="76"/>
        <v>0</v>
      </c>
      <c r="AC101" s="56">
        <f t="shared" si="76"/>
        <v>0</v>
      </c>
      <c r="AD101" s="56">
        <f t="shared" si="76"/>
        <v>0</v>
      </c>
      <c r="AE101" s="56">
        <f t="shared" si="76"/>
        <v>0</v>
      </c>
      <c r="AF101" s="56">
        <f t="shared" si="76"/>
        <v>0</v>
      </c>
      <c r="AG101" s="56">
        <f t="shared" si="76"/>
        <v>0</v>
      </c>
      <c r="AH101" s="56">
        <f t="shared" si="76"/>
        <v>0</v>
      </c>
      <c r="AI101" s="56">
        <f t="shared" si="76"/>
        <v>0</v>
      </c>
      <c r="AJ101" s="56">
        <f t="shared" si="76"/>
        <v>0</v>
      </c>
      <c r="AK101" s="56">
        <f t="shared" ref="AK101:AZ109" si="77">IFERROR(IF(AND(AK$90&lt;$D$74,$D101&lt;=$D$86,AK$90&gt;=$D$85+$D$82*($D101-1),AK$90&lt;$D$85+$D$82*($D101-1)+$D$86),1,0),"")</f>
        <v>0</v>
      </c>
      <c r="AL101" s="56">
        <f t="shared" si="77"/>
        <v>0</v>
      </c>
      <c r="AM101" s="56">
        <f t="shared" si="77"/>
        <v>0</v>
      </c>
      <c r="AN101" s="56">
        <f t="shared" si="77"/>
        <v>0</v>
      </c>
      <c r="AO101" s="56">
        <f t="shared" si="77"/>
        <v>0</v>
      </c>
      <c r="AP101" s="56">
        <f t="shared" si="77"/>
        <v>0</v>
      </c>
      <c r="AQ101" s="56">
        <f t="shared" si="77"/>
        <v>0</v>
      </c>
      <c r="AR101" s="56">
        <f t="shared" si="77"/>
        <v>0</v>
      </c>
      <c r="AS101" s="56">
        <f t="shared" si="77"/>
        <v>0</v>
      </c>
      <c r="AT101" s="56">
        <f t="shared" si="77"/>
        <v>0</v>
      </c>
      <c r="AU101" s="56">
        <f t="shared" si="77"/>
        <v>0</v>
      </c>
      <c r="AV101" s="56">
        <f t="shared" si="77"/>
        <v>0</v>
      </c>
      <c r="AW101" s="56">
        <f t="shared" si="77"/>
        <v>0</v>
      </c>
      <c r="AX101" s="56">
        <f t="shared" si="77"/>
        <v>0</v>
      </c>
      <c r="AY101" s="56">
        <f t="shared" si="77"/>
        <v>0</v>
      </c>
      <c r="AZ101" s="56">
        <f t="shared" si="77"/>
        <v>0</v>
      </c>
      <c r="BA101" s="56">
        <f t="shared" ref="BA101:BP109" si="78">IFERROR(IF(AND(BA$90&lt;$D$74,$D101&lt;=$D$86,BA$90&gt;=$D$85+$D$82*($D101-1),BA$90&lt;$D$85+$D$82*($D101-1)+$D$86),1,0),"")</f>
        <v>0</v>
      </c>
      <c r="BB101" s="56">
        <f t="shared" si="78"/>
        <v>0</v>
      </c>
      <c r="BC101" s="56">
        <f t="shared" si="78"/>
        <v>0</v>
      </c>
      <c r="BD101" s="56">
        <f t="shared" si="78"/>
        <v>0</v>
      </c>
      <c r="BE101" s="56">
        <f t="shared" si="78"/>
        <v>0</v>
      </c>
      <c r="BF101" s="56">
        <f t="shared" si="78"/>
        <v>0</v>
      </c>
      <c r="BG101" s="56">
        <f t="shared" si="78"/>
        <v>0</v>
      </c>
      <c r="BH101" s="56">
        <f t="shared" si="78"/>
        <v>0</v>
      </c>
      <c r="BI101" s="56">
        <f t="shared" si="78"/>
        <v>0</v>
      </c>
      <c r="BJ101" s="56">
        <f t="shared" si="78"/>
        <v>0</v>
      </c>
      <c r="BK101" s="56">
        <f t="shared" si="78"/>
        <v>0</v>
      </c>
      <c r="BL101" s="56">
        <f t="shared" si="78"/>
        <v>0</v>
      </c>
      <c r="BM101" s="56">
        <f t="shared" si="78"/>
        <v>0</v>
      </c>
      <c r="BN101" s="56">
        <f t="shared" si="78"/>
        <v>0</v>
      </c>
      <c r="BO101" s="56">
        <f t="shared" si="78"/>
        <v>0</v>
      </c>
      <c r="BP101" s="56">
        <f t="shared" si="78"/>
        <v>0</v>
      </c>
      <c r="BQ101" s="56">
        <f t="shared" ref="BQ101:CF109" si="79">IFERROR(IF(AND(BQ$90&lt;$D$74,$D101&lt;=$D$86,BQ$90&gt;=$D$85+$D$82*($D101-1),BQ$90&lt;$D$85+$D$82*($D101-1)+$D$86),1,0),"")</f>
        <v>0</v>
      </c>
      <c r="BR101" s="56">
        <f t="shared" si="79"/>
        <v>0</v>
      </c>
      <c r="BS101" s="56">
        <f t="shared" si="79"/>
        <v>0</v>
      </c>
      <c r="BT101" s="56">
        <f t="shared" si="79"/>
        <v>0</v>
      </c>
      <c r="BU101" s="56">
        <f t="shared" si="79"/>
        <v>0</v>
      </c>
      <c r="BV101" s="56">
        <f t="shared" si="79"/>
        <v>0</v>
      </c>
      <c r="BW101" s="56">
        <f t="shared" si="79"/>
        <v>0</v>
      </c>
      <c r="BX101" s="56">
        <f t="shared" si="79"/>
        <v>0</v>
      </c>
      <c r="BY101" s="56">
        <f t="shared" si="79"/>
        <v>0</v>
      </c>
      <c r="BZ101" s="56">
        <f t="shared" si="79"/>
        <v>0</v>
      </c>
      <c r="CA101" s="56">
        <f t="shared" si="79"/>
        <v>0</v>
      </c>
      <c r="CB101" s="56">
        <f t="shared" si="79"/>
        <v>0</v>
      </c>
      <c r="CC101" s="56">
        <f t="shared" si="79"/>
        <v>0</v>
      </c>
      <c r="CD101" s="56">
        <f t="shared" si="79"/>
        <v>0</v>
      </c>
      <c r="CE101" s="56">
        <f t="shared" si="79"/>
        <v>0</v>
      </c>
      <c r="CF101" s="56">
        <f t="shared" si="79"/>
        <v>0</v>
      </c>
      <c r="CG101" s="56">
        <f t="shared" ref="CG101:CV109" si="80">IFERROR(IF(AND(CG$90&lt;$D$74,$D101&lt;=$D$86,CG$90&gt;=$D$85+$D$82*($D101-1),CG$90&lt;$D$85+$D$82*($D101-1)+$D$86),1,0),"")</f>
        <v>0</v>
      </c>
      <c r="CH101" s="56">
        <f t="shared" si="80"/>
        <v>0</v>
      </c>
      <c r="CI101" s="56">
        <f t="shared" si="80"/>
        <v>0</v>
      </c>
      <c r="CJ101" s="56">
        <f t="shared" si="80"/>
        <v>0</v>
      </c>
      <c r="CK101" s="56">
        <f t="shared" si="80"/>
        <v>0</v>
      </c>
      <c r="CL101" s="56">
        <f t="shared" si="80"/>
        <v>0</v>
      </c>
      <c r="CM101" s="56">
        <f t="shared" si="80"/>
        <v>0</v>
      </c>
      <c r="CN101" s="56">
        <f t="shared" si="80"/>
        <v>0</v>
      </c>
      <c r="CO101" s="56">
        <f t="shared" si="80"/>
        <v>0</v>
      </c>
      <c r="CP101" s="56">
        <f t="shared" si="80"/>
        <v>0</v>
      </c>
      <c r="CQ101" s="56">
        <f t="shared" si="80"/>
        <v>0</v>
      </c>
      <c r="CR101" s="56">
        <f t="shared" si="80"/>
        <v>0</v>
      </c>
      <c r="CS101" s="56">
        <f t="shared" si="80"/>
        <v>0</v>
      </c>
      <c r="CT101" s="56">
        <f t="shared" si="80"/>
        <v>0</v>
      </c>
      <c r="CU101" s="56">
        <f t="shared" si="80"/>
        <v>0</v>
      </c>
      <c r="CV101" s="56">
        <f t="shared" si="80"/>
        <v>0</v>
      </c>
      <c r="CW101" s="56">
        <f t="shared" ref="CW101:DJ109" si="81">IFERROR(IF(AND(CW$90&lt;$D$74,$D101&lt;=$D$86,CW$90&gt;=$D$85+$D$82*($D101-1),CW$90&lt;$D$85+$D$82*($D101-1)+$D$86),1,0),"")</f>
        <v>0</v>
      </c>
      <c r="CX101" s="56">
        <f t="shared" si="81"/>
        <v>0</v>
      </c>
      <c r="CY101" s="56">
        <f t="shared" si="81"/>
        <v>0</v>
      </c>
      <c r="CZ101" s="56">
        <f t="shared" si="81"/>
        <v>0</v>
      </c>
      <c r="DA101" s="56">
        <f t="shared" si="81"/>
        <v>0</v>
      </c>
      <c r="DB101" s="56">
        <f t="shared" si="81"/>
        <v>0</v>
      </c>
      <c r="DC101" s="56">
        <f t="shared" si="81"/>
        <v>0</v>
      </c>
      <c r="DD101" s="56">
        <f t="shared" si="81"/>
        <v>0</v>
      </c>
      <c r="DE101" s="56">
        <f t="shared" si="81"/>
        <v>0</v>
      </c>
      <c r="DF101" s="56">
        <f t="shared" si="81"/>
        <v>0</v>
      </c>
      <c r="DG101" s="56">
        <f t="shared" si="81"/>
        <v>0</v>
      </c>
      <c r="DH101" s="56">
        <f t="shared" si="81"/>
        <v>0</v>
      </c>
      <c r="DI101" s="56">
        <f t="shared" si="81"/>
        <v>0</v>
      </c>
      <c r="DJ101" s="56">
        <f t="shared" si="81"/>
        <v>0</v>
      </c>
      <c r="DK101" s="56">
        <f t="shared" ref="DK101:DU109" si="82">IFERROR(IF(AND(DK$90&lt;$D$74,$D101&lt;=$D$86,DK$90&gt;=$D$85+$D$82*($D101-1),DK$90&lt;$D$85+$D$82*($D101-1)+$D$86),1,0),"")</f>
        <v>0</v>
      </c>
      <c r="DL101" s="56">
        <f t="shared" si="82"/>
        <v>0</v>
      </c>
      <c r="DM101" s="56">
        <f t="shared" si="82"/>
        <v>0</v>
      </c>
      <c r="DN101" s="56">
        <f t="shared" si="82"/>
        <v>0</v>
      </c>
      <c r="DO101" s="56">
        <f t="shared" si="82"/>
        <v>0</v>
      </c>
      <c r="DP101" s="56">
        <f t="shared" si="82"/>
        <v>0</v>
      </c>
      <c r="DQ101" s="56">
        <f t="shared" si="82"/>
        <v>0</v>
      </c>
      <c r="DR101" s="56">
        <f t="shared" si="82"/>
        <v>0</v>
      </c>
      <c r="DS101" s="56">
        <f t="shared" si="82"/>
        <v>0</v>
      </c>
      <c r="DT101" s="56">
        <f t="shared" si="82"/>
        <v>0</v>
      </c>
      <c r="DU101" s="56">
        <f t="shared" si="82"/>
        <v>0</v>
      </c>
    </row>
    <row r="102" spans="1:125">
      <c r="A102" s="14"/>
      <c r="B102" s="2"/>
      <c r="C102" s="1"/>
      <c r="D102" s="1">
        <v>3</v>
      </c>
      <c r="E102" s="56">
        <f t="shared" si="75"/>
        <v>0</v>
      </c>
      <c r="F102" s="56">
        <f t="shared" si="75"/>
        <v>0</v>
      </c>
      <c r="G102" s="56">
        <f t="shared" si="75"/>
        <v>0</v>
      </c>
      <c r="H102" s="56">
        <f t="shared" si="75"/>
        <v>0</v>
      </c>
      <c r="I102" s="56">
        <f t="shared" si="75"/>
        <v>0</v>
      </c>
      <c r="J102" s="56">
        <f t="shared" si="75"/>
        <v>0</v>
      </c>
      <c r="K102" s="56">
        <f t="shared" si="75"/>
        <v>0</v>
      </c>
      <c r="L102" s="56">
        <f t="shared" si="75"/>
        <v>0</v>
      </c>
      <c r="M102" s="56">
        <f t="shared" si="75"/>
        <v>0</v>
      </c>
      <c r="N102" s="56">
        <f t="shared" si="75"/>
        <v>0</v>
      </c>
      <c r="O102" s="56">
        <f t="shared" si="75"/>
        <v>0</v>
      </c>
      <c r="P102" s="56">
        <f t="shared" si="75"/>
        <v>0</v>
      </c>
      <c r="Q102" s="56">
        <f t="shared" si="75"/>
        <v>0</v>
      </c>
      <c r="R102" s="56">
        <f t="shared" si="75"/>
        <v>0</v>
      </c>
      <c r="S102" s="56">
        <f t="shared" si="75"/>
        <v>0</v>
      </c>
      <c r="T102" s="56">
        <f t="shared" si="75"/>
        <v>0</v>
      </c>
      <c r="U102" s="56">
        <f t="shared" si="76"/>
        <v>0</v>
      </c>
      <c r="V102" s="56">
        <f t="shared" si="76"/>
        <v>0</v>
      </c>
      <c r="W102" s="56">
        <f t="shared" si="76"/>
        <v>0</v>
      </c>
      <c r="X102" s="56">
        <f t="shared" si="76"/>
        <v>0</v>
      </c>
      <c r="Y102" s="56">
        <f t="shared" si="76"/>
        <v>0</v>
      </c>
      <c r="Z102" s="56">
        <f t="shared" si="76"/>
        <v>0</v>
      </c>
      <c r="AA102" s="56">
        <f t="shared" si="76"/>
        <v>0</v>
      </c>
      <c r="AB102" s="56">
        <f t="shared" si="76"/>
        <v>0</v>
      </c>
      <c r="AC102" s="56">
        <f t="shared" si="76"/>
        <v>0</v>
      </c>
      <c r="AD102" s="56">
        <f t="shared" si="76"/>
        <v>0</v>
      </c>
      <c r="AE102" s="56">
        <f t="shared" si="76"/>
        <v>0</v>
      </c>
      <c r="AF102" s="56">
        <f t="shared" si="76"/>
        <v>0</v>
      </c>
      <c r="AG102" s="56">
        <f t="shared" si="76"/>
        <v>0</v>
      </c>
      <c r="AH102" s="56">
        <f t="shared" si="76"/>
        <v>0</v>
      </c>
      <c r="AI102" s="56">
        <f t="shared" si="76"/>
        <v>0</v>
      </c>
      <c r="AJ102" s="56">
        <f t="shared" si="76"/>
        <v>0</v>
      </c>
      <c r="AK102" s="56">
        <f t="shared" si="77"/>
        <v>0</v>
      </c>
      <c r="AL102" s="56">
        <f t="shared" si="77"/>
        <v>0</v>
      </c>
      <c r="AM102" s="56">
        <f t="shared" si="77"/>
        <v>0</v>
      </c>
      <c r="AN102" s="56">
        <f t="shared" si="77"/>
        <v>0</v>
      </c>
      <c r="AO102" s="56">
        <f t="shared" si="77"/>
        <v>0</v>
      </c>
      <c r="AP102" s="56">
        <f t="shared" si="77"/>
        <v>0</v>
      </c>
      <c r="AQ102" s="56">
        <f t="shared" si="77"/>
        <v>0</v>
      </c>
      <c r="AR102" s="56">
        <f t="shared" si="77"/>
        <v>0</v>
      </c>
      <c r="AS102" s="56">
        <f t="shared" si="77"/>
        <v>0</v>
      </c>
      <c r="AT102" s="56">
        <f t="shared" si="77"/>
        <v>0</v>
      </c>
      <c r="AU102" s="56">
        <f t="shared" si="77"/>
        <v>0</v>
      </c>
      <c r="AV102" s="56">
        <f t="shared" si="77"/>
        <v>0</v>
      </c>
      <c r="AW102" s="56">
        <f t="shared" si="77"/>
        <v>0</v>
      </c>
      <c r="AX102" s="56">
        <f t="shared" si="77"/>
        <v>0</v>
      </c>
      <c r="AY102" s="56">
        <f t="shared" si="77"/>
        <v>0</v>
      </c>
      <c r="AZ102" s="56">
        <f t="shared" si="77"/>
        <v>0</v>
      </c>
      <c r="BA102" s="56">
        <f t="shared" si="78"/>
        <v>0</v>
      </c>
      <c r="BB102" s="56">
        <f t="shared" si="78"/>
        <v>0</v>
      </c>
      <c r="BC102" s="56">
        <f t="shared" si="78"/>
        <v>0</v>
      </c>
      <c r="BD102" s="56">
        <f t="shared" si="78"/>
        <v>0</v>
      </c>
      <c r="BE102" s="56">
        <f t="shared" si="78"/>
        <v>0</v>
      </c>
      <c r="BF102" s="56">
        <f t="shared" si="78"/>
        <v>0</v>
      </c>
      <c r="BG102" s="56">
        <f t="shared" si="78"/>
        <v>0</v>
      </c>
      <c r="BH102" s="56">
        <f t="shared" si="78"/>
        <v>0</v>
      </c>
      <c r="BI102" s="56">
        <f t="shared" si="78"/>
        <v>0</v>
      </c>
      <c r="BJ102" s="56">
        <f t="shared" si="78"/>
        <v>0</v>
      </c>
      <c r="BK102" s="56">
        <f t="shared" si="78"/>
        <v>0</v>
      </c>
      <c r="BL102" s="56">
        <f t="shared" si="78"/>
        <v>0</v>
      </c>
      <c r="BM102" s="56">
        <f t="shared" si="78"/>
        <v>0</v>
      </c>
      <c r="BN102" s="56">
        <f t="shared" si="78"/>
        <v>0</v>
      </c>
      <c r="BO102" s="56">
        <f t="shared" si="78"/>
        <v>0</v>
      </c>
      <c r="BP102" s="56">
        <f t="shared" si="78"/>
        <v>0</v>
      </c>
      <c r="BQ102" s="56">
        <f t="shared" si="79"/>
        <v>0</v>
      </c>
      <c r="BR102" s="56">
        <f t="shared" si="79"/>
        <v>0</v>
      </c>
      <c r="BS102" s="56">
        <f t="shared" si="79"/>
        <v>0</v>
      </c>
      <c r="BT102" s="56">
        <f t="shared" si="79"/>
        <v>0</v>
      </c>
      <c r="BU102" s="56">
        <f t="shared" si="79"/>
        <v>0</v>
      </c>
      <c r="BV102" s="56">
        <f t="shared" si="79"/>
        <v>0</v>
      </c>
      <c r="BW102" s="56">
        <f t="shared" si="79"/>
        <v>0</v>
      </c>
      <c r="BX102" s="56">
        <f t="shared" si="79"/>
        <v>0</v>
      </c>
      <c r="BY102" s="56">
        <f t="shared" si="79"/>
        <v>0</v>
      </c>
      <c r="BZ102" s="56">
        <f t="shared" si="79"/>
        <v>0</v>
      </c>
      <c r="CA102" s="56">
        <f t="shared" si="79"/>
        <v>0</v>
      </c>
      <c r="CB102" s="56">
        <f t="shared" si="79"/>
        <v>0</v>
      </c>
      <c r="CC102" s="56">
        <f t="shared" si="79"/>
        <v>0</v>
      </c>
      <c r="CD102" s="56">
        <f t="shared" si="79"/>
        <v>0</v>
      </c>
      <c r="CE102" s="56">
        <f t="shared" si="79"/>
        <v>0</v>
      </c>
      <c r="CF102" s="56">
        <f t="shared" si="79"/>
        <v>0</v>
      </c>
      <c r="CG102" s="56">
        <f t="shared" si="80"/>
        <v>0</v>
      </c>
      <c r="CH102" s="56">
        <f t="shared" si="80"/>
        <v>0</v>
      </c>
      <c r="CI102" s="56">
        <f t="shared" si="80"/>
        <v>0</v>
      </c>
      <c r="CJ102" s="56">
        <f t="shared" si="80"/>
        <v>0</v>
      </c>
      <c r="CK102" s="56">
        <f t="shared" si="80"/>
        <v>0</v>
      </c>
      <c r="CL102" s="56">
        <f t="shared" si="80"/>
        <v>0</v>
      </c>
      <c r="CM102" s="56">
        <f t="shared" si="80"/>
        <v>0</v>
      </c>
      <c r="CN102" s="56">
        <f t="shared" si="80"/>
        <v>0</v>
      </c>
      <c r="CO102" s="56">
        <f t="shared" si="80"/>
        <v>0</v>
      </c>
      <c r="CP102" s="56">
        <f t="shared" si="80"/>
        <v>0</v>
      </c>
      <c r="CQ102" s="56">
        <f t="shared" si="80"/>
        <v>0</v>
      </c>
      <c r="CR102" s="56">
        <f t="shared" si="80"/>
        <v>0</v>
      </c>
      <c r="CS102" s="56">
        <f t="shared" si="80"/>
        <v>0</v>
      </c>
      <c r="CT102" s="56">
        <f t="shared" si="80"/>
        <v>0</v>
      </c>
      <c r="CU102" s="56">
        <f t="shared" si="80"/>
        <v>0</v>
      </c>
      <c r="CV102" s="56">
        <f t="shared" si="80"/>
        <v>0</v>
      </c>
      <c r="CW102" s="56">
        <f t="shared" si="81"/>
        <v>0</v>
      </c>
      <c r="CX102" s="56">
        <f t="shared" si="81"/>
        <v>0</v>
      </c>
      <c r="CY102" s="56">
        <f t="shared" si="81"/>
        <v>0</v>
      </c>
      <c r="CZ102" s="56">
        <f t="shared" si="81"/>
        <v>0</v>
      </c>
      <c r="DA102" s="56">
        <f t="shared" si="81"/>
        <v>0</v>
      </c>
      <c r="DB102" s="56">
        <f t="shared" si="81"/>
        <v>0</v>
      </c>
      <c r="DC102" s="56">
        <f t="shared" si="81"/>
        <v>0</v>
      </c>
      <c r="DD102" s="56">
        <f t="shared" si="81"/>
        <v>0</v>
      </c>
      <c r="DE102" s="56">
        <f t="shared" si="81"/>
        <v>0</v>
      </c>
      <c r="DF102" s="56">
        <f t="shared" si="81"/>
        <v>0</v>
      </c>
      <c r="DG102" s="56">
        <f t="shared" si="81"/>
        <v>0</v>
      </c>
      <c r="DH102" s="56">
        <f t="shared" si="81"/>
        <v>0</v>
      </c>
      <c r="DI102" s="56">
        <f t="shared" si="81"/>
        <v>0</v>
      </c>
      <c r="DJ102" s="56">
        <f t="shared" si="81"/>
        <v>0</v>
      </c>
      <c r="DK102" s="56">
        <f t="shared" si="82"/>
        <v>0</v>
      </c>
      <c r="DL102" s="56">
        <f t="shared" si="82"/>
        <v>0</v>
      </c>
      <c r="DM102" s="56">
        <f t="shared" si="82"/>
        <v>0</v>
      </c>
      <c r="DN102" s="56">
        <f t="shared" si="82"/>
        <v>0</v>
      </c>
      <c r="DO102" s="56">
        <f t="shared" si="82"/>
        <v>0</v>
      </c>
      <c r="DP102" s="56">
        <f t="shared" si="82"/>
        <v>0</v>
      </c>
      <c r="DQ102" s="56">
        <f t="shared" si="82"/>
        <v>0</v>
      </c>
      <c r="DR102" s="56">
        <f t="shared" si="82"/>
        <v>0</v>
      </c>
      <c r="DS102" s="56">
        <f t="shared" si="82"/>
        <v>0</v>
      </c>
      <c r="DT102" s="56">
        <f t="shared" si="82"/>
        <v>0</v>
      </c>
      <c r="DU102" s="56">
        <f t="shared" si="82"/>
        <v>0</v>
      </c>
    </row>
    <row r="103" spans="1:125">
      <c r="A103" s="14"/>
      <c r="B103" s="2"/>
      <c r="C103" s="1"/>
      <c r="D103" s="1">
        <v>4</v>
      </c>
      <c r="E103" s="56">
        <f t="shared" si="75"/>
        <v>0</v>
      </c>
      <c r="F103" s="56">
        <f t="shared" si="75"/>
        <v>0</v>
      </c>
      <c r="G103" s="56">
        <f t="shared" si="75"/>
        <v>0</v>
      </c>
      <c r="H103" s="56">
        <f t="shared" si="75"/>
        <v>0</v>
      </c>
      <c r="I103" s="56">
        <f t="shared" si="75"/>
        <v>0</v>
      </c>
      <c r="J103" s="56">
        <f t="shared" si="75"/>
        <v>0</v>
      </c>
      <c r="K103" s="56">
        <f t="shared" si="75"/>
        <v>0</v>
      </c>
      <c r="L103" s="56">
        <f t="shared" si="75"/>
        <v>0</v>
      </c>
      <c r="M103" s="56">
        <f t="shared" si="75"/>
        <v>0</v>
      </c>
      <c r="N103" s="56">
        <f t="shared" si="75"/>
        <v>0</v>
      </c>
      <c r="O103" s="56">
        <f t="shared" si="75"/>
        <v>0</v>
      </c>
      <c r="P103" s="56">
        <f t="shared" si="75"/>
        <v>0</v>
      </c>
      <c r="Q103" s="56">
        <f t="shared" si="75"/>
        <v>0</v>
      </c>
      <c r="R103" s="56">
        <f t="shared" si="75"/>
        <v>0</v>
      </c>
      <c r="S103" s="56">
        <f t="shared" si="75"/>
        <v>0</v>
      </c>
      <c r="T103" s="56">
        <f t="shared" si="75"/>
        <v>0</v>
      </c>
      <c r="U103" s="56">
        <f t="shared" si="76"/>
        <v>0</v>
      </c>
      <c r="V103" s="56">
        <f t="shared" si="76"/>
        <v>0</v>
      </c>
      <c r="W103" s="56">
        <f t="shared" si="76"/>
        <v>0</v>
      </c>
      <c r="X103" s="56">
        <f t="shared" si="76"/>
        <v>0</v>
      </c>
      <c r="Y103" s="56">
        <f t="shared" si="76"/>
        <v>0</v>
      </c>
      <c r="Z103" s="56">
        <f t="shared" si="76"/>
        <v>0</v>
      </c>
      <c r="AA103" s="56">
        <f t="shared" si="76"/>
        <v>0</v>
      </c>
      <c r="AB103" s="56">
        <f t="shared" si="76"/>
        <v>0</v>
      </c>
      <c r="AC103" s="56">
        <f t="shared" si="76"/>
        <v>0</v>
      </c>
      <c r="AD103" s="56">
        <f t="shared" si="76"/>
        <v>0</v>
      </c>
      <c r="AE103" s="56">
        <f t="shared" si="76"/>
        <v>0</v>
      </c>
      <c r="AF103" s="56">
        <f t="shared" si="76"/>
        <v>0</v>
      </c>
      <c r="AG103" s="56">
        <f t="shared" si="76"/>
        <v>0</v>
      </c>
      <c r="AH103" s="56">
        <f t="shared" si="76"/>
        <v>0</v>
      </c>
      <c r="AI103" s="56">
        <f t="shared" si="76"/>
        <v>0</v>
      </c>
      <c r="AJ103" s="56">
        <f t="shared" si="76"/>
        <v>0</v>
      </c>
      <c r="AK103" s="56">
        <f t="shared" si="77"/>
        <v>0</v>
      </c>
      <c r="AL103" s="56">
        <f t="shared" si="77"/>
        <v>0</v>
      </c>
      <c r="AM103" s="56">
        <f t="shared" si="77"/>
        <v>0</v>
      </c>
      <c r="AN103" s="56">
        <f t="shared" si="77"/>
        <v>0</v>
      </c>
      <c r="AO103" s="56">
        <f t="shared" si="77"/>
        <v>0</v>
      </c>
      <c r="AP103" s="56">
        <f t="shared" si="77"/>
        <v>0</v>
      </c>
      <c r="AQ103" s="56">
        <f t="shared" si="77"/>
        <v>0</v>
      </c>
      <c r="AR103" s="56">
        <f t="shared" si="77"/>
        <v>0</v>
      </c>
      <c r="AS103" s="56">
        <f t="shared" si="77"/>
        <v>0</v>
      </c>
      <c r="AT103" s="56">
        <f t="shared" si="77"/>
        <v>0</v>
      </c>
      <c r="AU103" s="56">
        <f t="shared" si="77"/>
        <v>0</v>
      </c>
      <c r="AV103" s="56">
        <f t="shared" si="77"/>
        <v>0</v>
      </c>
      <c r="AW103" s="56">
        <f t="shared" si="77"/>
        <v>0</v>
      </c>
      <c r="AX103" s="56">
        <f t="shared" si="77"/>
        <v>0</v>
      </c>
      <c r="AY103" s="56">
        <f t="shared" si="77"/>
        <v>0</v>
      </c>
      <c r="AZ103" s="56">
        <f t="shared" si="77"/>
        <v>0</v>
      </c>
      <c r="BA103" s="56">
        <f t="shared" si="78"/>
        <v>0</v>
      </c>
      <c r="BB103" s="56">
        <f t="shared" si="78"/>
        <v>0</v>
      </c>
      <c r="BC103" s="56">
        <f t="shared" si="78"/>
        <v>0</v>
      </c>
      <c r="BD103" s="56">
        <f t="shared" si="78"/>
        <v>0</v>
      </c>
      <c r="BE103" s="56">
        <f t="shared" si="78"/>
        <v>0</v>
      </c>
      <c r="BF103" s="56">
        <f t="shared" si="78"/>
        <v>0</v>
      </c>
      <c r="BG103" s="56">
        <f t="shared" si="78"/>
        <v>0</v>
      </c>
      <c r="BH103" s="56">
        <f t="shared" si="78"/>
        <v>0</v>
      </c>
      <c r="BI103" s="56">
        <f t="shared" si="78"/>
        <v>0</v>
      </c>
      <c r="BJ103" s="56">
        <f t="shared" si="78"/>
        <v>0</v>
      </c>
      <c r="BK103" s="56">
        <f t="shared" si="78"/>
        <v>0</v>
      </c>
      <c r="BL103" s="56">
        <f t="shared" si="78"/>
        <v>0</v>
      </c>
      <c r="BM103" s="56">
        <f t="shared" si="78"/>
        <v>0</v>
      </c>
      <c r="BN103" s="56">
        <f t="shared" si="78"/>
        <v>0</v>
      </c>
      <c r="BO103" s="56">
        <f t="shared" si="78"/>
        <v>0</v>
      </c>
      <c r="BP103" s="56">
        <f t="shared" si="78"/>
        <v>0</v>
      </c>
      <c r="BQ103" s="56">
        <f t="shared" si="79"/>
        <v>0</v>
      </c>
      <c r="BR103" s="56">
        <f t="shared" si="79"/>
        <v>0</v>
      </c>
      <c r="BS103" s="56">
        <f t="shared" si="79"/>
        <v>0</v>
      </c>
      <c r="BT103" s="56">
        <f t="shared" si="79"/>
        <v>0</v>
      </c>
      <c r="BU103" s="56">
        <f t="shared" si="79"/>
        <v>0</v>
      </c>
      <c r="BV103" s="56">
        <f t="shared" si="79"/>
        <v>0</v>
      </c>
      <c r="BW103" s="56">
        <f t="shared" si="79"/>
        <v>0</v>
      </c>
      <c r="BX103" s="56">
        <f t="shared" si="79"/>
        <v>0</v>
      </c>
      <c r="BY103" s="56">
        <f t="shared" si="79"/>
        <v>0</v>
      </c>
      <c r="BZ103" s="56">
        <f t="shared" si="79"/>
        <v>0</v>
      </c>
      <c r="CA103" s="56">
        <f t="shared" si="79"/>
        <v>0</v>
      </c>
      <c r="CB103" s="56">
        <f t="shared" si="79"/>
        <v>0</v>
      </c>
      <c r="CC103" s="56">
        <f t="shared" si="79"/>
        <v>0</v>
      </c>
      <c r="CD103" s="56">
        <f t="shared" si="79"/>
        <v>0</v>
      </c>
      <c r="CE103" s="56">
        <f t="shared" si="79"/>
        <v>0</v>
      </c>
      <c r="CF103" s="56">
        <f t="shared" si="79"/>
        <v>0</v>
      </c>
      <c r="CG103" s="56">
        <f t="shared" si="80"/>
        <v>0</v>
      </c>
      <c r="CH103" s="56">
        <f t="shared" si="80"/>
        <v>0</v>
      </c>
      <c r="CI103" s="56">
        <f t="shared" si="80"/>
        <v>0</v>
      </c>
      <c r="CJ103" s="56">
        <f t="shared" si="80"/>
        <v>0</v>
      </c>
      <c r="CK103" s="56">
        <f t="shared" si="80"/>
        <v>0</v>
      </c>
      <c r="CL103" s="56">
        <f t="shared" si="80"/>
        <v>0</v>
      </c>
      <c r="CM103" s="56">
        <f t="shared" si="80"/>
        <v>0</v>
      </c>
      <c r="CN103" s="56">
        <f t="shared" si="80"/>
        <v>0</v>
      </c>
      <c r="CO103" s="56">
        <f t="shared" si="80"/>
        <v>0</v>
      </c>
      <c r="CP103" s="56">
        <f t="shared" si="80"/>
        <v>0</v>
      </c>
      <c r="CQ103" s="56">
        <f t="shared" si="80"/>
        <v>0</v>
      </c>
      <c r="CR103" s="56">
        <f t="shared" si="80"/>
        <v>0</v>
      </c>
      <c r="CS103" s="56">
        <f t="shared" si="80"/>
        <v>0</v>
      </c>
      <c r="CT103" s="56">
        <f t="shared" si="80"/>
        <v>0</v>
      </c>
      <c r="CU103" s="56">
        <f t="shared" si="80"/>
        <v>0</v>
      </c>
      <c r="CV103" s="56">
        <f t="shared" si="80"/>
        <v>0</v>
      </c>
      <c r="CW103" s="56">
        <f t="shared" si="81"/>
        <v>0</v>
      </c>
      <c r="CX103" s="56">
        <f t="shared" si="81"/>
        <v>0</v>
      </c>
      <c r="CY103" s="56">
        <f t="shared" si="81"/>
        <v>0</v>
      </c>
      <c r="CZ103" s="56">
        <f t="shared" si="81"/>
        <v>0</v>
      </c>
      <c r="DA103" s="56">
        <f t="shared" si="81"/>
        <v>0</v>
      </c>
      <c r="DB103" s="56">
        <f t="shared" si="81"/>
        <v>0</v>
      </c>
      <c r="DC103" s="56">
        <f t="shared" si="81"/>
        <v>0</v>
      </c>
      <c r="DD103" s="56">
        <f t="shared" si="81"/>
        <v>0</v>
      </c>
      <c r="DE103" s="56">
        <f t="shared" si="81"/>
        <v>0</v>
      </c>
      <c r="DF103" s="56">
        <f t="shared" si="81"/>
        <v>0</v>
      </c>
      <c r="DG103" s="56">
        <f t="shared" si="81"/>
        <v>0</v>
      </c>
      <c r="DH103" s="56">
        <f t="shared" si="81"/>
        <v>0</v>
      </c>
      <c r="DI103" s="56">
        <f t="shared" si="81"/>
        <v>0</v>
      </c>
      <c r="DJ103" s="56">
        <f t="shared" si="81"/>
        <v>0</v>
      </c>
      <c r="DK103" s="56">
        <f t="shared" si="82"/>
        <v>0</v>
      </c>
      <c r="DL103" s="56">
        <f t="shared" si="82"/>
        <v>0</v>
      </c>
      <c r="DM103" s="56">
        <f t="shared" si="82"/>
        <v>0</v>
      </c>
      <c r="DN103" s="56">
        <f t="shared" si="82"/>
        <v>0</v>
      </c>
      <c r="DO103" s="56">
        <f t="shared" si="82"/>
        <v>0</v>
      </c>
      <c r="DP103" s="56">
        <f t="shared" si="82"/>
        <v>0</v>
      </c>
      <c r="DQ103" s="56">
        <f t="shared" si="82"/>
        <v>0</v>
      </c>
      <c r="DR103" s="56">
        <f t="shared" si="82"/>
        <v>0</v>
      </c>
      <c r="DS103" s="56">
        <f t="shared" si="82"/>
        <v>0</v>
      </c>
      <c r="DT103" s="56">
        <f t="shared" si="82"/>
        <v>0</v>
      </c>
      <c r="DU103" s="56">
        <f t="shared" si="82"/>
        <v>0</v>
      </c>
    </row>
    <row r="104" spans="1:125">
      <c r="A104" s="14"/>
      <c r="B104" s="2"/>
      <c r="C104" s="1"/>
      <c r="D104" s="1">
        <v>5</v>
      </c>
      <c r="E104" s="56">
        <f t="shared" si="75"/>
        <v>0</v>
      </c>
      <c r="F104" s="56">
        <f t="shared" si="75"/>
        <v>0</v>
      </c>
      <c r="G104" s="56">
        <f t="shared" si="75"/>
        <v>0</v>
      </c>
      <c r="H104" s="56">
        <f t="shared" si="75"/>
        <v>0</v>
      </c>
      <c r="I104" s="56">
        <f t="shared" si="75"/>
        <v>0</v>
      </c>
      <c r="J104" s="56">
        <f t="shared" si="75"/>
        <v>0</v>
      </c>
      <c r="K104" s="56">
        <f t="shared" si="75"/>
        <v>0</v>
      </c>
      <c r="L104" s="56">
        <f t="shared" si="75"/>
        <v>0</v>
      </c>
      <c r="M104" s="56">
        <f t="shared" si="75"/>
        <v>0</v>
      </c>
      <c r="N104" s="56">
        <f t="shared" si="75"/>
        <v>0</v>
      </c>
      <c r="O104" s="56">
        <f t="shared" si="75"/>
        <v>0</v>
      </c>
      <c r="P104" s="56">
        <f t="shared" si="75"/>
        <v>0</v>
      </c>
      <c r="Q104" s="56">
        <f t="shared" si="75"/>
        <v>0</v>
      </c>
      <c r="R104" s="56">
        <f t="shared" si="75"/>
        <v>0</v>
      </c>
      <c r="S104" s="56">
        <f t="shared" si="75"/>
        <v>0</v>
      </c>
      <c r="T104" s="56">
        <f t="shared" si="75"/>
        <v>0</v>
      </c>
      <c r="U104" s="56">
        <f t="shared" si="76"/>
        <v>0</v>
      </c>
      <c r="V104" s="56">
        <f t="shared" si="76"/>
        <v>0</v>
      </c>
      <c r="W104" s="56">
        <f t="shared" si="76"/>
        <v>0</v>
      </c>
      <c r="X104" s="56">
        <f t="shared" si="76"/>
        <v>0</v>
      </c>
      <c r="Y104" s="56">
        <f t="shared" si="76"/>
        <v>0</v>
      </c>
      <c r="Z104" s="56">
        <f t="shared" si="76"/>
        <v>0</v>
      </c>
      <c r="AA104" s="56">
        <f t="shared" si="76"/>
        <v>0</v>
      </c>
      <c r="AB104" s="56">
        <f t="shared" si="76"/>
        <v>0</v>
      </c>
      <c r="AC104" s="56">
        <f t="shared" si="76"/>
        <v>0</v>
      </c>
      <c r="AD104" s="56">
        <f t="shared" si="76"/>
        <v>0</v>
      </c>
      <c r="AE104" s="56">
        <f t="shared" si="76"/>
        <v>0</v>
      </c>
      <c r="AF104" s="56">
        <f t="shared" si="76"/>
        <v>0</v>
      </c>
      <c r="AG104" s="56">
        <f t="shared" si="76"/>
        <v>0</v>
      </c>
      <c r="AH104" s="56">
        <f t="shared" si="76"/>
        <v>0</v>
      </c>
      <c r="AI104" s="56">
        <f t="shared" si="76"/>
        <v>0</v>
      </c>
      <c r="AJ104" s="56">
        <f t="shared" si="76"/>
        <v>0</v>
      </c>
      <c r="AK104" s="56">
        <f t="shared" si="77"/>
        <v>0</v>
      </c>
      <c r="AL104" s="56">
        <f t="shared" si="77"/>
        <v>0</v>
      </c>
      <c r="AM104" s="56">
        <f t="shared" si="77"/>
        <v>0</v>
      </c>
      <c r="AN104" s="56">
        <f t="shared" si="77"/>
        <v>0</v>
      </c>
      <c r="AO104" s="56">
        <f t="shared" si="77"/>
        <v>0</v>
      </c>
      <c r="AP104" s="56">
        <f t="shared" si="77"/>
        <v>0</v>
      </c>
      <c r="AQ104" s="56">
        <f t="shared" si="77"/>
        <v>0</v>
      </c>
      <c r="AR104" s="56">
        <f t="shared" si="77"/>
        <v>0</v>
      </c>
      <c r="AS104" s="56">
        <f t="shared" si="77"/>
        <v>0</v>
      </c>
      <c r="AT104" s="56">
        <f t="shared" si="77"/>
        <v>0</v>
      </c>
      <c r="AU104" s="56">
        <f t="shared" si="77"/>
        <v>0</v>
      </c>
      <c r="AV104" s="56">
        <f t="shared" si="77"/>
        <v>0</v>
      </c>
      <c r="AW104" s="56">
        <f t="shared" si="77"/>
        <v>0</v>
      </c>
      <c r="AX104" s="56">
        <f t="shared" si="77"/>
        <v>0</v>
      </c>
      <c r="AY104" s="56">
        <f t="shared" si="77"/>
        <v>0</v>
      </c>
      <c r="AZ104" s="56">
        <f t="shared" si="77"/>
        <v>0</v>
      </c>
      <c r="BA104" s="56">
        <f t="shared" si="78"/>
        <v>0</v>
      </c>
      <c r="BB104" s="56">
        <f t="shared" si="78"/>
        <v>0</v>
      </c>
      <c r="BC104" s="56">
        <f t="shared" si="78"/>
        <v>0</v>
      </c>
      <c r="BD104" s="56">
        <f t="shared" si="78"/>
        <v>0</v>
      </c>
      <c r="BE104" s="56">
        <f t="shared" si="78"/>
        <v>0</v>
      </c>
      <c r="BF104" s="56">
        <f t="shared" si="78"/>
        <v>0</v>
      </c>
      <c r="BG104" s="56">
        <f t="shared" si="78"/>
        <v>0</v>
      </c>
      <c r="BH104" s="56">
        <f t="shared" si="78"/>
        <v>0</v>
      </c>
      <c r="BI104" s="56">
        <f t="shared" si="78"/>
        <v>0</v>
      </c>
      <c r="BJ104" s="56">
        <f t="shared" si="78"/>
        <v>0</v>
      </c>
      <c r="BK104" s="56">
        <f t="shared" si="78"/>
        <v>0</v>
      </c>
      <c r="BL104" s="56">
        <f t="shared" si="78"/>
        <v>0</v>
      </c>
      <c r="BM104" s="56">
        <f t="shared" si="78"/>
        <v>0</v>
      </c>
      <c r="BN104" s="56">
        <f t="shared" si="78"/>
        <v>0</v>
      </c>
      <c r="BO104" s="56">
        <f t="shared" si="78"/>
        <v>0</v>
      </c>
      <c r="BP104" s="56">
        <f t="shared" si="78"/>
        <v>0</v>
      </c>
      <c r="BQ104" s="56">
        <f t="shared" si="79"/>
        <v>0</v>
      </c>
      <c r="BR104" s="56">
        <f t="shared" si="79"/>
        <v>0</v>
      </c>
      <c r="BS104" s="56">
        <f t="shared" si="79"/>
        <v>0</v>
      </c>
      <c r="BT104" s="56">
        <f t="shared" si="79"/>
        <v>0</v>
      </c>
      <c r="BU104" s="56">
        <f t="shared" si="79"/>
        <v>0</v>
      </c>
      <c r="BV104" s="56">
        <f t="shared" si="79"/>
        <v>0</v>
      </c>
      <c r="BW104" s="56">
        <f t="shared" si="79"/>
        <v>0</v>
      </c>
      <c r="BX104" s="56">
        <f t="shared" si="79"/>
        <v>0</v>
      </c>
      <c r="BY104" s="56">
        <f t="shared" si="79"/>
        <v>0</v>
      </c>
      <c r="BZ104" s="56">
        <f t="shared" si="79"/>
        <v>0</v>
      </c>
      <c r="CA104" s="56">
        <f t="shared" si="79"/>
        <v>0</v>
      </c>
      <c r="CB104" s="56">
        <f t="shared" si="79"/>
        <v>0</v>
      </c>
      <c r="CC104" s="56">
        <f t="shared" si="79"/>
        <v>0</v>
      </c>
      <c r="CD104" s="56">
        <f t="shared" si="79"/>
        <v>0</v>
      </c>
      <c r="CE104" s="56">
        <f t="shared" si="79"/>
        <v>0</v>
      </c>
      <c r="CF104" s="56">
        <f t="shared" si="79"/>
        <v>0</v>
      </c>
      <c r="CG104" s="56">
        <f t="shared" si="80"/>
        <v>0</v>
      </c>
      <c r="CH104" s="56">
        <f t="shared" si="80"/>
        <v>0</v>
      </c>
      <c r="CI104" s="56">
        <f t="shared" si="80"/>
        <v>0</v>
      </c>
      <c r="CJ104" s="56">
        <f t="shared" si="80"/>
        <v>0</v>
      </c>
      <c r="CK104" s="56">
        <f t="shared" si="80"/>
        <v>0</v>
      </c>
      <c r="CL104" s="56">
        <f t="shared" si="80"/>
        <v>0</v>
      </c>
      <c r="CM104" s="56">
        <f t="shared" si="80"/>
        <v>0</v>
      </c>
      <c r="CN104" s="56">
        <f t="shared" si="80"/>
        <v>0</v>
      </c>
      <c r="CO104" s="56">
        <f t="shared" si="80"/>
        <v>0</v>
      </c>
      <c r="CP104" s="56">
        <f t="shared" si="80"/>
        <v>0</v>
      </c>
      <c r="CQ104" s="56">
        <f t="shared" si="80"/>
        <v>0</v>
      </c>
      <c r="CR104" s="56">
        <f t="shared" si="80"/>
        <v>0</v>
      </c>
      <c r="CS104" s="56">
        <f t="shared" si="80"/>
        <v>0</v>
      </c>
      <c r="CT104" s="56">
        <f t="shared" si="80"/>
        <v>0</v>
      </c>
      <c r="CU104" s="56">
        <f t="shared" si="80"/>
        <v>0</v>
      </c>
      <c r="CV104" s="56">
        <f t="shared" si="80"/>
        <v>0</v>
      </c>
      <c r="CW104" s="56">
        <f t="shared" si="81"/>
        <v>0</v>
      </c>
      <c r="CX104" s="56">
        <f t="shared" si="81"/>
        <v>0</v>
      </c>
      <c r="CY104" s="56">
        <f t="shared" si="81"/>
        <v>0</v>
      </c>
      <c r="CZ104" s="56">
        <f t="shared" si="81"/>
        <v>0</v>
      </c>
      <c r="DA104" s="56">
        <f t="shared" si="81"/>
        <v>0</v>
      </c>
      <c r="DB104" s="56">
        <f t="shared" si="81"/>
        <v>0</v>
      </c>
      <c r="DC104" s="56">
        <f t="shared" si="81"/>
        <v>0</v>
      </c>
      <c r="DD104" s="56">
        <f t="shared" si="81"/>
        <v>0</v>
      </c>
      <c r="DE104" s="56">
        <f t="shared" si="81"/>
        <v>0</v>
      </c>
      <c r="DF104" s="56">
        <f t="shared" si="81"/>
        <v>0</v>
      </c>
      <c r="DG104" s="56">
        <f t="shared" si="81"/>
        <v>0</v>
      </c>
      <c r="DH104" s="56">
        <f t="shared" si="81"/>
        <v>0</v>
      </c>
      <c r="DI104" s="56">
        <f t="shared" si="81"/>
        <v>0</v>
      </c>
      <c r="DJ104" s="56">
        <f t="shared" si="81"/>
        <v>0</v>
      </c>
      <c r="DK104" s="56">
        <f t="shared" si="82"/>
        <v>0</v>
      </c>
      <c r="DL104" s="56">
        <f t="shared" si="82"/>
        <v>0</v>
      </c>
      <c r="DM104" s="56">
        <f t="shared" si="82"/>
        <v>0</v>
      </c>
      <c r="DN104" s="56">
        <f t="shared" si="82"/>
        <v>0</v>
      </c>
      <c r="DO104" s="56">
        <f t="shared" si="82"/>
        <v>0</v>
      </c>
      <c r="DP104" s="56">
        <f t="shared" si="82"/>
        <v>0</v>
      </c>
      <c r="DQ104" s="56">
        <f t="shared" si="82"/>
        <v>0</v>
      </c>
      <c r="DR104" s="56">
        <f t="shared" si="82"/>
        <v>0</v>
      </c>
      <c r="DS104" s="56">
        <f t="shared" si="82"/>
        <v>0</v>
      </c>
      <c r="DT104" s="56">
        <f t="shared" si="82"/>
        <v>0</v>
      </c>
      <c r="DU104" s="56">
        <f t="shared" si="82"/>
        <v>0</v>
      </c>
    </row>
    <row r="105" spans="1:125">
      <c r="A105" s="14"/>
      <c r="B105" s="2"/>
      <c r="C105" s="1"/>
      <c r="D105" s="1">
        <v>6</v>
      </c>
      <c r="E105" s="56">
        <f t="shared" si="75"/>
        <v>0</v>
      </c>
      <c r="F105" s="56">
        <f t="shared" si="75"/>
        <v>0</v>
      </c>
      <c r="G105" s="56">
        <f t="shared" si="75"/>
        <v>0</v>
      </c>
      <c r="H105" s="56">
        <f t="shared" si="75"/>
        <v>0</v>
      </c>
      <c r="I105" s="56">
        <f t="shared" si="75"/>
        <v>0</v>
      </c>
      <c r="J105" s="56">
        <f t="shared" si="75"/>
        <v>0</v>
      </c>
      <c r="K105" s="56">
        <f t="shared" si="75"/>
        <v>0</v>
      </c>
      <c r="L105" s="56">
        <f t="shared" si="75"/>
        <v>0</v>
      </c>
      <c r="M105" s="56">
        <f t="shared" si="75"/>
        <v>0</v>
      </c>
      <c r="N105" s="56">
        <f t="shared" si="75"/>
        <v>0</v>
      </c>
      <c r="O105" s="56">
        <f t="shared" si="75"/>
        <v>0</v>
      </c>
      <c r="P105" s="56">
        <f t="shared" si="75"/>
        <v>0</v>
      </c>
      <c r="Q105" s="56">
        <f t="shared" si="75"/>
        <v>0</v>
      </c>
      <c r="R105" s="56">
        <f t="shared" si="75"/>
        <v>0</v>
      </c>
      <c r="S105" s="56">
        <f t="shared" si="75"/>
        <v>0</v>
      </c>
      <c r="T105" s="56">
        <f t="shared" si="75"/>
        <v>0</v>
      </c>
      <c r="U105" s="56">
        <f t="shared" si="76"/>
        <v>0</v>
      </c>
      <c r="V105" s="56">
        <f t="shared" si="76"/>
        <v>0</v>
      </c>
      <c r="W105" s="56">
        <f t="shared" si="76"/>
        <v>0</v>
      </c>
      <c r="X105" s="56">
        <f t="shared" si="76"/>
        <v>0</v>
      </c>
      <c r="Y105" s="56">
        <f t="shared" si="76"/>
        <v>0</v>
      </c>
      <c r="Z105" s="56">
        <f t="shared" si="76"/>
        <v>0</v>
      </c>
      <c r="AA105" s="56">
        <f t="shared" si="76"/>
        <v>0</v>
      </c>
      <c r="AB105" s="56">
        <f t="shared" si="76"/>
        <v>0</v>
      </c>
      <c r="AC105" s="56">
        <f t="shared" si="76"/>
        <v>0</v>
      </c>
      <c r="AD105" s="56">
        <f t="shared" si="76"/>
        <v>0</v>
      </c>
      <c r="AE105" s="56">
        <f t="shared" si="76"/>
        <v>0</v>
      </c>
      <c r="AF105" s="56">
        <f t="shared" si="76"/>
        <v>0</v>
      </c>
      <c r="AG105" s="56">
        <f t="shared" si="76"/>
        <v>0</v>
      </c>
      <c r="AH105" s="56">
        <f t="shared" si="76"/>
        <v>0</v>
      </c>
      <c r="AI105" s="56">
        <f t="shared" si="76"/>
        <v>0</v>
      </c>
      <c r="AJ105" s="56">
        <f t="shared" si="76"/>
        <v>0</v>
      </c>
      <c r="AK105" s="56">
        <f t="shared" si="77"/>
        <v>0</v>
      </c>
      <c r="AL105" s="56">
        <f t="shared" si="77"/>
        <v>0</v>
      </c>
      <c r="AM105" s="56">
        <f t="shared" si="77"/>
        <v>0</v>
      </c>
      <c r="AN105" s="56">
        <f t="shared" si="77"/>
        <v>0</v>
      </c>
      <c r="AO105" s="56">
        <f t="shared" si="77"/>
        <v>0</v>
      </c>
      <c r="AP105" s="56">
        <f t="shared" si="77"/>
        <v>0</v>
      </c>
      <c r="AQ105" s="56">
        <f t="shared" si="77"/>
        <v>0</v>
      </c>
      <c r="AR105" s="56">
        <f t="shared" si="77"/>
        <v>0</v>
      </c>
      <c r="AS105" s="56">
        <f t="shared" si="77"/>
        <v>0</v>
      </c>
      <c r="AT105" s="56">
        <f t="shared" si="77"/>
        <v>0</v>
      </c>
      <c r="AU105" s="56">
        <f t="shared" si="77"/>
        <v>0</v>
      </c>
      <c r="AV105" s="56">
        <f t="shared" si="77"/>
        <v>0</v>
      </c>
      <c r="AW105" s="56">
        <f t="shared" si="77"/>
        <v>0</v>
      </c>
      <c r="AX105" s="56">
        <f t="shared" si="77"/>
        <v>0</v>
      </c>
      <c r="AY105" s="56">
        <f t="shared" si="77"/>
        <v>0</v>
      </c>
      <c r="AZ105" s="56">
        <f t="shared" si="77"/>
        <v>0</v>
      </c>
      <c r="BA105" s="56">
        <f t="shared" si="78"/>
        <v>0</v>
      </c>
      <c r="BB105" s="56">
        <f t="shared" si="78"/>
        <v>0</v>
      </c>
      <c r="BC105" s="56">
        <f t="shared" si="78"/>
        <v>0</v>
      </c>
      <c r="BD105" s="56">
        <f t="shared" si="78"/>
        <v>0</v>
      </c>
      <c r="BE105" s="56">
        <f t="shared" si="78"/>
        <v>0</v>
      </c>
      <c r="BF105" s="56">
        <f t="shared" si="78"/>
        <v>0</v>
      </c>
      <c r="BG105" s="56">
        <f t="shared" si="78"/>
        <v>0</v>
      </c>
      <c r="BH105" s="56">
        <f t="shared" si="78"/>
        <v>0</v>
      </c>
      <c r="BI105" s="56">
        <f t="shared" si="78"/>
        <v>0</v>
      </c>
      <c r="BJ105" s="56">
        <f t="shared" si="78"/>
        <v>0</v>
      </c>
      <c r="BK105" s="56">
        <f t="shared" si="78"/>
        <v>0</v>
      </c>
      <c r="BL105" s="56">
        <f t="shared" si="78"/>
        <v>0</v>
      </c>
      <c r="BM105" s="56">
        <f t="shared" si="78"/>
        <v>0</v>
      </c>
      <c r="BN105" s="56">
        <f t="shared" si="78"/>
        <v>0</v>
      </c>
      <c r="BO105" s="56">
        <f t="shared" si="78"/>
        <v>0</v>
      </c>
      <c r="BP105" s="56">
        <f t="shared" si="78"/>
        <v>0</v>
      </c>
      <c r="BQ105" s="56">
        <f t="shared" si="79"/>
        <v>0</v>
      </c>
      <c r="BR105" s="56">
        <f t="shared" si="79"/>
        <v>0</v>
      </c>
      <c r="BS105" s="56">
        <f t="shared" si="79"/>
        <v>0</v>
      </c>
      <c r="BT105" s="56">
        <f t="shared" si="79"/>
        <v>0</v>
      </c>
      <c r="BU105" s="56">
        <f t="shared" si="79"/>
        <v>0</v>
      </c>
      <c r="BV105" s="56">
        <f t="shared" si="79"/>
        <v>0</v>
      </c>
      <c r="BW105" s="56">
        <f t="shared" si="79"/>
        <v>0</v>
      </c>
      <c r="BX105" s="56">
        <f t="shared" si="79"/>
        <v>0</v>
      </c>
      <c r="BY105" s="56">
        <f t="shared" si="79"/>
        <v>0</v>
      </c>
      <c r="BZ105" s="56">
        <f t="shared" si="79"/>
        <v>0</v>
      </c>
      <c r="CA105" s="56">
        <f t="shared" si="79"/>
        <v>0</v>
      </c>
      <c r="CB105" s="56">
        <f t="shared" si="79"/>
        <v>0</v>
      </c>
      <c r="CC105" s="56">
        <f t="shared" si="79"/>
        <v>0</v>
      </c>
      <c r="CD105" s="56">
        <f t="shared" si="79"/>
        <v>0</v>
      </c>
      <c r="CE105" s="56">
        <f t="shared" si="79"/>
        <v>0</v>
      </c>
      <c r="CF105" s="56">
        <f t="shared" si="79"/>
        <v>0</v>
      </c>
      <c r="CG105" s="56">
        <f t="shared" si="80"/>
        <v>0</v>
      </c>
      <c r="CH105" s="56">
        <f t="shared" si="80"/>
        <v>0</v>
      </c>
      <c r="CI105" s="56">
        <f t="shared" si="80"/>
        <v>0</v>
      </c>
      <c r="CJ105" s="56">
        <f t="shared" si="80"/>
        <v>0</v>
      </c>
      <c r="CK105" s="56">
        <f t="shared" si="80"/>
        <v>0</v>
      </c>
      <c r="CL105" s="56">
        <f t="shared" si="80"/>
        <v>0</v>
      </c>
      <c r="CM105" s="56">
        <f t="shared" si="80"/>
        <v>0</v>
      </c>
      <c r="CN105" s="56">
        <f t="shared" si="80"/>
        <v>0</v>
      </c>
      <c r="CO105" s="56">
        <f t="shared" si="80"/>
        <v>0</v>
      </c>
      <c r="CP105" s="56">
        <f t="shared" si="80"/>
        <v>0</v>
      </c>
      <c r="CQ105" s="56">
        <f t="shared" si="80"/>
        <v>0</v>
      </c>
      <c r="CR105" s="56">
        <f t="shared" si="80"/>
        <v>0</v>
      </c>
      <c r="CS105" s="56">
        <f t="shared" si="80"/>
        <v>0</v>
      </c>
      <c r="CT105" s="56">
        <f t="shared" si="80"/>
        <v>0</v>
      </c>
      <c r="CU105" s="56">
        <f t="shared" si="80"/>
        <v>0</v>
      </c>
      <c r="CV105" s="56">
        <f t="shared" si="80"/>
        <v>0</v>
      </c>
      <c r="CW105" s="56">
        <f t="shared" si="81"/>
        <v>0</v>
      </c>
      <c r="CX105" s="56">
        <f t="shared" si="81"/>
        <v>0</v>
      </c>
      <c r="CY105" s="56">
        <f t="shared" si="81"/>
        <v>0</v>
      </c>
      <c r="CZ105" s="56">
        <f t="shared" si="81"/>
        <v>0</v>
      </c>
      <c r="DA105" s="56">
        <f t="shared" si="81"/>
        <v>0</v>
      </c>
      <c r="DB105" s="56">
        <f t="shared" si="81"/>
        <v>0</v>
      </c>
      <c r="DC105" s="56">
        <f t="shared" si="81"/>
        <v>0</v>
      </c>
      <c r="DD105" s="56">
        <f t="shared" si="81"/>
        <v>0</v>
      </c>
      <c r="DE105" s="56">
        <f t="shared" si="81"/>
        <v>0</v>
      </c>
      <c r="DF105" s="56">
        <f t="shared" si="81"/>
        <v>0</v>
      </c>
      <c r="DG105" s="56">
        <f t="shared" si="81"/>
        <v>0</v>
      </c>
      <c r="DH105" s="56">
        <f t="shared" si="81"/>
        <v>0</v>
      </c>
      <c r="DI105" s="56">
        <f t="shared" si="81"/>
        <v>0</v>
      </c>
      <c r="DJ105" s="56">
        <f t="shared" si="81"/>
        <v>0</v>
      </c>
      <c r="DK105" s="56">
        <f t="shared" si="82"/>
        <v>0</v>
      </c>
      <c r="DL105" s="56">
        <f t="shared" si="82"/>
        <v>0</v>
      </c>
      <c r="DM105" s="56">
        <f t="shared" si="82"/>
        <v>0</v>
      </c>
      <c r="DN105" s="56">
        <f t="shared" si="82"/>
        <v>0</v>
      </c>
      <c r="DO105" s="56">
        <f t="shared" si="82"/>
        <v>0</v>
      </c>
      <c r="DP105" s="56">
        <f t="shared" si="82"/>
        <v>0</v>
      </c>
      <c r="DQ105" s="56">
        <f t="shared" si="82"/>
        <v>0</v>
      </c>
      <c r="DR105" s="56">
        <f t="shared" si="82"/>
        <v>0</v>
      </c>
      <c r="DS105" s="56">
        <f t="shared" si="82"/>
        <v>0</v>
      </c>
      <c r="DT105" s="56">
        <f t="shared" si="82"/>
        <v>0</v>
      </c>
      <c r="DU105" s="56">
        <f t="shared" si="82"/>
        <v>0</v>
      </c>
    </row>
    <row r="106" spans="1:125">
      <c r="A106" s="14"/>
      <c r="B106" s="2"/>
      <c r="C106" s="1"/>
      <c r="D106" s="1">
        <v>7</v>
      </c>
      <c r="E106" s="56">
        <f t="shared" si="75"/>
        <v>0</v>
      </c>
      <c r="F106" s="56">
        <f t="shared" si="75"/>
        <v>0</v>
      </c>
      <c r="G106" s="56">
        <f t="shared" si="75"/>
        <v>0</v>
      </c>
      <c r="H106" s="56">
        <f t="shared" si="75"/>
        <v>0</v>
      </c>
      <c r="I106" s="56">
        <f t="shared" si="75"/>
        <v>0</v>
      </c>
      <c r="J106" s="56">
        <f t="shared" si="75"/>
        <v>0</v>
      </c>
      <c r="K106" s="56">
        <f t="shared" si="75"/>
        <v>0</v>
      </c>
      <c r="L106" s="56">
        <f t="shared" si="75"/>
        <v>0</v>
      </c>
      <c r="M106" s="56">
        <f t="shared" si="75"/>
        <v>0</v>
      </c>
      <c r="N106" s="56">
        <f t="shared" si="75"/>
        <v>0</v>
      </c>
      <c r="O106" s="56">
        <f t="shared" si="75"/>
        <v>0</v>
      </c>
      <c r="P106" s="56">
        <f t="shared" si="75"/>
        <v>0</v>
      </c>
      <c r="Q106" s="56">
        <f t="shared" si="75"/>
        <v>0</v>
      </c>
      <c r="R106" s="56">
        <f t="shared" si="75"/>
        <v>0</v>
      </c>
      <c r="S106" s="56">
        <f t="shared" si="75"/>
        <v>0</v>
      </c>
      <c r="T106" s="56">
        <f t="shared" si="75"/>
        <v>0</v>
      </c>
      <c r="U106" s="56">
        <f t="shared" si="76"/>
        <v>0</v>
      </c>
      <c r="V106" s="56">
        <f t="shared" si="76"/>
        <v>0</v>
      </c>
      <c r="W106" s="56">
        <f t="shared" si="76"/>
        <v>0</v>
      </c>
      <c r="X106" s="56">
        <f t="shared" si="76"/>
        <v>0</v>
      </c>
      <c r="Y106" s="56">
        <f t="shared" si="76"/>
        <v>0</v>
      </c>
      <c r="Z106" s="56">
        <f t="shared" si="76"/>
        <v>0</v>
      </c>
      <c r="AA106" s="56">
        <f t="shared" si="76"/>
        <v>0</v>
      </c>
      <c r="AB106" s="56">
        <f t="shared" si="76"/>
        <v>0</v>
      </c>
      <c r="AC106" s="56">
        <f t="shared" si="76"/>
        <v>0</v>
      </c>
      <c r="AD106" s="56">
        <f t="shared" si="76"/>
        <v>0</v>
      </c>
      <c r="AE106" s="56">
        <f t="shared" si="76"/>
        <v>0</v>
      </c>
      <c r="AF106" s="56">
        <f t="shared" si="76"/>
        <v>0</v>
      </c>
      <c r="AG106" s="56">
        <f t="shared" si="76"/>
        <v>0</v>
      </c>
      <c r="AH106" s="56">
        <f t="shared" si="76"/>
        <v>0</v>
      </c>
      <c r="AI106" s="56">
        <f t="shared" si="76"/>
        <v>0</v>
      </c>
      <c r="AJ106" s="56">
        <f t="shared" si="76"/>
        <v>0</v>
      </c>
      <c r="AK106" s="56">
        <f t="shared" si="77"/>
        <v>0</v>
      </c>
      <c r="AL106" s="56">
        <f t="shared" si="77"/>
        <v>0</v>
      </c>
      <c r="AM106" s="56">
        <f t="shared" si="77"/>
        <v>0</v>
      </c>
      <c r="AN106" s="56">
        <f t="shared" si="77"/>
        <v>0</v>
      </c>
      <c r="AO106" s="56">
        <f t="shared" si="77"/>
        <v>0</v>
      </c>
      <c r="AP106" s="56">
        <f t="shared" si="77"/>
        <v>0</v>
      </c>
      <c r="AQ106" s="56">
        <f t="shared" si="77"/>
        <v>0</v>
      </c>
      <c r="AR106" s="56">
        <f t="shared" si="77"/>
        <v>0</v>
      </c>
      <c r="AS106" s="56">
        <f t="shared" si="77"/>
        <v>0</v>
      </c>
      <c r="AT106" s="56">
        <f t="shared" si="77"/>
        <v>0</v>
      </c>
      <c r="AU106" s="56">
        <f t="shared" si="77"/>
        <v>0</v>
      </c>
      <c r="AV106" s="56">
        <f t="shared" si="77"/>
        <v>0</v>
      </c>
      <c r="AW106" s="56">
        <f t="shared" si="77"/>
        <v>0</v>
      </c>
      <c r="AX106" s="56">
        <f t="shared" si="77"/>
        <v>0</v>
      </c>
      <c r="AY106" s="56">
        <f t="shared" si="77"/>
        <v>0</v>
      </c>
      <c r="AZ106" s="56">
        <f t="shared" si="77"/>
        <v>0</v>
      </c>
      <c r="BA106" s="56">
        <f t="shared" si="78"/>
        <v>0</v>
      </c>
      <c r="BB106" s="56">
        <f t="shared" si="78"/>
        <v>0</v>
      </c>
      <c r="BC106" s="56">
        <f t="shared" si="78"/>
        <v>0</v>
      </c>
      <c r="BD106" s="56">
        <f t="shared" si="78"/>
        <v>0</v>
      </c>
      <c r="BE106" s="56">
        <f t="shared" si="78"/>
        <v>0</v>
      </c>
      <c r="BF106" s="56">
        <f t="shared" si="78"/>
        <v>0</v>
      </c>
      <c r="BG106" s="56">
        <f t="shared" si="78"/>
        <v>0</v>
      </c>
      <c r="BH106" s="56">
        <f t="shared" si="78"/>
        <v>0</v>
      </c>
      <c r="BI106" s="56">
        <f t="shared" si="78"/>
        <v>0</v>
      </c>
      <c r="BJ106" s="56">
        <f t="shared" si="78"/>
        <v>0</v>
      </c>
      <c r="BK106" s="56">
        <f t="shared" si="78"/>
        <v>0</v>
      </c>
      <c r="BL106" s="56">
        <f t="shared" si="78"/>
        <v>0</v>
      </c>
      <c r="BM106" s="56">
        <f t="shared" si="78"/>
        <v>0</v>
      </c>
      <c r="BN106" s="56">
        <f t="shared" si="78"/>
        <v>0</v>
      </c>
      <c r="BO106" s="56">
        <f t="shared" si="78"/>
        <v>0</v>
      </c>
      <c r="BP106" s="56">
        <f t="shared" si="78"/>
        <v>0</v>
      </c>
      <c r="BQ106" s="56">
        <f t="shared" si="79"/>
        <v>0</v>
      </c>
      <c r="BR106" s="56">
        <f t="shared" si="79"/>
        <v>0</v>
      </c>
      <c r="BS106" s="56">
        <f t="shared" si="79"/>
        <v>0</v>
      </c>
      <c r="BT106" s="56">
        <f t="shared" si="79"/>
        <v>0</v>
      </c>
      <c r="BU106" s="56">
        <f t="shared" si="79"/>
        <v>0</v>
      </c>
      <c r="BV106" s="56">
        <f t="shared" si="79"/>
        <v>0</v>
      </c>
      <c r="BW106" s="56">
        <f t="shared" si="79"/>
        <v>0</v>
      </c>
      <c r="BX106" s="56">
        <f t="shared" si="79"/>
        <v>0</v>
      </c>
      <c r="BY106" s="56">
        <f t="shared" si="79"/>
        <v>0</v>
      </c>
      <c r="BZ106" s="56">
        <f t="shared" si="79"/>
        <v>0</v>
      </c>
      <c r="CA106" s="56">
        <f t="shared" si="79"/>
        <v>0</v>
      </c>
      <c r="CB106" s="56">
        <f t="shared" si="79"/>
        <v>0</v>
      </c>
      <c r="CC106" s="56">
        <f t="shared" si="79"/>
        <v>0</v>
      </c>
      <c r="CD106" s="56">
        <f t="shared" si="79"/>
        <v>0</v>
      </c>
      <c r="CE106" s="56">
        <f t="shared" si="79"/>
        <v>0</v>
      </c>
      <c r="CF106" s="56">
        <f t="shared" si="79"/>
        <v>0</v>
      </c>
      <c r="CG106" s="56">
        <f t="shared" si="80"/>
        <v>0</v>
      </c>
      <c r="CH106" s="56">
        <f t="shared" si="80"/>
        <v>0</v>
      </c>
      <c r="CI106" s="56">
        <f t="shared" si="80"/>
        <v>0</v>
      </c>
      <c r="CJ106" s="56">
        <f t="shared" si="80"/>
        <v>0</v>
      </c>
      <c r="CK106" s="56">
        <f t="shared" si="80"/>
        <v>0</v>
      </c>
      <c r="CL106" s="56">
        <f t="shared" si="80"/>
        <v>0</v>
      </c>
      <c r="CM106" s="56">
        <f t="shared" si="80"/>
        <v>0</v>
      </c>
      <c r="CN106" s="56">
        <f t="shared" si="80"/>
        <v>0</v>
      </c>
      <c r="CO106" s="56">
        <f t="shared" si="80"/>
        <v>0</v>
      </c>
      <c r="CP106" s="56">
        <f t="shared" si="80"/>
        <v>0</v>
      </c>
      <c r="CQ106" s="56">
        <f t="shared" si="80"/>
        <v>0</v>
      </c>
      <c r="CR106" s="56">
        <f t="shared" si="80"/>
        <v>0</v>
      </c>
      <c r="CS106" s="56">
        <f t="shared" si="80"/>
        <v>0</v>
      </c>
      <c r="CT106" s="56">
        <f t="shared" si="80"/>
        <v>0</v>
      </c>
      <c r="CU106" s="56">
        <f t="shared" si="80"/>
        <v>0</v>
      </c>
      <c r="CV106" s="56">
        <f t="shared" si="80"/>
        <v>0</v>
      </c>
      <c r="CW106" s="56">
        <f t="shared" si="81"/>
        <v>0</v>
      </c>
      <c r="CX106" s="56">
        <f t="shared" si="81"/>
        <v>0</v>
      </c>
      <c r="CY106" s="56">
        <f t="shared" si="81"/>
        <v>0</v>
      </c>
      <c r="CZ106" s="56">
        <f t="shared" si="81"/>
        <v>0</v>
      </c>
      <c r="DA106" s="56">
        <f t="shared" si="81"/>
        <v>0</v>
      </c>
      <c r="DB106" s="56">
        <f t="shared" si="81"/>
        <v>0</v>
      </c>
      <c r="DC106" s="56">
        <f t="shared" si="81"/>
        <v>0</v>
      </c>
      <c r="DD106" s="56">
        <f t="shared" si="81"/>
        <v>0</v>
      </c>
      <c r="DE106" s="56">
        <f t="shared" si="81"/>
        <v>0</v>
      </c>
      <c r="DF106" s="56">
        <f t="shared" si="81"/>
        <v>0</v>
      </c>
      <c r="DG106" s="56">
        <f t="shared" si="81"/>
        <v>0</v>
      </c>
      <c r="DH106" s="56">
        <f t="shared" si="81"/>
        <v>0</v>
      </c>
      <c r="DI106" s="56">
        <f t="shared" si="81"/>
        <v>0</v>
      </c>
      <c r="DJ106" s="56">
        <f t="shared" si="81"/>
        <v>0</v>
      </c>
      <c r="DK106" s="56">
        <f t="shared" si="82"/>
        <v>0</v>
      </c>
      <c r="DL106" s="56">
        <f t="shared" si="82"/>
        <v>0</v>
      </c>
      <c r="DM106" s="56">
        <f t="shared" si="82"/>
        <v>0</v>
      </c>
      <c r="DN106" s="56">
        <f t="shared" si="82"/>
        <v>0</v>
      </c>
      <c r="DO106" s="56">
        <f t="shared" si="82"/>
        <v>0</v>
      </c>
      <c r="DP106" s="56">
        <f t="shared" si="82"/>
        <v>0</v>
      </c>
      <c r="DQ106" s="56">
        <f t="shared" si="82"/>
        <v>0</v>
      </c>
      <c r="DR106" s="56">
        <f t="shared" si="82"/>
        <v>0</v>
      </c>
      <c r="DS106" s="56">
        <f t="shared" si="82"/>
        <v>0</v>
      </c>
      <c r="DT106" s="56">
        <f t="shared" si="82"/>
        <v>0</v>
      </c>
      <c r="DU106" s="56">
        <f t="shared" si="82"/>
        <v>0</v>
      </c>
    </row>
    <row r="107" spans="1:125">
      <c r="A107" s="14"/>
      <c r="B107" s="2"/>
      <c r="C107" s="1"/>
      <c r="D107" s="1">
        <v>8</v>
      </c>
      <c r="E107" s="56">
        <f t="shared" si="75"/>
        <v>0</v>
      </c>
      <c r="F107" s="56">
        <f t="shared" si="75"/>
        <v>0</v>
      </c>
      <c r="G107" s="56">
        <f t="shared" si="75"/>
        <v>0</v>
      </c>
      <c r="H107" s="56">
        <f t="shared" si="75"/>
        <v>0</v>
      </c>
      <c r="I107" s="56">
        <f t="shared" si="75"/>
        <v>0</v>
      </c>
      <c r="J107" s="56">
        <f t="shared" si="75"/>
        <v>0</v>
      </c>
      <c r="K107" s="56">
        <f t="shared" si="75"/>
        <v>0</v>
      </c>
      <c r="L107" s="56">
        <f t="shared" si="75"/>
        <v>0</v>
      </c>
      <c r="M107" s="56">
        <f t="shared" si="75"/>
        <v>0</v>
      </c>
      <c r="N107" s="56">
        <f t="shared" si="75"/>
        <v>0</v>
      </c>
      <c r="O107" s="56">
        <f t="shared" si="75"/>
        <v>0</v>
      </c>
      <c r="P107" s="56">
        <f t="shared" si="75"/>
        <v>0</v>
      </c>
      <c r="Q107" s="56">
        <f t="shared" si="75"/>
        <v>0</v>
      </c>
      <c r="R107" s="56">
        <f t="shared" si="75"/>
        <v>0</v>
      </c>
      <c r="S107" s="56">
        <f t="shared" si="75"/>
        <v>0</v>
      </c>
      <c r="T107" s="56">
        <f t="shared" si="75"/>
        <v>0</v>
      </c>
      <c r="U107" s="56">
        <f t="shared" si="76"/>
        <v>0</v>
      </c>
      <c r="V107" s="56">
        <f t="shared" si="76"/>
        <v>0</v>
      </c>
      <c r="W107" s="56">
        <f t="shared" si="76"/>
        <v>0</v>
      </c>
      <c r="X107" s="56">
        <f t="shared" si="76"/>
        <v>0</v>
      </c>
      <c r="Y107" s="56">
        <f t="shared" si="76"/>
        <v>0</v>
      </c>
      <c r="Z107" s="56">
        <f t="shared" si="76"/>
        <v>0</v>
      </c>
      <c r="AA107" s="56">
        <f t="shared" si="76"/>
        <v>0</v>
      </c>
      <c r="AB107" s="56">
        <f t="shared" si="76"/>
        <v>0</v>
      </c>
      <c r="AC107" s="56">
        <f t="shared" si="76"/>
        <v>0</v>
      </c>
      <c r="AD107" s="56">
        <f t="shared" si="76"/>
        <v>0</v>
      </c>
      <c r="AE107" s="56">
        <f t="shared" si="76"/>
        <v>0</v>
      </c>
      <c r="AF107" s="56">
        <f t="shared" si="76"/>
        <v>0</v>
      </c>
      <c r="AG107" s="56">
        <f t="shared" si="76"/>
        <v>0</v>
      </c>
      <c r="AH107" s="56">
        <f t="shared" si="76"/>
        <v>0</v>
      </c>
      <c r="AI107" s="56">
        <f t="shared" si="76"/>
        <v>0</v>
      </c>
      <c r="AJ107" s="56">
        <f t="shared" si="76"/>
        <v>0</v>
      </c>
      <c r="AK107" s="56">
        <f t="shared" si="77"/>
        <v>0</v>
      </c>
      <c r="AL107" s="56">
        <f t="shared" si="77"/>
        <v>0</v>
      </c>
      <c r="AM107" s="56">
        <f t="shared" si="77"/>
        <v>0</v>
      </c>
      <c r="AN107" s="56">
        <f t="shared" si="77"/>
        <v>0</v>
      </c>
      <c r="AO107" s="56">
        <f t="shared" si="77"/>
        <v>0</v>
      </c>
      <c r="AP107" s="56">
        <f t="shared" si="77"/>
        <v>0</v>
      </c>
      <c r="AQ107" s="56">
        <f t="shared" si="77"/>
        <v>0</v>
      </c>
      <c r="AR107" s="56">
        <f t="shared" si="77"/>
        <v>0</v>
      </c>
      <c r="AS107" s="56">
        <f t="shared" si="77"/>
        <v>0</v>
      </c>
      <c r="AT107" s="56">
        <f t="shared" si="77"/>
        <v>0</v>
      </c>
      <c r="AU107" s="56">
        <f t="shared" si="77"/>
        <v>0</v>
      </c>
      <c r="AV107" s="56">
        <f t="shared" si="77"/>
        <v>0</v>
      </c>
      <c r="AW107" s="56">
        <f t="shared" si="77"/>
        <v>0</v>
      </c>
      <c r="AX107" s="56">
        <f t="shared" si="77"/>
        <v>0</v>
      </c>
      <c r="AY107" s="56">
        <f t="shared" si="77"/>
        <v>0</v>
      </c>
      <c r="AZ107" s="56">
        <f t="shared" si="77"/>
        <v>0</v>
      </c>
      <c r="BA107" s="56">
        <f t="shared" si="78"/>
        <v>0</v>
      </c>
      <c r="BB107" s="56">
        <f t="shared" si="78"/>
        <v>0</v>
      </c>
      <c r="BC107" s="56">
        <f t="shared" si="78"/>
        <v>0</v>
      </c>
      <c r="BD107" s="56">
        <f t="shared" si="78"/>
        <v>0</v>
      </c>
      <c r="BE107" s="56">
        <f t="shared" si="78"/>
        <v>0</v>
      </c>
      <c r="BF107" s="56">
        <f t="shared" si="78"/>
        <v>0</v>
      </c>
      <c r="BG107" s="56">
        <f t="shared" si="78"/>
        <v>0</v>
      </c>
      <c r="BH107" s="56">
        <f t="shared" si="78"/>
        <v>0</v>
      </c>
      <c r="BI107" s="56">
        <f t="shared" si="78"/>
        <v>0</v>
      </c>
      <c r="BJ107" s="56">
        <f t="shared" si="78"/>
        <v>0</v>
      </c>
      <c r="BK107" s="56">
        <f t="shared" si="78"/>
        <v>0</v>
      </c>
      <c r="BL107" s="56">
        <f t="shared" si="78"/>
        <v>0</v>
      </c>
      <c r="BM107" s="56">
        <f t="shared" si="78"/>
        <v>0</v>
      </c>
      <c r="BN107" s="56">
        <f t="shared" si="78"/>
        <v>0</v>
      </c>
      <c r="BO107" s="56">
        <f t="shared" si="78"/>
        <v>0</v>
      </c>
      <c r="BP107" s="56">
        <f t="shared" si="78"/>
        <v>0</v>
      </c>
      <c r="BQ107" s="56">
        <f t="shared" si="79"/>
        <v>0</v>
      </c>
      <c r="BR107" s="56">
        <f t="shared" si="79"/>
        <v>0</v>
      </c>
      <c r="BS107" s="56">
        <f t="shared" si="79"/>
        <v>0</v>
      </c>
      <c r="BT107" s="56">
        <f t="shared" si="79"/>
        <v>0</v>
      </c>
      <c r="BU107" s="56">
        <f t="shared" si="79"/>
        <v>0</v>
      </c>
      <c r="BV107" s="56">
        <f t="shared" si="79"/>
        <v>0</v>
      </c>
      <c r="BW107" s="56">
        <f t="shared" si="79"/>
        <v>0</v>
      </c>
      <c r="BX107" s="56">
        <f t="shared" si="79"/>
        <v>0</v>
      </c>
      <c r="BY107" s="56">
        <f t="shared" si="79"/>
        <v>0</v>
      </c>
      <c r="BZ107" s="56">
        <f t="shared" si="79"/>
        <v>0</v>
      </c>
      <c r="CA107" s="56">
        <f t="shared" si="79"/>
        <v>0</v>
      </c>
      <c r="CB107" s="56">
        <f t="shared" si="79"/>
        <v>0</v>
      </c>
      <c r="CC107" s="56">
        <f t="shared" si="79"/>
        <v>0</v>
      </c>
      <c r="CD107" s="56">
        <f t="shared" si="79"/>
        <v>0</v>
      </c>
      <c r="CE107" s="56">
        <f t="shared" si="79"/>
        <v>0</v>
      </c>
      <c r="CF107" s="56">
        <f t="shared" si="79"/>
        <v>0</v>
      </c>
      <c r="CG107" s="56">
        <f t="shared" si="80"/>
        <v>0</v>
      </c>
      <c r="CH107" s="56">
        <f t="shared" si="80"/>
        <v>0</v>
      </c>
      <c r="CI107" s="56">
        <f t="shared" si="80"/>
        <v>0</v>
      </c>
      <c r="CJ107" s="56">
        <f t="shared" si="80"/>
        <v>0</v>
      </c>
      <c r="CK107" s="56">
        <f t="shared" si="80"/>
        <v>0</v>
      </c>
      <c r="CL107" s="56">
        <f t="shared" si="80"/>
        <v>0</v>
      </c>
      <c r="CM107" s="56">
        <f t="shared" si="80"/>
        <v>0</v>
      </c>
      <c r="CN107" s="56">
        <f t="shared" si="80"/>
        <v>0</v>
      </c>
      <c r="CO107" s="56">
        <f t="shared" si="80"/>
        <v>0</v>
      </c>
      <c r="CP107" s="56">
        <f t="shared" si="80"/>
        <v>0</v>
      </c>
      <c r="CQ107" s="56">
        <f t="shared" si="80"/>
        <v>0</v>
      </c>
      <c r="CR107" s="56">
        <f t="shared" si="80"/>
        <v>0</v>
      </c>
      <c r="CS107" s="56">
        <f t="shared" si="80"/>
        <v>0</v>
      </c>
      <c r="CT107" s="56">
        <f t="shared" si="80"/>
        <v>0</v>
      </c>
      <c r="CU107" s="56">
        <f t="shared" si="80"/>
        <v>0</v>
      </c>
      <c r="CV107" s="56">
        <f t="shared" si="80"/>
        <v>0</v>
      </c>
      <c r="CW107" s="56">
        <f t="shared" si="81"/>
        <v>0</v>
      </c>
      <c r="CX107" s="56">
        <f t="shared" si="81"/>
        <v>0</v>
      </c>
      <c r="CY107" s="56">
        <f t="shared" si="81"/>
        <v>0</v>
      </c>
      <c r="CZ107" s="56">
        <f t="shared" si="81"/>
        <v>0</v>
      </c>
      <c r="DA107" s="56">
        <f t="shared" si="81"/>
        <v>0</v>
      </c>
      <c r="DB107" s="56">
        <f t="shared" si="81"/>
        <v>0</v>
      </c>
      <c r="DC107" s="56">
        <f t="shared" si="81"/>
        <v>0</v>
      </c>
      <c r="DD107" s="56">
        <f t="shared" si="81"/>
        <v>0</v>
      </c>
      <c r="DE107" s="56">
        <f t="shared" si="81"/>
        <v>0</v>
      </c>
      <c r="DF107" s="56">
        <f t="shared" si="81"/>
        <v>0</v>
      </c>
      <c r="DG107" s="56">
        <f t="shared" si="81"/>
        <v>0</v>
      </c>
      <c r="DH107" s="56">
        <f t="shared" si="81"/>
        <v>0</v>
      </c>
      <c r="DI107" s="56">
        <f t="shared" si="81"/>
        <v>0</v>
      </c>
      <c r="DJ107" s="56">
        <f t="shared" si="81"/>
        <v>0</v>
      </c>
      <c r="DK107" s="56">
        <f t="shared" si="82"/>
        <v>0</v>
      </c>
      <c r="DL107" s="56">
        <f t="shared" si="82"/>
        <v>0</v>
      </c>
      <c r="DM107" s="56">
        <f t="shared" si="82"/>
        <v>0</v>
      </c>
      <c r="DN107" s="56">
        <f t="shared" si="82"/>
        <v>0</v>
      </c>
      <c r="DO107" s="56">
        <f t="shared" si="82"/>
        <v>0</v>
      </c>
      <c r="DP107" s="56">
        <f t="shared" si="82"/>
        <v>0</v>
      </c>
      <c r="DQ107" s="56">
        <f t="shared" si="82"/>
        <v>0</v>
      </c>
      <c r="DR107" s="56">
        <f t="shared" si="82"/>
        <v>0</v>
      </c>
      <c r="DS107" s="56">
        <f t="shared" si="82"/>
        <v>0</v>
      </c>
      <c r="DT107" s="56">
        <f t="shared" si="82"/>
        <v>0</v>
      </c>
      <c r="DU107" s="56">
        <f t="shared" si="82"/>
        <v>0</v>
      </c>
    </row>
    <row r="108" spans="1:125">
      <c r="A108" s="14"/>
      <c r="B108" s="2"/>
      <c r="C108" s="1"/>
      <c r="D108" s="1">
        <v>9</v>
      </c>
      <c r="E108" s="56">
        <f t="shared" si="75"/>
        <v>0</v>
      </c>
      <c r="F108" s="56">
        <f t="shared" si="75"/>
        <v>0</v>
      </c>
      <c r="G108" s="56">
        <f t="shared" si="75"/>
        <v>0</v>
      </c>
      <c r="H108" s="56">
        <f t="shared" si="75"/>
        <v>0</v>
      </c>
      <c r="I108" s="56">
        <f t="shared" si="75"/>
        <v>0</v>
      </c>
      <c r="J108" s="56">
        <f t="shared" si="75"/>
        <v>0</v>
      </c>
      <c r="K108" s="56">
        <f t="shared" si="75"/>
        <v>0</v>
      </c>
      <c r="L108" s="56">
        <f t="shared" si="75"/>
        <v>0</v>
      </c>
      <c r="M108" s="56">
        <f t="shared" si="75"/>
        <v>0</v>
      </c>
      <c r="N108" s="56">
        <f t="shared" si="75"/>
        <v>0</v>
      </c>
      <c r="O108" s="56">
        <f t="shared" si="75"/>
        <v>0</v>
      </c>
      <c r="P108" s="56">
        <f t="shared" si="75"/>
        <v>0</v>
      </c>
      <c r="Q108" s="56">
        <f t="shared" si="75"/>
        <v>0</v>
      </c>
      <c r="R108" s="56">
        <f t="shared" si="75"/>
        <v>0</v>
      </c>
      <c r="S108" s="56">
        <f t="shared" si="75"/>
        <v>0</v>
      </c>
      <c r="T108" s="56">
        <f t="shared" si="75"/>
        <v>0</v>
      </c>
      <c r="U108" s="56">
        <f t="shared" si="76"/>
        <v>0</v>
      </c>
      <c r="V108" s="56">
        <f t="shared" si="76"/>
        <v>0</v>
      </c>
      <c r="W108" s="56">
        <f t="shared" si="76"/>
        <v>0</v>
      </c>
      <c r="X108" s="56">
        <f t="shared" si="76"/>
        <v>0</v>
      </c>
      <c r="Y108" s="56">
        <f t="shared" si="76"/>
        <v>0</v>
      </c>
      <c r="Z108" s="56">
        <f t="shared" si="76"/>
        <v>0</v>
      </c>
      <c r="AA108" s="56">
        <f t="shared" si="76"/>
        <v>0</v>
      </c>
      <c r="AB108" s="56">
        <f t="shared" si="76"/>
        <v>0</v>
      </c>
      <c r="AC108" s="56">
        <f t="shared" si="76"/>
        <v>0</v>
      </c>
      <c r="AD108" s="56">
        <f t="shared" si="76"/>
        <v>0</v>
      </c>
      <c r="AE108" s="56">
        <f t="shared" si="76"/>
        <v>0</v>
      </c>
      <c r="AF108" s="56">
        <f t="shared" si="76"/>
        <v>0</v>
      </c>
      <c r="AG108" s="56">
        <f t="shared" si="76"/>
        <v>0</v>
      </c>
      <c r="AH108" s="56">
        <f t="shared" si="76"/>
        <v>0</v>
      </c>
      <c r="AI108" s="56">
        <f t="shared" si="76"/>
        <v>0</v>
      </c>
      <c r="AJ108" s="56">
        <f t="shared" si="76"/>
        <v>0</v>
      </c>
      <c r="AK108" s="56">
        <f t="shared" si="77"/>
        <v>0</v>
      </c>
      <c r="AL108" s="56">
        <f t="shared" si="77"/>
        <v>0</v>
      </c>
      <c r="AM108" s="56">
        <f t="shared" si="77"/>
        <v>0</v>
      </c>
      <c r="AN108" s="56">
        <f t="shared" si="77"/>
        <v>0</v>
      </c>
      <c r="AO108" s="56">
        <f t="shared" si="77"/>
        <v>0</v>
      </c>
      <c r="AP108" s="56">
        <f t="shared" si="77"/>
        <v>0</v>
      </c>
      <c r="AQ108" s="56">
        <f t="shared" si="77"/>
        <v>0</v>
      </c>
      <c r="AR108" s="56">
        <f t="shared" si="77"/>
        <v>0</v>
      </c>
      <c r="AS108" s="56">
        <f t="shared" si="77"/>
        <v>0</v>
      </c>
      <c r="AT108" s="56">
        <f t="shared" si="77"/>
        <v>0</v>
      </c>
      <c r="AU108" s="56">
        <f t="shared" si="77"/>
        <v>0</v>
      </c>
      <c r="AV108" s="56">
        <f t="shared" si="77"/>
        <v>0</v>
      </c>
      <c r="AW108" s="56">
        <f t="shared" si="77"/>
        <v>0</v>
      </c>
      <c r="AX108" s="56">
        <f t="shared" si="77"/>
        <v>0</v>
      </c>
      <c r="AY108" s="56">
        <f t="shared" si="77"/>
        <v>0</v>
      </c>
      <c r="AZ108" s="56">
        <f t="shared" si="77"/>
        <v>0</v>
      </c>
      <c r="BA108" s="56">
        <f t="shared" si="78"/>
        <v>0</v>
      </c>
      <c r="BB108" s="56">
        <f t="shared" si="78"/>
        <v>0</v>
      </c>
      <c r="BC108" s="56">
        <f t="shared" si="78"/>
        <v>0</v>
      </c>
      <c r="BD108" s="56">
        <f t="shared" si="78"/>
        <v>0</v>
      </c>
      <c r="BE108" s="56">
        <f t="shared" si="78"/>
        <v>0</v>
      </c>
      <c r="BF108" s="56">
        <f t="shared" si="78"/>
        <v>0</v>
      </c>
      <c r="BG108" s="56">
        <f t="shared" si="78"/>
        <v>0</v>
      </c>
      <c r="BH108" s="56">
        <f t="shared" si="78"/>
        <v>0</v>
      </c>
      <c r="BI108" s="56">
        <f t="shared" si="78"/>
        <v>0</v>
      </c>
      <c r="BJ108" s="56">
        <f t="shared" si="78"/>
        <v>0</v>
      </c>
      <c r="BK108" s="56">
        <f t="shared" si="78"/>
        <v>0</v>
      </c>
      <c r="BL108" s="56">
        <f t="shared" si="78"/>
        <v>0</v>
      </c>
      <c r="BM108" s="56">
        <f t="shared" si="78"/>
        <v>0</v>
      </c>
      <c r="BN108" s="56">
        <f t="shared" si="78"/>
        <v>0</v>
      </c>
      <c r="BO108" s="56">
        <f t="shared" si="78"/>
        <v>0</v>
      </c>
      <c r="BP108" s="56">
        <f t="shared" si="78"/>
        <v>0</v>
      </c>
      <c r="BQ108" s="56">
        <f t="shared" si="79"/>
        <v>0</v>
      </c>
      <c r="BR108" s="56">
        <f t="shared" si="79"/>
        <v>0</v>
      </c>
      <c r="BS108" s="56">
        <f t="shared" si="79"/>
        <v>0</v>
      </c>
      <c r="BT108" s="56">
        <f t="shared" si="79"/>
        <v>0</v>
      </c>
      <c r="BU108" s="56">
        <f t="shared" si="79"/>
        <v>0</v>
      </c>
      <c r="BV108" s="56">
        <f t="shared" si="79"/>
        <v>0</v>
      </c>
      <c r="BW108" s="56">
        <f t="shared" si="79"/>
        <v>0</v>
      </c>
      <c r="BX108" s="56">
        <f t="shared" si="79"/>
        <v>0</v>
      </c>
      <c r="BY108" s="56">
        <f t="shared" si="79"/>
        <v>0</v>
      </c>
      <c r="BZ108" s="56">
        <f t="shared" si="79"/>
        <v>0</v>
      </c>
      <c r="CA108" s="56">
        <f t="shared" si="79"/>
        <v>0</v>
      </c>
      <c r="CB108" s="56">
        <f t="shared" si="79"/>
        <v>0</v>
      </c>
      <c r="CC108" s="56">
        <f t="shared" si="79"/>
        <v>0</v>
      </c>
      <c r="CD108" s="56">
        <f t="shared" si="79"/>
        <v>0</v>
      </c>
      <c r="CE108" s="56">
        <f t="shared" si="79"/>
        <v>0</v>
      </c>
      <c r="CF108" s="56">
        <f t="shared" si="79"/>
        <v>0</v>
      </c>
      <c r="CG108" s="56">
        <f t="shared" si="80"/>
        <v>0</v>
      </c>
      <c r="CH108" s="56">
        <f t="shared" si="80"/>
        <v>0</v>
      </c>
      <c r="CI108" s="56">
        <f t="shared" si="80"/>
        <v>0</v>
      </c>
      <c r="CJ108" s="56">
        <f t="shared" si="80"/>
        <v>0</v>
      </c>
      <c r="CK108" s="56">
        <f t="shared" si="80"/>
        <v>0</v>
      </c>
      <c r="CL108" s="56">
        <f t="shared" si="80"/>
        <v>0</v>
      </c>
      <c r="CM108" s="56">
        <f t="shared" si="80"/>
        <v>0</v>
      </c>
      <c r="CN108" s="56">
        <f t="shared" si="80"/>
        <v>0</v>
      </c>
      <c r="CO108" s="56">
        <f t="shared" si="80"/>
        <v>0</v>
      </c>
      <c r="CP108" s="56">
        <f t="shared" si="80"/>
        <v>0</v>
      </c>
      <c r="CQ108" s="56">
        <f t="shared" si="80"/>
        <v>0</v>
      </c>
      <c r="CR108" s="56">
        <f t="shared" si="80"/>
        <v>0</v>
      </c>
      <c r="CS108" s="56">
        <f t="shared" si="80"/>
        <v>0</v>
      </c>
      <c r="CT108" s="56">
        <f t="shared" si="80"/>
        <v>0</v>
      </c>
      <c r="CU108" s="56">
        <f t="shared" si="80"/>
        <v>0</v>
      </c>
      <c r="CV108" s="56">
        <f t="shared" si="80"/>
        <v>0</v>
      </c>
      <c r="CW108" s="56">
        <f t="shared" si="81"/>
        <v>0</v>
      </c>
      <c r="CX108" s="56">
        <f t="shared" si="81"/>
        <v>0</v>
      </c>
      <c r="CY108" s="56">
        <f t="shared" si="81"/>
        <v>0</v>
      </c>
      <c r="CZ108" s="56">
        <f t="shared" si="81"/>
        <v>0</v>
      </c>
      <c r="DA108" s="56">
        <f t="shared" si="81"/>
        <v>0</v>
      </c>
      <c r="DB108" s="56">
        <f t="shared" si="81"/>
        <v>0</v>
      </c>
      <c r="DC108" s="56">
        <f t="shared" si="81"/>
        <v>0</v>
      </c>
      <c r="DD108" s="56">
        <f t="shared" si="81"/>
        <v>0</v>
      </c>
      <c r="DE108" s="56">
        <f t="shared" si="81"/>
        <v>0</v>
      </c>
      <c r="DF108" s="56">
        <f t="shared" si="81"/>
        <v>0</v>
      </c>
      <c r="DG108" s="56">
        <f t="shared" si="81"/>
        <v>0</v>
      </c>
      <c r="DH108" s="56">
        <f t="shared" si="81"/>
        <v>0</v>
      </c>
      <c r="DI108" s="56">
        <f t="shared" si="81"/>
        <v>0</v>
      </c>
      <c r="DJ108" s="56">
        <f t="shared" si="81"/>
        <v>0</v>
      </c>
      <c r="DK108" s="56">
        <f t="shared" si="82"/>
        <v>0</v>
      </c>
      <c r="DL108" s="56">
        <f t="shared" si="82"/>
        <v>0</v>
      </c>
      <c r="DM108" s="56">
        <f t="shared" si="82"/>
        <v>0</v>
      </c>
      <c r="DN108" s="56">
        <f t="shared" si="82"/>
        <v>0</v>
      </c>
      <c r="DO108" s="56">
        <f t="shared" si="82"/>
        <v>0</v>
      </c>
      <c r="DP108" s="56">
        <f t="shared" si="82"/>
        <v>0</v>
      </c>
      <c r="DQ108" s="56">
        <f t="shared" si="82"/>
        <v>0</v>
      </c>
      <c r="DR108" s="56">
        <f t="shared" si="82"/>
        <v>0</v>
      </c>
      <c r="DS108" s="56">
        <f t="shared" si="82"/>
        <v>0</v>
      </c>
      <c r="DT108" s="56">
        <f t="shared" si="82"/>
        <v>0</v>
      </c>
      <c r="DU108" s="56">
        <f t="shared" si="82"/>
        <v>0</v>
      </c>
    </row>
    <row r="109" spans="1:125">
      <c r="A109" s="14"/>
      <c r="B109" s="2"/>
      <c r="C109" s="1"/>
      <c r="D109" s="1">
        <v>10</v>
      </c>
      <c r="E109" s="56">
        <f t="shared" si="75"/>
        <v>0</v>
      </c>
      <c r="F109" s="56">
        <f t="shared" si="75"/>
        <v>0</v>
      </c>
      <c r="G109" s="56">
        <f t="shared" si="75"/>
        <v>0</v>
      </c>
      <c r="H109" s="56">
        <f t="shared" si="75"/>
        <v>0</v>
      </c>
      <c r="I109" s="56">
        <f t="shared" si="75"/>
        <v>0</v>
      </c>
      <c r="J109" s="56">
        <f t="shared" si="75"/>
        <v>0</v>
      </c>
      <c r="K109" s="56">
        <f t="shared" si="75"/>
        <v>0</v>
      </c>
      <c r="L109" s="56">
        <f t="shared" si="75"/>
        <v>0</v>
      </c>
      <c r="M109" s="56">
        <f t="shared" si="75"/>
        <v>0</v>
      </c>
      <c r="N109" s="56">
        <f t="shared" si="75"/>
        <v>0</v>
      </c>
      <c r="O109" s="56">
        <f t="shared" si="75"/>
        <v>0</v>
      </c>
      <c r="P109" s="56">
        <f t="shared" si="75"/>
        <v>0</v>
      </c>
      <c r="Q109" s="56">
        <f t="shared" si="75"/>
        <v>0</v>
      </c>
      <c r="R109" s="56">
        <f t="shared" si="75"/>
        <v>0</v>
      </c>
      <c r="S109" s="56">
        <f t="shared" si="75"/>
        <v>0</v>
      </c>
      <c r="T109" s="56">
        <f t="shared" si="75"/>
        <v>0</v>
      </c>
      <c r="U109" s="56">
        <f t="shared" si="76"/>
        <v>0</v>
      </c>
      <c r="V109" s="56">
        <f t="shared" si="76"/>
        <v>0</v>
      </c>
      <c r="W109" s="56">
        <f t="shared" si="76"/>
        <v>0</v>
      </c>
      <c r="X109" s="56">
        <f t="shared" si="76"/>
        <v>0</v>
      </c>
      <c r="Y109" s="56">
        <f t="shared" si="76"/>
        <v>0</v>
      </c>
      <c r="Z109" s="56">
        <f t="shared" si="76"/>
        <v>0</v>
      </c>
      <c r="AA109" s="56">
        <f t="shared" si="76"/>
        <v>0</v>
      </c>
      <c r="AB109" s="56">
        <f t="shared" si="76"/>
        <v>0</v>
      </c>
      <c r="AC109" s="56">
        <f t="shared" si="76"/>
        <v>0</v>
      </c>
      <c r="AD109" s="56">
        <f t="shared" si="76"/>
        <v>0</v>
      </c>
      <c r="AE109" s="56">
        <f t="shared" si="76"/>
        <v>0</v>
      </c>
      <c r="AF109" s="56">
        <f t="shared" si="76"/>
        <v>0</v>
      </c>
      <c r="AG109" s="56">
        <f t="shared" si="76"/>
        <v>0</v>
      </c>
      <c r="AH109" s="56">
        <f t="shared" si="76"/>
        <v>0</v>
      </c>
      <c r="AI109" s="56">
        <f t="shared" si="76"/>
        <v>0</v>
      </c>
      <c r="AJ109" s="56">
        <f t="shared" si="76"/>
        <v>0</v>
      </c>
      <c r="AK109" s="56">
        <f t="shared" si="77"/>
        <v>0</v>
      </c>
      <c r="AL109" s="56">
        <f t="shared" si="77"/>
        <v>0</v>
      </c>
      <c r="AM109" s="56">
        <f t="shared" si="77"/>
        <v>0</v>
      </c>
      <c r="AN109" s="56">
        <f t="shared" si="77"/>
        <v>0</v>
      </c>
      <c r="AO109" s="56">
        <f t="shared" si="77"/>
        <v>0</v>
      </c>
      <c r="AP109" s="56">
        <f t="shared" si="77"/>
        <v>0</v>
      </c>
      <c r="AQ109" s="56">
        <f t="shared" si="77"/>
        <v>0</v>
      </c>
      <c r="AR109" s="56">
        <f t="shared" si="77"/>
        <v>0</v>
      </c>
      <c r="AS109" s="56">
        <f t="shared" si="77"/>
        <v>0</v>
      </c>
      <c r="AT109" s="56">
        <f t="shared" si="77"/>
        <v>0</v>
      </c>
      <c r="AU109" s="56">
        <f t="shared" si="77"/>
        <v>0</v>
      </c>
      <c r="AV109" s="56">
        <f t="shared" si="77"/>
        <v>0</v>
      </c>
      <c r="AW109" s="56">
        <f t="shared" si="77"/>
        <v>0</v>
      </c>
      <c r="AX109" s="56">
        <f t="shared" si="77"/>
        <v>0</v>
      </c>
      <c r="AY109" s="56">
        <f t="shared" si="77"/>
        <v>0</v>
      </c>
      <c r="AZ109" s="56">
        <f t="shared" si="77"/>
        <v>0</v>
      </c>
      <c r="BA109" s="56">
        <f t="shared" si="78"/>
        <v>0</v>
      </c>
      <c r="BB109" s="56">
        <f t="shared" si="78"/>
        <v>0</v>
      </c>
      <c r="BC109" s="56">
        <f t="shared" si="78"/>
        <v>0</v>
      </c>
      <c r="BD109" s="56">
        <f t="shared" si="78"/>
        <v>0</v>
      </c>
      <c r="BE109" s="56">
        <f t="shared" si="78"/>
        <v>0</v>
      </c>
      <c r="BF109" s="56">
        <f t="shared" si="78"/>
        <v>0</v>
      </c>
      <c r="BG109" s="56">
        <f t="shared" si="78"/>
        <v>0</v>
      </c>
      <c r="BH109" s="56">
        <f t="shared" si="78"/>
        <v>0</v>
      </c>
      <c r="BI109" s="56">
        <f t="shared" si="78"/>
        <v>0</v>
      </c>
      <c r="BJ109" s="56">
        <f t="shared" si="78"/>
        <v>0</v>
      </c>
      <c r="BK109" s="56">
        <f t="shared" si="78"/>
        <v>0</v>
      </c>
      <c r="BL109" s="56">
        <f t="shared" si="78"/>
        <v>0</v>
      </c>
      <c r="BM109" s="56">
        <f t="shared" si="78"/>
        <v>0</v>
      </c>
      <c r="BN109" s="56">
        <f t="shared" si="78"/>
        <v>0</v>
      </c>
      <c r="BO109" s="56">
        <f t="shared" si="78"/>
        <v>0</v>
      </c>
      <c r="BP109" s="56">
        <f t="shared" si="78"/>
        <v>0</v>
      </c>
      <c r="BQ109" s="56">
        <f t="shared" si="79"/>
        <v>0</v>
      </c>
      <c r="BR109" s="56">
        <f t="shared" si="79"/>
        <v>0</v>
      </c>
      <c r="BS109" s="56">
        <f t="shared" si="79"/>
        <v>0</v>
      </c>
      <c r="BT109" s="56">
        <f t="shared" si="79"/>
        <v>0</v>
      </c>
      <c r="BU109" s="56">
        <f t="shared" si="79"/>
        <v>0</v>
      </c>
      <c r="BV109" s="56">
        <f t="shared" si="79"/>
        <v>0</v>
      </c>
      <c r="BW109" s="56">
        <f t="shared" si="79"/>
        <v>0</v>
      </c>
      <c r="BX109" s="56">
        <f t="shared" si="79"/>
        <v>0</v>
      </c>
      <c r="BY109" s="56">
        <f t="shared" si="79"/>
        <v>0</v>
      </c>
      <c r="BZ109" s="56">
        <f t="shared" si="79"/>
        <v>0</v>
      </c>
      <c r="CA109" s="56">
        <f t="shared" si="79"/>
        <v>0</v>
      </c>
      <c r="CB109" s="56">
        <f t="shared" si="79"/>
        <v>0</v>
      </c>
      <c r="CC109" s="56">
        <f t="shared" si="79"/>
        <v>0</v>
      </c>
      <c r="CD109" s="56">
        <f t="shared" si="79"/>
        <v>0</v>
      </c>
      <c r="CE109" s="56">
        <f t="shared" si="79"/>
        <v>0</v>
      </c>
      <c r="CF109" s="56">
        <f t="shared" si="79"/>
        <v>0</v>
      </c>
      <c r="CG109" s="56">
        <f t="shared" si="80"/>
        <v>0</v>
      </c>
      <c r="CH109" s="56">
        <f t="shared" si="80"/>
        <v>0</v>
      </c>
      <c r="CI109" s="56">
        <f t="shared" si="80"/>
        <v>0</v>
      </c>
      <c r="CJ109" s="56">
        <f t="shared" si="80"/>
        <v>0</v>
      </c>
      <c r="CK109" s="56">
        <f t="shared" si="80"/>
        <v>0</v>
      </c>
      <c r="CL109" s="56">
        <f t="shared" si="80"/>
        <v>0</v>
      </c>
      <c r="CM109" s="56">
        <f t="shared" si="80"/>
        <v>0</v>
      </c>
      <c r="CN109" s="56">
        <f t="shared" si="80"/>
        <v>0</v>
      </c>
      <c r="CO109" s="56">
        <f t="shared" si="80"/>
        <v>0</v>
      </c>
      <c r="CP109" s="56">
        <f t="shared" si="80"/>
        <v>0</v>
      </c>
      <c r="CQ109" s="56">
        <f t="shared" si="80"/>
        <v>0</v>
      </c>
      <c r="CR109" s="56">
        <f t="shared" si="80"/>
        <v>0</v>
      </c>
      <c r="CS109" s="56">
        <f t="shared" si="80"/>
        <v>0</v>
      </c>
      <c r="CT109" s="56">
        <f t="shared" si="80"/>
        <v>0</v>
      </c>
      <c r="CU109" s="56">
        <f t="shared" si="80"/>
        <v>0</v>
      </c>
      <c r="CV109" s="56">
        <f t="shared" si="80"/>
        <v>0</v>
      </c>
      <c r="CW109" s="56">
        <f t="shared" si="81"/>
        <v>0</v>
      </c>
      <c r="CX109" s="56">
        <f t="shared" si="81"/>
        <v>0</v>
      </c>
      <c r="CY109" s="56">
        <f t="shared" si="81"/>
        <v>0</v>
      </c>
      <c r="CZ109" s="56">
        <f t="shared" si="81"/>
        <v>0</v>
      </c>
      <c r="DA109" s="56">
        <f t="shared" si="81"/>
        <v>0</v>
      </c>
      <c r="DB109" s="56">
        <f t="shared" si="81"/>
        <v>0</v>
      </c>
      <c r="DC109" s="56">
        <f t="shared" si="81"/>
        <v>0</v>
      </c>
      <c r="DD109" s="56">
        <f t="shared" si="81"/>
        <v>0</v>
      </c>
      <c r="DE109" s="56">
        <f t="shared" si="81"/>
        <v>0</v>
      </c>
      <c r="DF109" s="56">
        <f t="shared" si="81"/>
        <v>0</v>
      </c>
      <c r="DG109" s="56">
        <f t="shared" si="81"/>
        <v>0</v>
      </c>
      <c r="DH109" s="56">
        <f t="shared" si="81"/>
        <v>0</v>
      </c>
      <c r="DI109" s="56">
        <f t="shared" si="81"/>
        <v>0</v>
      </c>
      <c r="DJ109" s="56">
        <f t="shared" si="81"/>
        <v>0</v>
      </c>
      <c r="DK109" s="56">
        <f t="shared" si="82"/>
        <v>0</v>
      </c>
      <c r="DL109" s="56">
        <f t="shared" si="82"/>
        <v>0</v>
      </c>
      <c r="DM109" s="56">
        <f t="shared" si="82"/>
        <v>0</v>
      </c>
      <c r="DN109" s="56">
        <f t="shared" si="82"/>
        <v>0</v>
      </c>
      <c r="DO109" s="56">
        <f t="shared" si="82"/>
        <v>0</v>
      </c>
      <c r="DP109" s="56">
        <f t="shared" si="82"/>
        <v>0</v>
      </c>
      <c r="DQ109" s="56">
        <f t="shared" si="82"/>
        <v>0</v>
      </c>
      <c r="DR109" s="56">
        <f t="shared" si="82"/>
        <v>0</v>
      </c>
      <c r="DS109" s="56">
        <f t="shared" si="82"/>
        <v>0</v>
      </c>
      <c r="DT109" s="56">
        <f t="shared" si="82"/>
        <v>0</v>
      </c>
      <c r="DU109" s="56">
        <f t="shared" si="82"/>
        <v>0</v>
      </c>
    </row>
  </sheetData>
  <mergeCells count="3">
    <mergeCell ref="A2:D2"/>
    <mergeCell ref="A3:D3"/>
    <mergeCell ref="A67:DU67"/>
  </mergeCells>
  <pageMargins left="0.7" right="0.7" top="0.75" bottom="0.75" header="0.3" footer="0.3"/>
  <pageSetup paperSize="9"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4" tint="0.59999389629810485"/>
  </sheetPr>
  <dimension ref="A1:DU61"/>
  <sheetViews>
    <sheetView showGridLines="0" view="pageBreakPreview" topLeftCell="A45" zoomScale="90" zoomScaleNormal="100" zoomScaleSheetLayoutView="90" workbookViewId="0">
      <selection activeCell="E53" sqref="E53"/>
    </sheetView>
  </sheetViews>
  <sheetFormatPr defaultColWidth="9.21875" defaultRowHeight="14.4"/>
  <cols>
    <col min="1" max="1" width="37.21875" style="322" bestFit="1" customWidth="1"/>
    <col min="2" max="2" width="11.21875" style="322" bestFit="1" customWidth="1"/>
    <col min="3" max="3" width="11.77734375" style="322" customWidth="1"/>
    <col min="4" max="4" width="17.44140625" style="322" bestFit="1" customWidth="1"/>
    <col min="5" max="5" width="11.21875" style="322" bestFit="1" customWidth="1"/>
    <col min="6" max="49" width="9.77734375" style="322" bestFit="1" customWidth="1"/>
    <col min="50" max="50" width="7.77734375" style="322" customWidth="1"/>
    <col min="51" max="51" width="8.109375" style="322" customWidth="1"/>
    <col min="52" max="52" width="8.21875" style="322" customWidth="1"/>
    <col min="53" max="53" width="7.88671875" style="322" customWidth="1"/>
    <col min="54" max="54" width="8.21875" style="322" customWidth="1"/>
    <col min="55" max="57" width="8" style="322" customWidth="1"/>
    <col min="58" max="59" width="7.77734375" style="322" customWidth="1"/>
    <col min="60" max="60" width="7.88671875" style="322" customWidth="1"/>
    <col min="61" max="61" width="8" style="322" customWidth="1"/>
    <col min="62" max="62" width="7.77734375" style="322" customWidth="1"/>
    <col min="63" max="63" width="7.88671875" style="322" customWidth="1"/>
    <col min="64" max="64" width="8.44140625" style="322" customWidth="1"/>
    <col min="65" max="65" width="7.88671875" style="322" customWidth="1"/>
    <col min="66" max="66" width="8.77734375" style="322" customWidth="1"/>
    <col min="67" max="67" width="7.88671875" style="322" customWidth="1"/>
    <col min="68" max="68" width="8" style="322" customWidth="1"/>
    <col min="69" max="125" width="6.21875" style="322" bestFit="1" customWidth="1"/>
    <col min="126" max="16384" width="9.21875" style="322"/>
  </cols>
  <sheetData>
    <row r="1" spans="1:125" ht="36"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c r="BA1" s="321"/>
      <c r="BB1" s="321"/>
      <c r="BC1" s="321"/>
      <c r="BD1" s="321"/>
      <c r="BE1" s="321"/>
      <c r="BF1" s="321"/>
      <c r="BG1" s="321"/>
      <c r="BH1" s="321"/>
      <c r="BI1" s="321"/>
      <c r="BJ1" s="321"/>
      <c r="BK1" s="321"/>
      <c r="BL1" s="321"/>
      <c r="BM1" s="321"/>
      <c r="BN1" s="321"/>
      <c r="BO1" s="321"/>
      <c r="BP1" s="321"/>
      <c r="BQ1" s="321"/>
      <c r="BR1" s="321"/>
      <c r="BS1" s="321"/>
      <c r="BT1" s="321"/>
      <c r="BU1" s="321"/>
      <c r="BV1" s="321"/>
      <c r="BW1" s="321"/>
      <c r="BX1" s="321"/>
      <c r="BY1" s="321"/>
      <c r="BZ1" s="321"/>
      <c r="CA1" s="321"/>
      <c r="CB1" s="321"/>
      <c r="CC1" s="321"/>
      <c r="CD1" s="321"/>
      <c r="CE1" s="321"/>
      <c r="CF1" s="321"/>
      <c r="CG1" s="321"/>
      <c r="CH1" s="321"/>
      <c r="CI1" s="321"/>
      <c r="CJ1" s="321"/>
      <c r="CK1" s="321"/>
      <c r="CL1" s="321"/>
      <c r="CM1" s="321"/>
      <c r="CN1" s="321"/>
      <c r="CO1" s="321"/>
      <c r="CP1" s="321"/>
      <c r="CQ1" s="321"/>
      <c r="CR1" s="321"/>
      <c r="CS1" s="321"/>
      <c r="CT1" s="321"/>
      <c r="CU1" s="321"/>
      <c r="CV1" s="321"/>
      <c r="CW1" s="321"/>
      <c r="CX1" s="321"/>
      <c r="CY1" s="321"/>
      <c r="CZ1" s="321"/>
      <c r="DA1" s="321"/>
      <c r="DB1" s="321"/>
      <c r="DC1" s="321"/>
      <c r="DD1" s="321"/>
      <c r="DE1" s="321"/>
      <c r="DF1" s="321"/>
      <c r="DG1" s="321"/>
      <c r="DH1" s="321"/>
      <c r="DI1" s="321"/>
      <c r="DJ1" s="321"/>
      <c r="DK1" s="321"/>
      <c r="DL1" s="321"/>
      <c r="DM1" s="321"/>
      <c r="DN1" s="321"/>
      <c r="DO1" s="321"/>
      <c r="DP1" s="321"/>
      <c r="DQ1" s="321"/>
      <c r="DR1" s="321"/>
      <c r="DS1" s="321"/>
      <c r="DT1" s="321"/>
      <c r="DU1" s="321"/>
    </row>
    <row r="2" spans="1:125" ht="39.75" customHeight="1" thickBot="1">
      <c r="A2" s="891" t="s">
        <v>620</v>
      </c>
      <c r="B2" s="891"/>
      <c r="C2" s="891"/>
      <c r="D2" s="89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BS2" s="321"/>
      <c r="BT2" s="321"/>
      <c r="BU2" s="321"/>
      <c r="BV2" s="321"/>
      <c r="BW2" s="321"/>
      <c r="BX2" s="321"/>
      <c r="BY2" s="321"/>
      <c r="BZ2" s="321"/>
      <c r="CA2" s="321"/>
      <c r="CB2" s="321"/>
      <c r="CC2" s="321"/>
      <c r="CD2" s="321"/>
      <c r="CE2" s="321"/>
      <c r="CF2" s="321"/>
      <c r="CG2" s="321"/>
      <c r="CH2" s="321"/>
      <c r="CI2" s="321"/>
      <c r="CJ2" s="321"/>
      <c r="CK2" s="321"/>
      <c r="CL2" s="321"/>
      <c r="CM2" s="321"/>
      <c r="CN2" s="321"/>
      <c r="CO2" s="321"/>
      <c r="CP2" s="321"/>
      <c r="CQ2" s="321"/>
      <c r="CR2" s="321"/>
      <c r="CS2" s="321"/>
      <c r="CT2" s="321"/>
      <c r="CU2" s="321"/>
      <c r="CV2" s="321"/>
      <c r="CW2" s="321"/>
      <c r="CX2" s="321"/>
      <c r="CY2" s="321"/>
      <c r="CZ2" s="321"/>
      <c r="DA2" s="321"/>
      <c r="DB2" s="321"/>
      <c r="DC2" s="321"/>
      <c r="DD2" s="321"/>
      <c r="DE2" s="321"/>
      <c r="DF2" s="321"/>
      <c r="DG2" s="321"/>
      <c r="DH2" s="321"/>
      <c r="DI2" s="321"/>
      <c r="DJ2" s="321"/>
      <c r="DK2" s="321"/>
      <c r="DL2" s="321"/>
      <c r="DM2" s="321"/>
      <c r="DN2" s="321"/>
      <c r="DO2" s="321"/>
      <c r="DP2" s="321"/>
      <c r="DQ2" s="321"/>
      <c r="DR2" s="321"/>
      <c r="DS2" s="321"/>
      <c r="DT2" s="321"/>
      <c r="DU2" s="321"/>
    </row>
    <row r="3" spans="1:125" ht="15" thickTop="1">
      <c r="A3" s="892" t="s">
        <v>176</v>
      </c>
      <c r="B3" s="893"/>
      <c r="C3" s="893"/>
      <c r="D3" s="894"/>
      <c r="E3" s="372">
        <f>IFERROR('Laika grafiks'!E3,"")</f>
        <v>45930</v>
      </c>
      <c r="F3" s="372">
        <f>IFERROR('Laika grafiks'!F3,"")</f>
        <v>46022</v>
      </c>
      <c r="G3" s="372">
        <f>IFERROR('Laika grafiks'!G3,"")</f>
        <v>46112</v>
      </c>
      <c r="H3" s="372">
        <f>IFERROR('Laika grafiks'!H3,"")</f>
        <v>46203</v>
      </c>
      <c r="I3" s="372">
        <f>IFERROR('Laika grafiks'!I3,"")</f>
        <v>46295</v>
      </c>
      <c r="J3" s="372">
        <f>IFERROR('Laika grafiks'!J3,"")</f>
        <v>46387</v>
      </c>
      <c r="K3" s="372">
        <f>IFERROR('Laika grafiks'!K3,"")</f>
        <v>46477</v>
      </c>
      <c r="L3" s="372">
        <f>IFERROR('Laika grafiks'!L3,"")</f>
        <v>46568</v>
      </c>
      <c r="M3" s="372">
        <f>IFERROR('Laika grafiks'!M3,"")</f>
        <v>46660</v>
      </c>
      <c r="N3" s="372">
        <f>IFERROR('Laika grafiks'!N3,"")</f>
        <v>46752</v>
      </c>
      <c r="O3" s="372">
        <f>IFERROR('Laika grafiks'!O3,"")</f>
        <v>46843</v>
      </c>
      <c r="P3" s="372">
        <f>IFERROR('Laika grafiks'!P3,"")</f>
        <v>46934</v>
      </c>
      <c r="Q3" s="372">
        <f>IFERROR('Laika grafiks'!Q3,"")</f>
        <v>47026</v>
      </c>
      <c r="R3" s="372">
        <f>IFERROR('Laika grafiks'!R3,"")</f>
        <v>47118</v>
      </c>
      <c r="S3" s="372">
        <f>IFERROR('Laika grafiks'!S3,"")</f>
        <v>47208</v>
      </c>
      <c r="T3" s="372">
        <f>IFERROR('Laika grafiks'!T3,"")</f>
        <v>47299</v>
      </c>
      <c r="U3" s="372">
        <f>IFERROR('Laika grafiks'!U3,"")</f>
        <v>47391</v>
      </c>
      <c r="V3" s="372">
        <f>IFERROR('Laika grafiks'!V3,"")</f>
        <v>47483</v>
      </c>
      <c r="W3" s="372">
        <f>IFERROR('Laika grafiks'!W3,"")</f>
        <v>47573</v>
      </c>
      <c r="X3" s="372">
        <f>IFERROR('Laika grafiks'!X3,"")</f>
        <v>47664</v>
      </c>
      <c r="Y3" s="372">
        <f>IFERROR('Laika grafiks'!Y3,"")</f>
        <v>47756</v>
      </c>
      <c r="Z3" s="372">
        <f>IFERROR('Laika grafiks'!Z3,"")</f>
        <v>47848</v>
      </c>
      <c r="AA3" s="372">
        <f>IFERROR('Laika grafiks'!AA3,"")</f>
        <v>47938</v>
      </c>
      <c r="AB3" s="372">
        <f>IFERROR('Laika grafiks'!AB3,"")</f>
        <v>48029</v>
      </c>
      <c r="AC3" s="372">
        <f>IFERROR('Laika grafiks'!AC3,"")</f>
        <v>48121</v>
      </c>
      <c r="AD3" s="372">
        <f>IFERROR('Laika grafiks'!AD3,"")</f>
        <v>48213</v>
      </c>
      <c r="AE3" s="372">
        <f>IFERROR('Laika grafiks'!AE3,"")</f>
        <v>48304</v>
      </c>
      <c r="AF3" s="372">
        <f>IFERROR('Laika grafiks'!AF3,"")</f>
        <v>48395</v>
      </c>
      <c r="AG3" s="372">
        <f>IFERROR('Laika grafiks'!AG3,"")</f>
        <v>48487</v>
      </c>
      <c r="AH3" s="372">
        <f>IFERROR('Laika grafiks'!AH3,"")</f>
        <v>48579</v>
      </c>
      <c r="AI3" s="372">
        <f>IFERROR('Laika grafiks'!AI3,"")</f>
        <v>48669</v>
      </c>
      <c r="AJ3" s="372">
        <f>IFERROR('Laika grafiks'!AJ3,"")</f>
        <v>48760</v>
      </c>
      <c r="AK3" s="372">
        <f>IFERROR('Laika grafiks'!AK3,"")</f>
        <v>48852</v>
      </c>
      <c r="AL3" s="372">
        <f>IFERROR('Laika grafiks'!AL3,"")</f>
        <v>48944</v>
      </c>
      <c r="AM3" s="372">
        <f>IFERROR('Laika grafiks'!AM3,"")</f>
        <v>49034</v>
      </c>
      <c r="AN3" s="372">
        <f>IFERROR('Laika grafiks'!AN3,"")</f>
        <v>49125</v>
      </c>
      <c r="AO3" s="372">
        <f>IFERROR('Laika grafiks'!AO3,"")</f>
        <v>49217</v>
      </c>
      <c r="AP3" s="372">
        <f>IFERROR('Laika grafiks'!AP3,"")</f>
        <v>49309</v>
      </c>
      <c r="AQ3" s="372">
        <f>IFERROR('Laika grafiks'!AQ3,"")</f>
        <v>49399</v>
      </c>
      <c r="AR3" s="372">
        <f>IFERROR('Laika grafiks'!AR3,"")</f>
        <v>49490</v>
      </c>
      <c r="AS3" s="372">
        <f>IFERROR('Laika grafiks'!AS3,"")</f>
        <v>49582</v>
      </c>
      <c r="AT3" s="372">
        <f>IFERROR('Laika grafiks'!AT3,"")</f>
        <v>49674</v>
      </c>
      <c r="AU3" s="372">
        <f>IFERROR('Laika grafiks'!AU3,"")</f>
        <v>49765</v>
      </c>
      <c r="AV3" s="372">
        <f>IFERROR('Laika grafiks'!AV3,"")</f>
        <v>49856</v>
      </c>
      <c r="AW3" s="372">
        <f>IFERROR('Laika grafiks'!AW3,"")</f>
        <v>49948</v>
      </c>
      <c r="AX3" s="372">
        <f>IFERROR('Laika grafiks'!AX3,"")</f>
        <v>50040</v>
      </c>
      <c r="AY3" s="372">
        <f>IFERROR('Laika grafiks'!AY3,"")</f>
        <v>50130</v>
      </c>
      <c r="AZ3" s="372">
        <f>IFERROR('Laika grafiks'!AZ3,"")</f>
        <v>50221</v>
      </c>
      <c r="BA3" s="372">
        <f>IFERROR('Laika grafiks'!BA3,"")</f>
        <v>50313</v>
      </c>
      <c r="BB3" s="372">
        <f>IFERROR('Laika grafiks'!BB3,"")</f>
        <v>50405</v>
      </c>
      <c r="BC3" s="372">
        <f>IFERROR('Laika grafiks'!BC3,"")</f>
        <v>50495</v>
      </c>
      <c r="BD3" s="372">
        <f>IFERROR('Laika grafiks'!BD3,"")</f>
        <v>50586</v>
      </c>
      <c r="BE3" s="372">
        <f>IFERROR('Laika grafiks'!BE3,"")</f>
        <v>50678</v>
      </c>
      <c r="BF3" s="372">
        <f>IFERROR('Laika grafiks'!BF3,"")</f>
        <v>50770</v>
      </c>
      <c r="BG3" s="372">
        <f>IFERROR('Laika grafiks'!BG3,"")</f>
        <v>50860</v>
      </c>
      <c r="BH3" s="372">
        <f>IFERROR('Laika grafiks'!BH3,"")</f>
        <v>50951</v>
      </c>
      <c r="BI3" s="372">
        <f>IFERROR('Laika grafiks'!BI3,"")</f>
        <v>51043</v>
      </c>
      <c r="BJ3" s="372">
        <f>IFERROR('Laika grafiks'!BJ3,"")</f>
        <v>51135</v>
      </c>
      <c r="BK3" s="372">
        <f>IFERROR('Laika grafiks'!BK3,"")</f>
        <v>51226</v>
      </c>
      <c r="BL3" s="372">
        <f>IFERROR('Laika grafiks'!BL3,"")</f>
        <v>51317</v>
      </c>
      <c r="BM3" s="372">
        <f>IFERROR('Laika grafiks'!BM3,"")</f>
        <v>51409</v>
      </c>
      <c r="BN3" s="372" t="str">
        <f>IFERROR('Laika grafiks'!BN3,"")</f>
        <v>-</v>
      </c>
      <c r="BO3" s="372" t="str">
        <f>IFERROR('Laika grafiks'!BO3,"")</f>
        <v>-</v>
      </c>
      <c r="BP3" s="372" t="str">
        <f>IFERROR('Laika grafiks'!BP3,"")</f>
        <v>-</v>
      </c>
      <c r="BQ3" s="372" t="str">
        <f>IFERROR('Laika grafiks'!BQ3,"")</f>
        <v>-</v>
      </c>
      <c r="BR3" s="372" t="str">
        <f>IFERROR('Laika grafiks'!BR3,"")</f>
        <v>-</v>
      </c>
      <c r="BS3" s="372" t="str">
        <f>IFERROR('Laika grafiks'!BS3,"")</f>
        <v>-</v>
      </c>
      <c r="BT3" s="372" t="str">
        <f>IFERROR('Laika grafiks'!BT3,"")</f>
        <v>-</v>
      </c>
      <c r="BU3" s="372" t="str">
        <f>IFERROR('Laika grafiks'!BU3,"")</f>
        <v>-</v>
      </c>
      <c r="BV3" s="372" t="str">
        <f>IFERROR('Laika grafiks'!BV3,"")</f>
        <v>-</v>
      </c>
      <c r="BW3" s="372" t="str">
        <f>IFERROR('Laika grafiks'!BW3,"")</f>
        <v>-</v>
      </c>
      <c r="BX3" s="372" t="str">
        <f>IFERROR('Laika grafiks'!BX3,"")</f>
        <v>-</v>
      </c>
      <c r="BY3" s="372" t="str">
        <f>IFERROR('Laika grafiks'!BY3,"")</f>
        <v>-</v>
      </c>
      <c r="BZ3" s="372" t="str">
        <f>IFERROR('Laika grafiks'!BZ3,"")</f>
        <v>-</v>
      </c>
      <c r="CA3" s="372" t="str">
        <f>IFERROR('Laika grafiks'!CA3,"")</f>
        <v>-</v>
      </c>
      <c r="CB3" s="372" t="str">
        <f>IFERROR('Laika grafiks'!CB3,"")</f>
        <v>-</v>
      </c>
      <c r="CC3" s="372" t="str">
        <f>IFERROR('Laika grafiks'!CC3,"")</f>
        <v>-</v>
      </c>
      <c r="CD3" s="372" t="str">
        <f>IFERROR('Laika grafiks'!CD3,"")</f>
        <v>-</v>
      </c>
      <c r="CE3" s="372" t="str">
        <f>IFERROR('Laika grafiks'!CE3,"")</f>
        <v>-</v>
      </c>
      <c r="CF3" s="372" t="str">
        <f>IFERROR('Laika grafiks'!CF3,"")</f>
        <v>-</v>
      </c>
      <c r="CG3" s="372" t="str">
        <f>IFERROR('Laika grafiks'!CG3,"")</f>
        <v>-</v>
      </c>
      <c r="CH3" s="372" t="str">
        <f>IFERROR('Laika grafiks'!CH3,"")</f>
        <v>-</v>
      </c>
      <c r="CI3" s="372" t="str">
        <f>IFERROR('Laika grafiks'!CI3,"")</f>
        <v>-</v>
      </c>
      <c r="CJ3" s="372" t="str">
        <f>IFERROR('Laika grafiks'!CJ3,"")</f>
        <v>-</v>
      </c>
      <c r="CK3" s="372" t="str">
        <f>IFERROR('Laika grafiks'!CK3,"")</f>
        <v>-</v>
      </c>
      <c r="CL3" s="372" t="str">
        <f>IFERROR('Laika grafiks'!CL3,"")</f>
        <v>-</v>
      </c>
      <c r="CM3" s="372" t="str">
        <f>IFERROR('Laika grafiks'!CM3,"")</f>
        <v>-</v>
      </c>
      <c r="CN3" s="372" t="str">
        <f>IFERROR('Laika grafiks'!CN3,"")</f>
        <v>-</v>
      </c>
      <c r="CO3" s="372" t="str">
        <f>IFERROR('Laika grafiks'!CO3,"")</f>
        <v>-</v>
      </c>
      <c r="CP3" s="372" t="str">
        <f>IFERROR('Laika grafiks'!CP3,"")</f>
        <v>-</v>
      </c>
      <c r="CQ3" s="372" t="str">
        <f>IFERROR('Laika grafiks'!CQ3,"")</f>
        <v>-</v>
      </c>
      <c r="CR3" s="372" t="str">
        <f>IFERROR('Laika grafiks'!CR3,"")</f>
        <v>-</v>
      </c>
      <c r="CS3" s="372" t="str">
        <f>IFERROR('Laika grafiks'!CS3,"")</f>
        <v>-</v>
      </c>
      <c r="CT3" s="372" t="str">
        <f>IFERROR('Laika grafiks'!CT3,"")</f>
        <v>-</v>
      </c>
      <c r="CU3" s="372" t="str">
        <f>IFERROR('Laika grafiks'!CU3,"")</f>
        <v>-</v>
      </c>
      <c r="CV3" s="372" t="str">
        <f>IFERROR('Laika grafiks'!CV3,"")</f>
        <v>-</v>
      </c>
      <c r="CW3" s="372" t="str">
        <f>IFERROR('Laika grafiks'!CW3,"")</f>
        <v>-</v>
      </c>
      <c r="CX3" s="372" t="str">
        <f>IFERROR('Laika grafiks'!CX3,"")</f>
        <v>-</v>
      </c>
      <c r="CY3" s="372" t="str">
        <f>IFERROR('Laika grafiks'!CY3,"")</f>
        <v>-</v>
      </c>
      <c r="CZ3" s="372" t="str">
        <f>IFERROR('Laika grafiks'!CZ3,"")</f>
        <v>-</v>
      </c>
      <c r="DA3" s="372" t="str">
        <f>IFERROR('Laika grafiks'!DA3,"")</f>
        <v>-</v>
      </c>
      <c r="DB3" s="372" t="str">
        <f>IFERROR('Laika grafiks'!DB3,"")</f>
        <v>-</v>
      </c>
      <c r="DC3" s="372" t="str">
        <f>IFERROR('Laika grafiks'!DC3,"")</f>
        <v>-</v>
      </c>
      <c r="DD3" s="372" t="str">
        <f>IFERROR('Laika grafiks'!DD3,"")</f>
        <v>-</v>
      </c>
      <c r="DE3" s="372" t="str">
        <f>IFERROR('Laika grafiks'!DE3,"")</f>
        <v>-</v>
      </c>
      <c r="DF3" s="372" t="str">
        <f>IFERROR('Laika grafiks'!DF3,"")</f>
        <v>-</v>
      </c>
      <c r="DG3" s="372" t="str">
        <f>IFERROR('Laika grafiks'!DG3,"")</f>
        <v>-</v>
      </c>
      <c r="DH3" s="372" t="str">
        <f>IFERROR('Laika grafiks'!DH3,"")</f>
        <v>-</v>
      </c>
      <c r="DI3" s="372" t="str">
        <f>IFERROR('Laika grafiks'!DI3,"")</f>
        <v>-</v>
      </c>
      <c r="DJ3" s="372" t="str">
        <f>IFERROR('Laika grafiks'!DJ3,"")</f>
        <v>-</v>
      </c>
      <c r="DK3" s="372" t="str">
        <f>IFERROR('Laika grafiks'!DK3,"")</f>
        <v>-</v>
      </c>
      <c r="DL3" s="372" t="str">
        <f>IFERROR('Laika grafiks'!DL3,"")</f>
        <v>-</v>
      </c>
      <c r="DM3" s="372" t="str">
        <f>IFERROR('Laika grafiks'!DM3,"")</f>
        <v>-</v>
      </c>
      <c r="DN3" s="372" t="str">
        <f>IFERROR('Laika grafiks'!DN3,"")</f>
        <v>-</v>
      </c>
      <c r="DO3" s="372" t="str">
        <f>IFERROR('Laika grafiks'!DO3,"")</f>
        <v>-</v>
      </c>
      <c r="DP3" s="372" t="str">
        <f>IFERROR('Laika grafiks'!DP3,"")</f>
        <v>-</v>
      </c>
      <c r="DQ3" s="372" t="str">
        <f>IFERROR('Laika grafiks'!DQ3,"")</f>
        <v>-</v>
      </c>
      <c r="DR3" s="372" t="str">
        <f>IFERROR('Laika grafiks'!DR3,"")</f>
        <v>-</v>
      </c>
      <c r="DS3" s="372" t="str">
        <f>IFERROR('Laika grafiks'!DS3,"")</f>
        <v>-</v>
      </c>
      <c r="DT3" s="372" t="str">
        <f>IFERROR('Laika grafiks'!DT3,"")</f>
        <v>-</v>
      </c>
      <c r="DU3" s="372" t="str">
        <f>IFERROR('Laika grafiks'!DU3,"")</f>
        <v>-</v>
      </c>
    </row>
    <row r="4" spans="1:125" ht="15.6">
      <c r="A4" s="323"/>
      <c r="B4" s="323"/>
      <c r="C4" s="323"/>
      <c r="D4" s="323"/>
      <c r="E4" s="1">
        <f>IFERROR('Laika grafiks'!E23,"")</f>
        <v>0</v>
      </c>
      <c r="F4" s="1">
        <f>IFERROR('Laika grafiks'!F23,"")</f>
        <v>1</v>
      </c>
      <c r="G4" s="1">
        <f>IFERROR('Laika grafiks'!G23,"")</f>
        <v>2</v>
      </c>
      <c r="H4" s="1">
        <f>IFERROR('Laika grafiks'!H23,"")</f>
        <v>3</v>
      </c>
      <c r="I4" s="1">
        <f>IFERROR('Laika grafiks'!I23,"")</f>
        <v>4</v>
      </c>
      <c r="J4" s="1">
        <f>IFERROR('Laika grafiks'!J23,"")</f>
        <v>5</v>
      </c>
      <c r="K4" s="1">
        <f>IFERROR('Laika grafiks'!K23,"")</f>
        <v>6</v>
      </c>
      <c r="L4" s="1">
        <f>IFERROR('Laika grafiks'!L23,"")</f>
        <v>7</v>
      </c>
      <c r="M4" s="1">
        <f>IFERROR('Laika grafiks'!M23,"")</f>
        <v>8</v>
      </c>
      <c r="N4" s="1">
        <f>IFERROR('Laika grafiks'!N23,"")</f>
        <v>9</v>
      </c>
      <c r="O4" s="1">
        <f>IFERROR('Laika grafiks'!O23,"")</f>
        <v>10</v>
      </c>
      <c r="P4" s="1">
        <f>IFERROR('Laika grafiks'!P23,"")</f>
        <v>11</v>
      </c>
      <c r="Q4" s="1">
        <f>IFERROR('Laika grafiks'!Q23,"")</f>
        <v>12</v>
      </c>
      <c r="R4" s="1">
        <f>IFERROR('Laika grafiks'!R23,"")</f>
        <v>13</v>
      </c>
      <c r="S4" s="1">
        <f>IFERROR('Laika grafiks'!S23,"")</f>
        <v>14</v>
      </c>
      <c r="T4" s="1">
        <f>IFERROR('Laika grafiks'!T23,"")</f>
        <v>15</v>
      </c>
      <c r="U4" s="1">
        <f>IFERROR('Laika grafiks'!U23,"")</f>
        <v>16</v>
      </c>
      <c r="V4" s="1">
        <f>IFERROR('Laika grafiks'!V23,"")</f>
        <v>17</v>
      </c>
      <c r="W4" s="1">
        <f>IFERROR('Laika grafiks'!W23,"")</f>
        <v>18</v>
      </c>
      <c r="X4" s="1">
        <f>IFERROR('Laika grafiks'!X23,"")</f>
        <v>19</v>
      </c>
      <c r="Y4" s="1">
        <f>IFERROR('Laika grafiks'!Y23,"")</f>
        <v>20</v>
      </c>
      <c r="Z4" s="1">
        <f>IFERROR('Laika grafiks'!Z23,"")</f>
        <v>21</v>
      </c>
      <c r="AA4" s="1">
        <f>IFERROR('Laika grafiks'!AA23,"")</f>
        <v>22</v>
      </c>
      <c r="AB4" s="1">
        <f>IFERROR('Laika grafiks'!AB23,"")</f>
        <v>23</v>
      </c>
      <c r="AC4" s="1">
        <f>IFERROR('Laika grafiks'!AC23,"")</f>
        <v>24</v>
      </c>
      <c r="AD4" s="1">
        <f>IFERROR('Laika grafiks'!AD23,"")</f>
        <v>25</v>
      </c>
      <c r="AE4" s="1">
        <f>IFERROR('Laika grafiks'!AE23,"")</f>
        <v>26</v>
      </c>
      <c r="AF4" s="1">
        <f>IFERROR('Laika grafiks'!AF23,"")</f>
        <v>27</v>
      </c>
      <c r="AG4" s="1">
        <f>IFERROR('Laika grafiks'!AG23,"")</f>
        <v>28</v>
      </c>
      <c r="AH4" s="1">
        <f>IFERROR('Laika grafiks'!AH23,"")</f>
        <v>29</v>
      </c>
      <c r="AI4" s="1">
        <f>IFERROR('Laika grafiks'!AI23,"")</f>
        <v>30</v>
      </c>
      <c r="AJ4" s="1">
        <f>IFERROR('Laika grafiks'!AJ23,"")</f>
        <v>31</v>
      </c>
      <c r="AK4" s="1">
        <f>IFERROR('Laika grafiks'!AK23,"")</f>
        <v>32</v>
      </c>
      <c r="AL4" s="1">
        <f>IFERROR('Laika grafiks'!AL23,"")</f>
        <v>33</v>
      </c>
      <c r="AM4" s="1">
        <f>IFERROR('Laika grafiks'!AM23,"")</f>
        <v>34</v>
      </c>
      <c r="AN4" s="1">
        <f>IFERROR('Laika grafiks'!AN23,"")</f>
        <v>35</v>
      </c>
      <c r="AO4" s="1">
        <f>IFERROR('Laika grafiks'!AO23,"")</f>
        <v>36</v>
      </c>
      <c r="AP4" s="1">
        <f>IFERROR('Laika grafiks'!AP23,"")</f>
        <v>37</v>
      </c>
      <c r="AQ4" s="1">
        <f>IFERROR('Laika grafiks'!AQ23,"")</f>
        <v>38</v>
      </c>
      <c r="AR4" s="1">
        <f>IFERROR('Laika grafiks'!AR23,"")</f>
        <v>39</v>
      </c>
      <c r="AS4" s="1">
        <f>IFERROR('Laika grafiks'!AS23,"")</f>
        <v>40</v>
      </c>
      <c r="AT4" s="1">
        <f>IFERROR('Laika grafiks'!AT23,"")</f>
        <v>41</v>
      </c>
      <c r="AU4" s="1">
        <f>IFERROR('Laika grafiks'!AU23,"")</f>
        <v>42</v>
      </c>
      <c r="AV4" s="1">
        <f>IFERROR('Laika grafiks'!AV23,"")</f>
        <v>43</v>
      </c>
      <c r="AW4" s="1">
        <f>IFERROR('Laika grafiks'!AW23,"")</f>
        <v>44</v>
      </c>
      <c r="AX4" s="1">
        <f>IFERROR('Laika grafiks'!AX23,"")</f>
        <v>45</v>
      </c>
      <c r="AY4" s="1">
        <f>IFERROR('Laika grafiks'!AY23,"")</f>
        <v>46</v>
      </c>
      <c r="AZ4" s="1">
        <f>IFERROR('Laika grafiks'!AZ23,"")</f>
        <v>47</v>
      </c>
      <c r="BA4" s="1">
        <f>IFERROR('Laika grafiks'!BA23,"")</f>
        <v>48</v>
      </c>
      <c r="BB4" s="1">
        <f>IFERROR('Laika grafiks'!BB23,"")</f>
        <v>49</v>
      </c>
      <c r="BC4" s="1">
        <f>IFERROR('Laika grafiks'!BC23,"")</f>
        <v>50</v>
      </c>
      <c r="BD4" s="1">
        <f>IFERROR('Laika grafiks'!BD23,"")</f>
        <v>51</v>
      </c>
      <c r="BE4" s="1">
        <f>IFERROR('Laika grafiks'!BE23,"")</f>
        <v>52</v>
      </c>
      <c r="BF4" s="1">
        <f>IFERROR('Laika grafiks'!BF23,"")</f>
        <v>53</v>
      </c>
      <c r="BG4" s="1">
        <f>IFERROR('Laika grafiks'!BG23,"")</f>
        <v>54</v>
      </c>
      <c r="BH4" s="1">
        <f>IFERROR('Laika grafiks'!BH23,"")</f>
        <v>55</v>
      </c>
      <c r="BI4" s="1">
        <f>IFERROR('Laika grafiks'!BI23,"")</f>
        <v>56</v>
      </c>
      <c r="BJ4" s="1">
        <f>IFERROR('Laika grafiks'!BJ23,"")</f>
        <v>57</v>
      </c>
      <c r="BK4" s="1">
        <f>IFERROR('Laika grafiks'!BK23,"")</f>
        <v>58</v>
      </c>
      <c r="BL4" s="1">
        <f>IFERROR('Laika grafiks'!BL23,"")</f>
        <v>59</v>
      </c>
      <c r="BM4" s="1">
        <f>IFERROR('Laika grafiks'!BM23,"")</f>
        <v>60</v>
      </c>
      <c r="BN4" s="1">
        <f>IFERROR('Laika grafiks'!BN23,"")</f>
        <v>61</v>
      </c>
      <c r="BO4" s="1">
        <f>IFERROR('Laika grafiks'!BO23,"")</f>
        <v>62</v>
      </c>
      <c r="BP4" s="1">
        <f>IFERROR('Laika grafiks'!BP23,"")</f>
        <v>63</v>
      </c>
      <c r="BQ4" s="1">
        <f>IFERROR('Laika grafiks'!BQ23,"")</f>
        <v>64</v>
      </c>
      <c r="BR4" s="1">
        <f>IFERROR('Laika grafiks'!BR23,"")</f>
        <v>65</v>
      </c>
      <c r="BS4" s="1">
        <f>IFERROR('Laika grafiks'!BS23,"")</f>
        <v>66</v>
      </c>
      <c r="BT4" s="1">
        <f>IFERROR('Laika grafiks'!BT23,"")</f>
        <v>67</v>
      </c>
      <c r="BU4" s="1">
        <f>IFERROR('Laika grafiks'!BU23,"")</f>
        <v>68</v>
      </c>
      <c r="BV4" s="1">
        <f>IFERROR('Laika grafiks'!BV23,"")</f>
        <v>69</v>
      </c>
      <c r="BW4" s="1">
        <f>IFERROR('Laika grafiks'!BW23,"")</f>
        <v>70</v>
      </c>
      <c r="BX4" s="1">
        <f>IFERROR('Laika grafiks'!BX23,"")</f>
        <v>71</v>
      </c>
      <c r="BY4" s="1">
        <f>IFERROR('Laika grafiks'!BY23,"")</f>
        <v>72</v>
      </c>
      <c r="BZ4" s="1">
        <f>IFERROR('Laika grafiks'!BZ23,"")</f>
        <v>73</v>
      </c>
      <c r="CA4" s="1">
        <f>IFERROR('Laika grafiks'!CA23,"")</f>
        <v>74</v>
      </c>
      <c r="CB4" s="1">
        <f>IFERROR('Laika grafiks'!CB23,"")</f>
        <v>75</v>
      </c>
      <c r="CC4" s="1">
        <f>IFERROR('Laika grafiks'!CC23,"")</f>
        <v>76</v>
      </c>
      <c r="CD4" s="1">
        <f>IFERROR('Laika grafiks'!CD23,"")</f>
        <v>77</v>
      </c>
      <c r="CE4" s="1">
        <f>IFERROR('Laika grafiks'!CE23,"")</f>
        <v>78</v>
      </c>
      <c r="CF4" s="1">
        <f>IFERROR('Laika grafiks'!CF23,"")</f>
        <v>79</v>
      </c>
      <c r="CG4" s="1">
        <f>IFERROR('Laika grafiks'!CG23,"")</f>
        <v>80</v>
      </c>
      <c r="CH4" s="1">
        <f>IFERROR('Laika grafiks'!CH23,"")</f>
        <v>81</v>
      </c>
      <c r="CI4" s="1">
        <f>IFERROR('Laika grafiks'!CI23,"")</f>
        <v>82</v>
      </c>
      <c r="CJ4" s="1">
        <f>IFERROR('Laika grafiks'!CJ23,"")</f>
        <v>83</v>
      </c>
      <c r="CK4" s="1">
        <f>IFERROR('Laika grafiks'!CK23,"")</f>
        <v>84</v>
      </c>
      <c r="CL4" s="1">
        <f>IFERROR('Laika grafiks'!CL23,"")</f>
        <v>85</v>
      </c>
      <c r="CM4" s="1">
        <f>IFERROR('Laika grafiks'!CM23,"")</f>
        <v>86</v>
      </c>
      <c r="CN4" s="1">
        <f>IFERROR('Laika grafiks'!CN23,"")</f>
        <v>87</v>
      </c>
      <c r="CO4" s="1">
        <f>IFERROR('Laika grafiks'!CO23,"")</f>
        <v>88</v>
      </c>
      <c r="CP4" s="1">
        <f>IFERROR('Laika grafiks'!CP23,"")</f>
        <v>89</v>
      </c>
      <c r="CQ4" s="1">
        <f>IFERROR('Laika grafiks'!CQ23,"")</f>
        <v>90</v>
      </c>
      <c r="CR4" s="1">
        <f>IFERROR('Laika grafiks'!CR23,"")</f>
        <v>91</v>
      </c>
      <c r="CS4" s="1">
        <f>IFERROR('Laika grafiks'!CS23,"")</f>
        <v>92</v>
      </c>
      <c r="CT4" s="1">
        <f>IFERROR('Laika grafiks'!CT23,"")</f>
        <v>93</v>
      </c>
      <c r="CU4" s="1">
        <f>IFERROR('Laika grafiks'!CU23,"")</f>
        <v>94</v>
      </c>
      <c r="CV4" s="1">
        <f>IFERROR('Laika grafiks'!CV23,"")</f>
        <v>95</v>
      </c>
      <c r="CW4" s="1">
        <f>IFERROR('Laika grafiks'!CW23,"")</f>
        <v>96</v>
      </c>
      <c r="CX4" s="1">
        <f>IFERROR('Laika grafiks'!CX23,"")</f>
        <v>97</v>
      </c>
      <c r="CY4" s="1">
        <f>IFERROR('Laika grafiks'!CY23,"")</f>
        <v>98</v>
      </c>
      <c r="CZ4" s="1">
        <f>IFERROR('Laika grafiks'!CZ23,"")</f>
        <v>99</v>
      </c>
      <c r="DA4" s="1">
        <f>IFERROR('Laika grafiks'!DA23,"")</f>
        <v>100</v>
      </c>
      <c r="DB4" s="1">
        <f>IFERROR('Laika grafiks'!DB23,"")</f>
        <v>101</v>
      </c>
      <c r="DC4" s="1">
        <f>IFERROR('Laika grafiks'!DC23,"")</f>
        <v>102</v>
      </c>
      <c r="DD4" s="1">
        <f>IFERROR('Laika grafiks'!DD23,"")</f>
        <v>103</v>
      </c>
      <c r="DE4" s="1">
        <f>IFERROR('Laika grafiks'!DE23,"")</f>
        <v>104</v>
      </c>
      <c r="DF4" s="1">
        <f>IFERROR('Laika grafiks'!DF23,"")</f>
        <v>105</v>
      </c>
      <c r="DG4" s="1">
        <f>IFERROR('Laika grafiks'!DG23,"")</f>
        <v>106</v>
      </c>
      <c r="DH4" s="1">
        <f>IFERROR('Laika grafiks'!DH23,"")</f>
        <v>107</v>
      </c>
      <c r="DI4" s="1">
        <f>IFERROR('Laika grafiks'!DI23,"")</f>
        <v>108</v>
      </c>
      <c r="DJ4" s="1">
        <f>IFERROR('Laika grafiks'!DJ23,"")</f>
        <v>109</v>
      </c>
      <c r="DK4" s="1">
        <f>IFERROR('Laika grafiks'!DK23,"")</f>
        <v>110</v>
      </c>
      <c r="DL4" s="1">
        <f>IFERROR('Laika grafiks'!DL23,"")</f>
        <v>111</v>
      </c>
      <c r="DM4" s="1">
        <f>IFERROR('Laika grafiks'!DM23,"")</f>
        <v>112</v>
      </c>
      <c r="DN4" s="1">
        <f>IFERROR('Laika grafiks'!DN23,"")</f>
        <v>113</v>
      </c>
      <c r="DO4" s="1">
        <f>IFERROR('Laika grafiks'!DO23,"")</f>
        <v>114</v>
      </c>
      <c r="DP4" s="1">
        <f>IFERROR('Laika grafiks'!DP23,"")</f>
        <v>115</v>
      </c>
      <c r="DQ4" s="1">
        <f>IFERROR('Laika grafiks'!DQ23,"")</f>
        <v>116</v>
      </c>
      <c r="DR4" s="1">
        <f>IFERROR('Laika grafiks'!DR23,"")</f>
        <v>117</v>
      </c>
      <c r="DS4" s="1">
        <f>IFERROR('Laika grafiks'!DS23,"")</f>
        <v>118</v>
      </c>
      <c r="DT4" s="1">
        <f>IFERROR('Laika grafiks'!DT23,"")</f>
        <v>119</v>
      </c>
      <c r="DU4" s="1">
        <f>IFERROR('Laika grafiks'!DU23,"")</f>
        <v>120</v>
      </c>
    </row>
    <row r="5" spans="1:125">
      <c r="A5" s="324"/>
      <c r="B5" s="325" t="s">
        <v>0</v>
      </c>
      <c r="C5" s="325"/>
      <c r="D5" s="326"/>
      <c r="E5" s="327">
        <f>IFERROR('Laika grafiks'!E27,"")</f>
        <v>0.24722222222222223</v>
      </c>
      <c r="F5" s="79">
        <f>IFERROR('Laika grafiks'!F27,"")</f>
        <v>0.5</v>
      </c>
      <c r="G5" s="79">
        <f>IFERROR('Laika grafiks'!G27,"")</f>
        <v>0.75</v>
      </c>
      <c r="H5" s="79">
        <f>IFERROR('Laika grafiks'!H27,"")</f>
        <v>0.99722222222222223</v>
      </c>
      <c r="I5" s="79">
        <f>IFERROR('Laika grafiks'!I27,"")</f>
        <v>1.2472222222222222</v>
      </c>
      <c r="J5" s="79">
        <f>IFERROR('Laika grafiks'!J27,"")</f>
        <v>1.5</v>
      </c>
      <c r="K5" s="79">
        <f>IFERROR('Laika grafiks'!K27,"")</f>
        <v>1.75</v>
      </c>
      <c r="L5" s="79">
        <f>IFERROR('Laika grafiks'!L27,"")</f>
        <v>1.9972222222222222</v>
      </c>
      <c r="M5" s="79">
        <f>IFERROR('Laika grafiks'!M27,"")</f>
        <v>2.2472222222222222</v>
      </c>
      <c r="N5" s="79">
        <f>IFERROR('Laika grafiks'!N27,"")</f>
        <v>2.5</v>
      </c>
      <c r="O5" s="79">
        <f>IFERROR('Laika grafiks'!O27,"")</f>
        <v>2.75</v>
      </c>
      <c r="P5" s="79">
        <f>IFERROR('Laika grafiks'!P27,"")</f>
        <v>2.9972222222222222</v>
      </c>
      <c r="Q5" s="79">
        <f>IFERROR('Laika grafiks'!Q27,"")</f>
        <v>3.2472222222222222</v>
      </c>
      <c r="R5" s="79">
        <f>IFERROR('Laika grafiks'!R27,"")</f>
        <v>3.5</v>
      </c>
      <c r="S5" s="79">
        <f>IFERROR('Laika grafiks'!S27,"")</f>
        <v>3.75</v>
      </c>
      <c r="T5" s="79">
        <f>IFERROR('Laika grafiks'!T27,"")</f>
        <v>3.9972222222222222</v>
      </c>
      <c r="U5" s="79">
        <f>IFERROR('Laika grafiks'!U27,"")</f>
        <v>4.2472222222222218</v>
      </c>
      <c r="V5" s="79">
        <f>IFERROR('Laika grafiks'!V27,"")</f>
        <v>4.5</v>
      </c>
      <c r="W5" s="79">
        <f>IFERROR('Laika grafiks'!W27,"")</f>
        <v>4.75</v>
      </c>
      <c r="X5" s="79">
        <f>IFERROR('Laika grafiks'!X27,"")</f>
        <v>4.9972222222222218</v>
      </c>
      <c r="Y5" s="79">
        <f>IFERROR('Laika grafiks'!Y27,"")</f>
        <v>5.2472222222222218</v>
      </c>
      <c r="Z5" s="79">
        <f>IFERROR('Laika grafiks'!Z27,"")</f>
        <v>5.5</v>
      </c>
      <c r="AA5" s="79">
        <f>IFERROR('Laika grafiks'!AA27,"")</f>
        <v>5.75</v>
      </c>
      <c r="AB5" s="79">
        <f>IFERROR('Laika grafiks'!AB27,"")</f>
        <v>5.9972222222222218</v>
      </c>
      <c r="AC5" s="79">
        <f>IFERROR('Laika grafiks'!AC27,"")</f>
        <v>6.2472222222222218</v>
      </c>
      <c r="AD5" s="79">
        <f>IFERROR('Laika grafiks'!AD27,"")</f>
        <v>6.5</v>
      </c>
      <c r="AE5" s="79">
        <f>IFERROR('Laika grafiks'!AE27,"")</f>
        <v>6.75</v>
      </c>
      <c r="AF5" s="79">
        <f>IFERROR('Laika grafiks'!AF27,"")</f>
        <v>6.9972222222222218</v>
      </c>
      <c r="AG5" s="79">
        <f>IFERROR('Laika grafiks'!AG27,"")</f>
        <v>7.2472222222222218</v>
      </c>
      <c r="AH5" s="79">
        <f>IFERROR('Laika grafiks'!AH27,"")</f>
        <v>7.5</v>
      </c>
      <c r="AI5" s="79">
        <f>IFERROR('Laika grafiks'!AI27,"")</f>
        <v>7.75</v>
      </c>
      <c r="AJ5" s="79">
        <f>IFERROR('Laika grafiks'!AJ27,"")</f>
        <v>7.9972222222222218</v>
      </c>
      <c r="AK5" s="79">
        <f>IFERROR('Laika grafiks'!AK27,"")</f>
        <v>8.2472222222222218</v>
      </c>
      <c r="AL5" s="79">
        <f>IFERROR('Laika grafiks'!AL27,"")</f>
        <v>8.5</v>
      </c>
      <c r="AM5" s="79">
        <f>IFERROR('Laika grafiks'!AM27,"")</f>
        <v>8.75</v>
      </c>
      <c r="AN5" s="79">
        <f>IFERROR('Laika grafiks'!AN27,"")</f>
        <v>8.9972222222222218</v>
      </c>
      <c r="AO5" s="79">
        <f>IFERROR('Laika grafiks'!AO27,"")</f>
        <v>9.2472222222222218</v>
      </c>
      <c r="AP5" s="79">
        <f>IFERROR('Laika grafiks'!AP27,"")</f>
        <v>9.5</v>
      </c>
      <c r="AQ5" s="79">
        <f>IFERROR('Laika grafiks'!AQ27,"")</f>
        <v>9.75</v>
      </c>
      <c r="AR5" s="79">
        <f>IFERROR('Laika grafiks'!AR27,"")</f>
        <v>9.9972222222222218</v>
      </c>
      <c r="AS5" s="79">
        <f>IFERROR('Laika grafiks'!AS27,"")</f>
        <v>10.247222222222222</v>
      </c>
      <c r="AT5" s="79">
        <f>IFERROR('Laika grafiks'!AT27,"")</f>
        <v>10.5</v>
      </c>
      <c r="AU5" s="79">
        <f>IFERROR('Laika grafiks'!AU27,"")</f>
        <v>10.75</v>
      </c>
      <c r="AV5" s="79">
        <f>IFERROR('Laika grafiks'!AV27,"")</f>
        <v>10.997222222222222</v>
      </c>
      <c r="AW5" s="79">
        <f>IFERROR('Laika grafiks'!AW27,"")</f>
        <v>11.247222222222222</v>
      </c>
      <c r="AX5" s="79">
        <f>IFERROR('Laika grafiks'!AX27,"")</f>
        <v>11.5</v>
      </c>
      <c r="AY5" s="79">
        <f>IFERROR('Laika grafiks'!AY27,"")</f>
        <v>11.75</v>
      </c>
      <c r="AZ5" s="79">
        <f>IFERROR('Laika grafiks'!AZ27,"")</f>
        <v>11.997222222222222</v>
      </c>
      <c r="BA5" s="79">
        <f>IFERROR('Laika grafiks'!BA27,"")</f>
        <v>12.247222222222222</v>
      </c>
      <c r="BB5" s="79">
        <f>IFERROR('Laika grafiks'!BB27,"")</f>
        <v>12.5</v>
      </c>
      <c r="BC5" s="79">
        <f>IFERROR('Laika grafiks'!BC27,"")</f>
        <v>12.75</v>
      </c>
      <c r="BD5" s="79">
        <f>IFERROR('Laika grafiks'!BD27,"")</f>
        <v>12.997222222222222</v>
      </c>
      <c r="BE5" s="79">
        <f>IFERROR('Laika grafiks'!BE27,"")</f>
        <v>13.247222222222222</v>
      </c>
      <c r="BF5" s="79">
        <f>IFERROR('Laika grafiks'!BF27,"")</f>
        <v>13.5</v>
      </c>
      <c r="BG5" s="79">
        <f>IFERROR('Laika grafiks'!BG27,"")</f>
        <v>13.75</v>
      </c>
      <c r="BH5" s="79">
        <f>IFERROR('Laika grafiks'!BH27,"")</f>
        <v>13.997222222222222</v>
      </c>
      <c r="BI5" s="79">
        <f>IFERROR('Laika grafiks'!BI27,"")</f>
        <v>14.247222222222222</v>
      </c>
      <c r="BJ5" s="79">
        <f>IFERROR('Laika grafiks'!BJ27,"")</f>
        <v>14.5</v>
      </c>
      <c r="BK5" s="79">
        <f>IFERROR('Laika grafiks'!BK27,"")</f>
        <v>14.75</v>
      </c>
      <c r="BL5" s="79">
        <f>IFERROR('Laika grafiks'!BL27,"")</f>
        <v>14.997222222222222</v>
      </c>
      <c r="BM5" s="79" t="str">
        <f>IFERROR('Laika grafiks'!BM27,"")</f>
        <v>-</v>
      </c>
      <c r="BN5" s="79" t="str">
        <f>IFERROR('Laika grafiks'!BN27,"")</f>
        <v>-</v>
      </c>
      <c r="BO5" s="79" t="str">
        <f>IFERROR('Laika grafiks'!BO27,"")</f>
        <v>-</v>
      </c>
      <c r="BP5" s="79" t="str">
        <f>IFERROR('Laika grafiks'!BP27,"")</f>
        <v>-</v>
      </c>
      <c r="BQ5" s="79" t="str">
        <f>IFERROR('Laika grafiks'!BQ27,"")</f>
        <v>-</v>
      </c>
      <c r="BR5" s="79" t="str">
        <f>IFERROR('Laika grafiks'!BR27,"")</f>
        <v>-</v>
      </c>
      <c r="BS5" s="79" t="str">
        <f>IFERROR('Laika grafiks'!BS27,"")</f>
        <v>-</v>
      </c>
      <c r="BT5" s="79" t="str">
        <f>IFERROR('Laika grafiks'!BT27,"")</f>
        <v>-</v>
      </c>
      <c r="BU5" s="79" t="str">
        <f>IFERROR('Laika grafiks'!BU27,"")</f>
        <v>-</v>
      </c>
      <c r="BV5" s="79" t="str">
        <f>IFERROR('Laika grafiks'!BV27,"")</f>
        <v>-</v>
      </c>
      <c r="BW5" s="79" t="str">
        <f>IFERROR('Laika grafiks'!BW27,"")</f>
        <v>-</v>
      </c>
      <c r="BX5" s="79" t="str">
        <f>IFERROR('Laika grafiks'!BX27,"")</f>
        <v>-</v>
      </c>
      <c r="BY5" s="79" t="str">
        <f>IFERROR('Laika grafiks'!BY27,"")</f>
        <v>-</v>
      </c>
      <c r="BZ5" s="79" t="str">
        <f>IFERROR('Laika grafiks'!BZ27,"")</f>
        <v>-</v>
      </c>
      <c r="CA5" s="79" t="str">
        <f>IFERROR('Laika grafiks'!CA27,"")</f>
        <v>-</v>
      </c>
      <c r="CB5" s="79" t="str">
        <f>IFERROR('Laika grafiks'!CB27,"")</f>
        <v>-</v>
      </c>
      <c r="CC5" s="79" t="str">
        <f>IFERROR('Laika grafiks'!CC27,"")</f>
        <v>-</v>
      </c>
      <c r="CD5" s="79" t="str">
        <f>IFERROR('Laika grafiks'!CD27,"")</f>
        <v>-</v>
      </c>
      <c r="CE5" s="79" t="str">
        <f>IFERROR('Laika grafiks'!CE27,"")</f>
        <v>-</v>
      </c>
      <c r="CF5" s="79" t="str">
        <f>IFERROR('Laika grafiks'!CF27,"")</f>
        <v>-</v>
      </c>
      <c r="CG5" s="79" t="str">
        <f>IFERROR('Laika grafiks'!CG27,"")</f>
        <v>-</v>
      </c>
      <c r="CH5" s="79" t="str">
        <f>IFERROR('Laika grafiks'!CH27,"")</f>
        <v>-</v>
      </c>
      <c r="CI5" s="79" t="str">
        <f>IFERROR('Laika grafiks'!CI27,"")</f>
        <v>-</v>
      </c>
      <c r="CJ5" s="79" t="str">
        <f>IFERROR('Laika grafiks'!CJ27,"")</f>
        <v>-</v>
      </c>
      <c r="CK5" s="79" t="str">
        <f>IFERROR('Laika grafiks'!CK27,"")</f>
        <v>-</v>
      </c>
      <c r="CL5" s="79" t="str">
        <f>IFERROR('Laika grafiks'!CL27,"")</f>
        <v>-</v>
      </c>
      <c r="CM5" s="79" t="str">
        <f>IFERROR('Laika grafiks'!CM27,"")</f>
        <v>-</v>
      </c>
      <c r="CN5" s="79" t="str">
        <f>IFERROR('Laika grafiks'!CN27,"")</f>
        <v>-</v>
      </c>
      <c r="CO5" s="79" t="str">
        <f>IFERROR('Laika grafiks'!CO27,"")</f>
        <v>-</v>
      </c>
      <c r="CP5" s="79" t="str">
        <f>IFERROR('Laika grafiks'!CP27,"")</f>
        <v>-</v>
      </c>
      <c r="CQ5" s="79" t="str">
        <f>IFERROR('Laika grafiks'!CQ27,"")</f>
        <v>-</v>
      </c>
      <c r="CR5" s="79" t="str">
        <f>IFERROR('Laika grafiks'!CR27,"")</f>
        <v>-</v>
      </c>
      <c r="CS5" s="79" t="str">
        <f>IFERROR('Laika grafiks'!CS27,"")</f>
        <v>-</v>
      </c>
      <c r="CT5" s="79" t="str">
        <f>IFERROR('Laika grafiks'!CT27,"")</f>
        <v>-</v>
      </c>
      <c r="CU5" s="79" t="str">
        <f>IFERROR('Laika grafiks'!CU27,"")</f>
        <v>-</v>
      </c>
      <c r="CV5" s="79" t="str">
        <f>IFERROR('Laika grafiks'!CV27,"")</f>
        <v>-</v>
      </c>
      <c r="CW5" s="79" t="str">
        <f>IFERROR('Laika grafiks'!CW27,"")</f>
        <v>-</v>
      </c>
      <c r="CX5" s="79" t="str">
        <f>IFERROR('Laika grafiks'!CX27,"")</f>
        <v>-</v>
      </c>
      <c r="CY5" s="79" t="str">
        <f>IFERROR('Laika grafiks'!CY27,"")</f>
        <v>-</v>
      </c>
      <c r="CZ5" s="79" t="str">
        <f>IFERROR('Laika grafiks'!CZ27,"")</f>
        <v>-</v>
      </c>
      <c r="DA5" s="79" t="str">
        <f>IFERROR('Laika grafiks'!DA27,"")</f>
        <v>-</v>
      </c>
      <c r="DB5" s="79" t="str">
        <f>IFERROR('Laika grafiks'!DB27,"")</f>
        <v>-</v>
      </c>
      <c r="DC5" s="79" t="str">
        <f>IFERROR('Laika grafiks'!DC27,"")</f>
        <v>-</v>
      </c>
      <c r="DD5" s="79" t="str">
        <f>IFERROR('Laika grafiks'!DD27,"")</f>
        <v>-</v>
      </c>
      <c r="DE5" s="79" t="str">
        <f>IFERROR('Laika grafiks'!DE27,"")</f>
        <v>-</v>
      </c>
      <c r="DF5" s="79" t="str">
        <f>IFERROR('Laika grafiks'!DF27,"")</f>
        <v>-</v>
      </c>
      <c r="DG5" s="79" t="str">
        <f>IFERROR('Laika grafiks'!DG27,"")</f>
        <v>-</v>
      </c>
      <c r="DH5" s="79" t="str">
        <f>IFERROR('Laika grafiks'!DH27,"")</f>
        <v>-</v>
      </c>
      <c r="DI5" s="79" t="str">
        <f>IFERROR('Laika grafiks'!DI27,"")</f>
        <v>-</v>
      </c>
      <c r="DJ5" s="79" t="str">
        <f>IFERROR('Laika grafiks'!DJ27,"")</f>
        <v>-</v>
      </c>
      <c r="DK5" s="79" t="str">
        <f>IFERROR('Laika grafiks'!DK27,"")</f>
        <v>-</v>
      </c>
      <c r="DL5" s="79" t="str">
        <f>IFERROR('Laika grafiks'!DL27,"")</f>
        <v>-</v>
      </c>
      <c r="DM5" s="79" t="str">
        <f>IFERROR('Laika grafiks'!DM27,"")</f>
        <v>-</v>
      </c>
      <c r="DN5" s="79" t="str">
        <f>IFERROR('Laika grafiks'!DN27,"")</f>
        <v>-</v>
      </c>
      <c r="DO5" s="79" t="str">
        <f>IFERROR('Laika grafiks'!DO27,"")</f>
        <v>-</v>
      </c>
      <c r="DP5" s="79" t="str">
        <f>IFERROR('Laika grafiks'!DP27,"")</f>
        <v>-</v>
      </c>
      <c r="DQ5" s="79" t="str">
        <f>IFERROR('Laika grafiks'!DQ27,"")</f>
        <v>-</v>
      </c>
      <c r="DR5" s="79" t="str">
        <f>IFERROR('Laika grafiks'!DR27,"")</f>
        <v>-</v>
      </c>
      <c r="DS5" s="79" t="str">
        <f>IFERROR('Laika grafiks'!DS27,"")</f>
        <v>-</v>
      </c>
      <c r="DT5" s="79" t="str">
        <f>IFERROR('Laika grafiks'!DT27,"")</f>
        <v>-</v>
      </c>
      <c r="DU5" s="79" t="str">
        <f>IFERROR('Laika grafiks'!DU27,"")</f>
        <v>-</v>
      </c>
    </row>
    <row r="6" spans="1:125">
      <c r="A6" s="328" t="str">
        <f>IFERROR(Pieņēmumi!B6,"")</f>
        <v>PARTNERĪBAS LĪGUMA parakstīšanas datums</v>
      </c>
      <c r="B6" s="329" t="str">
        <f>IFERROR(Pieņēmumi!C6,"")</f>
        <v>datums</v>
      </c>
      <c r="C6" s="324"/>
      <c r="D6" s="330">
        <f>IFERROR(Pieņēmumi!E6,"")</f>
        <v>45839</v>
      </c>
      <c r="E6" s="324"/>
      <c r="F6" s="324"/>
      <c r="G6" s="324"/>
      <c r="H6" s="324"/>
      <c r="I6" s="324"/>
      <c r="J6" s="324"/>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1"/>
      <c r="BJ6" s="321"/>
      <c r="BK6" s="321"/>
      <c r="BL6" s="321"/>
      <c r="BM6" s="321"/>
      <c r="BN6" s="321"/>
      <c r="BO6" s="321"/>
      <c r="BP6" s="321"/>
      <c r="BQ6" s="321"/>
      <c r="BR6" s="321"/>
      <c r="BS6" s="321"/>
      <c r="BT6" s="321"/>
      <c r="BU6" s="321"/>
      <c r="BV6" s="321"/>
      <c r="BW6" s="321"/>
      <c r="BX6" s="321"/>
      <c r="BY6" s="321"/>
      <c r="BZ6" s="321"/>
      <c r="CA6" s="321"/>
      <c r="CB6" s="321"/>
      <c r="CC6" s="321"/>
      <c r="CD6" s="321"/>
      <c r="CE6" s="321"/>
      <c r="CF6" s="321"/>
      <c r="CG6" s="321"/>
      <c r="CH6" s="321"/>
      <c r="CI6" s="321"/>
      <c r="CJ6" s="321"/>
      <c r="CK6" s="321"/>
      <c r="CL6" s="321"/>
      <c r="CM6" s="321"/>
      <c r="CN6" s="321"/>
      <c r="CO6" s="321"/>
      <c r="CP6" s="321"/>
      <c r="CQ6" s="321"/>
      <c r="CR6" s="321"/>
      <c r="CS6" s="321"/>
      <c r="CT6" s="321"/>
      <c r="CU6" s="321"/>
      <c r="CV6" s="321"/>
      <c r="CW6" s="321"/>
      <c r="CX6" s="321"/>
      <c r="CY6" s="321"/>
      <c r="CZ6" s="321"/>
      <c r="DA6" s="321"/>
      <c r="DB6" s="321"/>
      <c r="DC6" s="321"/>
      <c r="DD6" s="321"/>
      <c r="DE6" s="321"/>
      <c r="DF6" s="321"/>
      <c r="DG6" s="321"/>
      <c r="DH6" s="321"/>
      <c r="DI6" s="321"/>
      <c r="DJ6" s="321"/>
      <c r="DK6" s="321"/>
      <c r="DL6" s="321"/>
      <c r="DM6" s="321"/>
      <c r="DN6" s="321"/>
      <c r="DO6" s="321"/>
      <c r="DP6" s="321"/>
      <c r="DQ6" s="321"/>
      <c r="DR6" s="321"/>
      <c r="DS6" s="321"/>
      <c r="DT6" s="321"/>
      <c r="DU6" s="321"/>
    </row>
    <row r="7" spans="1:125" ht="15" thickBot="1">
      <c r="A7" s="328" t="str">
        <f>IFERROR('Laika grafiks'!A12,"")</f>
        <v>Būvniecības periods</v>
      </c>
      <c r="B7" s="329" t="str">
        <f>IFERROR('Laika grafiks'!B12,"")</f>
        <v>ceturkšņi</v>
      </c>
      <c r="C7" s="324"/>
      <c r="D7" s="331">
        <f>IFERROR('Laika grafiks'!D12,"")</f>
        <v>5</v>
      </c>
      <c r="E7" s="324"/>
      <c r="F7" s="324"/>
      <c r="G7" s="324"/>
      <c r="H7" s="324"/>
      <c r="I7" s="324"/>
      <c r="J7" s="324"/>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21"/>
      <c r="CM7" s="321"/>
      <c r="CN7" s="321"/>
      <c r="CO7" s="321"/>
      <c r="CP7" s="321"/>
      <c r="CQ7" s="321"/>
      <c r="CR7" s="321"/>
      <c r="CS7" s="321"/>
      <c r="CT7" s="321"/>
      <c r="CU7" s="321"/>
      <c r="CV7" s="321"/>
      <c r="CW7" s="321"/>
      <c r="CX7" s="321"/>
      <c r="CY7" s="321"/>
      <c r="CZ7" s="321"/>
      <c r="DA7" s="321"/>
      <c r="DB7" s="321"/>
      <c r="DC7" s="321"/>
      <c r="DD7" s="321"/>
      <c r="DE7" s="321"/>
      <c r="DF7" s="321"/>
      <c r="DG7" s="321"/>
      <c r="DH7" s="321"/>
      <c r="DI7" s="321"/>
      <c r="DJ7" s="321"/>
      <c r="DK7" s="321"/>
      <c r="DL7" s="321"/>
      <c r="DM7" s="321"/>
      <c r="DN7" s="321"/>
      <c r="DO7" s="321"/>
      <c r="DP7" s="321"/>
      <c r="DQ7" s="321"/>
      <c r="DR7" s="321"/>
      <c r="DS7" s="321"/>
      <c r="DT7" s="321"/>
      <c r="DU7" s="321"/>
    </row>
    <row r="8" spans="1:125" ht="15" thickTop="1">
      <c r="A8" s="324" t="s">
        <v>177</v>
      </c>
      <c r="B8" s="324"/>
      <c r="C8" s="324"/>
      <c r="D8" s="332">
        <f>IFERROR(EDATE(DATE(YEAR(D6),MONTH(D6-1),DAY(D6)),D7*3),"")</f>
        <v>46266</v>
      </c>
      <c r="E8" s="324"/>
      <c r="F8" s="324"/>
      <c r="G8" s="324"/>
      <c r="H8" s="324"/>
      <c r="I8" s="324"/>
      <c r="J8" s="324"/>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321"/>
      <c r="DL8" s="321"/>
      <c r="DM8" s="321"/>
      <c r="DN8" s="321"/>
      <c r="DO8" s="321"/>
      <c r="DP8" s="321"/>
      <c r="DQ8" s="321"/>
      <c r="DR8" s="321"/>
      <c r="DS8" s="321"/>
      <c r="DT8" s="321"/>
      <c r="DU8" s="321"/>
    </row>
    <row r="9" spans="1:125">
      <c r="A9" s="324"/>
      <c r="B9" s="324"/>
      <c r="C9" s="324"/>
      <c r="D9" s="321"/>
      <c r="E9" s="324"/>
      <c r="F9" s="324"/>
      <c r="G9" s="324"/>
      <c r="H9" s="324"/>
      <c r="I9" s="324"/>
      <c r="J9" s="324"/>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321"/>
      <c r="BF9" s="321"/>
      <c r="BG9" s="321"/>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321"/>
      <c r="DL9" s="321"/>
      <c r="DM9" s="321"/>
      <c r="DN9" s="321"/>
      <c r="DO9" s="321"/>
      <c r="DP9" s="321"/>
      <c r="DQ9" s="321"/>
      <c r="DR9" s="321"/>
      <c r="DS9" s="321"/>
      <c r="DT9" s="321"/>
      <c r="DU9" s="321"/>
    </row>
    <row r="10" spans="1:125">
      <c r="A10" s="333" t="str">
        <f>IFERROR('Laika grafiks'!A30,"")</f>
        <v>Būvniecības izmaksu marķieris</v>
      </c>
      <c r="B10" s="324"/>
      <c r="C10" s="324"/>
      <c r="D10" s="321"/>
      <c r="E10" s="373">
        <f>IFERROR('Laika grafiks'!E30,"")</f>
        <v>1</v>
      </c>
      <c r="F10" s="373">
        <f>IFERROR('Laika grafiks'!F30,"")</f>
        <v>1</v>
      </c>
      <c r="G10" s="373">
        <f>IFERROR('Laika grafiks'!G30,"")</f>
        <v>1</v>
      </c>
      <c r="H10" s="373">
        <f>IFERROR('Laika grafiks'!H30,"")</f>
        <v>1</v>
      </c>
      <c r="I10" s="373">
        <f>IFERROR('Laika grafiks'!I30,"")</f>
        <v>1</v>
      </c>
      <c r="J10" s="373">
        <f>IFERROR('Laika grafiks'!J30,"")</f>
        <v>0</v>
      </c>
      <c r="K10" s="373">
        <f>IFERROR('Laika grafiks'!K30,"")</f>
        <v>0</v>
      </c>
      <c r="L10" s="373">
        <f>IFERROR('Laika grafiks'!L30,"")</f>
        <v>0</v>
      </c>
      <c r="M10" s="373">
        <f>IFERROR('Laika grafiks'!M30,"")</f>
        <v>0</v>
      </c>
      <c r="N10" s="373">
        <f>IFERROR('Laika grafiks'!N30,"")</f>
        <v>0</v>
      </c>
      <c r="O10" s="373">
        <f>IFERROR('Laika grafiks'!O30,"")</f>
        <v>0</v>
      </c>
      <c r="P10" s="373">
        <f>IFERROR('Laika grafiks'!P30,"")</f>
        <v>0</v>
      </c>
      <c r="Q10" s="373">
        <f>IFERROR('Laika grafiks'!Q30,"")</f>
        <v>0</v>
      </c>
      <c r="R10" s="373">
        <f>IFERROR('Laika grafiks'!R30,"")</f>
        <v>0</v>
      </c>
      <c r="S10" s="373">
        <f>IFERROR('Laika grafiks'!S30,"")</f>
        <v>0</v>
      </c>
      <c r="T10" s="373">
        <f>IFERROR('Laika grafiks'!T30,"")</f>
        <v>0</v>
      </c>
      <c r="U10" s="373">
        <f>IFERROR('Laika grafiks'!U30,"")</f>
        <v>0</v>
      </c>
      <c r="V10" s="373">
        <f>IFERROR('Laika grafiks'!V30,"")</f>
        <v>0</v>
      </c>
      <c r="W10" s="373">
        <f>IFERROR('Laika grafiks'!W30,"")</f>
        <v>0</v>
      </c>
      <c r="X10" s="373">
        <f>IFERROR('Laika grafiks'!X30,"")</f>
        <v>0</v>
      </c>
      <c r="Y10" s="373">
        <f>IFERROR('Laika grafiks'!Y30,"")</f>
        <v>0</v>
      </c>
      <c r="Z10" s="373">
        <f>IFERROR('Laika grafiks'!Z30,"")</f>
        <v>0</v>
      </c>
      <c r="AA10" s="373">
        <f>IFERROR('Laika grafiks'!AA30,"")</f>
        <v>0</v>
      </c>
      <c r="AB10" s="373">
        <f>IFERROR('Laika grafiks'!AB30,"")</f>
        <v>0</v>
      </c>
      <c r="AC10" s="373">
        <f>IFERROR('Laika grafiks'!AC30,"")</f>
        <v>0</v>
      </c>
      <c r="AD10" s="373">
        <f>IFERROR('Laika grafiks'!AD30,"")</f>
        <v>0</v>
      </c>
      <c r="AE10" s="373">
        <f>IFERROR('Laika grafiks'!AE30,"")</f>
        <v>0</v>
      </c>
      <c r="AF10" s="373">
        <f>IFERROR('Laika grafiks'!AF30,"")</f>
        <v>0</v>
      </c>
      <c r="AG10" s="373">
        <f>IFERROR('Laika grafiks'!AG30,"")</f>
        <v>0</v>
      </c>
      <c r="AH10" s="373">
        <f>IFERROR('Laika grafiks'!AH30,"")</f>
        <v>0</v>
      </c>
      <c r="AI10" s="373">
        <f>IFERROR('Laika grafiks'!AI30,"")</f>
        <v>0</v>
      </c>
      <c r="AJ10" s="373">
        <f>IFERROR('Laika grafiks'!AJ30,"")</f>
        <v>0</v>
      </c>
      <c r="AK10" s="373">
        <f>IFERROR('Laika grafiks'!AK30,"")</f>
        <v>0</v>
      </c>
      <c r="AL10" s="373">
        <f>IFERROR('Laika grafiks'!AL30,"")</f>
        <v>0</v>
      </c>
      <c r="AM10" s="373">
        <f>IFERROR('Laika grafiks'!AM30,"")</f>
        <v>0</v>
      </c>
      <c r="AN10" s="373">
        <f>IFERROR('Laika grafiks'!AN30,"")</f>
        <v>0</v>
      </c>
      <c r="AO10" s="373">
        <f>IFERROR('Laika grafiks'!AO30,"")</f>
        <v>0</v>
      </c>
      <c r="AP10" s="373">
        <f>IFERROR('Laika grafiks'!AP30,"")</f>
        <v>0</v>
      </c>
      <c r="AQ10" s="373">
        <f>IFERROR('Laika grafiks'!AQ30,"")</f>
        <v>0</v>
      </c>
      <c r="AR10" s="373">
        <f>IFERROR('Laika grafiks'!AR30,"")</f>
        <v>0</v>
      </c>
      <c r="AS10" s="373">
        <f>IFERROR('Laika grafiks'!AS30,"")</f>
        <v>0</v>
      </c>
      <c r="AT10" s="373">
        <f>IFERROR('Laika grafiks'!AT30,"")</f>
        <v>0</v>
      </c>
      <c r="AU10" s="373">
        <f>IFERROR('Laika grafiks'!AU30,"")</f>
        <v>0</v>
      </c>
      <c r="AV10" s="373">
        <f>IFERROR('Laika grafiks'!AV30,"")</f>
        <v>0</v>
      </c>
      <c r="AW10" s="373">
        <f>IFERROR('Laika grafiks'!AW30,"")</f>
        <v>0</v>
      </c>
      <c r="AX10" s="373">
        <f>IFERROR('Laika grafiks'!AX30,"")</f>
        <v>0</v>
      </c>
      <c r="AY10" s="373">
        <f>IFERROR('Laika grafiks'!AY30,"")</f>
        <v>0</v>
      </c>
      <c r="AZ10" s="373">
        <f>IFERROR('Laika grafiks'!AZ30,"")</f>
        <v>0</v>
      </c>
      <c r="BA10" s="373">
        <f>IFERROR('Laika grafiks'!BA30,"")</f>
        <v>0</v>
      </c>
      <c r="BB10" s="373">
        <f>IFERROR('Laika grafiks'!BB30,"")</f>
        <v>0</v>
      </c>
      <c r="BC10" s="373">
        <f>IFERROR('Laika grafiks'!BC30,"")</f>
        <v>0</v>
      </c>
      <c r="BD10" s="373">
        <f>IFERROR('Laika grafiks'!BD30,"")</f>
        <v>0</v>
      </c>
      <c r="BE10" s="373">
        <f>IFERROR('Laika grafiks'!BE30,"")</f>
        <v>0</v>
      </c>
      <c r="BF10" s="373">
        <f>IFERROR('Laika grafiks'!BF30,"")</f>
        <v>0</v>
      </c>
      <c r="BG10" s="373">
        <f>IFERROR('Laika grafiks'!BG30,"")</f>
        <v>0</v>
      </c>
      <c r="BH10" s="373">
        <f>IFERROR('Laika grafiks'!BH30,"")</f>
        <v>0</v>
      </c>
      <c r="BI10" s="373">
        <f>IFERROR('Laika grafiks'!BI30,"")</f>
        <v>0</v>
      </c>
      <c r="BJ10" s="373">
        <f>IFERROR('Laika grafiks'!BJ30,"")</f>
        <v>0</v>
      </c>
      <c r="BK10" s="373">
        <f>IFERROR('Laika grafiks'!BK30,"")</f>
        <v>0</v>
      </c>
      <c r="BL10" s="373">
        <f>IFERROR('Laika grafiks'!BL30,"")</f>
        <v>0</v>
      </c>
      <c r="BM10" s="373">
        <f>IFERROR('Laika grafiks'!BM30,"")</f>
        <v>0</v>
      </c>
      <c r="BN10" s="373">
        <f>IFERROR('Laika grafiks'!BN30,"")</f>
        <v>0</v>
      </c>
      <c r="BO10" s="373">
        <f>IFERROR('Laika grafiks'!BO30,"")</f>
        <v>0</v>
      </c>
      <c r="BP10" s="373">
        <f>IFERROR('Laika grafiks'!BP30,"")</f>
        <v>0</v>
      </c>
      <c r="BQ10" s="373">
        <f>IFERROR('Laika grafiks'!BQ30,"")</f>
        <v>0</v>
      </c>
      <c r="BR10" s="373">
        <f>IFERROR('Laika grafiks'!BR30,"")</f>
        <v>0</v>
      </c>
      <c r="BS10" s="373">
        <f>IFERROR('Laika grafiks'!BS30,"")</f>
        <v>0</v>
      </c>
      <c r="BT10" s="373">
        <f>IFERROR('Laika grafiks'!BT30,"")</f>
        <v>0</v>
      </c>
      <c r="BU10" s="373">
        <f>IFERROR('Laika grafiks'!BU30,"")</f>
        <v>0</v>
      </c>
      <c r="BV10" s="373">
        <f>IFERROR('Laika grafiks'!BV30,"")</f>
        <v>0</v>
      </c>
      <c r="BW10" s="373">
        <f>IFERROR('Laika grafiks'!BW30,"")</f>
        <v>0</v>
      </c>
      <c r="BX10" s="373">
        <f>IFERROR('Laika grafiks'!BX30,"")</f>
        <v>0</v>
      </c>
      <c r="BY10" s="373">
        <f>IFERROR('Laika grafiks'!BY30,"")</f>
        <v>0</v>
      </c>
      <c r="BZ10" s="373">
        <f>IFERROR('Laika grafiks'!BZ30,"")</f>
        <v>0</v>
      </c>
      <c r="CA10" s="373">
        <f>IFERROR('Laika grafiks'!CA30,"")</f>
        <v>0</v>
      </c>
      <c r="CB10" s="373">
        <f>IFERROR('Laika grafiks'!CB30,"")</f>
        <v>0</v>
      </c>
      <c r="CC10" s="373">
        <f>IFERROR('Laika grafiks'!CC30,"")</f>
        <v>0</v>
      </c>
      <c r="CD10" s="373">
        <f>IFERROR('Laika grafiks'!CD30,"")</f>
        <v>0</v>
      </c>
      <c r="CE10" s="373">
        <f>IFERROR('Laika grafiks'!CE30,"")</f>
        <v>0</v>
      </c>
      <c r="CF10" s="373">
        <f>IFERROR('Laika grafiks'!CF30,"")</f>
        <v>0</v>
      </c>
      <c r="CG10" s="373">
        <f>IFERROR('Laika grafiks'!CG30,"")</f>
        <v>0</v>
      </c>
      <c r="CH10" s="373">
        <f>IFERROR('Laika grafiks'!CH30,"")</f>
        <v>0</v>
      </c>
      <c r="CI10" s="373">
        <f>IFERROR('Laika grafiks'!CI30,"")</f>
        <v>0</v>
      </c>
      <c r="CJ10" s="373">
        <f>IFERROR('Laika grafiks'!CJ30,"")</f>
        <v>0</v>
      </c>
      <c r="CK10" s="373">
        <f>IFERROR('Laika grafiks'!CK30,"")</f>
        <v>0</v>
      </c>
      <c r="CL10" s="373">
        <f>IFERROR('Laika grafiks'!CL30,"")</f>
        <v>0</v>
      </c>
      <c r="CM10" s="373">
        <f>IFERROR('Laika grafiks'!CM30,"")</f>
        <v>0</v>
      </c>
      <c r="CN10" s="373">
        <f>IFERROR('Laika grafiks'!CN30,"")</f>
        <v>0</v>
      </c>
      <c r="CO10" s="373">
        <f>IFERROR('Laika grafiks'!CO30,"")</f>
        <v>0</v>
      </c>
      <c r="CP10" s="373">
        <f>IFERROR('Laika grafiks'!CP30,"")</f>
        <v>0</v>
      </c>
      <c r="CQ10" s="373">
        <f>IFERROR('Laika grafiks'!CQ30,"")</f>
        <v>0</v>
      </c>
      <c r="CR10" s="373">
        <f>IFERROR('Laika grafiks'!CR30,"")</f>
        <v>0</v>
      </c>
      <c r="CS10" s="373">
        <f>IFERROR('Laika grafiks'!CS30,"")</f>
        <v>0</v>
      </c>
      <c r="CT10" s="373">
        <f>IFERROR('Laika grafiks'!CT30,"")</f>
        <v>0</v>
      </c>
      <c r="CU10" s="373">
        <f>IFERROR('Laika grafiks'!CU30,"")</f>
        <v>0</v>
      </c>
      <c r="CV10" s="373">
        <f>IFERROR('Laika grafiks'!CV30,"")</f>
        <v>0</v>
      </c>
      <c r="CW10" s="373">
        <f>IFERROR('Laika grafiks'!CW30,"")</f>
        <v>0</v>
      </c>
      <c r="CX10" s="373">
        <f>IFERROR('Laika grafiks'!CX30,"")</f>
        <v>0</v>
      </c>
      <c r="CY10" s="373">
        <f>IFERROR('Laika grafiks'!CY30,"")</f>
        <v>0</v>
      </c>
      <c r="CZ10" s="373">
        <f>IFERROR('Laika grafiks'!CZ30,"")</f>
        <v>0</v>
      </c>
      <c r="DA10" s="373">
        <f>IFERROR('Laika grafiks'!DA30,"")</f>
        <v>0</v>
      </c>
      <c r="DB10" s="373">
        <f>IFERROR('Laika grafiks'!DB30,"")</f>
        <v>0</v>
      </c>
      <c r="DC10" s="373">
        <f>IFERROR('Laika grafiks'!DC30,"")</f>
        <v>0</v>
      </c>
      <c r="DD10" s="373">
        <f>IFERROR('Laika grafiks'!DD30,"")</f>
        <v>0</v>
      </c>
      <c r="DE10" s="373">
        <f>IFERROR('Laika grafiks'!DE30,"")</f>
        <v>0</v>
      </c>
      <c r="DF10" s="373">
        <f>IFERROR('Laika grafiks'!DF30,"")</f>
        <v>0</v>
      </c>
      <c r="DG10" s="373">
        <f>IFERROR('Laika grafiks'!DG30,"")</f>
        <v>0</v>
      </c>
      <c r="DH10" s="373">
        <f>IFERROR('Laika grafiks'!DH30,"")</f>
        <v>0</v>
      </c>
      <c r="DI10" s="373">
        <f>IFERROR('Laika grafiks'!DI30,"")</f>
        <v>0</v>
      </c>
      <c r="DJ10" s="373">
        <f>IFERROR('Laika grafiks'!DJ30,"")</f>
        <v>0</v>
      </c>
      <c r="DK10" s="373">
        <f>IFERROR('Laika grafiks'!DK30,"")</f>
        <v>0</v>
      </c>
      <c r="DL10" s="373">
        <f>IFERROR('Laika grafiks'!DL30,"")</f>
        <v>0</v>
      </c>
      <c r="DM10" s="373">
        <f>IFERROR('Laika grafiks'!DM30,"")</f>
        <v>0</v>
      </c>
      <c r="DN10" s="373">
        <f>IFERROR('Laika grafiks'!DN30,"")</f>
        <v>0</v>
      </c>
      <c r="DO10" s="373">
        <f>IFERROR('Laika grafiks'!DO30,"")</f>
        <v>0</v>
      </c>
      <c r="DP10" s="373">
        <f>IFERROR('Laika grafiks'!DP30,"")</f>
        <v>0</v>
      </c>
      <c r="DQ10" s="373">
        <f>IFERROR('Laika grafiks'!DQ30,"")</f>
        <v>0</v>
      </c>
      <c r="DR10" s="373">
        <f>IFERROR('Laika grafiks'!DR30,"")</f>
        <v>0</v>
      </c>
      <c r="DS10" s="373">
        <f>IFERROR('Laika grafiks'!DS30,"")</f>
        <v>0</v>
      </c>
      <c r="DT10" s="373">
        <f>IFERROR('Laika grafiks'!DT30,"")</f>
        <v>0</v>
      </c>
      <c r="DU10" s="373">
        <f>IFERROR('Laika grafiks'!DU30,"")</f>
        <v>0</v>
      </c>
    </row>
    <row r="11" spans="1:125">
      <c r="A11" s="324"/>
      <c r="B11" s="324"/>
      <c r="C11" s="324"/>
      <c r="D11" s="321"/>
      <c r="E11" s="324"/>
      <c r="F11" s="324"/>
      <c r="G11" s="324"/>
      <c r="H11" s="324"/>
      <c r="I11" s="324"/>
      <c r="J11" s="324"/>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321"/>
      <c r="BF11" s="321"/>
      <c r="BG11" s="321"/>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321"/>
      <c r="DL11" s="321"/>
      <c r="DM11" s="321"/>
      <c r="DN11" s="321"/>
      <c r="DO11" s="321"/>
      <c r="DP11" s="321"/>
      <c r="DQ11" s="321"/>
      <c r="DR11" s="321"/>
      <c r="DS11" s="321"/>
      <c r="DT11" s="321"/>
      <c r="DU11" s="321"/>
    </row>
    <row r="12" spans="1:125">
      <c r="A12" s="333" t="str">
        <f>IFERROR(Pieņēmumi!B125,"")</f>
        <v>Indekss kapitālieguldījumu izmaksām</v>
      </c>
      <c r="B12" s="324"/>
      <c r="C12" s="324"/>
      <c r="D12" s="334" t="str">
        <f>IFERROR(Pieņēmumi!E125,"")</f>
        <v>Patēriņa cenu indekss</v>
      </c>
      <c r="E12" s="81">
        <f>IFERROR(INDEX('Laika grafiks'!$54:$58,MATCH($D12,'Laika grafiks'!$A$54:$A$58,0),MATCH(E$3,'Laika grafiks'!$3:$3,0)),"")</f>
        <v>1.0061232333721217</v>
      </c>
      <c r="F12" s="81">
        <f>IFERROR(INDEX('Laika grafiks'!$54:$58,MATCH($D12,'Laika grafiks'!$A$54:$A$58,0),MATCH(F$3,'Laika grafiks'!$3:$3,0)),"")</f>
        <v>1.0124228365658292</v>
      </c>
      <c r="G12" s="81">
        <f>IFERROR(INDEX('Laika grafiks'!$54:$58,MATCH($D12,'Laika grafiks'!$A$54:$A$58,0),MATCH(G$3,'Laika grafiks'!$3:$3,0)),"")</f>
        <v>1.0186920081555439</v>
      </c>
      <c r="H12" s="81">
        <f>IFERROR(INDEX('Laika grafiks'!$54:$58,MATCH($D12,'Laika grafiks'!$A$54:$A$58,0),MATCH(H$3,'Laika grafiks'!$3:$3,0)),"")</f>
        <v>1.0249296970557957</v>
      </c>
      <c r="I12" s="81">
        <f>IFERROR(INDEX('Laika grafiks'!$54:$58,MATCH($D12,'Laika grafiks'!$A$54:$A$58,0),MATCH(I$3,'Laika grafiks'!$3:$3,0)),"")</f>
        <v>1.0287672013182014</v>
      </c>
      <c r="J12" s="81">
        <f>IFERROR(INDEX('Laika grafiks'!$54:$58,MATCH($D12,'Laika grafiks'!$A$54:$A$58,0),MATCH(J$3,'Laika grafiks'!$3:$3,0)),"")</f>
        <v>1.0346976210468446</v>
      </c>
      <c r="K12" s="81">
        <f>IFERROR(INDEX('Laika grafiks'!$54:$58,MATCH($D12,'Laika grafiks'!$A$54:$A$58,0),MATCH(K$3,'Laika grafiks'!$3:$3,0)),"")</f>
        <v>1.0405964956007363</v>
      </c>
      <c r="L12" s="81">
        <f>IFERROR(INDEX('Laika grafiks'!$54:$58,MATCH($D12,'Laika grafiks'!$A$54:$A$58,0),MATCH(L$3,'Laika grafiks'!$3:$3,0)),"")</f>
        <v>1.0464628978305941</v>
      </c>
      <c r="M12" s="81">
        <f>IFERROR(INDEX('Laika grafiks'!$54:$58,MATCH($D12,'Laika grafiks'!$A$54:$A$58,0),MATCH(M$3,'Laika grafiks'!$3:$3,0)),"")</f>
        <v>1.0455059219711271</v>
      </c>
      <c r="N12" s="81">
        <f>IFERROR(INDEX('Laika grafiks'!$54:$58,MATCH($D12,'Laika grafiks'!$A$54:$A$58,0),MATCH(N$3,'Laika grafiks'!$3:$3,0)),"")</f>
        <v>1.0507524937871906</v>
      </c>
      <c r="O12" s="81">
        <f>IFERROR(INDEX('Laika grafiks'!$54:$58,MATCH($D12,'Laika grafiks'!$A$54:$A$58,0),MATCH(O$3,'Laika grafiks'!$3:$3,0)),"")</f>
        <v>1.0559673065142297</v>
      </c>
      <c r="P12" s="81">
        <f>IFERROR(INDEX('Laika grafiks'!$54:$58,MATCH($D12,'Laika grafiks'!$A$54:$A$58,0),MATCH(P$3,'Laika grafiks'!$3:$3,0)),"")</f>
        <v>1.0611496274207299</v>
      </c>
      <c r="Q12" s="81">
        <f>IFERROR(INDEX('Laika grafiks'!$54:$58,MATCH($D12,'Laika grafiks'!$A$54:$A$58,0),MATCH(Q$3,'Laika grafiks'!$3:$3,0)),"")</f>
        <v>1.0664160404105498</v>
      </c>
      <c r="R12" s="81">
        <f>IFERROR(INDEX('Laika grafiks'!$54:$58,MATCH($D12,'Laika grafiks'!$A$54:$A$58,0),MATCH(R$3,'Laika grafiks'!$3:$3,0)),"")</f>
        <v>1.0717675436629344</v>
      </c>
      <c r="S12" s="81">
        <f>IFERROR(INDEX('Laika grafiks'!$54:$58,MATCH($D12,'Laika grafiks'!$A$54:$A$58,0),MATCH(S$3,'Laika grafiks'!$3:$3,0)),"")</f>
        <v>1.0770866526445142</v>
      </c>
      <c r="T12" s="81">
        <f>IFERROR(INDEX('Laika grafiks'!$54:$58,MATCH($D12,'Laika grafiks'!$A$54:$A$58,0),MATCH(T$3,'Laika grafiks'!$3:$3,0)),"")</f>
        <v>1.0823726199691446</v>
      </c>
      <c r="U12" s="81">
        <f>IFERROR(INDEX('Laika grafiks'!$54:$58,MATCH($D12,'Laika grafiks'!$A$54:$A$58,0),MATCH(U$3,'Laika grafiks'!$3:$3,0)),"")</f>
        <v>1.0877443612187607</v>
      </c>
      <c r="V12" s="81">
        <f>IFERROR(INDEX('Laika grafiks'!$54:$58,MATCH($D12,'Laika grafiks'!$A$54:$A$58,0),MATCH(V$3,'Laika grafiks'!$3:$3,0)),"")</f>
        <v>1.0932028945361931</v>
      </c>
      <c r="W12" s="81">
        <f>IFERROR(INDEX('Laika grafiks'!$54:$58,MATCH($D12,'Laika grafiks'!$A$54:$A$58,0),MATCH(W$3,'Laika grafiks'!$3:$3,0)),"")</f>
        <v>1.0986283856974046</v>
      </c>
      <c r="X12" s="81">
        <f>IFERROR(INDEX('Laika grafiks'!$54:$58,MATCH($D12,'Laika grafiks'!$A$54:$A$58,0),MATCH(X$3,'Laika grafiks'!$3:$3,0)),"")</f>
        <v>1.1040200723685276</v>
      </c>
      <c r="Y12" s="81">
        <f>IFERROR(INDEX('Laika grafiks'!$54:$58,MATCH($D12,'Laika grafiks'!$A$54:$A$58,0),MATCH(Y$3,'Laika grafiks'!$3:$3,0)),"")</f>
        <v>1.1094992484431361</v>
      </c>
      <c r="Z12" s="81">
        <f>IFERROR(INDEX('Laika grafiks'!$54:$58,MATCH($D12,'Laika grafiks'!$A$54:$A$58,0),MATCH(Z$3,'Laika grafiks'!$3:$3,0)),"")</f>
        <v>1.115066952426917</v>
      </c>
      <c r="AA12" s="81">
        <f>IFERROR(INDEX('Laika grafiks'!$54:$58,MATCH($D12,'Laika grafiks'!$A$54:$A$58,0),MATCH(AA$3,'Laika grafiks'!$3:$3,0)),"")</f>
        <v>1.1206009534113528</v>
      </c>
      <c r="AB12" s="81">
        <f>IFERROR(INDEX('Laika grafiks'!$54:$58,MATCH($D12,'Laika grafiks'!$A$54:$A$58,0),MATCH(AB$3,'Laika grafiks'!$3:$3,0)),"")</f>
        <v>1.1261004738158982</v>
      </c>
      <c r="AC12" s="81">
        <f>IFERROR(INDEX('Laika grafiks'!$54:$58,MATCH($D12,'Laika grafiks'!$A$54:$A$58,0),MATCH(AC$3,'Laika grafiks'!$3:$3,0)),"")</f>
        <v>1.1316892334119988</v>
      </c>
      <c r="AD12" s="81">
        <f>IFERROR(INDEX('Laika grafiks'!$54:$58,MATCH($D12,'Laika grafiks'!$A$54:$A$58,0),MATCH(AD$3,'Laika grafiks'!$3:$3,0)),"")</f>
        <v>1.1373682914754555</v>
      </c>
      <c r="AE12" s="81">
        <f>IFERROR(INDEX('Laika grafiks'!$54:$58,MATCH($D12,'Laika grafiks'!$A$54:$A$58,0),MATCH(AE$3,'Laika grafiks'!$3:$3,0)),"")</f>
        <v>1.1430129724795797</v>
      </c>
      <c r="AF12" s="81">
        <f>IFERROR(INDEX('Laika grafiks'!$54:$58,MATCH($D12,'Laika grafiks'!$A$54:$A$58,0),MATCH(AF$3,'Laika grafiks'!$3:$3,0)),"")</f>
        <v>1.1486224832922161</v>
      </c>
      <c r="AG12" s="81">
        <f>IFERROR(INDEX('Laika grafiks'!$54:$58,MATCH($D12,'Laika grafiks'!$A$54:$A$58,0),MATCH(AG$3,'Laika grafiks'!$3:$3,0)),"")</f>
        <v>1.1543230180802388</v>
      </c>
      <c r="AH12" s="81">
        <f>IFERROR(INDEX('Laika grafiks'!$54:$58,MATCH($D12,'Laika grafiks'!$A$54:$A$58,0),MATCH(AH$3,'Laika grafiks'!$3:$3,0)),"")</f>
        <v>1.1601156573049645</v>
      </c>
      <c r="AI12" s="81">
        <f>IFERROR(INDEX('Laika grafiks'!$54:$58,MATCH($D12,'Laika grafiks'!$A$54:$A$58,0),MATCH(AI$3,'Laika grafiks'!$3:$3,0)),"")</f>
        <v>1.1658732319291714</v>
      </c>
      <c r="AJ12" s="81">
        <f>IFERROR(INDEX('Laika grafiks'!$54:$58,MATCH($D12,'Laika grafiks'!$A$54:$A$58,0),MATCH(AJ$3,'Laika grafiks'!$3:$3,0)),"")</f>
        <v>1.1715949329580604</v>
      </c>
      <c r="AK12" s="81">
        <f>IFERROR(INDEX('Laika grafiks'!$54:$58,MATCH($D12,'Laika grafiks'!$A$54:$A$58,0),MATCH(AK$3,'Laika grafiks'!$3:$3,0)),"")</f>
        <v>1.1774094784418434</v>
      </c>
      <c r="AL12" s="81">
        <f>IFERROR(INDEX('Laika grafiks'!$54:$58,MATCH($D12,'Laika grafiks'!$A$54:$A$58,0),MATCH(AL$3,'Laika grafiks'!$3:$3,0)),"")</f>
        <v>1.1833179704510639</v>
      </c>
      <c r="AM12" s="81">
        <f>IFERROR(INDEX('Laika grafiks'!$54:$58,MATCH($D12,'Laika grafiks'!$A$54:$A$58,0),MATCH(AM$3,'Laika grafiks'!$3:$3,0)),"")</f>
        <v>1.1891906965677548</v>
      </c>
      <c r="AN12" s="81">
        <f>IFERROR(INDEX('Laika grafiks'!$54:$58,MATCH($D12,'Laika grafiks'!$A$54:$A$58,0),MATCH(AN$3,'Laika grafiks'!$3:$3,0)),"")</f>
        <v>1.1950268316172217</v>
      </c>
      <c r="AO12" s="81">
        <f>IFERROR(INDEX('Laika grafiks'!$54:$58,MATCH($D12,'Laika grafiks'!$A$54:$A$58,0),MATCH(AO$3,'Laika grafiks'!$3:$3,0)),"")</f>
        <v>1.2009576680106804</v>
      </c>
      <c r="AP12" s="81">
        <f>IFERROR(INDEX('Laika grafiks'!$54:$58,MATCH($D12,'Laika grafiks'!$A$54:$A$58,0),MATCH(AP$3,'Laika grafiks'!$3:$3,0)),"")</f>
        <v>1.2069843298600851</v>
      </c>
      <c r="AQ12" s="81">
        <f>IFERROR(INDEX('Laika grafiks'!$54:$58,MATCH($D12,'Laika grafiks'!$A$54:$A$58,0),MATCH(AQ$3,'Laika grafiks'!$3:$3,0)),"")</f>
        <v>1.2129745104991099</v>
      </c>
      <c r="AR12" s="81">
        <f>IFERROR(INDEX('Laika grafiks'!$54:$58,MATCH($D12,'Laika grafiks'!$A$54:$A$58,0),MATCH(AR$3,'Laika grafiks'!$3:$3,0)),"")</f>
        <v>1.218927368249566</v>
      </c>
      <c r="AS12" s="81">
        <f>IFERROR(INDEX('Laika grafiks'!$54:$58,MATCH($D12,'Laika grafiks'!$A$54:$A$58,0),MATCH(AS$3,'Laika grafiks'!$3:$3,0)),"")</f>
        <v>1.224976821370894</v>
      </c>
      <c r="AT12" s="81">
        <f>IFERROR(INDEX('Laika grafiks'!$54:$58,MATCH($D12,'Laika grafiks'!$A$54:$A$58,0),MATCH(AT$3,'Laika grafiks'!$3:$3,0)),"")</f>
        <v>1.231124016457287</v>
      </c>
      <c r="AU12" s="81">
        <f>IFERROR(INDEX('Laika grafiks'!$54:$58,MATCH($D12,'Laika grafiks'!$A$54:$A$58,0),MATCH(AU$3,'Laika grafiks'!$3:$3,0)),"")</f>
        <v>1.2372340007090921</v>
      </c>
      <c r="AV12" s="81">
        <f>IFERROR(INDEX('Laika grafiks'!$54:$58,MATCH($D12,'Laika grafiks'!$A$54:$A$58,0),MATCH(AV$3,'Laika grafiks'!$3:$3,0)),"")</f>
        <v>1.2433059156145574</v>
      </c>
      <c r="AW12" s="81">
        <f>IFERROR(INDEX('Laika grafiks'!$54:$58,MATCH($D12,'Laika grafiks'!$A$54:$A$58,0),MATCH(AW$3,'Laika grafiks'!$3:$3,0)),"")</f>
        <v>1.2494763577983119</v>
      </c>
      <c r="AX12" s="81">
        <f>IFERROR(INDEX('Laika grafiks'!$54:$58,MATCH($D12,'Laika grafiks'!$A$54:$A$58,0),MATCH(AX$3,'Laika grafiks'!$3:$3,0)),"")</f>
        <v>1.2557464967864327</v>
      </c>
      <c r="AY12" s="81">
        <f>IFERROR(INDEX('Laika grafiks'!$54:$58,MATCH($D12,'Laika grafiks'!$A$54:$A$58,0),MATCH(AY$3,'Laika grafiks'!$3:$3,0)),"")</f>
        <v>1.261978680723274</v>
      </c>
      <c r="AZ12" s="81">
        <f>IFERROR(INDEX('Laika grafiks'!$54:$58,MATCH($D12,'Laika grafiks'!$A$54:$A$58,0),MATCH(AZ$3,'Laika grafiks'!$3:$3,0)),"")</f>
        <v>1.2681720339268487</v>
      </c>
      <c r="BA12" s="81">
        <f>IFERROR(INDEX('Laika grafiks'!$54:$58,MATCH($D12,'Laika grafiks'!$A$54:$A$58,0),MATCH(BA$3,'Laika grafiks'!$3:$3,0)),"")</f>
        <v>1.2744658849542783</v>
      </c>
      <c r="BB12" s="81">
        <f>IFERROR(INDEX('Laika grafiks'!$54:$58,MATCH($D12,'Laika grafiks'!$A$54:$A$58,0),MATCH(BB$3,'Laika grafiks'!$3:$3,0)),"")</f>
        <v>1.2808614267221612</v>
      </c>
      <c r="BC12" s="81">
        <f>IFERROR(INDEX('Laika grafiks'!$54:$58,MATCH($D12,'Laika grafiks'!$A$54:$A$58,0),MATCH(BC$3,'Laika grafiks'!$3:$3,0)),"")</f>
        <v>1.2872182543377395</v>
      </c>
      <c r="BD12" s="81">
        <f>IFERROR(INDEX('Laika grafiks'!$54:$58,MATCH($D12,'Laika grafiks'!$A$54:$A$58,0),MATCH(BD$3,'Laika grafiks'!$3:$3,0)),"")</f>
        <v>1.2935354746053855</v>
      </c>
      <c r="BE12" s="81">
        <f>IFERROR(INDEX('Laika grafiks'!$54:$58,MATCH($D12,'Laika grafiks'!$A$54:$A$58,0),MATCH(BE$3,'Laika grafiks'!$3:$3,0)),"")</f>
        <v>1.2999552026533638</v>
      </c>
      <c r="BF12" s="81">
        <f>IFERROR(INDEX('Laika grafiks'!$54:$58,MATCH($D12,'Laika grafiks'!$A$54:$A$58,0),MATCH(BF$3,'Laika grafiks'!$3:$3,0)),"")</f>
        <v>1.3064786552566046</v>
      </c>
      <c r="BG12" s="81">
        <f>IFERROR(INDEX('Laika grafiks'!$54:$58,MATCH($D12,'Laika grafiks'!$A$54:$A$58,0),MATCH(BG$3,'Laika grafiks'!$3:$3,0)),"")</f>
        <v>1.3129626194244943</v>
      </c>
      <c r="BH12" s="81">
        <f>IFERROR(INDEX('Laika grafiks'!$54:$58,MATCH($D12,'Laika grafiks'!$A$54:$A$58,0),MATCH(BH$3,'Laika grafiks'!$3:$3,0)),"")</f>
        <v>1.3194061840974933</v>
      </c>
      <c r="BI12" s="81">
        <f>IFERROR(INDEX('Laika grafiks'!$54:$58,MATCH($D12,'Laika grafiks'!$A$54:$A$58,0),MATCH(BI$3,'Laika grafiks'!$3:$3,0)),"")</f>
        <v>1.325954306706431</v>
      </c>
      <c r="BJ12" s="81">
        <f>IFERROR(INDEX('Laika grafiks'!$54:$58,MATCH($D12,'Laika grafiks'!$A$54:$A$58,0),MATCH(BJ$3,'Laika grafiks'!$3:$3,0)),"")</f>
        <v>1.3326082283617366</v>
      </c>
      <c r="BK12" s="81">
        <f>IFERROR(INDEX('Laika grafiks'!$54:$58,MATCH($D12,'Laika grafiks'!$A$54:$A$58,0),MATCH(BK$3,'Laika grafiks'!$3:$3,0)),"")</f>
        <v>1.3392218718129842</v>
      </c>
      <c r="BL12" s="81">
        <f>IFERROR(INDEX('Laika grafiks'!$54:$58,MATCH($D12,'Laika grafiks'!$A$54:$A$58,0),MATCH(BL$3,'Laika grafiks'!$3:$3,0)),"")</f>
        <v>1.3457943077794432</v>
      </c>
      <c r="BM12" s="81">
        <f>IFERROR(INDEX('Laika grafiks'!$54:$58,MATCH($D12,'Laika grafiks'!$A$54:$A$58,0),MATCH(BM$3,'Laika grafiks'!$3:$3,0)),"")</f>
        <v>1.3524733928405597</v>
      </c>
      <c r="BN12" s="81">
        <f>IFERROR(INDEX('Laika grafiks'!$54:$58,MATCH($D12,'Laika grafiks'!$A$54:$A$58,0),MATCH(BN$3,'Laika grafiks'!$3:$3,0)),"")</f>
        <v>1.3592603929289715</v>
      </c>
      <c r="BO12" s="81">
        <f>IFERROR(INDEX('Laika grafiks'!$54:$58,MATCH($D12,'Laika grafiks'!$A$54:$A$58,0),MATCH(BO$3,'Laika grafiks'!$3:$3,0)),"")</f>
        <v>1.3592603929289715</v>
      </c>
      <c r="BP12" s="81">
        <f>IFERROR(INDEX('Laika grafiks'!$54:$58,MATCH($D12,'Laika grafiks'!$A$54:$A$58,0),MATCH(BP$3,'Laika grafiks'!$3:$3,0)),"")</f>
        <v>1.3592603929289715</v>
      </c>
      <c r="BQ12" s="81">
        <f>IFERROR(INDEX('Laika grafiks'!$54:$58,MATCH($D12,'Laika grafiks'!$A$54:$A$58,0),MATCH(BQ$3,'Laika grafiks'!$3:$3,0)),"")</f>
        <v>1.3592603929289715</v>
      </c>
      <c r="BR12" s="81">
        <f>IFERROR(INDEX('Laika grafiks'!$54:$58,MATCH($D12,'Laika grafiks'!$A$54:$A$58,0),MATCH(BR$3,'Laika grafiks'!$3:$3,0)),"")</f>
        <v>1.3592603929289715</v>
      </c>
      <c r="BS12" s="81">
        <f>IFERROR(INDEX('Laika grafiks'!$54:$58,MATCH($D12,'Laika grafiks'!$A$54:$A$58,0),MATCH(BS$3,'Laika grafiks'!$3:$3,0)),"")</f>
        <v>1.3592603929289715</v>
      </c>
      <c r="BT12" s="81">
        <f>IFERROR(INDEX('Laika grafiks'!$54:$58,MATCH($D12,'Laika grafiks'!$A$54:$A$58,0),MATCH(BT$3,'Laika grafiks'!$3:$3,0)),"")</f>
        <v>1.3592603929289715</v>
      </c>
      <c r="BU12" s="81">
        <f>IFERROR(INDEX('Laika grafiks'!$54:$58,MATCH($D12,'Laika grafiks'!$A$54:$A$58,0),MATCH(BU$3,'Laika grafiks'!$3:$3,0)),"")</f>
        <v>1.3592603929289715</v>
      </c>
      <c r="BV12" s="81">
        <f>IFERROR(INDEX('Laika grafiks'!$54:$58,MATCH($D12,'Laika grafiks'!$A$54:$A$58,0),MATCH(BV$3,'Laika grafiks'!$3:$3,0)),"")</f>
        <v>1.3592603929289715</v>
      </c>
      <c r="BW12" s="81">
        <f>IFERROR(INDEX('Laika grafiks'!$54:$58,MATCH($D12,'Laika grafiks'!$A$54:$A$58,0),MATCH(BW$3,'Laika grafiks'!$3:$3,0)),"")</f>
        <v>1.3592603929289715</v>
      </c>
      <c r="BX12" s="81">
        <f>IFERROR(INDEX('Laika grafiks'!$54:$58,MATCH($D12,'Laika grafiks'!$A$54:$A$58,0),MATCH(BX$3,'Laika grafiks'!$3:$3,0)),"")</f>
        <v>1.3592603929289715</v>
      </c>
      <c r="BY12" s="81">
        <f>IFERROR(INDEX('Laika grafiks'!$54:$58,MATCH($D12,'Laika grafiks'!$A$54:$A$58,0),MATCH(BY$3,'Laika grafiks'!$3:$3,0)),"")</f>
        <v>1.3592603929289715</v>
      </c>
      <c r="BZ12" s="81">
        <f>IFERROR(INDEX('Laika grafiks'!$54:$58,MATCH($D12,'Laika grafiks'!$A$54:$A$58,0),MATCH(BZ$3,'Laika grafiks'!$3:$3,0)),"")</f>
        <v>1.3592603929289715</v>
      </c>
      <c r="CA12" s="81">
        <f>IFERROR(INDEX('Laika grafiks'!$54:$58,MATCH($D12,'Laika grafiks'!$A$54:$A$58,0),MATCH(CA$3,'Laika grafiks'!$3:$3,0)),"")</f>
        <v>1.3592603929289715</v>
      </c>
      <c r="CB12" s="81">
        <f>IFERROR(INDEX('Laika grafiks'!$54:$58,MATCH($D12,'Laika grafiks'!$A$54:$A$58,0),MATCH(CB$3,'Laika grafiks'!$3:$3,0)),"")</f>
        <v>1.3592603929289715</v>
      </c>
      <c r="CC12" s="81">
        <f>IFERROR(INDEX('Laika grafiks'!$54:$58,MATCH($D12,'Laika grafiks'!$A$54:$A$58,0),MATCH(CC$3,'Laika grafiks'!$3:$3,0)),"")</f>
        <v>1.3592603929289715</v>
      </c>
      <c r="CD12" s="81">
        <f>IFERROR(INDEX('Laika grafiks'!$54:$58,MATCH($D12,'Laika grafiks'!$A$54:$A$58,0),MATCH(CD$3,'Laika grafiks'!$3:$3,0)),"")</f>
        <v>1.3592603929289715</v>
      </c>
      <c r="CE12" s="81">
        <f>IFERROR(INDEX('Laika grafiks'!$54:$58,MATCH($D12,'Laika grafiks'!$A$54:$A$58,0),MATCH(CE$3,'Laika grafiks'!$3:$3,0)),"")</f>
        <v>1.3592603929289715</v>
      </c>
      <c r="CF12" s="81">
        <f>IFERROR(INDEX('Laika grafiks'!$54:$58,MATCH($D12,'Laika grafiks'!$A$54:$A$58,0),MATCH(CF$3,'Laika grafiks'!$3:$3,0)),"")</f>
        <v>1.3592603929289715</v>
      </c>
      <c r="CG12" s="81">
        <f>IFERROR(INDEX('Laika grafiks'!$54:$58,MATCH($D12,'Laika grafiks'!$A$54:$A$58,0),MATCH(CG$3,'Laika grafiks'!$3:$3,0)),"")</f>
        <v>1.3592603929289715</v>
      </c>
      <c r="CH12" s="81">
        <f>IFERROR(INDEX('Laika grafiks'!$54:$58,MATCH($D12,'Laika grafiks'!$A$54:$A$58,0),MATCH(CH$3,'Laika grafiks'!$3:$3,0)),"")</f>
        <v>1.3592603929289715</v>
      </c>
      <c r="CI12" s="81">
        <f>IFERROR(INDEX('Laika grafiks'!$54:$58,MATCH($D12,'Laika grafiks'!$A$54:$A$58,0),MATCH(CI$3,'Laika grafiks'!$3:$3,0)),"")</f>
        <v>1.3592603929289715</v>
      </c>
      <c r="CJ12" s="81">
        <f>IFERROR(INDEX('Laika grafiks'!$54:$58,MATCH($D12,'Laika grafiks'!$A$54:$A$58,0),MATCH(CJ$3,'Laika grafiks'!$3:$3,0)),"")</f>
        <v>1.3592603929289715</v>
      </c>
      <c r="CK12" s="81">
        <f>IFERROR(INDEX('Laika grafiks'!$54:$58,MATCH($D12,'Laika grafiks'!$A$54:$A$58,0),MATCH(CK$3,'Laika grafiks'!$3:$3,0)),"")</f>
        <v>1.3592603929289715</v>
      </c>
      <c r="CL12" s="81">
        <f>IFERROR(INDEX('Laika grafiks'!$54:$58,MATCH($D12,'Laika grafiks'!$A$54:$A$58,0),MATCH(CL$3,'Laika grafiks'!$3:$3,0)),"")</f>
        <v>1.3592603929289715</v>
      </c>
      <c r="CM12" s="81">
        <f>IFERROR(INDEX('Laika grafiks'!$54:$58,MATCH($D12,'Laika grafiks'!$A$54:$A$58,0),MATCH(CM$3,'Laika grafiks'!$3:$3,0)),"")</f>
        <v>1.3592603929289715</v>
      </c>
      <c r="CN12" s="81">
        <f>IFERROR(INDEX('Laika grafiks'!$54:$58,MATCH($D12,'Laika grafiks'!$A$54:$A$58,0),MATCH(CN$3,'Laika grafiks'!$3:$3,0)),"")</f>
        <v>1.3592603929289715</v>
      </c>
      <c r="CO12" s="81">
        <f>IFERROR(INDEX('Laika grafiks'!$54:$58,MATCH($D12,'Laika grafiks'!$A$54:$A$58,0),MATCH(CO$3,'Laika grafiks'!$3:$3,0)),"")</f>
        <v>1.3592603929289715</v>
      </c>
      <c r="CP12" s="81">
        <f>IFERROR(INDEX('Laika grafiks'!$54:$58,MATCH($D12,'Laika grafiks'!$A$54:$A$58,0),MATCH(CP$3,'Laika grafiks'!$3:$3,0)),"")</f>
        <v>1.3592603929289715</v>
      </c>
      <c r="CQ12" s="81">
        <f>IFERROR(INDEX('Laika grafiks'!$54:$58,MATCH($D12,'Laika grafiks'!$A$54:$A$58,0),MATCH(CQ$3,'Laika grafiks'!$3:$3,0)),"")</f>
        <v>1.3592603929289715</v>
      </c>
      <c r="CR12" s="81">
        <f>IFERROR(INDEX('Laika grafiks'!$54:$58,MATCH($D12,'Laika grafiks'!$A$54:$A$58,0),MATCH(CR$3,'Laika grafiks'!$3:$3,0)),"")</f>
        <v>1.3592603929289715</v>
      </c>
      <c r="CS12" s="81">
        <f>IFERROR(INDEX('Laika grafiks'!$54:$58,MATCH($D12,'Laika grafiks'!$A$54:$A$58,0),MATCH(CS$3,'Laika grafiks'!$3:$3,0)),"")</f>
        <v>1.3592603929289715</v>
      </c>
      <c r="CT12" s="81">
        <f>IFERROR(INDEX('Laika grafiks'!$54:$58,MATCH($D12,'Laika grafiks'!$A$54:$A$58,0),MATCH(CT$3,'Laika grafiks'!$3:$3,0)),"")</f>
        <v>1.3592603929289715</v>
      </c>
      <c r="CU12" s="81">
        <f>IFERROR(INDEX('Laika grafiks'!$54:$58,MATCH($D12,'Laika grafiks'!$A$54:$A$58,0),MATCH(CU$3,'Laika grafiks'!$3:$3,0)),"")</f>
        <v>1.3592603929289715</v>
      </c>
      <c r="CV12" s="81">
        <f>IFERROR(INDEX('Laika grafiks'!$54:$58,MATCH($D12,'Laika grafiks'!$A$54:$A$58,0),MATCH(CV$3,'Laika grafiks'!$3:$3,0)),"")</f>
        <v>1.3592603929289715</v>
      </c>
      <c r="CW12" s="81">
        <f>IFERROR(INDEX('Laika grafiks'!$54:$58,MATCH($D12,'Laika grafiks'!$A$54:$A$58,0),MATCH(CW$3,'Laika grafiks'!$3:$3,0)),"")</f>
        <v>1.3592603929289715</v>
      </c>
      <c r="CX12" s="81">
        <f>IFERROR(INDEX('Laika grafiks'!$54:$58,MATCH($D12,'Laika grafiks'!$A$54:$A$58,0),MATCH(CX$3,'Laika grafiks'!$3:$3,0)),"")</f>
        <v>1.3592603929289715</v>
      </c>
      <c r="CY12" s="81">
        <f>IFERROR(INDEX('Laika grafiks'!$54:$58,MATCH($D12,'Laika grafiks'!$A$54:$A$58,0),MATCH(CY$3,'Laika grafiks'!$3:$3,0)),"")</f>
        <v>1.3592603929289715</v>
      </c>
      <c r="CZ12" s="81">
        <f>IFERROR(INDEX('Laika grafiks'!$54:$58,MATCH($D12,'Laika grafiks'!$A$54:$A$58,0),MATCH(CZ$3,'Laika grafiks'!$3:$3,0)),"")</f>
        <v>1.3592603929289715</v>
      </c>
      <c r="DA12" s="81">
        <f>IFERROR(INDEX('Laika grafiks'!$54:$58,MATCH($D12,'Laika grafiks'!$A$54:$A$58,0),MATCH(DA$3,'Laika grafiks'!$3:$3,0)),"")</f>
        <v>1.3592603929289715</v>
      </c>
      <c r="DB12" s="81">
        <f>IFERROR(INDEX('Laika grafiks'!$54:$58,MATCH($D12,'Laika grafiks'!$A$54:$A$58,0),MATCH(DB$3,'Laika grafiks'!$3:$3,0)),"")</f>
        <v>1.3592603929289715</v>
      </c>
      <c r="DC12" s="81">
        <f>IFERROR(INDEX('Laika grafiks'!$54:$58,MATCH($D12,'Laika grafiks'!$A$54:$A$58,0),MATCH(DC$3,'Laika grafiks'!$3:$3,0)),"")</f>
        <v>1.3592603929289715</v>
      </c>
      <c r="DD12" s="81">
        <f>IFERROR(INDEX('Laika grafiks'!$54:$58,MATCH($D12,'Laika grafiks'!$A$54:$A$58,0),MATCH(DD$3,'Laika grafiks'!$3:$3,0)),"")</f>
        <v>1.3592603929289715</v>
      </c>
      <c r="DE12" s="81">
        <f>IFERROR(INDEX('Laika grafiks'!$54:$58,MATCH($D12,'Laika grafiks'!$A$54:$A$58,0),MATCH(DE$3,'Laika grafiks'!$3:$3,0)),"")</f>
        <v>1.3592603929289715</v>
      </c>
      <c r="DF12" s="81">
        <f>IFERROR(INDEX('Laika grafiks'!$54:$58,MATCH($D12,'Laika grafiks'!$A$54:$A$58,0),MATCH(DF$3,'Laika grafiks'!$3:$3,0)),"")</f>
        <v>1.3592603929289715</v>
      </c>
      <c r="DG12" s="81">
        <f>IFERROR(INDEX('Laika grafiks'!$54:$58,MATCH($D12,'Laika grafiks'!$A$54:$A$58,0),MATCH(DG$3,'Laika grafiks'!$3:$3,0)),"")</f>
        <v>1.3592603929289715</v>
      </c>
      <c r="DH12" s="81">
        <f>IFERROR(INDEX('Laika grafiks'!$54:$58,MATCH($D12,'Laika grafiks'!$A$54:$A$58,0),MATCH(DH$3,'Laika grafiks'!$3:$3,0)),"")</f>
        <v>1.3592603929289715</v>
      </c>
      <c r="DI12" s="81">
        <f>IFERROR(INDEX('Laika grafiks'!$54:$58,MATCH($D12,'Laika grafiks'!$A$54:$A$58,0),MATCH(DI$3,'Laika grafiks'!$3:$3,0)),"")</f>
        <v>1.3592603929289715</v>
      </c>
      <c r="DJ12" s="81">
        <f>IFERROR(INDEX('Laika grafiks'!$54:$58,MATCH($D12,'Laika grafiks'!$A$54:$A$58,0),MATCH(DJ$3,'Laika grafiks'!$3:$3,0)),"")</f>
        <v>1.3592603929289715</v>
      </c>
      <c r="DK12" s="81">
        <f>IFERROR(INDEX('Laika grafiks'!$54:$58,MATCH($D12,'Laika grafiks'!$A$54:$A$58,0),MATCH(DK$3,'Laika grafiks'!$3:$3,0)),"")</f>
        <v>1.3592603929289715</v>
      </c>
      <c r="DL12" s="81">
        <f>IFERROR(INDEX('Laika grafiks'!$54:$58,MATCH($D12,'Laika grafiks'!$A$54:$A$58,0),MATCH(DL$3,'Laika grafiks'!$3:$3,0)),"")</f>
        <v>1.3592603929289715</v>
      </c>
      <c r="DM12" s="81">
        <f>IFERROR(INDEX('Laika grafiks'!$54:$58,MATCH($D12,'Laika grafiks'!$A$54:$A$58,0),MATCH(DM$3,'Laika grafiks'!$3:$3,0)),"")</f>
        <v>1.3592603929289715</v>
      </c>
      <c r="DN12" s="81">
        <f>IFERROR(INDEX('Laika grafiks'!$54:$58,MATCH($D12,'Laika grafiks'!$A$54:$A$58,0),MATCH(DN$3,'Laika grafiks'!$3:$3,0)),"")</f>
        <v>1.3592603929289715</v>
      </c>
      <c r="DO12" s="81">
        <f>IFERROR(INDEX('Laika grafiks'!$54:$58,MATCH($D12,'Laika grafiks'!$A$54:$A$58,0),MATCH(DO$3,'Laika grafiks'!$3:$3,0)),"")</f>
        <v>1.3592603929289715</v>
      </c>
      <c r="DP12" s="81">
        <f>IFERROR(INDEX('Laika grafiks'!$54:$58,MATCH($D12,'Laika grafiks'!$A$54:$A$58,0),MATCH(DP$3,'Laika grafiks'!$3:$3,0)),"")</f>
        <v>1.3592603929289715</v>
      </c>
      <c r="DQ12" s="81">
        <f>IFERROR(INDEX('Laika grafiks'!$54:$58,MATCH($D12,'Laika grafiks'!$A$54:$A$58,0),MATCH(DQ$3,'Laika grafiks'!$3:$3,0)),"")</f>
        <v>1.3592603929289715</v>
      </c>
      <c r="DR12" s="81">
        <f>IFERROR(INDEX('Laika grafiks'!$54:$58,MATCH($D12,'Laika grafiks'!$A$54:$A$58,0),MATCH(DR$3,'Laika grafiks'!$3:$3,0)),"")</f>
        <v>1.3592603929289715</v>
      </c>
      <c r="DS12" s="81">
        <f>IFERROR(INDEX('Laika grafiks'!$54:$58,MATCH($D12,'Laika grafiks'!$A$54:$A$58,0),MATCH(DS$3,'Laika grafiks'!$3:$3,0)),"")</f>
        <v>1.3592603929289715</v>
      </c>
      <c r="DT12" s="81">
        <f>IFERROR(INDEX('Laika grafiks'!$54:$58,MATCH($D12,'Laika grafiks'!$A$54:$A$58,0),MATCH(DT$3,'Laika grafiks'!$3:$3,0)),"")</f>
        <v>1.3592603929289715</v>
      </c>
      <c r="DU12" s="81">
        <f>IFERROR(INDEX('Laika grafiks'!$54:$58,MATCH($D12,'Laika grafiks'!$A$54:$A$58,0),MATCH(DU$3,'Laika grafiks'!$3:$3,0)),"")</f>
        <v>1.3592603929289715</v>
      </c>
    </row>
    <row r="13" spans="1:125">
      <c r="A13" s="324"/>
      <c r="B13" s="324"/>
      <c r="C13" s="324"/>
      <c r="D13" s="321"/>
      <c r="E13" s="324"/>
      <c r="F13" s="324"/>
      <c r="G13" s="324"/>
      <c r="H13" s="324"/>
      <c r="I13" s="324"/>
      <c r="J13" s="324"/>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321"/>
      <c r="BF13" s="321"/>
      <c r="BG13" s="321"/>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321"/>
      <c r="DL13" s="321"/>
      <c r="DM13" s="321"/>
      <c r="DN13" s="321"/>
      <c r="DO13" s="321"/>
      <c r="DP13" s="321"/>
      <c r="DQ13" s="321"/>
      <c r="DR13" s="321"/>
      <c r="DS13" s="321"/>
      <c r="DT13" s="321"/>
      <c r="DU13" s="321"/>
    </row>
    <row r="14" spans="1:125">
      <c r="A14" s="324" t="s">
        <v>178</v>
      </c>
      <c r="B14" s="324"/>
      <c r="C14" s="324"/>
      <c r="D14" s="370">
        <f>IFERROR('IIA Jūtīguma analīze'!C24,"")</f>
        <v>0</v>
      </c>
      <c r="E14" s="324"/>
      <c r="F14" s="324"/>
      <c r="G14" s="324"/>
      <c r="H14" s="324"/>
      <c r="I14" s="324"/>
      <c r="J14" s="324"/>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321"/>
      <c r="BF14" s="321"/>
      <c r="BG14" s="321"/>
      <c r="BH14" s="321"/>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321"/>
      <c r="DL14" s="321"/>
      <c r="DM14" s="321"/>
      <c r="DN14" s="321"/>
      <c r="DO14" s="321"/>
      <c r="DP14" s="321"/>
      <c r="DQ14" s="321"/>
      <c r="DR14" s="321"/>
      <c r="DS14" s="321"/>
      <c r="DT14" s="321"/>
      <c r="DU14" s="321"/>
    </row>
    <row r="15" spans="1:125">
      <c r="A15" s="324"/>
      <c r="B15" s="324"/>
      <c r="C15" s="324"/>
      <c r="D15" s="321"/>
      <c r="E15" s="324"/>
      <c r="F15" s="324"/>
      <c r="G15" s="324"/>
      <c r="H15" s="324"/>
      <c r="I15" s="324"/>
      <c r="J15" s="324"/>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1"/>
      <c r="BF15" s="321"/>
      <c r="BG15" s="321"/>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1"/>
      <c r="DL15" s="321"/>
      <c r="DM15" s="321"/>
      <c r="DN15" s="321"/>
      <c r="DO15" s="321"/>
      <c r="DP15" s="321"/>
      <c r="DQ15" s="321"/>
      <c r="DR15" s="321"/>
      <c r="DS15" s="321"/>
      <c r="DT15" s="321"/>
      <c r="DU15" s="321"/>
    </row>
    <row r="16" spans="1:125">
      <c r="A16" s="324" t="s">
        <v>179</v>
      </c>
      <c r="B16" s="324"/>
      <c r="C16" s="324"/>
      <c r="D16" s="321"/>
      <c r="E16" s="335">
        <f t="shared" ref="E16:BP16" si="0">IFERROR(IF(E$4&lt;=$D$7-1,1/$D$7,0),"")</f>
        <v>0.2</v>
      </c>
      <c r="F16" s="335">
        <f t="shared" si="0"/>
        <v>0.2</v>
      </c>
      <c r="G16" s="335">
        <f t="shared" si="0"/>
        <v>0.2</v>
      </c>
      <c r="H16" s="335">
        <f t="shared" si="0"/>
        <v>0.2</v>
      </c>
      <c r="I16" s="335">
        <f t="shared" si="0"/>
        <v>0.2</v>
      </c>
      <c r="J16" s="335">
        <f t="shared" si="0"/>
        <v>0</v>
      </c>
      <c r="K16" s="335">
        <f t="shared" si="0"/>
        <v>0</v>
      </c>
      <c r="L16" s="335">
        <f t="shared" si="0"/>
        <v>0</v>
      </c>
      <c r="M16" s="335">
        <f t="shared" si="0"/>
        <v>0</v>
      </c>
      <c r="N16" s="335">
        <f t="shared" si="0"/>
        <v>0</v>
      </c>
      <c r="O16" s="335">
        <f t="shared" si="0"/>
        <v>0</v>
      </c>
      <c r="P16" s="335">
        <f t="shared" si="0"/>
        <v>0</v>
      </c>
      <c r="Q16" s="335">
        <f t="shared" si="0"/>
        <v>0</v>
      </c>
      <c r="R16" s="335">
        <f t="shared" si="0"/>
        <v>0</v>
      </c>
      <c r="S16" s="335">
        <f t="shared" si="0"/>
        <v>0</v>
      </c>
      <c r="T16" s="335">
        <f t="shared" si="0"/>
        <v>0</v>
      </c>
      <c r="U16" s="335">
        <f t="shared" si="0"/>
        <v>0</v>
      </c>
      <c r="V16" s="335">
        <f t="shared" si="0"/>
        <v>0</v>
      </c>
      <c r="W16" s="335">
        <f t="shared" si="0"/>
        <v>0</v>
      </c>
      <c r="X16" s="335">
        <f t="shared" si="0"/>
        <v>0</v>
      </c>
      <c r="Y16" s="335">
        <f t="shared" si="0"/>
        <v>0</v>
      </c>
      <c r="Z16" s="335">
        <f t="shared" si="0"/>
        <v>0</v>
      </c>
      <c r="AA16" s="335">
        <f t="shared" si="0"/>
        <v>0</v>
      </c>
      <c r="AB16" s="335">
        <f t="shared" si="0"/>
        <v>0</v>
      </c>
      <c r="AC16" s="335">
        <f t="shared" si="0"/>
        <v>0</v>
      </c>
      <c r="AD16" s="335">
        <f t="shared" si="0"/>
        <v>0</v>
      </c>
      <c r="AE16" s="335">
        <f t="shared" si="0"/>
        <v>0</v>
      </c>
      <c r="AF16" s="335">
        <f t="shared" si="0"/>
        <v>0</v>
      </c>
      <c r="AG16" s="335">
        <f t="shared" si="0"/>
        <v>0</v>
      </c>
      <c r="AH16" s="335">
        <f t="shared" si="0"/>
        <v>0</v>
      </c>
      <c r="AI16" s="335">
        <f t="shared" si="0"/>
        <v>0</v>
      </c>
      <c r="AJ16" s="335">
        <f t="shared" si="0"/>
        <v>0</v>
      </c>
      <c r="AK16" s="335">
        <f t="shared" si="0"/>
        <v>0</v>
      </c>
      <c r="AL16" s="335">
        <f t="shared" si="0"/>
        <v>0</v>
      </c>
      <c r="AM16" s="335">
        <f t="shared" si="0"/>
        <v>0</v>
      </c>
      <c r="AN16" s="335">
        <f t="shared" si="0"/>
        <v>0</v>
      </c>
      <c r="AO16" s="335">
        <f t="shared" si="0"/>
        <v>0</v>
      </c>
      <c r="AP16" s="335">
        <f t="shared" si="0"/>
        <v>0</v>
      </c>
      <c r="AQ16" s="335">
        <f t="shared" si="0"/>
        <v>0</v>
      </c>
      <c r="AR16" s="335">
        <f t="shared" si="0"/>
        <v>0</v>
      </c>
      <c r="AS16" s="335">
        <f t="shared" si="0"/>
        <v>0</v>
      </c>
      <c r="AT16" s="335">
        <f t="shared" si="0"/>
        <v>0</v>
      </c>
      <c r="AU16" s="335">
        <f t="shared" si="0"/>
        <v>0</v>
      </c>
      <c r="AV16" s="335">
        <f t="shared" si="0"/>
        <v>0</v>
      </c>
      <c r="AW16" s="335">
        <f t="shared" si="0"/>
        <v>0</v>
      </c>
      <c r="AX16" s="335">
        <f t="shared" si="0"/>
        <v>0</v>
      </c>
      <c r="AY16" s="335">
        <f t="shared" si="0"/>
        <v>0</v>
      </c>
      <c r="AZ16" s="335">
        <f t="shared" si="0"/>
        <v>0</v>
      </c>
      <c r="BA16" s="335">
        <f t="shared" si="0"/>
        <v>0</v>
      </c>
      <c r="BB16" s="335">
        <f t="shared" si="0"/>
        <v>0</v>
      </c>
      <c r="BC16" s="335">
        <f t="shared" si="0"/>
        <v>0</v>
      </c>
      <c r="BD16" s="335">
        <f t="shared" si="0"/>
        <v>0</v>
      </c>
      <c r="BE16" s="335">
        <f t="shared" si="0"/>
        <v>0</v>
      </c>
      <c r="BF16" s="335">
        <f t="shared" si="0"/>
        <v>0</v>
      </c>
      <c r="BG16" s="335">
        <f t="shared" si="0"/>
        <v>0</v>
      </c>
      <c r="BH16" s="335">
        <f t="shared" si="0"/>
        <v>0</v>
      </c>
      <c r="BI16" s="335">
        <f t="shared" si="0"/>
        <v>0</v>
      </c>
      <c r="BJ16" s="335">
        <f t="shared" si="0"/>
        <v>0</v>
      </c>
      <c r="BK16" s="335">
        <f t="shared" si="0"/>
        <v>0</v>
      </c>
      <c r="BL16" s="335">
        <f t="shared" si="0"/>
        <v>0</v>
      </c>
      <c r="BM16" s="335">
        <f t="shared" si="0"/>
        <v>0</v>
      </c>
      <c r="BN16" s="335">
        <f t="shared" si="0"/>
        <v>0</v>
      </c>
      <c r="BO16" s="335">
        <f t="shared" si="0"/>
        <v>0</v>
      </c>
      <c r="BP16" s="335">
        <f t="shared" si="0"/>
        <v>0</v>
      </c>
      <c r="BQ16" s="335">
        <f t="shared" ref="BQ16:DU16" si="1">IFERROR(IF(BQ$4&lt;=$D$7-1,1/$D$7,0),"")</f>
        <v>0</v>
      </c>
      <c r="BR16" s="335">
        <f t="shared" si="1"/>
        <v>0</v>
      </c>
      <c r="BS16" s="335">
        <f t="shared" si="1"/>
        <v>0</v>
      </c>
      <c r="BT16" s="335">
        <f t="shared" si="1"/>
        <v>0</v>
      </c>
      <c r="BU16" s="335">
        <f t="shared" si="1"/>
        <v>0</v>
      </c>
      <c r="BV16" s="335">
        <f t="shared" si="1"/>
        <v>0</v>
      </c>
      <c r="BW16" s="335">
        <f t="shared" si="1"/>
        <v>0</v>
      </c>
      <c r="BX16" s="335">
        <f t="shared" si="1"/>
        <v>0</v>
      </c>
      <c r="BY16" s="335">
        <f t="shared" si="1"/>
        <v>0</v>
      </c>
      <c r="BZ16" s="335">
        <f t="shared" si="1"/>
        <v>0</v>
      </c>
      <c r="CA16" s="335">
        <f t="shared" si="1"/>
        <v>0</v>
      </c>
      <c r="CB16" s="335">
        <f t="shared" si="1"/>
        <v>0</v>
      </c>
      <c r="CC16" s="335">
        <f t="shared" si="1"/>
        <v>0</v>
      </c>
      <c r="CD16" s="335">
        <f t="shared" si="1"/>
        <v>0</v>
      </c>
      <c r="CE16" s="335">
        <f t="shared" si="1"/>
        <v>0</v>
      </c>
      <c r="CF16" s="335">
        <f t="shared" si="1"/>
        <v>0</v>
      </c>
      <c r="CG16" s="335">
        <f t="shared" si="1"/>
        <v>0</v>
      </c>
      <c r="CH16" s="335">
        <f t="shared" si="1"/>
        <v>0</v>
      </c>
      <c r="CI16" s="335">
        <f t="shared" si="1"/>
        <v>0</v>
      </c>
      <c r="CJ16" s="335">
        <f t="shared" si="1"/>
        <v>0</v>
      </c>
      <c r="CK16" s="335">
        <f t="shared" si="1"/>
        <v>0</v>
      </c>
      <c r="CL16" s="335">
        <f t="shared" si="1"/>
        <v>0</v>
      </c>
      <c r="CM16" s="335">
        <f t="shared" si="1"/>
        <v>0</v>
      </c>
      <c r="CN16" s="335">
        <f t="shared" si="1"/>
        <v>0</v>
      </c>
      <c r="CO16" s="335">
        <f t="shared" si="1"/>
        <v>0</v>
      </c>
      <c r="CP16" s="335">
        <f t="shared" si="1"/>
        <v>0</v>
      </c>
      <c r="CQ16" s="335">
        <f t="shared" si="1"/>
        <v>0</v>
      </c>
      <c r="CR16" s="335">
        <f t="shared" si="1"/>
        <v>0</v>
      </c>
      <c r="CS16" s="335">
        <f t="shared" si="1"/>
        <v>0</v>
      </c>
      <c r="CT16" s="335">
        <f t="shared" si="1"/>
        <v>0</v>
      </c>
      <c r="CU16" s="335">
        <f t="shared" si="1"/>
        <v>0</v>
      </c>
      <c r="CV16" s="335">
        <f t="shared" si="1"/>
        <v>0</v>
      </c>
      <c r="CW16" s="335">
        <f t="shared" si="1"/>
        <v>0</v>
      </c>
      <c r="CX16" s="335">
        <f t="shared" si="1"/>
        <v>0</v>
      </c>
      <c r="CY16" s="335">
        <f t="shared" si="1"/>
        <v>0</v>
      </c>
      <c r="CZ16" s="335">
        <f t="shared" si="1"/>
        <v>0</v>
      </c>
      <c r="DA16" s="335">
        <f t="shared" si="1"/>
        <v>0</v>
      </c>
      <c r="DB16" s="335">
        <f t="shared" si="1"/>
        <v>0</v>
      </c>
      <c r="DC16" s="335">
        <f t="shared" si="1"/>
        <v>0</v>
      </c>
      <c r="DD16" s="335">
        <f t="shared" si="1"/>
        <v>0</v>
      </c>
      <c r="DE16" s="335">
        <f t="shared" si="1"/>
        <v>0</v>
      </c>
      <c r="DF16" s="335">
        <f t="shared" si="1"/>
        <v>0</v>
      </c>
      <c r="DG16" s="335">
        <f t="shared" si="1"/>
        <v>0</v>
      </c>
      <c r="DH16" s="335">
        <f t="shared" si="1"/>
        <v>0</v>
      </c>
      <c r="DI16" s="335">
        <f t="shared" si="1"/>
        <v>0</v>
      </c>
      <c r="DJ16" s="335">
        <f t="shared" si="1"/>
        <v>0</v>
      </c>
      <c r="DK16" s="335">
        <f t="shared" si="1"/>
        <v>0</v>
      </c>
      <c r="DL16" s="335">
        <f t="shared" si="1"/>
        <v>0</v>
      </c>
      <c r="DM16" s="335">
        <f t="shared" si="1"/>
        <v>0</v>
      </c>
      <c r="DN16" s="335">
        <f t="shared" si="1"/>
        <v>0</v>
      </c>
      <c r="DO16" s="335">
        <f t="shared" si="1"/>
        <v>0</v>
      </c>
      <c r="DP16" s="335">
        <f t="shared" si="1"/>
        <v>0</v>
      </c>
      <c r="DQ16" s="335">
        <f t="shared" si="1"/>
        <v>0</v>
      </c>
      <c r="DR16" s="335">
        <f t="shared" si="1"/>
        <v>0</v>
      </c>
      <c r="DS16" s="335">
        <f t="shared" si="1"/>
        <v>0</v>
      </c>
      <c r="DT16" s="335">
        <f t="shared" si="1"/>
        <v>0</v>
      </c>
      <c r="DU16" s="335">
        <f t="shared" si="1"/>
        <v>0</v>
      </c>
    </row>
    <row r="17" spans="1:125">
      <c r="A17" s="324"/>
      <c r="B17" s="324"/>
      <c r="C17" s="324"/>
      <c r="D17" s="321"/>
      <c r="E17" s="321"/>
      <c r="F17" s="324"/>
      <c r="G17" s="324"/>
      <c r="H17" s="324"/>
      <c r="I17" s="324"/>
      <c r="J17" s="324"/>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321"/>
      <c r="DL17" s="321"/>
      <c r="DM17" s="321"/>
      <c r="DN17" s="321"/>
      <c r="DO17" s="321"/>
      <c r="DP17" s="321"/>
      <c r="DQ17" s="321"/>
      <c r="DR17" s="321"/>
      <c r="DS17" s="321"/>
      <c r="DT17" s="321"/>
      <c r="DU17" s="321"/>
    </row>
    <row r="18" spans="1:125">
      <c r="A18" s="328" t="str">
        <f>IFERROR(Pieņēmumi!B127,"")</f>
        <v>LED gaismekļi</v>
      </c>
      <c r="B18" s="329" t="str">
        <f>IFERROR(Pieņēmumi!C127,"")</f>
        <v>k €</v>
      </c>
      <c r="C18" s="324"/>
      <c r="D18" s="321">
        <f>IFERROR(Pieņēmumi!E127*(1+D$14),"")</f>
        <v>4963424</v>
      </c>
      <c r="E18" s="336">
        <f t="shared" ref="E18:T33" si="2">IFERROR($D18*E$16*E$10,"")</f>
        <v>992684.8</v>
      </c>
      <c r="F18" s="336">
        <f t="shared" si="2"/>
        <v>992684.8</v>
      </c>
      <c r="G18" s="336">
        <f t="shared" si="2"/>
        <v>992684.8</v>
      </c>
      <c r="H18" s="336">
        <f t="shared" si="2"/>
        <v>992684.8</v>
      </c>
      <c r="I18" s="336">
        <f t="shared" si="2"/>
        <v>992684.8</v>
      </c>
      <c r="J18" s="336">
        <f t="shared" si="2"/>
        <v>0</v>
      </c>
      <c r="K18" s="336">
        <f t="shared" si="2"/>
        <v>0</v>
      </c>
      <c r="L18" s="336">
        <f t="shared" si="2"/>
        <v>0</v>
      </c>
      <c r="M18" s="336">
        <f t="shared" si="2"/>
        <v>0</v>
      </c>
      <c r="N18" s="336">
        <f t="shared" si="2"/>
        <v>0</v>
      </c>
      <c r="O18" s="336">
        <f t="shared" si="2"/>
        <v>0</v>
      </c>
      <c r="P18" s="336">
        <f t="shared" si="2"/>
        <v>0</v>
      </c>
      <c r="Q18" s="336">
        <f t="shared" si="2"/>
        <v>0</v>
      </c>
      <c r="R18" s="336">
        <f t="shared" si="2"/>
        <v>0</v>
      </c>
      <c r="S18" s="336">
        <f t="shared" si="2"/>
        <v>0</v>
      </c>
      <c r="T18" s="336">
        <f t="shared" si="2"/>
        <v>0</v>
      </c>
      <c r="U18" s="336">
        <f t="shared" ref="U18:AJ33" si="3">IFERROR($D18*U$16*U$10,"")</f>
        <v>0</v>
      </c>
      <c r="V18" s="336">
        <f t="shared" si="3"/>
        <v>0</v>
      </c>
      <c r="W18" s="336">
        <f t="shared" si="3"/>
        <v>0</v>
      </c>
      <c r="X18" s="336">
        <f t="shared" si="3"/>
        <v>0</v>
      </c>
      <c r="Y18" s="336">
        <f t="shared" si="3"/>
        <v>0</v>
      </c>
      <c r="Z18" s="336">
        <f t="shared" si="3"/>
        <v>0</v>
      </c>
      <c r="AA18" s="336">
        <f t="shared" si="3"/>
        <v>0</v>
      </c>
      <c r="AB18" s="336">
        <f t="shared" si="3"/>
        <v>0</v>
      </c>
      <c r="AC18" s="336">
        <f t="shared" si="3"/>
        <v>0</v>
      </c>
      <c r="AD18" s="336">
        <f t="shared" si="3"/>
        <v>0</v>
      </c>
      <c r="AE18" s="336">
        <f t="shared" si="3"/>
        <v>0</v>
      </c>
      <c r="AF18" s="336">
        <f t="shared" si="3"/>
        <v>0</v>
      </c>
      <c r="AG18" s="336">
        <f t="shared" si="3"/>
        <v>0</v>
      </c>
      <c r="AH18" s="336">
        <f t="shared" si="3"/>
        <v>0</v>
      </c>
      <c r="AI18" s="336">
        <f t="shared" si="3"/>
        <v>0</v>
      </c>
      <c r="AJ18" s="336">
        <f t="shared" si="3"/>
        <v>0</v>
      </c>
      <c r="AK18" s="336">
        <f t="shared" ref="AK18:AZ33" si="4">IFERROR($D18*AK$16*AK$10,"")</f>
        <v>0</v>
      </c>
      <c r="AL18" s="336">
        <f t="shared" si="4"/>
        <v>0</v>
      </c>
      <c r="AM18" s="336">
        <f t="shared" si="4"/>
        <v>0</v>
      </c>
      <c r="AN18" s="336">
        <f t="shared" si="4"/>
        <v>0</v>
      </c>
      <c r="AO18" s="336">
        <f t="shared" si="4"/>
        <v>0</v>
      </c>
      <c r="AP18" s="336">
        <f t="shared" si="4"/>
        <v>0</v>
      </c>
      <c r="AQ18" s="336">
        <f t="shared" si="4"/>
        <v>0</v>
      </c>
      <c r="AR18" s="336">
        <f t="shared" si="4"/>
        <v>0</v>
      </c>
      <c r="AS18" s="336">
        <f t="shared" si="4"/>
        <v>0</v>
      </c>
      <c r="AT18" s="336">
        <f t="shared" si="4"/>
        <v>0</v>
      </c>
      <c r="AU18" s="336">
        <f t="shared" si="4"/>
        <v>0</v>
      </c>
      <c r="AV18" s="336">
        <f t="shared" si="4"/>
        <v>0</v>
      </c>
      <c r="AW18" s="336">
        <f t="shared" si="4"/>
        <v>0</v>
      </c>
      <c r="AX18" s="336">
        <f t="shared" si="4"/>
        <v>0</v>
      </c>
      <c r="AY18" s="336">
        <f t="shared" si="4"/>
        <v>0</v>
      </c>
      <c r="AZ18" s="336">
        <f t="shared" si="4"/>
        <v>0</v>
      </c>
      <c r="BA18" s="336">
        <f t="shared" ref="BA18:BP33" si="5">IFERROR($D18*BA$16*BA$10,"")</f>
        <v>0</v>
      </c>
      <c r="BB18" s="336">
        <f t="shared" si="5"/>
        <v>0</v>
      </c>
      <c r="BC18" s="336">
        <f t="shared" si="5"/>
        <v>0</v>
      </c>
      <c r="BD18" s="336">
        <f t="shared" si="5"/>
        <v>0</v>
      </c>
      <c r="BE18" s="336">
        <f t="shared" si="5"/>
        <v>0</v>
      </c>
      <c r="BF18" s="336">
        <f t="shared" si="5"/>
        <v>0</v>
      </c>
      <c r="BG18" s="336">
        <f t="shared" si="5"/>
        <v>0</v>
      </c>
      <c r="BH18" s="336">
        <f t="shared" si="5"/>
        <v>0</v>
      </c>
      <c r="BI18" s="336">
        <f t="shared" si="5"/>
        <v>0</v>
      </c>
      <c r="BJ18" s="336">
        <f t="shared" si="5"/>
        <v>0</v>
      </c>
      <c r="BK18" s="336">
        <f t="shared" si="5"/>
        <v>0</v>
      </c>
      <c r="BL18" s="336">
        <f t="shared" si="5"/>
        <v>0</v>
      </c>
      <c r="BM18" s="336">
        <f t="shared" si="5"/>
        <v>0</v>
      </c>
      <c r="BN18" s="336">
        <f t="shared" si="5"/>
        <v>0</v>
      </c>
      <c r="BO18" s="336">
        <f t="shared" si="5"/>
        <v>0</v>
      </c>
      <c r="BP18" s="336">
        <f t="shared" si="5"/>
        <v>0</v>
      </c>
      <c r="BQ18" s="336">
        <f t="shared" ref="BQ18:CF33" si="6">IFERROR($D18*BQ$16*BQ$10,"")</f>
        <v>0</v>
      </c>
      <c r="BR18" s="336">
        <f t="shared" si="6"/>
        <v>0</v>
      </c>
      <c r="BS18" s="336">
        <f t="shared" si="6"/>
        <v>0</v>
      </c>
      <c r="BT18" s="336">
        <f t="shared" si="6"/>
        <v>0</v>
      </c>
      <c r="BU18" s="336">
        <f t="shared" si="6"/>
        <v>0</v>
      </c>
      <c r="BV18" s="336">
        <f t="shared" si="6"/>
        <v>0</v>
      </c>
      <c r="BW18" s="336">
        <f t="shared" si="6"/>
        <v>0</v>
      </c>
      <c r="BX18" s="336">
        <f t="shared" si="6"/>
        <v>0</v>
      </c>
      <c r="BY18" s="336">
        <f t="shared" si="6"/>
        <v>0</v>
      </c>
      <c r="BZ18" s="336">
        <f t="shared" si="6"/>
        <v>0</v>
      </c>
      <c r="CA18" s="336">
        <f t="shared" si="6"/>
        <v>0</v>
      </c>
      <c r="CB18" s="336">
        <f t="shared" si="6"/>
        <v>0</v>
      </c>
      <c r="CC18" s="336">
        <f t="shared" si="6"/>
        <v>0</v>
      </c>
      <c r="CD18" s="336">
        <f t="shared" si="6"/>
        <v>0</v>
      </c>
      <c r="CE18" s="336">
        <f t="shared" si="6"/>
        <v>0</v>
      </c>
      <c r="CF18" s="336">
        <f t="shared" si="6"/>
        <v>0</v>
      </c>
      <c r="CG18" s="336">
        <f t="shared" ref="CG18:CV33" si="7">IFERROR($D18*CG$16*CG$10,"")</f>
        <v>0</v>
      </c>
      <c r="CH18" s="336">
        <f t="shared" si="7"/>
        <v>0</v>
      </c>
      <c r="CI18" s="336">
        <f t="shared" si="7"/>
        <v>0</v>
      </c>
      <c r="CJ18" s="336">
        <f t="shared" si="7"/>
        <v>0</v>
      </c>
      <c r="CK18" s="336">
        <f t="shared" si="7"/>
        <v>0</v>
      </c>
      <c r="CL18" s="336">
        <f t="shared" si="7"/>
        <v>0</v>
      </c>
      <c r="CM18" s="336">
        <f t="shared" si="7"/>
        <v>0</v>
      </c>
      <c r="CN18" s="336">
        <f t="shared" si="7"/>
        <v>0</v>
      </c>
      <c r="CO18" s="336">
        <f t="shared" si="7"/>
        <v>0</v>
      </c>
      <c r="CP18" s="336">
        <f t="shared" si="7"/>
        <v>0</v>
      </c>
      <c r="CQ18" s="336">
        <f t="shared" si="7"/>
        <v>0</v>
      </c>
      <c r="CR18" s="336">
        <f t="shared" si="7"/>
        <v>0</v>
      </c>
      <c r="CS18" s="336">
        <f t="shared" si="7"/>
        <v>0</v>
      </c>
      <c r="CT18" s="336">
        <f t="shared" si="7"/>
        <v>0</v>
      </c>
      <c r="CU18" s="336">
        <f t="shared" si="7"/>
        <v>0</v>
      </c>
      <c r="CV18" s="336">
        <f t="shared" si="7"/>
        <v>0</v>
      </c>
      <c r="CW18" s="336">
        <f t="shared" ref="CW18:DL33" si="8">IFERROR($D18*CW$16*CW$10,"")</f>
        <v>0</v>
      </c>
      <c r="CX18" s="336">
        <f t="shared" si="8"/>
        <v>0</v>
      </c>
      <c r="CY18" s="336">
        <f t="shared" si="8"/>
        <v>0</v>
      </c>
      <c r="CZ18" s="336">
        <f t="shared" si="8"/>
        <v>0</v>
      </c>
      <c r="DA18" s="336">
        <f t="shared" si="8"/>
        <v>0</v>
      </c>
      <c r="DB18" s="336">
        <f t="shared" si="8"/>
        <v>0</v>
      </c>
      <c r="DC18" s="336">
        <f t="shared" si="8"/>
        <v>0</v>
      </c>
      <c r="DD18" s="336">
        <f t="shared" si="8"/>
        <v>0</v>
      </c>
      <c r="DE18" s="336">
        <f t="shared" si="8"/>
        <v>0</v>
      </c>
      <c r="DF18" s="336">
        <f t="shared" si="8"/>
        <v>0</v>
      </c>
      <c r="DG18" s="336">
        <f t="shared" si="8"/>
        <v>0</v>
      </c>
      <c r="DH18" s="336">
        <f t="shared" si="8"/>
        <v>0</v>
      </c>
      <c r="DI18" s="336">
        <f t="shared" si="8"/>
        <v>0</v>
      </c>
      <c r="DJ18" s="336">
        <f t="shared" si="8"/>
        <v>0</v>
      </c>
      <c r="DK18" s="336">
        <f t="shared" si="8"/>
        <v>0</v>
      </c>
      <c r="DL18" s="336">
        <f t="shared" si="8"/>
        <v>0</v>
      </c>
      <c r="DM18" s="336">
        <f t="shared" ref="DI18:DU33" si="9">IFERROR($D18*DM$16*DM$10,"")</f>
        <v>0</v>
      </c>
      <c r="DN18" s="336">
        <f t="shared" si="9"/>
        <v>0</v>
      </c>
      <c r="DO18" s="336">
        <f t="shared" si="9"/>
        <v>0</v>
      </c>
      <c r="DP18" s="336">
        <f t="shared" si="9"/>
        <v>0</v>
      </c>
      <c r="DQ18" s="336">
        <f t="shared" si="9"/>
        <v>0</v>
      </c>
      <c r="DR18" s="336">
        <f t="shared" si="9"/>
        <v>0</v>
      </c>
      <c r="DS18" s="336">
        <f t="shared" si="9"/>
        <v>0</v>
      </c>
      <c r="DT18" s="336">
        <f t="shared" si="9"/>
        <v>0</v>
      </c>
      <c r="DU18" s="336">
        <f t="shared" si="9"/>
        <v>0</v>
      </c>
    </row>
    <row r="19" spans="1:125">
      <c r="A19" s="328" t="str">
        <f>IFERROR(Pieņēmumi!B128,"")</f>
        <v>Vadības paneļi</v>
      </c>
      <c r="B19" s="329" t="str">
        <f>IFERROR(Pieņēmumi!C128,"")</f>
        <v>k €</v>
      </c>
      <c r="C19" s="324"/>
      <c r="D19" s="321">
        <f>IFERROR(Pieņēmumi!E128*(1+D$14),"")</f>
        <v>793822</v>
      </c>
      <c r="E19" s="336">
        <f t="shared" si="2"/>
        <v>158764.40000000002</v>
      </c>
      <c r="F19" s="336">
        <f t="shared" si="2"/>
        <v>158764.40000000002</v>
      </c>
      <c r="G19" s="336">
        <f t="shared" si="2"/>
        <v>158764.40000000002</v>
      </c>
      <c r="H19" s="336">
        <f t="shared" si="2"/>
        <v>158764.40000000002</v>
      </c>
      <c r="I19" s="336">
        <f t="shared" si="2"/>
        <v>158764.40000000002</v>
      </c>
      <c r="J19" s="336">
        <f t="shared" si="2"/>
        <v>0</v>
      </c>
      <c r="K19" s="336">
        <f t="shared" si="2"/>
        <v>0</v>
      </c>
      <c r="L19" s="336">
        <f t="shared" si="2"/>
        <v>0</v>
      </c>
      <c r="M19" s="336">
        <f t="shared" si="2"/>
        <v>0</v>
      </c>
      <c r="N19" s="336">
        <f t="shared" si="2"/>
        <v>0</v>
      </c>
      <c r="O19" s="336">
        <f t="shared" si="2"/>
        <v>0</v>
      </c>
      <c r="P19" s="336">
        <f t="shared" si="2"/>
        <v>0</v>
      </c>
      <c r="Q19" s="336">
        <f t="shared" si="2"/>
        <v>0</v>
      </c>
      <c r="R19" s="336">
        <f t="shared" si="2"/>
        <v>0</v>
      </c>
      <c r="S19" s="336">
        <f t="shared" si="2"/>
        <v>0</v>
      </c>
      <c r="T19" s="336">
        <f t="shared" si="2"/>
        <v>0</v>
      </c>
      <c r="U19" s="336">
        <f t="shared" si="3"/>
        <v>0</v>
      </c>
      <c r="V19" s="336">
        <f t="shared" si="3"/>
        <v>0</v>
      </c>
      <c r="W19" s="336">
        <f t="shared" si="3"/>
        <v>0</v>
      </c>
      <c r="X19" s="336">
        <f t="shared" si="3"/>
        <v>0</v>
      </c>
      <c r="Y19" s="336">
        <f t="shared" si="3"/>
        <v>0</v>
      </c>
      <c r="Z19" s="336">
        <f t="shared" si="3"/>
        <v>0</v>
      </c>
      <c r="AA19" s="336">
        <f t="shared" si="3"/>
        <v>0</v>
      </c>
      <c r="AB19" s="336">
        <f t="shared" si="3"/>
        <v>0</v>
      </c>
      <c r="AC19" s="336">
        <f t="shared" si="3"/>
        <v>0</v>
      </c>
      <c r="AD19" s="336">
        <f t="shared" si="3"/>
        <v>0</v>
      </c>
      <c r="AE19" s="336">
        <f t="shared" si="3"/>
        <v>0</v>
      </c>
      <c r="AF19" s="336">
        <f t="shared" si="3"/>
        <v>0</v>
      </c>
      <c r="AG19" s="336">
        <f t="shared" si="3"/>
        <v>0</v>
      </c>
      <c r="AH19" s="336">
        <f t="shared" si="3"/>
        <v>0</v>
      </c>
      <c r="AI19" s="336">
        <f t="shared" si="3"/>
        <v>0</v>
      </c>
      <c r="AJ19" s="336">
        <f t="shared" si="3"/>
        <v>0</v>
      </c>
      <c r="AK19" s="336">
        <f t="shared" si="4"/>
        <v>0</v>
      </c>
      <c r="AL19" s="336">
        <f t="shared" si="4"/>
        <v>0</v>
      </c>
      <c r="AM19" s="336">
        <f t="shared" si="4"/>
        <v>0</v>
      </c>
      <c r="AN19" s="336">
        <f t="shared" si="4"/>
        <v>0</v>
      </c>
      <c r="AO19" s="336">
        <f t="shared" si="4"/>
        <v>0</v>
      </c>
      <c r="AP19" s="336">
        <f t="shared" si="4"/>
        <v>0</v>
      </c>
      <c r="AQ19" s="336">
        <f t="shared" si="4"/>
        <v>0</v>
      </c>
      <c r="AR19" s="336">
        <f t="shared" si="4"/>
        <v>0</v>
      </c>
      <c r="AS19" s="336">
        <f t="shared" si="4"/>
        <v>0</v>
      </c>
      <c r="AT19" s="336">
        <f t="shared" si="4"/>
        <v>0</v>
      </c>
      <c r="AU19" s="336">
        <f t="shared" si="4"/>
        <v>0</v>
      </c>
      <c r="AV19" s="336">
        <f t="shared" si="4"/>
        <v>0</v>
      </c>
      <c r="AW19" s="336">
        <f t="shared" si="4"/>
        <v>0</v>
      </c>
      <c r="AX19" s="336">
        <f t="shared" si="4"/>
        <v>0</v>
      </c>
      <c r="AY19" s="336">
        <f t="shared" si="4"/>
        <v>0</v>
      </c>
      <c r="AZ19" s="336">
        <f t="shared" si="4"/>
        <v>0</v>
      </c>
      <c r="BA19" s="336">
        <f t="shared" si="5"/>
        <v>0</v>
      </c>
      <c r="BB19" s="336">
        <f t="shared" si="5"/>
        <v>0</v>
      </c>
      <c r="BC19" s="336">
        <f t="shared" si="5"/>
        <v>0</v>
      </c>
      <c r="BD19" s="336">
        <f t="shared" si="5"/>
        <v>0</v>
      </c>
      <c r="BE19" s="336">
        <f t="shared" si="5"/>
        <v>0</v>
      </c>
      <c r="BF19" s="336">
        <f t="shared" si="5"/>
        <v>0</v>
      </c>
      <c r="BG19" s="336">
        <f t="shared" si="5"/>
        <v>0</v>
      </c>
      <c r="BH19" s="336">
        <f t="shared" si="5"/>
        <v>0</v>
      </c>
      <c r="BI19" s="336">
        <f t="shared" si="5"/>
        <v>0</v>
      </c>
      <c r="BJ19" s="336">
        <f t="shared" si="5"/>
        <v>0</v>
      </c>
      <c r="BK19" s="336">
        <f t="shared" si="5"/>
        <v>0</v>
      </c>
      <c r="BL19" s="336">
        <f t="shared" si="5"/>
        <v>0</v>
      </c>
      <c r="BM19" s="336">
        <f t="shared" si="5"/>
        <v>0</v>
      </c>
      <c r="BN19" s="336">
        <f t="shared" si="5"/>
        <v>0</v>
      </c>
      <c r="BO19" s="336">
        <f t="shared" si="5"/>
        <v>0</v>
      </c>
      <c r="BP19" s="336">
        <f t="shared" si="5"/>
        <v>0</v>
      </c>
      <c r="BQ19" s="336">
        <f t="shared" si="6"/>
        <v>0</v>
      </c>
      <c r="BR19" s="336">
        <f t="shared" si="6"/>
        <v>0</v>
      </c>
      <c r="BS19" s="336">
        <f t="shared" si="6"/>
        <v>0</v>
      </c>
      <c r="BT19" s="336">
        <f t="shared" si="6"/>
        <v>0</v>
      </c>
      <c r="BU19" s="336">
        <f t="shared" si="6"/>
        <v>0</v>
      </c>
      <c r="BV19" s="336">
        <f t="shared" si="6"/>
        <v>0</v>
      </c>
      <c r="BW19" s="336">
        <f t="shared" si="6"/>
        <v>0</v>
      </c>
      <c r="BX19" s="336">
        <f t="shared" si="6"/>
        <v>0</v>
      </c>
      <c r="BY19" s="336">
        <f t="shared" si="6"/>
        <v>0</v>
      </c>
      <c r="BZ19" s="336">
        <f t="shared" si="6"/>
        <v>0</v>
      </c>
      <c r="CA19" s="336">
        <f t="shared" si="6"/>
        <v>0</v>
      </c>
      <c r="CB19" s="336">
        <f t="shared" si="6"/>
        <v>0</v>
      </c>
      <c r="CC19" s="336">
        <f t="shared" si="6"/>
        <v>0</v>
      </c>
      <c r="CD19" s="336">
        <f t="shared" si="6"/>
        <v>0</v>
      </c>
      <c r="CE19" s="336">
        <f t="shared" si="6"/>
        <v>0</v>
      </c>
      <c r="CF19" s="336">
        <f t="shared" si="6"/>
        <v>0</v>
      </c>
      <c r="CG19" s="336">
        <f t="shared" si="7"/>
        <v>0</v>
      </c>
      <c r="CH19" s="336">
        <f t="shared" si="7"/>
        <v>0</v>
      </c>
      <c r="CI19" s="336">
        <f t="shared" si="7"/>
        <v>0</v>
      </c>
      <c r="CJ19" s="336">
        <f t="shared" si="7"/>
        <v>0</v>
      </c>
      <c r="CK19" s="336">
        <f t="shared" si="7"/>
        <v>0</v>
      </c>
      <c r="CL19" s="336">
        <f t="shared" si="7"/>
        <v>0</v>
      </c>
      <c r="CM19" s="336">
        <f t="shared" si="7"/>
        <v>0</v>
      </c>
      <c r="CN19" s="336">
        <f t="shared" si="7"/>
        <v>0</v>
      </c>
      <c r="CO19" s="336">
        <f t="shared" si="7"/>
        <v>0</v>
      </c>
      <c r="CP19" s="336">
        <f t="shared" si="7"/>
        <v>0</v>
      </c>
      <c r="CQ19" s="336">
        <f t="shared" si="7"/>
        <v>0</v>
      </c>
      <c r="CR19" s="336">
        <f t="shared" si="7"/>
        <v>0</v>
      </c>
      <c r="CS19" s="336">
        <f t="shared" si="7"/>
        <v>0</v>
      </c>
      <c r="CT19" s="336">
        <f t="shared" si="7"/>
        <v>0</v>
      </c>
      <c r="CU19" s="336">
        <f t="shared" si="7"/>
        <v>0</v>
      </c>
      <c r="CV19" s="336">
        <f t="shared" si="7"/>
        <v>0</v>
      </c>
      <c r="CW19" s="336">
        <f t="shared" si="8"/>
        <v>0</v>
      </c>
      <c r="CX19" s="336">
        <f t="shared" si="8"/>
        <v>0</v>
      </c>
      <c r="CY19" s="336">
        <f t="shared" si="8"/>
        <v>0</v>
      </c>
      <c r="CZ19" s="336">
        <f t="shared" si="8"/>
        <v>0</v>
      </c>
      <c r="DA19" s="336">
        <f t="shared" si="8"/>
        <v>0</v>
      </c>
      <c r="DB19" s="336">
        <f t="shared" si="8"/>
        <v>0</v>
      </c>
      <c r="DC19" s="336">
        <f t="shared" si="8"/>
        <v>0</v>
      </c>
      <c r="DD19" s="336">
        <f t="shared" si="8"/>
        <v>0</v>
      </c>
      <c r="DE19" s="336">
        <f t="shared" si="8"/>
        <v>0</v>
      </c>
      <c r="DF19" s="336">
        <f t="shared" si="8"/>
        <v>0</v>
      </c>
      <c r="DG19" s="336">
        <f t="shared" si="8"/>
        <v>0</v>
      </c>
      <c r="DH19" s="336">
        <f t="shared" si="8"/>
        <v>0</v>
      </c>
      <c r="DI19" s="336">
        <f t="shared" si="8"/>
        <v>0</v>
      </c>
      <c r="DJ19" s="336">
        <f t="shared" si="8"/>
        <v>0</v>
      </c>
      <c r="DK19" s="336">
        <f t="shared" si="9"/>
        <v>0</v>
      </c>
      <c r="DL19" s="336">
        <f t="shared" si="9"/>
        <v>0</v>
      </c>
      <c r="DM19" s="336">
        <f t="shared" si="9"/>
        <v>0</v>
      </c>
      <c r="DN19" s="336">
        <f t="shared" si="9"/>
        <v>0</v>
      </c>
      <c r="DO19" s="336">
        <f t="shared" si="9"/>
        <v>0</v>
      </c>
      <c r="DP19" s="336">
        <f t="shared" si="9"/>
        <v>0</v>
      </c>
      <c r="DQ19" s="336">
        <f t="shared" si="9"/>
        <v>0</v>
      </c>
      <c r="DR19" s="336">
        <f t="shared" si="9"/>
        <v>0</v>
      </c>
      <c r="DS19" s="336">
        <f t="shared" si="9"/>
        <v>0</v>
      </c>
      <c r="DT19" s="336">
        <f t="shared" si="9"/>
        <v>0</v>
      </c>
      <c r="DU19" s="336">
        <f t="shared" si="9"/>
        <v>0</v>
      </c>
    </row>
    <row r="20" spans="1:125">
      <c r="A20" s="328" t="str">
        <f>IFERROR(Pieņēmumi!B129,"")</f>
        <v>Elektroapgādes kabeļi ar montāžu</v>
      </c>
      <c r="B20" s="329" t="str">
        <f>IFERROR(Pieņēmumi!C129,"")</f>
        <v>k €</v>
      </c>
      <c r="C20" s="324"/>
      <c r="D20" s="321">
        <f>IFERROR(Pieņēmumi!E129*(1+D$14),"")</f>
        <v>599515</v>
      </c>
      <c r="E20" s="336">
        <f t="shared" si="2"/>
        <v>119903</v>
      </c>
      <c r="F20" s="336">
        <f t="shared" si="2"/>
        <v>119903</v>
      </c>
      <c r="G20" s="336">
        <f t="shared" si="2"/>
        <v>119903</v>
      </c>
      <c r="H20" s="336">
        <f t="shared" si="2"/>
        <v>119903</v>
      </c>
      <c r="I20" s="336">
        <f t="shared" si="2"/>
        <v>119903</v>
      </c>
      <c r="J20" s="336">
        <f t="shared" si="2"/>
        <v>0</v>
      </c>
      <c r="K20" s="336">
        <f t="shared" si="2"/>
        <v>0</v>
      </c>
      <c r="L20" s="336">
        <f t="shared" si="2"/>
        <v>0</v>
      </c>
      <c r="M20" s="336">
        <f>IFERROR($D20*M$16*M$10,"")</f>
        <v>0</v>
      </c>
      <c r="N20" s="336">
        <f t="shared" si="2"/>
        <v>0</v>
      </c>
      <c r="O20" s="336">
        <f t="shared" si="2"/>
        <v>0</v>
      </c>
      <c r="P20" s="336">
        <f t="shared" si="2"/>
        <v>0</v>
      </c>
      <c r="Q20" s="336">
        <f t="shared" si="2"/>
        <v>0</v>
      </c>
      <c r="R20" s="336">
        <f t="shared" si="2"/>
        <v>0</v>
      </c>
      <c r="S20" s="336">
        <f t="shared" si="2"/>
        <v>0</v>
      </c>
      <c r="T20" s="336">
        <f t="shared" si="2"/>
        <v>0</v>
      </c>
      <c r="U20" s="336">
        <f t="shared" si="3"/>
        <v>0</v>
      </c>
      <c r="V20" s="336">
        <f t="shared" si="3"/>
        <v>0</v>
      </c>
      <c r="W20" s="336">
        <f t="shared" si="3"/>
        <v>0</v>
      </c>
      <c r="X20" s="336">
        <f t="shared" si="3"/>
        <v>0</v>
      </c>
      <c r="Y20" s="336">
        <f t="shared" si="3"/>
        <v>0</v>
      </c>
      <c r="Z20" s="336">
        <f t="shared" si="3"/>
        <v>0</v>
      </c>
      <c r="AA20" s="336">
        <f t="shared" si="3"/>
        <v>0</v>
      </c>
      <c r="AB20" s="336">
        <f t="shared" si="3"/>
        <v>0</v>
      </c>
      <c r="AC20" s="336">
        <f t="shared" si="3"/>
        <v>0</v>
      </c>
      <c r="AD20" s="336">
        <f t="shared" si="3"/>
        <v>0</v>
      </c>
      <c r="AE20" s="336">
        <f t="shared" si="3"/>
        <v>0</v>
      </c>
      <c r="AF20" s="336">
        <f t="shared" si="3"/>
        <v>0</v>
      </c>
      <c r="AG20" s="336">
        <f t="shared" si="3"/>
        <v>0</v>
      </c>
      <c r="AH20" s="336">
        <f t="shared" si="3"/>
        <v>0</v>
      </c>
      <c r="AI20" s="336">
        <f t="shared" si="3"/>
        <v>0</v>
      </c>
      <c r="AJ20" s="336">
        <f t="shared" si="3"/>
        <v>0</v>
      </c>
      <c r="AK20" s="336">
        <f t="shared" si="4"/>
        <v>0</v>
      </c>
      <c r="AL20" s="336">
        <f t="shared" si="4"/>
        <v>0</v>
      </c>
      <c r="AM20" s="336">
        <f t="shared" si="4"/>
        <v>0</v>
      </c>
      <c r="AN20" s="336">
        <f t="shared" si="4"/>
        <v>0</v>
      </c>
      <c r="AO20" s="336">
        <f t="shared" si="4"/>
        <v>0</v>
      </c>
      <c r="AP20" s="336">
        <f t="shared" si="4"/>
        <v>0</v>
      </c>
      <c r="AQ20" s="336">
        <f t="shared" si="4"/>
        <v>0</v>
      </c>
      <c r="AR20" s="336">
        <f t="shared" si="4"/>
        <v>0</v>
      </c>
      <c r="AS20" s="336">
        <f t="shared" si="4"/>
        <v>0</v>
      </c>
      <c r="AT20" s="336">
        <f t="shared" si="4"/>
        <v>0</v>
      </c>
      <c r="AU20" s="336">
        <f t="shared" si="4"/>
        <v>0</v>
      </c>
      <c r="AV20" s="336">
        <f t="shared" si="4"/>
        <v>0</v>
      </c>
      <c r="AW20" s="336">
        <f t="shared" si="4"/>
        <v>0</v>
      </c>
      <c r="AX20" s="336">
        <f t="shared" si="4"/>
        <v>0</v>
      </c>
      <c r="AY20" s="336">
        <f t="shared" si="4"/>
        <v>0</v>
      </c>
      <c r="AZ20" s="336">
        <f t="shared" si="4"/>
        <v>0</v>
      </c>
      <c r="BA20" s="336">
        <f t="shared" si="5"/>
        <v>0</v>
      </c>
      <c r="BB20" s="336">
        <f t="shared" si="5"/>
        <v>0</v>
      </c>
      <c r="BC20" s="336">
        <f t="shared" si="5"/>
        <v>0</v>
      </c>
      <c r="BD20" s="336">
        <f t="shared" si="5"/>
        <v>0</v>
      </c>
      <c r="BE20" s="336">
        <f t="shared" si="5"/>
        <v>0</v>
      </c>
      <c r="BF20" s="336">
        <f t="shared" si="5"/>
        <v>0</v>
      </c>
      <c r="BG20" s="336">
        <f t="shared" si="5"/>
        <v>0</v>
      </c>
      <c r="BH20" s="336">
        <f t="shared" si="5"/>
        <v>0</v>
      </c>
      <c r="BI20" s="336">
        <f t="shared" si="5"/>
        <v>0</v>
      </c>
      <c r="BJ20" s="336">
        <f t="shared" si="5"/>
        <v>0</v>
      </c>
      <c r="BK20" s="336">
        <f t="shared" si="5"/>
        <v>0</v>
      </c>
      <c r="BL20" s="336">
        <f t="shared" si="5"/>
        <v>0</v>
      </c>
      <c r="BM20" s="336">
        <f t="shared" si="5"/>
        <v>0</v>
      </c>
      <c r="BN20" s="336">
        <f t="shared" si="5"/>
        <v>0</v>
      </c>
      <c r="BO20" s="336">
        <f t="shared" si="5"/>
        <v>0</v>
      </c>
      <c r="BP20" s="336">
        <f t="shared" si="5"/>
        <v>0</v>
      </c>
      <c r="BQ20" s="336">
        <f t="shared" si="6"/>
        <v>0</v>
      </c>
      <c r="BR20" s="336">
        <f t="shared" si="6"/>
        <v>0</v>
      </c>
      <c r="BS20" s="336">
        <f t="shared" si="6"/>
        <v>0</v>
      </c>
      <c r="BT20" s="336">
        <f t="shared" si="6"/>
        <v>0</v>
      </c>
      <c r="BU20" s="336">
        <f t="shared" si="6"/>
        <v>0</v>
      </c>
      <c r="BV20" s="336">
        <f t="shared" si="6"/>
        <v>0</v>
      </c>
      <c r="BW20" s="336">
        <f t="shared" si="6"/>
        <v>0</v>
      </c>
      <c r="BX20" s="336">
        <f t="shared" si="6"/>
        <v>0</v>
      </c>
      <c r="BY20" s="336">
        <f t="shared" si="6"/>
        <v>0</v>
      </c>
      <c r="BZ20" s="336">
        <f t="shared" si="6"/>
        <v>0</v>
      </c>
      <c r="CA20" s="336">
        <f t="shared" si="6"/>
        <v>0</v>
      </c>
      <c r="CB20" s="336">
        <f t="shared" si="6"/>
        <v>0</v>
      </c>
      <c r="CC20" s="336">
        <f t="shared" si="6"/>
        <v>0</v>
      </c>
      <c r="CD20" s="336">
        <f t="shared" si="6"/>
        <v>0</v>
      </c>
      <c r="CE20" s="336">
        <f t="shared" si="6"/>
        <v>0</v>
      </c>
      <c r="CF20" s="336">
        <f t="shared" si="6"/>
        <v>0</v>
      </c>
      <c r="CG20" s="336">
        <f t="shared" si="7"/>
        <v>0</v>
      </c>
      <c r="CH20" s="336">
        <f t="shared" si="7"/>
        <v>0</v>
      </c>
      <c r="CI20" s="336">
        <f t="shared" si="7"/>
        <v>0</v>
      </c>
      <c r="CJ20" s="336">
        <f t="shared" si="7"/>
        <v>0</v>
      </c>
      <c r="CK20" s="336">
        <f t="shared" si="7"/>
        <v>0</v>
      </c>
      <c r="CL20" s="336">
        <f t="shared" si="7"/>
        <v>0</v>
      </c>
      <c r="CM20" s="336">
        <f t="shared" si="7"/>
        <v>0</v>
      </c>
      <c r="CN20" s="336">
        <f t="shared" si="7"/>
        <v>0</v>
      </c>
      <c r="CO20" s="336">
        <f t="shared" si="7"/>
        <v>0</v>
      </c>
      <c r="CP20" s="336">
        <f t="shared" si="7"/>
        <v>0</v>
      </c>
      <c r="CQ20" s="336">
        <f t="shared" si="7"/>
        <v>0</v>
      </c>
      <c r="CR20" s="336">
        <f t="shared" si="7"/>
        <v>0</v>
      </c>
      <c r="CS20" s="336">
        <f t="shared" si="7"/>
        <v>0</v>
      </c>
      <c r="CT20" s="336">
        <f t="shared" si="7"/>
        <v>0</v>
      </c>
      <c r="CU20" s="336">
        <f t="shared" si="7"/>
        <v>0</v>
      </c>
      <c r="CV20" s="336">
        <f t="shared" si="7"/>
        <v>0</v>
      </c>
      <c r="CW20" s="336">
        <f t="shared" si="8"/>
        <v>0</v>
      </c>
      <c r="CX20" s="336">
        <f t="shared" si="8"/>
        <v>0</v>
      </c>
      <c r="CY20" s="336">
        <f t="shared" si="8"/>
        <v>0</v>
      </c>
      <c r="CZ20" s="336">
        <f t="shared" si="8"/>
        <v>0</v>
      </c>
      <c r="DA20" s="336">
        <f t="shared" si="8"/>
        <v>0</v>
      </c>
      <c r="DB20" s="336">
        <f t="shared" si="8"/>
        <v>0</v>
      </c>
      <c r="DC20" s="336">
        <f t="shared" si="8"/>
        <v>0</v>
      </c>
      <c r="DD20" s="336">
        <f t="shared" si="8"/>
        <v>0</v>
      </c>
      <c r="DE20" s="336">
        <f t="shared" si="8"/>
        <v>0</v>
      </c>
      <c r="DF20" s="336">
        <f t="shared" si="8"/>
        <v>0</v>
      </c>
      <c r="DG20" s="336">
        <f t="shared" si="8"/>
        <v>0</v>
      </c>
      <c r="DH20" s="336">
        <f t="shared" si="8"/>
        <v>0</v>
      </c>
      <c r="DI20" s="336">
        <f t="shared" si="8"/>
        <v>0</v>
      </c>
      <c r="DJ20" s="336">
        <f t="shared" si="8"/>
        <v>0</v>
      </c>
      <c r="DK20" s="336">
        <f t="shared" si="9"/>
        <v>0</v>
      </c>
      <c r="DL20" s="336">
        <f t="shared" si="9"/>
        <v>0</v>
      </c>
      <c r="DM20" s="336">
        <f t="shared" si="9"/>
        <v>0</v>
      </c>
      <c r="DN20" s="336">
        <f t="shared" si="9"/>
        <v>0</v>
      </c>
      <c r="DO20" s="336">
        <f t="shared" si="9"/>
        <v>0</v>
      </c>
      <c r="DP20" s="336">
        <f t="shared" si="9"/>
        <v>0</v>
      </c>
      <c r="DQ20" s="336">
        <f t="shared" si="9"/>
        <v>0</v>
      </c>
      <c r="DR20" s="336">
        <f t="shared" si="9"/>
        <v>0</v>
      </c>
      <c r="DS20" s="336">
        <f t="shared" si="9"/>
        <v>0</v>
      </c>
      <c r="DT20" s="336">
        <f t="shared" si="9"/>
        <v>0</v>
      </c>
      <c r="DU20" s="336">
        <f t="shared" si="9"/>
        <v>0</v>
      </c>
    </row>
    <row r="21" spans="1:125">
      <c r="A21" s="328" t="str">
        <f>IFERROR(Pieņēmumi!B130,"")</f>
        <v>Apgaismojuma stabi ar montāžu</v>
      </c>
      <c r="B21" s="329" t="str">
        <f>IFERROR(Pieņēmumi!C130,"")</f>
        <v>k €</v>
      </c>
      <c r="C21" s="324"/>
      <c r="D21" s="321">
        <f>IFERROR(Pieņēmumi!E130*(1+D$14),"")</f>
        <v>277806</v>
      </c>
      <c r="E21" s="336">
        <f t="shared" si="2"/>
        <v>55561.200000000004</v>
      </c>
      <c r="F21" s="336">
        <f t="shared" si="2"/>
        <v>55561.200000000004</v>
      </c>
      <c r="G21" s="336">
        <f t="shared" si="2"/>
        <v>55561.200000000004</v>
      </c>
      <c r="H21" s="336">
        <f t="shared" si="2"/>
        <v>55561.200000000004</v>
      </c>
      <c r="I21" s="336">
        <f t="shared" si="2"/>
        <v>55561.200000000004</v>
      </c>
      <c r="J21" s="336">
        <f t="shared" si="2"/>
        <v>0</v>
      </c>
      <c r="K21" s="336">
        <f t="shared" si="2"/>
        <v>0</v>
      </c>
      <c r="L21" s="336">
        <f t="shared" si="2"/>
        <v>0</v>
      </c>
      <c r="M21" s="336">
        <f t="shared" si="2"/>
        <v>0</v>
      </c>
      <c r="N21" s="336">
        <f t="shared" si="2"/>
        <v>0</v>
      </c>
      <c r="O21" s="336">
        <f t="shared" si="2"/>
        <v>0</v>
      </c>
      <c r="P21" s="336">
        <f t="shared" si="2"/>
        <v>0</v>
      </c>
      <c r="Q21" s="336">
        <f t="shared" si="2"/>
        <v>0</v>
      </c>
      <c r="R21" s="336">
        <f t="shared" si="2"/>
        <v>0</v>
      </c>
      <c r="S21" s="336">
        <f t="shared" si="2"/>
        <v>0</v>
      </c>
      <c r="T21" s="336">
        <f t="shared" si="2"/>
        <v>0</v>
      </c>
      <c r="U21" s="336">
        <f t="shared" si="3"/>
        <v>0</v>
      </c>
      <c r="V21" s="336">
        <f>$D21*V$16*V$10</f>
        <v>0</v>
      </c>
      <c r="W21" s="336">
        <f t="shared" si="3"/>
        <v>0</v>
      </c>
      <c r="X21" s="336">
        <f t="shared" si="3"/>
        <v>0</v>
      </c>
      <c r="Y21" s="336">
        <f t="shared" si="3"/>
        <v>0</v>
      </c>
      <c r="Z21" s="336">
        <f t="shared" si="3"/>
        <v>0</v>
      </c>
      <c r="AA21" s="336">
        <f t="shared" si="3"/>
        <v>0</v>
      </c>
      <c r="AB21" s="336">
        <f t="shared" si="3"/>
        <v>0</v>
      </c>
      <c r="AC21" s="336">
        <f t="shared" si="3"/>
        <v>0</v>
      </c>
      <c r="AD21" s="336">
        <f t="shared" si="3"/>
        <v>0</v>
      </c>
      <c r="AE21" s="336">
        <f t="shared" si="3"/>
        <v>0</v>
      </c>
      <c r="AF21" s="336">
        <f t="shared" si="3"/>
        <v>0</v>
      </c>
      <c r="AG21" s="336">
        <f t="shared" si="3"/>
        <v>0</v>
      </c>
      <c r="AH21" s="336">
        <f t="shared" si="3"/>
        <v>0</v>
      </c>
      <c r="AI21" s="336">
        <f t="shared" si="3"/>
        <v>0</v>
      </c>
      <c r="AJ21" s="336">
        <f t="shared" si="3"/>
        <v>0</v>
      </c>
      <c r="AK21" s="336">
        <f t="shared" si="4"/>
        <v>0</v>
      </c>
      <c r="AL21" s="336">
        <f t="shared" si="4"/>
        <v>0</v>
      </c>
      <c r="AM21" s="336">
        <f t="shared" si="4"/>
        <v>0</v>
      </c>
      <c r="AN21" s="336">
        <f t="shared" si="4"/>
        <v>0</v>
      </c>
      <c r="AO21" s="336">
        <f t="shared" si="4"/>
        <v>0</v>
      </c>
      <c r="AP21" s="336">
        <f t="shared" si="4"/>
        <v>0</v>
      </c>
      <c r="AQ21" s="336">
        <f t="shared" si="4"/>
        <v>0</v>
      </c>
      <c r="AR21" s="336">
        <f t="shared" si="4"/>
        <v>0</v>
      </c>
      <c r="AS21" s="336">
        <f t="shared" si="4"/>
        <v>0</v>
      </c>
      <c r="AT21" s="336">
        <f t="shared" si="4"/>
        <v>0</v>
      </c>
      <c r="AU21" s="336">
        <f t="shared" si="4"/>
        <v>0</v>
      </c>
      <c r="AV21" s="336">
        <f t="shared" si="4"/>
        <v>0</v>
      </c>
      <c r="AW21" s="336">
        <f t="shared" si="4"/>
        <v>0</v>
      </c>
      <c r="AX21" s="336">
        <f t="shared" si="4"/>
        <v>0</v>
      </c>
      <c r="AY21" s="336">
        <f t="shared" si="4"/>
        <v>0</v>
      </c>
      <c r="AZ21" s="336">
        <f t="shared" si="4"/>
        <v>0</v>
      </c>
      <c r="BA21" s="336">
        <f t="shared" si="5"/>
        <v>0</v>
      </c>
      <c r="BB21" s="336">
        <f t="shared" si="5"/>
        <v>0</v>
      </c>
      <c r="BC21" s="336">
        <f t="shared" si="5"/>
        <v>0</v>
      </c>
      <c r="BD21" s="336">
        <f t="shared" si="5"/>
        <v>0</v>
      </c>
      <c r="BE21" s="336">
        <f t="shared" si="5"/>
        <v>0</v>
      </c>
      <c r="BF21" s="336">
        <f t="shared" si="5"/>
        <v>0</v>
      </c>
      <c r="BG21" s="336">
        <f t="shared" si="5"/>
        <v>0</v>
      </c>
      <c r="BH21" s="336">
        <f t="shared" si="5"/>
        <v>0</v>
      </c>
      <c r="BI21" s="336">
        <f t="shared" si="5"/>
        <v>0</v>
      </c>
      <c r="BJ21" s="336">
        <f t="shared" si="5"/>
        <v>0</v>
      </c>
      <c r="BK21" s="336">
        <f t="shared" si="5"/>
        <v>0</v>
      </c>
      <c r="BL21" s="336">
        <f t="shared" si="5"/>
        <v>0</v>
      </c>
      <c r="BM21" s="336">
        <f t="shared" si="5"/>
        <v>0</v>
      </c>
      <c r="BN21" s="336">
        <f t="shared" si="5"/>
        <v>0</v>
      </c>
      <c r="BO21" s="336">
        <f t="shared" si="5"/>
        <v>0</v>
      </c>
      <c r="BP21" s="336">
        <f t="shared" si="5"/>
        <v>0</v>
      </c>
      <c r="BQ21" s="336">
        <f t="shared" si="6"/>
        <v>0</v>
      </c>
      <c r="BR21" s="336">
        <f t="shared" si="6"/>
        <v>0</v>
      </c>
      <c r="BS21" s="336">
        <f t="shared" si="6"/>
        <v>0</v>
      </c>
      <c r="BT21" s="336">
        <f t="shared" si="6"/>
        <v>0</v>
      </c>
      <c r="BU21" s="336">
        <f t="shared" si="6"/>
        <v>0</v>
      </c>
      <c r="BV21" s="336">
        <f t="shared" si="6"/>
        <v>0</v>
      </c>
      <c r="BW21" s="336">
        <f t="shared" si="6"/>
        <v>0</v>
      </c>
      <c r="BX21" s="336">
        <f t="shared" si="6"/>
        <v>0</v>
      </c>
      <c r="BY21" s="336">
        <f t="shared" si="6"/>
        <v>0</v>
      </c>
      <c r="BZ21" s="336">
        <f t="shared" si="6"/>
        <v>0</v>
      </c>
      <c r="CA21" s="336">
        <f t="shared" si="6"/>
        <v>0</v>
      </c>
      <c r="CB21" s="336">
        <f t="shared" si="6"/>
        <v>0</v>
      </c>
      <c r="CC21" s="336">
        <f t="shared" si="6"/>
        <v>0</v>
      </c>
      <c r="CD21" s="336">
        <f t="shared" si="6"/>
        <v>0</v>
      </c>
      <c r="CE21" s="336">
        <f t="shared" si="6"/>
        <v>0</v>
      </c>
      <c r="CF21" s="336">
        <f t="shared" si="6"/>
        <v>0</v>
      </c>
      <c r="CG21" s="336">
        <f t="shared" si="7"/>
        <v>0</v>
      </c>
      <c r="CH21" s="336">
        <f t="shared" si="7"/>
        <v>0</v>
      </c>
      <c r="CI21" s="336">
        <f t="shared" si="7"/>
        <v>0</v>
      </c>
      <c r="CJ21" s="336">
        <f t="shared" si="7"/>
        <v>0</v>
      </c>
      <c r="CK21" s="336">
        <f t="shared" si="7"/>
        <v>0</v>
      </c>
      <c r="CL21" s="336">
        <f t="shared" si="7"/>
        <v>0</v>
      </c>
      <c r="CM21" s="336">
        <f t="shared" si="7"/>
        <v>0</v>
      </c>
      <c r="CN21" s="336">
        <f t="shared" si="7"/>
        <v>0</v>
      </c>
      <c r="CO21" s="336">
        <f t="shared" si="7"/>
        <v>0</v>
      </c>
      <c r="CP21" s="336">
        <f t="shared" si="7"/>
        <v>0</v>
      </c>
      <c r="CQ21" s="336">
        <f t="shared" si="7"/>
        <v>0</v>
      </c>
      <c r="CR21" s="336">
        <f t="shared" si="7"/>
        <v>0</v>
      </c>
      <c r="CS21" s="336">
        <f t="shared" si="7"/>
        <v>0</v>
      </c>
      <c r="CT21" s="336">
        <f t="shared" si="7"/>
        <v>0</v>
      </c>
      <c r="CU21" s="336">
        <f t="shared" si="7"/>
        <v>0</v>
      </c>
      <c r="CV21" s="336">
        <f t="shared" si="7"/>
        <v>0</v>
      </c>
      <c r="CW21" s="336">
        <f t="shared" si="8"/>
        <v>0</v>
      </c>
      <c r="CX21" s="336">
        <f t="shared" si="8"/>
        <v>0</v>
      </c>
      <c r="CY21" s="336">
        <f t="shared" si="8"/>
        <v>0</v>
      </c>
      <c r="CZ21" s="336">
        <f t="shared" si="8"/>
        <v>0</v>
      </c>
      <c r="DA21" s="336">
        <f t="shared" si="8"/>
        <v>0</v>
      </c>
      <c r="DB21" s="336">
        <f t="shared" si="8"/>
        <v>0</v>
      </c>
      <c r="DC21" s="336">
        <f t="shared" si="8"/>
        <v>0</v>
      </c>
      <c r="DD21" s="336">
        <f t="shared" si="8"/>
        <v>0</v>
      </c>
      <c r="DE21" s="336">
        <f t="shared" si="8"/>
        <v>0</v>
      </c>
      <c r="DF21" s="336">
        <f t="shared" si="8"/>
        <v>0</v>
      </c>
      <c r="DG21" s="336">
        <f t="shared" si="8"/>
        <v>0</v>
      </c>
      <c r="DH21" s="336">
        <f t="shared" si="8"/>
        <v>0</v>
      </c>
      <c r="DI21" s="336">
        <f t="shared" si="8"/>
        <v>0</v>
      </c>
      <c r="DJ21" s="336">
        <f t="shared" si="8"/>
        <v>0</v>
      </c>
      <c r="DK21" s="336">
        <f t="shared" si="8"/>
        <v>0</v>
      </c>
      <c r="DL21" s="336">
        <f t="shared" si="8"/>
        <v>0</v>
      </c>
      <c r="DM21" s="336">
        <f t="shared" si="9"/>
        <v>0</v>
      </c>
      <c r="DN21" s="336">
        <f t="shared" si="9"/>
        <v>0</v>
      </c>
      <c r="DO21" s="336">
        <f t="shared" si="9"/>
        <v>0</v>
      </c>
      <c r="DP21" s="336">
        <f t="shared" si="9"/>
        <v>0</v>
      </c>
      <c r="DQ21" s="336">
        <f t="shared" si="9"/>
        <v>0</v>
      </c>
      <c r="DR21" s="336">
        <f t="shared" si="9"/>
        <v>0</v>
      </c>
      <c r="DS21" s="336">
        <f t="shared" si="9"/>
        <v>0</v>
      </c>
      <c r="DT21" s="336">
        <f t="shared" si="9"/>
        <v>0</v>
      </c>
      <c r="DU21" s="336">
        <f t="shared" si="9"/>
        <v>0</v>
      </c>
    </row>
    <row r="22" spans="1:125">
      <c r="A22" s="328" t="str">
        <f>IFERROR(Pieņēmumi!B131,"")</f>
        <v>Konsoles ar montāžu</v>
      </c>
      <c r="B22" s="329" t="str">
        <f>IFERROR(Pieņēmumi!C131,"")</f>
        <v>k €</v>
      </c>
      <c r="C22" s="324"/>
      <c r="D22" s="321">
        <f>IFERROR(Pieņēmumi!E131*(1+D$14),"")</f>
        <v>173111</v>
      </c>
      <c r="E22" s="336">
        <f t="shared" si="2"/>
        <v>34622.200000000004</v>
      </c>
      <c r="F22" s="336">
        <f t="shared" si="2"/>
        <v>34622.200000000004</v>
      </c>
      <c r="G22" s="336">
        <f t="shared" si="2"/>
        <v>34622.200000000004</v>
      </c>
      <c r="H22" s="336">
        <f t="shared" si="2"/>
        <v>34622.200000000004</v>
      </c>
      <c r="I22" s="336">
        <f t="shared" si="2"/>
        <v>34622.200000000004</v>
      </c>
      <c r="J22" s="336">
        <f t="shared" si="2"/>
        <v>0</v>
      </c>
      <c r="K22" s="336">
        <f t="shared" si="2"/>
        <v>0</v>
      </c>
      <c r="L22" s="336">
        <f t="shared" si="2"/>
        <v>0</v>
      </c>
      <c r="M22" s="336">
        <f t="shared" si="2"/>
        <v>0</v>
      </c>
      <c r="N22" s="336">
        <f t="shared" si="2"/>
        <v>0</v>
      </c>
      <c r="O22" s="336">
        <f t="shared" si="2"/>
        <v>0</v>
      </c>
      <c r="P22" s="336">
        <f t="shared" si="2"/>
        <v>0</v>
      </c>
      <c r="Q22" s="336">
        <f t="shared" si="2"/>
        <v>0</v>
      </c>
      <c r="R22" s="336">
        <f t="shared" si="2"/>
        <v>0</v>
      </c>
      <c r="S22" s="336">
        <f t="shared" si="2"/>
        <v>0</v>
      </c>
      <c r="T22" s="336">
        <f t="shared" si="2"/>
        <v>0</v>
      </c>
      <c r="U22" s="336">
        <f t="shared" si="3"/>
        <v>0</v>
      </c>
      <c r="V22" s="336">
        <f t="shared" si="3"/>
        <v>0</v>
      </c>
      <c r="W22" s="336">
        <f t="shared" si="3"/>
        <v>0</v>
      </c>
      <c r="X22" s="336">
        <f t="shared" si="3"/>
        <v>0</v>
      </c>
      <c r="Y22" s="336">
        <f t="shared" si="3"/>
        <v>0</v>
      </c>
      <c r="Z22" s="336">
        <f t="shared" si="3"/>
        <v>0</v>
      </c>
      <c r="AA22" s="336">
        <f t="shared" si="3"/>
        <v>0</v>
      </c>
      <c r="AB22" s="336">
        <f t="shared" si="3"/>
        <v>0</v>
      </c>
      <c r="AC22" s="336">
        <f t="shared" si="3"/>
        <v>0</v>
      </c>
      <c r="AD22" s="336">
        <f t="shared" si="3"/>
        <v>0</v>
      </c>
      <c r="AE22" s="336">
        <f t="shared" si="3"/>
        <v>0</v>
      </c>
      <c r="AF22" s="336">
        <f t="shared" si="3"/>
        <v>0</v>
      </c>
      <c r="AG22" s="336">
        <f t="shared" si="3"/>
        <v>0</v>
      </c>
      <c r="AH22" s="336">
        <f t="shared" si="3"/>
        <v>0</v>
      </c>
      <c r="AI22" s="336">
        <f t="shared" si="3"/>
        <v>0</v>
      </c>
      <c r="AJ22" s="336">
        <f t="shared" si="3"/>
        <v>0</v>
      </c>
      <c r="AK22" s="336">
        <f t="shared" si="4"/>
        <v>0</v>
      </c>
      <c r="AL22" s="336">
        <f t="shared" si="4"/>
        <v>0</v>
      </c>
      <c r="AM22" s="336">
        <f t="shared" si="4"/>
        <v>0</v>
      </c>
      <c r="AN22" s="336">
        <f t="shared" si="4"/>
        <v>0</v>
      </c>
      <c r="AO22" s="336">
        <f t="shared" si="4"/>
        <v>0</v>
      </c>
      <c r="AP22" s="336">
        <f t="shared" si="4"/>
        <v>0</v>
      </c>
      <c r="AQ22" s="336">
        <f t="shared" si="4"/>
        <v>0</v>
      </c>
      <c r="AR22" s="336">
        <f t="shared" si="4"/>
        <v>0</v>
      </c>
      <c r="AS22" s="336">
        <f t="shared" si="4"/>
        <v>0</v>
      </c>
      <c r="AT22" s="336">
        <f t="shared" si="4"/>
        <v>0</v>
      </c>
      <c r="AU22" s="336">
        <f t="shared" si="4"/>
        <v>0</v>
      </c>
      <c r="AV22" s="336">
        <f t="shared" si="4"/>
        <v>0</v>
      </c>
      <c r="AW22" s="336">
        <f t="shared" si="4"/>
        <v>0</v>
      </c>
      <c r="AX22" s="336">
        <f t="shared" si="4"/>
        <v>0</v>
      </c>
      <c r="AY22" s="336">
        <f t="shared" si="4"/>
        <v>0</v>
      </c>
      <c r="AZ22" s="336">
        <f t="shared" si="4"/>
        <v>0</v>
      </c>
      <c r="BA22" s="336">
        <f t="shared" si="5"/>
        <v>0</v>
      </c>
      <c r="BB22" s="336">
        <f t="shared" si="5"/>
        <v>0</v>
      </c>
      <c r="BC22" s="336">
        <f t="shared" si="5"/>
        <v>0</v>
      </c>
      <c r="BD22" s="336">
        <f t="shared" si="5"/>
        <v>0</v>
      </c>
      <c r="BE22" s="336">
        <f t="shared" si="5"/>
        <v>0</v>
      </c>
      <c r="BF22" s="336">
        <f t="shared" si="5"/>
        <v>0</v>
      </c>
      <c r="BG22" s="336">
        <f t="shared" si="5"/>
        <v>0</v>
      </c>
      <c r="BH22" s="336">
        <f t="shared" si="5"/>
        <v>0</v>
      </c>
      <c r="BI22" s="336">
        <f t="shared" si="5"/>
        <v>0</v>
      </c>
      <c r="BJ22" s="336">
        <f t="shared" si="5"/>
        <v>0</v>
      </c>
      <c r="BK22" s="336">
        <f t="shared" si="5"/>
        <v>0</v>
      </c>
      <c r="BL22" s="336">
        <f t="shared" si="5"/>
        <v>0</v>
      </c>
      <c r="BM22" s="336">
        <f t="shared" si="5"/>
        <v>0</v>
      </c>
      <c r="BN22" s="336">
        <f t="shared" si="5"/>
        <v>0</v>
      </c>
      <c r="BO22" s="336">
        <f t="shared" si="5"/>
        <v>0</v>
      </c>
      <c r="BP22" s="336">
        <f t="shared" si="5"/>
        <v>0</v>
      </c>
      <c r="BQ22" s="336">
        <f t="shared" si="6"/>
        <v>0</v>
      </c>
      <c r="BR22" s="336">
        <f t="shared" si="6"/>
        <v>0</v>
      </c>
      <c r="BS22" s="336">
        <f t="shared" si="6"/>
        <v>0</v>
      </c>
      <c r="BT22" s="336">
        <f t="shared" si="6"/>
        <v>0</v>
      </c>
      <c r="BU22" s="336">
        <f t="shared" si="6"/>
        <v>0</v>
      </c>
      <c r="BV22" s="336">
        <f t="shared" si="6"/>
        <v>0</v>
      </c>
      <c r="BW22" s="336">
        <f t="shared" si="6"/>
        <v>0</v>
      </c>
      <c r="BX22" s="336">
        <f t="shared" si="6"/>
        <v>0</v>
      </c>
      <c r="BY22" s="336">
        <f t="shared" si="6"/>
        <v>0</v>
      </c>
      <c r="BZ22" s="336">
        <f t="shared" si="6"/>
        <v>0</v>
      </c>
      <c r="CA22" s="336">
        <f t="shared" si="6"/>
        <v>0</v>
      </c>
      <c r="CB22" s="336">
        <f t="shared" si="6"/>
        <v>0</v>
      </c>
      <c r="CC22" s="336">
        <f t="shared" si="6"/>
        <v>0</v>
      </c>
      <c r="CD22" s="336">
        <f t="shared" si="6"/>
        <v>0</v>
      </c>
      <c r="CE22" s="336">
        <f t="shared" si="6"/>
        <v>0</v>
      </c>
      <c r="CF22" s="336">
        <f t="shared" si="6"/>
        <v>0</v>
      </c>
      <c r="CG22" s="336">
        <f t="shared" si="7"/>
        <v>0</v>
      </c>
      <c r="CH22" s="336">
        <f t="shared" si="7"/>
        <v>0</v>
      </c>
      <c r="CI22" s="336">
        <f t="shared" si="7"/>
        <v>0</v>
      </c>
      <c r="CJ22" s="336">
        <f t="shared" si="7"/>
        <v>0</v>
      </c>
      <c r="CK22" s="336">
        <f t="shared" si="7"/>
        <v>0</v>
      </c>
      <c r="CL22" s="336">
        <f t="shared" si="7"/>
        <v>0</v>
      </c>
      <c r="CM22" s="336">
        <f t="shared" si="7"/>
        <v>0</v>
      </c>
      <c r="CN22" s="336">
        <f t="shared" si="7"/>
        <v>0</v>
      </c>
      <c r="CO22" s="336">
        <f t="shared" si="7"/>
        <v>0</v>
      </c>
      <c r="CP22" s="336">
        <f t="shared" si="7"/>
        <v>0</v>
      </c>
      <c r="CQ22" s="336">
        <f t="shared" si="7"/>
        <v>0</v>
      </c>
      <c r="CR22" s="336">
        <f t="shared" si="7"/>
        <v>0</v>
      </c>
      <c r="CS22" s="336">
        <f t="shared" si="7"/>
        <v>0</v>
      </c>
      <c r="CT22" s="336">
        <f t="shared" si="7"/>
        <v>0</v>
      </c>
      <c r="CU22" s="336">
        <f t="shared" si="7"/>
        <v>0</v>
      </c>
      <c r="CV22" s="336">
        <f t="shared" si="7"/>
        <v>0</v>
      </c>
      <c r="CW22" s="336">
        <f t="shared" si="8"/>
        <v>0</v>
      </c>
      <c r="CX22" s="336">
        <f t="shared" si="8"/>
        <v>0</v>
      </c>
      <c r="CY22" s="336">
        <f t="shared" si="8"/>
        <v>0</v>
      </c>
      <c r="CZ22" s="336">
        <f t="shared" si="8"/>
        <v>0</v>
      </c>
      <c r="DA22" s="336">
        <f t="shared" si="8"/>
        <v>0</v>
      </c>
      <c r="DB22" s="336">
        <f t="shared" si="8"/>
        <v>0</v>
      </c>
      <c r="DC22" s="336">
        <f t="shared" si="8"/>
        <v>0</v>
      </c>
      <c r="DD22" s="336">
        <f t="shared" si="8"/>
        <v>0</v>
      </c>
      <c r="DE22" s="336">
        <f t="shared" si="8"/>
        <v>0</v>
      </c>
      <c r="DF22" s="336">
        <f t="shared" si="8"/>
        <v>0</v>
      </c>
      <c r="DG22" s="336">
        <f t="shared" si="8"/>
        <v>0</v>
      </c>
      <c r="DH22" s="336">
        <f t="shared" si="8"/>
        <v>0</v>
      </c>
      <c r="DI22" s="336">
        <f t="shared" si="9"/>
        <v>0</v>
      </c>
      <c r="DJ22" s="336">
        <f t="shared" si="9"/>
        <v>0</v>
      </c>
      <c r="DK22" s="336">
        <f t="shared" si="9"/>
        <v>0</v>
      </c>
      <c r="DL22" s="336">
        <f t="shared" si="9"/>
        <v>0</v>
      </c>
      <c r="DM22" s="336">
        <f t="shared" si="9"/>
        <v>0</v>
      </c>
      <c r="DN22" s="336">
        <f t="shared" si="9"/>
        <v>0</v>
      </c>
      <c r="DO22" s="336">
        <f t="shared" si="9"/>
        <v>0</v>
      </c>
      <c r="DP22" s="336">
        <f t="shared" si="9"/>
        <v>0</v>
      </c>
      <c r="DQ22" s="336">
        <f t="shared" si="9"/>
        <v>0</v>
      </c>
      <c r="DR22" s="336">
        <f t="shared" si="9"/>
        <v>0</v>
      </c>
      <c r="DS22" s="336">
        <f t="shared" si="9"/>
        <v>0</v>
      </c>
      <c r="DT22" s="336">
        <f t="shared" si="9"/>
        <v>0</v>
      </c>
      <c r="DU22" s="336">
        <f t="shared" si="9"/>
        <v>0</v>
      </c>
    </row>
    <row r="23" spans="1:125">
      <c r="A23" s="328" t="str">
        <f>IFERROR(Pieņēmumi!B132,"")</f>
        <v>Projektēšana un autoruzraudzība</v>
      </c>
      <c r="B23" s="329" t="str">
        <f>IFERROR(Pieņēmumi!C132,"")</f>
        <v>k €</v>
      </c>
      <c r="C23" s="324"/>
      <c r="D23" s="321">
        <f>IFERROR(Pieņēmumi!E132*(1+D$14),"")</f>
        <v>107874</v>
      </c>
      <c r="E23" s="336">
        <f t="shared" si="2"/>
        <v>21574.800000000003</v>
      </c>
      <c r="F23" s="336">
        <f t="shared" si="2"/>
        <v>21574.800000000003</v>
      </c>
      <c r="G23" s="336">
        <f t="shared" si="2"/>
        <v>21574.800000000003</v>
      </c>
      <c r="H23" s="336">
        <f t="shared" si="2"/>
        <v>21574.800000000003</v>
      </c>
      <c r="I23" s="336">
        <f t="shared" si="2"/>
        <v>21574.800000000003</v>
      </c>
      <c r="J23" s="336">
        <f t="shared" si="2"/>
        <v>0</v>
      </c>
      <c r="K23" s="336">
        <f t="shared" si="2"/>
        <v>0</v>
      </c>
      <c r="L23" s="336">
        <f t="shared" si="2"/>
        <v>0</v>
      </c>
      <c r="M23" s="336">
        <f t="shared" si="2"/>
        <v>0</v>
      </c>
      <c r="N23" s="336">
        <f t="shared" si="2"/>
        <v>0</v>
      </c>
      <c r="O23" s="336">
        <f t="shared" si="2"/>
        <v>0</v>
      </c>
      <c r="P23" s="336">
        <f t="shared" si="2"/>
        <v>0</v>
      </c>
      <c r="Q23" s="336">
        <f t="shared" si="2"/>
        <v>0</v>
      </c>
      <c r="R23" s="336">
        <f t="shared" si="2"/>
        <v>0</v>
      </c>
      <c r="S23" s="336">
        <f t="shared" si="2"/>
        <v>0</v>
      </c>
      <c r="T23" s="336">
        <f t="shared" si="2"/>
        <v>0</v>
      </c>
      <c r="U23" s="336">
        <f t="shared" si="3"/>
        <v>0</v>
      </c>
      <c r="V23" s="336">
        <f t="shared" si="3"/>
        <v>0</v>
      </c>
      <c r="W23" s="336">
        <f t="shared" si="3"/>
        <v>0</v>
      </c>
      <c r="X23" s="336">
        <f t="shared" si="3"/>
        <v>0</v>
      </c>
      <c r="Y23" s="336">
        <f t="shared" si="3"/>
        <v>0</v>
      </c>
      <c r="Z23" s="336">
        <f t="shared" si="3"/>
        <v>0</v>
      </c>
      <c r="AA23" s="336">
        <f t="shared" si="3"/>
        <v>0</v>
      </c>
      <c r="AB23" s="336">
        <f t="shared" si="3"/>
        <v>0</v>
      </c>
      <c r="AC23" s="336">
        <f t="shared" si="3"/>
        <v>0</v>
      </c>
      <c r="AD23" s="336">
        <f t="shared" si="3"/>
        <v>0</v>
      </c>
      <c r="AE23" s="336">
        <f t="shared" si="3"/>
        <v>0</v>
      </c>
      <c r="AF23" s="336">
        <f t="shared" si="3"/>
        <v>0</v>
      </c>
      <c r="AG23" s="336">
        <f t="shared" si="3"/>
        <v>0</v>
      </c>
      <c r="AH23" s="336">
        <f t="shared" si="3"/>
        <v>0</v>
      </c>
      <c r="AI23" s="336">
        <f t="shared" si="3"/>
        <v>0</v>
      </c>
      <c r="AJ23" s="336">
        <f t="shared" si="3"/>
        <v>0</v>
      </c>
      <c r="AK23" s="336">
        <f t="shared" si="4"/>
        <v>0</v>
      </c>
      <c r="AL23" s="336">
        <f t="shared" si="4"/>
        <v>0</v>
      </c>
      <c r="AM23" s="336">
        <f t="shared" si="4"/>
        <v>0</v>
      </c>
      <c r="AN23" s="336">
        <f t="shared" si="4"/>
        <v>0</v>
      </c>
      <c r="AO23" s="336">
        <f t="shared" si="4"/>
        <v>0</v>
      </c>
      <c r="AP23" s="336">
        <f t="shared" si="4"/>
        <v>0</v>
      </c>
      <c r="AQ23" s="336">
        <f t="shared" si="4"/>
        <v>0</v>
      </c>
      <c r="AR23" s="336">
        <f t="shared" si="4"/>
        <v>0</v>
      </c>
      <c r="AS23" s="336">
        <f t="shared" si="4"/>
        <v>0</v>
      </c>
      <c r="AT23" s="336">
        <f t="shared" si="4"/>
        <v>0</v>
      </c>
      <c r="AU23" s="336">
        <f t="shared" si="4"/>
        <v>0</v>
      </c>
      <c r="AV23" s="336">
        <f t="shared" si="4"/>
        <v>0</v>
      </c>
      <c r="AW23" s="336">
        <f t="shared" si="4"/>
        <v>0</v>
      </c>
      <c r="AX23" s="336">
        <f t="shared" si="4"/>
        <v>0</v>
      </c>
      <c r="AY23" s="336">
        <f t="shared" si="4"/>
        <v>0</v>
      </c>
      <c r="AZ23" s="336">
        <f t="shared" si="4"/>
        <v>0</v>
      </c>
      <c r="BA23" s="336">
        <f t="shared" si="5"/>
        <v>0</v>
      </c>
      <c r="BB23" s="336">
        <f t="shared" si="5"/>
        <v>0</v>
      </c>
      <c r="BC23" s="336">
        <f t="shared" si="5"/>
        <v>0</v>
      </c>
      <c r="BD23" s="336">
        <f t="shared" si="5"/>
        <v>0</v>
      </c>
      <c r="BE23" s="336">
        <f t="shared" si="5"/>
        <v>0</v>
      </c>
      <c r="BF23" s="336">
        <f t="shared" si="5"/>
        <v>0</v>
      </c>
      <c r="BG23" s="336">
        <f t="shared" si="5"/>
        <v>0</v>
      </c>
      <c r="BH23" s="336">
        <f t="shared" si="5"/>
        <v>0</v>
      </c>
      <c r="BI23" s="336">
        <f t="shared" si="5"/>
        <v>0</v>
      </c>
      <c r="BJ23" s="336">
        <f t="shared" si="5"/>
        <v>0</v>
      </c>
      <c r="BK23" s="336">
        <f t="shared" si="5"/>
        <v>0</v>
      </c>
      <c r="BL23" s="336">
        <f t="shared" si="5"/>
        <v>0</v>
      </c>
      <c r="BM23" s="336">
        <f t="shared" si="5"/>
        <v>0</v>
      </c>
      <c r="BN23" s="336">
        <f t="shared" si="5"/>
        <v>0</v>
      </c>
      <c r="BO23" s="336">
        <f t="shared" si="5"/>
        <v>0</v>
      </c>
      <c r="BP23" s="336">
        <f t="shared" si="5"/>
        <v>0</v>
      </c>
      <c r="BQ23" s="336">
        <f t="shared" si="6"/>
        <v>0</v>
      </c>
      <c r="BR23" s="336">
        <f t="shared" si="6"/>
        <v>0</v>
      </c>
      <c r="BS23" s="336">
        <f t="shared" si="6"/>
        <v>0</v>
      </c>
      <c r="BT23" s="336">
        <f t="shared" si="6"/>
        <v>0</v>
      </c>
      <c r="BU23" s="336">
        <f t="shared" si="6"/>
        <v>0</v>
      </c>
      <c r="BV23" s="336">
        <f t="shared" si="6"/>
        <v>0</v>
      </c>
      <c r="BW23" s="336">
        <f t="shared" si="6"/>
        <v>0</v>
      </c>
      <c r="BX23" s="336">
        <f t="shared" si="6"/>
        <v>0</v>
      </c>
      <c r="BY23" s="336">
        <f t="shared" si="6"/>
        <v>0</v>
      </c>
      <c r="BZ23" s="336">
        <f t="shared" si="6"/>
        <v>0</v>
      </c>
      <c r="CA23" s="336">
        <f t="shared" si="6"/>
        <v>0</v>
      </c>
      <c r="CB23" s="336">
        <f t="shared" si="6"/>
        <v>0</v>
      </c>
      <c r="CC23" s="336">
        <f t="shared" si="6"/>
        <v>0</v>
      </c>
      <c r="CD23" s="336">
        <f t="shared" si="6"/>
        <v>0</v>
      </c>
      <c r="CE23" s="336">
        <f t="shared" si="6"/>
        <v>0</v>
      </c>
      <c r="CF23" s="336">
        <f t="shared" si="6"/>
        <v>0</v>
      </c>
      <c r="CG23" s="336">
        <f t="shared" si="7"/>
        <v>0</v>
      </c>
      <c r="CH23" s="336">
        <f t="shared" si="7"/>
        <v>0</v>
      </c>
      <c r="CI23" s="336">
        <f t="shared" si="7"/>
        <v>0</v>
      </c>
      <c r="CJ23" s="336">
        <f t="shared" si="7"/>
        <v>0</v>
      </c>
      <c r="CK23" s="336">
        <f t="shared" si="7"/>
        <v>0</v>
      </c>
      <c r="CL23" s="336">
        <f t="shared" si="7"/>
        <v>0</v>
      </c>
      <c r="CM23" s="336">
        <f t="shared" si="7"/>
        <v>0</v>
      </c>
      <c r="CN23" s="336">
        <f t="shared" si="7"/>
        <v>0</v>
      </c>
      <c r="CO23" s="336">
        <f t="shared" si="7"/>
        <v>0</v>
      </c>
      <c r="CP23" s="336">
        <f t="shared" si="7"/>
        <v>0</v>
      </c>
      <c r="CQ23" s="336">
        <f t="shared" si="7"/>
        <v>0</v>
      </c>
      <c r="CR23" s="336">
        <f t="shared" si="7"/>
        <v>0</v>
      </c>
      <c r="CS23" s="336">
        <f t="shared" si="7"/>
        <v>0</v>
      </c>
      <c r="CT23" s="336">
        <f t="shared" si="7"/>
        <v>0</v>
      </c>
      <c r="CU23" s="336">
        <f t="shared" si="7"/>
        <v>0</v>
      </c>
      <c r="CV23" s="336">
        <f t="shared" si="7"/>
        <v>0</v>
      </c>
      <c r="CW23" s="336">
        <f t="shared" si="8"/>
        <v>0</v>
      </c>
      <c r="CX23" s="336">
        <f t="shared" si="8"/>
        <v>0</v>
      </c>
      <c r="CY23" s="336">
        <f t="shared" si="8"/>
        <v>0</v>
      </c>
      <c r="CZ23" s="336">
        <f t="shared" si="8"/>
        <v>0</v>
      </c>
      <c r="DA23" s="336">
        <f t="shared" si="8"/>
        <v>0</v>
      </c>
      <c r="DB23" s="336">
        <f t="shared" si="8"/>
        <v>0</v>
      </c>
      <c r="DC23" s="336">
        <f t="shared" si="8"/>
        <v>0</v>
      </c>
      <c r="DD23" s="336">
        <f t="shared" si="8"/>
        <v>0</v>
      </c>
      <c r="DE23" s="336">
        <f t="shared" si="8"/>
        <v>0</v>
      </c>
      <c r="DF23" s="336">
        <f t="shared" si="8"/>
        <v>0</v>
      </c>
      <c r="DG23" s="336">
        <f t="shared" si="8"/>
        <v>0</v>
      </c>
      <c r="DH23" s="336">
        <f t="shared" si="8"/>
        <v>0</v>
      </c>
      <c r="DI23" s="336">
        <f t="shared" si="9"/>
        <v>0</v>
      </c>
      <c r="DJ23" s="336">
        <f t="shared" si="9"/>
        <v>0</v>
      </c>
      <c r="DK23" s="336">
        <f t="shared" si="9"/>
        <v>0</v>
      </c>
      <c r="DL23" s="336">
        <f t="shared" si="9"/>
        <v>0</v>
      </c>
      <c r="DM23" s="336">
        <f t="shared" si="9"/>
        <v>0</v>
      </c>
      <c r="DN23" s="336">
        <f t="shared" si="9"/>
        <v>0</v>
      </c>
      <c r="DO23" s="336">
        <f t="shared" si="9"/>
        <v>0</v>
      </c>
      <c r="DP23" s="336">
        <f t="shared" si="9"/>
        <v>0</v>
      </c>
      <c r="DQ23" s="336">
        <f t="shared" si="9"/>
        <v>0</v>
      </c>
      <c r="DR23" s="336">
        <f t="shared" si="9"/>
        <v>0</v>
      </c>
      <c r="DS23" s="336">
        <f t="shared" si="9"/>
        <v>0</v>
      </c>
      <c r="DT23" s="336">
        <f t="shared" si="9"/>
        <v>0</v>
      </c>
      <c r="DU23" s="336">
        <f t="shared" si="9"/>
        <v>0</v>
      </c>
    </row>
    <row r="24" spans="1:125">
      <c r="A24" s="328" t="str">
        <f>IFERROR(Pieņēmumi!B133,"")</f>
        <v>Būvuzraudzība</v>
      </c>
      <c r="B24" s="329" t="str">
        <f>IFERROR(Pieņēmumi!C133,"")</f>
        <v>k €</v>
      </c>
      <c r="C24" s="324"/>
      <c r="D24" s="321">
        <f>IFERROR(Pieņēmumi!E133*(1+D$14),"")</f>
        <v>33768</v>
      </c>
      <c r="E24" s="336">
        <f t="shared" si="2"/>
        <v>6753.6</v>
      </c>
      <c r="F24" s="336">
        <f t="shared" si="2"/>
        <v>6753.6</v>
      </c>
      <c r="G24" s="336">
        <f t="shared" si="2"/>
        <v>6753.6</v>
      </c>
      <c r="H24" s="336">
        <f t="shared" si="2"/>
        <v>6753.6</v>
      </c>
      <c r="I24" s="336">
        <f t="shared" si="2"/>
        <v>6753.6</v>
      </c>
      <c r="J24" s="336">
        <f t="shared" si="2"/>
        <v>0</v>
      </c>
      <c r="K24" s="336">
        <f t="shared" si="2"/>
        <v>0</v>
      </c>
      <c r="L24" s="336">
        <f t="shared" si="2"/>
        <v>0</v>
      </c>
      <c r="M24" s="336">
        <f t="shared" si="2"/>
        <v>0</v>
      </c>
      <c r="N24" s="336">
        <f t="shared" si="2"/>
        <v>0</v>
      </c>
      <c r="O24" s="336">
        <f t="shared" si="2"/>
        <v>0</v>
      </c>
      <c r="P24" s="336">
        <f t="shared" si="2"/>
        <v>0</v>
      </c>
      <c r="Q24" s="336">
        <f t="shared" si="2"/>
        <v>0</v>
      </c>
      <c r="R24" s="336">
        <f t="shared" si="2"/>
        <v>0</v>
      </c>
      <c r="S24" s="336">
        <f t="shared" si="2"/>
        <v>0</v>
      </c>
      <c r="T24" s="336">
        <f t="shared" si="2"/>
        <v>0</v>
      </c>
      <c r="U24" s="336">
        <f t="shared" si="3"/>
        <v>0</v>
      </c>
      <c r="V24" s="336">
        <f t="shared" si="3"/>
        <v>0</v>
      </c>
      <c r="W24" s="336">
        <f t="shared" si="3"/>
        <v>0</v>
      </c>
      <c r="X24" s="336">
        <f t="shared" si="3"/>
        <v>0</v>
      </c>
      <c r="Y24" s="336">
        <f t="shared" si="3"/>
        <v>0</v>
      </c>
      <c r="Z24" s="336">
        <f t="shared" si="3"/>
        <v>0</v>
      </c>
      <c r="AA24" s="336">
        <f t="shared" si="3"/>
        <v>0</v>
      </c>
      <c r="AB24" s="336">
        <f t="shared" si="3"/>
        <v>0</v>
      </c>
      <c r="AC24" s="336">
        <f t="shared" si="3"/>
        <v>0</v>
      </c>
      <c r="AD24" s="336">
        <f t="shared" si="3"/>
        <v>0</v>
      </c>
      <c r="AE24" s="336">
        <f t="shared" si="3"/>
        <v>0</v>
      </c>
      <c r="AF24" s="336">
        <f t="shared" si="3"/>
        <v>0</v>
      </c>
      <c r="AG24" s="336">
        <f t="shared" si="3"/>
        <v>0</v>
      </c>
      <c r="AH24" s="336">
        <f t="shared" si="3"/>
        <v>0</v>
      </c>
      <c r="AI24" s="336">
        <f t="shared" si="3"/>
        <v>0</v>
      </c>
      <c r="AJ24" s="336">
        <f t="shared" si="3"/>
        <v>0</v>
      </c>
      <c r="AK24" s="336">
        <f t="shared" si="4"/>
        <v>0</v>
      </c>
      <c r="AL24" s="336">
        <f t="shared" si="4"/>
        <v>0</v>
      </c>
      <c r="AM24" s="336">
        <f t="shared" si="4"/>
        <v>0</v>
      </c>
      <c r="AN24" s="336">
        <f t="shared" si="4"/>
        <v>0</v>
      </c>
      <c r="AO24" s="336">
        <f t="shared" si="4"/>
        <v>0</v>
      </c>
      <c r="AP24" s="336">
        <f t="shared" si="4"/>
        <v>0</v>
      </c>
      <c r="AQ24" s="336">
        <f t="shared" si="4"/>
        <v>0</v>
      </c>
      <c r="AR24" s="336">
        <f t="shared" si="4"/>
        <v>0</v>
      </c>
      <c r="AS24" s="336">
        <f t="shared" si="4"/>
        <v>0</v>
      </c>
      <c r="AT24" s="336">
        <f t="shared" si="4"/>
        <v>0</v>
      </c>
      <c r="AU24" s="336">
        <f t="shared" si="4"/>
        <v>0</v>
      </c>
      <c r="AV24" s="336">
        <f t="shared" si="4"/>
        <v>0</v>
      </c>
      <c r="AW24" s="336">
        <f t="shared" si="4"/>
        <v>0</v>
      </c>
      <c r="AX24" s="336">
        <f t="shared" si="4"/>
        <v>0</v>
      </c>
      <c r="AY24" s="336">
        <f t="shared" si="4"/>
        <v>0</v>
      </c>
      <c r="AZ24" s="336">
        <f t="shared" si="4"/>
        <v>0</v>
      </c>
      <c r="BA24" s="336">
        <f t="shared" si="5"/>
        <v>0</v>
      </c>
      <c r="BB24" s="336">
        <f t="shared" si="5"/>
        <v>0</v>
      </c>
      <c r="BC24" s="336">
        <f t="shared" si="5"/>
        <v>0</v>
      </c>
      <c r="BD24" s="336">
        <f t="shared" si="5"/>
        <v>0</v>
      </c>
      <c r="BE24" s="336">
        <f t="shared" si="5"/>
        <v>0</v>
      </c>
      <c r="BF24" s="336">
        <f t="shared" si="5"/>
        <v>0</v>
      </c>
      <c r="BG24" s="336">
        <f t="shared" si="5"/>
        <v>0</v>
      </c>
      <c r="BH24" s="336">
        <f t="shared" si="5"/>
        <v>0</v>
      </c>
      <c r="BI24" s="336">
        <f t="shared" si="5"/>
        <v>0</v>
      </c>
      <c r="BJ24" s="336">
        <f t="shared" si="5"/>
        <v>0</v>
      </c>
      <c r="BK24" s="336">
        <f t="shared" si="5"/>
        <v>0</v>
      </c>
      <c r="BL24" s="336">
        <f t="shared" si="5"/>
        <v>0</v>
      </c>
      <c r="BM24" s="336">
        <f t="shared" si="5"/>
        <v>0</v>
      </c>
      <c r="BN24" s="336">
        <f t="shared" si="5"/>
        <v>0</v>
      </c>
      <c r="BO24" s="336">
        <f t="shared" si="5"/>
        <v>0</v>
      </c>
      <c r="BP24" s="336">
        <f t="shared" si="5"/>
        <v>0</v>
      </c>
      <c r="BQ24" s="336">
        <f t="shared" si="6"/>
        <v>0</v>
      </c>
      <c r="BR24" s="336">
        <f t="shared" si="6"/>
        <v>0</v>
      </c>
      <c r="BS24" s="336">
        <f t="shared" si="6"/>
        <v>0</v>
      </c>
      <c r="BT24" s="336">
        <f t="shared" si="6"/>
        <v>0</v>
      </c>
      <c r="BU24" s="336">
        <f t="shared" si="6"/>
        <v>0</v>
      </c>
      <c r="BV24" s="336">
        <f t="shared" si="6"/>
        <v>0</v>
      </c>
      <c r="BW24" s="336">
        <f t="shared" si="6"/>
        <v>0</v>
      </c>
      <c r="BX24" s="336">
        <f t="shared" si="6"/>
        <v>0</v>
      </c>
      <c r="BY24" s="336">
        <f t="shared" si="6"/>
        <v>0</v>
      </c>
      <c r="BZ24" s="336">
        <f t="shared" si="6"/>
        <v>0</v>
      </c>
      <c r="CA24" s="336">
        <f t="shared" si="6"/>
        <v>0</v>
      </c>
      <c r="CB24" s="336">
        <f t="shared" si="6"/>
        <v>0</v>
      </c>
      <c r="CC24" s="336">
        <f t="shared" si="6"/>
        <v>0</v>
      </c>
      <c r="CD24" s="336">
        <f t="shared" si="6"/>
        <v>0</v>
      </c>
      <c r="CE24" s="336">
        <f t="shared" si="6"/>
        <v>0</v>
      </c>
      <c r="CF24" s="336">
        <f t="shared" si="6"/>
        <v>0</v>
      </c>
      <c r="CG24" s="336">
        <f t="shared" si="7"/>
        <v>0</v>
      </c>
      <c r="CH24" s="336">
        <f t="shared" si="7"/>
        <v>0</v>
      </c>
      <c r="CI24" s="336">
        <f t="shared" si="7"/>
        <v>0</v>
      </c>
      <c r="CJ24" s="336">
        <f t="shared" si="7"/>
        <v>0</v>
      </c>
      <c r="CK24" s="336">
        <f t="shared" si="7"/>
        <v>0</v>
      </c>
      <c r="CL24" s="336">
        <f t="shared" si="7"/>
        <v>0</v>
      </c>
      <c r="CM24" s="336">
        <f t="shared" si="7"/>
        <v>0</v>
      </c>
      <c r="CN24" s="336">
        <f t="shared" si="7"/>
        <v>0</v>
      </c>
      <c r="CO24" s="336">
        <f t="shared" si="7"/>
        <v>0</v>
      </c>
      <c r="CP24" s="336">
        <f t="shared" si="7"/>
        <v>0</v>
      </c>
      <c r="CQ24" s="336">
        <f t="shared" si="7"/>
        <v>0</v>
      </c>
      <c r="CR24" s="336">
        <f t="shared" si="7"/>
        <v>0</v>
      </c>
      <c r="CS24" s="336">
        <f t="shared" si="7"/>
        <v>0</v>
      </c>
      <c r="CT24" s="336">
        <f t="shared" si="7"/>
        <v>0</v>
      </c>
      <c r="CU24" s="336">
        <f t="shared" si="7"/>
        <v>0</v>
      </c>
      <c r="CV24" s="336">
        <f t="shared" si="7"/>
        <v>0</v>
      </c>
      <c r="CW24" s="336">
        <f t="shared" si="8"/>
        <v>0</v>
      </c>
      <c r="CX24" s="336">
        <f t="shared" si="8"/>
        <v>0</v>
      </c>
      <c r="CY24" s="336">
        <f t="shared" si="8"/>
        <v>0</v>
      </c>
      <c r="CZ24" s="336">
        <f t="shared" si="8"/>
        <v>0</v>
      </c>
      <c r="DA24" s="336">
        <f t="shared" si="8"/>
        <v>0</v>
      </c>
      <c r="DB24" s="336">
        <f t="shared" si="8"/>
        <v>0</v>
      </c>
      <c r="DC24" s="336">
        <f t="shared" si="8"/>
        <v>0</v>
      </c>
      <c r="DD24" s="336">
        <f t="shared" si="8"/>
        <v>0</v>
      </c>
      <c r="DE24" s="336">
        <f t="shared" si="8"/>
        <v>0</v>
      </c>
      <c r="DF24" s="336">
        <f t="shared" si="8"/>
        <v>0</v>
      </c>
      <c r="DG24" s="336">
        <f t="shared" si="8"/>
        <v>0</v>
      </c>
      <c r="DH24" s="336">
        <f t="shared" si="8"/>
        <v>0</v>
      </c>
      <c r="DI24" s="336">
        <f t="shared" si="9"/>
        <v>0</v>
      </c>
      <c r="DJ24" s="336">
        <f t="shared" si="9"/>
        <v>0</v>
      </c>
      <c r="DK24" s="336">
        <f t="shared" si="9"/>
        <v>0</v>
      </c>
      <c r="DL24" s="336">
        <f t="shared" si="9"/>
        <v>0</v>
      </c>
      <c r="DM24" s="336">
        <f t="shared" si="9"/>
        <v>0</v>
      </c>
      <c r="DN24" s="336">
        <f t="shared" si="9"/>
        <v>0</v>
      </c>
      <c r="DO24" s="336">
        <f t="shared" si="9"/>
        <v>0</v>
      </c>
      <c r="DP24" s="336">
        <f t="shared" si="9"/>
        <v>0</v>
      </c>
      <c r="DQ24" s="336">
        <f t="shared" si="9"/>
        <v>0</v>
      </c>
      <c r="DR24" s="336">
        <f t="shared" si="9"/>
        <v>0</v>
      </c>
      <c r="DS24" s="336">
        <f t="shared" si="9"/>
        <v>0</v>
      </c>
      <c r="DT24" s="336">
        <f t="shared" si="9"/>
        <v>0</v>
      </c>
      <c r="DU24" s="336">
        <f t="shared" si="9"/>
        <v>0</v>
      </c>
    </row>
    <row r="25" spans="1:125">
      <c r="A25" s="328" t="str">
        <f>IFERROR(Pieņēmumi!B134,"")</f>
        <v>Kapitālieguldījumi Nr8</v>
      </c>
      <c r="B25" s="329" t="str">
        <f>IFERROR(Pieņēmumi!C134,"")</f>
        <v>k €</v>
      </c>
      <c r="C25" s="324"/>
      <c r="D25" s="321">
        <f>IFERROR(Pieņēmumi!E134*(1+D$14),"")</f>
        <v>0</v>
      </c>
      <c r="E25" s="336">
        <f t="shared" si="2"/>
        <v>0</v>
      </c>
      <c r="F25" s="336">
        <f t="shared" si="2"/>
        <v>0</v>
      </c>
      <c r="G25" s="336">
        <f>IFERROR($D25*G$16*G$10,"")</f>
        <v>0</v>
      </c>
      <c r="H25" s="336">
        <f t="shared" si="2"/>
        <v>0</v>
      </c>
      <c r="I25" s="336">
        <f t="shared" si="2"/>
        <v>0</v>
      </c>
      <c r="J25" s="336">
        <f t="shared" si="2"/>
        <v>0</v>
      </c>
      <c r="K25" s="336">
        <f t="shared" si="2"/>
        <v>0</v>
      </c>
      <c r="L25" s="336">
        <f t="shared" si="2"/>
        <v>0</v>
      </c>
      <c r="M25" s="336">
        <f t="shared" si="2"/>
        <v>0</v>
      </c>
      <c r="N25" s="336">
        <f t="shared" si="2"/>
        <v>0</v>
      </c>
      <c r="O25" s="336">
        <f t="shared" si="2"/>
        <v>0</v>
      </c>
      <c r="P25" s="336">
        <f t="shared" si="2"/>
        <v>0</v>
      </c>
      <c r="Q25" s="336">
        <f t="shared" si="2"/>
        <v>0</v>
      </c>
      <c r="R25" s="336">
        <f t="shared" si="2"/>
        <v>0</v>
      </c>
      <c r="S25" s="336">
        <f t="shared" si="2"/>
        <v>0</v>
      </c>
      <c r="T25" s="336">
        <f t="shared" si="2"/>
        <v>0</v>
      </c>
      <c r="U25" s="336">
        <f t="shared" si="3"/>
        <v>0</v>
      </c>
      <c r="V25" s="336">
        <f t="shared" si="3"/>
        <v>0</v>
      </c>
      <c r="W25" s="336">
        <f t="shared" si="3"/>
        <v>0</v>
      </c>
      <c r="X25" s="336">
        <f t="shared" si="3"/>
        <v>0</v>
      </c>
      <c r="Y25" s="336">
        <f t="shared" si="3"/>
        <v>0</v>
      </c>
      <c r="Z25" s="336">
        <f t="shared" si="3"/>
        <v>0</v>
      </c>
      <c r="AA25" s="336">
        <f t="shared" si="3"/>
        <v>0</v>
      </c>
      <c r="AB25" s="336">
        <f t="shared" si="3"/>
        <v>0</v>
      </c>
      <c r="AC25" s="336">
        <f t="shared" si="3"/>
        <v>0</v>
      </c>
      <c r="AD25" s="336">
        <f t="shared" si="3"/>
        <v>0</v>
      </c>
      <c r="AE25" s="336">
        <f t="shared" si="3"/>
        <v>0</v>
      </c>
      <c r="AF25" s="336">
        <f t="shared" si="3"/>
        <v>0</v>
      </c>
      <c r="AG25" s="336">
        <f t="shared" si="3"/>
        <v>0</v>
      </c>
      <c r="AH25" s="336">
        <f t="shared" si="3"/>
        <v>0</v>
      </c>
      <c r="AI25" s="336">
        <f t="shared" si="3"/>
        <v>0</v>
      </c>
      <c r="AJ25" s="336">
        <f t="shared" si="3"/>
        <v>0</v>
      </c>
      <c r="AK25" s="336">
        <f t="shared" si="4"/>
        <v>0</v>
      </c>
      <c r="AL25" s="336">
        <f t="shared" si="4"/>
        <v>0</v>
      </c>
      <c r="AM25" s="336">
        <f t="shared" si="4"/>
        <v>0</v>
      </c>
      <c r="AN25" s="336">
        <f t="shared" si="4"/>
        <v>0</v>
      </c>
      <c r="AO25" s="336">
        <f t="shared" si="4"/>
        <v>0</v>
      </c>
      <c r="AP25" s="336">
        <f t="shared" si="4"/>
        <v>0</v>
      </c>
      <c r="AQ25" s="336">
        <f t="shared" si="4"/>
        <v>0</v>
      </c>
      <c r="AR25" s="336">
        <f t="shared" si="4"/>
        <v>0</v>
      </c>
      <c r="AS25" s="336">
        <f t="shared" si="4"/>
        <v>0</v>
      </c>
      <c r="AT25" s="336">
        <f t="shared" si="4"/>
        <v>0</v>
      </c>
      <c r="AU25" s="336">
        <f t="shared" si="4"/>
        <v>0</v>
      </c>
      <c r="AV25" s="336">
        <f t="shared" si="4"/>
        <v>0</v>
      </c>
      <c r="AW25" s="336">
        <f t="shared" si="4"/>
        <v>0</v>
      </c>
      <c r="AX25" s="336">
        <f t="shared" si="4"/>
        <v>0</v>
      </c>
      <c r="AY25" s="336">
        <f t="shared" si="4"/>
        <v>0</v>
      </c>
      <c r="AZ25" s="336">
        <f t="shared" si="4"/>
        <v>0</v>
      </c>
      <c r="BA25" s="336">
        <f t="shared" si="5"/>
        <v>0</v>
      </c>
      <c r="BB25" s="336">
        <f t="shared" si="5"/>
        <v>0</v>
      </c>
      <c r="BC25" s="336">
        <f t="shared" si="5"/>
        <v>0</v>
      </c>
      <c r="BD25" s="336">
        <f t="shared" si="5"/>
        <v>0</v>
      </c>
      <c r="BE25" s="336">
        <f t="shared" si="5"/>
        <v>0</v>
      </c>
      <c r="BF25" s="336">
        <f t="shared" si="5"/>
        <v>0</v>
      </c>
      <c r="BG25" s="336">
        <f t="shared" si="5"/>
        <v>0</v>
      </c>
      <c r="BH25" s="336">
        <f t="shared" si="5"/>
        <v>0</v>
      </c>
      <c r="BI25" s="336">
        <f t="shared" si="5"/>
        <v>0</v>
      </c>
      <c r="BJ25" s="336">
        <f t="shared" si="5"/>
        <v>0</v>
      </c>
      <c r="BK25" s="336">
        <f t="shared" si="5"/>
        <v>0</v>
      </c>
      <c r="BL25" s="336">
        <f t="shared" si="5"/>
        <v>0</v>
      </c>
      <c r="BM25" s="336">
        <f t="shared" si="5"/>
        <v>0</v>
      </c>
      <c r="BN25" s="336">
        <f t="shared" si="5"/>
        <v>0</v>
      </c>
      <c r="BO25" s="336">
        <f t="shared" si="5"/>
        <v>0</v>
      </c>
      <c r="BP25" s="336">
        <f t="shared" si="5"/>
        <v>0</v>
      </c>
      <c r="BQ25" s="336">
        <f t="shared" si="6"/>
        <v>0</v>
      </c>
      <c r="BR25" s="336">
        <f t="shared" si="6"/>
        <v>0</v>
      </c>
      <c r="BS25" s="336">
        <f t="shared" si="6"/>
        <v>0</v>
      </c>
      <c r="BT25" s="336">
        <f t="shared" si="6"/>
        <v>0</v>
      </c>
      <c r="BU25" s="336">
        <f t="shared" si="6"/>
        <v>0</v>
      </c>
      <c r="BV25" s="336">
        <f t="shared" si="6"/>
        <v>0</v>
      </c>
      <c r="BW25" s="336">
        <f t="shared" si="6"/>
        <v>0</v>
      </c>
      <c r="BX25" s="336">
        <f t="shared" si="6"/>
        <v>0</v>
      </c>
      <c r="BY25" s="336">
        <f t="shared" si="6"/>
        <v>0</v>
      </c>
      <c r="BZ25" s="336">
        <f t="shared" si="6"/>
        <v>0</v>
      </c>
      <c r="CA25" s="336">
        <f t="shared" si="6"/>
        <v>0</v>
      </c>
      <c r="CB25" s="336">
        <f t="shared" si="6"/>
        <v>0</v>
      </c>
      <c r="CC25" s="336">
        <f t="shared" si="6"/>
        <v>0</v>
      </c>
      <c r="CD25" s="336">
        <f t="shared" si="6"/>
        <v>0</v>
      </c>
      <c r="CE25" s="336">
        <f t="shared" si="6"/>
        <v>0</v>
      </c>
      <c r="CF25" s="336">
        <f t="shared" si="6"/>
        <v>0</v>
      </c>
      <c r="CG25" s="336">
        <f t="shared" si="7"/>
        <v>0</v>
      </c>
      <c r="CH25" s="336">
        <f t="shared" si="7"/>
        <v>0</v>
      </c>
      <c r="CI25" s="336">
        <f t="shared" si="7"/>
        <v>0</v>
      </c>
      <c r="CJ25" s="336">
        <f t="shared" si="7"/>
        <v>0</v>
      </c>
      <c r="CK25" s="336">
        <f t="shared" si="7"/>
        <v>0</v>
      </c>
      <c r="CL25" s="336">
        <f t="shared" si="7"/>
        <v>0</v>
      </c>
      <c r="CM25" s="336">
        <f t="shared" si="7"/>
        <v>0</v>
      </c>
      <c r="CN25" s="336">
        <f t="shared" si="7"/>
        <v>0</v>
      </c>
      <c r="CO25" s="336">
        <f t="shared" si="7"/>
        <v>0</v>
      </c>
      <c r="CP25" s="336">
        <f t="shared" si="7"/>
        <v>0</v>
      </c>
      <c r="CQ25" s="336">
        <f t="shared" si="7"/>
        <v>0</v>
      </c>
      <c r="CR25" s="336">
        <f t="shared" si="7"/>
        <v>0</v>
      </c>
      <c r="CS25" s="336">
        <f t="shared" si="7"/>
        <v>0</v>
      </c>
      <c r="CT25" s="336">
        <f t="shared" si="7"/>
        <v>0</v>
      </c>
      <c r="CU25" s="336">
        <f t="shared" si="7"/>
        <v>0</v>
      </c>
      <c r="CV25" s="336">
        <f t="shared" si="7"/>
        <v>0</v>
      </c>
      <c r="CW25" s="336">
        <f t="shared" si="8"/>
        <v>0</v>
      </c>
      <c r="CX25" s="336">
        <f t="shared" si="8"/>
        <v>0</v>
      </c>
      <c r="CY25" s="336">
        <f t="shared" si="8"/>
        <v>0</v>
      </c>
      <c r="CZ25" s="336">
        <f t="shared" si="8"/>
        <v>0</v>
      </c>
      <c r="DA25" s="336">
        <f t="shared" si="8"/>
        <v>0</v>
      </c>
      <c r="DB25" s="336">
        <f t="shared" si="8"/>
        <v>0</v>
      </c>
      <c r="DC25" s="336">
        <f t="shared" si="8"/>
        <v>0</v>
      </c>
      <c r="DD25" s="336">
        <f t="shared" si="8"/>
        <v>0</v>
      </c>
      <c r="DE25" s="336">
        <f t="shared" si="8"/>
        <v>0</v>
      </c>
      <c r="DF25" s="336">
        <f t="shared" si="8"/>
        <v>0</v>
      </c>
      <c r="DG25" s="336">
        <f t="shared" si="8"/>
        <v>0</v>
      </c>
      <c r="DH25" s="336">
        <f t="shared" si="8"/>
        <v>0</v>
      </c>
      <c r="DI25" s="336">
        <f t="shared" si="9"/>
        <v>0</v>
      </c>
      <c r="DJ25" s="336">
        <f t="shared" si="9"/>
        <v>0</v>
      </c>
      <c r="DK25" s="336">
        <f t="shared" si="9"/>
        <v>0</v>
      </c>
      <c r="DL25" s="336">
        <f t="shared" si="9"/>
        <v>0</v>
      </c>
      <c r="DM25" s="336">
        <f t="shared" si="9"/>
        <v>0</v>
      </c>
      <c r="DN25" s="336">
        <f t="shared" si="9"/>
        <v>0</v>
      </c>
      <c r="DO25" s="336">
        <f t="shared" si="9"/>
        <v>0</v>
      </c>
      <c r="DP25" s="336">
        <f t="shared" si="9"/>
        <v>0</v>
      </c>
      <c r="DQ25" s="336">
        <f t="shared" si="9"/>
        <v>0</v>
      </c>
      <c r="DR25" s="336">
        <f t="shared" si="9"/>
        <v>0</v>
      </c>
      <c r="DS25" s="336">
        <f t="shared" si="9"/>
        <v>0</v>
      </c>
      <c r="DT25" s="336">
        <f t="shared" si="9"/>
        <v>0</v>
      </c>
      <c r="DU25" s="336">
        <f t="shared" si="9"/>
        <v>0</v>
      </c>
    </row>
    <row r="26" spans="1:125">
      <c r="A26" s="328" t="str">
        <f>IFERROR(Pieņēmumi!B135,"")</f>
        <v>Kapitālieguldījumi Nr9</v>
      </c>
      <c r="B26" s="329" t="str">
        <f>IFERROR(Pieņēmumi!C135,"")</f>
        <v>k €</v>
      </c>
      <c r="C26" s="324"/>
      <c r="D26" s="321">
        <f>IFERROR(Pieņēmumi!E135*(1+D$14),"")</f>
        <v>0</v>
      </c>
      <c r="E26" s="336">
        <f t="shared" si="2"/>
        <v>0</v>
      </c>
      <c r="F26" s="336">
        <f t="shared" si="2"/>
        <v>0</v>
      </c>
      <c r="G26" s="336">
        <f t="shared" si="2"/>
        <v>0</v>
      </c>
      <c r="H26" s="336">
        <f t="shared" si="2"/>
        <v>0</v>
      </c>
      <c r="I26" s="336">
        <f t="shared" si="2"/>
        <v>0</v>
      </c>
      <c r="J26" s="336">
        <f t="shared" si="2"/>
        <v>0</v>
      </c>
      <c r="K26" s="336">
        <f t="shared" si="2"/>
        <v>0</v>
      </c>
      <c r="L26" s="336">
        <f t="shared" si="2"/>
        <v>0</v>
      </c>
      <c r="M26" s="336">
        <f t="shared" si="2"/>
        <v>0</v>
      </c>
      <c r="N26" s="336">
        <f t="shared" si="2"/>
        <v>0</v>
      </c>
      <c r="O26" s="336">
        <f t="shared" si="2"/>
        <v>0</v>
      </c>
      <c r="P26" s="336">
        <f t="shared" si="2"/>
        <v>0</v>
      </c>
      <c r="Q26" s="336">
        <f t="shared" si="2"/>
        <v>0</v>
      </c>
      <c r="R26" s="336">
        <f t="shared" si="2"/>
        <v>0</v>
      </c>
      <c r="S26" s="336">
        <f t="shared" si="2"/>
        <v>0</v>
      </c>
      <c r="T26" s="336">
        <f t="shared" si="2"/>
        <v>0</v>
      </c>
      <c r="U26" s="336">
        <f t="shared" si="3"/>
        <v>0</v>
      </c>
      <c r="V26" s="336">
        <f t="shared" si="3"/>
        <v>0</v>
      </c>
      <c r="W26" s="336">
        <f t="shared" si="3"/>
        <v>0</v>
      </c>
      <c r="X26" s="336">
        <f t="shared" si="3"/>
        <v>0</v>
      </c>
      <c r="Y26" s="336">
        <f t="shared" si="3"/>
        <v>0</v>
      </c>
      <c r="Z26" s="336">
        <f t="shared" si="3"/>
        <v>0</v>
      </c>
      <c r="AA26" s="336">
        <f t="shared" si="3"/>
        <v>0</v>
      </c>
      <c r="AB26" s="336">
        <f t="shared" si="3"/>
        <v>0</v>
      </c>
      <c r="AC26" s="336">
        <f t="shared" si="3"/>
        <v>0</v>
      </c>
      <c r="AD26" s="336">
        <f t="shared" si="3"/>
        <v>0</v>
      </c>
      <c r="AE26" s="336">
        <f t="shared" si="3"/>
        <v>0</v>
      </c>
      <c r="AF26" s="336">
        <f t="shared" si="3"/>
        <v>0</v>
      </c>
      <c r="AG26" s="336">
        <f t="shared" si="3"/>
        <v>0</v>
      </c>
      <c r="AH26" s="336">
        <f t="shared" si="3"/>
        <v>0</v>
      </c>
      <c r="AI26" s="336">
        <f t="shared" si="3"/>
        <v>0</v>
      </c>
      <c r="AJ26" s="336">
        <f t="shared" si="3"/>
        <v>0</v>
      </c>
      <c r="AK26" s="336">
        <f t="shared" si="4"/>
        <v>0</v>
      </c>
      <c r="AL26" s="336">
        <f t="shared" si="4"/>
        <v>0</v>
      </c>
      <c r="AM26" s="336">
        <f t="shared" si="4"/>
        <v>0</v>
      </c>
      <c r="AN26" s="336">
        <f t="shared" si="4"/>
        <v>0</v>
      </c>
      <c r="AO26" s="336">
        <f t="shared" si="4"/>
        <v>0</v>
      </c>
      <c r="AP26" s="336">
        <f t="shared" si="4"/>
        <v>0</v>
      </c>
      <c r="AQ26" s="336">
        <f t="shared" si="4"/>
        <v>0</v>
      </c>
      <c r="AR26" s="336">
        <f t="shared" si="4"/>
        <v>0</v>
      </c>
      <c r="AS26" s="336">
        <f t="shared" si="4"/>
        <v>0</v>
      </c>
      <c r="AT26" s="336">
        <f t="shared" si="4"/>
        <v>0</v>
      </c>
      <c r="AU26" s="336">
        <f t="shared" si="4"/>
        <v>0</v>
      </c>
      <c r="AV26" s="336">
        <f t="shared" si="4"/>
        <v>0</v>
      </c>
      <c r="AW26" s="336">
        <f t="shared" si="4"/>
        <v>0</v>
      </c>
      <c r="AX26" s="336">
        <f t="shared" si="4"/>
        <v>0</v>
      </c>
      <c r="AY26" s="336">
        <f t="shared" si="4"/>
        <v>0</v>
      </c>
      <c r="AZ26" s="336">
        <f t="shared" si="4"/>
        <v>0</v>
      </c>
      <c r="BA26" s="336">
        <f t="shared" si="5"/>
        <v>0</v>
      </c>
      <c r="BB26" s="336">
        <f t="shared" si="5"/>
        <v>0</v>
      </c>
      <c r="BC26" s="336">
        <f t="shared" si="5"/>
        <v>0</v>
      </c>
      <c r="BD26" s="336">
        <f t="shared" si="5"/>
        <v>0</v>
      </c>
      <c r="BE26" s="336">
        <f t="shared" si="5"/>
        <v>0</v>
      </c>
      <c r="BF26" s="336">
        <f t="shared" si="5"/>
        <v>0</v>
      </c>
      <c r="BG26" s="336">
        <f t="shared" si="5"/>
        <v>0</v>
      </c>
      <c r="BH26" s="336">
        <f t="shared" si="5"/>
        <v>0</v>
      </c>
      <c r="BI26" s="336">
        <f t="shared" si="5"/>
        <v>0</v>
      </c>
      <c r="BJ26" s="336">
        <f t="shared" si="5"/>
        <v>0</v>
      </c>
      <c r="BK26" s="336">
        <f t="shared" si="5"/>
        <v>0</v>
      </c>
      <c r="BL26" s="336">
        <f t="shared" si="5"/>
        <v>0</v>
      </c>
      <c r="BM26" s="336">
        <f t="shared" si="5"/>
        <v>0</v>
      </c>
      <c r="BN26" s="336">
        <f t="shared" si="5"/>
        <v>0</v>
      </c>
      <c r="BO26" s="336">
        <f t="shared" si="5"/>
        <v>0</v>
      </c>
      <c r="BP26" s="336">
        <f t="shared" si="5"/>
        <v>0</v>
      </c>
      <c r="BQ26" s="336">
        <f t="shared" si="6"/>
        <v>0</v>
      </c>
      <c r="BR26" s="336">
        <f t="shared" si="6"/>
        <v>0</v>
      </c>
      <c r="BS26" s="336">
        <f t="shared" si="6"/>
        <v>0</v>
      </c>
      <c r="BT26" s="336">
        <f t="shared" si="6"/>
        <v>0</v>
      </c>
      <c r="BU26" s="336">
        <f t="shared" si="6"/>
        <v>0</v>
      </c>
      <c r="BV26" s="336">
        <f t="shared" si="6"/>
        <v>0</v>
      </c>
      <c r="BW26" s="336">
        <f t="shared" si="6"/>
        <v>0</v>
      </c>
      <c r="BX26" s="336">
        <f t="shared" si="6"/>
        <v>0</v>
      </c>
      <c r="BY26" s="336">
        <f t="shared" si="6"/>
        <v>0</v>
      </c>
      <c r="BZ26" s="336">
        <f t="shared" si="6"/>
        <v>0</v>
      </c>
      <c r="CA26" s="336">
        <f t="shared" si="6"/>
        <v>0</v>
      </c>
      <c r="CB26" s="336">
        <f t="shared" si="6"/>
        <v>0</v>
      </c>
      <c r="CC26" s="336">
        <f t="shared" si="6"/>
        <v>0</v>
      </c>
      <c r="CD26" s="336">
        <f t="shared" si="6"/>
        <v>0</v>
      </c>
      <c r="CE26" s="336">
        <f t="shared" si="6"/>
        <v>0</v>
      </c>
      <c r="CF26" s="336">
        <f t="shared" si="6"/>
        <v>0</v>
      </c>
      <c r="CG26" s="336">
        <f t="shared" si="7"/>
        <v>0</v>
      </c>
      <c r="CH26" s="336">
        <f t="shared" si="7"/>
        <v>0</v>
      </c>
      <c r="CI26" s="336">
        <f t="shared" si="7"/>
        <v>0</v>
      </c>
      <c r="CJ26" s="336">
        <f t="shared" si="7"/>
        <v>0</v>
      </c>
      <c r="CK26" s="336">
        <f t="shared" si="7"/>
        <v>0</v>
      </c>
      <c r="CL26" s="336">
        <f t="shared" si="7"/>
        <v>0</v>
      </c>
      <c r="CM26" s="336">
        <f t="shared" si="7"/>
        <v>0</v>
      </c>
      <c r="CN26" s="336">
        <f t="shared" si="7"/>
        <v>0</v>
      </c>
      <c r="CO26" s="336">
        <f t="shared" si="7"/>
        <v>0</v>
      </c>
      <c r="CP26" s="336">
        <f t="shared" si="7"/>
        <v>0</v>
      </c>
      <c r="CQ26" s="336">
        <f t="shared" si="7"/>
        <v>0</v>
      </c>
      <c r="CR26" s="336">
        <f t="shared" si="7"/>
        <v>0</v>
      </c>
      <c r="CS26" s="336">
        <f t="shared" si="7"/>
        <v>0</v>
      </c>
      <c r="CT26" s="336">
        <f t="shared" si="7"/>
        <v>0</v>
      </c>
      <c r="CU26" s="336">
        <f t="shared" si="7"/>
        <v>0</v>
      </c>
      <c r="CV26" s="336">
        <f t="shared" si="7"/>
        <v>0</v>
      </c>
      <c r="CW26" s="336">
        <f t="shared" si="8"/>
        <v>0</v>
      </c>
      <c r="CX26" s="336">
        <f t="shared" si="8"/>
        <v>0</v>
      </c>
      <c r="CY26" s="336">
        <f t="shared" si="8"/>
        <v>0</v>
      </c>
      <c r="CZ26" s="336">
        <f t="shared" si="8"/>
        <v>0</v>
      </c>
      <c r="DA26" s="336">
        <f t="shared" si="8"/>
        <v>0</v>
      </c>
      <c r="DB26" s="336">
        <f t="shared" si="8"/>
        <v>0</v>
      </c>
      <c r="DC26" s="336">
        <f t="shared" si="8"/>
        <v>0</v>
      </c>
      <c r="DD26" s="336">
        <f t="shared" si="8"/>
        <v>0</v>
      </c>
      <c r="DE26" s="336">
        <f t="shared" si="8"/>
        <v>0</v>
      </c>
      <c r="DF26" s="336">
        <f t="shared" si="8"/>
        <v>0</v>
      </c>
      <c r="DG26" s="336">
        <f t="shared" si="8"/>
        <v>0</v>
      </c>
      <c r="DH26" s="336">
        <f t="shared" si="8"/>
        <v>0</v>
      </c>
      <c r="DI26" s="336">
        <f t="shared" si="9"/>
        <v>0</v>
      </c>
      <c r="DJ26" s="336">
        <f t="shared" si="9"/>
        <v>0</v>
      </c>
      <c r="DK26" s="336">
        <f t="shared" si="9"/>
        <v>0</v>
      </c>
      <c r="DL26" s="336">
        <f t="shared" si="9"/>
        <v>0</v>
      </c>
      <c r="DM26" s="336">
        <f t="shared" si="9"/>
        <v>0</v>
      </c>
      <c r="DN26" s="336">
        <f t="shared" si="9"/>
        <v>0</v>
      </c>
      <c r="DO26" s="336">
        <f t="shared" si="9"/>
        <v>0</v>
      </c>
      <c r="DP26" s="336">
        <f t="shared" si="9"/>
        <v>0</v>
      </c>
      <c r="DQ26" s="336">
        <f t="shared" si="9"/>
        <v>0</v>
      </c>
      <c r="DR26" s="336">
        <f t="shared" si="9"/>
        <v>0</v>
      </c>
      <c r="DS26" s="336">
        <f t="shared" si="9"/>
        <v>0</v>
      </c>
      <c r="DT26" s="336">
        <f t="shared" si="9"/>
        <v>0</v>
      </c>
      <c r="DU26" s="336">
        <f t="shared" si="9"/>
        <v>0</v>
      </c>
    </row>
    <row r="27" spans="1:125">
      <c r="A27" s="328" t="str">
        <f>IFERROR(Pieņēmumi!B136,"")</f>
        <v>Kapitālieguldījumi Nr10</v>
      </c>
      <c r="B27" s="329" t="str">
        <f>IFERROR(Pieņēmumi!C136,"")</f>
        <v>k €</v>
      </c>
      <c r="C27" s="324"/>
      <c r="D27" s="321">
        <f>IFERROR(Pieņēmumi!E136*(1+D$14),"")</f>
        <v>0</v>
      </c>
      <c r="E27" s="336">
        <f t="shared" si="2"/>
        <v>0</v>
      </c>
      <c r="F27" s="336">
        <f t="shared" si="2"/>
        <v>0</v>
      </c>
      <c r="G27" s="336">
        <f t="shared" si="2"/>
        <v>0</v>
      </c>
      <c r="H27" s="336">
        <f t="shared" si="2"/>
        <v>0</v>
      </c>
      <c r="I27" s="336">
        <f t="shared" si="2"/>
        <v>0</v>
      </c>
      <c r="J27" s="336">
        <f t="shared" si="2"/>
        <v>0</v>
      </c>
      <c r="K27" s="336">
        <f t="shared" si="2"/>
        <v>0</v>
      </c>
      <c r="L27" s="336">
        <f t="shared" si="2"/>
        <v>0</v>
      </c>
      <c r="M27" s="336">
        <f t="shared" si="2"/>
        <v>0</v>
      </c>
      <c r="N27" s="336">
        <f t="shared" si="2"/>
        <v>0</v>
      </c>
      <c r="O27" s="336">
        <f t="shared" si="2"/>
        <v>0</v>
      </c>
      <c r="P27" s="336">
        <f t="shared" si="2"/>
        <v>0</v>
      </c>
      <c r="Q27" s="336">
        <f t="shared" si="2"/>
        <v>0</v>
      </c>
      <c r="R27" s="336">
        <f t="shared" si="2"/>
        <v>0</v>
      </c>
      <c r="S27" s="336">
        <f t="shared" si="2"/>
        <v>0</v>
      </c>
      <c r="T27" s="336">
        <f t="shared" si="2"/>
        <v>0</v>
      </c>
      <c r="U27" s="336">
        <f t="shared" si="3"/>
        <v>0</v>
      </c>
      <c r="V27" s="336">
        <f t="shared" si="3"/>
        <v>0</v>
      </c>
      <c r="W27" s="336">
        <f t="shared" si="3"/>
        <v>0</v>
      </c>
      <c r="X27" s="336">
        <f t="shared" si="3"/>
        <v>0</v>
      </c>
      <c r="Y27" s="336">
        <f t="shared" si="3"/>
        <v>0</v>
      </c>
      <c r="Z27" s="336">
        <f t="shared" si="3"/>
        <v>0</v>
      </c>
      <c r="AA27" s="336">
        <f t="shared" si="3"/>
        <v>0</v>
      </c>
      <c r="AB27" s="336">
        <f t="shared" si="3"/>
        <v>0</v>
      </c>
      <c r="AC27" s="336">
        <f t="shared" si="3"/>
        <v>0</v>
      </c>
      <c r="AD27" s="336">
        <f t="shared" si="3"/>
        <v>0</v>
      </c>
      <c r="AE27" s="336">
        <f t="shared" si="3"/>
        <v>0</v>
      </c>
      <c r="AF27" s="336">
        <f t="shared" si="3"/>
        <v>0</v>
      </c>
      <c r="AG27" s="336">
        <f t="shared" si="3"/>
        <v>0</v>
      </c>
      <c r="AH27" s="336">
        <f t="shared" si="3"/>
        <v>0</v>
      </c>
      <c r="AI27" s="336">
        <f t="shared" si="3"/>
        <v>0</v>
      </c>
      <c r="AJ27" s="336">
        <f t="shared" si="3"/>
        <v>0</v>
      </c>
      <c r="AK27" s="336">
        <f t="shared" si="4"/>
        <v>0</v>
      </c>
      <c r="AL27" s="336">
        <f t="shared" si="4"/>
        <v>0</v>
      </c>
      <c r="AM27" s="336">
        <f t="shared" si="4"/>
        <v>0</v>
      </c>
      <c r="AN27" s="336">
        <f t="shared" si="4"/>
        <v>0</v>
      </c>
      <c r="AO27" s="336">
        <f t="shared" si="4"/>
        <v>0</v>
      </c>
      <c r="AP27" s="336">
        <f t="shared" si="4"/>
        <v>0</v>
      </c>
      <c r="AQ27" s="336">
        <f t="shared" si="4"/>
        <v>0</v>
      </c>
      <c r="AR27" s="336">
        <f t="shared" si="4"/>
        <v>0</v>
      </c>
      <c r="AS27" s="336">
        <f t="shared" si="4"/>
        <v>0</v>
      </c>
      <c r="AT27" s="336">
        <f t="shared" si="4"/>
        <v>0</v>
      </c>
      <c r="AU27" s="336">
        <f t="shared" si="4"/>
        <v>0</v>
      </c>
      <c r="AV27" s="336">
        <f t="shared" si="4"/>
        <v>0</v>
      </c>
      <c r="AW27" s="336">
        <f t="shared" si="4"/>
        <v>0</v>
      </c>
      <c r="AX27" s="336">
        <f t="shared" si="4"/>
        <v>0</v>
      </c>
      <c r="AY27" s="336">
        <f t="shared" si="4"/>
        <v>0</v>
      </c>
      <c r="AZ27" s="336">
        <f t="shared" si="4"/>
        <v>0</v>
      </c>
      <c r="BA27" s="336">
        <f t="shared" si="5"/>
        <v>0</v>
      </c>
      <c r="BB27" s="336">
        <f t="shared" si="5"/>
        <v>0</v>
      </c>
      <c r="BC27" s="336">
        <f t="shared" si="5"/>
        <v>0</v>
      </c>
      <c r="BD27" s="336">
        <f t="shared" si="5"/>
        <v>0</v>
      </c>
      <c r="BE27" s="336">
        <f t="shared" si="5"/>
        <v>0</v>
      </c>
      <c r="BF27" s="336">
        <f t="shared" si="5"/>
        <v>0</v>
      </c>
      <c r="BG27" s="336">
        <f t="shared" si="5"/>
        <v>0</v>
      </c>
      <c r="BH27" s="336">
        <f t="shared" si="5"/>
        <v>0</v>
      </c>
      <c r="BI27" s="336">
        <f t="shared" si="5"/>
        <v>0</v>
      </c>
      <c r="BJ27" s="336">
        <f t="shared" si="5"/>
        <v>0</v>
      </c>
      <c r="BK27" s="336">
        <f t="shared" si="5"/>
        <v>0</v>
      </c>
      <c r="BL27" s="336">
        <f t="shared" si="5"/>
        <v>0</v>
      </c>
      <c r="BM27" s="336">
        <f t="shared" si="5"/>
        <v>0</v>
      </c>
      <c r="BN27" s="336">
        <f t="shared" si="5"/>
        <v>0</v>
      </c>
      <c r="BO27" s="336">
        <f t="shared" si="5"/>
        <v>0</v>
      </c>
      <c r="BP27" s="336">
        <f t="shared" si="5"/>
        <v>0</v>
      </c>
      <c r="BQ27" s="336">
        <f t="shared" si="6"/>
        <v>0</v>
      </c>
      <c r="BR27" s="336">
        <f t="shared" si="6"/>
        <v>0</v>
      </c>
      <c r="BS27" s="336">
        <f t="shared" si="6"/>
        <v>0</v>
      </c>
      <c r="BT27" s="336">
        <f t="shared" si="6"/>
        <v>0</v>
      </c>
      <c r="BU27" s="336">
        <f t="shared" si="6"/>
        <v>0</v>
      </c>
      <c r="BV27" s="336">
        <f t="shared" si="6"/>
        <v>0</v>
      </c>
      <c r="BW27" s="336">
        <f t="shared" si="6"/>
        <v>0</v>
      </c>
      <c r="BX27" s="336">
        <f t="shared" si="6"/>
        <v>0</v>
      </c>
      <c r="BY27" s="336">
        <f t="shared" si="6"/>
        <v>0</v>
      </c>
      <c r="BZ27" s="336">
        <f t="shared" si="6"/>
        <v>0</v>
      </c>
      <c r="CA27" s="336">
        <f t="shared" si="6"/>
        <v>0</v>
      </c>
      <c r="CB27" s="336">
        <f t="shared" si="6"/>
        <v>0</v>
      </c>
      <c r="CC27" s="336">
        <f t="shared" si="6"/>
        <v>0</v>
      </c>
      <c r="CD27" s="336">
        <f t="shared" si="6"/>
        <v>0</v>
      </c>
      <c r="CE27" s="336">
        <f t="shared" si="6"/>
        <v>0</v>
      </c>
      <c r="CF27" s="336">
        <f t="shared" si="6"/>
        <v>0</v>
      </c>
      <c r="CG27" s="336">
        <f t="shared" si="7"/>
        <v>0</v>
      </c>
      <c r="CH27" s="336">
        <f t="shared" si="7"/>
        <v>0</v>
      </c>
      <c r="CI27" s="336">
        <f t="shared" si="7"/>
        <v>0</v>
      </c>
      <c r="CJ27" s="336">
        <f t="shared" si="7"/>
        <v>0</v>
      </c>
      <c r="CK27" s="336">
        <f t="shared" si="7"/>
        <v>0</v>
      </c>
      <c r="CL27" s="336">
        <f t="shared" si="7"/>
        <v>0</v>
      </c>
      <c r="CM27" s="336">
        <f t="shared" si="7"/>
        <v>0</v>
      </c>
      <c r="CN27" s="336">
        <f t="shared" si="7"/>
        <v>0</v>
      </c>
      <c r="CO27" s="336">
        <f t="shared" si="7"/>
        <v>0</v>
      </c>
      <c r="CP27" s="336">
        <f t="shared" si="7"/>
        <v>0</v>
      </c>
      <c r="CQ27" s="336">
        <f t="shared" si="7"/>
        <v>0</v>
      </c>
      <c r="CR27" s="336">
        <f t="shared" si="7"/>
        <v>0</v>
      </c>
      <c r="CS27" s="336">
        <f t="shared" si="7"/>
        <v>0</v>
      </c>
      <c r="CT27" s="336">
        <f t="shared" si="7"/>
        <v>0</v>
      </c>
      <c r="CU27" s="336">
        <f t="shared" si="7"/>
        <v>0</v>
      </c>
      <c r="CV27" s="336">
        <f t="shared" si="7"/>
        <v>0</v>
      </c>
      <c r="CW27" s="336">
        <f t="shared" si="8"/>
        <v>0</v>
      </c>
      <c r="CX27" s="336">
        <f t="shared" si="8"/>
        <v>0</v>
      </c>
      <c r="CY27" s="336">
        <f t="shared" si="8"/>
        <v>0</v>
      </c>
      <c r="CZ27" s="336">
        <f t="shared" si="8"/>
        <v>0</v>
      </c>
      <c r="DA27" s="336">
        <f t="shared" si="8"/>
        <v>0</v>
      </c>
      <c r="DB27" s="336">
        <f t="shared" si="8"/>
        <v>0</v>
      </c>
      <c r="DC27" s="336">
        <f t="shared" si="8"/>
        <v>0</v>
      </c>
      <c r="DD27" s="336">
        <f t="shared" si="8"/>
        <v>0</v>
      </c>
      <c r="DE27" s="336">
        <f t="shared" si="8"/>
        <v>0</v>
      </c>
      <c r="DF27" s="336">
        <f t="shared" si="8"/>
        <v>0</v>
      </c>
      <c r="DG27" s="336">
        <f t="shared" si="8"/>
        <v>0</v>
      </c>
      <c r="DH27" s="336">
        <f t="shared" si="8"/>
        <v>0</v>
      </c>
      <c r="DI27" s="336">
        <f t="shared" si="9"/>
        <v>0</v>
      </c>
      <c r="DJ27" s="336">
        <f t="shared" si="9"/>
        <v>0</v>
      </c>
      <c r="DK27" s="336">
        <f t="shared" si="9"/>
        <v>0</v>
      </c>
      <c r="DL27" s="336">
        <f t="shared" si="9"/>
        <v>0</v>
      </c>
      <c r="DM27" s="336">
        <f t="shared" si="9"/>
        <v>0</v>
      </c>
      <c r="DN27" s="336">
        <f t="shared" si="9"/>
        <v>0</v>
      </c>
      <c r="DO27" s="336">
        <f t="shared" si="9"/>
        <v>0</v>
      </c>
      <c r="DP27" s="336">
        <f t="shared" si="9"/>
        <v>0</v>
      </c>
      <c r="DQ27" s="336">
        <f t="shared" si="9"/>
        <v>0</v>
      </c>
      <c r="DR27" s="336">
        <f t="shared" si="9"/>
        <v>0</v>
      </c>
      <c r="DS27" s="336">
        <f t="shared" si="9"/>
        <v>0</v>
      </c>
      <c r="DT27" s="336">
        <f t="shared" si="9"/>
        <v>0</v>
      </c>
      <c r="DU27" s="336">
        <f t="shared" si="9"/>
        <v>0</v>
      </c>
    </row>
    <row r="28" spans="1:125">
      <c r="A28" s="328" t="str">
        <f>IFERROR(Pieņēmumi!B137,"")</f>
        <v>Kapitālieguldījumi Nr11</v>
      </c>
      <c r="B28" s="329" t="str">
        <f>IFERROR(Pieņēmumi!C137,"")</f>
        <v>k €</v>
      </c>
      <c r="C28" s="324"/>
      <c r="D28" s="321">
        <f>IFERROR(Pieņēmumi!E137*(1+D$14),"")</f>
        <v>0</v>
      </c>
      <c r="E28" s="336">
        <f t="shared" si="2"/>
        <v>0</v>
      </c>
      <c r="F28" s="336">
        <f t="shared" si="2"/>
        <v>0</v>
      </c>
      <c r="G28" s="336">
        <f t="shared" si="2"/>
        <v>0</v>
      </c>
      <c r="H28" s="336">
        <f t="shared" si="2"/>
        <v>0</v>
      </c>
      <c r="I28" s="336">
        <f t="shared" si="2"/>
        <v>0</v>
      </c>
      <c r="J28" s="336">
        <f t="shared" si="2"/>
        <v>0</v>
      </c>
      <c r="K28" s="336">
        <f t="shared" si="2"/>
        <v>0</v>
      </c>
      <c r="L28" s="336">
        <f t="shared" si="2"/>
        <v>0</v>
      </c>
      <c r="M28" s="336">
        <f t="shared" si="2"/>
        <v>0</v>
      </c>
      <c r="N28" s="336">
        <f t="shared" si="2"/>
        <v>0</v>
      </c>
      <c r="O28" s="336">
        <f t="shared" si="2"/>
        <v>0</v>
      </c>
      <c r="P28" s="336">
        <f t="shared" si="2"/>
        <v>0</v>
      </c>
      <c r="Q28" s="336">
        <f t="shared" si="2"/>
        <v>0</v>
      </c>
      <c r="R28" s="336">
        <f t="shared" si="2"/>
        <v>0</v>
      </c>
      <c r="S28" s="336">
        <f t="shared" si="2"/>
        <v>0</v>
      </c>
      <c r="T28" s="336">
        <f t="shared" si="2"/>
        <v>0</v>
      </c>
      <c r="U28" s="336">
        <f t="shared" si="3"/>
        <v>0</v>
      </c>
      <c r="V28" s="336">
        <f t="shared" si="3"/>
        <v>0</v>
      </c>
      <c r="W28" s="336">
        <f t="shared" si="3"/>
        <v>0</v>
      </c>
      <c r="X28" s="336">
        <f t="shared" si="3"/>
        <v>0</v>
      </c>
      <c r="Y28" s="336">
        <f t="shared" si="3"/>
        <v>0</v>
      </c>
      <c r="Z28" s="336">
        <f t="shared" si="3"/>
        <v>0</v>
      </c>
      <c r="AA28" s="336">
        <f t="shared" si="3"/>
        <v>0</v>
      </c>
      <c r="AB28" s="336">
        <f t="shared" si="3"/>
        <v>0</v>
      </c>
      <c r="AC28" s="336">
        <f t="shared" si="3"/>
        <v>0</v>
      </c>
      <c r="AD28" s="336">
        <f t="shared" si="3"/>
        <v>0</v>
      </c>
      <c r="AE28" s="336">
        <f t="shared" si="3"/>
        <v>0</v>
      </c>
      <c r="AF28" s="336">
        <f t="shared" si="3"/>
        <v>0</v>
      </c>
      <c r="AG28" s="336">
        <f t="shared" si="3"/>
        <v>0</v>
      </c>
      <c r="AH28" s="336">
        <f t="shared" si="3"/>
        <v>0</v>
      </c>
      <c r="AI28" s="336">
        <f t="shared" si="3"/>
        <v>0</v>
      </c>
      <c r="AJ28" s="336">
        <f t="shared" si="3"/>
        <v>0</v>
      </c>
      <c r="AK28" s="336">
        <f t="shared" si="4"/>
        <v>0</v>
      </c>
      <c r="AL28" s="336">
        <f t="shared" si="4"/>
        <v>0</v>
      </c>
      <c r="AM28" s="336">
        <f t="shared" si="4"/>
        <v>0</v>
      </c>
      <c r="AN28" s="336">
        <f t="shared" si="4"/>
        <v>0</v>
      </c>
      <c r="AO28" s="336">
        <f t="shared" si="4"/>
        <v>0</v>
      </c>
      <c r="AP28" s="336">
        <f t="shared" si="4"/>
        <v>0</v>
      </c>
      <c r="AQ28" s="336">
        <f t="shared" si="4"/>
        <v>0</v>
      </c>
      <c r="AR28" s="336">
        <f t="shared" si="4"/>
        <v>0</v>
      </c>
      <c r="AS28" s="336">
        <f t="shared" si="4"/>
        <v>0</v>
      </c>
      <c r="AT28" s="336">
        <f t="shared" si="4"/>
        <v>0</v>
      </c>
      <c r="AU28" s="336">
        <f t="shared" si="4"/>
        <v>0</v>
      </c>
      <c r="AV28" s="336">
        <f t="shared" si="4"/>
        <v>0</v>
      </c>
      <c r="AW28" s="336">
        <f t="shared" si="4"/>
        <v>0</v>
      </c>
      <c r="AX28" s="336">
        <f t="shared" si="4"/>
        <v>0</v>
      </c>
      <c r="AY28" s="336">
        <f t="shared" si="4"/>
        <v>0</v>
      </c>
      <c r="AZ28" s="336">
        <f t="shared" si="4"/>
        <v>0</v>
      </c>
      <c r="BA28" s="336">
        <f t="shared" si="5"/>
        <v>0</v>
      </c>
      <c r="BB28" s="336">
        <f t="shared" si="5"/>
        <v>0</v>
      </c>
      <c r="BC28" s="336">
        <f t="shared" si="5"/>
        <v>0</v>
      </c>
      <c r="BD28" s="336">
        <f t="shared" si="5"/>
        <v>0</v>
      </c>
      <c r="BE28" s="336">
        <f t="shared" si="5"/>
        <v>0</v>
      </c>
      <c r="BF28" s="336">
        <f t="shared" si="5"/>
        <v>0</v>
      </c>
      <c r="BG28" s="336">
        <f t="shared" si="5"/>
        <v>0</v>
      </c>
      <c r="BH28" s="336">
        <f t="shared" si="5"/>
        <v>0</v>
      </c>
      <c r="BI28" s="336">
        <f t="shared" si="5"/>
        <v>0</v>
      </c>
      <c r="BJ28" s="336">
        <f t="shared" si="5"/>
        <v>0</v>
      </c>
      <c r="BK28" s="336">
        <f t="shared" si="5"/>
        <v>0</v>
      </c>
      <c r="BL28" s="336">
        <f t="shared" si="5"/>
        <v>0</v>
      </c>
      <c r="BM28" s="336">
        <f t="shared" si="5"/>
        <v>0</v>
      </c>
      <c r="BN28" s="336">
        <f t="shared" si="5"/>
        <v>0</v>
      </c>
      <c r="BO28" s="336">
        <f t="shared" si="5"/>
        <v>0</v>
      </c>
      <c r="BP28" s="336">
        <f t="shared" si="5"/>
        <v>0</v>
      </c>
      <c r="BQ28" s="336">
        <f t="shared" si="6"/>
        <v>0</v>
      </c>
      <c r="BR28" s="336">
        <f t="shared" si="6"/>
        <v>0</v>
      </c>
      <c r="BS28" s="336">
        <f t="shared" si="6"/>
        <v>0</v>
      </c>
      <c r="BT28" s="336">
        <f t="shared" si="6"/>
        <v>0</v>
      </c>
      <c r="BU28" s="336">
        <f t="shared" si="6"/>
        <v>0</v>
      </c>
      <c r="BV28" s="336">
        <f t="shared" si="6"/>
        <v>0</v>
      </c>
      <c r="BW28" s="336">
        <f t="shared" si="6"/>
        <v>0</v>
      </c>
      <c r="BX28" s="336">
        <f t="shared" si="6"/>
        <v>0</v>
      </c>
      <c r="BY28" s="336">
        <f t="shared" si="6"/>
        <v>0</v>
      </c>
      <c r="BZ28" s="336">
        <f t="shared" si="6"/>
        <v>0</v>
      </c>
      <c r="CA28" s="336">
        <f t="shared" si="6"/>
        <v>0</v>
      </c>
      <c r="CB28" s="336">
        <f t="shared" si="6"/>
        <v>0</v>
      </c>
      <c r="CC28" s="336">
        <f t="shared" si="6"/>
        <v>0</v>
      </c>
      <c r="CD28" s="336">
        <f t="shared" si="6"/>
        <v>0</v>
      </c>
      <c r="CE28" s="336">
        <f t="shared" si="6"/>
        <v>0</v>
      </c>
      <c r="CF28" s="336">
        <f t="shared" si="6"/>
        <v>0</v>
      </c>
      <c r="CG28" s="336">
        <f t="shared" si="7"/>
        <v>0</v>
      </c>
      <c r="CH28" s="336">
        <f t="shared" si="7"/>
        <v>0</v>
      </c>
      <c r="CI28" s="336">
        <f t="shared" si="7"/>
        <v>0</v>
      </c>
      <c r="CJ28" s="336">
        <f t="shared" si="7"/>
        <v>0</v>
      </c>
      <c r="CK28" s="336">
        <f t="shared" si="7"/>
        <v>0</v>
      </c>
      <c r="CL28" s="336">
        <f t="shared" si="7"/>
        <v>0</v>
      </c>
      <c r="CM28" s="336">
        <f t="shared" si="7"/>
        <v>0</v>
      </c>
      <c r="CN28" s="336">
        <f t="shared" si="7"/>
        <v>0</v>
      </c>
      <c r="CO28" s="336">
        <f t="shared" si="7"/>
        <v>0</v>
      </c>
      <c r="CP28" s="336">
        <f t="shared" si="7"/>
        <v>0</v>
      </c>
      <c r="CQ28" s="336">
        <f t="shared" si="7"/>
        <v>0</v>
      </c>
      <c r="CR28" s="336">
        <f t="shared" si="7"/>
        <v>0</v>
      </c>
      <c r="CS28" s="336">
        <f t="shared" si="7"/>
        <v>0</v>
      </c>
      <c r="CT28" s="336">
        <f t="shared" si="7"/>
        <v>0</v>
      </c>
      <c r="CU28" s="336">
        <f t="shared" si="7"/>
        <v>0</v>
      </c>
      <c r="CV28" s="336">
        <f t="shared" si="7"/>
        <v>0</v>
      </c>
      <c r="CW28" s="336">
        <f t="shared" si="8"/>
        <v>0</v>
      </c>
      <c r="CX28" s="336">
        <f t="shared" si="8"/>
        <v>0</v>
      </c>
      <c r="CY28" s="336">
        <f t="shared" si="8"/>
        <v>0</v>
      </c>
      <c r="CZ28" s="336">
        <f t="shared" si="8"/>
        <v>0</v>
      </c>
      <c r="DA28" s="336">
        <f t="shared" si="8"/>
        <v>0</v>
      </c>
      <c r="DB28" s="336">
        <f t="shared" si="8"/>
        <v>0</v>
      </c>
      <c r="DC28" s="336">
        <f t="shared" si="8"/>
        <v>0</v>
      </c>
      <c r="DD28" s="336">
        <f t="shared" si="8"/>
        <v>0</v>
      </c>
      <c r="DE28" s="336">
        <f t="shared" si="8"/>
        <v>0</v>
      </c>
      <c r="DF28" s="336">
        <f t="shared" si="8"/>
        <v>0</v>
      </c>
      <c r="DG28" s="336">
        <f t="shared" si="8"/>
        <v>0</v>
      </c>
      <c r="DH28" s="336">
        <f t="shared" si="8"/>
        <v>0</v>
      </c>
      <c r="DI28" s="336">
        <f t="shared" si="9"/>
        <v>0</v>
      </c>
      <c r="DJ28" s="336">
        <f t="shared" si="9"/>
        <v>0</v>
      </c>
      <c r="DK28" s="336">
        <f t="shared" si="9"/>
        <v>0</v>
      </c>
      <c r="DL28" s="336">
        <f t="shared" si="9"/>
        <v>0</v>
      </c>
      <c r="DM28" s="336">
        <f t="shared" si="9"/>
        <v>0</v>
      </c>
      <c r="DN28" s="336">
        <f t="shared" si="9"/>
        <v>0</v>
      </c>
      <c r="DO28" s="336">
        <f t="shared" si="9"/>
        <v>0</v>
      </c>
      <c r="DP28" s="336">
        <f t="shared" si="9"/>
        <v>0</v>
      </c>
      <c r="DQ28" s="336">
        <f t="shared" si="9"/>
        <v>0</v>
      </c>
      <c r="DR28" s="336">
        <f t="shared" si="9"/>
        <v>0</v>
      </c>
      <c r="DS28" s="336">
        <f t="shared" si="9"/>
        <v>0</v>
      </c>
      <c r="DT28" s="336">
        <f t="shared" si="9"/>
        <v>0</v>
      </c>
      <c r="DU28" s="336">
        <f t="shared" si="9"/>
        <v>0</v>
      </c>
    </row>
    <row r="29" spans="1:125">
      <c r="A29" s="328" t="str">
        <f>IFERROR(Pieņēmumi!B138,"")</f>
        <v>Kapitālieguldījumi Nr12</v>
      </c>
      <c r="B29" s="329" t="str">
        <f>IFERROR(Pieņēmumi!C138,"")</f>
        <v>k €</v>
      </c>
      <c r="C29" s="324"/>
      <c r="D29" s="321">
        <f>IFERROR(Pieņēmumi!E138*(1+D$14),"")</f>
        <v>0</v>
      </c>
      <c r="E29" s="336">
        <f t="shared" si="2"/>
        <v>0</v>
      </c>
      <c r="F29" s="336">
        <f t="shared" si="2"/>
        <v>0</v>
      </c>
      <c r="G29" s="336">
        <f t="shared" si="2"/>
        <v>0</v>
      </c>
      <c r="H29" s="336">
        <f t="shared" si="2"/>
        <v>0</v>
      </c>
      <c r="I29" s="336">
        <f t="shared" si="2"/>
        <v>0</v>
      </c>
      <c r="J29" s="336">
        <f t="shared" si="2"/>
        <v>0</v>
      </c>
      <c r="K29" s="336">
        <f t="shared" si="2"/>
        <v>0</v>
      </c>
      <c r="L29" s="336">
        <f t="shared" si="2"/>
        <v>0</v>
      </c>
      <c r="M29" s="336">
        <f t="shared" si="2"/>
        <v>0</v>
      </c>
      <c r="N29" s="336">
        <f t="shared" si="2"/>
        <v>0</v>
      </c>
      <c r="O29" s="336">
        <f t="shared" si="2"/>
        <v>0</v>
      </c>
      <c r="P29" s="336">
        <f t="shared" si="2"/>
        <v>0</v>
      </c>
      <c r="Q29" s="336">
        <f t="shared" si="2"/>
        <v>0</v>
      </c>
      <c r="R29" s="336">
        <f t="shared" si="2"/>
        <v>0</v>
      </c>
      <c r="S29" s="336">
        <f t="shared" si="2"/>
        <v>0</v>
      </c>
      <c r="T29" s="336">
        <f t="shared" si="2"/>
        <v>0</v>
      </c>
      <c r="U29" s="336">
        <f t="shared" si="3"/>
        <v>0</v>
      </c>
      <c r="V29" s="336">
        <f t="shared" si="3"/>
        <v>0</v>
      </c>
      <c r="W29" s="336">
        <f t="shared" si="3"/>
        <v>0</v>
      </c>
      <c r="X29" s="336">
        <f t="shared" si="3"/>
        <v>0</v>
      </c>
      <c r="Y29" s="336">
        <f t="shared" si="3"/>
        <v>0</v>
      </c>
      <c r="Z29" s="336">
        <f t="shared" si="3"/>
        <v>0</v>
      </c>
      <c r="AA29" s="336">
        <f t="shared" si="3"/>
        <v>0</v>
      </c>
      <c r="AB29" s="336">
        <f t="shared" si="3"/>
        <v>0</v>
      </c>
      <c r="AC29" s="336">
        <f t="shared" si="3"/>
        <v>0</v>
      </c>
      <c r="AD29" s="336">
        <f t="shared" si="3"/>
        <v>0</v>
      </c>
      <c r="AE29" s="336">
        <f t="shared" si="3"/>
        <v>0</v>
      </c>
      <c r="AF29" s="336">
        <f t="shared" si="3"/>
        <v>0</v>
      </c>
      <c r="AG29" s="336">
        <f t="shared" si="3"/>
        <v>0</v>
      </c>
      <c r="AH29" s="336">
        <f t="shared" si="3"/>
        <v>0</v>
      </c>
      <c r="AI29" s="336">
        <f t="shared" si="3"/>
        <v>0</v>
      </c>
      <c r="AJ29" s="336">
        <f t="shared" si="3"/>
        <v>0</v>
      </c>
      <c r="AK29" s="336">
        <f t="shared" si="4"/>
        <v>0</v>
      </c>
      <c r="AL29" s="336">
        <f t="shared" si="4"/>
        <v>0</v>
      </c>
      <c r="AM29" s="336">
        <f t="shared" si="4"/>
        <v>0</v>
      </c>
      <c r="AN29" s="336">
        <f t="shared" si="4"/>
        <v>0</v>
      </c>
      <c r="AO29" s="336">
        <f t="shared" si="4"/>
        <v>0</v>
      </c>
      <c r="AP29" s="336">
        <f t="shared" si="4"/>
        <v>0</v>
      </c>
      <c r="AQ29" s="336">
        <f t="shared" si="4"/>
        <v>0</v>
      </c>
      <c r="AR29" s="336">
        <f t="shared" si="4"/>
        <v>0</v>
      </c>
      <c r="AS29" s="336">
        <f t="shared" si="4"/>
        <v>0</v>
      </c>
      <c r="AT29" s="336">
        <f t="shared" si="4"/>
        <v>0</v>
      </c>
      <c r="AU29" s="336">
        <f t="shared" si="4"/>
        <v>0</v>
      </c>
      <c r="AV29" s="336">
        <f t="shared" si="4"/>
        <v>0</v>
      </c>
      <c r="AW29" s="336">
        <f t="shared" si="4"/>
        <v>0</v>
      </c>
      <c r="AX29" s="336">
        <f t="shared" si="4"/>
        <v>0</v>
      </c>
      <c r="AY29" s="336">
        <f t="shared" si="4"/>
        <v>0</v>
      </c>
      <c r="AZ29" s="336">
        <f t="shared" si="4"/>
        <v>0</v>
      </c>
      <c r="BA29" s="336">
        <f t="shared" si="5"/>
        <v>0</v>
      </c>
      <c r="BB29" s="336">
        <f t="shared" si="5"/>
        <v>0</v>
      </c>
      <c r="BC29" s="336">
        <f t="shared" si="5"/>
        <v>0</v>
      </c>
      <c r="BD29" s="336">
        <f t="shared" si="5"/>
        <v>0</v>
      </c>
      <c r="BE29" s="336">
        <f t="shared" si="5"/>
        <v>0</v>
      </c>
      <c r="BF29" s="336">
        <f t="shared" si="5"/>
        <v>0</v>
      </c>
      <c r="BG29" s="336">
        <f t="shared" si="5"/>
        <v>0</v>
      </c>
      <c r="BH29" s="336">
        <f t="shared" si="5"/>
        <v>0</v>
      </c>
      <c r="BI29" s="336">
        <f t="shared" si="5"/>
        <v>0</v>
      </c>
      <c r="BJ29" s="336">
        <f t="shared" si="5"/>
        <v>0</v>
      </c>
      <c r="BK29" s="336">
        <f t="shared" si="5"/>
        <v>0</v>
      </c>
      <c r="BL29" s="336">
        <f t="shared" si="5"/>
        <v>0</v>
      </c>
      <c r="BM29" s="336">
        <f t="shared" si="5"/>
        <v>0</v>
      </c>
      <c r="BN29" s="336">
        <f t="shared" si="5"/>
        <v>0</v>
      </c>
      <c r="BO29" s="336">
        <f t="shared" si="5"/>
        <v>0</v>
      </c>
      <c r="BP29" s="336">
        <f t="shared" si="5"/>
        <v>0</v>
      </c>
      <c r="BQ29" s="336">
        <f t="shared" si="6"/>
        <v>0</v>
      </c>
      <c r="BR29" s="336">
        <f t="shared" si="6"/>
        <v>0</v>
      </c>
      <c r="BS29" s="336">
        <f t="shared" si="6"/>
        <v>0</v>
      </c>
      <c r="BT29" s="336">
        <f t="shared" si="6"/>
        <v>0</v>
      </c>
      <c r="BU29" s="336">
        <f t="shared" si="6"/>
        <v>0</v>
      </c>
      <c r="BV29" s="336">
        <f t="shared" si="6"/>
        <v>0</v>
      </c>
      <c r="BW29" s="336">
        <f t="shared" si="6"/>
        <v>0</v>
      </c>
      <c r="BX29" s="336">
        <f t="shared" si="6"/>
        <v>0</v>
      </c>
      <c r="BY29" s="336">
        <f t="shared" si="6"/>
        <v>0</v>
      </c>
      <c r="BZ29" s="336">
        <f t="shared" si="6"/>
        <v>0</v>
      </c>
      <c r="CA29" s="336">
        <f t="shared" si="6"/>
        <v>0</v>
      </c>
      <c r="CB29" s="336">
        <f t="shared" si="6"/>
        <v>0</v>
      </c>
      <c r="CC29" s="336">
        <f t="shared" si="6"/>
        <v>0</v>
      </c>
      <c r="CD29" s="336">
        <f t="shared" si="6"/>
        <v>0</v>
      </c>
      <c r="CE29" s="336">
        <f t="shared" si="6"/>
        <v>0</v>
      </c>
      <c r="CF29" s="336">
        <f t="shared" si="6"/>
        <v>0</v>
      </c>
      <c r="CG29" s="336">
        <f t="shared" si="7"/>
        <v>0</v>
      </c>
      <c r="CH29" s="336">
        <f t="shared" si="7"/>
        <v>0</v>
      </c>
      <c r="CI29" s="336">
        <f t="shared" si="7"/>
        <v>0</v>
      </c>
      <c r="CJ29" s="336">
        <f t="shared" si="7"/>
        <v>0</v>
      </c>
      <c r="CK29" s="336">
        <f t="shared" si="7"/>
        <v>0</v>
      </c>
      <c r="CL29" s="336">
        <f t="shared" si="7"/>
        <v>0</v>
      </c>
      <c r="CM29" s="336">
        <f t="shared" si="7"/>
        <v>0</v>
      </c>
      <c r="CN29" s="336">
        <f t="shared" si="7"/>
        <v>0</v>
      </c>
      <c r="CO29" s="336">
        <f t="shared" si="7"/>
        <v>0</v>
      </c>
      <c r="CP29" s="336">
        <f t="shared" si="7"/>
        <v>0</v>
      </c>
      <c r="CQ29" s="336">
        <f t="shared" si="7"/>
        <v>0</v>
      </c>
      <c r="CR29" s="336">
        <f t="shared" si="7"/>
        <v>0</v>
      </c>
      <c r="CS29" s="336">
        <f t="shared" si="7"/>
        <v>0</v>
      </c>
      <c r="CT29" s="336">
        <f t="shared" si="7"/>
        <v>0</v>
      </c>
      <c r="CU29" s="336">
        <f t="shared" si="7"/>
        <v>0</v>
      </c>
      <c r="CV29" s="336">
        <f t="shared" si="7"/>
        <v>0</v>
      </c>
      <c r="CW29" s="336">
        <f t="shared" si="8"/>
        <v>0</v>
      </c>
      <c r="CX29" s="336">
        <f t="shared" si="8"/>
        <v>0</v>
      </c>
      <c r="CY29" s="336">
        <f t="shared" si="8"/>
        <v>0</v>
      </c>
      <c r="CZ29" s="336">
        <f t="shared" si="8"/>
        <v>0</v>
      </c>
      <c r="DA29" s="336">
        <f t="shared" si="8"/>
        <v>0</v>
      </c>
      <c r="DB29" s="336">
        <f t="shared" si="8"/>
        <v>0</v>
      </c>
      <c r="DC29" s="336">
        <f t="shared" si="8"/>
        <v>0</v>
      </c>
      <c r="DD29" s="336">
        <f t="shared" si="8"/>
        <v>0</v>
      </c>
      <c r="DE29" s="336">
        <f t="shared" si="8"/>
        <v>0</v>
      </c>
      <c r="DF29" s="336">
        <f t="shared" si="8"/>
        <v>0</v>
      </c>
      <c r="DG29" s="336">
        <f t="shared" si="8"/>
        <v>0</v>
      </c>
      <c r="DH29" s="336">
        <f t="shared" si="8"/>
        <v>0</v>
      </c>
      <c r="DI29" s="336">
        <f t="shared" si="9"/>
        <v>0</v>
      </c>
      <c r="DJ29" s="336">
        <f t="shared" si="9"/>
        <v>0</v>
      </c>
      <c r="DK29" s="336">
        <f t="shared" si="9"/>
        <v>0</v>
      </c>
      <c r="DL29" s="336">
        <f t="shared" si="9"/>
        <v>0</v>
      </c>
      <c r="DM29" s="336">
        <f t="shared" si="9"/>
        <v>0</v>
      </c>
      <c r="DN29" s="336">
        <f t="shared" si="9"/>
        <v>0</v>
      </c>
      <c r="DO29" s="336">
        <f t="shared" si="9"/>
        <v>0</v>
      </c>
      <c r="DP29" s="336">
        <f t="shared" si="9"/>
        <v>0</v>
      </c>
      <c r="DQ29" s="336">
        <f t="shared" si="9"/>
        <v>0</v>
      </c>
      <c r="DR29" s="336">
        <f t="shared" si="9"/>
        <v>0</v>
      </c>
      <c r="DS29" s="336">
        <f t="shared" si="9"/>
        <v>0</v>
      </c>
      <c r="DT29" s="336">
        <f t="shared" si="9"/>
        <v>0</v>
      </c>
      <c r="DU29" s="336">
        <f t="shared" si="9"/>
        <v>0</v>
      </c>
    </row>
    <row r="30" spans="1:125">
      <c r="A30" s="328" t="str">
        <f>IFERROR(Pieņēmumi!B139,"")</f>
        <v>Kapitālieguldījumi Nr13</v>
      </c>
      <c r="B30" s="329" t="str">
        <f>IFERROR(Pieņēmumi!C139,"")</f>
        <v>k €</v>
      </c>
      <c r="C30" s="324"/>
      <c r="D30" s="321">
        <f>IFERROR(Pieņēmumi!E139*(1+D$14),"")</f>
        <v>0</v>
      </c>
      <c r="E30" s="336">
        <f t="shared" si="2"/>
        <v>0</v>
      </c>
      <c r="F30" s="336">
        <f t="shared" si="2"/>
        <v>0</v>
      </c>
      <c r="G30" s="336">
        <f t="shared" si="2"/>
        <v>0</v>
      </c>
      <c r="H30" s="336">
        <f t="shared" si="2"/>
        <v>0</v>
      </c>
      <c r="I30" s="336">
        <f t="shared" si="2"/>
        <v>0</v>
      </c>
      <c r="J30" s="336">
        <f t="shared" si="2"/>
        <v>0</v>
      </c>
      <c r="K30" s="336">
        <f t="shared" si="2"/>
        <v>0</v>
      </c>
      <c r="L30" s="336">
        <f t="shared" si="2"/>
        <v>0</v>
      </c>
      <c r="M30" s="336">
        <f t="shared" si="2"/>
        <v>0</v>
      </c>
      <c r="N30" s="336">
        <f t="shared" si="2"/>
        <v>0</v>
      </c>
      <c r="O30" s="336">
        <f t="shared" si="2"/>
        <v>0</v>
      </c>
      <c r="P30" s="336">
        <f t="shared" si="2"/>
        <v>0</v>
      </c>
      <c r="Q30" s="336">
        <f t="shared" si="2"/>
        <v>0</v>
      </c>
      <c r="R30" s="336">
        <f t="shared" si="2"/>
        <v>0</v>
      </c>
      <c r="S30" s="336">
        <f t="shared" si="2"/>
        <v>0</v>
      </c>
      <c r="T30" s="336">
        <f t="shared" si="2"/>
        <v>0</v>
      </c>
      <c r="U30" s="336">
        <f t="shared" si="3"/>
        <v>0</v>
      </c>
      <c r="V30" s="336">
        <f t="shared" si="3"/>
        <v>0</v>
      </c>
      <c r="W30" s="336">
        <f t="shared" si="3"/>
        <v>0</v>
      </c>
      <c r="X30" s="336">
        <f t="shared" si="3"/>
        <v>0</v>
      </c>
      <c r="Y30" s="336">
        <f t="shared" si="3"/>
        <v>0</v>
      </c>
      <c r="Z30" s="336">
        <f t="shared" si="3"/>
        <v>0</v>
      </c>
      <c r="AA30" s="336">
        <f t="shared" si="3"/>
        <v>0</v>
      </c>
      <c r="AB30" s="336">
        <f t="shared" si="3"/>
        <v>0</v>
      </c>
      <c r="AC30" s="336">
        <f t="shared" si="3"/>
        <v>0</v>
      </c>
      <c r="AD30" s="336">
        <f t="shared" si="3"/>
        <v>0</v>
      </c>
      <c r="AE30" s="336">
        <f t="shared" si="3"/>
        <v>0</v>
      </c>
      <c r="AF30" s="336">
        <f t="shared" si="3"/>
        <v>0</v>
      </c>
      <c r="AG30" s="336">
        <f t="shared" si="3"/>
        <v>0</v>
      </c>
      <c r="AH30" s="336">
        <f t="shared" si="3"/>
        <v>0</v>
      </c>
      <c r="AI30" s="336">
        <f t="shared" si="3"/>
        <v>0</v>
      </c>
      <c r="AJ30" s="336">
        <f t="shared" si="3"/>
        <v>0</v>
      </c>
      <c r="AK30" s="336">
        <f t="shared" si="4"/>
        <v>0</v>
      </c>
      <c r="AL30" s="336">
        <f t="shared" si="4"/>
        <v>0</v>
      </c>
      <c r="AM30" s="336">
        <f t="shared" si="4"/>
        <v>0</v>
      </c>
      <c r="AN30" s="336">
        <f t="shared" si="4"/>
        <v>0</v>
      </c>
      <c r="AO30" s="336">
        <f t="shared" si="4"/>
        <v>0</v>
      </c>
      <c r="AP30" s="336">
        <f t="shared" si="4"/>
        <v>0</v>
      </c>
      <c r="AQ30" s="336">
        <f t="shared" si="4"/>
        <v>0</v>
      </c>
      <c r="AR30" s="336">
        <f t="shared" si="4"/>
        <v>0</v>
      </c>
      <c r="AS30" s="336">
        <f t="shared" si="4"/>
        <v>0</v>
      </c>
      <c r="AT30" s="336">
        <f t="shared" si="4"/>
        <v>0</v>
      </c>
      <c r="AU30" s="336">
        <f t="shared" si="4"/>
        <v>0</v>
      </c>
      <c r="AV30" s="336">
        <f t="shared" si="4"/>
        <v>0</v>
      </c>
      <c r="AW30" s="336">
        <f t="shared" si="4"/>
        <v>0</v>
      </c>
      <c r="AX30" s="336">
        <f t="shared" si="4"/>
        <v>0</v>
      </c>
      <c r="AY30" s="336">
        <f t="shared" si="4"/>
        <v>0</v>
      </c>
      <c r="AZ30" s="336">
        <f t="shared" si="4"/>
        <v>0</v>
      </c>
      <c r="BA30" s="336">
        <f t="shared" si="5"/>
        <v>0</v>
      </c>
      <c r="BB30" s="336">
        <f t="shared" si="5"/>
        <v>0</v>
      </c>
      <c r="BC30" s="336">
        <f t="shared" si="5"/>
        <v>0</v>
      </c>
      <c r="BD30" s="336">
        <f t="shared" si="5"/>
        <v>0</v>
      </c>
      <c r="BE30" s="336">
        <f t="shared" si="5"/>
        <v>0</v>
      </c>
      <c r="BF30" s="336">
        <f t="shared" si="5"/>
        <v>0</v>
      </c>
      <c r="BG30" s="336">
        <f t="shared" si="5"/>
        <v>0</v>
      </c>
      <c r="BH30" s="336">
        <f t="shared" si="5"/>
        <v>0</v>
      </c>
      <c r="BI30" s="336">
        <f t="shared" si="5"/>
        <v>0</v>
      </c>
      <c r="BJ30" s="336">
        <f t="shared" si="5"/>
        <v>0</v>
      </c>
      <c r="BK30" s="336">
        <f t="shared" si="5"/>
        <v>0</v>
      </c>
      <c r="BL30" s="336">
        <f t="shared" si="5"/>
        <v>0</v>
      </c>
      <c r="BM30" s="336">
        <f t="shared" si="5"/>
        <v>0</v>
      </c>
      <c r="BN30" s="336">
        <f t="shared" si="5"/>
        <v>0</v>
      </c>
      <c r="BO30" s="336">
        <f t="shared" si="5"/>
        <v>0</v>
      </c>
      <c r="BP30" s="336">
        <f t="shared" si="5"/>
        <v>0</v>
      </c>
      <c r="BQ30" s="336">
        <f t="shared" si="6"/>
        <v>0</v>
      </c>
      <c r="BR30" s="336">
        <f t="shared" si="6"/>
        <v>0</v>
      </c>
      <c r="BS30" s="336">
        <f t="shared" si="6"/>
        <v>0</v>
      </c>
      <c r="BT30" s="336">
        <f t="shared" si="6"/>
        <v>0</v>
      </c>
      <c r="BU30" s="336">
        <f t="shared" si="6"/>
        <v>0</v>
      </c>
      <c r="BV30" s="336">
        <f t="shared" si="6"/>
        <v>0</v>
      </c>
      <c r="BW30" s="336">
        <f t="shared" si="6"/>
        <v>0</v>
      </c>
      <c r="BX30" s="336">
        <f t="shared" si="6"/>
        <v>0</v>
      </c>
      <c r="BY30" s="336">
        <f t="shared" si="6"/>
        <v>0</v>
      </c>
      <c r="BZ30" s="336">
        <f t="shared" si="6"/>
        <v>0</v>
      </c>
      <c r="CA30" s="336">
        <f t="shared" si="6"/>
        <v>0</v>
      </c>
      <c r="CB30" s="336">
        <f t="shared" si="6"/>
        <v>0</v>
      </c>
      <c r="CC30" s="336">
        <f t="shared" si="6"/>
        <v>0</v>
      </c>
      <c r="CD30" s="336">
        <f t="shared" si="6"/>
        <v>0</v>
      </c>
      <c r="CE30" s="336">
        <f t="shared" si="6"/>
        <v>0</v>
      </c>
      <c r="CF30" s="336">
        <f t="shared" si="6"/>
        <v>0</v>
      </c>
      <c r="CG30" s="336">
        <f t="shared" si="7"/>
        <v>0</v>
      </c>
      <c r="CH30" s="336">
        <f t="shared" si="7"/>
        <v>0</v>
      </c>
      <c r="CI30" s="336">
        <f t="shared" si="7"/>
        <v>0</v>
      </c>
      <c r="CJ30" s="336">
        <f t="shared" si="7"/>
        <v>0</v>
      </c>
      <c r="CK30" s="336">
        <f t="shared" si="7"/>
        <v>0</v>
      </c>
      <c r="CL30" s="336">
        <f t="shared" si="7"/>
        <v>0</v>
      </c>
      <c r="CM30" s="336">
        <f t="shared" si="7"/>
        <v>0</v>
      </c>
      <c r="CN30" s="336">
        <f t="shared" si="7"/>
        <v>0</v>
      </c>
      <c r="CO30" s="336">
        <f t="shared" si="7"/>
        <v>0</v>
      </c>
      <c r="CP30" s="336">
        <f t="shared" si="7"/>
        <v>0</v>
      </c>
      <c r="CQ30" s="336">
        <f t="shared" si="7"/>
        <v>0</v>
      </c>
      <c r="CR30" s="336">
        <f t="shared" si="7"/>
        <v>0</v>
      </c>
      <c r="CS30" s="336">
        <f t="shared" si="7"/>
        <v>0</v>
      </c>
      <c r="CT30" s="336">
        <f t="shared" si="7"/>
        <v>0</v>
      </c>
      <c r="CU30" s="336">
        <f t="shared" si="7"/>
        <v>0</v>
      </c>
      <c r="CV30" s="336">
        <f t="shared" si="7"/>
        <v>0</v>
      </c>
      <c r="CW30" s="336">
        <f t="shared" si="8"/>
        <v>0</v>
      </c>
      <c r="CX30" s="336">
        <f t="shared" si="8"/>
        <v>0</v>
      </c>
      <c r="CY30" s="336">
        <f t="shared" si="8"/>
        <v>0</v>
      </c>
      <c r="CZ30" s="336">
        <f t="shared" si="8"/>
        <v>0</v>
      </c>
      <c r="DA30" s="336">
        <f t="shared" si="8"/>
        <v>0</v>
      </c>
      <c r="DB30" s="336">
        <f t="shared" si="8"/>
        <v>0</v>
      </c>
      <c r="DC30" s="336">
        <f t="shared" si="8"/>
        <v>0</v>
      </c>
      <c r="DD30" s="336">
        <f t="shared" si="8"/>
        <v>0</v>
      </c>
      <c r="DE30" s="336">
        <f t="shared" si="8"/>
        <v>0</v>
      </c>
      <c r="DF30" s="336">
        <f t="shared" si="8"/>
        <v>0</v>
      </c>
      <c r="DG30" s="336">
        <f t="shared" si="8"/>
        <v>0</v>
      </c>
      <c r="DH30" s="336">
        <f t="shared" si="8"/>
        <v>0</v>
      </c>
      <c r="DI30" s="336">
        <f t="shared" si="9"/>
        <v>0</v>
      </c>
      <c r="DJ30" s="336">
        <f t="shared" si="9"/>
        <v>0</v>
      </c>
      <c r="DK30" s="336">
        <f t="shared" si="9"/>
        <v>0</v>
      </c>
      <c r="DL30" s="336">
        <f t="shared" si="9"/>
        <v>0</v>
      </c>
      <c r="DM30" s="336">
        <f t="shared" si="9"/>
        <v>0</v>
      </c>
      <c r="DN30" s="336">
        <f t="shared" si="9"/>
        <v>0</v>
      </c>
      <c r="DO30" s="336">
        <f t="shared" si="9"/>
        <v>0</v>
      </c>
      <c r="DP30" s="336">
        <f t="shared" si="9"/>
        <v>0</v>
      </c>
      <c r="DQ30" s="336">
        <f t="shared" si="9"/>
        <v>0</v>
      </c>
      <c r="DR30" s="336">
        <f t="shared" si="9"/>
        <v>0</v>
      </c>
      <c r="DS30" s="336">
        <f t="shared" si="9"/>
        <v>0</v>
      </c>
      <c r="DT30" s="336">
        <f t="shared" si="9"/>
        <v>0</v>
      </c>
      <c r="DU30" s="336">
        <f t="shared" si="9"/>
        <v>0</v>
      </c>
    </row>
    <row r="31" spans="1:125">
      <c r="A31" s="328" t="str">
        <f>IFERROR(Pieņēmumi!B140,"")</f>
        <v>Kapitālieguldījumi Nr14</v>
      </c>
      <c r="B31" s="329" t="str">
        <f>IFERROR(Pieņēmumi!C140,"")</f>
        <v>k €</v>
      </c>
      <c r="C31" s="324"/>
      <c r="D31" s="321">
        <f>IFERROR(Pieņēmumi!E140*(1+D$14),"")</f>
        <v>0</v>
      </c>
      <c r="E31" s="336">
        <f t="shared" si="2"/>
        <v>0</v>
      </c>
      <c r="F31" s="336">
        <f t="shared" si="2"/>
        <v>0</v>
      </c>
      <c r="G31" s="336">
        <f t="shared" si="2"/>
        <v>0</v>
      </c>
      <c r="H31" s="336">
        <f t="shared" si="2"/>
        <v>0</v>
      </c>
      <c r="I31" s="336">
        <f t="shared" si="2"/>
        <v>0</v>
      </c>
      <c r="J31" s="336">
        <f t="shared" si="2"/>
        <v>0</v>
      </c>
      <c r="K31" s="336">
        <f t="shared" si="2"/>
        <v>0</v>
      </c>
      <c r="L31" s="336">
        <f t="shared" si="2"/>
        <v>0</v>
      </c>
      <c r="M31" s="336">
        <f t="shared" si="2"/>
        <v>0</v>
      </c>
      <c r="N31" s="336">
        <f t="shared" si="2"/>
        <v>0</v>
      </c>
      <c r="O31" s="336">
        <f t="shared" si="2"/>
        <v>0</v>
      </c>
      <c r="P31" s="336">
        <f t="shared" si="2"/>
        <v>0</v>
      </c>
      <c r="Q31" s="336">
        <f t="shared" si="2"/>
        <v>0</v>
      </c>
      <c r="R31" s="336">
        <f t="shared" si="2"/>
        <v>0</v>
      </c>
      <c r="S31" s="336">
        <f t="shared" si="2"/>
        <v>0</v>
      </c>
      <c r="T31" s="336">
        <f t="shared" si="2"/>
        <v>0</v>
      </c>
      <c r="U31" s="336">
        <f t="shared" si="3"/>
        <v>0</v>
      </c>
      <c r="V31" s="336">
        <f t="shared" si="3"/>
        <v>0</v>
      </c>
      <c r="W31" s="336">
        <f t="shared" si="3"/>
        <v>0</v>
      </c>
      <c r="X31" s="336">
        <f t="shared" si="3"/>
        <v>0</v>
      </c>
      <c r="Y31" s="336">
        <f t="shared" si="3"/>
        <v>0</v>
      </c>
      <c r="Z31" s="336">
        <f t="shared" si="3"/>
        <v>0</v>
      </c>
      <c r="AA31" s="336">
        <f t="shared" si="3"/>
        <v>0</v>
      </c>
      <c r="AB31" s="336">
        <f t="shared" si="3"/>
        <v>0</v>
      </c>
      <c r="AC31" s="336">
        <f t="shared" si="3"/>
        <v>0</v>
      </c>
      <c r="AD31" s="336">
        <f t="shared" si="3"/>
        <v>0</v>
      </c>
      <c r="AE31" s="336">
        <f t="shared" si="3"/>
        <v>0</v>
      </c>
      <c r="AF31" s="336">
        <f t="shared" si="3"/>
        <v>0</v>
      </c>
      <c r="AG31" s="336">
        <f t="shared" si="3"/>
        <v>0</v>
      </c>
      <c r="AH31" s="336">
        <f t="shared" si="3"/>
        <v>0</v>
      </c>
      <c r="AI31" s="336">
        <f t="shared" si="3"/>
        <v>0</v>
      </c>
      <c r="AJ31" s="336">
        <f t="shared" si="3"/>
        <v>0</v>
      </c>
      <c r="AK31" s="336">
        <f t="shared" si="4"/>
        <v>0</v>
      </c>
      <c r="AL31" s="336">
        <f t="shared" si="4"/>
        <v>0</v>
      </c>
      <c r="AM31" s="336">
        <f t="shared" si="4"/>
        <v>0</v>
      </c>
      <c r="AN31" s="336">
        <f t="shared" si="4"/>
        <v>0</v>
      </c>
      <c r="AO31" s="336">
        <f t="shared" si="4"/>
        <v>0</v>
      </c>
      <c r="AP31" s="336">
        <f t="shared" si="4"/>
        <v>0</v>
      </c>
      <c r="AQ31" s="336">
        <f t="shared" si="4"/>
        <v>0</v>
      </c>
      <c r="AR31" s="336">
        <f t="shared" si="4"/>
        <v>0</v>
      </c>
      <c r="AS31" s="336">
        <f t="shared" si="4"/>
        <v>0</v>
      </c>
      <c r="AT31" s="336">
        <f t="shared" si="4"/>
        <v>0</v>
      </c>
      <c r="AU31" s="336">
        <f t="shared" si="4"/>
        <v>0</v>
      </c>
      <c r="AV31" s="336">
        <f t="shared" si="4"/>
        <v>0</v>
      </c>
      <c r="AW31" s="336">
        <f t="shared" si="4"/>
        <v>0</v>
      </c>
      <c r="AX31" s="336">
        <f t="shared" si="4"/>
        <v>0</v>
      </c>
      <c r="AY31" s="336">
        <f t="shared" si="4"/>
        <v>0</v>
      </c>
      <c r="AZ31" s="336">
        <f t="shared" si="4"/>
        <v>0</v>
      </c>
      <c r="BA31" s="336">
        <f t="shared" si="5"/>
        <v>0</v>
      </c>
      <c r="BB31" s="336">
        <f t="shared" si="5"/>
        <v>0</v>
      </c>
      <c r="BC31" s="336">
        <f t="shared" si="5"/>
        <v>0</v>
      </c>
      <c r="BD31" s="336">
        <f t="shared" si="5"/>
        <v>0</v>
      </c>
      <c r="BE31" s="336">
        <f t="shared" si="5"/>
        <v>0</v>
      </c>
      <c r="BF31" s="336">
        <f t="shared" si="5"/>
        <v>0</v>
      </c>
      <c r="BG31" s="336">
        <f t="shared" si="5"/>
        <v>0</v>
      </c>
      <c r="BH31" s="336">
        <f t="shared" si="5"/>
        <v>0</v>
      </c>
      <c r="BI31" s="336">
        <f t="shared" si="5"/>
        <v>0</v>
      </c>
      <c r="BJ31" s="336">
        <f t="shared" si="5"/>
        <v>0</v>
      </c>
      <c r="BK31" s="336">
        <f t="shared" si="5"/>
        <v>0</v>
      </c>
      <c r="BL31" s="336">
        <f t="shared" si="5"/>
        <v>0</v>
      </c>
      <c r="BM31" s="336">
        <f t="shared" si="5"/>
        <v>0</v>
      </c>
      <c r="BN31" s="336">
        <f t="shared" si="5"/>
        <v>0</v>
      </c>
      <c r="BO31" s="336">
        <f t="shared" si="5"/>
        <v>0</v>
      </c>
      <c r="BP31" s="336">
        <f t="shared" si="5"/>
        <v>0</v>
      </c>
      <c r="BQ31" s="336">
        <f t="shared" si="6"/>
        <v>0</v>
      </c>
      <c r="BR31" s="336">
        <f t="shared" si="6"/>
        <v>0</v>
      </c>
      <c r="BS31" s="336">
        <f t="shared" si="6"/>
        <v>0</v>
      </c>
      <c r="BT31" s="336">
        <f t="shared" si="6"/>
        <v>0</v>
      </c>
      <c r="BU31" s="336">
        <f t="shared" si="6"/>
        <v>0</v>
      </c>
      <c r="BV31" s="336">
        <f t="shared" si="6"/>
        <v>0</v>
      </c>
      <c r="BW31" s="336">
        <f t="shared" si="6"/>
        <v>0</v>
      </c>
      <c r="BX31" s="336">
        <f t="shared" si="6"/>
        <v>0</v>
      </c>
      <c r="BY31" s="336">
        <f t="shared" si="6"/>
        <v>0</v>
      </c>
      <c r="BZ31" s="336">
        <f t="shared" si="6"/>
        <v>0</v>
      </c>
      <c r="CA31" s="336">
        <f t="shared" si="6"/>
        <v>0</v>
      </c>
      <c r="CB31" s="336">
        <f t="shared" si="6"/>
        <v>0</v>
      </c>
      <c r="CC31" s="336">
        <f t="shared" si="6"/>
        <v>0</v>
      </c>
      <c r="CD31" s="336">
        <f t="shared" si="6"/>
        <v>0</v>
      </c>
      <c r="CE31" s="336">
        <f t="shared" si="6"/>
        <v>0</v>
      </c>
      <c r="CF31" s="336">
        <f t="shared" si="6"/>
        <v>0</v>
      </c>
      <c r="CG31" s="336">
        <f t="shared" si="7"/>
        <v>0</v>
      </c>
      <c r="CH31" s="336">
        <f t="shared" si="7"/>
        <v>0</v>
      </c>
      <c r="CI31" s="336">
        <f t="shared" si="7"/>
        <v>0</v>
      </c>
      <c r="CJ31" s="336">
        <f t="shared" si="7"/>
        <v>0</v>
      </c>
      <c r="CK31" s="336">
        <f t="shared" si="7"/>
        <v>0</v>
      </c>
      <c r="CL31" s="336">
        <f t="shared" si="7"/>
        <v>0</v>
      </c>
      <c r="CM31" s="336">
        <f t="shared" si="7"/>
        <v>0</v>
      </c>
      <c r="CN31" s="336">
        <f t="shared" si="7"/>
        <v>0</v>
      </c>
      <c r="CO31" s="336">
        <f t="shared" si="7"/>
        <v>0</v>
      </c>
      <c r="CP31" s="336">
        <f t="shared" si="7"/>
        <v>0</v>
      </c>
      <c r="CQ31" s="336">
        <f t="shared" si="7"/>
        <v>0</v>
      </c>
      <c r="CR31" s="336">
        <f t="shared" si="7"/>
        <v>0</v>
      </c>
      <c r="CS31" s="336">
        <f t="shared" si="7"/>
        <v>0</v>
      </c>
      <c r="CT31" s="336">
        <f t="shared" si="7"/>
        <v>0</v>
      </c>
      <c r="CU31" s="336">
        <f t="shared" si="7"/>
        <v>0</v>
      </c>
      <c r="CV31" s="336">
        <f t="shared" si="7"/>
        <v>0</v>
      </c>
      <c r="CW31" s="336">
        <f t="shared" si="8"/>
        <v>0</v>
      </c>
      <c r="CX31" s="336">
        <f t="shared" si="8"/>
        <v>0</v>
      </c>
      <c r="CY31" s="336">
        <f t="shared" si="8"/>
        <v>0</v>
      </c>
      <c r="CZ31" s="336">
        <f t="shared" si="8"/>
        <v>0</v>
      </c>
      <c r="DA31" s="336">
        <f t="shared" si="8"/>
        <v>0</v>
      </c>
      <c r="DB31" s="336">
        <f t="shared" si="8"/>
        <v>0</v>
      </c>
      <c r="DC31" s="336">
        <f t="shared" si="8"/>
        <v>0</v>
      </c>
      <c r="DD31" s="336">
        <f t="shared" si="8"/>
        <v>0</v>
      </c>
      <c r="DE31" s="336">
        <f t="shared" si="8"/>
        <v>0</v>
      </c>
      <c r="DF31" s="336">
        <f t="shared" si="8"/>
        <v>0</v>
      </c>
      <c r="DG31" s="336">
        <f t="shared" si="8"/>
        <v>0</v>
      </c>
      <c r="DH31" s="336">
        <f t="shared" si="8"/>
        <v>0</v>
      </c>
      <c r="DI31" s="336">
        <f t="shared" si="9"/>
        <v>0</v>
      </c>
      <c r="DJ31" s="336">
        <f t="shared" si="9"/>
        <v>0</v>
      </c>
      <c r="DK31" s="336">
        <f t="shared" si="9"/>
        <v>0</v>
      </c>
      <c r="DL31" s="336">
        <f t="shared" si="9"/>
        <v>0</v>
      </c>
      <c r="DM31" s="336">
        <f t="shared" si="9"/>
        <v>0</v>
      </c>
      <c r="DN31" s="336">
        <f t="shared" si="9"/>
        <v>0</v>
      </c>
      <c r="DO31" s="336">
        <f t="shared" si="9"/>
        <v>0</v>
      </c>
      <c r="DP31" s="336">
        <f t="shared" si="9"/>
        <v>0</v>
      </c>
      <c r="DQ31" s="336">
        <f t="shared" si="9"/>
        <v>0</v>
      </c>
      <c r="DR31" s="336">
        <f t="shared" si="9"/>
        <v>0</v>
      </c>
      <c r="DS31" s="336">
        <f t="shared" si="9"/>
        <v>0</v>
      </c>
      <c r="DT31" s="336">
        <f t="shared" si="9"/>
        <v>0</v>
      </c>
      <c r="DU31" s="336">
        <f t="shared" si="9"/>
        <v>0</v>
      </c>
    </row>
    <row r="32" spans="1:125">
      <c r="A32" s="328" t="str">
        <f>IFERROR(Pieņēmumi!B141,"")</f>
        <v>Kapitālieguldījumi Nr15</v>
      </c>
      <c r="B32" s="329" t="str">
        <f>IFERROR(Pieņēmumi!C141,"")</f>
        <v>k €</v>
      </c>
      <c r="C32" s="324"/>
      <c r="D32" s="321">
        <f>IFERROR(Pieņēmumi!E141*(1+D$14),"")</f>
        <v>0</v>
      </c>
      <c r="E32" s="336">
        <f t="shared" si="2"/>
        <v>0</v>
      </c>
      <c r="F32" s="336">
        <f t="shared" si="2"/>
        <v>0</v>
      </c>
      <c r="G32" s="336">
        <f t="shared" si="2"/>
        <v>0</v>
      </c>
      <c r="H32" s="336">
        <f t="shared" si="2"/>
        <v>0</v>
      </c>
      <c r="I32" s="336">
        <f t="shared" si="2"/>
        <v>0</v>
      </c>
      <c r="J32" s="336">
        <f t="shared" si="2"/>
        <v>0</v>
      </c>
      <c r="K32" s="336">
        <f t="shared" si="2"/>
        <v>0</v>
      </c>
      <c r="L32" s="336">
        <f t="shared" si="2"/>
        <v>0</v>
      </c>
      <c r="M32" s="336">
        <f t="shared" si="2"/>
        <v>0</v>
      </c>
      <c r="N32" s="336">
        <f t="shared" si="2"/>
        <v>0</v>
      </c>
      <c r="O32" s="336">
        <f t="shared" si="2"/>
        <v>0</v>
      </c>
      <c r="P32" s="336">
        <f t="shared" si="2"/>
        <v>0</v>
      </c>
      <c r="Q32" s="336">
        <f t="shared" si="2"/>
        <v>0</v>
      </c>
      <c r="R32" s="336">
        <f t="shared" si="2"/>
        <v>0</v>
      </c>
      <c r="S32" s="336">
        <f t="shared" si="2"/>
        <v>0</v>
      </c>
      <c r="T32" s="336">
        <f t="shared" si="2"/>
        <v>0</v>
      </c>
      <c r="U32" s="336">
        <f t="shared" si="3"/>
        <v>0</v>
      </c>
      <c r="V32" s="336">
        <f t="shared" si="3"/>
        <v>0</v>
      </c>
      <c r="W32" s="336">
        <f t="shared" si="3"/>
        <v>0</v>
      </c>
      <c r="X32" s="336">
        <f t="shared" si="3"/>
        <v>0</v>
      </c>
      <c r="Y32" s="336">
        <f t="shared" si="3"/>
        <v>0</v>
      </c>
      <c r="Z32" s="336">
        <f t="shared" si="3"/>
        <v>0</v>
      </c>
      <c r="AA32" s="336">
        <f t="shared" si="3"/>
        <v>0</v>
      </c>
      <c r="AB32" s="336">
        <f t="shared" si="3"/>
        <v>0</v>
      </c>
      <c r="AC32" s="336">
        <f t="shared" si="3"/>
        <v>0</v>
      </c>
      <c r="AD32" s="336">
        <f t="shared" si="3"/>
        <v>0</v>
      </c>
      <c r="AE32" s="336">
        <f t="shared" si="3"/>
        <v>0</v>
      </c>
      <c r="AF32" s="336">
        <f t="shared" si="3"/>
        <v>0</v>
      </c>
      <c r="AG32" s="336">
        <f t="shared" si="3"/>
        <v>0</v>
      </c>
      <c r="AH32" s="336">
        <f t="shared" si="3"/>
        <v>0</v>
      </c>
      <c r="AI32" s="336">
        <f t="shared" si="3"/>
        <v>0</v>
      </c>
      <c r="AJ32" s="336">
        <f t="shared" si="3"/>
        <v>0</v>
      </c>
      <c r="AK32" s="336">
        <f t="shared" si="4"/>
        <v>0</v>
      </c>
      <c r="AL32" s="336">
        <f t="shared" si="4"/>
        <v>0</v>
      </c>
      <c r="AM32" s="336">
        <f t="shared" si="4"/>
        <v>0</v>
      </c>
      <c r="AN32" s="336">
        <f t="shared" si="4"/>
        <v>0</v>
      </c>
      <c r="AO32" s="336">
        <f t="shared" si="4"/>
        <v>0</v>
      </c>
      <c r="AP32" s="336">
        <f t="shared" si="4"/>
        <v>0</v>
      </c>
      <c r="AQ32" s="336">
        <f t="shared" si="4"/>
        <v>0</v>
      </c>
      <c r="AR32" s="336">
        <f t="shared" si="4"/>
        <v>0</v>
      </c>
      <c r="AS32" s="336">
        <f t="shared" si="4"/>
        <v>0</v>
      </c>
      <c r="AT32" s="336">
        <f t="shared" si="4"/>
        <v>0</v>
      </c>
      <c r="AU32" s="336">
        <f t="shared" si="4"/>
        <v>0</v>
      </c>
      <c r="AV32" s="336">
        <f t="shared" si="4"/>
        <v>0</v>
      </c>
      <c r="AW32" s="336">
        <f t="shared" si="4"/>
        <v>0</v>
      </c>
      <c r="AX32" s="336">
        <f t="shared" si="4"/>
        <v>0</v>
      </c>
      <c r="AY32" s="336">
        <f t="shared" si="4"/>
        <v>0</v>
      </c>
      <c r="AZ32" s="336">
        <f t="shared" si="4"/>
        <v>0</v>
      </c>
      <c r="BA32" s="336">
        <f t="shared" si="5"/>
        <v>0</v>
      </c>
      <c r="BB32" s="336">
        <f t="shared" si="5"/>
        <v>0</v>
      </c>
      <c r="BC32" s="336">
        <f t="shared" si="5"/>
        <v>0</v>
      </c>
      <c r="BD32" s="336">
        <f t="shared" si="5"/>
        <v>0</v>
      </c>
      <c r="BE32" s="336">
        <f t="shared" si="5"/>
        <v>0</v>
      </c>
      <c r="BF32" s="336">
        <f t="shared" si="5"/>
        <v>0</v>
      </c>
      <c r="BG32" s="336">
        <f t="shared" si="5"/>
        <v>0</v>
      </c>
      <c r="BH32" s="336">
        <f t="shared" si="5"/>
        <v>0</v>
      </c>
      <c r="BI32" s="336">
        <f t="shared" si="5"/>
        <v>0</v>
      </c>
      <c r="BJ32" s="336">
        <f t="shared" si="5"/>
        <v>0</v>
      </c>
      <c r="BK32" s="336">
        <f t="shared" si="5"/>
        <v>0</v>
      </c>
      <c r="BL32" s="336">
        <f t="shared" si="5"/>
        <v>0</v>
      </c>
      <c r="BM32" s="336">
        <f t="shared" si="5"/>
        <v>0</v>
      </c>
      <c r="BN32" s="336">
        <f t="shared" si="5"/>
        <v>0</v>
      </c>
      <c r="BO32" s="336">
        <f t="shared" si="5"/>
        <v>0</v>
      </c>
      <c r="BP32" s="336">
        <f t="shared" si="5"/>
        <v>0</v>
      </c>
      <c r="BQ32" s="336">
        <f t="shared" si="6"/>
        <v>0</v>
      </c>
      <c r="BR32" s="336">
        <f t="shared" si="6"/>
        <v>0</v>
      </c>
      <c r="BS32" s="336">
        <f t="shared" si="6"/>
        <v>0</v>
      </c>
      <c r="BT32" s="336">
        <f t="shared" si="6"/>
        <v>0</v>
      </c>
      <c r="BU32" s="336">
        <f t="shared" si="6"/>
        <v>0</v>
      </c>
      <c r="BV32" s="336">
        <f t="shared" si="6"/>
        <v>0</v>
      </c>
      <c r="BW32" s="336">
        <f t="shared" si="6"/>
        <v>0</v>
      </c>
      <c r="BX32" s="336">
        <f t="shared" si="6"/>
        <v>0</v>
      </c>
      <c r="BY32" s="336">
        <f t="shared" si="6"/>
        <v>0</v>
      </c>
      <c r="BZ32" s="336">
        <f t="shared" si="6"/>
        <v>0</v>
      </c>
      <c r="CA32" s="336">
        <f t="shared" si="6"/>
        <v>0</v>
      </c>
      <c r="CB32" s="336">
        <f t="shared" si="6"/>
        <v>0</v>
      </c>
      <c r="CC32" s="336">
        <f t="shared" si="6"/>
        <v>0</v>
      </c>
      <c r="CD32" s="336">
        <f t="shared" si="6"/>
        <v>0</v>
      </c>
      <c r="CE32" s="336">
        <f t="shared" si="6"/>
        <v>0</v>
      </c>
      <c r="CF32" s="336">
        <f t="shared" si="6"/>
        <v>0</v>
      </c>
      <c r="CG32" s="336">
        <f t="shared" si="7"/>
        <v>0</v>
      </c>
      <c r="CH32" s="336">
        <f t="shared" si="7"/>
        <v>0</v>
      </c>
      <c r="CI32" s="336">
        <f t="shared" si="7"/>
        <v>0</v>
      </c>
      <c r="CJ32" s="336">
        <f t="shared" si="7"/>
        <v>0</v>
      </c>
      <c r="CK32" s="336">
        <f t="shared" si="7"/>
        <v>0</v>
      </c>
      <c r="CL32" s="336">
        <f t="shared" si="7"/>
        <v>0</v>
      </c>
      <c r="CM32" s="336">
        <f t="shared" si="7"/>
        <v>0</v>
      </c>
      <c r="CN32" s="336">
        <f t="shared" si="7"/>
        <v>0</v>
      </c>
      <c r="CO32" s="336">
        <f t="shared" si="7"/>
        <v>0</v>
      </c>
      <c r="CP32" s="336">
        <f t="shared" si="7"/>
        <v>0</v>
      </c>
      <c r="CQ32" s="336">
        <f t="shared" si="7"/>
        <v>0</v>
      </c>
      <c r="CR32" s="336">
        <f t="shared" si="7"/>
        <v>0</v>
      </c>
      <c r="CS32" s="336">
        <f t="shared" si="7"/>
        <v>0</v>
      </c>
      <c r="CT32" s="336">
        <f t="shared" si="7"/>
        <v>0</v>
      </c>
      <c r="CU32" s="336">
        <f t="shared" si="7"/>
        <v>0</v>
      </c>
      <c r="CV32" s="336">
        <f t="shared" si="7"/>
        <v>0</v>
      </c>
      <c r="CW32" s="336">
        <f t="shared" si="8"/>
        <v>0</v>
      </c>
      <c r="CX32" s="336">
        <f t="shared" si="8"/>
        <v>0</v>
      </c>
      <c r="CY32" s="336">
        <f t="shared" si="8"/>
        <v>0</v>
      </c>
      <c r="CZ32" s="336">
        <f t="shared" si="8"/>
        <v>0</v>
      </c>
      <c r="DA32" s="336">
        <f t="shared" si="8"/>
        <v>0</v>
      </c>
      <c r="DB32" s="336">
        <f t="shared" si="8"/>
        <v>0</v>
      </c>
      <c r="DC32" s="336">
        <f t="shared" si="8"/>
        <v>0</v>
      </c>
      <c r="DD32" s="336">
        <f t="shared" si="8"/>
        <v>0</v>
      </c>
      <c r="DE32" s="336">
        <f t="shared" si="8"/>
        <v>0</v>
      </c>
      <c r="DF32" s="336">
        <f t="shared" si="8"/>
        <v>0</v>
      </c>
      <c r="DG32" s="336">
        <f t="shared" si="8"/>
        <v>0</v>
      </c>
      <c r="DH32" s="336">
        <f t="shared" si="8"/>
        <v>0</v>
      </c>
      <c r="DI32" s="336">
        <f t="shared" si="9"/>
        <v>0</v>
      </c>
      <c r="DJ32" s="336">
        <f t="shared" si="9"/>
        <v>0</v>
      </c>
      <c r="DK32" s="336">
        <f t="shared" si="9"/>
        <v>0</v>
      </c>
      <c r="DL32" s="336">
        <f t="shared" si="9"/>
        <v>0</v>
      </c>
      <c r="DM32" s="336">
        <f t="shared" si="9"/>
        <v>0</v>
      </c>
      <c r="DN32" s="336">
        <f t="shared" si="9"/>
        <v>0</v>
      </c>
      <c r="DO32" s="336">
        <f t="shared" si="9"/>
        <v>0</v>
      </c>
      <c r="DP32" s="336">
        <f t="shared" si="9"/>
        <v>0</v>
      </c>
      <c r="DQ32" s="336">
        <f t="shared" si="9"/>
        <v>0</v>
      </c>
      <c r="DR32" s="336">
        <f t="shared" si="9"/>
        <v>0</v>
      </c>
      <c r="DS32" s="336">
        <f t="shared" si="9"/>
        <v>0</v>
      </c>
      <c r="DT32" s="336">
        <f t="shared" si="9"/>
        <v>0</v>
      </c>
      <c r="DU32" s="336">
        <f t="shared" si="9"/>
        <v>0</v>
      </c>
    </row>
    <row r="33" spans="1:125">
      <c r="A33" s="328" t="str">
        <f>IFERROR(Pieņēmumi!B142,"")</f>
        <v>Kapitālieguldījumi Nr16</v>
      </c>
      <c r="B33" s="329" t="str">
        <f>IFERROR(Pieņēmumi!C142,"")</f>
        <v>k €</v>
      </c>
      <c r="C33" s="324"/>
      <c r="D33" s="321">
        <f>IFERROR(Pieņēmumi!E142*(1+D$14),"")</f>
        <v>0</v>
      </c>
      <c r="E33" s="336">
        <f t="shared" si="2"/>
        <v>0</v>
      </c>
      <c r="F33" s="336">
        <f t="shared" si="2"/>
        <v>0</v>
      </c>
      <c r="G33" s="336">
        <f t="shared" si="2"/>
        <v>0</v>
      </c>
      <c r="H33" s="336">
        <f t="shared" si="2"/>
        <v>0</v>
      </c>
      <c r="I33" s="336">
        <f t="shared" si="2"/>
        <v>0</v>
      </c>
      <c r="J33" s="336">
        <f t="shared" si="2"/>
        <v>0</v>
      </c>
      <c r="K33" s="336">
        <f t="shared" si="2"/>
        <v>0</v>
      </c>
      <c r="L33" s="336">
        <f t="shared" si="2"/>
        <v>0</v>
      </c>
      <c r="M33" s="336">
        <f t="shared" si="2"/>
        <v>0</v>
      </c>
      <c r="N33" s="336">
        <f t="shared" si="2"/>
        <v>0</v>
      </c>
      <c r="O33" s="336">
        <f t="shared" si="2"/>
        <v>0</v>
      </c>
      <c r="P33" s="336">
        <f t="shared" si="2"/>
        <v>0</v>
      </c>
      <c r="Q33" s="336">
        <f t="shared" si="2"/>
        <v>0</v>
      </c>
      <c r="R33" s="336">
        <f t="shared" si="2"/>
        <v>0</v>
      </c>
      <c r="S33" s="336">
        <f t="shared" si="2"/>
        <v>0</v>
      </c>
      <c r="T33" s="336">
        <f t="shared" ref="O33:AD37" si="10">IFERROR($D33*T$16*T$10,"")</f>
        <v>0</v>
      </c>
      <c r="U33" s="336">
        <f t="shared" si="10"/>
        <v>0</v>
      </c>
      <c r="V33" s="336">
        <f t="shared" si="3"/>
        <v>0</v>
      </c>
      <c r="W33" s="336">
        <f t="shared" si="3"/>
        <v>0</v>
      </c>
      <c r="X33" s="336">
        <f t="shared" si="3"/>
        <v>0</v>
      </c>
      <c r="Y33" s="336">
        <f t="shared" si="3"/>
        <v>0</v>
      </c>
      <c r="Z33" s="336">
        <f t="shared" si="3"/>
        <v>0</v>
      </c>
      <c r="AA33" s="336">
        <f t="shared" si="3"/>
        <v>0</v>
      </c>
      <c r="AB33" s="336">
        <f t="shared" si="3"/>
        <v>0</v>
      </c>
      <c r="AC33" s="336">
        <f t="shared" si="3"/>
        <v>0</v>
      </c>
      <c r="AD33" s="336">
        <f t="shared" si="3"/>
        <v>0</v>
      </c>
      <c r="AE33" s="336">
        <f t="shared" si="3"/>
        <v>0</v>
      </c>
      <c r="AF33" s="336">
        <f t="shared" si="3"/>
        <v>0</v>
      </c>
      <c r="AG33" s="336">
        <f t="shared" si="3"/>
        <v>0</v>
      </c>
      <c r="AH33" s="336">
        <f t="shared" si="3"/>
        <v>0</v>
      </c>
      <c r="AI33" s="336">
        <f t="shared" si="3"/>
        <v>0</v>
      </c>
      <c r="AJ33" s="336">
        <f t="shared" si="3"/>
        <v>0</v>
      </c>
      <c r="AK33" s="336">
        <f t="shared" si="4"/>
        <v>0</v>
      </c>
      <c r="AL33" s="336">
        <f t="shared" si="4"/>
        <v>0</v>
      </c>
      <c r="AM33" s="336">
        <f t="shared" si="4"/>
        <v>0</v>
      </c>
      <c r="AN33" s="336">
        <f t="shared" si="4"/>
        <v>0</v>
      </c>
      <c r="AO33" s="336">
        <f t="shared" si="4"/>
        <v>0</v>
      </c>
      <c r="AP33" s="336">
        <f t="shared" si="4"/>
        <v>0</v>
      </c>
      <c r="AQ33" s="336">
        <f t="shared" si="4"/>
        <v>0</v>
      </c>
      <c r="AR33" s="336">
        <f t="shared" si="4"/>
        <v>0</v>
      </c>
      <c r="AS33" s="336">
        <f t="shared" si="4"/>
        <v>0</v>
      </c>
      <c r="AT33" s="336">
        <f t="shared" si="4"/>
        <v>0</v>
      </c>
      <c r="AU33" s="336">
        <f t="shared" si="4"/>
        <v>0</v>
      </c>
      <c r="AV33" s="336">
        <f t="shared" si="4"/>
        <v>0</v>
      </c>
      <c r="AW33" s="336">
        <f t="shared" si="4"/>
        <v>0</v>
      </c>
      <c r="AX33" s="336">
        <f t="shared" si="4"/>
        <v>0</v>
      </c>
      <c r="AY33" s="336">
        <f t="shared" si="4"/>
        <v>0</v>
      </c>
      <c r="AZ33" s="336">
        <f>IFERROR($D33*AZ$16*AZ$10,"")</f>
        <v>0</v>
      </c>
      <c r="BA33" s="336">
        <f t="shared" si="5"/>
        <v>0</v>
      </c>
      <c r="BB33" s="336">
        <f t="shared" si="5"/>
        <v>0</v>
      </c>
      <c r="BC33" s="336">
        <f t="shared" si="5"/>
        <v>0</v>
      </c>
      <c r="BD33" s="336">
        <f t="shared" si="5"/>
        <v>0</v>
      </c>
      <c r="BE33" s="336">
        <f t="shared" si="5"/>
        <v>0</v>
      </c>
      <c r="BF33" s="336">
        <f t="shared" si="5"/>
        <v>0</v>
      </c>
      <c r="BG33" s="336">
        <f t="shared" si="5"/>
        <v>0</v>
      </c>
      <c r="BH33" s="336">
        <f t="shared" si="5"/>
        <v>0</v>
      </c>
      <c r="BI33" s="336">
        <f t="shared" si="5"/>
        <v>0</v>
      </c>
      <c r="BJ33" s="336">
        <f t="shared" si="5"/>
        <v>0</v>
      </c>
      <c r="BK33" s="336">
        <f t="shared" si="5"/>
        <v>0</v>
      </c>
      <c r="BL33" s="336">
        <f t="shared" si="5"/>
        <v>0</v>
      </c>
      <c r="BM33" s="336">
        <f t="shared" si="5"/>
        <v>0</v>
      </c>
      <c r="BN33" s="336">
        <f t="shared" si="5"/>
        <v>0</v>
      </c>
      <c r="BO33" s="336">
        <f t="shared" si="5"/>
        <v>0</v>
      </c>
      <c r="BP33" s="336">
        <f t="shared" ref="BK33:BZ37" si="11">IFERROR($D33*BP$16*BP$10,"")</f>
        <v>0</v>
      </c>
      <c r="BQ33" s="336">
        <f t="shared" si="11"/>
        <v>0</v>
      </c>
      <c r="BR33" s="336">
        <f t="shared" si="11"/>
        <v>0</v>
      </c>
      <c r="BS33" s="336">
        <f t="shared" si="11"/>
        <v>0</v>
      </c>
      <c r="BT33" s="336">
        <f t="shared" si="11"/>
        <v>0</v>
      </c>
      <c r="BU33" s="336">
        <f t="shared" si="6"/>
        <v>0</v>
      </c>
      <c r="BV33" s="336">
        <f t="shared" si="6"/>
        <v>0</v>
      </c>
      <c r="BW33" s="336">
        <f t="shared" si="6"/>
        <v>0</v>
      </c>
      <c r="BX33" s="336">
        <f t="shared" si="6"/>
        <v>0</v>
      </c>
      <c r="BY33" s="336">
        <f t="shared" si="6"/>
        <v>0</v>
      </c>
      <c r="BZ33" s="336">
        <f t="shared" si="6"/>
        <v>0</v>
      </c>
      <c r="CA33" s="336">
        <f t="shared" si="6"/>
        <v>0</v>
      </c>
      <c r="CB33" s="336">
        <f t="shared" si="6"/>
        <v>0</v>
      </c>
      <c r="CC33" s="336">
        <f t="shared" si="6"/>
        <v>0</v>
      </c>
      <c r="CD33" s="336">
        <f t="shared" si="6"/>
        <v>0</v>
      </c>
      <c r="CE33" s="336">
        <f t="shared" si="6"/>
        <v>0</v>
      </c>
      <c r="CF33" s="336">
        <f t="shared" si="6"/>
        <v>0</v>
      </c>
      <c r="CG33" s="336">
        <f t="shared" si="7"/>
        <v>0</v>
      </c>
      <c r="CH33" s="336">
        <f t="shared" si="7"/>
        <v>0</v>
      </c>
      <c r="CI33" s="336">
        <f t="shared" si="7"/>
        <v>0</v>
      </c>
      <c r="CJ33" s="336">
        <f t="shared" si="7"/>
        <v>0</v>
      </c>
      <c r="CK33" s="336">
        <f t="shared" si="7"/>
        <v>0</v>
      </c>
      <c r="CL33" s="336">
        <f t="shared" si="7"/>
        <v>0</v>
      </c>
      <c r="CM33" s="336">
        <f t="shared" si="7"/>
        <v>0</v>
      </c>
      <c r="CN33" s="336">
        <f t="shared" si="7"/>
        <v>0</v>
      </c>
      <c r="CO33" s="336">
        <f t="shared" si="7"/>
        <v>0</v>
      </c>
      <c r="CP33" s="336">
        <f t="shared" si="7"/>
        <v>0</v>
      </c>
      <c r="CQ33" s="336">
        <f t="shared" si="7"/>
        <v>0</v>
      </c>
      <c r="CR33" s="336">
        <f t="shared" si="7"/>
        <v>0</v>
      </c>
      <c r="CS33" s="336">
        <f t="shared" si="7"/>
        <v>0</v>
      </c>
      <c r="CT33" s="336">
        <f t="shared" si="7"/>
        <v>0</v>
      </c>
      <c r="CU33" s="336">
        <f t="shared" si="7"/>
        <v>0</v>
      </c>
      <c r="CV33" s="336">
        <f>IFERROR($D33*CV$16*CV$10,"")</f>
        <v>0</v>
      </c>
      <c r="CW33" s="336">
        <f>IFERROR($D33*CW$16*CW$10,"")</f>
        <v>0</v>
      </c>
      <c r="CX33" s="336">
        <f>IFERROR($D33*CX$16*CX$10,"")</f>
        <v>0</v>
      </c>
      <c r="CY33" s="336">
        <f t="shared" si="8"/>
        <v>0</v>
      </c>
      <c r="CZ33" s="336">
        <f t="shared" si="8"/>
        <v>0</v>
      </c>
      <c r="DA33" s="336">
        <f t="shared" si="8"/>
        <v>0</v>
      </c>
      <c r="DB33" s="336">
        <f t="shared" si="8"/>
        <v>0</v>
      </c>
      <c r="DC33" s="336">
        <f t="shared" si="8"/>
        <v>0</v>
      </c>
      <c r="DD33" s="336">
        <f t="shared" si="8"/>
        <v>0</v>
      </c>
      <c r="DE33" s="336">
        <f t="shared" si="8"/>
        <v>0</v>
      </c>
      <c r="DF33" s="336">
        <f t="shared" si="8"/>
        <v>0</v>
      </c>
      <c r="DG33" s="336">
        <f t="shared" si="8"/>
        <v>0</v>
      </c>
      <c r="DH33" s="336">
        <f t="shared" si="8"/>
        <v>0</v>
      </c>
      <c r="DI33" s="336">
        <f t="shared" si="9"/>
        <v>0</v>
      </c>
      <c r="DJ33" s="336">
        <f t="shared" si="9"/>
        <v>0</v>
      </c>
      <c r="DK33" s="336">
        <f t="shared" si="9"/>
        <v>0</v>
      </c>
      <c r="DL33" s="336">
        <f t="shared" si="9"/>
        <v>0</v>
      </c>
      <c r="DM33" s="336">
        <f t="shared" si="9"/>
        <v>0</v>
      </c>
      <c r="DN33" s="336">
        <f t="shared" si="9"/>
        <v>0</v>
      </c>
      <c r="DO33" s="336">
        <f t="shared" si="9"/>
        <v>0</v>
      </c>
      <c r="DP33" s="336">
        <f t="shared" si="9"/>
        <v>0</v>
      </c>
      <c r="DQ33" s="336">
        <f t="shared" si="9"/>
        <v>0</v>
      </c>
      <c r="DR33" s="336">
        <f t="shared" si="9"/>
        <v>0</v>
      </c>
      <c r="DS33" s="336">
        <f t="shared" si="9"/>
        <v>0</v>
      </c>
      <c r="DT33" s="336">
        <f t="shared" si="9"/>
        <v>0</v>
      </c>
      <c r="DU33" s="336">
        <f t="shared" si="9"/>
        <v>0</v>
      </c>
    </row>
    <row r="34" spans="1:125">
      <c r="A34" s="328" t="str">
        <f>IFERROR(Pieņēmumi!B143,"")</f>
        <v>Kapitālieguldījumi Nr17</v>
      </c>
      <c r="B34" s="329" t="str">
        <f>IFERROR(Pieņēmumi!C143,"")</f>
        <v>k €</v>
      </c>
      <c r="C34" s="324"/>
      <c r="D34" s="321">
        <f>IFERROR(Pieņēmumi!E143*(1+D$14),"")</f>
        <v>0</v>
      </c>
      <c r="E34" s="336">
        <f t="shared" ref="E34:N37" si="12">IFERROR($D34*E$16*E$10,"")</f>
        <v>0</v>
      </c>
      <c r="F34" s="336">
        <f t="shared" si="12"/>
        <v>0</v>
      </c>
      <c r="G34" s="336">
        <f t="shared" si="12"/>
        <v>0</v>
      </c>
      <c r="H34" s="336">
        <f t="shared" si="12"/>
        <v>0</v>
      </c>
      <c r="I34" s="336">
        <f t="shared" si="12"/>
        <v>0</v>
      </c>
      <c r="J34" s="336">
        <f t="shared" si="12"/>
        <v>0</v>
      </c>
      <c r="K34" s="336">
        <f t="shared" si="12"/>
        <v>0</v>
      </c>
      <c r="L34" s="336">
        <f t="shared" si="12"/>
        <v>0</v>
      </c>
      <c r="M34" s="336">
        <f t="shared" si="12"/>
        <v>0</v>
      </c>
      <c r="N34" s="336">
        <f t="shared" si="12"/>
        <v>0</v>
      </c>
      <c r="O34" s="336">
        <f t="shared" si="10"/>
        <v>0</v>
      </c>
      <c r="P34" s="336">
        <f t="shared" si="10"/>
        <v>0</v>
      </c>
      <c r="Q34" s="336">
        <f t="shared" si="10"/>
        <v>0</v>
      </c>
      <c r="R34" s="336">
        <f t="shared" si="10"/>
        <v>0</v>
      </c>
      <c r="S34" s="336">
        <f t="shared" si="10"/>
        <v>0</v>
      </c>
      <c r="T34" s="336">
        <f t="shared" si="10"/>
        <v>0</v>
      </c>
      <c r="U34" s="336">
        <f t="shared" si="10"/>
        <v>0</v>
      </c>
      <c r="V34" s="336">
        <f t="shared" si="10"/>
        <v>0</v>
      </c>
      <c r="W34" s="336">
        <f t="shared" si="10"/>
        <v>0</v>
      </c>
      <c r="X34" s="336">
        <f t="shared" si="10"/>
        <v>0</v>
      </c>
      <c r="Y34" s="336">
        <f t="shared" si="10"/>
        <v>0</v>
      </c>
      <c r="Z34" s="336">
        <f t="shared" si="10"/>
        <v>0</v>
      </c>
      <c r="AA34" s="336">
        <f t="shared" si="10"/>
        <v>0</v>
      </c>
      <c r="AB34" s="336">
        <f t="shared" si="10"/>
        <v>0</v>
      </c>
      <c r="AC34" s="336">
        <f t="shared" si="10"/>
        <v>0</v>
      </c>
      <c r="AD34" s="336">
        <f t="shared" si="10"/>
        <v>0</v>
      </c>
      <c r="AE34" s="336">
        <f t="shared" ref="AE34:AT37" si="13">IFERROR($D34*AE$16*AE$10,"")</f>
        <v>0</v>
      </c>
      <c r="AF34" s="336">
        <f t="shared" si="13"/>
        <v>0</v>
      </c>
      <c r="AG34" s="336">
        <f t="shared" si="13"/>
        <v>0</v>
      </c>
      <c r="AH34" s="336">
        <f t="shared" si="13"/>
        <v>0</v>
      </c>
      <c r="AI34" s="336">
        <f t="shared" si="13"/>
        <v>0</v>
      </c>
      <c r="AJ34" s="336">
        <f t="shared" si="13"/>
        <v>0</v>
      </c>
      <c r="AK34" s="336">
        <f t="shared" si="13"/>
        <v>0</v>
      </c>
      <c r="AL34" s="336">
        <f t="shared" si="13"/>
        <v>0</v>
      </c>
      <c r="AM34" s="336">
        <f t="shared" si="13"/>
        <v>0</v>
      </c>
      <c r="AN34" s="336">
        <f t="shared" si="13"/>
        <v>0</v>
      </c>
      <c r="AO34" s="336">
        <f t="shared" si="13"/>
        <v>0</v>
      </c>
      <c r="AP34" s="336">
        <f t="shared" si="13"/>
        <v>0</v>
      </c>
      <c r="AQ34" s="336">
        <f t="shared" si="13"/>
        <v>0</v>
      </c>
      <c r="AR34" s="336">
        <f t="shared" si="13"/>
        <v>0</v>
      </c>
      <c r="AS34" s="336">
        <f t="shared" si="13"/>
        <v>0</v>
      </c>
      <c r="AT34" s="336">
        <f t="shared" si="13"/>
        <v>0</v>
      </c>
      <c r="AU34" s="336">
        <f t="shared" ref="AU34:BJ37" si="14">IFERROR($D34*AU$16*AU$10,"")</f>
        <v>0</v>
      </c>
      <c r="AV34" s="336">
        <f t="shared" si="14"/>
        <v>0</v>
      </c>
      <c r="AW34" s="336">
        <f t="shared" si="14"/>
        <v>0</v>
      </c>
      <c r="AX34" s="336">
        <f t="shared" si="14"/>
        <v>0</v>
      </c>
      <c r="AY34" s="336">
        <f t="shared" si="14"/>
        <v>0</v>
      </c>
      <c r="AZ34" s="336">
        <f t="shared" si="14"/>
        <v>0</v>
      </c>
      <c r="BA34" s="336">
        <f t="shared" si="14"/>
        <v>0</v>
      </c>
      <c r="BB34" s="336">
        <f t="shared" si="14"/>
        <v>0</v>
      </c>
      <c r="BC34" s="336">
        <f t="shared" si="14"/>
        <v>0</v>
      </c>
      <c r="BD34" s="336">
        <f t="shared" si="14"/>
        <v>0</v>
      </c>
      <c r="BE34" s="336">
        <f t="shared" si="14"/>
        <v>0</v>
      </c>
      <c r="BF34" s="336">
        <f t="shared" si="14"/>
        <v>0</v>
      </c>
      <c r="BG34" s="336">
        <f t="shared" si="14"/>
        <v>0</v>
      </c>
      <c r="BH34" s="336">
        <f t="shared" si="14"/>
        <v>0</v>
      </c>
      <c r="BI34" s="336">
        <f t="shared" si="14"/>
        <v>0</v>
      </c>
      <c r="BJ34" s="336">
        <f t="shared" si="14"/>
        <v>0</v>
      </c>
      <c r="BK34" s="336">
        <f t="shared" si="11"/>
        <v>0</v>
      </c>
      <c r="BL34" s="336">
        <f t="shared" si="11"/>
        <v>0</v>
      </c>
      <c r="BM34" s="336">
        <f t="shared" si="11"/>
        <v>0</v>
      </c>
      <c r="BN34" s="336">
        <f t="shared" si="11"/>
        <v>0</v>
      </c>
      <c r="BO34" s="336">
        <f t="shared" si="11"/>
        <v>0</v>
      </c>
      <c r="BP34" s="336">
        <f t="shared" si="11"/>
        <v>0</v>
      </c>
      <c r="BQ34" s="336">
        <f t="shared" si="11"/>
        <v>0</v>
      </c>
      <c r="BR34" s="336">
        <f t="shared" si="11"/>
        <v>0</v>
      </c>
      <c r="BS34" s="336">
        <f t="shared" si="11"/>
        <v>0</v>
      </c>
      <c r="BT34" s="336">
        <f t="shared" si="11"/>
        <v>0</v>
      </c>
      <c r="BU34" s="336">
        <f t="shared" si="11"/>
        <v>0</v>
      </c>
      <c r="BV34" s="336">
        <f t="shared" si="11"/>
        <v>0</v>
      </c>
      <c r="BW34" s="336">
        <f t="shared" si="11"/>
        <v>0</v>
      </c>
      <c r="BX34" s="336">
        <f t="shared" si="11"/>
        <v>0</v>
      </c>
      <c r="BY34" s="336">
        <f t="shared" si="11"/>
        <v>0</v>
      </c>
      <c r="BZ34" s="336">
        <f t="shared" si="11"/>
        <v>0</v>
      </c>
      <c r="CA34" s="336">
        <f t="shared" ref="CA34:CP37" si="15">IFERROR($D34*CA$16*CA$10,"")</f>
        <v>0</v>
      </c>
      <c r="CB34" s="336">
        <f t="shared" si="15"/>
        <v>0</v>
      </c>
      <c r="CC34" s="336">
        <f t="shared" si="15"/>
        <v>0</v>
      </c>
      <c r="CD34" s="336">
        <f t="shared" si="15"/>
        <v>0</v>
      </c>
      <c r="CE34" s="336">
        <f t="shared" si="15"/>
        <v>0</v>
      </c>
      <c r="CF34" s="336">
        <f t="shared" si="15"/>
        <v>0</v>
      </c>
      <c r="CG34" s="336">
        <f t="shared" si="15"/>
        <v>0</v>
      </c>
      <c r="CH34" s="336">
        <f t="shared" si="15"/>
        <v>0</v>
      </c>
      <c r="CI34" s="336">
        <f t="shared" si="15"/>
        <v>0</v>
      </c>
      <c r="CJ34" s="336">
        <f t="shared" si="15"/>
        <v>0</v>
      </c>
      <c r="CK34" s="336">
        <f t="shared" si="15"/>
        <v>0</v>
      </c>
      <c r="CL34" s="336">
        <f t="shared" si="15"/>
        <v>0</v>
      </c>
      <c r="CM34" s="336">
        <f t="shared" si="15"/>
        <v>0</v>
      </c>
      <c r="CN34" s="336">
        <f t="shared" si="15"/>
        <v>0</v>
      </c>
      <c r="CO34" s="336">
        <f t="shared" si="15"/>
        <v>0</v>
      </c>
      <c r="CP34" s="336">
        <f t="shared" si="15"/>
        <v>0</v>
      </c>
      <c r="CQ34" s="336">
        <f t="shared" ref="CQ34:DF37" si="16">IFERROR($D34*CQ$16*CQ$10,"")</f>
        <v>0</v>
      </c>
      <c r="CR34" s="336">
        <f t="shared" si="16"/>
        <v>0</v>
      </c>
      <c r="CS34" s="336">
        <f t="shared" si="16"/>
        <v>0</v>
      </c>
      <c r="CT34" s="336">
        <f t="shared" si="16"/>
        <v>0</v>
      </c>
      <c r="CU34" s="336">
        <f t="shared" si="16"/>
        <v>0</v>
      </c>
      <c r="CV34" s="336">
        <f t="shared" si="16"/>
        <v>0</v>
      </c>
      <c r="CW34" s="336">
        <f t="shared" si="16"/>
        <v>0</v>
      </c>
      <c r="CX34" s="336">
        <f t="shared" si="16"/>
        <v>0</v>
      </c>
      <c r="CY34" s="336">
        <f t="shared" si="16"/>
        <v>0</v>
      </c>
      <c r="CZ34" s="336">
        <f t="shared" si="16"/>
        <v>0</v>
      </c>
      <c r="DA34" s="336">
        <f t="shared" si="16"/>
        <v>0</v>
      </c>
      <c r="DB34" s="336">
        <f t="shared" si="16"/>
        <v>0</v>
      </c>
      <c r="DC34" s="336">
        <f t="shared" si="16"/>
        <v>0</v>
      </c>
      <c r="DD34" s="336">
        <f t="shared" si="16"/>
        <v>0</v>
      </c>
      <c r="DE34" s="336">
        <f t="shared" si="16"/>
        <v>0</v>
      </c>
      <c r="DF34" s="336">
        <f t="shared" si="16"/>
        <v>0</v>
      </c>
      <c r="DG34" s="336">
        <f t="shared" ref="DG34:DU37" si="17">IFERROR($D34*DG$16*DG$10,"")</f>
        <v>0</v>
      </c>
      <c r="DH34" s="336">
        <f t="shared" si="17"/>
        <v>0</v>
      </c>
      <c r="DI34" s="336">
        <f t="shared" si="17"/>
        <v>0</v>
      </c>
      <c r="DJ34" s="336">
        <f t="shared" si="17"/>
        <v>0</v>
      </c>
      <c r="DK34" s="336">
        <f t="shared" si="17"/>
        <v>0</v>
      </c>
      <c r="DL34" s="336">
        <f t="shared" si="17"/>
        <v>0</v>
      </c>
      <c r="DM34" s="336">
        <f t="shared" si="17"/>
        <v>0</v>
      </c>
      <c r="DN34" s="336">
        <f t="shared" si="17"/>
        <v>0</v>
      </c>
      <c r="DO34" s="336">
        <f t="shared" si="17"/>
        <v>0</v>
      </c>
      <c r="DP34" s="336">
        <f t="shared" si="17"/>
        <v>0</v>
      </c>
      <c r="DQ34" s="336">
        <f t="shared" si="17"/>
        <v>0</v>
      </c>
      <c r="DR34" s="336">
        <f t="shared" si="17"/>
        <v>0</v>
      </c>
      <c r="DS34" s="336">
        <f t="shared" si="17"/>
        <v>0</v>
      </c>
      <c r="DT34" s="336">
        <f t="shared" si="17"/>
        <v>0</v>
      </c>
      <c r="DU34" s="336">
        <f t="shared" si="17"/>
        <v>0</v>
      </c>
    </row>
    <row r="35" spans="1:125">
      <c r="A35" s="328" t="str">
        <f>IFERROR(Pieņēmumi!B144,"")</f>
        <v>Kapitālieguldījumi Nr18</v>
      </c>
      <c r="B35" s="329" t="str">
        <f>IFERROR(Pieņēmumi!C144,"")</f>
        <v>k €</v>
      </c>
      <c r="C35" s="324"/>
      <c r="D35" s="321">
        <f>IFERROR(Pieņēmumi!E144*(1+D$14),"")</f>
        <v>0</v>
      </c>
      <c r="E35" s="336">
        <f t="shared" si="12"/>
        <v>0</v>
      </c>
      <c r="F35" s="336">
        <f t="shared" si="12"/>
        <v>0</v>
      </c>
      <c r="G35" s="336">
        <f t="shared" si="12"/>
        <v>0</v>
      </c>
      <c r="H35" s="336">
        <f t="shared" si="12"/>
        <v>0</v>
      </c>
      <c r="I35" s="336">
        <f t="shared" si="12"/>
        <v>0</v>
      </c>
      <c r="J35" s="336">
        <f t="shared" si="12"/>
        <v>0</v>
      </c>
      <c r="K35" s="336">
        <f t="shared" si="12"/>
        <v>0</v>
      </c>
      <c r="L35" s="336">
        <f t="shared" si="12"/>
        <v>0</v>
      </c>
      <c r="M35" s="336">
        <f t="shared" si="12"/>
        <v>0</v>
      </c>
      <c r="N35" s="336">
        <f t="shared" si="12"/>
        <v>0</v>
      </c>
      <c r="O35" s="336">
        <f t="shared" si="10"/>
        <v>0</v>
      </c>
      <c r="P35" s="336">
        <f t="shared" si="10"/>
        <v>0</v>
      </c>
      <c r="Q35" s="336">
        <f t="shared" si="10"/>
        <v>0</v>
      </c>
      <c r="R35" s="336">
        <f t="shared" si="10"/>
        <v>0</v>
      </c>
      <c r="S35" s="336">
        <f t="shared" si="10"/>
        <v>0</v>
      </c>
      <c r="T35" s="336">
        <f t="shared" si="10"/>
        <v>0</v>
      </c>
      <c r="U35" s="336">
        <f t="shared" si="10"/>
        <v>0</v>
      </c>
      <c r="V35" s="336">
        <f t="shared" si="10"/>
        <v>0</v>
      </c>
      <c r="W35" s="336">
        <f t="shared" si="10"/>
        <v>0</v>
      </c>
      <c r="X35" s="336">
        <f t="shared" si="10"/>
        <v>0</v>
      </c>
      <c r="Y35" s="336">
        <f t="shared" si="10"/>
        <v>0</v>
      </c>
      <c r="Z35" s="336">
        <f t="shared" si="10"/>
        <v>0</v>
      </c>
      <c r="AA35" s="336">
        <f t="shared" si="10"/>
        <v>0</v>
      </c>
      <c r="AB35" s="336">
        <f t="shared" si="10"/>
        <v>0</v>
      </c>
      <c r="AC35" s="336">
        <f t="shared" si="10"/>
        <v>0</v>
      </c>
      <c r="AD35" s="336">
        <f t="shared" si="10"/>
        <v>0</v>
      </c>
      <c r="AE35" s="336">
        <f t="shared" si="13"/>
        <v>0</v>
      </c>
      <c r="AF35" s="336">
        <f t="shared" si="13"/>
        <v>0</v>
      </c>
      <c r="AG35" s="336">
        <f t="shared" si="13"/>
        <v>0</v>
      </c>
      <c r="AH35" s="336">
        <f t="shared" si="13"/>
        <v>0</v>
      </c>
      <c r="AI35" s="336">
        <f t="shared" si="13"/>
        <v>0</v>
      </c>
      <c r="AJ35" s="336">
        <f t="shared" si="13"/>
        <v>0</v>
      </c>
      <c r="AK35" s="336">
        <f t="shared" si="13"/>
        <v>0</v>
      </c>
      <c r="AL35" s="336">
        <f t="shared" si="13"/>
        <v>0</v>
      </c>
      <c r="AM35" s="336">
        <f t="shared" si="13"/>
        <v>0</v>
      </c>
      <c r="AN35" s="336">
        <f t="shared" si="13"/>
        <v>0</v>
      </c>
      <c r="AO35" s="336">
        <f t="shared" si="13"/>
        <v>0</v>
      </c>
      <c r="AP35" s="336">
        <f t="shared" si="13"/>
        <v>0</v>
      </c>
      <c r="AQ35" s="336">
        <f t="shared" si="13"/>
        <v>0</v>
      </c>
      <c r="AR35" s="336">
        <f t="shared" si="13"/>
        <v>0</v>
      </c>
      <c r="AS35" s="336">
        <f t="shared" si="13"/>
        <v>0</v>
      </c>
      <c r="AT35" s="336">
        <f t="shared" si="13"/>
        <v>0</v>
      </c>
      <c r="AU35" s="336">
        <f t="shared" si="14"/>
        <v>0</v>
      </c>
      <c r="AV35" s="336">
        <f t="shared" si="14"/>
        <v>0</v>
      </c>
      <c r="AW35" s="336">
        <f t="shared" si="14"/>
        <v>0</v>
      </c>
      <c r="AX35" s="336">
        <f t="shared" si="14"/>
        <v>0</v>
      </c>
      <c r="AY35" s="336">
        <f t="shared" si="14"/>
        <v>0</v>
      </c>
      <c r="AZ35" s="336">
        <f t="shared" si="14"/>
        <v>0</v>
      </c>
      <c r="BA35" s="336">
        <f t="shared" si="14"/>
        <v>0</v>
      </c>
      <c r="BB35" s="336">
        <f t="shared" si="14"/>
        <v>0</v>
      </c>
      <c r="BC35" s="336">
        <f t="shared" si="14"/>
        <v>0</v>
      </c>
      <c r="BD35" s="336">
        <f t="shared" si="14"/>
        <v>0</v>
      </c>
      <c r="BE35" s="336">
        <f t="shared" si="14"/>
        <v>0</v>
      </c>
      <c r="BF35" s="336">
        <f t="shared" si="14"/>
        <v>0</v>
      </c>
      <c r="BG35" s="336">
        <f t="shared" si="14"/>
        <v>0</v>
      </c>
      <c r="BH35" s="336">
        <f t="shared" si="14"/>
        <v>0</v>
      </c>
      <c r="BI35" s="336">
        <f t="shared" si="14"/>
        <v>0</v>
      </c>
      <c r="BJ35" s="336">
        <f t="shared" si="14"/>
        <v>0</v>
      </c>
      <c r="BK35" s="336">
        <f t="shared" si="11"/>
        <v>0</v>
      </c>
      <c r="BL35" s="336">
        <f t="shared" si="11"/>
        <v>0</v>
      </c>
      <c r="BM35" s="336">
        <f t="shared" si="11"/>
        <v>0</v>
      </c>
      <c r="BN35" s="336">
        <f t="shared" si="11"/>
        <v>0</v>
      </c>
      <c r="BO35" s="336">
        <f t="shared" si="11"/>
        <v>0</v>
      </c>
      <c r="BP35" s="336">
        <f t="shared" si="11"/>
        <v>0</v>
      </c>
      <c r="BQ35" s="336">
        <f t="shared" si="11"/>
        <v>0</v>
      </c>
      <c r="BR35" s="336">
        <f t="shared" si="11"/>
        <v>0</v>
      </c>
      <c r="BS35" s="336">
        <f t="shared" si="11"/>
        <v>0</v>
      </c>
      <c r="BT35" s="336">
        <f t="shared" si="11"/>
        <v>0</v>
      </c>
      <c r="BU35" s="336">
        <f t="shared" si="11"/>
        <v>0</v>
      </c>
      <c r="BV35" s="336">
        <f t="shared" si="11"/>
        <v>0</v>
      </c>
      <c r="BW35" s="336">
        <f t="shared" si="11"/>
        <v>0</v>
      </c>
      <c r="BX35" s="336">
        <f t="shared" si="11"/>
        <v>0</v>
      </c>
      <c r="BY35" s="336">
        <f t="shared" si="11"/>
        <v>0</v>
      </c>
      <c r="BZ35" s="336">
        <f t="shared" si="11"/>
        <v>0</v>
      </c>
      <c r="CA35" s="336">
        <f t="shared" si="15"/>
        <v>0</v>
      </c>
      <c r="CB35" s="336">
        <f t="shared" si="15"/>
        <v>0</v>
      </c>
      <c r="CC35" s="336">
        <f t="shared" si="15"/>
        <v>0</v>
      </c>
      <c r="CD35" s="336">
        <f t="shared" si="15"/>
        <v>0</v>
      </c>
      <c r="CE35" s="336">
        <f t="shared" si="15"/>
        <v>0</v>
      </c>
      <c r="CF35" s="336">
        <f t="shared" si="15"/>
        <v>0</v>
      </c>
      <c r="CG35" s="336">
        <f t="shared" si="15"/>
        <v>0</v>
      </c>
      <c r="CH35" s="336">
        <f t="shared" si="15"/>
        <v>0</v>
      </c>
      <c r="CI35" s="336">
        <f t="shared" si="15"/>
        <v>0</v>
      </c>
      <c r="CJ35" s="336">
        <f t="shared" si="15"/>
        <v>0</v>
      </c>
      <c r="CK35" s="336">
        <f t="shared" si="15"/>
        <v>0</v>
      </c>
      <c r="CL35" s="336">
        <f t="shared" si="15"/>
        <v>0</v>
      </c>
      <c r="CM35" s="336">
        <f t="shared" si="15"/>
        <v>0</v>
      </c>
      <c r="CN35" s="336">
        <f t="shared" si="15"/>
        <v>0</v>
      </c>
      <c r="CO35" s="336">
        <f t="shared" si="15"/>
        <v>0</v>
      </c>
      <c r="CP35" s="336">
        <f t="shared" si="15"/>
        <v>0</v>
      </c>
      <c r="CQ35" s="336">
        <f t="shared" si="16"/>
        <v>0</v>
      </c>
      <c r="CR35" s="336">
        <f t="shared" si="16"/>
        <v>0</v>
      </c>
      <c r="CS35" s="336">
        <f t="shared" si="16"/>
        <v>0</v>
      </c>
      <c r="CT35" s="336">
        <f t="shared" si="16"/>
        <v>0</v>
      </c>
      <c r="CU35" s="336">
        <f t="shared" si="16"/>
        <v>0</v>
      </c>
      <c r="CV35" s="336">
        <f t="shared" si="16"/>
        <v>0</v>
      </c>
      <c r="CW35" s="336">
        <f t="shared" si="16"/>
        <v>0</v>
      </c>
      <c r="CX35" s="336">
        <f t="shared" si="16"/>
        <v>0</v>
      </c>
      <c r="CY35" s="336">
        <f t="shared" si="16"/>
        <v>0</v>
      </c>
      <c r="CZ35" s="336">
        <f t="shared" si="16"/>
        <v>0</v>
      </c>
      <c r="DA35" s="336">
        <f t="shared" si="16"/>
        <v>0</v>
      </c>
      <c r="DB35" s="336">
        <f t="shared" si="16"/>
        <v>0</v>
      </c>
      <c r="DC35" s="336">
        <f t="shared" si="16"/>
        <v>0</v>
      </c>
      <c r="DD35" s="336">
        <f t="shared" si="16"/>
        <v>0</v>
      </c>
      <c r="DE35" s="336">
        <f t="shared" si="16"/>
        <v>0</v>
      </c>
      <c r="DF35" s="336">
        <f t="shared" si="16"/>
        <v>0</v>
      </c>
      <c r="DG35" s="336">
        <f t="shared" si="17"/>
        <v>0</v>
      </c>
      <c r="DH35" s="336">
        <f t="shared" si="17"/>
        <v>0</v>
      </c>
      <c r="DI35" s="336">
        <f t="shared" si="17"/>
        <v>0</v>
      </c>
      <c r="DJ35" s="336">
        <f t="shared" si="17"/>
        <v>0</v>
      </c>
      <c r="DK35" s="336">
        <f t="shared" si="17"/>
        <v>0</v>
      </c>
      <c r="DL35" s="336">
        <f t="shared" si="17"/>
        <v>0</v>
      </c>
      <c r="DM35" s="336">
        <f t="shared" si="17"/>
        <v>0</v>
      </c>
      <c r="DN35" s="336">
        <f t="shared" si="17"/>
        <v>0</v>
      </c>
      <c r="DO35" s="336">
        <f t="shared" si="17"/>
        <v>0</v>
      </c>
      <c r="DP35" s="336">
        <f t="shared" si="17"/>
        <v>0</v>
      </c>
      <c r="DQ35" s="336">
        <f t="shared" si="17"/>
        <v>0</v>
      </c>
      <c r="DR35" s="336">
        <f t="shared" si="17"/>
        <v>0</v>
      </c>
      <c r="DS35" s="336">
        <f t="shared" si="17"/>
        <v>0</v>
      </c>
      <c r="DT35" s="336">
        <f t="shared" si="17"/>
        <v>0</v>
      </c>
      <c r="DU35" s="336">
        <f t="shared" si="17"/>
        <v>0</v>
      </c>
    </row>
    <row r="36" spans="1:125">
      <c r="A36" s="328" t="str">
        <f>IFERROR(Pieņēmumi!B145,"")</f>
        <v>Kapitālieguldījumi Nr19</v>
      </c>
      <c r="B36" s="329" t="str">
        <f>IFERROR(Pieņēmumi!C145,"")</f>
        <v>k €</v>
      </c>
      <c r="C36" s="324"/>
      <c r="D36" s="321">
        <f>IFERROR(Pieņēmumi!E145*(1+D$14),"")</f>
        <v>0</v>
      </c>
      <c r="E36" s="336">
        <f t="shared" si="12"/>
        <v>0</v>
      </c>
      <c r="F36" s="336">
        <f t="shared" si="12"/>
        <v>0</v>
      </c>
      <c r="G36" s="336">
        <f t="shared" si="12"/>
        <v>0</v>
      </c>
      <c r="H36" s="336">
        <f t="shared" si="12"/>
        <v>0</v>
      </c>
      <c r="I36" s="336">
        <f t="shared" si="12"/>
        <v>0</v>
      </c>
      <c r="J36" s="336">
        <f t="shared" si="12"/>
        <v>0</v>
      </c>
      <c r="K36" s="336">
        <f t="shared" si="12"/>
        <v>0</v>
      </c>
      <c r="L36" s="336">
        <f t="shared" si="12"/>
        <v>0</v>
      </c>
      <c r="M36" s="336">
        <f t="shared" si="12"/>
        <v>0</v>
      </c>
      <c r="N36" s="336">
        <f t="shared" si="12"/>
        <v>0</v>
      </c>
      <c r="O36" s="336">
        <f t="shared" si="10"/>
        <v>0</v>
      </c>
      <c r="P36" s="336">
        <f t="shared" si="10"/>
        <v>0</v>
      </c>
      <c r="Q36" s="336">
        <f t="shared" si="10"/>
        <v>0</v>
      </c>
      <c r="R36" s="336">
        <f t="shared" si="10"/>
        <v>0</v>
      </c>
      <c r="S36" s="336">
        <f t="shared" si="10"/>
        <v>0</v>
      </c>
      <c r="T36" s="336">
        <f t="shared" si="10"/>
        <v>0</v>
      </c>
      <c r="U36" s="336">
        <f t="shared" si="10"/>
        <v>0</v>
      </c>
      <c r="V36" s="336">
        <f t="shared" si="10"/>
        <v>0</v>
      </c>
      <c r="W36" s="336">
        <f t="shared" si="10"/>
        <v>0</v>
      </c>
      <c r="X36" s="336">
        <f t="shared" si="10"/>
        <v>0</v>
      </c>
      <c r="Y36" s="336">
        <f t="shared" si="10"/>
        <v>0</v>
      </c>
      <c r="Z36" s="336">
        <f t="shared" si="10"/>
        <v>0</v>
      </c>
      <c r="AA36" s="336">
        <f t="shared" si="10"/>
        <v>0</v>
      </c>
      <c r="AB36" s="336">
        <f t="shared" si="10"/>
        <v>0</v>
      </c>
      <c r="AC36" s="336">
        <f t="shared" si="10"/>
        <v>0</v>
      </c>
      <c r="AD36" s="336">
        <f t="shared" si="10"/>
        <v>0</v>
      </c>
      <c r="AE36" s="336">
        <f t="shared" si="13"/>
        <v>0</v>
      </c>
      <c r="AF36" s="336">
        <f t="shared" si="13"/>
        <v>0</v>
      </c>
      <c r="AG36" s="336">
        <f t="shared" si="13"/>
        <v>0</v>
      </c>
      <c r="AH36" s="336">
        <f t="shared" si="13"/>
        <v>0</v>
      </c>
      <c r="AI36" s="336">
        <f t="shared" si="13"/>
        <v>0</v>
      </c>
      <c r="AJ36" s="336">
        <f t="shared" si="13"/>
        <v>0</v>
      </c>
      <c r="AK36" s="336">
        <f t="shared" si="13"/>
        <v>0</v>
      </c>
      <c r="AL36" s="336">
        <f t="shared" si="13"/>
        <v>0</v>
      </c>
      <c r="AM36" s="336">
        <f t="shared" si="13"/>
        <v>0</v>
      </c>
      <c r="AN36" s="336">
        <f t="shared" si="13"/>
        <v>0</v>
      </c>
      <c r="AO36" s="336">
        <f t="shared" si="13"/>
        <v>0</v>
      </c>
      <c r="AP36" s="336">
        <f t="shared" si="13"/>
        <v>0</v>
      </c>
      <c r="AQ36" s="336">
        <f t="shared" si="13"/>
        <v>0</v>
      </c>
      <c r="AR36" s="336">
        <f t="shared" si="13"/>
        <v>0</v>
      </c>
      <c r="AS36" s="336">
        <f t="shared" si="13"/>
        <v>0</v>
      </c>
      <c r="AT36" s="336">
        <f t="shared" si="13"/>
        <v>0</v>
      </c>
      <c r="AU36" s="336">
        <f t="shared" si="14"/>
        <v>0</v>
      </c>
      <c r="AV36" s="336">
        <f t="shared" si="14"/>
        <v>0</v>
      </c>
      <c r="AW36" s="336">
        <f t="shared" si="14"/>
        <v>0</v>
      </c>
      <c r="AX36" s="336">
        <f t="shared" si="14"/>
        <v>0</v>
      </c>
      <c r="AY36" s="336">
        <f t="shared" si="14"/>
        <v>0</v>
      </c>
      <c r="AZ36" s="336">
        <f t="shared" si="14"/>
        <v>0</v>
      </c>
      <c r="BA36" s="336">
        <f t="shared" si="14"/>
        <v>0</v>
      </c>
      <c r="BB36" s="336">
        <f t="shared" si="14"/>
        <v>0</v>
      </c>
      <c r="BC36" s="336">
        <f t="shared" si="14"/>
        <v>0</v>
      </c>
      <c r="BD36" s="336">
        <f t="shared" si="14"/>
        <v>0</v>
      </c>
      <c r="BE36" s="336">
        <f t="shared" si="14"/>
        <v>0</v>
      </c>
      <c r="BF36" s="336">
        <f t="shared" si="14"/>
        <v>0</v>
      </c>
      <c r="BG36" s="336">
        <f t="shared" si="14"/>
        <v>0</v>
      </c>
      <c r="BH36" s="336">
        <f t="shared" si="14"/>
        <v>0</v>
      </c>
      <c r="BI36" s="336">
        <f t="shared" si="14"/>
        <v>0</v>
      </c>
      <c r="BJ36" s="336">
        <f t="shared" si="14"/>
        <v>0</v>
      </c>
      <c r="BK36" s="336">
        <f t="shared" si="11"/>
        <v>0</v>
      </c>
      <c r="BL36" s="336">
        <f t="shared" si="11"/>
        <v>0</v>
      </c>
      <c r="BM36" s="336">
        <f t="shared" si="11"/>
        <v>0</v>
      </c>
      <c r="BN36" s="336">
        <f t="shared" si="11"/>
        <v>0</v>
      </c>
      <c r="BO36" s="336">
        <f t="shared" si="11"/>
        <v>0</v>
      </c>
      <c r="BP36" s="336">
        <f t="shared" si="11"/>
        <v>0</v>
      </c>
      <c r="BQ36" s="336">
        <f t="shared" si="11"/>
        <v>0</v>
      </c>
      <c r="BR36" s="336">
        <f t="shared" si="11"/>
        <v>0</v>
      </c>
      <c r="BS36" s="336">
        <f t="shared" si="11"/>
        <v>0</v>
      </c>
      <c r="BT36" s="336">
        <f t="shared" si="11"/>
        <v>0</v>
      </c>
      <c r="BU36" s="336">
        <f t="shared" si="11"/>
        <v>0</v>
      </c>
      <c r="BV36" s="336">
        <f t="shared" si="11"/>
        <v>0</v>
      </c>
      <c r="BW36" s="336">
        <f t="shared" si="11"/>
        <v>0</v>
      </c>
      <c r="BX36" s="336">
        <f t="shared" si="11"/>
        <v>0</v>
      </c>
      <c r="BY36" s="336">
        <f t="shared" si="11"/>
        <v>0</v>
      </c>
      <c r="BZ36" s="336">
        <f t="shared" si="11"/>
        <v>0</v>
      </c>
      <c r="CA36" s="336">
        <f t="shared" si="15"/>
        <v>0</v>
      </c>
      <c r="CB36" s="336">
        <f t="shared" si="15"/>
        <v>0</v>
      </c>
      <c r="CC36" s="336">
        <f t="shared" si="15"/>
        <v>0</v>
      </c>
      <c r="CD36" s="336">
        <f t="shared" si="15"/>
        <v>0</v>
      </c>
      <c r="CE36" s="336">
        <f t="shared" si="15"/>
        <v>0</v>
      </c>
      <c r="CF36" s="336">
        <f t="shared" si="15"/>
        <v>0</v>
      </c>
      <c r="CG36" s="336">
        <f t="shared" si="15"/>
        <v>0</v>
      </c>
      <c r="CH36" s="336">
        <f t="shared" si="15"/>
        <v>0</v>
      </c>
      <c r="CI36" s="336">
        <f t="shared" si="15"/>
        <v>0</v>
      </c>
      <c r="CJ36" s="336">
        <f t="shared" si="15"/>
        <v>0</v>
      </c>
      <c r="CK36" s="336">
        <f t="shared" si="15"/>
        <v>0</v>
      </c>
      <c r="CL36" s="336">
        <f t="shared" si="15"/>
        <v>0</v>
      </c>
      <c r="CM36" s="336">
        <f t="shared" si="15"/>
        <v>0</v>
      </c>
      <c r="CN36" s="336">
        <f t="shared" si="15"/>
        <v>0</v>
      </c>
      <c r="CO36" s="336">
        <f t="shared" si="15"/>
        <v>0</v>
      </c>
      <c r="CP36" s="336">
        <f t="shared" si="15"/>
        <v>0</v>
      </c>
      <c r="CQ36" s="336">
        <f t="shared" si="16"/>
        <v>0</v>
      </c>
      <c r="CR36" s="336">
        <f t="shared" si="16"/>
        <v>0</v>
      </c>
      <c r="CS36" s="336">
        <f t="shared" si="16"/>
        <v>0</v>
      </c>
      <c r="CT36" s="336">
        <f t="shared" si="16"/>
        <v>0</v>
      </c>
      <c r="CU36" s="336">
        <f t="shared" si="16"/>
        <v>0</v>
      </c>
      <c r="CV36" s="336">
        <f t="shared" si="16"/>
        <v>0</v>
      </c>
      <c r="CW36" s="336">
        <f t="shared" si="16"/>
        <v>0</v>
      </c>
      <c r="CX36" s="336">
        <f t="shared" si="16"/>
        <v>0</v>
      </c>
      <c r="CY36" s="336">
        <f t="shared" si="16"/>
        <v>0</v>
      </c>
      <c r="CZ36" s="336">
        <f t="shared" si="16"/>
        <v>0</v>
      </c>
      <c r="DA36" s="336">
        <f t="shared" si="16"/>
        <v>0</v>
      </c>
      <c r="DB36" s="336">
        <f t="shared" si="16"/>
        <v>0</v>
      </c>
      <c r="DC36" s="336">
        <f t="shared" si="16"/>
        <v>0</v>
      </c>
      <c r="DD36" s="336">
        <f t="shared" si="16"/>
        <v>0</v>
      </c>
      <c r="DE36" s="336">
        <f t="shared" si="16"/>
        <v>0</v>
      </c>
      <c r="DF36" s="336">
        <f t="shared" si="16"/>
        <v>0</v>
      </c>
      <c r="DG36" s="336">
        <f t="shared" si="17"/>
        <v>0</v>
      </c>
      <c r="DH36" s="336">
        <f t="shared" si="17"/>
        <v>0</v>
      </c>
      <c r="DI36" s="336">
        <f t="shared" si="17"/>
        <v>0</v>
      </c>
      <c r="DJ36" s="336">
        <f t="shared" si="17"/>
        <v>0</v>
      </c>
      <c r="DK36" s="336">
        <f t="shared" si="17"/>
        <v>0</v>
      </c>
      <c r="DL36" s="336">
        <f t="shared" si="17"/>
        <v>0</v>
      </c>
      <c r="DM36" s="336">
        <f t="shared" si="17"/>
        <v>0</v>
      </c>
      <c r="DN36" s="336">
        <f t="shared" si="17"/>
        <v>0</v>
      </c>
      <c r="DO36" s="336">
        <f t="shared" si="17"/>
        <v>0</v>
      </c>
      <c r="DP36" s="336">
        <f t="shared" si="17"/>
        <v>0</v>
      </c>
      <c r="DQ36" s="336">
        <f t="shared" si="17"/>
        <v>0</v>
      </c>
      <c r="DR36" s="336">
        <f t="shared" si="17"/>
        <v>0</v>
      </c>
      <c r="DS36" s="336">
        <f t="shared" si="17"/>
        <v>0</v>
      </c>
      <c r="DT36" s="336">
        <f t="shared" si="17"/>
        <v>0</v>
      </c>
      <c r="DU36" s="336">
        <f t="shared" si="17"/>
        <v>0</v>
      </c>
    </row>
    <row r="37" spans="1:125">
      <c r="A37" s="328" t="str">
        <f>IFERROR(Pieņēmumi!B146,"")</f>
        <v>Kapitālieguldījumi Nr20</v>
      </c>
      <c r="B37" s="329" t="str">
        <f>IFERROR(Pieņēmumi!C146,"")</f>
        <v>k €</v>
      </c>
      <c r="C37" s="324"/>
      <c r="D37" s="321">
        <f>IFERROR(Pieņēmumi!E146*(1+D$14),"")</f>
        <v>0</v>
      </c>
      <c r="E37" s="336">
        <f t="shared" si="12"/>
        <v>0</v>
      </c>
      <c r="F37" s="336">
        <f t="shared" si="12"/>
        <v>0</v>
      </c>
      <c r="G37" s="336">
        <f t="shared" si="12"/>
        <v>0</v>
      </c>
      <c r="H37" s="336">
        <f t="shared" si="12"/>
        <v>0</v>
      </c>
      <c r="I37" s="336">
        <f t="shared" si="12"/>
        <v>0</v>
      </c>
      <c r="J37" s="336">
        <f t="shared" si="12"/>
        <v>0</v>
      </c>
      <c r="K37" s="336">
        <f t="shared" si="12"/>
        <v>0</v>
      </c>
      <c r="L37" s="336">
        <f t="shared" si="12"/>
        <v>0</v>
      </c>
      <c r="M37" s="336">
        <f t="shared" si="12"/>
        <v>0</v>
      </c>
      <c r="N37" s="336">
        <f t="shared" si="12"/>
        <v>0</v>
      </c>
      <c r="O37" s="336">
        <f t="shared" si="10"/>
        <v>0</v>
      </c>
      <c r="P37" s="336">
        <f t="shared" si="10"/>
        <v>0</v>
      </c>
      <c r="Q37" s="336">
        <f t="shared" si="10"/>
        <v>0</v>
      </c>
      <c r="R37" s="336">
        <f t="shared" si="10"/>
        <v>0</v>
      </c>
      <c r="S37" s="336">
        <f t="shared" si="10"/>
        <v>0</v>
      </c>
      <c r="T37" s="336">
        <f t="shared" si="10"/>
        <v>0</v>
      </c>
      <c r="U37" s="336">
        <f t="shared" si="10"/>
        <v>0</v>
      </c>
      <c r="V37" s="336">
        <f t="shared" si="10"/>
        <v>0</v>
      </c>
      <c r="W37" s="336">
        <f t="shared" si="10"/>
        <v>0</v>
      </c>
      <c r="X37" s="336">
        <f t="shared" si="10"/>
        <v>0</v>
      </c>
      <c r="Y37" s="336">
        <f t="shared" si="10"/>
        <v>0</v>
      </c>
      <c r="Z37" s="336">
        <f t="shared" si="10"/>
        <v>0</v>
      </c>
      <c r="AA37" s="336">
        <f t="shared" si="10"/>
        <v>0</v>
      </c>
      <c r="AB37" s="336">
        <f t="shared" si="10"/>
        <v>0</v>
      </c>
      <c r="AC37" s="336">
        <f t="shared" si="10"/>
        <v>0</v>
      </c>
      <c r="AD37" s="336">
        <f t="shared" si="10"/>
        <v>0</v>
      </c>
      <c r="AE37" s="336">
        <f t="shared" si="13"/>
        <v>0</v>
      </c>
      <c r="AF37" s="336">
        <f t="shared" si="13"/>
        <v>0</v>
      </c>
      <c r="AG37" s="336">
        <f t="shared" si="13"/>
        <v>0</v>
      </c>
      <c r="AH37" s="336">
        <f t="shared" si="13"/>
        <v>0</v>
      </c>
      <c r="AI37" s="336">
        <f t="shared" si="13"/>
        <v>0</v>
      </c>
      <c r="AJ37" s="336">
        <f t="shared" si="13"/>
        <v>0</v>
      </c>
      <c r="AK37" s="336">
        <f t="shared" si="13"/>
        <v>0</v>
      </c>
      <c r="AL37" s="336">
        <f t="shared" si="13"/>
        <v>0</v>
      </c>
      <c r="AM37" s="336">
        <f t="shared" si="13"/>
        <v>0</v>
      </c>
      <c r="AN37" s="336">
        <f t="shared" si="13"/>
        <v>0</v>
      </c>
      <c r="AO37" s="336">
        <f t="shared" si="13"/>
        <v>0</v>
      </c>
      <c r="AP37" s="336">
        <f t="shared" si="13"/>
        <v>0</v>
      </c>
      <c r="AQ37" s="336">
        <f t="shared" si="13"/>
        <v>0</v>
      </c>
      <c r="AR37" s="336">
        <f t="shared" si="13"/>
        <v>0</v>
      </c>
      <c r="AS37" s="336">
        <f t="shared" si="13"/>
        <v>0</v>
      </c>
      <c r="AT37" s="336">
        <f t="shared" si="13"/>
        <v>0</v>
      </c>
      <c r="AU37" s="336">
        <f t="shared" si="14"/>
        <v>0</v>
      </c>
      <c r="AV37" s="336">
        <f t="shared" si="14"/>
        <v>0</v>
      </c>
      <c r="AW37" s="336">
        <f t="shared" si="14"/>
        <v>0</v>
      </c>
      <c r="AX37" s="336">
        <f t="shared" si="14"/>
        <v>0</v>
      </c>
      <c r="AY37" s="336">
        <f t="shared" si="14"/>
        <v>0</v>
      </c>
      <c r="AZ37" s="336">
        <f t="shared" si="14"/>
        <v>0</v>
      </c>
      <c r="BA37" s="336">
        <f t="shared" si="14"/>
        <v>0</v>
      </c>
      <c r="BB37" s="336">
        <f t="shared" si="14"/>
        <v>0</v>
      </c>
      <c r="BC37" s="336">
        <f t="shared" si="14"/>
        <v>0</v>
      </c>
      <c r="BD37" s="336">
        <f t="shared" si="14"/>
        <v>0</v>
      </c>
      <c r="BE37" s="336">
        <f t="shared" si="14"/>
        <v>0</v>
      </c>
      <c r="BF37" s="336">
        <f t="shared" si="14"/>
        <v>0</v>
      </c>
      <c r="BG37" s="336">
        <f t="shared" si="14"/>
        <v>0</v>
      </c>
      <c r="BH37" s="336">
        <f t="shared" si="14"/>
        <v>0</v>
      </c>
      <c r="BI37" s="336">
        <f t="shared" si="14"/>
        <v>0</v>
      </c>
      <c r="BJ37" s="336">
        <f t="shared" si="14"/>
        <v>0</v>
      </c>
      <c r="BK37" s="336">
        <f t="shared" si="11"/>
        <v>0</v>
      </c>
      <c r="BL37" s="336">
        <f t="shared" si="11"/>
        <v>0</v>
      </c>
      <c r="BM37" s="336">
        <f t="shared" si="11"/>
        <v>0</v>
      </c>
      <c r="BN37" s="336">
        <f t="shared" si="11"/>
        <v>0</v>
      </c>
      <c r="BO37" s="336">
        <f t="shared" si="11"/>
        <v>0</v>
      </c>
      <c r="BP37" s="336">
        <f t="shared" si="11"/>
        <v>0</v>
      </c>
      <c r="BQ37" s="336">
        <f t="shared" si="11"/>
        <v>0</v>
      </c>
      <c r="BR37" s="336">
        <f t="shared" si="11"/>
        <v>0</v>
      </c>
      <c r="BS37" s="336">
        <f t="shared" si="11"/>
        <v>0</v>
      </c>
      <c r="BT37" s="336">
        <f t="shared" si="11"/>
        <v>0</v>
      </c>
      <c r="BU37" s="336">
        <f t="shared" si="11"/>
        <v>0</v>
      </c>
      <c r="BV37" s="336">
        <f t="shared" si="11"/>
        <v>0</v>
      </c>
      <c r="BW37" s="336">
        <f t="shared" si="11"/>
        <v>0</v>
      </c>
      <c r="BX37" s="336">
        <f t="shared" si="11"/>
        <v>0</v>
      </c>
      <c r="BY37" s="336">
        <f t="shared" si="11"/>
        <v>0</v>
      </c>
      <c r="BZ37" s="336">
        <f t="shared" si="11"/>
        <v>0</v>
      </c>
      <c r="CA37" s="336">
        <f t="shared" si="15"/>
        <v>0</v>
      </c>
      <c r="CB37" s="336">
        <f t="shared" si="15"/>
        <v>0</v>
      </c>
      <c r="CC37" s="336">
        <f t="shared" si="15"/>
        <v>0</v>
      </c>
      <c r="CD37" s="336">
        <f t="shared" si="15"/>
        <v>0</v>
      </c>
      <c r="CE37" s="336">
        <f t="shared" si="15"/>
        <v>0</v>
      </c>
      <c r="CF37" s="336">
        <f t="shared" si="15"/>
        <v>0</v>
      </c>
      <c r="CG37" s="336">
        <f t="shared" si="15"/>
        <v>0</v>
      </c>
      <c r="CH37" s="336">
        <f t="shared" si="15"/>
        <v>0</v>
      </c>
      <c r="CI37" s="336">
        <f t="shared" si="15"/>
        <v>0</v>
      </c>
      <c r="CJ37" s="336">
        <f t="shared" si="15"/>
        <v>0</v>
      </c>
      <c r="CK37" s="336">
        <f t="shared" si="15"/>
        <v>0</v>
      </c>
      <c r="CL37" s="336">
        <f t="shared" si="15"/>
        <v>0</v>
      </c>
      <c r="CM37" s="336">
        <f t="shared" si="15"/>
        <v>0</v>
      </c>
      <c r="CN37" s="336">
        <f t="shared" si="15"/>
        <v>0</v>
      </c>
      <c r="CO37" s="336">
        <f t="shared" si="15"/>
        <v>0</v>
      </c>
      <c r="CP37" s="336">
        <f t="shared" si="15"/>
        <v>0</v>
      </c>
      <c r="CQ37" s="336">
        <f t="shared" si="16"/>
        <v>0</v>
      </c>
      <c r="CR37" s="336">
        <f t="shared" si="16"/>
        <v>0</v>
      </c>
      <c r="CS37" s="336">
        <f t="shared" si="16"/>
        <v>0</v>
      </c>
      <c r="CT37" s="336">
        <f t="shared" si="16"/>
        <v>0</v>
      </c>
      <c r="CU37" s="336">
        <f t="shared" si="16"/>
        <v>0</v>
      </c>
      <c r="CV37" s="336">
        <f t="shared" si="16"/>
        <v>0</v>
      </c>
      <c r="CW37" s="336">
        <f t="shared" si="16"/>
        <v>0</v>
      </c>
      <c r="CX37" s="336">
        <f t="shared" si="16"/>
        <v>0</v>
      </c>
      <c r="CY37" s="336">
        <f t="shared" si="16"/>
        <v>0</v>
      </c>
      <c r="CZ37" s="336">
        <f t="shared" si="16"/>
        <v>0</v>
      </c>
      <c r="DA37" s="336">
        <f t="shared" si="16"/>
        <v>0</v>
      </c>
      <c r="DB37" s="336">
        <f t="shared" si="16"/>
        <v>0</v>
      </c>
      <c r="DC37" s="336">
        <f t="shared" si="16"/>
        <v>0</v>
      </c>
      <c r="DD37" s="336">
        <f t="shared" si="16"/>
        <v>0</v>
      </c>
      <c r="DE37" s="336">
        <f t="shared" si="16"/>
        <v>0</v>
      </c>
      <c r="DF37" s="336">
        <f t="shared" si="16"/>
        <v>0</v>
      </c>
      <c r="DG37" s="336">
        <f t="shared" si="17"/>
        <v>0</v>
      </c>
      <c r="DH37" s="336">
        <f t="shared" si="17"/>
        <v>0</v>
      </c>
      <c r="DI37" s="336">
        <f t="shared" si="17"/>
        <v>0</v>
      </c>
      <c r="DJ37" s="336">
        <f t="shared" si="17"/>
        <v>0</v>
      </c>
      <c r="DK37" s="336">
        <f t="shared" si="17"/>
        <v>0</v>
      </c>
      <c r="DL37" s="336">
        <f t="shared" si="17"/>
        <v>0</v>
      </c>
      <c r="DM37" s="336">
        <f t="shared" si="17"/>
        <v>0</v>
      </c>
      <c r="DN37" s="336">
        <f t="shared" si="17"/>
        <v>0</v>
      </c>
      <c r="DO37" s="336">
        <f t="shared" si="17"/>
        <v>0</v>
      </c>
      <c r="DP37" s="336">
        <f t="shared" si="17"/>
        <v>0</v>
      </c>
      <c r="DQ37" s="336">
        <f t="shared" si="17"/>
        <v>0</v>
      </c>
      <c r="DR37" s="336">
        <f t="shared" si="17"/>
        <v>0</v>
      </c>
      <c r="DS37" s="336">
        <f t="shared" si="17"/>
        <v>0</v>
      </c>
      <c r="DT37" s="336">
        <f t="shared" si="17"/>
        <v>0</v>
      </c>
      <c r="DU37" s="336">
        <f t="shared" si="17"/>
        <v>0</v>
      </c>
    </row>
    <row r="38" spans="1:125">
      <c r="A38" s="324"/>
      <c r="B38" s="324"/>
      <c r="C38" s="324"/>
      <c r="D38" s="321"/>
      <c r="E38" s="324"/>
      <c r="F38" s="324"/>
      <c r="G38" s="324"/>
      <c r="H38" s="324"/>
      <c r="I38" s="324"/>
      <c r="J38" s="324"/>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c r="DK38" s="321"/>
      <c r="DL38" s="321"/>
      <c r="DM38" s="321"/>
      <c r="DN38" s="321"/>
      <c r="DO38" s="321"/>
      <c r="DP38" s="321"/>
      <c r="DQ38" s="321"/>
      <c r="DR38" s="321"/>
      <c r="DS38" s="321"/>
      <c r="DT38" s="321"/>
      <c r="DU38" s="321"/>
    </row>
    <row r="39" spans="1:125">
      <c r="A39" s="337" t="s">
        <v>180</v>
      </c>
      <c r="B39" s="338" t="s">
        <v>77</v>
      </c>
      <c r="C39" s="337"/>
      <c r="D39" s="339">
        <f>IFERROR(SUM(E39:XFD39),"")</f>
        <v>6949320.0000000009</v>
      </c>
      <c r="E39" s="339">
        <f t="shared" ref="E39:BP39" si="18">IFERROR(SUM(E18:E37),"")</f>
        <v>1389864.0000000002</v>
      </c>
      <c r="F39" s="339">
        <f t="shared" si="18"/>
        <v>1389864.0000000002</v>
      </c>
      <c r="G39" s="339">
        <f t="shared" si="18"/>
        <v>1389864.0000000002</v>
      </c>
      <c r="H39" s="339">
        <f t="shared" si="18"/>
        <v>1389864.0000000002</v>
      </c>
      <c r="I39" s="339">
        <f t="shared" si="18"/>
        <v>1389864.0000000002</v>
      </c>
      <c r="J39" s="339">
        <f t="shared" si="18"/>
        <v>0</v>
      </c>
      <c r="K39" s="339">
        <f t="shared" si="18"/>
        <v>0</v>
      </c>
      <c r="L39" s="339">
        <f t="shared" si="18"/>
        <v>0</v>
      </c>
      <c r="M39" s="339">
        <f t="shared" si="18"/>
        <v>0</v>
      </c>
      <c r="N39" s="339">
        <f t="shared" si="18"/>
        <v>0</v>
      </c>
      <c r="O39" s="339">
        <f t="shared" si="18"/>
        <v>0</v>
      </c>
      <c r="P39" s="339">
        <f t="shared" si="18"/>
        <v>0</v>
      </c>
      <c r="Q39" s="339">
        <f t="shared" si="18"/>
        <v>0</v>
      </c>
      <c r="R39" s="339">
        <f t="shared" si="18"/>
        <v>0</v>
      </c>
      <c r="S39" s="339">
        <f t="shared" si="18"/>
        <v>0</v>
      </c>
      <c r="T39" s="339">
        <f t="shared" si="18"/>
        <v>0</v>
      </c>
      <c r="U39" s="339">
        <f t="shared" si="18"/>
        <v>0</v>
      </c>
      <c r="V39" s="339">
        <f t="shared" si="18"/>
        <v>0</v>
      </c>
      <c r="W39" s="339">
        <f t="shared" si="18"/>
        <v>0</v>
      </c>
      <c r="X39" s="339">
        <f t="shared" si="18"/>
        <v>0</v>
      </c>
      <c r="Y39" s="339">
        <f t="shared" si="18"/>
        <v>0</v>
      </c>
      <c r="Z39" s="339">
        <f t="shared" si="18"/>
        <v>0</v>
      </c>
      <c r="AA39" s="339">
        <f t="shared" si="18"/>
        <v>0</v>
      </c>
      <c r="AB39" s="339">
        <f t="shared" si="18"/>
        <v>0</v>
      </c>
      <c r="AC39" s="339">
        <f t="shared" si="18"/>
        <v>0</v>
      </c>
      <c r="AD39" s="339">
        <f t="shared" si="18"/>
        <v>0</v>
      </c>
      <c r="AE39" s="339">
        <f t="shared" si="18"/>
        <v>0</v>
      </c>
      <c r="AF39" s="339">
        <f t="shared" si="18"/>
        <v>0</v>
      </c>
      <c r="AG39" s="339">
        <f t="shared" si="18"/>
        <v>0</v>
      </c>
      <c r="AH39" s="339">
        <f t="shared" si="18"/>
        <v>0</v>
      </c>
      <c r="AI39" s="339">
        <f t="shared" si="18"/>
        <v>0</v>
      </c>
      <c r="AJ39" s="339">
        <f t="shared" si="18"/>
        <v>0</v>
      </c>
      <c r="AK39" s="339">
        <f t="shared" si="18"/>
        <v>0</v>
      </c>
      <c r="AL39" s="339">
        <f t="shared" si="18"/>
        <v>0</v>
      </c>
      <c r="AM39" s="339">
        <f t="shared" si="18"/>
        <v>0</v>
      </c>
      <c r="AN39" s="339">
        <f t="shared" si="18"/>
        <v>0</v>
      </c>
      <c r="AO39" s="339">
        <f t="shared" si="18"/>
        <v>0</v>
      </c>
      <c r="AP39" s="339">
        <f t="shared" si="18"/>
        <v>0</v>
      </c>
      <c r="AQ39" s="339">
        <f t="shared" si="18"/>
        <v>0</v>
      </c>
      <c r="AR39" s="339">
        <f t="shared" si="18"/>
        <v>0</v>
      </c>
      <c r="AS39" s="339">
        <f t="shared" si="18"/>
        <v>0</v>
      </c>
      <c r="AT39" s="339">
        <f t="shared" si="18"/>
        <v>0</v>
      </c>
      <c r="AU39" s="339">
        <f t="shared" si="18"/>
        <v>0</v>
      </c>
      <c r="AV39" s="339">
        <f t="shared" si="18"/>
        <v>0</v>
      </c>
      <c r="AW39" s="339">
        <f t="shared" si="18"/>
        <v>0</v>
      </c>
      <c r="AX39" s="339">
        <f t="shared" si="18"/>
        <v>0</v>
      </c>
      <c r="AY39" s="339">
        <f t="shared" si="18"/>
        <v>0</v>
      </c>
      <c r="AZ39" s="339">
        <f t="shared" si="18"/>
        <v>0</v>
      </c>
      <c r="BA39" s="339">
        <f t="shared" si="18"/>
        <v>0</v>
      </c>
      <c r="BB39" s="339">
        <f t="shared" si="18"/>
        <v>0</v>
      </c>
      <c r="BC39" s="339">
        <f t="shared" si="18"/>
        <v>0</v>
      </c>
      <c r="BD39" s="339">
        <f t="shared" si="18"/>
        <v>0</v>
      </c>
      <c r="BE39" s="339">
        <f t="shared" si="18"/>
        <v>0</v>
      </c>
      <c r="BF39" s="339">
        <f t="shared" si="18"/>
        <v>0</v>
      </c>
      <c r="BG39" s="339">
        <f t="shared" si="18"/>
        <v>0</v>
      </c>
      <c r="BH39" s="339">
        <f t="shared" si="18"/>
        <v>0</v>
      </c>
      <c r="BI39" s="339">
        <f t="shared" si="18"/>
        <v>0</v>
      </c>
      <c r="BJ39" s="339">
        <f t="shared" si="18"/>
        <v>0</v>
      </c>
      <c r="BK39" s="339">
        <f t="shared" si="18"/>
        <v>0</v>
      </c>
      <c r="BL39" s="339">
        <f t="shared" si="18"/>
        <v>0</v>
      </c>
      <c r="BM39" s="339">
        <f t="shared" si="18"/>
        <v>0</v>
      </c>
      <c r="BN39" s="339">
        <f t="shared" si="18"/>
        <v>0</v>
      </c>
      <c r="BO39" s="339">
        <f t="shared" si="18"/>
        <v>0</v>
      </c>
      <c r="BP39" s="339">
        <f t="shared" si="18"/>
        <v>0</v>
      </c>
      <c r="BQ39" s="339">
        <f t="shared" ref="BQ39:DU39" si="19">IFERROR(SUM(BQ18:BQ37),"")</f>
        <v>0</v>
      </c>
      <c r="BR39" s="339">
        <f t="shared" si="19"/>
        <v>0</v>
      </c>
      <c r="BS39" s="339">
        <f t="shared" si="19"/>
        <v>0</v>
      </c>
      <c r="BT39" s="339">
        <f t="shared" si="19"/>
        <v>0</v>
      </c>
      <c r="BU39" s="339">
        <f t="shared" si="19"/>
        <v>0</v>
      </c>
      <c r="BV39" s="339">
        <f t="shared" si="19"/>
        <v>0</v>
      </c>
      <c r="BW39" s="339">
        <f t="shared" si="19"/>
        <v>0</v>
      </c>
      <c r="BX39" s="339">
        <f t="shared" si="19"/>
        <v>0</v>
      </c>
      <c r="BY39" s="339">
        <f t="shared" si="19"/>
        <v>0</v>
      </c>
      <c r="BZ39" s="339">
        <f t="shared" si="19"/>
        <v>0</v>
      </c>
      <c r="CA39" s="339">
        <f t="shared" si="19"/>
        <v>0</v>
      </c>
      <c r="CB39" s="339">
        <f t="shared" si="19"/>
        <v>0</v>
      </c>
      <c r="CC39" s="339">
        <f t="shared" si="19"/>
        <v>0</v>
      </c>
      <c r="CD39" s="339">
        <f t="shared" si="19"/>
        <v>0</v>
      </c>
      <c r="CE39" s="339">
        <f t="shared" si="19"/>
        <v>0</v>
      </c>
      <c r="CF39" s="339">
        <f t="shared" si="19"/>
        <v>0</v>
      </c>
      <c r="CG39" s="339">
        <f t="shared" si="19"/>
        <v>0</v>
      </c>
      <c r="CH39" s="339">
        <f t="shared" si="19"/>
        <v>0</v>
      </c>
      <c r="CI39" s="339">
        <f t="shared" si="19"/>
        <v>0</v>
      </c>
      <c r="CJ39" s="339">
        <f t="shared" si="19"/>
        <v>0</v>
      </c>
      <c r="CK39" s="339">
        <f t="shared" si="19"/>
        <v>0</v>
      </c>
      <c r="CL39" s="339">
        <f t="shared" si="19"/>
        <v>0</v>
      </c>
      <c r="CM39" s="339">
        <f t="shared" si="19"/>
        <v>0</v>
      </c>
      <c r="CN39" s="339">
        <f t="shared" si="19"/>
        <v>0</v>
      </c>
      <c r="CO39" s="339">
        <f t="shared" si="19"/>
        <v>0</v>
      </c>
      <c r="CP39" s="339">
        <f t="shared" si="19"/>
        <v>0</v>
      </c>
      <c r="CQ39" s="339">
        <f t="shared" si="19"/>
        <v>0</v>
      </c>
      <c r="CR39" s="339">
        <f t="shared" si="19"/>
        <v>0</v>
      </c>
      <c r="CS39" s="339">
        <f t="shared" si="19"/>
        <v>0</v>
      </c>
      <c r="CT39" s="339">
        <f t="shared" si="19"/>
        <v>0</v>
      </c>
      <c r="CU39" s="339">
        <f t="shared" si="19"/>
        <v>0</v>
      </c>
      <c r="CV39" s="339">
        <f t="shared" si="19"/>
        <v>0</v>
      </c>
      <c r="CW39" s="339">
        <f t="shared" si="19"/>
        <v>0</v>
      </c>
      <c r="CX39" s="339">
        <f t="shared" si="19"/>
        <v>0</v>
      </c>
      <c r="CY39" s="339">
        <f t="shared" si="19"/>
        <v>0</v>
      </c>
      <c r="CZ39" s="339">
        <f t="shared" si="19"/>
        <v>0</v>
      </c>
      <c r="DA39" s="339">
        <f t="shared" si="19"/>
        <v>0</v>
      </c>
      <c r="DB39" s="339">
        <f t="shared" si="19"/>
        <v>0</v>
      </c>
      <c r="DC39" s="339">
        <f t="shared" si="19"/>
        <v>0</v>
      </c>
      <c r="DD39" s="339">
        <f t="shared" si="19"/>
        <v>0</v>
      </c>
      <c r="DE39" s="339">
        <f t="shared" si="19"/>
        <v>0</v>
      </c>
      <c r="DF39" s="339">
        <f t="shared" si="19"/>
        <v>0</v>
      </c>
      <c r="DG39" s="339">
        <f t="shared" si="19"/>
        <v>0</v>
      </c>
      <c r="DH39" s="339">
        <f t="shared" si="19"/>
        <v>0</v>
      </c>
      <c r="DI39" s="339">
        <f t="shared" si="19"/>
        <v>0</v>
      </c>
      <c r="DJ39" s="339">
        <f t="shared" si="19"/>
        <v>0</v>
      </c>
      <c r="DK39" s="339">
        <f t="shared" si="19"/>
        <v>0</v>
      </c>
      <c r="DL39" s="339">
        <f t="shared" si="19"/>
        <v>0</v>
      </c>
      <c r="DM39" s="339">
        <f t="shared" si="19"/>
        <v>0</v>
      </c>
      <c r="DN39" s="339">
        <f t="shared" si="19"/>
        <v>0</v>
      </c>
      <c r="DO39" s="339">
        <f t="shared" si="19"/>
        <v>0</v>
      </c>
      <c r="DP39" s="339">
        <f t="shared" si="19"/>
        <v>0</v>
      </c>
      <c r="DQ39" s="339">
        <f t="shared" si="19"/>
        <v>0</v>
      </c>
      <c r="DR39" s="339">
        <f t="shared" si="19"/>
        <v>0</v>
      </c>
      <c r="DS39" s="339">
        <f t="shared" si="19"/>
        <v>0</v>
      </c>
      <c r="DT39" s="339">
        <f t="shared" si="19"/>
        <v>0</v>
      </c>
      <c r="DU39" s="339">
        <f t="shared" si="19"/>
        <v>0</v>
      </c>
    </row>
    <row r="40" spans="1:125">
      <c r="A40" s="324"/>
      <c r="B40" s="340"/>
      <c r="C40" s="324"/>
      <c r="D40" s="321"/>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row>
    <row r="41" spans="1:125">
      <c r="A41" s="337" t="s">
        <v>181</v>
      </c>
      <c r="B41" s="338" t="s">
        <v>71</v>
      </c>
      <c r="C41" s="337"/>
      <c r="D41" s="339">
        <f>IFERROR(SUM(E41:XFD41),"")</f>
        <v>7075707.2501330152</v>
      </c>
      <c r="E41" s="339">
        <f t="shared" ref="E41:BP41" si="20">IFERROR(E39*E12,"")</f>
        <v>1398374.4616275108</v>
      </c>
      <c r="F41" s="339">
        <f t="shared" si="20"/>
        <v>1407130.0533207299</v>
      </c>
      <c r="G41" s="339">
        <f t="shared" si="20"/>
        <v>1415843.3492230971</v>
      </c>
      <c r="H41" s="339">
        <f t="shared" si="20"/>
        <v>1424512.8884687568</v>
      </c>
      <c r="I41" s="339">
        <f t="shared" si="20"/>
        <v>1429846.4974929208</v>
      </c>
      <c r="J41" s="339">
        <f t="shared" si="20"/>
        <v>0</v>
      </c>
      <c r="K41" s="339">
        <f t="shared" si="20"/>
        <v>0</v>
      </c>
      <c r="L41" s="339">
        <f t="shared" si="20"/>
        <v>0</v>
      </c>
      <c r="M41" s="339">
        <f t="shared" si="20"/>
        <v>0</v>
      </c>
      <c r="N41" s="339">
        <f t="shared" si="20"/>
        <v>0</v>
      </c>
      <c r="O41" s="339">
        <f t="shared" si="20"/>
        <v>0</v>
      </c>
      <c r="P41" s="339">
        <f t="shared" si="20"/>
        <v>0</v>
      </c>
      <c r="Q41" s="339">
        <f t="shared" si="20"/>
        <v>0</v>
      </c>
      <c r="R41" s="339">
        <f t="shared" si="20"/>
        <v>0</v>
      </c>
      <c r="S41" s="339">
        <f t="shared" si="20"/>
        <v>0</v>
      </c>
      <c r="T41" s="339">
        <f t="shared" si="20"/>
        <v>0</v>
      </c>
      <c r="U41" s="339">
        <f t="shared" si="20"/>
        <v>0</v>
      </c>
      <c r="V41" s="339">
        <f t="shared" si="20"/>
        <v>0</v>
      </c>
      <c r="W41" s="339">
        <f t="shared" si="20"/>
        <v>0</v>
      </c>
      <c r="X41" s="339">
        <f t="shared" si="20"/>
        <v>0</v>
      </c>
      <c r="Y41" s="339">
        <f t="shared" si="20"/>
        <v>0</v>
      </c>
      <c r="Z41" s="339">
        <f t="shared" si="20"/>
        <v>0</v>
      </c>
      <c r="AA41" s="339">
        <f t="shared" si="20"/>
        <v>0</v>
      </c>
      <c r="AB41" s="339">
        <f t="shared" si="20"/>
        <v>0</v>
      </c>
      <c r="AC41" s="339">
        <f t="shared" si="20"/>
        <v>0</v>
      </c>
      <c r="AD41" s="339">
        <f t="shared" si="20"/>
        <v>0</v>
      </c>
      <c r="AE41" s="339">
        <f t="shared" si="20"/>
        <v>0</v>
      </c>
      <c r="AF41" s="339">
        <f t="shared" si="20"/>
        <v>0</v>
      </c>
      <c r="AG41" s="339">
        <f t="shared" si="20"/>
        <v>0</v>
      </c>
      <c r="AH41" s="339">
        <f t="shared" si="20"/>
        <v>0</v>
      </c>
      <c r="AI41" s="339">
        <f t="shared" si="20"/>
        <v>0</v>
      </c>
      <c r="AJ41" s="339">
        <f t="shared" si="20"/>
        <v>0</v>
      </c>
      <c r="AK41" s="339">
        <f t="shared" si="20"/>
        <v>0</v>
      </c>
      <c r="AL41" s="339">
        <f t="shared" si="20"/>
        <v>0</v>
      </c>
      <c r="AM41" s="339">
        <f t="shared" si="20"/>
        <v>0</v>
      </c>
      <c r="AN41" s="339">
        <f t="shared" si="20"/>
        <v>0</v>
      </c>
      <c r="AO41" s="339">
        <f t="shared" si="20"/>
        <v>0</v>
      </c>
      <c r="AP41" s="339">
        <f t="shared" si="20"/>
        <v>0</v>
      </c>
      <c r="AQ41" s="339">
        <f t="shared" si="20"/>
        <v>0</v>
      </c>
      <c r="AR41" s="339">
        <f t="shared" si="20"/>
        <v>0</v>
      </c>
      <c r="AS41" s="339">
        <f t="shared" si="20"/>
        <v>0</v>
      </c>
      <c r="AT41" s="339">
        <f t="shared" si="20"/>
        <v>0</v>
      </c>
      <c r="AU41" s="339">
        <f t="shared" si="20"/>
        <v>0</v>
      </c>
      <c r="AV41" s="339">
        <f t="shared" si="20"/>
        <v>0</v>
      </c>
      <c r="AW41" s="339">
        <f t="shared" si="20"/>
        <v>0</v>
      </c>
      <c r="AX41" s="339">
        <f t="shared" si="20"/>
        <v>0</v>
      </c>
      <c r="AY41" s="339">
        <f t="shared" si="20"/>
        <v>0</v>
      </c>
      <c r="AZ41" s="339">
        <f t="shared" si="20"/>
        <v>0</v>
      </c>
      <c r="BA41" s="339">
        <f t="shared" si="20"/>
        <v>0</v>
      </c>
      <c r="BB41" s="339">
        <f t="shared" si="20"/>
        <v>0</v>
      </c>
      <c r="BC41" s="339">
        <f t="shared" si="20"/>
        <v>0</v>
      </c>
      <c r="BD41" s="339">
        <f t="shared" si="20"/>
        <v>0</v>
      </c>
      <c r="BE41" s="339">
        <f t="shared" si="20"/>
        <v>0</v>
      </c>
      <c r="BF41" s="339">
        <f t="shared" si="20"/>
        <v>0</v>
      </c>
      <c r="BG41" s="339">
        <f t="shared" si="20"/>
        <v>0</v>
      </c>
      <c r="BH41" s="339">
        <f t="shared" si="20"/>
        <v>0</v>
      </c>
      <c r="BI41" s="339">
        <f t="shared" si="20"/>
        <v>0</v>
      </c>
      <c r="BJ41" s="339">
        <f t="shared" si="20"/>
        <v>0</v>
      </c>
      <c r="BK41" s="339">
        <f t="shared" si="20"/>
        <v>0</v>
      </c>
      <c r="BL41" s="339">
        <f t="shared" si="20"/>
        <v>0</v>
      </c>
      <c r="BM41" s="339">
        <f t="shared" si="20"/>
        <v>0</v>
      </c>
      <c r="BN41" s="339">
        <f t="shared" si="20"/>
        <v>0</v>
      </c>
      <c r="BO41" s="339">
        <f t="shared" si="20"/>
        <v>0</v>
      </c>
      <c r="BP41" s="339">
        <f t="shared" si="20"/>
        <v>0</v>
      </c>
      <c r="BQ41" s="339">
        <f t="shared" ref="BQ41:DU41" si="21">IFERROR(BQ39*BQ12,"")</f>
        <v>0</v>
      </c>
      <c r="BR41" s="339">
        <f t="shared" si="21"/>
        <v>0</v>
      </c>
      <c r="BS41" s="339">
        <f t="shared" si="21"/>
        <v>0</v>
      </c>
      <c r="BT41" s="339">
        <f t="shared" si="21"/>
        <v>0</v>
      </c>
      <c r="BU41" s="339">
        <f t="shared" si="21"/>
        <v>0</v>
      </c>
      <c r="BV41" s="339">
        <f t="shared" si="21"/>
        <v>0</v>
      </c>
      <c r="BW41" s="339">
        <f t="shared" si="21"/>
        <v>0</v>
      </c>
      <c r="BX41" s="339">
        <f t="shared" si="21"/>
        <v>0</v>
      </c>
      <c r="BY41" s="339">
        <f t="shared" si="21"/>
        <v>0</v>
      </c>
      <c r="BZ41" s="339">
        <f t="shared" si="21"/>
        <v>0</v>
      </c>
      <c r="CA41" s="339">
        <f t="shared" si="21"/>
        <v>0</v>
      </c>
      <c r="CB41" s="339">
        <f t="shared" si="21"/>
        <v>0</v>
      </c>
      <c r="CC41" s="339">
        <f t="shared" si="21"/>
        <v>0</v>
      </c>
      <c r="CD41" s="339">
        <f t="shared" si="21"/>
        <v>0</v>
      </c>
      <c r="CE41" s="339">
        <f t="shared" si="21"/>
        <v>0</v>
      </c>
      <c r="CF41" s="339">
        <f t="shared" si="21"/>
        <v>0</v>
      </c>
      <c r="CG41" s="339">
        <f t="shared" si="21"/>
        <v>0</v>
      </c>
      <c r="CH41" s="339">
        <f t="shared" si="21"/>
        <v>0</v>
      </c>
      <c r="CI41" s="339">
        <f t="shared" si="21"/>
        <v>0</v>
      </c>
      <c r="CJ41" s="339">
        <f t="shared" si="21"/>
        <v>0</v>
      </c>
      <c r="CK41" s="339">
        <f t="shared" si="21"/>
        <v>0</v>
      </c>
      <c r="CL41" s="339">
        <f t="shared" si="21"/>
        <v>0</v>
      </c>
      <c r="CM41" s="339">
        <f t="shared" si="21"/>
        <v>0</v>
      </c>
      <c r="CN41" s="339">
        <f t="shared" si="21"/>
        <v>0</v>
      </c>
      <c r="CO41" s="339">
        <f t="shared" si="21"/>
        <v>0</v>
      </c>
      <c r="CP41" s="339">
        <f t="shared" si="21"/>
        <v>0</v>
      </c>
      <c r="CQ41" s="339">
        <f t="shared" si="21"/>
        <v>0</v>
      </c>
      <c r="CR41" s="339">
        <f t="shared" si="21"/>
        <v>0</v>
      </c>
      <c r="CS41" s="339">
        <f t="shared" si="21"/>
        <v>0</v>
      </c>
      <c r="CT41" s="339">
        <f t="shared" si="21"/>
        <v>0</v>
      </c>
      <c r="CU41" s="339">
        <f t="shared" si="21"/>
        <v>0</v>
      </c>
      <c r="CV41" s="339">
        <f t="shared" si="21"/>
        <v>0</v>
      </c>
      <c r="CW41" s="339">
        <f t="shared" si="21"/>
        <v>0</v>
      </c>
      <c r="CX41" s="339">
        <f t="shared" si="21"/>
        <v>0</v>
      </c>
      <c r="CY41" s="339">
        <f t="shared" si="21"/>
        <v>0</v>
      </c>
      <c r="CZ41" s="339">
        <f t="shared" si="21"/>
        <v>0</v>
      </c>
      <c r="DA41" s="339">
        <f t="shared" si="21"/>
        <v>0</v>
      </c>
      <c r="DB41" s="339">
        <f t="shared" si="21"/>
        <v>0</v>
      </c>
      <c r="DC41" s="339">
        <f t="shared" si="21"/>
        <v>0</v>
      </c>
      <c r="DD41" s="339">
        <f t="shared" si="21"/>
        <v>0</v>
      </c>
      <c r="DE41" s="339">
        <f t="shared" si="21"/>
        <v>0</v>
      </c>
      <c r="DF41" s="339">
        <f t="shared" si="21"/>
        <v>0</v>
      </c>
      <c r="DG41" s="339">
        <f t="shared" si="21"/>
        <v>0</v>
      </c>
      <c r="DH41" s="339">
        <f t="shared" si="21"/>
        <v>0</v>
      </c>
      <c r="DI41" s="339">
        <f t="shared" si="21"/>
        <v>0</v>
      </c>
      <c r="DJ41" s="339">
        <f t="shared" si="21"/>
        <v>0</v>
      </c>
      <c r="DK41" s="339">
        <f t="shared" si="21"/>
        <v>0</v>
      </c>
      <c r="DL41" s="339">
        <f t="shared" si="21"/>
        <v>0</v>
      </c>
      <c r="DM41" s="339">
        <f t="shared" si="21"/>
        <v>0</v>
      </c>
      <c r="DN41" s="339">
        <f t="shared" si="21"/>
        <v>0</v>
      </c>
      <c r="DO41" s="339">
        <f t="shared" si="21"/>
        <v>0</v>
      </c>
      <c r="DP41" s="339">
        <f t="shared" si="21"/>
        <v>0</v>
      </c>
      <c r="DQ41" s="339">
        <f t="shared" si="21"/>
        <v>0</v>
      </c>
      <c r="DR41" s="339">
        <f t="shared" si="21"/>
        <v>0</v>
      </c>
      <c r="DS41" s="339">
        <f t="shared" si="21"/>
        <v>0</v>
      </c>
      <c r="DT41" s="339">
        <f t="shared" si="21"/>
        <v>0</v>
      </c>
      <c r="DU41" s="339">
        <f t="shared" si="21"/>
        <v>0</v>
      </c>
    </row>
    <row r="42" spans="1:125">
      <c r="Q42" s="321"/>
      <c r="R42" s="321"/>
    </row>
    <row r="43" spans="1:125" ht="15.6">
      <c r="A43" s="895" t="s">
        <v>134</v>
      </c>
      <c r="B43" s="895"/>
      <c r="C43" s="895"/>
      <c r="D43" s="895"/>
      <c r="E43" s="895"/>
      <c r="F43" s="895"/>
      <c r="G43" s="895"/>
      <c r="H43" s="895"/>
      <c r="I43" s="895"/>
      <c r="J43" s="895"/>
      <c r="K43" s="895"/>
      <c r="L43" s="895"/>
      <c r="M43" s="895"/>
      <c r="N43" s="895"/>
      <c r="O43" s="895"/>
      <c r="P43" s="895"/>
      <c r="Q43" s="895"/>
      <c r="R43" s="895"/>
      <c r="S43" s="895"/>
      <c r="T43" s="895"/>
      <c r="U43" s="895"/>
      <c r="V43" s="895"/>
      <c r="W43" s="895"/>
      <c r="X43" s="895"/>
      <c r="Y43" s="895"/>
      <c r="Z43" s="895"/>
      <c r="AA43" s="895"/>
      <c r="AB43" s="895"/>
      <c r="AC43" s="895"/>
      <c r="AD43" s="895"/>
      <c r="AE43" s="895"/>
      <c r="AF43" s="895"/>
      <c r="AG43" s="895"/>
      <c r="AH43" s="895"/>
      <c r="AI43" s="895"/>
      <c r="AJ43" s="895"/>
      <c r="AK43" s="895"/>
      <c r="AL43" s="895"/>
      <c r="AM43" s="895"/>
      <c r="AN43" s="895"/>
      <c r="AO43" s="895"/>
      <c r="AP43" s="895"/>
      <c r="AQ43" s="895"/>
      <c r="AR43" s="895"/>
      <c r="AS43" s="895"/>
      <c r="AT43" s="895"/>
      <c r="AU43" s="895"/>
      <c r="AV43" s="895"/>
      <c r="AW43" s="895"/>
      <c r="AX43" s="895"/>
      <c r="AY43" s="895"/>
      <c r="AZ43" s="895"/>
      <c r="BA43" s="895"/>
      <c r="BB43" s="895"/>
      <c r="BC43" s="895"/>
      <c r="BD43" s="895"/>
      <c r="BE43" s="895"/>
      <c r="BF43" s="895"/>
      <c r="BG43" s="895"/>
      <c r="BH43" s="895"/>
      <c r="BI43" s="895"/>
      <c r="BJ43" s="895"/>
      <c r="BK43" s="895"/>
      <c r="BL43" s="895"/>
      <c r="BM43" s="895"/>
      <c r="BN43" s="895"/>
      <c r="BO43" s="895"/>
      <c r="BP43" s="895"/>
      <c r="BQ43" s="895"/>
      <c r="BR43" s="895"/>
      <c r="BS43" s="895"/>
      <c r="BT43" s="895"/>
      <c r="BU43" s="895"/>
      <c r="BV43" s="895"/>
      <c r="BW43" s="895"/>
      <c r="BX43" s="895"/>
      <c r="BY43" s="895"/>
      <c r="BZ43" s="895"/>
      <c r="CA43" s="895"/>
      <c r="CB43" s="895"/>
      <c r="CC43" s="895"/>
      <c r="CD43" s="895"/>
      <c r="CE43" s="895"/>
      <c r="CF43" s="895"/>
      <c r="CG43" s="895"/>
      <c r="CH43" s="895"/>
      <c r="CI43" s="895"/>
      <c r="CJ43" s="895"/>
      <c r="CK43" s="895"/>
      <c r="CL43" s="895"/>
      <c r="CM43" s="895"/>
      <c r="CN43" s="895"/>
      <c r="CO43" s="895"/>
      <c r="CP43" s="895"/>
      <c r="CQ43" s="895"/>
      <c r="CR43" s="895"/>
      <c r="CS43" s="895"/>
      <c r="CT43" s="895"/>
      <c r="CU43" s="895"/>
      <c r="CV43" s="895"/>
      <c r="CW43" s="895"/>
      <c r="CX43" s="895"/>
      <c r="CY43" s="895"/>
      <c r="CZ43" s="895"/>
      <c r="DA43" s="895"/>
      <c r="DB43" s="895"/>
      <c r="DC43" s="895"/>
      <c r="DD43" s="895"/>
      <c r="DE43" s="895"/>
      <c r="DF43" s="895"/>
      <c r="DG43" s="895"/>
      <c r="DH43" s="895"/>
      <c r="DI43" s="895"/>
      <c r="DJ43" s="895"/>
      <c r="DK43" s="895"/>
      <c r="DL43" s="895"/>
      <c r="DM43" s="895"/>
      <c r="DN43" s="895"/>
      <c r="DO43" s="895"/>
      <c r="DP43" s="895"/>
      <c r="DQ43" s="895"/>
      <c r="DR43" s="895"/>
      <c r="DS43" s="895"/>
      <c r="DT43" s="895"/>
      <c r="DU43" s="895"/>
    </row>
    <row r="44" spans="1:125">
      <c r="A44" s="320"/>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I44" s="320"/>
      <c r="DJ44" s="320"/>
      <c r="DK44" s="320"/>
      <c r="DL44" s="320"/>
      <c r="DM44" s="320"/>
      <c r="DN44" s="320"/>
      <c r="DO44" s="320"/>
      <c r="DP44" s="320"/>
      <c r="DQ44" s="320"/>
      <c r="DR44" s="320"/>
      <c r="DS44" s="320"/>
      <c r="DT44" s="320"/>
      <c r="DU44" s="320"/>
    </row>
    <row r="45" spans="1:125">
      <c r="A45" s="328" t="str">
        <f>IFERROR(Pieņēmumi!B251,"")</f>
        <v>Būvniecības perioda pagarināšana</v>
      </c>
      <c r="B45" s="320"/>
      <c r="C45" s="320"/>
      <c r="D45" s="331">
        <f>IFERROR(Pieņēmumi!E251,"")</f>
        <v>0</v>
      </c>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I45" s="320"/>
      <c r="DJ45" s="320"/>
      <c r="DK45" s="320"/>
      <c r="DL45" s="320"/>
      <c r="DM45" s="320"/>
      <c r="DN45" s="320"/>
      <c r="DO45" s="320"/>
      <c r="DP45" s="320"/>
      <c r="DQ45" s="320"/>
      <c r="DR45" s="320"/>
      <c r="DS45" s="320"/>
      <c r="DT45" s="320"/>
      <c r="DU45" s="320"/>
    </row>
    <row r="46" spans="1:12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c r="DK46" s="320"/>
      <c r="DL46" s="320"/>
      <c r="DM46" s="320"/>
      <c r="DN46" s="320"/>
      <c r="DO46" s="320"/>
      <c r="DP46" s="320"/>
      <c r="DQ46" s="320"/>
      <c r="DR46" s="320"/>
      <c r="DS46" s="320"/>
      <c r="DT46" s="320"/>
      <c r="DU46" s="320"/>
    </row>
    <row r="47" spans="1:125">
      <c r="A47" s="324" t="s">
        <v>150</v>
      </c>
      <c r="B47" s="320"/>
      <c r="C47" s="320"/>
      <c r="D47" s="320">
        <f>IFERROR(D45+D7,"")</f>
        <v>5</v>
      </c>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c r="DL47" s="320"/>
      <c r="DM47" s="320"/>
      <c r="DN47" s="320"/>
      <c r="DO47" s="320"/>
      <c r="DP47" s="320"/>
      <c r="DQ47" s="320"/>
      <c r="DR47" s="320"/>
      <c r="DS47" s="320"/>
      <c r="DT47" s="320"/>
      <c r="DU47" s="320"/>
    </row>
    <row r="48" spans="1:125">
      <c r="A48" s="320"/>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c r="BC48" s="320"/>
      <c r="BD48" s="320"/>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c r="DK48" s="320"/>
      <c r="DL48" s="320"/>
      <c r="DM48" s="320"/>
      <c r="DN48" s="320"/>
      <c r="DO48" s="320"/>
      <c r="DP48" s="320"/>
      <c r="DQ48" s="320"/>
      <c r="DR48" s="320"/>
      <c r="DS48" s="320"/>
      <c r="DT48" s="320"/>
      <c r="DU48" s="320"/>
    </row>
    <row r="49" spans="1:125">
      <c r="A49" s="328" t="str">
        <f>IFERROR(Pieņēmumi!B253,"")</f>
        <v>Kapitālieguldījumu izmaiņas</v>
      </c>
      <c r="B49" s="329" t="str">
        <f>IFERROR(Pieņēmumi!C253,"")</f>
        <v xml:space="preserve">k € </v>
      </c>
      <c r="C49" s="320"/>
      <c r="D49" s="341">
        <f>IFERROR(Pieņēmumi!E253,"")</f>
        <v>882859.99999999907</v>
      </c>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c r="DK49" s="320"/>
      <c r="DL49" s="320"/>
      <c r="DM49" s="320"/>
      <c r="DN49" s="320"/>
      <c r="DO49" s="320"/>
      <c r="DP49" s="320"/>
      <c r="DQ49" s="320"/>
      <c r="DR49" s="320"/>
      <c r="DS49" s="320"/>
      <c r="DT49" s="320"/>
      <c r="DU49" s="320"/>
    </row>
    <row r="50" spans="1:125">
      <c r="A50" s="320"/>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20"/>
      <c r="DL50" s="320"/>
      <c r="DM50" s="320"/>
      <c r="DN50" s="320"/>
      <c r="DO50" s="320"/>
      <c r="DP50" s="320"/>
      <c r="DQ50" s="320"/>
      <c r="DR50" s="320"/>
      <c r="DS50" s="320"/>
      <c r="DT50" s="320"/>
      <c r="DU50" s="320"/>
    </row>
    <row r="51" spans="1:125">
      <c r="A51" s="324" t="s">
        <v>179</v>
      </c>
      <c r="B51" s="320"/>
      <c r="C51" s="320"/>
      <c r="D51" s="335">
        <f>IFERROR(SUM(E51:DU51),"")</f>
        <v>1</v>
      </c>
      <c r="E51" s="335">
        <f t="shared" ref="E51:BP51" si="22">IFERROR(IF(E$4&lt;=$D$47-1,1/$D$47,0),"")</f>
        <v>0.2</v>
      </c>
      <c r="F51" s="335">
        <f t="shared" si="22"/>
        <v>0.2</v>
      </c>
      <c r="G51" s="335">
        <f t="shared" si="22"/>
        <v>0.2</v>
      </c>
      <c r="H51" s="335">
        <f t="shared" si="22"/>
        <v>0.2</v>
      </c>
      <c r="I51" s="335">
        <f t="shared" si="22"/>
        <v>0.2</v>
      </c>
      <c r="J51" s="335">
        <f t="shared" si="22"/>
        <v>0</v>
      </c>
      <c r="K51" s="335">
        <f t="shared" si="22"/>
        <v>0</v>
      </c>
      <c r="L51" s="335">
        <f t="shared" si="22"/>
        <v>0</v>
      </c>
      <c r="M51" s="335">
        <f t="shared" si="22"/>
        <v>0</v>
      </c>
      <c r="N51" s="335">
        <f t="shared" si="22"/>
        <v>0</v>
      </c>
      <c r="O51" s="335">
        <f t="shared" si="22"/>
        <v>0</v>
      </c>
      <c r="P51" s="335">
        <f t="shared" si="22"/>
        <v>0</v>
      </c>
      <c r="Q51" s="335">
        <f t="shared" si="22"/>
        <v>0</v>
      </c>
      <c r="R51" s="335">
        <f t="shared" si="22"/>
        <v>0</v>
      </c>
      <c r="S51" s="335">
        <f t="shared" si="22"/>
        <v>0</v>
      </c>
      <c r="T51" s="335">
        <f t="shared" si="22"/>
        <v>0</v>
      </c>
      <c r="U51" s="335">
        <f t="shared" si="22"/>
        <v>0</v>
      </c>
      <c r="V51" s="335">
        <f t="shared" si="22"/>
        <v>0</v>
      </c>
      <c r="W51" s="335">
        <f t="shared" si="22"/>
        <v>0</v>
      </c>
      <c r="X51" s="335">
        <f t="shared" si="22"/>
        <v>0</v>
      </c>
      <c r="Y51" s="335">
        <f t="shared" si="22"/>
        <v>0</v>
      </c>
      <c r="Z51" s="335">
        <f t="shared" si="22"/>
        <v>0</v>
      </c>
      <c r="AA51" s="335">
        <f t="shared" si="22"/>
        <v>0</v>
      </c>
      <c r="AB51" s="335">
        <f t="shared" si="22"/>
        <v>0</v>
      </c>
      <c r="AC51" s="335">
        <f t="shared" si="22"/>
        <v>0</v>
      </c>
      <c r="AD51" s="335">
        <f t="shared" si="22"/>
        <v>0</v>
      </c>
      <c r="AE51" s="335">
        <f t="shared" si="22"/>
        <v>0</v>
      </c>
      <c r="AF51" s="335">
        <f t="shared" si="22"/>
        <v>0</v>
      </c>
      <c r="AG51" s="335">
        <f t="shared" si="22"/>
        <v>0</v>
      </c>
      <c r="AH51" s="335">
        <f t="shared" si="22"/>
        <v>0</v>
      </c>
      <c r="AI51" s="335">
        <f t="shared" si="22"/>
        <v>0</v>
      </c>
      <c r="AJ51" s="335">
        <f t="shared" si="22"/>
        <v>0</v>
      </c>
      <c r="AK51" s="335">
        <f t="shared" si="22"/>
        <v>0</v>
      </c>
      <c r="AL51" s="335">
        <f t="shared" si="22"/>
        <v>0</v>
      </c>
      <c r="AM51" s="335">
        <f t="shared" si="22"/>
        <v>0</v>
      </c>
      <c r="AN51" s="335">
        <f t="shared" si="22"/>
        <v>0</v>
      </c>
      <c r="AO51" s="335">
        <f t="shared" si="22"/>
        <v>0</v>
      </c>
      <c r="AP51" s="335">
        <f t="shared" si="22"/>
        <v>0</v>
      </c>
      <c r="AQ51" s="335">
        <f t="shared" si="22"/>
        <v>0</v>
      </c>
      <c r="AR51" s="335">
        <f t="shared" si="22"/>
        <v>0</v>
      </c>
      <c r="AS51" s="335">
        <f t="shared" si="22"/>
        <v>0</v>
      </c>
      <c r="AT51" s="335">
        <f t="shared" si="22"/>
        <v>0</v>
      </c>
      <c r="AU51" s="335">
        <f t="shared" si="22"/>
        <v>0</v>
      </c>
      <c r="AV51" s="335">
        <f t="shared" si="22"/>
        <v>0</v>
      </c>
      <c r="AW51" s="335">
        <f t="shared" si="22"/>
        <v>0</v>
      </c>
      <c r="AX51" s="335">
        <f t="shared" si="22"/>
        <v>0</v>
      </c>
      <c r="AY51" s="335">
        <f t="shared" si="22"/>
        <v>0</v>
      </c>
      <c r="AZ51" s="335">
        <f t="shared" si="22"/>
        <v>0</v>
      </c>
      <c r="BA51" s="335">
        <f t="shared" si="22"/>
        <v>0</v>
      </c>
      <c r="BB51" s="335">
        <f t="shared" si="22"/>
        <v>0</v>
      </c>
      <c r="BC51" s="335">
        <f t="shared" si="22"/>
        <v>0</v>
      </c>
      <c r="BD51" s="335">
        <f t="shared" si="22"/>
        <v>0</v>
      </c>
      <c r="BE51" s="335">
        <f t="shared" si="22"/>
        <v>0</v>
      </c>
      <c r="BF51" s="335">
        <f t="shared" si="22"/>
        <v>0</v>
      </c>
      <c r="BG51" s="335">
        <f t="shared" si="22"/>
        <v>0</v>
      </c>
      <c r="BH51" s="335">
        <f t="shared" si="22"/>
        <v>0</v>
      </c>
      <c r="BI51" s="335">
        <f t="shared" si="22"/>
        <v>0</v>
      </c>
      <c r="BJ51" s="335">
        <f t="shared" si="22"/>
        <v>0</v>
      </c>
      <c r="BK51" s="335">
        <f t="shared" si="22"/>
        <v>0</v>
      </c>
      <c r="BL51" s="335">
        <f t="shared" si="22"/>
        <v>0</v>
      </c>
      <c r="BM51" s="335">
        <f t="shared" si="22"/>
        <v>0</v>
      </c>
      <c r="BN51" s="335">
        <f t="shared" si="22"/>
        <v>0</v>
      </c>
      <c r="BO51" s="335">
        <f t="shared" si="22"/>
        <v>0</v>
      </c>
      <c r="BP51" s="335">
        <f t="shared" si="22"/>
        <v>0</v>
      </c>
      <c r="BQ51" s="335">
        <f t="shared" ref="BQ51:DU51" si="23">IFERROR(IF(BQ$4&lt;=$D$47-1,1/$D$47,0),"")</f>
        <v>0</v>
      </c>
      <c r="BR51" s="335">
        <f t="shared" si="23"/>
        <v>0</v>
      </c>
      <c r="BS51" s="335">
        <f t="shared" si="23"/>
        <v>0</v>
      </c>
      <c r="BT51" s="335">
        <f t="shared" si="23"/>
        <v>0</v>
      </c>
      <c r="BU51" s="335">
        <f t="shared" si="23"/>
        <v>0</v>
      </c>
      <c r="BV51" s="335">
        <f t="shared" si="23"/>
        <v>0</v>
      </c>
      <c r="BW51" s="335">
        <f t="shared" si="23"/>
        <v>0</v>
      </c>
      <c r="BX51" s="335">
        <f t="shared" si="23"/>
        <v>0</v>
      </c>
      <c r="BY51" s="335">
        <f t="shared" si="23"/>
        <v>0</v>
      </c>
      <c r="BZ51" s="335">
        <f t="shared" si="23"/>
        <v>0</v>
      </c>
      <c r="CA51" s="335">
        <f t="shared" si="23"/>
        <v>0</v>
      </c>
      <c r="CB51" s="335">
        <f t="shared" si="23"/>
        <v>0</v>
      </c>
      <c r="CC51" s="335">
        <f t="shared" si="23"/>
        <v>0</v>
      </c>
      <c r="CD51" s="335">
        <f t="shared" si="23"/>
        <v>0</v>
      </c>
      <c r="CE51" s="335">
        <f t="shared" si="23"/>
        <v>0</v>
      </c>
      <c r="CF51" s="335">
        <f t="shared" si="23"/>
        <v>0</v>
      </c>
      <c r="CG51" s="335">
        <f t="shared" si="23"/>
        <v>0</v>
      </c>
      <c r="CH51" s="335">
        <f t="shared" si="23"/>
        <v>0</v>
      </c>
      <c r="CI51" s="335">
        <f t="shared" si="23"/>
        <v>0</v>
      </c>
      <c r="CJ51" s="335">
        <f t="shared" si="23"/>
        <v>0</v>
      </c>
      <c r="CK51" s="335">
        <f t="shared" si="23"/>
        <v>0</v>
      </c>
      <c r="CL51" s="335">
        <f t="shared" si="23"/>
        <v>0</v>
      </c>
      <c r="CM51" s="335">
        <f t="shared" si="23"/>
        <v>0</v>
      </c>
      <c r="CN51" s="335">
        <f t="shared" si="23"/>
        <v>0</v>
      </c>
      <c r="CO51" s="335">
        <f t="shared" si="23"/>
        <v>0</v>
      </c>
      <c r="CP51" s="335">
        <f t="shared" si="23"/>
        <v>0</v>
      </c>
      <c r="CQ51" s="335">
        <f t="shared" si="23"/>
        <v>0</v>
      </c>
      <c r="CR51" s="335">
        <f t="shared" si="23"/>
        <v>0</v>
      </c>
      <c r="CS51" s="335">
        <f t="shared" si="23"/>
        <v>0</v>
      </c>
      <c r="CT51" s="335">
        <f t="shared" si="23"/>
        <v>0</v>
      </c>
      <c r="CU51" s="335">
        <f t="shared" si="23"/>
        <v>0</v>
      </c>
      <c r="CV51" s="335">
        <f t="shared" si="23"/>
        <v>0</v>
      </c>
      <c r="CW51" s="335">
        <f t="shared" si="23"/>
        <v>0</v>
      </c>
      <c r="CX51" s="335">
        <f t="shared" si="23"/>
        <v>0</v>
      </c>
      <c r="CY51" s="335">
        <f t="shared" si="23"/>
        <v>0</v>
      </c>
      <c r="CZ51" s="335">
        <f t="shared" si="23"/>
        <v>0</v>
      </c>
      <c r="DA51" s="335">
        <f t="shared" si="23"/>
        <v>0</v>
      </c>
      <c r="DB51" s="335">
        <f t="shared" si="23"/>
        <v>0</v>
      </c>
      <c r="DC51" s="335">
        <f t="shared" si="23"/>
        <v>0</v>
      </c>
      <c r="DD51" s="335">
        <f t="shared" si="23"/>
        <v>0</v>
      </c>
      <c r="DE51" s="335">
        <f t="shared" si="23"/>
        <v>0</v>
      </c>
      <c r="DF51" s="335">
        <f t="shared" si="23"/>
        <v>0</v>
      </c>
      <c r="DG51" s="335">
        <f t="shared" si="23"/>
        <v>0</v>
      </c>
      <c r="DH51" s="335">
        <f t="shared" si="23"/>
        <v>0</v>
      </c>
      <c r="DI51" s="335">
        <f t="shared" si="23"/>
        <v>0</v>
      </c>
      <c r="DJ51" s="335">
        <f t="shared" si="23"/>
        <v>0</v>
      </c>
      <c r="DK51" s="335">
        <f t="shared" si="23"/>
        <v>0</v>
      </c>
      <c r="DL51" s="335">
        <f t="shared" si="23"/>
        <v>0</v>
      </c>
      <c r="DM51" s="335">
        <f t="shared" si="23"/>
        <v>0</v>
      </c>
      <c r="DN51" s="335">
        <f t="shared" si="23"/>
        <v>0</v>
      </c>
      <c r="DO51" s="335">
        <f t="shared" si="23"/>
        <v>0</v>
      </c>
      <c r="DP51" s="335">
        <f t="shared" si="23"/>
        <v>0</v>
      </c>
      <c r="DQ51" s="335">
        <f t="shared" si="23"/>
        <v>0</v>
      </c>
      <c r="DR51" s="335">
        <f t="shared" si="23"/>
        <v>0</v>
      </c>
      <c r="DS51" s="335">
        <f t="shared" si="23"/>
        <v>0</v>
      </c>
      <c r="DT51" s="335">
        <f t="shared" si="23"/>
        <v>0</v>
      </c>
      <c r="DU51" s="335">
        <f t="shared" si="23"/>
        <v>0</v>
      </c>
    </row>
    <row r="52" spans="1:125">
      <c r="A52" s="320"/>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320"/>
      <c r="DL52" s="320"/>
      <c r="DM52" s="320"/>
      <c r="DN52" s="320"/>
      <c r="DO52" s="320"/>
      <c r="DP52" s="320"/>
      <c r="DQ52" s="320"/>
      <c r="DR52" s="320"/>
      <c r="DS52" s="320"/>
      <c r="DT52" s="320"/>
      <c r="DU52" s="320"/>
    </row>
    <row r="53" spans="1:125">
      <c r="A53" s="324" t="s">
        <v>180</v>
      </c>
      <c r="B53" s="342" t="str">
        <f>IFERROR(B39,"")</f>
        <v>k € ceturksnī</v>
      </c>
      <c r="C53" s="324"/>
      <c r="D53" s="801">
        <f>IFERROR(D39+D49,"")</f>
        <v>7832180</v>
      </c>
      <c r="E53" s="336">
        <f>SUM('IIA Finansēšana'!E61,'IIA Finansēšana'!E64)</f>
        <v>0</v>
      </c>
      <c r="F53" s="336">
        <f>SUM('IIA Finansēšana'!F61,'IIA Finansēšana'!F64)</f>
        <v>0</v>
      </c>
      <c r="G53" s="336">
        <f>SUM('IIA Finansēšana'!G61,'IIA Finansēšana'!G64)</f>
        <v>0</v>
      </c>
      <c r="H53" s="336">
        <f>SUM('IIA Finansēšana'!H61,'IIA Finansēšana'!H64)</f>
        <v>0</v>
      </c>
      <c r="I53" s="336">
        <f>SUM('IIA Finansēšana'!I61,'IIA Finansēšana'!I64)</f>
        <v>0</v>
      </c>
      <c r="J53" s="336">
        <f>SUM('IIA Finansēšana'!J61,'IIA Finansēšana'!J64)</f>
        <v>237429.59058673587</v>
      </c>
      <c r="K53" s="336">
        <f>SUM('IIA Finansēšana'!K61,'IIA Finansēšana'!K64)</f>
        <v>237429.59058673587</v>
      </c>
      <c r="L53" s="336">
        <f>SUM('IIA Finansēšana'!L61,'IIA Finansēšana'!L64)</f>
        <v>237429.59058673587</v>
      </c>
      <c r="M53" s="336">
        <f>SUM('IIA Finansēšana'!M61,'IIA Finansēšana'!M64)</f>
        <v>237429.59058673587</v>
      </c>
      <c r="N53" s="336">
        <f>SUM('IIA Finansēšana'!N61,'IIA Finansēšana'!N64)</f>
        <v>237429.5905867359</v>
      </c>
      <c r="O53" s="336">
        <f>SUM('IIA Finansēšana'!O61,'IIA Finansēšana'!O64)</f>
        <v>237429.59058673587</v>
      </c>
      <c r="P53" s="336">
        <f>SUM('IIA Finansēšana'!P61,'IIA Finansēšana'!P64)</f>
        <v>237429.59058673587</v>
      </c>
      <c r="Q53" s="336">
        <f>SUM('IIA Finansēšana'!Q61,'IIA Finansēšana'!Q64)</f>
        <v>237429.59058673584</v>
      </c>
      <c r="R53" s="336">
        <f>SUM('IIA Finansēšana'!R61,'IIA Finansēšana'!R64)</f>
        <v>237429.59058673587</v>
      </c>
      <c r="S53" s="336">
        <f>SUM('IIA Finansēšana'!S61,'IIA Finansēšana'!S64)</f>
        <v>237429.59058673587</v>
      </c>
      <c r="T53" s="336">
        <f>SUM('IIA Finansēšana'!T61,'IIA Finansēšana'!T64)</f>
        <v>237429.59058673587</v>
      </c>
      <c r="U53" s="336">
        <f>SUM('IIA Finansēšana'!U61,'IIA Finansēšana'!U64)</f>
        <v>237429.59058673587</v>
      </c>
      <c r="V53" s="336">
        <f>SUM('IIA Finansēšana'!V61,'IIA Finansēšana'!V64)</f>
        <v>237429.5905867359</v>
      </c>
      <c r="W53" s="336">
        <f>SUM('IIA Finansēšana'!W61,'IIA Finansēšana'!W64)</f>
        <v>237429.59058673587</v>
      </c>
      <c r="X53" s="336">
        <f>SUM('IIA Finansēšana'!X61,'IIA Finansēšana'!X64)</f>
        <v>237429.59058673587</v>
      </c>
      <c r="Y53" s="336">
        <f>SUM('IIA Finansēšana'!Y61,'IIA Finansēšana'!Y64)</f>
        <v>237429.59058673587</v>
      </c>
      <c r="Z53" s="336">
        <f>SUM('IIA Finansēšana'!Z61,'IIA Finansēšana'!Z64)</f>
        <v>237429.59058673587</v>
      </c>
      <c r="AA53" s="336">
        <f>SUM('IIA Finansēšana'!AA61,'IIA Finansēšana'!AA64)</f>
        <v>237429.59058673587</v>
      </c>
      <c r="AB53" s="336">
        <f>SUM('IIA Finansēšana'!AB61,'IIA Finansēšana'!AB64)</f>
        <v>237429.59058673593</v>
      </c>
      <c r="AC53" s="336">
        <f>SUM('IIA Finansēšana'!AC61,'IIA Finansēšana'!AC64)</f>
        <v>237429.59058673593</v>
      </c>
      <c r="AD53" s="336">
        <f>SUM('IIA Finansēšana'!AD61,'IIA Finansēšana'!AD64)</f>
        <v>237429.5905867359</v>
      </c>
      <c r="AE53" s="336">
        <f>SUM('IIA Finansēšana'!AE61,'IIA Finansēšana'!AE64)</f>
        <v>237429.59058673593</v>
      </c>
      <c r="AF53" s="336">
        <f>SUM('IIA Finansēšana'!AF61,'IIA Finansēšana'!AF64)</f>
        <v>237429.59058673593</v>
      </c>
      <c r="AG53" s="336">
        <f>SUM('IIA Finansēšana'!AG61,'IIA Finansēšana'!AG64)</f>
        <v>237429.5905867359</v>
      </c>
      <c r="AH53" s="336">
        <f>SUM('IIA Finansēšana'!AH61,'IIA Finansēšana'!AH64)</f>
        <v>237429.5905867359</v>
      </c>
      <c r="AI53" s="336">
        <f>SUM('IIA Finansēšana'!AI61,'IIA Finansēšana'!AI64)</f>
        <v>237429.59058673587</v>
      </c>
      <c r="AJ53" s="336">
        <f>SUM('IIA Finansēšana'!AJ61,'IIA Finansēšana'!AJ64)</f>
        <v>237429.59058673593</v>
      </c>
      <c r="AK53" s="336">
        <f>SUM('IIA Finansēšana'!AK61,'IIA Finansēšana'!AK64)</f>
        <v>237429.59058673593</v>
      </c>
      <c r="AL53" s="336">
        <f>SUM('IIA Finansēšana'!AL61,'IIA Finansēšana'!AL64)</f>
        <v>237429.59058673593</v>
      </c>
      <c r="AM53" s="336">
        <f>SUM('IIA Finansēšana'!AM61,'IIA Finansēšana'!AM64)</f>
        <v>237429.5905867359</v>
      </c>
      <c r="AN53" s="336">
        <f>SUM('IIA Finansēšana'!AN61,'IIA Finansēšana'!AN64)</f>
        <v>237429.59058673587</v>
      </c>
      <c r="AO53" s="336">
        <f>SUM('IIA Finansēšana'!AO61,'IIA Finansēšana'!AO64)</f>
        <v>237429.59058673593</v>
      </c>
      <c r="AP53" s="336">
        <f>SUM('IIA Finansēšana'!AP61,'IIA Finansēšana'!AP64)</f>
        <v>237429.59058673587</v>
      </c>
      <c r="AQ53" s="336">
        <f>SUM('IIA Finansēšana'!AQ61,'IIA Finansēšana'!AQ64)</f>
        <v>237429.59058673587</v>
      </c>
      <c r="AR53" s="336">
        <f>SUM('IIA Finansēšana'!AR61,'IIA Finansēšana'!AR64)</f>
        <v>237429.5905867359</v>
      </c>
      <c r="AS53" s="336">
        <f>SUM('IIA Finansēšana'!AS61,'IIA Finansēšana'!AS64)</f>
        <v>237429.59058673593</v>
      </c>
      <c r="AT53" s="336">
        <f>SUM('IIA Finansēšana'!AT61,'IIA Finansēšana'!AT64)</f>
        <v>237429.5905867359</v>
      </c>
      <c r="AU53" s="336">
        <f>SUM('IIA Finansēšana'!AU61,'IIA Finansēšana'!AU64)</f>
        <v>237429.59058673587</v>
      </c>
      <c r="AV53" s="336">
        <f>SUM('IIA Finansēšana'!AV61,'IIA Finansēšana'!AV64)</f>
        <v>237429.59058673587</v>
      </c>
      <c r="AW53" s="336">
        <f>SUM('IIA Finansēšana'!AW61,'IIA Finansēšana'!AW64)</f>
        <v>237429.59058673587</v>
      </c>
      <c r="AX53" s="336">
        <f>SUM('IIA Finansēšana'!AX61,'IIA Finansēšana'!AX64)</f>
        <v>237429.59058673587</v>
      </c>
      <c r="AY53" s="336">
        <f>SUM('IIA Finansēšana'!AY61,'IIA Finansēšana'!AY64)</f>
        <v>237429.59058673593</v>
      </c>
      <c r="AZ53" s="336">
        <f>SUM('IIA Finansēšana'!AZ61,'IIA Finansēšana'!AZ64)</f>
        <v>237429.5905867359</v>
      </c>
      <c r="BA53" s="336">
        <f>SUM('IIA Finansēšana'!BA61,'IIA Finansēšana'!BA64)</f>
        <v>237429.59058673587</v>
      </c>
      <c r="BB53" s="336">
        <f>SUM('IIA Finansēšana'!BB61,'IIA Finansēšana'!BB64)</f>
        <v>237429.59058673587</v>
      </c>
      <c r="BC53" s="336">
        <f>SUM('IIA Finansēšana'!BC61,'IIA Finansēšana'!BC64)</f>
        <v>237429.59058673593</v>
      </c>
      <c r="BD53" s="336">
        <f>SUM('IIA Finansēšana'!BD61,'IIA Finansēšana'!BD64)</f>
        <v>237429.59058673593</v>
      </c>
      <c r="BE53" s="336">
        <f>SUM('IIA Finansēšana'!BE61,'IIA Finansēšana'!BE64)</f>
        <v>237429.59058673587</v>
      </c>
      <c r="BF53" s="336">
        <f>SUM('IIA Finansēšana'!BF61,'IIA Finansēšana'!BF64)</f>
        <v>237429.59058673593</v>
      </c>
      <c r="BG53" s="336">
        <f>SUM('IIA Finansēšana'!BG61,'IIA Finansēšana'!BG64)</f>
        <v>237429.59058673593</v>
      </c>
      <c r="BH53" s="336">
        <f>SUM('IIA Finansēšana'!BH61,'IIA Finansēšana'!BH64)</f>
        <v>237429.5905867359</v>
      </c>
      <c r="BI53" s="336">
        <f>SUM('IIA Finansēšana'!BI61,'IIA Finansēšana'!BI64)</f>
        <v>237429.5905867359</v>
      </c>
      <c r="BJ53" s="336">
        <f>SUM('IIA Finansēšana'!BJ61,'IIA Finansēšana'!BJ64)</f>
        <v>237429.5905867359</v>
      </c>
      <c r="BK53" s="336">
        <f>SUM('IIA Finansēšana'!BK61,'IIA Finansēšana'!BK64)</f>
        <v>237429.59058673587</v>
      </c>
      <c r="BL53" s="336">
        <f>SUM('IIA Finansēšana'!BL61,'IIA Finansēšana'!BL64)</f>
        <v>0</v>
      </c>
      <c r="BM53" s="336">
        <f>SUM('IIA Finansēšana'!BM61,'IIA Finansēšana'!BM64)</f>
        <v>0</v>
      </c>
      <c r="BN53" s="336">
        <f>SUM('IIA Finansēšana'!BN61,'IIA Finansēšana'!BN64)</f>
        <v>0</v>
      </c>
      <c r="BO53" s="336">
        <f>SUM('IIA Finansēšana'!BO61,'IIA Finansēšana'!BO64)</f>
        <v>0</v>
      </c>
      <c r="BP53" s="336">
        <f>SUM('IIA Finansēšana'!BP61,'IIA Finansēšana'!BP64)</f>
        <v>0</v>
      </c>
      <c r="BQ53" s="336">
        <f>SUM('IIA Finansēšana'!BQ61,'IIA Finansēšana'!BQ64)</f>
        <v>0</v>
      </c>
      <c r="BR53" s="336">
        <f>SUM('IIA Finansēšana'!BR61,'IIA Finansēšana'!BR64)</f>
        <v>0</v>
      </c>
      <c r="BS53" s="336">
        <f>SUM('IIA Finansēšana'!BS61,'IIA Finansēšana'!BS64)</f>
        <v>0</v>
      </c>
      <c r="BT53" s="336">
        <f>SUM('IIA Finansēšana'!BT61,'IIA Finansēšana'!BT64)</f>
        <v>0</v>
      </c>
      <c r="BU53" s="336">
        <f>SUM('IIA Finansēšana'!BU61,'IIA Finansēšana'!BU64)</f>
        <v>0</v>
      </c>
      <c r="BV53" s="336">
        <f>SUM('IIA Finansēšana'!BV61,'IIA Finansēšana'!BV64)</f>
        <v>0</v>
      </c>
      <c r="BW53" s="336">
        <f>SUM('IIA Finansēšana'!BW61,'IIA Finansēšana'!BW64)</f>
        <v>0</v>
      </c>
      <c r="BX53" s="336">
        <f>SUM('IIA Finansēšana'!BX61,'IIA Finansēšana'!BX64)</f>
        <v>0</v>
      </c>
      <c r="BY53" s="336">
        <f>SUM('IIA Finansēšana'!BY61,'IIA Finansēšana'!BY64)</f>
        <v>0</v>
      </c>
      <c r="BZ53" s="336">
        <f>SUM('IIA Finansēšana'!BZ61,'IIA Finansēšana'!BZ64)</f>
        <v>0</v>
      </c>
      <c r="CA53" s="336">
        <f>SUM('IIA Finansēšana'!CA61,'IIA Finansēšana'!CA64)</f>
        <v>0</v>
      </c>
      <c r="CB53" s="336">
        <f>SUM('IIA Finansēšana'!CB61,'IIA Finansēšana'!CB64)</f>
        <v>0</v>
      </c>
      <c r="CC53" s="336">
        <f>SUM('IIA Finansēšana'!CC61,'IIA Finansēšana'!CC64)</f>
        <v>0</v>
      </c>
      <c r="CD53" s="336">
        <f>SUM('IIA Finansēšana'!CD61,'IIA Finansēšana'!CD64)</f>
        <v>0</v>
      </c>
      <c r="CE53" s="336">
        <f>SUM('IIA Finansēšana'!CE61,'IIA Finansēšana'!CE64)</f>
        <v>0</v>
      </c>
      <c r="CF53" s="336">
        <f>SUM('IIA Finansēšana'!CF61,'IIA Finansēšana'!CF64)</f>
        <v>0</v>
      </c>
      <c r="CG53" s="336">
        <f>SUM('IIA Finansēšana'!CG61,'IIA Finansēšana'!CG64)</f>
        <v>0</v>
      </c>
      <c r="CH53" s="336">
        <f>SUM('IIA Finansēšana'!CH61,'IIA Finansēšana'!CH64)</f>
        <v>0</v>
      </c>
      <c r="CI53" s="336">
        <f>SUM('IIA Finansēšana'!CI61,'IIA Finansēšana'!CI64)</f>
        <v>0</v>
      </c>
      <c r="CJ53" s="336">
        <f>SUM('IIA Finansēšana'!CJ61,'IIA Finansēšana'!CJ64)</f>
        <v>0</v>
      </c>
      <c r="CK53" s="336">
        <f>SUM('IIA Finansēšana'!CK61,'IIA Finansēšana'!CK64)</f>
        <v>0</v>
      </c>
      <c r="CL53" s="336">
        <f>SUM('IIA Finansēšana'!CL61,'IIA Finansēšana'!CL64)</f>
        <v>0</v>
      </c>
      <c r="CM53" s="336">
        <f>SUM('IIA Finansēšana'!CM61,'IIA Finansēšana'!CM64)</f>
        <v>0</v>
      </c>
      <c r="CN53" s="336">
        <f>SUM('IIA Finansēšana'!CN61,'IIA Finansēšana'!CN64)</f>
        <v>0</v>
      </c>
      <c r="CO53" s="336">
        <f>SUM('IIA Finansēšana'!CO61,'IIA Finansēšana'!CO64)</f>
        <v>0</v>
      </c>
      <c r="CP53" s="336">
        <f>SUM('IIA Finansēšana'!CP61,'IIA Finansēšana'!CP64)</f>
        <v>0</v>
      </c>
      <c r="CQ53" s="336">
        <f>SUM('IIA Finansēšana'!CQ61,'IIA Finansēšana'!CQ64)</f>
        <v>0</v>
      </c>
      <c r="CR53" s="336">
        <f>SUM('IIA Finansēšana'!CR61,'IIA Finansēšana'!CR64)</f>
        <v>0</v>
      </c>
      <c r="CS53" s="336">
        <f>SUM('IIA Finansēšana'!CS61,'IIA Finansēšana'!CS64)</f>
        <v>0</v>
      </c>
      <c r="CT53" s="336">
        <f>SUM('IIA Finansēšana'!CT61,'IIA Finansēšana'!CT64)</f>
        <v>0</v>
      </c>
      <c r="CU53" s="336">
        <f>SUM('IIA Finansēšana'!CU61,'IIA Finansēšana'!CU64)</f>
        <v>0</v>
      </c>
      <c r="CV53" s="336">
        <f>SUM('IIA Finansēšana'!CV61,'IIA Finansēšana'!CV64)</f>
        <v>0</v>
      </c>
      <c r="CW53" s="336">
        <f>SUM('IIA Finansēšana'!CW61,'IIA Finansēšana'!CW64)</f>
        <v>0</v>
      </c>
      <c r="CX53" s="336">
        <f>SUM('IIA Finansēšana'!CX61,'IIA Finansēšana'!CX64)</f>
        <v>0</v>
      </c>
      <c r="CY53" s="336">
        <f>SUM('IIA Finansēšana'!CY61,'IIA Finansēšana'!CY64)</f>
        <v>0</v>
      </c>
      <c r="CZ53" s="336">
        <f>SUM('IIA Finansēšana'!CZ61,'IIA Finansēšana'!CZ64)</f>
        <v>0</v>
      </c>
      <c r="DA53" s="336">
        <f>SUM('IIA Finansēšana'!DA61,'IIA Finansēšana'!DA64)</f>
        <v>0</v>
      </c>
      <c r="DB53" s="336">
        <f>SUM('IIA Finansēšana'!DB61,'IIA Finansēšana'!DB64)</f>
        <v>0</v>
      </c>
      <c r="DC53" s="336">
        <f>SUM('IIA Finansēšana'!DC61,'IIA Finansēšana'!DC64)</f>
        <v>0</v>
      </c>
      <c r="DD53" s="336">
        <f>SUM('IIA Finansēšana'!DD61,'IIA Finansēšana'!DD64)</f>
        <v>0</v>
      </c>
      <c r="DE53" s="336">
        <f>SUM('IIA Finansēšana'!DE61,'IIA Finansēšana'!DE64)</f>
        <v>0</v>
      </c>
      <c r="DF53" s="336">
        <f>SUM('IIA Finansēšana'!DF61,'IIA Finansēšana'!DF64)</f>
        <v>0</v>
      </c>
      <c r="DG53" s="336">
        <f>SUM('IIA Finansēšana'!DG61,'IIA Finansēšana'!DG64)</f>
        <v>0</v>
      </c>
      <c r="DH53" s="336">
        <f>SUM('IIA Finansēšana'!DH61,'IIA Finansēšana'!DH64)</f>
        <v>0</v>
      </c>
      <c r="DI53" s="336">
        <f>SUM('IIA Finansēšana'!DI61,'IIA Finansēšana'!DI64)</f>
        <v>0</v>
      </c>
      <c r="DJ53" s="336">
        <f>SUM('IIA Finansēšana'!DJ61,'IIA Finansēšana'!DJ64)</f>
        <v>0</v>
      </c>
      <c r="DK53" s="336">
        <f>SUM('IIA Finansēšana'!DK61,'IIA Finansēšana'!DK64)</f>
        <v>0</v>
      </c>
      <c r="DL53" s="336">
        <f>SUM('IIA Finansēšana'!DL61,'IIA Finansēšana'!DL64)</f>
        <v>0</v>
      </c>
      <c r="DM53" s="336">
        <f>SUM('IIA Finansēšana'!DM61,'IIA Finansēšana'!DM64)</f>
        <v>0</v>
      </c>
      <c r="DN53" s="336">
        <f>SUM('IIA Finansēšana'!DN61,'IIA Finansēšana'!DN64)</f>
        <v>0</v>
      </c>
      <c r="DO53" s="336">
        <f>SUM('IIA Finansēšana'!DO61,'IIA Finansēšana'!DO64)</f>
        <v>0</v>
      </c>
      <c r="DP53" s="336">
        <f>SUM('IIA Finansēšana'!DP61,'IIA Finansēšana'!DP64)</f>
        <v>0</v>
      </c>
      <c r="DQ53" s="336">
        <f>SUM('IIA Finansēšana'!DQ61,'IIA Finansēšana'!DQ64)</f>
        <v>0</v>
      </c>
      <c r="DR53" s="336">
        <f>SUM('IIA Finansēšana'!DR61,'IIA Finansēšana'!DR64)</f>
        <v>0</v>
      </c>
      <c r="DS53" s="336">
        <f>SUM('IIA Finansēšana'!DS61,'IIA Finansēšana'!DS64)</f>
        <v>0</v>
      </c>
      <c r="DT53" s="336">
        <f>SUM('IIA Finansēšana'!DT61,'IIA Finansēšana'!DT64)</f>
        <v>0</v>
      </c>
      <c r="DU53" s="336">
        <f>SUM('IIA Finansēšana'!DU61,'IIA Finansēšana'!DU64)</f>
        <v>0</v>
      </c>
    </row>
    <row r="54" spans="1:125">
      <c r="A54" s="320"/>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320"/>
      <c r="BF54" s="320"/>
      <c r="BG54" s="320"/>
      <c r="BH54" s="320"/>
      <c r="BI54" s="320"/>
      <c r="BJ54" s="320"/>
      <c r="BK54" s="320"/>
      <c r="BL54" s="320"/>
      <c r="BM54" s="320"/>
      <c r="BN54" s="320"/>
      <c r="BO54" s="320"/>
      <c r="BP54" s="320"/>
      <c r="BQ54" s="320"/>
      <c r="BR54" s="320"/>
      <c r="BS54" s="320"/>
      <c r="BT54" s="320"/>
      <c r="BU54" s="320"/>
      <c r="BV54" s="320"/>
      <c r="BW54" s="320"/>
      <c r="BX54" s="320"/>
      <c r="BY54" s="320"/>
      <c r="BZ54" s="320"/>
      <c r="CA54" s="320"/>
      <c r="CB54" s="320"/>
      <c r="CC54" s="320"/>
      <c r="CD54" s="320"/>
      <c r="CE54" s="320"/>
      <c r="CF54" s="320"/>
      <c r="CG54" s="320"/>
      <c r="CH54" s="320"/>
      <c r="CI54" s="320"/>
      <c r="CJ54" s="320"/>
      <c r="CK54" s="320"/>
      <c r="CL54" s="320"/>
      <c r="CM54" s="320"/>
      <c r="CN54" s="320"/>
      <c r="CO54" s="320"/>
      <c r="CP54" s="320"/>
      <c r="CQ54" s="320"/>
      <c r="CR54" s="320"/>
      <c r="CS54" s="320"/>
      <c r="CT54" s="320"/>
      <c r="CU54" s="320"/>
      <c r="CV54" s="320"/>
      <c r="CW54" s="320"/>
      <c r="CX54" s="320"/>
      <c r="CY54" s="320"/>
      <c r="CZ54" s="320"/>
      <c r="DA54" s="320"/>
      <c r="DB54" s="320"/>
      <c r="DC54" s="320"/>
      <c r="DD54" s="320"/>
      <c r="DE54" s="320"/>
      <c r="DF54" s="320"/>
      <c r="DG54" s="320"/>
      <c r="DH54" s="320"/>
      <c r="DI54" s="320"/>
      <c r="DJ54" s="320"/>
      <c r="DK54" s="320"/>
      <c r="DL54" s="320"/>
      <c r="DM54" s="320"/>
      <c r="DN54" s="320"/>
      <c r="DO54" s="320"/>
      <c r="DP54" s="320"/>
      <c r="DQ54" s="320"/>
      <c r="DR54" s="320"/>
      <c r="DS54" s="320"/>
      <c r="DT54" s="320"/>
      <c r="DU54" s="320"/>
    </row>
    <row r="55" spans="1:125">
      <c r="A55" s="337" t="s">
        <v>181</v>
      </c>
      <c r="B55" s="338" t="s">
        <v>71</v>
      </c>
      <c r="C55" s="343"/>
      <c r="D55" s="339">
        <f>IFERROR(SUM(E55:XFD55),"")</f>
        <v>15107575.916035715</v>
      </c>
      <c r="E55" s="339">
        <f t="shared" ref="E55:BP55" si="24">IFERROR(E53*E12,"")</f>
        <v>0</v>
      </c>
      <c r="F55" s="339">
        <f t="shared" si="24"/>
        <v>0</v>
      </c>
      <c r="G55" s="339">
        <f t="shared" si="24"/>
        <v>0</v>
      </c>
      <c r="H55" s="339">
        <f t="shared" si="24"/>
        <v>0</v>
      </c>
      <c r="I55" s="339">
        <f t="shared" si="24"/>
        <v>0</v>
      </c>
      <c r="J55" s="339">
        <f t="shared" si="24"/>
        <v>245667.83254622188</v>
      </c>
      <c r="K55" s="339">
        <f t="shared" si="24"/>
        <v>247068.39991647491</v>
      </c>
      <c r="L55" s="339">
        <f t="shared" si="24"/>
        <v>248461.25739612716</v>
      </c>
      <c r="M55" s="339">
        <f t="shared" si="24"/>
        <v>248234.04300961253</v>
      </c>
      <c r="N55" s="339">
        <f t="shared" si="24"/>
        <v>249479.73440788442</v>
      </c>
      <c r="O55" s="339">
        <f t="shared" si="24"/>
        <v>250717.88525865178</v>
      </c>
      <c r="P55" s="339">
        <f t="shared" si="24"/>
        <v>251948.32158977122</v>
      </c>
      <c r="Q55" s="339">
        <f>IFERROR(Q53*Q12,"")</f>
        <v>253198.72386980479</v>
      </c>
      <c r="R55" s="339">
        <f t="shared" si="24"/>
        <v>254469.32909604206</v>
      </c>
      <c r="S55" s="339">
        <f t="shared" si="24"/>
        <v>255732.2429638248</v>
      </c>
      <c r="T55" s="339">
        <f t="shared" si="24"/>
        <v>256987.28802156664</v>
      </c>
      <c r="U55" s="339">
        <f t="shared" si="24"/>
        <v>258262.6983472009</v>
      </c>
      <c r="V55" s="339">
        <f t="shared" si="24"/>
        <v>259558.71567796296</v>
      </c>
      <c r="W55" s="339">
        <f t="shared" si="24"/>
        <v>260846.88782310131</v>
      </c>
      <c r="X55" s="339">
        <f t="shared" si="24"/>
        <v>262127.033781998</v>
      </c>
      <c r="Y55" s="339">
        <f t="shared" si="24"/>
        <v>263427.95231414493</v>
      </c>
      <c r="Z55" s="339">
        <f t="shared" si="24"/>
        <v>264749.88999152218</v>
      </c>
      <c r="AA55" s="339">
        <f t="shared" si="24"/>
        <v>266063.82557956339</v>
      </c>
      <c r="AB55" s="339">
        <f t="shared" si="24"/>
        <v>267369.57445763802</v>
      </c>
      <c r="AC55" s="339">
        <f t="shared" si="24"/>
        <v>268696.51136042789</v>
      </c>
      <c r="AD55" s="339">
        <f t="shared" si="24"/>
        <v>270044.8877913527</v>
      </c>
      <c r="AE55" s="339">
        <f t="shared" si="24"/>
        <v>271385.10209115467</v>
      </c>
      <c r="AF55" s="339">
        <f t="shared" si="24"/>
        <v>272716.96594679076</v>
      </c>
      <c r="AG55" s="339">
        <f t="shared" si="24"/>
        <v>274070.44158763642</v>
      </c>
      <c r="AH55" s="339">
        <f t="shared" si="24"/>
        <v>275445.78554717969</v>
      </c>
      <c r="AI55" s="339">
        <f t="shared" si="24"/>
        <v>276812.80413297773</v>
      </c>
      <c r="AJ55" s="339">
        <f t="shared" si="24"/>
        <v>278171.30526572658</v>
      </c>
      <c r="AK55" s="339">
        <f t="shared" si="24"/>
        <v>279551.85041938914</v>
      </c>
      <c r="AL55" s="339">
        <f t="shared" si="24"/>
        <v>280954.70125812339</v>
      </c>
      <c r="AM55" s="339">
        <f t="shared" si="24"/>
        <v>282349.06021563732</v>
      </c>
      <c r="AN55" s="339">
        <f t="shared" si="24"/>
        <v>283734.7313710411</v>
      </c>
      <c r="AO55" s="339">
        <f t="shared" si="24"/>
        <v>285142.88742777699</v>
      </c>
      <c r="AP55" s="339">
        <f t="shared" si="24"/>
        <v>286573.79528328573</v>
      </c>
      <c r="AQ55" s="339">
        <f t="shared" si="24"/>
        <v>287996.04141995002</v>
      </c>
      <c r="AR55" s="339">
        <f t="shared" si="24"/>
        <v>289409.4259984619</v>
      </c>
      <c r="AS55" s="339">
        <f t="shared" si="24"/>
        <v>290845.74517633254</v>
      </c>
      <c r="AT55" s="339">
        <f t="shared" si="24"/>
        <v>292305.27118895156</v>
      </c>
      <c r="AU55" s="339">
        <f t="shared" si="24"/>
        <v>293755.96224834898</v>
      </c>
      <c r="AV55" s="339">
        <f t="shared" si="24"/>
        <v>295197.61451843113</v>
      </c>
      <c r="AW55" s="339">
        <f t="shared" si="24"/>
        <v>296662.66007985908</v>
      </c>
      <c r="AX55" s="339">
        <f t="shared" si="24"/>
        <v>298151.37661273056</v>
      </c>
      <c r="AY55" s="339">
        <f t="shared" si="24"/>
        <v>299631.0814933161</v>
      </c>
      <c r="AZ55" s="339">
        <f t="shared" si="24"/>
        <v>301101.56680879986</v>
      </c>
      <c r="BA55" s="339">
        <f t="shared" si="24"/>
        <v>302595.91328145628</v>
      </c>
      <c r="BB55" s="339">
        <f t="shared" si="24"/>
        <v>304114.40414498514</v>
      </c>
      <c r="BC55" s="339">
        <f t="shared" si="24"/>
        <v>305623.70312318241</v>
      </c>
      <c r="BD55" s="339">
        <f t="shared" si="24"/>
        <v>307123.59814497584</v>
      </c>
      <c r="BE55" s="339">
        <f t="shared" si="24"/>
        <v>308647.83154708543</v>
      </c>
      <c r="BF55" s="339">
        <f t="shared" si="24"/>
        <v>310196.69222788495</v>
      </c>
      <c r="BG55" s="339">
        <f t="shared" si="24"/>
        <v>311736.17718564608</v>
      </c>
      <c r="BH55" s="339">
        <f t="shared" si="24"/>
        <v>313266.07010787533</v>
      </c>
      <c r="BI55" s="339">
        <f t="shared" si="24"/>
        <v>314820.78817802714</v>
      </c>
      <c r="BJ55" s="339">
        <f t="shared" si="24"/>
        <v>316400.62607244257</v>
      </c>
      <c r="BK55" s="339">
        <f t="shared" si="24"/>
        <v>317970.90072935889</v>
      </c>
      <c r="BL55" s="339">
        <f t="shared" si="24"/>
        <v>0</v>
      </c>
      <c r="BM55" s="339">
        <f t="shared" si="24"/>
        <v>0</v>
      </c>
      <c r="BN55" s="339">
        <f t="shared" si="24"/>
        <v>0</v>
      </c>
      <c r="BO55" s="339">
        <f t="shared" si="24"/>
        <v>0</v>
      </c>
      <c r="BP55" s="339">
        <f t="shared" si="24"/>
        <v>0</v>
      </c>
      <c r="BQ55" s="339">
        <f t="shared" ref="BQ55:DU55" si="25">IFERROR(BQ53*BQ12,"")</f>
        <v>0</v>
      </c>
      <c r="BR55" s="339">
        <f t="shared" si="25"/>
        <v>0</v>
      </c>
      <c r="BS55" s="339">
        <f t="shared" si="25"/>
        <v>0</v>
      </c>
      <c r="BT55" s="339">
        <f t="shared" si="25"/>
        <v>0</v>
      </c>
      <c r="BU55" s="339">
        <f t="shared" si="25"/>
        <v>0</v>
      </c>
      <c r="BV55" s="339">
        <f t="shared" si="25"/>
        <v>0</v>
      </c>
      <c r="BW55" s="339">
        <f t="shared" si="25"/>
        <v>0</v>
      </c>
      <c r="BX55" s="339">
        <f t="shared" si="25"/>
        <v>0</v>
      </c>
      <c r="BY55" s="339">
        <f t="shared" si="25"/>
        <v>0</v>
      </c>
      <c r="BZ55" s="339">
        <f t="shared" si="25"/>
        <v>0</v>
      </c>
      <c r="CA55" s="339">
        <f t="shared" si="25"/>
        <v>0</v>
      </c>
      <c r="CB55" s="339">
        <f t="shared" si="25"/>
        <v>0</v>
      </c>
      <c r="CC55" s="339">
        <f t="shared" si="25"/>
        <v>0</v>
      </c>
      <c r="CD55" s="339">
        <f t="shared" si="25"/>
        <v>0</v>
      </c>
      <c r="CE55" s="339">
        <f t="shared" si="25"/>
        <v>0</v>
      </c>
      <c r="CF55" s="339">
        <f t="shared" si="25"/>
        <v>0</v>
      </c>
      <c r="CG55" s="339">
        <f t="shared" si="25"/>
        <v>0</v>
      </c>
      <c r="CH55" s="339">
        <f t="shared" si="25"/>
        <v>0</v>
      </c>
      <c r="CI55" s="339">
        <f t="shared" si="25"/>
        <v>0</v>
      </c>
      <c r="CJ55" s="339">
        <f t="shared" si="25"/>
        <v>0</v>
      </c>
      <c r="CK55" s="339">
        <f t="shared" si="25"/>
        <v>0</v>
      </c>
      <c r="CL55" s="339">
        <f t="shared" si="25"/>
        <v>0</v>
      </c>
      <c r="CM55" s="339">
        <f t="shared" si="25"/>
        <v>0</v>
      </c>
      <c r="CN55" s="339">
        <f t="shared" si="25"/>
        <v>0</v>
      </c>
      <c r="CO55" s="339">
        <f t="shared" si="25"/>
        <v>0</v>
      </c>
      <c r="CP55" s="339">
        <f t="shared" si="25"/>
        <v>0</v>
      </c>
      <c r="CQ55" s="339">
        <f t="shared" si="25"/>
        <v>0</v>
      </c>
      <c r="CR55" s="339">
        <f t="shared" si="25"/>
        <v>0</v>
      </c>
      <c r="CS55" s="339">
        <f t="shared" si="25"/>
        <v>0</v>
      </c>
      <c r="CT55" s="339">
        <f t="shared" si="25"/>
        <v>0</v>
      </c>
      <c r="CU55" s="339">
        <f t="shared" si="25"/>
        <v>0</v>
      </c>
      <c r="CV55" s="339">
        <f t="shared" si="25"/>
        <v>0</v>
      </c>
      <c r="CW55" s="339">
        <f t="shared" si="25"/>
        <v>0</v>
      </c>
      <c r="CX55" s="339">
        <f t="shared" si="25"/>
        <v>0</v>
      </c>
      <c r="CY55" s="339">
        <f t="shared" si="25"/>
        <v>0</v>
      </c>
      <c r="CZ55" s="339">
        <f t="shared" si="25"/>
        <v>0</v>
      </c>
      <c r="DA55" s="339">
        <f t="shared" si="25"/>
        <v>0</v>
      </c>
      <c r="DB55" s="339">
        <f t="shared" si="25"/>
        <v>0</v>
      </c>
      <c r="DC55" s="339">
        <f t="shared" si="25"/>
        <v>0</v>
      </c>
      <c r="DD55" s="339">
        <f t="shared" si="25"/>
        <v>0</v>
      </c>
      <c r="DE55" s="339">
        <f t="shared" si="25"/>
        <v>0</v>
      </c>
      <c r="DF55" s="339">
        <f t="shared" si="25"/>
        <v>0</v>
      </c>
      <c r="DG55" s="339">
        <f t="shared" si="25"/>
        <v>0</v>
      </c>
      <c r="DH55" s="339">
        <f t="shared" si="25"/>
        <v>0</v>
      </c>
      <c r="DI55" s="339">
        <f t="shared" si="25"/>
        <v>0</v>
      </c>
      <c r="DJ55" s="339">
        <f t="shared" si="25"/>
        <v>0</v>
      </c>
      <c r="DK55" s="339">
        <f t="shared" si="25"/>
        <v>0</v>
      </c>
      <c r="DL55" s="339">
        <f t="shared" si="25"/>
        <v>0</v>
      </c>
      <c r="DM55" s="339">
        <f t="shared" si="25"/>
        <v>0</v>
      </c>
      <c r="DN55" s="339">
        <f t="shared" si="25"/>
        <v>0</v>
      </c>
      <c r="DO55" s="339">
        <f t="shared" si="25"/>
        <v>0</v>
      </c>
      <c r="DP55" s="339">
        <f t="shared" si="25"/>
        <v>0</v>
      </c>
      <c r="DQ55" s="339">
        <f t="shared" si="25"/>
        <v>0</v>
      </c>
      <c r="DR55" s="339">
        <f t="shared" si="25"/>
        <v>0</v>
      </c>
      <c r="DS55" s="339">
        <f t="shared" si="25"/>
        <v>0</v>
      </c>
      <c r="DT55" s="339">
        <f t="shared" si="25"/>
        <v>0</v>
      </c>
      <c r="DU55" s="339">
        <f t="shared" si="25"/>
        <v>0</v>
      </c>
    </row>
    <row r="57" spans="1:125">
      <c r="A57" s="708" t="s">
        <v>1022</v>
      </c>
      <c r="E57" s="710">
        <f>$D$53*E51</f>
        <v>1566436</v>
      </c>
      <c r="F57" s="710">
        <f t="shared" ref="F57:L57" si="26">$D$53*F51</f>
        <v>1566436</v>
      </c>
      <c r="G57" s="710">
        <f t="shared" si="26"/>
        <v>1566436</v>
      </c>
      <c r="H57" s="710">
        <f t="shared" si="26"/>
        <v>1566436</v>
      </c>
      <c r="I57" s="710">
        <f t="shared" si="26"/>
        <v>1566436</v>
      </c>
      <c r="J57" s="710">
        <f t="shared" si="26"/>
        <v>0</v>
      </c>
      <c r="K57" s="710">
        <f t="shared" si="26"/>
        <v>0</v>
      </c>
      <c r="L57" s="710">
        <f t="shared" si="26"/>
        <v>0</v>
      </c>
    </row>
    <row r="58" spans="1:125">
      <c r="A58" s="708" t="s">
        <v>1023</v>
      </c>
      <c r="D58" s="709">
        <f>SUM(E58:XF58)</f>
        <v>7974623.8207978327</v>
      </c>
      <c r="E58" s="710">
        <f>E57*E12</f>
        <v>1576027.6531904929</v>
      </c>
      <c r="F58" s="710">
        <f t="shared" ref="F58:L58" si="27">F57*F12</f>
        <v>1585895.5784188313</v>
      </c>
      <c r="G58" s="710">
        <f t="shared" si="27"/>
        <v>1595715.8344871376</v>
      </c>
      <c r="H58" s="710">
        <f t="shared" si="27"/>
        <v>1605486.7749372923</v>
      </c>
      <c r="I58" s="710">
        <f t="shared" si="27"/>
        <v>1611497.9797640783</v>
      </c>
      <c r="J58" s="710">
        <f t="shared" si="27"/>
        <v>0</v>
      </c>
      <c r="K58" s="710">
        <f t="shared" si="27"/>
        <v>0</v>
      </c>
      <c r="L58" s="710">
        <f t="shared" si="27"/>
        <v>0</v>
      </c>
    </row>
    <row r="61" spans="1:125">
      <c r="E61" s="664"/>
    </row>
  </sheetData>
  <mergeCells count="3">
    <mergeCell ref="A2:D2"/>
    <mergeCell ref="A3:D3"/>
    <mergeCell ref="A43:DU43"/>
  </mergeCells>
  <pageMargins left="0.7" right="0.7" top="0.75" bottom="0.75" header="0.3" footer="0.3"/>
  <pageSetup paperSize="9" orientation="landscape" r:id="rId1"/>
  <ignoredErrors>
    <ignoredError sqref="B6:B7 A18:B18" unlockedFormula="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59999389629810485"/>
  </sheetPr>
  <dimension ref="A1:DU352"/>
  <sheetViews>
    <sheetView showGridLines="0" view="pageBreakPreview" zoomScale="90" zoomScaleNormal="100" zoomScaleSheetLayoutView="90" workbookViewId="0">
      <pane xSplit="4" ySplit="5" topLeftCell="E6" activePane="bottomRight" state="frozen"/>
      <selection pane="topRight" activeCell="E1" sqref="E1"/>
      <selection pane="bottomLeft" activeCell="A6" sqref="A6"/>
      <selection pane="bottomRight" activeCell="E9" sqref="E9"/>
    </sheetView>
  </sheetViews>
  <sheetFormatPr defaultRowHeight="14.4"/>
  <cols>
    <col min="1" max="1" width="72.44140625" customWidth="1"/>
    <col min="2" max="2" width="14" customWidth="1"/>
    <col min="3" max="3" width="11.77734375" customWidth="1"/>
    <col min="4" max="4" width="14" customWidth="1"/>
    <col min="5" max="5" width="9.5546875" bestFit="1" customWidth="1"/>
    <col min="6" max="6" width="9.77734375" bestFit="1" customWidth="1"/>
    <col min="7" max="7" width="10.44140625" customWidth="1"/>
    <col min="8" max="8" width="10" customWidth="1"/>
    <col min="14" max="14" width="9.5546875" bestFit="1" customWidth="1"/>
    <col min="16" max="16" width="9.5546875" bestFit="1" customWidth="1"/>
    <col min="112" max="112" width="9.77734375" bestFit="1" customWidth="1"/>
  </cols>
  <sheetData>
    <row r="1" spans="1:125" ht="3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c r="A2" s="889" t="s">
        <v>622</v>
      </c>
      <c r="B2" s="889"/>
      <c r="C2" s="889"/>
      <c r="D2" s="88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c r="A3" s="853" t="s">
        <v>182</v>
      </c>
      <c r="B3" s="854"/>
      <c r="C3" s="854"/>
      <c r="D3" s="890"/>
      <c r="E3" s="43">
        <f>IFERROR('Laika grafiks'!E3,"")</f>
        <v>45930</v>
      </c>
      <c r="F3" s="43">
        <f>IFERROR('Laika grafiks'!F3,"")</f>
        <v>46022</v>
      </c>
      <c r="G3" s="43">
        <f>IFERROR('Laika grafiks'!G3,"")</f>
        <v>46112</v>
      </c>
      <c r="H3" s="43">
        <f>IFERROR('Laika grafiks'!H3,"")</f>
        <v>46203</v>
      </c>
      <c r="I3" s="43">
        <f>IFERROR('Laika grafiks'!I3,"")</f>
        <v>46295</v>
      </c>
      <c r="J3" s="43">
        <f>IFERROR('Laika grafiks'!J3,"")</f>
        <v>46387</v>
      </c>
      <c r="K3" s="43">
        <f>IFERROR('Laika grafiks'!K3,"")</f>
        <v>46477</v>
      </c>
      <c r="L3" s="43">
        <f>IFERROR('Laika grafiks'!L3,"")</f>
        <v>46568</v>
      </c>
      <c r="M3" s="43">
        <f>IFERROR('Laika grafiks'!M3,"")</f>
        <v>46660</v>
      </c>
      <c r="N3" s="43">
        <f>IFERROR('Laika grafiks'!N3,"")</f>
        <v>46752</v>
      </c>
      <c r="O3" s="43">
        <f>IFERROR('Laika grafiks'!O3,"")</f>
        <v>46843</v>
      </c>
      <c r="P3" s="43">
        <f>IFERROR('Laika grafiks'!P3,"")</f>
        <v>46934</v>
      </c>
      <c r="Q3" s="43">
        <f>IFERROR('Laika grafiks'!Q3,"")</f>
        <v>47026</v>
      </c>
      <c r="R3" s="43">
        <f>IFERROR('Laika grafiks'!R3,"")</f>
        <v>47118</v>
      </c>
      <c r="S3" s="43">
        <f>IFERROR('Laika grafiks'!S3,"")</f>
        <v>47208</v>
      </c>
      <c r="T3" s="43">
        <f>IFERROR('Laika grafiks'!T3,"")</f>
        <v>47299</v>
      </c>
      <c r="U3" s="43">
        <f>IFERROR('Laika grafiks'!U3,"")</f>
        <v>47391</v>
      </c>
      <c r="V3" s="43">
        <f>IFERROR('Laika grafiks'!V3,"")</f>
        <v>47483</v>
      </c>
      <c r="W3" s="43">
        <f>IFERROR('Laika grafiks'!W3,"")</f>
        <v>47573</v>
      </c>
      <c r="X3" s="43">
        <f>IFERROR('Laika grafiks'!X3,"")</f>
        <v>47664</v>
      </c>
      <c r="Y3" s="43">
        <f>IFERROR('Laika grafiks'!Y3,"")</f>
        <v>47756</v>
      </c>
      <c r="Z3" s="43">
        <f>IFERROR('Laika grafiks'!Z3,"")</f>
        <v>47848</v>
      </c>
      <c r="AA3" s="43">
        <f>IFERROR('Laika grafiks'!AA3,"")</f>
        <v>47938</v>
      </c>
      <c r="AB3" s="43">
        <f>IFERROR('Laika grafiks'!AB3,"")</f>
        <v>48029</v>
      </c>
      <c r="AC3" s="43">
        <f>IFERROR('Laika grafiks'!AC3,"")</f>
        <v>48121</v>
      </c>
      <c r="AD3" s="43">
        <f>IFERROR('Laika grafiks'!AD3,"")</f>
        <v>48213</v>
      </c>
      <c r="AE3" s="43">
        <f>IFERROR('Laika grafiks'!AE3,"")</f>
        <v>48304</v>
      </c>
      <c r="AF3" s="43">
        <f>IFERROR('Laika grafiks'!AF3,"")</f>
        <v>48395</v>
      </c>
      <c r="AG3" s="43">
        <f>IFERROR('Laika grafiks'!AG3,"")</f>
        <v>48487</v>
      </c>
      <c r="AH3" s="43">
        <f>IFERROR('Laika grafiks'!AH3,"")</f>
        <v>48579</v>
      </c>
      <c r="AI3" s="43">
        <f>IFERROR('Laika grafiks'!AI3,"")</f>
        <v>48669</v>
      </c>
      <c r="AJ3" s="43">
        <f>IFERROR('Laika grafiks'!AJ3,"")</f>
        <v>48760</v>
      </c>
      <c r="AK3" s="43">
        <f>IFERROR('Laika grafiks'!AK3,"")</f>
        <v>48852</v>
      </c>
      <c r="AL3" s="43">
        <f>IFERROR('Laika grafiks'!AL3,"")</f>
        <v>48944</v>
      </c>
      <c r="AM3" s="43">
        <f>IFERROR('Laika grafiks'!AM3,"")</f>
        <v>49034</v>
      </c>
      <c r="AN3" s="43">
        <f>IFERROR('Laika grafiks'!AN3,"")</f>
        <v>49125</v>
      </c>
      <c r="AO3" s="43">
        <f>IFERROR('Laika grafiks'!AO3,"")</f>
        <v>49217</v>
      </c>
      <c r="AP3" s="43">
        <f>IFERROR('Laika grafiks'!AP3,"")</f>
        <v>49309</v>
      </c>
      <c r="AQ3" s="43">
        <f>IFERROR('Laika grafiks'!AQ3,"")</f>
        <v>49399</v>
      </c>
      <c r="AR3" s="43">
        <f>IFERROR('Laika grafiks'!AR3,"")</f>
        <v>49490</v>
      </c>
      <c r="AS3" s="43">
        <f>IFERROR('Laika grafiks'!AS3,"")</f>
        <v>49582</v>
      </c>
      <c r="AT3" s="43">
        <f>IFERROR('Laika grafiks'!AT3,"")</f>
        <v>49674</v>
      </c>
      <c r="AU3" s="43">
        <f>IFERROR('Laika grafiks'!AU3,"")</f>
        <v>49765</v>
      </c>
      <c r="AV3" s="43">
        <f>IFERROR('Laika grafiks'!AV3,"")</f>
        <v>49856</v>
      </c>
      <c r="AW3" s="43">
        <f>IFERROR('Laika grafiks'!AW3,"")</f>
        <v>49948</v>
      </c>
      <c r="AX3" s="43">
        <f>IFERROR('Laika grafiks'!AX3,"")</f>
        <v>50040</v>
      </c>
      <c r="AY3" s="43">
        <f>IFERROR('Laika grafiks'!AY3,"")</f>
        <v>50130</v>
      </c>
      <c r="AZ3" s="43">
        <f>IFERROR('Laika grafiks'!AZ3,"")</f>
        <v>50221</v>
      </c>
      <c r="BA3" s="43">
        <f>IFERROR('Laika grafiks'!BA3,"")</f>
        <v>50313</v>
      </c>
      <c r="BB3" s="43">
        <f>IFERROR('Laika grafiks'!BB3,"")</f>
        <v>50405</v>
      </c>
      <c r="BC3" s="43">
        <f>IFERROR('Laika grafiks'!BC3,"")</f>
        <v>50495</v>
      </c>
      <c r="BD3" s="43">
        <f>IFERROR('Laika grafiks'!BD3,"")</f>
        <v>50586</v>
      </c>
      <c r="BE3" s="43">
        <f>IFERROR('Laika grafiks'!BE3,"")</f>
        <v>50678</v>
      </c>
      <c r="BF3" s="43">
        <f>IFERROR('Laika grafiks'!BF3,"")</f>
        <v>50770</v>
      </c>
      <c r="BG3" s="43">
        <f>IFERROR('Laika grafiks'!BG3,"")</f>
        <v>50860</v>
      </c>
      <c r="BH3" s="43">
        <f>IFERROR('Laika grafiks'!BH3,"")</f>
        <v>50951</v>
      </c>
      <c r="BI3" s="43">
        <f>IFERROR('Laika grafiks'!BI3,"")</f>
        <v>51043</v>
      </c>
      <c r="BJ3" s="43">
        <f>IFERROR('Laika grafiks'!BJ3,"")</f>
        <v>51135</v>
      </c>
      <c r="BK3" s="43">
        <f>IFERROR('Laika grafiks'!BK3,"")</f>
        <v>51226</v>
      </c>
      <c r="BL3" s="43">
        <f>IFERROR('Laika grafiks'!BL3,"")</f>
        <v>51317</v>
      </c>
      <c r="BM3" s="43">
        <f>IFERROR('Laika grafiks'!BM3,"")</f>
        <v>51409</v>
      </c>
      <c r="BN3" s="43" t="str">
        <f>IFERROR('Laika grafiks'!BN3,"")</f>
        <v>-</v>
      </c>
      <c r="BO3" s="43" t="str">
        <f>IFERROR('Laika grafiks'!BO3,"")</f>
        <v>-</v>
      </c>
      <c r="BP3" s="43" t="str">
        <f>IFERROR('Laika grafiks'!BP3,"")</f>
        <v>-</v>
      </c>
      <c r="BQ3" s="43" t="str">
        <f>IFERROR('Laika grafiks'!BQ3,"")</f>
        <v>-</v>
      </c>
      <c r="BR3" s="43" t="str">
        <f>IFERROR('Laika grafiks'!BR3,"")</f>
        <v>-</v>
      </c>
      <c r="BS3" s="43" t="str">
        <f>IFERROR('Laika grafiks'!BS3,"")</f>
        <v>-</v>
      </c>
      <c r="BT3" s="43" t="str">
        <f>IFERROR('Laika grafiks'!BT3,"")</f>
        <v>-</v>
      </c>
      <c r="BU3" s="43" t="str">
        <f>IFERROR('Laika grafiks'!BU3,"")</f>
        <v>-</v>
      </c>
      <c r="BV3" s="43" t="str">
        <f>IFERROR('Laika grafiks'!BV3,"")</f>
        <v>-</v>
      </c>
      <c r="BW3" s="43" t="str">
        <f>IFERROR('Laika grafiks'!BW3,"")</f>
        <v>-</v>
      </c>
      <c r="BX3" s="43" t="str">
        <f>IFERROR('Laika grafiks'!BX3,"")</f>
        <v>-</v>
      </c>
      <c r="BY3" s="43" t="str">
        <f>IFERROR('Laika grafiks'!BY3,"")</f>
        <v>-</v>
      </c>
      <c r="BZ3" s="43" t="str">
        <f>IFERROR('Laika grafiks'!BZ3,"")</f>
        <v>-</v>
      </c>
      <c r="CA3" s="43" t="str">
        <f>IFERROR('Laika grafiks'!CA3,"")</f>
        <v>-</v>
      </c>
      <c r="CB3" s="43" t="str">
        <f>IFERROR('Laika grafiks'!CB3,"")</f>
        <v>-</v>
      </c>
      <c r="CC3" s="43" t="str">
        <f>IFERROR('Laika grafiks'!CC3,"")</f>
        <v>-</v>
      </c>
      <c r="CD3" s="43" t="str">
        <f>IFERROR('Laika grafiks'!CD3,"")</f>
        <v>-</v>
      </c>
      <c r="CE3" s="43" t="str">
        <f>IFERROR('Laika grafiks'!CE3,"")</f>
        <v>-</v>
      </c>
      <c r="CF3" s="43" t="str">
        <f>IFERROR('Laika grafiks'!CF3,"")</f>
        <v>-</v>
      </c>
      <c r="CG3" s="43" t="str">
        <f>IFERROR('Laika grafiks'!CG3,"")</f>
        <v>-</v>
      </c>
      <c r="CH3" s="43" t="str">
        <f>IFERROR('Laika grafiks'!CH3,"")</f>
        <v>-</v>
      </c>
      <c r="CI3" s="43" t="str">
        <f>IFERROR('Laika grafiks'!CI3,"")</f>
        <v>-</v>
      </c>
      <c r="CJ3" s="43" t="str">
        <f>IFERROR('Laika grafiks'!CJ3,"")</f>
        <v>-</v>
      </c>
      <c r="CK3" s="43" t="str">
        <f>IFERROR('Laika grafiks'!CK3,"")</f>
        <v>-</v>
      </c>
      <c r="CL3" s="43" t="str">
        <f>IFERROR('Laika grafiks'!CL3,"")</f>
        <v>-</v>
      </c>
      <c r="CM3" s="43" t="str">
        <f>IFERROR('Laika grafiks'!CM3,"")</f>
        <v>-</v>
      </c>
      <c r="CN3" s="43" t="str">
        <f>IFERROR('Laika grafiks'!CN3,"")</f>
        <v>-</v>
      </c>
      <c r="CO3" s="43" t="str">
        <f>IFERROR('Laika grafiks'!CO3,"")</f>
        <v>-</v>
      </c>
      <c r="CP3" s="43" t="str">
        <f>IFERROR('Laika grafiks'!CP3,"")</f>
        <v>-</v>
      </c>
      <c r="CQ3" s="43" t="str">
        <f>IFERROR('Laika grafiks'!CQ3,"")</f>
        <v>-</v>
      </c>
      <c r="CR3" s="43" t="str">
        <f>IFERROR('Laika grafiks'!CR3,"")</f>
        <v>-</v>
      </c>
      <c r="CS3" s="43" t="str">
        <f>IFERROR('Laika grafiks'!CS3,"")</f>
        <v>-</v>
      </c>
      <c r="CT3" s="43" t="str">
        <f>IFERROR('Laika grafiks'!CT3,"")</f>
        <v>-</v>
      </c>
      <c r="CU3" s="43" t="str">
        <f>IFERROR('Laika grafiks'!CU3,"")</f>
        <v>-</v>
      </c>
      <c r="CV3" s="43" t="str">
        <f>IFERROR('Laika grafiks'!CV3,"")</f>
        <v>-</v>
      </c>
      <c r="CW3" s="43" t="str">
        <f>IFERROR('Laika grafiks'!CW3,"")</f>
        <v>-</v>
      </c>
      <c r="CX3" s="43" t="str">
        <f>IFERROR('Laika grafiks'!CX3,"")</f>
        <v>-</v>
      </c>
      <c r="CY3" s="43" t="str">
        <f>IFERROR('Laika grafiks'!CY3,"")</f>
        <v>-</v>
      </c>
      <c r="CZ3" s="43" t="str">
        <f>IFERROR('Laika grafiks'!CZ3,"")</f>
        <v>-</v>
      </c>
      <c r="DA3" s="43" t="str">
        <f>IFERROR('Laika grafiks'!DA3,"")</f>
        <v>-</v>
      </c>
      <c r="DB3" s="43" t="str">
        <f>IFERROR('Laika grafiks'!DB3,"")</f>
        <v>-</v>
      </c>
      <c r="DC3" s="43" t="str">
        <f>IFERROR('Laika grafiks'!DC3,"")</f>
        <v>-</v>
      </c>
      <c r="DD3" s="43" t="str">
        <f>IFERROR('Laika grafiks'!DD3,"")</f>
        <v>-</v>
      </c>
      <c r="DE3" s="43" t="str">
        <f>IFERROR('Laika grafiks'!DE3,"")</f>
        <v>-</v>
      </c>
      <c r="DF3" s="43" t="str">
        <f>IFERROR('Laika grafiks'!DF3,"")</f>
        <v>-</v>
      </c>
      <c r="DG3" s="43" t="str">
        <f>IFERROR('Laika grafiks'!DG3,"")</f>
        <v>-</v>
      </c>
      <c r="DH3" s="43" t="str">
        <f>IFERROR('Laika grafiks'!DH3,"")</f>
        <v>-</v>
      </c>
      <c r="DI3" s="43" t="str">
        <f>IFERROR('Laika grafiks'!DI3,"")</f>
        <v>-</v>
      </c>
      <c r="DJ3" s="43" t="str">
        <f>IFERROR('Laika grafiks'!DJ3,"")</f>
        <v>-</v>
      </c>
      <c r="DK3" s="43" t="str">
        <f>IFERROR('Laika grafiks'!DK3,"")</f>
        <v>-</v>
      </c>
      <c r="DL3" s="43" t="str">
        <f>IFERROR('Laika grafiks'!DL3,"")</f>
        <v>-</v>
      </c>
      <c r="DM3" s="43" t="str">
        <f>IFERROR('Laika grafiks'!DM3,"")</f>
        <v>-</v>
      </c>
      <c r="DN3" s="43" t="str">
        <f>IFERROR('Laika grafiks'!DN3,"")</f>
        <v>-</v>
      </c>
      <c r="DO3" s="43" t="str">
        <f>IFERROR('Laika grafiks'!DO3,"")</f>
        <v>-</v>
      </c>
      <c r="DP3" s="43" t="str">
        <f>IFERROR('Laika grafiks'!DP3,"")</f>
        <v>-</v>
      </c>
      <c r="DQ3" s="43" t="str">
        <f>IFERROR('Laika grafiks'!DQ3,"")</f>
        <v>-</v>
      </c>
      <c r="DR3" s="43" t="str">
        <f>IFERROR('Laika grafiks'!DR3,"")</f>
        <v>-</v>
      </c>
      <c r="DS3" s="43" t="str">
        <f>IFERROR('Laika grafiks'!DS3,"")</f>
        <v>-</v>
      </c>
      <c r="DT3" s="43" t="str">
        <f>IFERROR('Laika grafiks'!DT3,"")</f>
        <v>-</v>
      </c>
      <c r="DU3" s="43" t="str">
        <f>IFERROR('Laika grafiks'!DU3,"")</f>
        <v>-</v>
      </c>
    </row>
    <row r="4" spans="1:125" ht="15.6">
      <c r="A4" s="77"/>
      <c r="B4" s="77"/>
      <c r="C4" s="77"/>
      <c r="D4" s="77"/>
      <c r="E4" s="1">
        <f>IFERROR('Laika grafiks'!E23,"")</f>
        <v>0</v>
      </c>
      <c r="F4" s="1">
        <f>IFERROR('Laika grafiks'!F23,"")</f>
        <v>1</v>
      </c>
      <c r="G4" s="1">
        <f>IFERROR('Laika grafiks'!G23,"")</f>
        <v>2</v>
      </c>
      <c r="H4" s="1">
        <f>IFERROR('Laika grafiks'!H23,"")</f>
        <v>3</v>
      </c>
      <c r="I4" s="1">
        <f>IFERROR('Laika grafiks'!I23,"")</f>
        <v>4</v>
      </c>
      <c r="J4" s="1">
        <f>IFERROR('Laika grafiks'!J23,"")</f>
        <v>5</v>
      </c>
      <c r="K4" s="1">
        <f>IFERROR('Laika grafiks'!K23,"")</f>
        <v>6</v>
      </c>
      <c r="L4" s="1">
        <f>IFERROR('Laika grafiks'!L23,"")</f>
        <v>7</v>
      </c>
      <c r="M4" s="1">
        <f>IFERROR('Laika grafiks'!M23,"")</f>
        <v>8</v>
      </c>
      <c r="N4" s="1">
        <f>IFERROR('Laika grafiks'!N23,"")</f>
        <v>9</v>
      </c>
      <c r="O4" s="1">
        <f>IFERROR('Laika grafiks'!O23,"")</f>
        <v>10</v>
      </c>
      <c r="P4" s="1">
        <f>IFERROR('Laika grafiks'!P23,"")</f>
        <v>11</v>
      </c>
      <c r="Q4" s="1">
        <f>IFERROR('Laika grafiks'!Q23,"")</f>
        <v>12</v>
      </c>
      <c r="R4" s="1">
        <f>IFERROR('Laika grafiks'!R23,"")</f>
        <v>13</v>
      </c>
      <c r="S4" s="1">
        <f>IFERROR('Laika grafiks'!S23,"")</f>
        <v>14</v>
      </c>
      <c r="T4" s="1">
        <f>IFERROR('Laika grafiks'!T23,"")</f>
        <v>15</v>
      </c>
      <c r="U4" s="1">
        <f>IFERROR('Laika grafiks'!U23,"")</f>
        <v>16</v>
      </c>
      <c r="V4" s="1">
        <f>IFERROR('Laika grafiks'!V23,"")</f>
        <v>17</v>
      </c>
      <c r="W4" s="1">
        <f>IFERROR('Laika grafiks'!W23,"")</f>
        <v>18</v>
      </c>
      <c r="X4" s="1">
        <f>IFERROR('Laika grafiks'!X23,"")</f>
        <v>19</v>
      </c>
      <c r="Y4" s="1">
        <f>IFERROR('Laika grafiks'!Y23,"")</f>
        <v>20</v>
      </c>
      <c r="Z4" s="1">
        <f>IFERROR('Laika grafiks'!Z23,"")</f>
        <v>21</v>
      </c>
      <c r="AA4" s="1">
        <f>IFERROR('Laika grafiks'!AA23,"")</f>
        <v>22</v>
      </c>
      <c r="AB4" s="1">
        <f>IFERROR('Laika grafiks'!AB23,"")</f>
        <v>23</v>
      </c>
      <c r="AC4" s="1">
        <f>IFERROR('Laika grafiks'!AC23,"")</f>
        <v>24</v>
      </c>
      <c r="AD4" s="1">
        <f>IFERROR('Laika grafiks'!AD23,"")</f>
        <v>25</v>
      </c>
      <c r="AE4" s="1">
        <f>IFERROR('Laika grafiks'!AE23,"")</f>
        <v>26</v>
      </c>
      <c r="AF4" s="1">
        <f>IFERROR('Laika grafiks'!AF23,"")</f>
        <v>27</v>
      </c>
      <c r="AG4" s="1">
        <f>IFERROR('Laika grafiks'!AG23,"")</f>
        <v>28</v>
      </c>
      <c r="AH4" s="1">
        <f>IFERROR('Laika grafiks'!AH23,"")</f>
        <v>29</v>
      </c>
      <c r="AI4" s="1">
        <f>IFERROR('Laika grafiks'!AI23,"")</f>
        <v>30</v>
      </c>
      <c r="AJ4" s="1">
        <f>IFERROR('Laika grafiks'!AJ23,"")</f>
        <v>31</v>
      </c>
      <c r="AK4" s="1">
        <f>IFERROR('Laika grafiks'!AK23,"")</f>
        <v>32</v>
      </c>
      <c r="AL4" s="1">
        <f>IFERROR('Laika grafiks'!AL23,"")</f>
        <v>33</v>
      </c>
      <c r="AM4" s="1">
        <f>IFERROR('Laika grafiks'!AM23,"")</f>
        <v>34</v>
      </c>
      <c r="AN4" s="1">
        <f>IFERROR('Laika grafiks'!AN23,"")</f>
        <v>35</v>
      </c>
      <c r="AO4" s="1">
        <f>IFERROR('Laika grafiks'!AO23,"")</f>
        <v>36</v>
      </c>
      <c r="AP4" s="1">
        <f>IFERROR('Laika grafiks'!AP23,"")</f>
        <v>37</v>
      </c>
      <c r="AQ4" s="1">
        <f>IFERROR('Laika grafiks'!AQ23,"")</f>
        <v>38</v>
      </c>
      <c r="AR4" s="1">
        <f>IFERROR('Laika grafiks'!AR23,"")</f>
        <v>39</v>
      </c>
      <c r="AS4" s="1">
        <f>IFERROR('Laika grafiks'!AS23,"")</f>
        <v>40</v>
      </c>
      <c r="AT4" s="1">
        <f>IFERROR('Laika grafiks'!AT23,"")</f>
        <v>41</v>
      </c>
      <c r="AU4" s="1">
        <f>IFERROR('Laika grafiks'!AU23,"")</f>
        <v>42</v>
      </c>
      <c r="AV4" s="1">
        <f>IFERROR('Laika grafiks'!AV23,"")</f>
        <v>43</v>
      </c>
      <c r="AW4" s="1">
        <f>IFERROR('Laika grafiks'!AW23,"")</f>
        <v>44</v>
      </c>
      <c r="AX4" s="1">
        <f>IFERROR('Laika grafiks'!AX23,"")</f>
        <v>45</v>
      </c>
      <c r="AY4" s="1">
        <f>IFERROR('Laika grafiks'!AY23,"")</f>
        <v>46</v>
      </c>
      <c r="AZ4" s="1">
        <f>IFERROR('Laika grafiks'!AZ23,"")</f>
        <v>47</v>
      </c>
      <c r="BA4" s="1">
        <f>IFERROR('Laika grafiks'!BA23,"")</f>
        <v>48</v>
      </c>
      <c r="BB4" s="1">
        <f>IFERROR('Laika grafiks'!BB23,"")</f>
        <v>49</v>
      </c>
      <c r="BC4" s="1">
        <f>IFERROR('Laika grafiks'!BC23,"")</f>
        <v>50</v>
      </c>
      <c r="BD4" s="1">
        <f>IFERROR('Laika grafiks'!BD23,"")</f>
        <v>51</v>
      </c>
      <c r="BE4" s="1">
        <f>IFERROR('Laika grafiks'!BE23,"")</f>
        <v>52</v>
      </c>
      <c r="BF4" s="1">
        <f>IFERROR('Laika grafiks'!BF23,"")</f>
        <v>53</v>
      </c>
      <c r="BG4" s="1">
        <f>IFERROR('Laika grafiks'!BG23,"")</f>
        <v>54</v>
      </c>
      <c r="BH4" s="1">
        <f>IFERROR('Laika grafiks'!BH23,"")</f>
        <v>55</v>
      </c>
      <c r="BI4" s="1">
        <f>IFERROR('Laika grafiks'!BI23,"")</f>
        <v>56</v>
      </c>
      <c r="BJ4" s="1">
        <f>IFERROR('Laika grafiks'!BJ23,"")</f>
        <v>57</v>
      </c>
      <c r="BK4" s="1">
        <f>IFERROR('Laika grafiks'!BK23,"")</f>
        <v>58</v>
      </c>
      <c r="BL4" s="1">
        <f>IFERROR('Laika grafiks'!BL23,"")</f>
        <v>59</v>
      </c>
      <c r="BM4" s="1">
        <f>IFERROR('Laika grafiks'!BM23,"")</f>
        <v>60</v>
      </c>
      <c r="BN4" s="1">
        <f>IFERROR('Laika grafiks'!BN23,"")</f>
        <v>61</v>
      </c>
      <c r="BO4" s="1">
        <f>IFERROR('Laika grafiks'!BO23,"")</f>
        <v>62</v>
      </c>
      <c r="BP4" s="1">
        <f>IFERROR('Laika grafiks'!BP23,"")</f>
        <v>63</v>
      </c>
      <c r="BQ4" s="1">
        <f>IFERROR('Laika grafiks'!BQ23,"")</f>
        <v>64</v>
      </c>
      <c r="BR4" s="1">
        <f>IFERROR('Laika grafiks'!BR23,"")</f>
        <v>65</v>
      </c>
      <c r="BS4" s="1">
        <f>IFERROR('Laika grafiks'!BS23,"")</f>
        <v>66</v>
      </c>
      <c r="BT4" s="1">
        <f>IFERROR('Laika grafiks'!BT23,"")</f>
        <v>67</v>
      </c>
      <c r="BU4" s="1">
        <f>IFERROR('Laika grafiks'!BU23,"")</f>
        <v>68</v>
      </c>
      <c r="BV4" s="1">
        <f>IFERROR('Laika grafiks'!BV23,"")</f>
        <v>69</v>
      </c>
      <c r="BW4" s="1">
        <f>IFERROR('Laika grafiks'!BW23,"")</f>
        <v>70</v>
      </c>
      <c r="BX4" s="1">
        <f>IFERROR('Laika grafiks'!BX23,"")</f>
        <v>71</v>
      </c>
      <c r="BY4" s="1">
        <f>IFERROR('Laika grafiks'!BY23,"")</f>
        <v>72</v>
      </c>
      <c r="BZ4" s="1">
        <f>IFERROR('Laika grafiks'!BZ23,"")</f>
        <v>73</v>
      </c>
      <c r="CA4" s="1">
        <f>IFERROR('Laika grafiks'!CA23,"")</f>
        <v>74</v>
      </c>
      <c r="CB4" s="1">
        <f>IFERROR('Laika grafiks'!CB23,"")</f>
        <v>75</v>
      </c>
      <c r="CC4" s="1">
        <f>IFERROR('Laika grafiks'!CC23,"")</f>
        <v>76</v>
      </c>
      <c r="CD4" s="1">
        <f>IFERROR('Laika grafiks'!CD23,"")</f>
        <v>77</v>
      </c>
      <c r="CE4" s="1">
        <f>IFERROR('Laika grafiks'!CE23,"")</f>
        <v>78</v>
      </c>
      <c r="CF4" s="1">
        <f>IFERROR('Laika grafiks'!CF23,"")</f>
        <v>79</v>
      </c>
      <c r="CG4" s="1">
        <f>IFERROR('Laika grafiks'!CG23,"")</f>
        <v>80</v>
      </c>
      <c r="CH4" s="1">
        <f>IFERROR('Laika grafiks'!CH23,"")</f>
        <v>81</v>
      </c>
      <c r="CI4" s="1">
        <f>IFERROR('Laika grafiks'!CI23,"")</f>
        <v>82</v>
      </c>
      <c r="CJ4" s="1">
        <f>IFERROR('Laika grafiks'!CJ23,"")</f>
        <v>83</v>
      </c>
      <c r="CK4" s="1">
        <f>IFERROR('Laika grafiks'!CK23,"")</f>
        <v>84</v>
      </c>
      <c r="CL4" s="1">
        <f>IFERROR('Laika grafiks'!CL23,"")</f>
        <v>85</v>
      </c>
      <c r="CM4" s="1">
        <f>IFERROR('Laika grafiks'!CM23,"")</f>
        <v>86</v>
      </c>
      <c r="CN4" s="1">
        <f>IFERROR('Laika grafiks'!CN23,"")</f>
        <v>87</v>
      </c>
      <c r="CO4" s="1">
        <f>IFERROR('Laika grafiks'!CO23,"")</f>
        <v>88</v>
      </c>
      <c r="CP4" s="1">
        <f>IFERROR('Laika grafiks'!CP23,"")</f>
        <v>89</v>
      </c>
      <c r="CQ4" s="1">
        <f>IFERROR('Laika grafiks'!CQ23,"")</f>
        <v>90</v>
      </c>
      <c r="CR4" s="1">
        <f>IFERROR('Laika grafiks'!CR23,"")</f>
        <v>91</v>
      </c>
      <c r="CS4" s="1">
        <f>IFERROR('Laika grafiks'!CS23,"")</f>
        <v>92</v>
      </c>
      <c r="CT4" s="1">
        <f>IFERROR('Laika grafiks'!CT23,"")</f>
        <v>93</v>
      </c>
      <c r="CU4" s="1">
        <f>IFERROR('Laika grafiks'!CU23,"")</f>
        <v>94</v>
      </c>
      <c r="CV4" s="1">
        <f>IFERROR('Laika grafiks'!CV23,"")</f>
        <v>95</v>
      </c>
      <c r="CW4" s="1">
        <f>IFERROR('Laika grafiks'!CW23,"")</f>
        <v>96</v>
      </c>
      <c r="CX4" s="1">
        <f>IFERROR('Laika grafiks'!CX23,"")</f>
        <v>97</v>
      </c>
      <c r="CY4" s="1">
        <f>IFERROR('Laika grafiks'!CY23,"")</f>
        <v>98</v>
      </c>
      <c r="CZ4" s="1">
        <f>IFERROR('Laika grafiks'!CZ23,"")</f>
        <v>99</v>
      </c>
      <c r="DA4" s="1">
        <f>IFERROR('Laika grafiks'!DA23,"")</f>
        <v>100</v>
      </c>
      <c r="DB4" s="1">
        <f>IFERROR('Laika grafiks'!DB23,"")</f>
        <v>101</v>
      </c>
      <c r="DC4" s="1">
        <f>IFERROR('Laika grafiks'!DC23,"")</f>
        <v>102</v>
      </c>
      <c r="DD4" s="1">
        <f>IFERROR('Laika grafiks'!DD23,"")</f>
        <v>103</v>
      </c>
      <c r="DE4" s="1">
        <f>IFERROR('Laika grafiks'!DE23,"")</f>
        <v>104</v>
      </c>
      <c r="DF4" s="1">
        <f>IFERROR('Laika grafiks'!DF23,"")</f>
        <v>105</v>
      </c>
      <c r="DG4" s="1">
        <f>IFERROR('Laika grafiks'!DG23,"")</f>
        <v>106</v>
      </c>
      <c r="DH4" s="1">
        <f>IFERROR('Laika grafiks'!DH23,"")</f>
        <v>107</v>
      </c>
      <c r="DI4" s="1">
        <f>IFERROR('Laika grafiks'!DI23,"")</f>
        <v>108</v>
      </c>
      <c r="DJ4" s="1">
        <f>IFERROR('Laika grafiks'!DJ23,"")</f>
        <v>109</v>
      </c>
      <c r="DK4" s="1">
        <f>IFERROR('Laika grafiks'!DK23,"")</f>
        <v>110</v>
      </c>
      <c r="DL4" s="1">
        <f>IFERROR('Laika grafiks'!DL23,"")</f>
        <v>111</v>
      </c>
      <c r="DM4" s="1">
        <f>IFERROR('Laika grafiks'!DM23,"")</f>
        <v>112</v>
      </c>
      <c r="DN4" s="1">
        <f>IFERROR('Laika grafiks'!DN23,"")</f>
        <v>113</v>
      </c>
      <c r="DO4" s="1">
        <f>IFERROR('Laika grafiks'!DO23,"")</f>
        <v>114</v>
      </c>
      <c r="DP4" s="1">
        <f>IFERROR('Laika grafiks'!DP23,"")</f>
        <v>115</v>
      </c>
      <c r="DQ4" s="1">
        <f>IFERROR('Laika grafiks'!DQ23,"")</f>
        <v>116</v>
      </c>
      <c r="DR4" s="1">
        <f>IFERROR('Laika grafiks'!DR23,"")</f>
        <v>117</v>
      </c>
      <c r="DS4" s="1">
        <f>IFERROR('Laika grafiks'!DS23,"")</f>
        <v>118</v>
      </c>
      <c r="DT4" s="1">
        <f>IFERROR('Laika grafiks'!DT23,"")</f>
        <v>119</v>
      </c>
      <c r="DU4" s="1">
        <f>IFERROR('Laika grafiks'!DU23,"")</f>
        <v>120</v>
      </c>
    </row>
    <row r="5" spans="1:125">
      <c r="A5" s="2"/>
      <c r="B5" s="3" t="s">
        <v>0</v>
      </c>
      <c r="C5" s="3" t="s">
        <v>1</v>
      </c>
      <c r="D5" s="78"/>
      <c r="E5" s="79">
        <f>IFERROR('Laika grafiks'!E27,"")</f>
        <v>0.24722222222222223</v>
      </c>
      <c r="F5" s="79">
        <f>IFERROR('Laika grafiks'!F27,"")</f>
        <v>0.5</v>
      </c>
      <c r="G5" s="79">
        <f>IFERROR('Laika grafiks'!G27,"")</f>
        <v>0.75</v>
      </c>
      <c r="H5" s="79">
        <f>IFERROR('Laika grafiks'!H27,"")</f>
        <v>0.99722222222222223</v>
      </c>
      <c r="I5" s="79">
        <f>IFERROR('Laika grafiks'!I27,"")</f>
        <v>1.2472222222222222</v>
      </c>
      <c r="J5" s="79">
        <f>IFERROR('Laika grafiks'!J27,"")</f>
        <v>1.5</v>
      </c>
      <c r="K5" s="79">
        <f>IFERROR('Laika grafiks'!K27,"")</f>
        <v>1.75</v>
      </c>
      <c r="L5" s="79">
        <f>IFERROR('Laika grafiks'!L27,"")</f>
        <v>1.9972222222222222</v>
      </c>
      <c r="M5" s="79">
        <f>IFERROR('Laika grafiks'!M27,"")</f>
        <v>2.2472222222222222</v>
      </c>
      <c r="N5" s="79">
        <f>IFERROR('Laika grafiks'!N27,"")</f>
        <v>2.5</v>
      </c>
      <c r="O5" s="79">
        <f>IFERROR('Laika grafiks'!O27,"")</f>
        <v>2.75</v>
      </c>
      <c r="P5" s="79">
        <f>IFERROR('Laika grafiks'!P27,"")</f>
        <v>2.9972222222222222</v>
      </c>
      <c r="Q5" s="79">
        <f>IFERROR('Laika grafiks'!Q27,"")</f>
        <v>3.2472222222222222</v>
      </c>
      <c r="R5" s="79">
        <f>IFERROR('Laika grafiks'!R27,"")</f>
        <v>3.5</v>
      </c>
      <c r="S5" s="79">
        <f>IFERROR('Laika grafiks'!S27,"")</f>
        <v>3.75</v>
      </c>
      <c r="T5" s="79">
        <f>IFERROR('Laika grafiks'!T27,"")</f>
        <v>3.9972222222222222</v>
      </c>
      <c r="U5" s="79">
        <f>IFERROR('Laika grafiks'!U27,"")</f>
        <v>4.2472222222222218</v>
      </c>
      <c r="V5" s="79">
        <f>IFERROR('Laika grafiks'!V27,"")</f>
        <v>4.5</v>
      </c>
      <c r="W5" s="79">
        <f>IFERROR('Laika grafiks'!W27,"")</f>
        <v>4.75</v>
      </c>
      <c r="X5" s="79">
        <f>IFERROR('Laika grafiks'!X27,"")</f>
        <v>4.9972222222222218</v>
      </c>
      <c r="Y5" s="79">
        <f>IFERROR('Laika grafiks'!Y27,"")</f>
        <v>5.2472222222222218</v>
      </c>
      <c r="Z5" s="79">
        <f>IFERROR('Laika grafiks'!Z27,"")</f>
        <v>5.5</v>
      </c>
      <c r="AA5" s="79">
        <f>IFERROR('Laika grafiks'!AA27,"")</f>
        <v>5.75</v>
      </c>
      <c r="AB5" s="79">
        <f>IFERROR('Laika grafiks'!AB27,"")</f>
        <v>5.9972222222222218</v>
      </c>
      <c r="AC5" s="79">
        <f>IFERROR('Laika grafiks'!AC27,"")</f>
        <v>6.2472222222222218</v>
      </c>
      <c r="AD5" s="79">
        <f>IFERROR('Laika grafiks'!AD27,"")</f>
        <v>6.5</v>
      </c>
      <c r="AE5" s="79">
        <f>IFERROR('Laika grafiks'!AE27,"")</f>
        <v>6.75</v>
      </c>
      <c r="AF5" s="79">
        <f>IFERROR('Laika grafiks'!AF27,"")</f>
        <v>6.9972222222222218</v>
      </c>
      <c r="AG5" s="79">
        <f>IFERROR('Laika grafiks'!AG27,"")</f>
        <v>7.2472222222222218</v>
      </c>
      <c r="AH5" s="79">
        <f>IFERROR('Laika grafiks'!AH27,"")</f>
        <v>7.5</v>
      </c>
      <c r="AI5" s="79">
        <f>IFERROR('Laika grafiks'!AI27,"")</f>
        <v>7.75</v>
      </c>
      <c r="AJ5" s="79">
        <f>IFERROR('Laika grafiks'!AJ27,"")</f>
        <v>7.9972222222222218</v>
      </c>
      <c r="AK5" s="79">
        <f>IFERROR('Laika grafiks'!AK27,"")</f>
        <v>8.2472222222222218</v>
      </c>
      <c r="AL5" s="79">
        <f>IFERROR('Laika grafiks'!AL27,"")</f>
        <v>8.5</v>
      </c>
      <c r="AM5" s="79">
        <f>IFERROR('Laika grafiks'!AM27,"")</f>
        <v>8.75</v>
      </c>
      <c r="AN5" s="79">
        <f>IFERROR('Laika grafiks'!AN27,"")</f>
        <v>8.9972222222222218</v>
      </c>
      <c r="AO5" s="79">
        <f>IFERROR('Laika grafiks'!AO27,"")</f>
        <v>9.2472222222222218</v>
      </c>
      <c r="AP5" s="79">
        <f>IFERROR('Laika grafiks'!AP27,"")</f>
        <v>9.5</v>
      </c>
      <c r="AQ5" s="79">
        <f>IFERROR('Laika grafiks'!AQ27,"")</f>
        <v>9.75</v>
      </c>
      <c r="AR5" s="79">
        <f>IFERROR('Laika grafiks'!AR27,"")</f>
        <v>9.9972222222222218</v>
      </c>
      <c r="AS5" s="79">
        <f>IFERROR('Laika grafiks'!AS27,"")</f>
        <v>10.247222222222222</v>
      </c>
      <c r="AT5" s="79">
        <f>IFERROR('Laika grafiks'!AT27,"")</f>
        <v>10.5</v>
      </c>
      <c r="AU5" s="79">
        <f>IFERROR('Laika grafiks'!AU27,"")</f>
        <v>10.75</v>
      </c>
      <c r="AV5" s="79">
        <f>IFERROR('Laika grafiks'!AV27,"")</f>
        <v>10.997222222222222</v>
      </c>
      <c r="AW5" s="79">
        <f>IFERROR('Laika grafiks'!AW27,"")</f>
        <v>11.247222222222222</v>
      </c>
      <c r="AX5" s="79">
        <f>IFERROR('Laika grafiks'!AX27,"")</f>
        <v>11.5</v>
      </c>
      <c r="AY5" s="79">
        <f>IFERROR('Laika grafiks'!AY27,"")</f>
        <v>11.75</v>
      </c>
      <c r="AZ5" s="79">
        <f>IFERROR('Laika grafiks'!AZ27,"")</f>
        <v>11.997222222222222</v>
      </c>
      <c r="BA5" s="79">
        <f>IFERROR('Laika grafiks'!BA27,"")</f>
        <v>12.247222222222222</v>
      </c>
      <c r="BB5" s="79">
        <f>IFERROR('Laika grafiks'!BB27,"")</f>
        <v>12.5</v>
      </c>
      <c r="BC5" s="79">
        <f>IFERROR('Laika grafiks'!BC27,"")</f>
        <v>12.75</v>
      </c>
      <c r="BD5" s="79">
        <f>IFERROR('Laika grafiks'!BD27,"")</f>
        <v>12.997222222222222</v>
      </c>
      <c r="BE5" s="79">
        <f>IFERROR('Laika grafiks'!BE27,"")</f>
        <v>13.247222222222222</v>
      </c>
      <c r="BF5" s="79">
        <f>IFERROR('Laika grafiks'!BF27,"")</f>
        <v>13.5</v>
      </c>
      <c r="BG5" s="79">
        <f>IFERROR('Laika grafiks'!BG27,"")</f>
        <v>13.75</v>
      </c>
      <c r="BH5" s="79">
        <f>IFERROR('Laika grafiks'!BH27,"")</f>
        <v>13.997222222222222</v>
      </c>
      <c r="BI5" s="79">
        <f>IFERROR('Laika grafiks'!BI27,"")</f>
        <v>14.247222222222222</v>
      </c>
      <c r="BJ5" s="79">
        <f>IFERROR('Laika grafiks'!BJ27,"")</f>
        <v>14.5</v>
      </c>
      <c r="BK5" s="79">
        <f>IFERROR('Laika grafiks'!BK27,"")</f>
        <v>14.75</v>
      </c>
      <c r="BL5" s="79">
        <f>IFERROR('Laika grafiks'!BL27,"")</f>
        <v>14.997222222222222</v>
      </c>
      <c r="BM5" s="79" t="str">
        <f>IFERROR('Laika grafiks'!BM27,"")</f>
        <v>-</v>
      </c>
      <c r="BN5" s="79" t="str">
        <f>IFERROR('Laika grafiks'!BN27,"")</f>
        <v>-</v>
      </c>
      <c r="BO5" s="79" t="str">
        <f>IFERROR('Laika grafiks'!BO27,"")</f>
        <v>-</v>
      </c>
      <c r="BP5" s="79" t="str">
        <f>IFERROR('Laika grafiks'!BP27,"")</f>
        <v>-</v>
      </c>
      <c r="BQ5" s="79" t="str">
        <f>IFERROR('Laika grafiks'!BQ27,"")</f>
        <v>-</v>
      </c>
      <c r="BR5" s="79" t="str">
        <f>IFERROR('Laika grafiks'!BR27,"")</f>
        <v>-</v>
      </c>
      <c r="BS5" s="79" t="str">
        <f>IFERROR('Laika grafiks'!BS27,"")</f>
        <v>-</v>
      </c>
      <c r="BT5" s="79" t="str">
        <f>IFERROR('Laika grafiks'!BT27,"")</f>
        <v>-</v>
      </c>
      <c r="BU5" s="79" t="str">
        <f>IFERROR('Laika grafiks'!BU27,"")</f>
        <v>-</v>
      </c>
      <c r="BV5" s="79" t="str">
        <f>IFERROR('Laika grafiks'!BV27,"")</f>
        <v>-</v>
      </c>
      <c r="BW5" s="79" t="str">
        <f>IFERROR('Laika grafiks'!BW27,"")</f>
        <v>-</v>
      </c>
      <c r="BX5" s="79" t="str">
        <f>IFERROR('Laika grafiks'!BX27,"")</f>
        <v>-</v>
      </c>
      <c r="BY5" s="79" t="str">
        <f>IFERROR('Laika grafiks'!BY27,"")</f>
        <v>-</v>
      </c>
      <c r="BZ5" s="79" t="str">
        <f>IFERROR('Laika grafiks'!BZ27,"")</f>
        <v>-</v>
      </c>
      <c r="CA5" s="79" t="str">
        <f>IFERROR('Laika grafiks'!CA27,"")</f>
        <v>-</v>
      </c>
      <c r="CB5" s="79" t="str">
        <f>IFERROR('Laika grafiks'!CB27,"")</f>
        <v>-</v>
      </c>
      <c r="CC5" s="79" t="str">
        <f>IFERROR('Laika grafiks'!CC27,"")</f>
        <v>-</v>
      </c>
      <c r="CD5" s="79" t="str">
        <f>IFERROR('Laika grafiks'!CD27,"")</f>
        <v>-</v>
      </c>
      <c r="CE5" s="79" t="str">
        <f>IFERROR('Laika grafiks'!CE27,"")</f>
        <v>-</v>
      </c>
      <c r="CF5" s="79" t="str">
        <f>IFERROR('Laika grafiks'!CF27,"")</f>
        <v>-</v>
      </c>
      <c r="CG5" s="79" t="str">
        <f>IFERROR('Laika grafiks'!CG27,"")</f>
        <v>-</v>
      </c>
      <c r="CH5" s="79" t="str">
        <f>IFERROR('Laika grafiks'!CH27,"")</f>
        <v>-</v>
      </c>
      <c r="CI5" s="79" t="str">
        <f>IFERROR('Laika grafiks'!CI27,"")</f>
        <v>-</v>
      </c>
      <c r="CJ5" s="79" t="str">
        <f>IFERROR('Laika grafiks'!CJ27,"")</f>
        <v>-</v>
      </c>
      <c r="CK5" s="79" t="str">
        <f>IFERROR('Laika grafiks'!CK27,"")</f>
        <v>-</v>
      </c>
      <c r="CL5" s="79" t="str">
        <f>IFERROR('Laika grafiks'!CL27,"")</f>
        <v>-</v>
      </c>
      <c r="CM5" s="79" t="str">
        <f>IFERROR('Laika grafiks'!CM27,"")</f>
        <v>-</v>
      </c>
      <c r="CN5" s="79" t="str">
        <f>IFERROR('Laika grafiks'!CN27,"")</f>
        <v>-</v>
      </c>
      <c r="CO5" s="79" t="str">
        <f>IFERROR('Laika grafiks'!CO27,"")</f>
        <v>-</v>
      </c>
      <c r="CP5" s="79" t="str">
        <f>IFERROR('Laika grafiks'!CP27,"")</f>
        <v>-</v>
      </c>
      <c r="CQ5" s="79" t="str">
        <f>IFERROR('Laika grafiks'!CQ27,"")</f>
        <v>-</v>
      </c>
      <c r="CR5" s="79" t="str">
        <f>IFERROR('Laika grafiks'!CR27,"")</f>
        <v>-</v>
      </c>
      <c r="CS5" s="79" t="str">
        <f>IFERROR('Laika grafiks'!CS27,"")</f>
        <v>-</v>
      </c>
      <c r="CT5" s="79" t="str">
        <f>IFERROR('Laika grafiks'!CT27,"")</f>
        <v>-</v>
      </c>
      <c r="CU5" s="79" t="str">
        <f>IFERROR('Laika grafiks'!CU27,"")</f>
        <v>-</v>
      </c>
      <c r="CV5" s="79" t="str">
        <f>IFERROR('Laika grafiks'!CV27,"")</f>
        <v>-</v>
      </c>
      <c r="CW5" s="79" t="str">
        <f>IFERROR('Laika grafiks'!CW27,"")</f>
        <v>-</v>
      </c>
      <c r="CX5" s="79" t="str">
        <f>IFERROR('Laika grafiks'!CX27,"")</f>
        <v>-</v>
      </c>
      <c r="CY5" s="79" t="str">
        <f>IFERROR('Laika grafiks'!CY27,"")</f>
        <v>-</v>
      </c>
      <c r="CZ5" s="79" t="str">
        <f>IFERROR('Laika grafiks'!CZ27,"")</f>
        <v>-</v>
      </c>
      <c r="DA5" s="79" t="str">
        <f>IFERROR('Laika grafiks'!DA27,"")</f>
        <v>-</v>
      </c>
      <c r="DB5" s="79" t="str">
        <f>IFERROR('Laika grafiks'!DB27,"")</f>
        <v>-</v>
      </c>
      <c r="DC5" s="79" t="str">
        <f>IFERROR('Laika grafiks'!DC27,"")</f>
        <v>-</v>
      </c>
      <c r="DD5" s="79" t="str">
        <f>IFERROR('Laika grafiks'!DD27,"")</f>
        <v>-</v>
      </c>
      <c r="DE5" s="79" t="str">
        <f>IFERROR('Laika grafiks'!DE27,"")</f>
        <v>-</v>
      </c>
      <c r="DF5" s="79" t="str">
        <f>IFERROR('Laika grafiks'!DF27,"")</f>
        <v>-</v>
      </c>
      <c r="DG5" s="79" t="str">
        <f>IFERROR('Laika grafiks'!DG27,"")</f>
        <v>-</v>
      </c>
      <c r="DH5" s="79" t="str">
        <f>IFERROR('Laika grafiks'!DH27,"")</f>
        <v>-</v>
      </c>
      <c r="DI5" s="79" t="str">
        <f>IFERROR('Laika grafiks'!DI27,"")</f>
        <v>-</v>
      </c>
      <c r="DJ5" s="79" t="str">
        <f>IFERROR('Laika grafiks'!DJ27,"")</f>
        <v>-</v>
      </c>
      <c r="DK5" s="79" t="str">
        <f>IFERROR('Laika grafiks'!DK27,"")</f>
        <v>-</v>
      </c>
      <c r="DL5" s="79" t="str">
        <f>IFERROR('Laika grafiks'!DL27,"")</f>
        <v>-</v>
      </c>
      <c r="DM5" s="79" t="str">
        <f>IFERROR('Laika grafiks'!DM27,"")</f>
        <v>-</v>
      </c>
      <c r="DN5" s="79" t="str">
        <f>IFERROR('Laika grafiks'!DN27,"")</f>
        <v>-</v>
      </c>
      <c r="DO5" s="79" t="str">
        <f>IFERROR('Laika grafiks'!DO27,"")</f>
        <v>-</v>
      </c>
      <c r="DP5" s="79" t="str">
        <f>IFERROR('Laika grafiks'!DP27,"")</f>
        <v>-</v>
      </c>
      <c r="DQ5" s="79" t="str">
        <f>IFERROR('Laika grafiks'!DQ27,"")</f>
        <v>-</v>
      </c>
      <c r="DR5" s="79" t="str">
        <f>IFERROR('Laika grafiks'!DR27,"")</f>
        <v>-</v>
      </c>
      <c r="DS5" s="79" t="str">
        <f>IFERROR('Laika grafiks'!DS27,"")</f>
        <v>-</v>
      </c>
      <c r="DT5" s="79" t="str">
        <f>IFERROR('Laika grafiks'!DT27,"")</f>
        <v>-</v>
      </c>
      <c r="DU5" s="79" t="str">
        <f>IFERROR('Laika grafiks'!DU27,"")</f>
        <v>-</v>
      </c>
    </row>
    <row r="6" spans="1:125">
      <c r="A6" s="1"/>
      <c r="B6" s="1"/>
      <c r="C6" s="1"/>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c r="A7" s="2"/>
      <c r="B7" s="1"/>
      <c r="C7" s="1"/>
      <c r="D7" s="1"/>
      <c r="E7" s="2"/>
      <c r="F7" s="2"/>
      <c r="G7" s="2"/>
      <c r="H7" s="2"/>
      <c r="I7" s="2"/>
      <c r="J7" s="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c r="A8" s="2" t="s">
        <v>626</v>
      </c>
      <c r="B8" s="2"/>
      <c r="C8" s="2"/>
      <c r="D8" s="1">
        <f>SUM(E8:XFD8)</f>
        <v>7075707.2501330152</v>
      </c>
      <c r="E8" s="46">
        <f>IFERROR(Kapitālieguldījumi!E41,"")</f>
        <v>1398374.4616275108</v>
      </c>
      <c r="F8" s="46">
        <f>IFERROR(Kapitālieguldījumi!F41,"")</f>
        <v>1407130.0533207299</v>
      </c>
      <c r="G8" s="46">
        <f>IFERROR(Kapitālieguldījumi!G41,"")</f>
        <v>1415843.3492230971</v>
      </c>
      <c r="H8" s="46">
        <f>IFERROR(Kapitālieguldījumi!H41,"")</f>
        <v>1424512.8884687568</v>
      </c>
      <c r="I8" s="46">
        <f>IFERROR(Kapitālieguldījumi!I41,"")</f>
        <v>1429846.4974929208</v>
      </c>
      <c r="J8" s="46">
        <f>IFERROR(Kapitālieguldījumi!J41,"")</f>
        <v>0</v>
      </c>
      <c r="K8" s="46">
        <f>IFERROR(Kapitālieguldījumi!K41,"")</f>
        <v>0</v>
      </c>
      <c r="L8" s="46">
        <f>IFERROR(Kapitālieguldījumi!L41,"")</f>
        <v>0</v>
      </c>
      <c r="M8" s="46">
        <f>IFERROR(Kapitālieguldījumi!M41,"")</f>
        <v>0</v>
      </c>
      <c r="N8" s="46">
        <f>IFERROR(Kapitālieguldījumi!N41,"")</f>
        <v>0</v>
      </c>
      <c r="O8" s="46">
        <f>IFERROR(Kapitālieguldījumi!O41,"")</f>
        <v>0</v>
      </c>
      <c r="P8" s="46">
        <f>IFERROR(Kapitālieguldījumi!P41,"")</f>
        <v>0</v>
      </c>
      <c r="Q8" s="46">
        <f>IFERROR(Kapitālieguldījumi!Q41,"")</f>
        <v>0</v>
      </c>
      <c r="R8" s="46">
        <f>IFERROR(Kapitālieguldījumi!R41,"")</f>
        <v>0</v>
      </c>
      <c r="S8" s="46">
        <f>IFERROR(Kapitālieguldījumi!S41,"")</f>
        <v>0</v>
      </c>
      <c r="T8" s="46">
        <f>IFERROR(Kapitālieguldījumi!T41,"")</f>
        <v>0</v>
      </c>
      <c r="U8" s="46">
        <f>IFERROR(Kapitālieguldījumi!U41,"")</f>
        <v>0</v>
      </c>
      <c r="V8" s="46">
        <f>IFERROR(Kapitālieguldījumi!V41,"")</f>
        <v>0</v>
      </c>
      <c r="W8" s="46">
        <f>IFERROR(Kapitālieguldījumi!W41,"")</f>
        <v>0</v>
      </c>
      <c r="X8" s="46">
        <f>IFERROR(Kapitālieguldījumi!X41,"")</f>
        <v>0</v>
      </c>
      <c r="Y8" s="46">
        <f>IFERROR(Kapitālieguldījumi!Y41,"")</f>
        <v>0</v>
      </c>
      <c r="Z8" s="46">
        <f>IFERROR(Kapitālieguldījumi!Z41,"")</f>
        <v>0</v>
      </c>
      <c r="AA8" s="46">
        <f>IFERROR(Kapitālieguldījumi!AA41,"")</f>
        <v>0</v>
      </c>
      <c r="AB8" s="46">
        <f>IFERROR(Kapitālieguldījumi!AB41,"")</f>
        <v>0</v>
      </c>
      <c r="AC8" s="46">
        <f>IFERROR(Kapitālieguldījumi!AC41,"")</f>
        <v>0</v>
      </c>
      <c r="AD8" s="46">
        <f>IFERROR(Kapitālieguldījumi!AD41,"")</f>
        <v>0</v>
      </c>
      <c r="AE8" s="46">
        <f>IFERROR(Kapitālieguldījumi!AE41,"")</f>
        <v>0</v>
      </c>
      <c r="AF8" s="46">
        <f>IFERROR(Kapitālieguldījumi!AF41,"")</f>
        <v>0</v>
      </c>
      <c r="AG8" s="46">
        <f>IFERROR(Kapitālieguldījumi!AG41,"")</f>
        <v>0</v>
      </c>
      <c r="AH8" s="46">
        <f>IFERROR(Kapitālieguldījumi!AH41,"")</f>
        <v>0</v>
      </c>
      <c r="AI8" s="46">
        <f>IFERROR(Kapitālieguldījumi!AI41,"")</f>
        <v>0</v>
      </c>
      <c r="AJ8" s="46">
        <f>IFERROR(Kapitālieguldījumi!AJ41,"")</f>
        <v>0</v>
      </c>
      <c r="AK8" s="46">
        <f>IFERROR(Kapitālieguldījumi!AK41,"")</f>
        <v>0</v>
      </c>
      <c r="AL8" s="46">
        <f>IFERROR(Kapitālieguldījumi!AL41,"")</f>
        <v>0</v>
      </c>
      <c r="AM8" s="46">
        <f>IFERROR(Kapitālieguldījumi!AM41,"")</f>
        <v>0</v>
      </c>
      <c r="AN8" s="46">
        <f>IFERROR(Kapitālieguldījumi!AN41,"")</f>
        <v>0</v>
      </c>
      <c r="AO8" s="46">
        <f>IFERROR(Kapitālieguldījumi!AO41,"")</f>
        <v>0</v>
      </c>
      <c r="AP8" s="46">
        <f>IFERROR(Kapitālieguldījumi!AP41,"")</f>
        <v>0</v>
      </c>
      <c r="AQ8" s="46">
        <f>IFERROR(Kapitālieguldījumi!AQ41,"")</f>
        <v>0</v>
      </c>
      <c r="AR8" s="46">
        <f>IFERROR(Kapitālieguldījumi!AR41,"")</f>
        <v>0</v>
      </c>
      <c r="AS8" s="46">
        <f>IFERROR(Kapitālieguldījumi!AS41,"")</f>
        <v>0</v>
      </c>
      <c r="AT8" s="46">
        <f>IFERROR(Kapitālieguldījumi!AT41,"")</f>
        <v>0</v>
      </c>
      <c r="AU8" s="46">
        <f>IFERROR(Kapitālieguldījumi!AU41,"")</f>
        <v>0</v>
      </c>
      <c r="AV8" s="46">
        <f>IFERROR(Kapitālieguldījumi!AV41,"")</f>
        <v>0</v>
      </c>
      <c r="AW8" s="46">
        <f>IFERROR(Kapitālieguldījumi!AW41,"")</f>
        <v>0</v>
      </c>
      <c r="AX8" s="46">
        <f>IFERROR(Kapitālieguldījumi!AX41,"")</f>
        <v>0</v>
      </c>
      <c r="AY8" s="46">
        <f>IFERROR(Kapitālieguldījumi!AY41,"")</f>
        <v>0</v>
      </c>
      <c r="AZ8" s="46">
        <f>IFERROR(Kapitālieguldījumi!AZ41,"")</f>
        <v>0</v>
      </c>
      <c r="BA8" s="46">
        <f>IFERROR(Kapitālieguldījumi!BA41,"")</f>
        <v>0</v>
      </c>
      <c r="BB8" s="46">
        <f>IFERROR(Kapitālieguldījumi!BB41,"")</f>
        <v>0</v>
      </c>
      <c r="BC8" s="46">
        <f>IFERROR(Kapitālieguldījumi!BC41,"")</f>
        <v>0</v>
      </c>
      <c r="BD8" s="46">
        <f>IFERROR(Kapitālieguldījumi!BD41,"")</f>
        <v>0</v>
      </c>
      <c r="BE8" s="46">
        <f>IFERROR(Kapitālieguldījumi!BE41,"")</f>
        <v>0</v>
      </c>
      <c r="BF8" s="46">
        <f>IFERROR(Kapitālieguldījumi!BF41,"")</f>
        <v>0</v>
      </c>
      <c r="BG8" s="46">
        <f>IFERROR(Kapitālieguldījumi!BG41,"")</f>
        <v>0</v>
      </c>
      <c r="BH8" s="46">
        <f>IFERROR(Kapitālieguldījumi!BH41,"")</f>
        <v>0</v>
      </c>
      <c r="BI8" s="46">
        <f>IFERROR(Kapitālieguldījumi!BI41,"")</f>
        <v>0</v>
      </c>
      <c r="BJ8" s="46">
        <f>IFERROR(Kapitālieguldījumi!BJ41,"")</f>
        <v>0</v>
      </c>
      <c r="BK8" s="46">
        <f>IFERROR(Kapitālieguldījumi!BK41,"")</f>
        <v>0</v>
      </c>
      <c r="BL8" s="46">
        <f>IFERROR(Kapitālieguldījumi!BL41,"")</f>
        <v>0</v>
      </c>
      <c r="BM8" s="46">
        <f>IFERROR(Kapitālieguldījumi!BM41,"")</f>
        <v>0</v>
      </c>
      <c r="BN8" s="46">
        <f>IFERROR(Kapitālieguldījumi!BN41,"")</f>
        <v>0</v>
      </c>
      <c r="BO8" s="46">
        <f>IFERROR(Kapitālieguldījumi!BO41,"")</f>
        <v>0</v>
      </c>
      <c r="BP8" s="46">
        <f>IFERROR(Kapitālieguldījumi!BP41,"")</f>
        <v>0</v>
      </c>
      <c r="BQ8" s="46">
        <f>IFERROR(Kapitālieguldījumi!BQ41,"")</f>
        <v>0</v>
      </c>
      <c r="BR8" s="46">
        <f>IFERROR(Kapitālieguldījumi!BR41,"")</f>
        <v>0</v>
      </c>
      <c r="BS8" s="46">
        <f>IFERROR(Kapitālieguldījumi!BS41,"")</f>
        <v>0</v>
      </c>
      <c r="BT8" s="46">
        <f>IFERROR(Kapitālieguldījumi!BT41,"")</f>
        <v>0</v>
      </c>
      <c r="BU8" s="46">
        <f>IFERROR(Kapitālieguldījumi!BU41,"")</f>
        <v>0</v>
      </c>
      <c r="BV8" s="46">
        <f>IFERROR(Kapitālieguldījumi!BV41,"")</f>
        <v>0</v>
      </c>
      <c r="BW8" s="46">
        <f>IFERROR(Kapitālieguldījumi!BW41,"")</f>
        <v>0</v>
      </c>
      <c r="BX8" s="46">
        <f>IFERROR(Kapitālieguldījumi!BX41,"")</f>
        <v>0</v>
      </c>
      <c r="BY8" s="46">
        <f>IFERROR(Kapitālieguldījumi!BY41,"")</f>
        <v>0</v>
      </c>
      <c r="BZ8" s="46">
        <f>IFERROR(Kapitālieguldījumi!BZ41,"")</f>
        <v>0</v>
      </c>
      <c r="CA8" s="46">
        <f>IFERROR(Kapitālieguldījumi!CA41,"")</f>
        <v>0</v>
      </c>
      <c r="CB8" s="46">
        <f>IFERROR(Kapitālieguldījumi!CB41,"")</f>
        <v>0</v>
      </c>
      <c r="CC8" s="46">
        <f>IFERROR(Kapitālieguldījumi!CC41,"")</f>
        <v>0</v>
      </c>
      <c r="CD8" s="46">
        <f>IFERROR(Kapitālieguldījumi!CD41,"")</f>
        <v>0</v>
      </c>
      <c r="CE8" s="46">
        <f>IFERROR(Kapitālieguldījumi!CE41,"")</f>
        <v>0</v>
      </c>
      <c r="CF8" s="46">
        <f>IFERROR(Kapitālieguldījumi!CF41,"")</f>
        <v>0</v>
      </c>
      <c r="CG8" s="46">
        <f>IFERROR(Kapitālieguldījumi!CG41,"")</f>
        <v>0</v>
      </c>
      <c r="CH8" s="46">
        <f>IFERROR(Kapitālieguldījumi!CH41,"")</f>
        <v>0</v>
      </c>
      <c r="CI8" s="46">
        <f>IFERROR(Kapitālieguldījumi!CI41,"")</f>
        <v>0</v>
      </c>
      <c r="CJ8" s="46">
        <f>IFERROR(Kapitālieguldījumi!CJ41,"")</f>
        <v>0</v>
      </c>
      <c r="CK8" s="46">
        <f>IFERROR(Kapitālieguldījumi!CK41,"")</f>
        <v>0</v>
      </c>
      <c r="CL8" s="46">
        <f>IFERROR(Kapitālieguldījumi!CL41,"")</f>
        <v>0</v>
      </c>
      <c r="CM8" s="46">
        <f>IFERROR(Kapitālieguldījumi!CM41,"")</f>
        <v>0</v>
      </c>
      <c r="CN8" s="46">
        <f>IFERROR(Kapitālieguldījumi!CN41,"")</f>
        <v>0</v>
      </c>
      <c r="CO8" s="46">
        <f>IFERROR(Kapitālieguldījumi!CO41,"")</f>
        <v>0</v>
      </c>
      <c r="CP8" s="46">
        <f>IFERROR(Kapitālieguldījumi!CP41,"")</f>
        <v>0</v>
      </c>
      <c r="CQ8" s="46">
        <f>IFERROR(Kapitālieguldījumi!CQ41,"")</f>
        <v>0</v>
      </c>
      <c r="CR8" s="46">
        <f>IFERROR(Kapitālieguldījumi!CR41,"")</f>
        <v>0</v>
      </c>
      <c r="CS8" s="46">
        <f>IFERROR(Kapitālieguldījumi!CS41,"")</f>
        <v>0</v>
      </c>
      <c r="CT8" s="46">
        <f>IFERROR(Kapitālieguldījumi!CT41,"")</f>
        <v>0</v>
      </c>
      <c r="CU8" s="46">
        <f>IFERROR(Kapitālieguldījumi!CU41,"")</f>
        <v>0</v>
      </c>
      <c r="CV8" s="46">
        <f>IFERROR(Kapitālieguldījumi!CV41,"")</f>
        <v>0</v>
      </c>
      <c r="CW8" s="46">
        <f>IFERROR(Kapitālieguldījumi!CW41,"")</f>
        <v>0</v>
      </c>
      <c r="CX8" s="46">
        <f>IFERROR(Kapitālieguldījumi!CX41,"")</f>
        <v>0</v>
      </c>
      <c r="CY8" s="46">
        <f>IFERROR(Kapitālieguldījumi!CY41,"")</f>
        <v>0</v>
      </c>
      <c r="CZ8" s="46">
        <f>IFERROR(Kapitālieguldījumi!CZ41,"")</f>
        <v>0</v>
      </c>
      <c r="DA8" s="46">
        <f>IFERROR(Kapitālieguldījumi!DA41,"")</f>
        <v>0</v>
      </c>
      <c r="DB8" s="46">
        <f>IFERROR(Kapitālieguldījumi!DB41,"")</f>
        <v>0</v>
      </c>
      <c r="DC8" s="46">
        <f>IFERROR(Kapitālieguldījumi!DC41,"")</f>
        <v>0</v>
      </c>
      <c r="DD8" s="46">
        <f>IFERROR(Kapitālieguldījumi!DD41,"")</f>
        <v>0</v>
      </c>
      <c r="DE8" s="46">
        <f>IFERROR(Kapitālieguldījumi!DE41,"")</f>
        <v>0</v>
      </c>
      <c r="DF8" s="46">
        <f>IFERROR(Kapitālieguldījumi!DF41,"")</f>
        <v>0</v>
      </c>
      <c r="DG8" s="46">
        <f>IFERROR(Kapitālieguldījumi!DG41,"")</f>
        <v>0</v>
      </c>
      <c r="DH8" s="46">
        <f>IFERROR(Kapitālieguldījumi!DH41,"")</f>
        <v>0</v>
      </c>
      <c r="DI8" s="46">
        <f>IFERROR(Kapitālieguldījumi!DI41,"")</f>
        <v>0</v>
      </c>
      <c r="DJ8" s="46">
        <f>IFERROR(Kapitālieguldījumi!DJ41,"")</f>
        <v>0</v>
      </c>
      <c r="DK8" s="46">
        <f>IFERROR(Kapitālieguldījumi!DK41,"")</f>
        <v>0</v>
      </c>
      <c r="DL8" s="46">
        <f>IFERROR(Kapitālieguldījumi!DL41,"")</f>
        <v>0</v>
      </c>
      <c r="DM8" s="46">
        <f>IFERROR(Kapitālieguldījumi!DM41,"")</f>
        <v>0</v>
      </c>
      <c r="DN8" s="46">
        <f>IFERROR(Kapitālieguldījumi!DN41,"")</f>
        <v>0</v>
      </c>
      <c r="DO8" s="46">
        <f>IFERROR(Kapitālieguldījumi!DO41,"")</f>
        <v>0</v>
      </c>
      <c r="DP8" s="46">
        <f>IFERROR(Kapitālieguldījumi!DP41,"")</f>
        <v>0</v>
      </c>
      <c r="DQ8" s="46">
        <f>IFERROR(Kapitālieguldījumi!DQ41,"")</f>
        <v>0</v>
      </c>
      <c r="DR8" s="46">
        <f>IFERROR(Kapitālieguldījumi!DR41,"")</f>
        <v>0</v>
      </c>
      <c r="DS8" s="46">
        <f>IFERROR(Kapitālieguldījumi!DS41,"")</f>
        <v>0</v>
      </c>
      <c r="DT8" s="46">
        <f>IFERROR(Kapitālieguldījumi!DT41,"")</f>
        <v>0</v>
      </c>
      <c r="DU8" s="46">
        <f>IFERROR(Kapitālieguldījumi!DU41,"")</f>
        <v>0</v>
      </c>
    </row>
    <row r="9" spans="1:125">
      <c r="A9" s="2" t="s">
        <v>183</v>
      </c>
      <c r="B9" s="2"/>
      <c r="C9" s="2"/>
      <c r="D9" s="85">
        <f>SUM(E9:DU9)</f>
        <v>577891.32042842917</v>
      </c>
      <c r="E9" s="85">
        <f>IFERROR(IF(E8&lt;&gt;0,Izmaksas!E183,0),"")</f>
        <v>114208.86075637522</v>
      </c>
      <c r="F9" s="85">
        <f>IFERROR(IF(F8&lt;&gt;0,Izmaksas!F183,0),"")</f>
        <v>114923.95258618932</v>
      </c>
      <c r="G9" s="85">
        <f>IFERROR(IF(G8&lt;&gt;0,Izmaksas!G183,0),"")</f>
        <v>115635.59000931871</v>
      </c>
      <c r="H9" s="85">
        <f>IFERROR(IF(H8&lt;&gt;0,Izmaksas!H183,0),"")</f>
        <v>116343.65371306875</v>
      </c>
      <c r="I9" s="85">
        <f>IFERROR(IF(I8&lt;&gt;0,Izmaksas!I183,0),"")</f>
        <v>116779.26336347725</v>
      </c>
      <c r="J9" s="85">
        <f>IFERROR(IF(J8&lt;&gt;0,Izmaksas!J183,0),"")</f>
        <v>0</v>
      </c>
      <c r="K9" s="85">
        <f>IFERROR(IF(K8&lt;&gt;0,Izmaksas!K183,0),"")</f>
        <v>0</v>
      </c>
      <c r="L9" s="85">
        <f>IFERROR(IF(L8&lt;&gt;0,Izmaksas!L183,0),"")</f>
        <v>0</v>
      </c>
      <c r="M9" s="85">
        <f>IFERROR(IF(M8&lt;&gt;0,Izmaksas!M183,0),"")</f>
        <v>0</v>
      </c>
      <c r="N9" s="85">
        <f>IFERROR(IF(N8&lt;&gt;0,Izmaksas!N183,0),"")</f>
        <v>0</v>
      </c>
      <c r="O9" s="85">
        <f>IFERROR(IF(O8&lt;&gt;0,Izmaksas!O183,0),"")</f>
        <v>0</v>
      </c>
      <c r="P9" s="85">
        <f>IFERROR(IF(P8&lt;&gt;0,Izmaksas!P183,0),"")</f>
        <v>0</v>
      </c>
      <c r="Q9" s="85">
        <f>IFERROR(IF(Q8&lt;&gt;0,Izmaksas!Q183,0),"")</f>
        <v>0</v>
      </c>
      <c r="R9" s="85">
        <f>IFERROR(IF(R8&lt;&gt;0,Izmaksas!R183,0),"")</f>
        <v>0</v>
      </c>
      <c r="S9" s="85">
        <f>IFERROR(IF(S8&lt;&gt;0,Izmaksas!S183,0),"")</f>
        <v>0</v>
      </c>
      <c r="T9" s="85">
        <f>IFERROR(IF(T8&lt;&gt;0,Izmaksas!T183,0),"")</f>
        <v>0</v>
      </c>
      <c r="U9" s="85">
        <f>IFERROR(IF(U8&lt;&gt;0,Izmaksas!U183,0),"")</f>
        <v>0</v>
      </c>
      <c r="V9" s="85">
        <f>IFERROR(IF(V8&lt;&gt;0,Izmaksas!V183,0),"")</f>
        <v>0</v>
      </c>
      <c r="W9" s="85">
        <f>IFERROR(IF(W8&lt;&gt;0,Izmaksas!W183,0),"")</f>
        <v>0</v>
      </c>
      <c r="X9" s="85">
        <f>IFERROR(IF(X8&lt;&gt;0,Izmaksas!X183,0),"")</f>
        <v>0</v>
      </c>
      <c r="Y9" s="85">
        <f>IFERROR(IF(Y8&lt;&gt;0,Izmaksas!Y183,0),"")</f>
        <v>0</v>
      </c>
      <c r="Z9" s="85">
        <f>IFERROR(IF(Z8&lt;&gt;0,Izmaksas!Z183,0),"")</f>
        <v>0</v>
      </c>
      <c r="AA9" s="85">
        <f>IFERROR(IF(AA8&lt;&gt;0,Izmaksas!AA183,0),"")</f>
        <v>0</v>
      </c>
      <c r="AB9" s="85">
        <f>IFERROR(IF(AB8&lt;&gt;0,Izmaksas!AB183,0),"")</f>
        <v>0</v>
      </c>
      <c r="AC9" s="85">
        <f>IFERROR(IF(AC8&lt;&gt;0,Izmaksas!AC183,0),"")</f>
        <v>0</v>
      </c>
      <c r="AD9" s="85">
        <f>IFERROR(IF(AD8&lt;&gt;0,Izmaksas!AD183,0),"")</f>
        <v>0</v>
      </c>
      <c r="AE9" s="85">
        <f>IFERROR(IF(AE8&lt;&gt;0,Izmaksas!AE183,0),"")</f>
        <v>0</v>
      </c>
      <c r="AF9" s="85">
        <f>IFERROR(IF(AF8&lt;&gt;0,Izmaksas!AF183,0),"")</f>
        <v>0</v>
      </c>
      <c r="AG9" s="85">
        <f>IFERROR(IF(AG8&lt;&gt;0,Izmaksas!AG183,0),"")</f>
        <v>0</v>
      </c>
      <c r="AH9" s="85">
        <f>IFERROR(IF(AH8&lt;&gt;0,Izmaksas!AH183,0),"")</f>
        <v>0</v>
      </c>
      <c r="AI9" s="85">
        <f>IFERROR(IF(AI8&lt;&gt;0,Izmaksas!AI183,0),"")</f>
        <v>0</v>
      </c>
      <c r="AJ9" s="85">
        <f>IFERROR(IF(AJ8&lt;&gt;0,Izmaksas!AJ183,0),"")</f>
        <v>0</v>
      </c>
      <c r="AK9" s="85">
        <f>IFERROR(IF(AK8&lt;&gt;0,Izmaksas!AK183,0),"")</f>
        <v>0</v>
      </c>
      <c r="AL9" s="85">
        <f>IFERROR(IF(AL8&lt;&gt;0,Izmaksas!AL183,0),"")</f>
        <v>0</v>
      </c>
      <c r="AM9" s="85">
        <f>IFERROR(IF(AM8&lt;&gt;0,Izmaksas!AM183,0),"")</f>
        <v>0</v>
      </c>
      <c r="AN9" s="85">
        <f>IFERROR(IF(AN8&lt;&gt;0,Izmaksas!AN183,0),"")</f>
        <v>0</v>
      </c>
      <c r="AO9" s="85">
        <f>IFERROR(IF(AO8&lt;&gt;0,Izmaksas!AO183,0),"")</f>
        <v>0</v>
      </c>
      <c r="AP9" s="85">
        <f>IFERROR(IF(AP8&lt;&gt;0,Izmaksas!AP183,0),"")</f>
        <v>0</v>
      </c>
      <c r="AQ9" s="85">
        <f>IFERROR(IF(AQ8&lt;&gt;0,Izmaksas!AQ183,0),"")</f>
        <v>0</v>
      </c>
      <c r="AR9" s="85">
        <f>IFERROR(IF(AR8&lt;&gt;0,Izmaksas!AR183,0),"")</f>
        <v>0</v>
      </c>
      <c r="AS9" s="85">
        <f>IFERROR(IF(AS8&lt;&gt;0,Izmaksas!AS183,0),"")</f>
        <v>0</v>
      </c>
      <c r="AT9" s="85">
        <f>IFERROR(IF(AT8&lt;&gt;0,Izmaksas!AT183,0),"")</f>
        <v>0</v>
      </c>
      <c r="AU9" s="85">
        <f>IFERROR(IF(AU8&lt;&gt;0,Izmaksas!AU183,0),"")</f>
        <v>0</v>
      </c>
      <c r="AV9" s="85">
        <f>IFERROR(IF(AV8&lt;&gt;0,Izmaksas!AV183,0),"")</f>
        <v>0</v>
      </c>
      <c r="AW9" s="85">
        <f>IFERROR(IF(AW8&lt;&gt;0,Izmaksas!AW183,0),"")</f>
        <v>0</v>
      </c>
      <c r="AX9" s="85">
        <f>IFERROR(IF(AX8&lt;&gt;0,Izmaksas!AX183,0),"")</f>
        <v>0</v>
      </c>
      <c r="AY9" s="85">
        <f>IFERROR(IF(AY8&lt;&gt;0,Izmaksas!AY183,0),"")</f>
        <v>0</v>
      </c>
      <c r="AZ9" s="85">
        <f>IFERROR(IF(AZ8&lt;&gt;0,Izmaksas!AZ183,0),"")</f>
        <v>0</v>
      </c>
      <c r="BA9" s="85">
        <f>IFERROR(IF(BA8&lt;&gt;0,Izmaksas!BA183,0),"")</f>
        <v>0</v>
      </c>
      <c r="BB9" s="85">
        <f>IFERROR(IF(BB8&lt;&gt;0,Izmaksas!BB183,0),"")</f>
        <v>0</v>
      </c>
      <c r="BC9" s="85">
        <f>IFERROR(IF(BC8&lt;&gt;0,Izmaksas!BC183,0),"")</f>
        <v>0</v>
      </c>
      <c r="BD9" s="85">
        <f>IFERROR(IF(BD8&lt;&gt;0,Izmaksas!BD183,0),"")</f>
        <v>0</v>
      </c>
      <c r="BE9" s="85">
        <f>IFERROR(IF(BE8&lt;&gt;0,Izmaksas!BE183,0),"")</f>
        <v>0</v>
      </c>
      <c r="BF9" s="85">
        <f>IFERROR(IF(BF8&lt;&gt;0,Izmaksas!BF183,0),"")</f>
        <v>0</v>
      </c>
      <c r="BG9" s="85">
        <f>IFERROR(IF(BG8&lt;&gt;0,Izmaksas!BG183,0),"")</f>
        <v>0</v>
      </c>
      <c r="BH9" s="85">
        <f>IFERROR(IF(BH8&lt;&gt;0,Izmaksas!BH183,0),"")</f>
        <v>0</v>
      </c>
      <c r="BI9" s="85">
        <f>IFERROR(IF(BI8&lt;&gt;0,Izmaksas!BI183,0),"")</f>
        <v>0</v>
      </c>
      <c r="BJ9" s="85">
        <f>IFERROR(IF(BJ8&lt;&gt;0,Izmaksas!BJ183,0),"")</f>
        <v>0</v>
      </c>
      <c r="BK9" s="85">
        <f>IFERROR(IF(BK8&lt;&gt;0,Izmaksas!BK183,0),"")</f>
        <v>0</v>
      </c>
      <c r="BL9" s="85">
        <f>IFERROR(IF(BL8&lt;&gt;0,Izmaksas!BL183,0),"")</f>
        <v>0</v>
      </c>
      <c r="BM9" s="85">
        <f>IFERROR(IF(BM8&lt;&gt;0,Izmaksas!BM183,0),"")</f>
        <v>0</v>
      </c>
      <c r="BN9" s="85">
        <f>IFERROR(IF(BN8&lt;&gt;0,Izmaksas!BN183,0),"")</f>
        <v>0</v>
      </c>
      <c r="BO9" s="85">
        <f>IFERROR(IF(BO8&lt;&gt;0,Izmaksas!BO183,0),"")</f>
        <v>0</v>
      </c>
      <c r="BP9" s="85">
        <f>IFERROR(IF(BP8&lt;&gt;0,Izmaksas!BP183,0),"")</f>
        <v>0</v>
      </c>
      <c r="BQ9" s="85">
        <f>IFERROR(IF(BQ8&lt;&gt;0,Izmaksas!BQ183,0),"")</f>
        <v>0</v>
      </c>
      <c r="BR9" s="85">
        <f>IFERROR(IF(BR8&lt;&gt;0,Izmaksas!BR183,0),"")</f>
        <v>0</v>
      </c>
      <c r="BS9" s="85">
        <f>IFERROR(IF(BS8&lt;&gt;0,Izmaksas!BS183,0),"")</f>
        <v>0</v>
      </c>
      <c r="BT9" s="85">
        <f>IFERROR(IF(BT8&lt;&gt;0,Izmaksas!BT183,0),"")</f>
        <v>0</v>
      </c>
      <c r="BU9" s="85">
        <f>IFERROR(IF(BU8&lt;&gt;0,Izmaksas!BU183,0),"")</f>
        <v>0</v>
      </c>
      <c r="BV9" s="85">
        <f>IFERROR(IF(BV8&lt;&gt;0,Izmaksas!BV183,0),"")</f>
        <v>0</v>
      </c>
      <c r="BW9" s="85">
        <f>IFERROR(IF(BW8&lt;&gt;0,Izmaksas!BW183,0),"")</f>
        <v>0</v>
      </c>
      <c r="BX9" s="85">
        <f>IFERROR(IF(BX8&lt;&gt;0,Izmaksas!BX183,0),"")</f>
        <v>0</v>
      </c>
      <c r="BY9" s="85">
        <f>IFERROR(IF(BY8&lt;&gt;0,Izmaksas!BY183,0),"")</f>
        <v>0</v>
      </c>
      <c r="BZ9" s="85">
        <f>IFERROR(IF(BZ8&lt;&gt;0,Izmaksas!BZ183,0),"")</f>
        <v>0</v>
      </c>
      <c r="CA9" s="85">
        <f>IFERROR(IF(CA8&lt;&gt;0,Izmaksas!CA183,0),"")</f>
        <v>0</v>
      </c>
      <c r="CB9" s="85">
        <f>IFERROR(IF(CB8&lt;&gt;0,Izmaksas!CB183,0),"")</f>
        <v>0</v>
      </c>
      <c r="CC9" s="85">
        <f>IFERROR(IF(CC8&lt;&gt;0,Izmaksas!CC183,0),"")</f>
        <v>0</v>
      </c>
      <c r="CD9" s="85">
        <f>IFERROR(IF(CD8&lt;&gt;0,Izmaksas!CD183,0),"")</f>
        <v>0</v>
      </c>
      <c r="CE9" s="85">
        <f>IFERROR(IF(CE8&lt;&gt;0,Izmaksas!CE183,0),"")</f>
        <v>0</v>
      </c>
      <c r="CF9" s="85">
        <f>IFERROR(IF(CF8&lt;&gt;0,Izmaksas!CF183,0),"")</f>
        <v>0</v>
      </c>
      <c r="CG9" s="85">
        <f>IFERROR(IF(CG8&lt;&gt;0,Izmaksas!CG183,0),"")</f>
        <v>0</v>
      </c>
      <c r="CH9" s="85">
        <f>IFERROR(IF(CH8&lt;&gt;0,Izmaksas!CH183,0),"")</f>
        <v>0</v>
      </c>
      <c r="CI9" s="85">
        <f>IFERROR(IF(CI8&lt;&gt;0,Izmaksas!CI183,0),"")</f>
        <v>0</v>
      </c>
      <c r="CJ9" s="85">
        <f>IFERROR(IF(CJ8&lt;&gt;0,Izmaksas!CJ183,0),"")</f>
        <v>0</v>
      </c>
      <c r="CK9" s="85">
        <f>IFERROR(IF(CK8&lt;&gt;0,Izmaksas!CK183,0),"")</f>
        <v>0</v>
      </c>
      <c r="CL9" s="85">
        <f>IFERROR(IF(CL8&lt;&gt;0,Izmaksas!CL183,0),"")</f>
        <v>0</v>
      </c>
      <c r="CM9" s="85">
        <f>IFERROR(IF(CM8&lt;&gt;0,Izmaksas!CM183,0),"")</f>
        <v>0</v>
      </c>
      <c r="CN9" s="85">
        <f>IFERROR(IF(CN8&lt;&gt;0,Izmaksas!CN183,0),"")</f>
        <v>0</v>
      </c>
      <c r="CO9" s="85">
        <f>IFERROR(IF(CO8&lt;&gt;0,Izmaksas!CO183,0),"")</f>
        <v>0</v>
      </c>
      <c r="CP9" s="85">
        <f>IFERROR(IF(CP8&lt;&gt;0,Izmaksas!CP183,0),"")</f>
        <v>0</v>
      </c>
      <c r="CQ9" s="85">
        <f>IFERROR(IF(CQ8&lt;&gt;0,Izmaksas!CQ183,0),"")</f>
        <v>0</v>
      </c>
      <c r="CR9" s="85">
        <f>IFERROR(IF(CR8&lt;&gt;0,Izmaksas!CR183,0),"")</f>
        <v>0</v>
      </c>
      <c r="CS9" s="85">
        <f>IFERROR(IF(CS8&lt;&gt;0,Izmaksas!CS183,0),"")</f>
        <v>0</v>
      </c>
      <c r="CT9" s="85">
        <f>IFERROR(IF(CT8&lt;&gt;0,Izmaksas!CT183,0),"")</f>
        <v>0</v>
      </c>
      <c r="CU9" s="85">
        <f>IFERROR(IF(CU8&lt;&gt;0,Izmaksas!CU183,0),"")</f>
        <v>0</v>
      </c>
      <c r="CV9" s="85">
        <f>IFERROR(IF(CV8&lt;&gt;0,Izmaksas!CV183,0),"")</f>
        <v>0</v>
      </c>
      <c r="CW9" s="85">
        <f>IFERROR(IF(CW8&lt;&gt;0,Izmaksas!CW183,0),"")</f>
        <v>0</v>
      </c>
      <c r="CX9" s="85">
        <f>IFERROR(IF(CX8&lt;&gt;0,Izmaksas!CX183,0),"")</f>
        <v>0</v>
      </c>
      <c r="CY9" s="85">
        <f>IFERROR(IF(CY8&lt;&gt;0,Izmaksas!CY183,0),"")</f>
        <v>0</v>
      </c>
      <c r="CZ9" s="85">
        <f>IFERROR(IF(CZ8&lt;&gt;0,Izmaksas!CZ183,0),"")</f>
        <v>0</v>
      </c>
      <c r="DA9" s="85">
        <f>IFERROR(IF(DA8&lt;&gt;0,Izmaksas!DA183,0),"")</f>
        <v>0</v>
      </c>
      <c r="DB9" s="85">
        <f>IFERROR(IF(DB8&lt;&gt;0,Izmaksas!DB183,0),"")</f>
        <v>0</v>
      </c>
      <c r="DC9" s="85">
        <f>IFERROR(IF(DC8&lt;&gt;0,Izmaksas!DC183,0),"")</f>
        <v>0</v>
      </c>
      <c r="DD9" s="85">
        <f>IFERROR(IF(DD8&lt;&gt;0,Izmaksas!DD183,0),"")</f>
        <v>0</v>
      </c>
      <c r="DE9" s="85">
        <f>IFERROR(IF(DE8&lt;&gt;0,Izmaksas!DE183,0),"")</f>
        <v>0</v>
      </c>
      <c r="DF9" s="85">
        <f>IFERROR(IF(DF8&lt;&gt;0,Izmaksas!DF183,0),"")</f>
        <v>0</v>
      </c>
      <c r="DG9" s="85">
        <f>IFERROR(IF(DG8&lt;&gt;0,Izmaksas!DG183,0),"")</f>
        <v>0</v>
      </c>
      <c r="DH9" s="85">
        <f>IFERROR(IF(DH8&lt;&gt;0,Izmaksas!DH183,0),"")</f>
        <v>0</v>
      </c>
      <c r="DI9" s="85">
        <f>IFERROR(IF(DI8&lt;&gt;0,Izmaksas!DI183,0),"")</f>
        <v>0</v>
      </c>
      <c r="DJ9" s="85">
        <f>IFERROR(IF(DJ8&lt;&gt;0,Izmaksas!DJ183,0),"")</f>
        <v>0</v>
      </c>
      <c r="DK9" s="85">
        <f>IFERROR(IF(DK8&lt;&gt;0,Izmaksas!DK183,0),"")</f>
        <v>0</v>
      </c>
      <c r="DL9" s="85">
        <f>IFERROR(IF(DL8&lt;&gt;0,Izmaksas!DL183,0),"")</f>
        <v>0</v>
      </c>
      <c r="DM9" s="85">
        <f>IFERROR(IF(DM8&lt;&gt;0,Izmaksas!DM183,0),"")</f>
        <v>0</v>
      </c>
      <c r="DN9" s="85">
        <f>IFERROR(IF(DN8&lt;&gt;0,Izmaksas!DN183,0),"")</f>
        <v>0</v>
      </c>
      <c r="DO9" s="85">
        <f>IFERROR(IF(DO8&lt;&gt;0,Izmaksas!DO183,0),"")</f>
        <v>0</v>
      </c>
      <c r="DP9" s="85">
        <f>IFERROR(IF(DP8&lt;&gt;0,Izmaksas!DP183,0),"")</f>
        <v>0</v>
      </c>
      <c r="DQ9" s="85">
        <f>IFERROR(IF(DQ8&lt;&gt;0,Izmaksas!DQ183,0),"")</f>
        <v>0</v>
      </c>
      <c r="DR9" s="85">
        <f>IFERROR(IF(DR8&lt;&gt;0,Izmaksas!DR183,0),"")</f>
        <v>0</v>
      </c>
      <c r="DS9" s="85">
        <f>IFERROR(IF(DS8&lt;&gt;0,Izmaksas!DS183,0),"")</f>
        <v>0</v>
      </c>
      <c r="DT9" s="85">
        <f>IFERROR(IF(DT8&lt;&gt;0,Izmaksas!DT183,0),"")</f>
        <v>0</v>
      </c>
      <c r="DU9" s="85">
        <f>IFERROR(IF(DU8&lt;&gt;0,Izmaksas!DU183,0),"")</f>
        <v>0</v>
      </c>
    </row>
    <row r="10" spans="1:125">
      <c r="A10" s="2"/>
      <c r="B10" s="2"/>
      <c r="C10" s="2"/>
      <c r="D10" s="1"/>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c r="A11" s="16" t="s">
        <v>184</v>
      </c>
      <c r="B11" s="16"/>
      <c r="C11" s="16"/>
      <c r="D11" s="16"/>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c r="A13" s="86" t="str">
        <f>Pieņēmumi!B31</f>
        <v>Privātā partnera pamatkapitāla īpatsvars kopējā finansēšanas struktūrā</v>
      </c>
      <c r="B13" s="87" t="str">
        <f>Pieņēmumi!C31</f>
        <v>%</v>
      </c>
      <c r="C13" s="2"/>
      <c r="D13" s="88">
        <f>Pieņēmumi!E31</f>
        <v>0.15</v>
      </c>
      <c r="E13" s="2"/>
      <c r="F13" s="2"/>
      <c r="G13" s="2"/>
      <c r="H13" s="2"/>
      <c r="I13" s="2"/>
      <c r="J13" s="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c r="A14" s="89" t="str">
        <f>Pieņēmumi!B36</f>
        <v>Publiskā partnera pamatkapitāla īpatsvars kopējā finansēšanas struktūrā</v>
      </c>
      <c r="B14" s="90" t="str">
        <f>Pieņēmumi!C36</f>
        <v>%</v>
      </c>
      <c r="C14" s="2"/>
      <c r="D14" s="88">
        <f>Pieņēmumi!E36</f>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c r="A15" s="89" t="str">
        <f>Pieņēmumi!B40</f>
        <v>SUBORDINĒTĀ KAPITĀLA īpatsvars kopējā finansēšanas struktūrā</v>
      </c>
      <c r="B15" s="90" t="str">
        <f>Pieņēmumi!C40</f>
        <v>%</v>
      </c>
      <c r="C15" s="2"/>
      <c r="D15" s="88">
        <f>Pieņēmumi!E40</f>
        <v>0</v>
      </c>
      <c r="E15" s="2"/>
      <c r="F15" s="2"/>
      <c r="G15" s="2"/>
      <c r="H15" s="2"/>
      <c r="I15" s="2"/>
      <c r="J15" s="2"/>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c r="A16" s="89" t="str">
        <f>Pieņēmumi!B49</f>
        <v>Eiropas fondu finansējuma īpatsvars kopējā finansēšanas struktūrā</v>
      </c>
      <c r="B16" s="90" t="str">
        <f>Pieņēmumi!C49</f>
        <v>%</v>
      </c>
      <c r="C16" s="2"/>
      <c r="D16" s="88">
        <f>Pieņēmumi!E49</f>
        <v>0</v>
      </c>
      <c r="E16" s="2"/>
      <c r="F16" s="2"/>
      <c r="G16" s="2"/>
      <c r="H16" s="2"/>
      <c r="I16" s="2"/>
      <c r="J16" s="2"/>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5">
      <c r="A17" s="1"/>
      <c r="B17" s="1"/>
      <c r="C17" s="1"/>
      <c r="D17" s="1"/>
      <c r="E17" s="2"/>
      <c r="F17" s="2"/>
      <c r="G17" s="2"/>
      <c r="H17" s="2"/>
      <c r="I17" s="2"/>
      <c r="J17" s="2"/>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5">
      <c r="A18" s="91" t="s">
        <v>627</v>
      </c>
      <c r="B18" s="10"/>
      <c r="C18" s="2"/>
      <c r="D18" s="66">
        <f>SUM(D13:D16)</f>
        <v>0.15</v>
      </c>
      <c r="E18" s="2"/>
      <c r="F18" s="2"/>
      <c r="G18" s="2"/>
      <c r="H18" s="2"/>
      <c r="I18" s="2"/>
      <c r="J18" s="2"/>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c r="A19" s="2"/>
      <c r="B19" s="2"/>
      <c r="C19" s="2"/>
      <c r="D19" s="1"/>
      <c r="E19" s="2"/>
      <c r="F19" s="2"/>
      <c r="G19" s="2"/>
      <c r="H19" s="2"/>
      <c r="I19" s="2"/>
      <c r="J19" s="2"/>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c r="A20" s="2" t="s">
        <v>488</v>
      </c>
      <c r="B20" s="10" t="s">
        <v>638</v>
      </c>
      <c r="C20" s="2"/>
      <c r="D20" s="1">
        <f>D18*SUM(D8,D9)</f>
        <v>1148039.7855842167</v>
      </c>
      <c r="E20" s="92">
        <f>IFERROR(D21,"")</f>
        <v>1148039.7855842167</v>
      </c>
      <c r="F20" s="92">
        <f t="shared" ref="F20:BQ20" si="0">IFERROR(E20,"")</f>
        <v>1148039.7855842167</v>
      </c>
      <c r="G20" s="92">
        <f t="shared" si="0"/>
        <v>1148039.7855842167</v>
      </c>
      <c r="H20" s="92">
        <f t="shared" si="0"/>
        <v>1148039.7855842167</v>
      </c>
      <c r="I20" s="92">
        <f t="shared" si="0"/>
        <v>1148039.7855842167</v>
      </c>
      <c r="J20" s="92">
        <f t="shared" si="0"/>
        <v>1148039.7855842167</v>
      </c>
      <c r="K20" s="92">
        <f t="shared" si="0"/>
        <v>1148039.7855842167</v>
      </c>
      <c r="L20" s="92">
        <f t="shared" si="0"/>
        <v>1148039.7855842167</v>
      </c>
      <c r="M20" s="92">
        <f t="shared" si="0"/>
        <v>1148039.7855842167</v>
      </c>
      <c r="N20" s="92">
        <f t="shared" si="0"/>
        <v>1148039.7855842167</v>
      </c>
      <c r="O20" s="92">
        <f t="shared" si="0"/>
        <v>1148039.7855842167</v>
      </c>
      <c r="P20" s="92">
        <f t="shared" si="0"/>
        <v>1148039.7855842167</v>
      </c>
      <c r="Q20" s="92">
        <f t="shared" si="0"/>
        <v>1148039.7855842167</v>
      </c>
      <c r="R20" s="92">
        <f t="shared" si="0"/>
        <v>1148039.7855842167</v>
      </c>
      <c r="S20" s="92">
        <f t="shared" si="0"/>
        <v>1148039.7855842167</v>
      </c>
      <c r="T20" s="92">
        <f t="shared" si="0"/>
        <v>1148039.7855842167</v>
      </c>
      <c r="U20" s="92">
        <f t="shared" si="0"/>
        <v>1148039.7855842167</v>
      </c>
      <c r="V20" s="92">
        <f t="shared" si="0"/>
        <v>1148039.7855842167</v>
      </c>
      <c r="W20" s="92">
        <f t="shared" si="0"/>
        <v>1148039.7855842167</v>
      </c>
      <c r="X20" s="92">
        <f t="shared" si="0"/>
        <v>1148039.7855842167</v>
      </c>
      <c r="Y20" s="92">
        <f t="shared" si="0"/>
        <v>1148039.7855842167</v>
      </c>
      <c r="Z20" s="92">
        <f t="shared" si="0"/>
        <v>1148039.7855842167</v>
      </c>
      <c r="AA20" s="92">
        <f t="shared" si="0"/>
        <v>1148039.7855842167</v>
      </c>
      <c r="AB20" s="92">
        <f t="shared" si="0"/>
        <v>1148039.7855842167</v>
      </c>
      <c r="AC20" s="92">
        <f t="shared" si="0"/>
        <v>1148039.7855842167</v>
      </c>
      <c r="AD20" s="92">
        <f t="shared" si="0"/>
        <v>1148039.7855842167</v>
      </c>
      <c r="AE20" s="92">
        <f t="shared" si="0"/>
        <v>1148039.7855842167</v>
      </c>
      <c r="AF20" s="92">
        <f t="shared" si="0"/>
        <v>1148039.7855842167</v>
      </c>
      <c r="AG20" s="92">
        <f t="shared" si="0"/>
        <v>1148039.7855842167</v>
      </c>
      <c r="AH20" s="92">
        <f t="shared" si="0"/>
        <v>1148039.7855842167</v>
      </c>
      <c r="AI20" s="92">
        <f t="shared" si="0"/>
        <v>1148039.7855842167</v>
      </c>
      <c r="AJ20" s="92">
        <f t="shared" si="0"/>
        <v>1148039.7855842167</v>
      </c>
      <c r="AK20" s="92">
        <f t="shared" si="0"/>
        <v>1148039.7855842167</v>
      </c>
      <c r="AL20" s="92">
        <f t="shared" si="0"/>
        <v>1148039.7855842167</v>
      </c>
      <c r="AM20" s="92">
        <f t="shared" si="0"/>
        <v>1148039.7855842167</v>
      </c>
      <c r="AN20" s="92">
        <f t="shared" si="0"/>
        <v>1148039.7855842167</v>
      </c>
      <c r="AO20" s="92">
        <f t="shared" si="0"/>
        <v>1148039.7855842167</v>
      </c>
      <c r="AP20" s="92">
        <f t="shared" si="0"/>
        <v>1148039.7855842167</v>
      </c>
      <c r="AQ20" s="92">
        <f t="shared" si="0"/>
        <v>1148039.7855842167</v>
      </c>
      <c r="AR20" s="92">
        <f t="shared" si="0"/>
        <v>1148039.7855842167</v>
      </c>
      <c r="AS20" s="92">
        <f t="shared" si="0"/>
        <v>1148039.7855842167</v>
      </c>
      <c r="AT20" s="92">
        <f t="shared" si="0"/>
        <v>1148039.7855842167</v>
      </c>
      <c r="AU20" s="92">
        <f t="shared" si="0"/>
        <v>1148039.7855842167</v>
      </c>
      <c r="AV20" s="92">
        <f t="shared" si="0"/>
        <v>1148039.7855842167</v>
      </c>
      <c r="AW20" s="92">
        <f t="shared" si="0"/>
        <v>1148039.7855842167</v>
      </c>
      <c r="AX20" s="92">
        <f t="shared" si="0"/>
        <v>1148039.7855842167</v>
      </c>
      <c r="AY20" s="92">
        <f t="shared" si="0"/>
        <v>1148039.7855842167</v>
      </c>
      <c r="AZ20" s="92">
        <f t="shared" si="0"/>
        <v>1148039.7855842167</v>
      </c>
      <c r="BA20" s="92">
        <f t="shared" si="0"/>
        <v>1148039.7855842167</v>
      </c>
      <c r="BB20" s="92">
        <f t="shared" si="0"/>
        <v>1148039.7855842167</v>
      </c>
      <c r="BC20" s="92">
        <f t="shared" si="0"/>
        <v>1148039.7855842167</v>
      </c>
      <c r="BD20" s="92">
        <f t="shared" si="0"/>
        <v>1148039.7855842167</v>
      </c>
      <c r="BE20" s="92">
        <f t="shared" si="0"/>
        <v>1148039.7855842167</v>
      </c>
      <c r="BF20" s="92">
        <f t="shared" si="0"/>
        <v>1148039.7855842167</v>
      </c>
      <c r="BG20" s="92">
        <f t="shared" si="0"/>
        <v>1148039.7855842167</v>
      </c>
      <c r="BH20" s="92">
        <f t="shared" si="0"/>
        <v>1148039.7855842167</v>
      </c>
      <c r="BI20" s="92">
        <f t="shared" si="0"/>
        <v>1148039.7855842167</v>
      </c>
      <c r="BJ20" s="92">
        <f t="shared" si="0"/>
        <v>1148039.7855842167</v>
      </c>
      <c r="BK20" s="92">
        <f t="shared" si="0"/>
        <v>1148039.7855842167</v>
      </c>
      <c r="BL20" s="92">
        <f t="shared" si="0"/>
        <v>1148039.7855842167</v>
      </c>
      <c r="BM20" s="92">
        <f t="shared" si="0"/>
        <v>1148039.7855842167</v>
      </c>
      <c r="BN20" s="92">
        <f t="shared" si="0"/>
        <v>1148039.7855842167</v>
      </c>
      <c r="BO20" s="92">
        <f t="shared" si="0"/>
        <v>1148039.7855842167</v>
      </c>
      <c r="BP20" s="92">
        <f t="shared" si="0"/>
        <v>1148039.7855842167</v>
      </c>
      <c r="BQ20" s="92">
        <f t="shared" si="0"/>
        <v>1148039.7855842167</v>
      </c>
      <c r="BR20" s="92">
        <f t="shared" ref="BR20:DU20" si="1">IFERROR(BQ20,"")</f>
        <v>1148039.7855842167</v>
      </c>
      <c r="BS20" s="92">
        <f t="shared" si="1"/>
        <v>1148039.7855842167</v>
      </c>
      <c r="BT20" s="92">
        <f t="shared" si="1"/>
        <v>1148039.7855842167</v>
      </c>
      <c r="BU20" s="92">
        <f t="shared" si="1"/>
        <v>1148039.7855842167</v>
      </c>
      <c r="BV20" s="92">
        <f t="shared" si="1"/>
        <v>1148039.7855842167</v>
      </c>
      <c r="BW20" s="92">
        <f t="shared" si="1"/>
        <v>1148039.7855842167</v>
      </c>
      <c r="BX20" s="92">
        <f t="shared" si="1"/>
        <v>1148039.7855842167</v>
      </c>
      <c r="BY20" s="92">
        <f t="shared" si="1"/>
        <v>1148039.7855842167</v>
      </c>
      <c r="BZ20" s="92">
        <f t="shared" si="1"/>
        <v>1148039.7855842167</v>
      </c>
      <c r="CA20" s="92">
        <f t="shared" si="1"/>
        <v>1148039.7855842167</v>
      </c>
      <c r="CB20" s="92">
        <f t="shared" si="1"/>
        <v>1148039.7855842167</v>
      </c>
      <c r="CC20" s="92">
        <f t="shared" si="1"/>
        <v>1148039.7855842167</v>
      </c>
      <c r="CD20" s="92">
        <f t="shared" si="1"/>
        <v>1148039.7855842167</v>
      </c>
      <c r="CE20" s="92">
        <f t="shared" si="1"/>
        <v>1148039.7855842167</v>
      </c>
      <c r="CF20" s="92">
        <f t="shared" si="1"/>
        <v>1148039.7855842167</v>
      </c>
      <c r="CG20" s="92">
        <f t="shared" si="1"/>
        <v>1148039.7855842167</v>
      </c>
      <c r="CH20" s="92">
        <f t="shared" si="1"/>
        <v>1148039.7855842167</v>
      </c>
      <c r="CI20" s="92">
        <f t="shared" si="1"/>
        <v>1148039.7855842167</v>
      </c>
      <c r="CJ20" s="92">
        <f t="shared" si="1"/>
        <v>1148039.7855842167</v>
      </c>
      <c r="CK20" s="92">
        <f t="shared" si="1"/>
        <v>1148039.7855842167</v>
      </c>
      <c r="CL20" s="92">
        <f t="shared" si="1"/>
        <v>1148039.7855842167</v>
      </c>
      <c r="CM20" s="92">
        <f t="shared" si="1"/>
        <v>1148039.7855842167</v>
      </c>
      <c r="CN20" s="92">
        <f t="shared" si="1"/>
        <v>1148039.7855842167</v>
      </c>
      <c r="CO20" s="92">
        <f t="shared" si="1"/>
        <v>1148039.7855842167</v>
      </c>
      <c r="CP20" s="92">
        <f t="shared" si="1"/>
        <v>1148039.7855842167</v>
      </c>
      <c r="CQ20" s="92">
        <f t="shared" si="1"/>
        <v>1148039.7855842167</v>
      </c>
      <c r="CR20" s="92">
        <f t="shared" si="1"/>
        <v>1148039.7855842167</v>
      </c>
      <c r="CS20" s="92">
        <f t="shared" si="1"/>
        <v>1148039.7855842167</v>
      </c>
      <c r="CT20" s="92">
        <f t="shared" si="1"/>
        <v>1148039.7855842167</v>
      </c>
      <c r="CU20" s="92">
        <f t="shared" si="1"/>
        <v>1148039.7855842167</v>
      </c>
      <c r="CV20" s="92">
        <f t="shared" si="1"/>
        <v>1148039.7855842167</v>
      </c>
      <c r="CW20" s="92">
        <f t="shared" si="1"/>
        <v>1148039.7855842167</v>
      </c>
      <c r="CX20" s="92">
        <f t="shared" si="1"/>
        <v>1148039.7855842167</v>
      </c>
      <c r="CY20" s="92">
        <f t="shared" si="1"/>
        <v>1148039.7855842167</v>
      </c>
      <c r="CZ20" s="92">
        <f t="shared" si="1"/>
        <v>1148039.7855842167</v>
      </c>
      <c r="DA20" s="92">
        <f t="shared" si="1"/>
        <v>1148039.7855842167</v>
      </c>
      <c r="DB20" s="92">
        <f t="shared" si="1"/>
        <v>1148039.7855842167</v>
      </c>
      <c r="DC20" s="92">
        <f t="shared" si="1"/>
        <v>1148039.7855842167</v>
      </c>
      <c r="DD20" s="92">
        <f t="shared" si="1"/>
        <v>1148039.7855842167</v>
      </c>
      <c r="DE20" s="92">
        <f t="shared" si="1"/>
        <v>1148039.7855842167</v>
      </c>
      <c r="DF20" s="92">
        <f t="shared" si="1"/>
        <v>1148039.7855842167</v>
      </c>
      <c r="DG20" s="92">
        <f t="shared" si="1"/>
        <v>1148039.7855842167</v>
      </c>
      <c r="DH20" s="92">
        <f t="shared" si="1"/>
        <v>1148039.7855842167</v>
      </c>
      <c r="DI20" s="92">
        <f t="shared" si="1"/>
        <v>1148039.7855842167</v>
      </c>
      <c r="DJ20" s="92">
        <f t="shared" si="1"/>
        <v>1148039.7855842167</v>
      </c>
      <c r="DK20" s="92">
        <f t="shared" si="1"/>
        <v>1148039.7855842167</v>
      </c>
      <c r="DL20" s="92">
        <f t="shared" si="1"/>
        <v>1148039.7855842167</v>
      </c>
      <c r="DM20" s="92">
        <f t="shared" si="1"/>
        <v>1148039.7855842167</v>
      </c>
      <c r="DN20" s="92">
        <f t="shared" si="1"/>
        <v>1148039.7855842167</v>
      </c>
      <c r="DO20" s="92">
        <f t="shared" si="1"/>
        <v>1148039.7855842167</v>
      </c>
      <c r="DP20" s="92">
        <f t="shared" si="1"/>
        <v>1148039.7855842167</v>
      </c>
      <c r="DQ20" s="92">
        <f t="shared" si="1"/>
        <v>1148039.7855842167</v>
      </c>
      <c r="DR20" s="92">
        <f t="shared" si="1"/>
        <v>1148039.7855842167</v>
      </c>
      <c r="DS20" s="92">
        <f t="shared" si="1"/>
        <v>1148039.7855842167</v>
      </c>
      <c r="DT20" s="92">
        <f t="shared" si="1"/>
        <v>1148039.7855842167</v>
      </c>
      <c r="DU20" s="92">
        <f t="shared" si="1"/>
        <v>1148039.7855842167</v>
      </c>
    </row>
    <row r="21" spans="1:125">
      <c r="A21" s="2" t="s">
        <v>185</v>
      </c>
      <c r="B21" s="10" t="s">
        <v>638</v>
      </c>
      <c r="C21" s="2"/>
      <c r="D21" s="1">
        <f>D20</f>
        <v>1148039.7855842167</v>
      </c>
      <c r="E21" s="92">
        <f>IFERROR(D21,"")</f>
        <v>1148039.7855842167</v>
      </c>
      <c r="F21" s="92">
        <f>IFERROR(F20-E29,"")</f>
        <v>0</v>
      </c>
      <c r="G21" s="92">
        <f t="shared" ref="G21:BQ21" si="2">IFERROR(G20-F29,"")</f>
        <v>0</v>
      </c>
      <c r="H21" s="92">
        <f t="shared" si="2"/>
        <v>0</v>
      </c>
      <c r="I21" s="92">
        <f t="shared" si="2"/>
        <v>0</v>
      </c>
      <c r="J21" s="92">
        <f t="shared" si="2"/>
        <v>0</v>
      </c>
      <c r="K21" s="92">
        <f t="shared" si="2"/>
        <v>0</v>
      </c>
      <c r="L21" s="92">
        <f t="shared" si="2"/>
        <v>0</v>
      </c>
      <c r="M21" s="92">
        <f t="shared" si="2"/>
        <v>0</v>
      </c>
      <c r="N21" s="92">
        <f t="shared" si="2"/>
        <v>0</v>
      </c>
      <c r="O21" s="92">
        <f t="shared" si="2"/>
        <v>0</v>
      </c>
      <c r="P21" s="92">
        <f t="shared" si="2"/>
        <v>0</v>
      </c>
      <c r="Q21" s="92">
        <f t="shared" si="2"/>
        <v>0</v>
      </c>
      <c r="R21" s="92">
        <f t="shared" si="2"/>
        <v>0</v>
      </c>
      <c r="S21" s="92">
        <f t="shared" si="2"/>
        <v>0</v>
      </c>
      <c r="T21" s="98">
        <f t="shared" si="2"/>
        <v>0</v>
      </c>
      <c r="U21" s="92">
        <f t="shared" si="2"/>
        <v>0</v>
      </c>
      <c r="V21" s="92">
        <f t="shared" si="2"/>
        <v>0</v>
      </c>
      <c r="W21" s="92">
        <f t="shared" si="2"/>
        <v>0</v>
      </c>
      <c r="X21" s="92">
        <f t="shared" si="2"/>
        <v>0</v>
      </c>
      <c r="Y21" s="92">
        <f t="shared" si="2"/>
        <v>0</v>
      </c>
      <c r="Z21" s="92">
        <f t="shared" si="2"/>
        <v>0</v>
      </c>
      <c r="AA21" s="92">
        <f t="shared" si="2"/>
        <v>0</v>
      </c>
      <c r="AB21" s="92">
        <f t="shared" si="2"/>
        <v>0</v>
      </c>
      <c r="AC21" s="92">
        <f t="shared" si="2"/>
        <v>0</v>
      </c>
      <c r="AD21" s="92">
        <f t="shared" si="2"/>
        <v>0</v>
      </c>
      <c r="AE21" s="92">
        <f t="shared" si="2"/>
        <v>0</v>
      </c>
      <c r="AF21" s="92">
        <f t="shared" si="2"/>
        <v>0</v>
      </c>
      <c r="AG21" s="92">
        <f t="shared" si="2"/>
        <v>0</v>
      </c>
      <c r="AH21" s="92">
        <f t="shared" si="2"/>
        <v>0</v>
      </c>
      <c r="AI21" s="92">
        <f t="shared" si="2"/>
        <v>0</v>
      </c>
      <c r="AJ21" s="92">
        <f t="shared" si="2"/>
        <v>0</v>
      </c>
      <c r="AK21" s="92">
        <f t="shared" si="2"/>
        <v>0</v>
      </c>
      <c r="AL21" s="92">
        <f t="shared" si="2"/>
        <v>0</v>
      </c>
      <c r="AM21" s="92">
        <f t="shared" si="2"/>
        <v>0</v>
      </c>
      <c r="AN21" s="92">
        <f t="shared" si="2"/>
        <v>0</v>
      </c>
      <c r="AO21" s="92">
        <f t="shared" si="2"/>
        <v>0</v>
      </c>
      <c r="AP21" s="92">
        <f t="shared" si="2"/>
        <v>0</v>
      </c>
      <c r="AQ21" s="92">
        <f t="shared" si="2"/>
        <v>0</v>
      </c>
      <c r="AR21" s="92">
        <f t="shared" si="2"/>
        <v>0</v>
      </c>
      <c r="AS21" s="92">
        <f t="shared" si="2"/>
        <v>0</v>
      </c>
      <c r="AT21" s="92">
        <f t="shared" si="2"/>
        <v>0</v>
      </c>
      <c r="AU21" s="92">
        <f t="shared" si="2"/>
        <v>0</v>
      </c>
      <c r="AV21" s="92">
        <f t="shared" si="2"/>
        <v>0</v>
      </c>
      <c r="AW21" s="92">
        <f t="shared" si="2"/>
        <v>0</v>
      </c>
      <c r="AX21" s="92">
        <f t="shared" si="2"/>
        <v>0</v>
      </c>
      <c r="AY21" s="92">
        <f t="shared" si="2"/>
        <v>0</v>
      </c>
      <c r="AZ21" s="92">
        <f t="shared" si="2"/>
        <v>0</v>
      </c>
      <c r="BA21" s="92">
        <f t="shared" si="2"/>
        <v>0</v>
      </c>
      <c r="BB21" s="92">
        <f t="shared" si="2"/>
        <v>0</v>
      </c>
      <c r="BC21" s="92">
        <f t="shared" si="2"/>
        <v>0</v>
      </c>
      <c r="BD21" s="92">
        <f t="shared" si="2"/>
        <v>0</v>
      </c>
      <c r="BE21" s="92">
        <f t="shared" si="2"/>
        <v>0</v>
      </c>
      <c r="BF21" s="92">
        <f t="shared" si="2"/>
        <v>0</v>
      </c>
      <c r="BG21" s="92">
        <f t="shared" si="2"/>
        <v>0</v>
      </c>
      <c r="BH21" s="92">
        <f t="shared" si="2"/>
        <v>0</v>
      </c>
      <c r="BI21" s="92">
        <f t="shared" si="2"/>
        <v>0</v>
      </c>
      <c r="BJ21" s="92">
        <f t="shared" si="2"/>
        <v>0</v>
      </c>
      <c r="BK21" s="92">
        <f t="shared" si="2"/>
        <v>0</v>
      </c>
      <c r="BL21" s="92">
        <f t="shared" si="2"/>
        <v>0</v>
      </c>
      <c r="BM21" s="92">
        <f t="shared" si="2"/>
        <v>0</v>
      </c>
      <c r="BN21" s="92">
        <f t="shared" si="2"/>
        <v>0</v>
      </c>
      <c r="BO21" s="92">
        <f t="shared" si="2"/>
        <v>0</v>
      </c>
      <c r="BP21" s="92">
        <f t="shared" si="2"/>
        <v>0</v>
      </c>
      <c r="BQ21" s="92">
        <f t="shared" si="2"/>
        <v>0</v>
      </c>
      <c r="BR21" s="92">
        <f t="shared" ref="BR21:DU21" si="3">IFERROR(BR20-BQ29,"")</f>
        <v>0</v>
      </c>
      <c r="BS21" s="92">
        <f t="shared" si="3"/>
        <v>0</v>
      </c>
      <c r="BT21" s="92">
        <f t="shared" si="3"/>
        <v>0</v>
      </c>
      <c r="BU21" s="92">
        <f t="shared" si="3"/>
        <v>0</v>
      </c>
      <c r="BV21" s="92">
        <f t="shared" si="3"/>
        <v>0</v>
      </c>
      <c r="BW21" s="92">
        <f t="shared" si="3"/>
        <v>0</v>
      </c>
      <c r="BX21" s="92">
        <f t="shared" si="3"/>
        <v>0</v>
      </c>
      <c r="BY21" s="92">
        <f t="shared" si="3"/>
        <v>0</v>
      </c>
      <c r="BZ21" s="92">
        <f t="shared" si="3"/>
        <v>0</v>
      </c>
      <c r="CA21" s="92">
        <f t="shared" si="3"/>
        <v>0</v>
      </c>
      <c r="CB21" s="92">
        <f t="shared" si="3"/>
        <v>0</v>
      </c>
      <c r="CC21" s="92">
        <f t="shared" si="3"/>
        <v>0</v>
      </c>
      <c r="CD21" s="92">
        <f t="shared" si="3"/>
        <v>0</v>
      </c>
      <c r="CE21" s="92">
        <f t="shared" si="3"/>
        <v>0</v>
      </c>
      <c r="CF21" s="92">
        <f t="shared" si="3"/>
        <v>0</v>
      </c>
      <c r="CG21" s="92">
        <f t="shared" si="3"/>
        <v>0</v>
      </c>
      <c r="CH21" s="92">
        <f t="shared" si="3"/>
        <v>0</v>
      </c>
      <c r="CI21" s="92">
        <f t="shared" si="3"/>
        <v>0</v>
      </c>
      <c r="CJ21" s="92">
        <f t="shared" si="3"/>
        <v>0</v>
      </c>
      <c r="CK21" s="92">
        <f t="shared" si="3"/>
        <v>0</v>
      </c>
      <c r="CL21" s="92">
        <f t="shared" si="3"/>
        <v>0</v>
      </c>
      <c r="CM21" s="92">
        <f t="shared" si="3"/>
        <v>0</v>
      </c>
      <c r="CN21" s="92">
        <f t="shared" si="3"/>
        <v>0</v>
      </c>
      <c r="CO21" s="92">
        <f t="shared" si="3"/>
        <v>0</v>
      </c>
      <c r="CP21" s="92">
        <f t="shared" si="3"/>
        <v>0</v>
      </c>
      <c r="CQ21" s="92">
        <f t="shared" si="3"/>
        <v>0</v>
      </c>
      <c r="CR21" s="92">
        <f t="shared" si="3"/>
        <v>0</v>
      </c>
      <c r="CS21" s="92">
        <f t="shared" si="3"/>
        <v>0</v>
      </c>
      <c r="CT21" s="92">
        <f t="shared" si="3"/>
        <v>0</v>
      </c>
      <c r="CU21" s="92">
        <f t="shared" si="3"/>
        <v>0</v>
      </c>
      <c r="CV21" s="92">
        <f t="shared" si="3"/>
        <v>0</v>
      </c>
      <c r="CW21" s="92">
        <f t="shared" si="3"/>
        <v>0</v>
      </c>
      <c r="CX21" s="92">
        <f t="shared" si="3"/>
        <v>0</v>
      </c>
      <c r="CY21" s="92">
        <f t="shared" si="3"/>
        <v>0</v>
      </c>
      <c r="CZ21" s="92">
        <f t="shared" si="3"/>
        <v>0</v>
      </c>
      <c r="DA21" s="92">
        <f t="shared" si="3"/>
        <v>0</v>
      </c>
      <c r="DB21" s="92">
        <f t="shared" si="3"/>
        <v>0</v>
      </c>
      <c r="DC21" s="92">
        <f t="shared" si="3"/>
        <v>0</v>
      </c>
      <c r="DD21" s="92">
        <f t="shared" si="3"/>
        <v>0</v>
      </c>
      <c r="DE21" s="92">
        <f t="shared" si="3"/>
        <v>0</v>
      </c>
      <c r="DF21" s="92">
        <f t="shared" si="3"/>
        <v>0</v>
      </c>
      <c r="DG21" s="92">
        <f t="shared" si="3"/>
        <v>0</v>
      </c>
      <c r="DH21" s="92">
        <f t="shared" si="3"/>
        <v>0</v>
      </c>
      <c r="DI21" s="92">
        <f t="shared" si="3"/>
        <v>0</v>
      </c>
      <c r="DJ21" s="92">
        <f t="shared" si="3"/>
        <v>0</v>
      </c>
      <c r="DK21" s="92">
        <f t="shared" si="3"/>
        <v>0</v>
      </c>
      <c r="DL21" s="92">
        <f t="shared" si="3"/>
        <v>0</v>
      </c>
      <c r="DM21" s="92">
        <f t="shared" si="3"/>
        <v>0</v>
      </c>
      <c r="DN21" s="92">
        <f t="shared" si="3"/>
        <v>0</v>
      </c>
      <c r="DO21" s="92">
        <f t="shared" si="3"/>
        <v>0</v>
      </c>
      <c r="DP21" s="92">
        <f t="shared" si="3"/>
        <v>0</v>
      </c>
      <c r="DQ21" s="92">
        <f t="shared" si="3"/>
        <v>0</v>
      </c>
      <c r="DR21" s="92">
        <f t="shared" si="3"/>
        <v>0</v>
      </c>
      <c r="DS21" s="92">
        <f t="shared" si="3"/>
        <v>0</v>
      </c>
      <c r="DT21" s="92">
        <f t="shared" si="3"/>
        <v>0</v>
      </c>
      <c r="DU21" s="92">
        <f t="shared" si="3"/>
        <v>0</v>
      </c>
    </row>
    <row r="22" spans="1:125">
      <c r="A22" s="2" t="s">
        <v>530</v>
      </c>
      <c r="B22" s="10" t="s">
        <v>638</v>
      </c>
      <c r="C22" s="2"/>
      <c r="D22" s="93"/>
      <c r="E22" s="85">
        <f t="shared" ref="E22:BP23" si="4">IFERROR(E8,"")</f>
        <v>1398374.4616275108</v>
      </c>
      <c r="F22" s="92">
        <f t="shared" si="4"/>
        <v>1407130.0533207299</v>
      </c>
      <c r="G22" s="92">
        <f t="shared" si="4"/>
        <v>1415843.3492230971</v>
      </c>
      <c r="H22" s="92">
        <f t="shared" si="4"/>
        <v>1424512.8884687568</v>
      </c>
      <c r="I22" s="92">
        <f t="shared" si="4"/>
        <v>1429846.4974929208</v>
      </c>
      <c r="J22" s="92">
        <f t="shared" si="4"/>
        <v>0</v>
      </c>
      <c r="K22" s="92">
        <f t="shared" si="4"/>
        <v>0</v>
      </c>
      <c r="L22" s="92">
        <f t="shared" si="4"/>
        <v>0</v>
      </c>
      <c r="M22" s="92">
        <f t="shared" si="4"/>
        <v>0</v>
      </c>
      <c r="N22" s="92">
        <f t="shared" si="4"/>
        <v>0</v>
      </c>
      <c r="O22" s="92">
        <f t="shared" si="4"/>
        <v>0</v>
      </c>
      <c r="P22" s="92">
        <f t="shared" si="4"/>
        <v>0</v>
      </c>
      <c r="Q22" s="92">
        <f t="shared" si="4"/>
        <v>0</v>
      </c>
      <c r="R22" s="92">
        <f t="shared" si="4"/>
        <v>0</v>
      </c>
      <c r="S22" s="92">
        <f t="shared" si="4"/>
        <v>0</v>
      </c>
      <c r="T22" s="98">
        <f t="shared" si="4"/>
        <v>0</v>
      </c>
      <c r="U22" s="92">
        <f t="shared" si="4"/>
        <v>0</v>
      </c>
      <c r="V22" s="92">
        <f t="shared" si="4"/>
        <v>0</v>
      </c>
      <c r="W22" s="92">
        <f t="shared" si="4"/>
        <v>0</v>
      </c>
      <c r="X22" s="92">
        <f t="shared" si="4"/>
        <v>0</v>
      </c>
      <c r="Y22" s="92">
        <f t="shared" si="4"/>
        <v>0</v>
      </c>
      <c r="Z22" s="92">
        <f t="shared" si="4"/>
        <v>0</v>
      </c>
      <c r="AA22" s="92">
        <f t="shared" si="4"/>
        <v>0</v>
      </c>
      <c r="AB22" s="92">
        <f t="shared" si="4"/>
        <v>0</v>
      </c>
      <c r="AC22" s="92">
        <f t="shared" si="4"/>
        <v>0</v>
      </c>
      <c r="AD22" s="92">
        <f t="shared" si="4"/>
        <v>0</v>
      </c>
      <c r="AE22" s="92">
        <f t="shared" si="4"/>
        <v>0</v>
      </c>
      <c r="AF22" s="92">
        <f t="shared" si="4"/>
        <v>0</v>
      </c>
      <c r="AG22" s="92">
        <f t="shared" si="4"/>
        <v>0</v>
      </c>
      <c r="AH22" s="92">
        <f t="shared" si="4"/>
        <v>0</v>
      </c>
      <c r="AI22" s="92">
        <f t="shared" si="4"/>
        <v>0</v>
      </c>
      <c r="AJ22" s="92">
        <f t="shared" si="4"/>
        <v>0</v>
      </c>
      <c r="AK22" s="92">
        <f t="shared" si="4"/>
        <v>0</v>
      </c>
      <c r="AL22" s="92">
        <f t="shared" si="4"/>
        <v>0</v>
      </c>
      <c r="AM22" s="92">
        <f t="shared" si="4"/>
        <v>0</v>
      </c>
      <c r="AN22" s="92">
        <f t="shared" si="4"/>
        <v>0</v>
      </c>
      <c r="AO22" s="92">
        <f t="shared" si="4"/>
        <v>0</v>
      </c>
      <c r="AP22" s="92">
        <f t="shared" si="4"/>
        <v>0</v>
      </c>
      <c r="AQ22" s="92">
        <f t="shared" si="4"/>
        <v>0</v>
      </c>
      <c r="AR22" s="92">
        <f t="shared" si="4"/>
        <v>0</v>
      </c>
      <c r="AS22" s="92">
        <f t="shared" si="4"/>
        <v>0</v>
      </c>
      <c r="AT22" s="92">
        <f t="shared" si="4"/>
        <v>0</v>
      </c>
      <c r="AU22" s="92">
        <f t="shared" si="4"/>
        <v>0</v>
      </c>
      <c r="AV22" s="92">
        <f t="shared" si="4"/>
        <v>0</v>
      </c>
      <c r="AW22" s="92">
        <f t="shared" si="4"/>
        <v>0</v>
      </c>
      <c r="AX22" s="92">
        <f t="shared" si="4"/>
        <v>0</v>
      </c>
      <c r="AY22" s="92">
        <f t="shared" si="4"/>
        <v>0</v>
      </c>
      <c r="AZ22" s="92">
        <f t="shared" si="4"/>
        <v>0</v>
      </c>
      <c r="BA22" s="92">
        <f t="shared" si="4"/>
        <v>0</v>
      </c>
      <c r="BB22" s="92">
        <f t="shared" si="4"/>
        <v>0</v>
      </c>
      <c r="BC22" s="92">
        <f t="shared" si="4"/>
        <v>0</v>
      </c>
      <c r="BD22" s="92">
        <f t="shared" si="4"/>
        <v>0</v>
      </c>
      <c r="BE22" s="92">
        <f t="shared" si="4"/>
        <v>0</v>
      </c>
      <c r="BF22" s="92">
        <f t="shared" si="4"/>
        <v>0</v>
      </c>
      <c r="BG22" s="92">
        <f t="shared" si="4"/>
        <v>0</v>
      </c>
      <c r="BH22" s="92">
        <f t="shared" si="4"/>
        <v>0</v>
      </c>
      <c r="BI22" s="92">
        <f t="shared" si="4"/>
        <v>0</v>
      </c>
      <c r="BJ22" s="92">
        <f t="shared" si="4"/>
        <v>0</v>
      </c>
      <c r="BK22" s="92">
        <f t="shared" si="4"/>
        <v>0</v>
      </c>
      <c r="BL22" s="92">
        <f t="shared" si="4"/>
        <v>0</v>
      </c>
      <c r="BM22" s="92">
        <f t="shared" si="4"/>
        <v>0</v>
      </c>
      <c r="BN22" s="92">
        <f t="shared" si="4"/>
        <v>0</v>
      </c>
      <c r="BO22" s="92">
        <f t="shared" si="4"/>
        <v>0</v>
      </c>
      <c r="BP22" s="92">
        <f t="shared" si="4"/>
        <v>0</v>
      </c>
      <c r="BQ22" s="92">
        <f t="shared" ref="BQ22:DU23" si="5">IFERROR(BQ8,"")</f>
        <v>0</v>
      </c>
      <c r="BR22" s="92">
        <f t="shared" si="5"/>
        <v>0</v>
      </c>
      <c r="BS22" s="92">
        <f t="shared" si="5"/>
        <v>0</v>
      </c>
      <c r="BT22" s="92">
        <f t="shared" si="5"/>
        <v>0</v>
      </c>
      <c r="BU22" s="92">
        <f t="shared" si="5"/>
        <v>0</v>
      </c>
      <c r="BV22" s="92">
        <f t="shared" si="5"/>
        <v>0</v>
      </c>
      <c r="BW22" s="92">
        <f t="shared" si="5"/>
        <v>0</v>
      </c>
      <c r="BX22" s="92">
        <f t="shared" si="5"/>
        <v>0</v>
      </c>
      <c r="BY22" s="92">
        <f t="shared" si="5"/>
        <v>0</v>
      </c>
      <c r="BZ22" s="92">
        <f t="shared" si="5"/>
        <v>0</v>
      </c>
      <c r="CA22" s="92">
        <f t="shared" si="5"/>
        <v>0</v>
      </c>
      <c r="CB22" s="92">
        <f t="shared" si="5"/>
        <v>0</v>
      </c>
      <c r="CC22" s="92">
        <f t="shared" si="5"/>
        <v>0</v>
      </c>
      <c r="CD22" s="92">
        <f t="shared" si="5"/>
        <v>0</v>
      </c>
      <c r="CE22" s="92">
        <f t="shared" si="5"/>
        <v>0</v>
      </c>
      <c r="CF22" s="92">
        <f t="shared" si="5"/>
        <v>0</v>
      </c>
      <c r="CG22" s="92">
        <f t="shared" si="5"/>
        <v>0</v>
      </c>
      <c r="CH22" s="92">
        <f t="shared" si="5"/>
        <v>0</v>
      </c>
      <c r="CI22" s="92">
        <f t="shared" si="5"/>
        <v>0</v>
      </c>
      <c r="CJ22" s="92">
        <f t="shared" si="5"/>
        <v>0</v>
      </c>
      <c r="CK22" s="92">
        <f t="shared" si="5"/>
        <v>0</v>
      </c>
      <c r="CL22" s="92">
        <f t="shared" si="5"/>
        <v>0</v>
      </c>
      <c r="CM22" s="92">
        <f t="shared" si="5"/>
        <v>0</v>
      </c>
      <c r="CN22" s="92">
        <f t="shared" si="5"/>
        <v>0</v>
      </c>
      <c r="CO22" s="92">
        <f t="shared" si="5"/>
        <v>0</v>
      </c>
      <c r="CP22" s="92">
        <f t="shared" si="5"/>
        <v>0</v>
      </c>
      <c r="CQ22" s="92">
        <f t="shared" si="5"/>
        <v>0</v>
      </c>
      <c r="CR22" s="92">
        <f t="shared" si="5"/>
        <v>0</v>
      </c>
      <c r="CS22" s="92">
        <f t="shared" si="5"/>
        <v>0</v>
      </c>
      <c r="CT22" s="92">
        <f t="shared" si="5"/>
        <v>0</v>
      </c>
      <c r="CU22" s="92">
        <f t="shared" si="5"/>
        <v>0</v>
      </c>
      <c r="CV22" s="92">
        <f t="shared" si="5"/>
        <v>0</v>
      </c>
      <c r="CW22" s="92">
        <f t="shared" si="5"/>
        <v>0</v>
      </c>
      <c r="CX22" s="92">
        <f t="shared" si="5"/>
        <v>0</v>
      </c>
      <c r="CY22" s="92">
        <f t="shared" si="5"/>
        <v>0</v>
      </c>
      <c r="CZ22" s="92">
        <f t="shared" si="5"/>
        <v>0</v>
      </c>
      <c r="DA22" s="92">
        <f t="shared" si="5"/>
        <v>0</v>
      </c>
      <c r="DB22" s="92">
        <f t="shared" si="5"/>
        <v>0</v>
      </c>
      <c r="DC22" s="92">
        <f t="shared" si="5"/>
        <v>0</v>
      </c>
      <c r="DD22" s="92">
        <f t="shared" si="5"/>
        <v>0</v>
      </c>
      <c r="DE22" s="92">
        <f t="shared" si="5"/>
        <v>0</v>
      </c>
      <c r="DF22" s="92">
        <f t="shared" si="5"/>
        <v>0</v>
      </c>
      <c r="DG22" s="92">
        <f t="shared" si="5"/>
        <v>0</v>
      </c>
      <c r="DH22" s="92">
        <f t="shared" si="5"/>
        <v>0</v>
      </c>
      <c r="DI22" s="92">
        <f t="shared" si="5"/>
        <v>0</v>
      </c>
      <c r="DJ22" s="92">
        <f t="shared" si="5"/>
        <v>0</v>
      </c>
      <c r="DK22" s="92">
        <f t="shared" si="5"/>
        <v>0</v>
      </c>
      <c r="DL22" s="92">
        <f t="shared" si="5"/>
        <v>0</v>
      </c>
      <c r="DM22" s="92">
        <f t="shared" si="5"/>
        <v>0</v>
      </c>
      <c r="DN22" s="92">
        <f t="shared" si="5"/>
        <v>0</v>
      </c>
      <c r="DO22" s="92">
        <f t="shared" si="5"/>
        <v>0</v>
      </c>
      <c r="DP22" s="92">
        <f t="shared" si="5"/>
        <v>0</v>
      </c>
      <c r="DQ22" s="92">
        <f t="shared" si="5"/>
        <v>0</v>
      </c>
      <c r="DR22" s="92">
        <f t="shared" si="5"/>
        <v>0</v>
      </c>
      <c r="DS22" s="92">
        <f t="shared" si="5"/>
        <v>0</v>
      </c>
      <c r="DT22" s="92">
        <f t="shared" si="5"/>
        <v>0</v>
      </c>
      <c r="DU22" s="92">
        <f t="shared" si="5"/>
        <v>0</v>
      </c>
    </row>
    <row r="23" spans="1:125">
      <c r="A23" s="2" t="s">
        <v>186</v>
      </c>
      <c r="B23" s="10" t="s">
        <v>638</v>
      </c>
      <c r="C23" s="2"/>
      <c r="D23" s="93"/>
      <c r="E23" s="85">
        <f t="shared" si="4"/>
        <v>114208.86075637522</v>
      </c>
      <c r="F23" s="85">
        <f t="shared" si="4"/>
        <v>114923.95258618932</v>
      </c>
      <c r="G23" s="85">
        <f t="shared" si="4"/>
        <v>115635.59000931871</v>
      </c>
      <c r="H23" s="85">
        <f t="shared" si="4"/>
        <v>116343.65371306875</v>
      </c>
      <c r="I23" s="85">
        <f t="shared" si="4"/>
        <v>116779.26336347725</v>
      </c>
      <c r="J23" s="85">
        <f t="shared" si="4"/>
        <v>0</v>
      </c>
      <c r="K23" s="85">
        <f t="shared" si="4"/>
        <v>0</v>
      </c>
      <c r="L23" s="85">
        <f t="shared" si="4"/>
        <v>0</v>
      </c>
      <c r="M23" s="85">
        <f t="shared" si="4"/>
        <v>0</v>
      </c>
      <c r="N23" s="85">
        <f t="shared" si="4"/>
        <v>0</v>
      </c>
      <c r="O23" s="85">
        <f t="shared" si="4"/>
        <v>0</v>
      </c>
      <c r="P23" s="85">
        <f t="shared" si="4"/>
        <v>0</v>
      </c>
      <c r="Q23" s="85">
        <f t="shared" si="4"/>
        <v>0</v>
      </c>
      <c r="R23" s="85">
        <f t="shared" si="4"/>
        <v>0</v>
      </c>
      <c r="S23" s="85">
        <f t="shared" si="4"/>
        <v>0</v>
      </c>
      <c r="T23" s="349">
        <f t="shared" si="4"/>
        <v>0</v>
      </c>
      <c r="U23" s="85">
        <f t="shared" si="4"/>
        <v>0</v>
      </c>
      <c r="V23" s="85">
        <f t="shared" si="4"/>
        <v>0</v>
      </c>
      <c r="W23" s="85">
        <f t="shared" si="4"/>
        <v>0</v>
      </c>
      <c r="X23" s="85">
        <f t="shared" si="4"/>
        <v>0</v>
      </c>
      <c r="Y23" s="85">
        <f t="shared" si="4"/>
        <v>0</v>
      </c>
      <c r="Z23" s="85">
        <f t="shared" si="4"/>
        <v>0</v>
      </c>
      <c r="AA23" s="85">
        <f t="shared" si="4"/>
        <v>0</v>
      </c>
      <c r="AB23" s="85">
        <f t="shared" si="4"/>
        <v>0</v>
      </c>
      <c r="AC23" s="85">
        <f t="shared" si="4"/>
        <v>0</v>
      </c>
      <c r="AD23" s="85">
        <f t="shared" si="4"/>
        <v>0</v>
      </c>
      <c r="AE23" s="85">
        <f t="shared" si="4"/>
        <v>0</v>
      </c>
      <c r="AF23" s="85">
        <f t="shared" si="4"/>
        <v>0</v>
      </c>
      <c r="AG23" s="85">
        <f t="shared" si="4"/>
        <v>0</v>
      </c>
      <c r="AH23" s="85">
        <f t="shared" si="4"/>
        <v>0</v>
      </c>
      <c r="AI23" s="85">
        <f t="shared" si="4"/>
        <v>0</v>
      </c>
      <c r="AJ23" s="85">
        <f t="shared" si="4"/>
        <v>0</v>
      </c>
      <c r="AK23" s="85">
        <f t="shared" si="4"/>
        <v>0</v>
      </c>
      <c r="AL23" s="85">
        <f t="shared" si="4"/>
        <v>0</v>
      </c>
      <c r="AM23" s="85">
        <f t="shared" si="4"/>
        <v>0</v>
      </c>
      <c r="AN23" s="85">
        <f t="shared" si="4"/>
        <v>0</v>
      </c>
      <c r="AO23" s="85">
        <f t="shared" si="4"/>
        <v>0</v>
      </c>
      <c r="AP23" s="85">
        <f t="shared" si="4"/>
        <v>0</v>
      </c>
      <c r="AQ23" s="85">
        <f t="shared" si="4"/>
        <v>0</v>
      </c>
      <c r="AR23" s="85">
        <f t="shared" si="4"/>
        <v>0</v>
      </c>
      <c r="AS23" s="85">
        <f t="shared" si="4"/>
        <v>0</v>
      </c>
      <c r="AT23" s="85">
        <f t="shared" si="4"/>
        <v>0</v>
      </c>
      <c r="AU23" s="85">
        <f t="shared" si="4"/>
        <v>0</v>
      </c>
      <c r="AV23" s="85">
        <f t="shared" si="4"/>
        <v>0</v>
      </c>
      <c r="AW23" s="85">
        <f t="shared" si="4"/>
        <v>0</v>
      </c>
      <c r="AX23" s="85">
        <f t="shared" si="4"/>
        <v>0</v>
      </c>
      <c r="AY23" s="85">
        <f t="shared" si="4"/>
        <v>0</v>
      </c>
      <c r="AZ23" s="85">
        <f t="shared" si="4"/>
        <v>0</v>
      </c>
      <c r="BA23" s="85">
        <f t="shared" si="4"/>
        <v>0</v>
      </c>
      <c r="BB23" s="85">
        <f t="shared" si="4"/>
        <v>0</v>
      </c>
      <c r="BC23" s="85">
        <f t="shared" si="4"/>
        <v>0</v>
      </c>
      <c r="BD23" s="85">
        <f t="shared" si="4"/>
        <v>0</v>
      </c>
      <c r="BE23" s="85">
        <f t="shared" si="4"/>
        <v>0</v>
      </c>
      <c r="BF23" s="85">
        <f t="shared" si="4"/>
        <v>0</v>
      </c>
      <c r="BG23" s="85">
        <f t="shared" si="4"/>
        <v>0</v>
      </c>
      <c r="BH23" s="85">
        <f t="shared" si="4"/>
        <v>0</v>
      </c>
      <c r="BI23" s="85">
        <f t="shared" si="4"/>
        <v>0</v>
      </c>
      <c r="BJ23" s="85">
        <f t="shared" si="4"/>
        <v>0</v>
      </c>
      <c r="BK23" s="85">
        <f t="shared" si="4"/>
        <v>0</v>
      </c>
      <c r="BL23" s="85">
        <f t="shared" si="4"/>
        <v>0</v>
      </c>
      <c r="BM23" s="85">
        <f t="shared" si="4"/>
        <v>0</v>
      </c>
      <c r="BN23" s="85">
        <f t="shared" si="4"/>
        <v>0</v>
      </c>
      <c r="BO23" s="85">
        <f t="shared" si="4"/>
        <v>0</v>
      </c>
      <c r="BP23" s="85">
        <f t="shared" si="4"/>
        <v>0</v>
      </c>
      <c r="BQ23" s="85">
        <f t="shared" si="5"/>
        <v>0</v>
      </c>
      <c r="BR23" s="85">
        <f t="shared" si="5"/>
        <v>0</v>
      </c>
      <c r="BS23" s="85">
        <f t="shared" si="5"/>
        <v>0</v>
      </c>
      <c r="BT23" s="85">
        <f t="shared" si="5"/>
        <v>0</v>
      </c>
      <c r="BU23" s="85">
        <f t="shared" si="5"/>
        <v>0</v>
      </c>
      <c r="BV23" s="85">
        <f t="shared" si="5"/>
        <v>0</v>
      </c>
      <c r="BW23" s="85">
        <f t="shared" si="5"/>
        <v>0</v>
      </c>
      <c r="BX23" s="85">
        <f t="shared" si="5"/>
        <v>0</v>
      </c>
      <c r="BY23" s="85">
        <f t="shared" si="5"/>
        <v>0</v>
      </c>
      <c r="BZ23" s="85">
        <f t="shared" si="5"/>
        <v>0</v>
      </c>
      <c r="CA23" s="85">
        <f t="shared" si="5"/>
        <v>0</v>
      </c>
      <c r="CB23" s="85">
        <f t="shared" si="5"/>
        <v>0</v>
      </c>
      <c r="CC23" s="85">
        <f t="shared" si="5"/>
        <v>0</v>
      </c>
      <c r="CD23" s="85">
        <f t="shared" si="5"/>
        <v>0</v>
      </c>
      <c r="CE23" s="85">
        <f t="shared" si="5"/>
        <v>0</v>
      </c>
      <c r="CF23" s="85">
        <f t="shared" si="5"/>
        <v>0</v>
      </c>
      <c r="CG23" s="85">
        <f t="shared" si="5"/>
        <v>0</v>
      </c>
      <c r="CH23" s="85">
        <f t="shared" si="5"/>
        <v>0</v>
      </c>
      <c r="CI23" s="85">
        <f t="shared" si="5"/>
        <v>0</v>
      </c>
      <c r="CJ23" s="85">
        <f t="shared" si="5"/>
        <v>0</v>
      </c>
      <c r="CK23" s="85">
        <f t="shared" si="5"/>
        <v>0</v>
      </c>
      <c r="CL23" s="85">
        <f t="shared" si="5"/>
        <v>0</v>
      </c>
      <c r="CM23" s="85">
        <f t="shared" si="5"/>
        <v>0</v>
      </c>
      <c r="CN23" s="85">
        <f t="shared" si="5"/>
        <v>0</v>
      </c>
      <c r="CO23" s="85">
        <f t="shared" si="5"/>
        <v>0</v>
      </c>
      <c r="CP23" s="85">
        <f t="shared" si="5"/>
        <v>0</v>
      </c>
      <c r="CQ23" s="85">
        <f t="shared" si="5"/>
        <v>0</v>
      </c>
      <c r="CR23" s="85">
        <f t="shared" si="5"/>
        <v>0</v>
      </c>
      <c r="CS23" s="85">
        <f t="shared" si="5"/>
        <v>0</v>
      </c>
      <c r="CT23" s="85">
        <f t="shared" si="5"/>
        <v>0</v>
      </c>
      <c r="CU23" s="85">
        <f t="shared" si="5"/>
        <v>0</v>
      </c>
      <c r="CV23" s="85">
        <f t="shared" si="5"/>
        <v>0</v>
      </c>
      <c r="CW23" s="85">
        <f t="shared" si="5"/>
        <v>0</v>
      </c>
      <c r="CX23" s="85">
        <f t="shared" si="5"/>
        <v>0</v>
      </c>
      <c r="CY23" s="85">
        <f t="shared" si="5"/>
        <v>0</v>
      </c>
      <c r="CZ23" s="85">
        <f t="shared" si="5"/>
        <v>0</v>
      </c>
      <c r="DA23" s="85">
        <f t="shared" si="5"/>
        <v>0</v>
      </c>
      <c r="DB23" s="85">
        <f t="shared" si="5"/>
        <v>0</v>
      </c>
      <c r="DC23" s="85">
        <f t="shared" si="5"/>
        <v>0</v>
      </c>
      <c r="DD23" s="85">
        <f t="shared" si="5"/>
        <v>0</v>
      </c>
      <c r="DE23" s="85">
        <f t="shared" si="5"/>
        <v>0</v>
      </c>
      <c r="DF23" s="85">
        <f t="shared" si="5"/>
        <v>0</v>
      </c>
      <c r="DG23" s="85">
        <f t="shared" si="5"/>
        <v>0</v>
      </c>
      <c r="DH23" s="85">
        <f t="shared" si="5"/>
        <v>0</v>
      </c>
      <c r="DI23" s="85">
        <f t="shared" si="5"/>
        <v>0</v>
      </c>
      <c r="DJ23" s="85">
        <f t="shared" si="5"/>
        <v>0</v>
      </c>
      <c r="DK23" s="85">
        <f t="shared" si="5"/>
        <v>0</v>
      </c>
      <c r="DL23" s="85">
        <f t="shared" si="5"/>
        <v>0</v>
      </c>
      <c r="DM23" s="85">
        <f t="shared" si="5"/>
        <v>0</v>
      </c>
      <c r="DN23" s="85">
        <f t="shared" si="5"/>
        <v>0</v>
      </c>
      <c r="DO23" s="85">
        <f t="shared" si="5"/>
        <v>0</v>
      </c>
      <c r="DP23" s="85">
        <f t="shared" si="5"/>
        <v>0</v>
      </c>
      <c r="DQ23" s="85">
        <f t="shared" si="5"/>
        <v>0</v>
      </c>
      <c r="DR23" s="85">
        <f t="shared" si="5"/>
        <v>0</v>
      </c>
      <c r="DS23" s="85">
        <f t="shared" si="5"/>
        <v>0</v>
      </c>
      <c r="DT23" s="85">
        <f t="shared" si="5"/>
        <v>0</v>
      </c>
      <c r="DU23" s="85">
        <f t="shared" si="5"/>
        <v>0</v>
      </c>
    </row>
    <row r="24" spans="1:125">
      <c r="A24" s="2" t="s">
        <v>187</v>
      </c>
      <c r="B24" s="10" t="s">
        <v>638</v>
      </c>
      <c r="C24" s="85"/>
      <c r="D24" s="93">
        <f>SUM(E24:XFD24)</f>
        <v>1148039.7855842167</v>
      </c>
      <c r="E24" s="92">
        <f t="shared" ref="E24:AJ24" si="6">IFERROR(MIN(E21,SUM(E22:E23)),"")</f>
        <v>1148039.7855842167</v>
      </c>
      <c r="F24" s="92">
        <f t="shared" si="6"/>
        <v>0</v>
      </c>
      <c r="G24" s="92">
        <f t="shared" si="6"/>
        <v>0</v>
      </c>
      <c r="H24" s="92">
        <f t="shared" si="6"/>
        <v>0</v>
      </c>
      <c r="I24" s="92">
        <f t="shared" si="6"/>
        <v>0</v>
      </c>
      <c r="J24" s="92">
        <f t="shared" si="6"/>
        <v>0</v>
      </c>
      <c r="K24" s="92">
        <f t="shared" si="6"/>
        <v>0</v>
      </c>
      <c r="L24" s="92">
        <f t="shared" si="6"/>
        <v>0</v>
      </c>
      <c r="M24" s="92">
        <f t="shared" si="6"/>
        <v>0</v>
      </c>
      <c r="N24" s="92">
        <f t="shared" si="6"/>
        <v>0</v>
      </c>
      <c r="O24" s="92">
        <f t="shared" si="6"/>
        <v>0</v>
      </c>
      <c r="P24" s="92">
        <f t="shared" si="6"/>
        <v>0</v>
      </c>
      <c r="Q24" s="92">
        <f t="shared" si="6"/>
        <v>0</v>
      </c>
      <c r="R24" s="92">
        <f t="shared" si="6"/>
        <v>0</v>
      </c>
      <c r="S24" s="92">
        <f t="shared" si="6"/>
        <v>0</v>
      </c>
      <c r="T24" s="92">
        <f t="shared" si="6"/>
        <v>0</v>
      </c>
      <c r="U24" s="92">
        <f t="shared" si="6"/>
        <v>0</v>
      </c>
      <c r="V24" s="92">
        <f t="shared" si="6"/>
        <v>0</v>
      </c>
      <c r="W24" s="92">
        <f t="shared" si="6"/>
        <v>0</v>
      </c>
      <c r="X24" s="92">
        <f t="shared" si="6"/>
        <v>0</v>
      </c>
      <c r="Y24" s="92">
        <f t="shared" si="6"/>
        <v>0</v>
      </c>
      <c r="Z24" s="92">
        <f t="shared" si="6"/>
        <v>0</v>
      </c>
      <c r="AA24" s="92">
        <f t="shared" si="6"/>
        <v>0</v>
      </c>
      <c r="AB24" s="92">
        <f t="shared" si="6"/>
        <v>0</v>
      </c>
      <c r="AC24" s="92">
        <f t="shared" si="6"/>
        <v>0</v>
      </c>
      <c r="AD24" s="92">
        <f t="shared" si="6"/>
        <v>0</v>
      </c>
      <c r="AE24" s="92">
        <f t="shared" si="6"/>
        <v>0</v>
      </c>
      <c r="AF24" s="92">
        <f t="shared" si="6"/>
        <v>0</v>
      </c>
      <c r="AG24" s="92">
        <f t="shared" si="6"/>
        <v>0</v>
      </c>
      <c r="AH24" s="92">
        <f t="shared" si="6"/>
        <v>0</v>
      </c>
      <c r="AI24" s="92">
        <f t="shared" si="6"/>
        <v>0</v>
      </c>
      <c r="AJ24" s="92">
        <f t="shared" si="6"/>
        <v>0</v>
      </c>
      <c r="AK24" s="92">
        <f t="shared" ref="AK24:CV24" si="7">IFERROR(MIN(AK21,SUM(AK22:AK23)),"")</f>
        <v>0</v>
      </c>
      <c r="AL24" s="92">
        <f t="shared" si="7"/>
        <v>0</v>
      </c>
      <c r="AM24" s="92">
        <f t="shared" si="7"/>
        <v>0</v>
      </c>
      <c r="AN24" s="92">
        <f t="shared" si="7"/>
        <v>0</v>
      </c>
      <c r="AO24" s="92">
        <f t="shared" si="7"/>
        <v>0</v>
      </c>
      <c r="AP24" s="92">
        <f t="shared" si="7"/>
        <v>0</v>
      </c>
      <c r="AQ24" s="92">
        <f t="shared" si="7"/>
        <v>0</v>
      </c>
      <c r="AR24" s="92">
        <f t="shared" si="7"/>
        <v>0</v>
      </c>
      <c r="AS24" s="92">
        <f t="shared" si="7"/>
        <v>0</v>
      </c>
      <c r="AT24" s="92">
        <f t="shared" si="7"/>
        <v>0</v>
      </c>
      <c r="AU24" s="92">
        <f t="shared" si="7"/>
        <v>0</v>
      </c>
      <c r="AV24" s="92">
        <f t="shared" si="7"/>
        <v>0</v>
      </c>
      <c r="AW24" s="92">
        <f t="shared" si="7"/>
        <v>0</v>
      </c>
      <c r="AX24" s="92">
        <f t="shared" si="7"/>
        <v>0</v>
      </c>
      <c r="AY24" s="92">
        <f t="shared" si="7"/>
        <v>0</v>
      </c>
      <c r="AZ24" s="92">
        <f t="shared" si="7"/>
        <v>0</v>
      </c>
      <c r="BA24" s="92">
        <f t="shared" si="7"/>
        <v>0</v>
      </c>
      <c r="BB24" s="92">
        <f t="shared" si="7"/>
        <v>0</v>
      </c>
      <c r="BC24" s="92">
        <f t="shared" si="7"/>
        <v>0</v>
      </c>
      <c r="BD24" s="92">
        <f t="shared" si="7"/>
        <v>0</v>
      </c>
      <c r="BE24" s="92">
        <f t="shared" si="7"/>
        <v>0</v>
      </c>
      <c r="BF24" s="92">
        <f t="shared" si="7"/>
        <v>0</v>
      </c>
      <c r="BG24" s="92">
        <f t="shared" si="7"/>
        <v>0</v>
      </c>
      <c r="BH24" s="92">
        <f t="shared" si="7"/>
        <v>0</v>
      </c>
      <c r="BI24" s="92">
        <f t="shared" si="7"/>
        <v>0</v>
      </c>
      <c r="BJ24" s="92">
        <f t="shared" si="7"/>
        <v>0</v>
      </c>
      <c r="BK24" s="92">
        <f t="shared" si="7"/>
        <v>0</v>
      </c>
      <c r="BL24" s="92">
        <f t="shared" si="7"/>
        <v>0</v>
      </c>
      <c r="BM24" s="92">
        <f t="shared" si="7"/>
        <v>0</v>
      </c>
      <c r="BN24" s="92">
        <f t="shared" si="7"/>
        <v>0</v>
      </c>
      <c r="BO24" s="92">
        <f t="shared" si="7"/>
        <v>0</v>
      </c>
      <c r="BP24" s="92">
        <f t="shared" si="7"/>
        <v>0</v>
      </c>
      <c r="BQ24" s="92">
        <f t="shared" si="7"/>
        <v>0</v>
      </c>
      <c r="BR24" s="92">
        <f t="shared" si="7"/>
        <v>0</v>
      </c>
      <c r="BS24" s="92">
        <f t="shared" si="7"/>
        <v>0</v>
      </c>
      <c r="BT24" s="92">
        <f t="shared" si="7"/>
        <v>0</v>
      </c>
      <c r="BU24" s="92">
        <f t="shared" si="7"/>
        <v>0</v>
      </c>
      <c r="BV24" s="92">
        <f t="shared" si="7"/>
        <v>0</v>
      </c>
      <c r="BW24" s="92">
        <f t="shared" si="7"/>
        <v>0</v>
      </c>
      <c r="BX24" s="92">
        <f t="shared" si="7"/>
        <v>0</v>
      </c>
      <c r="BY24" s="92">
        <f t="shared" si="7"/>
        <v>0</v>
      </c>
      <c r="BZ24" s="92">
        <f t="shared" si="7"/>
        <v>0</v>
      </c>
      <c r="CA24" s="92">
        <f t="shared" si="7"/>
        <v>0</v>
      </c>
      <c r="CB24" s="92">
        <f t="shared" si="7"/>
        <v>0</v>
      </c>
      <c r="CC24" s="92">
        <f t="shared" si="7"/>
        <v>0</v>
      </c>
      <c r="CD24" s="92">
        <f t="shared" si="7"/>
        <v>0</v>
      </c>
      <c r="CE24" s="92">
        <f t="shared" si="7"/>
        <v>0</v>
      </c>
      <c r="CF24" s="92">
        <f t="shared" si="7"/>
        <v>0</v>
      </c>
      <c r="CG24" s="92">
        <f t="shared" si="7"/>
        <v>0</v>
      </c>
      <c r="CH24" s="92">
        <f t="shared" si="7"/>
        <v>0</v>
      </c>
      <c r="CI24" s="92">
        <f t="shared" si="7"/>
        <v>0</v>
      </c>
      <c r="CJ24" s="92">
        <f t="shared" si="7"/>
        <v>0</v>
      </c>
      <c r="CK24" s="92">
        <f t="shared" si="7"/>
        <v>0</v>
      </c>
      <c r="CL24" s="92">
        <f t="shared" si="7"/>
        <v>0</v>
      </c>
      <c r="CM24" s="92">
        <f t="shared" si="7"/>
        <v>0</v>
      </c>
      <c r="CN24" s="92">
        <f t="shared" si="7"/>
        <v>0</v>
      </c>
      <c r="CO24" s="92">
        <f t="shared" si="7"/>
        <v>0</v>
      </c>
      <c r="CP24" s="92">
        <f t="shared" si="7"/>
        <v>0</v>
      </c>
      <c r="CQ24" s="92">
        <f t="shared" si="7"/>
        <v>0</v>
      </c>
      <c r="CR24" s="92">
        <f t="shared" si="7"/>
        <v>0</v>
      </c>
      <c r="CS24" s="92">
        <f t="shared" si="7"/>
        <v>0</v>
      </c>
      <c r="CT24" s="92">
        <f t="shared" si="7"/>
        <v>0</v>
      </c>
      <c r="CU24" s="92">
        <f t="shared" si="7"/>
        <v>0</v>
      </c>
      <c r="CV24" s="92">
        <f t="shared" si="7"/>
        <v>0</v>
      </c>
      <c r="CW24" s="92">
        <f t="shared" ref="CW24:DU24" si="8">IFERROR(MIN(CW21,SUM(CW22:CW23)),"")</f>
        <v>0</v>
      </c>
      <c r="CX24" s="92">
        <f t="shared" si="8"/>
        <v>0</v>
      </c>
      <c r="CY24" s="92">
        <f t="shared" si="8"/>
        <v>0</v>
      </c>
      <c r="CZ24" s="92">
        <f t="shared" si="8"/>
        <v>0</v>
      </c>
      <c r="DA24" s="92">
        <f t="shared" si="8"/>
        <v>0</v>
      </c>
      <c r="DB24" s="92">
        <f t="shared" si="8"/>
        <v>0</v>
      </c>
      <c r="DC24" s="92">
        <f t="shared" si="8"/>
        <v>0</v>
      </c>
      <c r="DD24" s="92">
        <f t="shared" si="8"/>
        <v>0</v>
      </c>
      <c r="DE24" s="92">
        <f t="shared" si="8"/>
        <v>0</v>
      </c>
      <c r="DF24" s="92">
        <f t="shared" si="8"/>
        <v>0</v>
      </c>
      <c r="DG24" s="92">
        <f t="shared" si="8"/>
        <v>0</v>
      </c>
      <c r="DH24" s="92">
        <f t="shared" si="8"/>
        <v>0</v>
      </c>
      <c r="DI24" s="92">
        <f t="shared" si="8"/>
        <v>0</v>
      </c>
      <c r="DJ24" s="92">
        <f t="shared" si="8"/>
        <v>0</v>
      </c>
      <c r="DK24" s="92">
        <f t="shared" si="8"/>
        <v>0</v>
      </c>
      <c r="DL24" s="92">
        <f t="shared" si="8"/>
        <v>0</v>
      </c>
      <c r="DM24" s="92">
        <f t="shared" si="8"/>
        <v>0</v>
      </c>
      <c r="DN24" s="92">
        <f t="shared" si="8"/>
        <v>0</v>
      </c>
      <c r="DO24" s="92">
        <f t="shared" si="8"/>
        <v>0</v>
      </c>
      <c r="DP24" s="92">
        <f t="shared" si="8"/>
        <v>0</v>
      </c>
      <c r="DQ24" s="92">
        <f t="shared" si="8"/>
        <v>0</v>
      </c>
      <c r="DR24" s="92">
        <f t="shared" si="8"/>
        <v>0</v>
      </c>
      <c r="DS24" s="92">
        <f t="shared" si="8"/>
        <v>0</v>
      </c>
      <c r="DT24" s="92">
        <f t="shared" si="8"/>
        <v>0</v>
      </c>
      <c r="DU24" s="92">
        <f t="shared" si="8"/>
        <v>0</v>
      </c>
    </row>
    <row r="25" spans="1:125">
      <c r="A25" s="2" t="s">
        <v>188</v>
      </c>
      <c r="B25" s="10" t="s">
        <v>638</v>
      </c>
      <c r="C25" s="2"/>
      <c r="D25" s="93">
        <f>SUM(E25:XFD25)</f>
        <v>1148039.7855842167</v>
      </c>
      <c r="E25" s="1">
        <f t="shared" ref="E25:BP28" si="9">IFERROR(E$24*$D13/$D$18,"")</f>
        <v>1148039.7855842167</v>
      </c>
      <c r="F25" s="1">
        <f t="shared" si="9"/>
        <v>0</v>
      </c>
      <c r="G25" s="1">
        <f t="shared" si="9"/>
        <v>0</v>
      </c>
      <c r="H25" s="1">
        <f t="shared" si="9"/>
        <v>0</v>
      </c>
      <c r="I25" s="1">
        <f t="shared" si="9"/>
        <v>0</v>
      </c>
      <c r="J25" s="1">
        <f t="shared" si="9"/>
        <v>0</v>
      </c>
      <c r="K25" s="1">
        <f t="shared" si="9"/>
        <v>0</v>
      </c>
      <c r="L25" s="1">
        <f t="shared" si="9"/>
        <v>0</v>
      </c>
      <c r="M25" s="1">
        <f t="shared" si="9"/>
        <v>0</v>
      </c>
      <c r="N25" s="1">
        <f t="shared" si="9"/>
        <v>0</v>
      </c>
      <c r="O25" s="1">
        <f t="shared" si="9"/>
        <v>0</v>
      </c>
      <c r="P25" s="1">
        <f t="shared" si="9"/>
        <v>0</v>
      </c>
      <c r="Q25" s="1">
        <f t="shared" si="9"/>
        <v>0</v>
      </c>
      <c r="R25" s="1">
        <f t="shared" si="9"/>
        <v>0</v>
      </c>
      <c r="S25" s="1">
        <f t="shared" si="9"/>
        <v>0</v>
      </c>
      <c r="T25" s="93">
        <f t="shared" si="9"/>
        <v>0</v>
      </c>
      <c r="U25" s="1">
        <f t="shared" si="9"/>
        <v>0</v>
      </c>
      <c r="V25" s="1">
        <f t="shared" si="9"/>
        <v>0</v>
      </c>
      <c r="W25" s="1">
        <f t="shared" si="9"/>
        <v>0</v>
      </c>
      <c r="X25" s="1">
        <f t="shared" si="9"/>
        <v>0</v>
      </c>
      <c r="Y25" s="1">
        <f t="shared" si="9"/>
        <v>0</v>
      </c>
      <c r="Z25" s="1">
        <f t="shared" si="9"/>
        <v>0</v>
      </c>
      <c r="AA25" s="1">
        <f t="shared" si="9"/>
        <v>0</v>
      </c>
      <c r="AB25" s="1">
        <f t="shared" si="9"/>
        <v>0</v>
      </c>
      <c r="AC25" s="1">
        <f t="shared" si="9"/>
        <v>0</v>
      </c>
      <c r="AD25" s="1">
        <f t="shared" si="9"/>
        <v>0</v>
      </c>
      <c r="AE25" s="1">
        <f t="shared" si="9"/>
        <v>0</v>
      </c>
      <c r="AF25" s="1">
        <f t="shared" si="9"/>
        <v>0</v>
      </c>
      <c r="AG25" s="1">
        <f t="shared" si="9"/>
        <v>0</v>
      </c>
      <c r="AH25" s="1">
        <f t="shared" si="9"/>
        <v>0</v>
      </c>
      <c r="AI25" s="1">
        <f t="shared" si="9"/>
        <v>0</v>
      </c>
      <c r="AJ25" s="1">
        <f t="shared" si="9"/>
        <v>0</v>
      </c>
      <c r="AK25" s="1">
        <f t="shared" si="9"/>
        <v>0</v>
      </c>
      <c r="AL25" s="1">
        <f t="shared" si="9"/>
        <v>0</v>
      </c>
      <c r="AM25" s="1">
        <f t="shared" si="9"/>
        <v>0</v>
      </c>
      <c r="AN25" s="1">
        <f t="shared" si="9"/>
        <v>0</v>
      </c>
      <c r="AO25" s="1">
        <f t="shared" si="9"/>
        <v>0</v>
      </c>
      <c r="AP25" s="1">
        <f t="shared" si="9"/>
        <v>0</v>
      </c>
      <c r="AQ25" s="1">
        <f t="shared" si="9"/>
        <v>0</v>
      </c>
      <c r="AR25" s="1">
        <f t="shared" si="9"/>
        <v>0</v>
      </c>
      <c r="AS25" s="1">
        <f t="shared" si="9"/>
        <v>0</v>
      </c>
      <c r="AT25" s="1">
        <f t="shared" si="9"/>
        <v>0</v>
      </c>
      <c r="AU25" s="1">
        <f t="shared" si="9"/>
        <v>0</v>
      </c>
      <c r="AV25" s="1">
        <f t="shared" si="9"/>
        <v>0</v>
      </c>
      <c r="AW25" s="1">
        <f t="shared" si="9"/>
        <v>0</v>
      </c>
      <c r="AX25" s="1">
        <f t="shared" si="9"/>
        <v>0</v>
      </c>
      <c r="AY25" s="1">
        <f t="shared" si="9"/>
        <v>0</v>
      </c>
      <c r="AZ25" s="1">
        <f t="shared" si="9"/>
        <v>0</v>
      </c>
      <c r="BA25" s="1">
        <f t="shared" si="9"/>
        <v>0</v>
      </c>
      <c r="BB25" s="1">
        <f t="shared" si="9"/>
        <v>0</v>
      </c>
      <c r="BC25" s="1">
        <f t="shared" si="9"/>
        <v>0</v>
      </c>
      <c r="BD25" s="1">
        <f t="shared" si="9"/>
        <v>0</v>
      </c>
      <c r="BE25" s="1">
        <f t="shared" si="9"/>
        <v>0</v>
      </c>
      <c r="BF25" s="1">
        <f t="shared" si="9"/>
        <v>0</v>
      </c>
      <c r="BG25" s="1">
        <f t="shared" si="9"/>
        <v>0</v>
      </c>
      <c r="BH25" s="1">
        <f t="shared" si="9"/>
        <v>0</v>
      </c>
      <c r="BI25" s="1">
        <f t="shared" si="9"/>
        <v>0</v>
      </c>
      <c r="BJ25" s="1">
        <f t="shared" si="9"/>
        <v>0</v>
      </c>
      <c r="BK25" s="1">
        <f t="shared" si="9"/>
        <v>0</v>
      </c>
      <c r="BL25" s="1">
        <f t="shared" si="9"/>
        <v>0</v>
      </c>
      <c r="BM25" s="1">
        <f t="shared" si="9"/>
        <v>0</v>
      </c>
      <c r="BN25" s="1">
        <f t="shared" si="9"/>
        <v>0</v>
      </c>
      <c r="BO25" s="1">
        <f t="shared" si="9"/>
        <v>0</v>
      </c>
      <c r="BP25" s="1">
        <f t="shared" si="9"/>
        <v>0</v>
      </c>
      <c r="BQ25" s="1">
        <f t="shared" ref="BQ25:DU28" si="10">IFERROR(BQ$24*$D13/$D$18,"")</f>
        <v>0</v>
      </c>
      <c r="BR25" s="1">
        <f t="shared" si="10"/>
        <v>0</v>
      </c>
      <c r="BS25" s="1">
        <f t="shared" si="10"/>
        <v>0</v>
      </c>
      <c r="BT25" s="1">
        <f t="shared" si="10"/>
        <v>0</v>
      </c>
      <c r="BU25" s="1">
        <f t="shared" si="10"/>
        <v>0</v>
      </c>
      <c r="BV25" s="1">
        <f t="shared" si="10"/>
        <v>0</v>
      </c>
      <c r="BW25" s="1">
        <f t="shared" si="10"/>
        <v>0</v>
      </c>
      <c r="BX25" s="1">
        <f t="shared" si="10"/>
        <v>0</v>
      </c>
      <c r="BY25" s="1">
        <f t="shared" si="10"/>
        <v>0</v>
      </c>
      <c r="BZ25" s="1">
        <f t="shared" si="10"/>
        <v>0</v>
      </c>
      <c r="CA25" s="1">
        <f t="shared" si="10"/>
        <v>0</v>
      </c>
      <c r="CB25" s="1">
        <f t="shared" si="10"/>
        <v>0</v>
      </c>
      <c r="CC25" s="1">
        <f t="shared" si="10"/>
        <v>0</v>
      </c>
      <c r="CD25" s="1">
        <f t="shared" si="10"/>
        <v>0</v>
      </c>
      <c r="CE25" s="1">
        <f t="shared" si="10"/>
        <v>0</v>
      </c>
      <c r="CF25" s="1">
        <f t="shared" si="10"/>
        <v>0</v>
      </c>
      <c r="CG25" s="1">
        <f t="shared" si="10"/>
        <v>0</v>
      </c>
      <c r="CH25" s="1">
        <f t="shared" si="10"/>
        <v>0</v>
      </c>
      <c r="CI25" s="1">
        <f t="shared" si="10"/>
        <v>0</v>
      </c>
      <c r="CJ25" s="1">
        <f t="shared" si="10"/>
        <v>0</v>
      </c>
      <c r="CK25" s="1">
        <f t="shared" si="10"/>
        <v>0</v>
      </c>
      <c r="CL25" s="1">
        <f t="shared" si="10"/>
        <v>0</v>
      </c>
      <c r="CM25" s="1">
        <f t="shared" si="10"/>
        <v>0</v>
      </c>
      <c r="CN25" s="1">
        <f t="shared" si="10"/>
        <v>0</v>
      </c>
      <c r="CO25" s="1">
        <f t="shared" si="10"/>
        <v>0</v>
      </c>
      <c r="CP25" s="1">
        <f t="shared" si="10"/>
        <v>0</v>
      </c>
      <c r="CQ25" s="1">
        <f t="shared" si="10"/>
        <v>0</v>
      </c>
      <c r="CR25" s="1">
        <f t="shared" si="10"/>
        <v>0</v>
      </c>
      <c r="CS25" s="1">
        <f t="shared" si="10"/>
        <v>0</v>
      </c>
      <c r="CT25" s="1">
        <f t="shared" si="10"/>
        <v>0</v>
      </c>
      <c r="CU25" s="1">
        <f t="shared" si="10"/>
        <v>0</v>
      </c>
      <c r="CV25" s="1">
        <f t="shared" si="10"/>
        <v>0</v>
      </c>
      <c r="CW25" s="1">
        <f t="shared" si="10"/>
        <v>0</v>
      </c>
      <c r="CX25" s="1">
        <f t="shared" si="10"/>
        <v>0</v>
      </c>
      <c r="CY25" s="1">
        <f t="shared" si="10"/>
        <v>0</v>
      </c>
      <c r="CZ25" s="1">
        <f t="shared" si="10"/>
        <v>0</v>
      </c>
      <c r="DA25" s="1">
        <f t="shared" si="10"/>
        <v>0</v>
      </c>
      <c r="DB25" s="1">
        <f t="shared" si="10"/>
        <v>0</v>
      </c>
      <c r="DC25" s="1">
        <f t="shared" si="10"/>
        <v>0</v>
      </c>
      <c r="DD25" s="1">
        <f t="shared" si="10"/>
        <v>0</v>
      </c>
      <c r="DE25" s="1">
        <f t="shared" si="10"/>
        <v>0</v>
      </c>
      <c r="DF25" s="1">
        <f t="shared" si="10"/>
        <v>0</v>
      </c>
      <c r="DG25" s="1">
        <f t="shared" si="10"/>
        <v>0</v>
      </c>
      <c r="DH25" s="1">
        <f t="shared" si="10"/>
        <v>0</v>
      </c>
      <c r="DI25" s="1">
        <f t="shared" si="10"/>
        <v>0</v>
      </c>
      <c r="DJ25" s="1">
        <f t="shared" si="10"/>
        <v>0</v>
      </c>
      <c r="DK25" s="1">
        <f t="shared" si="10"/>
        <v>0</v>
      </c>
      <c r="DL25" s="1">
        <f t="shared" si="10"/>
        <v>0</v>
      </c>
      <c r="DM25" s="1">
        <f t="shared" si="10"/>
        <v>0</v>
      </c>
      <c r="DN25" s="1">
        <f t="shared" si="10"/>
        <v>0</v>
      </c>
      <c r="DO25" s="1">
        <f t="shared" si="10"/>
        <v>0</v>
      </c>
      <c r="DP25" s="1">
        <f t="shared" si="10"/>
        <v>0</v>
      </c>
      <c r="DQ25" s="1">
        <f t="shared" si="10"/>
        <v>0</v>
      </c>
      <c r="DR25" s="1">
        <f t="shared" si="10"/>
        <v>0</v>
      </c>
      <c r="DS25" s="1">
        <f t="shared" si="10"/>
        <v>0</v>
      </c>
      <c r="DT25" s="1">
        <f t="shared" si="10"/>
        <v>0</v>
      </c>
      <c r="DU25" s="1">
        <f t="shared" si="10"/>
        <v>0</v>
      </c>
    </row>
    <row r="26" spans="1:125">
      <c r="A26" s="2" t="s">
        <v>189</v>
      </c>
      <c r="B26" s="10" t="s">
        <v>638</v>
      </c>
      <c r="C26" s="2"/>
      <c r="D26" s="93">
        <f>SUM(E26:XFD26)</f>
        <v>0</v>
      </c>
      <c r="E26" s="1">
        <f t="shared" si="9"/>
        <v>0</v>
      </c>
      <c r="F26" s="1">
        <f t="shared" si="9"/>
        <v>0</v>
      </c>
      <c r="G26" s="1">
        <f t="shared" si="9"/>
        <v>0</v>
      </c>
      <c r="H26" s="1">
        <f t="shared" si="9"/>
        <v>0</v>
      </c>
      <c r="I26" s="1">
        <f t="shared" si="9"/>
        <v>0</v>
      </c>
      <c r="J26" s="1">
        <f t="shared" si="9"/>
        <v>0</v>
      </c>
      <c r="K26" s="1">
        <f t="shared" si="9"/>
        <v>0</v>
      </c>
      <c r="L26" s="1">
        <f t="shared" si="9"/>
        <v>0</v>
      </c>
      <c r="M26" s="1">
        <f t="shared" si="9"/>
        <v>0</v>
      </c>
      <c r="N26" s="1">
        <f t="shared" si="9"/>
        <v>0</v>
      </c>
      <c r="O26" s="1">
        <f t="shared" si="9"/>
        <v>0</v>
      </c>
      <c r="P26" s="1">
        <f t="shared" si="9"/>
        <v>0</v>
      </c>
      <c r="Q26" s="1">
        <f t="shared" si="9"/>
        <v>0</v>
      </c>
      <c r="R26" s="1">
        <f t="shared" si="9"/>
        <v>0</v>
      </c>
      <c r="S26" s="1">
        <f t="shared" si="9"/>
        <v>0</v>
      </c>
      <c r="T26" s="93">
        <f t="shared" si="9"/>
        <v>0</v>
      </c>
      <c r="U26" s="1">
        <f t="shared" si="9"/>
        <v>0</v>
      </c>
      <c r="V26" s="1">
        <f t="shared" si="9"/>
        <v>0</v>
      </c>
      <c r="W26" s="1">
        <f t="shared" si="9"/>
        <v>0</v>
      </c>
      <c r="X26" s="1">
        <f t="shared" si="9"/>
        <v>0</v>
      </c>
      <c r="Y26" s="1">
        <f t="shared" si="9"/>
        <v>0</v>
      </c>
      <c r="Z26" s="1">
        <f t="shared" si="9"/>
        <v>0</v>
      </c>
      <c r="AA26" s="1">
        <f t="shared" si="9"/>
        <v>0</v>
      </c>
      <c r="AB26" s="1">
        <f t="shared" si="9"/>
        <v>0</v>
      </c>
      <c r="AC26" s="1">
        <f t="shared" si="9"/>
        <v>0</v>
      </c>
      <c r="AD26" s="1">
        <f t="shared" si="9"/>
        <v>0</v>
      </c>
      <c r="AE26" s="1">
        <f t="shared" si="9"/>
        <v>0</v>
      </c>
      <c r="AF26" s="1">
        <f t="shared" si="9"/>
        <v>0</v>
      </c>
      <c r="AG26" s="1">
        <f t="shared" si="9"/>
        <v>0</v>
      </c>
      <c r="AH26" s="1">
        <f t="shared" si="9"/>
        <v>0</v>
      </c>
      <c r="AI26" s="1">
        <f t="shared" si="9"/>
        <v>0</v>
      </c>
      <c r="AJ26" s="1">
        <f t="shared" si="9"/>
        <v>0</v>
      </c>
      <c r="AK26" s="1">
        <f t="shared" si="9"/>
        <v>0</v>
      </c>
      <c r="AL26" s="1">
        <f t="shared" si="9"/>
        <v>0</v>
      </c>
      <c r="AM26" s="1">
        <f t="shared" si="9"/>
        <v>0</v>
      </c>
      <c r="AN26" s="1">
        <f t="shared" si="9"/>
        <v>0</v>
      </c>
      <c r="AO26" s="1">
        <f t="shared" si="9"/>
        <v>0</v>
      </c>
      <c r="AP26" s="1">
        <f t="shared" si="9"/>
        <v>0</v>
      </c>
      <c r="AQ26" s="1">
        <f t="shared" si="9"/>
        <v>0</v>
      </c>
      <c r="AR26" s="1">
        <f t="shared" si="9"/>
        <v>0</v>
      </c>
      <c r="AS26" s="1">
        <f t="shared" si="9"/>
        <v>0</v>
      </c>
      <c r="AT26" s="1">
        <f t="shared" si="9"/>
        <v>0</v>
      </c>
      <c r="AU26" s="1">
        <f t="shared" si="9"/>
        <v>0</v>
      </c>
      <c r="AV26" s="1">
        <f t="shared" si="9"/>
        <v>0</v>
      </c>
      <c r="AW26" s="1">
        <f t="shared" si="9"/>
        <v>0</v>
      </c>
      <c r="AX26" s="1">
        <f t="shared" si="9"/>
        <v>0</v>
      </c>
      <c r="AY26" s="1">
        <f t="shared" si="9"/>
        <v>0</v>
      </c>
      <c r="AZ26" s="1">
        <f t="shared" si="9"/>
        <v>0</v>
      </c>
      <c r="BA26" s="1">
        <f t="shared" si="9"/>
        <v>0</v>
      </c>
      <c r="BB26" s="1">
        <f t="shared" si="9"/>
        <v>0</v>
      </c>
      <c r="BC26" s="1">
        <f t="shared" si="9"/>
        <v>0</v>
      </c>
      <c r="BD26" s="1">
        <f t="shared" si="9"/>
        <v>0</v>
      </c>
      <c r="BE26" s="1">
        <f t="shared" si="9"/>
        <v>0</v>
      </c>
      <c r="BF26" s="1">
        <f t="shared" si="9"/>
        <v>0</v>
      </c>
      <c r="BG26" s="1">
        <f t="shared" si="9"/>
        <v>0</v>
      </c>
      <c r="BH26" s="1">
        <f t="shared" si="9"/>
        <v>0</v>
      </c>
      <c r="BI26" s="1">
        <f t="shared" si="9"/>
        <v>0</v>
      </c>
      <c r="BJ26" s="1">
        <f t="shared" si="9"/>
        <v>0</v>
      </c>
      <c r="BK26" s="1">
        <f t="shared" si="9"/>
        <v>0</v>
      </c>
      <c r="BL26" s="1">
        <f t="shared" si="9"/>
        <v>0</v>
      </c>
      <c r="BM26" s="1">
        <f t="shared" si="9"/>
        <v>0</v>
      </c>
      <c r="BN26" s="1">
        <f t="shared" si="9"/>
        <v>0</v>
      </c>
      <c r="BO26" s="1">
        <f t="shared" si="9"/>
        <v>0</v>
      </c>
      <c r="BP26" s="1">
        <f t="shared" si="9"/>
        <v>0</v>
      </c>
      <c r="BQ26" s="1">
        <f t="shared" si="10"/>
        <v>0</v>
      </c>
      <c r="BR26" s="1">
        <f t="shared" si="10"/>
        <v>0</v>
      </c>
      <c r="BS26" s="1">
        <f t="shared" si="10"/>
        <v>0</v>
      </c>
      <c r="BT26" s="1">
        <f t="shared" si="10"/>
        <v>0</v>
      </c>
      <c r="BU26" s="1">
        <f t="shared" si="10"/>
        <v>0</v>
      </c>
      <c r="BV26" s="1">
        <f t="shared" si="10"/>
        <v>0</v>
      </c>
      <c r="BW26" s="1">
        <f t="shared" si="10"/>
        <v>0</v>
      </c>
      <c r="BX26" s="1">
        <f t="shared" si="10"/>
        <v>0</v>
      </c>
      <c r="BY26" s="1">
        <f t="shared" si="10"/>
        <v>0</v>
      </c>
      <c r="BZ26" s="1">
        <f t="shared" si="10"/>
        <v>0</v>
      </c>
      <c r="CA26" s="1">
        <f t="shared" si="10"/>
        <v>0</v>
      </c>
      <c r="CB26" s="1">
        <f t="shared" si="10"/>
        <v>0</v>
      </c>
      <c r="CC26" s="1">
        <f t="shared" si="10"/>
        <v>0</v>
      </c>
      <c r="CD26" s="1">
        <f t="shared" si="10"/>
        <v>0</v>
      </c>
      <c r="CE26" s="1">
        <f t="shared" si="10"/>
        <v>0</v>
      </c>
      <c r="CF26" s="1">
        <f t="shared" si="10"/>
        <v>0</v>
      </c>
      <c r="CG26" s="1">
        <f t="shared" si="10"/>
        <v>0</v>
      </c>
      <c r="CH26" s="1">
        <f t="shared" si="10"/>
        <v>0</v>
      </c>
      <c r="CI26" s="1">
        <f t="shared" si="10"/>
        <v>0</v>
      </c>
      <c r="CJ26" s="1">
        <f t="shared" si="10"/>
        <v>0</v>
      </c>
      <c r="CK26" s="1">
        <f t="shared" si="10"/>
        <v>0</v>
      </c>
      <c r="CL26" s="1">
        <f t="shared" si="10"/>
        <v>0</v>
      </c>
      <c r="CM26" s="1">
        <f t="shared" si="10"/>
        <v>0</v>
      </c>
      <c r="CN26" s="1">
        <f t="shared" si="10"/>
        <v>0</v>
      </c>
      <c r="CO26" s="1">
        <f t="shared" si="10"/>
        <v>0</v>
      </c>
      <c r="CP26" s="1">
        <f t="shared" si="10"/>
        <v>0</v>
      </c>
      <c r="CQ26" s="1">
        <f t="shared" si="10"/>
        <v>0</v>
      </c>
      <c r="CR26" s="1">
        <f t="shared" si="10"/>
        <v>0</v>
      </c>
      <c r="CS26" s="1">
        <f t="shared" si="10"/>
        <v>0</v>
      </c>
      <c r="CT26" s="1">
        <f t="shared" si="10"/>
        <v>0</v>
      </c>
      <c r="CU26" s="1">
        <f t="shared" si="10"/>
        <v>0</v>
      </c>
      <c r="CV26" s="1">
        <f t="shared" si="10"/>
        <v>0</v>
      </c>
      <c r="CW26" s="1">
        <f t="shared" si="10"/>
        <v>0</v>
      </c>
      <c r="CX26" s="1">
        <f t="shared" si="10"/>
        <v>0</v>
      </c>
      <c r="CY26" s="1">
        <f t="shared" si="10"/>
        <v>0</v>
      </c>
      <c r="CZ26" s="1">
        <f t="shared" si="10"/>
        <v>0</v>
      </c>
      <c r="DA26" s="1">
        <f t="shared" si="10"/>
        <v>0</v>
      </c>
      <c r="DB26" s="1">
        <f t="shared" si="10"/>
        <v>0</v>
      </c>
      <c r="DC26" s="1">
        <f t="shared" si="10"/>
        <v>0</v>
      </c>
      <c r="DD26" s="1">
        <f t="shared" si="10"/>
        <v>0</v>
      </c>
      <c r="DE26" s="1">
        <f t="shared" si="10"/>
        <v>0</v>
      </c>
      <c r="DF26" s="1">
        <f t="shared" si="10"/>
        <v>0</v>
      </c>
      <c r="DG26" s="1">
        <f t="shared" si="10"/>
        <v>0</v>
      </c>
      <c r="DH26" s="1">
        <f t="shared" si="10"/>
        <v>0</v>
      </c>
      <c r="DI26" s="1">
        <f t="shared" si="10"/>
        <v>0</v>
      </c>
      <c r="DJ26" s="1">
        <f t="shared" si="10"/>
        <v>0</v>
      </c>
      <c r="DK26" s="1">
        <f t="shared" si="10"/>
        <v>0</v>
      </c>
      <c r="DL26" s="1">
        <f t="shared" si="10"/>
        <v>0</v>
      </c>
      <c r="DM26" s="1">
        <f t="shared" si="10"/>
        <v>0</v>
      </c>
      <c r="DN26" s="1">
        <f t="shared" si="10"/>
        <v>0</v>
      </c>
      <c r="DO26" s="1">
        <f t="shared" si="10"/>
        <v>0</v>
      </c>
      <c r="DP26" s="1">
        <f t="shared" si="10"/>
        <v>0</v>
      </c>
      <c r="DQ26" s="1">
        <f t="shared" si="10"/>
        <v>0</v>
      </c>
      <c r="DR26" s="1">
        <f t="shared" si="10"/>
        <v>0</v>
      </c>
      <c r="DS26" s="1">
        <f t="shared" si="10"/>
        <v>0</v>
      </c>
      <c r="DT26" s="1">
        <f t="shared" si="10"/>
        <v>0</v>
      </c>
      <c r="DU26" s="1">
        <f t="shared" si="10"/>
        <v>0</v>
      </c>
    </row>
    <row r="27" spans="1:125">
      <c r="A27" s="2" t="s">
        <v>190</v>
      </c>
      <c r="B27" s="10" t="s">
        <v>638</v>
      </c>
      <c r="C27" s="2"/>
      <c r="D27" s="93">
        <f>SUM(E27:XFD27)</f>
        <v>0</v>
      </c>
      <c r="E27" s="1">
        <f t="shared" si="9"/>
        <v>0</v>
      </c>
      <c r="F27" s="1">
        <f t="shared" si="9"/>
        <v>0</v>
      </c>
      <c r="G27" s="1">
        <f t="shared" si="9"/>
        <v>0</v>
      </c>
      <c r="H27" s="1">
        <f t="shared" si="9"/>
        <v>0</v>
      </c>
      <c r="I27" s="1">
        <f t="shared" si="9"/>
        <v>0</v>
      </c>
      <c r="J27" s="1">
        <f t="shared" si="9"/>
        <v>0</v>
      </c>
      <c r="K27" s="1">
        <f t="shared" si="9"/>
        <v>0</v>
      </c>
      <c r="L27" s="1">
        <f t="shared" si="9"/>
        <v>0</v>
      </c>
      <c r="M27" s="1">
        <f t="shared" si="9"/>
        <v>0</v>
      </c>
      <c r="N27" s="1">
        <f t="shared" si="9"/>
        <v>0</v>
      </c>
      <c r="O27" s="1">
        <f t="shared" si="9"/>
        <v>0</v>
      </c>
      <c r="P27" s="1">
        <f t="shared" si="9"/>
        <v>0</v>
      </c>
      <c r="Q27" s="1">
        <f t="shared" si="9"/>
        <v>0</v>
      </c>
      <c r="R27" s="1">
        <f t="shared" si="9"/>
        <v>0</v>
      </c>
      <c r="S27" s="1">
        <f t="shared" si="9"/>
        <v>0</v>
      </c>
      <c r="T27" s="93">
        <f t="shared" si="9"/>
        <v>0</v>
      </c>
      <c r="U27" s="1">
        <f t="shared" si="9"/>
        <v>0</v>
      </c>
      <c r="V27" s="1">
        <f t="shared" si="9"/>
        <v>0</v>
      </c>
      <c r="W27" s="1">
        <f t="shared" si="9"/>
        <v>0</v>
      </c>
      <c r="X27" s="1">
        <f t="shared" si="9"/>
        <v>0</v>
      </c>
      <c r="Y27" s="1">
        <f t="shared" si="9"/>
        <v>0</v>
      </c>
      <c r="Z27" s="1">
        <f t="shared" si="9"/>
        <v>0</v>
      </c>
      <c r="AA27" s="1">
        <f t="shared" si="9"/>
        <v>0</v>
      </c>
      <c r="AB27" s="1">
        <f t="shared" si="9"/>
        <v>0</v>
      </c>
      <c r="AC27" s="1">
        <f t="shared" si="9"/>
        <v>0</v>
      </c>
      <c r="AD27" s="1">
        <f t="shared" si="9"/>
        <v>0</v>
      </c>
      <c r="AE27" s="1">
        <f t="shared" si="9"/>
        <v>0</v>
      </c>
      <c r="AF27" s="1">
        <f t="shared" si="9"/>
        <v>0</v>
      </c>
      <c r="AG27" s="1">
        <f t="shared" si="9"/>
        <v>0</v>
      </c>
      <c r="AH27" s="1">
        <f t="shared" si="9"/>
        <v>0</v>
      </c>
      <c r="AI27" s="1">
        <f t="shared" si="9"/>
        <v>0</v>
      </c>
      <c r="AJ27" s="1">
        <f t="shared" si="9"/>
        <v>0</v>
      </c>
      <c r="AK27" s="1">
        <f t="shared" si="9"/>
        <v>0</v>
      </c>
      <c r="AL27" s="1">
        <f t="shared" si="9"/>
        <v>0</v>
      </c>
      <c r="AM27" s="1">
        <f t="shared" si="9"/>
        <v>0</v>
      </c>
      <c r="AN27" s="1">
        <f t="shared" si="9"/>
        <v>0</v>
      </c>
      <c r="AO27" s="1">
        <f t="shared" si="9"/>
        <v>0</v>
      </c>
      <c r="AP27" s="1">
        <f t="shared" si="9"/>
        <v>0</v>
      </c>
      <c r="AQ27" s="1">
        <f t="shared" si="9"/>
        <v>0</v>
      </c>
      <c r="AR27" s="1">
        <f t="shared" si="9"/>
        <v>0</v>
      </c>
      <c r="AS27" s="1">
        <f t="shared" si="9"/>
        <v>0</v>
      </c>
      <c r="AT27" s="1">
        <f t="shared" si="9"/>
        <v>0</v>
      </c>
      <c r="AU27" s="1">
        <f t="shared" si="9"/>
        <v>0</v>
      </c>
      <c r="AV27" s="1">
        <f t="shared" si="9"/>
        <v>0</v>
      </c>
      <c r="AW27" s="1">
        <f t="shared" si="9"/>
        <v>0</v>
      </c>
      <c r="AX27" s="1">
        <f t="shared" si="9"/>
        <v>0</v>
      </c>
      <c r="AY27" s="1">
        <f t="shared" si="9"/>
        <v>0</v>
      </c>
      <c r="AZ27" s="1">
        <f t="shared" si="9"/>
        <v>0</v>
      </c>
      <c r="BA27" s="1">
        <f t="shared" si="9"/>
        <v>0</v>
      </c>
      <c r="BB27" s="1">
        <f t="shared" si="9"/>
        <v>0</v>
      </c>
      <c r="BC27" s="1">
        <f t="shared" si="9"/>
        <v>0</v>
      </c>
      <c r="BD27" s="1">
        <f t="shared" si="9"/>
        <v>0</v>
      </c>
      <c r="BE27" s="1">
        <f t="shared" si="9"/>
        <v>0</v>
      </c>
      <c r="BF27" s="1">
        <f t="shared" si="9"/>
        <v>0</v>
      </c>
      <c r="BG27" s="1">
        <f t="shared" si="9"/>
        <v>0</v>
      </c>
      <c r="BH27" s="1">
        <f t="shared" si="9"/>
        <v>0</v>
      </c>
      <c r="BI27" s="1">
        <f t="shared" si="9"/>
        <v>0</v>
      </c>
      <c r="BJ27" s="1">
        <f t="shared" si="9"/>
        <v>0</v>
      </c>
      <c r="BK27" s="1">
        <f t="shared" si="9"/>
        <v>0</v>
      </c>
      <c r="BL27" s="1">
        <f t="shared" si="9"/>
        <v>0</v>
      </c>
      <c r="BM27" s="1">
        <f t="shared" si="9"/>
        <v>0</v>
      </c>
      <c r="BN27" s="1">
        <f t="shared" si="9"/>
        <v>0</v>
      </c>
      <c r="BO27" s="1">
        <f t="shared" si="9"/>
        <v>0</v>
      </c>
      <c r="BP27" s="1">
        <f t="shared" si="9"/>
        <v>0</v>
      </c>
      <c r="BQ27" s="1">
        <f t="shared" si="10"/>
        <v>0</v>
      </c>
      <c r="BR27" s="1">
        <f t="shared" si="10"/>
        <v>0</v>
      </c>
      <c r="BS27" s="1">
        <f t="shared" si="10"/>
        <v>0</v>
      </c>
      <c r="BT27" s="1">
        <f t="shared" si="10"/>
        <v>0</v>
      </c>
      <c r="BU27" s="1">
        <f t="shared" si="10"/>
        <v>0</v>
      </c>
      <c r="BV27" s="1">
        <f t="shared" si="10"/>
        <v>0</v>
      </c>
      <c r="BW27" s="1">
        <f t="shared" si="10"/>
        <v>0</v>
      </c>
      <c r="BX27" s="1">
        <f t="shared" si="10"/>
        <v>0</v>
      </c>
      <c r="BY27" s="1">
        <f t="shared" si="10"/>
        <v>0</v>
      </c>
      <c r="BZ27" s="1">
        <f t="shared" si="10"/>
        <v>0</v>
      </c>
      <c r="CA27" s="1">
        <f t="shared" si="10"/>
        <v>0</v>
      </c>
      <c r="CB27" s="1">
        <f t="shared" si="10"/>
        <v>0</v>
      </c>
      <c r="CC27" s="1">
        <f t="shared" si="10"/>
        <v>0</v>
      </c>
      <c r="CD27" s="1">
        <f t="shared" si="10"/>
        <v>0</v>
      </c>
      <c r="CE27" s="1">
        <f t="shared" si="10"/>
        <v>0</v>
      </c>
      <c r="CF27" s="1">
        <f t="shared" si="10"/>
        <v>0</v>
      </c>
      <c r="CG27" s="1">
        <f t="shared" si="10"/>
        <v>0</v>
      </c>
      <c r="CH27" s="1">
        <f t="shared" si="10"/>
        <v>0</v>
      </c>
      <c r="CI27" s="1">
        <f t="shared" si="10"/>
        <v>0</v>
      </c>
      <c r="CJ27" s="1">
        <f t="shared" si="10"/>
        <v>0</v>
      </c>
      <c r="CK27" s="1">
        <f t="shared" si="10"/>
        <v>0</v>
      </c>
      <c r="CL27" s="1">
        <f t="shared" si="10"/>
        <v>0</v>
      </c>
      <c r="CM27" s="1">
        <f t="shared" si="10"/>
        <v>0</v>
      </c>
      <c r="CN27" s="1">
        <f t="shared" si="10"/>
        <v>0</v>
      </c>
      <c r="CO27" s="1">
        <f t="shared" si="10"/>
        <v>0</v>
      </c>
      <c r="CP27" s="1">
        <f t="shared" si="10"/>
        <v>0</v>
      </c>
      <c r="CQ27" s="1">
        <f t="shared" si="10"/>
        <v>0</v>
      </c>
      <c r="CR27" s="1">
        <f t="shared" si="10"/>
        <v>0</v>
      </c>
      <c r="CS27" s="1">
        <f t="shared" si="10"/>
        <v>0</v>
      </c>
      <c r="CT27" s="1">
        <f t="shared" si="10"/>
        <v>0</v>
      </c>
      <c r="CU27" s="1">
        <f t="shared" si="10"/>
        <v>0</v>
      </c>
      <c r="CV27" s="1">
        <f t="shared" si="10"/>
        <v>0</v>
      </c>
      <c r="CW27" s="1">
        <f t="shared" si="10"/>
        <v>0</v>
      </c>
      <c r="CX27" s="1">
        <f t="shared" si="10"/>
        <v>0</v>
      </c>
      <c r="CY27" s="1">
        <f t="shared" si="10"/>
        <v>0</v>
      </c>
      <c r="CZ27" s="1">
        <f t="shared" si="10"/>
        <v>0</v>
      </c>
      <c r="DA27" s="1">
        <f t="shared" si="10"/>
        <v>0</v>
      </c>
      <c r="DB27" s="1">
        <f t="shared" si="10"/>
        <v>0</v>
      </c>
      <c r="DC27" s="1">
        <f t="shared" si="10"/>
        <v>0</v>
      </c>
      <c r="DD27" s="1">
        <f t="shared" si="10"/>
        <v>0</v>
      </c>
      <c r="DE27" s="1">
        <f t="shared" si="10"/>
        <v>0</v>
      </c>
      <c r="DF27" s="1">
        <f t="shared" si="10"/>
        <v>0</v>
      </c>
      <c r="DG27" s="1">
        <f t="shared" si="10"/>
        <v>0</v>
      </c>
      <c r="DH27" s="1">
        <f t="shared" si="10"/>
        <v>0</v>
      </c>
      <c r="DI27" s="1">
        <f t="shared" si="10"/>
        <v>0</v>
      </c>
      <c r="DJ27" s="1">
        <f t="shared" si="10"/>
        <v>0</v>
      </c>
      <c r="DK27" s="1">
        <f t="shared" si="10"/>
        <v>0</v>
      </c>
      <c r="DL27" s="1">
        <f t="shared" si="10"/>
        <v>0</v>
      </c>
      <c r="DM27" s="1">
        <f t="shared" si="10"/>
        <v>0</v>
      </c>
      <c r="DN27" s="1">
        <f t="shared" si="10"/>
        <v>0</v>
      </c>
      <c r="DO27" s="1">
        <f t="shared" si="10"/>
        <v>0</v>
      </c>
      <c r="DP27" s="1">
        <f t="shared" si="10"/>
        <v>0</v>
      </c>
      <c r="DQ27" s="1">
        <f t="shared" si="10"/>
        <v>0</v>
      </c>
      <c r="DR27" s="1">
        <f t="shared" si="10"/>
        <v>0</v>
      </c>
      <c r="DS27" s="1">
        <f t="shared" si="10"/>
        <v>0</v>
      </c>
      <c r="DT27" s="1">
        <f t="shared" si="10"/>
        <v>0</v>
      </c>
      <c r="DU27" s="1">
        <f t="shared" si="10"/>
        <v>0</v>
      </c>
    </row>
    <row r="28" spans="1:125">
      <c r="A28" s="2" t="s">
        <v>50</v>
      </c>
      <c r="B28" s="10" t="s">
        <v>638</v>
      </c>
      <c r="C28" s="2"/>
      <c r="D28" s="93">
        <f>SUM(E28:XFD28)</f>
        <v>0</v>
      </c>
      <c r="E28" s="1">
        <f t="shared" si="9"/>
        <v>0</v>
      </c>
      <c r="F28" s="1">
        <f t="shared" si="9"/>
        <v>0</v>
      </c>
      <c r="G28" s="1">
        <f t="shared" si="9"/>
        <v>0</v>
      </c>
      <c r="H28" s="1">
        <f t="shared" si="9"/>
        <v>0</v>
      </c>
      <c r="I28" s="1">
        <f t="shared" si="9"/>
        <v>0</v>
      </c>
      <c r="J28" s="1">
        <f t="shared" si="9"/>
        <v>0</v>
      </c>
      <c r="K28" s="1">
        <f t="shared" si="9"/>
        <v>0</v>
      </c>
      <c r="L28" s="1">
        <f t="shared" si="9"/>
        <v>0</v>
      </c>
      <c r="M28" s="1">
        <f t="shared" si="9"/>
        <v>0</v>
      </c>
      <c r="N28" s="1">
        <f t="shared" si="9"/>
        <v>0</v>
      </c>
      <c r="O28" s="1">
        <f t="shared" si="9"/>
        <v>0</v>
      </c>
      <c r="P28" s="1">
        <f t="shared" si="9"/>
        <v>0</v>
      </c>
      <c r="Q28" s="1">
        <f t="shared" si="9"/>
        <v>0</v>
      </c>
      <c r="R28" s="1">
        <f t="shared" si="9"/>
        <v>0</v>
      </c>
      <c r="S28" s="1">
        <f t="shared" si="9"/>
        <v>0</v>
      </c>
      <c r="T28" s="93">
        <f t="shared" si="9"/>
        <v>0</v>
      </c>
      <c r="U28" s="1">
        <f t="shared" si="9"/>
        <v>0</v>
      </c>
      <c r="V28" s="1">
        <f t="shared" si="9"/>
        <v>0</v>
      </c>
      <c r="W28" s="1">
        <f t="shared" si="9"/>
        <v>0</v>
      </c>
      <c r="X28" s="1">
        <f t="shared" si="9"/>
        <v>0</v>
      </c>
      <c r="Y28" s="1">
        <f t="shared" si="9"/>
        <v>0</v>
      </c>
      <c r="Z28" s="1">
        <f t="shared" si="9"/>
        <v>0</v>
      </c>
      <c r="AA28" s="1">
        <f t="shared" si="9"/>
        <v>0</v>
      </c>
      <c r="AB28" s="1">
        <f t="shared" si="9"/>
        <v>0</v>
      </c>
      <c r="AC28" s="1">
        <f t="shared" si="9"/>
        <v>0</v>
      </c>
      <c r="AD28" s="1">
        <f t="shared" si="9"/>
        <v>0</v>
      </c>
      <c r="AE28" s="1">
        <f t="shared" si="9"/>
        <v>0</v>
      </c>
      <c r="AF28" s="1">
        <f t="shared" si="9"/>
        <v>0</v>
      </c>
      <c r="AG28" s="1">
        <f t="shared" si="9"/>
        <v>0</v>
      </c>
      <c r="AH28" s="1">
        <f t="shared" si="9"/>
        <v>0</v>
      </c>
      <c r="AI28" s="1">
        <f t="shared" si="9"/>
        <v>0</v>
      </c>
      <c r="AJ28" s="1">
        <f t="shared" si="9"/>
        <v>0</v>
      </c>
      <c r="AK28" s="1">
        <f t="shared" si="9"/>
        <v>0</v>
      </c>
      <c r="AL28" s="1">
        <f t="shared" si="9"/>
        <v>0</v>
      </c>
      <c r="AM28" s="1">
        <f t="shared" si="9"/>
        <v>0</v>
      </c>
      <c r="AN28" s="1">
        <f t="shared" si="9"/>
        <v>0</v>
      </c>
      <c r="AO28" s="1">
        <f t="shared" si="9"/>
        <v>0</v>
      </c>
      <c r="AP28" s="1">
        <f t="shared" si="9"/>
        <v>0</v>
      </c>
      <c r="AQ28" s="1">
        <f t="shared" si="9"/>
        <v>0</v>
      </c>
      <c r="AR28" s="1">
        <f t="shared" si="9"/>
        <v>0</v>
      </c>
      <c r="AS28" s="1">
        <f t="shared" si="9"/>
        <v>0</v>
      </c>
      <c r="AT28" s="1">
        <f t="shared" si="9"/>
        <v>0</v>
      </c>
      <c r="AU28" s="1">
        <f t="shared" si="9"/>
        <v>0</v>
      </c>
      <c r="AV28" s="1">
        <f t="shared" si="9"/>
        <v>0</v>
      </c>
      <c r="AW28" s="1">
        <f t="shared" si="9"/>
        <v>0</v>
      </c>
      <c r="AX28" s="1">
        <f t="shared" si="9"/>
        <v>0</v>
      </c>
      <c r="AY28" s="1">
        <f t="shared" si="9"/>
        <v>0</v>
      </c>
      <c r="AZ28" s="1">
        <f t="shared" si="9"/>
        <v>0</v>
      </c>
      <c r="BA28" s="1">
        <f t="shared" si="9"/>
        <v>0</v>
      </c>
      <c r="BB28" s="1">
        <f t="shared" si="9"/>
        <v>0</v>
      </c>
      <c r="BC28" s="1">
        <f t="shared" si="9"/>
        <v>0</v>
      </c>
      <c r="BD28" s="1">
        <f t="shared" si="9"/>
        <v>0</v>
      </c>
      <c r="BE28" s="1">
        <f t="shared" si="9"/>
        <v>0</v>
      </c>
      <c r="BF28" s="1">
        <f t="shared" si="9"/>
        <v>0</v>
      </c>
      <c r="BG28" s="1">
        <f t="shared" si="9"/>
        <v>0</v>
      </c>
      <c r="BH28" s="1">
        <f t="shared" si="9"/>
        <v>0</v>
      </c>
      <c r="BI28" s="1">
        <f t="shared" si="9"/>
        <v>0</v>
      </c>
      <c r="BJ28" s="1">
        <f t="shared" si="9"/>
        <v>0</v>
      </c>
      <c r="BK28" s="1">
        <f t="shared" si="9"/>
        <v>0</v>
      </c>
      <c r="BL28" s="1">
        <f t="shared" si="9"/>
        <v>0</v>
      </c>
      <c r="BM28" s="1">
        <f t="shared" si="9"/>
        <v>0</v>
      </c>
      <c r="BN28" s="1">
        <f t="shared" si="9"/>
        <v>0</v>
      </c>
      <c r="BO28" s="1">
        <f t="shared" si="9"/>
        <v>0</v>
      </c>
      <c r="BP28" s="1">
        <f>IFERROR(BP$24*$D16/$D$18,"")</f>
        <v>0</v>
      </c>
      <c r="BQ28" s="1">
        <f t="shared" si="10"/>
        <v>0</v>
      </c>
      <c r="BR28" s="1">
        <f t="shared" si="10"/>
        <v>0</v>
      </c>
      <c r="BS28" s="1">
        <f t="shared" si="10"/>
        <v>0</v>
      </c>
      <c r="BT28" s="1">
        <f t="shared" si="10"/>
        <v>0</v>
      </c>
      <c r="BU28" s="1">
        <f t="shared" si="10"/>
        <v>0</v>
      </c>
      <c r="BV28" s="1">
        <f t="shared" si="10"/>
        <v>0</v>
      </c>
      <c r="BW28" s="1">
        <f t="shared" si="10"/>
        <v>0</v>
      </c>
      <c r="BX28" s="1">
        <f t="shared" si="10"/>
        <v>0</v>
      </c>
      <c r="BY28" s="1">
        <f t="shared" si="10"/>
        <v>0</v>
      </c>
      <c r="BZ28" s="1">
        <f t="shared" si="10"/>
        <v>0</v>
      </c>
      <c r="CA28" s="1">
        <f t="shared" si="10"/>
        <v>0</v>
      </c>
      <c r="CB28" s="1">
        <f t="shared" si="10"/>
        <v>0</v>
      </c>
      <c r="CC28" s="1">
        <f t="shared" si="10"/>
        <v>0</v>
      </c>
      <c r="CD28" s="1">
        <f t="shared" si="10"/>
        <v>0</v>
      </c>
      <c r="CE28" s="1">
        <f t="shared" si="10"/>
        <v>0</v>
      </c>
      <c r="CF28" s="1">
        <f t="shared" si="10"/>
        <v>0</v>
      </c>
      <c r="CG28" s="1">
        <f t="shared" si="10"/>
        <v>0</v>
      </c>
      <c r="CH28" s="1">
        <f t="shared" si="10"/>
        <v>0</v>
      </c>
      <c r="CI28" s="1">
        <f t="shared" si="10"/>
        <v>0</v>
      </c>
      <c r="CJ28" s="1">
        <f t="shared" si="10"/>
        <v>0</v>
      </c>
      <c r="CK28" s="1">
        <f t="shared" si="10"/>
        <v>0</v>
      </c>
      <c r="CL28" s="1">
        <f t="shared" si="10"/>
        <v>0</v>
      </c>
      <c r="CM28" s="1">
        <f t="shared" si="10"/>
        <v>0</v>
      </c>
      <c r="CN28" s="1">
        <f t="shared" si="10"/>
        <v>0</v>
      </c>
      <c r="CO28" s="1">
        <f t="shared" si="10"/>
        <v>0</v>
      </c>
      <c r="CP28" s="1">
        <f t="shared" si="10"/>
        <v>0</v>
      </c>
      <c r="CQ28" s="1">
        <f t="shared" si="10"/>
        <v>0</v>
      </c>
      <c r="CR28" s="1">
        <f t="shared" si="10"/>
        <v>0</v>
      </c>
      <c r="CS28" s="1">
        <f t="shared" si="10"/>
        <v>0</v>
      </c>
      <c r="CT28" s="1">
        <f t="shared" si="10"/>
        <v>0</v>
      </c>
      <c r="CU28" s="1">
        <f t="shared" si="10"/>
        <v>0</v>
      </c>
      <c r="CV28" s="1">
        <f t="shared" si="10"/>
        <v>0</v>
      </c>
      <c r="CW28" s="1">
        <f t="shared" si="10"/>
        <v>0</v>
      </c>
      <c r="CX28" s="1">
        <f t="shared" si="10"/>
        <v>0</v>
      </c>
      <c r="CY28" s="1">
        <f t="shared" si="10"/>
        <v>0</v>
      </c>
      <c r="CZ28" s="1">
        <f t="shared" si="10"/>
        <v>0</v>
      </c>
      <c r="DA28" s="1">
        <f t="shared" si="10"/>
        <v>0</v>
      </c>
      <c r="DB28" s="1">
        <f t="shared" si="10"/>
        <v>0</v>
      </c>
      <c r="DC28" s="1">
        <f t="shared" si="10"/>
        <v>0</v>
      </c>
      <c r="DD28" s="1">
        <f t="shared" si="10"/>
        <v>0</v>
      </c>
      <c r="DE28" s="1">
        <f t="shared" si="10"/>
        <v>0</v>
      </c>
      <c r="DF28" s="1">
        <f t="shared" si="10"/>
        <v>0</v>
      </c>
      <c r="DG28" s="1">
        <f t="shared" si="10"/>
        <v>0</v>
      </c>
      <c r="DH28" s="1">
        <f t="shared" si="10"/>
        <v>0</v>
      </c>
      <c r="DI28" s="1">
        <f t="shared" si="10"/>
        <v>0</v>
      </c>
      <c r="DJ28" s="1">
        <f t="shared" si="10"/>
        <v>0</v>
      </c>
      <c r="DK28" s="1">
        <f t="shared" si="10"/>
        <v>0</v>
      </c>
      <c r="DL28" s="1">
        <f t="shared" si="10"/>
        <v>0</v>
      </c>
      <c r="DM28" s="1">
        <f t="shared" si="10"/>
        <v>0</v>
      </c>
      <c r="DN28" s="1">
        <f t="shared" si="10"/>
        <v>0</v>
      </c>
      <c r="DO28" s="1">
        <f t="shared" si="10"/>
        <v>0</v>
      </c>
      <c r="DP28" s="1">
        <f t="shared" si="10"/>
        <v>0</v>
      </c>
      <c r="DQ28" s="1">
        <f t="shared" si="10"/>
        <v>0</v>
      </c>
      <c r="DR28" s="1">
        <f t="shared" si="10"/>
        <v>0</v>
      </c>
      <c r="DS28" s="1">
        <f t="shared" si="10"/>
        <v>0</v>
      </c>
      <c r="DT28" s="1">
        <f t="shared" si="10"/>
        <v>0</v>
      </c>
      <c r="DU28" s="1">
        <f t="shared" si="10"/>
        <v>0</v>
      </c>
    </row>
    <row r="29" spans="1:125">
      <c r="A29" s="25" t="s">
        <v>191</v>
      </c>
      <c r="B29" s="84" t="s">
        <v>638</v>
      </c>
      <c r="C29" s="25"/>
      <c r="D29" s="94"/>
      <c r="E29" s="94">
        <f>IFERROR(E24,"")</f>
        <v>1148039.7855842167</v>
      </c>
      <c r="F29" s="94">
        <f t="shared" ref="F29:BQ29" si="11">IFERROR(E29+F24,"")</f>
        <v>1148039.7855842167</v>
      </c>
      <c r="G29" s="94">
        <f t="shared" si="11"/>
        <v>1148039.7855842167</v>
      </c>
      <c r="H29" s="94">
        <f t="shared" si="11"/>
        <v>1148039.7855842167</v>
      </c>
      <c r="I29" s="94">
        <f t="shared" si="11"/>
        <v>1148039.7855842167</v>
      </c>
      <c r="J29" s="94">
        <f t="shared" si="11"/>
        <v>1148039.7855842167</v>
      </c>
      <c r="K29" s="94">
        <f t="shared" si="11"/>
        <v>1148039.7855842167</v>
      </c>
      <c r="L29" s="94">
        <f t="shared" si="11"/>
        <v>1148039.7855842167</v>
      </c>
      <c r="M29" s="94">
        <f t="shared" si="11"/>
        <v>1148039.7855842167</v>
      </c>
      <c r="N29" s="94">
        <f t="shared" si="11"/>
        <v>1148039.7855842167</v>
      </c>
      <c r="O29" s="94">
        <f t="shared" si="11"/>
        <v>1148039.7855842167</v>
      </c>
      <c r="P29" s="94">
        <f t="shared" si="11"/>
        <v>1148039.7855842167</v>
      </c>
      <c r="Q29" s="94">
        <f t="shared" si="11"/>
        <v>1148039.7855842167</v>
      </c>
      <c r="R29" s="94">
        <f t="shared" si="11"/>
        <v>1148039.7855842167</v>
      </c>
      <c r="S29" s="94">
        <f t="shared" si="11"/>
        <v>1148039.7855842167</v>
      </c>
      <c r="T29" s="94">
        <f t="shared" si="11"/>
        <v>1148039.7855842167</v>
      </c>
      <c r="U29" s="94">
        <f t="shared" si="11"/>
        <v>1148039.7855842167</v>
      </c>
      <c r="V29" s="94">
        <f t="shared" si="11"/>
        <v>1148039.7855842167</v>
      </c>
      <c r="W29" s="94">
        <f t="shared" si="11"/>
        <v>1148039.7855842167</v>
      </c>
      <c r="X29" s="94">
        <f t="shared" si="11"/>
        <v>1148039.7855842167</v>
      </c>
      <c r="Y29" s="94">
        <f t="shared" si="11"/>
        <v>1148039.7855842167</v>
      </c>
      <c r="Z29" s="94">
        <f t="shared" si="11"/>
        <v>1148039.7855842167</v>
      </c>
      <c r="AA29" s="94">
        <f t="shared" si="11"/>
        <v>1148039.7855842167</v>
      </c>
      <c r="AB29" s="94">
        <f t="shared" si="11"/>
        <v>1148039.7855842167</v>
      </c>
      <c r="AC29" s="94">
        <f t="shared" si="11"/>
        <v>1148039.7855842167</v>
      </c>
      <c r="AD29" s="94">
        <f t="shared" si="11"/>
        <v>1148039.7855842167</v>
      </c>
      <c r="AE29" s="94">
        <f t="shared" si="11"/>
        <v>1148039.7855842167</v>
      </c>
      <c r="AF29" s="94">
        <f t="shared" si="11"/>
        <v>1148039.7855842167</v>
      </c>
      <c r="AG29" s="94">
        <f t="shared" si="11"/>
        <v>1148039.7855842167</v>
      </c>
      <c r="AH29" s="94">
        <f t="shared" si="11"/>
        <v>1148039.7855842167</v>
      </c>
      <c r="AI29" s="94">
        <f t="shared" si="11"/>
        <v>1148039.7855842167</v>
      </c>
      <c r="AJ29" s="94">
        <f t="shared" si="11"/>
        <v>1148039.7855842167</v>
      </c>
      <c r="AK29" s="94">
        <f t="shared" si="11"/>
        <v>1148039.7855842167</v>
      </c>
      <c r="AL29" s="94">
        <f t="shared" si="11"/>
        <v>1148039.7855842167</v>
      </c>
      <c r="AM29" s="94">
        <f t="shared" si="11"/>
        <v>1148039.7855842167</v>
      </c>
      <c r="AN29" s="94">
        <f t="shared" si="11"/>
        <v>1148039.7855842167</v>
      </c>
      <c r="AO29" s="94">
        <f t="shared" si="11"/>
        <v>1148039.7855842167</v>
      </c>
      <c r="AP29" s="94">
        <f t="shared" si="11"/>
        <v>1148039.7855842167</v>
      </c>
      <c r="AQ29" s="94">
        <f t="shared" si="11"/>
        <v>1148039.7855842167</v>
      </c>
      <c r="AR29" s="94">
        <f t="shared" si="11"/>
        <v>1148039.7855842167</v>
      </c>
      <c r="AS29" s="94">
        <f t="shared" si="11"/>
        <v>1148039.7855842167</v>
      </c>
      <c r="AT29" s="94">
        <f t="shared" si="11"/>
        <v>1148039.7855842167</v>
      </c>
      <c r="AU29" s="94">
        <f t="shared" si="11"/>
        <v>1148039.7855842167</v>
      </c>
      <c r="AV29" s="94">
        <f t="shared" si="11"/>
        <v>1148039.7855842167</v>
      </c>
      <c r="AW29" s="94">
        <f t="shared" si="11"/>
        <v>1148039.7855842167</v>
      </c>
      <c r="AX29" s="94">
        <f t="shared" si="11"/>
        <v>1148039.7855842167</v>
      </c>
      <c r="AY29" s="94">
        <f t="shared" si="11"/>
        <v>1148039.7855842167</v>
      </c>
      <c r="AZ29" s="94">
        <f t="shared" si="11"/>
        <v>1148039.7855842167</v>
      </c>
      <c r="BA29" s="94">
        <f t="shared" si="11"/>
        <v>1148039.7855842167</v>
      </c>
      <c r="BB29" s="94">
        <f t="shared" si="11"/>
        <v>1148039.7855842167</v>
      </c>
      <c r="BC29" s="94">
        <f t="shared" si="11"/>
        <v>1148039.7855842167</v>
      </c>
      <c r="BD29" s="94">
        <f t="shared" si="11"/>
        <v>1148039.7855842167</v>
      </c>
      <c r="BE29" s="94">
        <f t="shared" si="11"/>
        <v>1148039.7855842167</v>
      </c>
      <c r="BF29" s="94">
        <f t="shared" si="11"/>
        <v>1148039.7855842167</v>
      </c>
      <c r="BG29" s="94">
        <f t="shared" si="11"/>
        <v>1148039.7855842167</v>
      </c>
      <c r="BH29" s="94">
        <f t="shared" si="11"/>
        <v>1148039.7855842167</v>
      </c>
      <c r="BI29" s="94">
        <f t="shared" si="11"/>
        <v>1148039.7855842167</v>
      </c>
      <c r="BJ29" s="94">
        <f t="shared" si="11"/>
        <v>1148039.7855842167</v>
      </c>
      <c r="BK29" s="94">
        <f t="shared" si="11"/>
        <v>1148039.7855842167</v>
      </c>
      <c r="BL29" s="94">
        <f t="shared" si="11"/>
        <v>1148039.7855842167</v>
      </c>
      <c r="BM29" s="94">
        <f t="shared" si="11"/>
        <v>1148039.7855842167</v>
      </c>
      <c r="BN29" s="94">
        <f t="shared" si="11"/>
        <v>1148039.7855842167</v>
      </c>
      <c r="BO29" s="94">
        <f t="shared" si="11"/>
        <v>1148039.7855842167</v>
      </c>
      <c r="BP29" s="94">
        <f t="shared" si="11"/>
        <v>1148039.7855842167</v>
      </c>
      <c r="BQ29" s="94">
        <f t="shared" si="11"/>
        <v>1148039.7855842167</v>
      </c>
      <c r="BR29" s="94">
        <f t="shared" ref="BR29:DU29" si="12">IFERROR(BQ29+BR24,"")</f>
        <v>1148039.7855842167</v>
      </c>
      <c r="BS29" s="94">
        <f t="shared" si="12"/>
        <v>1148039.7855842167</v>
      </c>
      <c r="BT29" s="94">
        <f t="shared" si="12"/>
        <v>1148039.7855842167</v>
      </c>
      <c r="BU29" s="94">
        <f t="shared" si="12"/>
        <v>1148039.7855842167</v>
      </c>
      <c r="BV29" s="94">
        <f t="shared" si="12"/>
        <v>1148039.7855842167</v>
      </c>
      <c r="BW29" s="94">
        <f t="shared" si="12"/>
        <v>1148039.7855842167</v>
      </c>
      <c r="BX29" s="94">
        <f t="shared" si="12"/>
        <v>1148039.7855842167</v>
      </c>
      <c r="BY29" s="94">
        <f t="shared" si="12"/>
        <v>1148039.7855842167</v>
      </c>
      <c r="BZ29" s="94">
        <f t="shared" si="12"/>
        <v>1148039.7855842167</v>
      </c>
      <c r="CA29" s="94">
        <f t="shared" si="12"/>
        <v>1148039.7855842167</v>
      </c>
      <c r="CB29" s="94">
        <f t="shared" si="12"/>
        <v>1148039.7855842167</v>
      </c>
      <c r="CC29" s="94">
        <f t="shared" si="12"/>
        <v>1148039.7855842167</v>
      </c>
      <c r="CD29" s="94">
        <f t="shared" si="12"/>
        <v>1148039.7855842167</v>
      </c>
      <c r="CE29" s="94">
        <f t="shared" si="12"/>
        <v>1148039.7855842167</v>
      </c>
      <c r="CF29" s="94">
        <f t="shared" si="12"/>
        <v>1148039.7855842167</v>
      </c>
      <c r="CG29" s="94">
        <f t="shared" si="12"/>
        <v>1148039.7855842167</v>
      </c>
      <c r="CH29" s="94">
        <f t="shared" si="12"/>
        <v>1148039.7855842167</v>
      </c>
      <c r="CI29" s="94">
        <f t="shared" si="12"/>
        <v>1148039.7855842167</v>
      </c>
      <c r="CJ29" s="94">
        <f t="shared" si="12"/>
        <v>1148039.7855842167</v>
      </c>
      <c r="CK29" s="94">
        <f t="shared" si="12"/>
        <v>1148039.7855842167</v>
      </c>
      <c r="CL29" s="94">
        <f t="shared" si="12"/>
        <v>1148039.7855842167</v>
      </c>
      <c r="CM29" s="94">
        <f t="shared" si="12"/>
        <v>1148039.7855842167</v>
      </c>
      <c r="CN29" s="94">
        <f t="shared" si="12"/>
        <v>1148039.7855842167</v>
      </c>
      <c r="CO29" s="94">
        <f t="shared" si="12"/>
        <v>1148039.7855842167</v>
      </c>
      <c r="CP29" s="94">
        <f t="shared" si="12"/>
        <v>1148039.7855842167</v>
      </c>
      <c r="CQ29" s="94">
        <f t="shared" si="12"/>
        <v>1148039.7855842167</v>
      </c>
      <c r="CR29" s="94">
        <f t="shared" si="12"/>
        <v>1148039.7855842167</v>
      </c>
      <c r="CS29" s="94">
        <f t="shared" si="12"/>
        <v>1148039.7855842167</v>
      </c>
      <c r="CT29" s="94">
        <f t="shared" si="12"/>
        <v>1148039.7855842167</v>
      </c>
      <c r="CU29" s="94">
        <f t="shared" si="12"/>
        <v>1148039.7855842167</v>
      </c>
      <c r="CV29" s="94">
        <f t="shared" si="12"/>
        <v>1148039.7855842167</v>
      </c>
      <c r="CW29" s="94">
        <f t="shared" si="12"/>
        <v>1148039.7855842167</v>
      </c>
      <c r="CX29" s="94">
        <f t="shared" si="12"/>
        <v>1148039.7855842167</v>
      </c>
      <c r="CY29" s="94">
        <f t="shared" si="12"/>
        <v>1148039.7855842167</v>
      </c>
      <c r="CZ29" s="94">
        <f t="shared" si="12"/>
        <v>1148039.7855842167</v>
      </c>
      <c r="DA29" s="94">
        <f t="shared" si="12"/>
        <v>1148039.7855842167</v>
      </c>
      <c r="DB29" s="94">
        <f t="shared" si="12"/>
        <v>1148039.7855842167</v>
      </c>
      <c r="DC29" s="94">
        <f t="shared" si="12"/>
        <v>1148039.7855842167</v>
      </c>
      <c r="DD29" s="94">
        <f t="shared" si="12"/>
        <v>1148039.7855842167</v>
      </c>
      <c r="DE29" s="94">
        <f t="shared" si="12"/>
        <v>1148039.7855842167</v>
      </c>
      <c r="DF29" s="94">
        <f t="shared" si="12"/>
        <v>1148039.7855842167</v>
      </c>
      <c r="DG29" s="94">
        <f t="shared" si="12"/>
        <v>1148039.7855842167</v>
      </c>
      <c r="DH29" s="94">
        <f t="shared" si="12"/>
        <v>1148039.7855842167</v>
      </c>
      <c r="DI29" s="94">
        <f t="shared" si="12"/>
        <v>1148039.7855842167</v>
      </c>
      <c r="DJ29" s="94">
        <f t="shared" si="12"/>
        <v>1148039.7855842167</v>
      </c>
      <c r="DK29" s="94">
        <f t="shared" si="12"/>
        <v>1148039.7855842167</v>
      </c>
      <c r="DL29" s="94">
        <f t="shared" si="12"/>
        <v>1148039.7855842167</v>
      </c>
      <c r="DM29" s="94">
        <f t="shared" si="12"/>
        <v>1148039.7855842167</v>
      </c>
      <c r="DN29" s="94">
        <f t="shared" si="12"/>
        <v>1148039.7855842167</v>
      </c>
      <c r="DO29" s="94">
        <f t="shared" si="12"/>
        <v>1148039.7855842167</v>
      </c>
      <c r="DP29" s="94">
        <f t="shared" si="12"/>
        <v>1148039.7855842167</v>
      </c>
      <c r="DQ29" s="94">
        <f t="shared" si="12"/>
        <v>1148039.7855842167</v>
      </c>
      <c r="DR29" s="94">
        <f t="shared" si="12"/>
        <v>1148039.7855842167</v>
      </c>
      <c r="DS29" s="94">
        <f t="shared" si="12"/>
        <v>1148039.7855842167</v>
      </c>
      <c r="DT29" s="94">
        <f t="shared" si="12"/>
        <v>1148039.7855842167</v>
      </c>
      <c r="DU29" s="94">
        <f t="shared" si="12"/>
        <v>1148039.7855842167</v>
      </c>
    </row>
    <row r="30" spans="1:125">
      <c r="A30" s="25" t="s">
        <v>489</v>
      </c>
      <c r="B30" s="84" t="s">
        <v>638</v>
      </c>
      <c r="C30" s="25"/>
      <c r="D30" s="94"/>
      <c r="E30" s="95">
        <f>IFERROR(SUM(E22:E23)-E24,"")</f>
        <v>364543.53679966927</v>
      </c>
      <c r="F30" s="95">
        <f t="shared" ref="F30:AJ30" si="13">IFERROR(SUM(F22:F23)-F24,"")</f>
        <v>1522054.0059069193</v>
      </c>
      <c r="G30" s="95">
        <f t="shared" si="13"/>
        <v>1531478.9392324158</v>
      </c>
      <c r="H30" s="95">
        <f t="shared" si="13"/>
        <v>1540856.5421818255</v>
      </c>
      <c r="I30" s="95">
        <f t="shared" si="13"/>
        <v>1546625.7608563981</v>
      </c>
      <c r="J30" s="95">
        <f t="shared" si="13"/>
        <v>0</v>
      </c>
      <c r="K30" s="95">
        <f t="shared" si="13"/>
        <v>0</v>
      </c>
      <c r="L30" s="95">
        <f t="shared" si="13"/>
        <v>0</v>
      </c>
      <c r="M30" s="95">
        <f t="shared" si="13"/>
        <v>0</v>
      </c>
      <c r="N30" s="95">
        <f t="shared" si="13"/>
        <v>0</v>
      </c>
      <c r="O30" s="95">
        <f t="shared" si="13"/>
        <v>0</v>
      </c>
      <c r="P30" s="95">
        <f t="shared" si="13"/>
        <v>0</v>
      </c>
      <c r="Q30" s="95">
        <f t="shared" si="13"/>
        <v>0</v>
      </c>
      <c r="R30" s="95">
        <f t="shared" si="13"/>
        <v>0</v>
      </c>
      <c r="S30" s="95">
        <f t="shared" si="13"/>
        <v>0</v>
      </c>
      <c r="T30" s="95">
        <f t="shared" si="13"/>
        <v>0</v>
      </c>
      <c r="U30" s="95">
        <f t="shared" si="13"/>
        <v>0</v>
      </c>
      <c r="V30" s="95">
        <f t="shared" si="13"/>
        <v>0</v>
      </c>
      <c r="W30" s="95">
        <f t="shared" si="13"/>
        <v>0</v>
      </c>
      <c r="X30" s="95">
        <f t="shared" si="13"/>
        <v>0</v>
      </c>
      <c r="Y30" s="95">
        <f t="shared" si="13"/>
        <v>0</v>
      </c>
      <c r="Z30" s="95">
        <f t="shared" si="13"/>
        <v>0</v>
      </c>
      <c r="AA30" s="95">
        <f t="shared" si="13"/>
        <v>0</v>
      </c>
      <c r="AB30" s="95">
        <f t="shared" si="13"/>
        <v>0</v>
      </c>
      <c r="AC30" s="95">
        <f t="shared" si="13"/>
        <v>0</v>
      </c>
      <c r="AD30" s="95">
        <f t="shared" si="13"/>
        <v>0</v>
      </c>
      <c r="AE30" s="95">
        <f t="shared" si="13"/>
        <v>0</v>
      </c>
      <c r="AF30" s="95">
        <f t="shared" si="13"/>
        <v>0</v>
      </c>
      <c r="AG30" s="95">
        <f t="shared" si="13"/>
        <v>0</v>
      </c>
      <c r="AH30" s="95">
        <f t="shared" si="13"/>
        <v>0</v>
      </c>
      <c r="AI30" s="95">
        <f t="shared" si="13"/>
        <v>0</v>
      </c>
      <c r="AJ30" s="95">
        <f t="shared" si="13"/>
        <v>0</v>
      </c>
      <c r="AK30" s="95">
        <f t="shared" ref="AK30:CV30" si="14">IFERROR(SUM(AK22:AK23)-AK24,"")</f>
        <v>0</v>
      </c>
      <c r="AL30" s="95">
        <f t="shared" si="14"/>
        <v>0</v>
      </c>
      <c r="AM30" s="95">
        <f t="shared" si="14"/>
        <v>0</v>
      </c>
      <c r="AN30" s="95">
        <f t="shared" si="14"/>
        <v>0</v>
      </c>
      <c r="AO30" s="95">
        <f t="shared" si="14"/>
        <v>0</v>
      </c>
      <c r="AP30" s="95">
        <f t="shared" si="14"/>
        <v>0</v>
      </c>
      <c r="AQ30" s="95">
        <f t="shared" si="14"/>
        <v>0</v>
      </c>
      <c r="AR30" s="95">
        <f t="shared" si="14"/>
        <v>0</v>
      </c>
      <c r="AS30" s="95">
        <f t="shared" si="14"/>
        <v>0</v>
      </c>
      <c r="AT30" s="95">
        <f t="shared" si="14"/>
        <v>0</v>
      </c>
      <c r="AU30" s="95">
        <f t="shared" si="14"/>
        <v>0</v>
      </c>
      <c r="AV30" s="95">
        <f t="shared" si="14"/>
        <v>0</v>
      </c>
      <c r="AW30" s="95">
        <f t="shared" si="14"/>
        <v>0</v>
      </c>
      <c r="AX30" s="95">
        <f t="shared" si="14"/>
        <v>0</v>
      </c>
      <c r="AY30" s="95">
        <f t="shared" si="14"/>
        <v>0</v>
      </c>
      <c r="AZ30" s="95">
        <f t="shared" si="14"/>
        <v>0</v>
      </c>
      <c r="BA30" s="95">
        <f t="shared" si="14"/>
        <v>0</v>
      </c>
      <c r="BB30" s="95">
        <f t="shared" si="14"/>
        <v>0</v>
      </c>
      <c r="BC30" s="95">
        <f t="shared" si="14"/>
        <v>0</v>
      </c>
      <c r="BD30" s="95">
        <f t="shared" si="14"/>
        <v>0</v>
      </c>
      <c r="BE30" s="95">
        <f t="shared" si="14"/>
        <v>0</v>
      </c>
      <c r="BF30" s="95">
        <f t="shared" si="14"/>
        <v>0</v>
      </c>
      <c r="BG30" s="95">
        <f t="shared" si="14"/>
        <v>0</v>
      </c>
      <c r="BH30" s="95">
        <f t="shared" si="14"/>
        <v>0</v>
      </c>
      <c r="BI30" s="95">
        <f t="shared" si="14"/>
        <v>0</v>
      </c>
      <c r="BJ30" s="95">
        <f t="shared" si="14"/>
        <v>0</v>
      </c>
      <c r="BK30" s="95">
        <f t="shared" si="14"/>
        <v>0</v>
      </c>
      <c r="BL30" s="95">
        <f t="shared" si="14"/>
        <v>0</v>
      </c>
      <c r="BM30" s="95">
        <f t="shared" si="14"/>
        <v>0</v>
      </c>
      <c r="BN30" s="95">
        <f t="shared" si="14"/>
        <v>0</v>
      </c>
      <c r="BO30" s="95">
        <f t="shared" si="14"/>
        <v>0</v>
      </c>
      <c r="BP30" s="95">
        <f t="shared" si="14"/>
        <v>0</v>
      </c>
      <c r="BQ30" s="95">
        <f t="shared" si="14"/>
        <v>0</v>
      </c>
      <c r="BR30" s="95">
        <f t="shared" si="14"/>
        <v>0</v>
      </c>
      <c r="BS30" s="95">
        <f t="shared" si="14"/>
        <v>0</v>
      </c>
      <c r="BT30" s="95">
        <f t="shared" si="14"/>
        <v>0</v>
      </c>
      <c r="BU30" s="95">
        <f t="shared" si="14"/>
        <v>0</v>
      </c>
      <c r="BV30" s="95">
        <f t="shared" si="14"/>
        <v>0</v>
      </c>
      <c r="BW30" s="95">
        <f t="shared" si="14"/>
        <v>0</v>
      </c>
      <c r="BX30" s="95">
        <f t="shared" si="14"/>
        <v>0</v>
      </c>
      <c r="BY30" s="95">
        <f t="shared" si="14"/>
        <v>0</v>
      </c>
      <c r="BZ30" s="95">
        <f t="shared" si="14"/>
        <v>0</v>
      </c>
      <c r="CA30" s="95">
        <f t="shared" si="14"/>
        <v>0</v>
      </c>
      <c r="CB30" s="95">
        <f t="shared" si="14"/>
        <v>0</v>
      </c>
      <c r="CC30" s="95">
        <f t="shared" si="14"/>
        <v>0</v>
      </c>
      <c r="CD30" s="95">
        <f t="shared" si="14"/>
        <v>0</v>
      </c>
      <c r="CE30" s="95">
        <f t="shared" si="14"/>
        <v>0</v>
      </c>
      <c r="CF30" s="95">
        <f t="shared" si="14"/>
        <v>0</v>
      </c>
      <c r="CG30" s="95">
        <f t="shared" si="14"/>
        <v>0</v>
      </c>
      <c r="CH30" s="95">
        <f t="shared" si="14"/>
        <v>0</v>
      </c>
      <c r="CI30" s="95">
        <f t="shared" si="14"/>
        <v>0</v>
      </c>
      <c r="CJ30" s="95">
        <f t="shared" si="14"/>
        <v>0</v>
      </c>
      <c r="CK30" s="95">
        <f t="shared" si="14"/>
        <v>0</v>
      </c>
      <c r="CL30" s="95">
        <f t="shared" si="14"/>
        <v>0</v>
      </c>
      <c r="CM30" s="95">
        <f t="shared" si="14"/>
        <v>0</v>
      </c>
      <c r="CN30" s="95">
        <f t="shared" si="14"/>
        <v>0</v>
      </c>
      <c r="CO30" s="95">
        <f t="shared" si="14"/>
        <v>0</v>
      </c>
      <c r="CP30" s="95">
        <f t="shared" si="14"/>
        <v>0</v>
      </c>
      <c r="CQ30" s="95">
        <f t="shared" si="14"/>
        <v>0</v>
      </c>
      <c r="CR30" s="95">
        <f t="shared" si="14"/>
        <v>0</v>
      </c>
      <c r="CS30" s="95">
        <f t="shared" si="14"/>
        <v>0</v>
      </c>
      <c r="CT30" s="95">
        <f t="shared" si="14"/>
        <v>0</v>
      </c>
      <c r="CU30" s="95">
        <f t="shared" si="14"/>
        <v>0</v>
      </c>
      <c r="CV30" s="95">
        <f t="shared" si="14"/>
        <v>0</v>
      </c>
      <c r="CW30" s="95">
        <f t="shared" ref="CW30:DU30" si="15">IFERROR(SUM(CW22:CW23)-CW24,"")</f>
        <v>0</v>
      </c>
      <c r="CX30" s="95">
        <f t="shared" si="15"/>
        <v>0</v>
      </c>
      <c r="CY30" s="95">
        <f t="shared" si="15"/>
        <v>0</v>
      </c>
      <c r="CZ30" s="95">
        <f t="shared" si="15"/>
        <v>0</v>
      </c>
      <c r="DA30" s="95">
        <f t="shared" si="15"/>
        <v>0</v>
      </c>
      <c r="DB30" s="95">
        <f t="shared" si="15"/>
        <v>0</v>
      </c>
      <c r="DC30" s="95">
        <f t="shared" si="15"/>
        <v>0</v>
      </c>
      <c r="DD30" s="95">
        <f t="shared" si="15"/>
        <v>0</v>
      </c>
      <c r="DE30" s="95">
        <f t="shared" si="15"/>
        <v>0</v>
      </c>
      <c r="DF30" s="95">
        <f t="shared" si="15"/>
        <v>0</v>
      </c>
      <c r="DG30" s="95">
        <f t="shared" si="15"/>
        <v>0</v>
      </c>
      <c r="DH30" s="95">
        <f t="shared" si="15"/>
        <v>0</v>
      </c>
      <c r="DI30" s="95">
        <f t="shared" si="15"/>
        <v>0</v>
      </c>
      <c r="DJ30" s="95">
        <f t="shared" si="15"/>
        <v>0</v>
      </c>
      <c r="DK30" s="95">
        <f t="shared" si="15"/>
        <v>0</v>
      </c>
      <c r="DL30" s="95">
        <f t="shared" si="15"/>
        <v>0</v>
      </c>
      <c r="DM30" s="95">
        <f t="shared" si="15"/>
        <v>0</v>
      </c>
      <c r="DN30" s="95">
        <f t="shared" si="15"/>
        <v>0</v>
      </c>
      <c r="DO30" s="95">
        <f t="shared" si="15"/>
        <v>0</v>
      </c>
      <c r="DP30" s="95">
        <f t="shared" si="15"/>
        <v>0</v>
      </c>
      <c r="DQ30" s="95">
        <f t="shared" si="15"/>
        <v>0</v>
      </c>
      <c r="DR30" s="95">
        <f t="shared" si="15"/>
        <v>0</v>
      </c>
      <c r="DS30" s="95">
        <f t="shared" si="15"/>
        <v>0</v>
      </c>
      <c r="DT30" s="95">
        <f t="shared" si="15"/>
        <v>0</v>
      </c>
      <c r="DU30" s="95">
        <f t="shared" si="15"/>
        <v>0</v>
      </c>
    </row>
    <row r="31" spans="1:12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c r="A32" s="2" t="s">
        <v>495</v>
      </c>
      <c r="B32" s="10" t="s">
        <v>638</v>
      </c>
      <c r="C32" s="2"/>
      <c r="D32" s="85"/>
      <c r="E32" s="85">
        <f t="shared" ref="E32:BP32" si="16">IFERROR(IF(E331&lt;0,-E331,0),"")</f>
        <v>0</v>
      </c>
      <c r="F32" s="85">
        <f t="shared" si="16"/>
        <v>0</v>
      </c>
      <c r="G32" s="85">
        <f t="shared" si="16"/>
        <v>0</v>
      </c>
      <c r="H32" s="85">
        <f t="shared" si="16"/>
        <v>0</v>
      </c>
      <c r="I32" s="85">
        <f t="shared" si="16"/>
        <v>0</v>
      </c>
      <c r="J32" s="85">
        <f t="shared" si="16"/>
        <v>345907.69830846053</v>
      </c>
      <c r="K32" s="85">
        <f t="shared" si="16"/>
        <v>0</v>
      </c>
      <c r="L32" s="85">
        <f t="shared" si="16"/>
        <v>0</v>
      </c>
      <c r="M32" s="85">
        <f t="shared" si="16"/>
        <v>0</v>
      </c>
      <c r="N32" s="85">
        <f t="shared" si="16"/>
        <v>5.8207660913467407E-11</v>
      </c>
      <c r="O32" s="85">
        <f t="shared" si="16"/>
        <v>0</v>
      </c>
      <c r="P32" s="85">
        <f t="shared" si="16"/>
        <v>0</v>
      </c>
      <c r="Q32" s="85">
        <f t="shared" si="16"/>
        <v>0</v>
      </c>
      <c r="R32" s="85">
        <f t="shared" si="16"/>
        <v>0</v>
      </c>
      <c r="S32" s="85">
        <f t="shared" si="16"/>
        <v>0</v>
      </c>
      <c r="T32" s="85">
        <f t="shared" si="16"/>
        <v>5.8207660913467407E-11</v>
      </c>
      <c r="U32" s="85">
        <f t="shared" si="16"/>
        <v>0</v>
      </c>
      <c r="V32" s="85">
        <f t="shared" si="16"/>
        <v>0</v>
      </c>
      <c r="W32" s="85">
        <f t="shared" si="16"/>
        <v>0</v>
      </c>
      <c r="X32" s="85">
        <f t="shared" si="16"/>
        <v>0</v>
      </c>
      <c r="Y32" s="85">
        <f t="shared" si="16"/>
        <v>0</v>
      </c>
      <c r="Z32" s="85">
        <f t="shared" si="16"/>
        <v>0</v>
      </c>
      <c r="AA32" s="85">
        <f t="shared" si="16"/>
        <v>0</v>
      </c>
      <c r="AB32" s="85">
        <f t="shared" si="16"/>
        <v>5.8207660913467407E-11</v>
      </c>
      <c r="AC32" s="85">
        <f t="shared" si="16"/>
        <v>0</v>
      </c>
      <c r="AD32" s="85">
        <f t="shared" si="16"/>
        <v>0</v>
      </c>
      <c r="AE32" s="85">
        <f t="shared" si="16"/>
        <v>0</v>
      </c>
      <c r="AF32" s="85">
        <f t="shared" si="16"/>
        <v>0</v>
      </c>
      <c r="AG32" s="85">
        <f t="shared" si="16"/>
        <v>5.8207660913467407E-11</v>
      </c>
      <c r="AH32" s="85">
        <f t="shared" si="16"/>
        <v>0</v>
      </c>
      <c r="AI32" s="85">
        <f t="shared" si="16"/>
        <v>0</v>
      </c>
      <c r="AJ32" s="85">
        <f t="shared" si="16"/>
        <v>5.8207660913467407E-11</v>
      </c>
      <c r="AK32" s="85">
        <f t="shared" si="16"/>
        <v>0</v>
      </c>
      <c r="AL32" s="85">
        <f t="shared" si="16"/>
        <v>0</v>
      </c>
      <c r="AM32" s="85">
        <f t="shared" si="16"/>
        <v>0</v>
      </c>
      <c r="AN32" s="85">
        <f t="shared" si="16"/>
        <v>5.8207660913467407E-11</v>
      </c>
      <c r="AO32" s="85">
        <f t="shared" si="16"/>
        <v>0</v>
      </c>
      <c r="AP32" s="85">
        <f t="shared" si="16"/>
        <v>0</v>
      </c>
      <c r="AQ32" s="85">
        <f t="shared" si="16"/>
        <v>5.8207660913467407E-11</v>
      </c>
      <c r="AR32" s="85">
        <f t="shared" si="16"/>
        <v>0</v>
      </c>
      <c r="AS32" s="85">
        <f t="shared" si="16"/>
        <v>0</v>
      </c>
      <c r="AT32" s="85">
        <f t="shared" si="16"/>
        <v>0</v>
      </c>
      <c r="AU32" s="85">
        <f t="shared" si="16"/>
        <v>5.8207660913467407E-11</v>
      </c>
      <c r="AV32" s="85">
        <f t="shared" si="16"/>
        <v>0</v>
      </c>
      <c r="AW32" s="85">
        <f t="shared" si="16"/>
        <v>5.8207660913467407E-11</v>
      </c>
      <c r="AX32" s="85">
        <f t="shared" si="16"/>
        <v>0</v>
      </c>
      <c r="AY32" s="85">
        <f t="shared" si="16"/>
        <v>0</v>
      </c>
      <c r="AZ32" s="85">
        <f t="shared" si="16"/>
        <v>0</v>
      </c>
      <c r="BA32" s="85">
        <f t="shared" si="16"/>
        <v>0</v>
      </c>
      <c r="BB32" s="85">
        <f t="shared" si="16"/>
        <v>0</v>
      </c>
      <c r="BC32" s="85">
        <f t="shared" si="16"/>
        <v>0</v>
      </c>
      <c r="BD32" s="85">
        <f t="shared" si="16"/>
        <v>0</v>
      </c>
      <c r="BE32" s="85">
        <f t="shared" si="16"/>
        <v>5.8207660913467407E-11</v>
      </c>
      <c r="BF32" s="85">
        <f t="shared" si="16"/>
        <v>0</v>
      </c>
      <c r="BG32" s="85">
        <f t="shared" si="16"/>
        <v>5.8207660913467407E-11</v>
      </c>
      <c r="BH32" s="85">
        <f t="shared" si="16"/>
        <v>0</v>
      </c>
      <c r="BI32" s="85">
        <f t="shared" si="16"/>
        <v>0</v>
      </c>
      <c r="BJ32" s="85">
        <f t="shared" si="16"/>
        <v>0</v>
      </c>
      <c r="BK32" s="85">
        <f t="shared" si="16"/>
        <v>0</v>
      </c>
      <c r="BL32" s="85">
        <f t="shared" si="16"/>
        <v>0</v>
      </c>
      <c r="BM32" s="85">
        <f t="shared" si="16"/>
        <v>0</v>
      </c>
      <c r="BN32" s="85">
        <f t="shared" si="16"/>
        <v>0</v>
      </c>
      <c r="BO32" s="85">
        <f t="shared" si="16"/>
        <v>0</v>
      </c>
      <c r="BP32" s="85">
        <f t="shared" si="16"/>
        <v>0</v>
      </c>
      <c r="BQ32" s="85">
        <f t="shared" ref="BQ32:DU32" si="17">IFERROR(IF(BQ331&lt;0,-BQ331,0),"")</f>
        <v>0</v>
      </c>
      <c r="BR32" s="85">
        <f t="shared" si="17"/>
        <v>0</v>
      </c>
      <c r="BS32" s="85">
        <f t="shared" si="17"/>
        <v>0</v>
      </c>
      <c r="BT32" s="85">
        <f t="shared" si="17"/>
        <v>0</v>
      </c>
      <c r="BU32" s="85">
        <f t="shared" si="17"/>
        <v>0</v>
      </c>
      <c r="BV32" s="85">
        <f t="shared" si="17"/>
        <v>0</v>
      </c>
      <c r="BW32" s="85">
        <f t="shared" si="17"/>
        <v>0</v>
      </c>
      <c r="BX32" s="85">
        <f t="shared" si="17"/>
        <v>0</v>
      </c>
      <c r="BY32" s="85">
        <f t="shared" si="17"/>
        <v>0</v>
      </c>
      <c r="BZ32" s="85">
        <f t="shared" si="17"/>
        <v>0</v>
      </c>
      <c r="CA32" s="85">
        <f t="shared" si="17"/>
        <v>0</v>
      </c>
      <c r="CB32" s="85">
        <f t="shared" si="17"/>
        <v>0</v>
      </c>
      <c r="CC32" s="85">
        <f t="shared" si="17"/>
        <v>0</v>
      </c>
      <c r="CD32" s="85">
        <f t="shared" si="17"/>
        <v>0</v>
      </c>
      <c r="CE32" s="85">
        <f t="shared" si="17"/>
        <v>0</v>
      </c>
      <c r="CF32" s="85">
        <f t="shared" si="17"/>
        <v>0</v>
      </c>
      <c r="CG32" s="85">
        <f t="shared" si="17"/>
        <v>0</v>
      </c>
      <c r="CH32" s="85">
        <f t="shared" si="17"/>
        <v>0</v>
      </c>
      <c r="CI32" s="85">
        <f t="shared" si="17"/>
        <v>0</v>
      </c>
      <c r="CJ32" s="85">
        <f t="shared" si="17"/>
        <v>0</v>
      </c>
      <c r="CK32" s="85">
        <f t="shared" si="17"/>
        <v>0</v>
      </c>
      <c r="CL32" s="85">
        <f t="shared" si="17"/>
        <v>0</v>
      </c>
      <c r="CM32" s="85">
        <f t="shared" si="17"/>
        <v>0</v>
      </c>
      <c r="CN32" s="85">
        <f t="shared" si="17"/>
        <v>0</v>
      </c>
      <c r="CO32" s="85">
        <f t="shared" si="17"/>
        <v>0</v>
      </c>
      <c r="CP32" s="85">
        <f t="shared" si="17"/>
        <v>0</v>
      </c>
      <c r="CQ32" s="85">
        <f t="shared" si="17"/>
        <v>0</v>
      </c>
      <c r="CR32" s="85">
        <f t="shared" si="17"/>
        <v>0</v>
      </c>
      <c r="CS32" s="85">
        <f t="shared" si="17"/>
        <v>0</v>
      </c>
      <c r="CT32" s="85">
        <f t="shared" si="17"/>
        <v>0</v>
      </c>
      <c r="CU32" s="85">
        <f t="shared" si="17"/>
        <v>0</v>
      </c>
      <c r="CV32" s="85">
        <f t="shared" si="17"/>
        <v>0</v>
      </c>
      <c r="CW32" s="85">
        <f t="shared" si="17"/>
        <v>0</v>
      </c>
      <c r="CX32" s="85">
        <f t="shared" si="17"/>
        <v>0</v>
      </c>
      <c r="CY32" s="85">
        <f t="shared" si="17"/>
        <v>0</v>
      </c>
      <c r="CZ32" s="85">
        <f t="shared" si="17"/>
        <v>0</v>
      </c>
      <c r="DA32" s="85">
        <f t="shared" si="17"/>
        <v>0</v>
      </c>
      <c r="DB32" s="85">
        <f t="shared" si="17"/>
        <v>0</v>
      </c>
      <c r="DC32" s="85">
        <f t="shared" si="17"/>
        <v>0</v>
      </c>
      <c r="DD32" s="85">
        <f t="shared" si="17"/>
        <v>0</v>
      </c>
      <c r="DE32" s="85">
        <f t="shared" si="17"/>
        <v>0</v>
      </c>
      <c r="DF32" s="85">
        <f t="shared" si="17"/>
        <v>0</v>
      </c>
      <c r="DG32" s="85">
        <f t="shared" si="17"/>
        <v>0</v>
      </c>
      <c r="DH32" s="85">
        <f t="shared" si="17"/>
        <v>0</v>
      </c>
      <c r="DI32" s="85">
        <f t="shared" si="17"/>
        <v>0</v>
      </c>
      <c r="DJ32" s="85">
        <f t="shared" si="17"/>
        <v>0</v>
      </c>
      <c r="DK32" s="85">
        <f t="shared" si="17"/>
        <v>0</v>
      </c>
      <c r="DL32" s="85">
        <f t="shared" si="17"/>
        <v>0</v>
      </c>
      <c r="DM32" s="85">
        <f t="shared" si="17"/>
        <v>0</v>
      </c>
      <c r="DN32" s="85">
        <f t="shared" si="17"/>
        <v>0</v>
      </c>
      <c r="DO32" s="85">
        <f t="shared" si="17"/>
        <v>0</v>
      </c>
      <c r="DP32" s="85">
        <f t="shared" si="17"/>
        <v>0</v>
      </c>
      <c r="DQ32" s="85">
        <f t="shared" si="17"/>
        <v>0</v>
      </c>
      <c r="DR32" s="85">
        <f t="shared" si="17"/>
        <v>0</v>
      </c>
      <c r="DS32" s="85">
        <f t="shared" si="17"/>
        <v>0</v>
      </c>
      <c r="DT32" s="85">
        <f t="shared" si="17"/>
        <v>0</v>
      </c>
      <c r="DU32" s="85">
        <f t="shared" si="17"/>
        <v>0</v>
      </c>
    </row>
    <row r="33" spans="1:125">
      <c r="A33" s="2"/>
      <c r="B33" s="10"/>
      <c r="C33" s="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row>
    <row r="34" spans="1:125">
      <c r="A34" s="2"/>
      <c r="B34" s="2"/>
      <c r="C34" s="2"/>
      <c r="D34" s="1"/>
      <c r="E34" s="2"/>
      <c r="F34" s="2"/>
      <c r="G34" s="2"/>
      <c r="H34" s="2"/>
      <c r="I34" s="2"/>
      <c r="J34" s="2"/>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c r="A35" s="16" t="s">
        <v>193</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row>
    <row r="36" spans="1:125">
      <c r="A36" s="2"/>
      <c r="B36" s="2"/>
      <c r="C36" s="2"/>
      <c r="D36" s="1"/>
      <c r="E36" s="2"/>
      <c r="F36" s="2"/>
      <c r="G36" s="2"/>
      <c r="H36" s="2"/>
      <c r="I36" s="2"/>
      <c r="J36" s="2"/>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c r="A37" s="2" t="s">
        <v>628</v>
      </c>
      <c r="B37" s="10" t="s">
        <v>33</v>
      </c>
      <c r="C37" s="2"/>
      <c r="D37" s="66">
        <f>100%-D13</f>
        <v>0.85</v>
      </c>
      <c r="E37" s="2"/>
      <c r="F37" s="2"/>
      <c r="G37" s="2"/>
      <c r="H37" s="2"/>
      <c r="I37" s="2"/>
      <c r="J37" s="2"/>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row>
    <row r="38" spans="1:125">
      <c r="A38" s="2"/>
      <c r="B38" s="10"/>
      <c r="C38" s="2"/>
      <c r="D38" s="66"/>
      <c r="E38" s="2"/>
      <c r="F38" s="2"/>
      <c r="G38" s="2"/>
      <c r="H38" s="2"/>
      <c r="I38" s="2"/>
      <c r="J38" s="2"/>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row>
    <row r="39" spans="1:125">
      <c r="A39" s="44" t="str">
        <f>Pieņēmumi!B53</f>
        <v>Aizdevēju īpatsvars kopējā prioritārajā aizņemtajā kapitālā</v>
      </c>
      <c r="B39" s="2"/>
      <c r="C39" s="2"/>
      <c r="D39" s="1"/>
      <c r="E39" s="2"/>
      <c r="F39" s="2"/>
      <c r="G39" s="2"/>
      <c r="H39" s="2"/>
      <c r="I39" s="2"/>
      <c r="J39" s="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row>
    <row r="40" spans="1:125">
      <c r="A40" s="203" t="str">
        <f>Pieņēmumi!B54</f>
        <v>Kredītiestādes aizdevums</v>
      </c>
      <c r="B40" s="50" t="str">
        <f>Pieņēmumi!C54</f>
        <v>%</v>
      </c>
      <c r="C40" s="2"/>
      <c r="D40" s="88">
        <f>Pieņēmumi!E54</f>
        <v>1</v>
      </c>
      <c r="E40" s="2"/>
      <c r="F40" s="2"/>
      <c r="G40" s="2"/>
      <c r="H40" s="2"/>
      <c r="I40" s="2"/>
      <c r="J40" s="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row>
    <row r="41" spans="1:125">
      <c r="A41" s="203" t="str">
        <f>Pieņēmumi!B55</f>
        <v>Banka2</v>
      </c>
      <c r="B41" s="50" t="str">
        <f>Pieņēmumi!C55</f>
        <v>%</v>
      </c>
      <c r="C41" s="2"/>
      <c r="D41" s="88">
        <f>Pieņēmumi!E55</f>
        <v>0</v>
      </c>
      <c r="E41" s="2"/>
      <c r="F41" s="2"/>
      <c r="G41" s="2"/>
      <c r="H41" s="2"/>
      <c r="I41" s="2"/>
      <c r="J41" s="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row>
    <row r="42" spans="1:125">
      <c r="A42" s="203" t="str">
        <f>Pieņēmumi!B56</f>
        <v>Banka3</v>
      </c>
      <c r="B42" s="50" t="str">
        <f>Pieņēmumi!C56</f>
        <v>%</v>
      </c>
      <c r="C42" s="2"/>
      <c r="D42" s="88">
        <f>Pieņēmumi!E56</f>
        <v>0</v>
      </c>
      <c r="E42" s="2"/>
      <c r="F42" s="2"/>
      <c r="G42" s="2"/>
      <c r="H42" s="2"/>
      <c r="I42" s="2"/>
      <c r="J42" s="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row>
    <row r="43" spans="1:125">
      <c r="A43" s="2"/>
      <c r="B43" s="2"/>
      <c r="C43" s="2"/>
      <c r="D43" s="1"/>
      <c r="E43" s="2"/>
      <c r="F43" s="2"/>
      <c r="G43" s="2"/>
      <c r="H43" s="2"/>
      <c r="I43" s="2"/>
      <c r="J43" s="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row>
    <row r="44" spans="1:125">
      <c r="A44" s="2" t="s">
        <v>629</v>
      </c>
      <c r="B44" s="2"/>
      <c r="C44" s="2"/>
      <c r="D44" s="1"/>
      <c r="E44" s="2"/>
      <c r="F44" s="2"/>
      <c r="G44" s="2"/>
      <c r="H44" s="2"/>
      <c r="I44" s="2"/>
      <c r="J44" s="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c r="A45" s="96" t="str">
        <f>A40</f>
        <v>Kredītiestādes aizdevums</v>
      </c>
      <c r="B45" s="10" t="s">
        <v>33</v>
      </c>
      <c r="C45" s="2"/>
      <c r="D45" s="97">
        <f>$D$37*D40</f>
        <v>0.85</v>
      </c>
      <c r="E45" s="2"/>
      <c r="F45" s="2"/>
      <c r="G45" s="2"/>
      <c r="H45" s="2"/>
      <c r="I45" s="2"/>
      <c r="J45" s="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c r="A46" s="96" t="str">
        <f>A41</f>
        <v>Banka2</v>
      </c>
      <c r="B46" s="10" t="s">
        <v>33</v>
      </c>
      <c r="C46" s="2"/>
      <c r="D46" s="97">
        <f>$D$37*D41</f>
        <v>0</v>
      </c>
      <c r="E46" s="2"/>
      <c r="F46" s="2"/>
      <c r="G46" s="2"/>
      <c r="H46" s="2"/>
      <c r="I46" s="2"/>
      <c r="J46" s="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row>
    <row r="47" spans="1:125">
      <c r="A47" s="96" t="str">
        <f>A42</f>
        <v>Banka3</v>
      </c>
      <c r="B47" s="10" t="s">
        <v>33</v>
      </c>
      <c r="C47" s="2"/>
      <c r="D47" s="97">
        <f>$D$37*D42</f>
        <v>0</v>
      </c>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c r="A48" s="2"/>
      <c r="B48" s="2"/>
      <c r="C48" s="2"/>
      <c r="D48" s="1"/>
      <c r="E48" s="2"/>
      <c r="F48" s="2"/>
      <c r="G48" s="2"/>
      <c r="H48" s="2"/>
      <c r="I48" s="2"/>
      <c r="J48" s="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row>
    <row r="49" spans="1:125">
      <c r="A49" s="2" t="s">
        <v>194</v>
      </c>
      <c r="B49" s="10" t="s">
        <v>71</v>
      </c>
      <c r="C49" s="2"/>
      <c r="D49" s="93">
        <f>D37*SUM(D8:D9)</f>
        <v>6505558.7849772274</v>
      </c>
      <c r="E49" s="98">
        <f>IFERROR(D50,"")</f>
        <v>6505558.7849772274</v>
      </c>
      <c r="F49" s="98">
        <f>IFERROR(E49,"")</f>
        <v>6505558.7849772274</v>
      </c>
      <c r="G49" s="98">
        <f>IFERROR(F49,"")</f>
        <v>6505558.7849772274</v>
      </c>
      <c r="H49" s="98">
        <f t="shared" ref="H49:BQ49" si="18">IFERROR(G49,"")</f>
        <v>6505558.7849772274</v>
      </c>
      <c r="I49" s="98">
        <f t="shared" si="18"/>
        <v>6505558.7849772274</v>
      </c>
      <c r="J49" s="98">
        <f t="shared" si="18"/>
        <v>6505558.7849772274</v>
      </c>
      <c r="K49" s="98">
        <f t="shared" si="18"/>
        <v>6505558.7849772274</v>
      </c>
      <c r="L49" s="98">
        <f t="shared" si="18"/>
        <v>6505558.7849772274</v>
      </c>
      <c r="M49" s="98">
        <f t="shared" si="18"/>
        <v>6505558.7849772274</v>
      </c>
      <c r="N49" s="98">
        <f t="shared" si="18"/>
        <v>6505558.7849772274</v>
      </c>
      <c r="O49" s="98">
        <f t="shared" si="18"/>
        <v>6505558.7849772274</v>
      </c>
      <c r="P49" s="98">
        <f t="shared" si="18"/>
        <v>6505558.7849772274</v>
      </c>
      <c r="Q49" s="98">
        <f t="shared" si="18"/>
        <v>6505558.7849772274</v>
      </c>
      <c r="R49" s="98">
        <f t="shared" si="18"/>
        <v>6505558.7849772274</v>
      </c>
      <c r="S49" s="98">
        <f t="shared" si="18"/>
        <v>6505558.7849772274</v>
      </c>
      <c r="T49" s="98">
        <f t="shared" si="18"/>
        <v>6505558.7849772274</v>
      </c>
      <c r="U49" s="98">
        <f t="shared" si="18"/>
        <v>6505558.7849772274</v>
      </c>
      <c r="V49" s="98">
        <f t="shared" si="18"/>
        <v>6505558.7849772274</v>
      </c>
      <c r="W49" s="98">
        <f t="shared" si="18"/>
        <v>6505558.7849772274</v>
      </c>
      <c r="X49" s="98">
        <f t="shared" si="18"/>
        <v>6505558.7849772274</v>
      </c>
      <c r="Y49" s="98">
        <f t="shared" si="18"/>
        <v>6505558.7849772274</v>
      </c>
      <c r="Z49" s="98">
        <f t="shared" si="18"/>
        <v>6505558.7849772274</v>
      </c>
      <c r="AA49" s="98">
        <f t="shared" si="18"/>
        <v>6505558.7849772274</v>
      </c>
      <c r="AB49" s="98">
        <f t="shared" si="18"/>
        <v>6505558.7849772274</v>
      </c>
      <c r="AC49" s="98">
        <f t="shared" si="18"/>
        <v>6505558.7849772274</v>
      </c>
      <c r="AD49" s="98">
        <f t="shared" si="18"/>
        <v>6505558.7849772274</v>
      </c>
      <c r="AE49" s="98">
        <f t="shared" si="18"/>
        <v>6505558.7849772274</v>
      </c>
      <c r="AF49" s="98">
        <f t="shared" si="18"/>
        <v>6505558.7849772274</v>
      </c>
      <c r="AG49" s="98">
        <f t="shared" si="18"/>
        <v>6505558.7849772274</v>
      </c>
      <c r="AH49" s="98">
        <f t="shared" si="18"/>
        <v>6505558.7849772274</v>
      </c>
      <c r="AI49" s="98">
        <f t="shared" si="18"/>
        <v>6505558.7849772274</v>
      </c>
      <c r="AJ49" s="98">
        <f t="shared" si="18"/>
        <v>6505558.7849772274</v>
      </c>
      <c r="AK49" s="98">
        <f t="shared" si="18"/>
        <v>6505558.7849772274</v>
      </c>
      <c r="AL49" s="98">
        <f t="shared" si="18"/>
        <v>6505558.7849772274</v>
      </c>
      <c r="AM49" s="98">
        <f t="shared" si="18"/>
        <v>6505558.7849772274</v>
      </c>
      <c r="AN49" s="98">
        <f t="shared" si="18"/>
        <v>6505558.7849772274</v>
      </c>
      <c r="AO49" s="98">
        <f t="shared" si="18"/>
        <v>6505558.7849772274</v>
      </c>
      <c r="AP49" s="98">
        <f t="shared" si="18"/>
        <v>6505558.7849772274</v>
      </c>
      <c r="AQ49" s="98">
        <f t="shared" si="18"/>
        <v>6505558.7849772274</v>
      </c>
      <c r="AR49" s="98">
        <f t="shared" si="18"/>
        <v>6505558.7849772274</v>
      </c>
      <c r="AS49" s="98">
        <f t="shared" si="18"/>
        <v>6505558.7849772274</v>
      </c>
      <c r="AT49" s="98">
        <f t="shared" si="18"/>
        <v>6505558.7849772274</v>
      </c>
      <c r="AU49" s="98">
        <f t="shared" si="18"/>
        <v>6505558.7849772274</v>
      </c>
      <c r="AV49" s="98">
        <f t="shared" si="18"/>
        <v>6505558.7849772274</v>
      </c>
      <c r="AW49" s="98">
        <f t="shared" si="18"/>
        <v>6505558.7849772274</v>
      </c>
      <c r="AX49" s="98">
        <f t="shared" si="18"/>
        <v>6505558.7849772274</v>
      </c>
      <c r="AY49" s="98">
        <f t="shared" si="18"/>
        <v>6505558.7849772274</v>
      </c>
      <c r="AZ49" s="98">
        <f t="shared" si="18"/>
        <v>6505558.7849772274</v>
      </c>
      <c r="BA49" s="98">
        <f t="shared" si="18"/>
        <v>6505558.7849772274</v>
      </c>
      <c r="BB49" s="98">
        <f t="shared" si="18"/>
        <v>6505558.7849772274</v>
      </c>
      <c r="BC49" s="98">
        <f t="shared" si="18"/>
        <v>6505558.7849772274</v>
      </c>
      <c r="BD49" s="98">
        <f t="shared" si="18"/>
        <v>6505558.7849772274</v>
      </c>
      <c r="BE49" s="98">
        <f t="shared" si="18"/>
        <v>6505558.7849772274</v>
      </c>
      <c r="BF49" s="98">
        <f t="shared" si="18"/>
        <v>6505558.7849772274</v>
      </c>
      <c r="BG49" s="98">
        <f t="shared" si="18"/>
        <v>6505558.7849772274</v>
      </c>
      <c r="BH49" s="98">
        <f t="shared" si="18"/>
        <v>6505558.7849772274</v>
      </c>
      <c r="BI49" s="98">
        <f t="shared" si="18"/>
        <v>6505558.7849772274</v>
      </c>
      <c r="BJ49" s="98">
        <f t="shared" si="18"/>
        <v>6505558.7849772274</v>
      </c>
      <c r="BK49" s="98">
        <f t="shared" si="18"/>
        <v>6505558.7849772274</v>
      </c>
      <c r="BL49" s="98">
        <f t="shared" si="18"/>
        <v>6505558.7849772274</v>
      </c>
      <c r="BM49" s="98">
        <f t="shared" si="18"/>
        <v>6505558.7849772274</v>
      </c>
      <c r="BN49" s="98">
        <f t="shared" si="18"/>
        <v>6505558.7849772274</v>
      </c>
      <c r="BO49" s="98">
        <f t="shared" si="18"/>
        <v>6505558.7849772274</v>
      </c>
      <c r="BP49" s="98">
        <f t="shared" si="18"/>
        <v>6505558.7849772274</v>
      </c>
      <c r="BQ49" s="98">
        <f t="shared" si="18"/>
        <v>6505558.7849772274</v>
      </c>
      <c r="BR49" s="98">
        <f t="shared" ref="BR49:DU49" si="19">IFERROR(BQ49,"")</f>
        <v>6505558.7849772274</v>
      </c>
      <c r="BS49" s="98">
        <f t="shared" si="19"/>
        <v>6505558.7849772274</v>
      </c>
      <c r="BT49" s="98">
        <f t="shared" si="19"/>
        <v>6505558.7849772274</v>
      </c>
      <c r="BU49" s="98">
        <f t="shared" si="19"/>
        <v>6505558.7849772274</v>
      </c>
      <c r="BV49" s="98">
        <f t="shared" si="19"/>
        <v>6505558.7849772274</v>
      </c>
      <c r="BW49" s="98">
        <f t="shared" si="19"/>
        <v>6505558.7849772274</v>
      </c>
      <c r="BX49" s="98">
        <f t="shared" si="19"/>
        <v>6505558.7849772274</v>
      </c>
      <c r="BY49" s="98">
        <f t="shared" si="19"/>
        <v>6505558.7849772274</v>
      </c>
      <c r="BZ49" s="98">
        <f t="shared" si="19"/>
        <v>6505558.7849772274</v>
      </c>
      <c r="CA49" s="98">
        <f t="shared" si="19"/>
        <v>6505558.7849772274</v>
      </c>
      <c r="CB49" s="98">
        <f t="shared" si="19"/>
        <v>6505558.7849772274</v>
      </c>
      <c r="CC49" s="98">
        <f t="shared" si="19"/>
        <v>6505558.7849772274</v>
      </c>
      <c r="CD49" s="98">
        <f t="shared" si="19"/>
        <v>6505558.7849772274</v>
      </c>
      <c r="CE49" s="98">
        <f t="shared" si="19"/>
        <v>6505558.7849772274</v>
      </c>
      <c r="CF49" s="98">
        <f t="shared" si="19"/>
        <v>6505558.7849772274</v>
      </c>
      <c r="CG49" s="98">
        <f t="shared" si="19"/>
        <v>6505558.7849772274</v>
      </c>
      <c r="CH49" s="98">
        <f t="shared" si="19"/>
        <v>6505558.7849772274</v>
      </c>
      <c r="CI49" s="98">
        <f t="shared" si="19"/>
        <v>6505558.7849772274</v>
      </c>
      <c r="CJ49" s="98">
        <f t="shared" si="19"/>
        <v>6505558.7849772274</v>
      </c>
      <c r="CK49" s="98">
        <f t="shared" si="19"/>
        <v>6505558.7849772274</v>
      </c>
      <c r="CL49" s="98">
        <f t="shared" si="19"/>
        <v>6505558.7849772274</v>
      </c>
      <c r="CM49" s="98">
        <f t="shared" si="19"/>
        <v>6505558.7849772274</v>
      </c>
      <c r="CN49" s="98">
        <f t="shared" si="19"/>
        <v>6505558.7849772274</v>
      </c>
      <c r="CO49" s="98">
        <f t="shared" si="19"/>
        <v>6505558.7849772274</v>
      </c>
      <c r="CP49" s="98">
        <f t="shared" si="19"/>
        <v>6505558.7849772274</v>
      </c>
      <c r="CQ49" s="98">
        <f t="shared" si="19"/>
        <v>6505558.7849772274</v>
      </c>
      <c r="CR49" s="98">
        <f t="shared" si="19"/>
        <v>6505558.7849772274</v>
      </c>
      <c r="CS49" s="98">
        <f t="shared" si="19"/>
        <v>6505558.7849772274</v>
      </c>
      <c r="CT49" s="98">
        <f t="shared" si="19"/>
        <v>6505558.7849772274</v>
      </c>
      <c r="CU49" s="98">
        <f t="shared" si="19"/>
        <v>6505558.7849772274</v>
      </c>
      <c r="CV49" s="98">
        <f t="shared" si="19"/>
        <v>6505558.7849772274</v>
      </c>
      <c r="CW49" s="98">
        <f t="shared" si="19"/>
        <v>6505558.7849772274</v>
      </c>
      <c r="CX49" s="98">
        <f t="shared" si="19"/>
        <v>6505558.7849772274</v>
      </c>
      <c r="CY49" s="98">
        <f t="shared" si="19"/>
        <v>6505558.7849772274</v>
      </c>
      <c r="CZ49" s="98">
        <f t="shared" si="19"/>
        <v>6505558.7849772274</v>
      </c>
      <c r="DA49" s="98">
        <f t="shared" si="19"/>
        <v>6505558.7849772274</v>
      </c>
      <c r="DB49" s="98">
        <f t="shared" si="19"/>
        <v>6505558.7849772274</v>
      </c>
      <c r="DC49" s="98">
        <f t="shared" si="19"/>
        <v>6505558.7849772274</v>
      </c>
      <c r="DD49" s="98">
        <f t="shared" si="19"/>
        <v>6505558.7849772274</v>
      </c>
      <c r="DE49" s="98">
        <f t="shared" si="19"/>
        <v>6505558.7849772274</v>
      </c>
      <c r="DF49" s="98">
        <f t="shared" si="19"/>
        <v>6505558.7849772274</v>
      </c>
      <c r="DG49" s="98">
        <f t="shared" si="19"/>
        <v>6505558.7849772274</v>
      </c>
      <c r="DH49" s="98">
        <f t="shared" si="19"/>
        <v>6505558.7849772274</v>
      </c>
      <c r="DI49" s="98">
        <f t="shared" si="19"/>
        <v>6505558.7849772274</v>
      </c>
      <c r="DJ49" s="98">
        <f t="shared" si="19"/>
        <v>6505558.7849772274</v>
      </c>
      <c r="DK49" s="98">
        <f t="shared" si="19"/>
        <v>6505558.7849772274</v>
      </c>
      <c r="DL49" s="98">
        <f t="shared" si="19"/>
        <v>6505558.7849772274</v>
      </c>
      <c r="DM49" s="98">
        <f t="shared" si="19"/>
        <v>6505558.7849772274</v>
      </c>
      <c r="DN49" s="98">
        <f t="shared" si="19"/>
        <v>6505558.7849772274</v>
      </c>
      <c r="DO49" s="98">
        <f t="shared" si="19"/>
        <v>6505558.7849772274</v>
      </c>
      <c r="DP49" s="98">
        <f t="shared" si="19"/>
        <v>6505558.7849772274</v>
      </c>
      <c r="DQ49" s="98">
        <f t="shared" si="19"/>
        <v>6505558.7849772274</v>
      </c>
      <c r="DR49" s="98">
        <f t="shared" si="19"/>
        <v>6505558.7849772274</v>
      </c>
      <c r="DS49" s="98">
        <f t="shared" si="19"/>
        <v>6505558.7849772274</v>
      </c>
      <c r="DT49" s="98">
        <f t="shared" si="19"/>
        <v>6505558.7849772274</v>
      </c>
      <c r="DU49" s="98">
        <f t="shared" si="19"/>
        <v>6505558.7849772274</v>
      </c>
    </row>
    <row r="50" spans="1:125">
      <c r="A50" s="2" t="s">
        <v>195</v>
      </c>
      <c r="B50" s="2"/>
      <c r="C50" s="2"/>
      <c r="D50" s="93">
        <f>D49</f>
        <v>6505558.7849772274</v>
      </c>
      <c r="E50" s="98">
        <f>IFERROR(D50,"")</f>
        <v>6505558.7849772274</v>
      </c>
      <c r="F50" s="98">
        <f>IFERROR(F49-E56,"")</f>
        <v>6141015.2481775582</v>
      </c>
      <c r="G50" s="98">
        <f t="shared" ref="G50:BQ50" si="20">IFERROR(G49-F56,"")</f>
        <v>4618961.2422706392</v>
      </c>
      <c r="H50" s="98">
        <f t="shared" si="20"/>
        <v>3087482.3030382232</v>
      </c>
      <c r="I50" s="98">
        <f t="shared" si="20"/>
        <v>1546625.7608563974</v>
      </c>
      <c r="J50" s="98">
        <f t="shared" si="20"/>
        <v>0</v>
      </c>
      <c r="K50" s="98">
        <f t="shared" si="20"/>
        <v>0</v>
      </c>
      <c r="L50" s="98">
        <f t="shared" si="20"/>
        <v>0</v>
      </c>
      <c r="M50" s="98">
        <f t="shared" si="20"/>
        <v>0</v>
      </c>
      <c r="N50" s="98">
        <f t="shared" si="20"/>
        <v>0</v>
      </c>
      <c r="O50" s="98">
        <f t="shared" si="20"/>
        <v>0</v>
      </c>
      <c r="P50" s="98">
        <f t="shared" si="20"/>
        <v>0</v>
      </c>
      <c r="Q50" s="98">
        <f t="shared" si="20"/>
        <v>0</v>
      </c>
      <c r="R50" s="98">
        <f t="shared" si="20"/>
        <v>0</v>
      </c>
      <c r="S50" s="98">
        <f t="shared" si="20"/>
        <v>0</v>
      </c>
      <c r="T50" s="98">
        <f t="shared" si="20"/>
        <v>0</v>
      </c>
      <c r="U50" s="98">
        <f t="shared" si="20"/>
        <v>0</v>
      </c>
      <c r="V50" s="98">
        <f t="shared" si="20"/>
        <v>0</v>
      </c>
      <c r="W50" s="98">
        <f t="shared" si="20"/>
        <v>0</v>
      </c>
      <c r="X50" s="98">
        <f t="shared" si="20"/>
        <v>0</v>
      </c>
      <c r="Y50" s="98">
        <f t="shared" si="20"/>
        <v>0</v>
      </c>
      <c r="Z50" s="98">
        <f t="shared" si="20"/>
        <v>0</v>
      </c>
      <c r="AA50" s="98">
        <f t="shared" si="20"/>
        <v>0</v>
      </c>
      <c r="AB50" s="98">
        <f t="shared" si="20"/>
        <v>0</v>
      </c>
      <c r="AC50" s="98">
        <f t="shared" si="20"/>
        <v>0</v>
      </c>
      <c r="AD50" s="98">
        <f t="shared" si="20"/>
        <v>0</v>
      </c>
      <c r="AE50" s="98">
        <f t="shared" si="20"/>
        <v>0</v>
      </c>
      <c r="AF50" s="98">
        <f t="shared" si="20"/>
        <v>0</v>
      </c>
      <c r="AG50" s="98">
        <f t="shared" si="20"/>
        <v>0</v>
      </c>
      <c r="AH50" s="98">
        <f t="shared" si="20"/>
        <v>0</v>
      </c>
      <c r="AI50" s="98">
        <f t="shared" si="20"/>
        <v>0</v>
      </c>
      <c r="AJ50" s="98">
        <f t="shared" si="20"/>
        <v>0</v>
      </c>
      <c r="AK50" s="98">
        <f t="shared" si="20"/>
        <v>0</v>
      </c>
      <c r="AL50" s="98">
        <f t="shared" si="20"/>
        <v>0</v>
      </c>
      <c r="AM50" s="98">
        <f t="shared" si="20"/>
        <v>0</v>
      </c>
      <c r="AN50" s="98">
        <f t="shared" si="20"/>
        <v>0</v>
      </c>
      <c r="AO50" s="98">
        <f t="shared" si="20"/>
        <v>0</v>
      </c>
      <c r="AP50" s="98">
        <f t="shared" si="20"/>
        <v>0</v>
      </c>
      <c r="AQ50" s="98">
        <f t="shared" si="20"/>
        <v>0</v>
      </c>
      <c r="AR50" s="98">
        <f t="shared" si="20"/>
        <v>0</v>
      </c>
      <c r="AS50" s="98">
        <f t="shared" si="20"/>
        <v>0</v>
      </c>
      <c r="AT50" s="98">
        <f t="shared" si="20"/>
        <v>0</v>
      </c>
      <c r="AU50" s="98">
        <f t="shared" si="20"/>
        <v>0</v>
      </c>
      <c r="AV50" s="98">
        <f t="shared" si="20"/>
        <v>0</v>
      </c>
      <c r="AW50" s="98">
        <f t="shared" si="20"/>
        <v>0</v>
      </c>
      <c r="AX50" s="98">
        <f t="shared" si="20"/>
        <v>0</v>
      </c>
      <c r="AY50" s="98">
        <f t="shared" si="20"/>
        <v>0</v>
      </c>
      <c r="AZ50" s="98">
        <f t="shared" si="20"/>
        <v>0</v>
      </c>
      <c r="BA50" s="98">
        <f t="shared" si="20"/>
        <v>0</v>
      </c>
      <c r="BB50" s="98">
        <f t="shared" si="20"/>
        <v>0</v>
      </c>
      <c r="BC50" s="98">
        <f t="shared" si="20"/>
        <v>0</v>
      </c>
      <c r="BD50" s="98">
        <f t="shared" si="20"/>
        <v>0</v>
      </c>
      <c r="BE50" s="98">
        <f t="shared" si="20"/>
        <v>0</v>
      </c>
      <c r="BF50" s="98">
        <f t="shared" si="20"/>
        <v>0</v>
      </c>
      <c r="BG50" s="98">
        <f t="shared" si="20"/>
        <v>0</v>
      </c>
      <c r="BH50" s="98">
        <f t="shared" si="20"/>
        <v>0</v>
      </c>
      <c r="BI50" s="98">
        <f t="shared" si="20"/>
        <v>0</v>
      </c>
      <c r="BJ50" s="98">
        <f t="shared" si="20"/>
        <v>0</v>
      </c>
      <c r="BK50" s="98">
        <f t="shared" si="20"/>
        <v>0</v>
      </c>
      <c r="BL50" s="98">
        <f t="shared" si="20"/>
        <v>0</v>
      </c>
      <c r="BM50" s="98">
        <f t="shared" si="20"/>
        <v>0</v>
      </c>
      <c r="BN50" s="98">
        <f t="shared" si="20"/>
        <v>0</v>
      </c>
      <c r="BO50" s="98">
        <f t="shared" si="20"/>
        <v>0</v>
      </c>
      <c r="BP50" s="98">
        <f t="shared" si="20"/>
        <v>0</v>
      </c>
      <c r="BQ50" s="98">
        <f t="shared" si="20"/>
        <v>0</v>
      </c>
      <c r="BR50" s="98">
        <f t="shared" ref="BR50:DU50" si="21">IFERROR(BR49-BQ56,"")</f>
        <v>0</v>
      </c>
      <c r="BS50" s="98">
        <f t="shared" si="21"/>
        <v>0</v>
      </c>
      <c r="BT50" s="98">
        <f t="shared" si="21"/>
        <v>0</v>
      </c>
      <c r="BU50" s="98">
        <f t="shared" si="21"/>
        <v>0</v>
      </c>
      <c r="BV50" s="98">
        <f t="shared" si="21"/>
        <v>0</v>
      </c>
      <c r="BW50" s="98">
        <f t="shared" si="21"/>
        <v>0</v>
      </c>
      <c r="BX50" s="98">
        <f t="shared" si="21"/>
        <v>0</v>
      </c>
      <c r="BY50" s="98">
        <f t="shared" si="21"/>
        <v>0</v>
      </c>
      <c r="BZ50" s="98">
        <f t="shared" si="21"/>
        <v>0</v>
      </c>
      <c r="CA50" s="98">
        <f t="shared" si="21"/>
        <v>0</v>
      </c>
      <c r="CB50" s="98">
        <f t="shared" si="21"/>
        <v>0</v>
      </c>
      <c r="CC50" s="98">
        <f t="shared" si="21"/>
        <v>0</v>
      </c>
      <c r="CD50" s="98">
        <f t="shared" si="21"/>
        <v>0</v>
      </c>
      <c r="CE50" s="98">
        <f t="shared" si="21"/>
        <v>0</v>
      </c>
      <c r="CF50" s="98">
        <f t="shared" si="21"/>
        <v>0</v>
      </c>
      <c r="CG50" s="98">
        <f t="shared" si="21"/>
        <v>0</v>
      </c>
      <c r="CH50" s="98">
        <f t="shared" si="21"/>
        <v>0</v>
      </c>
      <c r="CI50" s="98">
        <f t="shared" si="21"/>
        <v>0</v>
      </c>
      <c r="CJ50" s="98">
        <f t="shared" si="21"/>
        <v>0</v>
      </c>
      <c r="CK50" s="98">
        <f t="shared" si="21"/>
        <v>0</v>
      </c>
      <c r="CL50" s="98">
        <f t="shared" si="21"/>
        <v>0</v>
      </c>
      <c r="CM50" s="98">
        <f t="shared" si="21"/>
        <v>0</v>
      </c>
      <c r="CN50" s="98">
        <f t="shared" si="21"/>
        <v>0</v>
      </c>
      <c r="CO50" s="98">
        <f t="shared" si="21"/>
        <v>0</v>
      </c>
      <c r="CP50" s="98">
        <f t="shared" si="21"/>
        <v>0</v>
      </c>
      <c r="CQ50" s="98">
        <f t="shared" si="21"/>
        <v>0</v>
      </c>
      <c r="CR50" s="98">
        <f t="shared" si="21"/>
        <v>0</v>
      </c>
      <c r="CS50" s="98">
        <f t="shared" si="21"/>
        <v>0</v>
      </c>
      <c r="CT50" s="98">
        <f t="shared" si="21"/>
        <v>0</v>
      </c>
      <c r="CU50" s="98">
        <f t="shared" si="21"/>
        <v>0</v>
      </c>
      <c r="CV50" s="98">
        <f t="shared" si="21"/>
        <v>0</v>
      </c>
      <c r="CW50" s="98">
        <f t="shared" si="21"/>
        <v>0</v>
      </c>
      <c r="CX50" s="98">
        <f t="shared" si="21"/>
        <v>0</v>
      </c>
      <c r="CY50" s="98">
        <f t="shared" si="21"/>
        <v>0</v>
      </c>
      <c r="CZ50" s="98">
        <f t="shared" si="21"/>
        <v>0</v>
      </c>
      <c r="DA50" s="98">
        <f t="shared" si="21"/>
        <v>0</v>
      </c>
      <c r="DB50" s="98">
        <f t="shared" si="21"/>
        <v>0</v>
      </c>
      <c r="DC50" s="98">
        <f t="shared" si="21"/>
        <v>0</v>
      </c>
      <c r="DD50" s="98">
        <f t="shared" si="21"/>
        <v>0</v>
      </c>
      <c r="DE50" s="98">
        <f t="shared" si="21"/>
        <v>0</v>
      </c>
      <c r="DF50" s="98">
        <f t="shared" si="21"/>
        <v>0</v>
      </c>
      <c r="DG50" s="98">
        <f t="shared" si="21"/>
        <v>0</v>
      </c>
      <c r="DH50" s="98">
        <f t="shared" si="21"/>
        <v>0</v>
      </c>
      <c r="DI50" s="98">
        <f t="shared" si="21"/>
        <v>0</v>
      </c>
      <c r="DJ50" s="98">
        <f t="shared" si="21"/>
        <v>0</v>
      </c>
      <c r="DK50" s="98">
        <f t="shared" si="21"/>
        <v>0</v>
      </c>
      <c r="DL50" s="98">
        <f t="shared" si="21"/>
        <v>0</v>
      </c>
      <c r="DM50" s="98">
        <f t="shared" si="21"/>
        <v>0</v>
      </c>
      <c r="DN50" s="98">
        <f t="shared" si="21"/>
        <v>0</v>
      </c>
      <c r="DO50" s="98">
        <f t="shared" si="21"/>
        <v>0</v>
      </c>
      <c r="DP50" s="98">
        <f t="shared" si="21"/>
        <v>0</v>
      </c>
      <c r="DQ50" s="98">
        <f t="shared" si="21"/>
        <v>0</v>
      </c>
      <c r="DR50" s="98">
        <f t="shared" si="21"/>
        <v>0</v>
      </c>
      <c r="DS50" s="98">
        <f t="shared" si="21"/>
        <v>0</v>
      </c>
      <c r="DT50" s="98">
        <f t="shared" si="21"/>
        <v>0</v>
      </c>
      <c r="DU50" s="98">
        <f t="shared" si="21"/>
        <v>0</v>
      </c>
    </row>
    <row r="51" spans="1:125">
      <c r="A51" s="25" t="s">
        <v>192</v>
      </c>
      <c r="B51" s="25"/>
      <c r="C51" s="25"/>
      <c r="D51" s="99"/>
      <c r="E51" s="95">
        <f>IFERROR(E30,"")</f>
        <v>364543.53679966927</v>
      </c>
      <c r="F51" s="95">
        <f t="shared" ref="F51:BP51" si="22">IFERROR(F30,"")</f>
        <v>1522054.0059069193</v>
      </c>
      <c r="G51" s="95">
        <f t="shared" si="22"/>
        <v>1531478.9392324158</v>
      </c>
      <c r="H51" s="95">
        <f t="shared" si="22"/>
        <v>1540856.5421818255</v>
      </c>
      <c r="I51" s="95">
        <f t="shared" si="22"/>
        <v>1546625.7608563981</v>
      </c>
      <c r="J51" s="95">
        <f t="shared" si="22"/>
        <v>0</v>
      </c>
      <c r="K51" s="95">
        <f t="shared" si="22"/>
        <v>0</v>
      </c>
      <c r="L51" s="95">
        <f t="shared" si="22"/>
        <v>0</v>
      </c>
      <c r="M51" s="95">
        <f t="shared" si="22"/>
        <v>0</v>
      </c>
      <c r="N51" s="95">
        <f t="shared" si="22"/>
        <v>0</v>
      </c>
      <c r="O51" s="95">
        <f t="shared" si="22"/>
        <v>0</v>
      </c>
      <c r="P51" s="95">
        <f t="shared" si="22"/>
        <v>0</v>
      </c>
      <c r="Q51" s="95">
        <f t="shared" si="22"/>
        <v>0</v>
      </c>
      <c r="R51" s="95">
        <f t="shared" si="22"/>
        <v>0</v>
      </c>
      <c r="S51" s="95">
        <f t="shared" si="22"/>
        <v>0</v>
      </c>
      <c r="T51" s="95">
        <f t="shared" si="22"/>
        <v>0</v>
      </c>
      <c r="U51" s="95">
        <f t="shared" si="22"/>
        <v>0</v>
      </c>
      <c r="V51" s="95">
        <f t="shared" si="22"/>
        <v>0</v>
      </c>
      <c r="W51" s="95">
        <f t="shared" si="22"/>
        <v>0</v>
      </c>
      <c r="X51" s="95">
        <f t="shared" si="22"/>
        <v>0</v>
      </c>
      <c r="Y51" s="95">
        <f t="shared" si="22"/>
        <v>0</v>
      </c>
      <c r="Z51" s="95">
        <f t="shared" si="22"/>
        <v>0</v>
      </c>
      <c r="AA51" s="95">
        <f t="shared" si="22"/>
        <v>0</v>
      </c>
      <c r="AB51" s="95">
        <f t="shared" si="22"/>
        <v>0</v>
      </c>
      <c r="AC51" s="95">
        <f t="shared" si="22"/>
        <v>0</v>
      </c>
      <c r="AD51" s="95">
        <f t="shared" si="22"/>
        <v>0</v>
      </c>
      <c r="AE51" s="95">
        <f t="shared" si="22"/>
        <v>0</v>
      </c>
      <c r="AF51" s="95">
        <f t="shared" si="22"/>
        <v>0</v>
      </c>
      <c r="AG51" s="95">
        <f t="shared" si="22"/>
        <v>0</v>
      </c>
      <c r="AH51" s="95">
        <f t="shared" si="22"/>
        <v>0</v>
      </c>
      <c r="AI51" s="95">
        <f t="shared" si="22"/>
        <v>0</v>
      </c>
      <c r="AJ51" s="95">
        <f t="shared" si="22"/>
        <v>0</v>
      </c>
      <c r="AK51" s="95">
        <f t="shared" si="22"/>
        <v>0</v>
      </c>
      <c r="AL51" s="95">
        <f t="shared" si="22"/>
        <v>0</v>
      </c>
      <c r="AM51" s="95">
        <f t="shared" si="22"/>
        <v>0</v>
      </c>
      <c r="AN51" s="95">
        <f t="shared" si="22"/>
        <v>0</v>
      </c>
      <c r="AO51" s="95">
        <f t="shared" si="22"/>
        <v>0</v>
      </c>
      <c r="AP51" s="95">
        <f t="shared" si="22"/>
        <v>0</v>
      </c>
      <c r="AQ51" s="95">
        <f t="shared" si="22"/>
        <v>0</v>
      </c>
      <c r="AR51" s="95">
        <f t="shared" si="22"/>
        <v>0</v>
      </c>
      <c r="AS51" s="95">
        <f t="shared" si="22"/>
        <v>0</v>
      </c>
      <c r="AT51" s="95">
        <f t="shared" si="22"/>
        <v>0</v>
      </c>
      <c r="AU51" s="95">
        <f t="shared" si="22"/>
        <v>0</v>
      </c>
      <c r="AV51" s="95">
        <f t="shared" si="22"/>
        <v>0</v>
      </c>
      <c r="AW51" s="95">
        <f t="shared" si="22"/>
        <v>0</v>
      </c>
      <c r="AX51" s="95">
        <f t="shared" si="22"/>
        <v>0</v>
      </c>
      <c r="AY51" s="95">
        <f t="shared" si="22"/>
        <v>0</v>
      </c>
      <c r="AZ51" s="95">
        <f t="shared" si="22"/>
        <v>0</v>
      </c>
      <c r="BA51" s="95">
        <f t="shared" si="22"/>
        <v>0</v>
      </c>
      <c r="BB51" s="95">
        <f t="shared" si="22"/>
        <v>0</v>
      </c>
      <c r="BC51" s="95">
        <f t="shared" si="22"/>
        <v>0</v>
      </c>
      <c r="BD51" s="95">
        <f t="shared" si="22"/>
        <v>0</v>
      </c>
      <c r="BE51" s="95">
        <f t="shared" si="22"/>
        <v>0</v>
      </c>
      <c r="BF51" s="95">
        <f t="shared" si="22"/>
        <v>0</v>
      </c>
      <c r="BG51" s="95">
        <f t="shared" si="22"/>
        <v>0</v>
      </c>
      <c r="BH51" s="95">
        <f t="shared" si="22"/>
        <v>0</v>
      </c>
      <c r="BI51" s="95">
        <f t="shared" si="22"/>
        <v>0</v>
      </c>
      <c r="BJ51" s="95">
        <f t="shared" si="22"/>
        <v>0</v>
      </c>
      <c r="BK51" s="95">
        <f t="shared" si="22"/>
        <v>0</v>
      </c>
      <c r="BL51" s="95">
        <f t="shared" si="22"/>
        <v>0</v>
      </c>
      <c r="BM51" s="95">
        <f t="shared" si="22"/>
        <v>0</v>
      </c>
      <c r="BN51" s="95">
        <f t="shared" si="22"/>
        <v>0</v>
      </c>
      <c r="BO51" s="95">
        <f t="shared" si="22"/>
        <v>0</v>
      </c>
      <c r="BP51" s="95">
        <f t="shared" si="22"/>
        <v>0</v>
      </c>
      <c r="BQ51" s="95">
        <f t="shared" ref="BQ51:DU51" si="23">IFERROR(BQ30,"")</f>
        <v>0</v>
      </c>
      <c r="BR51" s="95">
        <f t="shared" si="23"/>
        <v>0</v>
      </c>
      <c r="BS51" s="95">
        <f t="shared" si="23"/>
        <v>0</v>
      </c>
      <c r="BT51" s="95">
        <f t="shared" si="23"/>
        <v>0</v>
      </c>
      <c r="BU51" s="95">
        <f t="shared" si="23"/>
        <v>0</v>
      </c>
      <c r="BV51" s="95">
        <f t="shared" si="23"/>
        <v>0</v>
      </c>
      <c r="BW51" s="95">
        <f t="shared" si="23"/>
        <v>0</v>
      </c>
      <c r="BX51" s="95">
        <f t="shared" si="23"/>
        <v>0</v>
      </c>
      <c r="BY51" s="95">
        <f t="shared" si="23"/>
        <v>0</v>
      </c>
      <c r="BZ51" s="95">
        <f t="shared" si="23"/>
        <v>0</v>
      </c>
      <c r="CA51" s="95">
        <f t="shared" si="23"/>
        <v>0</v>
      </c>
      <c r="CB51" s="95">
        <f t="shared" si="23"/>
        <v>0</v>
      </c>
      <c r="CC51" s="95">
        <f t="shared" si="23"/>
        <v>0</v>
      </c>
      <c r="CD51" s="95">
        <f t="shared" si="23"/>
        <v>0</v>
      </c>
      <c r="CE51" s="95">
        <f t="shared" si="23"/>
        <v>0</v>
      </c>
      <c r="CF51" s="95">
        <f t="shared" si="23"/>
        <v>0</v>
      </c>
      <c r="CG51" s="95">
        <f t="shared" si="23"/>
        <v>0</v>
      </c>
      <c r="CH51" s="95">
        <f t="shared" si="23"/>
        <v>0</v>
      </c>
      <c r="CI51" s="95">
        <f t="shared" si="23"/>
        <v>0</v>
      </c>
      <c r="CJ51" s="95">
        <f t="shared" si="23"/>
        <v>0</v>
      </c>
      <c r="CK51" s="95">
        <f t="shared" si="23"/>
        <v>0</v>
      </c>
      <c r="CL51" s="95">
        <f t="shared" si="23"/>
        <v>0</v>
      </c>
      <c r="CM51" s="95">
        <f t="shared" si="23"/>
        <v>0</v>
      </c>
      <c r="CN51" s="95">
        <f t="shared" si="23"/>
        <v>0</v>
      </c>
      <c r="CO51" s="95">
        <f t="shared" si="23"/>
        <v>0</v>
      </c>
      <c r="CP51" s="95">
        <f t="shared" si="23"/>
        <v>0</v>
      </c>
      <c r="CQ51" s="95">
        <f t="shared" si="23"/>
        <v>0</v>
      </c>
      <c r="CR51" s="95">
        <f t="shared" si="23"/>
        <v>0</v>
      </c>
      <c r="CS51" s="95">
        <f t="shared" si="23"/>
        <v>0</v>
      </c>
      <c r="CT51" s="95">
        <f t="shared" si="23"/>
        <v>0</v>
      </c>
      <c r="CU51" s="95">
        <f t="shared" si="23"/>
        <v>0</v>
      </c>
      <c r="CV51" s="95">
        <f t="shared" si="23"/>
        <v>0</v>
      </c>
      <c r="CW51" s="95">
        <f t="shared" si="23"/>
        <v>0</v>
      </c>
      <c r="CX51" s="95">
        <f t="shared" si="23"/>
        <v>0</v>
      </c>
      <c r="CY51" s="95">
        <f t="shared" si="23"/>
        <v>0</v>
      </c>
      <c r="CZ51" s="95">
        <f t="shared" si="23"/>
        <v>0</v>
      </c>
      <c r="DA51" s="95">
        <f t="shared" si="23"/>
        <v>0</v>
      </c>
      <c r="DB51" s="95">
        <f t="shared" si="23"/>
        <v>0</v>
      </c>
      <c r="DC51" s="95">
        <f t="shared" si="23"/>
        <v>0</v>
      </c>
      <c r="DD51" s="95">
        <f t="shared" si="23"/>
        <v>0</v>
      </c>
      <c r="DE51" s="95">
        <f t="shared" si="23"/>
        <v>0</v>
      </c>
      <c r="DF51" s="95">
        <f t="shared" si="23"/>
        <v>0</v>
      </c>
      <c r="DG51" s="95">
        <f t="shared" si="23"/>
        <v>0</v>
      </c>
      <c r="DH51" s="95">
        <f t="shared" si="23"/>
        <v>0</v>
      </c>
      <c r="DI51" s="95">
        <f t="shared" si="23"/>
        <v>0</v>
      </c>
      <c r="DJ51" s="95">
        <f t="shared" si="23"/>
        <v>0</v>
      </c>
      <c r="DK51" s="95">
        <f t="shared" si="23"/>
        <v>0</v>
      </c>
      <c r="DL51" s="95">
        <f t="shared" si="23"/>
        <v>0</v>
      </c>
      <c r="DM51" s="95">
        <f t="shared" si="23"/>
        <v>0</v>
      </c>
      <c r="DN51" s="95">
        <f t="shared" si="23"/>
        <v>0</v>
      </c>
      <c r="DO51" s="95">
        <f t="shared" si="23"/>
        <v>0</v>
      </c>
      <c r="DP51" s="95">
        <f t="shared" si="23"/>
        <v>0</v>
      </c>
      <c r="DQ51" s="95">
        <f t="shared" si="23"/>
        <v>0</v>
      </c>
      <c r="DR51" s="95">
        <f t="shared" si="23"/>
        <v>0</v>
      </c>
      <c r="DS51" s="95">
        <f t="shared" si="23"/>
        <v>0</v>
      </c>
      <c r="DT51" s="95">
        <f t="shared" si="23"/>
        <v>0</v>
      </c>
      <c r="DU51" s="95">
        <f t="shared" si="23"/>
        <v>0</v>
      </c>
    </row>
    <row r="52" spans="1:125">
      <c r="A52" s="2" t="s">
        <v>196</v>
      </c>
      <c r="B52" s="10" t="s">
        <v>71</v>
      </c>
      <c r="C52" s="85"/>
      <c r="D52" s="93">
        <f>SUM(E52:XFD52)</f>
        <v>6505558.7849772274</v>
      </c>
      <c r="E52" s="98">
        <f>IFERROR(MIN(E50:E51),"")</f>
        <v>364543.53679966927</v>
      </c>
      <c r="F52" s="98">
        <f t="shared" ref="F52:BP52" si="24">IFERROR(MIN(F50:F51),"")</f>
        <v>1522054.0059069193</v>
      </c>
      <c r="G52" s="98">
        <f t="shared" si="24"/>
        <v>1531478.9392324158</v>
      </c>
      <c r="H52" s="98">
        <f t="shared" si="24"/>
        <v>1540856.5421818255</v>
      </c>
      <c r="I52" s="98">
        <f t="shared" si="24"/>
        <v>1546625.7608563974</v>
      </c>
      <c r="J52" s="98">
        <f t="shared" si="24"/>
        <v>0</v>
      </c>
      <c r="K52" s="98">
        <f t="shared" si="24"/>
        <v>0</v>
      </c>
      <c r="L52" s="98">
        <f t="shared" si="24"/>
        <v>0</v>
      </c>
      <c r="M52" s="98">
        <f t="shared" si="24"/>
        <v>0</v>
      </c>
      <c r="N52" s="98">
        <f t="shared" si="24"/>
        <v>0</v>
      </c>
      <c r="O52" s="98">
        <f t="shared" si="24"/>
        <v>0</v>
      </c>
      <c r="P52" s="98">
        <f t="shared" si="24"/>
        <v>0</v>
      </c>
      <c r="Q52" s="98">
        <f t="shared" si="24"/>
        <v>0</v>
      </c>
      <c r="R52" s="98">
        <f t="shared" si="24"/>
        <v>0</v>
      </c>
      <c r="S52" s="98">
        <f t="shared" si="24"/>
        <v>0</v>
      </c>
      <c r="T52" s="98">
        <f t="shared" si="24"/>
        <v>0</v>
      </c>
      <c r="U52" s="98">
        <f t="shared" si="24"/>
        <v>0</v>
      </c>
      <c r="V52" s="98">
        <f t="shared" si="24"/>
        <v>0</v>
      </c>
      <c r="W52" s="98">
        <f t="shared" si="24"/>
        <v>0</v>
      </c>
      <c r="X52" s="98">
        <f t="shared" si="24"/>
        <v>0</v>
      </c>
      <c r="Y52" s="98">
        <f t="shared" si="24"/>
        <v>0</v>
      </c>
      <c r="Z52" s="98">
        <f t="shared" si="24"/>
        <v>0</v>
      </c>
      <c r="AA52" s="98">
        <f t="shared" si="24"/>
        <v>0</v>
      </c>
      <c r="AB52" s="98">
        <f t="shared" si="24"/>
        <v>0</v>
      </c>
      <c r="AC52" s="98">
        <f t="shared" si="24"/>
        <v>0</v>
      </c>
      <c r="AD52" s="98">
        <f t="shared" si="24"/>
        <v>0</v>
      </c>
      <c r="AE52" s="98">
        <f t="shared" si="24"/>
        <v>0</v>
      </c>
      <c r="AF52" s="98">
        <f t="shared" si="24"/>
        <v>0</v>
      </c>
      <c r="AG52" s="98">
        <f t="shared" si="24"/>
        <v>0</v>
      </c>
      <c r="AH52" s="98">
        <f t="shared" si="24"/>
        <v>0</v>
      </c>
      <c r="AI52" s="98">
        <f t="shared" si="24"/>
        <v>0</v>
      </c>
      <c r="AJ52" s="98">
        <f t="shared" si="24"/>
        <v>0</v>
      </c>
      <c r="AK52" s="98">
        <f t="shared" si="24"/>
        <v>0</v>
      </c>
      <c r="AL52" s="98">
        <f t="shared" si="24"/>
        <v>0</v>
      </c>
      <c r="AM52" s="98">
        <f t="shared" si="24"/>
        <v>0</v>
      </c>
      <c r="AN52" s="98">
        <f t="shared" si="24"/>
        <v>0</v>
      </c>
      <c r="AO52" s="98">
        <f t="shared" si="24"/>
        <v>0</v>
      </c>
      <c r="AP52" s="98">
        <f t="shared" si="24"/>
        <v>0</v>
      </c>
      <c r="AQ52" s="98">
        <f t="shared" si="24"/>
        <v>0</v>
      </c>
      <c r="AR52" s="98">
        <f t="shared" si="24"/>
        <v>0</v>
      </c>
      <c r="AS52" s="98">
        <f t="shared" si="24"/>
        <v>0</v>
      </c>
      <c r="AT52" s="98">
        <f t="shared" si="24"/>
        <v>0</v>
      </c>
      <c r="AU52" s="98">
        <f t="shared" si="24"/>
        <v>0</v>
      </c>
      <c r="AV52" s="98">
        <f t="shared" si="24"/>
        <v>0</v>
      </c>
      <c r="AW52" s="98">
        <f t="shared" si="24"/>
        <v>0</v>
      </c>
      <c r="AX52" s="98">
        <f t="shared" si="24"/>
        <v>0</v>
      </c>
      <c r="AY52" s="98">
        <f t="shared" si="24"/>
        <v>0</v>
      </c>
      <c r="AZ52" s="98">
        <f t="shared" si="24"/>
        <v>0</v>
      </c>
      <c r="BA52" s="98">
        <f t="shared" si="24"/>
        <v>0</v>
      </c>
      <c r="BB52" s="98">
        <f t="shared" si="24"/>
        <v>0</v>
      </c>
      <c r="BC52" s="98">
        <f t="shared" si="24"/>
        <v>0</v>
      </c>
      <c r="BD52" s="98">
        <f t="shared" si="24"/>
        <v>0</v>
      </c>
      <c r="BE52" s="98">
        <f t="shared" si="24"/>
        <v>0</v>
      </c>
      <c r="BF52" s="98">
        <f t="shared" si="24"/>
        <v>0</v>
      </c>
      <c r="BG52" s="98">
        <f t="shared" si="24"/>
        <v>0</v>
      </c>
      <c r="BH52" s="98">
        <f t="shared" si="24"/>
        <v>0</v>
      </c>
      <c r="BI52" s="98">
        <f t="shared" si="24"/>
        <v>0</v>
      </c>
      <c r="BJ52" s="98">
        <f t="shared" si="24"/>
        <v>0</v>
      </c>
      <c r="BK52" s="98">
        <f t="shared" si="24"/>
        <v>0</v>
      </c>
      <c r="BL52" s="98">
        <f t="shared" si="24"/>
        <v>0</v>
      </c>
      <c r="BM52" s="98">
        <f t="shared" si="24"/>
        <v>0</v>
      </c>
      <c r="BN52" s="98">
        <f t="shared" si="24"/>
        <v>0</v>
      </c>
      <c r="BO52" s="98">
        <f t="shared" si="24"/>
        <v>0</v>
      </c>
      <c r="BP52" s="98">
        <f t="shared" si="24"/>
        <v>0</v>
      </c>
      <c r="BQ52" s="98">
        <f t="shared" ref="BQ52:DU52" si="25">IFERROR(MIN(BQ50:BQ51),"")</f>
        <v>0</v>
      </c>
      <c r="BR52" s="98">
        <f t="shared" si="25"/>
        <v>0</v>
      </c>
      <c r="BS52" s="98">
        <f t="shared" si="25"/>
        <v>0</v>
      </c>
      <c r="BT52" s="98">
        <f t="shared" si="25"/>
        <v>0</v>
      </c>
      <c r="BU52" s="98">
        <f t="shared" si="25"/>
        <v>0</v>
      </c>
      <c r="BV52" s="98">
        <f t="shared" si="25"/>
        <v>0</v>
      </c>
      <c r="BW52" s="98">
        <f t="shared" si="25"/>
        <v>0</v>
      </c>
      <c r="BX52" s="98">
        <f t="shared" si="25"/>
        <v>0</v>
      </c>
      <c r="BY52" s="98">
        <f t="shared" si="25"/>
        <v>0</v>
      </c>
      <c r="BZ52" s="98">
        <f t="shared" si="25"/>
        <v>0</v>
      </c>
      <c r="CA52" s="98">
        <f t="shared" si="25"/>
        <v>0</v>
      </c>
      <c r="CB52" s="98">
        <f t="shared" si="25"/>
        <v>0</v>
      </c>
      <c r="CC52" s="98">
        <f t="shared" si="25"/>
        <v>0</v>
      </c>
      <c r="CD52" s="98">
        <f t="shared" si="25"/>
        <v>0</v>
      </c>
      <c r="CE52" s="98">
        <f t="shared" si="25"/>
        <v>0</v>
      </c>
      <c r="CF52" s="98">
        <f t="shared" si="25"/>
        <v>0</v>
      </c>
      <c r="CG52" s="98">
        <f t="shared" si="25"/>
        <v>0</v>
      </c>
      <c r="CH52" s="98">
        <f t="shared" si="25"/>
        <v>0</v>
      </c>
      <c r="CI52" s="98">
        <f t="shared" si="25"/>
        <v>0</v>
      </c>
      <c r="CJ52" s="98">
        <f t="shared" si="25"/>
        <v>0</v>
      </c>
      <c r="CK52" s="98">
        <f t="shared" si="25"/>
        <v>0</v>
      </c>
      <c r="CL52" s="98">
        <f t="shared" si="25"/>
        <v>0</v>
      </c>
      <c r="CM52" s="98">
        <f t="shared" si="25"/>
        <v>0</v>
      </c>
      <c r="CN52" s="98">
        <f t="shared" si="25"/>
        <v>0</v>
      </c>
      <c r="CO52" s="98">
        <f t="shared" si="25"/>
        <v>0</v>
      </c>
      <c r="CP52" s="98">
        <f t="shared" si="25"/>
        <v>0</v>
      </c>
      <c r="CQ52" s="98">
        <f t="shared" si="25"/>
        <v>0</v>
      </c>
      <c r="CR52" s="98">
        <f t="shared" si="25"/>
        <v>0</v>
      </c>
      <c r="CS52" s="98">
        <f t="shared" si="25"/>
        <v>0</v>
      </c>
      <c r="CT52" s="98">
        <f t="shared" si="25"/>
        <v>0</v>
      </c>
      <c r="CU52" s="98">
        <f t="shared" si="25"/>
        <v>0</v>
      </c>
      <c r="CV52" s="98">
        <f t="shared" si="25"/>
        <v>0</v>
      </c>
      <c r="CW52" s="98">
        <f t="shared" si="25"/>
        <v>0</v>
      </c>
      <c r="CX52" s="98">
        <f t="shared" si="25"/>
        <v>0</v>
      </c>
      <c r="CY52" s="98">
        <f t="shared" si="25"/>
        <v>0</v>
      </c>
      <c r="CZ52" s="98">
        <f t="shared" si="25"/>
        <v>0</v>
      </c>
      <c r="DA52" s="98">
        <f t="shared" si="25"/>
        <v>0</v>
      </c>
      <c r="DB52" s="98">
        <f t="shared" si="25"/>
        <v>0</v>
      </c>
      <c r="DC52" s="98">
        <f t="shared" si="25"/>
        <v>0</v>
      </c>
      <c r="DD52" s="98">
        <f t="shared" si="25"/>
        <v>0</v>
      </c>
      <c r="DE52" s="98">
        <f t="shared" si="25"/>
        <v>0</v>
      </c>
      <c r="DF52" s="98">
        <f t="shared" si="25"/>
        <v>0</v>
      </c>
      <c r="DG52" s="98">
        <f t="shared" si="25"/>
        <v>0</v>
      </c>
      <c r="DH52" s="98">
        <f t="shared" si="25"/>
        <v>0</v>
      </c>
      <c r="DI52" s="98">
        <f t="shared" si="25"/>
        <v>0</v>
      </c>
      <c r="DJ52" s="98">
        <f t="shared" si="25"/>
        <v>0</v>
      </c>
      <c r="DK52" s="98">
        <f t="shared" si="25"/>
        <v>0</v>
      </c>
      <c r="DL52" s="98">
        <f t="shared" si="25"/>
        <v>0</v>
      </c>
      <c r="DM52" s="98">
        <f t="shared" si="25"/>
        <v>0</v>
      </c>
      <c r="DN52" s="98">
        <f t="shared" si="25"/>
        <v>0</v>
      </c>
      <c r="DO52" s="98">
        <f t="shared" si="25"/>
        <v>0</v>
      </c>
      <c r="DP52" s="98">
        <f t="shared" si="25"/>
        <v>0</v>
      </c>
      <c r="DQ52" s="98">
        <f t="shared" si="25"/>
        <v>0</v>
      </c>
      <c r="DR52" s="98">
        <f t="shared" si="25"/>
        <v>0</v>
      </c>
      <c r="DS52" s="98">
        <f t="shared" si="25"/>
        <v>0</v>
      </c>
      <c r="DT52" s="98">
        <f t="shared" si="25"/>
        <v>0</v>
      </c>
      <c r="DU52" s="98">
        <f t="shared" si="25"/>
        <v>0</v>
      </c>
    </row>
    <row r="53" spans="1:125">
      <c r="A53" s="203" t="str">
        <f>Pieņēmumi!B60</f>
        <v>Kredītiestādes aizdevums</v>
      </c>
      <c r="B53" s="10" t="s">
        <v>71</v>
      </c>
      <c r="C53" s="2"/>
      <c r="D53" s="93">
        <f>SUM(E53:XFD53)</f>
        <v>6505558.7849772274</v>
      </c>
      <c r="E53" s="93">
        <f>IFERROR(E$52*$D40,"")</f>
        <v>364543.53679966927</v>
      </c>
      <c r="F53" s="93">
        <f t="shared" ref="E53:BP55" si="26">IFERROR(F$52*$D40,"")</f>
        <v>1522054.0059069193</v>
      </c>
      <c r="G53" s="93">
        <f t="shared" si="26"/>
        <v>1531478.9392324158</v>
      </c>
      <c r="H53" s="93">
        <f t="shared" si="26"/>
        <v>1540856.5421818255</v>
      </c>
      <c r="I53" s="93">
        <f t="shared" si="26"/>
        <v>1546625.7608563974</v>
      </c>
      <c r="J53" s="93">
        <f t="shared" si="26"/>
        <v>0</v>
      </c>
      <c r="K53" s="93">
        <f t="shared" si="26"/>
        <v>0</v>
      </c>
      <c r="L53" s="93">
        <f t="shared" si="26"/>
        <v>0</v>
      </c>
      <c r="M53" s="93">
        <f t="shared" si="26"/>
        <v>0</v>
      </c>
      <c r="N53" s="93">
        <f t="shared" si="26"/>
        <v>0</v>
      </c>
      <c r="O53" s="93">
        <f t="shared" si="26"/>
        <v>0</v>
      </c>
      <c r="P53" s="93">
        <f t="shared" si="26"/>
        <v>0</v>
      </c>
      <c r="Q53" s="93">
        <f t="shared" si="26"/>
        <v>0</v>
      </c>
      <c r="R53" s="93">
        <f t="shared" si="26"/>
        <v>0</v>
      </c>
      <c r="S53" s="93">
        <f t="shared" si="26"/>
        <v>0</v>
      </c>
      <c r="T53" s="93">
        <f t="shared" si="26"/>
        <v>0</v>
      </c>
      <c r="U53" s="93">
        <f t="shared" si="26"/>
        <v>0</v>
      </c>
      <c r="V53" s="93">
        <f t="shared" si="26"/>
        <v>0</v>
      </c>
      <c r="W53" s="93">
        <f t="shared" si="26"/>
        <v>0</v>
      </c>
      <c r="X53" s="93">
        <f t="shared" si="26"/>
        <v>0</v>
      </c>
      <c r="Y53" s="93">
        <f t="shared" si="26"/>
        <v>0</v>
      </c>
      <c r="Z53" s="93">
        <f t="shared" si="26"/>
        <v>0</v>
      </c>
      <c r="AA53" s="93">
        <f t="shared" si="26"/>
        <v>0</v>
      </c>
      <c r="AB53" s="93">
        <f t="shared" si="26"/>
        <v>0</v>
      </c>
      <c r="AC53" s="93">
        <f t="shared" si="26"/>
        <v>0</v>
      </c>
      <c r="AD53" s="93">
        <f t="shared" si="26"/>
        <v>0</v>
      </c>
      <c r="AE53" s="93">
        <f t="shared" si="26"/>
        <v>0</v>
      </c>
      <c r="AF53" s="93">
        <f t="shared" si="26"/>
        <v>0</v>
      </c>
      <c r="AG53" s="93">
        <f t="shared" si="26"/>
        <v>0</v>
      </c>
      <c r="AH53" s="93">
        <f t="shared" si="26"/>
        <v>0</v>
      </c>
      <c r="AI53" s="93">
        <f t="shared" si="26"/>
        <v>0</v>
      </c>
      <c r="AJ53" s="93">
        <f t="shared" si="26"/>
        <v>0</v>
      </c>
      <c r="AK53" s="93">
        <f t="shared" si="26"/>
        <v>0</v>
      </c>
      <c r="AL53" s="93">
        <f t="shared" si="26"/>
        <v>0</v>
      </c>
      <c r="AM53" s="93">
        <f t="shared" si="26"/>
        <v>0</v>
      </c>
      <c r="AN53" s="93">
        <f t="shared" si="26"/>
        <v>0</v>
      </c>
      <c r="AO53" s="93">
        <f t="shared" si="26"/>
        <v>0</v>
      </c>
      <c r="AP53" s="93">
        <f t="shared" si="26"/>
        <v>0</v>
      </c>
      <c r="AQ53" s="93">
        <f t="shared" si="26"/>
        <v>0</v>
      </c>
      <c r="AR53" s="93">
        <f t="shared" si="26"/>
        <v>0</v>
      </c>
      <c r="AS53" s="93">
        <f t="shared" si="26"/>
        <v>0</v>
      </c>
      <c r="AT53" s="93">
        <f t="shared" si="26"/>
        <v>0</v>
      </c>
      <c r="AU53" s="93">
        <f t="shared" si="26"/>
        <v>0</v>
      </c>
      <c r="AV53" s="93">
        <f t="shared" si="26"/>
        <v>0</v>
      </c>
      <c r="AW53" s="93">
        <f t="shared" si="26"/>
        <v>0</v>
      </c>
      <c r="AX53" s="93">
        <f t="shared" si="26"/>
        <v>0</v>
      </c>
      <c r="AY53" s="93">
        <f t="shared" si="26"/>
        <v>0</v>
      </c>
      <c r="AZ53" s="93">
        <f t="shared" si="26"/>
        <v>0</v>
      </c>
      <c r="BA53" s="93">
        <f t="shared" si="26"/>
        <v>0</v>
      </c>
      <c r="BB53" s="93">
        <f t="shared" si="26"/>
        <v>0</v>
      </c>
      <c r="BC53" s="93">
        <f t="shared" si="26"/>
        <v>0</v>
      </c>
      <c r="BD53" s="93">
        <f t="shared" si="26"/>
        <v>0</v>
      </c>
      <c r="BE53" s="93">
        <f t="shared" si="26"/>
        <v>0</v>
      </c>
      <c r="BF53" s="93">
        <f t="shared" si="26"/>
        <v>0</v>
      </c>
      <c r="BG53" s="93">
        <f t="shared" si="26"/>
        <v>0</v>
      </c>
      <c r="BH53" s="93">
        <f t="shared" si="26"/>
        <v>0</v>
      </c>
      <c r="BI53" s="93">
        <f t="shared" si="26"/>
        <v>0</v>
      </c>
      <c r="BJ53" s="93">
        <f t="shared" si="26"/>
        <v>0</v>
      </c>
      <c r="BK53" s="93">
        <f t="shared" si="26"/>
        <v>0</v>
      </c>
      <c r="BL53" s="93">
        <f t="shared" si="26"/>
        <v>0</v>
      </c>
      <c r="BM53" s="93">
        <f t="shared" si="26"/>
        <v>0</v>
      </c>
      <c r="BN53" s="93">
        <f t="shared" si="26"/>
        <v>0</v>
      </c>
      <c r="BO53" s="93">
        <f t="shared" si="26"/>
        <v>0</v>
      </c>
      <c r="BP53" s="93">
        <f t="shared" si="26"/>
        <v>0</v>
      </c>
      <c r="BQ53" s="93">
        <f t="shared" ref="BQ53:DU55" si="27">IFERROR(BQ$52*$D40,"")</f>
        <v>0</v>
      </c>
      <c r="BR53" s="93">
        <f t="shared" si="27"/>
        <v>0</v>
      </c>
      <c r="BS53" s="93">
        <f t="shared" si="27"/>
        <v>0</v>
      </c>
      <c r="BT53" s="93">
        <f t="shared" si="27"/>
        <v>0</v>
      </c>
      <c r="BU53" s="93">
        <f t="shared" si="27"/>
        <v>0</v>
      </c>
      <c r="BV53" s="93">
        <f t="shared" si="27"/>
        <v>0</v>
      </c>
      <c r="BW53" s="93">
        <f t="shared" si="27"/>
        <v>0</v>
      </c>
      <c r="BX53" s="93">
        <f t="shared" si="27"/>
        <v>0</v>
      </c>
      <c r="BY53" s="93">
        <f t="shared" si="27"/>
        <v>0</v>
      </c>
      <c r="BZ53" s="93">
        <f t="shared" si="27"/>
        <v>0</v>
      </c>
      <c r="CA53" s="93">
        <f t="shared" si="27"/>
        <v>0</v>
      </c>
      <c r="CB53" s="93">
        <f t="shared" si="27"/>
        <v>0</v>
      </c>
      <c r="CC53" s="93">
        <f t="shared" si="27"/>
        <v>0</v>
      </c>
      <c r="CD53" s="93">
        <f t="shared" si="27"/>
        <v>0</v>
      </c>
      <c r="CE53" s="93">
        <f t="shared" si="27"/>
        <v>0</v>
      </c>
      <c r="CF53" s="93">
        <f t="shared" si="27"/>
        <v>0</v>
      </c>
      <c r="CG53" s="93">
        <f t="shared" si="27"/>
        <v>0</v>
      </c>
      <c r="CH53" s="93">
        <f t="shared" si="27"/>
        <v>0</v>
      </c>
      <c r="CI53" s="93">
        <f t="shared" si="27"/>
        <v>0</v>
      </c>
      <c r="CJ53" s="93">
        <f t="shared" si="27"/>
        <v>0</v>
      </c>
      <c r="CK53" s="93">
        <f t="shared" si="27"/>
        <v>0</v>
      </c>
      <c r="CL53" s="93">
        <f t="shared" si="27"/>
        <v>0</v>
      </c>
      <c r="CM53" s="93">
        <f t="shared" si="27"/>
        <v>0</v>
      </c>
      <c r="CN53" s="93">
        <f t="shared" si="27"/>
        <v>0</v>
      </c>
      <c r="CO53" s="93">
        <f t="shared" si="27"/>
        <v>0</v>
      </c>
      <c r="CP53" s="93">
        <f t="shared" si="27"/>
        <v>0</v>
      </c>
      <c r="CQ53" s="93">
        <f t="shared" si="27"/>
        <v>0</v>
      </c>
      <c r="CR53" s="93">
        <f t="shared" si="27"/>
        <v>0</v>
      </c>
      <c r="CS53" s="93">
        <f t="shared" si="27"/>
        <v>0</v>
      </c>
      <c r="CT53" s="93">
        <f t="shared" si="27"/>
        <v>0</v>
      </c>
      <c r="CU53" s="93">
        <f t="shared" si="27"/>
        <v>0</v>
      </c>
      <c r="CV53" s="93">
        <f t="shared" si="27"/>
        <v>0</v>
      </c>
      <c r="CW53" s="93">
        <f t="shared" si="27"/>
        <v>0</v>
      </c>
      <c r="CX53" s="93">
        <f t="shared" si="27"/>
        <v>0</v>
      </c>
      <c r="CY53" s="93">
        <f t="shared" si="27"/>
        <v>0</v>
      </c>
      <c r="CZ53" s="93">
        <f t="shared" si="27"/>
        <v>0</v>
      </c>
      <c r="DA53" s="93">
        <f t="shared" si="27"/>
        <v>0</v>
      </c>
      <c r="DB53" s="93">
        <f t="shared" si="27"/>
        <v>0</v>
      </c>
      <c r="DC53" s="93">
        <f t="shared" si="27"/>
        <v>0</v>
      </c>
      <c r="DD53" s="93">
        <f t="shared" si="27"/>
        <v>0</v>
      </c>
      <c r="DE53" s="93">
        <f t="shared" si="27"/>
        <v>0</v>
      </c>
      <c r="DF53" s="93">
        <f t="shared" si="27"/>
        <v>0</v>
      </c>
      <c r="DG53" s="93">
        <f t="shared" si="27"/>
        <v>0</v>
      </c>
      <c r="DH53" s="93">
        <f t="shared" si="27"/>
        <v>0</v>
      </c>
      <c r="DI53" s="93">
        <f t="shared" si="27"/>
        <v>0</v>
      </c>
      <c r="DJ53" s="93">
        <f t="shared" si="27"/>
        <v>0</v>
      </c>
      <c r="DK53" s="93">
        <f t="shared" si="27"/>
        <v>0</v>
      </c>
      <c r="DL53" s="93">
        <f t="shared" si="27"/>
        <v>0</v>
      </c>
      <c r="DM53" s="93">
        <f t="shared" si="27"/>
        <v>0</v>
      </c>
      <c r="DN53" s="93">
        <f t="shared" si="27"/>
        <v>0</v>
      </c>
      <c r="DO53" s="93">
        <f t="shared" si="27"/>
        <v>0</v>
      </c>
      <c r="DP53" s="93">
        <f t="shared" si="27"/>
        <v>0</v>
      </c>
      <c r="DQ53" s="93">
        <f t="shared" si="27"/>
        <v>0</v>
      </c>
      <c r="DR53" s="93">
        <f t="shared" si="27"/>
        <v>0</v>
      </c>
      <c r="DS53" s="93">
        <f t="shared" si="27"/>
        <v>0</v>
      </c>
      <c r="DT53" s="93">
        <f t="shared" si="27"/>
        <v>0</v>
      </c>
      <c r="DU53" s="93">
        <f t="shared" si="27"/>
        <v>0</v>
      </c>
    </row>
    <row r="54" spans="1:125">
      <c r="A54" s="203" t="str">
        <f>Pieņēmumi!B81</f>
        <v>Banka2</v>
      </c>
      <c r="B54" s="10" t="s">
        <v>71</v>
      </c>
      <c r="C54" s="2"/>
      <c r="D54" s="93">
        <f>SUM(E54:XFD54)</f>
        <v>0</v>
      </c>
      <c r="E54" s="93">
        <f t="shared" si="26"/>
        <v>0</v>
      </c>
      <c r="F54" s="93">
        <f t="shared" si="26"/>
        <v>0</v>
      </c>
      <c r="G54" s="93">
        <f t="shared" si="26"/>
        <v>0</v>
      </c>
      <c r="H54" s="93">
        <f t="shared" si="26"/>
        <v>0</v>
      </c>
      <c r="I54" s="93">
        <f t="shared" si="26"/>
        <v>0</v>
      </c>
      <c r="J54" s="93">
        <f t="shared" si="26"/>
        <v>0</v>
      </c>
      <c r="K54" s="93">
        <f t="shared" si="26"/>
        <v>0</v>
      </c>
      <c r="L54" s="93">
        <f t="shared" si="26"/>
        <v>0</v>
      </c>
      <c r="M54" s="93">
        <f t="shared" si="26"/>
        <v>0</v>
      </c>
      <c r="N54" s="93">
        <f t="shared" si="26"/>
        <v>0</v>
      </c>
      <c r="O54" s="93">
        <f t="shared" si="26"/>
        <v>0</v>
      </c>
      <c r="P54" s="93">
        <f t="shared" si="26"/>
        <v>0</v>
      </c>
      <c r="Q54" s="93">
        <f t="shared" si="26"/>
        <v>0</v>
      </c>
      <c r="R54" s="93">
        <f t="shared" si="26"/>
        <v>0</v>
      </c>
      <c r="S54" s="93">
        <f t="shared" si="26"/>
        <v>0</v>
      </c>
      <c r="T54" s="93">
        <f t="shared" si="26"/>
        <v>0</v>
      </c>
      <c r="U54" s="93">
        <f t="shared" si="26"/>
        <v>0</v>
      </c>
      <c r="V54" s="93">
        <f t="shared" si="26"/>
        <v>0</v>
      </c>
      <c r="W54" s="93">
        <f t="shared" si="26"/>
        <v>0</v>
      </c>
      <c r="X54" s="93">
        <f t="shared" si="26"/>
        <v>0</v>
      </c>
      <c r="Y54" s="93">
        <f t="shared" si="26"/>
        <v>0</v>
      </c>
      <c r="Z54" s="93">
        <f t="shared" si="26"/>
        <v>0</v>
      </c>
      <c r="AA54" s="93">
        <f t="shared" si="26"/>
        <v>0</v>
      </c>
      <c r="AB54" s="93">
        <f t="shared" si="26"/>
        <v>0</v>
      </c>
      <c r="AC54" s="93">
        <f t="shared" si="26"/>
        <v>0</v>
      </c>
      <c r="AD54" s="93">
        <f t="shared" si="26"/>
        <v>0</v>
      </c>
      <c r="AE54" s="93">
        <f t="shared" si="26"/>
        <v>0</v>
      </c>
      <c r="AF54" s="93">
        <f t="shared" si="26"/>
        <v>0</v>
      </c>
      <c r="AG54" s="93">
        <f t="shared" si="26"/>
        <v>0</v>
      </c>
      <c r="AH54" s="93">
        <f t="shared" si="26"/>
        <v>0</v>
      </c>
      <c r="AI54" s="93">
        <f t="shared" si="26"/>
        <v>0</v>
      </c>
      <c r="AJ54" s="93">
        <f t="shared" si="26"/>
        <v>0</v>
      </c>
      <c r="AK54" s="93">
        <f t="shared" si="26"/>
        <v>0</v>
      </c>
      <c r="AL54" s="93">
        <f t="shared" si="26"/>
        <v>0</v>
      </c>
      <c r="AM54" s="93">
        <f t="shared" si="26"/>
        <v>0</v>
      </c>
      <c r="AN54" s="93">
        <f t="shared" si="26"/>
        <v>0</v>
      </c>
      <c r="AO54" s="93">
        <f t="shared" si="26"/>
        <v>0</v>
      </c>
      <c r="AP54" s="93">
        <f t="shared" si="26"/>
        <v>0</v>
      </c>
      <c r="AQ54" s="93">
        <f t="shared" si="26"/>
        <v>0</v>
      </c>
      <c r="AR54" s="93">
        <f t="shared" si="26"/>
        <v>0</v>
      </c>
      <c r="AS54" s="93">
        <f t="shared" si="26"/>
        <v>0</v>
      </c>
      <c r="AT54" s="93">
        <f t="shared" si="26"/>
        <v>0</v>
      </c>
      <c r="AU54" s="93">
        <f t="shared" si="26"/>
        <v>0</v>
      </c>
      <c r="AV54" s="93">
        <f t="shared" si="26"/>
        <v>0</v>
      </c>
      <c r="AW54" s="93">
        <f t="shared" si="26"/>
        <v>0</v>
      </c>
      <c r="AX54" s="93">
        <f t="shared" si="26"/>
        <v>0</v>
      </c>
      <c r="AY54" s="93">
        <f t="shared" si="26"/>
        <v>0</v>
      </c>
      <c r="AZ54" s="93">
        <f t="shared" si="26"/>
        <v>0</v>
      </c>
      <c r="BA54" s="93">
        <f t="shared" si="26"/>
        <v>0</v>
      </c>
      <c r="BB54" s="93">
        <f t="shared" si="26"/>
        <v>0</v>
      </c>
      <c r="BC54" s="93">
        <f t="shared" si="26"/>
        <v>0</v>
      </c>
      <c r="BD54" s="93">
        <f t="shared" si="26"/>
        <v>0</v>
      </c>
      <c r="BE54" s="93">
        <f t="shared" si="26"/>
        <v>0</v>
      </c>
      <c r="BF54" s="93">
        <f t="shared" si="26"/>
        <v>0</v>
      </c>
      <c r="BG54" s="93">
        <f t="shared" si="26"/>
        <v>0</v>
      </c>
      <c r="BH54" s="93">
        <f t="shared" si="26"/>
        <v>0</v>
      </c>
      <c r="BI54" s="93">
        <f t="shared" si="26"/>
        <v>0</v>
      </c>
      <c r="BJ54" s="93">
        <f t="shared" si="26"/>
        <v>0</v>
      </c>
      <c r="BK54" s="93">
        <f t="shared" si="26"/>
        <v>0</v>
      </c>
      <c r="BL54" s="93">
        <f t="shared" si="26"/>
        <v>0</v>
      </c>
      <c r="BM54" s="93">
        <f t="shared" si="26"/>
        <v>0</v>
      </c>
      <c r="BN54" s="93">
        <f t="shared" si="26"/>
        <v>0</v>
      </c>
      <c r="BO54" s="93">
        <f t="shared" si="26"/>
        <v>0</v>
      </c>
      <c r="BP54" s="93">
        <f t="shared" si="26"/>
        <v>0</v>
      </c>
      <c r="BQ54" s="93">
        <f t="shared" si="27"/>
        <v>0</v>
      </c>
      <c r="BR54" s="93">
        <f t="shared" si="27"/>
        <v>0</v>
      </c>
      <c r="BS54" s="93">
        <f t="shared" si="27"/>
        <v>0</v>
      </c>
      <c r="BT54" s="93">
        <f t="shared" si="27"/>
        <v>0</v>
      </c>
      <c r="BU54" s="93">
        <f t="shared" si="27"/>
        <v>0</v>
      </c>
      <c r="BV54" s="93">
        <f t="shared" si="27"/>
        <v>0</v>
      </c>
      <c r="BW54" s="93">
        <f t="shared" si="27"/>
        <v>0</v>
      </c>
      <c r="BX54" s="93">
        <f t="shared" si="27"/>
        <v>0</v>
      </c>
      <c r="BY54" s="93">
        <f t="shared" si="27"/>
        <v>0</v>
      </c>
      <c r="BZ54" s="93">
        <f t="shared" si="27"/>
        <v>0</v>
      </c>
      <c r="CA54" s="93">
        <f t="shared" si="27"/>
        <v>0</v>
      </c>
      <c r="CB54" s="93">
        <f t="shared" si="27"/>
        <v>0</v>
      </c>
      <c r="CC54" s="93">
        <f t="shared" si="27"/>
        <v>0</v>
      </c>
      <c r="CD54" s="93">
        <f t="shared" si="27"/>
        <v>0</v>
      </c>
      <c r="CE54" s="93">
        <f t="shared" si="27"/>
        <v>0</v>
      </c>
      <c r="CF54" s="93">
        <f t="shared" si="27"/>
        <v>0</v>
      </c>
      <c r="CG54" s="93">
        <f t="shared" si="27"/>
        <v>0</v>
      </c>
      <c r="CH54" s="93">
        <f t="shared" si="27"/>
        <v>0</v>
      </c>
      <c r="CI54" s="93">
        <f t="shared" si="27"/>
        <v>0</v>
      </c>
      <c r="CJ54" s="93">
        <f t="shared" si="27"/>
        <v>0</v>
      </c>
      <c r="CK54" s="93">
        <f t="shared" si="27"/>
        <v>0</v>
      </c>
      <c r="CL54" s="93">
        <f t="shared" si="27"/>
        <v>0</v>
      </c>
      <c r="CM54" s="93">
        <f t="shared" si="27"/>
        <v>0</v>
      </c>
      <c r="CN54" s="93">
        <f t="shared" si="27"/>
        <v>0</v>
      </c>
      <c r="CO54" s="93">
        <f t="shared" si="27"/>
        <v>0</v>
      </c>
      <c r="CP54" s="93">
        <f t="shared" si="27"/>
        <v>0</v>
      </c>
      <c r="CQ54" s="93">
        <f t="shared" si="27"/>
        <v>0</v>
      </c>
      <c r="CR54" s="93">
        <f t="shared" si="27"/>
        <v>0</v>
      </c>
      <c r="CS54" s="93">
        <f t="shared" si="27"/>
        <v>0</v>
      </c>
      <c r="CT54" s="93">
        <f t="shared" si="27"/>
        <v>0</v>
      </c>
      <c r="CU54" s="93">
        <f t="shared" si="27"/>
        <v>0</v>
      </c>
      <c r="CV54" s="93">
        <f t="shared" si="27"/>
        <v>0</v>
      </c>
      <c r="CW54" s="93">
        <f t="shared" si="27"/>
        <v>0</v>
      </c>
      <c r="CX54" s="93">
        <f t="shared" si="27"/>
        <v>0</v>
      </c>
      <c r="CY54" s="93">
        <f t="shared" si="27"/>
        <v>0</v>
      </c>
      <c r="CZ54" s="93">
        <f t="shared" si="27"/>
        <v>0</v>
      </c>
      <c r="DA54" s="93">
        <f t="shared" si="27"/>
        <v>0</v>
      </c>
      <c r="DB54" s="93">
        <f t="shared" si="27"/>
        <v>0</v>
      </c>
      <c r="DC54" s="93">
        <f t="shared" si="27"/>
        <v>0</v>
      </c>
      <c r="DD54" s="93">
        <f t="shared" si="27"/>
        <v>0</v>
      </c>
      <c r="DE54" s="93">
        <f t="shared" si="27"/>
        <v>0</v>
      </c>
      <c r="DF54" s="93">
        <f t="shared" si="27"/>
        <v>0</v>
      </c>
      <c r="DG54" s="93">
        <f t="shared" si="27"/>
        <v>0</v>
      </c>
      <c r="DH54" s="93">
        <f t="shared" si="27"/>
        <v>0</v>
      </c>
      <c r="DI54" s="93">
        <f t="shared" si="27"/>
        <v>0</v>
      </c>
      <c r="DJ54" s="93">
        <f t="shared" si="27"/>
        <v>0</v>
      </c>
      <c r="DK54" s="93">
        <f t="shared" si="27"/>
        <v>0</v>
      </c>
      <c r="DL54" s="93">
        <f t="shared" si="27"/>
        <v>0</v>
      </c>
      <c r="DM54" s="93">
        <f t="shared" si="27"/>
        <v>0</v>
      </c>
      <c r="DN54" s="93">
        <f t="shared" si="27"/>
        <v>0</v>
      </c>
      <c r="DO54" s="93">
        <f t="shared" si="27"/>
        <v>0</v>
      </c>
      <c r="DP54" s="93">
        <f t="shared" si="27"/>
        <v>0</v>
      </c>
      <c r="DQ54" s="93">
        <f t="shared" si="27"/>
        <v>0</v>
      </c>
      <c r="DR54" s="93">
        <f t="shared" si="27"/>
        <v>0</v>
      </c>
      <c r="DS54" s="93">
        <f t="shared" si="27"/>
        <v>0</v>
      </c>
      <c r="DT54" s="93">
        <f t="shared" si="27"/>
        <v>0</v>
      </c>
      <c r="DU54" s="93">
        <f t="shared" si="27"/>
        <v>0</v>
      </c>
    </row>
    <row r="55" spans="1:125">
      <c r="A55" s="203" t="str">
        <f>Pieņēmumi!B102</f>
        <v>Banka3</v>
      </c>
      <c r="B55" s="10" t="s">
        <v>71</v>
      </c>
      <c r="C55" s="2"/>
      <c r="D55" s="93">
        <f>SUM(E55:XFD55)</f>
        <v>0</v>
      </c>
      <c r="E55" s="93">
        <f t="shared" si="26"/>
        <v>0</v>
      </c>
      <c r="F55" s="93">
        <f t="shared" si="26"/>
        <v>0</v>
      </c>
      <c r="G55" s="93">
        <f t="shared" si="26"/>
        <v>0</v>
      </c>
      <c r="H55" s="93">
        <f t="shared" si="26"/>
        <v>0</v>
      </c>
      <c r="I55" s="93">
        <f t="shared" si="26"/>
        <v>0</v>
      </c>
      <c r="J55" s="93">
        <f t="shared" si="26"/>
        <v>0</v>
      </c>
      <c r="K55" s="93">
        <f t="shared" si="26"/>
        <v>0</v>
      </c>
      <c r="L55" s="93">
        <f t="shared" si="26"/>
        <v>0</v>
      </c>
      <c r="M55" s="93">
        <f t="shared" si="26"/>
        <v>0</v>
      </c>
      <c r="N55" s="93">
        <f t="shared" si="26"/>
        <v>0</v>
      </c>
      <c r="O55" s="93">
        <f t="shared" si="26"/>
        <v>0</v>
      </c>
      <c r="P55" s="93">
        <f t="shared" si="26"/>
        <v>0</v>
      </c>
      <c r="Q55" s="93">
        <f t="shared" si="26"/>
        <v>0</v>
      </c>
      <c r="R55" s="93">
        <f t="shared" si="26"/>
        <v>0</v>
      </c>
      <c r="S55" s="93">
        <f t="shared" si="26"/>
        <v>0</v>
      </c>
      <c r="T55" s="93">
        <f t="shared" si="26"/>
        <v>0</v>
      </c>
      <c r="U55" s="93">
        <f t="shared" si="26"/>
        <v>0</v>
      </c>
      <c r="V55" s="93">
        <f t="shared" si="26"/>
        <v>0</v>
      </c>
      <c r="W55" s="93">
        <f t="shared" si="26"/>
        <v>0</v>
      </c>
      <c r="X55" s="93">
        <f t="shared" si="26"/>
        <v>0</v>
      </c>
      <c r="Y55" s="93">
        <f t="shared" si="26"/>
        <v>0</v>
      </c>
      <c r="Z55" s="93">
        <f t="shared" si="26"/>
        <v>0</v>
      </c>
      <c r="AA55" s="93">
        <f t="shared" si="26"/>
        <v>0</v>
      </c>
      <c r="AB55" s="93">
        <f t="shared" si="26"/>
        <v>0</v>
      </c>
      <c r="AC55" s="93">
        <f t="shared" si="26"/>
        <v>0</v>
      </c>
      <c r="AD55" s="93">
        <f t="shared" si="26"/>
        <v>0</v>
      </c>
      <c r="AE55" s="93">
        <f t="shared" si="26"/>
        <v>0</v>
      </c>
      <c r="AF55" s="93">
        <f t="shared" si="26"/>
        <v>0</v>
      </c>
      <c r="AG55" s="93">
        <f t="shared" si="26"/>
        <v>0</v>
      </c>
      <c r="AH55" s="93">
        <f t="shared" si="26"/>
        <v>0</v>
      </c>
      <c r="AI55" s="93">
        <f t="shared" si="26"/>
        <v>0</v>
      </c>
      <c r="AJ55" s="93">
        <f t="shared" si="26"/>
        <v>0</v>
      </c>
      <c r="AK55" s="93">
        <f t="shared" si="26"/>
        <v>0</v>
      </c>
      <c r="AL55" s="93">
        <f t="shared" si="26"/>
        <v>0</v>
      </c>
      <c r="AM55" s="93">
        <f t="shared" si="26"/>
        <v>0</v>
      </c>
      <c r="AN55" s="93">
        <f t="shared" si="26"/>
        <v>0</v>
      </c>
      <c r="AO55" s="93">
        <f t="shared" si="26"/>
        <v>0</v>
      </c>
      <c r="AP55" s="93">
        <f t="shared" si="26"/>
        <v>0</v>
      </c>
      <c r="AQ55" s="93">
        <f t="shared" si="26"/>
        <v>0</v>
      </c>
      <c r="AR55" s="93">
        <f t="shared" si="26"/>
        <v>0</v>
      </c>
      <c r="AS55" s="93">
        <f t="shared" si="26"/>
        <v>0</v>
      </c>
      <c r="AT55" s="93">
        <f t="shared" si="26"/>
        <v>0</v>
      </c>
      <c r="AU55" s="93">
        <f t="shared" si="26"/>
        <v>0</v>
      </c>
      <c r="AV55" s="93">
        <f t="shared" si="26"/>
        <v>0</v>
      </c>
      <c r="AW55" s="93">
        <f t="shared" si="26"/>
        <v>0</v>
      </c>
      <c r="AX55" s="93">
        <f t="shared" si="26"/>
        <v>0</v>
      </c>
      <c r="AY55" s="93">
        <f t="shared" si="26"/>
        <v>0</v>
      </c>
      <c r="AZ55" s="93">
        <f t="shared" si="26"/>
        <v>0</v>
      </c>
      <c r="BA55" s="93">
        <f t="shared" si="26"/>
        <v>0</v>
      </c>
      <c r="BB55" s="93">
        <f t="shared" si="26"/>
        <v>0</v>
      </c>
      <c r="BC55" s="93">
        <f t="shared" si="26"/>
        <v>0</v>
      </c>
      <c r="BD55" s="93">
        <f t="shared" si="26"/>
        <v>0</v>
      </c>
      <c r="BE55" s="93">
        <f t="shared" si="26"/>
        <v>0</v>
      </c>
      <c r="BF55" s="93">
        <f t="shared" si="26"/>
        <v>0</v>
      </c>
      <c r="BG55" s="93">
        <f t="shared" si="26"/>
        <v>0</v>
      </c>
      <c r="BH55" s="93">
        <f t="shared" si="26"/>
        <v>0</v>
      </c>
      <c r="BI55" s="93">
        <f t="shared" si="26"/>
        <v>0</v>
      </c>
      <c r="BJ55" s="93">
        <f t="shared" si="26"/>
        <v>0</v>
      </c>
      <c r="BK55" s="93">
        <f t="shared" si="26"/>
        <v>0</v>
      </c>
      <c r="BL55" s="93">
        <f t="shared" si="26"/>
        <v>0</v>
      </c>
      <c r="BM55" s="93">
        <f t="shared" si="26"/>
        <v>0</v>
      </c>
      <c r="BN55" s="93">
        <f t="shared" si="26"/>
        <v>0</v>
      </c>
      <c r="BO55" s="93">
        <f t="shared" si="26"/>
        <v>0</v>
      </c>
      <c r="BP55" s="93">
        <f t="shared" si="26"/>
        <v>0</v>
      </c>
      <c r="BQ55" s="93">
        <f t="shared" si="27"/>
        <v>0</v>
      </c>
      <c r="BR55" s="93">
        <f t="shared" si="27"/>
        <v>0</v>
      </c>
      <c r="BS55" s="93">
        <f t="shared" si="27"/>
        <v>0</v>
      </c>
      <c r="BT55" s="93">
        <f t="shared" si="27"/>
        <v>0</v>
      </c>
      <c r="BU55" s="93">
        <f t="shared" si="27"/>
        <v>0</v>
      </c>
      <c r="BV55" s="93">
        <f t="shared" si="27"/>
        <v>0</v>
      </c>
      <c r="BW55" s="93">
        <f t="shared" si="27"/>
        <v>0</v>
      </c>
      <c r="BX55" s="93">
        <f t="shared" si="27"/>
        <v>0</v>
      </c>
      <c r="BY55" s="93">
        <f t="shared" si="27"/>
        <v>0</v>
      </c>
      <c r="BZ55" s="93">
        <f t="shared" si="27"/>
        <v>0</v>
      </c>
      <c r="CA55" s="93">
        <f t="shared" si="27"/>
        <v>0</v>
      </c>
      <c r="CB55" s="93">
        <f t="shared" si="27"/>
        <v>0</v>
      </c>
      <c r="CC55" s="93">
        <f t="shared" si="27"/>
        <v>0</v>
      </c>
      <c r="CD55" s="93">
        <f t="shared" si="27"/>
        <v>0</v>
      </c>
      <c r="CE55" s="93">
        <f t="shared" si="27"/>
        <v>0</v>
      </c>
      <c r="CF55" s="93">
        <f t="shared" si="27"/>
        <v>0</v>
      </c>
      <c r="CG55" s="93">
        <f t="shared" si="27"/>
        <v>0</v>
      </c>
      <c r="CH55" s="93">
        <f t="shared" si="27"/>
        <v>0</v>
      </c>
      <c r="CI55" s="93">
        <f t="shared" si="27"/>
        <v>0</v>
      </c>
      <c r="CJ55" s="93">
        <f t="shared" si="27"/>
        <v>0</v>
      </c>
      <c r="CK55" s="93">
        <f t="shared" si="27"/>
        <v>0</v>
      </c>
      <c r="CL55" s="93">
        <f t="shared" si="27"/>
        <v>0</v>
      </c>
      <c r="CM55" s="93">
        <f t="shared" si="27"/>
        <v>0</v>
      </c>
      <c r="CN55" s="93">
        <f t="shared" si="27"/>
        <v>0</v>
      </c>
      <c r="CO55" s="93">
        <f t="shared" si="27"/>
        <v>0</v>
      </c>
      <c r="CP55" s="93">
        <f t="shared" si="27"/>
        <v>0</v>
      </c>
      <c r="CQ55" s="93">
        <f t="shared" si="27"/>
        <v>0</v>
      </c>
      <c r="CR55" s="93">
        <f t="shared" si="27"/>
        <v>0</v>
      </c>
      <c r="CS55" s="93">
        <f t="shared" si="27"/>
        <v>0</v>
      </c>
      <c r="CT55" s="93">
        <f t="shared" si="27"/>
        <v>0</v>
      </c>
      <c r="CU55" s="93">
        <f t="shared" si="27"/>
        <v>0</v>
      </c>
      <c r="CV55" s="93">
        <f t="shared" si="27"/>
        <v>0</v>
      </c>
      <c r="CW55" s="93">
        <f t="shared" si="27"/>
        <v>0</v>
      </c>
      <c r="CX55" s="93">
        <f t="shared" si="27"/>
        <v>0</v>
      </c>
      <c r="CY55" s="93">
        <f t="shared" si="27"/>
        <v>0</v>
      </c>
      <c r="CZ55" s="93">
        <f t="shared" si="27"/>
        <v>0</v>
      </c>
      <c r="DA55" s="93">
        <f t="shared" si="27"/>
        <v>0</v>
      </c>
      <c r="DB55" s="93">
        <f t="shared" si="27"/>
        <v>0</v>
      </c>
      <c r="DC55" s="93">
        <f t="shared" si="27"/>
        <v>0</v>
      </c>
      <c r="DD55" s="93">
        <f t="shared" si="27"/>
        <v>0</v>
      </c>
      <c r="DE55" s="93">
        <f t="shared" si="27"/>
        <v>0</v>
      </c>
      <c r="DF55" s="93">
        <f t="shared" si="27"/>
        <v>0</v>
      </c>
      <c r="DG55" s="93">
        <f t="shared" si="27"/>
        <v>0</v>
      </c>
      <c r="DH55" s="93">
        <f t="shared" si="27"/>
        <v>0</v>
      </c>
      <c r="DI55" s="93">
        <f t="shared" si="27"/>
        <v>0</v>
      </c>
      <c r="DJ55" s="93">
        <f t="shared" si="27"/>
        <v>0</v>
      </c>
      <c r="DK55" s="93">
        <f t="shared" si="27"/>
        <v>0</v>
      </c>
      <c r="DL55" s="93">
        <f t="shared" si="27"/>
        <v>0</v>
      </c>
      <c r="DM55" s="93">
        <f t="shared" si="27"/>
        <v>0</v>
      </c>
      <c r="DN55" s="93">
        <f t="shared" si="27"/>
        <v>0</v>
      </c>
      <c r="DO55" s="93">
        <f t="shared" si="27"/>
        <v>0</v>
      </c>
      <c r="DP55" s="93">
        <f t="shared" si="27"/>
        <v>0</v>
      </c>
      <c r="DQ55" s="93">
        <f t="shared" si="27"/>
        <v>0</v>
      </c>
      <c r="DR55" s="93">
        <f t="shared" si="27"/>
        <v>0</v>
      </c>
      <c r="DS55" s="93">
        <f t="shared" si="27"/>
        <v>0</v>
      </c>
      <c r="DT55" s="93">
        <f t="shared" si="27"/>
        <v>0</v>
      </c>
      <c r="DU55" s="93">
        <f t="shared" si="27"/>
        <v>0</v>
      </c>
    </row>
    <row r="56" spans="1:125">
      <c r="A56" s="25" t="s">
        <v>197</v>
      </c>
      <c r="B56" s="25"/>
      <c r="C56" s="25"/>
      <c r="D56" s="99"/>
      <c r="E56" s="99">
        <f>IFERROR(E52,"")</f>
        <v>364543.53679966927</v>
      </c>
      <c r="F56" s="99">
        <f t="shared" ref="F56:BQ56" si="28">IFERROR(E56+F52,"")</f>
        <v>1886597.5427065885</v>
      </c>
      <c r="G56" s="99">
        <f t="shared" si="28"/>
        <v>3418076.4819390043</v>
      </c>
      <c r="H56" s="99">
        <f t="shared" si="28"/>
        <v>4958933.02412083</v>
      </c>
      <c r="I56" s="99">
        <f t="shared" si="28"/>
        <v>6505558.7849772274</v>
      </c>
      <c r="J56" s="99">
        <f t="shared" si="28"/>
        <v>6505558.7849772274</v>
      </c>
      <c r="K56" s="99">
        <f t="shared" si="28"/>
        <v>6505558.7849772274</v>
      </c>
      <c r="L56" s="99">
        <f t="shared" si="28"/>
        <v>6505558.7849772274</v>
      </c>
      <c r="M56" s="99">
        <f t="shared" si="28"/>
        <v>6505558.7849772274</v>
      </c>
      <c r="N56" s="99">
        <f t="shared" si="28"/>
        <v>6505558.7849772274</v>
      </c>
      <c r="O56" s="99">
        <f t="shared" si="28"/>
        <v>6505558.7849772274</v>
      </c>
      <c r="P56" s="99">
        <f t="shared" si="28"/>
        <v>6505558.7849772274</v>
      </c>
      <c r="Q56" s="99">
        <f t="shared" si="28"/>
        <v>6505558.7849772274</v>
      </c>
      <c r="R56" s="99">
        <f t="shared" si="28"/>
        <v>6505558.7849772274</v>
      </c>
      <c r="S56" s="99">
        <f t="shared" si="28"/>
        <v>6505558.7849772274</v>
      </c>
      <c r="T56" s="99">
        <f t="shared" si="28"/>
        <v>6505558.7849772274</v>
      </c>
      <c r="U56" s="99">
        <f t="shared" si="28"/>
        <v>6505558.7849772274</v>
      </c>
      <c r="V56" s="99">
        <f t="shared" si="28"/>
        <v>6505558.7849772274</v>
      </c>
      <c r="W56" s="99">
        <f t="shared" si="28"/>
        <v>6505558.7849772274</v>
      </c>
      <c r="X56" s="99">
        <f t="shared" si="28"/>
        <v>6505558.7849772274</v>
      </c>
      <c r="Y56" s="99">
        <f t="shared" si="28"/>
        <v>6505558.7849772274</v>
      </c>
      <c r="Z56" s="99">
        <f t="shared" si="28"/>
        <v>6505558.7849772274</v>
      </c>
      <c r="AA56" s="99">
        <f t="shared" si="28"/>
        <v>6505558.7849772274</v>
      </c>
      <c r="AB56" s="99">
        <f t="shared" si="28"/>
        <v>6505558.7849772274</v>
      </c>
      <c r="AC56" s="99">
        <f t="shared" si="28"/>
        <v>6505558.7849772274</v>
      </c>
      <c r="AD56" s="99">
        <f t="shared" si="28"/>
        <v>6505558.7849772274</v>
      </c>
      <c r="AE56" s="99">
        <f t="shared" si="28"/>
        <v>6505558.7849772274</v>
      </c>
      <c r="AF56" s="99">
        <f t="shared" si="28"/>
        <v>6505558.7849772274</v>
      </c>
      <c r="AG56" s="99">
        <f t="shared" si="28"/>
        <v>6505558.7849772274</v>
      </c>
      <c r="AH56" s="99">
        <f t="shared" si="28"/>
        <v>6505558.7849772274</v>
      </c>
      <c r="AI56" s="99">
        <f t="shared" si="28"/>
        <v>6505558.7849772274</v>
      </c>
      <c r="AJ56" s="99">
        <f t="shared" si="28"/>
        <v>6505558.7849772274</v>
      </c>
      <c r="AK56" s="99">
        <f t="shared" si="28"/>
        <v>6505558.7849772274</v>
      </c>
      <c r="AL56" s="99">
        <f t="shared" si="28"/>
        <v>6505558.7849772274</v>
      </c>
      <c r="AM56" s="99">
        <f t="shared" si="28"/>
        <v>6505558.7849772274</v>
      </c>
      <c r="AN56" s="99">
        <f t="shared" si="28"/>
        <v>6505558.7849772274</v>
      </c>
      <c r="AO56" s="99">
        <f t="shared" si="28"/>
        <v>6505558.7849772274</v>
      </c>
      <c r="AP56" s="99">
        <f t="shared" si="28"/>
        <v>6505558.7849772274</v>
      </c>
      <c r="AQ56" s="99">
        <f t="shared" si="28"/>
        <v>6505558.7849772274</v>
      </c>
      <c r="AR56" s="99">
        <f t="shared" si="28"/>
        <v>6505558.7849772274</v>
      </c>
      <c r="AS56" s="99">
        <f t="shared" si="28"/>
        <v>6505558.7849772274</v>
      </c>
      <c r="AT56" s="99">
        <f t="shared" si="28"/>
        <v>6505558.7849772274</v>
      </c>
      <c r="AU56" s="99">
        <f t="shared" si="28"/>
        <v>6505558.7849772274</v>
      </c>
      <c r="AV56" s="99">
        <f t="shared" si="28"/>
        <v>6505558.7849772274</v>
      </c>
      <c r="AW56" s="99">
        <f t="shared" si="28"/>
        <v>6505558.7849772274</v>
      </c>
      <c r="AX56" s="99">
        <f t="shared" si="28"/>
        <v>6505558.7849772274</v>
      </c>
      <c r="AY56" s="99">
        <f t="shared" si="28"/>
        <v>6505558.7849772274</v>
      </c>
      <c r="AZ56" s="99">
        <f t="shared" si="28"/>
        <v>6505558.7849772274</v>
      </c>
      <c r="BA56" s="99">
        <f t="shared" si="28"/>
        <v>6505558.7849772274</v>
      </c>
      <c r="BB56" s="99">
        <f t="shared" si="28"/>
        <v>6505558.7849772274</v>
      </c>
      <c r="BC56" s="99">
        <f t="shared" si="28"/>
        <v>6505558.7849772274</v>
      </c>
      <c r="BD56" s="99">
        <f t="shared" si="28"/>
        <v>6505558.7849772274</v>
      </c>
      <c r="BE56" s="99">
        <f t="shared" si="28"/>
        <v>6505558.7849772274</v>
      </c>
      <c r="BF56" s="99">
        <f t="shared" si="28"/>
        <v>6505558.7849772274</v>
      </c>
      <c r="BG56" s="99">
        <f t="shared" si="28"/>
        <v>6505558.7849772274</v>
      </c>
      <c r="BH56" s="99">
        <f t="shared" si="28"/>
        <v>6505558.7849772274</v>
      </c>
      <c r="BI56" s="99">
        <f t="shared" si="28"/>
        <v>6505558.7849772274</v>
      </c>
      <c r="BJ56" s="99">
        <f t="shared" si="28"/>
        <v>6505558.7849772274</v>
      </c>
      <c r="BK56" s="99">
        <f t="shared" si="28"/>
        <v>6505558.7849772274</v>
      </c>
      <c r="BL56" s="99">
        <f t="shared" si="28"/>
        <v>6505558.7849772274</v>
      </c>
      <c r="BM56" s="99">
        <f t="shared" si="28"/>
        <v>6505558.7849772274</v>
      </c>
      <c r="BN56" s="99">
        <f t="shared" si="28"/>
        <v>6505558.7849772274</v>
      </c>
      <c r="BO56" s="99">
        <f t="shared" si="28"/>
        <v>6505558.7849772274</v>
      </c>
      <c r="BP56" s="99">
        <f t="shared" si="28"/>
        <v>6505558.7849772274</v>
      </c>
      <c r="BQ56" s="99">
        <f t="shared" si="28"/>
        <v>6505558.7849772274</v>
      </c>
      <c r="BR56" s="99">
        <f t="shared" ref="BR56:DU56" si="29">IFERROR(BQ56+BR52,"")</f>
        <v>6505558.7849772274</v>
      </c>
      <c r="BS56" s="99">
        <f t="shared" si="29"/>
        <v>6505558.7849772274</v>
      </c>
      <c r="BT56" s="99">
        <f t="shared" si="29"/>
        <v>6505558.7849772274</v>
      </c>
      <c r="BU56" s="99">
        <f t="shared" si="29"/>
        <v>6505558.7849772274</v>
      </c>
      <c r="BV56" s="99">
        <f t="shared" si="29"/>
        <v>6505558.7849772274</v>
      </c>
      <c r="BW56" s="99">
        <f t="shared" si="29"/>
        <v>6505558.7849772274</v>
      </c>
      <c r="BX56" s="99">
        <f t="shared" si="29"/>
        <v>6505558.7849772274</v>
      </c>
      <c r="BY56" s="99">
        <f t="shared" si="29"/>
        <v>6505558.7849772274</v>
      </c>
      <c r="BZ56" s="99">
        <f t="shared" si="29"/>
        <v>6505558.7849772274</v>
      </c>
      <c r="CA56" s="99">
        <f t="shared" si="29"/>
        <v>6505558.7849772274</v>
      </c>
      <c r="CB56" s="99">
        <f t="shared" si="29"/>
        <v>6505558.7849772274</v>
      </c>
      <c r="CC56" s="99">
        <f t="shared" si="29"/>
        <v>6505558.7849772274</v>
      </c>
      <c r="CD56" s="99">
        <f t="shared" si="29"/>
        <v>6505558.7849772274</v>
      </c>
      <c r="CE56" s="99">
        <f t="shared" si="29"/>
        <v>6505558.7849772274</v>
      </c>
      <c r="CF56" s="99">
        <f t="shared" si="29"/>
        <v>6505558.7849772274</v>
      </c>
      <c r="CG56" s="99">
        <f t="shared" si="29"/>
        <v>6505558.7849772274</v>
      </c>
      <c r="CH56" s="99">
        <f t="shared" si="29"/>
        <v>6505558.7849772274</v>
      </c>
      <c r="CI56" s="99">
        <f t="shared" si="29"/>
        <v>6505558.7849772274</v>
      </c>
      <c r="CJ56" s="99">
        <f t="shared" si="29"/>
        <v>6505558.7849772274</v>
      </c>
      <c r="CK56" s="99">
        <f t="shared" si="29"/>
        <v>6505558.7849772274</v>
      </c>
      <c r="CL56" s="99">
        <f t="shared" si="29"/>
        <v>6505558.7849772274</v>
      </c>
      <c r="CM56" s="99">
        <f t="shared" si="29"/>
        <v>6505558.7849772274</v>
      </c>
      <c r="CN56" s="99">
        <f t="shared" si="29"/>
        <v>6505558.7849772274</v>
      </c>
      <c r="CO56" s="99">
        <f t="shared" si="29"/>
        <v>6505558.7849772274</v>
      </c>
      <c r="CP56" s="99">
        <f t="shared" si="29"/>
        <v>6505558.7849772274</v>
      </c>
      <c r="CQ56" s="99">
        <f t="shared" si="29"/>
        <v>6505558.7849772274</v>
      </c>
      <c r="CR56" s="99">
        <f t="shared" si="29"/>
        <v>6505558.7849772274</v>
      </c>
      <c r="CS56" s="99">
        <f t="shared" si="29"/>
        <v>6505558.7849772274</v>
      </c>
      <c r="CT56" s="99">
        <f t="shared" si="29"/>
        <v>6505558.7849772274</v>
      </c>
      <c r="CU56" s="99">
        <f t="shared" si="29"/>
        <v>6505558.7849772274</v>
      </c>
      <c r="CV56" s="99">
        <f t="shared" si="29"/>
        <v>6505558.7849772274</v>
      </c>
      <c r="CW56" s="99">
        <f t="shared" si="29"/>
        <v>6505558.7849772274</v>
      </c>
      <c r="CX56" s="99">
        <f t="shared" si="29"/>
        <v>6505558.7849772274</v>
      </c>
      <c r="CY56" s="99">
        <f t="shared" si="29"/>
        <v>6505558.7849772274</v>
      </c>
      <c r="CZ56" s="99">
        <f t="shared" si="29"/>
        <v>6505558.7849772274</v>
      </c>
      <c r="DA56" s="99">
        <f t="shared" si="29"/>
        <v>6505558.7849772274</v>
      </c>
      <c r="DB56" s="99">
        <f t="shared" si="29"/>
        <v>6505558.7849772274</v>
      </c>
      <c r="DC56" s="99">
        <f t="shared" si="29"/>
        <v>6505558.7849772274</v>
      </c>
      <c r="DD56" s="99">
        <f t="shared" si="29"/>
        <v>6505558.7849772274</v>
      </c>
      <c r="DE56" s="99">
        <f t="shared" si="29"/>
        <v>6505558.7849772274</v>
      </c>
      <c r="DF56" s="99">
        <f t="shared" si="29"/>
        <v>6505558.7849772274</v>
      </c>
      <c r="DG56" s="99">
        <f t="shared" si="29"/>
        <v>6505558.7849772274</v>
      </c>
      <c r="DH56" s="99">
        <f t="shared" si="29"/>
        <v>6505558.7849772274</v>
      </c>
      <c r="DI56" s="99">
        <f t="shared" si="29"/>
        <v>6505558.7849772274</v>
      </c>
      <c r="DJ56" s="99">
        <f t="shared" si="29"/>
        <v>6505558.7849772274</v>
      </c>
      <c r="DK56" s="99">
        <f t="shared" si="29"/>
        <v>6505558.7849772274</v>
      </c>
      <c r="DL56" s="99">
        <f t="shared" si="29"/>
        <v>6505558.7849772274</v>
      </c>
      <c r="DM56" s="99">
        <f t="shared" si="29"/>
        <v>6505558.7849772274</v>
      </c>
      <c r="DN56" s="99">
        <f t="shared" si="29"/>
        <v>6505558.7849772274</v>
      </c>
      <c r="DO56" s="99">
        <f t="shared" si="29"/>
        <v>6505558.7849772274</v>
      </c>
      <c r="DP56" s="99">
        <f t="shared" si="29"/>
        <v>6505558.7849772274</v>
      </c>
      <c r="DQ56" s="99">
        <f t="shared" si="29"/>
        <v>6505558.7849772274</v>
      </c>
      <c r="DR56" s="99">
        <f t="shared" si="29"/>
        <v>6505558.7849772274</v>
      </c>
      <c r="DS56" s="99">
        <f t="shared" si="29"/>
        <v>6505558.7849772274</v>
      </c>
      <c r="DT56" s="99">
        <f t="shared" si="29"/>
        <v>6505558.7849772274</v>
      </c>
      <c r="DU56" s="99">
        <f t="shared" si="29"/>
        <v>6505558.7849772274</v>
      </c>
    </row>
    <row r="57" spans="1:125">
      <c r="A57" s="25" t="s">
        <v>192</v>
      </c>
      <c r="B57" s="25"/>
      <c r="C57" s="25"/>
      <c r="D57" s="99"/>
      <c r="E57" s="95">
        <f t="shared" ref="E57:BP57" si="30">IFERROR(E51-E52,"")</f>
        <v>0</v>
      </c>
      <c r="F57" s="95">
        <f t="shared" si="30"/>
        <v>0</v>
      </c>
      <c r="G57" s="95">
        <f t="shared" si="30"/>
        <v>0</v>
      </c>
      <c r="H57" s="95">
        <f t="shared" si="30"/>
        <v>0</v>
      </c>
      <c r="I57" s="95">
        <f t="shared" si="30"/>
        <v>6.9849193096160889E-10</v>
      </c>
      <c r="J57" s="95">
        <f t="shared" si="30"/>
        <v>0</v>
      </c>
      <c r="K57" s="95">
        <f t="shared" si="30"/>
        <v>0</v>
      </c>
      <c r="L57" s="95">
        <f t="shared" si="30"/>
        <v>0</v>
      </c>
      <c r="M57" s="95">
        <f t="shared" si="30"/>
        <v>0</v>
      </c>
      <c r="N57" s="95">
        <f t="shared" si="30"/>
        <v>0</v>
      </c>
      <c r="O57" s="95">
        <f t="shared" si="30"/>
        <v>0</v>
      </c>
      <c r="P57" s="95">
        <f t="shared" si="30"/>
        <v>0</v>
      </c>
      <c r="Q57" s="95">
        <f t="shared" si="30"/>
        <v>0</v>
      </c>
      <c r="R57" s="95">
        <f t="shared" si="30"/>
        <v>0</v>
      </c>
      <c r="S57" s="95">
        <f t="shared" si="30"/>
        <v>0</v>
      </c>
      <c r="T57" s="95">
        <f t="shared" si="30"/>
        <v>0</v>
      </c>
      <c r="U57" s="95">
        <f t="shared" si="30"/>
        <v>0</v>
      </c>
      <c r="V57" s="95">
        <f t="shared" si="30"/>
        <v>0</v>
      </c>
      <c r="W57" s="95">
        <f t="shared" si="30"/>
        <v>0</v>
      </c>
      <c r="X57" s="95">
        <f t="shared" si="30"/>
        <v>0</v>
      </c>
      <c r="Y57" s="95">
        <f t="shared" si="30"/>
        <v>0</v>
      </c>
      <c r="Z57" s="95">
        <f t="shared" si="30"/>
        <v>0</v>
      </c>
      <c r="AA57" s="95">
        <f t="shared" si="30"/>
        <v>0</v>
      </c>
      <c r="AB57" s="95">
        <f t="shared" si="30"/>
        <v>0</v>
      </c>
      <c r="AC57" s="95">
        <f t="shared" si="30"/>
        <v>0</v>
      </c>
      <c r="AD57" s="95">
        <f t="shared" si="30"/>
        <v>0</v>
      </c>
      <c r="AE57" s="95">
        <f t="shared" si="30"/>
        <v>0</v>
      </c>
      <c r="AF57" s="95">
        <f t="shared" si="30"/>
        <v>0</v>
      </c>
      <c r="AG57" s="95">
        <f t="shared" si="30"/>
        <v>0</v>
      </c>
      <c r="AH57" s="95">
        <f t="shared" si="30"/>
        <v>0</v>
      </c>
      <c r="AI57" s="95">
        <f t="shared" si="30"/>
        <v>0</v>
      </c>
      <c r="AJ57" s="95">
        <f t="shared" si="30"/>
        <v>0</v>
      </c>
      <c r="AK57" s="95">
        <f t="shared" si="30"/>
        <v>0</v>
      </c>
      <c r="AL57" s="95">
        <f t="shared" si="30"/>
        <v>0</v>
      </c>
      <c r="AM57" s="95">
        <f t="shared" si="30"/>
        <v>0</v>
      </c>
      <c r="AN57" s="95">
        <f t="shared" si="30"/>
        <v>0</v>
      </c>
      <c r="AO57" s="95">
        <f t="shared" si="30"/>
        <v>0</v>
      </c>
      <c r="AP57" s="95">
        <f t="shared" si="30"/>
        <v>0</v>
      </c>
      <c r="AQ57" s="95">
        <f t="shared" si="30"/>
        <v>0</v>
      </c>
      <c r="AR57" s="95">
        <f t="shared" si="30"/>
        <v>0</v>
      </c>
      <c r="AS57" s="95">
        <f t="shared" si="30"/>
        <v>0</v>
      </c>
      <c r="AT57" s="95">
        <f t="shared" si="30"/>
        <v>0</v>
      </c>
      <c r="AU57" s="95">
        <f t="shared" si="30"/>
        <v>0</v>
      </c>
      <c r="AV57" s="95">
        <f t="shared" si="30"/>
        <v>0</v>
      </c>
      <c r="AW57" s="95">
        <f t="shared" si="30"/>
        <v>0</v>
      </c>
      <c r="AX57" s="95">
        <f t="shared" si="30"/>
        <v>0</v>
      </c>
      <c r="AY57" s="95">
        <f t="shared" si="30"/>
        <v>0</v>
      </c>
      <c r="AZ57" s="95">
        <f t="shared" si="30"/>
        <v>0</v>
      </c>
      <c r="BA57" s="95">
        <f t="shared" si="30"/>
        <v>0</v>
      </c>
      <c r="BB57" s="95">
        <f t="shared" si="30"/>
        <v>0</v>
      </c>
      <c r="BC57" s="95">
        <f t="shared" si="30"/>
        <v>0</v>
      </c>
      <c r="BD57" s="95">
        <f t="shared" si="30"/>
        <v>0</v>
      </c>
      <c r="BE57" s="95">
        <f t="shared" si="30"/>
        <v>0</v>
      </c>
      <c r="BF57" s="95">
        <f t="shared" si="30"/>
        <v>0</v>
      </c>
      <c r="BG57" s="95">
        <f t="shared" si="30"/>
        <v>0</v>
      </c>
      <c r="BH57" s="95">
        <f t="shared" si="30"/>
        <v>0</v>
      </c>
      <c r="BI57" s="95">
        <f t="shared" si="30"/>
        <v>0</v>
      </c>
      <c r="BJ57" s="95">
        <f t="shared" si="30"/>
        <v>0</v>
      </c>
      <c r="BK57" s="95">
        <f t="shared" si="30"/>
        <v>0</v>
      </c>
      <c r="BL57" s="95">
        <f t="shared" si="30"/>
        <v>0</v>
      </c>
      <c r="BM57" s="95">
        <f t="shared" si="30"/>
        <v>0</v>
      </c>
      <c r="BN57" s="95">
        <f t="shared" si="30"/>
        <v>0</v>
      </c>
      <c r="BO57" s="95">
        <f t="shared" si="30"/>
        <v>0</v>
      </c>
      <c r="BP57" s="95">
        <f t="shared" si="30"/>
        <v>0</v>
      </c>
      <c r="BQ57" s="95">
        <f t="shared" ref="BQ57:DU57" si="31">IFERROR(BQ51-BQ52,"")</f>
        <v>0</v>
      </c>
      <c r="BR57" s="95">
        <f t="shared" si="31"/>
        <v>0</v>
      </c>
      <c r="BS57" s="95">
        <f t="shared" si="31"/>
        <v>0</v>
      </c>
      <c r="BT57" s="95">
        <f t="shared" si="31"/>
        <v>0</v>
      </c>
      <c r="BU57" s="95">
        <f t="shared" si="31"/>
        <v>0</v>
      </c>
      <c r="BV57" s="95">
        <f t="shared" si="31"/>
        <v>0</v>
      </c>
      <c r="BW57" s="95">
        <f t="shared" si="31"/>
        <v>0</v>
      </c>
      <c r="BX57" s="95">
        <f t="shared" si="31"/>
        <v>0</v>
      </c>
      <c r="BY57" s="95">
        <f t="shared" si="31"/>
        <v>0</v>
      </c>
      <c r="BZ57" s="95">
        <f t="shared" si="31"/>
        <v>0</v>
      </c>
      <c r="CA57" s="95">
        <f t="shared" si="31"/>
        <v>0</v>
      </c>
      <c r="CB57" s="95">
        <f t="shared" si="31"/>
        <v>0</v>
      </c>
      <c r="CC57" s="95">
        <f t="shared" si="31"/>
        <v>0</v>
      </c>
      <c r="CD57" s="95">
        <f t="shared" si="31"/>
        <v>0</v>
      </c>
      <c r="CE57" s="95">
        <f t="shared" si="31"/>
        <v>0</v>
      </c>
      <c r="CF57" s="95">
        <f t="shared" si="31"/>
        <v>0</v>
      </c>
      <c r="CG57" s="95">
        <f t="shared" si="31"/>
        <v>0</v>
      </c>
      <c r="CH57" s="95">
        <f t="shared" si="31"/>
        <v>0</v>
      </c>
      <c r="CI57" s="95">
        <f t="shared" si="31"/>
        <v>0</v>
      </c>
      <c r="CJ57" s="95">
        <f t="shared" si="31"/>
        <v>0</v>
      </c>
      <c r="CK57" s="95">
        <f t="shared" si="31"/>
        <v>0</v>
      </c>
      <c r="CL57" s="95">
        <f t="shared" si="31"/>
        <v>0</v>
      </c>
      <c r="CM57" s="95">
        <f t="shared" si="31"/>
        <v>0</v>
      </c>
      <c r="CN57" s="95">
        <f t="shared" si="31"/>
        <v>0</v>
      </c>
      <c r="CO57" s="95">
        <f t="shared" si="31"/>
        <v>0</v>
      </c>
      <c r="CP57" s="95">
        <f t="shared" si="31"/>
        <v>0</v>
      </c>
      <c r="CQ57" s="95">
        <f t="shared" si="31"/>
        <v>0</v>
      </c>
      <c r="CR57" s="95">
        <f t="shared" si="31"/>
        <v>0</v>
      </c>
      <c r="CS57" s="95">
        <f t="shared" si="31"/>
        <v>0</v>
      </c>
      <c r="CT57" s="95">
        <f t="shared" si="31"/>
        <v>0</v>
      </c>
      <c r="CU57" s="95">
        <f t="shared" si="31"/>
        <v>0</v>
      </c>
      <c r="CV57" s="95">
        <f t="shared" si="31"/>
        <v>0</v>
      </c>
      <c r="CW57" s="95">
        <f t="shared" si="31"/>
        <v>0</v>
      </c>
      <c r="CX57" s="95">
        <f t="shared" si="31"/>
        <v>0</v>
      </c>
      <c r="CY57" s="95">
        <f t="shared" si="31"/>
        <v>0</v>
      </c>
      <c r="CZ57" s="95">
        <f t="shared" si="31"/>
        <v>0</v>
      </c>
      <c r="DA57" s="95">
        <f t="shared" si="31"/>
        <v>0</v>
      </c>
      <c r="DB57" s="95">
        <f t="shared" si="31"/>
        <v>0</v>
      </c>
      <c r="DC57" s="95">
        <f t="shared" si="31"/>
        <v>0</v>
      </c>
      <c r="DD57" s="95">
        <f t="shared" si="31"/>
        <v>0</v>
      </c>
      <c r="DE57" s="95">
        <f t="shared" si="31"/>
        <v>0</v>
      </c>
      <c r="DF57" s="95">
        <f t="shared" si="31"/>
        <v>0</v>
      </c>
      <c r="DG57" s="95">
        <f t="shared" si="31"/>
        <v>0</v>
      </c>
      <c r="DH57" s="95">
        <f t="shared" si="31"/>
        <v>0</v>
      </c>
      <c r="DI57" s="95">
        <f t="shared" si="31"/>
        <v>0</v>
      </c>
      <c r="DJ57" s="95">
        <f t="shared" si="31"/>
        <v>0</v>
      </c>
      <c r="DK57" s="95">
        <f t="shared" si="31"/>
        <v>0</v>
      </c>
      <c r="DL57" s="95">
        <f t="shared" si="31"/>
        <v>0</v>
      </c>
      <c r="DM57" s="95">
        <f t="shared" si="31"/>
        <v>0</v>
      </c>
      <c r="DN57" s="95">
        <f t="shared" si="31"/>
        <v>0</v>
      </c>
      <c r="DO57" s="95">
        <f t="shared" si="31"/>
        <v>0</v>
      </c>
      <c r="DP57" s="95">
        <f t="shared" si="31"/>
        <v>0</v>
      </c>
      <c r="DQ57" s="95">
        <f t="shared" si="31"/>
        <v>0</v>
      </c>
      <c r="DR57" s="95">
        <f t="shared" si="31"/>
        <v>0</v>
      </c>
      <c r="DS57" s="95">
        <f t="shared" si="31"/>
        <v>0</v>
      </c>
      <c r="DT57" s="95">
        <f t="shared" si="31"/>
        <v>0</v>
      </c>
      <c r="DU57" s="95">
        <f t="shared" si="31"/>
        <v>0</v>
      </c>
    </row>
    <row r="58" spans="1:125">
      <c r="A58" s="2"/>
      <c r="B58" s="2"/>
      <c r="C58" s="2"/>
      <c r="D58" s="1"/>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c r="A59" s="16" t="s">
        <v>496</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row>
    <row r="60" spans="1:125">
      <c r="A60" s="1"/>
      <c r="B60" s="2"/>
      <c r="C60" s="2"/>
      <c r="D60" s="1"/>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c r="A61" s="17" t="s">
        <v>816</v>
      </c>
      <c r="B61" s="10" t="s">
        <v>71</v>
      </c>
      <c r="C61" s="100">
        <f>IFERROR(SUM(E61:XFD61)/SUM($E$61:$XFD$67),"")</f>
        <v>0.15000000000000002</v>
      </c>
      <c r="D61" s="92">
        <f t="shared" ref="D61:D67" si="32">SUM(E61:XFD61)</f>
        <v>1148039.7855842167</v>
      </c>
      <c r="E61" s="92">
        <f t="shared" ref="E61:BP64" si="33">IFERROR(E25,"")</f>
        <v>1148039.7855842167</v>
      </c>
      <c r="F61" s="92">
        <f t="shared" si="33"/>
        <v>0</v>
      </c>
      <c r="G61" s="92">
        <f t="shared" si="33"/>
        <v>0</v>
      </c>
      <c r="H61" s="92">
        <f t="shared" si="33"/>
        <v>0</v>
      </c>
      <c r="I61" s="92">
        <f t="shared" si="33"/>
        <v>0</v>
      </c>
      <c r="J61" s="92">
        <f t="shared" si="33"/>
        <v>0</v>
      </c>
      <c r="K61" s="92">
        <f t="shared" si="33"/>
        <v>0</v>
      </c>
      <c r="L61" s="92">
        <f t="shared" si="33"/>
        <v>0</v>
      </c>
      <c r="M61" s="92">
        <f t="shared" si="33"/>
        <v>0</v>
      </c>
      <c r="N61" s="92">
        <f t="shared" si="33"/>
        <v>0</v>
      </c>
      <c r="O61" s="92">
        <f t="shared" si="33"/>
        <v>0</v>
      </c>
      <c r="P61" s="92">
        <f t="shared" si="33"/>
        <v>0</v>
      </c>
      <c r="Q61" s="92">
        <f t="shared" si="33"/>
        <v>0</v>
      </c>
      <c r="R61" s="92">
        <f t="shared" si="33"/>
        <v>0</v>
      </c>
      <c r="S61" s="92">
        <f t="shared" si="33"/>
        <v>0</v>
      </c>
      <c r="T61" s="92">
        <f t="shared" si="33"/>
        <v>0</v>
      </c>
      <c r="U61" s="92">
        <f t="shared" si="33"/>
        <v>0</v>
      </c>
      <c r="V61" s="92">
        <f t="shared" si="33"/>
        <v>0</v>
      </c>
      <c r="W61" s="92">
        <f t="shared" si="33"/>
        <v>0</v>
      </c>
      <c r="X61" s="92">
        <f t="shared" si="33"/>
        <v>0</v>
      </c>
      <c r="Y61" s="92">
        <f t="shared" si="33"/>
        <v>0</v>
      </c>
      <c r="Z61" s="92">
        <f t="shared" si="33"/>
        <v>0</v>
      </c>
      <c r="AA61" s="92">
        <f t="shared" si="33"/>
        <v>0</v>
      </c>
      <c r="AB61" s="92">
        <f t="shared" si="33"/>
        <v>0</v>
      </c>
      <c r="AC61" s="92">
        <f t="shared" si="33"/>
        <v>0</v>
      </c>
      <c r="AD61" s="92">
        <f t="shared" si="33"/>
        <v>0</v>
      </c>
      <c r="AE61" s="92">
        <f t="shared" si="33"/>
        <v>0</v>
      </c>
      <c r="AF61" s="92">
        <f t="shared" si="33"/>
        <v>0</v>
      </c>
      <c r="AG61" s="92">
        <f t="shared" si="33"/>
        <v>0</v>
      </c>
      <c r="AH61" s="92">
        <f t="shared" si="33"/>
        <v>0</v>
      </c>
      <c r="AI61" s="92">
        <f t="shared" si="33"/>
        <v>0</v>
      </c>
      <c r="AJ61" s="92">
        <f t="shared" si="33"/>
        <v>0</v>
      </c>
      <c r="AK61" s="92">
        <f t="shared" si="33"/>
        <v>0</v>
      </c>
      <c r="AL61" s="92">
        <f t="shared" si="33"/>
        <v>0</v>
      </c>
      <c r="AM61" s="92">
        <f t="shared" si="33"/>
        <v>0</v>
      </c>
      <c r="AN61" s="92">
        <f t="shared" si="33"/>
        <v>0</v>
      </c>
      <c r="AO61" s="92">
        <f t="shared" si="33"/>
        <v>0</v>
      </c>
      <c r="AP61" s="92">
        <f t="shared" si="33"/>
        <v>0</v>
      </c>
      <c r="AQ61" s="92">
        <f t="shared" si="33"/>
        <v>0</v>
      </c>
      <c r="AR61" s="92">
        <f t="shared" si="33"/>
        <v>0</v>
      </c>
      <c r="AS61" s="92">
        <f t="shared" si="33"/>
        <v>0</v>
      </c>
      <c r="AT61" s="92">
        <f t="shared" si="33"/>
        <v>0</v>
      </c>
      <c r="AU61" s="92">
        <f t="shared" si="33"/>
        <v>0</v>
      </c>
      <c r="AV61" s="92">
        <f t="shared" si="33"/>
        <v>0</v>
      </c>
      <c r="AW61" s="92">
        <f t="shared" si="33"/>
        <v>0</v>
      </c>
      <c r="AX61" s="92">
        <f t="shared" si="33"/>
        <v>0</v>
      </c>
      <c r="AY61" s="92">
        <f t="shared" si="33"/>
        <v>0</v>
      </c>
      <c r="AZ61" s="92">
        <f t="shared" si="33"/>
        <v>0</v>
      </c>
      <c r="BA61" s="92">
        <f t="shared" si="33"/>
        <v>0</v>
      </c>
      <c r="BB61" s="92">
        <f t="shared" si="33"/>
        <v>0</v>
      </c>
      <c r="BC61" s="92">
        <f t="shared" si="33"/>
        <v>0</v>
      </c>
      <c r="BD61" s="92">
        <f t="shared" si="33"/>
        <v>0</v>
      </c>
      <c r="BE61" s="92">
        <f t="shared" si="33"/>
        <v>0</v>
      </c>
      <c r="BF61" s="92">
        <f t="shared" si="33"/>
        <v>0</v>
      </c>
      <c r="BG61" s="92">
        <f t="shared" si="33"/>
        <v>0</v>
      </c>
      <c r="BH61" s="92">
        <f t="shared" si="33"/>
        <v>0</v>
      </c>
      <c r="BI61" s="92">
        <f t="shared" si="33"/>
        <v>0</v>
      </c>
      <c r="BJ61" s="92">
        <f t="shared" si="33"/>
        <v>0</v>
      </c>
      <c r="BK61" s="92">
        <f t="shared" si="33"/>
        <v>0</v>
      </c>
      <c r="BL61" s="92">
        <f t="shared" si="33"/>
        <v>0</v>
      </c>
      <c r="BM61" s="92">
        <f t="shared" si="33"/>
        <v>0</v>
      </c>
      <c r="BN61" s="92">
        <f t="shared" si="33"/>
        <v>0</v>
      </c>
      <c r="BO61" s="92">
        <f t="shared" si="33"/>
        <v>0</v>
      </c>
      <c r="BP61" s="92">
        <f t="shared" si="33"/>
        <v>0</v>
      </c>
      <c r="BQ61" s="92">
        <f t="shared" ref="BQ61:DU64" si="34">IFERROR(BQ25,"")</f>
        <v>0</v>
      </c>
      <c r="BR61" s="92">
        <f t="shared" si="34"/>
        <v>0</v>
      </c>
      <c r="BS61" s="92">
        <f t="shared" si="34"/>
        <v>0</v>
      </c>
      <c r="BT61" s="92">
        <f t="shared" si="34"/>
        <v>0</v>
      </c>
      <c r="BU61" s="92">
        <f t="shared" si="34"/>
        <v>0</v>
      </c>
      <c r="BV61" s="92">
        <f t="shared" si="34"/>
        <v>0</v>
      </c>
      <c r="BW61" s="92">
        <f t="shared" si="34"/>
        <v>0</v>
      </c>
      <c r="BX61" s="92">
        <f t="shared" si="34"/>
        <v>0</v>
      </c>
      <c r="BY61" s="92">
        <f t="shared" si="34"/>
        <v>0</v>
      </c>
      <c r="BZ61" s="92">
        <f t="shared" si="34"/>
        <v>0</v>
      </c>
      <c r="CA61" s="92">
        <f t="shared" si="34"/>
        <v>0</v>
      </c>
      <c r="CB61" s="92">
        <f t="shared" si="34"/>
        <v>0</v>
      </c>
      <c r="CC61" s="92">
        <f t="shared" si="34"/>
        <v>0</v>
      </c>
      <c r="CD61" s="92">
        <f t="shared" si="34"/>
        <v>0</v>
      </c>
      <c r="CE61" s="92">
        <f t="shared" si="34"/>
        <v>0</v>
      </c>
      <c r="CF61" s="92">
        <f t="shared" si="34"/>
        <v>0</v>
      </c>
      <c r="CG61" s="92">
        <f t="shared" si="34"/>
        <v>0</v>
      </c>
      <c r="CH61" s="92">
        <f t="shared" si="34"/>
        <v>0</v>
      </c>
      <c r="CI61" s="92">
        <f t="shared" si="34"/>
        <v>0</v>
      </c>
      <c r="CJ61" s="92">
        <f t="shared" si="34"/>
        <v>0</v>
      </c>
      <c r="CK61" s="92">
        <f t="shared" si="34"/>
        <v>0</v>
      </c>
      <c r="CL61" s="92">
        <f t="shared" si="34"/>
        <v>0</v>
      </c>
      <c r="CM61" s="92">
        <f t="shared" si="34"/>
        <v>0</v>
      </c>
      <c r="CN61" s="92">
        <f t="shared" si="34"/>
        <v>0</v>
      </c>
      <c r="CO61" s="92">
        <f t="shared" si="34"/>
        <v>0</v>
      </c>
      <c r="CP61" s="92">
        <f t="shared" si="34"/>
        <v>0</v>
      </c>
      <c r="CQ61" s="92">
        <f t="shared" si="34"/>
        <v>0</v>
      </c>
      <c r="CR61" s="92">
        <f t="shared" si="34"/>
        <v>0</v>
      </c>
      <c r="CS61" s="92">
        <f t="shared" si="34"/>
        <v>0</v>
      </c>
      <c r="CT61" s="92">
        <f t="shared" si="34"/>
        <v>0</v>
      </c>
      <c r="CU61" s="92">
        <f t="shared" si="34"/>
        <v>0</v>
      </c>
      <c r="CV61" s="92">
        <f t="shared" si="34"/>
        <v>0</v>
      </c>
      <c r="CW61" s="92">
        <f t="shared" si="34"/>
        <v>0</v>
      </c>
      <c r="CX61" s="92">
        <f t="shared" si="34"/>
        <v>0</v>
      </c>
      <c r="CY61" s="92">
        <f t="shared" si="34"/>
        <v>0</v>
      </c>
      <c r="CZ61" s="92">
        <f t="shared" si="34"/>
        <v>0</v>
      </c>
      <c r="DA61" s="92">
        <f t="shared" si="34"/>
        <v>0</v>
      </c>
      <c r="DB61" s="92">
        <f t="shared" si="34"/>
        <v>0</v>
      </c>
      <c r="DC61" s="92">
        <f t="shared" si="34"/>
        <v>0</v>
      </c>
      <c r="DD61" s="92">
        <f t="shared" si="34"/>
        <v>0</v>
      </c>
      <c r="DE61" s="92">
        <f t="shared" si="34"/>
        <v>0</v>
      </c>
      <c r="DF61" s="92">
        <f t="shared" si="34"/>
        <v>0</v>
      </c>
      <c r="DG61" s="92">
        <f t="shared" si="34"/>
        <v>0</v>
      </c>
      <c r="DH61" s="92">
        <f t="shared" si="34"/>
        <v>0</v>
      </c>
      <c r="DI61" s="92">
        <f t="shared" si="34"/>
        <v>0</v>
      </c>
      <c r="DJ61" s="92">
        <f t="shared" si="34"/>
        <v>0</v>
      </c>
      <c r="DK61" s="92">
        <f t="shared" si="34"/>
        <v>0</v>
      </c>
      <c r="DL61" s="92">
        <f t="shared" si="34"/>
        <v>0</v>
      </c>
      <c r="DM61" s="92">
        <f t="shared" si="34"/>
        <v>0</v>
      </c>
      <c r="DN61" s="92">
        <f t="shared" si="34"/>
        <v>0</v>
      </c>
      <c r="DO61" s="92">
        <f t="shared" si="34"/>
        <v>0</v>
      </c>
      <c r="DP61" s="92">
        <f t="shared" si="34"/>
        <v>0</v>
      </c>
      <c r="DQ61" s="92">
        <f t="shared" si="34"/>
        <v>0</v>
      </c>
      <c r="DR61" s="92">
        <f t="shared" si="34"/>
        <v>0</v>
      </c>
      <c r="DS61" s="92">
        <f t="shared" si="34"/>
        <v>0</v>
      </c>
      <c r="DT61" s="92">
        <f t="shared" si="34"/>
        <v>0</v>
      </c>
      <c r="DU61" s="92">
        <f t="shared" si="34"/>
        <v>0</v>
      </c>
    </row>
    <row r="62" spans="1:125">
      <c r="A62" s="17" t="s">
        <v>817</v>
      </c>
      <c r="B62" s="10" t="s">
        <v>71</v>
      </c>
      <c r="C62" s="100">
        <f t="shared" ref="C62:C67" si="35">IFERROR(SUM(E62:XFD62)/SUM($E$61:$XFD$67),"")</f>
        <v>0</v>
      </c>
      <c r="D62" s="92">
        <f t="shared" si="32"/>
        <v>0</v>
      </c>
      <c r="E62" s="92">
        <f t="shared" si="33"/>
        <v>0</v>
      </c>
      <c r="F62" s="92">
        <f t="shared" si="33"/>
        <v>0</v>
      </c>
      <c r="G62" s="92">
        <f t="shared" si="33"/>
        <v>0</v>
      </c>
      <c r="H62" s="92">
        <f t="shared" si="33"/>
        <v>0</v>
      </c>
      <c r="I62" s="92">
        <f t="shared" si="33"/>
        <v>0</v>
      </c>
      <c r="J62" s="92">
        <f t="shared" si="33"/>
        <v>0</v>
      </c>
      <c r="K62" s="92">
        <f t="shared" si="33"/>
        <v>0</v>
      </c>
      <c r="L62" s="92">
        <f t="shared" si="33"/>
        <v>0</v>
      </c>
      <c r="M62" s="92">
        <f t="shared" si="33"/>
        <v>0</v>
      </c>
      <c r="N62" s="92">
        <f t="shared" si="33"/>
        <v>0</v>
      </c>
      <c r="O62" s="92">
        <f t="shared" si="33"/>
        <v>0</v>
      </c>
      <c r="P62" s="92">
        <f t="shared" si="33"/>
        <v>0</v>
      </c>
      <c r="Q62" s="92">
        <f t="shared" si="33"/>
        <v>0</v>
      </c>
      <c r="R62" s="92">
        <f t="shared" si="33"/>
        <v>0</v>
      </c>
      <c r="S62" s="92">
        <f t="shared" si="33"/>
        <v>0</v>
      </c>
      <c r="T62" s="92">
        <f t="shared" si="33"/>
        <v>0</v>
      </c>
      <c r="U62" s="92">
        <f t="shared" si="33"/>
        <v>0</v>
      </c>
      <c r="V62" s="92">
        <f t="shared" si="33"/>
        <v>0</v>
      </c>
      <c r="W62" s="92">
        <f t="shared" si="33"/>
        <v>0</v>
      </c>
      <c r="X62" s="92">
        <f t="shared" si="33"/>
        <v>0</v>
      </c>
      <c r="Y62" s="92">
        <f t="shared" si="33"/>
        <v>0</v>
      </c>
      <c r="Z62" s="92">
        <f t="shared" si="33"/>
        <v>0</v>
      </c>
      <c r="AA62" s="92">
        <f t="shared" si="33"/>
        <v>0</v>
      </c>
      <c r="AB62" s="92">
        <f t="shared" si="33"/>
        <v>0</v>
      </c>
      <c r="AC62" s="92">
        <f t="shared" si="33"/>
        <v>0</v>
      </c>
      <c r="AD62" s="92">
        <f t="shared" si="33"/>
        <v>0</v>
      </c>
      <c r="AE62" s="92">
        <f t="shared" si="33"/>
        <v>0</v>
      </c>
      <c r="AF62" s="92">
        <f t="shared" si="33"/>
        <v>0</v>
      </c>
      <c r="AG62" s="92">
        <f t="shared" si="33"/>
        <v>0</v>
      </c>
      <c r="AH62" s="92">
        <f t="shared" si="33"/>
        <v>0</v>
      </c>
      <c r="AI62" s="92">
        <f t="shared" si="33"/>
        <v>0</v>
      </c>
      <c r="AJ62" s="92">
        <f t="shared" si="33"/>
        <v>0</v>
      </c>
      <c r="AK62" s="92">
        <f t="shared" si="33"/>
        <v>0</v>
      </c>
      <c r="AL62" s="92">
        <f t="shared" si="33"/>
        <v>0</v>
      </c>
      <c r="AM62" s="92">
        <f t="shared" si="33"/>
        <v>0</v>
      </c>
      <c r="AN62" s="92">
        <f t="shared" si="33"/>
        <v>0</v>
      </c>
      <c r="AO62" s="92">
        <f t="shared" si="33"/>
        <v>0</v>
      </c>
      <c r="AP62" s="92">
        <f t="shared" si="33"/>
        <v>0</v>
      </c>
      <c r="AQ62" s="92">
        <f t="shared" si="33"/>
        <v>0</v>
      </c>
      <c r="AR62" s="92">
        <f t="shared" si="33"/>
        <v>0</v>
      </c>
      <c r="AS62" s="92">
        <f t="shared" si="33"/>
        <v>0</v>
      </c>
      <c r="AT62" s="92">
        <f t="shared" si="33"/>
        <v>0</v>
      </c>
      <c r="AU62" s="92">
        <f t="shared" si="33"/>
        <v>0</v>
      </c>
      <c r="AV62" s="92">
        <f t="shared" si="33"/>
        <v>0</v>
      </c>
      <c r="AW62" s="92">
        <f t="shared" si="33"/>
        <v>0</v>
      </c>
      <c r="AX62" s="92">
        <f t="shared" si="33"/>
        <v>0</v>
      </c>
      <c r="AY62" s="92">
        <f t="shared" si="33"/>
        <v>0</v>
      </c>
      <c r="AZ62" s="92">
        <f t="shared" si="33"/>
        <v>0</v>
      </c>
      <c r="BA62" s="92">
        <f t="shared" si="33"/>
        <v>0</v>
      </c>
      <c r="BB62" s="92">
        <f t="shared" si="33"/>
        <v>0</v>
      </c>
      <c r="BC62" s="92">
        <f t="shared" si="33"/>
        <v>0</v>
      </c>
      <c r="BD62" s="92">
        <f t="shared" si="33"/>
        <v>0</v>
      </c>
      <c r="BE62" s="92">
        <f t="shared" si="33"/>
        <v>0</v>
      </c>
      <c r="BF62" s="92">
        <f t="shared" si="33"/>
        <v>0</v>
      </c>
      <c r="BG62" s="92">
        <f t="shared" si="33"/>
        <v>0</v>
      </c>
      <c r="BH62" s="92">
        <f t="shared" si="33"/>
        <v>0</v>
      </c>
      <c r="BI62" s="92">
        <f t="shared" si="33"/>
        <v>0</v>
      </c>
      <c r="BJ62" s="92">
        <f t="shared" si="33"/>
        <v>0</v>
      </c>
      <c r="BK62" s="92">
        <f t="shared" si="33"/>
        <v>0</v>
      </c>
      <c r="BL62" s="92">
        <f t="shared" si="33"/>
        <v>0</v>
      </c>
      <c r="BM62" s="92">
        <f t="shared" si="33"/>
        <v>0</v>
      </c>
      <c r="BN62" s="92">
        <f t="shared" si="33"/>
        <v>0</v>
      </c>
      <c r="BO62" s="92">
        <f t="shared" si="33"/>
        <v>0</v>
      </c>
      <c r="BP62" s="92">
        <f t="shared" si="33"/>
        <v>0</v>
      </c>
      <c r="BQ62" s="92">
        <f t="shared" si="34"/>
        <v>0</v>
      </c>
      <c r="BR62" s="92">
        <f t="shared" si="34"/>
        <v>0</v>
      </c>
      <c r="BS62" s="92">
        <f t="shared" si="34"/>
        <v>0</v>
      </c>
      <c r="BT62" s="92">
        <f t="shared" si="34"/>
        <v>0</v>
      </c>
      <c r="BU62" s="92">
        <f t="shared" si="34"/>
        <v>0</v>
      </c>
      <c r="BV62" s="92">
        <f t="shared" si="34"/>
        <v>0</v>
      </c>
      <c r="BW62" s="92">
        <f t="shared" si="34"/>
        <v>0</v>
      </c>
      <c r="BX62" s="92">
        <f t="shared" si="34"/>
        <v>0</v>
      </c>
      <c r="BY62" s="92">
        <f t="shared" si="34"/>
        <v>0</v>
      </c>
      <c r="BZ62" s="92">
        <f t="shared" si="34"/>
        <v>0</v>
      </c>
      <c r="CA62" s="92">
        <f t="shared" si="34"/>
        <v>0</v>
      </c>
      <c r="CB62" s="92">
        <f t="shared" si="34"/>
        <v>0</v>
      </c>
      <c r="CC62" s="92">
        <f t="shared" si="34"/>
        <v>0</v>
      </c>
      <c r="CD62" s="92">
        <f t="shared" si="34"/>
        <v>0</v>
      </c>
      <c r="CE62" s="92">
        <f t="shared" si="34"/>
        <v>0</v>
      </c>
      <c r="CF62" s="92">
        <f t="shared" si="34"/>
        <v>0</v>
      </c>
      <c r="CG62" s="92">
        <f t="shared" si="34"/>
        <v>0</v>
      </c>
      <c r="CH62" s="92">
        <f t="shared" si="34"/>
        <v>0</v>
      </c>
      <c r="CI62" s="92">
        <f t="shared" si="34"/>
        <v>0</v>
      </c>
      <c r="CJ62" s="92">
        <f t="shared" si="34"/>
        <v>0</v>
      </c>
      <c r="CK62" s="92">
        <f t="shared" si="34"/>
        <v>0</v>
      </c>
      <c r="CL62" s="92">
        <f t="shared" si="34"/>
        <v>0</v>
      </c>
      <c r="CM62" s="92">
        <f t="shared" si="34"/>
        <v>0</v>
      </c>
      <c r="CN62" s="92">
        <f t="shared" si="34"/>
        <v>0</v>
      </c>
      <c r="CO62" s="92">
        <f t="shared" si="34"/>
        <v>0</v>
      </c>
      <c r="CP62" s="92">
        <f t="shared" si="34"/>
        <v>0</v>
      </c>
      <c r="CQ62" s="92">
        <f t="shared" si="34"/>
        <v>0</v>
      </c>
      <c r="CR62" s="92">
        <f t="shared" si="34"/>
        <v>0</v>
      </c>
      <c r="CS62" s="92">
        <f t="shared" si="34"/>
        <v>0</v>
      </c>
      <c r="CT62" s="92">
        <f t="shared" si="34"/>
        <v>0</v>
      </c>
      <c r="CU62" s="92">
        <f t="shared" si="34"/>
        <v>0</v>
      </c>
      <c r="CV62" s="92">
        <f t="shared" si="34"/>
        <v>0</v>
      </c>
      <c r="CW62" s="92">
        <f t="shared" si="34"/>
        <v>0</v>
      </c>
      <c r="CX62" s="92">
        <f t="shared" si="34"/>
        <v>0</v>
      </c>
      <c r="CY62" s="92">
        <f t="shared" si="34"/>
        <v>0</v>
      </c>
      <c r="CZ62" s="92">
        <f t="shared" si="34"/>
        <v>0</v>
      </c>
      <c r="DA62" s="92">
        <f t="shared" si="34"/>
        <v>0</v>
      </c>
      <c r="DB62" s="92">
        <f t="shared" si="34"/>
        <v>0</v>
      </c>
      <c r="DC62" s="92">
        <f t="shared" si="34"/>
        <v>0</v>
      </c>
      <c r="DD62" s="92">
        <f t="shared" si="34"/>
        <v>0</v>
      </c>
      <c r="DE62" s="92">
        <f t="shared" si="34"/>
        <v>0</v>
      </c>
      <c r="DF62" s="92">
        <f t="shared" si="34"/>
        <v>0</v>
      </c>
      <c r="DG62" s="92">
        <f t="shared" si="34"/>
        <v>0</v>
      </c>
      <c r="DH62" s="92">
        <f t="shared" si="34"/>
        <v>0</v>
      </c>
      <c r="DI62" s="92">
        <f t="shared" si="34"/>
        <v>0</v>
      </c>
      <c r="DJ62" s="92">
        <f t="shared" si="34"/>
        <v>0</v>
      </c>
      <c r="DK62" s="92">
        <f t="shared" si="34"/>
        <v>0</v>
      </c>
      <c r="DL62" s="92">
        <f t="shared" si="34"/>
        <v>0</v>
      </c>
      <c r="DM62" s="92">
        <f t="shared" si="34"/>
        <v>0</v>
      </c>
      <c r="DN62" s="92">
        <f t="shared" si="34"/>
        <v>0</v>
      </c>
      <c r="DO62" s="92">
        <f t="shared" si="34"/>
        <v>0</v>
      </c>
      <c r="DP62" s="92">
        <f t="shared" si="34"/>
        <v>0</v>
      </c>
      <c r="DQ62" s="92">
        <f t="shared" si="34"/>
        <v>0</v>
      </c>
      <c r="DR62" s="92">
        <f t="shared" si="34"/>
        <v>0</v>
      </c>
      <c r="DS62" s="92">
        <f t="shared" si="34"/>
        <v>0</v>
      </c>
      <c r="DT62" s="92">
        <f t="shared" si="34"/>
        <v>0</v>
      </c>
      <c r="DU62" s="92">
        <f t="shared" si="34"/>
        <v>0</v>
      </c>
    </row>
    <row r="63" spans="1:125">
      <c r="A63" s="17" t="s">
        <v>198</v>
      </c>
      <c r="B63" s="10" t="s">
        <v>71</v>
      </c>
      <c r="C63" s="100">
        <f t="shared" si="35"/>
        <v>0</v>
      </c>
      <c r="D63" s="92">
        <f t="shared" si="32"/>
        <v>0</v>
      </c>
      <c r="E63" s="92">
        <f t="shared" si="33"/>
        <v>0</v>
      </c>
      <c r="F63" s="92">
        <f t="shared" si="33"/>
        <v>0</v>
      </c>
      <c r="G63" s="92">
        <f t="shared" si="33"/>
        <v>0</v>
      </c>
      <c r="H63" s="92">
        <f t="shared" si="33"/>
        <v>0</v>
      </c>
      <c r="I63" s="92">
        <f t="shared" si="33"/>
        <v>0</v>
      </c>
      <c r="J63" s="92">
        <f t="shared" si="33"/>
        <v>0</v>
      </c>
      <c r="K63" s="92">
        <f t="shared" si="33"/>
        <v>0</v>
      </c>
      <c r="L63" s="92">
        <f t="shared" si="33"/>
        <v>0</v>
      </c>
      <c r="M63" s="92">
        <f t="shared" si="33"/>
        <v>0</v>
      </c>
      <c r="N63" s="92">
        <f t="shared" si="33"/>
        <v>0</v>
      </c>
      <c r="O63" s="92">
        <f t="shared" si="33"/>
        <v>0</v>
      </c>
      <c r="P63" s="92">
        <f t="shared" si="33"/>
        <v>0</v>
      </c>
      <c r="Q63" s="92">
        <f t="shared" si="33"/>
        <v>0</v>
      </c>
      <c r="R63" s="92">
        <f t="shared" si="33"/>
        <v>0</v>
      </c>
      <c r="S63" s="92">
        <f t="shared" si="33"/>
        <v>0</v>
      </c>
      <c r="T63" s="92">
        <f t="shared" si="33"/>
        <v>0</v>
      </c>
      <c r="U63" s="92">
        <f t="shared" si="33"/>
        <v>0</v>
      </c>
      <c r="V63" s="92">
        <f t="shared" si="33"/>
        <v>0</v>
      </c>
      <c r="W63" s="92">
        <f t="shared" si="33"/>
        <v>0</v>
      </c>
      <c r="X63" s="92">
        <f t="shared" si="33"/>
        <v>0</v>
      </c>
      <c r="Y63" s="92">
        <f t="shared" si="33"/>
        <v>0</v>
      </c>
      <c r="Z63" s="92">
        <f t="shared" si="33"/>
        <v>0</v>
      </c>
      <c r="AA63" s="92">
        <f t="shared" si="33"/>
        <v>0</v>
      </c>
      <c r="AB63" s="92">
        <f t="shared" si="33"/>
        <v>0</v>
      </c>
      <c r="AC63" s="92">
        <f t="shared" si="33"/>
        <v>0</v>
      </c>
      <c r="AD63" s="92">
        <f t="shared" si="33"/>
        <v>0</v>
      </c>
      <c r="AE63" s="92">
        <f t="shared" si="33"/>
        <v>0</v>
      </c>
      <c r="AF63" s="92">
        <f t="shared" si="33"/>
        <v>0</v>
      </c>
      <c r="AG63" s="92">
        <f t="shared" si="33"/>
        <v>0</v>
      </c>
      <c r="AH63" s="92">
        <f t="shared" si="33"/>
        <v>0</v>
      </c>
      <c r="AI63" s="92">
        <f t="shared" si="33"/>
        <v>0</v>
      </c>
      <c r="AJ63" s="92">
        <f t="shared" si="33"/>
        <v>0</v>
      </c>
      <c r="AK63" s="92">
        <f t="shared" si="33"/>
        <v>0</v>
      </c>
      <c r="AL63" s="92">
        <f t="shared" si="33"/>
        <v>0</v>
      </c>
      <c r="AM63" s="92">
        <f t="shared" si="33"/>
        <v>0</v>
      </c>
      <c r="AN63" s="92">
        <f t="shared" si="33"/>
        <v>0</v>
      </c>
      <c r="AO63" s="92">
        <f t="shared" si="33"/>
        <v>0</v>
      </c>
      <c r="AP63" s="92">
        <f t="shared" si="33"/>
        <v>0</v>
      </c>
      <c r="AQ63" s="92">
        <f t="shared" si="33"/>
        <v>0</v>
      </c>
      <c r="AR63" s="92">
        <f t="shared" si="33"/>
        <v>0</v>
      </c>
      <c r="AS63" s="92">
        <f t="shared" si="33"/>
        <v>0</v>
      </c>
      <c r="AT63" s="92">
        <f t="shared" si="33"/>
        <v>0</v>
      </c>
      <c r="AU63" s="92">
        <f t="shared" si="33"/>
        <v>0</v>
      </c>
      <c r="AV63" s="92">
        <f t="shared" si="33"/>
        <v>0</v>
      </c>
      <c r="AW63" s="92">
        <f t="shared" si="33"/>
        <v>0</v>
      </c>
      <c r="AX63" s="92">
        <f t="shared" si="33"/>
        <v>0</v>
      </c>
      <c r="AY63" s="92">
        <f t="shared" si="33"/>
        <v>0</v>
      </c>
      <c r="AZ63" s="92">
        <f t="shared" si="33"/>
        <v>0</v>
      </c>
      <c r="BA63" s="92">
        <f t="shared" si="33"/>
        <v>0</v>
      </c>
      <c r="BB63" s="92">
        <f t="shared" si="33"/>
        <v>0</v>
      </c>
      <c r="BC63" s="92">
        <f t="shared" si="33"/>
        <v>0</v>
      </c>
      <c r="BD63" s="92">
        <f t="shared" si="33"/>
        <v>0</v>
      </c>
      <c r="BE63" s="92">
        <f t="shared" si="33"/>
        <v>0</v>
      </c>
      <c r="BF63" s="92">
        <f t="shared" si="33"/>
        <v>0</v>
      </c>
      <c r="BG63" s="92">
        <f t="shared" si="33"/>
        <v>0</v>
      </c>
      <c r="BH63" s="92">
        <f t="shared" si="33"/>
        <v>0</v>
      </c>
      <c r="BI63" s="92">
        <f t="shared" si="33"/>
        <v>0</v>
      </c>
      <c r="BJ63" s="92">
        <f t="shared" si="33"/>
        <v>0</v>
      </c>
      <c r="BK63" s="92">
        <f t="shared" si="33"/>
        <v>0</v>
      </c>
      <c r="BL63" s="92">
        <f t="shared" si="33"/>
        <v>0</v>
      </c>
      <c r="BM63" s="92">
        <f t="shared" si="33"/>
        <v>0</v>
      </c>
      <c r="BN63" s="92">
        <f t="shared" si="33"/>
        <v>0</v>
      </c>
      <c r="BO63" s="92">
        <f t="shared" si="33"/>
        <v>0</v>
      </c>
      <c r="BP63" s="92">
        <f t="shared" si="33"/>
        <v>0</v>
      </c>
      <c r="BQ63" s="92">
        <f t="shared" si="34"/>
        <v>0</v>
      </c>
      <c r="BR63" s="92">
        <f t="shared" si="34"/>
        <v>0</v>
      </c>
      <c r="BS63" s="92">
        <f t="shared" si="34"/>
        <v>0</v>
      </c>
      <c r="BT63" s="92">
        <f t="shared" si="34"/>
        <v>0</v>
      </c>
      <c r="BU63" s="92">
        <f t="shared" si="34"/>
        <v>0</v>
      </c>
      <c r="BV63" s="92">
        <f t="shared" si="34"/>
        <v>0</v>
      </c>
      <c r="BW63" s="92">
        <f t="shared" si="34"/>
        <v>0</v>
      </c>
      <c r="BX63" s="92">
        <f t="shared" si="34"/>
        <v>0</v>
      </c>
      <c r="BY63" s="92">
        <f t="shared" si="34"/>
        <v>0</v>
      </c>
      <c r="BZ63" s="92">
        <f t="shared" si="34"/>
        <v>0</v>
      </c>
      <c r="CA63" s="92">
        <f t="shared" si="34"/>
        <v>0</v>
      </c>
      <c r="CB63" s="92">
        <f t="shared" si="34"/>
        <v>0</v>
      </c>
      <c r="CC63" s="92">
        <f t="shared" si="34"/>
        <v>0</v>
      </c>
      <c r="CD63" s="92">
        <f t="shared" si="34"/>
        <v>0</v>
      </c>
      <c r="CE63" s="92">
        <f t="shared" si="34"/>
        <v>0</v>
      </c>
      <c r="CF63" s="92">
        <f t="shared" si="34"/>
        <v>0</v>
      </c>
      <c r="CG63" s="92">
        <f t="shared" si="34"/>
        <v>0</v>
      </c>
      <c r="CH63" s="92">
        <f t="shared" si="34"/>
        <v>0</v>
      </c>
      <c r="CI63" s="92">
        <f t="shared" si="34"/>
        <v>0</v>
      </c>
      <c r="CJ63" s="92">
        <f t="shared" si="34"/>
        <v>0</v>
      </c>
      <c r="CK63" s="92">
        <f t="shared" si="34"/>
        <v>0</v>
      </c>
      <c r="CL63" s="92">
        <f t="shared" si="34"/>
        <v>0</v>
      </c>
      <c r="CM63" s="92">
        <f t="shared" si="34"/>
        <v>0</v>
      </c>
      <c r="CN63" s="92">
        <f t="shared" si="34"/>
        <v>0</v>
      </c>
      <c r="CO63" s="92">
        <f t="shared" si="34"/>
        <v>0</v>
      </c>
      <c r="CP63" s="92">
        <f t="shared" si="34"/>
        <v>0</v>
      </c>
      <c r="CQ63" s="92">
        <f t="shared" si="34"/>
        <v>0</v>
      </c>
      <c r="CR63" s="92">
        <f t="shared" si="34"/>
        <v>0</v>
      </c>
      <c r="CS63" s="92">
        <f t="shared" si="34"/>
        <v>0</v>
      </c>
      <c r="CT63" s="92">
        <f t="shared" si="34"/>
        <v>0</v>
      </c>
      <c r="CU63" s="92">
        <f t="shared" si="34"/>
        <v>0</v>
      </c>
      <c r="CV63" s="92">
        <f t="shared" si="34"/>
        <v>0</v>
      </c>
      <c r="CW63" s="92">
        <f t="shared" si="34"/>
        <v>0</v>
      </c>
      <c r="CX63" s="92">
        <f t="shared" si="34"/>
        <v>0</v>
      </c>
      <c r="CY63" s="92">
        <f t="shared" si="34"/>
        <v>0</v>
      </c>
      <c r="CZ63" s="92">
        <f t="shared" si="34"/>
        <v>0</v>
      </c>
      <c r="DA63" s="92">
        <f t="shared" si="34"/>
        <v>0</v>
      </c>
      <c r="DB63" s="92">
        <f t="shared" si="34"/>
        <v>0</v>
      </c>
      <c r="DC63" s="92">
        <f t="shared" si="34"/>
        <v>0</v>
      </c>
      <c r="DD63" s="92">
        <f t="shared" si="34"/>
        <v>0</v>
      </c>
      <c r="DE63" s="92">
        <f t="shared" si="34"/>
        <v>0</v>
      </c>
      <c r="DF63" s="92">
        <f t="shared" si="34"/>
        <v>0</v>
      </c>
      <c r="DG63" s="92">
        <f t="shared" si="34"/>
        <v>0</v>
      </c>
      <c r="DH63" s="92">
        <f t="shared" si="34"/>
        <v>0</v>
      </c>
      <c r="DI63" s="92">
        <f t="shared" si="34"/>
        <v>0</v>
      </c>
      <c r="DJ63" s="92">
        <f t="shared" si="34"/>
        <v>0</v>
      </c>
      <c r="DK63" s="92">
        <f t="shared" si="34"/>
        <v>0</v>
      </c>
      <c r="DL63" s="92">
        <f t="shared" si="34"/>
        <v>0</v>
      </c>
      <c r="DM63" s="92">
        <f t="shared" si="34"/>
        <v>0</v>
      </c>
      <c r="DN63" s="92">
        <f t="shared" si="34"/>
        <v>0</v>
      </c>
      <c r="DO63" s="92">
        <f t="shared" si="34"/>
        <v>0</v>
      </c>
      <c r="DP63" s="92">
        <f t="shared" si="34"/>
        <v>0</v>
      </c>
      <c r="DQ63" s="92">
        <f t="shared" si="34"/>
        <v>0</v>
      </c>
      <c r="DR63" s="92">
        <f t="shared" si="34"/>
        <v>0</v>
      </c>
      <c r="DS63" s="92">
        <f t="shared" si="34"/>
        <v>0</v>
      </c>
      <c r="DT63" s="92">
        <f t="shared" si="34"/>
        <v>0</v>
      </c>
      <c r="DU63" s="92">
        <f t="shared" si="34"/>
        <v>0</v>
      </c>
    </row>
    <row r="64" spans="1:125">
      <c r="A64" s="17" t="s">
        <v>815</v>
      </c>
      <c r="B64" s="10" t="s">
        <v>71</v>
      </c>
      <c r="C64" s="100">
        <f t="shared" si="35"/>
        <v>0</v>
      </c>
      <c r="D64" s="92">
        <f t="shared" si="32"/>
        <v>0</v>
      </c>
      <c r="E64" s="92">
        <f t="shared" si="33"/>
        <v>0</v>
      </c>
      <c r="F64" s="92">
        <f t="shared" si="33"/>
        <v>0</v>
      </c>
      <c r="G64" s="92">
        <f t="shared" si="33"/>
        <v>0</v>
      </c>
      <c r="H64" s="92">
        <f t="shared" si="33"/>
        <v>0</v>
      </c>
      <c r="I64" s="92">
        <f t="shared" si="33"/>
        <v>0</v>
      </c>
      <c r="J64" s="92">
        <f t="shared" si="33"/>
        <v>0</v>
      </c>
      <c r="K64" s="92">
        <f t="shared" si="33"/>
        <v>0</v>
      </c>
      <c r="L64" s="92">
        <f t="shared" si="33"/>
        <v>0</v>
      </c>
      <c r="M64" s="92">
        <f t="shared" si="33"/>
        <v>0</v>
      </c>
      <c r="N64" s="92">
        <f t="shared" si="33"/>
        <v>0</v>
      </c>
      <c r="O64" s="92">
        <f t="shared" si="33"/>
        <v>0</v>
      </c>
      <c r="P64" s="92">
        <f t="shared" si="33"/>
        <v>0</v>
      </c>
      <c r="Q64" s="92">
        <f t="shared" si="33"/>
        <v>0</v>
      </c>
      <c r="R64" s="92">
        <f t="shared" si="33"/>
        <v>0</v>
      </c>
      <c r="S64" s="92">
        <f t="shared" si="33"/>
        <v>0</v>
      </c>
      <c r="T64" s="92">
        <f t="shared" si="33"/>
        <v>0</v>
      </c>
      <c r="U64" s="92">
        <f t="shared" si="33"/>
        <v>0</v>
      </c>
      <c r="V64" s="92">
        <f t="shared" si="33"/>
        <v>0</v>
      </c>
      <c r="W64" s="92">
        <f t="shared" si="33"/>
        <v>0</v>
      </c>
      <c r="X64" s="92">
        <f t="shared" si="33"/>
        <v>0</v>
      </c>
      <c r="Y64" s="92">
        <f t="shared" si="33"/>
        <v>0</v>
      </c>
      <c r="Z64" s="92">
        <f t="shared" si="33"/>
        <v>0</v>
      </c>
      <c r="AA64" s="92">
        <f t="shared" si="33"/>
        <v>0</v>
      </c>
      <c r="AB64" s="92">
        <f t="shared" si="33"/>
        <v>0</v>
      </c>
      <c r="AC64" s="92">
        <f t="shared" si="33"/>
        <v>0</v>
      </c>
      <c r="AD64" s="92">
        <f t="shared" si="33"/>
        <v>0</v>
      </c>
      <c r="AE64" s="92">
        <f t="shared" si="33"/>
        <v>0</v>
      </c>
      <c r="AF64" s="92">
        <f t="shared" si="33"/>
        <v>0</v>
      </c>
      <c r="AG64" s="92">
        <f t="shared" si="33"/>
        <v>0</v>
      </c>
      <c r="AH64" s="92">
        <f t="shared" si="33"/>
        <v>0</v>
      </c>
      <c r="AI64" s="92">
        <f t="shared" si="33"/>
        <v>0</v>
      </c>
      <c r="AJ64" s="92">
        <f t="shared" si="33"/>
        <v>0</v>
      </c>
      <c r="AK64" s="92">
        <f t="shared" si="33"/>
        <v>0</v>
      </c>
      <c r="AL64" s="92">
        <f t="shared" si="33"/>
        <v>0</v>
      </c>
      <c r="AM64" s="92">
        <f t="shared" si="33"/>
        <v>0</v>
      </c>
      <c r="AN64" s="92">
        <f t="shared" si="33"/>
        <v>0</v>
      </c>
      <c r="AO64" s="92">
        <f t="shared" si="33"/>
        <v>0</v>
      </c>
      <c r="AP64" s="92">
        <f t="shared" si="33"/>
        <v>0</v>
      </c>
      <c r="AQ64" s="92">
        <f t="shared" si="33"/>
        <v>0</v>
      </c>
      <c r="AR64" s="92">
        <f t="shared" si="33"/>
        <v>0</v>
      </c>
      <c r="AS64" s="92">
        <f t="shared" si="33"/>
        <v>0</v>
      </c>
      <c r="AT64" s="92">
        <f t="shared" si="33"/>
        <v>0</v>
      </c>
      <c r="AU64" s="92">
        <f t="shared" si="33"/>
        <v>0</v>
      </c>
      <c r="AV64" s="92">
        <f t="shared" si="33"/>
        <v>0</v>
      </c>
      <c r="AW64" s="92">
        <f t="shared" si="33"/>
        <v>0</v>
      </c>
      <c r="AX64" s="92">
        <f t="shared" si="33"/>
        <v>0</v>
      </c>
      <c r="AY64" s="92">
        <f t="shared" si="33"/>
        <v>0</v>
      </c>
      <c r="AZ64" s="92">
        <f t="shared" si="33"/>
        <v>0</v>
      </c>
      <c r="BA64" s="92">
        <f t="shared" si="33"/>
        <v>0</v>
      </c>
      <c r="BB64" s="92">
        <f t="shared" si="33"/>
        <v>0</v>
      </c>
      <c r="BC64" s="92">
        <f t="shared" si="33"/>
        <v>0</v>
      </c>
      <c r="BD64" s="92">
        <f t="shared" si="33"/>
        <v>0</v>
      </c>
      <c r="BE64" s="92">
        <f t="shared" si="33"/>
        <v>0</v>
      </c>
      <c r="BF64" s="92">
        <f t="shared" si="33"/>
        <v>0</v>
      </c>
      <c r="BG64" s="92">
        <f t="shared" si="33"/>
        <v>0</v>
      </c>
      <c r="BH64" s="92">
        <f t="shared" si="33"/>
        <v>0</v>
      </c>
      <c r="BI64" s="92">
        <f t="shared" si="33"/>
        <v>0</v>
      </c>
      <c r="BJ64" s="92">
        <f t="shared" si="33"/>
        <v>0</v>
      </c>
      <c r="BK64" s="92">
        <f t="shared" si="33"/>
        <v>0</v>
      </c>
      <c r="BL64" s="92">
        <f t="shared" si="33"/>
        <v>0</v>
      </c>
      <c r="BM64" s="92">
        <f t="shared" si="33"/>
        <v>0</v>
      </c>
      <c r="BN64" s="92">
        <f t="shared" si="33"/>
        <v>0</v>
      </c>
      <c r="BO64" s="92">
        <f t="shared" si="33"/>
        <v>0</v>
      </c>
      <c r="BP64" s="92">
        <f>IFERROR(BP28,"")</f>
        <v>0</v>
      </c>
      <c r="BQ64" s="92">
        <f t="shared" si="34"/>
        <v>0</v>
      </c>
      <c r="BR64" s="92">
        <f t="shared" si="34"/>
        <v>0</v>
      </c>
      <c r="BS64" s="92">
        <f t="shared" si="34"/>
        <v>0</v>
      </c>
      <c r="BT64" s="92">
        <f t="shared" si="34"/>
        <v>0</v>
      </c>
      <c r="BU64" s="92">
        <f t="shared" si="34"/>
        <v>0</v>
      </c>
      <c r="BV64" s="92">
        <f t="shared" si="34"/>
        <v>0</v>
      </c>
      <c r="BW64" s="92">
        <f t="shared" si="34"/>
        <v>0</v>
      </c>
      <c r="BX64" s="92">
        <f t="shared" si="34"/>
        <v>0</v>
      </c>
      <c r="BY64" s="92">
        <f t="shared" si="34"/>
        <v>0</v>
      </c>
      <c r="BZ64" s="92">
        <f t="shared" si="34"/>
        <v>0</v>
      </c>
      <c r="CA64" s="92">
        <f t="shared" si="34"/>
        <v>0</v>
      </c>
      <c r="CB64" s="92">
        <f t="shared" si="34"/>
        <v>0</v>
      </c>
      <c r="CC64" s="92">
        <f t="shared" si="34"/>
        <v>0</v>
      </c>
      <c r="CD64" s="92">
        <f t="shared" si="34"/>
        <v>0</v>
      </c>
      <c r="CE64" s="92">
        <f t="shared" si="34"/>
        <v>0</v>
      </c>
      <c r="CF64" s="92">
        <f t="shared" si="34"/>
        <v>0</v>
      </c>
      <c r="CG64" s="92">
        <f t="shared" si="34"/>
        <v>0</v>
      </c>
      <c r="CH64" s="92">
        <f t="shared" si="34"/>
        <v>0</v>
      </c>
      <c r="CI64" s="92">
        <f t="shared" si="34"/>
        <v>0</v>
      </c>
      <c r="CJ64" s="92">
        <f t="shared" si="34"/>
        <v>0</v>
      </c>
      <c r="CK64" s="92">
        <f t="shared" si="34"/>
        <v>0</v>
      </c>
      <c r="CL64" s="92">
        <f t="shared" si="34"/>
        <v>0</v>
      </c>
      <c r="CM64" s="92">
        <f t="shared" si="34"/>
        <v>0</v>
      </c>
      <c r="CN64" s="92">
        <f t="shared" si="34"/>
        <v>0</v>
      </c>
      <c r="CO64" s="92">
        <f t="shared" si="34"/>
        <v>0</v>
      </c>
      <c r="CP64" s="92">
        <f t="shared" si="34"/>
        <v>0</v>
      </c>
      <c r="CQ64" s="92">
        <f t="shared" si="34"/>
        <v>0</v>
      </c>
      <c r="CR64" s="92">
        <f t="shared" si="34"/>
        <v>0</v>
      </c>
      <c r="CS64" s="92">
        <f t="shared" si="34"/>
        <v>0</v>
      </c>
      <c r="CT64" s="92">
        <f t="shared" si="34"/>
        <v>0</v>
      </c>
      <c r="CU64" s="92">
        <f t="shared" si="34"/>
        <v>0</v>
      </c>
      <c r="CV64" s="92">
        <f t="shared" si="34"/>
        <v>0</v>
      </c>
      <c r="CW64" s="92">
        <f t="shared" si="34"/>
        <v>0</v>
      </c>
      <c r="CX64" s="92">
        <f t="shared" si="34"/>
        <v>0</v>
      </c>
      <c r="CY64" s="92">
        <f t="shared" si="34"/>
        <v>0</v>
      </c>
      <c r="CZ64" s="92">
        <f t="shared" si="34"/>
        <v>0</v>
      </c>
      <c r="DA64" s="92">
        <f t="shared" si="34"/>
        <v>0</v>
      </c>
      <c r="DB64" s="92">
        <f t="shared" si="34"/>
        <v>0</v>
      </c>
      <c r="DC64" s="92">
        <f t="shared" si="34"/>
        <v>0</v>
      </c>
      <c r="DD64" s="92">
        <f t="shared" si="34"/>
        <v>0</v>
      </c>
      <c r="DE64" s="92">
        <f t="shared" si="34"/>
        <v>0</v>
      </c>
      <c r="DF64" s="92">
        <f t="shared" si="34"/>
        <v>0</v>
      </c>
      <c r="DG64" s="92">
        <f t="shared" si="34"/>
        <v>0</v>
      </c>
      <c r="DH64" s="92">
        <f t="shared" si="34"/>
        <v>0</v>
      </c>
      <c r="DI64" s="92">
        <f t="shared" si="34"/>
        <v>0</v>
      </c>
      <c r="DJ64" s="92">
        <f t="shared" si="34"/>
        <v>0</v>
      </c>
      <c r="DK64" s="92">
        <f t="shared" si="34"/>
        <v>0</v>
      </c>
      <c r="DL64" s="92">
        <f t="shared" si="34"/>
        <v>0</v>
      </c>
      <c r="DM64" s="92">
        <f t="shared" si="34"/>
        <v>0</v>
      </c>
      <c r="DN64" s="92">
        <f t="shared" si="34"/>
        <v>0</v>
      </c>
      <c r="DO64" s="92">
        <f t="shared" si="34"/>
        <v>0</v>
      </c>
      <c r="DP64" s="92">
        <f t="shared" si="34"/>
        <v>0</v>
      </c>
      <c r="DQ64" s="92">
        <f t="shared" si="34"/>
        <v>0</v>
      </c>
      <c r="DR64" s="92">
        <f t="shared" si="34"/>
        <v>0</v>
      </c>
      <c r="DS64" s="92">
        <f t="shared" si="34"/>
        <v>0</v>
      </c>
      <c r="DT64" s="92">
        <f t="shared" si="34"/>
        <v>0</v>
      </c>
      <c r="DU64" s="92">
        <f t="shared" si="34"/>
        <v>0</v>
      </c>
    </row>
    <row r="65" spans="1:125">
      <c r="A65" s="96" t="str">
        <f>A53</f>
        <v>Kredītiestādes aizdevums</v>
      </c>
      <c r="B65" s="10" t="s">
        <v>71</v>
      </c>
      <c r="C65" s="100">
        <f t="shared" si="35"/>
        <v>0.85000000000000009</v>
      </c>
      <c r="D65" s="92">
        <f t="shared" si="32"/>
        <v>6505558.7849772274</v>
      </c>
      <c r="E65" s="92">
        <f t="shared" ref="E65:BP67" si="36">IFERROR(E53,"")</f>
        <v>364543.53679966927</v>
      </c>
      <c r="F65" s="92">
        <f t="shared" si="36"/>
        <v>1522054.0059069193</v>
      </c>
      <c r="G65" s="92">
        <f t="shared" si="36"/>
        <v>1531478.9392324158</v>
      </c>
      <c r="H65" s="92">
        <f t="shared" si="36"/>
        <v>1540856.5421818255</v>
      </c>
      <c r="I65" s="92">
        <f t="shared" si="36"/>
        <v>1546625.7608563974</v>
      </c>
      <c r="J65" s="92">
        <f t="shared" si="36"/>
        <v>0</v>
      </c>
      <c r="K65" s="92">
        <f t="shared" si="36"/>
        <v>0</v>
      </c>
      <c r="L65" s="92">
        <f t="shared" si="36"/>
        <v>0</v>
      </c>
      <c r="M65" s="92">
        <f t="shared" si="36"/>
        <v>0</v>
      </c>
      <c r="N65" s="92">
        <f t="shared" si="36"/>
        <v>0</v>
      </c>
      <c r="O65" s="92">
        <f t="shared" si="36"/>
        <v>0</v>
      </c>
      <c r="P65" s="92">
        <f t="shared" si="36"/>
        <v>0</v>
      </c>
      <c r="Q65" s="92">
        <f t="shared" si="36"/>
        <v>0</v>
      </c>
      <c r="R65" s="92">
        <f t="shared" si="36"/>
        <v>0</v>
      </c>
      <c r="S65" s="92">
        <f t="shared" si="36"/>
        <v>0</v>
      </c>
      <c r="T65" s="92">
        <f t="shared" si="36"/>
        <v>0</v>
      </c>
      <c r="U65" s="92">
        <f t="shared" si="36"/>
        <v>0</v>
      </c>
      <c r="V65" s="92">
        <f t="shared" si="36"/>
        <v>0</v>
      </c>
      <c r="W65" s="92">
        <f t="shared" si="36"/>
        <v>0</v>
      </c>
      <c r="X65" s="92">
        <f t="shared" si="36"/>
        <v>0</v>
      </c>
      <c r="Y65" s="92">
        <f t="shared" si="36"/>
        <v>0</v>
      </c>
      <c r="Z65" s="92">
        <f t="shared" si="36"/>
        <v>0</v>
      </c>
      <c r="AA65" s="92">
        <f t="shared" si="36"/>
        <v>0</v>
      </c>
      <c r="AB65" s="92">
        <f t="shared" si="36"/>
        <v>0</v>
      </c>
      <c r="AC65" s="92">
        <f t="shared" si="36"/>
        <v>0</v>
      </c>
      <c r="AD65" s="92">
        <f t="shared" si="36"/>
        <v>0</v>
      </c>
      <c r="AE65" s="92">
        <f t="shared" si="36"/>
        <v>0</v>
      </c>
      <c r="AF65" s="92">
        <f t="shared" si="36"/>
        <v>0</v>
      </c>
      <c r="AG65" s="92">
        <f t="shared" si="36"/>
        <v>0</v>
      </c>
      <c r="AH65" s="92">
        <f t="shared" si="36"/>
        <v>0</v>
      </c>
      <c r="AI65" s="92">
        <f t="shared" si="36"/>
        <v>0</v>
      </c>
      <c r="AJ65" s="92">
        <f t="shared" si="36"/>
        <v>0</v>
      </c>
      <c r="AK65" s="92">
        <f t="shared" si="36"/>
        <v>0</v>
      </c>
      <c r="AL65" s="92">
        <f t="shared" si="36"/>
        <v>0</v>
      </c>
      <c r="AM65" s="92">
        <f t="shared" si="36"/>
        <v>0</v>
      </c>
      <c r="AN65" s="92">
        <f t="shared" si="36"/>
        <v>0</v>
      </c>
      <c r="AO65" s="92">
        <f t="shared" si="36"/>
        <v>0</v>
      </c>
      <c r="AP65" s="92">
        <f t="shared" si="36"/>
        <v>0</v>
      </c>
      <c r="AQ65" s="92">
        <f t="shared" si="36"/>
        <v>0</v>
      </c>
      <c r="AR65" s="92">
        <f t="shared" si="36"/>
        <v>0</v>
      </c>
      <c r="AS65" s="92">
        <f t="shared" si="36"/>
        <v>0</v>
      </c>
      <c r="AT65" s="92">
        <f t="shared" si="36"/>
        <v>0</v>
      </c>
      <c r="AU65" s="92">
        <f t="shared" si="36"/>
        <v>0</v>
      </c>
      <c r="AV65" s="92">
        <f t="shared" si="36"/>
        <v>0</v>
      </c>
      <c r="AW65" s="92">
        <f t="shared" si="36"/>
        <v>0</v>
      </c>
      <c r="AX65" s="92">
        <f t="shared" si="36"/>
        <v>0</v>
      </c>
      <c r="AY65" s="92">
        <f t="shared" si="36"/>
        <v>0</v>
      </c>
      <c r="AZ65" s="92">
        <f t="shared" si="36"/>
        <v>0</v>
      </c>
      <c r="BA65" s="92">
        <f t="shared" si="36"/>
        <v>0</v>
      </c>
      <c r="BB65" s="92">
        <f t="shared" si="36"/>
        <v>0</v>
      </c>
      <c r="BC65" s="92">
        <f t="shared" si="36"/>
        <v>0</v>
      </c>
      <c r="BD65" s="92">
        <f t="shared" si="36"/>
        <v>0</v>
      </c>
      <c r="BE65" s="92">
        <f t="shared" si="36"/>
        <v>0</v>
      </c>
      <c r="BF65" s="92">
        <f t="shared" si="36"/>
        <v>0</v>
      </c>
      <c r="BG65" s="92">
        <f t="shared" si="36"/>
        <v>0</v>
      </c>
      <c r="BH65" s="92">
        <f t="shared" si="36"/>
        <v>0</v>
      </c>
      <c r="BI65" s="92">
        <f t="shared" si="36"/>
        <v>0</v>
      </c>
      <c r="BJ65" s="92">
        <f t="shared" si="36"/>
        <v>0</v>
      </c>
      <c r="BK65" s="92">
        <f t="shared" si="36"/>
        <v>0</v>
      </c>
      <c r="BL65" s="92">
        <f t="shared" si="36"/>
        <v>0</v>
      </c>
      <c r="BM65" s="92">
        <f t="shared" si="36"/>
        <v>0</v>
      </c>
      <c r="BN65" s="92">
        <f t="shared" si="36"/>
        <v>0</v>
      </c>
      <c r="BO65" s="92">
        <f t="shared" si="36"/>
        <v>0</v>
      </c>
      <c r="BP65" s="92">
        <f t="shared" si="36"/>
        <v>0</v>
      </c>
      <c r="BQ65" s="92">
        <f t="shared" ref="BQ65:DU67" si="37">IFERROR(BQ53,"")</f>
        <v>0</v>
      </c>
      <c r="BR65" s="92">
        <f t="shared" si="37"/>
        <v>0</v>
      </c>
      <c r="BS65" s="92">
        <f t="shared" si="37"/>
        <v>0</v>
      </c>
      <c r="BT65" s="92">
        <f t="shared" si="37"/>
        <v>0</v>
      </c>
      <c r="BU65" s="92">
        <f t="shared" si="37"/>
        <v>0</v>
      </c>
      <c r="BV65" s="92">
        <f t="shared" si="37"/>
        <v>0</v>
      </c>
      <c r="BW65" s="92">
        <f t="shared" si="37"/>
        <v>0</v>
      </c>
      <c r="BX65" s="92">
        <f t="shared" si="37"/>
        <v>0</v>
      </c>
      <c r="BY65" s="92">
        <f t="shared" si="37"/>
        <v>0</v>
      </c>
      <c r="BZ65" s="92">
        <f t="shared" si="37"/>
        <v>0</v>
      </c>
      <c r="CA65" s="92">
        <f t="shared" si="37"/>
        <v>0</v>
      </c>
      <c r="CB65" s="92">
        <f t="shared" si="37"/>
        <v>0</v>
      </c>
      <c r="CC65" s="92">
        <f t="shared" si="37"/>
        <v>0</v>
      </c>
      <c r="CD65" s="92">
        <f t="shared" si="37"/>
        <v>0</v>
      </c>
      <c r="CE65" s="92">
        <f t="shared" si="37"/>
        <v>0</v>
      </c>
      <c r="CF65" s="92">
        <f t="shared" si="37"/>
        <v>0</v>
      </c>
      <c r="CG65" s="92">
        <f t="shared" si="37"/>
        <v>0</v>
      </c>
      <c r="CH65" s="92">
        <f t="shared" si="37"/>
        <v>0</v>
      </c>
      <c r="CI65" s="92">
        <f t="shared" si="37"/>
        <v>0</v>
      </c>
      <c r="CJ65" s="92">
        <f t="shared" si="37"/>
        <v>0</v>
      </c>
      <c r="CK65" s="92">
        <f t="shared" si="37"/>
        <v>0</v>
      </c>
      <c r="CL65" s="92">
        <f t="shared" si="37"/>
        <v>0</v>
      </c>
      <c r="CM65" s="92">
        <f t="shared" si="37"/>
        <v>0</v>
      </c>
      <c r="CN65" s="92">
        <f t="shared" si="37"/>
        <v>0</v>
      </c>
      <c r="CO65" s="92">
        <f t="shared" si="37"/>
        <v>0</v>
      </c>
      <c r="CP65" s="92">
        <f t="shared" si="37"/>
        <v>0</v>
      </c>
      <c r="CQ65" s="92">
        <f t="shared" si="37"/>
        <v>0</v>
      </c>
      <c r="CR65" s="92">
        <f t="shared" si="37"/>
        <v>0</v>
      </c>
      <c r="CS65" s="92">
        <f t="shared" si="37"/>
        <v>0</v>
      </c>
      <c r="CT65" s="92">
        <f t="shared" si="37"/>
        <v>0</v>
      </c>
      <c r="CU65" s="92">
        <f t="shared" si="37"/>
        <v>0</v>
      </c>
      <c r="CV65" s="92">
        <f t="shared" si="37"/>
        <v>0</v>
      </c>
      <c r="CW65" s="92">
        <f t="shared" si="37"/>
        <v>0</v>
      </c>
      <c r="CX65" s="92">
        <f t="shared" si="37"/>
        <v>0</v>
      </c>
      <c r="CY65" s="92">
        <f t="shared" si="37"/>
        <v>0</v>
      </c>
      <c r="CZ65" s="92">
        <f t="shared" si="37"/>
        <v>0</v>
      </c>
      <c r="DA65" s="92">
        <f t="shared" si="37"/>
        <v>0</v>
      </c>
      <c r="DB65" s="92">
        <f t="shared" si="37"/>
        <v>0</v>
      </c>
      <c r="DC65" s="92">
        <f t="shared" si="37"/>
        <v>0</v>
      </c>
      <c r="DD65" s="92">
        <f t="shared" si="37"/>
        <v>0</v>
      </c>
      <c r="DE65" s="92">
        <f t="shared" si="37"/>
        <v>0</v>
      </c>
      <c r="DF65" s="92">
        <f t="shared" si="37"/>
        <v>0</v>
      </c>
      <c r="DG65" s="92">
        <f t="shared" si="37"/>
        <v>0</v>
      </c>
      <c r="DH65" s="92">
        <f t="shared" si="37"/>
        <v>0</v>
      </c>
      <c r="DI65" s="92">
        <f t="shared" si="37"/>
        <v>0</v>
      </c>
      <c r="DJ65" s="92">
        <f t="shared" si="37"/>
        <v>0</v>
      </c>
      <c r="DK65" s="92">
        <f t="shared" si="37"/>
        <v>0</v>
      </c>
      <c r="DL65" s="92">
        <f t="shared" si="37"/>
        <v>0</v>
      </c>
      <c r="DM65" s="92">
        <f t="shared" si="37"/>
        <v>0</v>
      </c>
      <c r="DN65" s="92">
        <f t="shared" si="37"/>
        <v>0</v>
      </c>
      <c r="DO65" s="92">
        <f t="shared" si="37"/>
        <v>0</v>
      </c>
      <c r="DP65" s="92">
        <f t="shared" si="37"/>
        <v>0</v>
      </c>
      <c r="DQ65" s="92">
        <f t="shared" si="37"/>
        <v>0</v>
      </c>
      <c r="DR65" s="92">
        <f t="shared" si="37"/>
        <v>0</v>
      </c>
      <c r="DS65" s="92">
        <f t="shared" si="37"/>
        <v>0</v>
      </c>
      <c r="DT65" s="92">
        <f t="shared" si="37"/>
        <v>0</v>
      </c>
      <c r="DU65" s="92">
        <f t="shared" si="37"/>
        <v>0</v>
      </c>
    </row>
    <row r="66" spans="1:125">
      <c r="A66" s="96"/>
      <c r="B66" s="10" t="s">
        <v>71</v>
      </c>
      <c r="C66" s="100">
        <f>IFERROR(SUM(E66:XFD66)/SUM($E$61:$XFD$67),"")</f>
        <v>0</v>
      </c>
      <c r="D66" s="92">
        <f t="shared" si="32"/>
        <v>0</v>
      </c>
      <c r="E66" s="92">
        <f t="shared" si="36"/>
        <v>0</v>
      </c>
      <c r="F66" s="92">
        <f t="shared" si="36"/>
        <v>0</v>
      </c>
      <c r="G66" s="92">
        <f t="shared" si="36"/>
        <v>0</v>
      </c>
      <c r="H66" s="92">
        <f t="shared" si="36"/>
        <v>0</v>
      </c>
      <c r="I66" s="92">
        <f t="shared" si="36"/>
        <v>0</v>
      </c>
      <c r="J66" s="92">
        <f t="shared" si="36"/>
        <v>0</v>
      </c>
      <c r="K66" s="92">
        <f t="shared" si="36"/>
        <v>0</v>
      </c>
      <c r="L66" s="92">
        <f t="shared" si="36"/>
        <v>0</v>
      </c>
      <c r="M66" s="92">
        <f t="shared" si="36"/>
        <v>0</v>
      </c>
      <c r="N66" s="92">
        <f t="shared" si="36"/>
        <v>0</v>
      </c>
      <c r="O66" s="92">
        <f t="shared" si="36"/>
        <v>0</v>
      </c>
      <c r="P66" s="92">
        <f t="shared" si="36"/>
        <v>0</v>
      </c>
      <c r="Q66" s="92">
        <f t="shared" si="36"/>
        <v>0</v>
      </c>
      <c r="R66" s="92">
        <f t="shared" si="36"/>
        <v>0</v>
      </c>
      <c r="S66" s="92">
        <f t="shared" si="36"/>
        <v>0</v>
      </c>
      <c r="T66" s="92">
        <f t="shared" si="36"/>
        <v>0</v>
      </c>
      <c r="U66" s="92">
        <f t="shared" si="36"/>
        <v>0</v>
      </c>
      <c r="V66" s="92">
        <f t="shared" si="36"/>
        <v>0</v>
      </c>
      <c r="W66" s="92">
        <f t="shared" si="36"/>
        <v>0</v>
      </c>
      <c r="X66" s="92">
        <f t="shared" si="36"/>
        <v>0</v>
      </c>
      <c r="Y66" s="92">
        <f t="shared" si="36"/>
        <v>0</v>
      </c>
      <c r="Z66" s="92">
        <f t="shared" si="36"/>
        <v>0</v>
      </c>
      <c r="AA66" s="92">
        <f t="shared" si="36"/>
        <v>0</v>
      </c>
      <c r="AB66" s="92">
        <f t="shared" si="36"/>
        <v>0</v>
      </c>
      <c r="AC66" s="92">
        <f t="shared" si="36"/>
        <v>0</v>
      </c>
      <c r="AD66" s="92">
        <f t="shared" si="36"/>
        <v>0</v>
      </c>
      <c r="AE66" s="92">
        <f t="shared" si="36"/>
        <v>0</v>
      </c>
      <c r="AF66" s="92">
        <f t="shared" si="36"/>
        <v>0</v>
      </c>
      <c r="AG66" s="92">
        <f t="shared" si="36"/>
        <v>0</v>
      </c>
      <c r="AH66" s="92">
        <f t="shared" si="36"/>
        <v>0</v>
      </c>
      <c r="AI66" s="92">
        <f t="shared" si="36"/>
        <v>0</v>
      </c>
      <c r="AJ66" s="92">
        <f t="shared" si="36"/>
        <v>0</v>
      </c>
      <c r="AK66" s="92">
        <f t="shared" si="36"/>
        <v>0</v>
      </c>
      <c r="AL66" s="92">
        <f t="shared" si="36"/>
        <v>0</v>
      </c>
      <c r="AM66" s="92">
        <f t="shared" si="36"/>
        <v>0</v>
      </c>
      <c r="AN66" s="92">
        <f t="shared" si="36"/>
        <v>0</v>
      </c>
      <c r="AO66" s="92">
        <f t="shared" si="36"/>
        <v>0</v>
      </c>
      <c r="AP66" s="92">
        <f t="shared" si="36"/>
        <v>0</v>
      </c>
      <c r="AQ66" s="92">
        <f t="shared" si="36"/>
        <v>0</v>
      </c>
      <c r="AR66" s="92">
        <f t="shared" si="36"/>
        <v>0</v>
      </c>
      <c r="AS66" s="92">
        <f t="shared" si="36"/>
        <v>0</v>
      </c>
      <c r="AT66" s="92">
        <f t="shared" si="36"/>
        <v>0</v>
      </c>
      <c r="AU66" s="92">
        <f t="shared" si="36"/>
        <v>0</v>
      </c>
      <c r="AV66" s="92">
        <f t="shared" si="36"/>
        <v>0</v>
      </c>
      <c r="AW66" s="92">
        <f t="shared" si="36"/>
        <v>0</v>
      </c>
      <c r="AX66" s="92">
        <f t="shared" si="36"/>
        <v>0</v>
      </c>
      <c r="AY66" s="92">
        <f t="shared" si="36"/>
        <v>0</v>
      </c>
      <c r="AZ66" s="92">
        <f t="shared" si="36"/>
        <v>0</v>
      </c>
      <c r="BA66" s="92">
        <f t="shared" si="36"/>
        <v>0</v>
      </c>
      <c r="BB66" s="92">
        <f t="shared" si="36"/>
        <v>0</v>
      </c>
      <c r="BC66" s="92">
        <f t="shared" si="36"/>
        <v>0</v>
      </c>
      <c r="BD66" s="92">
        <f t="shared" si="36"/>
        <v>0</v>
      </c>
      <c r="BE66" s="92">
        <f t="shared" si="36"/>
        <v>0</v>
      </c>
      <c r="BF66" s="92">
        <f t="shared" si="36"/>
        <v>0</v>
      </c>
      <c r="BG66" s="92">
        <f t="shared" si="36"/>
        <v>0</v>
      </c>
      <c r="BH66" s="92">
        <f t="shared" si="36"/>
        <v>0</v>
      </c>
      <c r="BI66" s="92">
        <f t="shared" si="36"/>
        <v>0</v>
      </c>
      <c r="BJ66" s="92">
        <f t="shared" si="36"/>
        <v>0</v>
      </c>
      <c r="BK66" s="92">
        <f t="shared" si="36"/>
        <v>0</v>
      </c>
      <c r="BL66" s="92">
        <f t="shared" si="36"/>
        <v>0</v>
      </c>
      <c r="BM66" s="92">
        <f t="shared" si="36"/>
        <v>0</v>
      </c>
      <c r="BN66" s="92">
        <f t="shared" si="36"/>
        <v>0</v>
      </c>
      <c r="BO66" s="92">
        <f t="shared" si="36"/>
        <v>0</v>
      </c>
      <c r="BP66" s="92">
        <f t="shared" si="36"/>
        <v>0</v>
      </c>
      <c r="BQ66" s="92">
        <f t="shared" si="37"/>
        <v>0</v>
      </c>
      <c r="BR66" s="92">
        <f t="shared" si="37"/>
        <v>0</v>
      </c>
      <c r="BS66" s="92">
        <f t="shared" si="37"/>
        <v>0</v>
      </c>
      <c r="BT66" s="92">
        <f t="shared" si="37"/>
        <v>0</v>
      </c>
      <c r="BU66" s="92">
        <f t="shared" si="37"/>
        <v>0</v>
      </c>
      <c r="BV66" s="92">
        <f t="shared" si="37"/>
        <v>0</v>
      </c>
      <c r="BW66" s="92">
        <f t="shared" si="37"/>
        <v>0</v>
      </c>
      <c r="BX66" s="92">
        <f t="shared" si="37"/>
        <v>0</v>
      </c>
      <c r="BY66" s="92">
        <f t="shared" si="37"/>
        <v>0</v>
      </c>
      <c r="BZ66" s="92">
        <f t="shared" si="37"/>
        <v>0</v>
      </c>
      <c r="CA66" s="92">
        <f t="shared" si="37"/>
        <v>0</v>
      </c>
      <c r="CB66" s="92">
        <f t="shared" si="37"/>
        <v>0</v>
      </c>
      <c r="CC66" s="92">
        <f t="shared" si="37"/>
        <v>0</v>
      </c>
      <c r="CD66" s="92">
        <f t="shared" si="37"/>
        <v>0</v>
      </c>
      <c r="CE66" s="92">
        <f t="shared" si="37"/>
        <v>0</v>
      </c>
      <c r="CF66" s="92">
        <f t="shared" si="37"/>
        <v>0</v>
      </c>
      <c r="CG66" s="92">
        <f t="shared" si="37"/>
        <v>0</v>
      </c>
      <c r="CH66" s="92">
        <f t="shared" si="37"/>
        <v>0</v>
      </c>
      <c r="CI66" s="92">
        <f t="shared" si="37"/>
        <v>0</v>
      </c>
      <c r="CJ66" s="92">
        <f t="shared" si="37"/>
        <v>0</v>
      </c>
      <c r="CK66" s="92">
        <f t="shared" si="37"/>
        <v>0</v>
      </c>
      <c r="CL66" s="92">
        <f t="shared" si="37"/>
        <v>0</v>
      </c>
      <c r="CM66" s="92">
        <f t="shared" si="37"/>
        <v>0</v>
      </c>
      <c r="CN66" s="92">
        <f t="shared" si="37"/>
        <v>0</v>
      </c>
      <c r="CO66" s="92">
        <f t="shared" si="37"/>
        <v>0</v>
      </c>
      <c r="CP66" s="92">
        <f t="shared" si="37"/>
        <v>0</v>
      </c>
      <c r="CQ66" s="92">
        <f t="shared" si="37"/>
        <v>0</v>
      </c>
      <c r="CR66" s="92">
        <f t="shared" si="37"/>
        <v>0</v>
      </c>
      <c r="CS66" s="92">
        <f t="shared" si="37"/>
        <v>0</v>
      </c>
      <c r="CT66" s="92">
        <f t="shared" si="37"/>
        <v>0</v>
      </c>
      <c r="CU66" s="92">
        <f t="shared" si="37"/>
        <v>0</v>
      </c>
      <c r="CV66" s="92">
        <f t="shared" si="37"/>
        <v>0</v>
      </c>
      <c r="CW66" s="92">
        <f t="shared" si="37"/>
        <v>0</v>
      </c>
      <c r="CX66" s="92">
        <f t="shared" si="37"/>
        <v>0</v>
      </c>
      <c r="CY66" s="92">
        <f t="shared" si="37"/>
        <v>0</v>
      </c>
      <c r="CZ66" s="92">
        <f t="shared" si="37"/>
        <v>0</v>
      </c>
      <c r="DA66" s="92">
        <f t="shared" si="37"/>
        <v>0</v>
      </c>
      <c r="DB66" s="92">
        <f t="shared" si="37"/>
        <v>0</v>
      </c>
      <c r="DC66" s="92">
        <f t="shared" si="37"/>
        <v>0</v>
      </c>
      <c r="DD66" s="92">
        <f t="shared" si="37"/>
        <v>0</v>
      </c>
      <c r="DE66" s="92">
        <f t="shared" si="37"/>
        <v>0</v>
      </c>
      <c r="DF66" s="92">
        <f t="shared" si="37"/>
        <v>0</v>
      </c>
      <c r="DG66" s="92">
        <f t="shared" si="37"/>
        <v>0</v>
      </c>
      <c r="DH66" s="92">
        <f t="shared" si="37"/>
        <v>0</v>
      </c>
      <c r="DI66" s="92">
        <f t="shared" si="37"/>
        <v>0</v>
      </c>
      <c r="DJ66" s="92">
        <f t="shared" si="37"/>
        <v>0</v>
      </c>
      <c r="DK66" s="92">
        <f t="shared" si="37"/>
        <v>0</v>
      </c>
      <c r="DL66" s="92">
        <f t="shared" si="37"/>
        <v>0</v>
      </c>
      <c r="DM66" s="92">
        <f t="shared" si="37"/>
        <v>0</v>
      </c>
      <c r="DN66" s="92">
        <f t="shared" si="37"/>
        <v>0</v>
      </c>
      <c r="DO66" s="92">
        <f t="shared" si="37"/>
        <v>0</v>
      </c>
      <c r="DP66" s="92">
        <f t="shared" si="37"/>
        <v>0</v>
      </c>
      <c r="DQ66" s="92">
        <f t="shared" si="37"/>
        <v>0</v>
      </c>
      <c r="DR66" s="92">
        <f t="shared" si="37"/>
        <v>0</v>
      </c>
      <c r="DS66" s="92">
        <f t="shared" si="37"/>
        <v>0</v>
      </c>
      <c r="DT66" s="92">
        <f t="shared" si="37"/>
        <v>0</v>
      </c>
      <c r="DU66" s="92">
        <f t="shared" si="37"/>
        <v>0</v>
      </c>
    </row>
    <row r="67" spans="1:125">
      <c r="A67" s="96"/>
      <c r="B67" s="10" t="s">
        <v>71</v>
      </c>
      <c r="C67" s="100">
        <f t="shared" si="35"/>
        <v>0</v>
      </c>
      <c r="D67" s="92">
        <f t="shared" si="32"/>
        <v>0</v>
      </c>
      <c r="E67" s="92">
        <f t="shared" si="36"/>
        <v>0</v>
      </c>
      <c r="F67" s="92">
        <f t="shared" si="36"/>
        <v>0</v>
      </c>
      <c r="G67" s="92">
        <f t="shared" si="36"/>
        <v>0</v>
      </c>
      <c r="H67" s="92">
        <f t="shared" si="36"/>
        <v>0</v>
      </c>
      <c r="I67" s="92">
        <f t="shared" si="36"/>
        <v>0</v>
      </c>
      <c r="J67" s="92">
        <f t="shared" si="36"/>
        <v>0</v>
      </c>
      <c r="K67" s="92">
        <f t="shared" si="36"/>
        <v>0</v>
      </c>
      <c r="L67" s="92">
        <f t="shared" si="36"/>
        <v>0</v>
      </c>
      <c r="M67" s="92">
        <f t="shared" si="36"/>
        <v>0</v>
      </c>
      <c r="N67" s="92">
        <f t="shared" si="36"/>
        <v>0</v>
      </c>
      <c r="O67" s="92">
        <f t="shared" si="36"/>
        <v>0</v>
      </c>
      <c r="P67" s="92">
        <f t="shared" si="36"/>
        <v>0</v>
      </c>
      <c r="Q67" s="92">
        <f t="shared" si="36"/>
        <v>0</v>
      </c>
      <c r="R67" s="92">
        <f t="shared" si="36"/>
        <v>0</v>
      </c>
      <c r="S67" s="92">
        <f t="shared" si="36"/>
        <v>0</v>
      </c>
      <c r="T67" s="92">
        <f t="shared" si="36"/>
        <v>0</v>
      </c>
      <c r="U67" s="92">
        <f t="shared" si="36"/>
        <v>0</v>
      </c>
      <c r="V67" s="92">
        <f t="shared" si="36"/>
        <v>0</v>
      </c>
      <c r="W67" s="92">
        <f t="shared" si="36"/>
        <v>0</v>
      </c>
      <c r="X67" s="92">
        <f t="shared" si="36"/>
        <v>0</v>
      </c>
      <c r="Y67" s="92">
        <f t="shared" si="36"/>
        <v>0</v>
      </c>
      <c r="Z67" s="92">
        <f t="shared" si="36"/>
        <v>0</v>
      </c>
      <c r="AA67" s="92">
        <f t="shared" si="36"/>
        <v>0</v>
      </c>
      <c r="AB67" s="92">
        <f t="shared" si="36"/>
        <v>0</v>
      </c>
      <c r="AC67" s="92">
        <f t="shared" si="36"/>
        <v>0</v>
      </c>
      <c r="AD67" s="92">
        <f t="shared" si="36"/>
        <v>0</v>
      </c>
      <c r="AE67" s="92">
        <f t="shared" si="36"/>
        <v>0</v>
      </c>
      <c r="AF67" s="92">
        <f t="shared" si="36"/>
        <v>0</v>
      </c>
      <c r="AG67" s="92">
        <f t="shared" si="36"/>
        <v>0</v>
      </c>
      <c r="AH67" s="92">
        <f t="shared" si="36"/>
        <v>0</v>
      </c>
      <c r="AI67" s="92">
        <f t="shared" si="36"/>
        <v>0</v>
      </c>
      <c r="AJ67" s="92">
        <f t="shared" si="36"/>
        <v>0</v>
      </c>
      <c r="AK67" s="92">
        <f t="shared" si="36"/>
        <v>0</v>
      </c>
      <c r="AL67" s="92">
        <f t="shared" si="36"/>
        <v>0</v>
      </c>
      <c r="AM67" s="92">
        <f t="shared" si="36"/>
        <v>0</v>
      </c>
      <c r="AN67" s="92">
        <f t="shared" si="36"/>
        <v>0</v>
      </c>
      <c r="AO67" s="92">
        <f t="shared" si="36"/>
        <v>0</v>
      </c>
      <c r="AP67" s="92">
        <f t="shared" si="36"/>
        <v>0</v>
      </c>
      <c r="AQ67" s="92">
        <f t="shared" si="36"/>
        <v>0</v>
      </c>
      <c r="AR67" s="92">
        <f t="shared" si="36"/>
        <v>0</v>
      </c>
      <c r="AS67" s="92">
        <f t="shared" si="36"/>
        <v>0</v>
      </c>
      <c r="AT67" s="92">
        <f t="shared" si="36"/>
        <v>0</v>
      </c>
      <c r="AU67" s="92">
        <f t="shared" si="36"/>
        <v>0</v>
      </c>
      <c r="AV67" s="92">
        <f t="shared" si="36"/>
        <v>0</v>
      </c>
      <c r="AW67" s="92">
        <f t="shared" si="36"/>
        <v>0</v>
      </c>
      <c r="AX67" s="92">
        <f t="shared" si="36"/>
        <v>0</v>
      </c>
      <c r="AY67" s="92">
        <f t="shared" si="36"/>
        <v>0</v>
      </c>
      <c r="AZ67" s="92">
        <f t="shared" si="36"/>
        <v>0</v>
      </c>
      <c r="BA67" s="92">
        <f t="shared" si="36"/>
        <v>0</v>
      </c>
      <c r="BB67" s="92">
        <f t="shared" si="36"/>
        <v>0</v>
      </c>
      <c r="BC67" s="92">
        <f t="shared" si="36"/>
        <v>0</v>
      </c>
      <c r="BD67" s="92">
        <f t="shared" si="36"/>
        <v>0</v>
      </c>
      <c r="BE67" s="92">
        <f t="shared" si="36"/>
        <v>0</v>
      </c>
      <c r="BF67" s="92">
        <f t="shared" si="36"/>
        <v>0</v>
      </c>
      <c r="BG67" s="92">
        <f t="shared" si="36"/>
        <v>0</v>
      </c>
      <c r="BH67" s="92">
        <f t="shared" si="36"/>
        <v>0</v>
      </c>
      <c r="BI67" s="92">
        <f t="shared" si="36"/>
        <v>0</v>
      </c>
      <c r="BJ67" s="92">
        <f t="shared" si="36"/>
        <v>0</v>
      </c>
      <c r="BK67" s="92">
        <f t="shared" si="36"/>
        <v>0</v>
      </c>
      <c r="BL67" s="92">
        <f t="shared" si="36"/>
        <v>0</v>
      </c>
      <c r="BM67" s="92">
        <f t="shared" si="36"/>
        <v>0</v>
      </c>
      <c r="BN67" s="92">
        <f t="shared" si="36"/>
        <v>0</v>
      </c>
      <c r="BO67" s="92">
        <f t="shared" si="36"/>
        <v>0</v>
      </c>
      <c r="BP67" s="92">
        <f t="shared" si="36"/>
        <v>0</v>
      </c>
      <c r="BQ67" s="92">
        <f t="shared" si="37"/>
        <v>0</v>
      </c>
      <c r="BR67" s="92">
        <f t="shared" si="37"/>
        <v>0</v>
      </c>
      <c r="BS67" s="92">
        <f t="shared" si="37"/>
        <v>0</v>
      </c>
      <c r="BT67" s="92">
        <f t="shared" si="37"/>
        <v>0</v>
      </c>
      <c r="BU67" s="92">
        <f t="shared" si="37"/>
        <v>0</v>
      </c>
      <c r="BV67" s="92">
        <f t="shared" si="37"/>
        <v>0</v>
      </c>
      <c r="BW67" s="92">
        <f t="shared" si="37"/>
        <v>0</v>
      </c>
      <c r="BX67" s="92">
        <f t="shared" si="37"/>
        <v>0</v>
      </c>
      <c r="BY67" s="92">
        <f t="shared" si="37"/>
        <v>0</v>
      </c>
      <c r="BZ67" s="92">
        <f t="shared" si="37"/>
        <v>0</v>
      </c>
      <c r="CA67" s="92">
        <f t="shared" si="37"/>
        <v>0</v>
      </c>
      <c r="CB67" s="92">
        <f t="shared" si="37"/>
        <v>0</v>
      </c>
      <c r="CC67" s="92">
        <f t="shared" si="37"/>
        <v>0</v>
      </c>
      <c r="CD67" s="92">
        <f t="shared" si="37"/>
        <v>0</v>
      </c>
      <c r="CE67" s="92">
        <f t="shared" si="37"/>
        <v>0</v>
      </c>
      <c r="CF67" s="92">
        <f t="shared" si="37"/>
        <v>0</v>
      </c>
      <c r="CG67" s="92">
        <f t="shared" si="37"/>
        <v>0</v>
      </c>
      <c r="CH67" s="92">
        <f t="shared" si="37"/>
        <v>0</v>
      </c>
      <c r="CI67" s="92">
        <f t="shared" si="37"/>
        <v>0</v>
      </c>
      <c r="CJ67" s="92">
        <f t="shared" si="37"/>
        <v>0</v>
      </c>
      <c r="CK67" s="92">
        <f t="shared" si="37"/>
        <v>0</v>
      </c>
      <c r="CL67" s="92">
        <f t="shared" si="37"/>
        <v>0</v>
      </c>
      <c r="CM67" s="92">
        <f t="shared" si="37"/>
        <v>0</v>
      </c>
      <c r="CN67" s="92">
        <f t="shared" si="37"/>
        <v>0</v>
      </c>
      <c r="CO67" s="92">
        <f t="shared" si="37"/>
        <v>0</v>
      </c>
      <c r="CP67" s="92">
        <f t="shared" si="37"/>
        <v>0</v>
      </c>
      <c r="CQ67" s="92">
        <f t="shared" si="37"/>
        <v>0</v>
      </c>
      <c r="CR67" s="92">
        <f t="shared" si="37"/>
        <v>0</v>
      </c>
      <c r="CS67" s="92">
        <f t="shared" si="37"/>
        <v>0</v>
      </c>
      <c r="CT67" s="92">
        <f t="shared" si="37"/>
        <v>0</v>
      </c>
      <c r="CU67" s="92">
        <f t="shared" si="37"/>
        <v>0</v>
      </c>
      <c r="CV67" s="92">
        <f t="shared" si="37"/>
        <v>0</v>
      </c>
      <c r="CW67" s="92">
        <f t="shared" si="37"/>
        <v>0</v>
      </c>
      <c r="CX67" s="92">
        <f t="shared" si="37"/>
        <v>0</v>
      </c>
      <c r="CY67" s="92">
        <f t="shared" si="37"/>
        <v>0</v>
      </c>
      <c r="CZ67" s="92">
        <f t="shared" si="37"/>
        <v>0</v>
      </c>
      <c r="DA67" s="92">
        <f t="shared" si="37"/>
        <v>0</v>
      </c>
      <c r="DB67" s="92">
        <f t="shared" si="37"/>
        <v>0</v>
      </c>
      <c r="DC67" s="92">
        <f t="shared" si="37"/>
        <v>0</v>
      </c>
      <c r="DD67" s="92">
        <f t="shared" si="37"/>
        <v>0</v>
      </c>
      <c r="DE67" s="92">
        <f t="shared" si="37"/>
        <v>0</v>
      </c>
      <c r="DF67" s="92">
        <f t="shared" si="37"/>
        <v>0</v>
      </c>
      <c r="DG67" s="92">
        <f t="shared" si="37"/>
        <v>0</v>
      </c>
      <c r="DH67" s="92">
        <f t="shared" si="37"/>
        <v>0</v>
      </c>
      <c r="DI67" s="92">
        <f t="shared" si="37"/>
        <v>0</v>
      </c>
      <c r="DJ67" s="92">
        <f t="shared" si="37"/>
        <v>0</v>
      </c>
      <c r="DK67" s="92">
        <f t="shared" si="37"/>
        <v>0</v>
      </c>
      <c r="DL67" s="92">
        <f t="shared" si="37"/>
        <v>0</v>
      </c>
      <c r="DM67" s="92">
        <f t="shared" si="37"/>
        <v>0</v>
      </c>
      <c r="DN67" s="92">
        <f t="shared" si="37"/>
        <v>0</v>
      </c>
      <c r="DO67" s="92">
        <f t="shared" si="37"/>
        <v>0</v>
      </c>
      <c r="DP67" s="92">
        <f t="shared" si="37"/>
        <v>0</v>
      </c>
      <c r="DQ67" s="92">
        <f t="shared" si="37"/>
        <v>0</v>
      </c>
      <c r="DR67" s="92">
        <f t="shared" si="37"/>
        <v>0</v>
      </c>
      <c r="DS67" s="92">
        <f t="shared" si="37"/>
        <v>0</v>
      </c>
      <c r="DT67" s="92">
        <f t="shared" si="37"/>
        <v>0</v>
      </c>
      <c r="DU67" s="92">
        <f t="shared" si="37"/>
        <v>0</v>
      </c>
    </row>
    <row r="68" spans="1:125">
      <c r="A68" s="25"/>
      <c r="B68" s="94"/>
      <c r="C68" s="101">
        <f>SUM(C61:C67)</f>
        <v>1</v>
      </c>
      <c r="D68" s="102">
        <f>SUM(D61:D67)</f>
        <v>7653598.5705614444</v>
      </c>
      <c r="E68" s="102">
        <f t="shared" ref="E68:AJ68" si="38">IFERROR(SUM(E61:E67),"")</f>
        <v>1512583.322383886</v>
      </c>
      <c r="F68" s="102">
        <f t="shared" si="38"/>
        <v>1522054.0059069193</v>
      </c>
      <c r="G68" s="102">
        <f t="shared" si="38"/>
        <v>1531478.9392324158</v>
      </c>
      <c r="H68" s="102">
        <f t="shared" si="38"/>
        <v>1540856.5421818255</v>
      </c>
      <c r="I68" s="102">
        <f t="shared" si="38"/>
        <v>1546625.7608563974</v>
      </c>
      <c r="J68" s="102">
        <f t="shared" si="38"/>
        <v>0</v>
      </c>
      <c r="K68" s="102">
        <f t="shared" si="38"/>
        <v>0</v>
      </c>
      <c r="L68" s="102">
        <f t="shared" si="38"/>
        <v>0</v>
      </c>
      <c r="M68" s="102">
        <f t="shared" si="38"/>
        <v>0</v>
      </c>
      <c r="N68" s="102">
        <f t="shared" si="38"/>
        <v>0</v>
      </c>
      <c r="O68" s="102">
        <f t="shared" si="38"/>
        <v>0</v>
      </c>
      <c r="P68" s="102">
        <f t="shared" si="38"/>
        <v>0</v>
      </c>
      <c r="Q68" s="102">
        <f t="shared" si="38"/>
        <v>0</v>
      </c>
      <c r="R68" s="102">
        <f t="shared" si="38"/>
        <v>0</v>
      </c>
      <c r="S68" s="102">
        <f t="shared" si="38"/>
        <v>0</v>
      </c>
      <c r="T68" s="102">
        <f t="shared" si="38"/>
        <v>0</v>
      </c>
      <c r="U68" s="102">
        <f t="shared" si="38"/>
        <v>0</v>
      </c>
      <c r="V68" s="102">
        <f t="shared" si="38"/>
        <v>0</v>
      </c>
      <c r="W68" s="102">
        <f t="shared" si="38"/>
        <v>0</v>
      </c>
      <c r="X68" s="102">
        <f t="shared" si="38"/>
        <v>0</v>
      </c>
      <c r="Y68" s="102">
        <f t="shared" si="38"/>
        <v>0</v>
      </c>
      <c r="Z68" s="102">
        <f t="shared" si="38"/>
        <v>0</v>
      </c>
      <c r="AA68" s="102">
        <f t="shared" si="38"/>
        <v>0</v>
      </c>
      <c r="AB68" s="102">
        <f t="shared" si="38"/>
        <v>0</v>
      </c>
      <c r="AC68" s="102">
        <f t="shared" si="38"/>
        <v>0</v>
      </c>
      <c r="AD68" s="102">
        <f t="shared" si="38"/>
        <v>0</v>
      </c>
      <c r="AE68" s="102">
        <f t="shared" si="38"/>
        <v>0</v>
      </c>
      <c r="AF68" s="102">
        <f t="shared" si="38"/>
        <v>0</v>
      </c>
      <c r="AG68" s="102">
        <f t="shared" si="38"/>
        <v>0</v>
      </c>
      <c r="AH68" s="102">
        <f t="shared" si="38"/>
        <v>0</v>
      </c>
      <c r="AI68" s="102">
        <f t="shared" si="38"/>
        <v>0</v>
      </c>
      <c r="AJ68" s="102">
        <f t="shared" si="38"/>
        <v>0</v>
      </c>
      <c r="AK68" s="102">
        <f t="shared" ref="AK68:CV68" si="39">IFERROR(SUM(AK61:AK67),"")</f>
        <v>0</v>
      </c>
      <c r="AL68" s="102">
        <f t="shared" si="39"/>
        <v>0</v>
      </c>
      <c r="AM68" s="102">
        <f t="shared" si="39"/>
        <v>0</v>
      </c>
      <c r="AN68" s="102">
        <f t="shared" si="39"/>
        <v>0</v>
      </c>
      <c r="AO68" s="102">
        <f t="shared" si="39"/>
        <v>0</v>
      </c>
      <c r="AP68" s="102">
        <f t="shared" si="39"/>
        <v>0</v>
      </c>
      <c r="AQ68" s="102">
        <f t="shared" si="39"/>
        <v>0</v>
      </c>
      <c r="AR68" s="102">
        <f t="shared" si="39"/>
        <v>0</v>
      </c>
      <c r="AS68" s="102">
        <f t="shared" si="39"/>
        <v>0</v>
      </c>
      <c r="AT68" s="102">
        <f t="shared" si="39"/>
        <v>0</v>
      </c>
      <c r="AU68" s="102">
        <f t="shared" si="39"/>
        <v>0</v>
      </c>
      <c r="AV68" s="102">
        <f t="shared" si="39"/>
        <v>0</v>
      </c>
      <c r="AW68" s="102">
        <f t="shared" si="39"/>
        <v>0</v>
      </c>
      <c r="AX68" s="102">
        <f t="shared" si="39"/>
        <v>0</v>
      </c>
      <c r="AY68" s="102">
        <f t="shared" si="39"/>
        <v>0</v>
      </c>
      <c r="AZ68" s="102">
        <f t="shared" si="39"/>
        <v>0</v>
      </c>
      <c r="BA68" s="102">
        <f t="shared" si="39"/>
        <v>0</v>
      </c>
      <c r="BB68" s="102">
        <f t="shared" si="39"/>
        <v>0</v>
      </c>
      <c r="BC68" s="102">
        <f t="shared" si="39"/>
        <v>0</v>
      </c>
      <c r="BD68" s="102">
        <f t="shared" si="39"/>
        <v>0</v>
      </c>
      <c r="BE68" s="102">
        <f t="shared" si="39"/>
        <v>0</v>
      </c>
      <c r="BF68" s="102">
        <f t="shared" si="39"/>
        <v>0</v>
      </c>
      <c r="BG68" s="102">
        <f t="shared" si="39"/>
        <v>0</v>
      </c>
      <c r="BH68" s="102">
        <f t="shared" si="39"/>
        <v>0</v>
      </c>
      <c r="BI68" s="102">
        <f t="shared" si="39"/>
        <v>0</v>
      </c>
      <c r="BJ68" s="102">
        <f t="shared" si="39"/>
        <v>0</v>
      </c>
      <c r="BK68" s="102">
        <f t="shared" si="39"/>
        <v>0</v>
      </c>
      <c r="BL68" s="102">
        <f t="shared" si="39"/>
        <v>0</v>
      </c>
      <c r="BM68" s="102">
        <f t="shared" si="39"/>
        <v>0</v>
      </c>
      <c r="BN68" s="102">
        <f t="shared" si="39"/>
        <v>0</v>
      </c>
      <c r="BO68" s="102">
        <f t="shared" si="39"/>
        <v>0</v>
      </c>
      <c r="BP68" s="102">
        <f t="shared" si="39"/>
        <v>0</v>
      </c>
      <c r="BQ68" s="102">
        <f t="shared" si="39"/>
        <v>0</v>
      </c>
      <c r="BR68" s="102">
        <f t="shared" si="39"/>
        <v>0</v>
      </c>
      <c r="BS68" s="102">
        <f t="shared" si="39"/>
        <v>0</v>
      </c>
      <c r="BT68" s="102">
        <f t="shared" si="39"/>
        <v>0</v>
      </c>
      <c r="BU68" s="102">
        <f t="shared" si="39"/>
        <v>0</v>
      </c>
      <c r="BV68" s="102">
        <f t="shared" si="39"/>
        <v>0</v>
      </c>
      <c r="BW68" s="102">
        <f t="shared" si="39"/>
        <v>0</v>
      </c>
      <c r="BX68" s="102">
        <f t="shared" si="39"/>
        <v>0</v>
      </c>
      <c r="BY68" s="102">
        <f t="shared" si="39"/>
        <v>0</v>
      </c>
      <c r="BZ68" s="102">
        <f t="shared" si="39"/>
        <v>0</v>
      </c>
      <c r="CA68" s="102">
        <f t="shared" si="39"/>
        <v>0</v>
      </c>
      <c r="CB68" s="102">
        <f t="shared" si="39"/>
        <v>0</v>
      </c>
      <c r="CC68" s="102">
        <f t="shared" si="39"/>
        <v>0</v>
      </c>
      <c r="CD68" s="102">
        <f t="shared" si="39"/>
        <v>0</v>
      </c>
      <c r="CE68" s="102">
        <f t="shared" si="39"/>
        <v>0</v>
      </c>
      <c r="CF68" s="102">
        <f t="shared" si="39"/>
        <v>0</v>
      </c>
      <c r="CG68" s="102">
        <f t="shared" si="39"/>
        <v>0</v>
      </c>
      <c r="CH68" s="102">
        <f t="shared" si="39"/>
        <v>0</v>
      </c>
      <c r="CI68" s="102">
        <f t="shared" si="39"/>
        <v>0</v>
      </c>
      <c r="CJ68" s="102">
        <f t="shared" si="39"/>
        <v>0</v>
      </c>
      <c r="CK68" s="102">
        <f t="shared" si="39"/>
        <v>0</v>
      </c>
      <c r="CL68" s="102">
        <f t="shared" si="39"/>
        <v>0</v>
      </c>
      <c r="CM68" s="102">
        <f t="shared" si="39"/>
        <v>0</v>
      </c>
      <c r="CN68" s="102">
        <f t="shared" si="39"/>
        <v>0</v>
      </c>
      <c r="CO68" s="102">
        <f t="shared" si="39"/>
        <v>0</v>
      </c>
      <c r="CP68" s="102">
        <f t="shared" si="39"/>
        <v>0</v>
      </c>
      <c r="CQ68" s="102">
        <f t="shared" si="39"/>
        <v>0</v>
      </c>
      <c r="CR68" s="102">
        <f t="shared" si="39"/>
        <v>0</v>
      </c>
      <c r="CS68" s="102">
        <f t="shared" si="39"/>
        <v>0</v>
      </c>
      <c r="CT68" s="102">
        <f t="shared" si="39"/>
        <v>0</v>
      </c>
      <c r="CU68" s="102">
        <f t="shared" si="39"/>
        <v>0</v>
      </c>
      <c r="CV68" s="102">
        <f t="shared" si="39"/>
        <v>0</v>
      </c>
      <c r="CW68" s="102">
        <f t="shared" ref="CW68:DU68" si="40">IFERROR(SUM(CW61:CW67),"")</f>
        <v>0</v>
      </c>
      <c r="CX68" s="102">
        <f t="shared" si="40"/>
        <v>0</v>
      </c>
      <c r="CY68" s="102">
        <f t="shared" si="40"/>
        <v>0</v>
      </c>
      <c r="CZ68" s="102">
        <f t="shared" si="40"/>
        <v>0</v>
      </c>
      <c r="DA68" s="102">
        <f t="shared" si="40"/>
        <v>0</v>
      </c>
      <c r="DB68" s="102">
        <f t="shared" si="40"/>
        <v>0</v>
      </c>
      <c r="DC68" s="102">
        <f t="shared" si="40"/>
        <v>0</v>
      </c>
      <c r="DD68" s="102">
        <f t="shared" si="40"/>
        <v>0</v>
      </c>
      <c r="DE68" s="102">
        <f t="shared" si="40"/>
        <v>0</v>
      </c>
      <c r="DF68" s="102">
        <f t="shared" si="40"/>
        <v>0</v>
      </c>
      <c r="DG68" s="102">
        <f t="shared" si="40"/>
        <v>0</v>
      </c>
      <c r="DH68" s="102">
        <f t="shared" si="40"/>
        <v>0</v>
      </c>
      <c r="DI68" s="102">
        <f t="shared" si="40"/>
        <v>0</v>
      </c>
      <c r="DJ68" s="102">
        <f t="shared" si="40"/>
        <v>0</v>
      </c>
      <c r="DK68" s="102">
        <f t="shared" si="40"/>
        <v>0</v>
      </c>
      <c r="DL68" s="102">
        <f t="shared" si="40"/>
        <v>0</v>
      </c>
      <c r="DM68" s="102">
        <f t="shared" si="40"/>
        <v>0</v>
      </c>
      <c r="DN68" s="102">
        <f t="shared" si="40"/>
        <v>0</v>
      </c>
      <c r="DO68" s="102">
        <f t="shared" si="40"/>
        <v>0</v>
      </c>
      <c r="DP68" s="102">
        <f t="shared" si="40"/>
        <v>0</v>
      </c>
      <c r="DQ68" s="102">
        <f t="shared" si="40"/>
        <v>0</v>
      </c>
      <c r="DR68" s="102">
        <f t="shared" si="40"/>
        <v>0</v>
      </c>
      <c r="DS68" s="102">
        <f t="shared" si="40"/>
        <v>0</v>
      </c>
      <c r="DT68" s="102">
        <f t="shared" si="40"/>
        <v>0</v>
      </c>
      <c r="DU68" s="102">
        <f t="shared" si="40"/>
        <v>0</v>
      </c>
    </row>
    <row r="69" spans="1:125">
      <c r="A69" s="2"/>
      <c r="B69" s="2"/>
      <c r="C69" s="2"/>
      <c r="D69" s="1"/>
      <c r="E69" s="2"/>
      <c r="F69" s="2"/>
      <c r="G69" s="2"/>
      <c r="H69" s="2"/>
      <c r="I69" s="2"/>
      <c r="J69" s="2"/>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row>
    <row r="70" spans="1:125">
      <c r="A70" s="16" t="s">
        <v>199</v>
      </c>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row>
    <row r="71" spans="1:125">
      <c r="A71" s="2"/>
      <c r="B71" s="2"/>
      <c r="C71" s="2"/>
      <c r="D71" s="1"/>
      <c r="E71" s="2"/>
      <c r="F71" s="2"/>
      <c r="G71" s="2"/>
      <c r="H71" s="2"/>
      <c r="I71" s="2"/>
      <c r="J71" s="2"/>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c r="A72" s="44" t="str">
        <f>'Laika grafiks'!A29</f>
        <v>Projekta īstenošanas laika marķieris</v>
      </c>
      <c r="B72" s="2"/>
      <c r="C72" s="2"/>
      <c r="D72" s="1"/>
      <c r="E72" s="148">
        <f>IFERROR('Laika grafiks'!E29,"")</f>
        <v>1</v>
      </c>
      <c r="F72" s="148">
        <f>IFERROR('Laika grafiks'!F29,"")</f>
        <v>1</v>
      </c>
      <c r="G72" s="148">
        <f>IFERROR('Laika grafiks'!G29,"")</f>
        <v>1</v>
      </c>
      <c r="H72" s="148">
        <f>IFERROR('Laika grafiks'!H29,"")</f>
        <v>1</v>
      </c>
      <c r="I72" s="148">
        <f>IFERROR('Laika grafiks'!I29,"")</f>
        <v>1</v>
      </c>
      <c r="J72" s="148">
        <f>IFERROR('Laika grafiks'!J29,"")</f>
        <v>1</v>
      </c>
      <c r="K72" s="148">
        <f>IFERROR('Laika grafiks'!K29,"")</f>
        <v>1</v>
      </c>
      <c r="L72" s="148">
        <f>IFERROR('Laika grafiks'!L29,"")</f>
        <v>1</v>
      </c>
      <c r="M72" s="148">
        <f>IFERROR('Laika grafiks'!M29,"")</f>
        <v>1</v>
      </c>
      <c r="N72" s="148">
        <f>IFERROR('Laika grafiks'!N29,"")</f>
        <v>1</v>
      </c>
      <c r="O72" s="148">
        <f>IFERROR('Laika grafiks'!O29,"")</f>
        <v>1</v>
      </c>
      <c r="P72" s="148">
        <f>IFERROR('Laika grafiks'!P29,"")</f>
        <v>1</v>
      </c>
      <c r="Q72" s="148">
        <f>IFERROR('Laika grafiks'!Q29,"")</f>
        <v>1</v>
      </c>
      <c r="R72" s="148">
        <f>IFERROR('Laika grafiks'!R29,"")</f>
        <v>1</v>
      </c>
      <c r="S72" s="148">
        <f>IFERROR('Laika grafiks'!S29,"")</f>
        <v>1</v>
      </c>
      <c r="T72" s="148">
        <f>IFERROR('Laika grafiks'!T29,"")</f>
        <v>1</v>
      </c>
      <c r="U72" s="148">
        <f>IFERROR('Laika grafiks'!U29,"")</f>
        <v>1</v>
      </c>
      <c r="V72" s="148">
        <f>IFERROR('Laika grafiks'!V29,"")</f>
        <v>1</v>
      </c>
      <c r="W72" s="148">
        <f>IFERROR('Laika grafiks'!W29,"")</f>
        <v>1</v>
      </c>
      <c r="X72" s="148">
        <f>IFERROR('Laika grafiks'!X29,"")</f>
        <v>1</v>
      </c>
      <c r="Y72" s="148">
        <f>IFERROR('Laika grafiks'!Y29,"")</f>
        <v>1</v>
      </c>
      <c r="Z72" s="148">
        <f>IFERROR('Laika grafiks'!Z29,"")</f>
        <v>1</v>
      </c>
      <c r="AA72" s="148">
        <f>IFERROR('Laika grafiks'!AA29,"")</f>
        <v>1</v>
      </c>
      <c r="AB72" s="148">
        <f>IFERROR('Laika grafiks'!AB29,"")</f>
        <v>1</v>
      </c>
      <c r="AC72" s="148">
        <f>IFERROR('Laika grafiks'!AC29,"")</f>
        <v>1</v>
      </c>
      <c r="AD72" s="148">
        <f>IFERROR('Laika grafiks'!AD29,"")</f>
        <v>1</v>
      </c>
      <c r="AE72" s="148">
        <f>IFERROR('Laika grafiks'!AE29,"")</f>
        <v>1</v>
      </c>
      <c r="AF72" s="148">
        <f>IFERROR('Laika grafiks'!AF29,"")</f>
        <v>1</v>
      </c>
      <c r="AG72" s="148">
        <f>IFERROR('Laika grafiks'!AG29,"")</f>
        <v>1</v>
      </c>
      <c r="AH72" s="148">
        <f>IFERROR('Laika grafiks'!AH29,"")</f>
        <v>1</v>
      </c>
      <c r="AI72" s="148">
        <f>IFERROR('Laika grafiks'!AI29,"")</f>
        <v>1</v>
      </c>
      <c r="AJ72" s="148">
        <f>IFERROR('Laika grafiks'!AJ29,"")</f>
        <v>1</v>
      </c>
      <c r="AK72" s="148">
        <f>IFERROR('Laika grafiks'!AK29,"")</f>
        <v>1</v>
      </c>
      <c r="AL72" s="148">
        <f>IFERROR('Laika grafiks'!AL29,"")</f>
        <v>1</v>
      </c>
      <c r="AM72" s="148">
        <f>IFERROR('Laika grafiks'!AM29,"")</f>
        <v>1</v>
      </c>
      <c r="AN72" s="148">
        <f>IFERROR('Laika grafiks'!AN29,"")</f>
        <v>1</v>
      </c>
      <c r="AO72" s="148">
        <f>IFERROR('Laika grafiks'!AO29,"")</f>
        <v>1</v>
      </c>
      <c r="AP72" s="148">
        <f>IFERROR('Laika grafiks'!AP29,"")</f>
        <v>1</v>
      </c>
      <c r="AQ72" s="148">
        <f>IFERROR('Laika grafiks'!AQ29,"")</f>
        <v>1</v>
      </c>
      <c r="AR72" s="148">
        <f>IFERROR('Laika grafiks'!AR29,"")</f>
        <v>1</v>
      </c>
      <c r="AS72" s="148">
        <f>IFERROR('Laika grafiks'!AS29,"")</f>
        <v>1</v>
      </c>
      <c r="AT72" s="148">
        <f>IFERROR('Laika grafiks'!AT29,"")</f>
        <v>1</v>
      </c>
      <c r="AU72" s="148">
        <f>IFERROR('Laika grafiks'!AU29,"")</f>
        <v>1</v>
      </c>
      <c r="AV72" s="148">
        <f>IFERROR('Laika grafiks'!AV29,"")</f>
        <v>1</v>
      </c>
      <c r="AW72" s="148">
        <f>IFERROR('Laika grafiks'!AW29,"")</f>
        <v>1</v>
      </c>
      <c r="AX72" s="148">
        <f>IFERROR('Laika grafiks'!AX29,"")</f>
        <v>1</v>
      </c>
      <c r="AY72" s="148">
        <f>IFERROR('Laika grafiks'!AY29,"")</f>
        <v>1</v>
      </c>
      <c r="AZ72" s="148">
        <f>IFERROR('Laika grafiks'!AZ29,"")</f>
        <v>1</v>
      </c>
      <c r="BA72" s="148">
        <f>IFERROR('Laika grafiks'!BA29,"")</f>
        <v>1</v>
      </c>
      <c r="BB72" s="148">
        <f>IFERROR('Laika grafiks'!BB29,"")</f>
        <v>1</v>
      </c>
      <c r="BC72" s="148">
        <f>IFERROR('Laika grafiks'!BC29,"")</f>
        <v>1</v>
      </c>
      <c r="BD72" s="148">
        <f>IFERROR('Laika grafiks'!BD29,"")</f>
        <v>1</v>
      </c>
      <c r="BE72" s="148">
        <f>IFERROR('Laika grafiks'!BE29,"")</f>
        <v>1</v>
      </c>
      <c r="BF72" s="148">
        <f>IFERROR('Laika grafiks'!BF29,"")</f>
        <v>1</v>
      </c>
      <c r="BG72" s="148">
        <f>IFERROR('Laika grafiks'!BG29,"")</f>
        <v>1</v>
      </c>
      <c r="BH72" s="148">
        <f>IFERROR('Laika grafiks'!BH29,"")</f>
        <v>1</v>
      </c>
      <c r="BI72" s="148">
        <f>IFERROR('Laika grafiks'!BI29,"")</f>
        <v>1</v>
      </c>
      <c r="BJ72" s="148">
        <f>IFERROR('Laika grafiks'!BJ29,"")</f>
        <v>1</v>
      </c>
      <c r="BK72" s="148">
        <f>IFERROR('Laika grafiks'!BK29,"")</f>
        <v>1</v>
      </c>
      <c r="BL72" s="148">
        <f>IFERROR('Laika grafiks'!BL29,"")</f>
        <v>1</v>
      </c>
      <c r="BM72" s="148">
        <f>IFERROR('Laika grafiks'!BM29,"")</f>
        <v>0</v>
      </c>
      <c r="BN72" s="148">
        <f>IFERROR('Laika grafiks'!BN29,"")</f>
        <v>0</v>
      </c>
      <c r="BO72" s="148">
        <f>IFERROR('Laika grafiks'!BO29,"")</f>
        <v>0</v>
      </c>
      <c r="BP72" s="148">
        <f>IFERROR('Laika grafiks'!BP29,"")</f>
        <v>0</v>
      </c>
      <c r="BQ72" s="148">
        <f>IFERROR('Laika grafiks'!BQ29,"")</f>
        <v>0</v>
      </c>
      <c r="BR72" s="148">
        <f>IFERROR('Laika grafiks'!BR29,"")</f>
        <v>0</v>
      </c>
      <c r="BS72" s="148">
        <f>IFERROR('Laika grafiks'!BS29,"")</f>
        <v>0</v>
      </c>
      <c r="BT72" s="148">
        <f>IFERROR('Laika grafiks'!BT29,"")</f>
        <v>0</v>
      </c>
      <c r="BU72" s="148">
        <f>IFERROR('Laika grafiks'!BU29,"")</f>
        <v>0</v>
      </c>
      <c r="BV72" s="148">
        <f>IFERROR('Laika grafiks'!BV29,"")</f>
        <v>0</v>
      </c>
      <c r="BW72" s="148">
        <f>IFERROR('Laika grafiks'!BW29,"")</f>
        <v>0</v>
      </c>
      <c r="BX72" s="148">
        <f>IFERROR('Laika grafiks'!BX29,"")</f>
        <v>0</v>
      </c>
      <c r="BY72" s="148">
        <f>IFERROR('Laika grafiks'!BY29,"")</f>
        <v>0</v>
      </c>
      <c r="BZ72" s="148">
        <f>IFERROR('Laika grafiks'!BZ29,"")</f>
        <v>0</v>
      </c>
      <c r="CA72" s="148">
        <f>IFERROR('Laika grafiks'!CA29,"")</f>
        <v>0</v>
      </c>
      <c r="CB72" s="148">
        <f>IFERROR('Laika grafiks'!CB29,"")</f>
        <v>0</v>
      </c>
      <c r="CC72" s="148">
        <f>IFERROR('Laika grafiks'!CC29,"")</f>
        <v>0</v>
      </c>
      <c r="CD72" s="148">
        <f>IFERROR('Laika grafiks'!CD29,"")</f>
        <v>0</v>
      </c>
      <c r="CE72" s="148">
        <f>IFERROR('Laika grafiks'!CE29,"")</f>
        <v>0</v>
      </c>
      <c r="CF72" s="148">
        <f>IFERROR('Laika grafiks'!CF29,"")</f>
        <v>0</v>
      </c>
      <c r="CG72" s="148">
        <f>IFERROR('Laika grafiks'!CG29,"")</f>
        <v>0</v>
      </c>
      <c r="CH72" s="148">
        <f>IFERROR('Laika grafiks'!CH29,"")</f>
        <v>0</v>
      </c>
      <c r="CI72" s="148">
        <f>IFERROR('Laika grafiks'!CI29,"")</f>
        <v>0</v>
      </c>
      <c r="CJ72" s="148">
        <f>IFERROR('Laika grafiks'!CJ29,"")</f>
        <v>0</v>
      </c>
      <c r="CK72" s="148">
        <f>IFERROR('Laika grafiks'!CK29,"")</f>
        <v>0</v>
      </c>
      <c r="CL72" s="148">
        <f>IFERROR('Laika grafiks'!CL29,"")</f>
        <v>0</v>
      </c>
      <c r="CM72" s="148">
        <f>IFERROR('Laika grafiks'!CM29,"")</f>
        <v>0</v>
      </c>
      <c r="CN72" s="148">
        <f>IFERROR('Laika grafiks'!CN29,"")</f>
        <v>0</v>
      </c>
      <c r="CO72" s="148">
        <f>IFERROR('Laika grafiks'!CO29,"")</f>
        <v>0</v>
      </c>
      <c r="CP72" s="148">
        <f>IFERROR('Laika grafiks'!CP29,"")</f>
        <v>0</v>
      </c>
      <c r="CQ72" s="148">
        <f>IFERROR('Laika grafiks'!CQ29,"")</f>
        <v>0</v>
      </c>
      <c r="CR72" s="148">
        <f>IFERROR('Laika grafiks'!CR29,"")</f>
        <v>0</v>
      </c>
      <c r="CS72" s="148">
        <f>IFERROR('Laika grafiks'!CS29,"")</f>
        <v>0</v>
      </c>
      <c r="CT72" s="148">
        <f>IFERROR('Laika grafiks'!CT29,"")</f>
        <v>0</v>
      </c>
      <c r="CU72" s="148">
        <f>IFERROR('Laika grafiks'!CU29,"")</f>
        <v>0</v>
      </c>
      <c r="CV72" s="148">
        <f>IFERROR('Laika grafiks'!CV29,"")</f>
        <v>0</v>
      </c>
      <c r="CW72" s="148">
        <f>IFERROR('Laika grafiks'!CW29,"")</f>
        <v>0</v>
      </c>
      <c r="CX72" s="148">
        <f>IFERROR('Laika grafiks'!CX29,"")</f>
        <v>0</v>
      </c>
      <c r="CY72" s="148">
        <f>IFERROR('Laika grafiks'!CY29,"")</f>
        <v>0</v>
      </c>
      <c r="CZ72" s="148">
        <f>IFERROR('Laika grafiks'!CZ29,"")</f>
        <v>0</v>
      </c>
      <c r="DA72" s="148">
        <f>IFERROR('Laika grafiks'!DA29,"")</f>
        <v>0</v>
      </c>
      <c r="DB72" s="148">
        <f>IFERROR('Laika grafiks'!DB29,"")</f>
        <v>0</v>
      </c>
      <c r="DC72" s="148">
        <f>IFERROR('Laika grafiks'!DC29,"")</f>
        <v>0</v>
      </c>
      <c r="DD72" s="148">
        <f>IFERROR('Laika grafiks'!DD29,"")</f>
        <v>0</v>
      </c>
      <c r="DE72" s="148">
        <f>IFERROR('Laika grafiks'!DE29,"")</f>
        <v>0</v>
      </c>
      <c r="DF72" s="148">
        <f>IFERROR('Laika grafiks'!DF29,"")</f>
        <v>0</v>
      </c>
      <c r="DG72" s="148">
        <f>IFERROR('Laika grafiks'!DG29,"")</f>
        <v>0</v>
      </c>
      <c r="DH72" s="148">
        <f>IFERROR('Laika grafiks'!DH29,"")</f>
        <v>0</v>
      </c>
      <c r="DI72" s="148">
        <f>IFERROR('Laika grafiks'!DI29,"")</f>
        <v>0</v>
      </c>
      <c r="DJ72" s="148">
        <f>IFERROR('Laika grafiks'!DJ29,"")</f>
        <v>0</v>
      </c>
      <c r="DK72" s="148">
        <f>IFERROR('Laika grafiks'!DK29,"")</f>
        <v>0</v>
      </c>
      <c r="DL72" s="148">
        <f>IFERROR('Laika grafiks'!DL29,"")</f>
        <v>0</v>
      </c>
      <c r="DM72" s="148">
        <f>IFERROR('Laika grafiks'!DM29,"")</f>
        <v>0</v>
      </c>
      <c r="DN72" s="148">
        <f>IFERROR('Laika grafiks'!DN29,"")</f>
        <v>0</v>
      </c>
      <c r="DO72" s="148">
        <f>IFERROR('Laika grafiks'!DO29,"")</f>
        <v>0</v>
      </c>
      <c r="DP72" s="148">
        <f>IFERROR('Laika grafiks'!DP29,"")</f>
        <v>0</v>
      </c>
      <c r="DQ72" s="148">
        <f>IFERROR('Laika grafiks'!DQ29,"")</f>
        <v>0</v>
      </c>
      <c r="DR72" s="148">
        <f>IFERROR('Laika grafiks'!DR29,"")</f>
        <v>0</v>
      </c>
      <c r="DS72" s="148">
        <f>IFERROR('Laika grafiks'!DS29,"")</f>
        <v>0</v>
      </c>
      <c r="DT72" s="148">
        <f>IFERROR('Laika grafiks'!DT29,"")</f>
        <v>0</v>
      </c>
      <c r="DU72" s="148">
        <f>IFERROR('Laika grafiks'!DU29,"")</f>
        <v>0</v>
      </c>
    </row>
    <row r="73" spans="1:125">
      <c r="A73" s="2"/>
      <c r="B73" s="2"/>
      <c r="C73" s="2"/>
      <c r="D73" s="1"/>
      <c r="E73" s="2"/>
      <c r="F73" s="2"/>
      <c r="G73" s="2"/>
      <c r="H73" s="2"/>
      <c r="I73" s="2"/>
      <c r="J73" s="2"/>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c r="A74" s="103" t="str">
        <f>A65</f>
        <v>Kredītiestādes aizdevums</v>
      </c>
      <c r="B74" s="2"/>
      <c r="C74" s="2"/>
      <c r="D74" s="1"/>
      <c r="E74" s="2"/>
      <c r="F74" s="2"/>
      <c r="G74" s="2"/>
      <c r="H74" s="2"/>
      <c r="I74" s="2"/>
      <c r="J74" s="2"/>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row>
    <row r="75" spans="1:125">
      <c r="A75" s="2"/>
      <c r="B75" s="2"/>
      <c r="C75" s="2"/>
      <c r="D75" s="1"/>
      <c r="E75" s="2"/>
      <c r="F75" s="2"/>
      <c r="G75" s="2"/>
      <c r="H75" s="2"/>
      <c r="I75" s="2"/>
      <c r="J75" s="2"/>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row>
    <row r="76" spans="1:125">
      <c r="A76" s="44" t="str">
        <f>Pieņēmumi!B62</f>
        <v>Termiņš</v>
      </c>
      <c r="B76" s="50" t="str">
        <f>Pieņēmumi!C62</f>
        <v>ceturkšņi</v>
      </c>
      <c r="C76" s="2"/>
      <c r="D76" s="104">
        <f>Pieņēmumi!E62</f>
        <v>59</v>
      </c>
      <c r="E76" s="2"/>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spans="1:125">
      <c r="A77" s="44" t="str">
        <f>Pieņēmumi!B63</f>
        <v>LABVĒLĪBAS PERIODS pamatsummai</v>
      </c>
      <c r="B77" s="50" t="str">
        <f>Pieņēmumi!C63</f>
        <v>ceturkšņi</v>
      </c>
      <c r="C77" s="2"/>
      <c r="D77" s="104">
        <f>Pieņēmumi!E63</f>
        <v>5</v>
      </c>
      <c r="E77" s="2"/>
      <c r="F77" s="2"/>
      <c r="G77" s="2"/>
      <c r="H77" s="2"/>
      <c r="I77" s="2"/>
      <c r="J77" s="2"/>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c r="A78" s="44" t="str">
        <f>Pieņēmumi!B64</f>
        <v>LABVĒLĪBAS PERIODS procentmaksājumiem</v>
      </c>
      <c r="B78" s="50" t="str">
        <f>Pieņēmumi!C64</f>
        <v>ceturkšņi</v>
      </c>
      <c r="C78" s="2"/>
      <c r="D78" s="104">
        <f>Pieņēmumi!E64</f>
        <v>5</v>
      </c>
      <c r="E78" s="2"/>
      <c r="F78" s="2"/>
      <c r="G78" s="2"/>
      <c r="H78" s="2"/>
      <c r="I78" s="2"/>
      <c r="J78" s="2"/>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row>
    <row r="79" spans="1:125">
      <c r="A79" s="44" t="str">
        <f>Pieņēmumi!B65</f>
        <v>Saistību dzēšanas periods pirms projekta beigām</v>
      </c>
      <c r="B79" s="50" t="str">
        <f>Pieņēmumi!C65</f>
        <v>ceturkšņi</v>
      </c>
      <c r="C79" s="2"/>
      <c r="D79" s="104">
        <f>Pieņēmumi!E65</f>
        <v>0</v>
      </c>
      <c r="E79" s="2"/>
      <c r="F79" s="2"/>
      <c r="G79" s="2"/>
      <c r="H79" s="2"/>
      <c r="I79" s="2"/>
      <c r="J79" s="2"/>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row>
    <row r="80" spans="1:125">
      <c r="A80" s="2"/>
      <c r="B80" s="2"/>
      <c r="C80" s="2"/>
      <c r="D80" s="2"/>
      <c r="E80" s="2"/>
      <c r="F80" s="2"/>
      <c r="G80" s="2"/>
      <c r="H80" s="2"/>
      <c r="I80" s="2"/>
      <c r="J80" s="2"/>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c r="A81" s="2" t="s">
        <v>200</v>
      </c>
      <c r="B81" s="2"/>
      <c r="C81" s="2"/>
      <c r="D81" s="105">
        <f>IFERROR(INDEX(E$4:DU$4,MATCH(1,E81:DU81,0)),"")</f>
        <v>0</v>
      </c>
      <c r="E81" s="92">
        <f>IFERROR(IF(E65&lt;&gt;0,1,0),"")</f>
        <v>1</v>
      </c>
      <c r="F81" s="92">
        <f>IFERROR(IF(F65&lt;&gt;0,IF(SUM($E81:E81)=1,0,1),0),"")</f>
        <v>0</v>
      </c>
      <c r="G81" s="92">
        <f>IFERROR(IF(G65&lt;&gt;0,IF(SUM($E81:F81)=1,0,1),0),"")</f>
        <v>0</v>
      </c>
      <c r="H81" s="92">
        <f>IFERROR(IF(H65&lt;&gt;0,IF(SUM($E81:G81)=1,0,1),0),"")</f>
        <v>0</v>
      </c>
      <c r="I81" s="92">
        <f>IFERROR(IF(I65&lt;&gt;0,IF(SUM($E81:H81)=1,0,1),0),"")</f>
        <v>0</v>
      </c>
      <c r="J81" s="92">
        <f>IFERROR(IF(J65&lt;&gt;0,IF(SUM($E81:I81)=1,0,1),0),"")</f>
        <v>0</v>
      </c>
      <c r="K81" s="92">
        <f>IFERROR(IF(K65&lt;&gt;0,IF(SUM($E81:J81)=1,0,1),0),"")</f>
        <v>0</v>
      </c>
      <c r="L81" s="92">
        <f>IFERROR(IF(L65&lt;&gt;0,IF(SUM($E81:K81)=1,0,1),0),"")</f>
        <v>0</v>
      </c>
      <c r="M81" s="92">
        <f>IFERROR(IF(M65&lt;&gt;0,IF(SUM($E81:L81)=1,0,1),0),"")</f>
        <v>0</v>
      </c>
      <c r="N81" s="92">
        <f>IFERROR(IF(N65&lt;&gt;0,IF(SUM($E81:M81)=1,0,1),0),"")</f>
        <v>0</v>
      </c>
      <c r="O81" s="92">
        <f>IFERROR(IF(O65&lt;&gt;0,IF(SUM($E81:N81)=1,0,1),0),"")</f>
        <v>0</v>
      </c>
      <c r="P81" s="92">
        <f>IFERROR(IF(P65&lt;&gt;0,IF(SUM($E81:O81)=1,0,1),0),"")</f>
        <v>0</v>
      </c>
      <c r="Q81" s="92">
        <f>IFERROR(IF(Q65&lt;&gt;0,IF(SUM($E81:P81)=1,0,1),0),"")</f>
        <v>0</v>
      </c>
      <c r="R81" s="92">
        <f>IFERROR(IF(R65&lt;&gt;0,IF(SUM($E81:Q81)=1,0,1),0),"")</f>
        <v>0</v>
      </c>
      <c r="S81" s="92">
        <f>IFERROR(IF(S65&lt;&gt;0,IF(SUM($E81:R81)=1,0,1),0),"")</f>
        <v>0</v>
      </c>
      <c r="T81" s="92">
        <f>IFERROR(IF(T65&lt;&gt;0,IF(SUM($E81:S81)=1,0,1),0),"")</f>
        <v>0</v>
      </c>
      <c r="U81" s="92">
        <f>IFERROR(IF(U65&lt;&gt;0,IF(SUM($E81:T81)=1,0,1),0),"")</f>
        <v>0</v>
      </c>
      <c r="V81" s="92">
        <f>IFERROR(IF(V65&lt;&gt;0,IF(SUM($E81:U81)=1,0,1),0),"")</f>
        <v>0</v>
      </c>
      <c r="W81" s="92">
        <f>IFERROR(IF(W65&lt;&gt;0,IF(SUM($E81:V81)=1,0,1),0),"")</f>
        <v>0</v>
      </c>
      <c r="X81" s="92">
        <f>IFERROR(IF(X65&lt;&gt;0,IF(SUM($E81:W81)=1,0,1),0),"")</f>
        <v>0</v>
      </c>
      <c r="Y81" s="92">
        <f>IFERROR(IF(Y65&lt;&gt;0,IF(SUM($E81:X81)=1,0,1),0),"")</f>
        <v>0</v>
      </c>
      <c r="Z81" s="92">
        <f>IFERROR(IF(Z65&lt;&gt;0,IF(SUM($E81:Y81)=1,0,1),0),"")</f>
        <v>0</v>
      </c>
      <c r="AA81" s="92">
        <f>IFERROR(IF(AA65&lt;&gt;0,IF(SUM($E81:Z81)=1,0,1),0),"")</f>
        <v>0</v>
      </c>
      <c r="AB81" s="92">
        <f>IFERROR(IF(AB65&lt;&gt;0,IF(SUM($E81:AA81)=1,0,1),0),"")</f>
        <v>0</v>
      </c>
      <c r="AC81" s="92">
        <f>IFERROR(IF(AC65&lt;&gt;0,IF(SUM($E81:AB81)=1,0,1),0),"")</f>
        <v>0</v>
      </c>
      <c r="AD81" s="92">
        <f>IFERROR(IF(AD65&lt;&gt;0,IF(SUM($E81:AC81)=1,0,1),0),"")</f>
        <v>0</v>
      </c>
      <c r="AE81" s="92">
        <f>IFERROR(IF(AE65&lt;&gt;0,IF(SUM($E81:AD81)=1,0,1),0),"")</f>
        <v>0</v>
      </c>
      <c r="AF81" s="92">
        <f>IFERROR(IF(AF65&lt;&gt;0,IF(SUM($E81:AE81)=1,0,1),0),"")</f>
        <v>0</v>
      </c>
      <c r="AG81" s="92">
        <f>IFERROR(IF(AG65&lt;&gt;0,IF(SUM($E81:AF81)=1,0,1),0),"")</f>
        <v>0</v>
      </c>
      <c r="AH81" s="92">
        <f>IFERROR(IF(AH65&lt;&gt;0,IF(SUM($E81:AG81)=1,0,1),0),"")</f>
        <v>0</v>
      </c>
      <c r="AI81" s="92">
        <f>IFERROR(IF(AI65&lt;&gt;0,IF(SUM($E81:AH81)=1,0,1),0),"")</f>
        <v>0</v>
      </c>
      <c r="AJ81" s="92">
        <f>IFERROR(IF(AJ65&lt;&gt;0,IF(SUM($E81:AI81)=1,0,1),0),"")</f>
        <v>0</v>
      </c>
      <c r="AK81" s="92">
        <f>IFERROR(IF(AK65&lt;&gt;0,IF(SUM($E81:AJ81)=1,0,1),0),"")</f>
        <v>0</v>
      </c>
      <c r="AL81" s="92">
        <f>IFERROR(IF(AL65&lt;&gt;0,IF(SUM($E81:AK81)=1,0,1),0),"")</f>
        <v>0</v>
      </c>
      <c r="AM81" s="92">
        <f>IFERROR(IF(AM65&lt;&gt;0,IF(SUM($E81:AL81)=1,0,1),0),"")</f>
        <v>0</v>
      </c>
      <c r="AN81" s="92">
        <f>IFERROR(IF(AN65&lt;&gt;0,IF(SUM($E81:AM81)=1,0,1),0),"")</f>
        <v>0</v>
      </c>
      <c r="AO81" s="92">
        <f>IFERROR(IF(AO65&lt;&gt;0,IF(SUM($E81:AN81)=1,0,1),0),"")</f>
        <v>0</v>
      </c>
      <c r="AP81" s="92">
        <f>IFERROR(IF(AP65&lt;&gt;0,IF(SUM($E81:AO81)=1,0,1),0),"")</f>
        <v>0</v>
      </c>
      <c r="AQ81" s="92">
        <f>IFERROR(IF(AQ65&lt;&gt;0,IF(SUM($E81:AP81)=1,0,1),0),"")</f>
        <v>0</v>
      </c>
      <c r="AR81" s="92">
        <f>IFERROR(IF(AR65&lt;&gt;0,IF(SUM($E81:AQ81)=1,0,1),0),"")</f>
        <v>0</v>
      </c>
      <c r="AS81" s="92">
        <f>IFERROR(IF(AS65&lt;&gt;0,IF(SUM($E81:AR81)=1,0,1),0),"")</f>
        <v>0</v>
      </c>
      <c r="AT81" s="92">
        <f>IFERROR(IF(AT65&lt;&gt;0,IF(SUM($E81:AS81)=1,0,1),0),"")</f>
        <v>0</v>
      </c>
      <c r="AU81" s="92">
        <f>IFERROR(IF(AU65&lt;&gt;0,IF(SUM($E81:AT81)=1,0,1),0),"")</f>
        <v>0</v>
      </c>
      <c r="AV81" s="92">
        <f>IFERROR(IF(AV65&lt;&gt;0,IF(SUM($E81:AU81)=1,0,1),0),"")</f>
        <v>0</v>
      </c>
      <c r="AW81" s="92">
        <f>IFERROR(IF(AW65&lt;&gt;0,IF(SUM($E81:AV81)=1,0,1),0),"")</f>
        <v>0</v>
      </c>
      <c r="AX81" s="92">
        <f>IFERROR(IF(AX65&lt;&gt;0,IF(SUM($E81:AW81)=1,0,1),0),"")</f>
        <v>0</v>
      </c>
      <c r="AY81" s="92">
        <f>IFERROR(IF(AY65&lt;&gt;0,IF(SUM($E81:AX81)=1,0,1),0),"")</f>
        <v>0</v>
      </c>
      <c r="AZ81" s="92">
        <f>IFERROR(IF(AZ65&lt;&gt;0,IF(SUM($E81:AY81)=1,0,1),0),"")</f>
        <v>0</v>
      </c>
      <c r="BA81" s="92">
        <f>IFERROR(IF(BA65&lt;&gt;0,IF(SUM($E81:AZ81)=1,0,1),0),"")</f>
        <v>0</v>
      </c>
      <c r="BB81" s="92">
        <f>IFERROR(IF(BB65&lt;&gt;0,IF(SUM($E81:BA81)=1,0,1),0),"")</f>
        <v>0</v>
      </c>
      <c r="BC81" s="92">
        <f>IFERROR(IF(BC65&lt;&gt;0,IF(SUM($E81:BB81)=1,0,1),0),"")</f>
        <v>0</v>
      </c>
      <c r="BD81" s="92">
        <f>IFERROR(IF(BD65&lt;&gt;0,IF(SUM($E81:BC81)=1,0,1),0),"")</f>
        <v>0</v>
      </c>
      <c r="BE81" s="92">
        <f>IFERROR(IF(BE65&lt;&gt;0,IF(SUM($E81:BD81)=1,0,1),0),"")</f>
        <v>0</v>
      </c>
      <c r="BF81" s="92">
        <f>IFERROR(IF(BF65&lt;&gt;0,IF(SUM($E81:BE81)=1,0,1),0),"")</f>
        <v>0</v>
      </c>
      <c r="BG81" s="92">
        <f>IFERROR(IF(BG65&lt;&gt;0,IF(SUM($E81:BF81)=1,0,1),0),"")</f>
        <v>0</v>
      </c>
      <c r="BH81" s="92">
        <f>IFERROR(IF(BH65&lt;&gt;0,IF(SUM($E81:BG81)=1,0,1),0),"")</f>
        <v>0</v>
      </c>
      <c r="BI81" s="92">
        <f>IFERROR(IF(BI65&lt;&gt;0,IF(SUM($E81:BH81)=1,0,1),0),"")</f>
        <v>0</v>
      </c>
      <c r="BJ81" s="92">
        <f>IFERROR(IF(BJ65&lt;&gt;0,IF(SUM($E81:BI81)=1,0,1),0),"")</f>
        <v>0</v>
      </c>
      <c r="BK81" s="92">
        <f>IFERROR(IF(BK65&lt;&gt;0,IF(SUM($E81:BJ81)=1,0,1),0),"")</f>
        <v>0</v>
      </c>
      <c r="BL81" s="92">
        <f>IFERROR(IF(BL65&lt;&gt;0,IF(SUM($E81:BK81)=1,0,1),0),"")</f>
        <v>0</v>
      </c>
      <c r="BM81" s="92">
        <f>IFERROR(IF(BM65&lt;&gt;0,IF(SUM($E81:BL81)=1,0,1),0),"")</f>
        <v>0</v>
      </c>
      <c r="BN81" s="92">
        <f>IFERROR(IF(BN65&lt;&gt;0,IF(SUM($E81:BM81)=1,0,1),0),"")</f>
        <v>0</v>
      </c>
      <c r="BO81" s="92">
        <f>IFERROR(IF(BO65&lt;&gt;0,IF(SUM($E81:BN81)=1,0,1),0),"")</f>
        <v>0</v>
      </c>
      <c r="BP81" s="92">
        <f>IFERROR(IF(BP65&lt;&gt;0,IF(SUM($E81:BO81)=1,0,1),0),"")</f>
        <v>0</v>
      </c>
      <c r="BQ81" s="92">
        <f>IFERROR(IF(BQ65&lt;&gt;0,IF(SUM($E81:BP81)=1,0,1),0),"")</f>
        <v>0</v>
      </c>
      <c r="BR81" s="92">
        <f>IFERROR(IF(BR65&lt;&gt;0,IF(SUM($E81:BQ81)=1,0,1),0),"")</f>
        <v>0</v>
      </c>
      <c r="BS81" s="92">
        <f>IFERROR(IF(BS65&lt;&gt;0,IF(SUM($E81:BR81)=1,0,1),0),"")</f>
        <v>0</v>
      </c>
      <c r="BT81" s="92">
        <f>IFERROR(IF(BT65&lt;&gt;0,IF(SUM($E81:BS81)=1,0,1),0),"")</f>
        <v>0</v>
      </c>
      <c r="BU81" s="92">
        <f>IFERROR(IF(BU65&lt;&gt;0,IF(SUM($E81:BT81)=1,0,1),0),"")</f>
        <v>0</v>
      </c>
      <c r="BV81" s="92">
        <f>IFERROR(IF(BV65&lt;&gt;0,IF(SUM($E81:BU81)=1,0,1),0),"")</f>
        <v>0</v>
      </c>
      <c r="BW81" s="92">
        <f>IFERROR(IF(BW65&lt;&gt;0,IF(SUM($E81:BV81)=1,0,1),0),"")</f>
        <v>0</v>
      </c>
      <c r="BX81" s="92">
        <f>IFERROR(IF(BX65&lt;&gt;0,IF(SUM($E81:BW81)=1,0,1),0),"")</f>
        <v>0</v>
      </c>
      <c r="BY81" s="92">
        <f>IFERROR(IF(BY65&lt;&gt;0,IF(SUM($E81:BX81)=1,0,1),0),"")</f>
        <v>0</v>
      </c>
      <c r="BZ81" s="92">
        <f>IFERROR(IF(BZ65&lt;&gt;0,IF(SUM($E81:BY81)=1,0,1),0),"")</f>
        <v>0</v>
      </c>
      <c r="CA81" s="92">
        <f>IFERROR(IF(CA65&lt;&gt;0,IF(SUM($E81:BZ81)=1,0,1),0),"")</f>
        <v>0</v>
      </c>
      <c r="CB81" s="92">
        <f>IFERROR(IF(CB65&lt;&gt;0,IF(SUM($E81:CA81)=1,0,1),0),"")</f>
        <v>0</v>
      </c>
      <c r="CC81" s="92">
        <f>IFERROR(IF(CC65&lt;&gt;0,IF(SUM($E81:CB81)=1,0,1),0),"")</f>
        <v>0</v>
      </c>
      <c r="CD81" s="92">
        <f>IFERROR(IF(CD65&lt;&gt;0,IF(SUM($E81:CC81)=1,0,1),0),"")</f>
        <v>0</v>
      </c>
      <c r="CE81" s="92">
        <f>IFERROR(IF(CE65&lt;&gt;0,IF(SUM($E81:CD81)=1,0,1),0),"")</f>
        <v>0</v>
      </c>
      <c r="CF81" s="92">
        <f>IFERROR(IF(CF65&lt;&gt;0,IF(SUM($E81:CE81)=1,0,1),0),"")</f>
        <v>0</v>
      </c>
      <c r="CG81" s="92">
        <f>IFERROR(IF(CG65&lt;&gt;0,IF(SUM($E81:CF81)=1,0,1),0),"")</f>
        <v>0</v>
      </c>
      <c r="CH81" s="92">
        <f>IFERROR(IF(CH65&lt;&gt;0,IF(SUM($E81:CG81)=1,0,1),0),"")</f>
        <v>0</v>
      </c>
      <c r="CI81" s="92">
        <f>IFERROR(IF(CI65&lt;&gt;0,IF(SUM($E81:CH81)=1,0,1),0),"")</f>
        <v>0</v>
      </c>
      <c r="CJ81" s="92">
        <f>IFERROR(IF(CJ65&lt;&gt;0,IF(SUM($E81:CI81)=1,0,1),0),"")</f>
        <v>0</v>
      </c>
      <c r="CK81" s="92">
        <f>IFERROR(IF(CK65&lt;&gt;0,IF(SUM($E81:CJ81)=1,0,1),0),"")</f>
        <v>0</v>
      </c>
      <c r="CL81" s="92">
        <f>IFERROR(IF(CL65&lt;&gt;0,IF(SUM($E81:CK81)=1,0,1),0),"")</f>
        <v>0</v>
      </c>
      <c r="CM81" s="92">
        <f>IFERROR(IF(CM65&lt;&gt;0,IF(SUM($E81:CL81)=1,0,1),0),"")</f>
        <v>0</v>
      </c>
      <c r="CN81" s="92">
        <f>IFERROR(IF(CN65&lt;&gt;0,IF(SUM($E81:CM81)=1,0,1),0),"")</f>
        <v>0</v>
      </c>
      <c r="CO81" s="92">
        <f>IFERROR(IF(CO65&lt;&gt;0,IF(SUM($E81:CN81)=1,0,1),0),"")</f>
        <v>0</v>
      </c>
      <c r="CP81" s="92">
        <f>IFERROR(IF(CP65&lt;&gt;0,IF(SUM($E81:CO81)=1,0,1),0),"")</f>
        <v>0</v>
      </c>
      <c r="CQ81" s="92">
        <f>IFERROR(IF(CQ65&lt;&gt;0,IF(SUM($E81:CP81)=1,0,1),0),"")</f>
        <v>0</v>
      </c>
      <c r="CR81" s="92">
        <f>IFERROR(IF(CR65&lt;&gt;0,IF(SUM($E81:CQ81)=1,0,1),0),"")</f>
        <v>0</v>
      </c>
      <c r="CS81" s="92">
        <f>IFERROR(IF(CS65&lt;&gt;0,IF(SUM($E81:CR81)=1,0,1),0),"")</f>
        <v>0</v>
      </c>
      <c r="CT81" s="92">
        <f>IFERROR(IF(CT65&lt;&gt;0,IF(SUM($E81:CS81)=1,0,1),0),"")</f>
        <v>0</v>
      </c>
      <c r="CU81" s="92">
        <f>IFERROR(IF(CU65&lt;&gt;0,IF(SUM($E81:CT81)=1,0,1),0),"")</f>
        <v>0</v>
      </c>
      <c r="CV81" s="92">
        <f>IFERROR(IF(CV65&lt;&gt;0,IF(SUM($E81:CU81)=1,0,1),0),"")</f>
        <v>0</v>
      </c>
      <c r="CW81" s="92">
        <f>IFERROR(IF(CW65&lt;&gt;0,IF(SUM($E81:CV81)=1,0,1),0),"")</f>
        <v>0</v>
      </c>
      <c r="CX81" s="92">
        <f>IFERROR(IF(CX65&lt;&gt;0,IF(SUM($E81:CW81)=1,0,1),0),"")</f>
        <v>0</v>
      </c>
      <c r="CY81" s="92">
        <f>IFERROR(IF(CY65&lt;&gt;0,IF(SUM($E81:CX81)=1,0,1),0),"")</f>
        <v>0</v>
      </c>
      <c r="CZ81" s="92">
        <f>IFERROR(IF(CZ65&lt;&gt;0,IF(SUM($E81:CY81)=1,0,1),0),"")</f>
        <v>0</v>
      </c>
      <c r="DA81" s="92">
        <f>IFERROR(IF(DA65&lt;&gt;0,IF(SUM($E81:CZ81)=1,0,1),0),"")</f>
        <v>0</v>
      </c>
      <c r="DB81" s="92">
        <f>IFERROR(IF(DB65&lt;&gt;0,IF(SUM($E81:DA81)=1,0,1),0),"")</f>
        <v>0</v>
      </c>
      <c r="DC81" s="92">
        <f>IFERROR(IF(DC65&lt;&gt;0,IF(SUM($E81:DB81)=1,0,1),0),"")</f>
        <v>0</v>
      </c>
      <c r="DD81" s="92">
        <f>IFERROR(IF(DD65&lt;&gt;0,IF(SUM($E81:DC81)=1,0,1),0),"")</f>
        <v>0</v>
      </c>
      <c r="DE81" s="92">
        <f>IFERROR(IF(DE65&lt;&gt;0,IF(SUM($E81:DD81)=1,0,1),0),"")</f>
        <v>0</v>
      </c>
      <c r="DF81" s="92">
        <f>IFERROR(IF(DF65&lt;&gt;0,IF(SUM($E81:DE81)=1,0,1),0),"")</f>
        <v>0</v>
      </c>
      <c r="DG81" s="92">
        <f>IFERROR(IF(DG65&lt;&gt;0,IF(SUM($E81:DF81)=1,0,1),0),"")</f>
        <v>0</v>
      </c>
      <c r="DH81" s="92">
        <f>IFERROR(IF(DH65&lt;&gt;0,IF(SUM($E81:DG81)=1,0,1),0),"")</f>
        <v>0</v>
      </c>
      <c r="DI81" s="92">
        <f>IFERROR(IF(DI65&lt;&gt;0,IF(SUM($E81:DH81)=1,0,1),0),"")</f>
        <v>0</v>
      </c>
      <c r="DJ81" s="92">
        <f>IFERROR(IF(DJ65&lt;&gt;0,IF(SUM($E81:DI81)=1,0,1),0),"")</f>
        <v>0</v>
      </c>
      <c r="DK81" s="92">
        <f>IFERROR(IF(DK65&lt;&gt;0,IF(SUM($E81:DJ81)=1,0,1),0),"")</f>
        <v>0</v>
      </c>
      <c r="DL81" s="92">
        <f>IFERROR(IF(DL65&lt;&gt;0,IF(SUM($E81:DK81)=1,0,1),0),"")</f>
        <v>0</v>
      </c>
      <c r="DM81" s="92">
        <f>IFERROR(IF(DM65&lt;&gt;0,IF(SUM($E81:DL81)=1,0,1),0),"")</f>
        <v>0</v>
      </c>
      <c r="DN81" s="92">
        <f>IFERROR(IF(DN65&lt;&gt;0,IF(SUM($E81:DM81)=1,0,1),0),"")</f>
        <v>0</v>
      </c>
      <c r="DO81" s="92">
        <f>IFERROR(IF(DO65&lt;&gt;0,IF(SUM($E81:DN81)=1,0,1),0),"")</f>
        <v>0</v>
      </c>
      <c r="DP81" s="92">
        <f>IFERROR(IF(DP65&lt;&gt;0,IF(SUM($E81:DO81)=1,0,1),0),"")</f>
        <v>0</v>
      </c>
      <c r="DQ81" s="92">
        <f>IFERROR(IF(DQ65&lt;&gt;0,IF(SUM($E81:DP81)=1,0,1),0),"")</f>
        <v>0</v>
      </c>
      <c r="DR81" s="92">
        <f>IFERROR(IF(DR65&lt;&gt;0,IF(SUM($E81:DQ81)=1,0,1),0),"")</f>
        <v>0</v>
      </c>
      <c r="DS81" s="92">
        <f>IFERROR(IF(DS65&lt;&gt;0,IF(SUM($E81:DR81)=1,0,1),0),"")</f>
        <v>0</v>
      </c>
      <c r="DT81" s="92">
        <f>IFERROR(IF(DT65&lt;&gt;0,IF(SUM($E81:DS81)=1,0,1),0),"")</f>
        <v>0</v>
      </c>
      <c r="DU81" s="92">
        <f>IFERROR(IF(DU65&lt;&gt;0,IF(SUM($E81:DT81)=1,0,1),0),"")</f>
        <v>0</v>
      </c>
    </row>
    <row r="82" spans="1:125">
      <c r="A82" s="2"/>
      <c r="B82" s="2"/>
      <c r="C82" s="2"/>
      <c r="D82" s="105"/>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c r="A83" s="2" t="s">
        <v>201</v>
      </c>
      <c r="B83" s="2"/>
      <c r="C83" s="2"/>
      <c r="D83" s="105">
        <f>IFERROR(MAX(D81+D77,Pieņēmumi!$E$8),"")</f>
        <v>5</v>
      </c>
      <c r="E83" s="2"/>
      <c r="F83" s="2"/>
      <c r="G83" s="2"/>
      <c r="H83" s="2"/>
      <c r="I83" s="2"/>
      <c r="J83" s="2"/>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c r="A84" s="2" t="s">
        <v>202</v>
      </c>
      <c r="B84" s="2"/>
      <c r="C84" s="2"/>
      <c r="D84" s="105">
        <f>IFERROR(MAX(D81+D78,Pieņēmumi!$E$8),"")</f>
        <v>5</v>
      </c>
      <c r="E84" s="2"/>
      <c r="F84" s="2"/>
      <c r="G84" s="2"/>
      <c r="H84" s="2"/>
      <c r="I84" s="2"/>
      <c r="J84" s="2"/>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c r="A85" s="2"/>
      <c r="B85" s="2"/>
      <c r="C85" s="2"/>
      <c r="D85" s="2"/>
      <c r="E85" s="2"/>
      <c r="F85" s="2"/>
      <c r="G85" s="2"/>
      <c r="H85" s="2"/>
      <c r="I85" s="2"/>
      <c r="J85" s="2"/>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c r="A86" s="3" t="s">
        <v>203</v>
      </c>
      <c r="B86" s="2"/>
      <c r="C86" s="2"/>
      <c r="D86" s="1"/>
      <c r="E86" s="2"/>
      <c r="F86" s="2"/>
      <c r="G86" s="2"/>
      <c r="H86" s="2"/>
      <c r="I86" s="2"/>
      <c r="J86" s="2"/>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c r="A87" s="1"/>
      <c r="B87" s="1"/>
      <c r="C87" s="2"/>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c r="A88" s="44" t="str">
        <f>Pieņēmumi!B67</f>
        <v>Kredītriska uzcenojums būvniecības periodā</v>
      </c>
      <c r="B88" s="50" t="str">
        <f>Pieņēmumi!C67</f>
        <v>%, gadā</v>
      </c>
      <c r="C88" s="2"/>
      <c r="D88" s="88">
        <f>Pieņēmumi!E67</f>
        <v>1.7999999999999999E-2</v>
      </c>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row>
    <row r="89" spans="1:125">
      <c r="A89" s="44" t="str">
        <f>Pieņēmumi!B68</f>
        <v>Kredītriska uzcenojums uzturēšanas periodā</v>
      </c>
      <c r="B89" s="50" t="str">
        <f>Pieņēmumi!C68</f>
        <v>%, gadā</v>
      </c>
      <c r="C89" s="2"/>
      <c r="D89" s="88">
        <f>Pieņēmumi!E68</f>
        <v>4.1999999999999997E-3</v>
      </c>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row>
    <row r="90" spans="1:125">
      <c r="A90" s="44" t="str">
        <f>Pieņēmumi!B69</f>
        <v>Bankas administratīvais uzcenojums</v>
      </c>
      <c r="B90" s="50" t="str">
        <f>Pieņēmumi!C69</f>
        <v>%, gadā</v>
      </c>
      <c r="C90" s="2"/>
      <c r="D90" s="88">
        <f>Pieņēmumi!E69</f>
        <v>0.02</v>
      </c>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row>
    <row r="91" spans="1:125">
      <c r="A91" s="44" t="str">
        <f>Pieņēmumi!B70</f>
        <v>Bankas peļņas uzcenojums</v>
      </c>
      <c r="B91" s="50" t="str">
        <f>Pieņēmumi!C70</f>
        <v>%, gadā</v>
      </c>
      <c r="C91" s="2"/>
      <c r="D91" s="88">
        <f>Pieņēmumi!E70</f>
        <v>0</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row>
    <row r="92" spans="1:125">
      <c r="A92" s="44" t="str">
        <f>Pieņēmumi!B58</f>
        <v>Procentu likmju mijmaiņas darījumu (SWAP) uzcenojums</v>
      </c>
      <c r="B92" s="50" t="str">
        <f>Pieņēmumi!C58</f>
        <v>%, gadā</v>
      </c>
      <c r="C92" s="2"/>
      <c r="D92" s="88">
        <f>Pieņēmumi!E58</f>
        <v>3.0839999999999999E-2</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row>
    <row r="94" spans="1:125">
      <c r="A94" s="2" t="s">
        <v>48</v>
      </c>
      <c r="B94" s="10" t="s">
        <v>16</v>
      </c>
      <c r="C94" s="2"/>
      <c r="D94" s="82">
        <f>D88+D90+D91+D92</f>
        <v>6.8839999999999998E-2</v>
      </c>
      <c r="E94" s="2"/>
      <c r="F94" s="2"/>
      <c r="G94" s="2"/>
      <c r="H94" s="2"/>
      <c r="I94" s="2"/>
      <c r="J94" s="2"/>
      <c r="K94" s="106"/>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c r="A95" s="2" t="s">
        <v>204</v>
      </c>
      <c r="B95" s="10" t="s">
        <v>16</v>
      </c>
      <c r="C95" s="2"/>
      <c r="D95" s="82">
        <f>D89+D90+D91+D92</f>
        <v>5.5039999999999999E-2</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c r="A96" s="44" t="str">
        <f>'Laika grafiks'!$A$30</f>
        <v>Būvniecības izmaksu marķieris</v>
      </c>
      <c r="B96" s="107"/>
      <c r="C96" s="107"/>
      <c r="D96" s="108"/>
      <c r="E96" s="52">
        <f>IFERROR('Laika grafiks'!E$30,"")</f>
        <v>1</v>
      </c>
      <c r="F96" s="52">
        <f>IFERROR('Laika grafiks'!F$30,"")</f>
        <v>1</v>
      </c>
      <c r="G96" s="52">
        <f>IFERROR('Laika grafiks'!G$30,"")</f>
        <v>1</v>
      </c>
      <c r="H96" s="52">
        <f>IFERROR('Laika grafiks'!H$30,"")</f>
        <v>1</v>
      </c>
      <c r="I96" s="52">
        <f>IFERROR('Laika grafiks'!I$30,"")</f>
        <v>1</v>
      </c>
      <c r="J96" s="52">
        <f>IFERROR('Laika grafiks'!J$30,"")</f>
        <v>0</v>
      </c>
      <c r="K96" s="52">
        <f>IFERROR('Laika grafiks'!K$30,"")</f>
        <v>0</v>
      </c>
      <c r="L96" s="52">
        <f>IFERROR('Laika grafiks'!L$30,"")</f>
        <v>0</v>
      </c>
      <c r="M96" s="52">
        <f>IFERROR('Laika grafiks'!M$30,"")</f>
        <v>0</v>
      </c>
      <c r="N96" s="52">
        <f>IFERROR('Laika grafiks'!N$30,"")</f>
        <v>0</v>
      </c>
      <c r="O96" s="52">
        <f>IFERROR('Laika grafiks'!O$30,"")</f>
        <v>0</v>
      </c>
      <c r="P96" s="52">
        <f>IFERROR('Laika grafiks'!P$30,"")</f>
        <v>0</v>
      </c>
      <c r="Q96" s="52">
        <f>IFERROR('Laika grafiks'!Q$30,"")</f>
        <v>0</v>
      </c>
      <c r="R96" s="52">
        <f>IFERROR('Laika grafiks'!R$30,"")</f>
        <v>0</v>
      </c>
      <c r="S96" s="52">
        <f>IFERROR('Laika grafiks'!S$30,"")</f>
        <v>0</v>
      </c>
      <c r="T96" s="52">
        <f>IFERROR('Laika grafiks'!T$30,"")</f>
        <v>0</v>
      </c>
      <c r="U96" s="52">
        <f>IFERROR('Laika grafiks'!U$30,"")</f>
        <v>0</v>
      </c>
      <c r="V96" s="52">
        <f>IFERROR('Laika grafiks'!V$30,"")</f>
        <v>0</v>
      </c>
      <c r="W96" s="52">
        <f>IFERROR('Laika grafiks'!W$30,"")</f>
        <v>0</v>
      </c>
      <c r="X96" s="52">
        <f>IFERROR('Laika grafiks'!X$30,"")</f>
        <v>0</v>
      </c>
      <c r="Y96" s="52">
        <f>IFERROR('Laika grafiks'!Y$30,"")</f>
        <v>0</v>
      </c>
      <c r="Z96" s="52">
        <f>IFERROR('Laika grafiks'!Z$30,"")</f>
        <v>0</v>
      </c>
      <c r="AA96" s="52">
        <f>IFERROR('Laika grafiks'!AA$30,"")</f>
        <v>0</v>
      </c>
      <c r="AB96" s="52">
        <f>IFERROR('Laika grafiks'!AB$30,"")</f>
        <v>0</v>
      </c>
      <c r="AC96" s="52">
        <f>IFERROR('Laika grafiks'!AC$30,"")</f>
        <v>0</v>
      </c>
      <c r="AD96" s="52">
        <f>IFERROR('Laika grafiks'!AD$30,"")</f>
        <v>0</v>
      </c>
      <c r="AE96" s="52">
        <f>IFERROR('Laika grafiks'!AE$30,"")</f>
        <v>0</v>
      </c>
      <c r="AF96" s="52">
        <f>IFERROR('Laika grafiks'!AF$30,"")</f>
        <v>0</v>
      </c>
      <c r="AG96" s="52">
        <f>IFERROR('Laika grafiks'!AG$30,"")</f>
        <v>0</v>
      </c>
      <c r="AH96" s="52">
        <f>IFERROR('Laika grafiks'!AH$30,"")</f>
        <v>0</v>
      </c>
      <c r="AI96" s="52">
        <f>IFERROR('Laika grafiks'!AI$30,"")</f>
        <v>0</v>
      </c>
      <c r="AJ96" s="52">
        <f>IFERROR('Laika grafiks'!AJ$30,"")</f>
        <v>0</v>
      </c>
      <c r="AK96" s="52">
        <f>IFERROR('Laika grafiks'!AK$30,"")</f>
        <v>0</v>
      </c>
      <c r="AL96" s="52">
        <f>IFERROR('Laika grafiks'!AL$30,"")</f>
        <v>0</v>
      </c>
      <c r="AM96" s="52">
        <f>IFERROR('Laika grafiks'!AM$30,"")</f>
        <v>0</v>
      </c>
      <c r="AN96" s="52">
        <f>IFERROR('Laika grafiks'!AN$30,"")</f>
        <v>0</v>
      </c>
      <c r="AO96" s="52">
        <f>IFERROR('Laika grafiks'!AO$30,"")</f>
        <v>0</v>
      </c>
      <c r="AP96" s="52">
        <f>IFERROR('Laika grafiks'!AP$30,"")</f>
        <v>0</v>
      </c>
      <c r="AQ96" s="52">
        <f>IFERROR('Laika grafiks'!AQ$30,"")</f>
        <v>0</v>
      </c>
      <c r="AR96" s="52">
        <f>IFERROR('Laika grafiks'!AR$30,"")</f>
        <v>0</v>
      </c>
      <c r="AS96" s="52">
        <f>IFERROR('Laika grafiks'!AS$30,"")</f>
        <v>0</v>
      </c>
      <c r="AT96" s="52">
        <f>IFERROR('Laika grafiks'!AT$30,"")</f>
        <v>0</v>
      </c>
      <c r="AU96" s="52">
        <f>IFERROR('Laika grafiks'!AU$30,"")</f>
        <v>0</v>
      </c>
      <c r="AV96" s="52">
        <f>IFERROR('Laika grafiks'!AV$30,"")</f>
        <v>0</v>
      </c>
      <c r="AW96" s="52">
        <f>IFERROR('Laika grafiks'!AW$30,"")</f>
        <v>0</v>
      </c>
      <c r="AX96" s="52">
        <f>IFERROR('Laika grafiks'!AX$30,"")</f>
        <v>0</v>
      </c>
      <c r="AY96" s="52">
        <f>IFERROR('Laika grafiks'!AY$30,"")</f>
        <v>0</v>
      </c>
      <c r="AZ96" s="52">
        <f>IFERROR('Laika grafiks'!AZ$30,"")</f>
        <v>0</v>
      </c>
      <c r="BA96" s="52">
        <f>IFERROR('Laika grafiks'!BA$30,"")</f>
        <v>0</v>
      </c>
      <c r="BB96" s="52">
        <f>IFERROR('Laika grafiks'!BB$30,"")</f>
        <v>0</v>
      </c>
      <c r="BC96" s="52">
        <f>IFERROR('Laika grafiks'!BC$30,"")</f>
        <v>0</v>
      </c>
      <c r="BD96" s="52">
        <f>IFERROR('Laika grafiks'!BD$30,"")</f>
        <v>0</v>
      </c>
      <c r="BE96" s="52">
        <f>IFERROR('Laika grafiks'!BE$30,"")</f>
        <v>0</v>
      </c>
      <c r="BF96" s="52">
        <f>IFERROR('Laika grafiks'!BF$30,"")</f>
        <v>0</v>
      </c>
      <c r="BG96" s="52">
        <f>IFERROR('Laika grafiks'!BG$30,"")</f>
        <v>0</v>
      </c>
      <c r="BH96" s="52">
        <f>IFERROR('Laika grafiks'!BH$30,"")</f>
        <v>0</v>
      </c>
      <c r="BI96" s="52">
        <f>IFERROR('Laika grafiks'!BI$30,"")</f>
        <v>0</v>
      </c>
      <c r="BJ96" s="52">
        <f>IFERROR('Laika grafiks'!BJ$30,"")</f>
        <v>0</v>
      </c>
      <c r="BK96" s="52">
        <f>IFERROR('Laika grafiks'!BK$30,"")</f>
        <v>0</v>
      </c>
      <c r="BL96" s="52">
        <f>IFERROR('Laika grafiks'!BL$30,"")</f>
        <v>0</v>
      </c>
      <c r="BM96" s="52">
        <f>IFERROR('Laika grafiks'!BM$30,"")</f>
        <v>0</v>
      </c>
      <c r="BN96" s="52">
        <f>IFERROR('Laika grafiks'!BN$30,"")</f>
        <v>0</v>
      </c>
      <c r="BO96" s="52">
        <f>IFERROR('Laika grafiks'!BO$30,"")</f>
        <v>0</v>
      </c>
      <c r="BP96" s="52">
        <f>IFERROR('Laika grafiks'!BP$30,"")</f>
        <v>0</v>
      </c>
      <c r="BQ96" s="52">
        <f>IFERROR('Laika grafiks'!BQ$30,"")</f>
        <v>0</v>
      </c>
      <c r="BR96" s="52">
        <f>IFERROR('Laika grafiks'!BR$30,"")</f>
        <v>0</v>
      </c>
      <c r="BS96" s="52">
        <f>IFERROR('Laika grafiks'!BS$30,"")</f>
        <v>0</v>
      </c>
      <c r="BT96" s="52">
        <f>IFERROR('Laika grafiks'!BT$30,"")</f>
        <v>0</v>
      </c>
      <c r="BU96" s="52">
        <f>IFERROR('Laika grafiks'!BU$30,"")</f>
        <v>0</v>
      </c>
      <c r="BV96" s="52">
        <f>IFERROR('Laika grafiks'!BV$30,"")</f>
        <v>0</v>
      </c>
      <c r="BW96" s="52">
        <f>IFERROR('Laika grafiks'!BW$30,"")</f>
        <v>0</v>
      </c>
      <c r="BX96" s="52">
        <f>IFERROR('Laika grafiks'!BX$30,"")</f>
        <v>0</v>
      </c>
      <c r="BY96" s="52">
        <f>IFERROR('Laika grafiks'!BY$30,"")</f>
        <v>0</v>
      </c>
      <c r="BZ96" s="52">
        <f>IFERROR('Laika grafiks'!BZ$30,"")</f>
        <v>0</v>
      </c>
      <c r="CA96" s="52">
        <f>IFERROR('Laika grafiks'!CA$30,"")</f>
        <v>0</v>
      </c>
      <c r="CB96" s="52">
        <f>IFERROR('Laika grafiks'!CB$30,"")</f>
        <v>0</v>
      </c>
      <c r="CC96" s="52">
        <f>IFERROR('Laika grafiks'!CC$30,"")</f>
        <v>0</v>
      </c>
      <c r="CD96" s="52">
        <f>IFERROR('Laika grafiks'!CD$30,"")</f>
        <v>0</v>
      </c>
      <c r="CE96" s="52">
        <f>IFERROR('Laika grafiks'!CE$30,"")</f>
        <v>0</v>
      </c>
      <c r="CF96" s="52">
        <f>IFERROR('Laika grafiks'!CF$30,"")</f>
        <v>0</v>
      </c>
      <c r="CG96" s="52">
        <f>IFERROR('Laika grafiks'!CG$30,"")</f>
        <v>0</v>
      </c>
      <c r="CH96" s="52">
        <f>IFERROR('Laika grafiks'!CH$30,"")</f>
        <v>0</v>
      </c>
      <c r="CI96" s="52">
        <f>IFERROR('Laika grafiks'!CI$30,"")</f>
        <v>0</v>
      </c>
      <c r="CJ96" s="52">
        <f>IFERROR('Laika grafiks'!CJ$30,"")</f>
        <v>0</v>
      </c>
      <c r="CK96" s="52">
        <f>IFERROR('Laika grafiks'!CK$30,"")</f>
        <v>0</v>
      </c>
      <c r="CL96" s="52">
        <f>IFERROR('Laika grafiks'!CL$30,"")</f>
        <v>0</v>
      </c>
      <c r="CM96" s="52">
        <f>IFERROR('Laika grafiks'!CM$30,"")</f>
        <v>0</v>
      </c>
      <c r="CN96" s="52">
        <f>IFERROR('Laika grafiks'!CN$30,"")</f>
        <v>0</v>
      </c>
      <c r="CO96" s="52">
        <f>IFERROR('Laika grafiks'!CO$30,"")</f>
        <v>0</v>
      </c>
      <c r="CP96" s="52">
        <f>IFERROR('Laika grafiks'!CP$30,"")</f>
        <v>0</v>
      </c>
      <c r="CQ96" s="52">
        <f>IFERROR('Laika grafiks'!CQ$30,"")</f>
        <v>0</v>
      </c>
      <c r="CR96" s="52">
        <f>IFERROR('Laika grafiks'!CR$30,"")</f>
        <v>0</v>
      </c>
      <c r="CS96" s="52">
        <f>IFERROR('Laika grafiks'!CS$30,"")</f>
        <v>0</v>
      </c>
      <c r="CT96" s="52">
        <f>IFERROR('Laika grafiks'!CT$30,"")</f>
        <v>0</v>
      </c>
      <c r="CU96" s="52">
        <f>IFERROR('Laika grafiks'!CU$30,"")</f>
        <v>0</v>
      </c>
      <c r="CV96" s="52">
        <f>IFERROR('Laika grafiks'!CV$30,"")</f>
        <v>0</v>
      </c>
      <c r="CW96" s="52">
        <f>IFERROR('Laika grafiks'!CW$30,"")</f>
        <v>0</v>
      </c>
      <c r="CX96" s="52">
        <f>IFERROR('Laika grafiks'!CX$30,"")</f>
        <v>0</v>
      </c>
      <c r="CY96" s="52">
        <f>IFERROR('Laika grafiks'!CY$30,"")</f>
        <v>0</v>
      </c>
      <c r="CZ96" s="52">
        <f>IFERROR('Laika grafiks'!CZ$30,"")</f>
        <v>0</v>
      </c>
      <c r="DA96" s="52">
        <f>IFERROR('Laika grafiks'!DA$30,"")</f>
        <v>0</v>
      </c>
      <c r="DB96" s="52">
        <f>IFERROR('Laika grafiks'!DB$30,"")</f>
        <v>0</v>
      </c>
      <c r="DC96" s="52">
        <f>IFERROR('Laika grafiks'!DC$30,"")</f>
        <v>0</v>
      </c>
      <c r="DD96" s="52">
        <f>IFERROR('Laika grafiks'!DD$30,"")</f>
        <v>0</v>
      </c>
      <c r="DE96" s="52">
        <f>IFERROR('Laika grafiks'!DE$30,"")</f>
        <v>0</v>
      </c>
      <c r="DF96" s="52">
        <f>IFERROR('Laika grafiks'!DF$30,"")</f>
        <v>0</v>
      </c>
      <c r="DG96" s="52">
        <f>IFERROR('Laika grafiks'!DG$30,"")</f>
        <v>0</v>
      </c>
      <c r="DH96" s="52">
        <f>IFERROR('Laika grafiks'!DH$30,"")</f>
        <v>0</v>
      </c>
      <c r="DI96" s="52">
        <f>IFERROR('Laika grafiks'!DI$30,"")</f>
        <v>0</v>
      </c>
      <c r="DJ96" s="52">
        <f>IFERROR('Laika grafiks'!DJ$30,"")</f>
        <v>0</v>
      </c>
      <c r="DK96" s="52">
        <f>IFERROR('Laika grafiks'!DK$30,"")</f>
        <v>0</v>
      </c>
      <c r="DL96" s="52">
        <f>IFERROR('Laika grafiks'!DL$30,"")</f>
        <v>0</v>
      </c>
      <c r="DM96" s="52">
        <f>IFERROR('Laika grafiks'!DM$30,"")</f>
        <v>0</v>
      </c>
      <c r="DN96" s="52">
        <f>IFERROR('Laika grafiks'!DN$30,"")</f>
        <v>0</v>
      </c>
      <c r="DO96" s="52">
        <f>IFERROR('Laika grafiks'!DO$30,"")</f>
        <v>0</v>
      </c>
      <c r="DP96" s="52">
        <f>IFERROR('Laika grafiks'!DP$30,"")</f>
        <v>0</v>
      </c>
      <c r="DQ96" s="52">
        <f>IFERROR('Laika grafiks'!DQ$30,"")</f>
        <v>0</v>
      </c>
      <c r="DR96" s="52">
        <f>IFERROR('Laika grafiks'!DR$30,"")</f>
        <v>0</v>
      </c>
      <c r="DS96" s="52">
        <f>IFERROR('Laika grafiks'!DS$30,"")</f>
        <v>0</v>
      </c>
      <c r="DT96" s="52">
        <f>IFERROR('Laika grafiks'!DT$30,"")</f>
        <v>0</v>
      </c>
      <c r="DU96" s="52">
        <f>IFERROR('Laika grafiks'!DU$30,"")</f>
        <v>0</v>
      </c>
    </row>
    <row r="97" spans="1:125">
      <c r="A97" s="44" t="str">
        <f>'Laika grafiks'!$A$31</f>
        <v>Regulāro uzturēšanas izmaksu marķieris</v>
      </c>
      <c r="B97" s="107"/>
      <c r="C97" s="107"/>
      <c r="D97" s="108"/>
      <c r="E97" s="52">
        <f>IFERROR('Laika grafiks'!E$31,"")</f>
        <v>0</v>
      </c>
      <c r="F97" s="52">
        <f>IFERROR('Laika grafiks'!F$31,"")</f>
        <v>0</v>
      </c>
      <c r="G97" s="52">
        <f>IFERROR('Laika grafiks'!G$31,"")</f>
        <v>0</v>
      </c>
      <c r="H97" s="52">
        <f>IFERROR('Laika grafiks'!H$31,"")</f>
        <v>0</v>
      </c>
      <c r="I97" s="52">
        <f>IFERROR('Laika grafiks'!I$31,"")</f>
        <v>0</v>
      </c>
      <c r="J97" s="52">
        <f>IFERROR('Laika grafiks'!J$31,"")</f>
        <v>1</v>
      </c>
      <c r="K97" s="52">
        <f>IFERROR('Laika grafiks'!K$31,"")</f>
        <v>1</v>
      </c>
      <c r="L97" s="52">
        <f>IFERROR('Laika grafiks'!L$31,"")</f>
        <v>1</v>
      </c>
      <c r="M97" s="52">
        <f>IFERROR('Laika grafiks'!M$31,"")</f>
        <v>1</v>
      </c>
      <c r="N97" s="52">
        <f>IFERROR('Laika grafiks'!N$31,"")</f>
        <v>1</v>
      </c>
      <c r="O97" s="52">
        <f>IFERROR('Laika grafiks'!O$31,"")</f>
        <v>1</v>
      </c>
      <c r="P97" s="52">
        <f>IFERROR('Laika grafiks'!P$31,"")</f>
        <v>1</v>
      </c>
      <c r="Q97" s="52">
        <f>IFERROR('Laika grafiks'!Q$31,"")</f>
        <v>1</v>
      </c>
      <c r="R97" s="52">
        <f>IFERROR('Laika grafiks'!R$31,"")</f>
        <v>1</v>
      </c>
      <c r="S97" s="52">
        <f>IFERROR('Laika grafiks'!S$31,"")</f>
        <v>1</v>
      </c>
      <c r="T97" s="52">
        <f>IFERROR('Laika grafiks'!T$31,"")</f>
        <v>1</v>
      </c>
      <c r="U97" s="52">
        <f>IFERROR('Laika grafiks'!U$31,"")</f>
        <v>1</v>
      </c>
      <c r="V97" s="52">
        <f>IFERROR('Laika grafiks'!V$31,"")</f>
        <v>1</v>
      </c>
      <c r="W97" s="52">
        <f>IFERROR('Laika grafiks'!W$31,"")</f>
        <v>1</v>
      </c>
      <c r="X97" s="52">
        <f>IFERROR('Laika grafiks'!X$31,"")</f>
        <v>1</v>
      </c>
      <c r="Y97" s="52">
        <f>IFERROR('Laika grafiks'!Y$31,"")</f>
        <v>1</v>
      </c>
      <c r="Z97" s="52">
        <f>IFERROR('Laika grafiks'!Z$31,"")</f>
        <v>1</v>
      </c>
      <c r="AA97" s="52">
        <f>IFERROR('Laika grafiks'!AA$31,"")</f>
        <v>1</v>
      </c>
      <c r="AB97" s="52">
        <f>IFERROR('Laika grafiks'!AB$31,"")</f>
        <v>1</v>
      </c>
      <c r="AC97" s="52">
        <f>IFERROR('Laika grafiks'!AC$31,"")</f>
        <v>1</v>
      </c>
      <c r="AD97" s="52">
        <f>IFERROR('Laika grafiks'!AD$31,"")</f>
        <v>1</v>
      </c>
      <c r="AE97" s="52">
        <f>IFERROR('Laika grafiks'!AE$31,"")</f>
        <v>1</v>
      </c>
      <c r="AF97" s="52">
        <f>IFERROR('Laika grafiks'!AF$31,"")</f>
        <v>1</v>
      </c>
      <c r="AG97" s="52">
        <f>IFERROR('Laika grafiks'!AG$31,"")</f>
        <v>1</v>
      </c>
      <c r="AH97" s="52">
        <f>IFERROR('Laika grafiks'!AH$31,"")</f>
        <v>1</v>
      </c>
      <c r="AI97" s="52">
        <f>IFERROR('Laika grafiks'!AI$31,"")</f>
        <v>1</v>
      </c>
      <c r="AJ97" s="52">
        <f>IFERROR('Laika grafiks'!AJ$31,"")</f>
        <v>1</v>
      </c>
      <c r="AK97" s="52">
        <f>IFERROR('Laika grafiks'!AK$31,"")</f>
        <v>1</v>
      </c>
      <c r="AL97" s="52">
        <f>IFERROR('Laika grafiks'!AL$31,"")</f>
        <v>1</v>
      </c>
      <c r="AM97" s="52">
        <f>IFERROR('Laika grafiks'!AM$31,"")</f>
        <v>1</v>
      </c>
      <c r="AN97" s="52">
        <f>IFERROR('Laika grafiks'!AN$31,"")</f>
        <v>1</v>
      </c>
      <c r="AO97" s="52">
        <f>IFERROR('Laika grafiks'!AO$31,"")</f>
        <v>1</v>
      </c>
      <c r="AP97" s="52">
        <f>IFERROR('Laika grafiks'!AP$31,"")</f>
        <v>1</v>
      </c>
      <c r="AQ97" s="52">
        <f>IFERROR('Laika grafiks'!AQ$31,"")</f>
        <v>1</v>
      </c>
      <c r="AR97" s="52">
        <f>IFERROR('Laika grafiks'!AR$31,"")</f>
        <v>1</v>
      </c>
      <c r="AS97" s="52">
        <f>IFERROR('Laika grafiks'!AS$31,"")</f>
        <v>1</v>
      </c>
      <c r="AT97" s="52">
        <f>IFERROR('Laika grafiks'!AT$31,"")</f>
        <v>1</v>
      </c>
      <c r="AU97" s="52">
        <f>IFERROR('Laika grafiks'!AU$31,"")</f>
        <v>1</v>
      </c>
      <c r="AV97" s="52">
        <f>IFERROR('Laika grafiks'!AV$31,"")</f>
        <v>1</v>
      </c>
      <c r="AW97" s="52">
        <f>IFERROR('Laika grafiks'!AW$31,"")</f>
        <v>1</v>
      </c>
      <c r="AX97" s="52">
        <f>IFERROR('Laika grafiks'!AX$31,"")</f>
        <v>1</v>
      </c>
      <c r="AY97" s="52">
        <f>IFERROR('Laika grafiks'!AY$31,"")</f>
        <v>1</v>
      </c>
      <c r="AZ97" s="52">
        <f>IFERROR('Laika grafiks'!AZ$31,"")</f>
        <v>1</v>
      </c>
      <c r="BA97" s="52">
        <f>IFERROR('Laika grafiks'!BA$31,"")</f>
        <v>1</v>
      </c>
      <c r="BB97" s="52">
        <f>IFERROR('Laika grafiks'!BB$31,"")</f>
        <v>1</v>
      </c>
      <c r="BC97" s="52">
        <f>IFERROR('Laika grafiks'!BC$31,"")</f>
        <v>1</v>
      </c>
      <c r="BD97" s="52">
        <f>IFERROR('Laika grafiks'!BD$31,"")</f>
        <v>1</v>
      </c>
      <c r="BE97" s="52">
        <f>IFERROR('Laika grafiks'!BE$31,"")</f>
        <v>1</v>
      </c>
      <c r="BF97" s="52">
        <f>IFERROR('Laika grafiks'!BF$31,"")</f>
        <v>1</v>
      </c>
      <c r="BG97" s="52">
        <f>IFERROR('Laika grafiks'!BG$31,"")</f>
        <v>1</v>
      </c>
      <c r="BH97" s="52">
        <f>IFERROR('Laika grafiks'!BH$31,"")</f>
        <v>1</v>
      </c>
      <c r="BI97" s="52">
        <f>IFERROR('Laika grafiks'!BI$31,"")</f>
        <v>1</v>
      </c>
      <c r="BJ97" s="52">
        <f>IFERROR('Laika grafiks'!BJ$31,"")</f>
        <v>1</v>
      </c>
      <c r="BK97" s="52">
        <f>IFERROR('Laika grafiks'!BK$31,"")</f>
        <v>1</v>
      </c>
      <c r="BL97" s="52">
        <f>IFERROR('Laika grafiks'!BL$31,"")</f>
        <v>1</v>
      </c>
      <c r="BM97" s="52">
        <f>IFERROR('Laika grafiks'!BM$31,"")</f>
        <v>0</v>
      </c>
      <c r="BN97" s="52">
        <f>IFERROR('Laika grafiks'!BN$31,"")</f>
        <v>0</v>
      </c>
      <c r="BO97" s="52">
        <f>IFERROR('Laika grafiks'!BO$31,"")</f>
        <v>0</v>
      </c>
      <c r="BP97" s="52">
        <f>IFERROR('Laika grafiks'!BP$31,"")</f>
        <v>0</v>
      </c>
      <c r="BQ97" s="52">
        <f>IFERROR('Laika grafiks'!BQ$31,"")</f>
        <v>0</v>
      </c>
      <c r="BR97" s="52">
        <f>IFERROR('Laika grafiks'!BR$31,"")</f>
        <v>0</v>
      </c>
      <c r="BS97" s="52">
        <f>IFERROR('Laika grafiks'!BS$31,"")</f>
        <v>0</v>
      </c>
      <c r="BT97" s="52">
        <f>IFERROR('Laika grafiks'!BT$31,"")</f>
        <v>0</v>
      </c>
      <c r="BU97" s="52">
        <f>IFERROR('Laika grafiks'!BU$31,"")</f>
        <v>0</v>
      </c>
      <c r="BV97" s="52">
        <f>IFERROR('Laika grafiks'!BV$31,"")</f>
        <v>0</v>
      </c>
      <c r="BW97" s="52">
        <f>IFERROR('Laika grafiks'!BW$31,"")</f>
        <v>0</v>
      </c>
      <c r="BX97" s="52">
        <f>IFERROR('Laika grafiks'!BX$31,"")</f>
        <v>0</v>
      </c>
      <c r="BY97" s="52">
        <f>IFERROR('Laika grafiks'!BY$31,"")</f>
        <v>0</v>
      </c>
      <c r="BZ97" s="52">
        <f>IFERROR('Laika grafiks'!BZ$31,"")</f>
        <v>0</v>
      </c>
      <c r="CA97" s="52">
        <f>IFERROR('Laika grafiks'!CA$31,"")</f>
        <v>0</v>
      </c>
      <c r="CB97" s="52">
        <f>IFERROR('Laika grafiks'!CB$31,"")</f>
        <v>0</v>
      </c>
      <c r="CC97" s="52">
        <f>IFERROR('Laika grafiks'!CC$31,"")</f>
        <v>0</v>
      </c>
      <c r="CD97" s="52">
        <f>IFERROR('Laika grafiks'!CD$31,"")</f>
        <v>0</v>
      </c>
      <c r="CE97" s="52">
        <f>IFERROR('Laika grafiks'!CE$31,"")</f>
        <v>0</v>
      </c>
      <c r="CF97" s="52">
        <f>IFERROR('Laika grafiks'!CF$31,"")</f>
        <v>0</v>
      </c>
      <c r="CG97" s="52">
        <f>IFERROR('Laika grafiks'!CG$31,"")</f>
        <v>0</v>
      </c>
      <c r="CH97" s="52">
        <f>IFERROR('Laika grafiks'!CH$31,"")</f>
        <v>0</v>
      </c>
      <c r="CI97" s="52">
        <f>IFERROR('Laika grafiks'!CI$31,"")</f>
        <v>0</v>
      </c>
      <c r="CJ97" s="52">
        <f>IFERROR('Laika grafiks'!CJ$31,"")</f>
        <v>0</v>
      </c>
      <c r="CK97" s="52">
        <f>IFERROR('Laika grafiks'!CK$31,"")</f>
        <v>0</v>
      </c>
      <c r="CL97" s="52">
        <f>IFERROR('Laika grafiks'!CL$31,"")</f>
        <v>0</v>
      </c>
      <c r="CM97" s="52">
        <f>IFERROR('Laika grafiks'!CM$31,"")</f>
        <v>0</v>
      </c>
      <c r="CN97" s="52">
        <f>IFERROR('Laika grafiks'!CN$31,"")</f>
        <v>0</v>
      </c>
      <c r="CO97" s="52">
        <f>IFERROR('Laika grafiks'!CO$31,"")</f>
        <v>0</v>
      </c>
      <c r="CP97" s="52">
        <f>IFERROR('Laika grafiks'!CP$31,"")</f>
        <v>0</v>
      </c>
      <c r="CQ97" s="52">
        <f>IFERROR('Laika grafiks'!CQ$31,"")</f>
        <v>0</v>
      </c>
      <c r="CR97" s="52">
        <f>IFERROR('Laika grafiks'!CR$31,"")</f>
        <v>0</v>
      </c>
      <c r="CS97" s="52">
        <f>IFERROR('Laika grafiks'!CS$31,"")</f>
        <v>0</v>
      </c>
      <c r="CT97" s="52">
        <f>IFERROR('Laika grafiks'!CT$31,"")</f>
        <v>0</v>
      </c>
      <c r="CU97" s="52">
        <f>IFERROR('Laika grafiks'!CU$31,"")</f>
        <v>0</v>
      </c>
      <c r="CV97" s="52">
        <f>IFERROR('Laika grafiks'!CV$31,"")</f>
        <v>0</v>
      </c>
      <c r="CW97" s="52">
        <f>IFERROR('Laika grafiks'!CW$31,"")</f>
        <v>0</v>
      </c>
      <c r="CX97" s="52">
        <f>IFERROR('Laika grafiks'!CX$31,"")</f>
        <v>0</v>
      </c>
      <c r="CY97" s="52">
        <f>IFERROR('Laika grafiks'!CY$31,"")</f>
        <v>0</v>
      </c>
      <c r="CZ97" s="52">
        <f>IFERROR('Laika grafiks'!CZ$31,"")</f>
        <v>0</v>
      </c>
      <c r="DA97" s="52">
        <f>IFERROR('Laika grafiks'!DA$31,"")</f>
        <v>0</v>
      </c>
      <c r="DB97" s="52">
        <f>IFERROR('Laika grafiks'!DB$31,"")</f>
        <v>0</v>
      </c>
      <c r="DC97" s="52">
        <f>IFERROR('Laika grafiks'!DC$31,"")</f>
        <v>0</v>
      </c>
      <c r="DD97" s="52">
        <f>IFERROR('Laika grafiks'!DD$31,"")</f>
        <v>0</v>
      </c>
      <c r="DE97" s="52">
        <f>IFERROR('Laika grafiks'!DE$31,"")</f>
        <v>0</v>
      </c>
      <c r="DF97" s="52">
        <f>IFERROR('Laika grafiks'!DF$31,"")</f>
        <v>0</v>
      </c>
      <c r="DG97" s="52">
        <f>IFERROR('Laika grafiks'!DG$31,"")</f>
        <v>0</v>
      </c>
      <c r="DH97" s="52">
        <f>IFERROR('Laika grafiks'!DH$31,"")</f>
        <v>0</v>
      </c>
      <c r="DI97" s="52">
        <f>IFERROR('Laika grafiks'!DI$31,"")</f>
        <v>0</v>
      </c>
      <c r="DJ97" s="52">
        <f>IFERROR('Laika grafiks'!DJ$31,"")</f>
        <v>0</v>
      </c>
      <c r="DK97" s="52">
        <f>IFERROR('Laika grafiks'!DK$31,"")</f>
        <v>0</v>
      </c>
      <c r="DL97" s="52">
        <f>IFERROR('Laika grafiks'!DL$31,"")</f>
        <v>0</v>
      </c>
      <c r="DM97" s="52">
        <f>IFERROR('Laika grafiks'!DM$31,"")</f>
        <v>0</v>
      </c>
      <c r="DN97" s="52">
        <f>IFERROR('Laika grafiks'!DN$31,"")</f>
        <v>0</v>
      </c>
      <c r="DO97" s="52">
        <f>IFERROR('Laika grafiks'!DO$31,"")</f>
        <v>0</v>
      </c>
      <c r="DP97" s="52">
        <f>IFERROR('Laika grafiks'!DP$31,"")</f>
        <v>0</v>
      </c>
      <c r="DQ97" s="52">
        <f>IFERROR('Laika grafiks'!DQ$31,"")</f>
        <v>0</v>
      </c>
      <c r="DR97" s="52">
        <f>IFERROR('Laika grafiks'!DR$31,"")</f>
        <v>0</v>
      </c>
      <c r="DS97" s="52">
        <f>IFERROR('Laika grafiks'!DS$31,"")</f>
        <v>0</v>
      </c>
      <c r="DT97" s="52">
        <f>IFERROR('Laika grafiks'!DT$31,"")</f>
        <v>0</v>
      </c>
      <c r="DU97" s="52">
        <f>IFERROR('Laika grafiks'!DU$31,"")</f>
        <v>0</v>
      </c>
    </row>
    <row r="98" spans="1:125">
      <c r="A98" s="2" t="s">
        <v>205</v>
      </c>
      <c r="B98" s="10"/>
      <c r="C98" s="2"/>
      <c r="D98" s="82"/>
      <c r="E98" s="82">
        <f t="shared" ref="E98:BP98" si="41">IFERROR(IF(E96,$D94,$D95)*E72,"")</f>
        <v>6.8839999999999998E-2</v>
      </c>
      <c r="F98" s="82">
        <f t="shared" si="41"/>
        <v>6.8839999999999998E-2</v>
      </c>
      <c r="G98" s="82">
        <f t="shared" si="41"/>
        <v>6.8839999999999998E-2</v>
      </c>
      <c r="H98" s="82">
        <f t="shared" si="41"/>
        <v>6.8839999999999998E-2</v>
      </c>
      <c r="I98" s="82">
        <f t="shared" si="41"/>
        <v>6.8839999999999998E-2</v>
      </c>
      <c r="J98" s="82">
        <f t="shared" si="41"/>
        <v>5.5039999999999999E-2</v>
      </c>
      <c r="K98" s="82">
        <f t="shared" si="41"/>
        <v>5.5039999999999999E-2</v>
      </c>
      <c r="L98" s="82">
        <f t="shared" si="41"/>
        <v>5.5039999999999999E-2</v>
      </c>
      <c r="M98" s="82">
        <f t="shared" si="41"/>
        <v>5.5039999999999999E-2</v>
      </c>
      <c r="N98" s="82">
        <f t="shared" si="41"/>
        <v>5.5039999999999999E-2</v>
      </c>
      <c r="O98" s="82">
        <f t="shared" si="41"/>
        <v>5.5039999999999999E-2</v>
      </c>
      <c r="P98" s="82">
        <f t="shared" si="41"/>
        <v>5.5039999999999999E-2</v>
      </c>
      <c r="Q98" s="82">
        <f t="shared" si="41"/>
        <v>5.5039999999999999E-2</v>
      </c>
      <c r="R98" s="82">
        <f t="shared" si="41"/>
        <v>5.5039999999999999E-2</v>
      </c>
      <c r="S98" s="82">
        <f t="shared" si="41"/>
        <v>5.5039999999999999E-2</v>
      </c>
      <c r="T98" s="82">
        <f t="shared" si="41"/>
        <v>5.5039999999999999E-2</v>
      </c>
      <c r="U98" s="82">
        <f t="shared" si="41"/>
        <v>5.5039999999999999E-2</v>
      </c>
      <c r="V98" s="82">
        <f t="shared" si="41"/>
        <v>5.5039999999999999E-2</v>
      </c>
      <c r="W98" s="82">
        <f t="shared" si="41"/>
        <v>5.5039999999999999E-2</v>
      </c>
      <c r="X98" s="82">
        <f t="shared" si="41"/>
        <v>5.5039999999999999E-2</v>
      </c>
      <c r="Y98" s="82">
        <f t="shared" si="41"/>
        <v>5.5039999999999999E-2</v>
      </c>
      <c r="Z98" s="82">
        <f t="shared" si="41"/>
        <v>5.5039999999999999E-2</v>
      </c>
      <c r="AA98" s="82">
        <f t="shared" si="41"/>
        <v>5.5039999999999999E-2</v>
      </c>
      <c r="AB98" s="82">
        <f t="shared" si="41"/>
        <v>5.5039999999999999E-2</v>
      </c>
      <c r="AC98" s="82">
        <f t="shared" si="41"/>
        <v>5.5039999999999999E-2</v>
      </c>
      <c r="AD98" s="82">
        <f t="shared" si="41"/>
        <v>5.5039999999999999E-2</v>
      </c>
      <c r="AE98" s="82">
        <f t="shared" si="41"/>
        <v>5.5039999999999999E-2</v>
      </c>
      <c r="AF98" s="82">
        <f t="shared" si="41"/>
        <v>5.5039999999999999E-2</v>
      </c>
      <c r="AG98" s="82">
        <f t="shared" si="41"/>
        <v>5.5039999999999999E-2</v>
      </c>
      <c r="AH98" s="82">
        <f t="shared" si="41"/>
        <v>5.5039999999999999E-2</v>
      </c>
      <c r="AI98" s="82">
        <f t="shared" si="41"/>
        <v>5.5039999999999999E-2</v>
      </c>
      <c r="AJ98" s="82">
        <f t="shared" si="41"/>
        <v>5.5039999999999999E-2</v>
      </c>
      <c r="AK98" s="82">
        <f t="shared" si="41"/>
        <v>5.5039999999999999E-2</v>
      </c>
      <c r="AL98" s="82">
        <f t="shared" si="41"/>
        <v>5.5039999999999999E-2</v>
      </c>
      <c r="AM98" s="82">
        <f t="shared" si="41"/>
        <v>5.5039999999999999E-2</v>
      </c>
      <c r="AN98" s="82">
        <f t="shared" si="41"/>
        <v>5.5039999999999999E-2</v>
      </c>
      <c r="AO98" s="82">
        <f t="shared" si="41"/>
        <v>5.5039999999999999E-2</v>
      </c>
      <c r="AP98" s="82">
        <f t="shared" si="41"/>
        <v>5.5039999999999999E-2</v>
      </c>
      <c r="AQ98" s="82">
        <f t="shared" si="41"/>
        <v>5.5039999999999999E-2</v>
      </c>
      <c r="AR98" s="82">
        <f t="shared" si="41"/>
        <v>5.5039999999999999E-2</v>
      </c>
      <c r="AS98" s="82">
        <f t="shared" si="41"/>
        <v>5.5039999999999999E-2</v>
      </c>
      <c r="AT98" s="82">
        <f t="shared" si="41"/>
        <v>5.5039999999999999E-2</v>
      </c>
      <c r="AU98" s="82">
        <f t="shared" si="41"/>
        <v>5.5039999999999999E-2</v>
      </c>
      <c r="AV98" s="82">
        <f t="shared" si="41"/>
        <v>5.5039999999999999E-2</v>
      </c>
      <c r="AW98" s="82">
        <f t="shared" si="41"/>
        <v>5.5039999999999999E-2</v>
      </c>
      <c r="AX98" s="82">
        <f t="shared" si="41"/>
        <v>5.5039999999999999E-2</v>
      </c>
      <c r="AY98" s="82">
        <f t="shared" si="41"/>
        <v>5.5039999999999999E-2</v>
      </c>
      <c r="AZ98" s="82">
        <f t="shared" si="41"/>
        <v>5.5039999999999999E-2</v>
      </c>
      <c r="BA98" s="82">
        <f t="shared" si="41"/>
        <v>5.5039999999999999E-2</v>
      </c>
      <c r="BB98" s="82">
        <f t="shared" si="41"/>
        <v>5.5039999999999999E-2</v>
      </c>
      <c r="BC98" s="82">
        <f t="shared" si="41"/>
        <v>5.5039999999999999E-2</v>
      </c>
      <c r="BD98" s="82">
        <f t="shared" si="41"/>
        <v>5.5039999999999999E-2</v>
      </c>
      <c r="BE98" s="82">
        <f t="shared" si="41"/>
        <v>5.5039999999999999E-2</v>
      </c>
      <c r="BF98" s="82">
        <f t="shared" si="41"/>
        <v>5.5039999999999999E-2</v>
      </c>
      <c r="BG98" s="82">
        <f t="shared" si="41"/>
        <v>5.5039999999999999E-2</v>
      </c>
      <c r="BH98" s="82">
        <f t="shared" si="41"/>
        <v>5.5039999999999999E-2</v>
      </c>
      <c r="BI98" s="82">
        <f t="shared" si="41"/>
        <v>5.5039999999999999E-2</v>
      </c>
      <c r="BJ98" s="82">
        <f t="shared" si="41"/>
        <v>5.5039999999999999E-2</v>
      </c>
      <c r="BK98" s="82">
        <f t="shared" si="41"/>
        <v>5.5039999999999999E-2</v>
      </c>
      <c r="BL98" s="82">
        <f t="shared" si="41"/>
        <v>5.5039999999999999E-2</v>
      </c>
      <c r="BM98" s="82">
        <f t="shared" si="41"/>
        <v>0</v>
      </c>
      <c r="BN98" s="82">
        <f t="shared" si="41"/>
        <v>0</v>
      </c>
      <c r="BO98" s="82">
        <f t="shared" si="41"/>
        <v>0</v>
      </c>
      <c r="BP98" s="82">
        <f t="shared" si="41"/>
        <v>0</v>
      </c>
      <c r="BQ98" s="82">
        <f t="shared" ref="BQ98:DU98" si="42">IFERROR(IF(BQ96,$D94,$D95)*BQ72,"")</f>
        <v>0</v>
      </c>
      <c r="BR98" s="82">
        <f t="shared" si="42"/>
        <v>0</v>
      </c>
      <c r="BS98" s="82">
        <f t="shared" si="42"/>
        <v>0</v>
      </c>
      <c r="BT98" s="82">
        <f t="shared" si="42"/>
        <v>0</v>
      </c>
      <c r="BU98" s="82">
        <f t="shared" si="42"/>
        <v>0</v>
      </c>
      <c r="BV98" s="82">
        <f t="shared" si="42"/>
        <v>0</v>
      </c>
      <c r="BW98" s="82">
        <f t="shared" si="42"/>
        <v>0</v>
      </c>
      <c r="BX98" s="82">
        <f t="shared" si="42"/>
        <v>0</v>
      </c>
      <c r="BY98" s="82">
        <f t="shared" si="42"/>
        <v>0</v>
      </c>
      <c r="BZ98" s="82">
        <f t="shared" si="42"/>
        <v>0</v>
      </c>
      <c r="CA98" s="82">
        <f t="shared" si="42"/>
        <v>0</v>
      </c>
      <c r="CB98" s="82">
        <f t="shared" si="42"/>
        <v>0</v>
      </c>
      <c r="CC98" s="82">
        <f t="shared" si="42"/>
        <v>0</v>
      </c>
      <c r="CD98" s="82">
        <f t="shared" si="42"/>
        <v>0</v>
      </c>
      <c r="CE98" s="82">
        <f t="shared" si="42"/>
        <v>0</v>
      </c>
      <c r="CF98" s="82">
        <f t="shared" si="42"/>
        <v>0</v>
      </c>
      <c r="CG98" s="82">
        <f t="shared" si="42"/>
        <v>0</v>
      </c>
      <c r="CH98" s="82">
        <f t="shared" si="42"/>
        <v>0</v>
      </c>
      <c r="CI98" s="82">
        <f t="shared" si="42"/>
        <v>0</v>
      </c>
      <c r="CJ98" s="82">
        <f t="shared" si="42"/>
        <v>0</v>
      </c>
      <c r="CK98" s="82">
        <f t="shared" si="42"/>
        <v>0</v>
      </c>
      <c r="CL98" s="82">
        <f t="shared" si="42"/>
        <v>0</v>
      </c>
      <c r="CM98" s="82">
        <f t="shared" si="42"/>
        <v>0</v>
      </c>
      <c r="CN98" s="82">
        <f t="shared" si="42"/>
        <v>0</v>
      </c>
      <c r="CO98" s="82">
        <f t="shared" si="42"/>
        <v>0</v>
      </c>
      <c r="CP98" s="82">
        <f t="shared" si="42"/>
        <v>0</v>
      </c>
      <c r="CQ98" s="82">
        <f t="shared" si="42"/>
        <v>0</v>
      </c>
      <c r="CR98" s="82">
        <f t="shared" si="42"/>
        <v>0</v>
      </c>
      <c r="CS98" s="82">
        <f t="shared" si="42"/>
        <v>0</v>
      </c>
      <c r="CT98" s="82">
        <f t="shared" si="42"/>
        <v>0</v>
      </c>
      <c r="CU98" s="82">
        <f t="shared" si="42"/>
        <v>0</v>
      </c>
      <c r="CV98" s="82">
        <f t="shared" si="42"/>
        <v>0</v>
      </c>
      <c r="CW98" s="82">
        <f t="shared" si="42"/>
        <v>0</v>
      </c>
      <c r="CX98" s="82">
        <f t="shared" si="42"/>
        <v>0</v>
      </c>
      <c r="CY98" s="82">
        <f t="shared" si="42"/>
        <v>0</v>
      </c>
      <c r="CZ98" s="82">
        <f t="shared" si="42"/>
        <v>0</v>
      </c>
      <c r="DA98" s="82">
        <f t="shared" si="42"/>
        <v>0</v>
      </c>
      <c r="DB98" s="82">
        <f t="shared" si="42"/>
        <v>0</v>
      </c>
      <c r="DC98" s="82">
        <f t="shared" si="42"/>
        <v>0</v>
      </c>
      <c r="DD98" s="82">
        <f t="shared" si="42"/>
        <v>0</v>
      </c>
      <c r="DE98" s="82">
        <f t="shared" si="42"/>
        <v>0</v>
      </c>
      <c r="DF98" s="82">
        <f t="shared" si="42"/>
        <v>0</v>
      </c>
      <c r="DG98" s="82">
        <f t="shared" si="42"/>
        <v>0</v>
      </c>
      <c r="DH98" s="82">
        <f t="shared" si="42"/>
        <v>0</v>
      </c>
      <c r="DI98" s="82">
        <f t="shared" si="42"/>
        <v>0</v>
      </c>
      <c r="DJ98" s="82">
        <f t="shared" si="42"/>
        <v>0</v>
      </c>
      <c r="DK98" s="82">
        <f t="shared" si="42"/>
        <v>0</v>
      </c>
      <c r="DL98" s="82">
        <f t="shared" si="42"/>
        <v>0</v>
      </c>
      <c r="DM98" s="82">
        <f t="shared" si="42"/>
        <v>0</v>
      </c>
      <c r="DN98" s="82">
        <f t="shared" si="42"/>
        <v>0</v>
      </c>
      <c r="DO98" s="82">
        <f t="shared" si="42"/>
        <v>0</v>
      </c>
      <c r="DP98" s="82">
        <f t="shared" si="42"/>
        <v>0</v>
      </c>
      <c r="DQ98" s="82">
        <f t="shared" si="42"/>
        <v>0</v>
      </c>
      <c r="DR98" s="82">
        <f t="shared" si="42"/>
        <v>0</v>
      </c>
      <c r="DS98" s="82">
        <f t="shared" si="42"/>
        <v>0</v>
      </c>
      <c r="DT98" s="82">
        <f t="shared" si="42"/>
        <v>0</v>
      </c>
      <c r="DU98" s="82">
        <f t="shared" si="42"/>
        <v>0</v>
      </c>
    </row>
    <row r="99" spans="1:125">
      <c r="A99" s="2" t="s">
        <v>206</v>
      </c>
      <c r="B99" s="10"/>
      <c r="C99" s="2"/>
      <c r="D99" s="82"/>
      <c r="E99" s="82">
        <f t="shared" ref="E99:BP99" si="43">IFERROR((1+E98)^(0.25)-1,"")</f>
        <v>1.6782761491077158E-2</v>
      </c>
      <c r="F99" s="82">
        <f t="shared" si="43"/>
        <v>1.6782761491077158E-2</v>
      </c>
      <c r="G99" s="82">
        <f t="shared" si="43"/>
        <v>1.6782761491077158E-2</v>
      </c>
      <c r="H99" s="82">
        <f t="shared" si="43"/>
        <v>1.6782761491077158E-2</v>
      </c>
      <c r="I99" s="82">
        <f t="shared" si="43"/>
        <v>1.6782761491077158E-2</v>
      </c>
      <c r="J99" s="82">
        <f t="shared" si="43"/>
        <v>1.3484780704419386E-2</v>
      </c>
      <c r="K99" s="82">
        <f t="shared" si="43"/>
        <v>1.3484780704419386E-2</v>
      </c>
      <c r="L99" s="82">
        <f t="shared" si="43"/>
        <v>1.3484780704419386E-2</v>
      </c>
      <c r="M99" s="82">
        <f t="shared" si="43"/>
        <v>1.3484780704419386E-2</v>
      </c>
      <c r="N99" s="82">
        <f t="shared" si="43"/>
        <v>1.3484780704419386E-2</v>
      </c>
      <c r="O99" s="82">
        <f t="shared" si="43"/>
        <v>1.3484780704419386E-2</v>
      </c>
      <c r="P99" s="82">
        <f t="shared" si="43"/>
        <v>1.3484780704419386E-2</v>
      </c>
      <c r="Q99" s="82">
        <f t="shared" si="43"/>
        <v>1.3484780704419386E-2</v>
      </c>
      <c r="R99" s="82">
        <f t="shared" si="43"/>
        <v>1.3484780704419386E-2</v>
      </c>
      <c r="S99" s="82">
        <f t="shared" si="43"/>
        <v>1.3484780704419386E-2</v>
      </c>
      <c r="T99" s="82">
        <f t="shared" si="43"/>
        <v>1.3484780704419386E-2</v>
      </c>
      <c r="U99" s="82">
        <f t="shared" si="43"/>
        <v>1.3484780704419386E-2</v>
      </c>
      <c r="V99" s="82">
        <f t="shared" si="43"/>
        <v>1.3484780704419386E-2</v>
      </c>
      <c r="W99" s="82">
        <f t="shared" si="43"/>
        <v>1.3484780704419386E-2</v>
      </c>
      <c r="X99" s="82">
        <f t="shared" si="43"/>
        <v>1.3484780704419386E-2</v>
      </c>
      <c r="Y99" s="82">
        <f t="shared" si="43"/>
        <v>1.3484780704419386E-2</v>
      </c>
      <c r="Z99" s="82">
        <f t="shared" si="43"/>
        <v>1.3484780704419386E-2</v>
      </c>
      <c r="AA99" s="82">
        <f t="shared" si="43"/>
        <v>1.3484780704419386E-2</v>
      </c>
      <c r="AB99" s="82">
        <f t="shared" si="43"/>
        <v>1.3484780704419386E-2</v>
      </c>
      <c r="AC99" s="82">
        <f t="shared" si="43"/>
        <v>1.3484780704419386E-2</v>
      </c>
      <c r="AD99" s="82">
        <f t="shared" si="43"/>
        <v>1.3484780704419386E-2</v>
      </c>
      <c r="AE99" s="82">
        <f t="shared" si="43"/>
        <v>1.3484780704419386E-2</v>
      </c>
      <c r="AF99" s="82">
        <f t="shared" si="43"/>
        <v>1.3484780704419386E-2</v>
      </c>
      <c r="AG99" s="82">
        <f t="shared" si="43"/>
        <v>1.3484780704419386E-2</v>
      </c>
      <c r="AH99" s="82">
        <f t="shared" si="43"/>
        <v>1.3484780704419386E-2</v>
      </c>
      <c r="AI99" s="82">
        <f t="shared" si="43"/>
        <v>1.3484780704419386E-2</v>
      </c>
      <c r="AJ99" s="82">
        <f t="shared" si="43"/>
        <v>1.3484780704419386E-2</v>
      </c>
      <c r="AK99" s="82">
        <f t="shared" si="43"/>
        <v>1.3484780704419386E-2</v>
      </c>
      <c r="AL99" s="82">
        <f t="shared" si="43"/>
        <v>1.3484780704419386E-2</v>
      </c>
      <c r="AM99" s="82">
        <f t="shared" si="43"/>
        <v>1.3484780704419386E-2</v>
      </c>
      <c r="AN99" s="82">
        <f t="shared" si="43"/>
        <v>1.3484780704419386E-2</v>
      </c>
      <c r="AO99" s="82">
        <f t="shared" si="43"/>
        <v>1.3484780704419386E-2</v>
      </c>
      <c r="AP99" s="82">
        <f t="shared" si="43"/>
        <v>1.3484780704419386E-2</v>
      </c>
      <c r="AQ99" s="82">
        <f t="shared" si="43"/>
        <v>1.3484780704419386E-2</v>
      </c>
      <c r="AR99" s="82">
        <f t="shared" si="43"/>
        <v>1.3484780704419386E-2</v>
      </c>
      <c r="AS99" s="82">
        <f t="shared" si="43"/>
        <v>1.3484780704419386E-2</v>
      </c>
      <c r="AT99" s="82">
        <f t="shared" si="43"/>
        <v>1.3484780704419386E-2</v>
      </c>
      <c r="AU99" s="82">
        <f t="shared" si="43"/>
        <v>1.3484780704419386E-2</v>
      </c>
      <c r="AV99" s="82">
        <f t="shared" si="43"/>
        <v>1.3484780704419386E-2</v>
      </c>
      <c r="AW99" s="82">
        <f t="shared" si="43"/>
        <v>1.3484780704419386E-2</v>
      </c>
      <c r="AX99" s="82">
        <f t="shared" si="43"/>
        <v>1.3484780704419386E-2</v>
      </c>
      <c r="AY99" s="82">
        <f t="shared" si="43"/>
        <v>1.3484780704419386E-2</v>
      </c>
      <c r="AZ99" s="82">
        <f t="shared" si="43"/>
        <v>1.3484780704419386E-2</v>
      </c>
      <c r="BA99" s="82">
        <f t="shared" si="43"/>
        <v>1.3484780704419386E-2</v>
      </c>
      <c r="BB99" s="82">
        <f t="shared" si="43"/>
        <v>1.3484780704419386E-2</v>
      </c>
      <c r="BC99" s="82">
        <f t="shared" si="43"/>
        <v>1.3484780704419386E-2</v>
      </c>
      <c r="BD99" s="82">
        <f t="shared" si="43"/>
        <v>1.3484780704419386E-2</v>
      </c>
      <c r="BE99" s="82">
        <f t="shared" si="43"/>
        <v>1.3484780704419386E-2</v>
      </c>
      <c r="BF99" s="82">
        <f t="shared" si="43"/>
        <v>1.3484780704419386E-2</v>
      </c>
      <c r="BG99" s="82">
        <f t="shared" si="43"/>
        <v>1.3484780704419386E-2</v>
      </c>
      <c r="BH99" s="82">
        <f t="shared" si="43"/>
        <v>1.3484780704419386E-2</v>
      </c>
      <c r="BI99" s="82">
        <f t="shared" si="43"/>
        <v>1.3484780704419386E-2</v>
      </c>
      <c r="BJ99" s="82">
        <f t="shared" si="43"/>
        <v>1.3484780704419386E-2</v>
      </c>
      <c r="BK99" s="82">
        <f t="shared" si="43"/>
        <v>1.3484780704419386E-2</v>
      </c>
      <c r="BL99" s="82">
        <f t="shared" si="43"/>
        <v>1.3484780704419386E-2</v>
      </c>
      <c r="BM99" s="82">
        <f t="shared" si="43"/>
        <v>0</v>
      </c>
      <c r="BN99" s="82">
        <f t="shared" si="43"/>
        <v>0</v>
      </c>
      <c r="BO99" s="82">
        <f t="shared" si="43"/>
        <v>0</v>
      </c>
      <c r="BP99" s="82">
        <f t="shared" si="43"/>
        <v>0</v>
      </c>
      <c r="BQ99" s="82">
        <f t="shared" ref="BQ99:DU99" si="44">IFERROR((1+BQ98)^(0.25)-1,"")</f>
        <v>0</v>
      </c>
      <c r="BR99" s="82">
        <f t="shared" si="44"/>
        <v>0</v>
      </c>
      <c r="BS99" s="82">
        <f t="shared" si="44"/>
        <v>0</v>
      </c>
      <c r="BT99" s="82">
        <f t="shared" si="44"/>
        <v>0</v>
      </c>
      <c r="BU99" s="82">
        <f t="shared" si="44"/>
        <v>0</v>
      </c>
      <c r="BV99" s="82">
        <f t="shared" si="44"/>
        <v>0</v>
      </c>
      <c r="BW99" s="82">
        <f t="shared" si="44"/>
        <v>0</v>
      </c>
      <c r="BX99" s="82">
        <f t="shared" si="44"/>
        <v>0</v>
      </c>
      <c r="BY99" s="82">
        <f t="shared" si="44"/>
        <v>0</v>
      </c>
      <c r="BZ99" s="82">
        <f t="shared" si="44"/>
        <v>0</v>
      </c>
      <c r="CA99" s="82">
        <f t="shared" si="44"/>
        <v>0</v>
      </c>
      <c r="CB99" s="82">
        <f t="shared" si="44"/>
        <v>0</v>
      </c>
      <c r="CC99" s="82">
        <f t="shared" si="44"/>
        <v>0</v>
      </c>
      <c r="CD99" s="82">
        <f t="shared" si="44"/>
        <v>0</v>
      </c>
      <c r="CE99" s="82">
        <f t="shared" si="44"/>
        <v>0</v>
      </c>
      <c r="CF99" s="82">
        <f t="shared" si="44"/>
        <v>0</v>
      </c>
      <c r="CG99" s="82">
        <f t="shared" si="44"/>
        <v>0</v>
      </c>
      <c r="CH99" s="82">
        <f t="shared" si="44"/>
        <v>0</v>
      </c>
      <c r="CI99" s="82">
        <f t="shared" si="44"/>
        <v>0</v>
      </c>
      <c r="CJ99" s="82">
        <f t="shared" si="44"/>
        <v>0</v>
      </c>
      <c r="CK99" s="82">
        <f t="shared" si="44"/>
        <v>0</v>
      </c>
      <c r="CL99" s="82">
        <f t="shared" si="44"/>
        <v>0</v>
      </c>
      <c r="CM99" s="82">
        <f t="shared" si="44"/>
        <v>0</v>
      </c>
      <c r="CN99" s="82">
        <f t="shared" si="44"/>
        <v>0</v>
      </c>
      <c r="CO99" s="82">
        <f t="shared" si="44"/>
        <v>0</v>
      </c>
      <c r="CP99" s="82">
        <f t="shared" si="44"/>
        <v>0</v>
      </c>
      <c r="CQ99" s="82">
        <f t="shared" si="44"/>
        <v>0</v>
      </c>
      <c r="CR99" s="82">
        <f t="shared" si="44"/>
        <v>0</v>
      </c>
      <c r="CS99" s="82">
        <f t="shared" si="44"/>
        <v>0</v>
      </c>
      <c r="CT99" s="82">
        <f t="shared" si="44"/>
        <v>0</v>
      </c>
      <c r="CU99" s="82">
        <f t="shared" si="44"/>
        <v>0</v>
      </c>
      <c r="CV99" s="82">
        <f t="shared" si="44"/>
        <v>0</v>
      </c>
      <c r="CW99" s="82">
        <f t="shared" si="44"/>
        <v>0</v>
      </c>
      <c r="CX99" s="82">
        <f t="shared" si="44"/>
        <v>0</v>
      </c>
      <c r="CY99" s="82">
        <f t="shared" si="44"/>
        <v>0</v>
      </c>
      <c r="CZ99" s="82">
        <f t="shared" si="44"/>
        <v>0</v>
      </c>
      <c r="DA99" s="82">
        <f t="shared" si="44"/>
        <v>0</v>
      </c>
      <c r="DB99" s="82">
        <f t="shared" si="44"/>
        <v>0</v>
      </c>
      <c r="DC99" s="82">
        <f t="shared" si="44"/>
        <v>0</v>
      </c>
      <c r="DD99" s="82">
        <f t="shared" si="44"/>
        <v>0</v>
      </c>
      <c r="DE99" s="82">
        <f t="shared" si="44"/>
        <v>0</v>
      </c>
      <c r="DF99" s="82">
        <f t="shared" si="44"/>
        <v>0</v>
      </c>
      <c r="DG99" s="82">
        <f t="shared" si="44"/>
        <v>0</v>
      </c>
      <c r="DH99" s="82">
        <f t="shared" si="44"/>
        <v>0</v>
      </c>
      <c r="DI99" s="82">
        <f t="shared" si="44"/>
        <v>0</v>
      </c>
      <c r="DJ99" s="82">
        <f t="shared" si="44"/>
        <v>0</v>
      </c>
      <c r="DK99" s="82">
        <f t="shared" si="44"/>
        <v>0</v>
      </c>
      <c r="DL99" s="82">
        <f t="shared" si="44"/>
        <v>0</v>
      </c>
      <c r="DM99" s="82">
        <f t="shared" si="44"/>
        <v>0</v>
      </c>
      <c r="DN99" s="82">
        <f t="shared" si="44"/>
        <v>0</v>
      </c>
      <c r="DO99" s="82">
        <f t="shared" si="44"/>
        <v>0</v>
      </c>
      <c r="DP99" s="82">
        <f t="shared" si="44"/>
        <v>0</v>
      </c>
      <c r="DQ99" s="82">
        <f t="shared" si="44"/>
        <v>0</v>
      </c>
      <c r="DR99" s="82">
        <f t="shared" si="44"/>
        <v>0</v>
      </c>
      <c r="DS99" s="82">
        <f t="shared" si="44"/>
        <v>0</v>
      </c>
      <c r="DT99" s="82">
        <f t="shared" si="44"/>
        <v>0</v>
      </c>
      <c r="DU99" s="82">
        <f t="shared" si="44"/>
        <v>0</v>
      </c>
    </row>
    <row r="100" spans="1:125">
      <c r="A100" s="2"/>
      <c r="B100" s="10"/>
      <c r="C100" s="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c r="CW100" s="82"/>
      <c r="CX100" s="82"/>
      <c r="CY100" s="82"/>
      <c r="CZ100" s="82"/>
      <c r="DA100" s="82"/>
      <c r="DB100" s="82"/>
      <c r="DC100" s="82"/>
      <c r="DD100" s="82"/>
      <c r="DE100" s="82"/>
      <c r="DF100" s="82"/>
      <c r="DG100" s="82"/>
      <c r="DH100" s="82"/>
      <c r="DI100" s="82"/>
      <c r="DJ100" s="82"/>
      <c r="DK100" s="82"/>
      <c r="DL100" s="82"/>
      <c r="DM100" s="82"/>
      <c r="DN100" s="82"/>
      <c r="DO100" s="82"/>
      <c r="DP100" s="82"/>
      <c r="DQ100" s="82"/>
      <c r="DR100" s="82"/>
      <c r="DS100" s="82"/>
      <c r="DT100" s="82"/>
      <c r="DU100" s="82"/>
    </row>
    <row r="101" spans="1:125">
      <c r="A101" s="275" t="s">
        <v>207</v>
      </c>
      <c r="B101" s="10"/>
      <c r="C101" s="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2"/>
      <c r="DO101" s="82"/>
      <c r="DP101" s="82"/>
      <c r="DQ101" s="82"/>
      <c r="DR101" s="82"/>
      <c r="DS101" s="82"/>
      <c r="DT101" s="82"/>
      <c r="DU101" s="82"/>
    </row>
    <row r="102" spans="1:125">
      <c r="A102" s="2"/>
      <c r="B102" s="10"/>
      <c r="C102" s="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row>
    <row r="103" spans="1:125">
      <c r="A103" s="2" t="s">
        <v>208</v>
      </c>
      <c r="B103" s="2"/>
      <c r="C103" s="2"/>
      <c r="D103" s="92">
        <f>SUM(E103:DU103)</f>
        <v>55</v>
      </c>
      <c r="E103" s="92">
        <f>IFERROR(IF(E$4&gt;=$D83,IF(E$4&lt;=$D76,1,0),0),"")</f>
        <v>0</v>
      </c>
      <c r="F103" s="92">
        <f>IFERROR(IF(F$4&gt;=$D83,IF(F$4&lt;=$D76,1,0),0),"")</f>
        <v>0</v>
      </c>
      <c r="G103" s="92">
        <f t="shared" ref="G103:BR103" si="45">IFERROR(IF(G4&gt;=$D83,IF(G4&lt;=$D76,1,0),0),"")</f>
        <v>0</v>
      </c>
      <c r="H103" s="92">
        <f t="shared" si="45"/>
        <v>0</v>
      </c>
      <c r="I103" s="92">
        <f t="shared" si="45"/>
        <v>0</v>
      </c>
      <c r="J103" s="92">
        <f t="shared" si="45"/>
        <v>1</v>
      </c>
      <c r="K103" s="92">
        <f t="shared" si="45"/>
        <v>1</v>
      </c>
      <c r="L103" s="92">
        <f t="shared" si="45"/>
        <v>1</v>
      </c>
      <c r="M103" s="92">
        <f t="shared" si="45"/>
        <v>1</v>
      </c>
      <c r="N103" s="92">
        <f t="shared" si="45"/>
        <v>1</v>
      </c>
      <c r="O103" s="92">
        <f t="shared" si="45"/>
        <v>1</v>
      </c>
      <c r="P103" s="92">
        <f t="shared" si="45"/>
        <v>1</v>
      </c>
      <c r="Q103" s="92">
        <f t="shared" si="45"/>
        <v>1</v>
      </c>
      <c r="R103" s="92">
        <f t="shared" si="45"/>
        <v>1</v>
      </c>
      <c r="S103" s="92">
        <f t="shared" si="45"/>
        <v>1</v>
      </c>
      <c r="T103" s="92">
        <f t="shared" si="45"/>
        <v>1</v>
      </c>
      <c r="U103" s="92">
        <f t="shared" si="45"/>
        <v>1</v>
      </c>
      <c r="V103" s="92">
        <f t="shared" si="45"/>
        <v>1</v>
      </c>
      <c r="W103" s="92">
        <f t="shared" si="45"/>
        <v>1</v>
      </c>
      <c r="X103" s="92">
        <f t="shared" si="45"/>
        <v>1</v>
      </c>
      <c r="Y103" s="92">
        <f t="shared" si="45"/>
        <v>1</v>
      </c>
      <c r="Z103" s="92">
        <f t="shared" si="45"/>
        <v>1</v>
      </c>
      <c r="AA103" s="92">
        <f t="shared" si="45"/>
        <v>1</v>
      </c>
      <c r="AB103" s="92">
        <f t="shared" si="45"/>
        <v>1</v>
      </c>
      <c r="AC103" s="92">
        <f t="shared" si="45"/>
        <v>1</v>
      </c>
      <c r="AD103" s="92">
        <f t="shared" si="45"/>
        <v>1</v>
      </c>
      <c r="AE103" s="92">
        <f t="shared" si="45"/>
        <v>1</v>
      </c>
      <c r="AF103" s="92">
        <f t="shared" si="45"/>
        <v>1</v>
      </c>
      <c r="AG103" s="92">
        <f t="shared" si="45"/>
        <v>1</v>
      </c>
      <c r="AH103" s="92">
        <f t="shared" si="45"/>
        <v>1</v>
      </c>
      <c r="AI103" s="92">
        <f t="shared" si="45"/>
        <v>1</v>
      </c>
      <c r="AJ103" s="92">
        <f t="shared" si="45"/>
        <v>1</v>
      </c>
      <c r="AK103" s="92">
        <f t="shared" si="45"/>
        <v>1</v>
      </c>
      <c r="AL103" s="92">
        <f t="shared" si="45"/>
        <v>1</v>
      </c>
      <c r="AM103" s="92">
        <f t="shared" si="45"/>
        <v>1</v>
      </c>
      <c r="AN103" s="92">
        <f t="shared" si="45"/>
        <v>1</v>
      </c>
      <c r="AO103" s="92">
        <f t="shared" si="45"/>
        <v>1</v>
      </c>
      <c r="AP103" s="92">
        <f t="shared" si="45"/>
        <v>1</v>
      </c>
      <c r="AQ103" s="92">
        <f t="shared" si="45"/>
        <v>1</v>
      </c>
      <c r="AR103" s="92">
        <f t="shared" si="45"/>
        <v>1</v>
      </c>
      <c r="AS103" s="92">
        <f t="shared" si="45"/>
        <v>1</v>
      </c>
      <c r="AT103" s="92">
        <f t="shared" si="45"/>
        <v>1</v>
      </c>
      <c r="AU103" s="92">
        <f t="shared" si="45"/>
        <v>1</v>
      </c>
      <c r="AV103" s="92">
        <f t="shared" si="45"/>
        <v>1</v>
      </c>
      <c r="AW103" s="92">
        <f t="shared" si="45"/>
        <v>1</v>
      </c>
      <c r="AX103" s="92">
        <f t="shared" si="45"/>
        <v>1</v>
      </c>
      <c r="AY103" s="92">
        <f t="shared" si="45"/>
        <v>1</v>
      </c>
      <c r="AZ103" s="92">
        <f t="shared" si="45"/>
        <v>1</v>
      </c>
      <c r="BA103" s="92">
        <f t="shared" si="45"/>
        <v>1</v>
      </c>
      <c r="BB103" s="92">
        <f t="shared" si="45"/>
        <v>1</v>
      </c>
      <c r="BC103" s="92">
        <f t="shared" si="45"/>
        <v>1</v>
      </c>
      <c r="BD103" s="92">
        <f t="shared" si="45"/>
        <v>1</v>
      </c>
      <c r="BE103" s="92">
        <f t="shared" si="45"/>
        <v>1</v>
      </c>
      <c r="BF103" s="92">
        <f t="shared" si="45"/>
        <v>1</v>
      </c>
      <c r="BG103" s="92">
        <f t="shared" si="45"/>
        <v>1</v>
      </c>
      <c r="BH103" s="92">
        <f t="shared" si="45"/>
        <v>1</v>
      </c>
      <c r="BI103" s="92">
        <f t="shared" si="45"/>
        <v>1</v>
      </c>
      <c r="BJ103" s="92">
        <f t="shared" si="45"/>
        <v>1</v>
      </c>
      <c r="BK103" s="92">
        <f t="shared" si="45"/>
        <v>1</v>
      </c>
      <c r="BL103" s="92">
        <f t="shared" si="45"/>
        <v>1</v>
      </c>
      <c r="BM103" s="92">
        <f t="shared" si="45"/>
        <v>0</v>
      </c>
      <c r="BN103" s="92">
        <f t="shared" si="45"/>
        <v>0</v>
      </c>
      <c r="BO103" s="92">
        <f t="shared" si="45"/>
        <v>0</v>
      </c>
      <c r="BP103" s="92">
        <f t="shared" si="45"/>
        <v>0</v>
      </c>
      <c r="BQ103" s="92">
        <f t="shared" si="45"/>
        <v>0</v>
      </c>
      <c r="BR103" s="92">
        <f t="shared" si="45"/>
        <v>0</v>
      </c>
      <c r="BS103" s="92">
        <f t="shared" ref="BS103:DU103" si="46">IFERROR(IF(BS4&gt;=$D83,IF(BS4&lt;=$D76,1,0),0),"")</f>
        <v>0</v>
      </c>
      <c r="BT103" s="92">
        <f t="shared" si="46"/>
        <v>0</v>
      </c>
      <c r="BU103" s="92">
        <f t="shared" si="46"/>
        <v>0</v>
      </c>
      <c r="BV103" s="92">
        <f t="shared" si="46"/>
        <v>0</v>
      </c>
      <c r="BW103" s="92">
        <f t="shared" si="46"/>
        <v>0</v>
      </c>
      <c r="BX103" s="92">
        <f t="shared" si="46"/>
        <v>0</v>
      </c>
      <c r="BY103" s="92">
        <f t="shared" si="46"/>
        <v>0</v>
      </c>
      <c r="BZ103" s="92">
        <f t="shared" si="46"/>
        <v>0</v>
      </c>
      <c r="CA103" s="92">
        <f t="shared" si="46"/>
        <v>0</v>
      </c>
      <c r="CB103" s="92">
        <f t="shared" si="46"/>
        <v>0</v>
      </c>
      <c r="CC103" s="92">
        <f t="shared" si="46"/>
        <v>0</v>
      </c>
      <c r="CD103" s="92">
        <f t="shared" si="46"/>
        <v>0</v>
      </c>
      <c r="CE103" s="92">
        <f t="shared" si="46"/>
        <v>0</v>
      </c>
      <c r="CF103" s="92">
        <f t="shared" si="46"/>
        <v>0</v>
      </c>
      <c r="CG103" s="92">
        <f t="shared" si="46"/>
        <v>0</v>
      </c>
      <c r="CH103" s="92">
        <f t="shared" si="46"/>
        <v>0</v>
      </c>
      <c r="CI103" s="92">
        <f t="shared" si="46"/>
        <v>0</v>
      </c>
      <c r="CJ103" s="92">
        <f t="shared" si="46"/>
        <v>0</v>
      </c>
      <c r="CK103" s="92">
        <f t="shared" si="46"/>
        <v>0</v>
      </c>
      <c r="CL103" s="92">
        <f t="shared" si="46"/>
        <v>0</v>
      </c>
      <c r="CM103" s="92">
        <f t="shared" si="46"/>
        <v>0</v>
      </c>
      <c r="CN103" s="92">
        <f t="shared" si="46"/>
        <v>0</v>
      </c>
      <c r="CO103" s="92">
        <f t="shared" si="46"/>
        <v>0</v>
      </c>
      <c r="CP103" s="92">
        <f t="shared" si="46"/>
        <v>0</v>
      </c>
      <c r="CQ103" s="92">
        <f t="shared" si="46"/>
        <v>0</v>
      </c>
      <c r="CR103" s="92">
        <f t="shared" si="46"/>
        <v>0</v>
      </c>
      <c r="CS103" s="92">
        <f t="shared" si="46"/>
        <v>0</v>
      </c>
      <c r="CT103" s="92">
        <f t="shared" si="46"/>
        <v>0</v>
      </c>
      <c r="CU103" s="92">
        <f t="shared" si="46"/>
        <v>0</v>
      </c>
      <c r="CV103" s="92">
        <f t="shared" si="46"/>
        <v>0</v>
      </c>
      <c r="CW103" s="92">
        <f t="shared" si="46"/>
        <v>0</v>
      </c>
      <c r="CX103" s="92">
        <f t="shared" si="46"/>
        <v>0</v>
      </c>
      <c r="CY103" s="92">
        <f t="shared" si="46"/>
        <v>0</v>
      </c>
      <c r="CZ103" s="92">
        <f t="shared" si="46"/>
        <v>0</v>
      </c>
      <c r="DA103" s="92">
        <f t="shared" si="46"/>
        <v>0</v>
      </c>
      <c r="DB103" s="92">
        <f t="shared" si="46"/>
        <v>0</v>
      </c>
      <c r="DC103" s="92">
        <f t="shared" si="46"/>
        <v>0</v>
      </c>
      <c r="DD103" s="92">
        <f t="shared" si="46"/>
        <v>0</v>
      </c>
      <c r="DE103" s="92">
        <f t="shared" si="46"/>
        <v>0</v>
      </c>
      <c r="DF103" s="92">
        <f t="shared" si="46"/>
        <v>0</v>
      </c>
      <c r="DG103" s="92">
        <f t="shared" si="46"/>
        <v>0</v>
      </c>
      <c r="DH103" s="92">
        <f t="shared" si="46"/>
        <v>0</v>
      </c>
      <c r="DI103" s="92">
        <f t="shared" si="46"/>
        <v>0</v>
      </c>
      <c r="DJ103" s="92">
        <f t="shared" si="46"/>
        <v>0</v>
      </c>
      <c r="DK103" s="92">
        <f t="shared" si="46"/>
        <v>0</v>
      </c>
      <c r="DL103" s="92">
        <f t="shared" si="46"/>
        <v>0</v>
      </c>
      <c r="DM103" s="92">
        <f t="shared" si="46"/>
        <v>0</v>
      </c>
      <c r="DN103" s="92">
        <f t="shared" si="46"/>
        <v>0</v>
      </c>
      <c r="DO103" s="92">
        <f t="shared" si="46"/>
        <v>0</v>
      </c>
      <c r="DP103" s="92">
        <f t="shared" si="46"/>
        <v>0</v>
      </c>
      <c r="DQ103" s="92">
        <f t="shared" si="46"/>
        <v>0</v>
      </c>
      <c r="DR103" s="92">
        <f t="shared" si="46"/>
        <v>0</v>
      </c>
      <c r="DS103" s="92">
        <f t="shared" si="46"/>
        <v>0</v>
      </c>
      <c r="DT103" s="92">
        <f t="shared" si="46"/>
        <v>0</v>
      </c>
      <c r="DU103" s="92">
        <f t="shared" si="46"/>
        <v>0</v>
      </c>
    </row>
    <row r="104" spans="1:125">
      <c r="A104" s="2" t="s">
        <v>209</v>
      </c>
      <c r="B104" s="2"/>
      <c r="C104" s="2"/>
      <c r="D104" s="2"/>
      <c r="E104" s="92">
        <f>IFERROR(E103,"")</f>
        <v>0</v>
      </c>
      <c r="F104" s="92">
        <f t="shared" ref="F104:BQ104" si="47">IFERROR(IF(F103=0,0,E104+F103),"")</f>
        <v>0</v>
      </c>
      <c r="G104" s="92">
        <f t="shared" si="47"/>
        <v>0</v>
      </c>
      <c r="H104" s="92">
        <f t="shared" si="47"/>
        <v>0</v>
      </c>
      <c r="I104" s="92">
        <f t="shared" si="47"/>
        <v>0</v>
      </c>
      <c r="J104" s="92">
        <f t="shared" si="47"/>
        <v>1</v>
      </c>
      <c r="K104" s="92">
        <f t="shared" si="47"/>
        <v>2</v>
      </c>
      <c r="L104" s="92">
        <f t="shared" si="47"/>
        <v>3</v>
      </c>
      <c r="M104" s="92">
        <f t="shared" si="47"/>
        <v>4</v>
      </c>
      <c r="N104" s="92">
        <f t="shared" si="47"/>
        <v>5</v>
      </c>
      <c r="O104" s="92">
        <f t="shared" si="47"/>
        <v>6</v>
      </c>
      <c r="P104" s="92">
        <f t="shared" si="47"/>
        <v>7</v>
      </c>
      <c r="Q104" s="92">
        <f t="shared" si="47"/>
        <v>8</v>
      </c>
      <c r="R104" s="92">
        <f t="shared" si="47"/>
        <v>9</v>
      </c>
      <c r="S104" s="92">
        <f t="shared" si="47"/>
        <v>10</v>
      </c>
      <c r="T104" s="92">
        <f t="shared" si="47"/>
        <v>11</v>
      </c>
      <c r="U104" s="92">
        <f t="shared" si="47"/>
        <v>12</v>
      </c>
      <c r="V104" s="92">
        <f t="shared" si="47"/>
        <v>13</v>
      </c>
      <c r="W104" s="92">
        <f t="shared" si="47"/>
        <v>14</v>
      </c>
      <c r="X104" s="92">
        <f t="shared" si="47"/>
        <v>15</v>
      </c>
      <c r="Y104" s="92">
        <f t="shared" si="47"/>
        <v>16</v>
      </c>
      <c r="Z104" s="92">
        <f t="shared" si="47"/>
        <v>17</v>
      </c>
      <c r="AA104" s="92">
        <f t="shared" si="47"/>
        <v>18</v>
      </c>
      <c r="AB104" s="92">
        <f t="shared" si="47"/>
        <v>19</v>
      </c>
      <c r="AC104" s="92">
        <f t="shared" si="47"/>
        <v>20</v>
      </c>
      <c r="AD104" s="92">
        <f t="shared" si="47"/>
        <v>21</v>
      </c>
      <c r="AE104" s="92">
        <f t="shared" si="47"/>
        <v>22</v>
      </c>
      <c r="AF104" s="92">
        <f t="shared" si="47"/>
        <v>23</v>
      </c>
      <c r="AG104" s="92">
        <f t="shared" si="47"/>
        <v>24</v>
      </c>
      <c r="AH104" s="92">
        <f t="shared" si="47"/>
        <v>25</v>
      </c>
      <c r="AI104" s="92">
        <f t="shared" si="47"/>
        <v>26</v>
      </c>
      <c r="AJ104" s="92">
        <f t="shared" si="47"/>
        <v>27</v>
      </c>
      <c r="AK104" s="92">
        <f t="shared" si="47"/>
        <v>28</v>
      </c>
      <c r="AL104" s="92">
        <f t="shared" si="47"/>
        <v>29</v>
      </c>
      <c r="AM104" s="92">
        <f t="shared" si="47"/>
        <v>30</v>
      </c>
      <c r="AN104" s="92">
        <f t="shared" si="47"/>
        <v>31</v>
      </c>
      <c r="AO104" s="92">
        <f t="shared" si="47"/>
        <v>32</v>
      </c>
      <c r="AP104" s="92">
        <f t="shared" si="47"/>
        <v>33</v>
      </c>
      <c r="AQ104" s="92">
        <f t="shared" si="47"/>
        <v>34</v>
      </c>
      <c r="AR104" s="92">
        <f t="shared" si="47"/>
        <v>35</v>
      </c>
      <c r="AS104" s="92">
        <f t="shared" si="47"/>
        <v>36</v>
      </c>
      <c r="AT104" s="92">
        <f t="shared" si="47"/>
        <v>37</v>
      </c>
      <c r="AU104" s="92">
        <f t="shared" si="47"/>
        <v>38</v>
      </c>
      <c r="AV104" s="92">
        <f t="shared" si="47"/>
        <v>39</v>
      </c>
      <c r="AW104" s="92">
        <f t="shared" si="47"/>
        <v>40</v>
      </c>
      <c r="AX104" s="92">
        <f t="shared" si="47"/>
        <v>41</v>
      </c>
      <c r="AY104" s="92">
        <f t="shared" si="47"/>
        <v>42</v>
      </c>
      <c r="AZ104" s="92">
        <f t="shared" si="47"/>
        <v>43</v>
      </c>
      <c r="BA104" s="92">
        <f t="shared" si="47"/>
        <v>44</v>
      </c>
      <c r="BB104" s="92">
        <f t="shared" si="47"/>
        <v>45</v>
      </c>
      <c r="BC104" s="92">
        <f t="shared" si="47"/>
        <v>46</v>
      </c>
      <c r="BD104" s="92">
        <f t="shared" si="47"/>
        <v>47</v>
      </c>
      <c r="BE104" s="92">
        <f t="shared" si="47"/>
        <v>48</v>
      </c>
      <c r="BF104" s="92">
        <f t="shared" si="47"/>
        <v>49</v>
      </c>
      <c r="BG104" s="92">
        <f t="shared" si="47"/>
        <v>50</v>
      </c>
      <c r="BH104" s="92">
        <f t="shared" si="47"/>
        <v>51</v>
      </c>
      <c r="BI104" s="92">
        <f t="shared" si="47"/>
        <v>52</v>
      </c>
      <c r="BJ104" s="92">
        <f t="shared" si="47"/>
        <v>53</v>
      </c>
      <c r="BK104" s="92">
        <f t="shared" si="47"/>
        <v>54</v>
      </c>
      <c r="BL104" s="92">
        <f t="shared" si="47"/>
        <v>55</v>
      </c>
      <c r="BM104" s="92">
        <f t="shared" si="47"/>
        <v>0</v>
      </c>
      <c r="BN104" s="92">
        <f t="shared" si="47"/>
        <v>0</v>
      </c>
      <c r="BO104" s="92">
        <f t="shared" si="47"/>
        <v>0</v>
      </c>
      <c r="BP104" s="92">
        <f t="shared" si="47"/>
        <v>0</v>
      </c>
      <c r="BQ104" s="92">
        <f t="shared" si="47"/>
        <v>0</v>
      </c>
      <c r="BR104" s="92">
        <f t="shared" ref="BR104:DU104" si="48">IFERROR(IF(BR103=0,0,BQ104+BR103),"")</f>
        <v>0</v>
      </c>
      <c r="BS104" s="92">
        <f t="shared" si="48"/>
        <v>0</v>
      </c>
      <c r="BT104" s="92">
        <f t="shared" si="48"/>
        <v>0</v>
      </c>
      <c r="BU104" s="92">
        <f t="shared" si="48"/>
        <v>0</v>
      </c>
      <c r="BV104" s="92">
        <f t="shared" si="48"/>
        <v>0</v>
      </c>
      <c r="BW104" s="92">
        <f t="shared" si="48"/>
        <v>0</v>
      </c>
      <c r="BX104" s="92">
        <f t="shared" si="48"/>
        <v>0</v>
      </c>
      <c r="BY104" s="92">
        <f t="shared" si="48"/>
        <v>0</v>
      </c>
      <c r="BZ104" s="92">
        <f t="shared" si="48"/>
        <v>0</v>
      </c>
      <c r="CA104" s="92">
        <f t="shared" si="48"/>
        <v>0</v>
      </c>
      <c r="CB104" s="92">
        <f t="shared" si="48"/>
        <v>0</v>
      </c>
      <c r="CC104" s="92">
        <f t="shared" si="48"/>
        <v>0</v>
      </c>
      <c r="CD104" s="92">
        <f t="shared" si="48"/>
        <v>0</v>
      </c>
      <c r="CE104" s="92">
        <f t="shared" si="48"/>
        <v>0</v>
      </c>
      <c r="CF104" s="92">
        <f t="shared" si="48"/>
        <v>0</v>
      </c>
      <c r="CG104" s="92">
        <f t="shared" si="48"/>
        <v>0</v>
      </c>
      <c r="CH104" s="92">
        <f t="shared" si="48"/>
        <v>0</v>
      </c>
      <c r="CI104" s="92">
        <f t="shared" si="48"/>
        <v>0</v>
      </c>
      <c r="CJ104" s="92">
        <f t="shared" si="48"/>
        <v>0</v>
      </c>
      <c r="CK104" s="92">
        <f t="shared" si="48"/>
        <v>0</v>
      </c>
      <c r="CL104" s="92">
        <f t="shared" si="48"/>
        <v>0</v>
      </c>
      <c r="CM104" s="92">
        <f t="shared" si="48"/>
        <v>0</v>
      </c>
      <c r="CN104" s="92">
        <f t="shared" si="48"/>
        <v>0</v>
      </c>
      <c r="CO104" s="92">
        <f t="shared" si="48"/>
        <v>0</v>
      </c>
      <c r="CP104" s="92">
        <f t="shared" si="48"/>
        <v>0</v>
      </c>
      <c r="CQ104" s="92">
        <f t="shared" si="48"/>
        <v>0</v>
      </c>
      <c r="CR104" s="92">
        <f t="shared" si="48"/>
        <v>0</v>
      </c>
      <c r="CS104" s="92">
        <f t="shared" si="48"/>
        <v>0</v>
      </c>
      <c r="CT104" s="92">
        <f t="shared" si="48"/>
        <v>0</v>
      </c>
      <c r="CU104" s="92">
        <f t="shared" si="48"/>
        <v>0</v>
      </c>
      <c r="CV104" s="92">
        <f t="shared" si="48"/>
        <v>0</v>
      </c>
      <c r="CW104" s="92">
        <f t="shared" si="48"/>
        <v>0</v>
      </c>
      <c r="CX104" s="92">
        <f t="shared" si="48"/>
        <v>0</v>
      </c>
      <c r="CY104" s="92">
        <f t="shared" si="48"/>
        <v>0</v>
      </c>
      <c r="CZ104" s="92">
        <f t="shared" si="48"/>
        <v>0</v>
      </c>
      <c r="DA104" s="92">
        <f t="shared" si="48"/>
        <v>0</v>
      </c>
      <c r="DB104" s="92">
        <f t="shared" si="48"/>
        <v>0</v>
      </c>
      <c r="DC104" s="92">
        <f t="shared" si="48"/>
        <v>0</v>
      </c>
      <c r="DD104" s="92">
        <f t="shared" si="48"/>
        <v>0</v>
      </c>
      <c r="DE104" s="92">
        <f t="shared" si="48"/>
        <v>0</v>
      </c>
      <c r="DF104" s="92">
        <f t="shared" si="48"/>
        <v>0</v>
      </c>
      <c r="DG104" s="92">
        <f t="shared" si="48"/>
        <v>0</v>
      </c>
      <c r="DH104" s="92">
        <f t="shared" si="48"/>
        <v>0</v>
      </c>
      <c r="DI104" s="92">
        <f t="shared" si="48"/>
        <v>0</v>
      </c>
      <c r="DJ104" s="92">
        <f t="shared" si="48"/>
        <v>0</v>
      </c>
      <c r="DK104" s="92">
        <f t="shared" si="48"/>
        <v>0</v>
      </c>
      <c r="DL104" s="92">
        <f t="shared" si="48"/>
        <v>0</v>
      </c>
      <c r="DM104" s="92">
        <f t="shared" si="48"/>
        <v>0</v>
      </c>
      <c r="DN104" s="92">
        <f t="shared" si="48"/>
        <v>0</v>
      </c>
      <c r="DO104" s="92">
        <f t="shared" si="48"/>
        <v>0</v>
      </c>
      <c r="DP104" s="92">
        <f t="shared" si="48"/>
        <v>0</v>
      </c>
      <c r="DQ104" s="92">
        <f t="shared" si="48"/>
        <v>0</v>
      </c>
      <c r="DR104" s="92">
        <f t="shared" si="48"/>
        <v>0</v>
      </c>
      <c r="DS104" s="92">
        <f t="shared" si="48"/>
        <v>0</v>
      </c>
      <c r="DT104" s="92">
        <f t="shared" si="48"/>
        <v>0</v>
      </c>
      <c r="DU104" s="92">
        <f t="shared" si="48"/>
        <v>0</v>
      </c>
    </row>
    <row r="105" spans="1:125">
      <c r="A105" s="2" t="s">
        <v>210</v>
      </c>
      <c r="B105" s="2"/>
      <c r="C105" s="2"/>
      <c r="D105" s="2"/>
      <c r="E105" s="92">
        <f>IFERROR(IF(E$4&gt;=$D84,IF(E$4&lt;=$D76,1,0),0),"")</f>
        <v>0</v>
      </c>
      <c r="F105" s="92">
        <f>IFERROR(IF(F$4&gt;=$D84,IF(F$4&lt;=$D76,1,0),0),"")</f>
        <v>0</v>
      </c>
      <c r="G105" s="92">
        <f t="shared" ref="G105:BR105" si="49">IFERROR(IF(G4&gt;=$D84,IF(G4&lt;=$D76,1,0),0),"")</f>
        <v>0</v>
      </c>
      <c r="H105" s="92">
        <f t="shared" si="49"/>
        <v>0</v>
      </c>
      <c r="I105" s="92">
        <f t="shared" si="49"/>
        <v>0</v>
      </c>
      <c r="J105" s="92">
        <f t="shared" si="49"/>
        <v>1</v>
      </c>
      <c r="K105" s="92">
        <f t="shared" si="49"/>
        <v>1</v>
      </c>
      <c r="L105" s="92">
        <f t="shared" si="49"/>
        <v>1</v>
      </c>
      <c r="M105" s="92">
        <f t="shared" si="49"/>
        <v>1</v>
      </c>
      <c r="N105" s="92">
        <f t="shared" si="49"/>
        <v>1</v>
      </c>
      <c r="O105" s="92">
        <f t="shared" si="49"/>
        <v>1</v>
      </c>
      <c r="P105" s="92">
        <f t="shared" si="49"/>
        <v>1</v>
      </c>
      <c r="Q105" s="92">
        <f t="shared" si="49"/>
        <v>1</v>
      </c>
      <c r="R105" s="92">
        <f t="shared" si="49"/>
        <v>1</v>
      </c>
      <c r="S105" s="92">
        <f t="shared" si="49"/>
        <v>1</v>
      </c>
      <c r="T105" s="92">
        <f t="shared" si="49"/>
        <v>1</v>
      </c>
      <c r="U105" s="92">
        <f t="shared" si="49"/>
        <v>1</v>
      </c>
      <c r="V105" s="92">
        <f t="shared" si="49"/>
        <v>1</v>
      </c>
      <c r="W105" s="92">
        <f t="shared" si="49"/>
        <v>1</v>
      </c>
      <c r="X105" s="92">
        <f t="shared" si="49"/>
        <v>1</v>
      </c>
      <c r="Y105" s="92">
        <f t="shared" si="49"/>
        <v>1</v>
      </c>
      <c r="Z105" s="92">
        <f t="shared" si="49"/>
        <v>1</v>
      </c>
      <c r="AA105" s="92">
        <f t="shared" si="49"/>
        <v>1</v>
      </c>
      <c r="AB105" s="92">
        <f t="shared" si="49"/>
        <v>1</v>
      </c>
      <c r="AC105" s="92">
        <f t="shared" si="49"/>
        <v>1</v>
      </c>
      <c r="AD105" s="92">
        <f t="shared" si="49"/>
        <v>1</v>
      </c>
      <c r="AE105" s="92">
        <f t="shared" si="49"/>
        <v>1</v>
      </c>
      <c r="AF105" s="92">
        <f t="shared" si="49"/>
        <v>1</v>
      </c>
      <c r="AG105" s="92">
        <f t="shared" si="49"/>
        <v>1</v>
      </c>
      <c r="AH105" s="92">
        <f t="shared" si="49"/>
        <v>1</v>
      </c>
      <c r="AI105" s="92">
        <f t="shared" si="49"/>
        <v>1</v>
      </c>
      <c r="AJ105" s="92">
        <f t="shared" si="49"/>
        <v>1</v>
      </c>
      <c r="AK105" s="92">
        <f t="shared" si="49"/>
        <v>1</v>
      </c>
      <c r="AL105" s="92">
        <f t="shared" si="49"/>
        <v>1</v>
      </c>
      <c r="AM105" s="92">
        <f t="shared" si="49"/>
        <v>1</v>
      </c>
      <c r="AN105" s="92">
        <f t="shared" si="49"/>
        <v>1</v>
      </c>
      <c r="AO105" s="92">
        <f t="shared" si="49"/>
        <v>1</v>
      </c>
      <c r="AP105" s="92">
        <f t="shared" si="49"/>
        <v>1</v>
      </c>
      <c r="AQ105" s="92">
        <f t="shared" si="49"/>
        <v>1</v>
      </c>
      <c r="AR105" s="92">
        <f t="shared" si="49"/>
        <v>1</v>
      </c>
      <c r="AS105" s="92">
        <f t="shared" si="49"/>
        <v>1</v>
      </c>
      <c r="AT105" s="92">
        <f t="shared" si="49"/>
        <v>1</v>
      </c>
      <c r="AU105" s="92">
        <f t="shared" si="49"/>
        <v>1</v>
      </c>
      <c r="AV105" s="92">
        <f t="shared" si="49"/>
        <v>1</v>
      </c>
      <c r="AW105" s="92">
        <f t="shared" si="49"/>
        <v>1</v>
      </c>
      <c r="AX105" s="92">
        <f t="shared" si="49"/>
        <v>1</v>
      </c>
      <c r="AY105" s="92">
        <f t="shared" si="49"/>
        <v>1</v>
      </c>
      <c r="AZ105" s="92">
        <f t="shared" si="49"/>
        <v>1</v>
      </c>
      <c r="BA105" s="92">
        <f t="shared" si="49"/>
        <v>1</v>
      </c>
      <c r="BB105" s="92">
        <f t="shared" si="49"/>
        <v>1</v>
      </c>
      <c r="BC105" s="92">
        <f t="shared" si="49"/>
        <v>1</v>
      </c>
      <c r="BD105" s="92">
        <f t="shared" si="49"/>
        <v>1</v>
      </c>
      <c r="BE105" s="92">
        <f t="shared" si="49"/>
        <v>1</v>
      </c>
      <c r="BF105" s="92">
        <f t="shared" si="49"/>
        <v>1</v>
      </c>
      <c r="BG105" s="92">
        <f t="shared" si="49"/>
        <v>1</v>
      </c>
      <c r="BH105" s="92">
        <f t="shared" si="49"/>
        <v>1</v>
      </c>
      <c r="BI105" s="92">
        <f t="shared" si="49"/>
        <v>1</v>
      </c>
      <c r="BJ105" s="92">
        <f t="shared" si="49"/>
        <v>1</v>
      </c>
      <c r="BK105" s="92">
        <f t="shared" si="49"/>
        <v>1</v>
      </c>
      <c r="BL105" s="92">
        <f t="shared" si="49"/>
        <v>1</v>
      </c>
      <c r="BM105" s="92">
        <f t="shared" si="49"/>
        <v>0</v>
      </c>
      <c r="BN105" s="92">
        <f t="shared" si="49"/>
        <v>0</v>
      </c>
      <c r="BO105" s="92">
        <f t="shared" si="49"/>
        <v>0</v>
      </c>
      <c r="BP105" s="92">
        <f t="shared" si="49"/>
        <v>0</v>
      </c>
      <c r="BQ105" s="92">
        <f t="shared" si="49"/>
        <v>0</v>
      </c>
      <c r="BR105" s="92">
        <f t="shared" si="49"/>
        <v>0</v>
      </c>
      <c r="BS105" s="92">
        <f t="shared" ref="BS105:DU105" si="50">IFERROR(IF(BS4&gt;=$D84,IF(BS4&lt;=$D76,1,0),0),"")</f>
        <v>0</v>
      </c>
      <c r="BT105" s="92">
        <f t="shared" si="50"/>
        <v>0</v>
      </c>
      <c r="BU105" s="92">
        <f t="shared" si="50"/>
        <v>0</v>
      </c>
      <c r="BV105" s="92">
        <f t="shared" si="50"/>
        <v>0</v>
      </c>
      <c r="BW105" s="92">
        <f t="shared" si="50"/>
        <v>0</v>
      </c>
      <c r="BX105" s="92">
        <f t="shared" si="50"/>
        <v>0</v>
      </c>
      <c r="BY105" s="92">
        <f t="shared" si="50"/>
        <v>0</v>
      </c>
      <c r="BZ105" s="92">
        <f t="shared" si="50"/>
        <v>0</v>
      </c>
      <c r="CA105" s="92">
        <f t="shared" si="50"/>
        <v>0</v>
      </c>
      <c r="CB105" s="92">
        <f t="shared" si="50"/>
        <v>0</v>
      </c>
      <c r="CC105" s="92">
        <f t="shared" si="50"/>
        <v>0</v>
      </c>
      <c r="CD105" s="92">
        <f t="shared" si="50"/>
        <v>0</v>
      </c>
      <c r="CE105" s="92">
        <f t="shared" si="50"/>
        <v>0</v>
      </c>
      <c r="CF105" s="92">
        <f t="shared" si="50"/>
        <v>0</v>
      </c>
      <c r="CG105" s="92">
        <f t="shared" si="50"/>
        <v>0</v>
      </c>
      <c r="CH105" s="92">
        <f t="shared" si="50"/>
        <v>0</v>
      </c>
      <c r="CI105" s="92">
        <f t="shared" si="50"/>
        <v>0</v>
      </c>
      <c r="CJ105" s="92">
        <f t="shared" si="50"/>
        <v>0</v>
      </c>
      <c r="CK105" s="92">
        <f t="shared" si="50"/>
        <v>0</v>
      </c>
      <c r="CL105" s="92">
        <f t="shared" si="50"/>
        <v>0</v>
      </c>
      <c r="CM105" s="92">
        <f t="shared" si="50"/>
        <v>0</v>
      </c>
      <c r="CN105" s="92">
        <f t="shared" si="50"/>
        <v>0</v>
      </c>
      <c r="CO105" s="92">
        <f t="shared" si="50"/>
        <v>0</v>
      </c>
      <c r="CP105" s="92">
        <f t="shared" si="50"/>
        <v>0</v>
      </c>
      <c r="CQ105" s="92">
        <f t="shared" si="50"/>
        <v>0</v>
      </c>
      <c r="CR105" s="92">
        <f t="shared" si="50"/>
        <v>0</v>
      </c>
      <c r="CS105" s="92">
        <f t="shared" si="50"/>
        <v>0</v>
      </c>
      <c r="CT105" s="92">
        <f t="shared" si="50"/>
        <v>0</v>
      </c>
      <c r="CU105" s="92">
        <f t="shared" si="50"/>
        <v>0</v>
      </c>
      <c r="CV105" s="92">
        <f t="shared" si="50"/>
        <v>0</v>
      </c>
      <c r="CW105" s="92">
        <f t="shared" si="50"/>
        <v>0</v>
      </c>
      <c r="CX105" s="92">
        <f t="shared" si="50"/>
        <v>0</v>
      </c>
      <c r="CY105" s="92">
        <f t="shared" si="50"/>
        <v>0</v>
      </c>
      <c r="CZ105" s="92">
        <f t="shared" si="50"/>
        <v>0</v>
      </c>
      <c r="DA105" s="92">
        <f t="shared" si="50"/>
        <v>0</v>
      </c>
      <c r="DB105" s="92">
        <f t="shared" si="50"/>
        <v>0</v>
      </c>
      <c r="DC105" s="92">
        <f t="shared" si="50"/>
        <v>0</v>
      </c>
      <c r="DD105" s="92">
        <f t="shared" si="50"/>
        <v>0</v>
      </c>
      <c r="DE105" s="92">
        <f t="shared" si="50"/>
        <v>0</v>
      </c>
      <c r="DF105" s="92">
        <f t="shared" si="50"/>
        <v>0</v>
      </c>
      <c r="DG105" s="92">
        <f t="shared" si="50"/>
        <v>0</v>
      </c>
      <c r="DH105" s="92">
        <f t="shared" si="50"/>
        <v>0</v>
      </c>
      <c r="DI105" s="92">
        <f t="shared" si="50"/>
        <v>0</v>
      </c>
      <c r="DJ105" s="92">
        <f t="shared" si="50"/>
        <v>0</v>
      </c>
      <c r="DK105" s="92">
        <f t="shared" si="50"/>
        <v>0</v>
      </c>
      <c r="DL105" s="92">
        <f t="shared" si="50"/>
        <v>0</v>
      </c>
      <c r="DM105" s="92">
        <f t="shared" si="50"/>
        <v>0</v>
      </c>
      <c r="DN105" s="92">
        <f t="shared" si="50"/>
        <v>0</v>
      </c>
      <c r="DO105" s="92">
        <f t="shared" si="50"/>
        <v>0</v>
      </c>
      <c r="DP105" s="92">
        <f t="shared" si="50"/>
        <v>0</v>
      </c>
      <c r="DQ105" s="92">
        <f t="shared" si="50"/>
        <v>0</v>
      </c>
      <c r="DR105" s="92">
        <f t="shared" si="50"/>
        <v>0</v>
      </c>
      <c r="DS105" s="92">
        <f t="shared" si="50"/>
        <v>0</v>
      </c>
      <c r="DT105" s="92">
        <f t="shared" si="50"/>
        <v>0</v>
      </c>
      <c r="DU105" s="92">
        <f t="shared" si="50"/>
        <v>0</v>
      </c>
    </row>
    <row r="106" spans="1:125">
      <c r="A106" s="2"/>
      <c r="B106" s="2"/>
      <c r="C106" s="2"/>
      <c r="D106" s="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c r="CA106" s="92"/>
      <c r="CB106" s="92"/>
      <c r="CC106" s="92"/>
      <c r="CD106" s="92"/>
      <c r="CE106" s="92"/>
      <c r="CF106" s="92"/>
      <c r="CG106" s="92"/>
      <c r="CH106" s="92"/>
      <c r="CI106" s="92"/>
      <c r="CJ106" s="92"/>
      <c r="CK106" s="92"/>
      <c r="CL106" s="92"/>
      <c r="CM106" s="92"/>
      <c r="CN106" s="92"/>
      <c r="CO106" s="92"/>
      <c r="CP106" s="92"/>
      <c r="CQ106" s="92"/>
      <c r="CR106" s="92"/>
      <c r="CS106" s="92"/>
      <c r="CT106" s="92"/>
      <c r="CU106" s="92"/>
      <c r="CV106" s="92"/>
      <c r="CW106" s="92"/>
      <c r="CX106" s="92"/>
      <c r="CY106" s="92"/>
      <c r="CZ106" s="92"/>
      <c r="DA106" s="92"/>
      <c r="DB106" s="92"/>
      <c r="DC106" s="92"/>
      <c r="DD106" s="92"/>
      <c r="DE106" s="92"/>
      <c r="DF106" s="92"/>
      <c r="DG106" s="92"/>
      <c r="DH106" s="92"/>
      <c r="DI106" s="92"/>
      <c r="DJ106" s="92"/>
      <c r="DK106" s="92"/>
      <c r="DL106" s="92"/>
      <c r="DM106" s="92"/>
      <c r="DN106" s="92"/>
      <c r="DO106" s="92"/>
      <c r="DP106" s="92"/>
      <c r="DQ106" s="92"/>
      <c r="DR106" s="92"/>
      <c r="DS106" s="92"/>
      <c r="DT106" s="92"/>
      <c r="DU106" s="92"/>
    </row>
    <row r="107" spans="1:125">
      <c r="A107" s="2"/>
      <c r="B107" s="2"/>
      <c r="C107" s="2"/>
      <c r="D107" s="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c r="CA107" s="92"/>
      <c r="CB107" s="92"/>
      <c r="CC107" s="92"/>
      <c r="CD107" s="92"/>
      <c r="CE107" s="92"/>
      <c r="CF107" s="92"/>
      <c r="CG107" s="92"/>
      <c r="CH107" s="92"/>
      <c r="CI107" s="92"/>
      <c r="CJ107" s="92"/>
      <c r="CK107" s="92"/>
      <c r="CL107" s="92"/>
      <c r="CM107" s="92"/>
      <c r="CN107" s="92"/>
      <c r="CO107" s="92"/>
      <c r="CP107" s="92"/>
      <c r="CQ107" s="92"/>
      <c r="CR107" s="92"/>
      <c r="CS107" s="92"/>
      <c r="CT107" s="92"/>
      <c r="CU107" s="92"/>
      <c r="CV107" s="92"/>
      <c r="CW107" s="92"/>
      <c r="CX107" s="92"/>
      <c r="CY107" s="92"/>
      <c r="CZ107" s="92"/>
      <c r="DA107" s="92"/>
      <c r="DB107" s="92"/>
      <c r="DC107" s="92"/>
      <c r="DD107" s="92"/>
      <c r="DE107" s="92"/>
      <c r="DF107" s="92"/>
      <c r="DG107" s="92"/>
      <c r="DH107" s="92"/>
      <c r="DI107" s="92"/>
      <c r="DJ107" s="92"/>
      <c r="DK107" s="92"/>
      <c r="DL107" s="92"/>
      <c r="DM107" s="92"/>
      <c r="DN107" s="92"/>
      <c r="DO107" s="92"/>
      <c r="DP107" s="92"/>
      <c r="DQ107" s="92"/>
      <c r="DR107" s="92"/>
      <c r="DS107" s="92"/>
      <c r="DT107" s="92"/>
      <c r="DU107" s="92"/>
    </row>
    <row r="108" spans="1:125">
      <c r="A108" s="2" t="s">
        <v>485</v>
      </c>
      <c r="B108" s="2"/>
      <c r="C108" s="2"/>
      <c r="D108" s="92"/>
      <c r="E108" s="92">
        <v>0</v>
      </c>
      <c r="F108" s="92">
        <f t="shared" ref="F108:BQ108" si="51">IFERROR(E112,"")</f>
        <v>364543.53679966927</v>
      </c>
      <c r="G108" s="92">
        <f t="shared" si="51"/>
        <v>1892715.589937811</v>
      </c>
      <c r="H108" s="92">
        <f t="shared" si="51"/>
        <v>3455959.5234865965</v>
      </c>
      <c r="I108" s="92">
        <f t="shared" si="51"/>
        <v>5054816.6100739138</v>
      </c>
      <c r="J108" s="92">
        <f t="shared" si="51"/>
        <v>6686276.1524783168</v>
      </c>
      <c r="K108" s="92">
        <f t="shared" si="51"/>
        <v>6603485.2709694458</v>
      </c>
      <c r="L108" s="92">
        <f t="shared" si="51"/>
        <v>6519577.972579102</v>
      </c>
      <c r="M108" s="92">
        <f t="shared" si="51"/>
        <v>6434539.2026704643</v>
      </c>
      <c r="N108" s="92">
        <f t="shared" si="51"/>
        <v>6348353.7035982348</v>
      </c>
      <c r="O108" s="92">
        <f t="shared" si="51"/>
        <v>6261006.0119711151</v>
      </c>
      <c r="P108" s="92">
        <f t="shared" si="51"/>
        <v>6172480.4558773665</v>
      </c>
      <c r="Q108" s="92">
        <f t="shared" si="51"/>
        <v>6082761.1520729568</v>
      </c>
      <c r="R108" s="92">
        <f t="shared" si="51"/>
        <v>5991832.0031317919</v>
      </c>
      <c r="S108" s="92">
        <f t="shared" si="51"/>
        <v>5899676.6945575159</v>
      </c>
      <c r="T108" s="92">
        <f t="shared" si="51"/>
        <v>5806278.6918563675</v>
      </c>
      <c r="U108" s="92">
        <f t="shared" si="51"/>
        <v>5711621.2375705633</v>
      </c>
      <c r="V108" s="92">
        <f t="shared" si="51"/>
        <v>5615687.3482716763</v>
      </c>
      <c r="W108" s="92">
        <f t="shared" si="51"/>
        <v>5518459.8115134723</v>
      </c>
      <c r="X108" s="92">
        <f t="shared" si="51"/>
        <v>5419921.1827436527</v>
      </c>
      <c r="Y108" s="92">
        <f t="shared" si="51"/>
        <v>5320053.7821739577</v>
      </c>
      <c r="Z108" s="92">
        <f t="shared" si="51"/>
        <v>5218839.6916080602</v>
      </c>
      <c r="AA108" s="92">
        <f t="shared" si="51"/>
        <v>5116260.7512266841</v>
      </c>
      <c r="AB108" s="92">
        <f t="shared" si="51"/>
        <v>5012298.5563293733</v>
      </c>
      <c r="AC108" s="92">
        <f t="shared" si="51"/>
        <v>4906934.4540323224</v>
      </c>
      <c r="AD108" s="92">
        <f t="shared" si="51"/>
        <v>4800149.5399216777</v>
      </c>
      <c r="AE108" s="92">
        <f t="shared" si="51"/>
        <v>4691924.6546617113</v>
      </c>
      <c r="AF108" s="92">
        <f t="shared" si="51"/>
        <v>4582240.380557253</v>
      </c>
      <c r="AG108" s="92">
        <f t="shared" si="51"/>
        <v>4471077.0380697725</v>
      </c>
      <c r="AH108" s="92">
        <f t="shared" si="51"/>
        <v>4358414.6822864786</v>
      </c>
      <c r="AI108" s="92">
        <f t="shared" si="51"/>
        <v>4244233.0993418032</v>
      </c>
      <c r="AJ108" s="92">
        <f t="shared" si="51"/>
        <v>4128511.8027906353</v>
      </c>
      <c r="AK108" s="92">
        <f t="shared" si="51"/>
        <v>4011230.0299326438</v>
      </c>
      <c r="AL108" s="92">
        <f t="shared" si="51"/>
        <v>3892366.7380870366</v>
      </c>
      <c r="AM108" s="92">
        <f t="shared" si="51"/>
        <v>3771900.6008170862</v>
      </c>
      <c r="AN108" s="92">
        <f t="shared" si="51"/>
        <v>3649810.0041037421</v>
      </c>
      <c r="AO108" s="92">
        <f t="shared" si="51"/>
        <v>3526073.0424676468</v>
      </c>
      <c r="AP108" s="92">
        <f t="shared" si="51"/>
        <v>3400667.5150388577</v>
      </c>
      <c r="AQ108" s="92">
        <f t="shared" si="51"/>
        <v>3273570.9215735691</v>
      </c>
      <c r="AR108" s="92">
        <f t="shared" si="51"/>
        <v>3144760.4584171227</v>
      </c>
      <c r="AS108" s="92">
        <f t="shared" si="51"/>
        <v>3014213.0144125768</v>
      </c>
      <c r="AT108" s="92">
        <f t="shared" si="51"/>
        <v>2881905.166754107</v>
      </c>
      <c r="AU108" s="92">
        <f t="shared" si="51"/>
        <v>2747813.1767844893</v>
      </c>
      <c r="AV108" s="92">
        <f t="shared" si="51"/>
        <v>2611912.9857359119</v>
      </c>
      <c r="AW108" s="92">
        <f t="shared" si="51"/>
        <v>2474180.2104133558</v>
      </c>
      <c r="AX108" s="92">
        <f t="shared" si="51"/>
        <v>2334590.1388197639</v>
      </c>
      <c r="AY108" s="92">
        <f t="shared" si="51"/>
        <v>2193117.7257222184</v>
      </c>
      <c r="AZ108" s="92">
        <f t="shared" si="51"/>
        <v>2049737.5881583272</v>
      </c>
      <c r="BA108" s="92">
        <f t="shared" si="51"/>
        <v>1904424.0008820174</v>
      </c>
      <c r="BB108" s="92">
        <f t="shared" si="51"/>
        <v>1757150.8917479143</v>
      </c>
      <c r="BC108" s="92">
        <f t="shared" si="51"/>
        <v>1607891.8370334797</v>
      </c>
      <c r="BD108" s="92">
        <f t="shared" si="51"/>
        <v>1456620.056698072</v>
      </c>
      <c r="BE108" s="92">
        <f t="shared" si="51"/>
        <v>1303308.4095780742</v>
      </c>
      <c r="BF108" s="92">
        <f t="shared" si="51"/>
        <v>1147929.3885172298</v>
      </c>
      <c r="BG108" s="92">
        <f t="shared" si="51"/>
        <v>990455.1154313127</v>
      </c>
      <c r="BH108" s="92">
        <f t="shared" si="51"/>
        <v>830857.33630624413</v>
      </c>
      <c r="BI108" s="92">
        <f t="shared" si="51"/>
        <v>669107.4161287616</v>
      </c>
      <c r="BJ108" s="92">
        <f t="shared" si="51"/>
        <v>505176.33374872839</v>
      </c>
      <c r="BK108" s="92">
        <f t="shared" si="51"/>
        <v>339034.67667216237</v>
      </c>
      <c r="BL108" s="92">
        <f t="shared" si="51"/>
        <v>170652.63578404995</v>
      </c>
      <c r="BM108" s="92">
        <f t="shared" si="51"/>
        <v>-1.2223608791828156E-9</v>
      </c>
      <c r="BN108" s="92">
        <f t="shared" si="51"/>
        <v>-1.2223608791828156E-9</v>
      </c>
      <c r="BO108" s="92">
        <f t="shared" si="51"/>
        <v>-1.2223608791828156E-9</v>
      </c>
      <c r="BP108" s="92">
        <f t="shared" si="51"/>
        <v>-1.2223608791828156E-9</v>
      </c>
      <c r="BQ108" s="92">
        <f t="shared" si="51"/>
        <v>-1.2223608791828156E-9</v>
      </c>
      <c r="BR108" s="92">
        <f t="shared" ref="BR108:DU108" si="52">IFERROR(BQ112,"")</f>
        <v>-1.2223608791828156E-9</v>
      </c>
      <c r="BS108" s="92">
        <f t="shared" si="52"/>
        <v>-1.2223608791828156E-9</v>
      </c>
      <c r="BT108" s="92">
        <f t="shared" si="52"/>
        <v>-1.2223608791828156E-9</v>
      </c>
      <c r="BU108" s="92">
        <f t="shared" si="52"/>
        <v>-1.2223608791828156E-9</v>
      </c>
      <c r="BV108" s="92">
        <f t="shared" si="52"/>
        <v>-1.2223608791828156E-9</v>
      </c>
      <c r="BW108" s="92">
        <f t="shared" si="52"/>
        <v>-1.2223608791828156E-9</v>
      </c>
      <c r="BX108" s="92">
        <f t="shared" si="52"/>
        <v>-1.2223608791828156E-9</v>
      </c>
      <c r="BY108" s="92">
        <f t="shared" si="52"/>
        <v>-1.2223608791828156E-9</v>
      </c>
      <c r="BZ108" s="92">
        <f t="shared" si="52"/>
        <v>-1.2223608791828156E-9</v>
      </c>
      <c r="CA108" s="92">
        <f t="shared" si="52"/>
        <v>-1.2223608791828156E-9</v>
      </c>
      <c r="CB108" s="92">
        <f t="shared" si="52"/>
        <v>-1.2223608791828156E-9</v>
      </c>
      <c r="CC108" s="92">
        <f t="shared" si="52"/>
        <v>-1.2223608791828156E-9</v>
      </c>
      <c r="CD108" s="92">
        <f t="shared" si="52"/>
        <v>-1.2223608791828156E-9</v>
      </c>
      <c r="CE108" s="92">
        <f t="shared" si="52"/>
        <v>-1.2223608791828156E-9</v>
      </c>
      <c r="CF108" s="92">
        <f t="shared" si="52"/>
        <v>-1.2223608791828156E-9</v>
      </c>
      <c r="CG108" s="92">
        <f t="shared" si="52"/>
        <v>-1.2223608791828156E-9</v>
      </c>
      <c r="CH108" s="92">
        <f t="shared" si="52"/>
        <v>-1.2223608791828156E-9</v>
      </c>
      <c r="CI108" s="92">
        <f t="shared" si="52"/>
        <v>-1.2223608791828156E-9</v>
      </c>
      <c r="CJ108" s="92">
        <f t="shared" si="52"/>
        <v>-1.2223608791828156E-9</v>
      </c>
      <c r="CK108" s="92">
        <f t="shared" si="52"/>
        <v>-1.2223608791828156E-9</v>
      </c>
      <c r="CL108" s="92">
        <f t="shared" si="52"/>
        <v>-1.2223608791828156E-9</v>
      </c>
      <c r="CM108" s="92">
        <f t="shared" si="52"/>
        <v>-1.2223608791828156E-9</v>
      </c>
      <c r="CN108" s="92">
        <f t="shared" si="52"/>
        <v>-1.2223608791828156E-9</v>
      </c>
      <c r="CO108" s="92">
        <f t="shared" si="52"/>
        <v>-1.2223608791828156E-9</v>
      </c>
      <c r="CP108" s="92">
        <f t="shared" si="52"/>
        <v>-1.2223608791828156E-9</v>
      </c>
      <c r="CQ108" s="92">
        <f t="shared" si="52"/>
        <v>-1.2223608791828156E-9</v>
      </c>
      <c r="CR108" s="92">
        <f t="shared" si="52"/>
        <v>-1.2223608791828156E-9</v>
      </c>
      <c r="CS108" s="92">
        <f t="shared" si="52"/>
        <v>-1.2223608791828156E-9</v>
      </c>
      <c r="CT108" s="109">
        <f t="shared" si="52"/>
        <v>-1.2223608791828156E-9</v>
      </c>
      <c r="CU108" s="92">
        <f t="shared" si="52"/>
        <v>-1.2223608791828156E-9</v>
      </c>
      <c r="CV108" s="92">
        <f t="shared" si="52"/>
        <v>-1.2223608791828156E-9</v>
      </c>
      <c r="CW108" s="92">
        <f t="shared" si="52"/>
        <v>-1.2223608791828156E-9</v>
      </c>
      <c r="CX108" s="92">
        <f t="shared" si="52"/>
        <v>-1.2223608791828156E-9</v>
      </c>
      <c r="CY108" s="92">
        <f t="shared" si="52"/>
        <v>-1.2223608791828156E-9</v>
      </c>
      <c r="CZ108" s="92">
        <f t="shared" si="52"/>
        <v>-1.2223608791828156E-9</v>
      </c>
      <c r="DA108" s="92">
        <f t="shared" si="52"/>
        <v>-1.2223608791828156E-9</v>
      </c>
      <c r="DB108" s="92">
        <f t="shared" si="52"/>
        <v>-1.2223608791828156E-9</v>
      </c>
      <c r="DC108" s="92">
        <f t="shared" si="52"/>
        <v>-1.2223608791828156E-9</v>
      </c>
      <c r="DD108" s="92">
        <f t="shared" si="52"/>
        <v>-1.2223608791828156E-9</v>
      </c>
      <c r="DE108" s="92">
        <f t="shared" si="52"/>
        <v>-1.2223608791828156E-9</v>
      </c>
      <c r="DF108" s="92">
        <f t="shared" si="52"/>
        <v>-1.2223608791828156E-9</v>
      </c>
      <c r="DG108" s="92">
        <f t="shared" si="52"/>
        <v>-1.2223608791828156E-9</v>
      </c>
      <c r="DH108" s="92">
        <f t="shared" si="52"/>
        <v>-1.2223608791828156E-9</v>
      </c>
      <c r="DI108" s="92">
        <f t="shared" si="52"/>
        <v>-1.2223608791828156E-9</v>
      </c>
      <c r="DJ108" s="92">
        <f t="shared" si="52"/>
        <v>-1.2223608791828156E-9</v>
      </c>
      <c r="DK108" s="92">
        <f t="shared" si="52"/>
        <v>-1.2223608791828156E-9</v>
      </c>
      <c r="DL108" s="92">
        <f t="shared" si="52"/>
        <v>-1.2223608791828156E-9</v>
      </c>
      <c r="DM108" s="92">
        <f t="shared" si="52"/>
        <v>-1.2223608791828156E-9</v>
      </c>
      <c r="DN108" s="92">
        <f t="shared" si="52"/>
        <v>-1.2223608791828156E-9</v>
      </c>
      <c r="DO108" s="92">
        <f t="shared" si="52"/>
        <v>-1.2223608791828156E-9</v>
      </c>
      <c r="DP108" s="92">
        <f t="shared" si="52"/>
        <v>-1.2223608791828156E-9</v>
      </c>
      <c r="DQ108" s="92">
        <f t="shared" si="52"/>
        <v>-1.2223608791828156E-9</v>
      </c>
      <c r="DR108" s="92">
        <f t="shared" si="52"/>
        <v>-1.2223608791828156E-9</v>
      </c>
      <c r="DS108" s="92">
        <f t="shared" si="52"/>
        <v>-1.2223608791828156E-9</v>
      </c>
      <c r="DT108" s="92">
        <f t="shared" si="52"/>
        <v>-1.2223608791828156E-9</v>
      </c>
      <c r="DU108" s="92">
        <f t="shared" si="52"/>
        <v>-1.2223608791828156E-9</v>
      </c>
    </row>
    <row r="109" spans="1:125">
      <c r="A109" s="2" t="s">
        <v>486</v>
      </c>
      <c r="B109" s="2"/>
      <c r="C109" s="2"/>
      <c r="D109" s="92">
        <f>SUM(E109:DU109)</f>
        <v>6505558.7849772274</v>
      </c>
      <c r="E109" s="92">
        <f t="shared" ref="E109:BP109" si="53">IFERROR(E53+E125,"")</f>
        <v>364543.53679966927</v>
      </c>
      <c r="F109" s="92">
        <f t="shared" si="53"/>
        <v>1522054.0059069193</v>
      </c>
      <c r="G109" s="92">
        <f t="shared" si="53"/>
        <v>1531478.9392324158</v>
      </c>
      <c r="H109" s="92">
        <f t="shared" si="53"/>
        <v>1540856.5421818255</v>
      </c>
      <c r="I109" s="92">
        <f t="shared" si="53"/>
        <v>1546625.7608563974</v>
      </c>
      <c r="J109" s="92">
        <f t="shared" si="53"/>
        <v>0</v>
      </c>
      <c r="K109" s="92">
        <f t="shared" si="53"/>
        <v>0</v>
      </c>
      <c r="L109" s="92">
        <f t="shared" si="53"/>
        <v>0</v>
      </c>
      <c r="M109" s="92">
        <f t="shared" si="53"/>
        <v>0</v>
      </c>
      <c r="N109" s="92">
        <f t="shared" si="53"/>
        <v>0</v>
      </c>
      <c r="O109" s="92">
        <f t="shared" si="53"/>
        <v>0</v>
      </c>
      <c r="P109" s="92">
        <f t="shared" si="53"/>
        <v>0</v>
      </c>
      <c r="Q109" s="92">
        <f t="shared" si="53"/>
        <v>0</v>
      </c>
      <c r="R109" s="92">
        <f t="shared" si="53"/>
        <v>0</v>
      </c>
      <c r="S109" s="92">
        <f t="shared" si="53"/>
        <v>0</v>
      </c>
      <c r="T109" s="92">
        <f t="shared" si="53"/>
        <v>0</v>
      </c>
      <c r="U109" s="92">
        <f t="shared" si="53"/>
        <v>0</v>
      </c>
      <c r="V109" s="92">
        <f t="shared" si="53"/>
        <v>0</v>
      </c>
      <c r="W109" s="92">
        <f t="shared" si="53"/>
        <v>0</v>
      </c>
      <c r="X109" s="92">
        <f t="shared" si="53"/>
        <v>0</v>
      </c>
      <c r="Y109" s="92">
        <f t="shared" si="53"/>
        <v>0</v>
      </c>
      <c r="Z109" s="92">
        <f t="shared" si="53"/>
        <v>0</v>
      </c>
      <c r="AA109" s="92">
        <f t="shared" si="53"/>
        <v>0</v>
      </c>
      <c r="AB109" s="92">
        <f t="shared" si="53"/>
        <v>0</v>
      </c>
      <c r="AC109" s="92">
        <f t="shared" si="53"/>
        <v>0</v>
      </c>
      <c r="AD109" s="92">
        <f t="shared" si="53"/>
        <v>0</v>
      </c>
      <c r="AE109" s="92">
        <f t="shared" si="53"/>
        <v>0</v>
      </c>
      <c r="AF109" s="92">
        <f t="shared" si="53"/>
        <v>0</v>
      </c>
      <c r="AG109" s="92">
        <f t="shared" si="53"/>
        <v>0</v>
      </c>
      <c r="AH109" s="92">
        <f t="shared" si="53"/>
        <v>0</v>
      </c>
      <c r="AI109" s="92">
        <f t="shared" si="53"/>
        <v>0</v>
      </c>
      <c r="AJ109" s="92">
        <f t="shared" si="53"/>
        <v>0</v>
      </c>
      <c r="AK109" s="92">
        <f t="shared" si="53"/>
        <v>0</v>
      </c>
      <c r="AL109" s="92">
        <f t="shared" si="53"/>
        <v>0</v>
      </c>
      <c r="AM109" s="92">
        <f t="shared" si="53"/>
        <v>0</v>
      </c>
      <c r="AN109" s="92">
        <f t="shared" si="53"/>
        <v>0</v>
      </c>
      <c r="AO109" s="92">
        <f t="shared" si="53"/>
        <v>0</v>
      </c>
      <c r="AP109" s="92">
        <f t="shared" si="53"/>
        <v>0</v>
      </c>
      <c r="AQ109" s="92">
        <f t="shared" si="53"/>
        <v>0</v>
      </c>
      <c r="AR109" s="92">
        <f t="shared" si="53"/>
        <v>0</v>
      </c>
      <c r="AS109" s="92">
        <f t="shared" si="53"/>
        <v>0</v>
      </c>
      <c r="AT109" s="92">
        <f t="shared" si="53"/>
        <v>0</v>
      </c>
      <c r="AU109" s="92">
        <f t="shared" si="53"/>
        <v>0</v>
      </c>
      <c r="AV109" s="92">
        <f t="shared" si="53"/>
        <v>0</v>
      </c>
      <c r="AW109" s="92">
        <f t="shared" si="53"/>
        <v>0</v>
      </c>
      <c r="AX109" s="92">
        <f t="shared" si="53"/>
        <v>0</v>
      </c>
      <c r="AY109" s="92">
        <f t="shared" si="53"/>
        <v>0</v>
      </c>
      <c r="AZ109" s="92">
        <f t="shared" si="53"/>
        <v>0</v>
      </c>
      <c r="BA109" s="92">
        <f t="shared" si="53"/>
        <v>0</v>
      </c>
      <c r="BB109" s="92">
        <f t="shared" si="53"/>
        <v>0</v>
      </c>
      <c r="BC109" s="92">
        <f t="shared" si="53"/>
        <v>0</v>
      </c>
      <c r="BD109" s="92">
        <f t="shared" si="53"/>
        <v>0</v>
      </c>
      <c r="BE109" s="92">
        <f t="shared" si="53"/>
        <v>0</v>
      </c>
      <c r="BF109" s="92">
        <f t="shared" si="53"/>
        <v>0</v>
      </c>
      <c r="BG109" s="92">
        <f t="shared" si="53"/>
        <v>0</v>
      </c>
      <c r="BH109" s="92">
        <f t="shared" si="53"/>
        <v>0</v>
      </c>
      <c r="BI109" s="92">
        <f t="shared" si="53"/>
        <v>0</v>
      </c>
      <c r="BJ109" s="92">
        <f t="shared" si="53"/>
        <v>0</v>
      </c>
      <c r="BK109" s="92">
        <f t="shared" si="53"/>
        <v>0</v>
      </c>
      <c r="BL109" s="92">
        <f t="shared" si="53"/>
        <v>0</v>
      </c>
      <c r="BM109" s="92">
        <f t="shared" si="53"/>
        <v>0</v>
      </c>
      <c r="BN109" s="92">
        <f t="shared" si="53"/>
        <v>0</v>
      </c>
      <c r="BO109" s="92">
        <f t="shared" si="53"/>
        <v>0</v>
      </c>
      <c r="BP109" s="92">
        <f t="shared" si="53"/>
        <v>0</v>
      </c>
      <c r="BQ109" s="92">
        <f t="shared" ref="BQ109:DU109" si="54">IFERROR(BQ53+BQ125,"")</f>
        <v>0</v>
      </c>
      <c r="BR109" s="92">
        <f t="shared" si="54"/>
        <v>0</v>
      </c>
      <c r="BS109" s="92">
        <f t="shared" si="54"/>
        <v>0</v>
      </c>
      <c r="BT109" s="92">
        <f t="shared" si="54"/>
        <v>0</v>
      </c>
      <c r="BU109" s="92">
        <f t="shared" si="54"/>
        <v>0</v>
      </c>
      <c r="BV109" s="92">
        <f t="shared" si="54"/>
        <v>0</v>
      </c>
      <c r="BW109" s="92">
        <f t="shared" si="54"/>
        <v>0</v>
      </c>
      <c r="BX109" s="92">
        <f t="shared" si="54"/>
        <v>0</v>
      </c>
      <c r="BY109" s="92">
        <f t="shared" si="54"/>
        <v>0</v>
      </c>
      <c r="BZ109" s="92">
        <f t="shared" si="54"/>
        <v>0</v>
      </c>
      <c r="CA109" s="92">
        <f t="shared" si="54"/>
        <v>0</v>
      </c>
      <c r="CB109" s="92">
        <f t="shared" si="54"/>
        <v>0</v>
      </c>
      <c r="CC109" s="92">
        <f t="shared" si="54"/>
        <v>0</v>
      </c>
      <c r="CD109" s="92">
        <f t="shared" si="54"/>
        <v>0</v>
      </c>
      <c r="CE109" s="92">
        <f t="shared" si="54"/>
        <v>0</v>
      </c>
      <c r="CF109" s="92">
        <f t="shared" si="54"/>
        <v>0</v>
      </c>
      <c r="CG109" s="92">
        <f t="shared" si="54"/>
        <v>0</v>
      </c>
      <c r="CH109" s="92">
        <f t="shared" si="54"/>
        <v>0</v>
      </c>
      <c r="CI109" s="92">
        <f t="shared" si="54"/>
        <v>0</v>
      </c>
      <c r="CJ109" s="92">
        <f t="shared" si="54"/>
        <v>0</v>
      </c>
      <c r="CK109" s="92">
        <f t="shared" si="54"/>
        <v>0</v>
      </c>
      <c r="CL109" s="92">
        <f t="shared" si="54"/>
        <v>0</v>
      </c>
      <c r="CM109" s="92">
        <f t="shared" si="54"/>
        <v>0</v>
      </c>
      <c r="CN109" s="92">
        <f t="shared" si="54"/>
        <v>0</v>
      </c>
      <c r="CO109" s="92">
        <f t="shared" si="54"/>
        <v>0</v>
      </c>
      <c r="CP109" s="92">
        <f t="shared" si="54"/>
        <v>0</v>
      </c>
      <c r="CQ109" s="92">
        <f t="shared" si="54"/>
        <v>0</v>
      </c>
      <c r="CR109" s="92">
        <f t="shared" si="54"/>
        <v>0</v>
      </c>
      <c r="CS109" s="92">
        <f t="shared" si="54"/>
        <v>0</v>
      </c>
      <c r="CT109" s="92">
        <f t="shared" si="54"/>
        <v>0</v>
      </c>
      <c r="CU109" s="92">
        <f t="shared" si="54"/>
        <v>0</v>
      </c>
      <c r="CV109" s="92">
        <f t="shared" si="54"/>
        <v>0</v>
      </c>
      <c r="CW109" s="92">
        <f t="shared" si="54"/>
        <v>0</v>
      </c>
      <c r="CX109" s="92">
        <f t="shared" si="54"/>
        <v>0</v>
      </c>
      <c r="CY109" s="92">
        <f t="shared" si="54"/>
        <v>0</v>
      </c>
      <c r="CZ109" s="92">
        <f t="shared" si="54"/>
        <v>0</v>
      </c>
      <c r="DA109" s="92">
        <f t="shared" si="54"/>
        <v>0</v>
      </c>
      <c r="DB109" s="92">
        <f t="shared" si="54"/>
        <v>0</v>
      </c>
      <c r="DC109" s="92">
        <f t="shared" si="54"/>
        <v>0</v>
      </c>
      <c r="DD109" s="92">
        <f t="shared" si="54"/>
        <v>0</v>
      </c>
      <c r="DE109" s="92">
        <f t="shared" si="54"/>
        <v>0</v>
      </c>
      <c r="DF109" s="92">
        <f t="shared" si="54"/>
        <v>0</v>
      </c>
      <c r="DG109" s="92">
        <f t="shared" si="54"/>
        <v>0</v>
      </c>
      <c r="DH109" s="92">
        <f t="shared" si="54"/>
        <v>0</v>
      </c>
      <c r="DI109" s="92">
        <f t="shared" si="54"/>
        <v>0</v>
      </c>
      <c r="DJ109" s="92">
        <f t="shared" si="54"/>
        <v>0</v>
      </c>
      <c r="DK109" s="92">
        <f t="shared" si="54"/>
        <v>0</v>
      </c>
      <c r="DL109" s="92">
        <f t="shared" si="54"/>
        <v>0</v>
      </c>
      <c r="DM109" s="92">
        <f t="shared" si="54"/>
        <v>0</v>
      </c>
      <c r="DN109" s="92">
        <f t="shared" si="54"/>
        <v>0</v>
      </c>
      <c r="DO109" s="92">
        <f t="shared" si="54"/>
        <v>0</v>
      </c>
      <c r="DP109" s="92">
        <f t="shared" si="54"/>
        <v>0</v>
      </c>
      <c r="DQ109" s="92">
        <f t="shared" si="54"/>
        <v>0</v>
      </c>
      <c r="DR109" s="92">
        <f t="shared" si="54"/>
        <v>0</v>
      </c>
      <c r="DS109" s="92">
        <f t="shared" si="54"/>
        <v>0</v>
      </c>
      <c r="DT109" s="92">
        <f t="shared" si="54"/>
        <v>0</v>
      </c>
      <c r="DU109" s="92">
        <f t="shared" si="54"/>
        <v>0</v>
      </c>
    </row>
    <row r="110" spans="1:125">
      <c r="A110" s="2" t="s">
        <v>213</v>
      </c>
      <c r="B110" s="2"/>
      <c r="C110" s="2"/>
      <c r="D110" s="92">
        <f>SUM(E110:DU110)</f>
        <v>180717.36750109011</v>
      </c>
      <c r="E110" s="92">
        <f t="shared" ref="E110:BP110" si="55">IFERROR(IF(AND(E$4&lt;=$D76,E105=0),E108*E99,0),"")</f>
        <v>0</v>
      </c>
      <c r="F110" s="92">
        <f t="shared" si="55"/>
        <v>6118.0472312225584</v>
      </c>
      <c r="G110" s="92">
        <f t="shared" si="55"/>
        <v>31764.994316369681</v>
      </c>
      <c r="H110" s="92">
        <f t="shared" si="55"/>
        <v>58000.544405492219</v>
      </c>
      <c r="I110" s="92">
        <f t="shared" si="55"/>
        <v>84833.78154800566</v>
      </c>
      <c r="J110" s="92">
        <f t="shared" si="55"/>
        <v>0</v>
      </c>
      <c r="K110" s="92">
        <f t="shared" si="55"/>
        <v>0</v>
      </c>
      <c r="L110" s="92">
        <f t="shared" si="55"/>
        <v>0</v>
      </c>
      <c r="M110" s="92">
        <f t="shared" si="55"/>
        <v>0</v>
      </c>
      <c r="N110" s="92">
        <f t="shared" si="55"/>
        <v>0</v>
      </c>
      <c r="O110" s="92">
        <f t="shared" si="55"/>
        <v>0</v>
      </c>
      <c r="P110" s="92">
        <f t="shared" si="55"/>
        <v>0</v>
      </c>
      <c r="Q110" s="92">
        <f t="shared" si="55"/>
        <v>0</v>
      </c>
      <c r="R110" s="92">
        <f t="shared" si="55"/>
        <v>0</v>
      </c>
      <c r="S110" s="92">
        <f t="shared" si="55"/>
        <v>0</v>
      </c>
      <c r="T110" s="92">
        <f t="shared" si="55"/>
        <v>0</v>
      </c>
      <c r="U110" s="92">
        <f t="shared" si="55"/>
        <v>0</v>
      </c>
      <c r="V110" s="92">
        <f t="shared" si="55"/>
        <v>0</v>
      </c>
      <c r="W110" s="92">
        <f t="shared" si="55"/>
        <v>0</v>
      </c>
      <c r="X110" s="92">
        <f t="shared" si="55"/>
        <v>0</v>
      </c>
      <c r="Y110" s="92">
        <f t="shared" si="55"/>
        <v>0</v>
      </c>
      <c r="Z110" s="92">
        <f t="shared" si="55"/>
        <v>0</v>
      </c>
      <c r="AA110" s="92">
        <f t="shared" si="55"/>
        <v>0</v>
      </c>
      <c r="AB110" s="92">
        <f t="shared" si="55"/>
        <v>0</v>
      </c>
      <c r="AC110" s="92">
        <f t="shared" si="55"/>
        <v>0</v>
      </c>
      <c r="AD110" s="92">
        <f t="shared" si="55"/>
        <v>0</v>
      </c>
      <c r="AE110" s="92">
        <f t="shared" si="55"/>
        <v>0</v>
      </c>
      <c r="AF110" s="92">
        <f t="shared" si="55"/>
        <v>0</v>
      </c>
      <c r="AG110" s="92">
        <f t="shared" si="55"/>
        <v>0</v>
      </c>
      <c r="AH110" s="92">
        <f t="shared" si="55"/>
        <v>0</v>
      </c>
      <c r="AI110" s="92">
        <f t="shared" si="55"/>
        <v>0</v>
      </c>
      <c r="AJ110" s="92">
        <f t="shared" si="55"/>
        <v>0</v>
      </c>
      <c r="AK110" s="92">
        <f t="shared" si="55"/>
        <v>0</v>
      </c>
      <c r="AL110" s="92">
        <f t="shared" si="55"/>
        <v>0</v>
      </c>
      <c r="AM110" s="92">
        <f t="shared" si="55"/>
        <v>0</v>
      </c>
      <c r="AN110" s="92">
        <f t="shared" si="55"/>
        <v>0</v>
      </c>
      <c r="AO110" s="92">
        <f t="shared" si="55"/>
        <v>0</v>
      </c>
      <c r="AP110" s="92">
        <f t="shared" si="55"/>
        <v>0</v>
      </c>
      <c r="AQ110" s="92">
        <f t="shared" si="55"/>
        <v>0</v>
      </c>
      <c r="AR110" s="92">
        <f t="shared" si="55"/>
        <v>0</v>
      </c>
      <c r="AS110" s="92">
        <f t="shared" si="55"/>
        <v>0</v>
      </c>
      <c r="AT110" s="92">
        <f t="shared" si="55"/>
        <v>0</v>
      </c>
      <c r="AU110" s="92">
        <f t="shared" si="55"/>
        <v>0</v>
      </c>
      <c r="AV110" s="92">
        <f t="shared" si="55"/>
        <v>0</v>
      </c>
      <c r="AW110" s="92">
        <f t="shared" si="55"/>
        <v>0</v>
      </c>
      <c r="AX110" s="92">
        <f t="shared" si="55"/>
        <v>0</v>
      </c>
      <c r="AY110" s="92">
        <f t="shared" si="55"/>
        <v>0</v>
      </c>
      <c r="AZ110" s="92">
        <f t="shared" si="55"/>
        <v>0</v>
      </c>
      <c r="BA110" s="92">
        <f t="shared" si="55"/>
        <v>0</v>
      </c>
      <c r="BB110" s="92">
        <f t="shared" si="55"/>
        <v>0</v>
      </c>
      <c r="BC110" s="92">
        <f t="shared" si="55"/>
        <v>0</v>
      </c>
      <c r="BD110" s="92">
        <f t="shared" si="55"/>
        <v>0</v>
      </c>
      <c r="BE110" s="92">
        <f t="shared" si="55"/>
        <v>0</v>
      </c>
      <c r="BF110" s="92">
        <f t="shared" si="55"/>
        <v>0</v>
      </c>
      <c r="BG110" s="92">
        <f t="shared" si="55"/>
        <v>0</v>
      </c>
      <c r="BH110" s="92">
        <f t="shared" si="55"/>
        <v>0</v>
      </c>
      <c r="BI110" s="92">
        <f t="shared" si="55"/>
        <v>0</v>
      </c>
      <c r="BJ110" s="92">
        <f t="shared" si="55"/>
        <v>0</v>
      </c>
      <c r="BK110" s="92">
        <f t="shared" si="55"/>
        <v>0</v>
      </c>
      <c r="BL110" s="92">
        <f t="shared" si="55"/>
        <v>0</v>
      </c>
      <c r="BM110" s="92">
        <f t="shared" si="55"/>
        <v>0</v>
      </c>
      <c r="BN110" s="92">
        <f t="shared" si="55"/>
        <v>0</v>
      </c>
      <c r="BO110" s="92">
        <f t="shared" si="55"/>
        <v>0</v>
      </c>
      <c r="BP110" s="92">
        <f t="shared" si="55"/>
        <v>0</v>
      </c>
      <c r="BQ110" s="92">
        <f t="shared" ref="BQ110:DU110" si="56">IFERROR(IF(AND(BQ$4&lt;=$D76,BQ105=0),BQ108*BQ99,0),"")</f>
        <v>0</v>
      </c>
      <c r="BR110" s="92">
        <f t="shared" si="56"/>
        <v>0</v>
      </c>
      <c r="BS110" s="92">
        <f t="shared" si="56"/>
        <v>0</v>
      </c>
      <c r="BT110" s="92">
        <f t="shared" si="56"/>
        <v>0</v>
      </c>
      <c r="BU110" s="92">
        <f t="shared" si="56"/>
        <v>0</v>
      </c>
      <c r="BV110" s="92">
        <f t="shared" si="56"/>
        <v>0</v>
      </c>
      <c r="BW110" s="92">
        <f t="shared" si="56"/>
        <v>0</v>
      </c>
      <c r="BX110" s="92">
        <f t="shared" si="56"/>
        <v>0</v>
      </c>
      <c r="BY110" s="92">
        <f t="shared" si="56"/>
        <v>0</v>
      </c>
      <c r="BZ110" s="92">
        <f t="shared" si="56"/>
        <v>0</v>
      </c>
      <c r="CA110" s="92">
        <f t="shared" si="56"/>
        <v>0</v>
      </c>
      <c r="CB110" s="92">
        <f t="shared" si="56"/>
        <v>0</v>
      </c>
      <c r="CC110" s="92">
        <f t="shared" si="56"/>
        <v>0</v>
      </c>
      <c r="CD110" s="92">
        <f t="shared" si="56"/>
        <v>0</v>
      </c>
      <c r="CE110" s="92">
        <f t="shared" si="56"/>
        <v>0</v>
      </c>
      <c r="CF110" s="92">
        <f t="shared" si="56"/>
        <v>0</v>
      </c>
      <c r="CG110" s="92">
        <f t="shared" si="56"/>
        <v>0</v>
      </c>
      <c r="CH110" s="92">
        <f t="shared" si="56"/>
        <v>0</v>
      </c>
      <c r="CI110" s="92">
        <f t="shared" si="56"/>
        <v>0</v>
      </c>
      <c r="CJ110" s="92">
        <f t="shared" si="56"/>
        <v>0</v>
      </c>
      <c r="CK110" s="92">
        <f t="shared" si="56"/>
        <v>0</v>
      </c>
      <c r="CL110" s="92">
        <f t="shared" si="56"/>
        <v>0</v>
      </c>
      <c r="CM110" s="92">
        <f t="shared" si="56"/>
        <v>0</v>
      </c>
      <c r="CN110" s="92">
        <f t="shared" si="56"/>
        <v>0</v>
      </c>
      <c r="CO110" s="92">
        <f t="shared" si="56"/>
        <v>0</v>
      </c>
      <c r="CP110" s="92">
        <f t="shared" si="56"/>
        <v>0</v>
      </c>
      <c r="CQ110" s="92">
        <f t="shared" si="56"/>
        <v>0</v>
      </c>
      <c r="CR110" s="92">
        <f t="shared" si="56"/>
        <v>0</v>
      </c>
      <c r="CS110" s="92">
        <f t="shared" si="56"/>
        <v>0</v>
      </c>
      <c r="CT110" s="92">
        <f t="shared" si="56"/>
        <v>0</v>
      </c>
      <c r="CU110" s="92">
        <f t="shared" si="56"/>
        <v>0</v>
      </c>
      <c r="CV110" s="92">
        <f t="shared" si="56"/>
        <v>0</v>
      </c>
      <c r="CW110" s="92">
        <f t="shared" si="56"/>
        <v>0</v>
      </c>
      <c r="CX110" s="92">
        <f t="shared" si="56"/>
        <v>0</v>
      </c>
      <c r="CY110" s="92">
        <f t="shared" si="56"/>
        <v>0</v>
      </c>
      <c r="CZ110" s="92">
        <f t="shared" si="56"/>
        <v>0</v>
      </c>
      <c r="DA110" s="92">
        <f t="shared" si="56"/>
        <v>0</v>
      </c>
      <c r="DB110" s="92">
        <f t="shared" si="56"/>
        <v>0</v>
      </c>
      <c r="DC110" s="92">
        <f t="shared" si="56"/>
        <v>0</v>
      </c>
      <c r="DD110" s="92">
        <f t="shared" si="56"/>
        <v>0</v>
      </c>
      <c r="DE110" s="92">
        <f t="shared" si="56"/>
        <v>0</v>
      </c>
      <c r="DF110" s="92">
        <f t="shared" si="56"/>
        <v>0</v>
      </c>
      <c r="DG110" s="92">
        <f t="shared" si="56"/>
        <v>0</v>
      </c>
      <c r="DH110" s="92">
        <f t="shared" si="56"/>
        <v>0</v>
      </c>
      <c r="DI110" s="92">
        <f t="shared" si="56"/>
        <v>0</v>
      </c>
      <c r="DJ110" s="92">
        <f t="shared" si="56"/>
        <v>0</v>
      </c>
      <c r="DK110" s="92">
        <f t="shared" si="56"/>
        <v>0</v>
      </c>
      <c r="DL110" s="92">
        <f t="shared" si="56"/>
        <v>0</v>
      </c>
      <c r="DM110" s="92">
        <f t="shared" si="56"/>
        <v>0</v>
      </c>
      <c r="DN110" s="92">
        <f t="shared" si="56"/>
        <v>0</v>
      </c>
      <c r="DO110" s="92">
        <f t="shared" si="56"/>
        <v>0</v>
      </c>
      <c r="DP110" s="92">
        <f t="shared" si="56"/>
        <v>0</v>
      </c>
      <c r="DQ110" s="92">
        <f t="shared" si="56"/>
        <v>0</v>
      </c>
      <c r="DR110" s="92">
        <f t="shared" si="56"/>
        <v>0</v>
      </c>
      <c r="DS110" s="92">
        <f t="shared" si="56"/>
        <v>0</v>
      </c>
      <c r="DT110" s="92">
        <f t="shared" si="56"/>
        <v>0</v>
      </c>
      <c r="DU110" s="92">
        <f t="shared" si="56"/>
        <v>0</v>
      </c>
    </row>
    <row r="111" spans="1:125">
      <c r="A111" s="2" t="s">
        <v>214</v>
      </c>
      <c r="B111" s="2"/>
      <c r="C111" s="2"/>
      <c r="D111" s="2"/>
      <c r="E111" s="83">
        <f t="shared" ref="E111:BP111" si="57">IFERROR(IF(E104=0,0,-IFERROR(PPMT(E99,E104,$D103,SUM($D109:$D110)),0)),"")</f>
        <v>0</v>
      </c>
      <c r="F111" s="83">
        <f t="shared" si="57"/>
        <v>0</v>
      </c>
      <c r="G111" s="83">
        <f t="shared" si="57"/>
        <v>0</v>
      </c>
      <c r="H111" s="83">
        <f t="shared" si="57"/>
        <v>0</v>
      </c>
      <c r="I111" s="83">
        <f t="shared" si="57"/>
        <v>0</v>
      </c>
      <c r="J111" s="83">
        <f t="shared" si="57"/>
        <v>82790.881508871156</v>
      </c>
      <c r="K111" s="83">
        <f t="shared" si="57"/>
        <v>83907.298390343858</v>
      </c>
      <c r="L111" s="83">
        <f t="shared" si="57"/>
        <v>85038.769908637914</v>
      </c>
      <c r="M111" s="83">
        <f t="shared" si="57"/>
        <v>86185.499072229475</v>
      </c>
      <c r="N111" s="83">
        <f t="shared" si="57"/>
        <v>87347.691627119435</v>
      </c>
      <c r="O111" s="83">
        <f t="shared" si="57"/>
        <v>88525.556093748397</v>
      </c>
      <c r="P111" s="83">
        <f t="shared" si="57"/>
        <v>89719.303804409356</v>
      </c>
      <c r="Q111" s="83">
        <f t="shared" si="57"/>
        <v>90929.148941164996</v>
      </c>
      <c r="R111" s="83">
        <f t="shared" si="57"/>
        <v>92155.308574276103</v>
      </c>
      <c r="S111" s="83">
        <f t="shared" si="57"/>
        <v>93398.002701148303</v>
      </c>
      <c r="T111" s="83">
        <f t="shared" si="57"/>
        <v>94657.454285804066</v>
      </c>
      <c r="U111" s="83">
        <f t="shared" si="57"/>
        <v>95933.88929888673</v>
      </c>
      <c r="V111" s="83">
        <f t="shared" si="57"/>
        <v>97227.536758204267</v>
      </c>
      <c r="W111" s="83">
        <f t="shared" si="57"/>
        <v>98538.628769819523</v>
      </c>
      <c r="X111" s="83">
        <f t="shared" si="57"/>
        <v>99867.400569694742</v>
      </c>
      <c r="Y111" s="83">
        <f t="shared" si="57"/>
        <v>101214.0905658975</v>
      </c>
      <c r="Z111" s="83">
        <f t="shared" si="57"/>
        <v>102578.94038137585</v>
      </c>
      <c r="AA111" s="83">
        <f t="shared" si="57"/>
        <v>103962.19489731042</v>
      </c>
      <c r="AB111" s="83">
        <f t="shared" si="57"/>
        <v>105364.10229705075</v>
      </c>
      <c r="AC111" s="83">
        <f t="shared" si="57"/>
        <v>106784.9141106445</v>
      </c>
      <c r="AD111" s="83">
        <f t="shared" si="57"/>
        <v>108224.8852599668</v>
      </c>
      <c r="AE111" s="83">
        <f t="shared" si="57"/>
        <v>109684.2741044584</v>
      </c>
      <c r="AF111" s="83">
        <f t="shared" si="57"/>
        <v>111163.34248748043</v>
      </c>
      <c r="AG111" s="83">
        <f t="shared" si="57"/>
        <v>112662.35578329438</v>
      </c>
      <c r="AH111" s="83">
        <f t="shared" si="57"/>
        <v>114181.58294467538</v>
      </c>
      <c r="AI111" s="83">
        <f t="shared" si="57"/>
        <v>115721.2965511678</v>
      </c>
      <c r="AJ111" s="83">
        <f t="shared" si="57"/>
        <v>117281.77285799137</v>
      </c>
      <c r="AK111" s="83">
        <f t="shared" si="57"/>
        <v>118863.29184560693</v>
      </c>
      <c r="AL111" s="83">
        <f t="shared" si="57"/>
        <v>120466.13726995034</v>
      </c>
      <c r="AM111" s="83">
        <f t="shared" si="57"/>
        <v>122090.5967133441</v>
      </c>
      <c r="AN111" s="83">
        <f t="shared" si="57"/>
        <v>123736.96163609524</v>
      </c>
      <c r="AO111" s="83">
        <f t="shared" si="57"/>
        <v>125405.52742878915</v>
      </c>
      <c r="AP111" s="83">
        <f t="shared" si="57"/>
        <v>127096.59346528843</v>
      </c>
      <c r="AQ111" s="83">
        <f t="shared" si="57"/>
        <v>128810.46315644657</v>
      </c>
      <c r="AR111" s="83">
        <f t="shared" si="57"/>
        <v>130547.44400454595</v>
      </c>
      <c r="AS111" s="83">
        <f t="shared" si="57"/>
        <v>132307.84765846972</v>
      </c>
      <c r="AT111" s="83">
        <f t="shared" si="57"/>
        <v>134091.98996961792</v>
      </c>
      <c r="AU111" s="83">
        <f t="shared" si="57"/>
        <v>135900.1910485774</v>
      </c>
      <c r="AV111" s="83">
        <f t="shared" si="57"/>
        <v>137732.77532255618</v>
      </c>
      <c r="AW111" s="83">
        <f t="shared" si="57"/>
        <v>139590.07159359191</v>
      </c>
      <c r="AX111" s="83">
        <f t="shared" si="57"/>
        <v>141472.41309754571</v>
      </c>
      <c r="AY111" s="83">
        <f t="shared" si="57"/>
        <v>143380.13756389113</v>
      </c>
      <c r="AZ111" s="83">
        <f t="shared" si="57"/>
        <v>145313.5872763097</v>
      </c>
      <c r="BA111" s="83">
        <f t="shared" si="57"/>
        <v>147273.10913410326</v>
      </c>
      <c r="BB111" s="83">
        <f t="shared" si="57"/>
        <v>149259.05471443463</v>
      </c>
      <c r="BC111" s="83">
        <f t="shared" si="57"/>
        <v>151271.78033540773</v>
      </c>
      <c r="BD111" s="83">
        <f t="shared" si="57"/>
        <v>153311.6471199978</v>
      </c>
      <c r="BE111" s="83">
        <f t="shared" si="57"/>
        <v>155379.0210608443</v>
      </c>
      <c r="BF111" s="83">
        <f t="shared" si="57"/>
        <v>157474.27308591714</v>
      </c>
      <c r="BG111" s="83">
        <f t="shared" si="57"/>
        <v>159597.7791250686</v>
      </c>
      <c r="BH111" s="83">
        <f t="shared" si="57"/>
        <v>161749.92017748251</v>
      </c>
      <c r="BI111" s="83">
        <f t="shared" si="57"/>
        <v>163931.08238003321</v>
      </c>
      <c r="BJ111" s="83">
        <f t="shared" si="57"/>
        <v>166141.65707656604</v>
      </c>
      <c r="BK111" s="83">
        <f t="shared" si="57"/>
        <v>168382.04088811242</v>
      </c>
      <c r="BL111" s="83">
        <f t="shared" si="57"/>
        <v>170652.63578405118</v>
      </c>
      <c r="BM111" s="83">
        <f t="shared" si="57"/>
        <v>0</v>
      </c>
      <c r="BN111" s="83">
        <f t="shared" si="57"/>
        <v>0</v>
      </c>
      <c r="BO111" s="83">
        <f t="shared" si="57"/>
        <v>0</v>
      </c>
      <c r="BP111" s="83">
        <f t="shared" si="57"/>
        <v>0</v>
      </c>
      <c r="BQ111" s="83">
        <f t="shared" ref="BQ111:DU111" si="58">IFERROR(IF(BQ104=0,0,-IFERROR(PPMT(BQ99,BQ104,$D103,SUM($D109:$D110)),0)),"")</f>
        <v>0</v>
      </c>
      <c r="BR111" s="83">
        <f t="shared" si="58"/>
        <v>0</v>
      </c>
      <c r="BS111" s="83">
        <f t="shared" si="58"/>
        <v>0</v>
      </c>
      <c r="BT111" s="83">
        <f t="shared" si="58"/>
        <v>0</v>
      </c>
      <c r="BU111" s="83">
        <f t="shared" si="58"/>
        <v>0</v>
      </c>
      <c r="BV111" s="83">
        <f t="shared" si="58"/>
        <v>0</v>
      </c>
      <c r="BW111" s="83">
        <f t="shared" si="58"/>
        <v>0</v>
      </c>
      <c r="BX111" s="83">
        <f t="shared" si="58"/>
        <v>0</v>
      </c>
      <c r="BY111" s="83">
        <f t="shared" si="58"/>
        <v>0</v>
      </c>
      <c r="BZ111" s="83">
        <f t="shared" si="58"/>
        <v>0</v>
      </c>
      <c r="CA111" s="83">
        <f t="shared" si="58"/>
        <v>0</v>
      </c>
      <c r="CB111" s="83">
        <f t="shared" si="58"/>
        <v>0</v>
      </c>
      <c r="CC111" s="83">
        <f t="shared" si="58"/>
        <v>0</v>
      </c>
      <c r="CD111" s="83">
        <f t="shared" si="58"/>
        <v>0</v>
      </c>
      <c r="CE111" s="83">
        <f t="shared" si="58"/>
        <v>0</v>
      </c>
      <c r="CF111" s="83">
        <f t="shared" si="58"/>
        <v>0</v>
      </c>
      <c r="CG111" s="83">
        <f t="shared" si="58"/>
        <v>0</v>
      </c>
      <c r="CH111" s="83">
        <f t="shared" si="58"/>
        <v>0</v>
      </c>
      <c r="CI111" s="83">
        <f t="shared" si="58"/>
        <v>0</v>
      </c>
      <c r="CJ111" s="83">
        <f t="shared" si="58"/>
        <v>0</v>
      </c>
      <c r="CK111" s="83">
        <f t="shared" si="58"/>
        <v>0</v>
      </c>
      <c r="CL111" s="83">
        <f t="shared" si="58"/>
        <v>0</v>
      </c>
      <c r="CM111" s="83">
        <f t="shared" si="58"/>
        <v>0</v>
      </c>
      <c r="CN111" s="83">
        <f t="shared" si="58"/>
        <v>0</v>
      </c>
      <c r="CO111" s="83">
        <f t="shared" si="58"/>
        <v>0</v>
      </c>
      <c r="CP111" s="83">
        <f t="shared" si="58"/>
        <v>0</v>
      </c>
      <c r="CQ111" s="83">
        <f t="shared" si="58"/>
        <v>0</v>
      </c>
      <c r="CR111" s="83">
        <f t="shared" si="58"/>
        <v>0</v>
      </c>
      <c r="CS111" s="83">
        <f t="shared" si="58"/>
        <v>0</v>
      </c>
      <c r="CT111" s="83">
        <f t="shared" si="58"/>
        <v>0</v>
      </c>
      <c r="CU111" s="83">
        <f t="shared" si="58"/>
        <v>0</v>
      </c>
      <c r="CV111" s="83">
        <f t="shared" si="58"/>
        <v>0</v>
      </c>
      <c r="CW111" s="83">
        <f t="shared" si="58"/>
        <v>0</v>
      </c>
      <c r="CX111" s="83">
        <f t="shared" si="58"/>
        <v>0</v>
      </c>
      <c r="CY111" s="83">
        <f t="shared" si="58"/>
        <v>0</v>
      </c>
      <c r="CZ111" s="83">
        <f t="shared" si="58"/>
        <v>0</v>
      </c>
      <c r="DA111" s="83">
        <f t="shared" si="58"/>
        <v>0</v>
      </c>
      <c r="DB111" s="83">
        <f t="shared" si="58"/>
        <v>0</v>
      </c>
      <c r="DC111" s="83">
        <f t="shared" si="58"/>
        <v>0</v>
      </c>
      <c r="DD111" s="83">
        <f t="shared" si="58"/>
        <v>0</v>
      </c>
      <c r="DE111" s="83">
        <f t="shared" si="58"/>
        <v>0</v>
      </c>
      <c r="DF111" s="83">
        <f t="shared" si="58"/>
        <v>0</v>
      </c>
      <c r="DG111" s="83">
        <f t="shared" si="58"/>
        <v>0</v>
      </c>
      <c r="DH111" s="83">
        <f t="shared" si="58"/>
        <v>0</v>
      </c>
      <c r="DI111" s="83">
        <f t="shared" si="58"/>
        <v>0</v>
      </c>
      <c r="DJ111" s="83">
        <f t="shared" si="58"/>
        <v>0</v>
      </c>
      <c r="DK111" s="83">
        <f t="shared" si="58"/>
        <v>0</v>
      </c>
      <c r="DL111" s="83">
        <f t="shared" si="58"/>
        <v>0</v>
      </c>
      <c r="DM111" s="83">
        <f t="shared" si="58"/>
        <v>0</v>
      </c>
      <c r="DN111" s="83">
        <f t="shared" si="58"/>
        <v>0</v>
      </c>
      <c r="DO111" s="83">
        <f t="shared" si="58"/>
        <v>0</v>
      </c>
      <c r="DP111" s="83">
        <f t="shared" si="58"/>
        <v>0</v>
      </c>
      <c r="DQ111" s="83">
        <f t="shared" si="58"/>
        <v>0</v>
      </c>
      <c r="DR111" s="83">
        <f t="shared" si="58"/>
        <v>0</v>
      </c>
      <c r="DS111" s="83">
        <f t="shared" si="58"/>
        <v>0</v>
      </c>
      <c r="DT111" s="83">
        <f t="shared" si="58"/>
        <v>0</v>
      </c>
      <c r="DU111" s="83">
        <f t="shared" si="58"/>
        <v>0</v>
      </c>
    </row>
    <row r="112" spans="1:125">
      <c r="A112" s="2" t="s">
        <v>215</v>
      </c>
      <c r="B112" s="2"/>
      <c r="C112" s="2"/>
      <c r="D112" s="2"/>
      <c r="E112" s="92">
        <f t="shared" ref="E112:AJ112" si="59">IFERROR(SUM(E108:E110)-E111,"")</f>
        <v>364543.53679966927</v>
      </c>
      <c r="F112" s="92">
        <f t="shared" si="59"/>
        <v>1892715.589937811</v>
      </c>
      <c r="G112" s="92">
        <f t="shared" si="59"/>
        <v>3455959.5234865965</v>
      </c>
      <c r="H112" s="92">
        <f t="shared" si="59"/>
        <v>5054816.6100739138</v>
      </c>
      <c r="I112" s="92">
        <f t="shared" si="59"/>
        <v>6686276.1524783168</v>
      </c>
      <c r="J112" s="92">
        <f t="shared" si="59"/>
        <v>6603485.2709694458</v>
      </c>
      <c r="K112" s="92">
        <f t="shared" si="59"/>
        <v>6519577.972579102</v>
      </c>
      <c r="L112" s="92">
        <f t="shared" si="59"/>
        <v>6434539.2026704643</v>
      </c>
      <c r="M112" s="92">
        <f t="shared" si="59"/>
        <v>6348353.7035982348</v>
      </c>
      <c r="N112" s="92">
        <f t="shared" si="59"/>
        <v>6261006.0119711151</v>
      </c>
      <c r="O112" s="92">
        <f t="shared" si="59"/>
        <v>6172480.4558773665</v>
      </c>
      <c r="P112" s="92">
        <f t="shared" si="59"/>
        <v>6082761.1520729568</v>
      </c>
      <c r="Q112" s="92">
        <f t="shared" si="59"/>
        <v>5991832.0031317919</v>
      </c>
      <c r="R112" s="92">
        <f t="shared" si="59"/>
        <v>5899676.6945575159</v>
      </c>
      <c r="S112" s="92">
        <f t="shared" si="59"/>
        <v>5806278.6918563675</v>
      </c>
      <c r="T112" s="92">
        <f t="shared" si="59"/>
        <v>5711621.2375705633</v>
      </c>
      <c r="U112" s="92">
        <f t="shared" si="59"/>
        <v>5615687.3482716763</v>
      </c>
      <c r="V112" s="92">
        <f t="shared" si="59"/>
        <v>5518459.8115134723</v>
      </c>
      <c r="W112" s="92">
        <f t="shared" si="59"/>
        <v>5419921.1827436527</v>
      </c>
      <c r="X112" s="92">
        <f t="shared" si="59"/>
        <v>5320053.7821739577</v>
      </c>
      <c r="Y112" s="92">
        <f t="shared" si="59"/>
        <v>5218839.6916080602</v>
      </c>
      <c r="Z112" s="92">
        <f t="shared" si="59"/>
        <v>5116260.7512266841</v>
      </c>
      <c r="AA112" s="92">
        <f t="shared" si="59"/>
        <v>5012298.5563293733</v>
      </c>
      <c r="AB112" s="92">
        <f t="shared" si="59"/>
        <v>4906934.4540323224</v>
      </c>
      <c r="AC112" s="92">
        <f t="shared" si="59"/>
        <v>4800149.5399216777</v>
      </c>
      <c r="AD112" s="92">
        <f t="shared" si="59"/>
        <v>4691924.6546617113</v>
      </c>
      <c r="AE112" s="92">
        <f t="shared" si="59"/>
        <v>4582240.380557253</v>
      </c>
      <c r="AF112" s="92">
        <f t="shared" si="59"/>
        <v>4471077.0380697725</v>
      </c>
      <c r="AG112" s="92">
        <f t="shared" si="59"/>
        <v>4358414.6822864786</v>
      </c>
      <c r="AH112" s="92">
        <f t="shared" si="59"/>
        <v>4244233.0993418032</v>
      </c>
      <c r="AI112" s="92">
        <f t="shared" si="59"/>
        <v>4128511.8027906353</v>
      </c>
      <c r="AJ112" s="92">
        <f t="shared" si="59"/>
        <v>4011230.0299326438</v>
      </c>
      <c r="AK112" s="92">
        <f t="shared" ref="AK112:CV112" si="60">IFERROR(SUM(AK108:AK110)-AK111,"")</f>
        <v>3892366.7380870366</v>
      </c>
      <c r="AL112" s="92">
        <f t="shared" si="60"/>
        <v>3771900.6008170862</v>
      </c>
      <c r="AM112" s="92">
        <f t="shared" si="60"/>
        <v>3649810.0041037421</v>
      </c>
      <c r="AN112" s="92">
        <f t="shared" si="60"/>
        <v>3526073.0424676468</v>
      </c>
      <c r="AO112" s="92">
        <f t="shared" si="60"/>
        <v>3400667.5150388577</v>
      </c>
      <c r="AP112" s="92">
        <f t="shared" si="60"/>
        <v>3273570.9215735691</v>
      </c>
      <c r="AQ112" s="92">
        <f t="shared" si="60"/>
        <v>3144760.4584171227</v>
      </c>
      <c r="AR112" s="92">
        <f t="shared" si="60"/>
        <v>3014213.0144125768</v>
      </c>
      <c r="AS112" s="92">
        <f t="shared" si="60"/>
        <v>2881905.166754107</v>
      </c>
      <c r="AT112" s="92">
        <f t="shared" si="60"/>
        <v>2747813.1767844893</v>
      </c>
      <c r="AU112" s="92">
        <f t="shared" si="60"/>
        <v>2611912.9857359119</v>
      </c>
      <c r="AV112" s="92">
        <f t="shared" si="60"/>
        <v>2474180.2104133558</v>
      </c>
      <c r="AW112" s="92">
        <f t="shared" si="60"/>
        <v>2334590.1388197639</v>
      </c>
      <c r="AX112" s="92">
        <f t="shared" si="60"/>
        <v>2193117.7257222184</v>
      </c>
      <c r="AY112" s="92">
        <f t="shared" si="60"/>
        <v>2049737.5881583272</v>
      </c>
      <c r="AZ112" s="92">
        <f t="shared" si="60"/>
        <v>1904424.0008820174</v>
      </c>
      <c r="BA112" s="92">
        <f t="shared" si="60"/>
        <v>1757150.8917479143</v>
      </c>
      <c r="BB112" s="92">
        <f t="shared" si="60"/>
        <v>1607891.8370334797</v>
      </c>
      <c r="BC112" s="92">
        <f t="shared" si="60"/>
        <v>1456620.056698072</v>
      </c>
      <c r="BD112" s="92">
        <f t="shared" si="60"/>
        <v>1303308.4095780742</v>
      </c>
      <c r="BE112" s="92">
        <f t="shared" si="60"/>
        <v>1147929.3885172298</v>
      </c>
      <c r="BF112" s="92">
        <f t="shared" si="60"/>
        <v>990455.1154313127</v>
      </c>
      <c r="BG112" s="92">
        <f t="shared" si="60"/>
        <v>830857.33630624413</v>
      </c>
      <c r="BH112" s="92">
        <f t="shared" si="60"/>
        <v>669107.4161287616</v>
      </c>
      <c r="BI112" s="92">
        <f t="shared" si="60"/>
        <v>505176.33374872839</v>
      </c>
      <c r="BJ112" s="92">
        <f t="shared" si="60"/>
        <v>339034.67667216237</v>
      </c>
      <c r="BK112" s="92">
        <f t="shared" si="60"/>
        <v>170652.63578404995</v>
      </c>
      <c r="BL112" s="92">
        <f t="shared" si="60"/>
        <v>-1.2223608791828156E-9</v>
      </c>
      <c r="BM112" s="92">
        <f t="shared" si="60"/>
        <v>-1.2223608791828156E-9</v>
      </c>
      <c r="BN112" s="92">
        <f t="shared" si="60"/>
        <v>-1.2223608791828156E-9</v>
      </c>
      <c r="BO112" s="92">
        <f t="shared" si="60"/>
        <v>-1.2223608791828156E-9</v>
      </c>
      <c r="BP112" s="92">
        <f t="shared" si="60"/>
        <v>-1.2223608791828156E-9</v>
      </c>
      <c r="BQ112" s="92">
        <f t="shared" si="60"/>
        <v>-1.2223608791828156E-9</v>
      </c>
      <c r="BR112" s="92">
        <f t="shared" si="60"/>
        <v>-1.2223608791828156E-9</v>
      </c>
      <c r="BS112" s="92">
        <f t="shared" si="60"/>
        <v>-1.2223608791828156E-9</v>
      </c>
      <c r="BT112" s="92">
        <f t="shared" si="60"/>
        <v>-1.2223608791828156E-9</v>
      </c>
      <c r="BU112" s="92">
        <f t="shared" si="60"/>
        <v>-1.2223608791828156E-9</v>
      </c>
      <c r="BV112" s="92">
        <f t="shared" si="60"/>
        <v>-1.2223608791828156E-9</v>
      </c>
      <c r="BW112" s="92">
        <f t="shared" si="60"/>
        <v>-1.2223608791828156E-9</v>
      </c>
      <c r="BX112" s="92">
        <f t="shared" si="60"/>
        <v>-1.2223608791828156E-9</v>
      </c>
      <c r="BY112" s="92">
        <f t="shared" si="60"/>
        <v>-1.2223608791828156E-9</v>
      </c>
      <c r="BZ112" s="92">
        <f t="shared" si="60"/>
        <v>-1.2223608791828156E-9</v>
      </c>
      <c r="CA112" s="92">
        <f t="shared" si="60"/>
        <v>-1.2223608791828156E-9</v>
      </c>
      <c r="CB112" s="92">
        <f t="shared" si="60"/>
        <v>-1.2223608791828156E-9</v>
      </c>
      <c r="CC112" s="92">
        <f t="shared" si="60"/>
        <v>-1.2223608791828156E-9</v>
      </c>
      <c r="CD112" s="92">
        <f t="shared" si="60"/>
        <v>-1.2223608791828156E-9</v>
      </c>
      <c r="CE112" s="92">
        <f t="shared" si="60"/>
        <v>-1.2223608791828156E-9</v>
      </c>
      <c r="CF112" s="92">
        <f t="shared" si="60"/>
        <v>-1.2223608791828156E-9</v>
      </c>
      <c r="CG112" s="92">
        <f t="shared" si="60"/>
        <v>-1.2223608791828156E-9</v>
      </c>
      <c r="CH112" s="92">
        <f t="shared" si="60"/>
        <v>-1.2223608791828156E-9</v>
      </c>
      <c r="CI112" s="92">
        <f t="shared" si="60"/>
        <v>-1.2223608791828156E-9</v>
      </c>
      <c r="CJ112" s="92">
        <f t="shared" si="60"/>
        <v>-1.2223608791828156E-9</v>
      </c>
      <c r="CK112" s="92">
        <f t="shared" si="60"/>
        <v>-1.2223608791828156E-9</v>
      </c>
      <c r="CL112" s="92">
        <f t="shared" si="60"/>
        <v>-1.2223608791828156E-9</v>
      </c>
      <c r="CM112" s="92">
        <f t="shared" si="60"/>
        <v>-1.2223608791828156E-9</v>
      </c>
      <c r="CN112" s="92">
        <f t="shared" si="60"/>
        <v>-1.2223608791828156E-9</v>
      </c>
      <c r="CO112" s="92">
        <f t="shared" si="60"/>
        <v>-1.2223608791828156E-9</v>
      </c>
      <c r="CP112" s="92">
        <f t="shared" si="60"/>
        <v>-1.2223608791828156E-9</v>
      </c>
      <c r="CQ112" s="92">
        <f t="shared" si="60"/>
        <v>-1.2223608791828156E-9</v>
      </c>
      <c r="CR112" s="92">
        <f t="shared" si="60"/>
        <v>-1.2223608791828156E-9</v>
      </c>
      <c r="CS112" s="92">
        <f t="shared" si="60"/>
        <v>-1.2223608791828156E-9</v>
      </c>
      <c r="CT112" s="92">
        <f t="shared" si="60"/>
        <v>-1.2223608791828156E-9</v>
      </c>
      <c r="CU112" s="92">
        <f t="shared" si="60"/>
        <v>-1.2223608791828156E-9</v>
      </c>
      <c r="CV112" s="92">
        <f t="shared" si="60"/>
        <v>-1.2223608791828156E-9</v>
      </c>
      <c r="CW112" s="92">
        <f t="shared" ref="CW112:DU112" si="61">IFERROR(SUM(CW108:CW110)-CW111,"")</f>
        <v>-1.2223608791828156E-9</v>
      </c>
      <c r="CX112" s="92">
        <f t="shared" si="61"/>
        <v>-1.2223608791828156E-9</v>
      </c>
      <c r="CY112" s="92">
        <f t="shared" si="61"/>
        <v>-1.2223608791828156E-9</v>
      </c>
      <c r="CZ112" s="92">
        <f t="shared" si="61"/>
        <v>-1.2223608791828156E-9</v>
      </c>
      <c r="DA112" s="92">
        <f t="shared" si="61"/>
        <v>-1.2223608791828156E-9</v>
      </c>
      <c r="DB112" s="92">
        <f t="shared" si="61"/>
        <v>-1.2223608791828156E-9</v>
      </c>
      <c r="DC112" s="92">
        <f t="shared" si="61"/>
        <v>-1.2223608791828156E-9</v>
      </c>
      <c r="DD112" s="92">
        <f t="shared" si="61"/>
        <v>-1.2223608791828156E-9</v>
      </c>
      <c r="DE112" s="92">
        <f t="shared" si="61"/>
        <v>-1.2223608791828156E-9</v>
      </c>
      <c r="DF112" s="92">
        <f t="shared" si="61"/>
        <v>-1.2223608791828156E-9</v>
      </c>
      <c r="DG112" s="92">
        <f t="shared" si="61"/>
        <v>-1.2223608791828156E-9</v>
      </c>
      <c r="DH112" s="92">
        <f t="shared" si="61"/>
        <v>-1.2223608791828156E-9</v>
      </c>
      <c r="DI112" s="92">
        <f t="shared" si="61"/>
        <v>-1.2223608791828156E-9</v>
      </c>
      <c r="DJ112" s="92">
        <f t="shared" si="61"/>
        <v>-1.2223608791828156E-9</v>
      </c>
      <c r="DK112" s="92">
        <f t="shared" si="61"/>
        <v>-1.2223608791828156E-9</v>
      </c>
      <c r="DL112" s="92">
        <f t="shared" si="61"/>
        <v>-1.2223608791828156E-9</v>
      </c>
      <c r="DM112" s="92">
        <f t="shared" si="61"/>
        <v>-1.2223608791828156E-9</v>
      </c>
      <c r="DN112" s="92">
        <f t="shared" si="61"/>
        <v>-1.2223608791828156E-9</v>
      </c>
      <c r="DO112" s="92">
        <f t="shared" si="61"/>
        <v>-1.2223608791828156E-9</v>
      </c>
      <c r="DP112" s="92">
        <f t="shared" si="61"/>
        <v>-1.2223608791828156E-9</v>
      </c>
      <c r="DQ112" s="92">
        <f t="shared" si="61"/>
        <v>-1.2223608791828156E-9</v>
      </c>
      <c r="DR112" s="92">
        <f t="shared" si="61"/>
        <v>-1.2223608791828156E-9</v>
      </c>
      <c r="DS112" s="92">
        <f t="shared" si="61"/>
        <v>-1.2223608791828156E-9</v>
      </c>
      <c r="DT112" s="92">
        <f t="shared" si="61"/>
        <v>-1.2223608791828156E-9</v>
      </c>
      <c r="DU112" s="92">
        <f t="shared" si="61"/>
        <v>-1.2223608791828156E-9</v>
      </c>
    </row>
    <row r="113" spans="1:125">
      <c r="A113" s="2"/>
      <c r="B113" s="2"/>
      <c r="C113" s="2"/>
      <c r="D113" s="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92"/>
      <c r="BF113" s="92"/>
      <c r="BG113" s="92"/>
      <c r="BH113" s="92"/>
      <c r="BI113" s="92"/>
      <c r="BJ113" s="92"/>
      <c r="BK113" s="92"/>
      <c r="BL113" s="92"/>
      <c r="BM113" s="92"/>
      <c r="BN113" s="92"/>
      <c r="BO113" s="92"/>
      <c r="BP113" s="92"/>
      <c r="BQ113" s="92"/>
      <c r="BR113" s="92"/>
      <c r="BS113" s="92"/>
      <c r="BT113" s="92"/>
      <c r="BU113" s="92"/>
      <c r="BV113" s="92"/>
      <c r="BW113" s="92"/>
      <c r="BX113" s="92"/>
      <c r="BY113" s="92"/>
      <c r="BZ113" s="92"/>
      <c r="CA113" s="92"/>
      <c r="CB113" s="92"/>
      <c r="CC113" s="92"/>
      <c r="CD113" s="92"/>
      <c r="CE113" s="92"/>
      <c r="CF113" s="92"/>
      <c r="CG113" s="92"/>
      <c r="CH113" s="92"/>
      <c r="CI113" s="92"/>
      <c r="CJ113" s="92"/>
      <c r="CK113" s="92"/>
      <c r="CL113" s="92"/>
      <c r="CM113" s="92"/>
      <c r="CN113" s="92"/>
      <c r="CO113" s="92"/>
      <c r="CP113" s="92"/>
      <c r="CQ113" s="92"/>
      <c r="CR113" s="92"/>
      <c r="CS113" s="92"/>
      <c r="CT113" s="92"/>
      <c r="CU113" s="92"/>
      <c r="CV113" s="92"/>
      <c r="CW113" s="92"/>
      <c r="CX113" s="92"/>
      <c r="CY113" s="92"/>
      <c r="CZ113" s="92"/>
      <c r="DA113" s="92"/>
      <c r="DB113" s="92"/>
      <c r="DC113" s="92"/>
      <c r="DD113" s="92"/>
      <c r="DE113" s="92"/>
      <c r="DF113" s="92"/>
      <c r="DG113" s="92"/>
      <c r="DH113" s="92"/>
      <c r="DI113" s="92"/>
      <c r="DJ113" s="92"/>
      <c r="DK113" s="92"/>
      <c r="DL113" s="92"/>
      <c r="DM113" s="92"/>
      <c r="DN113" s="92"/>
      <c r="DO113" s="92"/>
      <c r="DP113" s="92"/>
      <c r="DQ113" s="92"/>
      <c r="DR113" s="92"/>
      <c r="DS113" s="92"/>
      <c r="DT113" s="92"/>
      <c r="DU113" s="92"/>
    </row>
    <row r="114" spans="1:125">
      <c r="A114" s="25" t="s">
        <v>216</v>
      </c>
      <c r="B114" s="25"/>
      <c r="C114" s="25"/>
      <c r="D114" s="25"/>
      <c r="E114" s="110">
        <f t="shared" ref="E114:BP114" si="62">IFERROR(IF(E105=0,0,E108*E99),"")</f>
        <v>0</v>
      </c>
      <c r="F114" s="110">
        <f t="shared" si="62"/>
        <v>0</v>
      </c>
      <c r="G114" s="110">
        <f t="shared" si="62"/>
        <v>0</v>
      </c>
      <c r="H114" s="110">
        <f t="shared" si="62"/>
        <v>0</v>
      </c>
      <c r="I114" s="110">
        <f t="shared" si="62"/>
        <v>0</v>
      </c>
      <c r="J114" s="110">
        <f t="shared" si="62"/>
        <v>90162.967645359095</v>
      </c>
      <c r="K114" s="110">
        <f t="shared" si="62"/>
        <v>89046.550763886407</v>
      </c>
      <c r="L114" s="110">
        <f t="shared" si="62"/>
        <v>87915.079245592337</v>
      </c>
      <c r="M114" s="110">
        <f t="shared" si="62"/>
        <v>86768.350082000776</v>
      </c>
      <c r="N114" s="110">
        <f t="shared" si="62"/>
        <v>85606.157527110816</v>
      </c>
      <c r="O114" s="110">
        <f t="shared" si="62"/>
        <v>84428.293060481868</v>
      </c>
      <c r="P114" s="110">
        <f t="shared" si="62"/>
        <v>83234.545349820881</v>
      </c>
      <c r="Q114" s="110">
        <f t="shared" si="62"/>
        <v>82024.70021306524</v>
      </c>
      <c r="R114" s="110">
        <f t="shared" si="62"/>
        <v>80798.540579954148</v>
      </c>
      <c r="S114" s="110">
        <f t="shared" si="62"/>
        <v>79555.846453081933</v>
      </c>
      <c r="T114" s="110">
        <f t="shared" si="62"/>
        <v>78296.39486842617</v>
      </c>
      <c r="U114" s="110">
        <f t="shared" si="62"/>
        <v>77019.959855343506</v>
      </c>
      <c r="V114" s="110">
        <f t="shared" si="62"/>
        <v>75726.312396025969</v>
      </c>
      <c r="W114" s="110">
        <f t="shared" si="62"/>
        <v>74415.220384410713</v>
      </c>
      <c r="X114" s="110">
        <f t="shared" si="62"/>
        <v>73086.448584535508</v>
      </c>
      <c r="Y114" s="110">
        <f t="shared" si="62"/>
        <v>71739.758588332756</v>
      </c>
      <c r="Z114" s="110">
        <f t="shared" si="62"/>
        <v>70374.908772854382</v>
      </c>
      <c r="AA114" s="110">
        <f t="shared" si="62"/>
        <v>68991.654256919821</v>
      </c>
      <c r="AB114" s="110">
        <f t="shared" si="62"/>
        <v>67589.746857179474</v>
      </c>
      <c r="AC114" s="110">
        <f t="shared" si="62"/>
        <v>66168.935043585734</v>
      </c>
      <c r="AD114" s="110">
        <f t="shared" si="62"/>
        <v>64728.963894263434</v>
      </c>
      <c r="AE114" s="110">
        <f t="shared" si="62"/>
        <v>63269.575049771833</v>
      </c>
      <c r="AF114" s="110">
        <f t="shared" si="62"/>
        <v>61790.506666749789</v>
      </c>
      <c r="AG114" s="110">
        <f t="shared" si="62"/>
        <v>60291.493370935845</v>
      </c>
      <c r="AH114" s="110">
        <f t="shared" si="62"/>
        <v>58772.266209554851</v>
      </c>
      <c r="AI114" s="110">
        <f t="shared" si="62"/>
        <v>57232.552603062431</v>
      </c>
      <c r="AJ114" s="110">
        <f t="shared" si="62"/>
        <v>55672.076296238847</v>
      </c>
      <c r="AK114" s="110">
        <f t="shared" si="62"/>
        <v>54090.557308623313</v>
      </c>
      <c r="AL114" s="110">
        <f t="shared" si="62"/>
        <v>52487.711884279895</v>
      </c>
      <c r="AM114" s="110">
        <f t="shared" si="62"/>
        <v>50863.252440886128</v>
      </c>
      <c r="AN114" s="110">
        <f t="shared" si="62"/>
        <v>49216.887518134979</v>
      </c>
      <c r="AO114" s="110">
        <f t="shared" si="62"/>
        <v>47548.321725441077</v>
      </c>
      <c r="AP114" s="110">
        <f t="shared" si="62"/>
        <v>45857.255688941812</v>
      </c>
      <c r="AQ114" s="110">
        <f t="shared" si="62"/>
        <v>44143.385997783647</v>
      </c>
      <c r="AR114" s="110">
        <f t="shared" si="62"/>
        <v>42406.40514968428</v>
      </c>
      <c r="AS114" s="110">
        <f t="shared" si="62"/>
        <v>40646.001495760509</v>
      </c>
      <c r="AT114" s="110">
        <f t="shared" si="62"/>
        <v>38861.859184612316</v>
      </c>
      <c r="AU114" s="110">
        <f t="shared" si="62"/>
        <v>37053.658105652816</v>
      </c>
      <c r="AV114" s="110">
        <f t="shared" si="62"/>
        <v>35221.073831674054</v>
      </c>
      <c r="AW114" s="110">
        <f t="shared" si="62"/>
        <v>33363.777560638315</v>
      </c>
      <c r="AX114" s="110">
        <f t="shared" si="62"/>
        <v>31481.436056684528</v>
      </c>
      <c r="AY114" s="110">
        <f t="shared" si="62"/>
        <v>29573.711590339099</v>
      </c>
      <c r="AZ114" s="110">
        <f t="shared" si="62"/>
        <v>27640.26187792054</v>
      </c>
      <c r="BA114" s="110">
        <f t="shared" si="62"/>
        <v>25680.740020126996</v>
      </c>
      <c r="BB114" s="110">
        <f t="shared" si="62"/>
        <v>23694.794439795591</v>
      </c>
      <c r="BC114" s="110">
        <f t="shared" si="62"/>
        <v>21682.068818822507</v>
      </c>
      <c r="BD114" s="110">
        <f t="shared" si="62"/>
        <v>19642.202034232432</v>
      </c>
      <c r="BE114" s="110">
        <f t="shared" si="62"/>
        <v>17574.828093385931</v>
      </c>
      <c r="BF114" s="110">
        <f t="shared" si="62"/>
        <v>15479.576068313085</v>
      </c>
      <c r="BG114" s="110">
        <f t="shared" si="62"/>
        <v>13356.070029161641</v>
      </c>
      <c r="BH114" s="110">
        <f t="shared" si="62"/>
        <v>11203.928976747729</v>
      </c>
      <c r="BI114" s="110">
        <f t="shared" si="62"/>
        <v>9022.7667741970363</v>
      </c>
      <c r="BJ114" s="110">
        <f t="shared" si="62"/>
        <v>6812.19207766418</v>
      </c>
      <c r="BK114" s="110">
        <f t="shared" si="62"/>
        <v>4571.8082661178405</v>
      </c>
      <c r="BL114" s="110">
        <f t="shared" si="62"/>
        <v>2301.2133701790658</v>
      </c>
      <c r="BM114" s="110">
        <f t="shared" si="62"/>
        <v>0</v>
      </c>
      <c r="BN114" s="110">
        <f t="shared" si="62"/>
        <v>0</v>
      </c>
      <c r="BO114" s="110">
        <f t="shared" si="62"/>
        <v>0</v>
      </c>
      <c r="BP114" s="110">
        <f t="shared" si="62"/>
        <v>0</v>
      </c>
      <c r="BQ114" s="110">
        <f t="shared" ref="BQ114:DU114" si="63">IFERROR(IF(BQ105=0,0,BQ108*BQ99),"")</f>
        <v>0</v>
      </c>
      <c r="BR114" s="110">
        <f t="shared" si="63"/>
        <v>0</v>
      </c>
      <c r="BS114" s="110">
        <f t="shared" si="63"/>
        <v>0</v>
      </c>
      <c r="BT114" s="110">
        <f t="shared" si="63"/>
        <v>0</v>
      </c>
      <c r="BU114" s="110">
        <f t="shared" si="63"/>
        <v>0</v>
      </c>
      <c r="BV114" s="110">
        <f t="shared" si="63"/>
        <v>0</v>
      </c>
      <c r="BW114" s="110">
        <f t="shared" si="63"/>
        <v>0</v>
      </c>
      <c r="BX114" s="110">
        <f t="shared" si="63"/>
        <v>0</v>
      </c>
      <c r="BY114" s="110">
        <f t="shared" si="63"/>
        <v>0</v>
      </c>
      <c r="BZ114" s="110">
        <f t="shared" si="63"/>
        <v>0</v>
      </c>
      <c r="CA114" s="110">
        <f t="shared" si="63"/>
        <v>0</v>
      </c>
      <c r="CB114" s="110">
        <f t="shared" si="63"/>
        <v>0</v>
      </c>
      <c r="CC114" s="110">
        <f t="shared" si="63"/>
        <v>0</v>
      </c>
      <c r="CD114" s="110">
        <f t="shared" si="63"/>
        <v>0</v>
      </c>
      <c r="CE114" s="110">
        <f t="shared" si="63"/>
        <v>0</v>
      </c>
      <c r="CF114" s="110">
        <f t="shared" si="63"/>
        <v>0</v>
      </c>
      <c r="CG114" s="110">
        <f t="shared" si="63"/>
        <v>0</v>
      </c>
      <c r="CH114" s="110">
        <f t="shared" si="63"/>
        <v>0</v>
      </c>
      <c r="CI114" s="110">
        <f t="shared" si="63"/>
        <v>0</v>
      </c>
      <c r="CJ114" s="110">
        <f t="shared" si="63"/>
        <v>0</v>
      </c>
      <c r="CK114" s="110">
        <f t="shared" si="63"/>
        <v>0</v>
      </c>
      <c r="CL114" s="110">
        <f t="shared" si="63"/>
        <v>0</v>
      </c>
      <c r="CM114" s="110">
        <f t="shared" si="63"/>
        <v>0</v>
      </c>
      <c r="CN114" s="110">
        <f t="shared" si="63"/>
        <v>0</v>
      </c>
      <c r="CO114" s="110">
        <f t="shared" si="63"/>
        <v>0</v>
      </c>
      <c r="CP114" s="110">
        <f t="shared" si="63"/>
        <v>0</v>
      </c>
      <c r="CQ114" s="110">
        <f t="shared" si="63"/>
        <v>0</v>
      </c>
      <c r="CR114" s="110">
        <f t="shared" si="63"/>
        <v>0</v>
      </c>
      <c r="CS114" s="110">
        <f t="shared" si="63"/>
        <v>0</v>
      </c>
      <c r="CT114" s="110">
        <f t="shared" si="63"/>
        <v>0</v>
      </c>
      <c r="CU114" s="110">
        <f t="shared" si="63"/>
        <v>0</v>
      </c>
      <c r="CV114" s="110">
        <f t="shared" si="63"/>
        <v>0</v>
      </c>
      <c r="CW114" s="110">
        <f t="shared" si="63"/>
        <v>0</v>
      </c>
      <c r="CX114" s="110">
        <f t="shared" si="63"/>
        <v>0</v>
      </c>
      <c r="CY114" s="110">
        <f t="shared" si="63"/>
        <v>0</v>
      </c>
      <c r="CZ114" s="110">
        <f t="shared" si="63"/>
        <v>0</v>
      </c>
      <c r="DA114" s="110">
        <f t="shared" si="63"/>
        <v>0</v>
      </c>
      <c r="DB114" s="110">
        <f t="shared" si="63"/>
        <v>0</v>
      </c>
      <c r="DC114" s="110">
        <f t="shared" si="63"/>
        <v>0</v>
      </c>
      <c r="DD114" s="110">
        <f t="shared" si="63"/>
        <v>0</v>
      </c>
      <c r="DE114" s="110">
        <f t="shared" si="63"/>
        <v>0</v>
      </c>
      <c r="DF114" s="110">
        <f t="shared" si="63"/>
        <v>0</v>
      </c>
      <c r="DG114" s="110">
        <f t="shared" si="63"/>
        <v>0</v>
      </c>
      <c r="DH114" s="110">
        <f t="shared" si="63"/>
        <v>0</v>
      </c>
      <c r="DI114" s="110">
        <f t="shared" si="63"/>
        <v>0</v>
      </c>
      <c r="DJ114" s="110">
        <f t="shared" si="63"/>
        <v>0</v>
      </c>
      <c r="DK114" s="110">
        <f t="shared" si="63"/>
        <v>0</v>
      </c>
      <c r="DL114" s="110">
        <f t="shared" si="63"/>
        <v>0</v>
      </c>
      <c r="DM114" s="110">
        <f t="shared" si="63"/>
        <v>0</v>
      </c>
      <c r="DN114" s="110">
        <f t="shared" si="63"/>
        <v>0</v>
      </c>
      <c r="DO114" s="110">
        <f t="shared" si="63"/>
        <v>0</v>
      </c>
      <c r="DP114" s="110">
        <f t="shared" si="63"/>
        <v>0</v>
      </c>
      <c r="DQ114" s="110">
        <f t="shared" si="63"/>
        <v>0</v>
      </c>
      <c r="DR114" s="110">
        <f t="shared" si="63"/>
        <v>0</v>
      </c>
      <c r="DS114" s="110">
        <f t="shared" si="63"/>
        <v>0</v>
      </c>
      <c r="DT114" s="110">
        <f t="shared" si="63"/>
        <v>0</v>
      </c>
      <c r="DU114" s="110">
        <f t="shared" si="63"/>
        <v>0</v>
      </c>
    </row>
    <row r="115" spans="1:1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c r="A116" s="3" t="s">
        <v>217</v>
      </c>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8" spans="1:125">
      <c r="A118" s="44" t="str">
        <f>Pieņēmumi!B72</f>
        <v>Kredīta izsniegšanas maksa</v>
      </c>
      <c r="B118" s="50" t="str">
        <f>Pieņēmumi!C72</f>
        <v>%</v>
      </c>
      <c r="C118" s="2"/>
      <c r="D118" s="88">
        <f>Pieņēmumi!E72</f>
        <v>0</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c r="A119" s="44" t="str">
        <f>Pieņēmumi!B73</f>
        <v>SAISTĪBU MAKSA</v>
      </c>
      <c r="B119" s="50" t="str">
        <f>Pieņēmumi!C73</f>
        <v>%</v>
      </c>
      <c r="C119" s="2"/>
      <c r="D119" s="88">
        <f>Pieņēmumi!E73</f>
        <v>0</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c r="A120" s="111" t="s">
        <v>212</v>
      </c>
      <c r="B120" s="111"/>
      <c r="C120" s="111"/>
      <c r="D120" s="112">
        <f>SUM(E120:DU120)</f>
        <v>6505558.7849772274</v>
      </c>
      <c r="E120" s="52">
        <f t="shared" ref="E120:BP120" si="64">IFERROR(E53,"")</f>
        <v>364543.53679966927</v>
      </c>
      <c r="F120" s="52">
        <f t="shared" si="64"/>
        <v>1522054.0059069193</v>
      </c>
      <c r="G120" s="52">
        <f t="shared" si="64"/>
        <v>1531478.9392324158</v>
      </c>
      <c r="H120" s="52">
        <f t="shared" si="64"/>
        <v>1540856.5421818255</v>
      </c>
      <c r="I120" s="52">
        <f t="shared" si="64"/>
        <v>1546625.7608563974</v>
      </c>
      <c r="J120" s="52">
        <f t="shared" si="64"/>
        <v>0</v>
      </c>
      <c r="K120" s="52">
        <f t="shared" si="64"/>
        <v>0</v>
      </c>
      <c r="L120" s="52">
        <f t="shared" si="64"/>
        <v>0</v>
      </c>
      <c r="M120" s="52">
        <f t="shared" si="64"/>
        <v>0</v>
      </c>
      <c r="N120" s="52">
        <f t="shared" si="64"/>
        <v>0</v>
      </c>
      <c r="O120" s="52">
        <f t="shared" si="64"/>
        <v>0</v>
      </c>
      <c r="P120" s="52">
        <f t="shared" si="64"/>
        <v>0</v>
      </c>
      <c r="Q120" s="52">
        <f t="shared" si="64"/>
        <v>0</v>
      </c>
      <c r="R120" s="52">
        <f t="shared" si="64"/>
        <v>0</v>
      </c>
      <c r="S120" s="52">
        <f t="shared" si="64"/>
        <v>0</v>
      </c>
      <c r="T120" s="52">
        <f t="shared" si="64"/>
        <v>0</v>
      </c>
      <c r="U120" s="52">
        <f t="shared" si="64"/>
        <v>0</v>
      </c>
      <c r="V120" s="52">
        <f t="shared" si="64"/>
        <v>0</v>
      </c>
      <c r="W120" s="52">
        <f t="shared" si="64"/>
        <v>0</v>
      </c>
      <c r="X120" s="52">
        <f t="shared" si="64"/>
        <v>0</v>
      </c>
      <c r="Y120" s="52">
        <f t="shared" si="64"/>
        <v>0</v>
      </c>
      <c r="Z120" s="52">
        <f t="shared" si="64"/>
        <v>0</v>
      </c>
      <c r="AA120" s="52">
        <f t="shared" si="64"/>
        <v>0</v>
      </c>
      <c r="AB120" s="52">
        <f t="shared" si="64"/>
        <v>0</v>
      </c>
      <c r="AC120" s="52">
        <f t="shared" si="64"/>
        <v>0</v>
      </c>
      <c r="AD120" s="52">
        <f t="shared" si="64"/>
        <v>0</v>
      </c>
      <c r="AE120" s="52">
        <f t="shared" si="64"/>
        <v>0</v>
      </c>
      <c r="AF120" s="52">
        <f t="shared" si="64"/>
        <v>0</v>
      </c>
      <c r="AG120" s="52">
        <f t="shared" si="64"/>
        <v>0</v>
      </c>
      <c r="AH120" s="52">
        <f t="shared" si="64"/>
        <v>0</v>
      </c>
      <c r="AI120" s="52">
        <f t="shared" si="64"/>
        <v>0</v>
      </c>
      <c r="AJ120" s="52">
        <f t="shared" si="64"/>
        <v>0</v>
      </c>
      <c r="AK120" s="52">
        <f t="shared" si="64"/>
        <v>0</v>
      </c>
      <c r="AL120" s="52">
        <f t="shared" si="64"/>
        <v>0</v>
      </c>
      <c r="AM120" s="52">
        <f t="shared" si="64"/>
        <v>0</v>
      </c>
      <c r="AN120" s="52">
        <f t="shared" si="64"/>
        <v>0</v>
      </c>
      <c r="AO120" s="52">
        <f t="shared" si="64"/>
        <v>0</v>
      </c>
      <c r="AP120" s="52">
        <f t="shared" si="64"/>
        <v>0</v>
      </c>
      <c r="AQ120" s="52">
        <f t="shared" si="64"/>
        <v>0</v>
      </c>
      <c r="AR120" s="52">
        <f t="shared" si="64"/>
        <v>0</v>
      </c>
      <c r="AS120" s="52">
        <f t="shared" si="64"/>
        <v>0</v>
      </c>
      <c r="AT120" s="52">
        <f t="shared" si="64"/>
        <v>0</v>
      </c>
      <c r="AU120" s="52">
        <f t="shared" si="64"/>
        <v>0</v>
      </c>
      <c r="AV120" s="52">
        <f t="shared" si="64"/>
        <v>0</v>
      </c>
      <c r="AW120" s="52">
        <f t="shared" si="64"/>
        <v>0</v>
      </c>
      <c r="AX120" s="52">
        <f t="shared" si="64"/>
        <v>0</v>
      </c>
      <c r="AY120" s="52">
        <f t="shared" si="64"/>
        <v>0</v>
      </c>
      <c r="AZ120" s="52">
        <f t="shared" si="64"/>
        <v>0</v>
      </c>
      <c r="BA120" s="52">
        <f t="shared" si="64"/>
        <v>0</v>
      </c>
      <c r="BB120" s="52">
        <f t="shared" si="64"/>
        <v>0</v>
      </c>
      <c r="BC120" s="52">
        <f t="shared" si="64"/>
        <v>0</v>
      </c>
      <c r="BD120" s="52">
        <f t="shared" si="64"/>
        <v>0</v>
      </c>
      <c r="BE120" s="52">
        <f t="shared" si="64"/>
        <v>0</v>
      </c>
      <c r="BF120" s="52">
        <f t="shared" si="64"/>
        <v>0</v>
      </c>
      <c r="BG120" s="52">
        <f t="shared" si="64"/>
        <v>0</v>
      </c>
      <c r="BH120" s="52">
        <f t="shared" si="64"/>
        <v>0</v>
      </c>
      <c r="BI120" s="52">
        <f t="shared" si="64"/>
        <v>0</v>
      </c>
      <c r="BJ120" s="52">
        <f t="shared" si="64"/>
        <v>0</v>
      </c>
      <c r="BK120" s="52">
        <f t="shared" si="64"/>
        <v>0</v>
      </c>
      <c r="BL120" s="52">
        <f t="shared" si="64"/>
        <v>0</v>
      </c>
      <c r="BM120" s="52">
        <f t="shared" si="64"/>
        <v>0</v>
      </c>
      <c r="BN120" s="52">
        <f t="shared" si="64"/>
        <v>0</v>
      </c>
      <c r="BO120" s="52">
        <f t="shared" si="64"/>
        <v>0</v>
      </c>
      <c r="BP120" s="52">
        <f t="shared" si="64"/>
        <v>0</v>
      </c>
      <c r="BQ120" s="52">
        <f t="shared" ref="BQ120:DU120" si="65">IFERROR(BQ53,"")</f>
        <v>0</v>
      </c>
      <c r="BR120" s="52">
        <f t="shared" si="65"/>
        <v>0</v>
      </c>
      <c r="BS120" s="52">
        <f t="shared" si="65"/>
        <v>0</v>
      </c>
      <c r="BT120" s="52">
        <f t="shared" si="65"/>
        <v>0</v>
      </c>
      <c r="BU120" s="52">
        <f t="shared" si="65"/>
        <v>0</v>
      </c>
      <c r="BV120" s="52">
        <f t="shared" si="65"/>
        <v>0</v>
      </c>
      <c r="BW120" s="52">
        <f t="shared" si="65"/>
        <v>0</v>
      </c>
      <c r="BX120" s="52">
        <f t="shared" si="65"/>
        <v>0</v>
      </c>
      <c r="BY120" s="52">
        <f t="shared" si="65"/>
        <v>0</v>
      </c>
      <c r="BZ120" s="52">
        <f t="shared" si="65"/>
        <v>0</v>
      </c>
      <c r="CA120" s="52">
        <f t="shared" si="65"/>
        <v>0</v>
      </c>
      <c r="CB120" s="52">
        <f t="shared" si="65"/>
        <v>0</v>
      </c>
      <c r="CC120" s="52">
        <f t="shared" si="65"/>
        <v>0</v>
      </c>
      <c r="CD120" s="52">
        <f t="shared" si="65"/>
        <v>0</v>
      </c>
      <c r="CE120" s="52">
        <f t="shared" si="65"/>
        <v>0</v>
      </c>
      <c r="CF120" s="52">
        <f t="shared" si="65"/>
        <v>0</v>
      </c>
      <c r="CG120" s="52">
        <f t="shared" si="65"/>
        <v>0</v>
      </c>
      <c r="CH120" s="52">
        <f t="shared" si="65"/>
        <v>0</v>
      </c>
      <c r="CI120" s="52">
        <f t="shared" si="65"/>
        <v>0</v>
      </c>
      <c r="CJ120" s="52">
        <f t="shared" si="65"/>
        <v>0</v>
      </c>
      <c r="CK120" s="52">
        <f t="shared" si="65"/>
        <v>0</v>
      </c>
      <c r="CL120" s="52">
        <f t="shared" si="65"/>
        <v>0</v>
      </c>
      <c r="CM120" s="52">
        <f t="shared" si="65"/>
        <v>0</v>
      </c>
      <c r="CN120" s="52">
        <f t="shared" si="65"/>
        <v>0</v>
      </c>
      <c r="CO120" s="52">
        <f t="shared" si="65"/>
        <v>0</v>
      </c>
      <c r="CP120" s="52">
        <f t="shared" si="65"/>
        <v>0</v>
      </c>
      <c r="CQ120" s="52">
        <f t="shared" si="65"/>
        <v>0</v>
      </c>
      <c r="CR120" s="52">
        <f t="shared" si="65"/>
        <v>0</v>
      </c>
      <c r="CS120" s="52">
        <f t="shared" si="65"/>
        <v>0</v>
      </c>
      <c r="CT120" s="52">
        <f t="shared" si="65"/>
        <v>0</v>
      </c>
      <c r="CU120" s="52">
        <f t="shared" si="65"/>
        <v>0</v>
      </c>
      <c r="CV120" s="52">
        <f t="shared" si="65"/>
        <v>0</v>
      </c>
      <c r="CW120" s="52">
        <f t="shared" si="65"/>
        <v>0</v>
      </c>
      <c r="CX120" s="52">
        <f t="shared" si="65"/>
        <v>0</v>
      </c>
      <c r="CY120" s="52">
        <f t="shared" si="65"/>
        <v>0</v>
      </c>
      <c r="CZ120" s="52">
        <f t="shared" si="65"/>
        <v>0</v>
      </c>
      <c r="DA120" s="52">
        <f t="shared" si="65"/>
        <v>0</v>
      </c>
      <c r="DB120" s="52">
        <f t="shared" si="65"/>
        <v>0</v>
      </c>
      <c r="DC120" s="52">
        <f t="shared" si="65"/>
        <v>0</v>
      </c>
      <c r="DD120" s="52">
        <f t="shared" si="65"/>
        <v>0</v>
      </c>
      <c r="DE120" s="52">
        <f t="shared" si="65"/>
        <v>0</v>
      </c>
      <c r="DF120" s="52">
        <f t="shared" si="65"/>
        <v>0</v>
      </c>
      <c r="DG120" s="52">
        <f t="shared" si="65"/>
        <v>0</v>
      </c>
      <c r="DH120" s="52">
        <f t="shared" si="65"/>
        <v>0</v>
      </c>
      <c r="DI120" s="52">
        <f t="shared" si="65"/>
        <v>0</v>
      </c>
      <c r="DJ120" s="52">
        <f t="shared" si="65"/>
        <v>0</v>
      </c>
      <c r="DK120" s="52">
        <f t="shared" si="65"/>
        <v>0</v>
      </c>
      <c r="DL120" s="52">
        <f t="shared" si="65"/>
        <v>0</v>
      </c>
      <c r="DM120" s="52">
        <f t="shared" si="65"/>
        <v>0</v>
      </c>
      <c r="DN120" s="52">
        <f t="shared" si="65"/>
        <v>0</v>
      </c>
      <c r="DO120" s="52">
        <f t="shared" si="65"/>
        <v>0</v>
      </c>
      <c r="DP120" s="52">
        <f t="shared" si="65"/>
        <v>0</v>
      </c>
      <c r="DQ120" s="52">
        <f t="shared" si="65"/>
        <v>0</v>
      </c>
      <c r="DR120" s="52">
        <f t="shared" si="65"/>
        <v>0</v>
      </c>
      <c r="DS120" s="52">
        <f t="shared" si="65"/>
        <v>0</v>
      </c>
      <c r="DT120" s="52">
        <f t="shared" si="65"/>
        <v>0</v>
      </c>
      <c r="DU120" s="52">
        <f t="shared" si="65"/>
        <v>0</v>
      </c>
    </row>
    <row r="121" spans="1:125">
      <c r="A121" s="2" t="s">
        <v>218</v>
      </c>
      <c r="B121" s="10" t="s">
        <v>71</v>
      </c>
      <c r="C121" s="111"/>
      <c r="D121" s="108"/>
      <c r="E121" s="92">
        <f>IFERROR(IF(E$4&gt;=$D81,$D120-SUM($E120:E120),0),"")</f>
        <v>6141015.2481775582</v>
      </c>
      <c r="F121" s="92">
        <f>IFERROR(IF(F$4&gt;=$D81,$D120-SUM($E120:F120),0),"")</f>
        <v>4618961.2422706392</v>
      </c>
      <c r="G121" s="92">
        <f>IFERROR(IF(G$4&gt;=$D81,$D120-SUM($E120:G120),0),"")</f>
        <v>3087482.3030382232</v>
      </c>
      <c r="H121" s="92">
        <f>IFERROR(IF(H$4&gt;=$D81,$D120-SUM($E120:H120),0),"")</f>
        <v>1546625.7608563974</v>
      </c>
      <c r="I121" s="92">
        <f>IFERROR(IF(I$4&gt;=$D81,$D120-SUM($E120:I120),0),"")</f>
        <v>0</v>
      </c>
      <c r="J121" s="92">
        <f>IFERROR(IF(J$4&gt;=$D81,$D120-SUM($E120:J120),0),"")</f>
        <v>0</v>
      </c>
      <c r="K121" s="92">
        <f>IFERROR(IF(K$4&gt;=$D81,$D120-SUM($E120:K120),0),"")</f>
        <v>0</v>
      </c>
      <c r="L121" s="92">
        <f>IFERROR(IF(L$4&gt;=$D81,$D120-SUM($E120:L120),0),"")</f>
        <v>0</v>
      </c>
      <c r="M121" s="92">
        <f>IFERROR(IF(M$4&gt;=$D81,$D120-SUM($E120:M120),0),"")</f>
        <v>0</v>
      </c>
      <c r="N121" s="92">
        <f>IFERROR(IF(N$4&gt;=$D81,$D120-SUM($E120:N120),0),"")</f>
        <v>0</v>
      </c>
      <c r="O121" s="92">
        <f>IFERROR(IF(O$4&gt;=$D81,$D120-SUM($E120:O120),0),"")</f>
        <v>0</v>
      </c>
      <c r="P121" s="92">
        <f>IFERROR(IF(P$4&gt;=$D81,$D120-SUM($E120:P120),0),"")</f>
        <v>0</v>
      </c>
      <c r="Q121" s="92">
        <f>IFERROR(IF(Q$4&gt;=$D81,$D120-SUM($E120:Q120),0),"")</f>
        <v>0</v>
      </c>
      <c r="R121" s="92">
        <f>IFERROR(IF(R$4&gt;=$D81,$D120-SUM($E120:R120),0),"")</f>
        <v>0</v>
      </c>
      <c r="S121" s="92">
        <f>IFERROR(IF(S$4&gt;=$D81,$D120-SUM($E120:S120),0),"")</f>
        <v>0</v>
      </c>
      <c r="T121" s="92">
        <f>IFERROR(IF(T$4&gt;=$D81,$D120-SUM($E120:T120),0),"")</f>
        <v>0</v>
      </c>
      <c r="U121" s="92">
        <f>IFERROR(IF(U$4&gt;=$D81,$D120-SUM($E120:U120),0),"")</f>
        <v>0</v>
      </c>
      <c r="V121" s="92">
        <f>IFERROR(IF(V$4&gt;=$D81,$D120-SUM($E120:V120),0),"")</f>
        <v>0</v>
      </c>
      <c r="W121" s="92">
        <f>IFERROR(IF(W$4&gt;=$D81,$D120-SUM($E120:W120),0),"")</f>
        <v>0</v>
      </c>
      <c r="X121" s="92">
        <f>IFERROR(IF(X$4&gt;=$D81,$D120-SUM($E120:X120),0),"")</f>
        <v>0</v>
      </c>
      <c r="Y121" s="92">
        <f>IFERROR(IF(Y$4&gt;=$D81,$D120-SUM($E120:Y120),0),"")</f>
        <v>0</v>
      </c>
      <c r="Z121" s="92">
        <f>IFERROR(IF(Z$4&gt;=$D81,$D120-SUM($E120:Z120),0),"")</f>
        <v>0</v>
      </c>
      <c r="AA121" s="92">
        <f>IFERROR(IF(AA$4&gt;=$D81,$D120-SUM($E120:AA120),0),"")</f>
        <v>0</v>
      </c>
      <c r="AB121" s="92">
        <f>IFERROR(IF(AB$4&gt;=$D81,$D120-SUM($E120:AB120),0),"")</f>
        <v>0</v>
      </c>
      <c r="AC121" s="92">
        <f>IFERROR(IF(AC$4&gt;=$D81,$D120-SUM($E120:AC120),0),"")</f>
        <v>0</v>
      </c>
      <c r="AD121" s="92">
        <f>IFERROR(IF(AD$4&gt;=$D81,$D120-SUM($E120:AD120),0),"")</f>
        <v>0</v>
      </c>
      <c r="AE121" s="92">
        <f>IFERROR(IF(AE$4&gt;=$D81,$D120-SUM($E120:AE120),0),"")</f>
        <v>0</v>
      </c>
      <c r="AF121" s="92">
        <f>IFERROR(IF(AF$4&gt;=$D81,$D120-SUM($E120:AF120),0),"")</f>
        <v>0</v>
      </c>
      <c r="AG121" s="92">
        <f>IFERROR(IF(AG$4&gt;=$D81,$D120-SUM($E120:AG120),0),"")</f>
        <v>0</v>
      </c>
      <c r="AH121" s="92">
        <f>IFERROR(IF(AH$4&gt;=$D81,$D120-SUM($E120:AH120),0),"")</f>
        <v>0</v>
      </c>
      <c r="AI121" s="92">
        <f>IFERROR(IF(AI$4&gt;=$D81,$D120-SUM($E120:AI120),0),"")</f>
        <v>0</v>
      </c>
      <c r="AJ121" s="92">
        <f>IFERROR(IF(AJ$4&gt;=$D81,$D120-SUM($E120:AJ120),0),"")</f>
        <v>0</v>
      </c>
      <c r="AK121" s="92">
        <f>IFERROR(IF(AK$4&gt;=$D81,$D120-SUM($E120:AK120),0),"")</f>
        <v>0</v>
      </c>
      <c r="AL121" s="92">
        <f>IFERROR(IF(AL$4&gt;=$D81,$D120-SUM($E120:AL120),0),"")</f>
        <v>0</v>
      </c>
      <c r="AM121" s="92">
        <f>IFERROR(IF(AM$4&gt;=$D81,$D120-SUM($E120:AM120),0),"")</f>
        <v>0</v>
      </c>
      <c r="AN121" s="92">
        <f>IFERROR(IF(AN$4&gt;=$D81,$D120-SUM($E120:AN120),0),"")</f>
        <v>0</v>
      </c>
      <c r="AO121" s="92">
        <f>IFERROR(IF(AO$4&gt;=$D81,$D120-SUM($E120:AO120),0),"")</f>
        <v>0</v>
      </c>
      <c r="AP121" s="92">
        <f>IFERROR(IF(AP$4&gt;=$D81,$D120-SUM($E120:AP120),0),"")</f>
        <v>0</v>
      </c>
      <c r="AQ121" s="92">
        <f>IFERROR(IF(AQ$4&gt;=$D81,$D120-SUM($E120:AQ120),0),"")</f>
        <v>0</v>
      </c>
      <c r="AR121" s="92">
        <f>IFERROR(IF(AR$4&gt;=$D81,$D120-SUM($E120:AR120),0),"")</f>
        <v>0</v>
      </c>
      <c r="AS121" s="92">
        <f>IFERROR(IF(AS$4&gt;=$D81,$D120-SUM($E120:AS120),0),"")</f>
        <v>0</v>
      </c>
      <c r="AT121" s="92">
        <f>IFERROR(IF(AT$4&gt;=$D81,$D120-SUM($E120:AT120),0),"")</f>
        <v>0</v>
      </c>
      <c r="AU121" s="92">
        <f>IFERROR(IF(AU$4&gt;=$D81,$D120-SUM($E120:AU120),0),"")</f>
        <v>0</v>
      </c>
      <c r="AV121" s="92">
        <f>IFERROR(IF(AV$4&gt;=$D81,$D120-SUM($E120:AV120),0),"")</f>
        <v>0</v>
      </c>
      <c r="AW121" s="92">
        <f>IFERROR(IF(AW$4&gt;=$D81,$D120-SUM($E120:AW120),0),"")</f>
        <v>0</v>
      </c>
      <c r="AX121" s="92">
        <f>IFERROR(IF(AX$4&gt;=$D81,$D120-SUM($E120:AX120),0),"")</f>
        <v>0</v>
      </c>
      <c r="AY121" s="92">
        <f>IFERROR(IF(AY$4&gt;=$D81,$D120-SUM($E120:AY120),0),"")</f>
        <v>0</v>
      </c>
      <c r="AZ121" s="92">
        <f>IFERROR(IF(AZ$4&gt;=$D81,$D120-SUM($E120:AZ120),0),"")</f>
        <v>0</v>
      </c>
      <c r="BA121" s="92">
        <f>IFERROR(IF(BA$4&gt;=$D81,$D120-SUM($E120:BA120),0),"")</f>
        <v>0</v>
      </c>
      <c r="BB121" s="92">
        <f>IFERROR(IF(BB$4&gt;=$D81,$D120-SUM($E120:BB120),0),"")</f>
        <v>0</v>
      </c>
      <c r="BC121" s="92">
        <f>IFERROR(IF(BC$4&gt;=$D81,$D120-SUM($E120:BC120),0),"")</f>
        <v>0</v>
      </c>
      <c r="BD121" s="92">
        <f>IFERROR(IF(BD$4&gt;=$D81,$D120-SUM($E120:BD120),0),"")</f>
        <v>0</v>
      </c>
      <c r="BE121" s="92">
        <f>IFERROR(IF(BE$4&gt;=$D81,$D120-SUM($E120:BE120),0),"")</f>
        <v>0</v>
      </c>
      <c r="BF121" s="92">
        <f>IFERROR(IF(BF$4&gt;=$D81,$D120-SUM($E120:BF120),0),"")</f>
        <v>0</v>
      </c>
      <c r="BG121" s="92">
        <f>IFERROR(IF(BG$4&gt;=$D81,$D120-SUM($E120:BG120),0),"")</f>
        <v>0</v>
      </c>
      <c r="BH121" s="92">
        <f>IFERROR(IF(BH$4&gt;=$D81,$D120-SUM($E120:BH120),0),"")</f>
        <v>0</v>
      </c>
      <c r="BI121" s="92">
        <f>IFERROR(IF(BI$4&gt;=$D81,$D120-SUM($E120:BI120),0),"")</f>
        <v>0</v>
      </c>
      <c r="BJ121" s="92">
        <f>IFERROR(IF(BJ$4&gt;=$D81,$D120-SUM($E120:BJ120),0),"")</f>
        <v>0</v>
      </c>
      <c r="BK121" s="92">
        <f>IFERROR(IF(BK$4&gt;=$D81,$D120-SUM($E120:BK120),0),"")</f>
        <v>0</v>
      </c>
      <c r="BL121" s="92">
        <f>IFERROR(IF(BL$4&gt;=$D81,$D120-SUM($E120:BL120),0),"")</f>
        <v>0</v>
      </c>
      <c r="BM121" s="92">
        <f>IFERROR(IF(BM$4&gt;=$D81,$D120-SUM($E120:BM120),0),"")</f>
        <v>0</v>
      </c>
      <c r="BN121" s="92">
        <f>IFERROR(IF(BN$4&gt;=$D81,$D120-SUM($E120:BN120),0),"")</f>
        <v>0</v>
      </c>
      <c r="BO121" s="92">
        <f>IFERROR(IF(BO$4&gt;=$D81,$D120-SUM($E120:BO120),0),"")</f>
        <v>0</v>
      </c>
      <c r="BP121" s="92">
        <f>IFERROR(IF(BP$4&gt;=$D81,$D120-SUM($E120:BP120),0),"")</f>
        <v>0</v>
      </c>
      <c r="BQ121" s="92">
        <f>IFERROR(IF(BQ$4&gt;=$D81,$D120-SUM($E120:BQ120),0),"")</f>
        <v>0</v>
      </c>
      <c r="BR121" s="92">
        <f>IFERROR(IF(BR$4&gt;=$D81,$D120-SUM($E120:BR120),0),"")</f>
        <v>0</v>
      </c>
      <c r="BS121" s="92">
        <f>IFERROR(IF(BS$4&gt;=$D81,$D120-SUM($E120:BS120),0),"")</f>
        <v>0</v>
      </c>
      <c r="BT121" s="92">
        <f>IFERROR(IF(BT$4&gt;=$D81,$D120-SUM($E120:BT120),0),"")</f>
        <v>0</v>
      </c>
      <c r="BU121" s="92">
        <f>IFERROR(IF(BU$4&gt;=$D81,$D120-SUM($E120:BU120),0),"")</f>
        <v>0</v>
      </c>
      <c r="BV121" s="92">
        <f>IFERROR(IF(BV$4&gt;=$D81,$D120-SUM($E120:BV120),0),"")</f>
        <v>0</v>
      </c>
      <c r="BW121" s="92">
        <f>IFERROR(IF(BW$4&gt;=$D81,$D120-SUM($E120:BW120),0),"")</f>
        <v>0</v>
      </c>
      <c r="BX121" s="92">
        <f>IFERROR(IF(BX$4&gt;=$D81,$D120-SUM($E120:BX120),0),"")</f>
        <v>0</v>
      </c>
      <c r="BY121" s="92">
        <f>IFERROR(IF(BY$4&gt;=$D81,$D120-SUM($E120:BY120),0),"")</f>
        <v>0</v>
      </c>
      <c r="BZ121" s="92">
        <f>IFERROR(IF(BZ$4&gt;=$D81,$D120-SUM($E120:BZ120),0),"")</f>
        <v>0</v>
      </c>
      <c r="CA121" s="92">
        <f>IFERROR(IF(CA$4&gt;=$D81,$D120-SUM($E120:CA120),0),"")</f>
        <v>0</v>
      </c>
      <c r="CB121" s="92">
        <f>IFERROR(IF(CB$4&gt;=$D81,$D120-SUM($E120:CB120),0),"")</f>
        <v>0</v>
      </c>
      <c r="CC121" s="92">
        <f>IFERROR(IF(CC$4&gt;=$D81,$D120-SUM($E120:CC120),0),"")</f>
        <v>0</v>
      </c>
      <c r="CD121" s="92">
        <f>IFERROR(IF(CD$4&gt;=$D81,$D120-SUM($E120:CD120),0),"")</f>
        <v>0</v>
      </c>
      <c r="CE121" s="92">
        <f>IFERROR(IF(CE$4&gt;=$D81,$D120-SUM($E120:CE120),0),"")</f>
        <v>0</v>
      </c>
      <c r="CF121" s="92">
        <f>IFERROR(IF(CF$4&gt;=$D81,$D120-SUM($E120:CF120),0),"")</f>
        <v>0</v>
      </c>
      <c r="CG121" s="92">
        <f>IFERROR(IF(CG$4&gt;=$D81,$D120-SUM($E120:CG120),0),"")</f>
        <v>0</v>
      </c>
      <c r="CH121" s="92">
        <f>IFERROR(IF(CH$4&gt;=$D81,$D120-SUM($E120:CH120),0),"")</f>
        <v>0</v>
      </c>
      <c r="CI121" s="92">
        <f>IFERROR(IF(CI$4&gt;=$D81,$D120-SUM($E120:CI120),0),"")</f>
        <v>0</v>
      </c>
      <c r="CJ121" s="92">
        <f>IFERROR(IF(CJ$4&gt;=$D81,$D120-SUM($E120:CJ120),0),"")</f>
        <v>0</v>
      </c>
      <c r="CK121" s="92">
        <f>IFERROR(IF(CK$4&gt;=$D81,$D120-SUM($E120:CK120),0),"")</f>
        <v>0</v>
      </c>
      <c r="CL121" s="92">
        <f>IFERROR(IF(CL$4&gt;=$D81,$D120-SUM($E120:CL120),0),"")</f>
        <v>0</v>
      </c>
      <c r="CM121" s="92">
        <f>IFERROR(IF(CM$4&gt;=$D81,$D120-SUM($E120:CM120),0),"")</f>
        <v>0</v>
      </c>
      <c r="CN121" s="92">
        <f>IFERROR(IF(CN$4&gt;=$D81,$D120-SUM($E120:CN120),0),"")</f>
        <v>0</v>
      </c>
      <c r="CO121" s="92">
        <f>IFERROR(IF(CO$4&gt;=$D81,$D120-SUM($E120:CO120),0),"")</f>
        <v>0</v>
      </c>
      <c r="CP121" s="92">
        <f>IFERROR(IF(CP$4&gt;=$D81,$D120-SUM($E120:CP120),0),"")</f>
        <v>0</v>
      </c>
      <c r="CQ121" s="92">
        <f>IFERROR(IF(CQ$4&gt;=$D81,$D120-SUM($E120:CQ120),0),"")</f>
        <v>0</v>
      </c>
      <c r="CR121" s="92">
        <f>IFERROR(IF(CR$4&gt;=$D81,$D120-SUM($E120:CR120),0),"")</f>
        <v>0</v>
      </c>
      <c r="CS121" s="92">
        <f>IFERROR(IF(CS$4&gt;=$D81,$D120-SUM($E120:CS120),0),"")</f>
        <v>0</v>
      </c>
      <c r="CT121" s="92">
        <f>IFERROR(IF(CT$4&gt;=$D81,$D120-SUM($E120:CT120),0),"")</f>
        <v>0</v>
      </c>
      <c r="CU121" s="92">
        <f>IFERROR(IF(CU$4&gt;=$D81,$D120-SUM($E120:CU120),0),"")</f>
        <v>0</v>
      </c>
      <c r="CV121" s="92">
        <f>IFERROR(IF(CV$4&gt;=$D81,$D120-SUM($E120:CV120),0),"")</f>
        <v>0</v>
      </c>
      <c r="CW121" s="92">
        <f>IFERROR(IF(CW$4&gt;=$D81,$D120-SUM($E120:CW120),0),"")</f>
        <v>0</v>
      </c>
      <c r="CX121" s="92">
        <f>IFERROR(IF(CX$4&gt;=$D81,$D120-SUM($E120:CX120),0),"")</f>
        <v>0</v>
      </c>
      <c r="CY121" s="92">
        <f>IFERROR(IF(CY$4&gt;=$D81,$D120-SUM($E120:CY120),0),"")</f>
        <v>0</v>
      </c>
      <c r="CZ121" s="92">
        <f>IFERROR(IF(CZ$4&gt;=$D81,$D120-SUM($E120:CZ120),0),"")</f>
        <v>0</v>
      </c>
      <c r="DA121" s="92">
        <f>IFERROR(IF(DA$4&gt;=$D81,$D120-SUM($E120:DA120),0),"")</f>
        <v>0</v>
      </c>
      <c r="DB121" s="92">
        <f>IFERROR(IF(DB$4&gt;=$D81,$D120-SUM($E120:DB120),0),"")</f>
        <v>0</v>
      </c>
      <c r="DC121" s="92">
        <f>IFERROR(IF(DC$4&gt;=$D81,$D120-SUM($E120:DC120),0),"")</f>
        <v>0</v>
      </c>
      <c r="DD121" s="92">
        <f>IFERROR(IF(DD$4&gt;=$D81,$D120-SUM($E120:DD120),0),"")</f>
        <v>0</v>
      </c>
      <c r="DE121" s="92">
        <f>IFERROR(IF(DE$4&gt;=$D81,$D120-SUM($E120:DE120),0),"")</f>
        <v>0</v>
      </c>
      <c r="DF121" s="92">
        <f>IFERROR(IF(DF$4&gt;=$D81,$D120-SUM($E120:DF120),0),"")</f>
        <v>0</v>
      </c>
      <c r="DG121" s="92">
        <f>IFERROR(IF(DG$4&gt;=$D81,$D120-SUM($E120:DG120),0),"")</f>
        <v>0</v>
      </c>
      <c r="DH121" s="92">
        <f>IFERROR(IF(DH$4&gt;=$D81,$D120-SUM($E120:DH120),0),"")</f>
        <v>0</v>
      </c>
      <c r="DI121" s="92">
        <f>IFERROR(IF(DI$4&gt;=$D81,$D120-SUM($E120:DI120),0),"")</f>
        <v>0</v>
      </c>
      <c r="DJ121" s="92">
        <f>IFERROR(IF(DJ$4&gt;=$D81,$D120-SUM($E120:DJ120),0),"")</f>
        <v>0</v>
      </c>
      <c r="DK121" s="92">
        <f>IFERROR(IF(DK$4&gt;=$D81,$D120-SUM($E120:DK120),0),"")</f>
        <v>0</v>
      </c>
      <c r="DL121" s="92">
        <f>IFERROR(IF(DL$4&gt;=$D81,$D120-SUM($E120:DL120),0),"")</f>
        <v>0</v>
      </c>
      <c r="DM121" s="92">
        <f>IFERROR(IF(DM$4&gt;=$D81,$D120-SUM($E120:DM120),0),"")</f>
        <v>0</v>
      </c>
      <c r="DN121" s="92">
        <f>IFERROR(IF(DN$4&gt;=$D81,$D120-SUM($E120:DN120),0),"")</f>
        <v>0</v>
      </c>
      <c r="DO121" s="92">
        <f>IFERROR(IF(DO$4&gt;=$D81,$D120-SUM($E120:DO120),0),"")</f>
        <v>0</v>
      </c>
      <c r="DP121" s="92">
        <f>IFERROR(IF(DP$4&gt;=$D81,$D120-SUM($E120:DP120),0),"")</f>
        <v>0</v>
      </c>
      <c r="DQ121" s="92">
        <f>IFERROR(IF(DQ$4&gt;=$D81,$D120-SUM($E120:DQ120),0),"")</f>
        <v>0</v>
      </c>
      <c r="DR121" s="92">
        <f>IFERROR(IF(DR$4&gt;=$D81,$D120-SUM($E120:DR120),0),"")</f>
        <v>0</v>
      </c>
      <c r="DS121" s="92">
        <f>IFERROR(IF(DS$4&gt;=$D81,$D120-SUM($E120:DS120),0),"")</f>
        <v>0</v>
      </c>
      <c r="DT121" s="92">
        <f>IFERROR(IF(DT$4&gt;=$D81,$D120-SUM($E120:DT120),0),"")</f>
        <v>0</v>
      </c>
      <c r="DU121" s="92">
        <f>IFERROR(IF(DU$4&gt;=$D81,$D120-SUM($E120:DU120),0),"")</f>
        <v>0</v>
      </c>
    </row>
    <row r="122" spans="1:125">
      <c r="A122" s="21" t="s">
        <v>63</v>
      </c>
      <c r="B122" s="10" t="s">
        <v>71</v>
      </c>
      <c r="C122" s="107"/>
      <c r="D122" s="108"/>
      <c r="E122" s="92">
        <f t="shared" ref="E122:BP122" si="66">IFERROR(E121*$D119,"")</f>
        <v>0</v>
      </c>
      <c r="F122" s="92">
        <f t="shared" si="66"/>
        <v>0</v>
      </c>
      <c r="G122" s="92">
        <f t="shared" si="66"/>
        <v>0</v>
      </c>
      <c r="H122" s="92">
        <f t="shared" si="66"/>
        <v>0</v>
      </c>
      <c r="I122" s="92">
        <f t="shared" si="66"/>
        <v>0</v>
      </c>
      <c r="J122" s="92">
        <f t="shared" si="66"/>
        <v>0</v>
      </c>
      <c r="K122" s="92">
        <f t="shared" si="66"/>
        <v>0</v>
      </c>
      <c r="L122" s="92">
        <f t="shared" si="66"/>
        <v>0</v>
      </c>
      <c r="M122" s="92">
        <f t="shared" si="66"/>
        <v>0</v>
      </c>
      <c r="N122" s="92">
        <f t="shared" si="66"/>
        <v>0</v>
      </c>
      <c r="O122" s="92">
        <f t="shared" si="66"/>
        <v>0</v>
      </c>
      <c r="P122" s="92">
        <f t="shared" si="66"/>
        <v>0</v>
      </c>
      <c r="Q122" s="92">
        <f t="shared" si="66"/>
        <v>0</v>
      </c>
      <c r="R122" s="92">
        <f t="shared" si="66"/>
        <v>0</v>
      </c>
      <c r="S122" s="92">
        <f t="shared" si="66"/>
        <v>0</v>
      </c>
      <c r="T122" s="92">
        <f t="shared" si="66"/>
        <v>0</v>
      </c>
      <c r="U122" s="92">
        <f t="shared" si="66"/>
        <v>0</v>
      </c>
      <c r="V122" s="92">
        <f t="shared" si="66"/>
        <v>0</v>
      </c>
      <c r="W122" s="92">
        <f t="shared" si="66"/>
        <v>0</v>
      </c>
      <c r="X122" s="92">
        <f t="shared" si="66"/>
        <v>0</v>
      </c>
      <c r="Y122" s="92">
        <f t="shared" si="66"/>
        <v>0</v>
      </c>
      <c r="Z122" s="92">
        <f t="shared" si="66"/>
        <v>0</v>
      </c>
      <c r="AA122" s="92">
        <f t="shared" si="66"/>
        <v>0</v>
      </c>
      <c r="AB122" s="92">
        <f t="shared" si="66"/>
        <v>0</v>
      </c>
      <c r="AC122" s="92">
        <f t="shared" si="66"/>
        <v>0</v>
      </c>
      <c r="AD122" s="92">
        <f t="shared" si="66"/>
        <v>0</v>
      </c>
      <c r="AE122" s="92">
        <f t="shared" si="66"/>
        <v>0</v>
      </c>
      <c r="AF122" s="92">
        <f t="shared" si="66"/>
        <v>0</v>
      </c>
      <c r="AG122" s="92">
        <f t="shared" si="66"/>
        <v>0</v>
      </c>
      <c r="AH122" s="92">
        <f t="shared" si="66"/>
        <v>0</v>
      </c>
      <c r="AI122" s="92">
        <f t="shared" si="66"/>
        <v>0</v>
      </c>
      <c r="AJ122" s="92">
        <f t="shared" si="66"/>
        <v>0</v>
      </c>
      <c r="AK122" s="92">
        <f t="shared" si="66"/>
        <v>0</v>
      </c>
      <c r="AL122" s="92">
        <f t="shared" si="66"/>
        <v>0</v>
      </c>
      <c r="AM122" s="92">
        <f t="shared" si="66"/>
        <v>0</v>
      </c>
      <c r="AN122" s="92">
        <f t="shared" si="66"/>
        <v>0</v>
      </c>
      <c r="AO122" s="92">
        <f t="shared" si="66"/>
        <v>0</v>
      </c>
      <c r="AP122" s="92">
        <f t="shared" si="66"/>
        <v>0</v>
      </c>
      <c r="AQ122" s="92">
        <f t="shared" si="66"/>
        <v>0</v>
      </c>
      <c r="AR122" s="92">
        <f t="shared" si="66"/>
        <v>0</v>
      </c>
      <c r="AS122" s="92">
        <f t="shared" si="66"/>
        <v>0</v>
      </c>
      <c r="AT122" s="92">
        <f t="shared" si="66"/>
        <v>0</v>
      </c>
      <c r="AU122" s="92">
        <f t="shared" si="66"/>
        <v>0</v>
      </c>
      <c r="AV122" s="92">
        <f t="shared" si="66"/>
        <v>0</v>
      </c>
      <c r="AW122" s="92">
        <f t="shared" si="66"/>
        <v>0</v>
      </c>
      <c r="AX122" s="92">
        <f t="shared" si="66"/>
        <v>0</v>
      </c>
      <c r="AY122" s="92">
        <f t="shared" si="66"/>
        <v>0</v>
      </c>
      <c r="AZ122" s="92">
        <f t="shared" si="66"/>
        <v>0</v>
      </c>
      <c r="BA122" s="92">
        <f t="shared" si="66"/>
        <v>0</v>
      </c>
      <c r="BB122" s="92">
        <f t="shared" si="66"/>
        <v>0</v>
      </c>
      <c r="BC122" s="92">
        <f t="shared" si="66"/>
        <v>0</v>
      </c>
      <c r="BD122" s="92">
        <f t="shared" si="66"/>
        <v>0</v>
      </c>
      <c r="BE122" s="92">
        <f t="shared" si="66"/>
        <v>0</v>
      </c>
      <c r="BF122" s="92">
        <f t="shared" si="66"/>
        <v>0</v>
      </c>
      <c r="BG122" s="92">
        <f t="shared" si="66"/>
        <v>0</v>
      </c>
      <c r="BH122" s="92">
        <f t="shared" si="66"/>
        <v>0</v>
      </c>
      <c r="BI122" s="92">
        <f t="shared" si="66"/>
        <v>0</v>
      </c>
      <c r="BJ122" s="92">
        <f t="shared" si="66"/>
        <v>0</v>
      </c>
      <c r="BK122" s="92">
        <f t="shared" si="66"/>
        <v>0</v>
      </c>
      <c r="BL122" s="92">
        <f t="shared" si="66"/>
        <v>0</v>
      </c>
      <c r="BM122" s="92">
        <f t="shared" si="66"/>
        <v>0</v>
      </c>
      <c r="BN122" s="92">
        <f t="shared" si="66"/>
        <v>0</v>
      </c>
      <c r="BO122" s="92">
        <f t="shared" si="66"/>
        <v>0</v>
      </c>
      <c r="BP122" s="92">
        <f t="shared" si="66"/>
        <v>0</v>
      </c>
      <c r="BQ122" s="92">
        <f t="shared" ref="BQ122:DU122" si="67">IFERROR(BQ121*$D119,"")</f>
        <v>0</v>
      </c>
      <c r="BR122" s="92">
        <f t="shared" si="67"/>
        <v>0</v>
      </c>
      <c r="BS122" s="92">
        <f t="shared" si="67"/>
        <v>0</v>
      </c>
      <c r="BT122" s="92">
        <f t="shared" si="67"/>
        <v>0</v>
      </c>
      <c r="BU122" s="92">
        <f t="shared" si="67"/>
        <v>0</v>
      </c>
      <c r="BV122" s="92">
        <f t="shared" si="67"/>
        <v>0</v>
      </c>
      <c r="BW122" s="92">
        <f t="shared" si="67"/>
        <v>0</v>
      </c>
      <c r="BX122" s="92">
        <f t="shared" si="67"/>
        <v>0</v>
      </c>
      <c r="BY122" s="92">
        <f t="shared" si="67"/>
        <v>0</v>
      </c>
      <c r="BZ122" s="92">
        <f t="shared" si="67"/>
        <v>0</v>
      </c>
      <c r="CA122" s="92">
        <f t="shared" si="67"/>
        <v>0</v>
      </c>
      <c r="CB122" s="92">
        <f t="shared" si="67"/>
        <v>0</v>
      </c>
      <c r="CC122" s="92">
        <f t="shared" si="67"/>
        <v>0</v>
      </c>
      <c r="CD122" s="92">
        <f t="shared" si="67"/>
        <v>0</v>
      </c>
      <c r="CE122" s="92">
        <f t="shared" si="67"/>
        <v>0</v>
      </c>
      <c r="CF122" s="92">
        <f t="shared" si="67"/>
        <v>0</v>
      </c>
      <c r="CG122" s="92">
        <f t="shared" si="67"/>
        <v>0</v>
      </c>
      <c r="CH122" s="92">
        <f t="shared" si="67"/>
        <v>0</v>
      </c>
      <c r="CI122" s="92">
        <f t="shared" si="67"/>
        <v>0</v>
      </c>
      <c r="CJ122" s="92">
        <f t="shared" si="67"/>
        <v>0</v>
      </c>
      <c r="CK122" s="92">
        <f t="shared" si="67"/>
        <v>0</v>
      </c>
      <c r="CL122" s="92">
        <f t="shared" si="67"/>
        <v>0</v>
      </c>
      <c r="CM122" s="92">
        <f t="shared" si="67"/>
        <v>0</v>
      </c>
      <c r="CN122" s="92">
        <f t="shared" si="67"/>
        <v>0</v>
      </c>
      <c r="CO122" s="92">
        <f t="shared" si="67"/>
        <v>0</v>
      </c>
      <c r="CP122" s="92">
        <f t="shared" si="67"/>
        <v>0</v>
      </c>
      <c r="CQ122" s="92">
        <f t="shared" si="67"/>
        <v>0</v>
      </c>
      <c r="CR122" s="92">
        <f t="shared" si="67"/>
        <v>0</v>
      </c>
      <c r="CS122" s="92">
        <f t="shared" si="67"/>
        <v>0</v>
      </c>
      <c r="CT122" s="92">
        <f t="shared" si="67"/>
        <v>0</v>
      </c>
      <c r="CU122" s="92">
        <f t="shared" si="67"/>
        <v>0</v>
      </c>
      <c r="CV122" s="92">
        <f t="shared" si="67"/>
        <v>0</v>
      </c>
      <c r="CW122" s="92">
        <f t="shared" si="67"/>
        <v>0</v>
      </c>
      <c r="CX122" s="92">
        <f t="shared" si="67"/>
        <v>0</v>
      </c>
      <c r="CY122" s="92">
        <f t="shared" si="67"/>
        <v>0</v>
      </c>
      <c r="CZ122" s="92">
        <f t="shared" si="67"/>
        <v>0</v>
      </c>
      <c r="DA122" s="92">
        <f t="shared" si="67"/>
        <v>0</v>
      </c>
      <c r="DB122" s="92">
        <f t="shared" si="67"/>
        <v>0</v>
      </c>
      <c r="DC122" s="92">
        <f t="shared" si="67"/>
        <v>0</v>
      </c>
      <c r="DD122" s="92">
        <f t="shared" si="67"/>
        <v>0</v>
      </c>
      <c r="DE122" s="92">
        <f t="shared" si="67"/>
        <v>0</v>
      </c>
      <c r="DF122" s="92">
        <f t="shared" si="67"/>
        <v>0</v>
      </c>
      <c r="DG122" s="92">
        <f t="shared" si="67"/>
        <v>0</v>
      </c>
      <c r="DH122" s="92">
        <f t="shared" si="67"/>
        <v>0</v>
      </c>
      <c r="DI122" s="92">
        <f t="shared" si="67"/>
        <v>0</v>
      </c>
      <c r="DJ122" s="92">
        <f t="shared" si="67"/>
        <v>0</v>
      </c>
      <c r="DK122" s="92">
        <f t="shared" si="67"/>
        <v>0</v>
      </c>
      <c r="DL122" s="92">
        <f t="shared" si="67"/>
        <v>0</v>
      </c>
      <c r="DM122" s="92">
        <f t="shared" si="67"/>
        <v>0</v>
      </c>
      <c r="DN122" s="92">
        <f t="shared" si="67"/>
        <v>0</v>
      </c>
      <c r="DO122" s="92">
        <f t="shared" si="67"/>
        <v>0</v>
      </c>
      <c r="DP122" s="92">
        <f t="shared" si="67"/>
        <v>0</v>
      </c>
      <c r="DQ122" s="92">
        <f t="shared" si="67"/>
        <v>0</v>
      </c>
      <c r="DR122" s="92">
        <f t="shared" si="67"/>
        <v>0</v>
      </c>
      <c r="DS122" s="92">
        <f t="shared" si="67"/>
        <v>0</v>
      </c>
      <c r="DT122" s="92">
        <f t="shared" si="67"/>
        <v>0</v>
      </c>
      <c r="DU122" s="92">
        <f t="shared" si="67"/>
        <v>0</v>
      </c>
    </row>
    <row r="123" spans="1:125">
      <c r="A123" s="17" t="s">
        <v>62</v>
      </c>
      <c r="B123" s="10"/>
      <c r="C123" s="107"/>
      <c r="D123" s="108"/>
      <c r="E123" s="92">
        <f t="shared" ref="E123:BP123" si="68">IFERROR(IF(E$4=$D81,$D120*$D118,0),"")</f>
        <v>0</v>
      </c>
      <c r="F123" s="92">
        <f>IFERROR(IF(F$4=$D81,$D120*$D118,0),"")</f>
        <v>0</v>
      </c>
      <c r="G123" s="92">
        <f t="shared" si="68"/>
        <v>0</v>
      </c>
      <c r="H123" s="92">
        <f t="shared" si="68"/>
        <v>0</v>
      </c>
      <c r="I123" s="92">
        <f t="shared" si="68"/>
        <v>0</v>
      </c>
      <c r="J123" s="92">
        <f t="shared" si="68"/>
        <v>0</v>
      </c>
      <c r="K123" s="92">
        <f t="shared" si="68"/>
        <v>0</v>
      </c>
      <c r="L123" s="92">
        <f t="shared" si="68"/>
        <v>0</v>
      </c>
      <c r="M123" s="92">
        <f t="shared" si="68"/>
        <v>0</v>
      </c>
      <c r="N123" s="92">
        <f t="shared" si="68"/>
        <v>0</v>
      </c>
      <c r="O123" s="92">
        <f t="shared" si="68"/>
        <v>0</v>
      </c>
      <c r="P123" s="92">
        <f t="shared" si="68"/>
        <v>0</v>
      </c>
      <c r="Q123" s="92">
        <f t="shared" si="68"/>
        <v>0</v>
      </c>
      <c r="R123" s="92">
        <f t="shared" si="68"/>
        <v>0</v>
      </c>
      <c r="S123" s="92">
        <f t="shared" si="68"/>
        <v>0</v>
      </c>
      <c r="T123" s="92">
        <f t="shared" si="68"/>
        <v>0</v>
      </c>
      <c r="U123" s="92">
        <f t="shared" si="68"/>
        <v>0</v>
      </c>
      <c r="V123" s="92">
        <f t="shared" si="68"/>
        <v>0</v>
      </c>
      <c r="W123" s="92">
        <f t="shared" si="68"/>
        <v>0</v>
      </c>
      <c r="X123" s="92">
        <f t="shared" si="68"/>
        <v>0</v>
      </c>
      <c r="Y123" s="92">
        <f t="shared" si="68"/>
        <v>0</v>
      </c>
      <c r="Z123" s="92">
        <f t="shared" si="68"/>
        <v>0</v>
      </c>
      <c r="AA123" s="92">
        <f t="shared" si="68"/>
        <v>0</v>
      </c>
      <c r="AB123" s="92">
        <f t="shared" si="68"/>
        <v>0</v>
      </c>
      <c r="AC123" s="92">
        <f t="shared" si="68"/>
        <v>0</v>
      </c>
      <c r="AD123" s="92">
        <f t="shared" si="68"/>
        <v>0</v>
      </c>
      <c r="AE123" s="92">
        <f t="shared" si="68"/>
        <v>0</v>
      </c>
      <c r="AF123" s="92">
        <f t="shared" si="68"/>
        <v>0</v>
      </c>
      <c r="AG123" s="92">
        <f t="shared" si="68"/>
        <v>0</v>
      </c>
      <c r="AH123" s="92">
        <f t="shared" si="68"/>
        <v>0</v>
      </c>
      <c r="AI123" s="92">
        <f t="shared" si="68"/>
        <v>0</v>
      </c>
      <c r="AJ123" s="92">
        <f t="shared" si="68"/>
        <v>0</v>
      </c>
      <c r="AK123" s="92">
        <f t="shared" si="68"/>
        <v>0</v>
      </c>
      <c r="AL123" s="92">
        <f t="shared" si="68"/>
        <v>0</v>
      </c>
      <c r="AM123" s="92">
        <f t="shared" si="68"/>
        <v>0</v>
      </c>
      <c r="AN123" s="92">
        <f t="shared" si="68"/>
        <v>0</v>
      </c>
      <c r="AO123" s="92">
        <f t="shared" si="68"/>
        <v>0</v>
      </c>
      <c r="AP123" s="92">
        <f t="shared" si="68"/>
        <v>0</v>
      </c>
      <c r="AQ123" s="92">
        <f t="shared" si="68"/>
        <v>0</v>
      </c>
      <c r="AR123" s="92">
        <f t="shared" si="68"/>
        <v>0</v>
      </c>
      <c r="AS123" s="92">
        <f t="shared" si="68"/>
        <v>0</v>
      </c>
      <c r="AT123" s="92">
        <f t="shared" si="68"/>
        <v>0</v>
      </c>
      <c r="AU123" s="92">
        <f t="shared" si="68"/>
        <v>0</v>
      </c>
      <c r="AV123" s="92">
        <f t="shared" si="68"/>
        <v>0</v>
      </c>
      <c r="AW123" s="92">
        <f t="shared" si="68"/>
        <v>0</v>
      </c>
      <c r="AX123" s="92">
        <f t="shared" si="68"/>
        <v>0</v>
      </c>
      <c r="AY123" s="92">
        <f t="shared" si="68"/>
        <v>0</v>
      </c>
      <c r="AZ123" s="92">
        <f t="shared" si="68"/>
        <v>0</v>
      </c>
      <c r="BA123" s="92">
        <f t="shared" si="68"/>
        <v>0</v>
      </c>
      <c r="BB123" s="92">
        <f t="shared" si="68"/>
        <v>0</v>
      </c>
      <c r="BC123" s="92">
        <f t="shared" si="68"/>
        <v>0</v>
      </c>
      <c r="BD123" s="92">
        <f t="shared" si="68"/>
        <v>0</v>
      </c>
      <c r="BE123" s="92">
        <f t="shared" si="68"/>
        <v>0</v>
      </c>
      <c r="BF123" s="92">
        <f t="shared" si="68"/>
        <v>0</v>
      </c>
      <c r="BG123" s="92">
        <f t="shared" si="68"/>
        <v>0</v>
      </c>
      <c r="BH123" s="92">
        <f t="shared" si="68"/>
        <v>0</v>
      </c>
      <c r="BI123" s="92">
        <f t="shared" si="68"/>
        <v>0</v>
      </c>
      <c r="BJ123" s="92">
        <f t="shared" si="68"/>
        <v>0</v>
      </c>
      <c r="BK123" s="92">
        <f t="shared" si="68"/>
        <v>0</v>
      </c>
      <c r="BL123" s="92">
        <f t="shared" si="68"/>
        <v>0</v>
      </c>
      <c r="BM123" s="92">
        <f t="shared" si="68"/>
        <v>0</v>
      </c>
      <c r="BN123" s="92">
        <f t="shared" si="68"/>
        <v>0</v>
      </c>
      <c r="BO123" s="92">
        <f t="shared" si="68"/>
        <v>0</v>
      </c>
      <c r="BP123" s="92">
        <f t="shared" si="68"/>
        <v>0</v>
      </c>
      <c r="BQ123" s="92">
        <f t="shared" ref="BQ123:DU123" si="69">IFERROR(IF(BQ$4=$D81,$D120*$D118,0),"")</f>
        <v>0</v>
      </c>
      <c r="BR123" s="92">
        <f t="shared" si="69"/>
        <v>0</v>
      </c>
      <c r="BS123" s="92">
        <f t="shared" si="69"/>
        <v>0</v>
      </c>
      <c r="BT123" s="92">
        <f t="shared" si="69"/>
        <v>0</v>
      </c>
      <c r="BU123" s="92">
        <f t="shared" si="69"/>
        <v>0</v>
      </c>
      <c r="BV123" s="92">
        <f t="shared" si="69"/>
        <v>0</v>
      </c>
      <c r="BW123" s="92">
        <f t="shared" si="69"/>
        <v>0</v>
      </c>
      <c r="BX123" s="92">
        <f t="shared" si="69"/>
        <v>0</v>
      </c>
      <c r="BY123" s="92">
        <f t="shared" si="69"/>
        <v>0</v>
      </c>
      <c r="BZ123" s="92">
        <f t="shared" si="69"/>
        <v>0</v>
      </c>
      <c r="CA123" s="92">
        <f t="shared" si="69"/>
        <v>0</v>
      </c>
      <c r="CB123" s="92">
        <f t="shared" si="69"/>
        <v>0</v>
      </c>
      <c r="CC123" s="92">
        <f t="shared" si="69"/>
        <v>0</v>
      </c>
      <c r="CD123" s="92">
        <f t="shared" si="69"/>
        <v>0</v>
      </c>
      <c r="CE123" s="92">
        <f t="shared" si="69"/>
        <v>0</v>
      </c>
      <c r="CF123" s="92">
        <f t="shared" si="69"/>
        <v>0</v>
      </c>
      <c r="CG123" s="92">
        <f t="shared" si="69"/>
        <v>0</v>
      </c>
      <c r="CH123" s="92">
        <f t="shared" si="69"/>
        <v>0</v>
      </c>
      <c r="CI123" s="92">
        <f t="shared" si="69"/>
        <v>0</v>
      </c>
      <c r="CJ123" s="92">
        <f t="shared" si="69"/>
        <v>0</v>
      </c>
      <c r="CK123" s="92">
        <f t="shared" si="69"/>
        <v>0</v>
      </c>
      <c r="CL123" s="92">
        <f t="shared" si="69"/>
        <v>0</v>
      </c>
      <c r="CM123" s="92">
        <f t="shared" si="69"/>
        <v>0</v>
      </c>
      <c r="CN123" s="92">
        <f t="shared" si="69"/>
        <v>0</v>
      </c>
      <c r="CO123" s="92">
        <f t="shared" si="69"/>
        <v>0</v>
      </c>
      <c r="CP123" s="92">
        <f t="shared" si="69"/>
        <v>0</v>
      </c>
      <c r="CQ123" s="92">
        <f t="shared" si="69"/>
        <v>0</v>
      </c>
      <c r="CR123" s="92">
        <f t="shared" si="69"/>
        <v>0</v>
      </c>
      <c r="CS123" s="92">
        <f t="shared" si="69"/>
        <v>0</v>
      </c>
      <c r="CT123" s="92">
        <f t="shared" si="69"/>
        <v>0</v>
      </c>
      <c r="CU123" s="92">
        <f t="shared" si="69"/>
        <v>0</v>
      </c>
      <c r="CV123" s="92">
        <f t="shared" si="69"/>
        <v>0</v>
      </c>
      <c r="CW123" s="92">
        <f t="shared" si="69"/>
        <v>0</v>
      </c>
      <c r="CX123" s="92">
        <f t="shared" si="69"/>
        <v>0</v>
      </c>
      <c r="CY123" s="92">
        <f t="shared" si="69"/>
        <v>0</v>
      </c>
      <c r="CZ123" s="92">
        <f t="shared" si="69"/>
        <v>0</v>
      </c>
      <c r="DA123" s="92">
        <f t="shared" si="69"/>
        <v>0</v>
      </c>
      <c r="DB123" s="92">
        <f t="shared" si="69"/>
        <v>0</v>
      </c>
      <c r="DC123" s="92">
        <f t="shared" si="69"/>
        <v>0</v>
      </c>
      <c r="DD123" s="92">
        <f t="shared" si="69"/>
        <v>0</v>
      </c>
      <c r="DE123" s="92">
        <f t="shared" si="69"/>
        <v>0</v>
      </c>
      <c r="DF123" s="92">
        <f t="shared" si="69"/>
        <v>0</v>
      </c>
      <c r="DG123" s="92">
        <f t="shared" si="69"/>
        <v>0</v>
      </c>
      <c r="DH123" s="92">
        <f t="shared" si="69"/>
        <v>0</v>
      </c>
      <c r="DI123" s="92">
        <f t="shared" si="69"/>
        <v>0</v>
      </c>
      <c r="DJ123" s="92">
        <f t="shared" si="69"/>
        <v>0</v>
      </c>
      <c r="DK123" s="92">
        <f t="shared" si="69"/>
        <v>0</v>
      </c>
      <c r="DL123" s="92">
        <f t="shared" si="69"/>
        <v>0</v>
      </c>
      <c r="DM123" s="92">
        <f t="shared" si="69"/>
        <v>0</v>
      </c>
      <c r="DN123" s="92">
        <f t="shared" si="69"/>
        <v>0</v>
      </c>
      <c r="DO123" s="92">
        <f t="shared" si="69"/>
        <v>0</v>
      </c>
      <c r="DP123" s="92">
        <f t="shared" si="69"/>
        <v>0</v>
      </c>
      <c r="DQ123" s="92">
        <f t="shared" si="69"/>
        <v>0</v>
      </c>
      <c r="DR123" s="92">
        <f t="shared" si="69"/>
        <v>0</v>
      </c>
      <c r="DS123" s="92">
        <f t="shared" si="69"/>
        <v>0</v>
      </c>
      <c r="DT123" s="92">
        <f t="shared" si="69"/>
        <v>0</v>
      </c>
      <c r="DU123" s="92">
        <f t="shared" si="69"/>
        <v>0</v>
      </c>
    </row>
    <row r="124" spans="1:125">
      <c r="A124" s="21"/>
      <c r="B124" s="10"/>
      <c r="C124" s="107"/>
      <c r="D124" s="108"/>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BD124" s="92"/>
      <c r="BE124" s="92"/>
      <c r="BF124" s="92"/>
      <c r="BG124" s="92"/>
      <c r="BH124" s="92"/>
      <c r="BI124" s="92"/>
      <c r="BJ124" s="92"/>
      <c r="BK124" s="92"/>
      <c r="BL124" s="92"/>
      <c r="BM124" s="92"/>
      <c r="BN124" s="92"/>
      <c r="BO124" s="92"/>
      <c r="BP124" s="92"/>
      <c r="BQ124" s="92"/>
      <c r="BR124" s="92"/>
      <c r="BS124" s="92"/>
      <c r="BT124" s="92"/>
      <c r="BU124" s="92"/>
      <c r="BV124" s="92"/>
      <c r="BW124" s="92"/>
      <c r="BX124" s="92"/>
      <c r="BY124" s="92"/>
      <c r="BZ124" s="92"/>
      <c r="CA124" s="92"/>
      <c r="CB124" s="92"/>
      <c r="CC124" s="92"/>
      <c r="CD124" s="92"/>
      <c r="CE124" s="92"/>
      <c r="CF124" s="92"/>
      <c r="CG124" s="92"/>
      <c r="CH124" s="92"/>
      <c r="CI124" s="92"/>
      <c r="CJ124" s="92"/>
      <c r="CK124" s="92"/>
      <c r="CL124" s="92"/>
      <c r="CM124" s="92"/>
      <c r="CN124" s="92"/>
      <c r="CO124" s="92"/>
      <c r="CP124" s="92"/>
      <c r="CQ124" s="92"/>
      <c r="CR124" s="92"/>
      <c r="CS124" s="92"/>
      <c r="CT124" s="92"/>
      <c r="CU124" s="92"/>
      <c r="CV124" s="92"/>
      <c r="CW124" s="92"/>
      <c r="CX124" s="92"/>
      <c r="CY124" s="92"/>
      <c r="CZ124" s="92"/>
      <c r="DA124" s="92"/>
      <c r="DB124" s="92"/>
      <c r="DC124" s="92"/>
      <c r="DD124" s="92"/>
      <c r="DE124" s="92"/>
      <c r="DF124" s="92"/>
      <c r="DG124" s="92"/>
      <c r="DH124" s="92"/>
      <c r="DI124" s="92"/>
      <c r="DJ124" s="92"/>
      <c r="DK124" s="92"/>
      <c r="DL124" s="92"/>
      <c r="DM124" s="92"/>
      <c r="DN124" s="92"/>
      <c r="DO124" s="92"/>
      <c r="DP124" s="92"/>
      <c r="DQ124" s="92"/>
      <c r="DR124" s="92"/>
      <c r="DS124" s="92"/>
      <c r="DT124" s="92"/>
      <c r="DU124" s="92"/>
    </row>
    <row r="125" spans="1:125">
      <c r="A125" s="25" t="s">
        <v>219</v>
      </c>
      <c r="B125" s="113"/>
      <c r="C125" s="114"/>
      <c r="D125" s="115"/>
      <c r="E125" s="102">
        <f>IFERROR(E122+E123,"")</f>
        <v>0</v>
      </c>
      <c r="F125" s="102">
        <f t="shared" ref="F125:BP125" si="70">IFERROR(F122+F123,"")</f>
        <v>0</v>
      </c>
      <c r="G125" s="102">
        <f t="shared" si="70"/>
        <v>0</v>
      </c>
      <c r="H125" s="102">
        <f t="shared" si="70"/>
        <v>0</v>
      </c>
      <c r="I125" s="102">
        <f t="shared" si="70"/>
        <v>0</v>
      </c>
      <c r="J125" s="102">
        <f t="shared" si="70"/>
        <v>0</v>
      </c>
      <c r="K125" s="102">
        <f t="shared" si="70"/>
        <v>0</v>
      </c>
      <c r="L125" s="102">
        <f t="shared" si="70"/>
        <v>0</v>
      </c>
      <c r="M125" s="102">
        <f t="shared" si="70"/>
        <v>0</v>
      </c>
      <c r="N125" s="102">
        <f t="shared" si="70"/>
        <v>0</v>
      </c>
      <c r="O125" s="102">
        <f t="shared" si="70"/>
        <v>0</v>
      </c>
      <c r="P125" s="102">
        <f t="shared" si="70"/>
        <v>0</v>
      </c>
      <c r="Q125" s="102">
        <f t="shared" si="70"/>
        <v>0</v>
      </c>
      <c r="R125" s="102">
        <f t="shared" si="70"/>
        <v>0</v>
      </c>
      <c r="S125" s="102">
        <f t="shared" si="70"/>
        <v>0</v>
      </c>
      <c r="T125" s="102">
        <f t="shared" si="70"/>
        <v>0</v>
      </c>
      <c r="U125" s="102">
        <f t="shared" si="70"/>
        <v>0</v>
      </c>
      <c r="V125" s="102">
        <f t="shared" si="70"/>
        <v>0</v>
      </c>
      <c r="W125" s="102">
        <f t="shared" si="70"/>
        <v>0</v>
      </c>
      <c r="X125" s="102">
        <f t="shared" si="70"/>
        <v>0</v>
      </c>
      <c r="Y125" s="102">
        <f t="shared" si="70"/>
        <v>0</v>
      </c>
      <c r="Z125" s="102">
        <f t="shared" si="70"/>
        <v>0</v>
      </c>
      <c r="AA125" s="102">
        <f t="shared" si="70"/>
        <v>0</v>
      </c>
      <c r="AB125" s="102">
        <f t="shared" si="70"/>
        <v>0</v>
      </c>
      <c r="AC125" s="102">
        <f t="shared" si="70"/>
        <v>0</v>
      </c>
      <c r="AD125" s="102">
        <f t="shared" si="70"/>
        <v>0</v>
      </c>
      <c r="AE125" s="102">
        <f t="shared" si="70"/>
        <v>0</v>
      </c>
      <c r="AF125" s="102">
        <f t="shared" si="70"/>
        <v>0</v>
      </c>
      <c r="AG125" s="102">
        <f t="shared" si="70"/>
        <v>0</v>
      </c>
      <c r="AH125" s="102">
        <f t="shared" si="70"/>
        <v>0</v>
      </c>
      <c r="AI125" s="102">
        <f t="shared" si="70"/>
        <v>0</v>
      </c>
      <c r="AJ125" s="102">
        <f t="shared" si="70"/>
        <v>0</v>
      </c>
      <c r="AK125" s="102">
        <f t="shared" si="70"/>
        <v>0</v>
      </c>
      <c r="AL125" s="102">
        <f t="shared" si="70"/>
        <v>0</v>
      </c>
      <c r="AM125" s="102">
        <f t="shared" si="70"/>
        <v>0</v>
      </c>
      <c r="AN125" s="102">
        <f t="shared" si="70"/>
        <v>0</v>
      </c>
      <c r="AO125" s="102">
        <f t="shared" si="70"/>
        <v>0</v>
      </c>
      <c r="AP125" s="102">
        <f t="shared" si="70"/>
        <v>0</v>
      </c>
      <c r="AQ125" s="102">
        <f t="shared" si="70"/>
        <v>0</v>
      </c>
      <c r="AR125" s="102">
        <f t="shared" si="70"/>
        <v>0</v>
      </c>
      <c r="AS125" s="102">
        <f t="shared" si="70"/>
        <v>0</v>
      </c>
      <c r="AT125" s="102">
        <f t="shared" si="70"/>
        <v>0</v>
      </c>
      <c r="AU125" s="102">
        <f t="shared" si="70"/>
        <v>0</v>
      </c>
      <c r="AV125" s="102">
        <f t="shared" si="70"/>
        <v>0</v>
      </c>
      <c r="AW125" s="102">
        <f t="shared" si="70"/>
        <v>0</v>
      </c>
      <c r="AX125" s="102">
        <f t="shared" si="70"/>
        <v>0</v>
      </c>
      <c r="AY125" s="102">
        <f t="shared" si="70"/>
        <v>0</v>
      </c>
      <c r="AZ125" s="102">
        <f t="shared" si="70"/>
        <v>0</v>
      </c>
      <c r="BA125" s="102">
        <f t="shared" si="70"/>
        <v>0</v>
      </c>
      <c r="BB125" s="102">
        <f t="shared" si="70"/>
        <v>0</v>
      </c>
      <c r="BC125" s="102">
        <f t="shared" si="70"/>
        <v>0</v>
      </c>
      <c r="BD125" s="102">
        <f t="shared" si="70"/>
        <v>0</v>
      </c>
      <c r="BE125" s="102">
        <f t="shared" si="70"/>
        <v>0</v>
      </c>
      <c r="BF125" s="102">
        <f t="shared" si="70"/>
        <v>0</v>
      </c>
      <c r="BG125" s="102">
        <f t="shared" si="70"/>
        <v>0</v>
      </c>
      <c r="BH125" s="102">
        <f t="shared" si="70"/>
        <v>0</v>
      </c>
      <c r="BI125" s="102">
        <f t="shared" si="70"/>
        <v>0</v>
      </c>
      <c r="BJ125" s="102">
        <f t="shared" si="70"/>
        <v>0</v>
      </c>
      <c r="BK125" s="102">
        <f t="shared" si="70"/>
        <v>0</v>
      </c>
      <c r="BL125" s="102">
        <f t="shared" si="70"/>
        <v>0</v>
      </c>
      <c r="BM125" s="102">
        <f t="shared" si="70"/>
        <v>0</v>
      </c>
      <c r="BN125" s="102">
        <f t="shared" si="70"/>
        <v>0</v>
      </c>
      <c r="BO125" s="102">
        <f t="shared" si="70"/>
        <v>0</v>
      </c>
      <c r="BP125" s="102">
        <f t="shared" si="70"/>
        <v>0</v>
      </c>
      <c r="BQ125" s="102">
        <f t="shared" ref="BQ125:DU125" si="71">IFERROR(BQ122+BQ123,"")</f>
        <v>0</v>
      </c>
      <c r="BR125" s="102">
        <f t="shared" si="71"/>
        <v>0</v>
      </c>
      <c r="BS125" s="102">
        <f t="shared" si="71"/>
        <v>0</v>
      </c>
      <c r="BT125" s="102">
        <f t="shared" si="71"/>
        <v>0</v>
      </c>
      <c r="BU125" s="102">
        <f t="shared" si="71"/>
        <v>0</v>
      </c>
      <c r="BV125" s="102">
        <f t="shared" si="71"/>
        <v>0</v>
      </c>
      <c r="BW125" s="102">
        <f t="shared" si="71"/>
        <v>0</v>
      </c>
      <c r="BX125" s="102">
        <f t="shared" si="71"/>
        <v>0</v>
      </c>
      <c r="BY125" s="102">
        <f t="shared" si="71"/>
        <v>0</v>
      </c>
      <c r="BZ125" s="102">
        <f t="shared" si="71"/>
        <v>0</v>
      </c>
      <c r="CA125" s="102">
        <f t="shared" si="71"/>
        <v>0</v>
      </c>
      <c r="CB125" s="102">
        <f t="shared" si="71"/>
        <v>0</v>
      </c>
      <c r="CC125" s="102">
        <f t="shared" si="71"/>
        <v>0</v>
      </c>
      <c r="CD125" s="102">
        <f t="shared" si="71"/>
        <v>0</v>
      </c>
      <c r="CE125" s="102">
        <f t="shared" si="71"/>
        <v>0</v>
      </c>
      <c r="CF125" s="102">
        <f t="shared" si="71"/>
        <v>0</v>
      </c>
      <c r="CG125" s="102">
        <f t="shared" si="71"/>
        <v>0</v>
      </c>
      <c r="CH125" s="102">
        <f t="shared" si="71"/>
        <v>0</v>
      </c>
      <c r="CI125" s="102">
        <f t="shared" si="71"/>
        <v>0</v>
      </c>
      <c r="CJ125" s="102">
        <f t="shared" si="71"/>
        <v>0</v>
      </c>
      <c r="CK125" s="102">
        <f t="shared" si="71"/>
        <v>0</v>
      </c>
      <c r="CL125" s="102">
        <f t="shared" si="71"/>
        <v>0</v>
      </c>
      <c r="CM125" s="102">
        <f t="shared" si="71"/>
        <v>0</v>
      </c>
      <c r="CN125" s="102">
        <f t="shared" si="71"/>
        <v>0</v>
      </c>
      <c r="CO125" s="102">
        <f t="shared" si="71"/>
        <v>0</v>
      </c>
      <c r="CP125" s="102">
        <f t="shared" si="71"/>
        <v>0</v>
      </c>
      <c r="CQ125" s="102">
        <f t="shared" si="71"/>
        <v>0</v>
      </c>
      <c r="CR125" s="102">
        <f t="shared" si="71"/>
        <v>0</v>
      </c>
      <c r="CS125" s="102">
        <f t="shared" si="71"/>
        <v>0</v>
      </c>
      <c r="CT125" s="102">
        <f t="shared" si="71"/>
        <v>0</v>
      </c>
      <c r="CU125" s="102">
        <f t="shared" si="71"/>
        <v>0</v>
      </c>
      <c r="CV125" s="102">
        <f t="shared" si="71"/>
        <v>0</v>
      </c>
      <c r="CW125" s="102">
        <f t="shared" si="71"/>
        <v>0</v>
      </c>
      <c r="CX125" s="102">
        <f t="shared" si="71"/>
        <v>0</v>
      </c>
      <c r="CY125" s="102">
        <f t="shared" si="71"/>
        <v>0</v>
      </c>
      <c r="CZ125" s="102">
        <f t="shared" si="71"/>
        <v>0</v>
      </c>
      <c r="DA125" s="102">
        <f t="shared" si="71"/>
        <v>0</v>
      </c>
      <c r="DB125" s="102">
        <f t="shared" si="71"/>
        <v>0</v>
      </c>
      <c r="DC125" s="102">
        <f t="shared" si="71"/>
        <v>0</v>
      </c>
      <c r="DD125" s="102">
        <f t="shared" si="71"/>
        <v>0</v>
      </c>
      <c r="DE125" s="102">
        <f t="shared" si="71"/>
        <v>0</v>
      </c>
      <c r="DF125" s="102">
        <f t="shared" si="71"/>
        <v>0</v>
      </c>
      <c r="DG125" s="102">
        <f t="shared" si="71"/>
        <v>0</v>
      </c>
      <c r="DH125" s="102">
        <f t="shared" si="71"/>
        <v>0</v>
      </c>
      <c r="DI125" s="102">
        <f t="shared" si="71"/>
        <v>0</v>
      </c>
      <c r="DJ125" s="102">
        <f t="shared" si="71"/>
        <v>0</v>
      </c>
      <c r="DK125" s="102">
        <f t="shared" si="71"/>
        <v>0</v>
      </c>
      <c r="DL125" s="102">
        <f t="shared" si="71"/>
        <v>0</v>
      </c>
      <c r="DM125" s="102">
        <f t="shared" si="71"/>
        <v>0</v>
      </c>
      <c r="DN125" s="102">
        <f t="shared" si="71"/>
        <v>0</v>
      </c>
      <c r="DO125" s="102">
        <f t="shared" si="71"/>
        <v>0</v>
      </c>
      <c r="DP125" s="102">
        <f t="shared" si="71"/>
        <v>0</v>
      </c>
      <c r="DQ125" s="102">
        <f t="shared" si="71"/>
        <v>0</v>
      </c>
      <c r="DR125" s="102">
        <f t="shared" si="71"/>
        <v>0</v>
      </c>
      <c r="DS125" s="102">
        <f t="shared" si="71"/>
        <v>0</v>
      </c>
      <c r="DT125" s="102">
        <f t="shared" si="71"/>
        <v>0</v>
      </c>
      <c r="DU125" s="102">
        <f t="shared" si="71"/>
        <v>0</v>
      </c>
    </row>
    <row r="126" spans="1:1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103">
        <f>A66</f>
        <v>0</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44" t="str">
        <f>Pieņēmumi!B83</f>
        <v>Termiņš</v>
      </c>
      <c r="B129" s="50" t="str">
        <f>Pieņēmumi!C83</f>
        <v>ceturkšņi</v>
      </c>
      <c r="C129" s="2"/>
      <c r="D129" s="80">
        <f>Pieņēmumi!E83</f>
        <v>0</v>
      </c>
      <c r="E129" s="2"/>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row>
    <row r="130" spans="1:125">
      <c r="A130" s="44" t="str">
        <f>Pieņēmumi!B84</f>
        <v>LABVĒLĪBAS PERIODS pamatsummai</v>
      </c>
      <c r="B130" s="50" t="str">
        <f>Pieņēmumi!C84</f>
        <v>ceturkšņi</v>
      </c>
      <c r="C130" s="2"/>
      <c r="D130" s="80">
        <f>Pieņēmumi!E84</f>
        <v>0</v>
      </c>
      <c r="E130" s="2"/>
      <c r="F130" s="2"/>
      <c r="G130" s="2"/>
      <c r="H130" s="2"/>
      <c r="I130" s="2"/>
      <c r="J130" s="2"/>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row>
    <row r="131" spans="1:125">
      <c r="A131" s="44" t="str">
        <f>Pieņēmumi!B85</f>
        <v>LABVĒLĪBAS PERIODS procentmaksājumiem</v>
      </c>
      <c r="B131" s="50" t="str">
        <f>Pieņēmumi!C85</f>
        <v>ceturkšņi</v>
      </c>
      <c r="C131" s="2"/>
      <c r="D131" s="80">
        <f>Pieņēmumi!E85</f>
        <v>0</v>
      </c>
      <c r="E131" s="2"/>
      <c r="F131" s="2"/>
      <c r="G131" s="2"/>
      <c r="H131" s="2"/>
      <c r="I131" s="2"/>
      <c r="J131" s="2"/>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row>
    <row r="132" spans="1:125">
      <c r="A132" s="44" t="str">
        <f>Pieņēmumi!B86</f>
        <v>Saistību dzēšanas periods pirms projekta beigām</v>
      </c>
      <c r="B132" s="50" t="str">
        <f>Pieņēmumi!C86</f>
        <v>ceturkšņi</v>
      </c>
      <c r="C132" s="2"/>
      <c r="D132" s="80">
        <f>Pieņēmumi!E86</f>
        <v>0</v>
      </c>
      <c r="E132" s="2"/>
      <c r="F132" s="2"/>
      <c r="G132" s="2"/>
      <c r="H132" s="2"/>
      <c r="I132" s="2"/>
      <c r="J132" s="2"/>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row>
    <row r="133" spans="1:125">
      <c r="A133" s="2"/>
      <c r="B133" s="2"/>
      <c r="C133" s="2"/>
      <c r="D133" s="2"/>
      <c r="E133" s="2"/>
      <c r="F133" s="2"/>
      <c r="G133" s="2"/>
      <c r="H133" s="2"/>
      <c r="I133" s="2"/>
      <c r="J133" s="2"/>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row>
    <row r="134" spans="1:125">
      <c r="A134" s="2" t="s">
        <v>200</v>
      </c>
      <c r="B134" s="2"/>
      <c r="C134" s="2"/>
      <c r="D134" s="105" t="str">
        <f>IFERROR(INDEX(E$4:DU$4,MATCH(1,E134:DU134,0)),"")</f>
        <v/>
      </c>
      <c r="E134" s="92">
        <f>IFERROR(IF(E66&lt;&gt;0,1,0),"")</f>
        <v>0</v>
      </c>
      <c r="F134" s="92">
        <f>IFERROR(IF(F66&lt;&gt;0,IF(SUM($E134:E134)=1,0,1),0),"")</f>
        <v>0</v>
      </c>
      <c r="G134" s="92">
        <f>IFERROR(IF(G66&lt;&gt;0,IF(SUM($E134:F134)=1,0,1),0),"")</f>
        <v>0</v>
      </c>
      <c r="H134" s="92">
        <f>IFERROR(IF(H66&lt;&gt;0,IF(SUM($E134:G134)=1,0,1),0),"")</f>
        <v>0</v>
      </c>
      <c r="I134" s="92">
        <f>IFERROR(IF(I66&lt;&gt;0,IF(SUM($E134:H134)=1,0,1),0),"")</f>
        <v>0</v>
      </c>
      <c r="J134" s="92">
        <f>IFERROR(IF(J66&lt;&gt;0,IF(SUM($E134:I134)=1,0,1),0),"")</f>
        <v>0</v>
      </c>
      <c r="K134" s="92">
        <f>IFERROR(IF(K66&lt;&gt;0,IF(SUM($E134:J134)=1,0,1),0),"")</f>
        <v>0</v>
      </c>
      <c r="L134" s="92">
        <f>IFERROR(IF(L66&lt;&gt;0,IF(SUM($E134:K134)=1,0,1),0),"")</f>
        <v>0</v>
      </c>
      <c r="M134" s="92">
        <f>IFERROR(IF(M66&lt;&gt;0,IF(SUM($E134:L134)=1,0,1),0),"")</f>
        <v>0</v>
      </c>
      <c r="N134" s="92">
        <f>IFERROR(IF(N66&lt;&gt;0,IF(SUM($E134:M134)=1,0,1),0),"")</f>
        <v>0</v>
      </c>
      <c r="O134" s="92">
        <f>IFERROR(IF(O66&lt;&gt;0,IF(SUM($E134:N134)=1,0,1),0),"")</f>
        <v>0</v>
      </c>
      <c r="P134" s="92">
        <f>IFERROR(IF(P66&lt;&gt;0,IF(SUM($E134:O134)=1,0,1),0),"")</f>
        <v>0</v>
      </c>
      <c r="Q134" s="92">
        <f>IFERROR(IF(Q66&lt;&gt;0,IF(SUM($E134:P134)=1,0,1),0),"")</f>
        <v>0</v>
      </c>
      <c r="R134" s="92">
        <f>IFERROR(IF(R66&lt;&gt;0,IF(SUM($E134:Q134)=1,0,1),0),"")</f>
        <v>0</v>
      </c>
      <c r="S134" s="92">
        <f>IFERROR(IF(S66&lt;&gt;0,IF(SUM($E134:R134)=1,0,1),0),"")</f>
        <v>0</v>
      </c>
      <c r="T134" s="92">
        <f>IFERROR(IF(T66&lt;&gt;0,IF(SUM($E134:S134)=1,0,1),0),"")</f>
        <v>0</v>
      </c>
      <c r="U134" s="92">
        <f>IFERROR(IF(U66&lt;&gt;0,IF(SUM($E134:T134)=1,0,1),0),"")</f>
        <v>0</v>
      </c>
      <c r="V134" s="92">
        <f>IFERROR(IF(V66&lt;&gt;0,IF(SUM($E134:U134)=1,0,1),0),"")</f>
        <v>0</v>
      </c>
      <c r="W134" s="92">
        <f>IFERROR(IF(W66&lt;&gt;0,IF(SUM($E134:V134)=1,0,1),0),"")</f>
        <v>0</v>
      </c>
      <c r="X134" s="92">
        <f>IFERROR(IF(X66&lt;&gt;0,IF(SUM($E134:W134)=1,0,1),0),"")</f>
        <v>0</v>
      </c>
      <c r="Y134" s="92">
        <f>IFERROR(IF(Y66&lt;&gt;0,IF(SUM($E134:X134)=1,0,1),0),"")</f>
        <v>0</v>
      </c>
      <c r="Z134" s="92">
        <f>IFERROR(IF(Z66&lt;&gt;0,IF(SUM($E134:Y134)=1,0,1),0),"")</f>
        <v>0</v>
      </c>
      <c r="AA134" s="92">
        <f>IFERROR(IF(AA66&lt;&gt;0,IF(SUM($E134:Z134)=1,0,1),0),"")</f>
        <v>0</v>
      </c>
      <c r="AB134" s="92">
        <f>IFERROR(IF(AB66&lt;&gt;0,IF(SUM($E134:AA134)=1,0,1),0),"")</f>
        <v>0</v>
      </c>
      <c r="AC134" s="92">
        <f>IFERROR(IF(AC66&lt;&gt;0,IF(SUM($E134:AB134)=1,0,1),0),"")</f>
        <v>0</v>
      </c>
      <c r="AD134" s="92">
        <f>IFERROR(IF(AD66&lt;&gt;0,IF(SUM($E134:AC134)=1,0,1),0),"")</f>
        <v>0</v>
      </c>
      <c r="AE134" s="92">
        <f>IFERROR(IF(AE66&lt;&gt;0,IF(SUM($E134:AD134)=1,0,1),0),"")</f>
        <v>0</v>
      </c>
      <c r="AF134" s="92">
        <f>IFERROR(IF(AF66&lt;&gt;0,IF(SUM($E134:AE134)=1,0,1),0),"")</f>
        <v>0</v>
      </c>
      <c r="AG134" s="92">
        <f>IFERROR(IF(AG66&lt;&gt;0,IF(SUM($E134:AF134)=1,0,1),0),"")</f>
        <v>0</v>
      </c>
      <c r="AH134" s="92">
        <f>IFERROR(IF(AH66&lt;&gt;0,IF(SUM($E134:AG134)=1,0,1),0),"")</f>
        <v>0</v>
      </c>
      <c r="AI134" s="92">
        <f>IFERROR(IF(AI66&lt;&gt;0,IF(SUM($E134:AH134)=1,0,1),0),"")</f>
        <v>0</v>
      </c>
      <c r="AJ134" s="92">
        <f>IFERROR(IF(AJ66&lt;&gt;0,IF(SUM($E134:AI134)=1,0,1),0),"")</f>
        <v>0</v>
      </c>
      <c r="AK134" s="92">
        <f>IFERROR(IF(AK66&lt;&gt;0,IF(SUM($E134:AJ134)=1,0,1),0),"")</f>
        <v>0</v>
      </c>
      <c r="AL134" s="92">
        <f>IFERROR(IF(AL66&lt;&gt;0,IF(SUM($E134:AK134)=1,0,1),0),"")</f>
        <v>0</v>
      </c>
      <c r="AM134" s="92">
        <f>IFERROR(IF(AM66&lt;&gt;0,IF(SUM($E134:AL134)=1,0,1),0),"")</f>
        <v>0</v>
      </c>
      <c r="AN134" s="92">
        <f>IFERROR(IF(AN66&lt;&gt;0,IF(SUM($E134:AM134)=1,0,1),0),"")</f>
        <v>0</v>
      </c>
      <c r="AO134" s="92">
        <f>IFERROR(IF(AO66&lt;&gt;0,IF(SUM($E134:AN134)=1,0,1),0),"")</f>
        <v>0</v>
      </c>
      <c r="AP134" s="92">
        <f>IFERROR(IF(AP66&lt;&gt;0,IF(SUM($E134:AO134)=1,0,1),0),"")</f>
        <v>0</v>
      </c>
      <c r="AQ134" s="92">
        <f>IFERROR(IF(AQ66&lt;&gt;0,IF(SUM($E134:AP134)=1,0,1),0),"")</f>
        <v>0</v>
      </c>
      <c r="AR134" s="92">
        <f>IFERROR(IF(AR66&lt;&gt;0,IF(SUM($E134:AQ134)=1,0,1),0),"")</f>
        <v>0</v>
      </c>
      <c r="AS134" s="92">
        <f>IFERROR(IF(AS66&lt;&gt;0,IF(SUM($E134:AR134)=1,0,1),0),"")</f>
        <v>0</v>
      </c>
      <c r="AT134" s="92">
        <f>IFERROR(IF(AT66&lt;&gt;0,IF(SUM($E134:AS134)=1,0,1),0),"")</f>
        <v>0</v>
      </c>
      <c r="AU134" s="92">
        <f>IFERROR(IF(AU66&lt;&gt;0,IF(SUM($E134:AT134)=1,0,1),0),"")</f>
        <v>0</v>
      </c>
      <c r="AV134" s="92">
        <f>IFERROR(IF(AV66&lt;&gt;0,IF(SUM($E134:AU134)=1,0,1),0),"")</f>
        <v>0</v>
      </c>
      <c r="AW134" s="92">
        <f>IFERROR(IF(AW66&lt;&gt;0,IF(SUM($E134:AV134)=1,0,1),0),"")</f>
        <v>0</v>
      </c>
      <c r="AX134" s="92">
        <f>IFERROR(IF(AX66&lt;&gt;0,IF(SUM($E134:AW134)=1,0,1),0),"")</f>
        <v>0</v>
      </c>
      <c r="AY134" s="92">
        <f>IFERROR(IF(AY66&lt;&gt;0,IF(SUM($E134:AX134)=1,0,1),0),"")</f>
        <v>0</v>
      </c>
      <c r="AZ134" s="92">
        <f>IFERROR(IF(AZ66&lt;&gt;0,IF(SUM($E134:AY134)=1,0,1),0),"")</f>
        <v>0</v>
      </c>
      <c r="BA134" s="92">
        <f>IFERROR(IF(BA66&lt;&gt;0,IF(SUM($E134:AZ134)=1,0,1),0),"")</f>
        <v>0</v>
      </c>
      <c r="BB134" s="92">
        <f>IFERROR(IF(BB66&lt;&gt;0,IF(SUM($E134:BA134)=1,0,1),0),"")</f>
        <v>0</v>
      </c>
      <c r="BC134" s="92">
        <f>IFERROR(IF(BC66&lt;&gt;0,IF(SUM($E134:BB134)=1,0,1),0),"")</f>
        <v>0</v>
      </c>
      <c r="BD134" s="92">
        <f>IFERROR(IF(BD66&lt;&gt;0,IF(SUM($E134:BC134)=1,0,1),0),"")</f>
        <v>0</v>
      </c>
      <c r="BE134" s="92">
        <f>IFERROR(IF(BE66&lt;&gt;0,IF(SUM($E134:BD134)=1,0,1),0),"")</f>
        <v>0</v>
      </c>
      <c r="BF134" s="92">
        <f>IFERROR(IF(BF66&lt;&gt;0,IF(SUM($E134:BE134)=1,0,1),0),"")</f>
        <v>0</v>
      </c>
      <c r="BG134" s="92">
        <f>IFERROR(IF(BG66&lt;&gt;0,IF(SUM($E134:BF134)=1,0,1),0),"")</f>
        <v>0</v>
      </c>
      <c r="BH134" s="92">
        <f>IFERROR(IF(BH66&lt;&gt;0,IF(SUM($E134:BG134)=1,0,1),0),"")</f>
        <v>0</v>
      </c>
      <c r="BI134" s="92">
        <f>IFERROR(IF(BI66&lt;&gt;0,IF(SUM($E134:BH134)=1,0,1),0),"")</f>
        <v>0</v>
      </c>
      <c r="BJ134" s="92">
        <f>IFERROR(IF(BJ66&lt;&gt;0,IF(SUM($E134:BI134)=1,0,1),0),"")</f>
        <v>0</v>
      </c>
      <c r="BK134" s="92">
        <f>IFERROR(IF(BK66&lt;&gt;0,IF(SUM($E134:BJ134)=1,0,1),0),"")</f>
        <v>0</v>
      </c>
      <c r="BL134" s="92">
        <f>IFERROR(IF(BL66&lt;&gt;0,IF(SUM($E134:BK134)=1,0,1),0),"")</f>
        <v>0</v>
      </c>
      <c r="BM134" s="92">
        <f>IFERROR(IF(BM66&lt;&gt;0,IF(SUM($E134:BL134)=1,0,1),0),"")</f>
        <v>0</v>
      </c>
      <c r="BN134" s="92">
        <f>IFERROR(IF(BN66&lt;&gt;0,IF(SUM($E134:BM134)=1,0,1),0),"")</f>
        <v>0</v>
      </c>
      <c r="BO134" s="92">
        <f>IFERROR(IF(BO66&lt;&gt;0,IF(SUM($E134:BN134)=1,0,1),0),"")</f>
        <v>0</v>
      </c>
      <c r="BP134" s="92">
        <f>IFERROR(IF(BP66&lt;&gt;0,IF(SUM($E134:BO134)=1,0,1),0),"")</f>
        <v>0</v>
      </c>
      <c r="BQ134" s="92">
        <f>IFERROR(IF(BQ66&lt;&gt;0,IF(SUM($E134:BP134)=1,0,1),0),"")</f>
        <v>0</v>
      </c>
      <c r="BR134" s="92">
        <f>IFERROR(IF(BR66&lt;&gt;0,IF(SUM($E134:BQ134)=1,0,1),0),"")</f>
        <v>0</v>
      </c>
      <c r="BS134" s="92">
        <f>IFERROR(IF(BS66&lt;&gt;0,IF(SUM($E134:BR134)=1,0,1),0),"")</f>
        <v>0</v>
      </c>
      <c r="BT134" s="92">
        <f>IFERROR(IF(BT66&lt;&gt;0,IF(SUM($E134:BS134)=1,0,1),0),"")</f>
        <v>0</v>
      </c>
      <c r="BU134" s="92">
        <f>IFERROR(IF(BU66&lt;&gt;0,IF(SUM($E134:BT134)=1,0,1),0),"")</f>
        <v>0</v>
      </c>
      <c r="BV134" s="92">
        <f>IFERROR(IF(BV66&lt;&gt;0,IF(SUM($E134:BU134)=1,0,1),0),"")</f>
        <v>0</v>
      </c>
      <c r="BW134" s="92">
        <f>IFERROR(IF(BW66&lt;&gt;0,IF(SUM($E134:BV134)=1,0,1),0),"")</f>
        <v>0</v>
      </c>
      <c r="BX134" s="92">
        <f>IFERROR(IF(BX66&lt;&gt;0,IF(SUM($E134:BW134)=1,0,1),0),"")</f>
        <v>0</v>
      </c>
      <c r="BY134" s="92">
        <f>IFERROR(IF(BY66&lt;&gt;0,IF(SUM($E134:BX134)=1,0,1),0),"")</f>
        <v>0</v>
      </c>
      <c r="BZ134" s="92">
        <f>IFERROR(IF(BZ66&lt;&gt;0,IF(SUM($E134:BY134)=1,0,1),0),"")</f>
        <v>0</v>
      </c>
      <c r="CA134" s="92">
        <f>IFERROR(IF(CA66&lt;&gt;0,IF(SUM($E134:BZ134)=1,0,1),0),"")</f>
        <v>0</v>
      </c>
      <c r="CB134" s="92">
        <f>IFERROR(IF(CB66&lt;&gt;0,IF(SUM($E134:CA134)=1,0,1),0),"")</f>
        <v>0</v>
      </c>
      <c r="CC134" s="92">
        <f>IFERROR(IF(CC66&lt;&gt;0,IF(SUM($E134:CB134)=1,0,1),0),"")</f>
        <v>0</v>
      </c>
      <c r="CD134" s="92">
        <f>IFERROR(IF(CD66&lt;&gt;0,IF(SUM($E134:CC134)=1,0,1),0),"")</f>
        <v>0</v>
      </c>
      <c r="CE134" s="92">
        <f>IFERROR(IF(CE66&lt;&gt;0,IF(SUM($E134:CD134)=1,0,1),0),"")</f>
        <v>0</v>
      </c>
      <c r="CF134" s="92">
        <f>IFERROR(IF(CF66&lt;&gt;0,IF(SUM($E134:CE134)=1,0,1),0),"")</f>
        <v>0</v>
      </c>
      <c r="CG134" s="92">
        <f>IFERROR(IF(CG66&lt;&gt;0,IF(SUM($E134:CF134)=1,0,1),0),"")</f>
        <v>0</v>
      </c>
      <c r="CH134" s="92">
        <f>IFERROR(IF(CH66&lt;&gt;0,IF(SUM($E134:CG134)=1,0,1),0),"")</f>
        <v>0</v>
      </c>
      <c r="CI134" s="92">
        <f>IFERROR(IF(CI66&lt;&gt;0,IF(SUM($E134:CH134)=1,0,1),0),"")</f>
        <v>0</v>
      </c>
      <c r="CJ134" s="92">
        <f>IFERROR(IF(CJ66&lt;&gt;0,IF(SUM($E134:CI134)=1,0,1),0),"")</f>
        <v>0</v>
      </c>
      <c r="CK134" s="92">
        <f>IFERROR(IF(CK66&lt;&gt;0,IF(SUM($E134:CJ134)=1,0,1),0),"")</f>
        <v>0</v>
      </c>
      <c r="CL134" s="92">
        <f>IFERROR(IF(CL66&lt;&gt;0,IF(SUM($E134:CK134)=1,0,1),0),"")</f>
        <v>0</v>
      </c>
      <c r="CM134" s="92">
        <f>IFERROR(IF(CM66&lt;&gt;0,IF(SUM($E134:CL134)=1,0,1),0),"")</f>
        <v>0</v>
      </c>
      <c r="CN134" s="92">
        <f>IFERROR(IF(CN66&lt;&gt;0,IF(SUM($E134:CM134)=1,0,1),0),"")</f>
        <v>0</v>
      </c>
      <c r="CO134" s="92">
        <f>IFERROR(IF(CO66&lt;&gt;0,IF(SUM($E134:CN134)=1,0,1),0),"")</f>
        <v>0</v>
      </c>
      <c r="CP134" s="92">
        <f>IFERROR(IF(CP66&lt;&gt;0,IF(SUM($E134:CO134)=1,0,1),0),"")</f>
        <v>0</v>
      </c>
      <c r="CQ134" s="92">
        <f>IFERROR(IF(CQ66&lt;&gt;0,IF(SUM($E134:CP134)=1,0,1),0),"")</f>
        <v>0</v>
      </c>
      <c r="CR134" s="92">
        <f>IFERROR(IF(CR66&lt;&gt;0,IF(SUM($E134:CQ134)=1,0,1),0),"")</f>
        <v>0</v>
      </c>
      <c r="CS134" s="92">
        <f>IFERROR(IF(CS66&lt;&gt;0,IF(SUM($E134:CR134)=1,0,1),0),"")</f>
        <v>0</v>
      </c>
      <c r="CT134" s="92">
        <f>IFERROR(IF(CT66&lt;&gt;0,IF(SUM($E134:CS134)=1,0,1),0),"")</f>
        <v>0</v>
      </c>
      <c r="CU134" s="92">
        <f>IFERROR(IF(CU66&lt;&gt;0,IF(SUM($E134:CT134)=1,0,1),0),"")</f>
        <v>0</v>
      </c>
      <c r="CV134" s="92">
        <f>IFERROR(IF(CV66&lt;&gt;0,IF(SUM($E134:CU134)=1,0,1),0),"")</f>
        <v>0</v>
      </c>
      <c r="CW134" s="92">
        <f>IFERROR(IF(CW66&lt;&gt;0,IF(SUM($E134:CV134)=1,0,1),0),"")</f>
        <v>0</v>
      </c>
      <c r="CX134" s="92">
        <f>IFERROR(IF(CX66&lt;&gt;0,IF(SUM($E134:CW134)=1,0,1),0),"")</f>
        <v>0</v>
      </c>
      <c r="CY134" s="92">
        <f>IFERROR(IF(CY66&lt;&gt;0,IF(SUM($E134:CX134)=1,0,1),0),"")</f>
        <v>0</v>
      </c>
      <c r="CZ134" s="92">
        <f>IFERROR(IF(CZ66&lt;&gt;0,IF(SUM($E134:CY134)=1,0,1),0),"")</f>
        <v>0</v>
      </c>
      <c r="DA134" s="92">
        <f>IFERROR(IF(DA66&lt;&gt;0,IF(SUM($E134:CZ134)=1,0,1),0),"")</f>
        <v>0</v>
      </c>
      <c r="DB134" s="92">
        <f>IFERROR(IF(DB66&lt;&gt;0,IF(SUM($E134:DA134)=1,0,1),0),"")</f>
        <v>0</v>
      </c>
      <c r="DC134" s="92">
        <f>IFERROR(IF(DC66&lt;&gt;0,IF(SUM($E134:DB134)=1,0,1),0),"")</f>
        <v>0</v>
      </c>
      <c r="DD134" s="92">
        <f>IFERROR(IF(DD66&lt;&gt;0,IF(SUM($E134:DC134)=1,0,1),0),"")</f>
        <v>0</v>
      </c>
      <c r="DE134" s="92">
        <f>IFERROR(IF(DE66&lt;&gt;0,IF(SUM($E134:DD134)=1,0,1),0),"")</f>
        <v>0</v>
      </c>
      <c r="DF134" s="92">
        <f>IFERROR(IF(DF66&lt;&gt;0,IF(SUM($E134:DE134)=1,0,1),0),"")</f>
        <v>0</v>
      </c>
      <c r="DG134" s="92">
        <f>IFERROR(IF(DG66&lt;&gt;0,IF(SUM($E134:DF134)=1,0,1),0),"")</f>
        <v>0</v>
      </c>
      <c r="DH134" s="92">
        <f>IFERROR(IF(DH66&lt;&gt;0,IF(SUM($E134:DG134)=1,0,1),0),"")</f>
        <v>0</v>
      </c>
      <c r="DI134" s="92">
        <f>IFERROR(IF(DI66&lt;&gt;0,IF(SUM($E134:DH134)=1,0,1),0),"")</f>
        <v>0</v>
      </c>
      <c r="DJ134" s="92">
        <f>IFERROR(IF(DJ66&lt;&gt;0,IF(SUM($E134:DI134)=1,0,1),0),"")</f>
        <v>0</v>
      </c>
      <c r="DK134" s="92">
        <f>IFERROR(IF(DK66&lt;&gt;0,IF(SUM($E134:DJ134)=1,0,1),0),"")</f>
        <v>0</v>
      </c>
      <c r="DL134" s="92">
        <f>IFERROR(IF(DL66&lt;&gt;0,IF(SUM($E134:DK134)=1,0,1),0),"")</f>
        <v>0</v>
      </c>
      <c r="DM134" s="92">
        <f>IFERROR(IF(DM66&lt;&gt;0,IF(SUM($E134:DL134)=1,0,1),0),"")</f>
        <v>0</v>
      </c>
      <c r="DN134" s="92">
        <f>IFERROR(IF(DN66&lt;&gt;0,IF(SUM($E134:DM134)=1,0,1),0),"")</f>
        <v>0</v>
      </c>
      <c r="DO134" s="92">
        <f>IFERROR(IF(DO66&lt;&gt;0,IF(SUM($E134:DN134)=1,0,1),0),"")</f>
        <v>0</v>
      </c>
      <c r="DP134" s="92">
        <f>IFERROR(IF(DP66&lt;&gt;0,IF(SUM($E134:DO134)=1,0,1),0),"")</f>
        <v>0</v>
      </c>
      <c r="DQ134" s="92">
        <f>IFERROR(IF(DQ66&lt;&gt;0,IF(SUM($E134:DP134)=1,0,1),0),"")</f>
        <v>0</v>
      </c>
      <c r="DR134" s="92">
        <f>IFERROR(IF(DR66&lt;&gt;0,IF(SUM($E134:DQ134)=1,0,1),0),"")</f>
        <v>0</v>
      </c>
      <c r="DS134" s="92">
        <f>IFERROR(IF(DS66&lt;&gt;0,IF(SUM($E134:DR134)=1,0,1),0),"")</f>
        <v>0</v>
      </c>
      <c r="DT134" s="92">
        <f>IFERROR(IF(DT66&lt;&gt;0,IF(SUM($E134:DS134)=1,0,1),0),"")</f>
        <v>0</v>
      </c>
      <c r="DU134" s="92">
        <f>IFERROR(IF(DU66&lt;&gt;0,IF(SUM($E134:DT134)=1,0,1),0),"")</f>
        <v>0</v>
      </c>
    </row>
    <row r="135" spans="1:125">
      <c r="A135" s="2"/>
      <c r="B135" s="2"/>
      <c r="C135" s="2"/>
      <c r="D135" s="105"/>
      <c r="E135" s="2"/>
      <c r="F135" s="2"/>
      <c r="G135" s="2"/>
      <c r="H135" s="2"/>
      <c r="I135" s="2"/>
      <c r="J135" s="2"/>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row>
    <row r="136" spans="1:125">
      <c r="A136" s="2" t="s">
        <v>201</v>
      </c>
      <c r="B136" s="2"/>
      <c r="C136" s="2"/>
      <c r="D136" s="105" t="str">
        <f>IFERROR(MAX(D134+D130,Pieņēmumi!$E$8),"")</f>
        <v/>
      </c>
      <c r="E136" s="2"/>
      <c r="F136" s="2"/>
      <c r="G136" s="2"/>
      <c r="H136" s="2"/>
      <c r="I136" s="2"/>
      <c r="J136" s="2"/>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row>
    <row r="137" spans="1:125">
      <c r="A137" s="2" t="s">
        <v>202</v>
      </c>
      <c r="B137" s="2"/>
      <c r="C137" s="2"/>
      <c r="D137" s="105" t="str">
        <f>IFERROR(MAX(D134+D131,Pieņēmumi!$E$8),"")</f>
        <v/>
      </c>
      <c r="E137" s="2"/>
      <c r="F137" s="2"/>
      <c r="G137" s="2"/>
      <c r="H137" s="2"/>
      <c r="I137" s="2"/>
      <c r="J137" s="2"/>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row>
    <row r="138" spans="1:125">
      <c r="A138" s="2"/>
      <c r="B138" s="2"/>
      <c r="C138" s="2"/>
      <c r="D138" s="2"/>
      <c r="E138" s="2"/>
      <c r="F138" s="2"/>
      <c r="G138" s="2"/>
      <c r="H138" s="2"/>
      <c r="I138" s="2"/>
      <c r="J138" s="2"/>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row>
    <row r="139" spans="1:125">
      <c r="A139" s="3" t="s">
        <v>203</v>
      </c>
      <c r="B139" s="2"/>
      <c r="C139" s="2"/>
      <c r="D139" s="1"/>
      <c r="E139" s="2"/>
      <c r="F139" s="2"/>
      <c r="G139" s="2"/>
      <c r="H139" s="2"/>
      <c r="I139" s="2"/>
      <c r="J139" s="2"/>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row>
    <row r="140" spans="1:125">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row>
    <row r="141" spans="1:125">
      <c r="A141" s="116" t="str">
        <f>Pieņēmumi!B88</f>
        <v>Kredītriska uzcenojums būvniecības periodā</v>
      </c>
      <c r="B141" s="117" t="str">
        <f>Pieņēmumi!C88</f>
        <v>%, gadā</v>
      </c>
      <c r="C141" s="2"/>
      <c r="D141" s="88">
        <f>Pieņēmumi!E88</f>
        <v>0</v>
      </c>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row>
    <row r="142" spans="1:125">
      <c r="A142" s="116" t="str">
        <f>Pieņēmumi!B89</f>
        <v>Kredītriska uzcenojums uzturēšanas periodā</v>
      </c>
      <c r="B142" s="117" t="str">
        <f>Pieņēmumi!C89</f>
        <v>%, gadā</v>
      </c>
      <c r="C142" s="2"/>
      <c r="D142" s="88">
        <f>Pieņēmumi!E89</f>
        <v>0</v>
      </c>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row>
    <row r="143" spans="1:125">
      <c r="A143" s="116" t="str">
        <f>Pieņēmumi!B90</f>
        <v>Bankas administrātīvais uzcenojums</v>
      </c>
      <c r="B143" s="117" t="str">
        <f>Pieņēmumi!C90</f>
        <v>%, gadā</v>
      </c>
      <c r="C143" s="2"/>
      <c r="D143" s="88">
        <f>Pieņēmumi!E90</f>
        <v>0</v>
      </c>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row>
    <row r="144" spans="1:125">
      <c r="A144" s="116" t="str">
        <f>Pieņēmumi!B91</f>
        <v>Bankas peļņas uzcenojums</v>
      </c>
      <c r="B144" s="117" t="str">
        <f>Pieņēmumi!C91</f>
        <v>%, gadā</v>
      </c>
      <c r="C144" s="2"/>
      <c r="D144" s="88">
        <f>Pieņēmumi!E91</f>
        <v>0</v>
      </c>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row>
    <row r="145" spans="1:125">
      <c r="A145" s="86" t="str">
        <f>A92</f>
        <v>Procentu likmju mijmaiņas darījumu (SWAP) uzcenojums</v>
      </c>
      <c r="B145" s="87" t="str">
        <f>B92</f>
        <v>%, gadā</v>
      </c>
      <c r="C145" s="2"/>
      <c r="D145" s="88">
        <f>D92</f>
        <v>3.0839999999999999E-2</v>
      </c>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row>
    <row r="147" spans="1:125">
      <c r="A147" s="2" t="s">
        <v>48</v>
      </c>
      <c r="B147" s="10" t="s">
        <v>16</v>
      </c>
      <c r="C147" s="2"/>
      <c r="D147" s="82">
        <f>D141+D143+D144+D145</f>
        <v>3.0839999999999999E-2</v>
      </c>
      <c r="E147" s="2"/>
      <c r="F147" s="2"/>
      <c r="G147" s="2"/>
      <c r="H147" s="2"/>
      <c r="I147" s="2"/>
      <c r="J147" s="2"/>
      <c r="K147" s="106"/>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c r="A148" s="2" t="s">
        <v>204</v>
      </c>
      <c r="B148" s="10" t="s">
        <v>16</v>
      </c>
      <c r="C148" s="2"/>
      <c r="D148" s="82">
        <f>D142+D143+D144+D145</f>
        <v>3.0839999999999999E-2</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c r="A149" s="44" t="str">
        <f>'Laika grafiks'!$A$30</f>
        <v>Būvniecības izmaksu marķieris</v>
      </c>
      <c r="B149" s="107"/>
      <c r="C149" s="107"/>
      <c r="D149" s="108"/>
      <c r="E149" s="52">
        <f>IFERROR('Laika grafiks'!E$30,"")</f>
        <v>1</v>
      </c>
      <c r="F149" s="52">
        <f>IFERROR('Laika grafiks'!F$30,"")</f>
        <v>1</v>
      </c>
      <c r="G149" s="52">
        <f>IFERROR('Laika grafiks'!G$30,"")</f>
        <v>1</v>
      </c>
      <c r="H149" s="52">
        <f>IFERROR('Laika grafiks'!H$30,"")</f>
        <v>1</v>
      </c>
      <c r="I149" s="52">
        <f>IFERROR('Laika grafiks'!I$30,"")</f>
        <v>1</v>
      </c>
      <c r="J149" s="52">
        <f>IFERROR('Laika grafiks'!J$30,"")</f>
        <v>0</v>
      </c>
      <c r="K149" s="52">
        <f>IFERROR('Laika grafiks'!K$30,"")</f>
        <v>0</v>
      </c>
      <c r="L149" s="52">
        <f>IFERROR('Laika grafiks'!L$30,"")</f>
        <v>0</v>
      </c>
      <c r="M149" s="52">
        <f>IFERROR('Laika grafiks'!M$30,"")</f>
        <v>0</v>
      </c>
      <c r="N149" s="52">
        <f>IFERROR('Laika grafiks'!N$30,"")</f>
        <v>0</v>
      </c>
      <c r="O149" s="52">
        <f>IFERROR('Laika grafiks'!O$30,"")</f>
        <v>0</v>
      </c>
      <c r="P149" s="52">
        <f>IFERROR('Laika grafiks'!P$30,"")</f>
        <v>0</v>
      </c>
      <c r="Q149" s="52">
        <f>IFERROR('Laika grafiks'!Q$30,"")</f>
        <v>0</v>
      </c>
      <c r="R149" s="52">
        <f>IFERROR('Laika grafiks'!R$30,"")</f>
        <v>0</v>
      </c>
      <c r="S149" s="52">
        <f>IFERROR('Laika grafiks'!S$30,"")</f>
        <v>0</v>
      </c>
      <c r="T149" s="52">
        <f>IFERROR('Laika grafiks'!T$30,"")</f>
        <v>0</v>
      </c>
      <c r="U149" s="52">
        <f>IFERROR('Laika grafiks'!U$30,"")</f>
        <v>0</v>
      </c>
      <c r="V149" s="52">
        <f>IFERROR('Laika grafiks'!V$30,"")</f>
        <v>0</v>
      </c>
      <c r="W149" s="52">
        <f>IFERROR('Laika grafiks'!W$30,"")</f>
        <v>0</v>
      </c>
      <c r="X149" s="52">
        <f>IFERROR('Laika grafiks'!X$30,"")</f>
        <v>0</v>
      </c>
      <c r="Y149" s="52">
        <f>IFERROR('Laika grafiks'!Y$30,"")</f>
        <v>0</v>
      </c>
      <c r="Z149" s="52">
        <f>IFERROR('Laika grafiks'!Z$30,"")</f>
        <v>0</v>
      </c>
      <c r="AA149" s="52">
        <f>IFERROR('Laika grafiks'!AA$30,"")</f>
        <v>0</v>
      </c>
      <c r="AB149" s="52">
        <f>IFERROR('Laika grafiks'!AB$30,"")</f>
        <v>0</v>
      </c>
      <c r="AC149" s="52">
        <f>IFERROR('Laika grafiks'!AC$30,"")</f>
        <v>0</v>
      </c>
      <c r="AD149" s="52">
        <f>IFERROR('Laika grafiks'!AD$30,"")</f>
        <v>0</v>
      </c>
      <c r="AE149" s="52">
        <f>IFERROR('Laika grafiks'!AE$30,"")</f>
        <v>0</v>
      </c>
      <c r="AF149" s="52">
        <f>IFERROR('Laika grafiks'!AF$30,"")</f>
        <v>0</v>
      </c>
      <c r="AG149" s="52">
        <f>IFERROR('Laika grafiks'!AG$30,"")</f>
        <v>0</v>
      </c>
      <c r="AH149" s="52">
        <f>IFERROR('Laika grafiks'!AH$30,"")</f>
        <v>0</v>
      </c>
      <c r="AI149" s="52">
        <f>IFERROR('Laika grafiks'!AI$30,"")</f>
        <v>0</v>
      </c>
      <c r="AJ149" s="52">
        <f>IFERROR('Laika grafiks'!AJ$30,"")</f>
        <v>0</v>
      </c>
      <c r="AK149" s="52">
        <f>IFERROR('Laika grafiks'!AK$30,"")</f>
        <v>0</v>
      </c>
      <c r="AL149" s="52">
        <f>IFERROR('Laika grafiks'!AL$30,"")</f>
        <v>0</v>
      </c>
      <c r="AM149" s="52">
        <f>IFERROR('Laika grafiks'!AM$30,"")</f>
        <v>0</v>
      </c>
      <c r="AN149" s="52">
        <f>IFERROR('Laika grafiks'!AN$30,"")</f>
        <v>0</v>
      </c>
      <c r="AO149" s="52">
        <f>IFERROR('Laika grafiks'!AO$30,"")</f>
        <v>0</v>
      </c>
      <c r="AP149" s="52">
        <f>IFERROR('Laika grafiks'!AP$30,"")</f>
        <v>0</v>
      </c>
      <c r="AQ149" s="52">
        <f>IFERROR('Laika grafiks'!AQ$30,"")</f>
        <v>0</v>
      </c>
      <c r="AR149" s="52">
        <f>IFERROR('Laika grafiks'!AR$30,"")</f>
        <v>0</v>
      </c>
      <c r="AS149" s="52">
        <f>IFERROR('Laika grafiks'!AS$30,"")</f>
        <v>0</v>
      </c>
      <c r="AT149" s="52">
        <f>IFERROR('Laika grafiks'!AT$30,"")</f>
        <v>0</v>
      </c>
      <c r="AU149" s="52">
        <f>IFERROR('Laika grafiks'!AU$30,"")</f>
        <v>0</v>
      </c>
      <c r="AV149" s="52">
        <f>IFERROR('Laika grafiks'!AV$30,"")</f>
        <v>0</v>
      </c>
      <c r="AW149" s="52">
        <f>IFERROR('Laika grafiks'!AW$30,"")</f>
        <v>0</v>
      </c>
      <c r="AX149" s="52">
        <f>IFERROR('Laika grafiks'!AX$30,"")</f>
        <v>0</v>
      </c>
      <c r="AY149" s="52">
        <f>IFERROR('Laika grafiks'!AY$30,"")</f>
        <v>0</v>
      </c>
      <c r="AZ149" s="52">
        <f>IFERROR('Laika grafiks'!AZ$30,"")</f>
        <v>0</v>
      </c>
      <c r="BA149" s="52">
        <f>IFERROR('Laika grafiks'!BA$30,"")</f>
        <v>0</v>
      </c>
      <c r="BB149" s="52">
        <f>IFERROR('Laika grafiks'!BB$30,"")</f>
        <v>0</v>
      </c>
      <c r="BC149" s="52">
        <f>IFERROR('Laika grafiks'!BC$30,"")</f>
        <v>0</v>
      </c>
      <c r="BD149" s="52">
        <f>IFERROR('Laika grafiks'!BD$30,"")</f>
        <v>0</v>
      </c>
      <c r="BE149" s="52">
        <f>IFERROR('Laika grafiks'!BE$30,"")</f>
        <v>0</v>
      </c>
      <c r="BF149" s="52">
        <f>IFERROR('Laika grafiks'!BF$30,"")</f>
        <v>0</v>
      </c>
      <c r="BG149" s="52">
        <f>IFERROR('Laika grafiks'!BG$30,"")</f>
        <v>0</v>
      </c>
      <c r="BH149" s="52">
        <f>IFERROR('Laika grafiks'!BH$30,"")</f>
        <v>0</v>
      </c>
      <c r="BI149" s="52">
        <f>IFERROR('Laika grafiks'!BI$30,"")</f>
        <v>0</v>
      </c>
      <c r="BJ149" s="52">
        <f>IFERROR('Laika grafiks'!BJ$30,"")</f>
        <v>0</v>
      </c>
      <c r="BK149" s="52">
        <f>IFERROR('Laika grafiks'!BK$30,"")</f>
        <v>0</v>
      </c>
      <c r="BL149" s="52">
        <f>IFERROR('Laika grafiks'!BL$30,"")</f>
        <v>0</v>
      </c>
      <c r="BM149" s="52">
        <f>IFERROR('Laika grafiks'!BM$30,"")</f>
        <v>0</v>
      </c>
      <c r="BN149" s="52">
        <f>IFERROR('Laika grafiks'!BN$30,"")</f>
        <v>0</v>
      </c>
      <c r="BO149" s="52">
        <f>IFERROR('Laika grafiks'!BO$30,"")</f>
        <v>0</v>
      </c>
      <c r="BP149" s="52">
        <f>IFERROR('Laika grafiks'!BP$30,"")</f>
        <v>0</v>
      </c>
      <c r="BQ149" s="52">
        <f>IFERROR('Laika grafiks'!BQ$30,"")</f>
        <v>0</v>
      </c>
      <c r="BR149" s="52">
        <f>IFERROR('Laika grafiks'!BR$30,"")</f>
        <v>0</v>
      </c>
      <c r="BS149" s="52">
        <f>IFERROR('Laika grafiks'!BS$30,"")</f>
        <v>0</v>
      </c>
      <c r="BT149" s="52">
        <f>IFERROR('Laika grafiks'!BT$30,"")</f>
        <v>0</v>
      </c>
      <c r="BU149" s="52">
        <f>IFERROR('Laika grafiks'!BU$30,"")</f>
        <v>0</v>
      </c>
      <c r="BV149" s="52">
        <f>IFERROR('Laika grafiks'!BV$30,"")</f>
        <v>0</v>
      </c>
      <c r="BW149" s="52">
        <f>IFERROR('Laika grafiks'!BW$30,"")</f>
        <v>0</v>
      </c>
      <c r="BX149" s="52">
        <f>IFERROR('Laika grafiks'!BX$30,"")</f>
        <v>0</v>
      </c>
      <c r="BY149" s="52">
        <f>IFERROR('Laika grafiks'!BY$30,"")</f>
        <v>0</v>
      </c>
      <c r="BZ149" s="52">
        <f>IFERROR('Laika grafiks'!BZ$30,"")</f>
        <v>0</v>
      </c>
      <c r="CA149" s="52">
        <f>IFERROR('Laika grafiks'!CA$30,"")</f>
        <v>0</v>
      </c>
      <c r="CB149" s="52">
        <f>IFERROR('Laika grafiks'!CB$30,"")</f>
        <v>0</v>
      </c>
      <c r="CC149" s="52">
        <f>IFERROR('Laika grafiks'!CC$30,"")</f>
        <v>0</v>
      </c>
      <c r="CD149" s="52">
        <f>IFERROR('Laika grafiks'!CD$30,"")</f>
        <v>0</v>
      </c>
      <c r="CE149" s="52">
        <f>IFERROR('Laika grafiks'!CE$30,"")</f>
        <v>0</v>
      </c>
      <c r="CF149" s="52">
        <f>IFERROR('Laika grafiks'!CF$30,"")</f>
        <v>0</v>
      </c>
      <c r="CG149" s="52">
        <f>IFERROR('Laika grafiks'!CG$30,"")</f>
        <v>0</v>
      </c>
      <c r="CH149" s="52">
        <f>IFERROR('Laika grafiks'!CH$30,"")</f>
        <v>0</v>
      </c>
      <c r="CI149" s="52">
        <f>IFERROR('Laika grafiks'!CI$30,"")</f>
        <v>0</v>
      </c>
      <c r="CJ149" s="52">
        <f>IFERROR('Laika grafiks'!CJ$30,"")</f>
        <v>0</v>
      </c>
      <c r="CK149" s="52">
        <f>IFERROR('Laika grafiks'!CK$30,"")</f>
        <v>0</v>
      </c>
      <c r="CL149" s="52">
        <f>IFERROR('Laika grafiks'!CL$30,"")</f>
        <v>0</v>
      </c>
      <c r="CM149" s="52">
        <f>IFERROR('Laika grafiks'!CM$30,"")</f>
        <v>0</v>
      </c>
      <c r="CN149" s="52">
        <f>IFERROR('Laika grafiks'!CN$30,"")</f>
        <v>0</v>
      </c>
      <c r="CO149" s="52">
        <f>IFERROR('Laika grafiks'!CO$30,"")</f>
        <v>0</v>
      </c>
      <c r="CP149" s="52">
        <f>IFERROR('Laika grafiks'!CP$30,"")</f>
        <v>0</v>
      </c>
      <c r="CQ149" s="52">
        <f>IFERROR('Laika grafiks'!CQ$30,"")</f>
        <v>0</v>
      </c>
      <c r="CR149" s="52">
        <f>IFERROR('Laika grafiks'!CR$30,"")</f>
        <v>0</v>
      </c>
      <c r="CS149" s="52">
        <f>IFERROR('Laika grafiks'!CS$30,"")</f>
        <v>0</v>
      </c>
      <c r="CT149" s="52">
        <f>IFERROR('Laika grafiks'!CT$30,"")</f>
        <v>0</v>
      </c>
      <c r="CU149" s="52">
        <f>IFERROR('Laika grafiks'!CU$30,"")</f>
        <v>0</v>
      </c>
      <c r="CV149" s="52">
        <f>IFERROR('Laika grafiks'!CV$30,"")</f>
        <v>0</v>
      </c>
      <c r="CW149" s="52">
        <f>IFERROR('Laika grafiks'!CW$30,"")</f>
        <v>0</v>
      </c>
      <c r="CX149" s="52">
        <f>IFERROR('Laika grafiks'!CX$30,"")</f>
        <v>0</v>
      </c>
      <c r="CY149" s="52">
        <f>IFERROR('Laika grafiks'!CY$30,"")</f>
        <v>0</v>
      </c>
      <c r="CZ149" s="52">
        <f>IFERROR('Laika grafiks'!CZ$30,"")</f>
        <v>0</v>
      </c>
      <c r="DA149" s="52">
        <f>IFERROR('Laika grafiks'!DA$30,"")</f>
        <v>0</v>
      </c>
      <c r="DB149" s="52">
        <f>IFERROR('Laika grafiks'!DB$30,"")</f>
        <v>0</v>
      </c>
      <c r="DC149" s="52">
        <f>IFERROR('Laika grafiks'!DC$30,"")</f>
        <v>0</v>
      </c>
      <c r="DD149" s="52">
        <f>IFERROR('Laika grafiks'!DD$30,"")</f>
        <v>0</v>
      </c>
      <c r="DE149" s="52">
        <f>IFERROR('Laika grafiks'!DE$30,"")</f>
        <v>0</v>
      </c>
      <c r="DF149" s="52">
        <f>IFERROR('Laika grafiks'!DF$30,"")</f>
        <v>0</v>
      </c>
      <c r="DG149" s="52">
        <f>IFERROR('Laika grafiks'!DG$30,"")</f>
        <v>0</v>
      </c>
      <c r="DH149" s="52">
        <f>IFERROR('Laika grafiks'!DH$30,"")</f>
        <v>0</v>
      </c>
      <c r="DI149" s="52">
        <f>IFERROR('Laika grafiks'!DI$30,"")</f>
        <v>0</v>
      </c>
      <c r="DJ149" s="52">
        <f>IFERROR('Laika grafiks'!DJ$30,"")</f>
        <v>0</v>
      </c>
      <c r="DK149" s="52">
        <f>IFERROR('Laika grafiks'!DK$30,"")</f>
        <v>0</v>
      </c>
      <c r="DL149" s="52">
        <f>IFERROR('Laika grafiks'!DL$30,"")</f>
        <v>0</v>
      </c>
      <c r="DM149" s="52">
        <f>IFERROR('Laika grafiks'!DM$30,"")</f>
        <v>0</v>
      </c>
      <c r="DN149" s="52">
        <f>IFERROR('Laika grafiks'!DN$30,"")</f>
        <v>0</v>
      </c>
      <c r="DO149" s="52">
        <f>IFERROR('Laika grafiks'!DO$30,"")</f>
        <v>0</v>
      </c>
      <c r="DP149" s="52">
        <f>IFERROR('Laika grafiks'!DP$30,"")</f>
        <v>0</v>
      </c>
      <c r="DQ149" s="52">
        <f>IFERROR('Laika grafiks'!DQ$30,"")</f>
        <v>0</v>
      </c>
      <c r="DR149" s="52">
        <f>IFERROR('Laika grafiks'!DR$30,"")</f>
        <v>0</v>
      </c>
      <c r="DS149" s="52">
        <f>IFERROR('Laika grafiks'!DS$30,"")</f>
        <v>0</v>
      </c>
      <c r="DT149" s="52">
        <f>IFERROR('Laika grafiks'!DT$30,"")</f>
        <v>0</v>
      </c>
      <c r="DU149" s="52">
        <f>IFERROR('Laika grafiks'!DU$30,"")</f>
        <v>0</v>
      </c>
    </row>
    <row r="150" spans="1:125">
      <c r="A150" s="44" t="str">
        <f>'Laika grafiks'!$A$31</f>
        <v>Regulāro uzturēšanas izmaksu marķieris</v>
      </c>
      <c r="B150" s="107"/>
      <c r="C150" s="107"/>
      <c r="D150" s="108"/>
      <c r="E150" s="52">
        <f>IFERROR('Laika grafiks'!E$31,"")</f>
        <v>0</v>
      </c>
      <c r="F150" s="52">
        <f>IFERROR('Laika grafiks'!F$31,"")</f>
        <v>0</v>
      </c>
      <c r="G150" s="52">
        <f>IFERROR('Laika grafiks'!G$31,"")</f>
        <v>0</v>
      </c>
      <c r="H150" s="52">
        <f>IFERROR('Laika grafiks'!H$31,"")</f>
        <v>0</v>
      </c>
      <c r="I150" s="52">
        <f>IFERROR('Laika grafiks'!I$31,"")</f>
        <v>0</v>
      </c>
      <c r="J150" s="52">
        <f>IFERROR('Laika grafiks'!J$31,"")</f>
        <v>1</v>
      </c>
      <c r="K150" s="52">
        <f>IFERROR('Laika grafiks'!K$31,"")</f>
        <v>1</v>
      </c>
      <c r="L150" s="52">
        <f>IFERROR('Laika grafiks'!L$31,"")</f>
        <v>1</v>
      </c>
      <c r="M150" s="52">
        <f>IFERROR('Laika grafiks'!M$31,"")</f>
        <v>1</v>
      </c>
      <c r="N150" s="52">
        <f>IFERROR('Laika grafiks'!N$31,"")</f>
        <v>1</v>
      </c>
      <c r="O150" s="52">
        <f>IFERROR('Laika grafiks'!O$31,"")</f>
        <v>1</v>
      </c>
      <c r="P150" s="52">
        <f>IFERROR('Laika grafiks'!P$31,"")</f>
        <v>1</v>
      </c>
      <c r="Q150" s="52">
        <f>IFERROR('Laika grafiks'!Q$31,"")</f>
        <v>1</v>
      </c>
      <c r="R150" s="52">
        <f>IFERROR('Laika grafiks'!R$31,"")</f>
        <v>1</v>
      </c>
      <c r="S150" s="52">
        <f>IFERROR('Laika grafiks'!S$31,"")</f>
        <v>1</v>
      </c>
      <c r="T150" s="52">
        <f>IFERROR('Laika grafiks'!T$31,"")</f>
        <v>1</v>
      </c>
      <c r="U150" s="52">
        <f>IFERROR('Laika grafiks'!U$31,"")</f>
        <v>1</v>
      </c>
      <c r="V150" s="52">
        <f>IFERROR('Laika grafiks'!V$31,"")</f>
        <v>1</v>
      </c>
      <c r="W150" s="52">
        <f>IFERROR('Laika grafiks'!W$31,"")</f>
        <v>1</v>
      </c>
      <c r="X150" s="52">
        <f>IFERROR('Laika grafiks'!X$31,"")</f>
        <v>1</v>
      </c>
      <c r="Y150" s="52">
        <f>IFERROR('Laika grafiks'!Y$31,"")</f>
        <v>1</v>
      </c>
      <c r="Z150" s="52">
        <f>IFERROR('Laika grafiks'!Z$31,"")</f>
        <v>1</v>
      </c>
      <c r="AA150" s="52">
        <f>IFERROR('Laika grafiks'!AA$31,"")</f>
        <v>1</v>
      </c>
      <c r="AB150" s="52">
        <f>IFERROR('Laika grafiks'!AB$31,"")</f>
        <v>1</v>
      </c>
      <c r="AC150" s="52">
        <f>IFERROR('Laika grafiks'!AC$31,"")</f>
        <v>1</v>
      </c>
      <c r="AD150" s="52">
        <f>IFERROR('Laika grafiks'!AD$31,"")</f>
        <v>1</v>
      </c>
      <c r="AE150" s="52">
        <f>IFERROR('Laika grafiks'!AE$31,"")</f>
        <v>1</v>
      </c>
      <c r="AF150" s="52">
        <f>IFERROR('Laika grafiks'!AF$31,"")</f>
        <v>1</v>
      </c>
      <c r="AG150" s="52">
        <f>IFERROR('Laika grafiks'!AG$31,"")</f>
        <v>1</v>
      </c>
      <c r="AH150" s="52">
        <f>IFERROR('Laika grafiks'!AH$31,"")</f>
        <v>1</v>
      </c>
      <c r="AI150" s="52">
        <f>IFERROR('Laika grafiks'!AI$31,"")</f>
        <v>1</v>
      </c>
      <c r="AJ150" s="52">
        <f>IFERROR('Laika grafiks'!AJ$31,"")</f>
        <v>1</v>
      </c>
      <c r="AK150" s="52">
        <f>IFERROR('Laika grafiks'!AK$31,"")</f>
        <v>1</v>
      </c>
      <c r="AL150" s="52">
        <f>IFERROR('Laika grafiks'!AL$31,"")</f>
        <v>1</v>
      </c>
      <c r="AM150" s="52">
        <f>IFERROR('Laika grafiks'!AM$31,"")</f>
        <v>1</v>
      </c>
      <c r="AN150" s="52">
        <f>IFERROR('Laika grafiks'!AN$31,"")</f>
        <v>1</v>
      </c>
      <c r="AO150" s="52">
        <f>IFERROR('Laika grafiks'!AO$31,"")</f>
        <v>1</v>
      </c>
      <c r="AP150" s="52">
        <f>IFERROR('Laika grafiks'!AP$31,"")</f>
        <v>1</v>
      </c>
      <c r="AQ150" s="52">
        <f>IFERROR('Laika grafiks'!AQ$31,"")</f>
        <v>1</v>
      </c>
      <c r="AR150" s="52">
        <f>IFERROR('Laika grafiks'!AR$31,"")</f>
        <v>1</v>
      </c>
      <c r="AS150" s="52">
        <f>IFERROR('Laika grafiks'!AS$31,"")</f>
        <v>1</v>
      </c>
      <c r="AT150" s="52">
        <f>IFERROR('Laika grafiks'!AT$31,"")</f>
        <v>1</v>
      </c>
      <c r="AU150" s="52">
        <f>IFERROR('Laika grafiks'!AU$31,"")</f>
        <v>1</v>
      </c>
      <c r="AV150" s="52">
        <f>IFERROR('Laika grafiks'!AV$31,"")</f>
        <v>1</v>
      </c>
      <c r="AW150" s="52">
        <f>IFERROR('Laika grafiks'!AW$31,"")</f>
        <v>1</v>
      </c>
      <c r="AX150" s="52">
        <f>IFERROR('Laika grafiks'!AX$31,"")</f>
        <v>1</v>
      </c>
      <c r="AY150" s="52">
        <f>IFERROR('Laika grafiks'!AY$31,"")</f>
        <v>1</v>
      </c>
      <c r="AZ150" s="52">
        <f>IFERROR('Laika grafiks'!AZ$31,"")</f>
        <v>1</v>
      </c>
      <c r="BA150" s="52">
        <f>IFERROR('Laika grafiks'!BA$31,"")</f>
        <v>1</v>
      </c>
      <c r="BB150" s="52">
        <f>IFERROR('Laika grafiks'!BB$31,"")</f>
        <v>1</v>
      </c>
      <c r="BC150" s="52">
        <f>IFERROR('Laika grafiks'!BC$31,"")</f>
        <v>1</v>
      </c>
      <c r="BD150" s="52">
        <f>IFERROR('Laika grafiks'!BD$31,"")</f>
        <v>1</v>
      </c>
      <c r="BE150" s="52">
        <f>IFERROR('Laika grafiks'!BE$31,"")</f>
        <v>1</v>
      </c>
      <c r="BF150" s="52">
        <f>IFERROR('Laika grafiks'!BF$31,"")</f>
        <v>1</v>
      </c>
      <c r="BG150" s="52">
        <f>IFERROR('Laika grafiks'!BG$31,"")</f>
        <v>1</v>
      </c>
      <c r="BH150" s="52">
        <f>IFERROR('Laika grafiks'!BH$31,"")</f>
        <v>1</v>
      </c>
      <c r="BI150" s="52">
        <f>IFERROR('Laika grafiks'!BI$31,"")</f>
        <v>1</v>
      </c>
      <c r="BJ150" s="52">
        <f>IFERROR('Laika grafiks'!BJ$31,"")</f>
        <v>1</v>
      </c>
      <c r="BK150" s="52">
        <f>IFERROR('Laika grafiks'!BK$31,"")</f>
        <v>1</v>
      </c>
      <c r="BL150" s="52">
        <f>IFERROR('Laika grafiks'!BL$31,"")</f>
        <v>1</v>
      </c>
      <c r="BM150" s="52">
        <f>IFERROR('Laika grafiks'!BM$31,"")</f>
        <v>0</v>
      </c>
      <c r="BN150" s="52">
        <f>IFERROR('Laika grafiks'!BN$31,"")</f>
        <v>0</v>
      </c>
      <c r="BO150" s="52">
        <f>IFERROR('Laika grafiks'!BO$31,"")</f>
        <v>0</v>
      </c>
      <c r="BP150" s="52">
        <f>IFERROR('Laika grafiks'!BP$31,"")</f>
        <v>0</v>
      </c>
      <c r="BQ150" s="52">
        <f>IFERROR('Laika grafiks'!BQ$31,"")</f>
        <v>0</v>
      </c>
      <c r="BR150" s="52">
        <f>IFERROR('Laika grafiks'!BR$31,"")</f>
        <v>0</v>
      </c>
      <c r="BS150" s="52">
        <f>IFERROR('Laika grafiks'!BS$31,"")</f>
        <v>0</v>
      </c>
      <c r="BT150" s="52">
        <f>IFERROR('Laika grafiks'!BT$31,"")</f>
        <v>0</v>
      </c>
      <c r="BU150" s="52">
        <f>IFERROR('Laika grafiks'!BU$31,"")</f>
        <v>0</v>
      </c>
      <c r="BV150" s="52">
        <f>IFERROR('Laika grafiks'!BV$31,"")</f>
        <v>0</v>
      </c>
      <c r="BW150" s="52">
        <f>IFERROR('Laika grafiks'!BW$31,"")</f>
        <v>0</v>
      </c>
      <c r="BX150" s="52">
        <f>IFERROR('Laika grafiks'!BX$31,"")</f>
        <v>0</v>
      </c>
      <c r="BY150" s="52">
        <f>IFERROR('Laika grafiks'!BY$31,"")</f>
        <v>0</v>
      </c>
      <c r="BZ150" s="52">
        <f>IFERROR('Laika grafiks'!BZ$31,"")</f>
        <v>0</v>
      </c>
      <c r="CA150" s="52">
        <f>IFERROR('Laika grafiks'!CA$31,"")</f>
        <v>0</v>
      </c>
      <c r="CB150" s="52">
        <f>IFERROR('Laika grafiks'!CB$31,"")</f>
        <v>0</v>
      </c>
      <c r="CC150" s="52">
        <f>IFERROR('Laika grafiks'!CC$31,"")</f>
        <v>0</v>
      </c>
      <c r="CD150" s="52">
        <f>IFERROR('Laika grafiks'!CD$31,"")</f>
        <v>0</v>
      </c>
      <c r="CE150" s="52">
        <f>IFERROR('Laika grafiks'!CE$31,"")</f>
        <v>0</v>
      </c>
      <c r="CF150" s="52">
        <f>IFERROR('Laika grafiks'!CF$31,"")</f>
        <v>0</v>
      </c>
      <c r="CG150" s="52">
        <f>IFERROR('Laika grafiks'!CG$31,"")</f>
        <v>0</v>
      </c>
      <c r="CH150" s="52">
        <f>IFERROR('Laika grafiks'!CH$31,"")</f>
        <v>0</v>
      </c>
      <c r="CI150" s="52">
        <f>IFERROR('Laika grafiks'!CI$31,"")</f>
        <v>0</v>
      </c>
      <c r="CJ150" s="52">
        <f>IFERROR('Laika grafiks'!CJ$31,"")</f>
        <v>0</v>
      </c>
      <c r="CK150" s="52">
        <f>IFERROR('Laika grafiks'!CK$31,"")</f>
        <v>0</v>
      </c>
      <c r="CL150" s="52">
        <f>IFERROR('Laika grafiks'!CL$31,"")</f>
        <v>0</v>
      </c>
      <c r="CM150" s="52">
        <f>IFERROR('Laika grafiks'!CM$31,"")</f>
        <v>0</v>
      </c>
      <c r="CN150" s="52">
        <f>IFERROR('Laika grafiks'!CN$31,"")</f>
        <v>0</v>
      </c>
      <c r="CO150" s="52">
        <f>IFERROR('Laika grafiks'!CO$31,"")</f>
        <v>0</v>
      </c>
      <c r="CP150" s="52">
        <f>IFERROR('Laika grafiks'!CP$31,"")</f>
        <v>0</v>
      </c>
      <c r="CQ150" s="52">
        <f>IFERROR('Laika grafiks'!CQ$31,"")</f>
        <v>0</v>
      </c>
      <c r="CR150" s="52">
        <f>IFERROR('Laika grafiks'!CR$31,"")</f>
        <v>0</v>
      </c>
      <c r="CS150" s="52">
        <f>IFERROR('Laika grafiks'!CS$31,"")</f>
        <v>0</v>
      </c>
      <c r="CT150" s="52">
        <f>IFERROR('Laika grafiks'!CT$31,"")</f>
        <v>0</v>
      </c>
      <c r="CU150" s="52">
        <f>IFERROR('Laika grafiks'!CU$31,"")</f>
        <v>0</v>
      </c>
      <c r="CV150" s="52">
        <f>IFERROR('Laika grafiks'!CV$31,"")</f>
        <v>0</v>
      </c>
      <c r="CW150" s="52">
        <f>IFERROR('Laika grafiks'!CW$31,"")</f>
        <v>0</v>
      </c>
      <c r="CX150" s="52">
        <f>IFERROR('Laika grafiks'!CX$31,"")</f>
        <v>0</v>
      </c>
      <c r="CY150" s="52">
        <f>IFERROR('Laika grafiks'!CY$31,"")</f>
        <v>0</v>
      </c>
      <c r="CZ150" s="52">
        <f>IFERROR('Laika grafiks'!CZ$31,"")</f>
        <v>0</v>
      </c>
      <c r="DA150" s="52">
        <f>IFERROR('Laika grafiks'!DA$31,"")</f>
        <v>0</v>
      </c>
      <c r="DB150" s="52">
        <f>IFERROR('Laika grafiks'!DB$31,"")</f>
        <v>0</v>
      </c>
      <c r="DC150" s="52">
        <f>IFERROR('Laika grafiks'!DC$31,"")</f>
        <v>0</v>
      </c>
      <c r="DD150" s="52">
        <f>IFERROR('Laika grafiks'!DD$31,"")</f>
        <v>0</v>
      </c>
      <c r="DE150" s="52">
        <f>IFERROR('Laika grafiks'!DE$31,"")</f>
        <v>0</v>
      </c>
      <c r="DF150" s="52">
        <f>IFERROR('Laika grafiks'!DF$31,"")</f>
        <v>0</v>
      </c>
      <c r="DG150" s="52">
        <f>IFERROR('Laika grafiks'!DG$31,"")</f>
        <v>0</v>
      </c>
      <c r="DH150" s="52">
        <f>IFERROR('Laika grafiks'!DH$31,"")</f>
        <v>0</v>
      </c>
      <c r="DI150" s="52">
        <f>IFERROR('Laika grafiks'!DI$31,"")</f>
        <v>0</v>
      </c>
      <c r="DJ150" s="52">
        <f>IFERROR('Laika grafiks'!DJ$31,"")</f>
        <v>0</v>
      </c>
      <c r="DK150" s="52">
        <f>IFERROR('Laika grafiks'!DK$31,"")</f>
        <v>0</v>
      </c>
      <c r="DL150" s="52">
        <f>IFERROR('Laika grafiks'!DL$31,"")</f>
        <v>0</v>
      </c>
      <c r="DM150" s="52">
        <f>IFERROR('Laika grafiks'!DM$31,"")</f>
        <v>0</v>
      </c>
      <c r="DN150" s="52">
        <f>IFERROR('Laika grafiks'!DN$31,"")</f>
        <v>0</v>
      </c>
      <c r="DO150" s="52">
        <f>IFERROR('Laika grafiks'!DO$31,"")</f>
        <v>0</v>
      </c>
      <c r="DP150" s="52">
        <f>IFERROR('Laika grafiks'!DP$31,"")</f>
        <v>0</v>
      </c>
      <c r="DQ150" s="52">
        <f>IFERROR('Laika grafiks'!DQ$31,"")</f>
        <v>0</v>
      </c>
      <c r="DR150" s="52">
        <f>IFERROR('Laika grafiks'!DR$31,"")</f>
        <v>0</v>
      </c>
      <c r="DS150" s="52">
        <f>IFERROR('Laika grafiks'!DS$31,"")</f>
        <v>0</v>
      </c>
      <c r="DT150" s="52">
        <f>IFERROR('Laika grafiks'!DT$31,"")</f>
        <v>0</v>
      </c>
      <c r="DU150" s="52">
        <f>IFERROR('Laika grafiks'!DU$31,"")</f>
        <v>0</v>
      </c>
    </row>
    <row r="151" spans="1:125">
      <c r="A151" s="2" t="s">
        <v>205</v>
      </c>
      <c r="B151" s="10"/>
      <c r="C151" s="2"/>
      <c r="D151" s="82"/>
      <c r="E151" s="82">
        <f t="shared" ref="E151:BP151" si="72">IFERROR(IF(E149,$D147,$D148),"")</f>
        <v>3.0839999999999999E-2</v>
      </c>
      <c r="F151" s="82">
        <f t="shared" si="72"/>
        <v>3.0839999999999999E-2</v>
      </c>
      <c r="G151" s="82">
        <f t="shared" si="72"/>
        <v>3.0839999999999999E-2</v>
      </c>
      <c r="H151" s="82">
        <f t="shared" si="72"/>
        <v>3.0839999999999999E-2</v>
      </c>
      <c r="I151" s="82">
        <f t="shared" si="72"/>
        <v>3.0839999999999999E-2</v>
      </c>
      <c r="J151" s="82">
        <f t="shared" si="72"/>
        <v>3.0839999999999999E-2</v>
      </c>
      <c r="K151" s="82">
        <f t="shared" si="72"/>
        <v>3.0839999999999999E-2</v>
      </c>
      <c r="L151" s="82">
        <f t="shared" si="72"/>
        <v>3.0839999999999999E-2</v>
      </c>
      <c r="M151" s="82">
        <f t="shared" si="72"/>
        <v>3.0839999999999999E-2</v>
      </c>
      <c r="N151" s="82">
        <f t="shared" si="72"/>
        <v>3.0839999999999999E-2</v>
      </c>
      <c r="O151" s="82">
        <f t="shared" si="72"/>
        <v>3.0839999999999999E-2</v>
      </c>
      <c r="P151" s="82">
        <f t="shared" si="72"/>
        <v>3.0839999999999999E-2</v>
      </c>
      <c r="Q151" s="82">
        <f t="shared" si="72"/>
        <v>3.0839999999999999E-2</v>
      </c>
      <c r="R151" s="82">
        <f t="shared" si="72"/>
        <v>3.0839999999999999E-2</v>
      </c>
      <c r="S151" s="82">
        <f t="shared" si="72"/>
        <v>3.0839999999999999E-2</v>
      </c>
      <c r="T151" s="82">
        <f t="shared" si="72"/>
        <v>3.0839999999999999E-2</v>
      </c>
      <c r="U151" s="82">
        <f t="shared" si="72"/>
        <v>3.0839999999999999E-2</v>
      </c>
      <c r="V151" s="82">
        <f t="shared" si="72"/>
        <v>3.0839999999999999E-2</v>
      </c>
      <c r="W151" s="82">
        <f t="shared" si="72"/>
        <v>3.0839999999999999E-2</v>
      </c>
      <c r="X151" s="82">
        <f t="shared" si="72"/>
        <v>3.0839999999999999E-2</v>
      </c>
      <c r="Y151" s="82">
        <f t="shared" si="72"/>
        <v>3.0839999999999999E-2</v>
      </c>
      <c r="Z151" s="82">
        <f t="shared" si="72"/>
        <v>3.0839999999999999E-2</v>
      </c>
      <c r="AA151" s="82">
        <f t="shared" si="72"/>
        <v>3.0839999999999999E-2</v>
      </c>
      <c r="AB151" s="82">
        <f t="shared" si="72"/>
        <v>3.0839999999999999E-2</v>
      </c>
      <c r="AC151" s="82">
        <f t="shared" si="72"/>
        <v>3.0839999999999999E-2</v>
      </c>
      <c r="AD151" s="82">
        <f t="shared" si="72"/>
        <v>3.0839999999999999E-2</v>
      </c>
      <c r="AE151" s="82">
        <f t="shared" si="72"/>
        <v>3.0839999999999999E-2</v>
      </c>
      <c r="AF151" s="82">
        <f t="shared" si="72"/>
        <v>3.0839999999999999E-2</v>
      </c>
      <c r="AG151" s="82">
        <f t="shared" si="72"/>
        <v>3.0839999999999999E-2</v>
      </c>
      <c r="AH151" s="82">
        <f t="shared" si="72"/>
        <v>3.0839999999999999E-2</v>
      </c>
      <c r="AI151" s="82">
        <f t="shared" si="72"/>
        <v>3.0839999999999999E-2</v>
      </c>
      <c r="AJ151" s="82">
        <f t="shared" si="72"/>
        <v>3.0839999999999999E-2</v>
      </c>
      <c r="AK151" s="82">
        <f t="shared" si="72"/>
        <v>3.0839999999999999E-2</v>
      </c>
      <c r="AL151" s="82">
        <f t="shared" si="72"/>
        <v>3.0839999999999999E-2</v>
      </c>
      <c r="AM151" s="82">
        <f t="shared" si="72"/>
        <v>3.0839999999999999E-2</v>
      </c>
      <c r="AN151" s="82">
        <f t="shared" si="72"/>
        <v>3.0839999999999999E-2</v>
      </c>
      <c r="AO151" s="82">
        <f t="shared" si="72"/>
        <v>3.0839999999999999E-2</v>
      </c>
      <c r="AP151" s="82">
        <f t="shared" si="72"/>
        <v>3.0839999999999999E-2</v>
      </c>
      <c r="AQ151" s="82">
        <f t="shared" si="72"/>
        <v>3.0839999999999999E-2</v>
      </c>
      <c r="AR151" s="82">
        <f t="shared" si="72"/>
        <v>3.0839999999999999E-2</v>
      </c>
      <c r="AS151" s="82">
        <f t="shared" si="72"/>
        <v>3.0839999999999999E-2</v>
      </c>
      <c r="AT151" s="82">
        <f t="shared" si="72"/>
        <v>3.0839999999999999E-2</v>
      </c>
      <c r="AU151" s="82">
        <f t="shared" si="72"/>
        <v>3.0839999999999999E-2</v>
      </c>
      <c r="AV151" s="82">
        <f t="shared" si="72"/>
        <v>3.0839999999999999E-2</v>
      </c>
      <c r="AW151" s="82">
        <f t="shared" si="72"/>
        <v>3.0839999999999999E-2</v>
      </c>
      <c r="AX151" s="82">
        <f t="shared" si="72"/>
        <v>3.0839999999999999E-2</v>
      </c>
      <c r="AY151" s="82">
        <f t="shared" si="72"/>
        <v>3.0839999999999999E-2</v>
      </c>
      <c r="AZ151" s="82">
        <f t="shared" si="72"/>
        <v>3.0839999999999999E-2</v>
      </c>
      <c r="BA151" s="82">
        <f t="shared" si="72"/>
        <v>3.0839999999999999E-2</v>
      </c>
      <c r="BB151" s="82">
        <f t="shared" si="72"/>
        <v>3.0839999999999999E-2</v>
      </c>
      <c r="BC151" s="82">
        <f t="shared" si="72"/>
        <v>3.0839999999999999E-2</v>
      </c>
      <c r="BD151" s="82">
        <f t="shared" si="72"/>
        <v>3.0839999999999999E-2</v>
      </c>
      <c r="BE151" s="82">
        <f t="shared" si="72"/>
        <v>3.0839999999999999E-2</v>
      </c>
      <c r="BF151" s="82">
        <f t="shared" si="72"/>
        <v>3.0839999999999999E-2</v>
      </c>
      <c r="BG151" s="82">
        <f t="shared" si="72"/>
        <v>3.0839999999999999E-2</v>
      </c>
      <c r="BH151" s="82">
        <f t="shared" si="72"/>
        <v>3.0839999999999999E-2</v>
      </c>
      <c r="BI151" s="82">
        <f t="shared" si="72"/>
        <v>3.0839999999999999E-2</v>
      </c>
      <c r="BJ151" s="82">
        <f t="shared" si="72"/>
        <v>3.0839999999999999E-2</v>
      </c>
      <c r="BK151" s="82">
        <f t="shared" si="72"/>
        <v>3.0839999999999999E-2</v>
      </c>
      <c r="BL151" s="82">
        <f t="shared" si="72"/>
        <v>3.0839999999999999E-2</v>
      </c>
      <c r="BM151" s="82">
        <f t="shared" si="72"/>
        <v>3.0839999999999999E-2</v>
      </c>
      <c r="BN151" s="82">
        <f t="shared" si="72"/>
        <v>3.0839999999999999E-2</v>
      </c>
      <c r="BO151" s="82">
        <f t="shared" si="72"/>
        <v>3.0839999999999999E-2</v>
      </c>
      <c r="BP151" s="82">
        <f t="shared" si="72"/>
        <v>3.0839999999999999E-2</v>
      </c>
      <c r="BQ151" s="82">
        <f t="shared" ref="BQ151:DU151" si="73">IFERROR(IF(BQ149,$D147,$D148),"")</f>
        <v>3.0839999999999999E-2</v>
      </c>
      <c r="BR151" s="82">
        <f t="shared" si="73"/>
        <v>3.0839999999999999E-2</v>
      </c>
      <c r="BS151" s="82">
        <f t="shared" si="73"/>
        <v>3.0839999999999999E-2</v>
      </c>
      <c r="BT151" s="82">
        <f t="shared" si="73"/>
        <v>3.0839999999999999E-2</v>
      </c>
      <c r="BU151" s="82">
        <f t="shared" si="73"/>
        <v>3.0839999999999999E-2</v>
      </c>
      <c r="BV151" s="82">
        <f t="shared" si="73"/>
        <v>3.0839999999999999E-2</v>
      </c>
      <c r="BW151" s="82">
        <f t="shared" si="73"/>
        <v>3.0839999999999999E-2</v>
      </c>
      <c r="BX151" s="82">
        <f t="shared" si="73"/>
        <v>3.0839999999999999E-2</v>
      </c>
      <c r="BY151" s="82">
        <f t="shared" si="73"/>
        <v>3.0839999999999999E-2</v>
      </c>
      <c r="BZ151" s="82">
        <f t="shared" si="73"/>
        <v>3.0839999999999999E-2</v>
      </c>
      <c r="CA151" s="82">
        <f t="shared" si="73"/>
        <v>3.0839999999999999E-2</v>
      </c>
      <c r="CB151" s="82">
        <f t="shared" si="73"/>
        <v>3.0839999999999999E-2</v>
      </c>
      <c r="CC151" s="82">
        <f t="shared" si="73"/>
        <v>3.0839999999999999E-2</v>
      </c>
      <c r="CD151" s="82">
        <f t="shared" si="73"/>
        <v>3.0839999999999999E-2</v>
      </c>
      <c r="CE151" s="82">
        <f t="shared" si="73"/>
        <v>3.0839999999999999E-2</v>
      </c>
      <c r="CF151" s="82">
        <f t="shared" si="73"/>
        <v>3.0839999999999999E-2</v>
      </c>
      <c r="CG151" s="82">
        <f t="shared" si="73"/>
        <v>3.0839999999999999E-2</v>
      </c>
      <c r="CH151" s="82">
        <f t="shared" si="73"/>
        <v>3.0839999999999999E-2</v>
      </c>
      <c r="CI151" s="82">
        <f t="shared" si="73"/>
        <v>3.0839999999999999E-2</v>
      </c>
      <c r="CJ151" s="82">
        <f t="shared" si="73"/>
        <v>3.0839999999999999E-2</v>
      </c>
      <c r="CK151" s="82">
        <f t="shared" si="73"/>
        <v>3.0839999999999999E-2</v>
      </c>
      <c r="CL151" s="82">
        <f t="shared" si="73"/>
        <v>3.0839999999999999E-2</v>
      </c>
      <c r="CM151" s="82">
        <f t="shared" si="73"/>
        <v>3.0839999999999999E-2</v>
      </c>
      <c r="CN151" s="82">
        <f t="shared" si="73"/>
        <v>3.0839999999999999E-2</v>
      </c>
      <c r="CO151" s="82">
        <f t="shared" si="73"/>
        <v>3.0839999999999999E-2</v>
      </c>
      <c r="CP151" s="82">
        <f t="shared" si="73"/>
        <v>3.0839999999999999E-2</v>
      </c>
      <c r="CQ151" s="82">
        <f t="shared" si="73"/>
        <v>3.0839999999999999E-2</v>
      </c>
      <c r="CR151" s="82">
        <f t="shared" si="73"/>
        <v>3.0839999999999999E-2</v>
      </c>
      <c r="CS151" s="82">
        <f t="shared" si="73"/>
        <v>3.0839999999999999E-2</v>
      </c>
      <c r="CT151" s="82">
        <f t="shared" si="73"/>
        <v>3.0839999999999999E-2</v>
      </c>
      <c r="CU151" s="82">
        <f t="shared" si="73"/>
        <v>3.0839999999999999E-2</v>
      </c>
      <c r="CV151" s="82">
        <f t="shared" si="73"/>
        <v>3.0839999999999999E-2</v>
      </c>
      <c r="CW151" s="82">
        <f t="shared" si="73"/>
        <v>3.0839999999999999E-2</v>
      </c>
      <c r="CX151" s="82">
        <f t="shared" si="73"/>
        <v>3.0839999999999999E-2</v>
      </c>
      <c r="CY151" s="82">
        <f t="shared" si="73"/>
        <v>3.0839999999999999E-2</v>
      </c>
      <c r="CZ151" s="82">
        <f t="shared" si="73"/>
        <v>3.0839999999999999E-2</v>
      </c>
      <c r="DA151" s="82">
        <f t="shared" si="73"/>
        <v>3.0839999999999999E-2</v>
      </c>
      <c r="DB151" s="82">
        <f t="shared" si="73"/>
        <v>3.0839999999999999E-2</v>
      </c>
      <c r="DC151" s="82">
        <f t="shared" si="73"/>
        <v>3.0839999999999999E-2</v>
      </c>
      <c r="DD151" s="82">
        <f t="shared" si="73"/>
        <v>3.0839999999999999E-2</v>
      </c>
      <c r="DE151" s="82">
        <f t="shared" si="73"/>
        <v>3.0839999999999999E-2</v>
      </c>
      <c r="DF151" s="82">
        <f t="shared" si="73"/>
        <v>3.0839999999999999E-2</v>
      </c>
      <c r="DG151" s="82">
        <f t="shared" si="73"/>
        <v>3.0839999999999999E-2</v>
      </c>
      <c r="DH151" s="82">
        <f t="shared" si="73"/>
        <v>3.0839999999999999E-2</v>
      </c>
      <c r="DI151" s="82">
        <f t="shared" si="73"/>
        <v>3.0839999999999999E-2</v>
      </c>
      <c r="DJ151" s="82">
        <f t="shared" si="73"/>
        <v>3.0839999999999999E-2</v>
      </c>
      <c r="DK151" s="82">
        <f t="shared" si="73"/>
        <v>3.0839999999999999E-2</v>
      </c>
      <c r="DL151" s="82">
        <f t="shared" si="73"/>
        <v>3.0839999999999999E-2</v>
      </c>
      <c r="DM151" s="82">
        <f t="shared" si="73"/>
        <v>3.0839999999999999E-2</v>
      </c>
      <c r="DN151" s="82">
        <f t="shared" si="73"/>
        <v>3.0839999999999999E-2</v>
      </c>
      <c r="DO151" s="82">
        <f t="shared" si="73"/>
        <v>3.0839999999999999E-2</v>
      </c>
      <c r="DP151" s="82">
        <f t="shared" si="73"/>
        <v>3.0839999999999999E-2</v>
      </c>
      <c r="DQ151" s="82">
        <f t="shared" si="73"/>
        <v>3.0839999999999999E-2</v>
      </c>
      <c r="DR151" s="82">
        <f t="shared" si="73"/>
        <v>3.0839999999999999E-2</v>
      </c>
      <c r="DS151" s="82">
        <f t="shared" si="73"/>
        <v>3.0839999999999999E-2</v>
      </c>
      <c r="DT151" s="82">
        <f t="shared" si="73"/>
        <v>3.0839999999999999E-2</v>
      </c>
      <c r="DU151" s="82">
        <f t="shared" si="73"/>
        <v>3.0839999999999999E-2</v>
      </c>
    </row>
    <row r="152" spans="1:125">
      <c r="A152" s="2" t="s">
        <v>206</v>
      </c>
      <c r="B152" s="10"/>
      <c r="C152" s="2"/>
      <c r="D152" s="82"/>
      <c r="E152" s="82">
        <f t="shared" ref="E152:BP152" si="74">IFERROR((1+E151)^(0.25)-1,"")</f>
        <v>7.622404706068675E-3</v>
      </c>
      <c r="F152" s="82">
        <f t="shared" si="74"/>
        <v>7.622404706068675E-3</v>
      </c>
      <c r="G152" s="82">
        <f t="shared" si="74"/>
        <v>7.622404706068675E-3</v>
      </c>
      <c r="H152" s="82">
        <f t="shared" si="74"/>
        <v>7.622404706068675E-3</v>
      </c>
      <c r="I152" s="82">
        <f t="shared" si="74"/>
        <v>7.622404706068675E-3</v>
      </c>
      <c r="J152" s="82">
        <f t="shared" si="74"/>
        <v>7.622404706068675E-3</v>
      </c>
      <c r="K152" s="82">
        <f t="shared" si="74"/>
        <v>7.622404706068675E-3</v>
      </c>
      <c r="L152" s="82">
        <f t="shared" si="74"/>
        <v>7.622404706068675E-3</v>
      </c>
      <c r="M152" s="82">
        <f t="shared" si="74"/>
        <v>7.622404706068675E-3</v>
      </c>
      <c r="N152" s="82">
        <f t="shared" si="74"/>
        <v>7.622404706068675E-3</v>
      </c>
      <c r="O152" s="82">
        <f t="shared" si="74"/>
        <v>7.622404706068675E-3</v>
      </c>
      <c r="P152" s="82">
        <f t="shared" si="74"/>
        <v>7.622404706068675E-3</v>
      </c>
      <c r="Q152" s="82">
        <f t="shared" si="74"/>
        <v>7.622404706068675E-3</v>
      </c>
      <c r="R152" s="82">
        <f t="shared" si="74"/>
        <v>7.622404706068675E-3</v>
      </c>
      <c r="S152" s="82">
        <f t="shared" si="74"/>
        <v>7.622404706068675E-3</v>
      </c>
      <c r="T152" s="82">
        <f t="shared" si="74"/>
        <v>7.622404706068675E-3</v>
      </c>
      <c r="U152" s="82">
        <f t="shared" si="74"/>
        <v>7.622404706068675E-3</v>
      </c>
      <c r="V152" s="82">
        <f t="shared" si="74"/>
        <v>7.622404706068675E-3</v>
      </c>
      <c r="W152" s="82">
        <f t="shared" si="74"/>
        <v>7.622404706068675E-3</v>
      </c>
      <c r="X152" s="82">
        <f t="shared" si="74"/>
        <v>7.622404706068675E-3</v>
      </c>
      <c r="Y152" s="82">
        <f t="shared" si="74"/>
        <v>7.622404706068675E-3</v>
      </c>
      <c r="Z152" s="82">
        <f t="shared" si="74"/>
        <v>7.622404706068675E-3</v>
      </c>
      <c r="AA152" s="82">
        <f t="shared" si="74"/>
        <v>7.622404706068675E-3</v>
      </c>
      <c r="AB152" s="82">
        <f t="shared" si="74"/>
        <v>7.622404706068675E-3</v>
      </c>
      <c r="AC152" s="82">
        <f t="shared" si="74"/>
        <v>7.622404706068675E-3</v>
      </c>
      <c r="AD152" s="82">
        <f t="shared" si="74"/>
        <v>7.622404706068675E-3</v>
      </c>
      <c r="AE152" s="82">
        <f t="shared" si="74"/>
        <v>7.622404706068675E-3</v>
      </c>
      <c r="AF152" s="82">
        <f t="shared" si="74"/>
        <v>7.622404706068675E-3</v>
      </c>
      <c r="AG152" s="82">
        <f t="shared" si="74"/>
        <v>7.622404706068675E-3</v>
      </c>
      <c r="AH152" s="82">
        <f t="shared" si="74"/>
        <v>7.622404706068675E-3</v>
      </c>
      <c r="AI152" s="82">
        <f t="shared" si="74"/>
        <v>7.622404706068675E-3</v>
      </c>
      <c r="AJ152" s="82">
        <f t="shared" si="74"/>
        <v>7.622404706068675E-3</v>
      </c>
      <c r="AK152" s="82">
        <f t="shared" si="74"/>
        <v>7.622404706068675E-3</v>
      </c>
      <c r="AL152" s="82">
        <f t="shared" si="74"/>
        <v>7.622404706068675E-3</v>
      </c>
      <c r="AM152" s="82">
        <f t="shared" si="74"/>
        <v>7.622404706068675E-3</v>
      </c>
      <c r="AN152" s="82">
        <f t="shared" si="74"/>
        <v>7.622404706068675E-3</v>
      </c>
      <c r="AO152" s="82">
        <f t="shared" si="74"/>
        <v>7.622404706068675E-3</v>
      </c>
      <c r="AP152" s="82">
        <f t="shared" si="74"/>
        <v>7.622404706068675E-3</v>
      </c>
      <c r="AQ152" s="82">
        <f t="shared" si="74"/>
        <v>7.622404706068675E-3</v>
      </c>
      <c r="AR152" s="82">
        <f t="shared" si="74"/>
        <v>7.622404706068675E-3</v>
      </c>
      <c r="AS152" s="82">
        <f t="shared" si="74"/>
        <v>7.622404706068675E-3</v>
      </c>
      <c r="AT152" s="82">
        <f t="shared" si="74"/>
        <v>7.622404706068675E-3</v>
      </c>
      <c r="AU152" s="82">
        <f t="shared" si="74"/>
        <v>7.622404706068675E-3</v>
      </c>
      <c r="AV152" s="82">
        <f t="shared" si="74"/>
        <v>7.622404706068675E-3</v>
      </c>
      <c r="AW152" s="82">
        <f t="shared" si="74"/>
        <v>7.622404706068675E-3</v>
      </c>
      <c r="AX152" s="82">
        <f t="shared" si="74"/>
        <v>7.622404706068675E-3</v>
      </c>
      <c r="AY152" s="82">
        <f t="shared" si="74"/>
        <v>7.622404706068675E-3</v>
      </c>
      <c r="AZ152" s="82">
        <f t="shared" si="74"/>
        <v>7.622404706068675E-3</v>
      </c>
      <c r="BA152" s="82">
        <f t="shared" si="74"/>
        <v>7.622404706068675E-3</v>
      </c>
      <c r="BB152" s="82">
        <f t="shared" si="74"/>
        <v>7.622404706068675E-3</v>
      </c>
      <c r="BC152" s="82">
        <f t="shared" si="74"/>
        <v>7.622404706068675E-3</v>
      </c>
      <c r="BD152" s="82">
        <f t="shared" si="74"/>
        <v>7.622404706068675E-3</v>
      </c>
      <c r="BE152" s="82">
        <f t="shared" si="74"/>
        <v>7.622404706068675E-3</v>
      </c>
      <c r="BF152" s="82">
        <f t="shared" si="74"/>
        <v>7.622404706068675E-3</v>
      </c>
      <c r="BG152" s="82">
        <f t="shared" si="74"/>
        <v>7.622404706068675E-3</v>
      </c>
      <c r="BH152" s="82">
        <f t="shared" si="74"/>
        <v>7.622404706068675E-3</v>
      </c>
      <c r="BI152" s="82">
        <f t="shared" si="74"/>
        <v>7.622404706068675E-3</v>
      </c>
      <c r="BJ152" s="82">
        <f t="shared" si="74"/>
        <v>7.622404706068675E-3</v>
      </c>
      <c r="BK152" s="82">
        <f t="shared" si="74"/>
        <v>7.622404706068675E-3</v>
      </c>
      <c r="BL152" s="82">
        <f t="shared" si="74"/>
        <v>7.622404706068675E-3</v>
      </c>
      <c r="BM152" s="82">
        <f t="shared" si="74"/>
        <v>7.622404706068675E-3</v>
      </c>
      <c r="BN152" s="82">
        <f t="shared" si="74"/>
        <v>7.622404706068675E-3</v>
      </c>
      <c r="BO152" s="82">
        <f t="shared" si="74"/>
        <v>7.622404706068675E-3</v>
      </c>
      <c r="BP152" s="82">
        <f t="shared" si="74"/>
        <v>7.622404706068675E-3</v>
      </c>
      <c r="BQ152" s="82">
        <f t="shared" ref="BQ152:DU152" si="75">IFERROR((1+BQ151)^(0.25)-1,"")</f>
        <v>7.622404706068675E-3</v>
      </c>
      <c r="BR152" s="82">
        <f t="shared" si="75"/>
        <v>7.622404706068675E-3</v>
      </c>
      <c r="BS152" s="82">
        <f t="shared" si="75"/>
        <v>7.622404706068675E-3</v>
      </c>
      <c r="BT152" s="82">
        <f t="shared" si="75"/>
        <v>7.622404706068675E-3</v>
      </c>
      <c r="BU152" s="82">
        <f t="shared" si="75"/>
        <v>7.622404706068675E-3</v>
      </c>
      <c r="BV152" s="82">
        <f t="shared" si="75"/>
        <v>7.622404706068675E-3</v>
      </c>
      <c r="BW152" s="82">
        <f t="shared" si="75"/>
        <v>7.622404706068675E-3</v>
      </c>
      <c r="BX152" s="82">
        <f t="shared" si="75"/>
        <v>7.622404706068675E-3</v>
      </c>
      <c r="BY152" s="82">
        <f t="shared" si="75"/>
        <v>7.622404706068675E-3</v>
      </c>
      <c r="BZ152" s="82">
        <f t="shared" si="75"/>
        <v>7.622404706068675E-3</v>
      </c>
      <c r="CA152" s="82">
        <f t="shared" si="75"/>
        <v>7.622404706068675E-3</v>
      </c>
      <c r="CB152" s="82">
        <f t="shared" si="75"/>
        <v>7.622404706068675E-3</v>
      </c>
      <c r="CC152" s="82">
        <f t="shared" si="75"/>
        <v>7.622404706068675E-3</v>
      </c>
      <c r="CD152" s="82">
        <f t="shared" si="75"/>
        <v>7.622404706068675E-3</v>
      </c>
      <c r="CE152" s="82">
        <f t="shared" si="75"/>
        <v>7.622404706068675E-3</v>
      </c>
      <c r="CF152" s="82">
        <f t="shared" si="75"/>
        <v>7.622404706068675E-3</v>
      </c>
      <c r="CG152" s="82">
        <f t="shared" si="75"/>
        <v>7.622404706068675E-3</v>
      </c>
      <c r="CH152" s="82">
        <f t="shared" si="75"/>
        <v>7.622404706068675E-3</v>
      </c>
      <c r="CI152" s="82">
        <f t="shared" si="75"/>
        <v>7.622404706068675E-3</v>
      </c>
      <c r="CJ152" s="82">
        <f t="shared" si="75"/>
        <v>7.622404706068675E-3</v>
      </c>
      <c r="CK152" s="82">
        <f t="shared" si="75"/>
        <v>7.622404706068675E-3</v>
      </c>
      <c r="CL152" s="82">
        <f t="shared" si="75"/>
        <v>7.622404706068675E-3</v>
      </c>
      <c r="CM152" s="82">
        <f t="shared" si="75"/>
        <v>7.622404706068675E-3</v>
      </c>
      <c r="CN152" s="82">
        <f t="shared" si="75"/>
        <v>7.622404706068675E-3</v>
      </c>
      <c r="CO152" s="82">
        <f t="shared" si="75"/>
        <v>7.622404706068675E-3</v>
      </c>
      <c r="CP152" s="82">
        <f t="shared" si="75"/>
        <v>7.622404706068675E-3</v>
      </c>
      <c r="CQ152" s="82">
        <f t="shared" si="75"/>
        <v>7.622404706068675E-3</v>
      </c>
      <c r="CR152" s="82">
        <f t="shared" si="75"/>
        <v>7.622404706068675E-3</v>
      </c>
      <c r="CS152" s="82">
        <f t="shared" si="75"/>
        <v>7.622404706068675E-3</v>
      </c>
      <c r="CT152" s="82">
        <f t="shared" si="75"/>
        <v>7.622404706068675E-3</v>
      </c>
      <c r="CU152" s="82">
        <f t="shared" si="75"/>
        <v>7.622404706068675E-3</v>
      </c>
      <c r="CV152" s="82">
        <f t="shared" si="75"/>
        <v>7.622404706068675E-3</v>
      </c>
      <c r="CW152" s="82">
        <f t="shared" si="75"/>
        <v>7.622404706068675E-3</v>
      </c>
      <c r="CX152" s="82">
        <f t="shared" si="75"/>
        <v>7.622404706068675E-3</v>
      </c>
      <c r="CY152" s="82">
        <f t="shared" si="75"/>
        <v>7.622404706068675E-3</v>
      </c>
      <c r="CZ152" s="82">
        <f t="shared" si="75"/>
        <v>7.622404706068675E-3</v>
      </c>
      <c r="DA152" s="82">
        <f t="shared" si="75"/>
        <v>7.622404706068675E-3</v>
      </c>
      <c r="DB152" s="82">
        <f t="shared" si="75"/>
        <v>7.622404706068675E-3</v>
      </c>
      <c r="DC152" s="82">
        <f t="shared" si="75"/>
        <v>7.622404706068675E-3</v>
      </c>
      <c r="DD152" s="82">
        <f t="shared" si="75"/>
        <v>7.622404706068675E-3</v>
      </c>
      <c r="DE152" s="82">
        <f t="shared" si="75"/>
        <v>7.622404706068675E-3</v>
      </c>
      <c r="DF152" s="82">
        <f t="shared" si="75"/>
        <v>7.622404706068675E-3</v>
      </c>
      <c r="DG152" s="82">
        <f t="shared" si="75"/>
        <v>7.622404706068675E-3</v>
      </c>
      <c r="DH152" s="82">
        <f t="shared" si="75"/>
        <v>7.622404706068675E-3</v>
      </c>
      <c r="DI152" s="82">
        <f t="shared" si="75"/>
        <v>7.622404706068675E-3</v>
      </c>
      <c r="DJ152" s="82">
        <f t="shared" si="75"/>
        <v>7.622404706068675E-3</v>
      </c>
      <c r="DK152" s="82">
        <f t="shared" si="75"/>
        <v>7.622404706068675E-3</v>
      </c>
      <c r="DL152" s="82">
        <f t="shared" si="75"/>
        <v>7.622404706068675E-3</v>
      </c>
      <c r="DM152" s="82">
        <f t="shared" si="75"/>
        <v>7.622404706068675E-3</v>
      </c>
      <c r="DN152" s="82">
        <f t="shared" si="75"/>
        <v>7.622404706068675E-3</v>
      </c>
      <c r="DO152" s="82">
        <f t="shared" si="75"/>
        <v>7.622404706068675E-3</v>
      </c>
      <c r="DP152" s="82">
        <f t="shared" si="75"/>
        <v>7.622404706068675E-3</v>
      </c>
      <c r="DQ152" s="82">
        <f t="shared" si="75"/>
        <v>7.622404706068675E-3</v>
      </c>
      <c r="DR152" s="82">
        <f t="shared" si="75"/>
        <v>7.622404706068675E-3</v>
      </c>
      <c r="DS152" s="82">
        <f t="shared" si="75"/>
        <v>7.622404706068675E-3</v>
      </c>
      <c r="DT152" s="82">
        <f t="shared" si="75"/>
        <v>7.622404706068675E-3</v>
      </c>
      <c r="DU152" s="82">
        <f t="shared" si="75"/>
        <v>7.622404706068675E-3</v>
      </c>
    </row>
    <row r="153" spans="1:125">
      <c r="A153" s="2"/>
      <c r="B153" s="10"/>
      <c r="C153" s="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2"/>
      <c r="BR153" s="82"/>
      <c r="BS153" s="82"/>
      <c r="BT153" s="82"/>
      <c r="BU153" s="82"/>
      <c r="BV153" s="82"/>
      <c r="BW153" s="82"/>
      <c r="BX153" s="82"/>
      <c r="BY153" s="82"/>
      <c r="BZ153" s="82"/>
      <c r="CA153" s="82"/>
      <c r="CB153" s="82"/>
      <c r="CC153" s="82"/>
      <c r="CD153" s="82"/>
      <c r="CE153" s="82"/>
      <c r="CF153" s="82"/>
      <c r="CG153" s="82"/>
      <c r="CH153" s="82"/>
      <c r="CI153" s="82"/>
      <c r="CJ153" s="82"/>
      <c r="CK153" s="82"/>
      <c r="CL153" s="82"/>
      <c r="CM153" s="82"/>
      <c r="CN153" s="82"/>
      <c r="CO153" s="82"/>
      <c r="CP153" s="82"/>
      <c r="CQ153" s="82"/>
      <c r="CR153" s="82"/>
      <c r="CS153" s="82"/>
      <c r="CT153" s="82"/>
      <c r="CU153" s="82"/>
      <c r="CV153" s="82"/>
      <c r="CW153" s="82"/>
      <c r="CX153" s="82"/>
      <c r="CY153" s="82"/>
      <c r="CZ153" s="82"/>
      <c r="DA153" s="82"/>
      <c r="DB153" s="82"/>
      <c r="DC153" s="82"/>
      <c r="DD153" s="82"/>
      <c r="DE153" s="82"/>
      <c r="DF153" s="82"/>
      <c r="DG153" s="82"/>
      <c r="DH153" s="82"/>
      <c r="DI153" s="82"/>
      <c r="DJ153" s="82"/>
      <c r="DK153" s="82"/>
      <c r="DL153" s="82"/>
      <c r="DM153" s="82"/>
      <c r="DN153" s="82"/>
      <c r="DO153" s="82"/>
      <c r="DP153" s="82"/>
      <c r="DQ153" s="82"/>
      <c r="DR153" s="82"/>
      <c r="DS153" s="82"/>
      <c r="DT153" s="82"/>
      <c r="DU153" s="82"/>
    </row>
    <row r="154" spans="1:125">
      <c r="A154" s="3" t="s">
        <v>207</v>
      </c>
      <c r="B154" s="10"/>
      <c r="C154" s="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2"/>
      <c r="BR154" s="82"/>
      <c r="BS154" s="82"/>
      <c r="BT154" s="82"/>
      <c r="BU154" s="82"/>
      <c r="BV154" s="82"/>
      <c r="BW154" s="82"/>
      <c r="BX154" s="82"/>
      <c r="BY154" s="82"/>
      <c r="BZ154" s="82"/>
      <c r="CA154" s="82"/>
      <c r="CB154" s="82"/>
      <c r="CC154" s="82"/>
      <c r="CD154" s="82"/>
      <c r="CE154" s="82"/>
      <c r="CF154" s="82"/>
      <c r="CG154" s="82"/>
      <c r="CH154" s="82"/>
      <c r="CI154" s="82"/>
      <c r="CJ154" s="82"/>
      <c r="CK154" s="82"/>
      <c r="CL154" s="82"/>
      <c r="CM154" s="82"/>
      <c r="CN154" s="82"/>
      <c r="CO154" s="82"/>
      <c r="CP154" s="82"/>
      <c r="CQ154" s="82"/>
      <c r="CR154" s="82"/>
      <c r="CS154" s="82"/>
      <c r="CT154" s="82"/>
      <c r="CU154" s="82"/>
      <c r="CV154" s="82"/>
      <c r="CW154" s="82"/>
      <c r="CX154" s="82"/>
      <c r="CY154" s="82"/>
      <c r="CZ154" s="82"/>
      <c r="DA154" s="82"/>
      <c r="DB154" s="82"/>
      <c r="DC154" s="82"/>
      <c r="DD154" s="82"/>
      <c r="DE154" s="82"/>
      <c r="DF154" s="82"/>
      <c r="DG154" s="82"/>
      <c r="DH154" s="82"/>
      <c r="DI154" s="82"/>
      <c r="DJ154" s="82"/>
      <c r="DK154" s="82"/>
      <c r="DL154" s="82"/>
      <c r="DM154" s="82"/>
      <c r="DN154" s="82"/>
      <c r="DO154" s="82"/>
      <c r="DP154" s="82"/>
      <c r="DQ154" s="82"/>
      <c r="DR154" s="82"/>
      <c r="DS154" s="82"/>
      <c r="DT154" s="82"/>
      <c r="DU154" s="82"/>
    </row>
    <row r="155" spans="1:1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c r="A156" s="2" t="s">
        <v>208</v>
      </c>
      <c r="B156" s="2"/>
      <c r="C156" s="2"/>
      <c r="D156" s="92">
        <f>SUM(E156:DU156)</f>
        <v>0</v>
      </c>
      <c r="E156" s="92">
        <f t="shared" ref="E156:BP156" si="76">IFERROR(IF(E$4&gt;=$D136,IF(E$4&lt;=$D129,1,0),0),"")</f>
        <v>0</v>
      </c>
      <c r="F156" s="92">
        <f t="shared" si="76"/>
        <v>0</v>
      </c>
      <c r="G156" s="92">
        <f t="shared" si="76"/>
        <v>0</v>
      </c>
      <c r="H156" s="92">
        <f t="shared" si="76"/>
        <v>0</v>
      </c>
      <c r="I156" s="92">
        <f t="shared" si="76"/>
        <v>0</v>
      </c>
      <c r="J156" s="92">
        <f t="shared" si="76"/>
        <v>0</v>
      </c>
      <c r="K156" s="92">
        <f t="shared" si="76"/>
        <v>0</v>
      </c>
      <c r="L156" s="92">
        <f t="shared" si="76"/>
        <v>0</v>
      </c>
      <c r="M156" s="92">
        <f t="shared" si="76"/>
        <v>0</v>
      </c>
      <c r="N156" s="92">
        <f t="shared" si="76"/>
        <v>0</v>
      </c>
      <c r="O156" s="92">
        <f t="shared" si="76"/>
        <v>0</v>
      </c>
      <c r="P156" s="92">
        <f t="shared" si="76"/>
        <v>0</v>
      </c>
      <c r="Q156" s="92">
        <f t="shared" si="76"/>
        <v>0</v>
      </c>
      <c r="R156" s="92">
        <f t="shared" si="76"/>
        <v>0</v>
      </c>
      <c r="S156" s="92">
        <f t="shared" si="76"/>
        <v>0</v>
      </c>
      <c r="T156" s="92">
        <f t="shared" si="76"/>
        <v>0</v>
      </c>
      <c r="U156" s="92">
        <f t="shared" si="76"/>
        <v>0</v>
      </c>
      <c r="V156" s="92">
        <f t="shared" si="76"/>
        <v>0</v>
      </c>
      <c r="W156" s="92">
        <f t="shared" si="76"/>
        <v>0</v>
      </c>
      <c r="X156" s="92">
        <f t="shared" si="76"/>
        <v>0</v>
      </c>
      <c r="Y156" s="92">
        <f t="shared" si="76"/>
        <v>0</v>
      </c>
      <c r="Z156" s="92">
        <f t="shared" si="76"/>
        <v>0</v>
      </c>
      <c r="AA156" s="92">
        <f t="shared" si="76"/>
        <v>0</v>
      </c>
      <c r="AB156" s="92">
        <f t="shared" si="76"/>
        <v>0</v>
      </c>
      <c r="AC156" s="92">
        <f t="shared" si="76"/>
        <v>0</v>
      </c>
      <c r="AD156" s="92">
        <f t="shared" si="76"/>
        <v>0</v>
      </c>
      <c r="AE156" s="92">
        <f t="shared" si="76"/>
        <v>0</v>
      </c>
      <c r="AF156" s="92">
        <f t="shared" si="76"/>
        <v>0</v>
      </c>
      <c r="AG156" s="92">
        <f t="shared" si="76"/>
        <v>0</v>
      </c>
      <c r="AH156" s="92">
        <f t="shared" si="76"/>
        <v>0</v>
      </c>
      <c r="AI156" s="92">
        <f t="shared" si="76"/>
        <v>0</v>
      </c>
      <c r="AJ156" s="92">
        <f t="shared" si="76"/>
        <v>0</v>
      </c>
      <c r="AK156" s="92">
        <f t="shared" si="76"/>
        <v>0</v>
      </c>
      <c r="AL156" s="92">
        <f t="shared" si="76"/>
        <v>0</v>
      </c>
      <c r="AM156" s="92">
        <f t="shared" si="76"/>
        <v>0</v>
      </c>
      <c r="AN156" s="92">
        <f t="shared" si="76"/>
        <v>0</v>
      </c>
      <c r="AO156" s="92">
        <f t="shared" si="76"/>
        <v>0</v>
      </c>
      <c r="AP156" s="92">
        <f t="shared" si="76"/>
        <v>0</v>
      </c>
      <c r="AQ156" s="92">
        <f t="shared" si="76"/>
        <v>0</v>
      </c>
      <c r="AR156" s="92">
        <f t="shared" si="76"/>
        <v>0</v>
      </c>
      <c r="AS156" s="92">
        <f t="shared" si="76"/>
        <v>0</v>
      </c>
      <c r="AT156" s="92">
        <f t="shared" si="76"/>
        <v>0</v>
      </c>
      <c r="AU156" s="92">
        <f t="shared" si="76"/>
        <v>0</v>
      </c>
      <c r="AV156" s="92">
        <f t="shared" si="76"/>
        <v>0</v>
      </c>
      <c r="AW156" s="92">
        <f t="shared" si="76"/>
        <v>0</v>
      </c>
      <c r="AX156" s="92">
        <f t="shared" si="76"/>
        <v>0</v>
      </c>
      <c r="AY156" s="92">
        <f t="shared" si="76"/>
        <v>0</v>
      </c>
      <c r="AZ156" s="92">
        <f t="shared" si="76"/>
        <v>0</v>
      </c>
      <c r="BA156" s="92">
        <f t="shared" si="76"/>
        <v>0</v>
      </c>
      <c r="BB156" s="92">
        <f t="shared" si="76"/>
        <v>0</v>
      </c>
      <c r="BC156" s="92">
        <f t="shared" si="76"/>
        <v>0</v>
      </c>
      <c r="BD156" s="92">
        <f t="shared" si="76"/>
        <v>0</v>
      </c>
      <c r="BE156" s="92">
        <f t="shared" si="76"/>
        <v>0</v>
      </c>
      <c r="BF156" s="92">
        <f t="shared" si="76"/>
        <v>0</v>
      </c>
      <c r="BG156" s="92">
        <f t="shared" si="76"/>
        <v>0</v>
      </c>
      <c r="BH156" s="92">
        <f t="shared" si="76"/>
        <v>0</v>
      </c>
      <c r="BI156" s="92">
        <f t="shared" si="76"/>
        <v>0</v>
      </c>
      <c r="BJ156" s="92">
        <f t="shared" si="76"/>
        <v>0</v>
      </c>
      <c r="BK156" s="92">
        <f t="shared" si="76"/>
        <v>0</v>
      </c>
      <c r="BL156" s="92">
        <f t="shared" si="76"/>
        <v>0</v>
      </c>
      <c r="BM156" s="92">
        <f t="shared" si="76"/>
        <v>0</v>
      </c>
      <c r="BN156" s="92">
        <f t="shared" si="76"/>
        <v>0</v>
      </c>
      <c r="BO156" s="92">
        <f t="shared" si="76"/>
        <v>0</v>
      </c>
      <c r="BP156" s="92">
        <f t="shared" si="76"/>
        <v>0</v>
      </c>
      <c r="BQ156" s="92">
        <f t="shared" ref="BQ156:DU156" si="77">IFERROR(IF(BQ$4&gt;=$D136,IF(BQ$4&lt;=$D129,1,0),0),"")</f>
        <v>0</v>
      </c>
      <c r="BR156" s="92">
        <f t="shared" si="77"/>
        <v>0</v>
      </c>
      <c r="BS156" s="92">
        <f t="shared" si="77"/>
        <v>0</v>
      </c>
      <c r="BT156" s="92">
        <f t="shared" si="77"/>
        <v>0</v>
      </c>
      <c r="BU156" s="92">
        <f t="shared" si="77"/>
        <v>0</v>
      </c>
      <c r="BV156" s="92">
        <f t="shared" si="77"/>
        <v>0</v>
      </c>
      <c r="BW156" s="92">
        <f t="shared" si="77"/>
        <v>0</v>
      </c>
      <c r="BX156" s="92">
        <f t="shared" si="77"/>
        <v>0</v>
      </c>
      <c r="BY156" s="92">
        <f t="shared" si="77"/>
        <v>0</v>
      </c>
      <c r="BZ156" s="92">
        <f t="shared" si="77"/>
        <v>0</v>
      </c>
      <c r="CA156" s="92">
        <f t="shared" si="77"/>
        <v>0</v>
      </c>
      <c r="CB156" s="92">
        <f t="shared" si="77"/>
        <v>0</v>
      </c>
      <c r="CC156" s="92">
        <f t="shared" si="77"/>
        <v>0</v>
      </c>
      <c r="CD156" s="92">
        <f t="shared" si="77"/>
        <v>0</v>
      </c>
      <c r="CE156" s="92">
        <f t="shared" si="77"/>
        <v>0</v>
      </c>
      <c r="CF156" s="92">
        <f t="shared" si="77"/>
        <v>0</v>
      </c>
      <c r="CG156" s="92">
        <f t="shared" si="77"/>
        <v>0</v>
      </c>
      <c r="CH156" s="92">
        <f t="shared" si="77"/>
        <v>0</v>
      </c>
      <c r="CI156" s="92">
        <f t="shared" si="77"/>
        <v>0</v>
      </c>
      <c r="CJ156" s="92">
        <f t="shared" si="77"/>
        <v>0</v>
      </c>
      <c r="CK156" s="92">
        <f t="shared" si="77"/>
        <v>0</v>
      </c>
      <c r="CL156" s="92">
        <f t="shared" si="77"/>
        <v>0</v>
      </c>
      <c r="CM156" s="92">
        <f t="shared" si="77"/>
        <v>0</v>
      </c>
      <c r="CN156" s="92">
        <f t="shared" si="77"/>
        <v>0</v>
      </c>
      <c r="CO156" s="92">
        <f t="shared" si="77"/>
        <v>0</v>
      </c>
      <c r="CP156" s="92">
        <f t="shared" si="77"/>
        <v>0</v>
      </c>
      <c r="CQ156" s="92">
        <f t="shared" si="77"/>
        <v>0</v>
      </c>
      <c r="CR156" s="92">
        <f t="shared" si="77"/>
        <v>0</v>
      </c>
      <c r="CS156" s="92">
        <f t="shared" si="77"/>
        <v>0</v>
      </c>
      <c r="CT156" s="92">
        <f t="shared" si="77"/>
        <v>0</v>
      </c>
      <c r="CU156" s="92">
        <f t="shared" si="77"/>
        <v>0</v>
      </c>
      <c r="CV156" s="92">
        <f t="shared" si="77"/>
        <v>0</v>
      </c>
      <c r="CW156" s="92">
        <f t="shared" si="77"/>
        <v>0</v>
      </c>
      <c r="CX156" s="92">
        <f t="shared" si="77"/>
        <v>0</v>
      </c>
      <c r="CY156" s="92">
        <f t="shared" si="77"/>
        <v>0</v>
      </c>
      <c r="CZ156" s="92">
        <f t="shared" si="77"/>
        <v>0</v>
      </c>
      <c r="DA156" s="92">
        <f t="shared" si="77"/>
        <v>0</v>
      </c>
      <c r="DB156" s="92">
        <f t="shared" si="77"/>
        <v>0</v>
      </c>
      <c r="DC156" s="92">
        <f t="shared" si="77"/>
        <v>0</v>
      </c>
      <c r="DD156" s="92">
        <f t="shared" si="77"/>
        <v>0</v>
      </c>
      <c r="DE156" s="92">
        <f t="shared" si="77"/>
        <v>0</v>
      </c>
      <c r="DF156" s="92">
        <f t="shared" si="77"/>
        <v>0</v>
      </c>
      <c r="DG156" s="92">
        <f t="shared" si="77"/>
        <v>0</v>
      </c>
      <c r="DH156" s="92">
        <f t="shared" si="77"/>
        <v>0</v>
      </c>
      <c r="DI156" s="92">
        <f t="shared" si="77"/>
        <v>0</v>
      </c>
      <c r="DJ156" s="92">
        <f t="shared" si="77"/>
        <v>0</v>
      </c>
      <c r="DK156" s="92">
        <f t="shared" si="77"/>
        <v>0</v>
      </c>
      <c r="DL156" s="92">
        <f t="shared" si="77"/>
        <v>0</v>
      </c>
      <c r="DM156" s="92">
        <f t="shared" si="77"/>
        <v>0</v>
      </c>
      <c r="DN156" s="92">
        <f t="shared" si="77"/>
        <v>0</v>
      </c>
      <c r="DO156" s="92">
        <f t="shared" si="77"/>
        <v>0</v>
      </c>
      <c r="DP156" s="92">
        <f t="shared" si="77"/>
        <v>0</v>
      </c>
      <c r="DQ156" s="92">
        <f t="shared" si="77"/>
        <v>0</v>
      </c>
      <c r="DR156" s="92">
        <f t="shared" si="77"/>
        <v>0</v>
      </c>
      <c r="DS156" s="92">
        <f t="shared" si="77"/>
        <v>0</v>
      </c>
      <c r="DT156" s="92">
        <f t="shared" si="77"/>
        <v>0</v>
      </c>
      <c r="DU156" s="92">
        <f t="shared" si="77"/>
        <v>0</v>
      </c>
    </row>
    <row r="157" spans="1:125">
      <c r="A157" s="2" t="s">
        <v>209</v>
      </c>
      <c r="B157" s="2"/>
      <c r="C157" s="2"/>
      <c r="D157" s="2"/>
      <c r="E157" s="92">
        <f>IFERROR(E156,"")</f>
        <v>0</v>
      </c>
      <c r="F157" s="92">
        <f t="shared" ref="F157:BQ157" si="78">IFERROR(IF(F156=0,0,E157+F156),"")</f>
        <v>0</v>
      </c>
      <c r="G157" s="92">
        <f t="shared" si="78"/>
        <v>0</v>
      </c>
      <c r="H157" s="92">
        <f t="shared" si="78"/>
        <v>0</v>
      </c>
      <c r="I157" s="92">
        <f t="shared" si="78"/>
        <v>0</v>
      </c>
      <c r="J157" s="92">
        <f t="shared" si="78"/>
        <v>0</v>
      </c>
      <c r="K157" s="92">
        <f t="shared" si="78"/>
        <v>0</v>
      </c>
      <c r="L157" s="92">
        <f t="shared" si="78"/>
        <v>0</v>
      </c>
      <c r="M157" s="92">
        <f t="shared" si="78"/>
        <v>0</v>
      </c>
      <c r="N157" s="92">
        <f t="shared" si="78"/>
        <v>0</v>
      </c>
      <c r="O157" s="92">
        <f t="shared" si="78"/>
        <v>0</v>
      </c>
      <c r="P157" s="92">
        <f t="shared" si="78"/>
        <v>0</v>
      </c>
      <c r="Q157" s="92">
        <f t="shared" si="78"/>
        <v>0</v>
      </c>
      <c r="R157" s="92">
        <f t="shared" si="78"/>
        <v>0</v>
      </c>
      <c r="S157" s="92">
        <f t="shared" si="78"/>
        <v>0</v>
      </c>
      <c r="T157" s="92">
        <f t="shared" si="78"/>
        <v>0</v>
      </c>
      <c r="U157" s="92">
        <f t="shared" si="78"/>
        <v>0</v>
      </c>
      <c r="V157" s="92">
        <f t="shared" si="78"/>
        <v>0</v>
      </c>
      <c r="W157" s="92">
        <f t="shared" si="78"/>
        <v>0</v>
      </c>
      <c r="X157" s="92">
        <f t="shared" si="78"/>
        <v>0</v>
      </c>
      <c r="Y157" s="92">
        <f t="shared" si="78"/>
        <v>0</v>
      </c>
      <c r="Z157" s="92">
        <f t="shared" si="78"/>
        <v>0</v>
      </c>
      <c r="AA157" s="92">
        <f t="shared" si="78"/>
        <v>0</v>
      </c>
      <c r="AB157" s="92">
        <f t="shared" si="78"/>
        <v>0</v>
      </c>
      <c r="AC157" s="92">
        <f t="shared" si="78"/>
        <v>0</v>
      </c>
      <c r="AD157" s="92">
        <f t="shared" si="78"/>
        <v>0</v>
      </c>
      <c r="AE157" s="92">
        <f t="shared" si="78"/>
        <v>0</v>
      </c>
      <c r="AF157" s="92">
        <f t="shared" si="78"/>
        <v>0</v>
      </c>
      <c r="AG157" s="92">
        <f t="shared" si="78"/>
        <v>0</v>
      </c>
      <c r="AH157" s="92">
        <f t="shared" si="78"/>
        <v>0</v>
      </c>
      <c r="AI157" s="92">
        <f t="shared" si="78"/>
        <v>0</v>
      </c>
      <c r="AJ157" s="92">
        <f t="shared" si="78"/>
        <v>0</v>
      </c>
      <c r="AK157" s="92">
        <f t="shared" si="78"/>
        <v>0</v>
      </c>
      <c r="AL157" s="92">
        <f t="shared" si="78"/>
        <v>0</v>
      </c>
      <c r="AM157" s="92">
        <f t="shared" si="78"/>
        <v>0</v>
      </c>
      <c r="AN157" s="92">
        <f t="shared" si="78"/>
        <v>0</v>
      </c>
      <c r="AO157" s="92">
        <f t="shared" si="78"/>
        <v>0</v>
      </c>
      <c r="AP157" s="92">
        <f t="shared" si="78"/>
        <v>0</v>
      </c>
      <c r="AQ157" s="92">
        <f t="shared" si="78"/>
        <v>0</v>
      </c>
      <c r="AR157" s="92">
        <f t="shared" si="78"/>
        <v>0</v>
      </c>
      <c r="AS157" s="92">
        <f t="shared" si="78"/>
        <v>0</v>
      </c>
      <c r="AT157" s="92">
        <f t="shared" si="78"/>
        <v>0</v>
      </c>
      <c r="AU157" s="92">
        <f t="shared" si="78"/>
        <v>0</v>
      </c>
      <c r="AV157" s="92">
        <f t="shared" si="78"/>
        <v>0</v>
      </c>
      <c r="AW157" s="92">
        <f t="shared" si="78"/>
        <v>0</v>
      </c>
      <c r="AX157" s="92">
        <f t="shared" si="78"/>
        <v>0</v>
      </c>
      <c r="AY157" s="92">
        <f t="shared" si="78"/>
        <v>0</v>
      </c>
      <c r="AZ157" s="92">
        <f t="shared" si="78"/>
        <v>0</v>
      </c>
      <c r="BA157" s="92">
        <f t="shared" si="78"/>
        <v>0</v>
      </c>
      <c r="BB157" s="92">
        <f t="shared" si="78"/>
        <v>0</v>
      </c>
      <c r="BC157" s="92">
        <f t="shared" si="78"/>
        <v>0</v>
      </c>
      <c r="BD157" s="92">
        <f t="shared" si="78"/>
        <v>0</v>
      </c>
      <c r="BE157" s="92">
        <f t="shared" si="78"/>
        <v>0</v>
      </c>
      <c r="BF157" s="92">
        <f t="shared" si="78"/>
        <v>0</v>
      </c>
      <c r="BG157" s="92">
        <f t="shared" si="78"/>
        <v>0</v>
      </c>
      <c r="BH157" s="92">
        <f t="shared" si="78"/>
        <v>0</v>
      </c>
      <c r="BI157" s="92">
        <f t="shared" si="78"/>
        <v>0</v>
      </c>
      <c r="BJ157" s="92">
        <f t="shared" si="78"/>
        <v>0</v>
      </c>
      <c r="BK157" s="92">
        <f t="shared" si="78"/>
        <v>0</v>
      </c>
      <c r="BL157" s="92">
        <f t="shared" si="78"/>
        <v>0</v>
      </c>
      <c r="BM157" s="92">
        <f t="shared" si="78"/>
        <v>0</v>
      </c>
      <c r="BN157" s="92">
        <f t="shared" si="78"/>
        <v>0</v>
      </c>
      <c r="BO157" s="92">
        <f t="shared" si="78"/>
        <v>0</v>
      </c>
      <c r="BP157" s="92">
        <f t="shared" si="78"/>
        <v>0</v>
      </c>
      <c r="BQ157" s="92">
        <f t="shared" si="78"/>
        <v>0</v>
      </c>
      <c r="BR157" s="92">
        <f t="shared" ref="BR157:DU157" si="79">IFERROR(IF(BR156=0,0,BQ157+BR156),"")</f>
        <v>0</v>
      </c>
      <c r="BS157" s="92">
        <f t="shared" si="79"/>
        <v>0</v>
      </c>
      <c r="BT157" s="92">
        <f t="shared" si="79"/>
        <v>0</v>
      </c>
      <c r="BU157" s="92">
        <f t="shared" si="79"/>
        <v>0</v>
      </c>
      <c r="BV157" s="92">
        <f t="shared" si="79"/>
        <v>0</v>
      </c>
      <c r="BW157" s="92">
        <f t="shared" si="79"/>
        <v>0</v>
      </c>
      <c r="BX157" s="92">
        <f t="shared" si="79"/>
        <v>0</v>
      </c>
      <c r="BY157" s="92">
        <f t="shared" si="79"/>
        <v>0</v>
      </c>
      <c r="BZ157" s="92">
        <f t="shared" si="79"/>
        <v>0</v>
      </c>
      <c r="CA157" s="92">
        <f t="shared" si="79"/>
        <v>0</v>
      </c>
      <c r="CB157" s="92">
        <f t="shared" si="79"/>
        <v>0</v>
      </c>
      <c r="CC157" s="92">
        <f t="shared" si="79"/>
        <v>0</v>
      </c>
      <c r="CD157" s="92">
        <f t="shared" si="79"/>
        <v>0</v>
      </c>
      <c r="CE157" s="92">
        <f t="shared" si="79"/>
        <v>0</v>
      </c>
      <c r="CF157" s="92">
        <f t="shared" si="79"/>
        <v>0</v>
      </c>
      <c r="CG157" s="92">
        <f t="shared" si="79"/>
        <v>0</v>
      </c>
      <c r="CH157" s="92">
        <f t="shared" si="79"/>
        <v>0</v>
      </c>
      <c r="CI157" s="92">
        <f t="shared" si="79"/>
        <v>0</v>
      </c>
      <c r="CJ157" s="92">
        <f t="shared" si="79"/>
        <v>0</v>
      </c>
      <c r="CK157" s="92">
        <f t="shared" si="79"/>
        <v>0</v>
      </c>
      <c r="CL157" s="92">
        <f t="shared" si="79"/>
        <v>0</v>
      </c>
      <c r="CM157" s="92">
        <f t="shared" si="79"/>
        <v>0</v>
      </c>
      <c r="CN157" s="92">
        <f t="shared" si="79"/>
        <v>0</v>
      </c>
      <c r="CO157" s="92">
        <f t="shared" si="79"/>
        <v>0</v>
      </c>
      <c r="CP157" s="92">
        <f t="shared" si="79"/>
        <v>0</v>
      </c>
      <c r="CQ157" s="92">
        <f t="shared" si="79"/>
        <v>0</v>
      </c>
      <c r="CR157" s="92">
        <f t="shared" si="79"/>
        <v>0</v>
      </c>
      <c r="CS157" s="92">
        <f t="shared" si="79"/>
        <v>0</v>
      </c>
      <c r="CT157" s="92">
        <f t="shared" si="79"/>
        <v>0</v>
      </c>
      <c r="CU157" s="92">
        <f t="shared" si="79"/>
        <v>0</v>
      </c>
      <c r="CV157" s="92">
        <f t="shared" si="79"/>
        <v>0</v>
      </c>
      <c r="CW157" s="92">
        <f t="shared" si="79"/>
        <v>0</v>
      </c>
      <c r="CX157" s="92">
        <f t="shared" si="79"/>
        <v>0</v>
      </c>
      <c r="CY157" s="92">
        <f t="shared" si="79"/>
        <v>0</v>
      </c>
      <c r="CZ157" s="92">
        <f t="shared" si="79"/>
        <v>0</v>
      </c>
      <c r="DA157" s="92">
        <f t="shared" si="79"/>
        <v>0</v>
      </c>
      <c r="DB157" s="92">
        <f t="shared" si="79"/>
        <v>0</v>
      </c>
      <c r="DC157" s="92">
        <f t="shared" si="79"/>
        <v>0</v>
      </c>
      <c r="DD157" s="92">
        <f t="shared" si="79"/>
        <v>0</v>
      </c>
      <c r="DE157" s="92">
        <f t="shared" si="79"/>
        <v>0</v>
      </c>
      <c r="DF157" s="92">
        <f t="shared" si="79"/>
        <v>0</v>
      </c>
      <c r="DG157" s="92">
        <f t="shared" si="79"/>
        <v>0</v>
      </c>
      <c r="DH157" s="92">
        <f t="shared" si="79"/>
        <v>0</v>
      </c>
      <c r="DI157" s="92">
        <f t="shared" si="79"/>
        <v>0</v>
      </c>
      <c r="DJ157" s="92">
        <f t="shared" si="79"/>
        <v>0</v>
      </c>
      <c r="DK157" s="92">
        <f t="shared" si="79"/>
        <v>0</v>
      </c>
      <c r="DL157" s="92">
        <f t="shared" si="79"/>
        <v>0</v>
      </c>
      <c r="DM157" s="92">
        <f t="shared" si="79"/>
        <v>0</v>
      </c>
      <c r="DN157" s="92">
        <f t="shared" si="79"/>
        <v>0</v>
      </c>
      <c r="DO157" s="92">
        <f t="shared" si="79"/>
        <v>0</v>
      </c>
      <c r="DP157" s="92">
        <f t="shared" si="79"/>
        <v>0</v>
      </c>
      <c r="DQ157" s="92">
        <f t="shared" si="79"/>
        <v>0</v>
      </c>
      <c r="DR157" s="92">
        <f t="shared" si="79"/>
        <v>0</v>
      </c>
      <c r="DS157" s="92">
        <f t="shared" si="79"/>
        <v>0</v>
      </c>
      <c r="DT157" s="92">
        <f t="shared" si="79"/>
        <v>0</v>
      </c>
      <c r="DU157" s="92">
        <f t="shared" si="79"/>
        <v>0</v>
      </c>
    </row>
    <row r="158" spans="1:125">
      <c r="A158" s="2" t="s">
        <v>210</v>
      </c>
      <c r="B158" s="2"/>
      <c r="C158" s="2"/>
      <c r="D158" s="2"/>
      <c r="E158" s="92">
        <f t="shared" ref="E158:BP158" si="80">IFERROR(IF(E$4&gt;=$D137,IF(E$4&lt;=$D129,1,0),0),"")</f>
        <v>0</v>
      </c>
      <c r="F158" s="92">
        <f t="shared" si="80"/>
        <v>0</v>
      </c>
      <c r="G158" s="92">
        <f t="shared" si="80"/>
        <v>0</v>
      </c>
      <c r="H158" s="92">
        <f t="shared" si="80"/>
        <v>0</v>
      </c>
      <c r="I158" s="92">
        <f t="shared" si="80"/>
        <v>0</v>
      </c>
      <c r="J158" s="92">
        <f t="shared" si="80"/>
        <v>0</v>
      </c>
      <c r="K158" s="92">
        <f t="shared" si="80"/>
        <v>0</v>
      </c>
      <c r="L158" s="92">
        <f t="shared" si="80"/>
        <v>0</v>
      </c>
      <c r="M158" s="92">
        <f t="shared" si="80"/>
        <v>0</v>
      </c>
      <c r="N158" s="92">
        <f t="shared" si="80"/>
        <v>0</v>
      </c>
      <c r="O158" s="92">
        <f t="shared" si="80"/>
        <v>0</v>
      </c>
      <c r="P158" s="92">
        <f t="shared" si="80"/>
        <v>0</v>
      </c>
      <c r="Q158" s="92">
        <f t="shared" si="80"/>
        <v>0</v>
      </c>
      <c r="R158" s="92">
        <f t="shared" si="80"/>
        <v>0</v>
      </c>
      <c r="S158" s="92">
        <f t="shared" si="80"/>
        <v>0</v>
      </c>
      <c r="T158" s="92">
        <f t="shared" si="80"/>
        <v>0</v>
      </c>
      <c r="U158" s="92">
        <f t="shared" si="80"/>
        <v>0</v>
      </c>
      <c r="V158" s="92">
        <f t="shared" si="80"/>
        <v>0</v>
      </c>
      <c r="W158" s="92">
        <f t="shared" si="80"/>
        <v>0</v>
      </c>
      <c r="X158" s="92">
        <f t="shared" si="80"/>
        <v>0</v>
      </c>
      <c r="Y158" s="92">
        <f t="shared" si="80"/>
        <v>0</v>
      </c>
      <c r="Z158" s="92">
        <f t="shared" si="80"/>
        <v>0</v>
      </c>
      <c r="AA158" s="92">
        <f t="shared" si="80"/>
        <v>0</v>
      </c>
      <c r="AB158" s="92">
        <f t="shared" si="80"/>
        <v>0</v>
      </c>
      <c r="AC158" s="92">
        <f t="shared" si="80"/>
        <v>0</v>
      </c>
      <c r="AD158" s="92">
        <f t="shared" si="80"/>
        <v>0</v>
      </c>
      <c r="AE158" s="92">
        <f t="shared" si="80"/>
        <v>0</v>
      </c>
      <c r="AF158" s="92">
        <f t="shared" si="80"/>
        <v>0</v>
      </c>
      <c r="AG158" s="92">
        <f t="shared" si="80"/>
        <v>0</v>
      </c>
      <c r="AH158" s="92">
        <f t="shared" si="80"/>
        <v>0</v>
      </c>
      <c r="AI158" s="92">
        <f t="shared" si="80"/>
        <v>0</v>
      </c>
      <c r="AJ158" s="92">
        <f t="shared" si="80"/>
        <v>0</v>
      </c>
      <c r="AK158" s="92">
        <f t="shared" si="80"/>
        <v>0</v>
      </c>
      <c r="AL158" s="92">
        <f t="shared" si="80"/>
        <v>0</v>
      </c>
      <c r="AM158" s="92">
        <f t="shared" si="80"/>
        <v>0</v>
      </c>
      <c r="AN158" s="92">
        <f t="shared" si="80"/>
        <v>0</v>
      </c>
      <c r="AO158" s="92">
        <f t="shared" si="80"/>
        <v>0</v>
      </c>
      <c r="AP158" s="92">
        <f t="shared" si="80"/>
        <v>0</v>
      </c>
      <c r="AQ158" s="92">
        <f t="shared" si="80"/>
        <v>0</v>
      </c>
      <c r="AR158" s="92">
        <f t="shared" si="80"/>
        <v>0</v>
      </c>
      <c r="AS158" s="92">
        <f t="shared" si="80"/>
        <v>0</v>
      </c>
      <c r="AT158" s="92">
        <f t="shared" si="80"/>
        <v>0</v>
      </c>
      <c r="AU158" s="92">
        <f t="shared" si="80"/>
        <v>0</v>
      </c>
      <c r="AV158" s="92">
        <f t="shared" si="80"/>
        <v>0</v>
      </c>
      <c r="AW158" s="92">
        <f t="shared" si="80"/>
        <v>0</v>
      </c>
      <c r="AX158" s="92">
        <f t="shared" si="80"/>
        <v>0</v>
      </c>
      <c r="AY158" s="92">
        <f t="shared" si="80"/>
        <v>0</v>
      </c>
      <c r="AZ158" s="92">
        <f t="shared" si="80"/>
        <v>0</v>
      </c>
      <c r="BA158" s="92">
        <f t="shared" si="80"/>
        <v>0</v>
      </c>
      <c r="BB158" s="92">
        <f t="shared" si="80"/>
        <v>0</v>
      </c>
      <c r="BC158" s="92">
        <f t="shared" si="80"/>
        <v>0</v>
      </c>
      <c r="BD158" s="92">
        <f t="shared" si="80"/>
        <v>0</v>
      </c>
      <c r="BE158" s="92">
        <f t="shared" si="80"/>
        <v>0</v>
      </c>
      <c r="BF158" s="92">
        <f t="shared" si="80"/>
        <v>0</v>
      </c>
      <c r="BG158" s="92">
        <f t="shared" si="80"/>
        <v>0</v>
      </c>
      <c r="BH158" s="92">
        <f t="shared" si="80"/>
        <v>0</v>
      </c>
      <c r="BI158" s="92">
        <f t="shared" si="80"/>
        <v>0</v>
      </c>
      <c r="BJ158" s="92">
        <f t="shared" si="80"/>
        <v>0</v>
      </c>
      <c r="BK158" s="92">
        <f t="shared" si="80"/>
        <v>0</v>
      </c>
      <c r="BL158" s="92">
        <f t="shared" si="80"/>
        <v>0</v>
      </c>
      <c r="BM158" s="92">
        <f t="shared" si="80"/>
        <v>0</v>
      </c>
      <c r="BN158" s="92">
        <f t="shared" si="80"/>
        <v>0</v>
      </c>
      <c r="BO158" s="92">
        <f t="shared" si="80"/>
        <v>0</v>
      </c>
      <c r="BP158" s="92">
        <f t="shared" si="80"/>
        <v>0</v>
      </c>
      <c r="BQ158" s="92">
        <f t="shared" ref="BQ158:DU158" si="81">IFERROR(IF(BQ$4&gt;=$D137,IF(BQ$4&lt;=$D129,1,0),0),"")</f>
        <v>0</v>
      </c>
      <c r="BR158" s="92">
        <f t="shared" si="81"/>
        <v>0</v>
      </c>
      <c r="BS158" s="92">
        <f t="shared" si="81"/>
        <v>0</v>
      </c>
      <c r="BT158" s="92">
        <f t="shared" si="81"/>
        <v>0</v>
      </c>
      <c r="BU158" s="92">
        <f t="shared" si="81"/>
        <v>0</v>
      </c>
      <c r="BV158" s="92">
        <f t="shared" si="81"/>
        <v>0</v>
      </c>
      <c r="BW158" s="92">
        <f t="shared" si="81"/>
        <v>0</v>
      </c>
      <c r="BX158" s="92">
        <f t="shared" si="81"/>
        <v>0</v>
      </c>
      <c r="BY158" s="92">
        <f t="shared" si="81"/>
        <v>0</v>
      </c>
      <c r="BZ158" s="92">
        <f t="shared" si="81"/>
        <v>0</v>
      </c>
      <c r="CA158" s="92">
        <f t="shared" si="81"/>
        <v>0</v>
      </c>
      <c r="CB158" s="92">
        <f t="shared" si="81"/>
        <v>0</v>
      </c>
      <c r="CC158" s="92">
        <f t="shared" si="81"/>
        <v>0</v>
      </c>
      <c r="CD158" s="92">
        <f t="shared" si="81"/>
        <v>0</v>
      </c>
      <c r="CE158" s="92">
        <f t="shared" si="81"/>
        <v>0</v>
      </c>
      <c r="CF158" s="92">
        <f t="shared" si="81"/>
        <v>0</v>
      </c>
      <c r="CG158" s="92">
        <f t="shared" si="81"/>
        <v>0</v>
      </c>
      <c r="CH158" s="92">
        <f t="shared" si="81"/>
        <v>0</v>
      </c>
      <c r="CI158" s="92">
        <f t="shared" si="81"/>
        <v>0</v>
      </c>
      <c r="CJ158" s="92">
        <f t="shared" si="81"/>
        <v>0</v>
      </c>
      <c r="CK158" s="92">
        <f t="shared" si="81"/>
        <v>0</v>
      </c>
      <c r="CL158" s="92">
        <f t="shared" si="81"/>
        <v>0</v>
      </c>
      <c r="CM158" s="92">
        <f t="shared" si="81"/>
        <v>0</v>
      </c>
      <c r="CN158" s="92">
        <f t="shared" si="81"/>
        <v>0</v>
      </c>
      <c r="CO158" s="92">
        <f t="shared" si="81"/>
        <v>0</v>
      </c>
      <c r="CP158" s="92">
        <f t="shared" si="81"/>
        <v>0</v>
      </c>
      <c r="CQ158" s="92">
        <f t="shared" si="81"/>
        <v>0</v>
      </c>
      <c r="CR158" s="92">
        <f t="shared" si="81"/>
        <v>0</v>
      </c>
      <c r="CS158" s="92">
        <f t="shared" si="81"/>
        <v>0</v>
      </c>
      <c r="CT158" s="92">
        <f t="shared" si="81"/>
        <v>0</v>
      </c>
      <c r="CU158" s="92">
        <f t="shared" si="81"/>
        <v>0</v>
      </c>
      <c r="CV158" s="92">
        <f t="shared" si="81"/>
        <v>0</v>
      </c>
      <c r="CW158" s="92">
        <f t="shared" si="81"/>
        <v>0</v>
      </c>
      <c r="CX158" s="92">
        <f t="shared" si="81"/>
        <v>0</v>
      </c>
      <c r="CY158" s="92">
        <f t="shared" si="81"/>
        <v>0</v>
      </c>
      <c r="CZ158" s="92">
        <f t="shared" si="81"/>
        <v>0</v>
      </c>
      <c r="DA158" s="92">
        <f t="shared" si="81"/>
        <v>0</v>
      </c>
      <c r="DB158" s="92">
        <f t="shared" si="81"/>
        <v>0</v>
      </c>
      <c r="DC158" s="92">
        <f t="shared" si="81"/>
        <v>0</v>
      </c>
      <c r="DD158" s="92">
        <f t="shared" si="81"/>
        <v>0</v>
      </c>
      <c r="DE158" s="92">
        <f t="shared" si="81"/>
        <v>0</v>
      </c>
      <c r="DF158" s="92">
        <f t="shared" si="81"/>
        <v>0</v>
      </c>
      <c r="DG158" s="92">
        <f t="shared" si="81"/>
        <v>0</v>
      </c>
      <c r="DH158" s="92">
        <f t="shared" si="81"/>
        <v>0</v>
      </c>
      <c r="DI158" s="92">
        <f t="shared" si="81"/>
        <v>0</v>
      </c>
      <c r="DJ158" s="92">
        <f t="shared" si="81"/>
        <v>0</v>
      </c>
      <c r="DK158" s="92">
        <f t="shared" si="81"/>
        <v>0</v>
      </c>
      <c r="DL158" s="92">
        <f t="shared" si="81"/>
        <v>0</v>
      </c>
      <c r="DM158" s="92">
        <f t="shared" si="81"/>
        <v>0</v>
      </c>
      <c r="DN158" s="92">
        <f t="shared" si="81"/>
        <v>0</v>
      </c>
      <c r="DO158" s="92">
        <f t="shared" si="81"/>
        <v>0</v>
      </c>
      <c r="DP158" s="92">
        <f t="shared" si="81"/>
        <v>0</v>
      </c>
      <c r="DQ158" s="92">
        <f t="shared" si="81"/>
        <v>0</v>
      </c>
      <c r="DR158" s="92">
        <f t="shared" si="81"/>
        <v>0</v>
      </c>
      <c r="DS158" s="92">
        <f t="shared" si="81"/>
        <v>0</v>
      </c>
      <c r="DT158" s="92">
        <f t="shared" si="81"/>
        <v>0</v>
      </c>
      <c r="DU158" s="92">
        <f t="shared" si="81"/>
        <v>0</v>
      </c>
    </row>
    <row r="159" spans="1:125">
      <c r="A159" s="2"/>
      <c r="B159" s="2"/>
      <c r="C159" s="2"/>
      <c r="D159" s="2"/>
      <c r="E159" s="9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c r="A160" s="2" t="s">
        <v>211</v>
      </c>
      <c r="B160" s="2"/>
      <c r="C160" s="2"/>
      <c r="D160" s="92"/>
      <c r="E160" s="92">
        <v>0</v>
      </c>
      <c r="F160" s="92">
        <f t="shared" ref="F160:BQ160" si="82">IFERROR(E164,"")</f>
        <v>0</v>
      </c>
      <c r="G160" s="92">
        <f t="shared" si="82"/>
        <v>0</v>
      </c>
      <c r="H160" s="92">
        <f t="shared" si="82"/>
        <v>0</v>
      </c>
      <c r="I160" s="92">
        <f t="shared" si="82"/>
        <v>0</v>
      </c>
      <c r="J160" s="92">
        <f t="shared" si="82"/>
        <v>0</v>
      </c>
      <c r="K160" s="92">
        <f t="shared" si="82"/>
        <v>0</v>
      </c>
      <c r="L160" s="92">
        <f t="shared" si="82"/>
        <v>0</v>
      </c>
      <c r="M160" s="92">
        <f t="shared" si="82"/>
        <v>0</v>
      </c>
      <c r="N160" s="92">
        <f t="shared" si="82"/>
        <v>0</v>
      </c>
      <c r="O160" s="92">
        <f t="shared" si="82"/>
        <v>0</v>
      </c>
      <c r="P160" s="92">
        <f t="shared" si="82"/>
        <v>0</v>
      </c>
      <c r="Q160" s="92">
        <f t="shared" si="82"/>
        <v>0</v>
      </c>
      <c r="R160" s="92">
        <f t="shared" si="82"/>
        <v>0</v>
      </c>
      <c r="S160" s="92">
        <f t="shared" si="82"/>
        <v>0</v>
      </c>
      <c r="T160" s="92">
        <f t="shared" si="82"/>
        <v>0</v>
      </c>
      <c r="U160" s="92">
        <f t="shared" si="82"/>
        <v>0</v>
      </c>
      <c r="V160" s="92">
        <f t="shared" si="82"/>
        <v>0</v>
      </c>
      <c r="W160" s="92">
        <f t="shared" si="82"/>
        <v>0</v>
      </c>
      <c r="X160" s="92">
        <f t="shared" si="82"/>
        <v>0</v>
      </c>
      <c r="Y160" s="92">
        <f t="shared" si="82"/>
        <v>0</v>
      </c>
      <c r="Z160" s="92">
        <f t="shared" si="82"/>
        <v>0</v>
      </c>
      <c r="AA160" s="92">
        <f t="shared" si="82"/>
        <v>0</v>
      </c>
      <c r="AB160" s="92">
        <f t="shared" si="82"/>
        <v>0</v>
      </c>
      <c r="AC160" s="92">
        <f t="shared" si="82"/>
        <v>0</v>
      </c>
      <c r="AD160" s="92">
        <f t="shared" si="82"/>
        <v>0</v>
      </c>
      <c r="AE160" s="92">
        <f t="shared" si="82"/>
        <v>0</v>
      </c>
      <c r="AF160" s="92">
        <f t="shared" si="82"/>
        <v>0</v>
      </c>
      <c r="AG160" s="92">
        <f t="shared" si="82"/>
        <v>0</v>
      </c>
      <c r="AH160" s="92">
        <f t="shared" si="82"/>
        <v>0</v>
      </c>
      <c r="AI160" s="92">
        <f t="shared" si="82"/>
        <v>0</v>
      </c>
      <c r="AJ160" s="92">
        <f t="shared" si="82"/>
        <v>0</v>
      </c>
      <c r="AK160" s="92">
        <f t="shared" si="82"/>
        <v>0</v>
      </c>
      <c r="AL160" s="92">
        <f t="shared" si="82"/>
        <v>0</v>
      </c>
      <c r="AM160" s="92">
        <f t="shared" si="82"/>
        <v>0</v>
      </c>
      <c r="AN160" s="92">
        <f t="shared" si="82"/>
        <v>0</v>
      </c>
      <c r="AO160" s="92">
        <f t="shared" si="82"/>
        <v>0</v>
      </c>
      <c r="AP160" s="92">
        <f t="shared" si="82"/>
        <v>0</v>
      </c>
      <c r="AQ160" s="92">
        <f t="shared" si="82"/>
        <v>0</v>
      </c>
      <c r="AR160" s="92">
        <f t="shared" si="82"/>
        <v>0</v>
      </c>
      <c r="AS160" s="92">
        <f t="shared" si="82"/>
        <v>0</v>
      </c>
      <c r="AT160" s="92">
        <f t="shared" si="82"/>
        <v>0</v>
      </c>
      <c r="AU160" s="92">
        <f t="shared" si="82"/>
        <v>0</v>
      </c>
      <c r="AV160" s="92">
        <f t="shared" si="82"/>
        <v>0</v>
      </c>
      <c r="AW160" s="92">
        <f t="shared" si="82"/>
        <v>0</v>
      </c>
      <c r="AX160" s="92">
        <f t="shared" si="82"/>
        <v>0</v>
      </c>
      <c r="AY160" s="92">
        <f t="shared" si="82"/>
        <v>0</v>
      </c>
      <c r="AZ160" s="92">
        <f t="shared" si="82"/>
        <v>0</v>
      </c>
      <c r="BA160" s="92">
        <f t="shared" si="82"/>
        <v>0</v>
      </c>
      <c r="BB160" s="92">
        <f t="shared" si="82"/>
        <v>0</v>
      </c>
      <c r="BC160" s="92">
        <f t="shared" si="82"/>
        <v>0</v>
      </c>
      <c r="BD160" s="92">
        <f t="shared" si="82"/>
        <v>0</v>
      </c>
      <c r="BE160" s="92">
        <f t="shared" si="82"/>
        <v>0</v>
      </c>
      <c r="BF160" s="92">
        <f t="shared" si="82"/>
        <v>0</v>
      </c>
      <c r="BG160" s="92">
        <f t="shared" si="82"/>
        <v>0</v>
      </c>
      <c r="BH160" s="92">
        <f t="shared" si="82"/>
        <v>0</v>
      </c>
      <c r="BI160" s="92">
        <f t="shared" si="82"/>
        <v>0</v>
      </c>
      <c r="BJ160" s="92">
        <f t="shared" si="82"/>
        <v>0</v>
      </c>
      <c r="BK160" s="92">
        <f t="shared" si="82"/>
        <v>0</v>
      </c>
      <c r="BL160" s="92">
        <f t="shared" si="82"/>
        <v>0</v>
      </c>
      <c r="BM160" s="92">
        <f t="shared" si="82"/>
        <v>0</v>
      </c>
      <c r="BN160" s="92">
        <f t="shared" si="82"/>
        <v>0</v>
      </c>
      <c r="BO160" s="92">
        <f t="shared" si="82"/>
        <v>0</v>
      </c>
      <c r="BP160" s="92">
        <f t="shared" si="82"/>
        <v>0</v>
      </c>
      <c r="BQ160" s="92">
        <f t="shared" si="82"/>
        <v>0</v>
      </c>
      <c r="BR160" s="92">
        <f t="shared" ref="BR160:DU160" si="83">IFERROR(BQ164,"")</f>
        <v>0</v>
      </c>
      <c r="BS160" s="92">
        <f t="shared" si="83"/>
        <v>0</v>
      </c>
      <c r="BT160" s="92">
        <f t="shared" si="83"/>
        <v>0</v>
      </c>
      <c r="BU160" s="92">
        <f t="shared" si="83"/>
        <v>0</v>
      </c>
      <c r="BV160" s="92">
        <f t="shared" si="83"/>
        <v>0</v>
      </c>
      <c r="BW160" s="92">
        <f t="shared" si="83"/>
        <v>0</v>
      </c>
      <c r="BX160" s="92">
        <f t="shared" si="83"/>
        <v>0</v>
      </c>
      <c r="BY160" s="92">
        <f t="shared" si="83"/>
        <v>0</v>
      </c>
      <c r="BZ160" s="92">
        <f t="shared" si="83"/>
        <v>0</v>
      </c>
      <c r="CA160" s="92">
        <f t="shared" si="83"/>
        <v>0</v>
      </c>
      <c r="CB160" s="92">
        <f t="shared" si="83"/>
        <v>0</v>
      </c>
      <c r="CC160" s="92">
        <f t="shared" si="83"/>
        <v>0</v>
      </c>
      <c r="CD160" s="92">
        <f t="shared" si="83"/>
        <v>0</v>
      </c>
      <c r="CE160" s="92">
        <f t="shared" si="83"/>
        <v>0</v>
      </c>
      <c r="CF160" s="92">
        <f t="shared" si="83"/>
        <v>0</v>
      </c>
      <c r="CG160" s="92">
        <f t="shared" si="83"/>
        <v>0</v>
      </c>
      <c r="CH160" s="92">
        <f t="shared" si="83"/>
        <v>0</v>
      </c>
      <c r="CI160" s="92">
        <f t="shared" si="83"/>
        <v>0</v>
      </c>
      <c r="CJ160" s="92">
        <f t="shared" si="83"/>
        <v>0</v>
      </c>
      <c r="CK160" s="92">
        <f t="shared" si="83"/>
        <v>0</v>
      </c>
      <c r="CL160" s="92">
        <f t="shared" si="83"/>
        <v>0</v>
      </c>
      <c r="CM160" s="92">
        <f t="shared" si="83"/>
        <v>0</v>
      </c>
      <c r="CN160" s="92">
        <f t="shared" si="83"/>
        <v>0</v>
      </c>
      <c r="CO160" s="92">
        <f t="shared" si="83"/>
        <v>0</v>
      </c>
      <c r="CP160" s="92">
        <f t="shared" si="83"/>
        <v>0</v>
      </c>
      <c r="CQ160" s="92">
        <f t="shared" si="83"/>
        <v>0</v>
      </c>
      <c r="CR160" s="92">
        <f t="shared" si="83"/>
        <v>0</v>
      </c>
      <c r="CS160" s="92">
        <f t="shared" si="83"/>
        <v>0</v>
      </c>
      <c r="CT160" s="92">
        <f t="shared" si="83"/>
        <v>0</v>
      </c>
      <c r="CU160" s="92">
        <f t="shared" si="83"/>
        <v>0</v>
      </c>
      <c r="CV160" s="92">
        <f t="shared" si="83"/>
        <v>0</v>
      </c>
      <c r="CW160" s="92">
        <f t="shared" si="83"/>
        <v>0</v>
      </c>
      <c r="CX160" s="92">
        <f t="shared" si="83"/>
        <v>0</v>
      </c>
      <c r="CY160" s="92">
        <f t="shared" si="83"/>
        <v>0</v>
      </c>
      <c r="CZ160" s="92">
        <f t="shared" si="83"/>
        <v>0</v>
      </c>
      <c r="DA160" s="92">
        <f t="shared" si="83"/>
        <v>0</v>
      </c>
      <c r="DB160" s="92">
        <f t="shared" si="83"/>
        <v>0</v>
      </c>
      <c r="DC160" s="92">
        <f t="shared" si="83"/>
        <v>0</v>
      </c>
      <c r="DD160" s="92">
        <f t="shared" si="83"/>
        <v>0</v>
      </c>
      <c r="DE160" s="92">
        <f t="shared" si="83"/>
        <v>0</v>
      </c>
      <c r="DF160" s="92">
        <f t="shared" si="83"/>
        <v>0</v>
      </c>
      <c r="DG160" s="92">
        <f t="shared" si="83"/>
        <v>0</v>
      </c>
      <c r="DH160" s="92">
        <f t="shared" si="83"/>
        <v>0</v>
      </c>
      <c r="DI160" s="92">
        <f t="shared" si="83"/>
        <v>0</v>
      </c>
      <c r="DJ160" s="92">
        <f t="shared" si="83"/>
        <v>0</v>
      </c>
      <c r="DK160" s="92">
        <f t="shared" si="83"/>
        <v>0</v>
      </c>
      <c r="DL160" s="92">
        <f t="shared" si="83"/>
        <v>0</v>
      </c>
      <c r="DM160" s="92">
        <f t="shared" si="83"/>
        <v>0</v>
      </c>
      <c r="DN160" s="92">
        <f t="shared" si="83"/>
        <v>0</v>
      </c>
      <c r="DO160" s="92">
        <f t="shared" si="83"/>
        <v>0</v>
      </c>
      <c r="DP160" s="92">
        <f t="shared" si="83"/>
        <v>0</v>
      </c>
      <c r="DQ160" s="92">
        <f t="shared" si="83"/>
        <v>0</v>
      </c>
      <c r="DR160" s="92">
        <f t="shared" si="83"/>
        <v>0</v>
      </c>
      <c r="DS160" s="92">
        <f t="shared" si="83"/>
        <v>0</v>
      </c>
      <c r="DT160" s="92">
        <f t="shared" si="83"/>
        <v>0</v>
      </c>
      <c r="DU160" s="92">
        <f t="shared" si="83"/>
        <v>0</v>
      </c>
    </row>
    <row r="161" spans="1:125">
      <c r="A161" s="2" t="s">
        <v>486</v>
      </c>
      <c r="B161" s="2"/>
      <c r="C161" s="2"/>
      <c r="D161" s="92">
        <f>SUM(E161:DU161)</f>
        <v>0</v>
      </c>
      <c r="E161" s="92">
        <f t="shared" ref="E161:BP161" si="84">IFERROR(E54+E177,"")</f>
        <v>0</v>
      </c>
      <c r="F161" s="92">
        <f t="shared" si="84"/>
        <v>0</v>
      </c>
      <c r="G161" s="92">
        <f t="shared" si="84"/>
        <v>0</v>
      </c>
      <c r="H161" s="92">
        <f t="shared" si="84"/>
        <v>0</v>
      </c>
      <c r="I161" s="92">
        <f t="shared" si="84"/>
        <v>0</v>
      </c>
      <c r="J161" s="92">
        <f t="shared" si="84"/>
        <v>0</v>
      </c>
      <c r="K161" s="92">
        <f t="shared" si="84"/>
        <v>0</v>
      </c>
      <c r="L161" s="92">
        <f t="shared" si="84"/>
        <v>0</v>
      </c>
      <c r="M161" s="92">
        <f t="shared" si="84"/>
        <v>0</v>
      </c>
      <c r="N161" s="92">
        <f t="shared" si="84"/>
        <v>0</v>
      </c>
      <c r="O161" s="92">
        <f t="shared" si="84"/>
        <v>0</v>
      </c>
      <c r="P161" s="92">
        <f t="shared" si="84"/>
        <v>0</v>
      </c>
      <c r="Q161" s="92">
        <f t="shared" si="84"/>
        <v>0</v>
      </c>
      <c r="R161" s="92">
        <f t="shared" si="84"/>
        <v>0</v>
      </c>
      <c r="S161" s="92">
        <f t="shared" si="84"/>
        <v>0</v>
      </c>
      <c r="T161" s="92">
        <f t="shared" si="84"/>
        <v>0</v>
      </c>
      <c r="U161" s="92">
        <f t="shared" si="84"/>
        <v>0</v>
      </c>
      <c r="V161" s="92">
        <f t="shared" si="84"/>
        <v>0</v>
      </c>
      <c r="W161" s="92">
        <f t="shared" si="84"/>
        <v>0</v>
      </c>
      <c r="X161" s="92">
        <f t="shared" si="84"/>
        <v>0</v>
      </c>
      <c r="Y161" s="92">
        <f t="shared" si="84"/>
        <v>0</v>
      </c>
      <c r="Z161" s="92">
        <f t="shared" si="84"/>
        <v>0</v>
      </c>
      <c r="AA161" s="92">
        <f t="shared" si="84"/>
        <v>0</v>
      </c>
      <c r="AB161" s="92">
        <f t="shared" si="84"/>
        <v>0</v>
      </c>
      <c r="AC161" s="92">
        <f t="shared" si="84"/>
        <v>0</v>
      </c>
      <c r="AD161" s="92">
        <f t="shared" si="84"/>
        <v>0</v>
      </c>
      <c r="AE161" s="92">
        <f t="shared" si="84"/>
        <v>0</v>
      </c>
      <c r="AF161" s="92">
        <f t="shared" si="84"/>
        <v>0</v>
      </c>
      <c r="AG161" s="92">
        <f t="shared" si="84"/>
        <v>0</v>
      </c>
      <c r="AH161" s="92">
        <f t="shared" si="84"/>
        <v>0</v>
      </c>
      <c r="AI161" s="92">
        <f t="shared" si="84"/>
        <v>0</v>
      </c>
      <c r="AJ161" s="92">
        <f t="shared" si="84"/>
        <v>0</v>
      </c>
      <c r="AK161" s="92">
        <f t="shared" si="84"/>
        <v>0</v>
      </c>
      <c r="AL161" s="92">
        <f t="shared" si="84"/>
        <v>0</v>
      </c>
      <c r="AM161" s="92">
        <f t="shared" si="84"/>
        <v>0</v>
      </c>
      <c r="AN161" s="92">
        <f t="shared" si="84"/>
        <v>0</v>
      </c>
      <c r="AO161" s="92">
        <f t="shared" si="84"/>
        <v>0</v>
      </c>
      <c r="AP161" s="92">
        <f t="shared" si="84"/>
        <v>0</v>
      </c>
      <c r="AQ161" s="92">
        <f t="shared" si="84"/>
        <v>0</v>
      </c>
      <c r="AR161" s="92">
        <f t="shared" si="84"/>
        <v>0</v>
      </c>
      <c r="AS161" s="92">
        <f t="shared" si="84"/>
        <v>0</v>
      </c>
      <c r="AT161" s="92">
        <f t="shared" si="84"/>
        <v>0</v>
      </c>
      <c r="AU161" s="92">
        <f t="shared" si="84"/>
        <v>0</v>
      </c>
      <c r="AV161" s="92">
        <f t="shared" si="84"/>
        <v>0</v>
      </c>
      <c r="AW161" s="92">
        <f t="shared" si="84"/>
        <v>0</v>
      </c>
      <c r="AX161" s="92">
        <f t="shared" si="84"/>
        <v>0</v>
      </c>
      <c r="AY161" s="92">
        <f t="shared" si="84"/>
        <v>0</v>
      </c>
      <c r="AZ161" s="92">
        <f t="shared" si="84"/>
        <v>0</v>
      </c>
      <c r="BA161" s="92">
        <f t="shared" si="84"/>
        <v>0</v>
      </c>
      <c r="BB161" s="92">
        <f t="shared" si="84"/>
        <v>0</v>
      </c>
      <c r="BC161" s="92">
        <f t="shared" si="84"/>
        <v>0</v>
      </c>
      <c r="BD161" s="92">
        <f t="shared" si="84"/>
        <v>0</v>
      </c>
      <c r="BE161" s="92">
        <f t="shared" si="84"/>
        <v>0</v>
      </c>
      <c r="BF161" s="92">
        <f t="shared" si="84"/>
        <v>0</v>
      </c>
      <c r="BG161" s="92">
        <f t="shared" si="84"/>
        <v>0</v>
      </c>
      <c r="BH161" s="92">
        <f t="shared" si="84"/>
        <v>0</v>
      </c>
      <c r="BI161" s="92">
        <f t="shared" si="84"/>
        <v>0</v>
      </c>
      <c r="BJ161" s="92">
        <f t="shared" si="84"/>
        <v>0</v>
      </c>
      <c r="BK161" s="92">
        <f t="shared" si="84"/>
        <v>0</v>
      </c>
      <c r="BL161" s="92">
        <f t="shared" si="84"/>
        <v>0</v>
      </c>
      <c r="BM161" s="92">
        <f t="shared" si="84"/>
        <v>0</v>
      </c>
      <c r="BN161" s="92">
        <f t="shared" si="84"/>
        <v>0</v>
      </c>
      <c r="BO161" s="92">
        <f t="shared" si="84"/>
        <v>0</v>
      </c>
      <c r="BP161" s="92">
        <f t="shared" si="84"/>
        <v>0</v>
      </c>
      <c r="BQ161" s="92">
        <f t="shared" ref="BQ161:DU161" si="85">IFERROR(BQ54+BQ177,"")</f>
        <v>0</v>
      </c>
      <c r="BR161" s="92">
        <f t="shared" si="85"/>
        <v>0</v>
      </c>
      <c r="BS161" s="92">
        <f t="shared" si="85"/>
        <v>0</v>
      </c>
      <c r="BT161" s="92">
        <f t="shared" si="85"/>
        <v>0</v>
      </c>
      <c r="BU161" s="92">
        <f t="shared" si="85"/>
        <v>0</v>
      </c>
      <c r="BV161" s="92">
        <f t="shared" si="85"/>
        <v>0</v>
      </c>
      <c r="BW161" s="92">
        <f t="shared" si="85"/>
        <v>0</v>
      </c>
      <c r="BX161" s="92">
        <f t="shared" si="85"/>
        <v>0</v>
      </c>
      <c r="BY161" s="92">
        <f t="shared" si="85"/>
        <v>0</v>
      </c>
      <c r="BZ161" s="92">
        <f t="shared" si="85"/>
        <v>0</v>
      </c>
      <c r="CA161" s="92">
        <f t="shared" si="85"/>
        <v>0</v>
      </c>
      <c r="CB161" s="92">
        <f t="shared" si="85"/>
        <v>0</v>
      </c>
      <c r="CC161" s="92">
        <f t="shared" si="85"/>
        <v>0</v>
      </c>
      <c r="CD161" s="92">
        <f t="shared" si="85"/>
        <v>0</v>
      </c>
      <c r="CE161" s="92">
        <f t="shared" si="85"/>
        <v>0</v>
      </c>
      <c r="CF161" s="92">
        <f t="shared" si="85"/>
        <v>0</v>
      </c>
      <c r="CG161" s="92">
        <f t="shared" si="85"/>
        <v>0</v>
      </c>
      <c r="CH161" s="92">
        <f t="shared" si="85"/>
        <v>0</v>
      </c>
      <c r="CI161" s="92">
        <f t="shared" si="85"/>
        <v>0</v>
      </c>
      <c r="CJ161" s="92">
        <f t="shared" si="85"/>
        <v>0</v>
      </c>
      <c r="CK161" s="92">
        <f t="shared" si="85"/>
        <v>0</v>
      </c>
      <c r="CL161" s="92">
        <f t="shared" si="85"/>
        <v>0</v>
      </c>
      <c r="CM161" s="92">
        <f t="shared" si="85"/>
        <v>0</v>
      </c>
      <c r="CN161" s="92">
        <f t="shared" si="85"/>
        <v>0</v>
      </c>
      <c r="CO161" s="92">
        <f t="shared" si="85"/>
        <v>0</v>
      </c>
      <c r="CP161" s="92">
        <f t="shared" si="85"/>
        <v>0</v>
      </c>
      <c r="CQ161" s="92">
        <f t="shared" si="85"/>
        <v>0</v>
      </c>
      <c r="CR161" s="92">
        <f t="shared" si="85"/>
        <v>0</v>
      </c>
      <c r="CS161" s="92">
        <f t="shared" si="85"/>
        <v>0</v>
      </c>
      <c r="CT161" s="92">
        <f t="shared" si="85"/>
        <v>0</v>
      </c>
      <c r="CU161" s="92">
        <f t="shared" si="85"/>
        <v>0</v>
      </c>
      <c r="CV161" s="92">
        <f t="shared" si="85"/>
        <v>0</v>
      </c>
      <c r="CW161" s="92">
        <f t="shared" si="85"/>
        <v>0</v>
      </c>
      <c r="CX161" s="92">
        <f t="shared" si="85"/>
        <v>0</v>
      </c>
      <c r="CY161" s="92">
        <f t="shared" si="85"/>
        <v>0</v>
      </c>
      <c r="CZ161" s="92">
        <f t="shared" si="85"/>
        <v>0</v>
      </c>
      <c r="DA161" s="92">
        <f t="shared" si="85"/>
        <v>0</v>
      </c>
      <c r="DB161" s="92">
        <f t="shared" si="85"/>
        <v>0</v>
      </c>
      <c r="DC161" s="92">
        <f t="shared" si="85"/>
        <v>0</v>
      </c>
      <c r="DD161" s="92">
        <f t="shared" si="85"/>
        <v>0</v>
      </c>
      <c r="DE161" s="92">
        <f t="shared" si="85"/>
        <v>0</v>
      </c>
      <c r="DF161" s="92">
        <f t="shared" si="85"/>
        <v>0</v>
      </c>
      <c r="DG161" s="92">
        <f t="shared" si="85"/>
        <v>0</v>
      </c>
      <c r="DH161" s="92">
        <f t="shared" si="85"/>
        <v>0</v>
      </c>
      <c r="DI161" s="92">
        <f t="shared" si="85"/>
        <v>0</v>
      </c>
      <c r="DJ161" s="92">
        <f t="shared" si="85"/>
        <v>0</v>
      </c>
      <c r="DK161" s="92">
        <f t="shared" si="85"/>
        <v>0</v>
      </c>
      <c r="DL161" s="92">
        <f t="shared" si="85"/>
        <v>0</v>
      </c>
      <c r="DM161" s="92">
        <f t="shared" si="85"/>
        <v>0</v>
      </c>
      <c r="DN161" s="92">
        <f t="shared" si="85"/>
        <v>0</v>
      </c>
      <c r="DO161" s="92">
        <f t="shared" si="85"/>
        <v>0</v>
      </c>
      <c r="DP161" s="92">
        <f t="shared" si="85"/>
        <v>0</v>
      </c>
      <c r="DQ161" s="92">
        <f t="shared" si="85"/>
        <v>0</v>
      </c>
      <c r="DR161" s="92">
        <f t="shared" si="85"/>
        <v>0</v>
      </c>
      <c r="DS161" s="92">
        <f t="shared" si="85"/>
        <v>0</v>
      </c>
      <c r="DT161" s="92">
        <f t="shared" si="85"/>
        <v>0</v>
      </c>
      <c r="DU161" s="92">
        <f t="shared" si="85"/>
        <v>0</v>
      </c>
    </row>
    <row r="162" spans="1:125">
      <c r="A162" s="2" t="s">
        <v>213</v>
      </c>
      <c r="B162" s="2"/>
      <c r="C162" s="2"/>
      <c r="D162" s="92">
        <f>SUM(E162:DU162)</f>
        <v>0</v>
      </c>
      <c r="E162" s="92">
        <f t="shared" ref="E162:BP162" si="86">IFERROR(IF(AND(E$4&lt;=$D129,E158=0),E160*E152,0),"")</f>
        <v>0</v>
      </c>
      <c r="F162" s="92">
        <f t="shared" si="86"/>
        <v>0</v>
      </c>
      <c r="G162" s="92">
        <f t="shared" si="86"/>
        <v>0</v>
      </c>
      <c r="H162" s="92">
        <f t="shared" si="86"/>
        <v>0</v>
      </c>
      <c r="I162" s="92">
        <f t="shared" si="86"/>
        <v>0</v>
      </c>
      <c r="J162" s="92">
        <f t="shared" si="86"/>
        <v>0</v>
      </c>
      <c r="K162" s="92">
        <f t="shared" si="86"/>
        <v>0</v>
      </c>
      <c r="L162" s="92">
        <f t="shared" si="86"/>
        <v>0</v>
      </c>
      <c r="M162" s="92">
        <f t="shared" si="86"/>
        <v>0</v>
      </c>
      <c r="N162" s="92">
        <f t="shared" si="86"/>
        <v>0</v>
      </c>
      <c r="O162" s="92">
        <f t="shared" si="86"/>
        <v>0</v>
      </c>
      <c r="P162" s="92">
        <f t="shared" si="86"/>
        <v>0</v>
      </c>
      <c r="Q162" s="92">
        <f t="shared" si="86"/>
        <v>0</v>
      </c>
      <c r="R162" s="92">
        <f t="shared" si="86"/>
        <v>0</v>
      </c>
      <c r="S162" s="92">
        <f t="shared" si="86"/>
        <v>0</v>
      </c>
      <c r="T162" s="92">
        <f t="shared" si="86"/>
        <v>0</v>
      </c>
      <c r="U162" s="92">
        <f t="shared" si="86"/>
        <v>0</v>
      </c>
      <c r="V162" s="92">
        <f t="shared" si="86"/>
        <v>0</v>
      </c>
      <c r="W162" s="92">
        <f t="shared" si="86"/>
        <v>0</v>
      </c>
      <c r="X162" s="92">
        <f t="shared" si="86"/>
        <v>0</v>
      </c>
      <c r="Y162" s="92">
        <f t="shared" si="86"/>
        <v>0</v>
      </c>
      <c r="Z162" s="92">
        <f t="shared" si="86"/>
        <v>0</v>
      </c>
      <c r="AA162" s="92">
        <f t="shared" si="86"/>
        <v>0</v>
      </c>
      <c r="AB162" s="92">
        <f t="shared" si="86"/>
        <v>0</v>
      </c>
      <c r="AC162" s="92">
        <f t="shared" si="86"/>
        <v>0</v>
      </c>
      <c r="AD162" s="92">
        <f t="shared" si="86"/>
        <v>0</v>
      </c>
      <c r="AE162" s="92">
        <f t="shared" si="86"/>
        <v>0</v>
      </c>
      <c r="AF162" s="92">
        <f t="shared" si="86"/>
        <v>0</v>
      </c>
      <c r="AG162" s="92">
        <f t="shared" si="86"/>
        <v>0</v>
      </c>
      <c r="AH162" s="92">
        <f t="shared" si="86"/>
        <v>0</v>
      </c>
      <c r="AI162" s="92">
        <f t="shared" si="86"/>
        <v>0</v>
      </c>
      <c r="AJ162" s="92">
        <f t="shared" si="86"/>
        <v>0</v>
      </c>
      <c r="AK162" s="92">
        <f t="shared" si="86"/>
        <v>0</v>
      </c>
      <c r="AL162" s="92">
        <f t="shared" si="86"/>
        <v>0</v>
      </c>
      <c r="AM162" s="92">
        <f t="shared" si="86"/>
        <v>0</v>
      </c>
      <c r="AN162" s="92">
        <f t="shared" si="86"/>
        <v>0</v>
      </c>
      <c r="AO162" s="92">
        <f t="shared" si="86"/>
        <v>0</v>
      </c>
      <c r="AP162" s="92">
        <f t="shared" si="86"/>
        <v>0</v>
      </c>
      <c r="AQ162" s="92">
        <f t="shared" si="86"/>
        <v>0</v>
      </c>
      <c r="AR162" s="92">
        <f t="shared" si="86"/>
        <v>0</v>
      </c>
      <c r="AS162" s="92">
        <f t="shared" si="86"/>
        <v>0</v>
      </c>
      <c r="AT162" s="92">
        <f t="shared" si="86"/>
        <v>0</v>
      </c>
      <c r="AU162" s="92">
        <f t="shared" si="86"/>
        <v>0</v>
      </c>
      <c r="AV162" s="92">
        <f t="shared" si="86"/>
        <v>0</v>
      </c>
      <c r="AW162" s="92">
        <f t="shared" si="86"/>
        <v>0</v>
      </c>
      <c r="AX162" s="92">
        <f t="shared" si="86"/>
        <v>0</v>
      </c>
      <c r="AY162" s="92">
        <f t="shared" si="86"/>
        <v>0</v>
      </c>
      <c r="AZ162" s="92">
        <f t="shared" si="86"/>
        <v>0</v>
      </c>
      <c r="BA162" s="92">
        <f t="shared" si="86"/>
        <v>0</v>
      </c>
      <c r="BB162" s="92">
        <f t="shared" si="86"/>
        <v>0</v>
      </c>
      <c r="BC162" s="92">
        <f t="shared" si="86"/>
        <v>0</v>
      </c>
      <c r="BD162" s="92">
        <f t="shared" si="86"/>
        <v>0</v>
      </c>
      <c r="BE162" s="92">
        <f t="shared" si="86"/>
        <v>0</v>
      </c>
      <c r="BF162" s="92">
        <f t="shared" si="86"/>
        <v>0</v>
      </c>
      <c r="BG162" s="92">
        <f t="shared" si="86"/>
        <v>0</v>
      </c>
      <c r="BH162" s="92">
        <f t="shared" si="86"/>
        <v>0</v>
      </c>
      <c r="BI162" s="92">
        <f t="shared" si="86"/>
        <v>0</v>
      </c>
      <c r="BJ162" s="92">
        <f t="shared" si="86"/>
        <v>0</v>
      </c>
      <c r="BK162" s="92">
        <f t="shared" si="86"/>
        <v>0</v>
      </c>
      <c r="BL162" s="92">
        <f t="shared" si="86"/>
        <v>0</v>
      </c>
      <c r="BM162" s="92">
        <f t="shared" si="86"/>
        <v>0</v>
      </c>
      <c r="BN162" s="92">
        <f t="shared" si="86"/>
        <v>0</v>
      </c>
      <c r="BO162" s="92">
        <f t="shared" si="86"/>
        <v>0</v>
      </c>
      <c r="BP162" s="92">
        <f t="shared" si="86"/>
        <v>0</v>
      </c>
      <c r="BQ162" s="92">
        <f t="shared" ref="BQ162:DU162" si="87">IFERROR(IF(AND(BQ$4&lt;=$D129,BQ158=0),BQ160*BQ152,0),"")</f>
        <v>0</v>
      </c>
      <c r="BR162" s="92">
        <f t="shared" si="87"/>
        <v>0</v>
      </c>
      <c r="BS162" s="92">
        <f t="shared" si="87"/>
        <v>0</v>
      </c>
      <c r="BT162" s="92">
        <f t="shared" si="87"/>
        <v>0</v>
      </c>
      <c r="BU162" s="92">
        <f t="shared" si="87"/>
        <v>0</v>
      </c>
      <c r="BV162" s="92">
        <f t="shared" si="87"/>
        <v>0</v>
      </c>
      <c r="BW162" s="92">
        <f t="shared" si="87"/>
        <v>0</v>
      </c>
      <c r="BX162" s="92">
        <f t="shared" si="87"/>
        <v>0</v>
      </c>
      <c r="BY162" s="92">
        <f t="shared" si="87"/>
        <v>0</v>
      </c>
      <c r="BZ162" s="92">
        <f t="shared" si="87"/>
        <v>0</v>
      </c>
      <c r="CA162" s="92">
        <f t="shared" si="87"/>
        <v>0</v>
      </c>
      <c r="CB162" s="92">
        <f t="shared" si="87"/>
        <v>0</v>
      </c>
      <c r="CC162" s="92">
        <f t="shared" si="87"/>
        <v>0</v>
      </c>
      <c r="CD162" s="92">
        <f t="shared" si="87"/>
        <v>0</v>
      </c>
      <c r="CE162" s="92">
        <f t="shared" si="87"/>
        <v>0</v>
      </c>
      <c r="CF162" s="92">
        <f t="shared" si="87"/>
        <v>0</v>
      </c>
      <c r="CG162" s="92">
        <f t="shared" si="87"/>
        <v>0</v>
      </c>
      <c r="CH162" s="92">
        <f t="shared" si="87"/>
        <v>0</v>
      </c>
      <c r="CI162" s="92">
        <f t="shared" si="87"/>
        <v>0</v>
      </c>
      <c r="CJ162" s="92">
        <f t="shared" si="87"/>
        <v>0</v>
      </c>
      <c r="CK162" s="92">
        <f t="shared" si="87"/>
        <v>0</v>
      </c>
      <c r="CL162" s="92">
        <f t="shared" si="87"/>
        <v>0</v>
      </c>
      <c r="CM162" s="92">
        <f t="shared" si="87"/>
        <v>0</v>
      </c>
      <c r="CN162" s="92">
        <f t="shared" si="87"/>
        <v>0</v>
      </c>
      <c r="CO162" s="92">
        <f t="shared" si="87"/>
        <v>0</v>
      </c>
      <c r="CP162" s="92">
        <f t="shared" si="87"/>
        <v>0</v>
      </c>
      <c r="CQ162" s="92">
        <f t="shared" si="87"/>
        <v>0</v>
      </c>
      <c r="CR162" s="92">
        <f t="shared" si="87"/>
        <v>0</v>
      </c>
      <c r="CS162" s="92">
        <f t="shared" si="87"/>
        <v>0</v>
      </c>
      <c r="CT162" s="92">
        <f t="shared" si="87"/>
        <v>0</v>
      </c>
      <c r="CU162" s="92">
        <f t="shared" si="87"/>
        <v>0</v>
      </c>
      <c r="CV162" s="92">
        <f t="shared" si="87"/>
        <v>0</v>
      </c>
      <c r="CW162" s="92">
        <f t="shared" si="87"/>
        <v>0</v>
      </c>
      <c r="CX162" s="92">
        <f t="shared" si="87"/>
        <v>0</v>
      </c>
      <c r="CY162" s="92">
        <f t="shared" si="87"/>
        <v>0</v>
      </c>
      <c r="CZ162" s="92">
        <f t="shared" si="87"/>
        <v>0</v>
      </c>
      <c r="DA162" s="92">
        <f t="shared" si="87"/>
        <v>0</v>
      </c>
      <c r="DB162" s="92">
        <f t="shared" si="87"/>
        <v>0</v>
      </c>
      <c r="DC162" s="92">
        <f t="shared" si="87"/>
        <v>0</v>
      </c>
      <c r="DD162" s="92">
        <f t="shared" si="87"/>
        <v>0</v>
      </c>
      <c r="DE162" s="92">
        <f t="shared" si="87"/>
        <v>0</v>
      </c>
      <c r="DF162" s="92">
        <f t="shared" si="87"/>
        <v>0</v>
      </c>
      <c r="DG162" s="92">
        <f t="shared" si="87"/>
        <v>0</v>
      </c>
      <c r="DH162" s="92">
        <f t="shared" si="87"/>
        <v>0</v>
      </c>
      <c r="DI162" s="92">
        <f t="shared" si="87"/>
        <v>0</v>
      </c>
      <c r="DJ162" s="92">
        <f t="shared" si="87"/>
        <v>0</v>
      </c>
      <c r="DK162" s="92">
        <f t="shared" si="87"/>
        <v>0</v>
      </c>
      <c r="DL162" s="92">
        <f t="shared" si="87"/>
        <v>0</v>
      </c>
      <c r="DM162" s="92">
        <f t="shared" si="87"/>
        <v>0</v>
      </c>
      <c r="DN162" s="92">
        <f t="shared" si="87"/>
        <v>0</v>
      </c>
      <c r="DO162" s="92">
        <f t="shared" si="87"/>
        <v>0</v>
      </c>
      <c r="DP162" s="92">
        <f t="shared" si="87"/>
        <v>0</v>
      </c>
      <c r="DQ162" s="92">
        <f t="shared" si="87"/>
        <v>0</v>
      </c>
      <c r="DR162" s="92">
        <f t="shared" si="87"/>
        <v>0</v>
      </c>
      <c r="DS162" s="92">
        <f t="shared" si="87"/>
        <v>0</v>
      </c>
      <c r="DT162" s="92">
        <f t="shared" si="87"/>
        <v>0</v>
      </c>
      <c r="DU162" s="92">
        <f t="shared" si="87"/>
        <v>0</v>
      </c>
    </row>
    <row r="163" spans="1:125">
      <c r="A163" s="2" t="s">
        <v>214</v>
      </c>
      <c r="B163" s="2"/>
      <c r="C163" s="2"/>
      <c r="D163" s="2"/>
      <c r="E163" s="83">
        <f t="shared" ref="E163:BP163" si="88">IFERROR(IF(E157=0,0,-IFERROR(PPMT(E152,E157,$D156,SUM($D161:$D162)),0)),"")</f>
        <v>0</v>
      </c>
      <c r="F163" s="83">
        <f t="shared" si="88"/>
        <v>0</v>
      </c>
      <c r="G163" s="83">
        <f t="shared" si="88"/>
        <v>0</v>
      </c>
      <c r="H163" s="83">
        <f t="shared" si="88"/>
        <v>0</v>
      </c>
      <c r="I163" s="83">
        <f t="shared" si="88"/>
        <v>0</v>
      </c>
      <c r="J163" s="83">
        <f t="shared" si="88"/>
        <v>0</v>
      </c>
      <c r="K163" s="83">
        <f t="shared" si="88"/>
        <v>0</v>
      </c>
      <c r="L163" s="83">
        <f t="shared" si="88"/>
        <v>0</v>
      </c>
      <c r="M163" s="83">
        <f t="shared" si="88"/>
        <v>0</v>
      </c>
      <c r="N163" s="83">
        <f t="shared" si="88"/>
        <v>0</v>
      </c>
      <c r="O163" s="83">
        <f t="shared" si="88"/>
        <v>0</v>
      </c>
      <c r="P163" s="83">
        <f t="shared" si="88"/>
        <v>0</v>
      </c>
      <c r="Q163" s="83">
        <f t="shared" si="88"/>
        <v>0</v>
      </c>
      <c r="R163" s="83">
        <f t="shared" si="88"/>
        <v>0</v>
      </c>
      <c r="S163" s="83">
        <f t="shared" si="88"/>
        <v>0</v>
      </c>
      <c r="T163" s="83">
        <f t="shared" si="88"/>
        <v>0</v>
      </c>
      <c r="U163" s="83">
        <f t="shared" si="88"/>
        <v>0</v>
      </c>
      <c r="V163" s="83">
        <f t="shared" si="88"/>
        <v>0</v>
      </c>
      <c r="W163" s="83">
        <f t="shared" si="88"/>
        <v>0</v>
      </c>
      <c r="X163" s="83">
        <f t="shared" si="88"/>
        <v>0</v>
      </c>
      <c r="Y163" s="83">
        <f t="shared" si="88"/>
        <v>0</v>
      </c>
      <c r="Z163" s="83">
        <f t="shared" si="88"/>
        <v>0</v>
      </c>
      <c r="AA163" s="83">
        <f t="shared" si="88"/>
        <v>0</v>
      </c>
      <c r="AB163" s="83">
        <f t="shared" si="88"/>
        <v>0</v>
      </c>
      <c r="AC163" s="83">
        <f t="shared" si="88"/>
        <v>0</v>
      </c>
      <c r="AD163" s="83">
        <f t="shared" si="88"/>
        <v>0</v>
      </c>
      <c r="AE163" s="83">
        <f t="shared" si="88"/>
        <v>0</v>
      </c>
      <c r="AF163" s="83">
        <f t="shared" si="88"/>
        <v>0</v>
      </c>
      <c r="AG163" s="83">
        <f t="shared" si="88"/>
        <v>0</v>
      </c>
      <c r="AH163" s="83">
        <f t="shared" si="88"/>
        <v>0</v>
      </c>
      <c r="AI163" s="83">
        <f t="shared" si="88"/>
        <v>0</v>
      </c>
      <c r="AJ163" s="83">
        <f t="shared" si="88"/>
        <v>0</v>
      </c>
      <c r="AK163" s="83">
        <f t="shared" si="88"/>
        <v>0</v>
      </c>
      <c r="AL163" s="83">
        <f t="shared" si="88"/>
        <v>0</v>
      </c>
      <c r="AM163" s="83">
        <f t="shared" si="88"/>
        <v>0</v>
      </c>
      <c r="AN163" s="83">
        <f t="shared" si="88"/>
        <v>0</v>
      </c>
      <c r="AO163" s="83">
        <f t="shared" si="88"/>
        <v>0</v>
      </c>
      <c r="AP163" s="83">
        <f t="shared" si="88"/>
        <v>0</v>
      </c>
      <c r="AQ163" s="83">
        <f t="shared" si="88"/>
        <v>0</v>
      </c>
      <c r="AR163" s="83">
        <f t="shared" si="88"/>
        <v>0</v>
      </c>
      <c r="AS163" s="83">
        <f t="shared" si="88"/>
        <v>0</v>
      </c>
      <c r="AT163" s="83">
        <f t="shared" si="88"/>
        <v>0</v>
      </c>
      <c r="AU163" s="83">
        <f t="shared" si="88"/>
        <v>0</v>
      </c>
      <c r="AV163" s="83">
        <f t="shared" si="88"/>
        <v>0</v>
      </c>
      <c r="AW163" s="83">
        <f t="shared" si="88"/>
        <v>0</v>
      </c>
      <c r="AX163" s="83">
        <f t="shared" si="88"/>
        <v>0</v>
      </c>
      <c r="AY163" s="83">
        <f t="shared" si="88"/>
        <v>0</v>
      </c>
      <c r="AZ163" s="83">
        <f t="shared" si="88"/>
        <v>0</v>
      </c>
      <c r="BA163" s="83">
        <f t="shared" si="88"/>
        <v>0</v>
      </c>
      <c r="BB163" s="83">
        <f t="shared" si="88"/>
        <v>0</v>
      </c>
      <c r="BC163" s="83">
        <f t="shared" si="88"/>
        <v>0</v>
      </c>
      <c r="BD163" s="83">
        <f t="shared" si="88"/>
        <v>0</v>
      </c>
      <c r="BE163" s="83">
        <f t="shared" si="88"/>
        <v>0</v>
      </c>
      <c r="BF163" s="83">
        <f t="shared" si="88"/>
        <v>0</v>
      </c>
      <c r="BG163" s="83">
        <f t="shared" si="88"/>
        <v>0</v>
      </c>
      <c r="BH163" s="83">
        <f t="shared" si="88"/>
        <v>0</v>
      </c>
      <c r="BI163" s="83">
        <f t="shared" si="88"/>
        <v>0</v>
      </c>
      <c r="BJ163" s="83">
        <f t="shared" si="88"/>
        <v>0</v>
      </c>
      <c r="BK163" s="83">
        <f t="shared" si="88"/>
        <v>0</v>
      </c>
      <c r="BL163" s="83">
        <f t="shared" si="88"/>
        <v>0</v>
      </c>
      <c r="BM163" s="83">
        <f t="shared" si="88"/>
        <v>0</v>
      </c>
      <c r="BN163" s="83">
        <f t="shared" si="88"/>
        <v>0</v>
      </c>
      <c r="BO163" s="83">
        <f t="shared" si="88"/>
        <v>0</v>
      </c>
      <c r="BP163" s="83">
        <f t="shared" si="88"/>
        <v>0</v>
      </c>
      <c r="BQ163" s="83">
        <f t="shared" ref="BQ163:DU163" si="89">IFERROR(IF(BQ157=0,0,-IFERROR(PPMT(BQ152,BQ157,$D156,SUM($D161:$D162)),0)),"")</f>
        <v>0</v>
      </c>
      <c r="BR163" s="83">
        <f t="shared" si="89"/>
        <v>0</v>
      </c>
      <c r="BS163" s="83">
        <f t="shared" si="89"/>
        <v>0</v>
      </c>
      <c r="BT163" s="83">
        <f t="shared" si="89"/>
        <v>0</v>
      </c>
      <c r="BU163" s="83">
        <f t="shared" si="89"/>
        <v>0</v>
      </c>
      <c r="BV163" s="83">
        <f t="shared" si="89"/>
        <v>0</v>
      </c>
      <c r="BW163" s="83">
        <f t="shared" si="89"/>
        <v>0</v>
      </c>
      <c r="BX163" s="83">
        <f t="shared" si="89"/>
        <v>0</v>
      </c>
      <c r="BY163" s="83">
        <f t="shared" si="89"/>
        <v>0</v>
      </c>
      <c r="BZ163" s="83">
        <f t="shared" si="89"/>
        <v>0</v>
      </c>
      <c r="CA163" s="83">
        <f t="shared" si="89"/>
        <v>0</v>
      </c>
      <c r="CB163" s="83">
        <f t="shared" si="89"/>
        <v>0</v>
      </c>
      <c r="CC163" s="83">
        <f t="shared" si="89"/>
        <v>0</v>
      </c>
      <c r="CD163" s="83">
        <f t="shared" si="89"/>
        <v>0</v>
      </c>
      <c r="CE163" s="83">
        <f t="shared" si="89"/>
        <v>0</v>
      </c>
      <c r="CF163" s="83">
        <f t="shared" si="89"/>
        <v>0</v>
      </c>
      <c r="CG163" s="83">
        <f t="shared" si="89"/>
        <v>0</v>
      </c>
      <c r="CH163" s="83">
        <f t="shared" si="89"/>
        <v>0</v>
      </c>
      <c r="CI163" s="83">
        <f t="shared" si="89"/>
        <v>0</v>
      </c>
      <c r="CJ163" s="83">
        <f t="shared" si="89"/>
        <v>0</v>
      </c>
      <c r="CK163" s="83">
        <f t="shared" si="89"/>
        <v>0</v>
      </c>
      <c r="CL163" s="83">
        <f t="shared" si="89"/>
        <v>0</v>
      </c>
      <c r="CM163" s="83">
        <f t="shared" si="89"/>
        <v>0</v>
      </c>
      <c r="CN163" s="83">
        <f t="shared" si="89"/>
        <v>0</v>
      </c>
      <c r="CO163" s="83">
        <f t="shared" si="89"/>
        <v>0</v>
      </c>
      <c r="CP163" s="83">
        <f t="shared" si="89"/>
        <v>0</v>
      </c>
      <c r="CQ163" s="83">
        <f t="shared" si="89"/>
        <v>0</v>
      </c>
      <c r="CR163" s="83">
        <f t="shared" si="89"/>
        <v>0</v>
      </c>
      <c r="CS163" s="83">
        <f t="shared" si="89"/>
        <v>0</v>
      </c>
      <c r="CT163" s="83">
        <f t="shared" si="89"/>
        <v>0</v>
      </c>
      <c r="CU163" s="83">
        <f t="shared" si="89"/>
        <v>0</v>
      </c>
      <c r="CV163" s="83">
        <f t="shared" si="89"/>
        <v>0</v>
      </c>
      <c r="CW163" s="83">
        <f t="shared" si="89"/>
        <v>0</v>
      </c>
      <c r="CX163" s="83">
        <f t="shared" si="89"/>
        <v>0</v>
      </c>
      <c r="CY163" s="83">
        <f t="shared" si="89"/>
        <v>0</v>
      </c>
      <c r="CZ163" s="83">
        <f t="shared" si="89"/>
        <v>0</v>
      </c>
      <c r="DA163" s="83">
        <f t="shared" si="89"/>
        <v>0</v>
      </c>
      <c r="DB163" s="83">
        <f t="shared" si="89"/>
        <v>0</v>
      </c>
      <c r="DC163" s="83">
        <f t="shared" si="89"/>
        <v>0</v>
      </c>
      <c r="DD163" s="83">
        <f t="shared" si="89"/>
        <v>0</v>
      </c>
      <c r="DE163" s="83">
        <f t="shared" si="89"/>
        <v>0</v>
      </c>
      <c r="DF163" s="83">
        <f t="shared" si="89"/>
        <v>0</v>
      </c>
      <c r="DG163" s="83">
        <f t="shared" si="89"/>
        <v>0</v>
      </c>
      <c r="DH163" s="83">
        <f t="shared" si="89"/>
        <v>0</v>
      </c>
      <c r="DI163" s="83">
        <f t="shared" si="89"/>
        <v>0</v>
      </c>
      <c r="DJ163" s="83">
        <f t="shared" si="89"/>
        <v>0</v>
      </c>
      <c r="DK163" s="83">
        <f t="shared" si="89"/>
        <v>0</v>
      </c>
      <c r="DL163" s="83">
        <f t="shared" si="89"/>
        <v>0</v>
      </c>
      <c r="DM163" s="83">
        <f t="shared" si="89"/>
        <v>0</v>
      </c>
      <c r="DN163" s="83">
        <f t="shared" si="89"/>
        <v>0</v>
      </c>
      <c r="DO163" s="83">
        <f t="shared" si="89"/>
        <v>0</v>
      </c>
      <c r="DP163" s="83">
        <f t="shared" si="89"/>
        <v>0</v>
      </c>
      <c r="DQ163" s="83">
        <f t="shared" si="89"/>
        <v>0</v>
      </c>
      <c r="DR163" s="83">
        <f t="shared" si="89"/>
        <v>0</v>
      </c>
      <c r="DS163" s="83">
        <f t="shared" si="89"/>
        <v>0</v>
      </c>
      <c r="DT163" s="83">
        <f t="shared" si="89"/>
        <v>0</v>
      </c>
      <c r="DU163" s="83">
        <f t="shared" si="89"/>
        <v>0</v>
      </c>
    </row>
    <row r="164" spans="1:125">
      <c r="A164" s="2" t="s">
        <v>215</v>
      </c>
      <c r="B164" s="2"/>
      <c r="C164" s="2"/>
      <c r="D164" s="2"/>
      <c r="E164" s="92">
        <f t="shared" ref="E164:AJ164" si="90">IFERROR(SUM(E160:E162)-E163,"")</f>
        <v>0</v>
      </c>
      <c r="F164" s="92">
        <f t="shared" si="90"/>
        <v>0</v>
      </c>
      <c r="G164" s="92">
        <f t="shared" si="90"/>
        <v>0</v>
      </c>
      <c r="H164" s="92">
        <f t="shared" si="90"/>
        <v>0</v>
      </c>
      <c r="I164" s="92">
        <f t="shared" si="90"/>
        <v>0</v>
      </c>
      <c r="J164" s="92">
        <f t="shared" si="90"/>
        <v>0</v>
      </c>
      <c r="K164" s="92">
        <f t="shared" si="90"/>
        <v>0</v>
      </c>
      <c r="L164" s="92">
        <f t="shared" si="90"/>
        <v>0</v>
      </c>
      <c r="M164" s="92">
        <f t="shared" si="90"/>
        <v>0</v>
      </c>
      <c r="N164" s="92">
        <f t="shared" si="90"/>
        <v>0</v>
      </c>
      <c r="O164" s="92">
        <f t="shared" si="90"/>
        <v>0</v>
      </c>
      <c r="P164" s="92">
        <f t="shared" si="90"/>
        <v>0</v>
      </c>
      <c r="Q164" s="92">
        <f t="shared" si="90"/>
        <v>0</v>
      </c>
      <c r="R164" s="92">
        <f t="shared" si="90"/>
        <v>0</v>
      </c>
      <c r="S164" s="92">
        <f t="shared" si="90"/>
        <v>0</v>
      </c>
      <c r="T164" s="92">
        <f t="shared" si="90"/>
        <v>0</v>
      </c>
      <c r="U164" s="92">
        <f t="shared" si="90"/>
        <v>0</v>
      </c>
      <c r="V164" s="92">
        <f t="shared" si="90"/>
        <v>0</v>
      </c>
      <c r="W164" s="92">
        <f t="shared" si="90"/>
        <v>0</v>
      </c>
      <c r="X164" s="92">
        <f t="shared" si="90"/>
        <v>0</v>
      </c>
      <c r="Y164" s="92">
        <f t="shared" si="90"/>
        <v>0</v>
      </c>
      <c r="Z164" s="92">
        <f t="shared" si="90"/>
        <v>0</v>
      </c>
      <c r="AA164" s="92">
        <f t="shared" si="90"/>
        <v>0</v>
      </c>
      <c r="AB164" s="92">
        <f t="shared" si="90"/>
        <v>0</v>
      </c>
      <c r="AC164" s="92">
        <f t="shared" si="90"/>
        <v>0</v>
      </c>
      <c r="AD164" s="92">
        <f t="shared" si="90"/>
        <v>0</v>
      </c>
      <c r="AE164" s="92">
        <f t="shared" si="90"/>
        <v>0</v>
      </c>
      <c r="AF164" s="92">
        <f t="shared" si="90"/>
        <v>0</v>
      </c>
      <c r="AG164" s="92">
        <f t="shared" si="90"/>
        <v>0</v>
      </c>
      <c r="AH164" s="92">
        <f t="shared" si="90"/>
        <v>0</v>
      </c>
      <c r="AI164" s="92">
        <f t="shared" si="90"/>
        <v>0</v>
      </c>
      <c r="AJ164" s="92">
        <f t="shared" si="90"/>
        <v>0</v>
      </c>
      <c r="AK164" s="92">
        <f t="shared" ref="AK164:CV164" si="91">IFERROR(SUM(AK160:AK162)-AK163,"")</f>
        <v>0</v>
      </c>
      <c r="AL164" s="92">
        <f t="shared" si="91"/>
        <v>0</v>
      </c>
      <c r="AM164" s="92">
        <f t="shared" si="91"/>
        <v>0</v>
      </c>
      <c r="AN164" s="92">
        <f t="shared" si="91"/>
        <v>0</v>
      </c>
      <c r="AO164" s="92">
        <f t="shared" si="91"/>
        <v>0</v>
      </c>
      <c r="AP164" s="92">
        <f t="shared" si="91"/>
        <v>0</v>
      </c>
      <c r="AQ164" s="92">
        <f t="shared" si="91"/>
        <v>0</v>
      </c>
      <c r="AR164" s="92">
        <f t="shared" si="91"/>
        <v>0</v>
      </c>
      <c r="AS164" s="92">
        <f t="shared" si="91"/>
        <v>0</v>
      </c>
      <c r="AT164" s="92">
        <f t="shared" si="91"/>
        <v>0</v>
      </c>
      <c r="AU164" s="92">
        <f t="shared" si="91"/>
        <v>0</v>
      </c>
      <c r="AV164" s="92">
        <f t="shared" si="91"/>
        <v>0</v>
      </c>
      <c r="AW164" s="92">
        <f t="shared" si="91"/>
        <v>0</v>
      </c>
      <c r="AX164" s="92">
        <f t="shared" si="91"/>
        <v>0</v>
      </c>
      <c r="AY164" s="92">
        <f t="shared" si="91"/>
        <v>0</v>
      </c>
      <c r="AZ164" s="92">
        <f t="shared" si="91"/>
        <v>0</v>
      </c>
      <c r="BA164" s="92">
        <f t="shared" si="91"/>
        <v>0</v>
      </c>
      <c r="BB164" s="92">
        <f t="shared" si="91"/>
        <v>0</v>
      </c>
      <c r="BC164" s="92">
        <f t="shared" si="91"/>
        <v>0</v>
      </c>
      <c r="BD164" s="92">
        <f t="shared" si="91"/>
        <v>0</v>
      </c>
      <c r="BE164" s="92">
        <f t="shared" si="91"/>
        <v>0</v>
      </c>
      <c r="BF164" s="92">
        <f t="shared" si="91"/>
        <v>0</v>
      </c>
      <c r="BG164" s="92">
        <f t="shared" si="91"/>
        <v>0</v>
      </c>
      <c r="BH164" s="92">
        <f t="shared" si="91"/>
        <v>0</v>
      </c>
      <c r="BI164" s="92">
        <f t="shared" si="91"/>
        <v>0</v>
      </c>
      <c r="BJ164" s="92">
        <f t="shared" si="91"/>
        <v>0</v>
      </c>
      <c r="BK164" s="92">
        <f t="shared" si="91"/>
        <v>0</v>
      </c>
      <c r="BL164" s="92">
        <f t="shared" si="91"/>
        <v>0</v>
      </c>
      <c r="BM164" s="92">
        <f t="shared" si="91"/>
        <v>0</v>
      </c>
      <c r="BN164" s="92">
        <f t="shared" si="91"/>
        <v>0</v>
      </c>
      <c r="BO164" s="92">
        <f t="shared" si="91"/>
        <v>0</v>
      </c>
      <c r="BP164" s="92">
        <f t="shared" si="91"/>
        <v>0</v>
      </c>
      <c r="BQ164" s="92">
        <f t="shared" si="91"/>
        <v>0</v>
      </c>
      <c r="BR164" s="92">
        <f t="shared" si="91"/>
        <v>0</v>
      </c>
      <c r="BS164" s="92">
        <f t="shared" si="91"/>
        <v>0</v>
      </c>
      <c r="BT164" s="92">
        <f t="shared" si="91"/>
        <v>0</v>
      </c>
      <c r="BU164" s="92">
        <f t="shared" si="91"/>
        <v>0</v>
      </c>
      <c r="BV164" s="92">
        <f t="shared" si="91"/>
        <v>0</v>
      </c>
      <c r="BW164" s="92">
        <f t="shared" si="91"/>
        <v>0</v>
      </c>
      <c r="BX164" s="92">
        <f t="shared" si="91"/>
        <v>0</v>
      </c>
      <c r="BY164" s="92">
        <f t="shared" si="91"/>
        <v>0</v>
      </c>
      <c r="BZ164" s="92">
        <f t="shared" si="91"/>
        <v>0</v>
      </c>
      <c r="CA164" s="92">
        <f t="shared" si="91"/>
        <v>0</v>
      </c>
      <c r="CB164" s="92">
        <f t="shared" si="91"/>
        <v>0</v>
      </c>
      <c r="CC164" s="92">
        <f t="shared" si="91"/>
        <v>0</v>
      </c>
      <c r="CD164" s="92">
        <f t="shared" si="91"/>
        <v>0</v>
      </c>
      <c r="CE164" s="92">
        <f t="shared" si="91"/>
        <v>0</v>
      </c>
      <c r="CF164" s="92">
        <f t="shared" si="91"/>
        <v>0</v>
      </c>
      <c r="CG164" s="92">
        <f t="shared" si="91"/>
        <v>0</v>
      </c>
      <c r="CH164" s="92">
        <f t="shared" si="91"/>
        <v>0</v>
      </c>
      <c r="CI164" s="92">
        <f t="shared" si="91"/>
        <v>0</v>
      </c>
      <c r="CJ164" s="92">
        <f t="shared" si="91"/>
        <v>0</v>
      </c>
      <c r="CK164" s="92">
        <f t="shared" si="91"/>
        <v>0</v>
      </c>
      <c r="CL164" s="92">
        <f t="shared" si="91"/>
        <v>0</v>
      </c>
      <c r="CM164" s="92">
        <f t="shared" si="91"/>
        <v>0</v>
      </c>
      <c r="CN164" s="92">
        <f t="shared" si="91"/>
        <v>0</v>
      </c>
      <c r="CO164" s="92">
        <f t="shared" si="91"/>
        <v>0</v>
      </c>
      <c r="CP164" s="92">
        <f t="shared" si="91"/>
        <v>0</v>
      </c>
      <c r="CQ164" s="92">
        <f t="shared" si="91"/>
        <v>0</v>
      </c>
      <c r="CR164" s="92">
        <f t="shared" si="91"/>
        <v>0</v>
      </c>
      <c r="CS164" s="92">
        <f t="shared" si="91"/>
        <v>0</v>
      </c>
      <c r="CT164" s="92">
        <f t="shared" si="91"/>
        <v>0</v>
      </c>
      <c r="CU164" s="92">
        <f t="shared" si="91"/>
        <v>0</v>
      </c>
      <c r="CV164" s="92">
        <f t="shared" si="91"/>
        <v>0</v>
      </c>
      <c r="CW164" s="92">
        <f t="shared" ref="CW164:DU164" si="92">IFERROR(SUM(CW160:CW162)-CW163,"")</f>
        <v>0</v>
      </c>
      <c r="CX164" s="92">
        <f t="shared" si="92"/>
        <v>0</v>
      </c>
      <c r="CY164" s="92">
        <f t="shared" si="92"/>
        <v>0</v>
      </c>
      <c r="CZ164" s="92">
        <f t="shared" si="92"/>
        <v>0</v>
      </c>
      <c r="DA164" s="92">
        <f t="shared" si="92"/>
        <v>0</v>
      </c>
      <c r="DB164" s="92">
        <f t="shared" si="92"/>
        <v>0</v>
      </c>
      <c r="DC164" s="92">
        <f t="shared" si="92"/>
        <v>0</v>
      </c>
      <c r="DD164" s="92">
        <f t="shared" si="92"/>
        <v>0</v>
      </c>
      <c r="DE164" s="92">
        <f t="shared" si="92"/>
        <v>0</v>
      </c>
      <c r="DF164" s="92">
        <f t="shared" si="92"/>
        <v>0</v>
      </c>
      <c r="DG164" s="92">
        <f t="shared" si="92"/>
        <v>0</v>
      </c>
      <c r="DH164" s="92">
        <f t="shared" si="92"/>
        <v>0</v>
      </c>
      <c r="DI164" s="92">
        <f t="shared" si="92"/>
        <v>0</v>
      </c>
      <c r="DJ164" s="92">
        <f t="shared" si="92"/>
        <v>0</v>
      </c>
      <c r="DK164" s="92">
        <f t="shared" si="92"/>
        <v>0</v>
      </c>
      <c r="DL164" s="92">
        <f t="shared" si="92"/>
        <v>0</v>
      </c>
      <c r="DM164" s="92">
        <f t="shared" si="92"/>
        <v>0</v>
      </c>
      <c r="DN164" s="92">
        <f t="shared" si="92"/>
        <v>0</v>
      </c>
      <c r="DO164" s="92">
        <f t="shared" si="92"/>
        <v>0</v>
      </c>
      <c r="DP164" s="92">
        <f t="shared" si="92"/>
        <v>0</v>
      </c>
      <c r="DQ164" s="92">
        <f t="shared" si="92"/>
        <v>0</v>
      </c>
      <c r="DR164" s="92">
        <f t="shared" si="92"/>
        <v>0</v>
      </c>
      <c r="DS164" s="92">
        <f t="shared" si="92"/>
        <v>0</v>
      </c>
      <c r="DT164" s="92">
        <f t="shared" si="92"/>
        <v>0</v>
      </c>
      <c r="DU164" s="92">
        <f t="shared" si="92"/>
        <v>0</v>
      </c>
    </row>
    <row r="165" spans="1:125">
      <c r="A165" s="2"/>
      <c r="B165" s="2"/>
      <c r="C165" s="2"/>
      <c r="D165" s="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c r="BF165" s="92"/>
      <c r="BG165" s="92"/>
      <c r="BH165" s="92"/>
      <c r="BI165" s="92"/>
      <c r="BJ165" s="92"/>
      <c r="BK165" s="92"/>
      <c r="BL165" s="92"/>
      <c r="BM165" s="92"/>
      <c r="BN165" s="92"/>
      <c r="BO165" s="92"/>
      <c r="BP165" s="92"/>
      <c r="BQ165" s="92"/>
      <c r="BR165" s="92"/>
      <c r="BS165" s="92"/>
      <c r="BT165" s="92"/>
      <c r="BU165" s="92"/>
      <c r="BV165" s="92"/>
      <c r="BW165" s="92"/>
      <c r="BX165" s="92"/>
      <c r="BY165" s="92"/>
      <c r="BZ165" s="92"/>
      <c r="CA165" s="92"/>
      <c r="CB165" s="92"/>
      <c r="CC165" s="92"/>
      <c r="CD165" s="92"/>
      <c r="CE165" s="92"/>
      <c r="CF165" s="92"/>
      <c r="CG165" s="92"/>
      <c r="CH165" s="92"/>
      <c r="CI165" s="92"/>
      <c r="CJ165" s="92"/>
      <c r="CK165" s="92"/>
      <c r="CL165" s="92"/>
      <c r="CM165" s="92"/>
      <c r="CN165" s="92"/>
      <c r="CO165" s="92"/>
      <c r="CP165" s="92"/>
      <c r="CQ165" s="92"/>
      <c r="CR165" s="92"/>
      <c r="CS165" s="92"/>
      <c r="CT165" s="92"/>
      <c r="CU165" s="92"/>
      <c r="CV165" s="92"/>
      <c r="CW165" s="92"/>
      <c r="CX165" s="92"/>
      <c r="CY165" s="92"/>
      <c r="CZ165" s="92"/>
      <c r="DA165" s="92"/>
      <c r="DB165" s="92"/>
      <c r="DC165" s="92"/>
      <c r="DD165" s="92"/>
      <c r="DE165" s="92"/>
      <c r="DF165" s="92"/>
      <c r="DG165" s="92"/>
      <c r="DH165" s="92"/>
      <c r="DI165" s="92"/>
      <c r="DJ165" s="92"/>
      <c r="DK165" s="92"/>
      <c r="DL165" s="92"/>
      <c r="DM165" s="92"/>
      <c r="DN165" s="92"/>
      <c r="DO165" s="92"/>
      <c r="DP165" s="92"/>
      <c r="DQ165" s="92"/>
      <c r="DR165" s="92"/>
      <c r="DS165" s="92"/>
      <c r="DT165" s="92"/>
      <c r="DU165" s="92"/>
    </row>
    <row r="166" spans="1:125">
      <c r="A166" s="25" t="s">
        <v>216</v>
      </c>
      <c r="B166" s="25"/>
      <c r="C166" s="25"/>
      <c r="D166" s="25"/>
      <c r="E166" s="110">
        <f t="shared" ref="E166:BP166" si="93">IFERROR(IF(E158=0,0,E160*E152),"")</f>
        <v>0</v>
      </c>
      <c r="F166" s="110">
        <f t="shared" si="93"/>
        <v>0</v>
      </c>
      <c r="G166" s="110">
        <f t="shared" si="93"/>
        <v>0</v>
      </c>
      <c r="H166" s="110">
        <f t="shared" si="93"/>
        <v>0</v>
      </c>
      <c r="I166" s="110">
        <f t="shared" si="93"/>
        <v>0</v>
      </c>
      <c r="J166" s="110">
        <f t="shared" si="93"/>
        <v>0</v>
      </c>
      <c r="K166" s="110">
        <f t="shared" si="93"/>
        <v>0</v>
      </c>
      <c r="L166" s="110">
        <f t="shared" si="93"/>
        <v>0</v>
      </c>
      <c r="M166" s="110">
        <f t="shared" si="93"/>
        <v>0</v>
      </c>
      <c r="N166" s="110">
        <f t="shared" si="93"/>
        <v>0</v>
      </c>
      <c r="O166" s="110">
        <f t="shared" si="93"/>
        <v>0</v>
      </c>
      <c r="P166" s="110">
        <f t="shared" si="93"/>
        <v>0</v>
      </c>
      <c r="Q166" s="110">
        <f t="shared" si="93"/>
        <v>0</v>
      </c>
      <c r="R166" s="110">
        <f t="shared" si="93"/>
        <v>0</v>
      </c>
      <c r="S166" s="110">
        <f t="shared" si="93"/>
        <v>0</v>
      </c>
      <c r="T166" s="110">
        <f t="shared" si="93"/>
        <v>0</v>
      </c>
      <c r="U166" s="110">
        <f t="shared" si="93"/>
        <v>0</v>
      </c>
      <c r="V166" s="110">
        <f t="shared" si="93"/>
        <v>0</v>
      </c>
      <c r="W166" s="110">
        <f t="shared" si="93"/>
        <v>0</v>
      </c>
      <c r="X166" s="110">
        <f t="shared" si="93"/>
        <v>0</v>
      </c>
      <c r="Y166" s="110">
        <f t="shared" si="93"/>
        <v>0</v>
      </c>
      <c r="Z166" s="110">
        <f t="shared" si="93"/>
        <v>0</v>
      </c>
      <c r="AA166" s="110">
        <f t="shared" si="93"/>
        <v>0</v>
      </c>
      <c r="AB166" s="110">
        <f t="shared" si="93"/>
        <v>0</v>
      </c>
      <c r="AC166" s="110">
        <f t="shared" si="93"/>
        <v>0</v>
      </c>
      <c r="AD166" s="110">
        <f t="shared" si="93"/>
        <v>0</v>
      </c>
      <c r="AE166" s="110">
        <f t="shared" si="93"/>
        <v>0</v>
      </c>
      <c r="AF166" s="110">
        <f t="shared" si="93"/>
        <v>0</v>
      </c>
      <c r="AG166" s="110">
        <f t="shared" si="93"/>
        <v>0</v>
      </c>
      <c r="AH166" s="110">
        <f t="shared" si="93"/>
        <v>0</v>
      </c>
      <c r="AI166" s="110">
        <f t="shared" si="93"/>
        <v>0</v>
      </c>
      <c r="AJ166" s="110">
        <f t="shared" si="93"/>
        <v>0</v>
      </c>
      <c r="AK166" s="110">
        <f t="shared" si="93"/>
        <v>0</v>
      </c>
      <c r="AL166" s="110">
        <f t="shared" si="93"/>
        <v>0</v>
      </c>
      <c r="AM166" s="110">
        <f t="shared" si="93"/>
        <v>0</v>
      </c>
      <c r="AN166" s="110">
        <f t="shared" si="93"/>
        <v>0</v>
      </c>
      <c r="AO166" s="110">
        <f t="shared" si="93"/>
        <v>0</v>
      </c>
      <c r="AP166" s="110">
        <f t="shared" si="93"/>
        <v>0</v>
      </c>
      <c r="AQ166" s="110">
        <f t="shared" si="93"/>
        <v>0</v>
      </c>
      <c r="AR166" s="110">
        <f t="shared" si="93"/>
        <v>0</v>
      </c>
      <c r="AS166" s="110">
        <f t="shared" si="93"/>
        <v>0</v>
      </c>
      <c r="AT166" s="110">
        <f t="shared" si="93"/>
        <v>0</v>
      </c>
      <c r="AU166" s="110">
        <f t="shared" si="93"/>
        <v>0</v>
      </c>
      <c r="AV166" s="110">
        <f t="shared" si="93"/>
        <v>0</v>
      </c>
      <c r="AW166" s="110">
        <f t="shared" si="93"/>
        <v>0</v>
      </c>
      <c r="AX166" s="110">
        <f t="shared" si="93"/>
        <v>0</v>
      </c>
      <c r="AY166" s="110">
        <f t="shared" si="93"/>
        <v>0</v>
      </c>
      <c r="AZ166" s="110">
        <f t="shared" si="93"/>
        <v>0</v>
      </c>
      <c r="BA166" s="110">
        <f t="shared" si="93"/>
        <v>0</v>
      </c>
      <c r="BB166" s="110">
        <f t="shared" si="93"/>
        <v>0</v>
      </c>
      <c r="BC166" s="110">
        <f t="shared" si="93"/>
        <v>0</v>
      </c>
      <c r="BD166" s="110">
        <f t="shared" si="93"/>
        <v>0</v>
      </c>
      <c r="BE166" s="110">
        <f t="shared" si="93"/>
        <v>0</v>
      </c>
      <c r="BF166" s="110">
        <f t="shared" si="93"/>
        <v>0</v>
      </c>
      <c r="BG166" s="110">
        <f t="shared" si="93"/>
        <v>0</v>
      </c>
      <c r="BH166" s="110">
        <f t="shared" si="93"/>
        <v>0</v>
      </c>
      <c r="BI166" s="110">
        <f t="shared" si="93"/>
        <v>0</v>
      </c>
      <c r="BJ166" s="110">
        <f t="shared" si="93"/>
        <v>0</v>
      </c>
      <c r="BK166" s="110">
        <f t="shared" si="93"/>
        <v>0</v>
      </c>
      <c r="BL166" s="110">
        <f t="shared" si="93"/>
        <v>0</v>
      </c>
      <c r="BM166" s="110">
        <f t="shared" si="93"/>
        <v>0</v>
      </c>
      <c r="BN166" s="110">
        <f t="shared" si="93"/>
        <v>0</v>
      </c>
      <c r="BO166" s="110">
        <f t="shared" si="93"/>
        <v>0</v>
      </c>
      <c r="BP166" s="110">
        <f t="shared" si="93"/>
        <v>0</v>
      </c>
      <c r="BQ166" s="110">
        <f t="shared" ref="BQ166:DU166" si="94">IFERROR(IF(BQ158=0,0,BQ160*BQ152),"")</f>
        <v>0</v>
      </c>
      <c r="BR166" s="110">
        <f t="shared" si="94"/>
        <v>0</v>
      </c>
      <c r="BS166" s="110">
        <f t="shared" si="94"/>
        <v>0</v>
      </c>
      <c r="BT166" s="110">
        <f t="shared" si="94"/>
        <v>0</v>
      </c>
      <c r="BU166" s="110">
        <f t="shared" si="94"/>
        <v>0</v>
      </c>
      <c r="BV166" s="110">
        <f t="shared" si="94"/>
        <v>0</v>
      </c>
      <c r="BW166" s="110">
        <f t="shared" si="94"/>
        <v>0</v>
      </c>
      <c r="BX166" s="110">
        <f t="shared" si="94"/>
        <v>0</v>
      </c>
      <c r="BY166" s="110">
        <f t="shared" si="94"/>
        <v>0</v>
      </c>
      <c r="BZ166" s="110">
        <f t="shared" si="94"/>
        <v>0</v>
      </c>
      <c r="CA166" s="110">
        <f t="shared" si="94"/>
        <v>0</v>
      </c>
      <c r="CB166" s="110">
        <f t="shared" si="94"/>
        <v>0</v>
      </c>
      <c r="CC166" s="110">
        <f t="shared" si="94"/>
        <v>0</v>
      </c>
      <c r="CD166" s="110">
        <f t="shared" si="94"/>
        <v>0</v>
      </c>
      <c r="CE166" s="110">
        <f t="shared" si="94"/>
        <v>0</v>
      </c>
      <c r="CF166" s="110">
        <f t="shared" si="94"/>
        <v>0</v>
      </c>
      <c r="CG166" s="110">
        <f t="shared" si="94"/>
        <v>0</v>
      </c>
      <c r="CH166" s="110">
        <f t="shared" si="94"/>
        <v>0</v>
      </c>
      <c r="CI166" s="110">
        <f t="shared" si="94"/>
        <v>0</v>
      </c>
      <c r="CJ166" s="110">
        <f t="shared" si="94"/>
        <v>0</v>
      </c>
      <c r="CK166" s="110">
        <f t="shared" si="94"/>
        <v>0</v>
      </c>
      <c r="CL166" s="110">
        <f t="shared" si="94"/>
        <v>0</v>
      </c>
      <c r="CM166" s="110">
        <f t="shared" si="94"/>
        <v>0</v>
      </c>
      <c r="CN166" s="110">
        <f t="shared" si="94"/>
        <v>0</v>
      </c>
      <c r="CO166" s="110">
        <f t="shared" si="94"/>
        <v>0</v>
      </c>
      <c r="CP166" s="110">
        <f t="shared" si="94"/>
        <v>0</v>
      </c>
      <c r="CQ166" s="110">
        <f t="shared" si="94"/>
        <v>0</v>
      </c>
      <c r="CR166" s="110">
        <f t="shared" si="94"/>
        <v>0</v>
      </c>
      <c r="CS166" s="110">
        <f t="shared" si="94"/>
        <v>0</v>
      </c>
      <c r="CT166" s="110">
        <f t="shared" si="94"/>
        <v>0</v>
      </c>
      <c r="CU166" s="110">
        <f t="shared" si="94"/>
        <v>0</v>
      </c>
      <c r="CV166" s="110">
        <f t="shared" si="94"/>
        <v>0</v>
      </c>
      <c r="CW166" s="110">
        <f t="shared" si="94"/>
        <v>0</v>
      </c>
      <c r="CX166" s="110">
        <f t="shared" si="94"/>
        <v>0</v>
      </c>
      <c r="CY166" s="110">
        <f t="shared" si="94"/>
        <v>0</v>
      </c>
      <c r="CZ166" s="110">
        <f t="shared" si="94"/>
        <v>0</v>
      </c>
      <c r="DA166" s="110">
        <f t="shared" si="94"/>
        <v>0</v>
      </c>
      <c r="DB166" s="110">
        <f t="shared" si="94"/>
        <v>0</v>
      </c>
      <c r="DC166" s="110">
        <f t="shared" si="94"/>
        <v>0</v>
      </c>
      <c r="DD166" s="110">
        <f t="shared" si="94"/>
        <v>0</v>
      </c>
      <c r="DE166" s="110">
        <f t="shared" si="94"/>
        <v>0</v>
      </c>
      <c r="DF166" s="110">
        <f t="shared" si="94"/>
        <v>0</v>
      </c>
      <c r="DG166" s="110">
        <f t="shared" si="94"/>
        <v>0</v>
      </c>
      <c r="DH166" s="110">
        <f t="shared" si="94"/>
        <v>0</v>
      </c>
      <c r="DI166" s="110">
        <f t="shared" si="94"/>
        <v>0</v>
      </c>
      <c r="DJ166" s="110">
        <f t="shared" si="94"/>
        <v>0</v>
      </c>
      <c r="DK166" s="110">
        <f t="shared" si="94"/>
        <v>0</v>
      </c>
      <c r="DL166" s="110">
        <f t="shared" si="94"/>
        <v>0</v>
      </c>
      <c r="DM166" s="110">
        <f t="shared" si="94"/>
        <v>0</v>
      </c>
      <c r="DN166" s="110">
        <f t="shared" si="94"/>
        <v>0</v>
      </c>
      <c r="DO166" s="110">
        <f t="shared" si="94"/>
        <v>0</v>
      </c>
      <c r="DP166" s="110">
        <f t="shared" si="94"/>
        <v>0</v>
      </c>
      <c r="DQ166" s="110">
        <f t="shared" si="94"/>
        <v>0</v>
      </c>
      <c r="DR166" s="110">
        <f t="shared" si="94"/>
        <v>0</v>
      </c>
      <c r="DS166" s="110">
        <f t="shared" si="94"/>
        <v>0</v>
      </c>
      <c r="DT166" s="110">
        <f t="shared" si="94"/>
        <v>0</v>
      </c>
      <c r="DU166" s="110">
        <f t="shared" si="94"/>
        <v>0</v>
      </c>
    </row>
    <row r="167" spans="1:1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c r="A168" s="3" t="s">
        <v>217</v>
      </c>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c r="A170" s="44" t="str">
        <f>Pieņēmumi!B72</f>
        <v>Kredīta izsniegšanas maksa</v>
      </c>
      <c r="B170" s="50" t="str">
        <f>Pieņēmumi!C72</f>
        <v>%</v>
      </c>
      <c r="C170" s="2"/>
      <c r="D170" s="88">
        <f>Pieņēmumi!E72</f>
        <v>0</v>
      </c>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c r="A171" s="44" t="str">
        <f>Pieņēmumi!B73</f>
        <v>SAISTĪBU MAKSA</v>
      </c>
      <c r="B171" s="50" t="str">
        <f>Pieņēmumi!C73</f>
        <v>%</v>
      </c>
      <c r="C171" s="2"/>
      <c r="D171" s="88">
        <f>Pieņēmumi!E73</f>
        <v>0</v>
      </c>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c r="A172" s="111" t="s">
        <v>212</v>
      </c>
      <c r="B172" s="111"/>
      <c r="C172" s="111"/>
      <c r="D172" s="112">
        <f>SUM(E172:DU172)</f>
        <v>0</v>
      </c>
      <c r="E172" s="52">
        <f t="shared" ref="E172:BP172" si="95">IFERROR(E54,"")</f>
        <v>0</v>
      </c>
      <c r="F172" s="52">
        <f t="shared" si="95"/>
        <v>0</v>
      </c>
      <c r="G172" s="52">
        <f t="shared" si="95"/>
        <v>0</v>
      </c>
      <c r="H172" s="52">
        <f t="shared" si="95"/>
        <v>0</v>
      </c>
      <c r="I172" s="52">
        <f t="shared" si="95"/>
        <v>0</v>
      </c>
      <c r="J172" s="52">
        <f t="shared" si="95"/>
        <v>0</v>
      </c>
      <c r="K172" s="52">
        <f t="shared" si="95"/>
        <v>0</v>
      </c>
      <c r="L172" s="52">
        <f t="shared" si="95"/>
        <v>0</v>
      </c>
      <c r="M172" s="52">
        <f t="shared" si="95"/>
        <v>0</v>
      </c>
      <c r="N172" s="52">
        <f t="shared" si="95"/>
        <v>0</v>
      </c>
      <c r="O172" s="52">
        <f t="shared" si="95"/>
        <v>0</v>
      </c>
      <c r="P172" s="52">
        <f t="shared" si="95"/>
        <v>0</v>
      </c>
      <c r="Q172" s="52">
        <f t="shared" si="95"/>
        <v>0</v>
      </c>
      <c r="R172" s="52">
        <f t="shared" si="95"/>
        <v>0</v>
      </c>
      <c r="S172" s="52">
        <f t="shared" si="95"/>
        <v>0</v>
      </c>
      <c r="T172" s="52">
        <f t="shared" si="95"/>
        <v>0</v>
      </c>
      <c r="U172" s="52">
        <f t="shared" si="95"/>
        <v>0</v>
      </c>
      <c r="V172" s="52">
        <f t="shared" si="95"/>
        <v>0</v>
      </c>
      <c r="W172" s="52">
        <f t="shared" si="95"/>
        <v>0</v>
      </c>
      <c r="X172" s="52">
        <f t="shared" si="95"/>
        <v>0</v>
      </c>
      <c r="Y172" s="52">
        <f t="shared" si="95"/>
        <v>0</v>
      </c>
      <c r="Z172" s="52">
        <f t="shared" si="95"/>
        <v>0</v>
      </c>
      <c r="AA172" s="52">
        <f t="shared" si="95"/>
        <v>0</v>
      </c>
      <c r="AB172" s="52">
        <f t="shared" si="95"/>
        <v>0</v>
      </c>
      <c r="AC172" s="52">
        <f t="shared" si="95"/>
        <v>0</v>
      </c>
      <c r="AD172" s="52">
        <f t="shared" si="95"/>
        <v>0</v>
      </c>
      <c r="AE172" s="52">
        <f t="shared" si="95"/>
        <v>0</v>
      </c>
      <c r="AF172" s="52">
        <f t="shared" si="95"/>
        <v>0</v>
      </c>
      <c r="AG172" s="52">
        <f t="shared" si="95"/>
        <v>0</v>
      </c>
      <c r="AH172" s="52">
        <f t="shared" si="95"/>
        <v>0</v>
      </c>
      <c r="AI172" s="52">
        <f t="shared" si="95"/>
        <v>0</v>
      </c>
      <c r="AJ172" s="52">
        <f t="shared" si="95"/>
        <v>0</v>
      </c>
      <c r="AK172" s="52">
        <f t="shared" si="95"/>
        <v>0</v>
      </c>
      <c r="AL172" s="52">
        <f t="shared" si="95"/>
        <v>0</v>
      </c>
      <c r="AM172" s="52">
        <f t="shared" si="95"/>
        <v>0</v>
      </c>
      <c r="AN172" s="52">
        <f t="shared" si="95"/>
        <v>0</v>
      </c>
      <c r="AO172" s="52">
        <f t="shared" si="95"/>
        <v>0</v>
      </c>
      <c r="AP172" s="52">
        <f t="shared" si="95"/>
        <v>0</v>
      </c>
      <c r="AQ172" s="52">
        <f t="shared" si="95"/>
        <v>0</v>
      </c>
      <c r="AR172" s="52">
        <f t="shared" si="95"/>
        <v>0</v>
      </c>
      <c r="AS172" s="52">
        <f t="shared" si="95"/>
        <v>0</v>
      </c>
      <c r="AT172" s="52">
        <f t="shared" si="95"/>
        <v>0</v>
      </c>
      <c r="AU172" s="52">
        <f t="shared" si="95"/>
        <v>0</v>
      </c>
      <c r="AV172" s="52">
        <f t="shared" si="95"/>
        <v>0</v>
      </c>
      <c r="AW172" s="52">
        <f t="shared" si="95"/>
        <v>0</v>
      </c>
      <c r="AX172" s="52">
        <f t="shared" si="95"/>
        <v>0</v>
      </c>
      <c r="AY172" s="52">
        <f t="shared" si="95"/>
        <v>0</v>
      </c>
      <c r="AZ172" s="52">
        <f t="shared" si="95"/>
        <v>0</v>
      </c>
      <c r="BA172" s="52">
        <f t="shared" si="95"/>
        <v>0</v>
      </c>
      <c r="BB172" s="52">
        <f t="shared" si="95"/>
        <v>0</v>
      </c>
      <c r="BC172" s="52">
        <f t="shared" si="95"/>
        <v>0</v>
      </c>
      <c r="BD172" s="52">
        <f t="shared" si="95"/>
        <v>0</v>
      </c>
      <c r="BE172" s="52">
        <f t="shared" si="95"/>
        <v>0</v>
      </c>
      <c r="BF172" s="52">
        <f t="shared" si="95"/>
        <v>0</v>
      </c>
      <c r="BG172" s="52">
        <f t="shared" si="95"/>
        <v>0</v>
      </c>
      <c r="BH172" s="52">
        <f t="shared" si="95"/>
        <v>0</v>
      </c>
      <c r="BI172" s="52">
        <f t="shared" si="95"/>
        <v>0</v>
      </c>
      <c r="BJ172" s="52">
        <f t="shared" si="95"/>
        <v>0</v>
      </c>
      <c r="BK172" s="52">
        <f t="shared" si="95"/>
        <v>0</v>
      </c>
      <c r="BL172" s="52">
        <f t="shared" si="95"/>
        <v>0</v>
      </c>
      <c r="BM172" s="52">
        <f t="shared" si="95"/>
        <v>0</v>
      </c>
      <c r="BN172" s="52">
        <f t="shared" si="95"/>
        <v>0</v>
      </c>
      <c r="BO172" s="52">
        <f t="shared" si="95"/>
        <v>0</v>
      </c>
      <c r="BP172" s="52">
        <f t="shared" si="95"/>
        <v>0</v>
      </c>
      <c r="BQ172" s="52">
        <f t="shared" ref="BQ172:DU172" si="96">IFERROR(BQ54,"")</f>
        <v>0</v>
      </c>
      <c r="BR172" s="52">
        <f t="shared" si="96"/>
        <v>0</v>
      </c>
      <c r="BS172" s="52">
        <f t="shared" si="96"/>
        <v>0</v>
      </c>
      <c r="BT172" s="52">
        <f t="shared" si="96"/>
        <v>0</v>
      </c>
      <c r="BU172" s="52">
        <f t="shared" si="96"/>
        <v>0</v>
      </c>
      <c r="BV172" s="52">
        <f t="shared" si="96"/>
        <v>0</v>
      </c>
      <c r="BW172" s="52">
        <f t="shared" si="96"/>
        <v>0</v>
      </c>
      <c r="BX172" s="52">
        <f t="shared" si="96"/>
        <v>0</v>
      </c>
      <c r="BY172" s="52">
        <f t="shared" si="96"/>
        <v>0</v>
      </c>
      <c r="BZ172" s="52">
        <f t="shared" si="96"/>
        <v>0</v>
      </c>
      <c r="CA172" s="52">
        <f t="shared" si="96"/>
        <v>0</v>
      </c>
      <c r="CB172" s="52">
        <f t="shared" si="96"/>
        <v>0</v>
      </c>
      <c r="CC172" s="52">
        <f t="shared" si="96"/>
        <v>0</v>
      </c>
      <c r="CD172" s="52">
        <f t="shared" si="96"/>
        <v>0</v>
      </c>
      <c r="CE172" s="52">
        <f t="shared" si="96"/>
        <v>0</v>
      </c>
      <c r="CF172" s="52">
        <f t="shared" si="96"/>
        <v>0</v>
      </c>
      <c r="CG172" s="52">
        <f t="shared" si="96"/>
        <v>0</v>
      </c>
      <c r="CH172" s="52">
        <f t="shared" si="96"/>
        <v>0</v>
      </c>
      <c r="CI172" s="52">
        <f t="shared" si="96"/>
        <v>0</v>
      </c>
      <c r="CJ172" s="52">
        <f t="shared" si="96"/>
        <v>0</v>
      </c>
      <c r="CK172" s="52">
        <f t="shared" si="96"/>
        <v>0</v>
      </c>
      <c r="CL172" s="52">
        <f t="shared" si="96"/>
        <v>0</v>
      </c>
      <c r="CM172" s="52">
        <f t="shared" si="96"/>
        <v>0</v>
      </c>
      <c r="CN172" s="52">
        <f t="shared" si="96"/>
        <v>0</v>
      </c>
      <c r="CO172" s="52">
        <f t="shared" si="96"/>
        <v>0</v>
      </c>
      <c r="CP172" s="52">
        <f t="shared" si="96"/>
        <v>0</v>
      </c>
      <c r="CQ172" s="52">
        <f t="shared" si="96"/>
        <v>0</v>
      </c>
      <c r="CR172" s="52">
        <f t="shared" si="96"/>
        <v>0</v>
      </c>
      <c r="CS172" s="52">
        <f t="shared" si="96"/>
        <v>0</v>
      </c>
      <c r="CT172" s="52">
        <f t="shared" si="96"/>
        <v>0</v>
      </c>
      <c r="CU172" s="52">
        <f t="shared" si="96"/>
        <v>0</v>
      </c>
      <c r="CV172" s="52">
        <f t="shared" si="96"/>
        <v>0</v>
      </c>
      <c r="CW172" s="52">
        <f t="shared" si="96"/>
        <v>0</v>
      </c>
      <c r="CX172" s="52">
        <f t="shared" si="96"/>
        <v>0</v>
      </c>
      <c r="CY172" s="52">
        <f t="shared" si="96"/>
        <v>0</v>
      </c>
      <c r="CZ172" s="52">
        <f t="shared" si="96"/>
        <v>0</v>
      </c>
      <c r="DA172" s="52">
        <f t="shared" si="96"/>
        <v>0</v>
      </c>
      <c r="DB172" s="52">
        <f t="shared" si="96"/>
        <v>0</v>
      </c>
      <c r="DC172" s="52">
        <f t="shared" si="96"/>
        <v>0</v>
      </c>
      <c r="DD172" s="52">
        <f t="shared" si="96"/>
        <v>0</v>
      </c>
      <c r="DE172" s="52">
        <f t="shared" si="96"/>
        <v>0</v>
      </c>
      <c r="DF172" s="52">
        <f t="shared" si="96"/>
        <v>0</v>
      </c>
      <c r="DG172" s="52">
        <f t="shared" si="96"/>
        <v>0</v>
      </c>
      <c r="DH172" s="52">
        <f t="shared" si="96"/>
        <v>0</v>
      </c>
      <c r="DI172" s="52">
        <f t="shared" si="96"/>
        <v>0</v>
      </c>
      <c r="DJ172" s="52">
        <f t="shared" si="96"/>
        <v>0</v>
      </c>
      <c r="DK172" s="52">
        <f t="shared" si="96"/>
        <v>0</v>
      </c>
      <c r="DL172" s="52">
        <f t="shared" si="96"/>
        <v>0</v>
      </c>
      <c r="DM172" s="52">
        <f t="shared" si="96"/>
        <v>0</v>
      </c>
      <c r="DN172" s="52">
        <f t="shared" si="96"/>
        <v>0</v>
      </c>
      <c r="DO172" s="52">
        <f t="shared" si="96"/>
        <v>0</v>
      </c>
      <c r="DP172" s="52">
        <f t="shared" si="96"/>
        <v>0</v>
      </c>
      <c r="DQ172" s="52">
        <f t="shared" si="96"/>
        <v>0</v>
      </c>
      <c r="DR172" s="52">
        <f t="shared" si="96"/>
        <v>0</v>
      </c>
      <c r="DS172" s="52">
        <f t="shared" si="96"/>
        <v>0</v>
      </c>
      <c r="DT172" s="52">
        <f t="shared" si="96"/>
        <v>0</v>
      </c>
      <c r="DU172" s="52">
        <f t="shared" si="96"/>
        <v>0</v>
      </c>
    </row>
    <row r="173" spans="1:125">
      <c r="A173" s="2" t="s">
        <v>218</v>
      </c>
      <c r="B173" s="10" t="s">
        <v>71</v>
      </c>
      <c r="C173" s="111"/>
      <c r="D173" s="108"/>
      <c r="E173" s="92">
        <f>IFERROR(IF(E$4&gt;=$D134,$D172-SUM($E172:E172),0),"")</f>
        <v>0</v>
      </c>
      <c r="F173" s="92">
        <f>IFERROR(IF(F$4&gt;=$D134,$D172-SUM($E172:F172),0),"")</f>
        <v>0</v>
      </c>
      <c r="G173" s="92">
        <f>IFERROR(IF(G$4&gt;=$D134,$D172-SUM($E172:G172),0),"")</f>
        <v>0</v>
      </c>
      <c r="H173" s="92">
        <f>IFERROR(IF(H$4&gt;=$D134,$D172-SUM($E172:H172),0),"")</f>
        <v>0</v>
      </c>
      <c r="I173" s="92">
        <f>IFERROR(IF(I$4&gt;=$D134,$D172-SUM($E172:I172),0),"")</f>
        <v>0</v>
      </c>
      <c r="J173" s="92">
        <f>IFERROR(IF(J$4&gt;=$D134,$D172-SUM($E172:J172),0),"")</f>
        <v>0</v>
      </c>
      <c r="K173" s="92">
        <f>IFERROR(IF(K$4&gt;=$D134,$D172-SUM($E172:K172),0),"")</f>
        <v>0</v>
      </c>
      <c r="L173" s="92">
        <f>IFERROR(IF(L$4&gt;=$D134,$D172-SUM($E172:L172),0),"")</f>
        <v>0</v>
      </c>
      <c r="M173" s="92">
        <f>IFERROR(IF(M$4&gt;=$D134,$D172-SUM($E172:M172),0),"")</f>
        <v>0</v>
      </c>
      <c r="N173" s="92">
        <f>IFERROR(IF(N$4&gt;=$D134,$D172-SUM($E172:N172),0),"")</f>
        <v>0</v>
      </c>
      <c r="O173" s="92">
        <f>IFERROR(IF(O$4&gt;=$D134,$D172-SUM($E172:O172),0),"")</f>
        <v>0</v>
      </c>
      <c r="P173" s="92">
        <f>IFERROR(IF(P$4&gt;=$D134,$D172-SUM($E172:P172),0),"")</f>
        <v>0</v>
      </c>
      <c r="Q173" s="92">
        <f>IFERROR(IF(Q$4&gt;=$D134,$D172-SUM($E172:Q172),0),"")</f>
        <v>0</v>
      </c>
      <c r="R173" s="92">
        <f>IFERROR(IF(R$4&gt;=$D134,$D172-SUM($E172:R172),0),"")</f>
        <v>0</v>
      </c>
      <c r="S173" s="92">
        <f>IFERROR(IF(S$4&gt;=$D134,$D172-SUM($E172:S172),0),"")</f>
        <v>0</v>
      </c>
      <c r="T173" s="92">
        <f>IFERROR(IF(T$4&gt;=$D134,$D172-SUM($E172:T172),0),"")</f>
        <v>0</v>
      </c>
      <c r="U173" s="92">
        <f>IFERROR(IF(U$4&gt;=$D134,$D172-SUM($E172:U172),0),"")</f>
        <v>0</v>
      </c>
      <c r="V173" s="92">
        <f>IFERROR(IF(V$4&gt;=$D134,$D172-SUM($E172:V172),0),"")</f>
        <v>0</v>
      </c>
      <c r="W173" s="92">
        <f>IFERROR(IF(W$4&gt;=$D134,$D172-SUM($E172:W172),0),"")</f>
        <v>0</v>
      </c>
      <c r="X173" s="92">
        <f>IFERROR(IF(X$4&gt;=$D134,$D172-SUM($E172:X172),0),"")</f>
        <v>0</v>
      </c>
      <c r="Y173" s="92">
        <f>IFERROR(IF(Y$4&gt;=$D134,$D172-SUM($E172:Y172),0),"")</f>
        <v>0</v>
      </c>
      <c r="Z173" s="92">
        <f>IFERROR(IF(Z$4&gt;=$D134,$D172-SUM($E172:Z172),0),"")</f>
        <v>0</v>
      </c>
      <c r="AA173" s="92">
        <f>IFERROR(IF(AA$4&gt;=$D134,$D172-SUM($E172:AA172),0),"")</f>
        <v>0</v>
      </c>
      <c r="AB173" s="92">
        <f>IFERROR(IF(AB$4&gt;=$D134,$D172-SUM($E172:AB172),0),"")</f>
        <v>0</v>
      </c>
      <c r="AC173" s="92">
        <f>IFERROR(IF(AC$4&gt;=$D134,$D172-SUM($E172:AC172),0),"")</f>
        <v>0</v>
      </c>
      <c r="AD173" s="92">
        <f>IFERROR(IF(AD$4&gt;=$D134,$D172-SUM($E172:AD172),0),"")</f>
        <v>0</v>
      </c>
      <c r="AE173" s="92">
        <f>IFERROR(IF(AE$4&gt;=$D134,$D172-SUM($E172:AE172),0),"")</f>
        <v>0</v>
      </c>
      <c r="AF173" s="92">
        <f>IFERROR(IF(AF$4&gt;=$D134,$D172-SUM($E172:AF172),0),"")</f>
        <v>0</v>
      </c>
      <c r="AG173" s="92">
        <f>IFERROR(IF(AG$4&gt;=$D134,$D172-SUM($E172:AG172),0),"")</f>
        <v>0</v>
      </c>
      <c r="AH173" s="92">
        <f>IFERROR(IF(AH$4&gt;=$D134,$D172-SUM($E172:AH172),0),"")</f>
        <v>0</v>
      </c>
      <c r="AI173" s="92">
        <f>IFERROR(IF(AI$4&gt;=$D134,$D172-SUM($E172:AI172),0),"")</f>
        <v>0</v>
      </c>
      <c r="AJ173" s="92">
        <f>IFERROR(IF(AJ$4&gt;=$D134,$D172-SUM($E172:AJ172),0),"")</f>
        <v>0</v>
      </c>
      <c r="AK173" s="92">
        <f>IFERROR(IF(AK$4&gt;=$D134,$D172-SUM($E172:AK172),0),"")</f>
        <v>0</v>
      </c>
      <c r="AL173" s="92">
        <f>IFERROR(IF(AL$4&gt;=$D134,$D172-SUM($E172:AL172),0),"")</f>
        <v>0</v>
      </c>
      <c r="AM173" s="92">
        <f>IFERROR(IF(AM$4&gt;=$D134,$D172-SUM($E172:AM172),0),"")</f>
        <v>0</v>
      </c>
      <c r="AN173" s="92">
        <f>IFERROR(IF(AN$4&gt;=$D134,$D172-SUM($E172:AN172),0),"")</f>
        <v>0</v>
      </c>
      <c r="AO173" s="92">
        <f>IFERROR(IF(AO$4&gt;=$D134,$D172-SUM($E172:AO172),0),"")</f>
        <v>0</v>
      </c>
      <c r="AP173" s="92">
        <f>IFERROR(IF(AP$4&gt;=$D134,$D172-SUM($E172:AP172),0),"")</f>
        <v>0</v>
      </c>
      <c r="AQ173" s="92">
        <f>IFERROR(IF(AQ$4&gt;=$D134,$D172-SUM($E172:AQ172),0),"")</f>
        <v>0</v>
      </c>
      <c r="AR173" s="92">
        <f>IFERROR(IF(AR$4&gt;=$D134,$D172-SUM($E172:AR172),0),"")</f>
        <v>0</v>
      </c>
      <c r="AS173" s="92">
        <f>IFERROR(IF(AS$4&gt;=$D134,$D172-SUM($E172:AS172),0),"")</f>
        <v>0</v>
      </c>
      <c r="AT173" s="92">
        <f>IFERROR(IF(AT$4&gt;=$D134,$D172-SUM($E172:AT172),0),"")</f>
        <v>0</v>
      </c>
      <c r="AU173" s="92">
        <f>IFERROR(IF(AU$4&gt;=$D134,$D172-SUM($E172:AU172),0),"")</f>
        <v>0</v>
      </c>
      <c r="AV173" s="92">
        <f>IFERROR(IF(AV$4&gt;=$D134,$D172-SUM($E172:AV172),0),"")</f>
        <v>0</v>
      </c>
      <c r="AW173" s="92">
        <f>IFERROR(IF(AW$4&gt;=$D134,$D172-SUM($E172:AW172),0),"")</f>
        <v>0</v>
      </c>
      <c r="AX173" s="92">
        <f>IFERROR(IF(AX$4&gt;=$D134,$D172-SUM($E172:AX172),0),"")</f>
        <v>0</v>
      </c>
      <c r="AY173" s="92">
        <f>IFERROR(IF(AY$4&gt;=$D134,$D172-SUM($E172:AY172),0),"")</f>
        <v>0</v>
      </c>
      <c r="AZ173" s="92">
        <f>IFERROR(IF(AZ$4&gt;=$D134,$D172-SUM($E172:AZ172),0),"")</f>
        <v>0</v>
      </c>
      <c r="BA173" s="92">
        <f>IFERROR(IF(BA$4&gt;=$D134,$D172-SUM($E172:BA172),0),"")</f>
        <v>0</v>
      </c>
      <c r="BB173" s="92">
        <f>IFERROR(IF(BB$4&gt;=$D134,$D172-SUM($E172:BB172),0),"")</f>
        <v>0</v>
      </c>
      <c r="BC173" s="92">
        <f>IFERROR(IF(BC$4&gt;=$D134,$D172-SUM($E172:BC172),0),"")</f>
        <v>0</v>
      </c>
      <c r="BD173" s="92">
        <f>IFERROR(IF(BD$4&gt;=$D134,$D172-SUM($E172:BD172),0),"")</f>
        <v>0</v>
      </c>
      <c r="BE173" s="92">
        <f>IFERROR(IF(BE$4&gt;=$D134,$D172-SUM($E172:BE172),0),"")</f>
        <v>0</v>
      </c>
      <c r="BF173" s="92">
        <f>IFERROR(IF(BF$4&gt;=$D134,$D172-SUM($E172:BF172),0),"")</f>
        <v>0</v>
      </c>
      <c r="BG173" s="92">
        <f>IFERROR(IF(BG$4&gt;=$D134,$D172-SUM($E172:BG172),0),"")</f>
        <v>0</v>
      </c>
      <c r="BH173" s="92">
        <f>IFERROR(IF(BH$4&gt;=$D134,$D172-SUM($E172:BH172),0),"")</f>
        <v>0</v>
      </c>
      <c r="BI173" s="92">
        <f>IFERROR(IF(BI$4&gt;=$D134,$D172-SUM($E172:BI172),0),"")</f>
        <v>0</v>
      </c>
      <c r="BJ173" s="92">
        <f>IFERROR(IF(BJ$4&gt;=$D134,$D172-SUM($E172:BJ172),0),"")</f>
        <v>0</v>
      </c>
      <c r="BK173" s="92">
        <f>IFERROR(IF(BK$4&gt;=$D134,$D172-SUM($E172:BK172),0),"")</f>
        <v>0</v>
      </c>
      <c r="BL173" s="92">
        <f>IFERROR(IF(BL$4&gt;=$D134,$D172-SUM($E172:BL172),0),"")</f>
        <v>0</v>
      </c>
      <c r="BM173" s="92">
        <f>IFERROR(IF(BM$4&gt;=$D134,$D172-SUM($E172:BM172),0),"")</f>
        <v>0</v>
      </c>
      <c r="BN173" s="92">
        <f>IFERROR(IF(BN$4&gt;=$D134,$D172-SUM($E172:BN172),0),"")</f>
        <v>0</v>
      </c>
      <c r="BO173" s="92">
        <f>IFERROR(IF(BO$4&gt;=$D134,$D172-SUM($E172:BO172),0),"")</f>
        <v>0</v>
      </c>
      <c r="BP173" s="92">
        <f>IFERROR(IF(BP$4&gt;=$D134,$D172-SUM($E172:BP172),0),"")</f>
        <v>0</v>
      </c>
      <c r="BQ173" s="92">
        <f>IFERROR(IF(BQ$4&gt;=$D134,$D172-SUM($E172:BQ172),0),"")</f>
        <v>0</v>
      </c>
      <c r="BR173" s="92">
        <f>IFERROR(IF(BR$4&gt;=$D134,$D172-SUM($E172:BR172),0),"")</f>
        <v>0</v>
      </c>
      <c r="BS173" s="92">
        <f>IFERROR(IF(BS$4&gt;=$D134,$D172-SUM($E172:BS172),0),"")</f>
        <v>0</v>
      </c>
      <c r="BT173" s="92">
        <f>IFERROR(IF(BT$4&gt;=$D134,$D172-SUM($E172:BT172),0),"")</f>
        <v>0</v>
      </c>
      <c r="BU173" s="92">
        <f>IFERROR(IF(BU$4&gt;=$D134,$D172-SUM($E172:BU172),0),"")</f>
        <v>0</v>
      </c>
      <c r="BV173" s="92">
        <f>IFERROR(IF(BV$4&gt;=$D134,$D172-SUM($E172:BV172),0),"")</f>
        <v>0</v>
      </c>
      <c r="BW173" s="92">
        <f>IFERROR(IF(BW$4&gt;=$D134,$D172-SUM($E172:BW172),0),"")</f>
        <v>0</v>
      </c>
      <c r="BX173" s="92">
        <f>IFERROR(IF(BX$4&gt;=$D134,$D172-SUM($E172:BX172),0),"")</f>
        <v>0</v>
      </c>
      <c r="BY173" s="92">
        <f>IFERROR(IF(BY$4&gt;=$D134,$D172-SUM($E172:BY172),0),"")</f>
        <v>0</v>
      </c>
      <c r="BZ173" s="92">
        <f>IFERROR(IF(BZ$4&gt;=$D134,$D172-SUM($E172:BZ172),0),"")</f>
        <v>0</v>
      </c>
      <c r="CA173" s="92">
        <f>IFERROR(IF(CA$4&gt;=$D134,$D172-SUM($E172:CA172),0),"")</f>
        <v>0</v>
      </c>
      <c r="CB173" s="92">
        <f>IFERROR(IF(CB$4&gt;=$D134,$D172-SUM($E172:CB172),0),"")</f>
        <v>0</v>
      </c>
      <c r="CC173" s="92">
        <f>IFERROR(IF(CC$4&gt;=$D134,$D172-SUM($E172:CC172),0),"")</f>
        <v>0</v>
      </c>
      <c r="CD173" s="92">
        <f>IFERROR(IF(CD$4&gt;=$D134,$D172-SUM($E172:CD172),0),"")</f>
        <v>0</v>
      </c>
      <c r="CE173" s="92">
        <f>IFERROR(IF(CE$4&gt;=$D134,$D172-SUM($E172:CE172),0),"")</f>
        <v>0</v>
      </c>
      <c r="CF173" s="92">
        <f>IFERROR(IF(CF$4&gt;=$D134,$D172-SUM($E172:CF172),0),"")</f>
        <v>0</v>
      </c>
      <c r="CG173" s="92">
        <f>IFERROR(IF(CG$4&gt;=$D134,$D172-SUM($E172:CG172),0),"")</f>
        <v>0</v>
      </c>
      <c r="CH173" s="92">
        <f>IFERROR(IF(CH$4&gt;=$D134,$D172-SUM($E172:CH172),0),"")</f>
        <v>0</v>
      </c>
      <c r="CI173" s="92">
        <f>IFERROR(IF(CI$4&gt;=$D134,$D172-SUM($E172:CI172),0),"")</f>
        <v>0</v>
      </c>
      <c r="CJ173" s="92">
        <f>IFERROR(IF(CJ$4&gt;=$D134,$D172-SUM($E172:CJ172),0),"")</f>
        <v>0</v>
      </c>
      <c r="CK173" s="92">
        <f>IFERROR(IF(CK$4&gt;=$D134,$D172-SUM($E172:CK172),0),"")</f>
        <v>0</v>
      </c>
      <c r="CL173" s="92">
        <f>IFERROR(IF(CL$4&gt;=$D134,$D172-SUM($E172:CL172),0),"")</f>
        <v>0</v>
      </c>
      <c r="CM173" s="92">
        <f>IFERROR(IF(CM$4&gt;=$D134,$D172-SUM($E172:CM172),0),"")</f>
        <v>0</v>
      </c>
      <c r="CN173" s="92">
        <f>IFERROR(IF(CN$4&gt;=$D134,$D172-SUM($E172:CN172),0),"")</f>
        <v>0</v>
      </c>
      <c r="CO173" s="92">
        <f>IFERROR(IF(CO$4&gt;=$D134,$D172-SUM($E172:CO172),0),"")</f>
        <v>0</v>
      </c>
      <c r="CP173" s="92">
        <f>IFERROR(IF(CP$4&gt;=$D134,$D172-SUM($E172:CP172),0),"")</f>
        <v>0</v>
      </c>
      <c r="CQ173" s="92">
        <f>IFERROR(IF(CQ$4&gt;=$D134,$D172-SUM($E172:CQ172),0),"")</f>
        <v>0</v>
      </c>
      <c r="CR173" s="92">
        <f>IFERROR(IF(CR$4&gt;=$D134,$D172-SUM($E172:CR172),0),"")</f>
        <v>0</v>
      </c>
      <c r="CS173" s="92">
        <f>IFERROR(IF(CS$4&gt;=$D134,$D172-SUM($E172:CS172),0),"")</f>
        <v>0</v>
      </c>
      <c r="CT173" s="92">
        <f>IFERROR(IF(CT$4&gt;=$D134,$D172-SUM($E172:CT172),0),"")</f>
        <v>0</v>
      </c>
      <c r="CU173" s="92">
        <f>IFERROR(IF(CU$4&gt;=$D134,$D172-SUM($E172:CU172),0),"")</f>
        <v>0</v>
      </c>
      <c r="CV173" s="92">
        <f>IFERROR(IF(CV$4&gt;=$D134,$D172-SUM($E172:CV172),0),"")</f>
        <v>0</v>
      </c>
      <c r="CW173" s="92">
        <f>IFERROR(IF(CW$4&gt;=$D134,$D172-SUM($E172:CW172),0),"")</f>
        <v>0</v>
      </c>
      <c r="CX173" s="92">
        <f>IFERROR(IF(CX$4&gt;=$D134,$D172-SUM($E172:CX172),0),"")</f>
        <v>0</v>
      </c>
      <c r="CY173" s="92">
        <f>IFERROR(IF(CY$4&gt;=$D134,$D172-SUM($E172:CY172),0),"")</f>
        <v>0</v>
      </c>
      <c r="CZ173" s="92">
        <f>IFERROR(IF(CZ$4&gt;=$D134,$D172-SUM($E172:CZ172),0),"")</f>
        <v>0</v>
      </c>
      <c r="DA173" s="92">
        <f>IFERROR(IF(DA$4&gt;=$D134,$D172-SUM($E172:DA172),0),"")</f>
        <v>0</v>
      </c>
      <c r="DB173" s="92">
        <f>IFERROR(IF(DB$4&gt;=$D134,$D172-SUM($E172:DB172),0),"")</f>
        <v>0</v>
      </c>
      <c r="DC173" s="92">
        <f>IFERROR(IF(DC$4&gt;=$D134,$D172-SUM($E172:DC172),0),"")</f>
        <v>0</v>
      </c>
      <c r="DD173" s="92">
        <f>IFERROR(IF(DD$4&gt;=$D134,$D172-SUM($E172:DD172),0),"")</f>
        <v>0</v>
      </c>
      <c r="DE173" s="92">
        <f>IFERROR(IF(DE$4&gt;=$D134,$D172-SUM($E172:DE172),0),"")</f>
        <v>0</v>
      </c>
      <c r="DF173" s="92">
        <f>IFERROR(IF(DF$4&gt;=$D134,$D172-SUM($E172:DF172),0),"")</f>
        <v>0</v>
      </c>
      <c r="DG173" s="92">
        <f>IFERROR(IF(DG$4&gt;=$D134,$D172-SUM($E172:DG172),0),"")</f>
        <v>0</v>
      </c>
      <c r="DH173" s="92">
        <f>IFERROR(IF(DH$4&gt;=$D134,$D172-SUM($E172:DH172),0),"")</f>
        <v>0</v>
      </c>
      <c r="DI173" s="92">
        <f>IFERROR(IF(DI$4&gt;=$D134,$D172-SUM($E172:DI172),0),"")</f>
        <v>0</v>
      </c>
      <c r="DJ173" s="92">
        <f>IFERROR(IF(DJ$4&gt;=$D134,$D172-SUM($E172:DJ172),0),"")</f>
        <v>0</v>
      </c>
      <c r="DK173" s="92">
        <f>IFERROR(IF(DK$4&gt;=$D134,$D172-SUM($E172:DK172),0),"")</f>
        <v>0</v>
      </c>
      <c r="DL173" s="92">
        <f>IFERROR(IF(DL$4&gt;=$D134,$D172-SUM($E172:DL172),0),"")</f>
        <v>0</v>
      </c>
      <c r="DM173" s="92">
        <f>IFERROR(IF(DM$4&gt;=$D134,$D172-SUM($E172:DM172),0),"")</f>
        <v>0</v>
      </c>
      <c r="DN173" s="92">
        <f>IFERROR(IF(DN$4&gt;=$D134,$D172-SUM($E172:DN172),0),"")</f>
        <v>0</v>
      </c>
      <c r="DO173" s="92">
        <f>IFERROR(IF(DO$4&gt;=$D134,$D172-SUM($E172:DO172),0),"")</f>
        <v>0</v>
      </c>
      <c r="DP173" s="92">
        <f>IFERROR(IF(DP$4&gt;=$D134,$D172-SUM($E172:DP172),0),"")</f>
        <v>0</v>
      </c>
      <c r="DQ173" s="92">
        <f>IFERROR(IF(DQ$4&gt;=$D134,$D172-SUM($E172:DQ172),0),"")</f>
        <v>0</v>
      </c>
      <c r="DR173" s="92">
        <f>IFERROR(IF(DR$4&gt;=$D134,$D172-SUM($E172:DR172),0),"")</f>
        <v>0</v>
      </c>
      <c r="DS173" s="92">
        <f>IFERROR(IF(DS$4&gt;=$D134,$D172-SUM($E172:DS172),0),"")</f>
        <v>0</v>
      </c>
      <c r="DT173" s="92">
        <f>IFERROR(IF(DT$4&gt;=$D134,$D172-SUM($E172:DT172),0),"")</f>
        <v>0</v>
      </c>
      <c r="DU173" s="92">
        <f>IFERROR(IF(DU$4&gt;=$D134,$D172-SUM($E172:DU172),0),"")</f>
        <v>0</v>
      </c>
    </row>
    <row r="174" spans="1:125">
      <c r="A174" s="21" t="s">
        <v>63</v>
      </c>
      <c r="B174" s="10" t="s">
        <v>71</v>
      </c>
      <c r="C174" s="107"/>
      <c r="D174" s="108"/>
      <c r="E174" s="92">
        <f t="shared" ref="E174:BP174" si="97">IFERROR(E173*$D171,"")</f>
        <v>0</v>
      </c>
      <c r="F174" s="92">
        <f t="shared" si="97"/>
        <v>0</v>
      </c>
      <c r="G174" s="92">
        <f t="shared" si="97"/>
        <v>0</v>
      </c>
      <c r="H174" s="92">
        <f t="shared" si="97"/>
        <v>0</v>
      </c>
      <c r="I174" s="92">
        <f t="shared" si="97"/>
        <v>0</v>
      </c>
      <c r="J174" s="92">
        <f t="shared" si="97"/>
        <v>0</v>
      </c>
      <c r="K174" s="92">
        <f t="shared" si="97"/>
        <v>0</v>
      </c>
      <c r="L174" s="92">
        <f t="shared" si="97"/>
        <v>0</v>
      </c>
      <c r="M174" s="92">
        <f t="shared" si="97"/>
        <v>0</v>
      </c>
      <c r="N174" s="92">
        <f t="shared" si="97"/>
        <v>0</v>
      </c>
      <c r="O174" s="92">
        <f t="shared" si="97"/>
        <v>0</v>
      </c>
      <c r="P174" s="92">
        <f t="shared" si="97"/>
        <v>0</v>
      </c>
      <c r="Q174" s="92">
        <f t="shared" si="97"/>
        <v>0</v>
      </c>
      <c r="R174" s="92">
        <f t="shared" si="97"/>
        <v>0</v>
      </c>
      <c r="S174" s="92">
        <f t="shared" si="97"/>
        <v>0</v>
      </c>
      <c r="T174" s="92">
        <f t="shared" si="97"/>
        <v>0</v>
      </c>
      <c r="U174" s="92">
        <f t="shared" si="97"/>
        <v>0</v>
      </c>
      <c r="V174" s="92">
        <f t="shared" si="97"/>
        <v>0</v>
      </c>
      <c r="W174" s="92">
        <f t="shared" si="97"/>
        <v>0</v>
      </c>
      <c r="X174" s="92">
        <f t="shared" si="97"/>
        <v>0</v>
      </c>
      <c r="Y174" s="92">
        <f t="shared" si="97"/>
        <v>0</v>
      </c>
      <c r="Z174" s="92">
        <f t="shared" si="97"/>
        <v>0</v>
      </c>
      <c r="AA174" s="92">
        <f t="shared" si="97"/>
        <v>0</v>
      </c>
      <c r="AB174" s="92">
        <f t="shared" si="97"/>
        <v>0</v>
      </c>
      <c r="AC174" s="92">
        <f t="shared" si="97"/>
        <v>0</v>
      </c>
      <c r="AD174" s="92">
        <f t="shared" si="97"/>
        <v>0</v>
      </c>
      <c r="AE174" s="92">
        <f t="shared" si="97"/>
        <v>0</v>
      </c>
      <c r="AF174" s="92">
        <f t="shared" si="97"/>
        <v>0</v>
      </c>
      <c r="AG174" s="92">
        <f t="shared" si="97"/>
        <v>0</v>
      </c>
      <c r="AH174" s="92">
        <f t="shared" si="97"/>
        <v>0</v>
      </c>
      <c r="AI174" s="92">
        <f t="shared" si="97"/>
        <v>0</v>
      </c>
      <c r="AJ174" s="92">
        <f t="shared" si="97"/>
        <v>0</v>
      </c>
      <c r="AK174" s="92">
        <f t="shared" si="97"/>
        <v>0</v>
      </c>
      <c r="AL174" s="92">
        <f t="shared" si="97"/>
        <v>0</v>
      </c>
      <c r="AM174" s="92">
        <f t="shared" si="97"/>
        <v>0</v>
      </c>
      <c r="AN174" s="92">
        <f t="shared" si="97"/>
        <v>0</v>
      </c>
      <c r="AO174" s="92">
        <f t="shared" si="97"/>
        <v>0</v>
      </c>
      <c r="AP174" s="92">
        <f t="shared" si="97"/>
        <v>0</v>
      </c>
      <c r="AQ174" s="92">
        <f t="shared" si="97"/>
        <v>0</v>
      </c>
      <c r="AR174" s="92">
        <f t="shared" si="97"/>
        <v>0</v>
      </c>
      <c r="AS174" s="92">
        <f t="shared" si="97"/>
        <v>0</v>
      </c>
      <c r="AT174" s="92">
        <f t="shared" si="97"/>
        <v>0</v>
      </c>
      <c r="AU174" s="92">
        <f t="shared" si="97"/>
        <v>0</v>
      </c>
      <c r="AV174" s="92">
        <f t="shared" si="97"/>
        <v>0</v>
      </c>
      <c r="AW174" s="92">
        <f t="shared" si="97"/>
        <v>0</v>
      </c>
      <c r="AX174" s="92">
        <f t="shared" si="97"/>
        <v>0</v>
      </c>
      <c r="AY174" s="92">
        <f t="shared" si="97"/>
        <v>0</v>
      </c>
      <c r="AZ174" s="92">
        <f t="shared" si="97"/>
        <v>0</v>
      </c>
      <c r="BA174" s="92">
        <f t="shared" si="97"/>
        <v>0</v>
      </c>
      <c r="BB174" s="92">
        <f t="shared" si="97"/>
        <v>0</v>
      </c>
      <c r="BC174" s="92">
        <f t="shared" si="97"/>
        <v>0</v>
      </c>
      <c r="BD174" s="92">
        <f t="shared" si="97"/>
        <v>0</v>
      </c>
      <c r="BE174" s="92">
        <f t="shared" si="97"/>
        <v>0</v>
      </c>
      <c r="BF174" s="92">
        <f t="shared" si="97"/>
        <v>0</v>
      </c>
      <c r="BG174" s="92">
        <f t="shared" si="97"/>
        <v>0</v>
      </c>
      <c r="BH174" s="92">
        <f t="shared" si="97"/>
        <v>0</v>
      </c>
      <c r="BI174" s="92">
        <f t="shared" si="97"/>
        <v>0</v>
      </c>
      <c r="BJ174" s="92">
        <f t="shared" si="97"/>
        <v>0</v>
      </c>
      <c r="BK174" s="92">
        <f t="shared" si="97"/>
        <v>0</v>
      </c>
      <c r="BL174" s="92">
        <f t="shared" si="97"/>
        <v>0</v>
      </c>
      <c r="BM174" s="92">
        <f t="shared" si="97"/>
        <v>0</v>
      </c>
      <c r="BN174" s="92">
        <f t="shared" si="97"/>
        <v>0</v>
      </c>
      <c r="BO174" s="92">
        <f t="shared" si="97"/>
        <v>0</v>
      </c>
      <c r="BP174" s="92">
        <f t="shared" si="97"/>
        <v>0</v>
      </c>
      <c r="BQ174" s="92">
        <f t="shared" ref="BQ174:DU174" si="98">IFERROR(BQ173*$D171,"")</f>
        <v>0</v>
      </c>
      <c r="BR174" s="92">
        <f t="shared" si="98"/>
        <v>0</v>
      </c>
      <c r="BS174" s="92">
        <f t="shared" si="98"/>
        <v>0</v>
      </c>
      <c r="BT174" s="92">
        <f t="shared" si="98"/>
        <v>0</v>
      </c>
      <c r="BU174" s="92">
        <f t="shared" si="98"/>
        <v>0</v>
      </c>
      <c r="BV174" s="92">
        <f t="shared" si="98"/>
        <v>0</v>
      </c>
      <c r="BW174" s="92">
        <f t="shared" si="98"/>
        <v>0</v>
      </c>
      <c r="BX174" s="92">
        <f t="shared" si="98"/>
        <v>0</v>
      </c>
      <c r="BY174" s="92">
        <f t="shared" si="98"/>
        <v>0</v>
      </c>
      <c r="BZ174" s="92">
        <f t="shared" si="98"/>
        <v>0</v>
      </c>
      <c r="CA174" s="92">
        <f t="shared" si="98"/>
        <v>0</v>
      </c>
      <c r="CB174" s="92">
        <f t="shared" si="98"/>
        <v>0</v>
      </c>
      <c r="CC174" s="92">
        <f t="shared" si="98"/>
        <v>0</v>
      </c>
      <c r="CD174" s="92">
        <f t="shared" si="98"/>
        <v>0</v>
      </c>
      <c r="CE174" s="92">
        <f t="shared" si="98"/>
        <v>0</v>
      </c>
      <c r="CF174" s="92">
        <f t="shared" si="98"/>
        <v>0</v>
      </c>
      <c r="CG174" s="92">
        <f t="shared" si="98"/>
        <v>0</v>
      </c>
      <c r="CH174" s="92">
        <f t="shared" si="98"/>
        <v>0</v>
      </c>
      <c r="CI174" s="92">
        <f t="shared" si="98"/>
        <v>0</v>
      </c>
      <c r="CJ174" s="92">
        <f t="shared" si="98"/>
        <v>0</v>
      </c>
      <c r="CK174" s="92">
        <f t="shared" si="98"/>
        <v>0</v>
      </c>
      <c r="CL174" s="92">
        <f t="shared" si="98"/>
        <v>0</v>
      </c>
      <c r="CM174" s="92">
        <f t="shared" si="98"/>
        <v>0</v>
      </c>
      <c r="CN174" s="92">
        <f t="shared" si="98"/>
        <v>0</v>
      </c>
      <c r="CO174" s="92">
        <f t="shared" si="98"/>
        <v>0</v>
      </c>
      <c r="CP174" s="92">
        <f t="shared" si="98"/>
        <v>0</v>
      </c>
      <c r="CQ174" s="92">
        <f t="shared" si="98"/>
        <v>0</v>
      </c>
      <c r="CR174" s="92">
        <f t="shared" si="98"/>
        <v>0</v>
      </c>
      <c r="CS174" s="92">
        <f t="shared" si="98"/>
        <v>0</v>
      </c>
      <c r="CT174" s="92">
        <f t="shared" si="98"/>
        <v>0</v>
      </c>
      <c r="CU174" s="92">
        <f t="shared" si="98"/>
        <v>0</v>
      </c>
      <c r="CV174" s="92">
        <f t="shared" si="98"/>
        <v>0</v>
      </c>
      <c r="CW174" s="92">
        <f t="shared" si="98"/>
        <v>0</v>
      </c>
      <c r="CX174" s="92">
        <f t="shared" si="98"/>
        <v>0</v>
      </c>
      <c r="CY174" s="92">
        <f t="shared" si="98"/>
        <v>0</v>
      </c>
      <c r="CZ174" s="92">
        <f t="shared" si="98"/>
        <v>0</v>
      </c>
      <c r="DA174" s="92">
        <f t="shared" si="98"/>
        <v>0</v>
      </c>
      <c r="DB174" s="92">
        <f t="shared" si="98"/>
        <v>0</v>
      </c>
      <c r="DC174" s="92">
        <f t="shared" si="98"/>
        <v>0</v>
      </c>
      <c r="DD174" s="92">
        <f t="shared" si="98"/>
        <v>0</v>
      </c>
      <c r="DE174" s="92">
        <f t="shared" si="98"/>
        <v>0</v>
      </c>
      <c r="DF174" s="92">
        <f t="shared" si="98"/>
        <v>0</v>
      </c>
      <c r="DG174" s="92">
        <f t="shared" si="98"/>
        <v>0</v>
      </c>
      <c r="DH174" s="92">
        <f t="shared" si="98"/>
        <v>0</v>
      </c>
      <c r="DI174" s="92">
        <f t="shared" si="98"/>
        <v>0</v>
      </c>
      <c r="DJ174" s="92">
        <f t="shared" si="98"/>
        <v>0</v>
      </c>
      <c r="DK174" s="92">
        <f t="shared" si="98"/>
        <v>0</v>
      </c>
      <c r="DL174" s="92">
        <f t="shared" si="98"/>
        <v>0</v>
      </c>
      <c r="DM174" s="92">
        <f t="shared" si="98"/>
        <v>0</v>
      </c>
      <c r="DN174" s="92">
        <f t="shared" si="98"/>
        <v>0</v>
      </c>
      <c r="DO174" s="92">
        <f t="shared" si="98"/>
        <v>0</v>
      </c>
      <c r="DP174" s="92">
        <f t="shared" si="98"/>
        <v>0</v>
      </c>
      <c r="DQ174" s="92">
        <f t="shared" si="98"/>
        <v>0</v>
      </c>
      <c r="DR174" s="92">
        <f t="shared" si="98"/>
        <v>0</v>
      </c>
      <c r="DS174" s="92">
        <f t="shared" si="98"/>
        <v>0</v>
      </c>
      <c r="DT174" s="92">
        <f t="shared" si="98"/>
        <v>0</v>
      </c>
      <c r="DU174" s="92">
        <f t="shared" si="98"/>
        <v>0</v>
      </c>
    </row>
    <row r="175" spans="1:125">
      <c r="A175" s="17" t="s">
        <v>62</v>
      </c>
      <c r="B175" s="10"/>
      <c r="C175" s="107"/>
      <c r="D175" s="108"/>
      <c r="E175" s="92">
        <f t="shared" ref="E175:BP175" si="99">IFERROR(IF(E$4=$D134,$D172*$D170,0),"")</f>
        <v>0</v>
      </c>
      <c r="F175" s="92">
        <f t="shared" si="99"/>
        <v>0</v>
      </c>
      <c r="G175" s="92">
        <f t="shared" si="99"/>
        <v>0</v>
      </c>
      <c r="H175" s="92">
        <f t="shared" si="99"/>
        <v>0</v>
      </c>
      <c r="I175" s="92">
        <f t="shared" si="99"/>
        <v>0</v>
      </c>
      <c r="J175" s="92">
        <f t="shared" si="99"/>
        <v>0</v>
      </c>
      <c r="K175" s="92">
        <f t="shared" si="99"/>
        <v>0</v>
      </c>
      <c r="L175" s="92">
        <f t="shared" si="99"/>
        <v>0</v>
      </c>
      <c r="M175" s="92">
        <f t="shared" si="99"/>
        <v>0</v>
      </c>
      <c r="N175" s="92">
        <f t="shared" si="99"/>
        <v>0</v>
      </c>
      <c r="O175" s="92">
        <f t="shared" si="99"/>
        <v>0</v>
      </c>
      <c r="P175" s="92">
        <f t="shared" si="99"/>
        <v>0</v>
      </c>
      <c r="Q175" s="92">
        <f t="shared" si="99"/>
        <v>0</v>
      </c>
      <c r="R175" s="92">
        <f t="shared" si="99"/>
        <v>0</v>
      </c>
      <c r="S175" s="92">
        <f t="shared" si="99"/>
        <v>0</v>
      </c>
      <c r="T175" s="92">
        <f t="shared" si="99"/>
        <v>0</v>
      </c>
      <c r="U175" s="92">
        <f t="shared" si="99"/>
        <v>0</v>
      </c>
      <c r="V175" s="92">
        <f t="shared" si="99"/>
        <v>0</v>
      </c>
      <c r="W175" s="92">
        <f t="shared" si="99"/>
        <v>0</v>
      </c>
      <c r="X175" s="92">
        <f t="shared" si="99"/>
        <v>0</v>
      </c>
      <c r="Y175" s="92">
        <f t="shared" si="99"/>
        <v>0</v>
      </c>
      <c r="Z175" s="92">
        <f t="shared" si="99"/>
        <v>0</v>
      </c>
      <c r="AA175" s="92">
        <f t="shared" si="99"/>
        <v>0</v>
      </c>
      <c r="AB175" s="92">
        <f t="shared" si="99"/>
        <v>0</v>
      </c>
      <c r="AC175" s="92">
        <f t="shared" si="99"/>
        <v>0</v>
      </c>
      <c r="AD175" s="92">
        <f t="shared" si="99"/>
        <v>0</v>
      </c>
      <c r="AE175" s="92">
        <f t="shared" si="99"/>
        <v>0</v>
      </c>
      <c r="AF175" s="92">
        <f t="shared" si="99"/>
        <v>0</v>
      </c>
      <c r="AG175" s="92">
        <f t="shared" si="99"/>
        <v>0</v>
      </c>
      <c r="AH175" s="92">
        <f t="shared" si="99"/>
        <v>0</v>
      </c>
      <c r="AI175" s="92">
        <f t="shared" si="99"/>
        <v>0</v>
      </c>
      <c r="AJ175" s="92">
        <f t="shared" si="99"/>
        <v>0</v>
      </c>
      <c r="AK175" s="92">
        <f t="shared" si="99"/>
        <v>0</v>
      </c>
      <c r="AL175" s="92">
        <f t="shared" si="99"/>
        <v>0</v>
      </c>
      <c r="AM175" s="92">
        <f t="shared" si="99"/>
        <v>0</v>
      </c>
      <c r="AN175" s="92">
        <f t="shared" si="99"/>
        <v>0</v>
      </c>
      <c r="AO175" s="92">
        <f t="shared" si="99"/>
        <v>0</v>
      </c>
      <c r="AP175" s="92">
        <f t="shared" si="99"/>
        <v>0</v>
      </c>
      <c r="AQ175" s="92">
        <f t="shared" si="99"/>
        <v>0</v>
      </c>
      <c r="AR175" s="92">
        <f t="shared" si="99"/>
        <v>0</v>
      </c>
      <c r="AS175" s="92">
        <f t="shared" si="99"/>
        <v>0</v>
      </c>
      <c r="AT175" s="92">
        <f t="shared" si="99"/>
        <v>0</v>
      </c>
      <c r="AU175" s="92">
        <f t="shared" si="99"/>
        <v>0</v>
      </c>
      <c r="AV175" s="92">
        <f t="shared" si="99"/>
        <v>0</v>
      </c>
      <c r="AW175" s="92">
        <f t="shared" si="99"/>
        <v>0</v>
      </c>
      <c r="AX175" s="92">
        <f t="shared" si="99"/>
        <v>0</v>
      </c>
      <c r="AY175" s="92">
        <f t="shared" si="99"/>
        <v>0</v>
      </c>
      <c r="AZ175" s="92">
        <f t="shared" si="99"/>
        <v>0</v>
      </c>
      <c r="BA175" s="92">
        <f t="shared" si="99"/>
        <v>0</v>
      </c>
      <c r="BB175" s="92">
        <f t="shared" si="99"/>
        <v>0</v>
      </c>
      <c r="BC175" s="92">
        <f t="shared" si="99"/>
        <v>0</v>
      </c>
      <c r="BD175" s="92">
        <f t="shared" si="99"/>
        <v>0</v>
      </c>
      <c r="BE175" s="92">
        <f t="shared" si="99"/>
        <v>0</v>
      </c>
      <c r="BF175" s="92">
        <f t="shared" si="99"/>
        <v>0</v>
      </c>
      <c r="BG175" s="92">
        <f t="shared" si="99"/>
        <v>0</v>
      </c>
      <c r="BH175" s="92">
        <f t="shared" si="99"/>
        <v>0</v>
      </c>
      <c r="BI175" s="92">
        <f t="shared" si="99"/>
        <v>0</v>
      </c>
      <c r="BJ175" s="92">
        <f t="shared" si="99"/>
        <v>0</v>
      </c>
      <c r="BK175" s="92">
        <f t="shared" si="99"/>
        <v>0</v>
      </c>
      <c r="BL175" s="92">
        <f t="shared" si="99"/>
        <v>0</v>
      </c>
      <c r="BM175" s="92">
        <f t="shared" si="99"/>
        <v>0</v>
      </c>
      <c r="BN175" s="92">
        <f t="shared" si="99"/>
        <v>0</v>
      </c>
      <c r="BO175" s="92">
        <f t="shared" si="99"/>
        <v>0</v>
      </c>
      <c r="BP175" s="92">
        <f t="shared" si="99"/>
        <v>0</v>
      </c>
      <c r="BQ175" s="92">
        <f t="shared" ref="BQ175:DU175" si="100">IFERROR(IF(BQ$4=$D134,$D172*$D170,0),"")</f>
        <v>0</v>
      </c>
      <c r="BR175" s="92">
        <f t="shared" si="100"/>
        <v>0</v>
      </c>
      <c r="BS175" s="92">
        <f t="shared" si="100"/>
        <v>0</v>
      </c>
      <c r="BT175" s="92">
        <f t="shared" si="100"/>
        <v>0</v>
      </c>
      <c r="BU175" s="92">
        <f t="shared" si="100"/>
        <v>0</v>
      </c>
      <c r="BV175" s="92">
        <f t="shared" si="100"/>
        <v>0</v>
      </c>
      <c r="BW175" s="92">
        <f t="shared" si="100"/>
        <v>0</v>
      </c>
      <c r="BX175" s="92">
        <f t="shared" si="100"/>
        <v>0</v>
      </c>
      <c r="BY175" s="92">
        <f t="shared" si="100"/>
        <v>0</v>
      </c>
      <c r="BZ175" s="92">
        <f t="shared" si="100"/>
        <v>0</v>
      </c>
      <c r="CA175" s="92">
        <f t="shared" si="100"/>
        <v>0</v>
      </c>
      <c r="CB175" s="92">
        <f t="shared" si="100"/>
        <v>0</v>
      </c>
      <c r="CC175" s="92">
        <f t="shared" si="100"/>
        <v>0</v>
      </c>
      <c r="CD175" s="92">
        <f t="shared" si="100"/>
        <v>0</v>
      </c>
      <c r="CE175" s="92">
        <f t="shared" si="100"/>
        <v>0</v>
      </c>
      <c r="CF175" s="92">
        <f t="shared" si="100"/>
        <v>0</v>
      </c>
      <c r="CG175" s="92">
        <f t="shared" si="100"/>
        <v>0</v>
      </c>
      <c r="CH175" s="92">
        <f t="shared" si="100"/>
        <v>0</v>
      </c>
      <c r="CI175" s="92">
        <f t="shared" si="100"/>
        <v>0</v>
      </c>
      <c r="CJ175" s="92">
        <f t="shared" si="100"/>
        <v>0</v>
      </c>
      <c r="CK175" s="92">
        <f t="shared" si="100"/>
        <v>0</v>
      </c>
      <c r="CL175" s="92">
        <f t="shared" si="100"/>
        <v>0</v>
      </c>
      <c r="CM175" s="92">
        <f t="shared" si="100"/>
        <v>0</v>
      </c>
      <c r="CN175" s="92">
        <f t="shared" si="100"/>
        <v>0</v>
      </c>
      <c r="CO175" s="92">
        <f t="shared" si="100"/>
        <v>0</v>
      </c>
      <c r="CP175" s="92">
        <f t="shared" si="100"/>
        <v>0</v>
      </c>
      <c r="CQ175" s="92">
        <f t="shared" si="100"/>
        <v>0</v>
      </c>
      <c r="CR175" s="92">
        <f t="shared" si="100"/>
        <v>0</v>
      </c>
      <c r="CS175" s="92">
        <f t="shared" si="100"/>
        <v>0</v>
      </c>
      <c r="CT175" s="92">
        <f t="shared" si="100"/>
        <v>0</v>
      </c>
      <c r="CU175" s="92">
        <f t="shared" si="100"/>
        <v>0</v>
      </c>
      <c r="CV175" s="92">
        <f t="shared" si="100"/>
        <v>0</v>
      </c>
      <c r="CW175" s="92">
        <f t="shared" si="100"/>
        <v>0</v>
      </c>
      <c r="CX175" s="92">
        <f t="shared" si="100"/>
        <v>0</v>
      </c>
      <c r="CY175" s="92">
        <f t="shared" si="100"/>
        <v>0</v>
      </c>
      <c r="CZ175" s="92">
        <f t="shared" si="100"/>
        <v>0</v>
      </c>
      <c r="DA175" s="92">
        <f t="shared" si="100"/>
        <v>0</v>
      </c>
      <c r="DB175" s="92">
        <f t="shared" si="100"/>
        <v>0</v>
      </c>
      <c r="DC175" s="92">
        <f t="shared" si="100"/>
        <v>0</v>
      </c>
      <c r="DD175" s="92">
        <f t="shared" si="100"/>
        <v>0</v>
      </c>
      <c r="DE175" s="92">
        <f t="shared" si="100"/>
        <v>0</v>
      </c>
      <c r="DF175" s="92">
        <f t="shared" si="100"/>
        <v>0</v>
      </c>
      <c r="DG175" s="92">
        <f t="shared" si="100"/>
        <v>0</v>
      </c>
      <c r="DH175" s="92">
        <f t="shared" si="100"/>
        <v>0</v>
      </c>
      <c r="DI175" s="92">
        <f t="shared" si="100"/>
        <v>0</v>
      </c>
      <c r="DJ175" s="92">
        <f t="shared" si="100"/>
        <v>0</v>
      </c>
      <c r="DK175" s="92">
        <f t="shared" si="100"/>
        <v>0</v>
      </c>
      <c r="DL175" s="92">
        <f t="shared" si="100"/>
        <v>0</v>
      </c>
      <c r="DM175" s="92">
        <f t="shared" si="100"/>
        <v>0</v>
      </c>
      <c r="DN175" s="92">
        <f t="shared" si="100"/>
        <v>0</v>
      </c>
      <c r="DO175" s="92">
        <f t="shared" si="100"/>
        <v>0</v>
      </c>
      <c r="DP175" s="92">
        <f t="shared" si="100"/>
        <v>0</v>
      </c>
      <c r="DQ175" s="92">
        <f t="shared" si="100"/>
        <v>0</v>
      </c>
      <c r="DR175" s="92">
        <f t="shared" si="100"/>
        <v>0</v>
      </c>
      <c r="DS175" s="92">
        <f t="shared" si="100"/>
        <v>0</v>
      </c>
      <c r="DT175" s="92">
        <f t="shared" si="100"/>
        <v>0</v>
      </c>
      <c r="DU175" s="92">
        <f t="shared" si="100"/>
        <v>0</v>
      </c>
    </row>
    <row r="176" spans="1:125">
      <c r="A176" s="21"/>
      <c r="B176" s="10"/>
      <c r="C176" s="107"/>
      <c r="D176" s="108"/>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92"/>
      <c r="BH176" s="92"/>
      <c r="BI176" s="92"/>
      <c r="BJ176" s="92"/>
      <c r="BK176" s="92"/>
      <c r="BL176" s="92"/>
      <c r="BM176" s="92"/>
      <c r="BN176" s="92"/>
      <c r="BO176" s="92"/>
      <c r="BP176" s="92"/>
      <c r="BQ176" s="92"/>
      <c r="BR176" s="92"/>
      <c r="BS176" s="92"/>
      <c r="BT176" s="92"/>
      <c r="BU176" s="92"/>
      <c r="BV176" s="92"/>
      <c r="BW176" s="92"/>
      <c r="BX176" s="92"/>
      <c r="BY176" s="92"/>
      <c r="BZ176" s="92"/>
      <c r="CA176" s="92"/>
      <c r="CB176" s="92"/>
      <c r="CC176" s="92"/>
      <c r="CD176" s="92"/>
      <c r="CE176" s="92"/>
      <c r="CF176" s="92"/>
      <c r="CG176" s="92"/>
      <c r="CH176" s="92"/>
      <c r="CI176" s="92"/>
      <c r="CJ176" s="92"/>
      <c r="CK176" s="92"/>
      <c r="CL176" s="92"/>
      <c r="CM176" s="92"/>
      <c r="CN176" s="92"/>
      <c r="CO176" s="92"/>
      <c r="CP176" s="92"/>
      <c r="CQ176" s="92"/>
      <c r="CR176" s="92"/>
      <c r="CS176" s="92"/>
      <c r="CT176" s="92"/>
      <c r="CU176" s="92"/>
      <c r="CV176" s="92"/>
      <c r="CW176" s="92"/>
      <c r="CX176" s="92"/>
      <c r="CY176" s="92"/>
      <c r="CZ176" s="92"/>
      <c r="DA176" s="92"/>
      <c r="DB176" s="92"/>
      <c r="DC176" s="92"/>
      <c r="DD176" s="92"/>
      <c r="DE176" s="92"/>
      <c r="DF176" s="92"/>
      <c r="DG176" s="92"/>
      <c r="DH176" s="92"/>
      <c r="DI176" s="92"/>
      <c r="DJ176" s="92"/>
      <c r="DK176" s="92"/>
      <c r="DL176" s="92"/>
      <c r="DM176" s="92"/>
      <c r="DN176" s="92"/>
      <c r="DO176" s="92"/>
      <c r="DP176" s="92"/>
      <c r="DQ176" s="92"/>
      <c r="DR176" s="92"/>
      <c r="DS176" s="92"/>
      <c r="DT176" s="92"/>
      <c r="DU176" s="92"/>
    </row>
    <row r="177" spans="1:125">
      <c r="A177" s="25" t="s">
        <v>219</v>
      </c>
      <c r="B177" s="113"/>
      <c r="C177" s="114"/>
      <c r="D177" s="115"/>
      <c r="E177" s="102">
        <f t="shared" ref="E177:BP177" si="101">IFERROR(SUM(E174,E175),"")</f>
        <v>0</v>
      </c>
      <c r="F177" s="102">
        <f t="shared" si="101"/>
        <v>0</v>
      </c>
      <c r="G177" s="102">
        <f t="shared" si="101"/>
        <v>0</v>
      </c>
      <c r="H177" s="102">
        <f t="shared" si="101"/>
        <v>0</v>
      </c>
      <c r="I177" s="102">
        <f t="shared" si="101"/>
        <v>0</v>
      </c>
      <c r="J177" s="102">
        <f t="shared" si="101"/>
        <v>0</v>
      </c>
      <c r="K177" s="102">
        <f t="shared" si="101"/>
        <v>0</v>
      </c>
      <c r="L177" s="102">
        <f t="shared" si="101"/>
        <v>0</v>
      </c>
      <c r="M177" s="102">
        <f t="shared" si="101"/>
        <v>0</v>
      </c>
      <c r="N177" s="102">
        <f t="shared" si="101"/>
        <v>0</v>
      </c>
      <c r="O177" s="102">
        <f t="shared" si="101"/>
        <v>0</v>
      </c>
      <c r="P177" s="102">
        <f t="shared" si="101"/>
        <v>0</v>
      </c>
      <c r="Q177" s="102">
        <f t="shared" si="101"/>
        <v>0</v>
      </c>
      <c r="R177" s="102">
        <f t="shared" si="101"/>
        <v>0</v>
      </c>
      <c r="S177" s="102">
        <f t="shared" si="101"/>
        <v>0</v>
      </c>
      <c r="T177" s="102">
        <f t="shared" si="101"/>
        <v>0</v>
      </c>
      <c r="U177" s="102">
        <f t="shared" si="101"/>
        <v>0</v>
      </c>
      <c r="V177" s="102">
        <f t="shared" si="101"/>
        <v>0</v>
      </c>
      <c r="W177" s="102">
        <f t="shared" si="101"/>
        <v>0</v>
      </c>
      <c r="X177" s="102">
        <f t="shared" si="101"/>
        <v>0</v>
      </c>
      <c r="Y177" s="102">
        <f t="shared" si="101"/>
        <v>0</v>
      </c>
      <c r="Z177" s="102">
        <f t="shared" si="101"/>
        <v>0</v>
      </c>
      <c r="AA177" s="102">
        <f t="shared" si="101"/>
        <v>0</v>
      </c>
      <c r="AB177" s="102">
        <f t="shared" si="101"/>
        <v>0</v>
      </c>
      <c r="AC177" s="102">
        <f t="shared" si="101"/>
        <v>0</v>
      </c>
      <c r="AD177" s="102">
        <f t="shared" si="101"/>
        <v>0</v>
      </c>
      <c r="AE177" s="102">
        <f t="shared" si="101"/>
        <v>0</v>
      </c>
      <c r="AF177" s="102">
        <f t="shared" si="101"/>
        <v>0</v>
      </c>
      <c r="AG177" s="102">
        <f t="shared" si="101"/>
        <v>0</v>
      </c>
      <c r="AH177" s="102">
        <f t="shared" si="101"/>
        <v>0</v>
      </c>
      <c r="AI177" s="102">
        <f t="shared" si="101"/>
        <v>0</v>
      </c>
      <c r="AJ177" s="102">
        <f t="shared" si="101"/>
        <v>0</v>
      </c>
      <c r="AK177" s="102">
        <f t="shared" si="101"/>
        <v>0</v>
      </c>
      <c r="AL177" s="102">
        <f t="shared" si="101"/>
        <v>0</v>
      </c>
      <c r="AM177" s="102">
        <f t="shared" si="101"/>
        <v>0</v>
      </c>
      <c r="AN177" s="102">
        <f t="shared" si="101"/>
        <v>0</v>
      </c>
      <c r="AO177" s="102">
        <f t="shared" si="101"/>
        <v>0</v>
      </c>
      <c r="AP177" s="102">
        <f t="shared" si="101"/>
        <v>0</v>
      </c>
      <c r="AQ177" s="102">
        <f t="shared" si="101"/>
        <v>0</v>
      </c>
      <c r="AR177" s="102">
        <f t="shared" si="101"/>
        <v>0</v>
      </c>
      <c r="AS177" s="102">
        <f t="shared" si="101"/>
        <v>0</v>
      </c>
      <c r="AT177" s="102">
        <f t="shared" si="101"/>
        <v>0</v>
      </c>
      <c r="AU177" s="102">
        <f t="shared" si="101"/>
        <v>0</v>
      </c>
      <c r="AV177" s="102">
        <f t="shared" si="101"/>
        <v>0</v>
      </c>
      <c r="AW177" s="102">
        <f t="shared" si="101"/>
        <v>0</v>
      </c>
      <c r="AX177" s="102">
        <f t="shared" si="101"/>
        <v>0</v>
      </c>
      <c r="AY177" s="102">
        <f t="shared" si="101"/>
        <v>0</v>
      </c>
      <c r="AZ177" s="102">
        <f t="shared" si="101"/>
        <v>0</v>
      </c>
      <c r="BA177" s="102">
        <f t="shared" si="101"/>
        <v>0</v>
      </c>
      <c r="BB177" s="102">
        <f t="shared" si="101"/>
        <v>0</v>
      </c>
      <c r="BC177" s="102">
        <f t="shared" si="101"/>
        <v>0</v>
      </c>
      <c r="BD177" s="102">
        <f t="shared" si="101"/>
        <v>0</v>
      </c>
      <c r="BE177" s="102">
        <f t="shared" si="101"/>
        <v>0</v>
      </c>
      <c r="BF177" s="102">
        <f t="shared" si="101"/>
        <v>0</v>
      </c>
      <c r="BG177" s="102">
        <f t="shared" si="101"/>
        <v>0</v>
      </c>
      <c r="BH177" s="102">
        <f t="shared" si="101"/>
        <v>0</v>
      </c>
      <c r="BI177" s="102">
        <f t="shared" si="101"/>
        <v>0</v>
      </c>
      <c r="BJ177" s="102">
        <f t="shared" si="101"/>
        <v>0</v>
      </c>
      <c r="BK177" s="102">
        <f t="shared" si="101"/>
        <v>0</v>
      </c>
      <c r="BL177" s="102">
        <f t="shared" si="101"/>
        <v>0</v>
      </c>
      <c r="BM177" s="102">
        <f t="shared" si="101"/>
        <v>0</v>
      </c>
      <c r="BN177" s="102">
        <f t="shared" si="101"/>
        <v>0</v>
      </c>
      <c r="BO177" s="102">
        <f t="shared" si="101"/>
        <v>0</v>
      </c>
      <c r="BP177" s="102">
        <f t="shared" si="101"/>
        <v>0</v>
      </c>
      <c r="BQ177" s="102">
        <f t="shared" ref="BQ177:DU177" si="102">IFERROR(SUM(BQ174,BQ175),"")</f>
        <v>0</v>
      </c>
      <c r="BR177" s="102">
        <f t="shared" si="102"/>
        <v>0</v>
      </c>
      <c r="BS177" s="102">
        <f t="shared" si="102"/>
        <v>0</v>
      </c>
      <c r="BT177" s="102">
        <f t="shared" si="102"/>
        <v>0</v>
      </c>
      <c r="BU177" s="102">
        <f t="shared" si="102"/>
        <v>0</v>
      </c>
      <c r="BV177" s="102">
        <f t="shared" si="102"/>
        <v>0</v>
      </c>
      <c r="BW177" s="102">
        <f t="shared" si="102"/>
        <v>0</v>
      </c>
      <c r="BX177" s="102">
        <f t="shared" si="102"/>
        <v>0</v>
      </c>
      <c r="BY177" s="102">
        <f t="shared" si="102"/>
        <v>0</v>
      </c>
      <c r="BZ177" s="102">
        <f t="shared" si="102"/>
        <v>0</v>
      </c>
      <c r="CA177" s="102">
        <f t="shared" si="102"/>
        <v>0</v>
      </c>
      <c r="CB177" s="102">
        <f t="shared" si="102"/>
        <v>0</v>
      </c>
      <c r="CC177" s="102">
        <f t="shared" si="102"/>
        <v>0</v>
      </c>
      <c r="CD177" s="102">
        <f t="shared" si="102"/>
        <v>0</v>
      </c>
      <c r="CE177" s="102">
        <f t="shared" si="102"/>
        <v>0</v>
      </c>
      <c r="CF177" s="102">
        <f t="shared" si="102"/>
        <v>0</v>
      </c>
      <c r="CG177" s="102">
        <f t="shared" si="102"/>
        <v>0</v>
      </c>
      <c r="CH177" s="102">
        <f t="shared" si="102"/>
        <v>0</v>
      </c>
      <c r="CI177" s="102">
        <f t="shared" si="102"/>
        <v>0</v>
      </c>
      <c r="CJ177" s="102">
        <f t="shared" si="102"/>
        <v>0</v>
      </c>
      <c r="CK177" s="102">
        <f t="shared" si="102"/>
        <v>0</v>
      </c>
      <c r="CL177" s="102">
        <f t="shared" si="102"/>
        <v>0</v>
      </c>
      <c r="CM177" s="102">
        <f t="shared" si="102"/>
        <v>0</v>
      </c>
      <c r="CN177" s="102">
        <f t="shared" si="102"/>
        <v>0</v>
      </c>
      <c r="CO177" s="102">
        <f t="shared" si="102"/>
        <v>0</v>
      </c>
      <c r="CP177" s="102">
        <f t="shared" si="102"/>
        <v>0</v>
      </c>
      <c r="CQ177" s="102">
        <f t="shared" si="102"/>
        <v>0</v>
      </c>
      <c r="CR177" s="102">
        <f t="shared" si="102"/>
        <v>0</v>
      </c>
      <c r="CS177" s="102">
        <f t="shared" si="102"/>
        <v>0</v>
      </c>
      <c r="CT177" s="102">
        <f t="shared" si="102"/>
        <v>0</v>
      </c>
      <c r="CU177" s="102">
        <f t="shared" si="102"/>
        <v>0</v>
      </c>
      <c r="CV177" s="102">
        <f t="shared" si="102"/>
        <v>0</v>
      </c>
      <c r="CW177" s="102">
        <f t="shared" si="102"/>
        <v>0</v>
      </c>
      <c r="CX177" s="102">
        <f t="shared" si="102"/>
        <v>0</v>
      </c>
      <c r="CY177" s="102">
        <f t="shared" si="102"/>
        <v>0</v>
      </c>
      <c r="CZ177" s="102">
        <f t="shared" si="102"/>
        <v>0</v>
      </c>
      <c r="DA177" s="102">
        <f t="shared" si="102"/>
        <v>0</v>
      </c>
      <c r="DB177" s="102">
        <f t="shared" si="102"/>
        <v>0</v>
      </c>
      <c r="DC177" s="102">
        <f t="shared" si="102"/>
        <v>0</v>
      </c>
      <c r="DD177" s="102">
        <f t="shared" si="102"/>
        <v>0</v>
      </c>
      <c r="DE177" s="102">
        <f t="shared" si="102"/>
        <v>0</v>
      </c>
      <c r="DF177" s="102">
        <f t="shared" si="102"/>
        <v>0</v>
      </c>
      <c r="DG177" s="102">
        <f t="shared" si="102"/>
        <v>0</v>
      </c>
      <c r="DH177" s="102">
        <f t="shared" si="102"/>
        <v>0</v>
      </c>
      <c r="DI177" s="102">
        <f t="shared" si="102"/>
        <v>0</v>
      </c>
      <c r="DJ177" s="102">
        <f t="shared" si="102"/>
        <v>0</v>
      </c>
      <c r="DK177" s="102">
        <f t="shared" si="102"/>
        <v>0</v>
      </c>
      <c r="DL177" s="102">
        <f t="shared" si="102"/>
        <v>0</v>
      </c>
      <c r="DM177" s="102">
        <f t="shared" si="102"/>
        <v>0</v>
      </c>
      <c r="DN177" s="102">
        <f t="shared" si="102"/>
        <v>0</v>
      </c>
      <c r="DO177" s="102">
        <f t="shared" si="102"/>
        <v>0</v>
      </c>
      <c r="DP177" s="102">
        <f t="shared" si="102"/>
        <v>0</v>
      </c>
      <c r="DQ177" s="102">
        <f t="shared" si="102"/>
        <v>0</v>
      </c>
      <c r="DR177" s="102">
        <f t="shared" si="102"/>
        <v>0</v>
      </c>
      <c r="DS177" s="102">
        <f t="shared" si="102"/>
        <v>0</v>
      </c>
      <c r="DT177" s="102">
        <f t="shared" si="102"/>
        <v>0</v>
      </c>
      <c r="DU177" s="102">
        <f t="shared" si="102"/>
        <v>0</v>
      </c>
    </row>
    <row r="178" spans="1:125">
      <c r="A178" s="2"/>
      <c r="B178" s="10"/>
      <c r="C178" s="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c r="CG178" s="82"/>
      <c r="CH178" s="82"/>
      <c r="CI178" s="82"/>
      <c r="CJ178" s="82"/>
      <c r="CK178" s="82"/>
      <c r="CL178" s="82"/>
      <c r="CM178" s="82"/>
      <c r="CN178" s="82"/>
      <c r="CO178" s="82"/>
      <c r="CP178" s="82"/>
      <c r="CQ178" s="82"/>
      <c r="CR178" s="82"/>
      <c r="CS178" s="82"/>
      <c r="CT178" s="82"/>
      <c r="CU178" s="82"/>
      <c r="CV178" s="82"/>
      <c r="CW178" s="82"/>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row>
    <row r="179" spans="1:125">
      <c r="A179" s="103">
        <f>A67</f>
        <v>0</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c r="A181" s="44" t="str">
        <f>Pieņēmumi!B104</f>
        <v>Prioritārā parāda termiņš</v>
      </c>
      <c r="B181" s="50" t="str">
        <f>Pieņēmumi!C104</f>
        <v>ceturkšņi</v>
      </c>
      <c r="C181" s="1"/>
      <c r="D181" s="80">
        <f>Pieņēmumi!E104</f>
        <v>0</v>
      </c>
      <c r="E181" s="2"/>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row>
    <row r="182" spans="1:125">
      <c r="A182" s="44" t="str">
        <f>Pieņēmumi!B105</f>
        <v>LABVĒLĪBAS PERIODS pamatsummai</v>
      </c>
      <c r="B182" s="50" t="str">
        <f>Pieņēmumi!C105</f>
        <v>ceturkšņi</v>
      </c>
      <c r="C182" s="1"/>
      <c r="D182" s="80">
        <f>Pieņēmumi!E105</f>
        <v>0</v>
      </c>
      <c r="E182" s="2"/>
      <c r="F182" s="2"/>
      <c r="G182" s="2"/>
      <c r="H182" s="2"/>
      <c r="I182" s="2"/>
      <c r="J182" s="2"/>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row>
    <row r="183" spans="1:125">
      <c r="A183" s="44" t="str">
        <f>Pieņēmumi!B106</f>
        <v>LABVĒLĪBAS PERIODS procentmaksājumiem</v>
      </c>
      <c r="B183" s="50" t="str">
        <f>Pieņēmumi!C106</f>
        <v>ceturkšņi</v>
      </c>
      <c r="C183" s="1"/>
      <c r="D183" s="80">
        <f>Pieņēmumi!E106</f>
        <v>0</v>
      </c>
      <c r="E183" s="2"/>
      <c r="F183" s="2"/>
      <c r="G183" s="2"/>
      <c r="H183" s="2"/>
      <c r="I183" s="2"/>
      <c r="J183" s="2"/>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row>
    <row r="184" spans="1:125">
      <c r="A184" s="44" t="str">
        <f>Pieņēmumi!B107</f>
        <v>Saistību dzēšanas periods pirms projekta beigām</v>
      </c>
      <c r="B184" s="50" t="str">
        <f>Pieņēmumi!C107</f>
        <v>ceturkšņi</v>
      </c>
      <c r="C184" s="1"/>
      <c r="D184" s="80">
        <f>Pieņēmumi!E107</f>
        <v>0</v>
      </c>
      <c r="E184" s="2"/>
      <c r="F184" s="2"/>
      <c r="G184" s="2"/>
      <c r="H184" s="2"/>
      <c r="I184" s="2"/>
      <c r="J184" s="2"/>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row>
    <row r="185" spans="1:125">
      <c r="A185" s="2"/>
      <c r="B185" s="2"/>
      <c r="C185" s="2"/>
      <c r="D185" s="2"/>
      <c r="E185" s="2"/>
      <c r="F185" s="2"/>
      <c r="G185" s="2"/>
      <c r="H185" s="2"/>
      <c r="I185" s="2"/>
      <c r="J185" s="2"/>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row>
    <row r="186" spans="1:125">
      <c r="A186" s="2" t="s">
        <v>200</v>
      </c>
      <c r="B186" s="2"/>
      <c r="C186" s="2"/>
      <c r="D186" s="105" t="str">
        <f>IFERROR(INDEX(E$4:DU$4,MATCH(1,E186:DU186,0)),"")</f>
        <v/>
      </c>
      <c r="E186" s="92">
        <f>IFERROR(IF(E67&lt;&gt;0,1,0),"")</f>
        <v>0</v>
      </c>
      <c r="F186" s="92">
        <f>IFERROR(IF(F67&lt;&gt;0,IF(SUM($E186:E186)=1,0,1),0),"")</f>
        <v>0</v>
      </c>
      <c r="G186" s="92">
        <f>IFERROR(IF(G67&lt;&gt;0,IF(SUM($E186:F186)=1,0,1),0),"")</f>
        <v>0</v>
      </c>
      <c r="H186" s="92">
        <f>IFERROR(IF(H67&lt;&gt;0,IF(SUM($E186:G186)=1,0,1),0),"")</f>
        <v>0</v>
      </c>
      <c r="I186" s="92">
        <f>IFERROR(IF(I67&lt;&gt;0,IF(SUM($E186:H186)=1,0,1),0),"")</f>
        <v>0</v>
      </c>
      <c r="J186" s="92">
        <f>IFERROR(IF(J67&lt;&gt;0,IF(SUM($E186:I186)=1,0,1),0),"")</f>
        <v>0</v>
      </c>
      <c r="K186" s="92">
        <f>IFERROR(IF(K67&lt;&gt;0,IF(SUM($E186:J186)=1,0,1),0),"")</f>
        <v>0</v>
      </c>
      <c r="L186" s="92">
        <f>IFERROR(IF(L67&lt;&gt;0,IF(SUM($E186:K186)=1,0,1),0),"")</f>
        <v>0</v>
      </c>
      <c r="M186" s="92">
        <f>IFERROR(IF(M67&lt;&gt;0,IF(SUM($E186:L186)=1,0,1),0),"")</f>
        <v>0</v>
      </c>
      <c r="N186" s="92">
        <f>IFERROR(IF(N67&lt;&gt;0,IF(SUM($E186:M186)=1,0,1),0),"")</f>
        <v>0</v>
      </c>
      <c r="O186" s="92">
        <f>IFERROR(IF(O67&lt;&gt;0,IF(SUM($E186:N186)=1,0,1),0),"")</f>
        <v>0</v>
      </c>
      <c r="P186" s="92">
        <f>IFERROR(IF(P67&lt;&gt;0,IF(SUM($E186:O186)=1,0,1),0),"")</f>
        <v>0</v>
      </c>
      <c r="Q186" s="92">
        <f>IFERROR(IF(Q67&lt;&gt;0,IF(SUM($E186:P186)=1,0,1),0),"")</f>
        <v>0</v>
      </c>
      <c r="R186" s="92">
        <f>IFERROR(IF(R67&lt;&gt;0,IF(SUM($E186:Q186)=1,0,1),0),"")</f>
        <v>0</v>
      </c>
      <c r="S186" s="92">
        <f>IFERROR(IF(S67&lt;&gt;0,IF(SUM($E186:R186)=1,0,1),0),"")</f>
        <v>0</v>
      </c>
      <c r="T186" s="92">
        <f>IFERROR(IF(T67&lt;&gt;0,IF(SUM($E186:S186)=1,0,1),0),"")</f>
        <v>0</v>
      </c>
      <c r="U186" s="92">
        <f>IFERROR(IF(U67&lt;&gt;0,IF(SUM($E186:T186)=1,0,1),0),"")</f>
        <v>0</v>
      </c>
      <c r="V186" s="92">
        <f>IFERROR(IF(V67&lt;&gt;0,IF(SUM($E186:U186)=1,0,1),0),"")</f>
        <v>0</v>
      </c>
      <c r="W186" s="92">
        <f>IFERROR(IF(W67&lt;&gt;0,IF(SUM($E186:V186)=1,0,1),0),"")</f>
        <v>0</v>
      </c>
      <c r="X186" s="92">
        <f>IFERROR(IF(X67&lt;&gt;0,IF(SUM($E186:W186)=1,0,1),0),"")</f>
        <v>0</v>
      </c>
      <c r="Y186" s="92">
        <f>IFERROR(IF(Y67&lt;&gt;0,IF(SUM($E186:X186)=1,0,1),0),"")</f>
        <v>0</v>
      </c>
      <c r="Z186" s="92">
        <f>IFERROR(IF(Z67&lt;&gt;0,IF(SUM($E186:Y186)=1,0,1),0),"")</f>
        <v>0</v>
      </c>
      <c r="AA186" s="92">
        <f>IFERROR(IF(AA67&lt;&gt;0,IF(SUM($E186:Z186)=1,0,1),0),"")</f>
        <v>0</v>
      </c>
      <c r="AB186" s="92">
        <f>IFERROR(IF(AB67&lt;&gt;0,IF(SUM($E186:AA186)=1,0,1),0),"")</f>
        <v>0</v>
      </c>
      <c r="AC186" s="92">
        <f>IFERROR(IF(AC67&lt;&gt;0,IF(SUM($E186:AB186)=1,0,1),0),"")</f>
        <v>0</v>
      </c>
      <c r="AD186" s="92">
        <f>IFERROR(IF(AD67&lt;&gt;0,IF(SUM($E186:AC186)=1,0,1),0),"")</f>
        <v>0</v>
      </c>
      <c r="AE186" s="92">
        <f>IFERROR(IF(AE67&lt;&gt;0,IF(SUM($E186:AD186)=1,0,1),0),"")</f>
        <v>0</v>
      </c>
      <c r="AF186" s="92">
        <f>IFERROR(IF(AF67&lt;&gt;0,IF(SUM($E186:AE186)=1,0,1),0),"")</f>
        <v>0</v>
      </c>
      <c r="AG186" s="92">
        <f>IFERROR(IF(AG67&lt;&gt;0,IF(SUM($E186:AF186)=1,0,1),0),"")</f>
        <v>0</v>
      </c>
      <c r="AH186" s="92">
        <f>IFERROR(IF(AH67&lt;&gt;0,IF(SUM($E186:AG186)=1,0,1),0),"")</f>
        <v>0</v>
      </c>
      <c r="AI186" s="92">
        <f>IFERROR(IF(AI67&lt;&gt;0,IF(SUM($E186:AH186)=1,0,1),0),"")</f>
        <v>0</v>
      </c>
      <c r="AJ186" s="92">
        <f>IFERROR(IF(AJ67&lt;&gt;0,IF(SUM($E186:AI186)=1,0,1),0),"")</f>
        <v>0</v>
      </c>
      <c r="AK186" s="92">
        <f>IFERROR(IF(AK67&lt;&gt;0,IF(SUM($E186:AJ186)=1,0,1),0),"")</f>
        <v>0</v>
      </c>
      <c r="AL186" s="92">
        <f>IFERROR(IF(AL67&lt;&gt;0,IF(SUM($E186:AK186)=1,0,1),0),"")</f>
        <v>0</v>
      </c>
      <c r="AM186" s="92">
        <f>IFERROR(IF(AM67&lt;&gt;0,IF(SUM($E186:AL186)=1,0,1),0),"")</f>
        <v>0</v>
      </c>
      <c r="AN186" s="92">
        <f>IFERROR(IF(AN67&lt;&gt;0,IF(SUM($E186:AM186)=1,0,1),0),"")</f>
        <v>0</v>
      </c>
      <c r="AO186" s="92">
        <f>IFERROR(IF(AO67&lt;&gt;0,IF(SUM($E186:AN186)=1,0,1),0),"")</f>
        <v>0</v>
      </c>
      <c r="AP186" s="92">
        <f>IFERROR(IF(AP67&lt;&gt;0,IF(SUM($E186:AO186)=1,0,1),0),"")</f>
        <v>0</v>
      </c>
      <c r="AQ186" s="92">
        <f>IFERROR(IF(AQ67&lt;&gt;0,IF(SUM($E186:AP186)=1,0,1),0),"")</f>
        <v>0</v>
      </c>
      <c r="AR186" s="92">
        <f>IFERROR(IF(AR67&lt;&gt;0,IF(SUM($E186:AQ186)=1,0,1),0),"")</f>
        <v>0</v>
      </c>
      <c r="AS186" s="92">
        <f>IFERROR(IF(AS67&lt;&gt;0,IF(SUM($E186:AR186)=1,0,1),0),"")</f>
        <v>0</v>
      </c>
      <c r="AT186" s="92">
        <f>IFERROR(IF(AT67&lt;&gt;0,IF(SUM($E186:AS186)=1,0,1),0),"")</f>
        <v>0</v>
      </c>
      <c r="AU186" s="92">
        <f>IFERROR(IF(AU67&lt;&gt;0,IF(SUM($E186:AT186)=1,0,1),0),"")</f>
        <v>0</v>
      </c>
      <c r="AV186" s="92">
        <f>IFERROR(IF(AV67&lt;&gt;0,IF(SUM($E186:AU186)=1,0,1),0),"")</f>
        <v>0</v>
      </c>
      <c r="AW186" s="92">
        <f>IFERROR(IF(AW67&lt;&gt;0,IF(SUM($E186:AV186)=1,0,1),0),"")</f>
        <v>0</v>
      </c>
      <c r="AX186" s="92">
        <f>IFERROR(IF(AX67&lt;&gt;0,IF(SUM($E186:AW186)=1,0,1),0),"")</f>
        <v>0</v>
      </c>
      <c r="AY186" s="92">
        <f>IFERROR(IF(AY67&lt;&gt;0,IF(SUM($E186:AX186)=1,0,1),0),"")</f>
        <v>0</v>
      </c>
      <c r="AZ186" s="92">
        <f>IFERROR(IF(AZ67&lt;&gt;0,IF(SUM($E186:AY186)=1,0,1),0),"")</f>
        <v>0</v>
      </c>
      <c r="BA186" s="92">
        <f>IFERROR(IF(BA67&lt;&gt;0,IF(SUM($E186:AZ186)=1,0,1),0),"")</f>
        <v>0</v>
      </c>
      <c r="BB186" s="92">
        <f>IFERROR(IF(BB67&lt;&gt;0,IF(SUM($E186:BA186)=1,0,1),0),"")</f>
        <v>0</v>
      </c>
      <c r="BC186" s="92">
        <f>IFERROR(IF(BC67&lt;&gt;0,IF(SUM($E186:BB186)=1,0,1),0),"")</f>
        <v>0</v>
      </c>
      <c r="BD186" s="92">
        <f>IFERROR(IF(BD67&lt;&gt;0,IF(SUM($E186:BC186)=1,0,1),0),"")</f>
        <v>0</v>
      </c>
      <c r="BE186" s="92">
        <f>IFERROR(IF(BE67&lt;&gt;0,IF(SUM($E186:BD186)=1,0,1),0),"")</f>
        <v>0</v>
      </c>
      <c r="BF186" s="92">
        <f>IFERROR(IF(BF67&lt;&gt;0,IF(SUM($E186:BE186)=1,0,1),0),"")</f>
        <v>0</v>
      </c>
      <c r="BG186" s="92">
        <f>IFERROR(IF(BG67&lt;&gt;0,IF(SUM($E186:BF186)=1,0,1),0),"")</f>
        <v>0</v>
      </c>
      <c r="BH186" s="92">
        <f>IFERROR(IF(BH67&lt;&gt;0,IF(SUM($E186:BG186)=1,0,1),0),"")</f>
        <v>0</v>
      </c>
      <c r="BI186" s="92">
        <f>IFERROR(IF(BI67&lt;&gt;0,IF(SUM($E186:BH186)=1,0,1),0),"")</f>
        <v>0</v>
      </c>
      <c r="BJ186" s="92">
        <f>IFERROR(IF(BJ67&lt;&gt;0,IF(SUM($E186:BI186)=1,0,1),0),"")</f>
        <v>0</v>
      </c>
      <c r="BK186" s="92">
        <f>IFERROR(IF(BK67&lt;&gt;0,IF(SUM($E186:BJ186)=1,0,1),0),"")</f>
        <v>0</v>
      </c>
      <c r="BL186" s="92">
        <f>IFERROR(IF(BL67&lt;&gt;0,IF(SUM($E186:BK186)=1,0,1),0),"")</f>
        <v>0</v>
      </c>
      <c r="BM186" s="92">
        <f>IFERROR(IF(BM67&lt;&gt;0,IF(SUM($E186:BL186)=1,0,1),0),"")</f>
        <v>0</v>
      </c>
      <c r="BN186" s="92">
        <f>IFERROR(IF(BN67&lt;&gt;0,IF(SUM($E186:BM186)=1,0,1),0),"")</f>
        <v>0</v>
      </c>
      <c r="BO186" s="92">
        <f>IFERROR(IF(BO67&lt;&gt;0,IF(SUM($E186:BN186)=1,0,1),0),"")</f>
        <v>0</v>
      </c>
      <c r="BP186" s="92">
        <f>IFERROR(IF(BP67&lt;&gt;0,IF(SUM($E186:BO186)=1,0,1),0),"")</f>
        <v>0</v>
      </c>
      <c r="BQ186" s="92">
        <f>IFERROR(IF(BQ67&lt;&gt;0,IF(SUM($E186:BP186)=1,0,1),0),"")</f>
        <v>0</v>
      </c>
      <c r="BR186" s="92">
        <f>IFERROR(IF(BR67&lt;&gt;0,IF(SUM($E186:BQ186)=1,0,1),0),"")</f>
        <v>0</v>
      </c>
      <c r="BS186" s="92">
        <f>IFERROR(IF(BS67&lt;&gt;0,IF(SUM($E186:BR186)=1,0,1),0),"")</f>
        <v>0</v>
      </c>
      <c r="BT186" s="92">
        <f>IFERROR(IF(BT67&lt;&gt;0,IF(SUM($E186:BS186)=1,0,1),0),"")</f>
        <v>0</v>
      </c>
      <c r="BU186" s="92">
        <f>IFERROR(IF(BU67&lt;&gt;0,IF(SUM($E186:BT186)=1,0,1),0),"")</f>
        <v>0</v>
      </c>
      <c r="BV186" s="92">
        <f>IFERROR(IF(BV67&lt;&gt;0,IF(SUM($E186:BU186)=1,0,1),0),"")</f>
        <v>0</v>
      </c>
      <c r="BW186" s="92">
        <f>IFERROR(IF(BW67&lt;&gt;0,IF(SUM($E186:BV186)=1,0,1),0),"")</f>
        <v>0</v>
      </c>
      <c r="BX186" s="92">
        <f>IFERROR(IF(BX67&lt;&gt;0,IF(SUM($E186:BW186)=1,0,1),0),"")</f>
        <v>0</v>
      </c>
      <c r="BY186" s="92">
        <f>IFERROR(IF(BY67&lt;&gt;0,IF(SUM($E186:BX186)=1,0,1),0),"")</f>
        <v>0</v>
      </c>
      <c r="BZ186" s="92">
        <f>IFERROR(IF(BZ67&lt;&gt;0,IF(SUM($E186:BY186)=1,0,1),0),"")</f>
        <v>0</v>
      </c>
      <c r="CA186" s="92">
        <f>IFERROR(IF(CA67&lt;&gt;0,IF(SUM($E186:BZ186)=1,0,1),0),"")</f>
        <v>0</v>
      </c>
      <c r="CB186" s="92">
        <f>IFERROR(IF(CB67&lt;&gt;0,IF(SUM($E186:CA186)=1,0,1),0),"")</f>
        <v>0</v>
      </c>
      <c r="CC186" s="92">
        <f>IFERROR(IF(CC67&lt;&gt;0,IF(SUM($E186:CB186)=1,0,1),0),"")</f>
        <v>0</v>
      </c>
      <c r="CD186" s="92">
        <f>IFERROR(IF(CD67&lt;&gt;0,IF(SUM($E186:CC186)=1,0,1),0),"")</f>
        <v>0</v>
      </c>
      <c r="CE186" s="92">
        <f>IFERROR(IF(CE67&lt;&gt;0,IF(SUM($E186:CD186)=1,0,1),0),"")</f>
        <v>0</v>
      </c>
      <c r="CF186" s="92">
        <f>IFERROR(IF(CF67&lt;&gt;0,IF(SUM($E186:CE186)=1,0,1),0),"")</f>
        <v>0</v>
      </c>
      <c r="CG186" s="92">
        <f>IFERROR(IF(CG67&lt;&gt;0,IF(SUM($E186:CF186)=1,0,1),0),"")</f>
        <v>0</v>
      </c>
      <c r="CH186" s="92">
        <f>IFERROR(IF(CH67&lt;&gt;0,IF(SUM($E186:CG186)=1,0,1),0),"")</f>
        <v>0</v>
      </c>
      <c r="CI186" s="92">
        <f>IFERROR(IF(CI67&lt;&gt;0,IF(SUM($E186:CH186)=1,0,1),0),"")</f>
        <v>0</v>
      </c>
      <c r="CJ186" s="92">
        <f>IFERROR(IF(CJ67&lt;&gt;0,IF(SUM($E186:CI186)=1,0,1),0),"")</f>
        <v>0</v>
      </c>
      <c r="CK186" s="92">
        <f>IFERROR(IF(CK67&lt;&gt;0,IF(SUM($E186:CJ186)=1,0,1),0),"")</f>
        <v>0</v>
      </c>
      <c r="CL186" s="92">
        <f>IFERROR(IF(CL67&lt;&gt;0,IF(SUM($E186:CK186)=1,0,1),0),"")</f>
        <v>0</v>
      </c>
      <c r="CM186" s="92">
        <f>IFERROR(IF(CM67&lt;&gt;0,IF(SUM($E186:CL186)=1,0,1),0),"")</f>
        <v>0</v>
      </c>
      <c r="CN186" s="92">
        <f>IFERROR(IF(CN67&lt;&gt;0,IF(SUM($E186:CM186)=1,0,1),0),"")</f>
        <v>0</v>
      </c>
      <c r="CO186" s="92">
        <f>IFERROR(IF(CO67&lt;&gt;0,IF(SUM($E186:CN186)=1,0,1),0),"")</f>
        <v>0</v>
      </c>
      <c r="CP186" s="92">
        <f>IFERROR(IF(CP67&lt;&gt;0,IF(SUM($E186:CO186)=1,0,1),0),"")</f>
        <v>0</v>
      </c>
      <c r="CQ186" s="92">
        <f>IFERROR(IF(CQ67&lt;&gt;0,IF(SUM($E186:CP186)=1,0,1),0),"")</f>
        <v>0</v>
      </c>
      <c r="CR186" s="92">
        <f>IFERROR(IF(CR67&lt;&gt;0,IF(SUM($E186:CQ186)=1,0,1),0),"")</f>
        <v>0</v>
      </c>
      <c r="CS186" s="92">
        <f>IFERROR(IF(CS67&lt;&gt;0,IF(SUM($E186:CR186)=1,0,1),0),"")</f>
        <v>0</v>
      </c>
      <c r="CT186" s="92">
        <f>IFERROR(IF(CT67&lt;&gt;0,IF(SUM($E186:CS186)=1,0,1),0),"")</f>
        <v>0</v>
      </c>
      <c r="CU186" s="92">
        <f>IFERROR(IF(CU67&lt;&gt;0,IF(SUM($E186:CT186)=1,0,1),0),"")</f>
        <v>0</v>
      </c>
      <c r="CV186" s="92">
        <f>IFERROR(IF(CV67&lt;&gt;0,IF(SUM($E186:CU186)=1,0,1),0),"")</f>
        <v>0</v>
      </c>
      <c r="CW186" s="92">
        <f>IFERROR(IF(CW67&lt;&gt;0,IF(SUM($E186:CV186)=1,0,1),0),"")</f>
        <v>0</v>
      </c>
      <c r="CX186" s="92">
        <f>IFERROR(IF(CX67&lt;&gt;0,IF(SUM($E186:CW186)=1,0,1),0),"")</f>
        <v>0</v>
      </c>
      <c r="CY186" s="92">
        <f>IFERROR(IF(CY67&lt;&gt;0,IF(SUM($E186:CX186)=1,0,1),0),"")</f>
        <v>0</v>
      </c>
      <c r="CZ186" s="92">
        <f>IFERROR(IF(CZ67&lt;&gt;0,IF(SUM($E186:CY186)=1,0,1),0),"")</f>
        <v>0</v>
      </c>
      <c r="DA186" s="92">
        <f>IFERROR(IF(DA67&lt;&gt;0,IF(SUM($E186:CZ186)=1,0,1),0),"")</f>
        <v>0</v>
      </c>
      <c r="DB186" s="92">
        <f>IFERROR(IF(DB67&lt;&gt;0,IF(SUM($E186:DA186)=1,0,1),0),"")</f>
        <v>0</v>
      </c>
      <c r="DC186" s="92">
        <f>IFERROR(IF(DC67&lt;&gt;0,IF(SUM($E186:DB186)=1,0,1),0),"")</f>
        <v>0</v>
      </c>
      <c r="DD186" s="92">
        <f>IFERROR(IF(DD67&lt;&gt;0,IF(SUM($E186:DC186)=1,0,1),0),"")</f>
        <v>0</v>
      </c>
      <c r="DE186" s="92">
        <f>IFERROR(IF(DE67&lt;&gt;0,IF(SUM($E186:DD186)=1,0,1),0),"")</f>
        <v>0</v>
      </c>
      <c r="DF186" s="92">
        <f>IFERROR(IF(DF67&lt;&gt;0,IF(SUM($E186:DE186)=1,0,1),0),"")</f>
        <v>0</v>
      </c>
      <c r="DG186" s="92">
        <f>IFERROR(IF(DG67&lt;&gt;0,IF(SUM($E186:DF186)=1,0,1),0),"")</f>
        <v>0</v>
      </c>
      <c r="DH186" s="92">
        <f>IFERROR(IF(DH67&lt;&gt;0,IF(SUM($E186:DG186)=1,0,1),0),"")</f>
        <v>0</v>
      </c>
      <c r="DI186" s="92">
        <f>IFERROR(IF(DI67&lt;&gt;0,IF(SUM($E186:DH186)=1,0,1),0),"")</f>
        <v>0</v>
      </c>
      <c r="DJ186" s="92">
        <f>IFERROR(IF(DJ67&lt;&gt;0,IF(SUM($E186:DI186)=1,0,1),0),"")</f>
        <v>0</v>
      </c>
      <c r="DK186" s="92">
        <f>IFERROR(IF(DK67&lt;&gt;0,IF(SUM($E186:DJ186)=1,0,1),0),"")</f>
        <v>0</v>
      </c>
      <c r="DL186" s="92">
        <f>IFERROR(IF(DL67&lt;&gt;0,IF(SUM($E186:DK186)=1,0,1),0),"")</f>
        <v>0</v>
      </c>
      <c r="DM186" s="92">
        <f>IFERROR(IF(DM67&lt;&gt;0,IF(SUM($E186:DL186)=1,0,1),0),"")</f>
        <v>0</v>
      </c>
      <c r="DN186" s="92">
        <f>IFERROR(IF(DN67&lt;&gt;0,IF(SUM($E186:DM186)=1,0,1),0),"")</f>
        <v>0</v>
      </c>
      <c r="DO186" s="92">
        <f>IFERROR(IF(DO67&lt;&gt;0,IF(SUM($E186:DN186)=1,0,1),0),"")</f>
        <v>0</v>
      </c>
      <c r="DP186" s="92">
        <f>IFERROR(IF(DP67&lt;&gt;0,IF(SUM($E186:DO186)=1,0,1),0),"")</f>
        <v>0</v>
      </c>
      <c r="DQ186" s="92">
        <f>IFERROR(IF(DQ67&lt;&gt;0,IF(SUM($E186:DP186)=1,0,1),0),"")</f>
        <v>0</v>
      </c>
      <c r="DR186" s="92">
        <f>IFERROR(IF(DR67&lt;&gt;0,IF(SUM($E186:DQ186)=1,0,1),0),"")</f>
        <v>0</v>
      </c>
      <c r="DS186" s="92">
        <f>IFERROR(IF(DS67&lt;&gt;0,IF(SUM($E186:DR186)=1,0,1),0),"")</f>
        <v>0</v>
      </c>
      <c r="DT186" s="92">
        <f>IFERROR(IF(DT67&lt;&gt;0,IF(SUM($E186:DS186)=1,0,1),0),"")</f>
        <v>0</v>
      </c>
      <c r="DU186" s="92">
        <f>IFERROR(IF(DU67&lt;&gt;0,IF(SUM($E186:DT186)=1,0,1),0),"")</f>
        <v>0</v>
      </c>
    </row>
    <row r="187" spans="1:125">
      <c r="A187" s="2"/>
      <c r="B187" s="2"/>
      <c r="C187" s="2"/>
      <c r="D187" s="105"/>
      <c r="E187" s="2"/>
      <c r="F187" s="2"/>
      <c r="G187" s="2"/>
      <c r="H187" s="2"/>
      <c r="I187" s="2"/>
      <c r="J187" s="2"/>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row>
    <row r="188" spans="1:125">
      <c r="A188" s="2" t="s">
        <v>201</v>
      </c>
      <c r="B188" s="2"/>
      <c r="C188" s="2"/>
      <c r="D188" s="105" t="str">
        <f>IFERROR(MAX(D186+D182,Pieņēmumi!$E$8),"")</f>
        <v/>
      </c>
      <c r="E188" s="2"/>
      <c r="F188" s="2"/>
      <c r="G188" s="2"/>
      <c r="H188" s="2"/>
      <c r="I188" s="2"/>
      <c r="J188" s="2"/>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row>
    <row r="189" spans="1:125">
      <c r="A189" s="2" t="s">
        <v>202</v>
      </c>
      <c r="B189" s="2"/>
      <c r="C189" s="2"/>
      <c r="D189" s="105" t="str">
        <f>IFERROR(MAX(D186+D183,Pieņēmumi!$E$8),"")</f>
        <v/>
      </c>
      <c r="E189" s="2"/>
      <c r="F189" s="2"/>
      <c r="G189" s="2"/>
      <c r="H189" s="2"/>
      <c r="I189" s="2"/>
      <c r="J189" s="2"/>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row>
    <row r="190" spans="1:125">
      <c r="A190" s="2"/>
      <c r="B190" s="2"/>
      <c r="C190" s="2"/>
      <c r="D190" s="2"/>
      <c r="E190" s="2"/>
      <c r="F190" s="2"/>
      <c r="G190" s="2"/>
      <c r="H190" s="2"/>
      <c r="I190" s="2"/>
      <c r="J190" s="2"/>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row>
    <row r="191" spans="1:125">
      <c r="A191" s="3" t="s">
        <v>203</v>
      </c>
      <c r="B191" s="2"/>
      <c r="C191" s="2"/>
      <c r="D191" s="1"/>
      <c r="E191" s="2"/>
      <c r="F191" s="2"/>
      <c r="G191" s="2"/>
      <c r="H191" s="2"/>
      <c r="I191" s="2"/>
      <c r="J191" s="2"/>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row>
    <row r="192" spans="1:125">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row>
    <row r="193" spans="1:125">
      <c r="A193" s="116" t="str">
        <f>Pieņēmumi!B109</f>
        <v>Kredītriska uzcenojums būvniecības periodā</v>
      </c>
      <c r="B193" s="116" t="str">
        <f>Pieņēmumi!C109</f>
        <v>%, gadā</v>
      </c>
      <c r="C193" s="2"/>
      <c r="D193" s="88">
        <f>Pieņēmumi!E109</f>
        <v>0</v>
      </c>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row>
    <row r="194" spans="1:125">
      <c r="A194" s="116" t="str">
        <f>Pieņēmumi!B110</f>
        <v>Kredītriska uzcenojums uzturēšanas periodā</v>
      </c>
      <c r="B194" s="116" t="str">
        <f>Pieņēmumi!C110</f>
        <v>%, gadā</v>
      </c>
      <c r="C194" s="2"/>
      <c r="D194" s="88">
        <f>Pieņēmumi!E110</f>
        <v>0</v>
      </c>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row>
    <row r="195" spans="1:125">
      <c r="A195" s="116" t="str">
        <f>Pieņēmumi!B111</f>
        <v>Bankas administrātīvais uzcenojums</v>
      </c>
      <c r="B195" s="116" t="str">
        <f>Pieņēmumi!C111</f>
        <v>%, gadā</v>
      </c>
      <c r="C195" s="2"/>
      <c r="D195" s="88">
        <f>Pieņēmumi!E111</f>
        <v>0</v>
      </c>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row>
    <row r="196" spans="1:125">
      <c r="A196" s="116" t="str">
        <f>Pieņēmumi!B112</f>
        <v>Bankas peļņas uzcenojums</v>
      </c>
      <c r="B196" s="116" t="str">
        <f>Pieņēmumi!C112</f>
        <v>%, gadā</v>
      </c>
      <c r="C196" s="2"/>
      <c r="D196" s="88">
        <f>Pieņēmumi!E112</f>
        <v>0</v>
      </c>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row>
    <row r="197" spans="1:125">
      <c r="A197" s="86" t="str">
        <f>A145</f>
        <v>Procentu likmju mijmaiņas darījumu (SWAP) uzcenojums</v>
      </c>
      <c r="B197" s="86" t="str">
        <f>B145</f>
        <v>%, gadā</v>
      </c>
      <c r="C197" s="2"/>
      <c r="D197" s="88">
        <f>D145</f>
        <v>3.0839999999999999E-2</v>
      </c>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row>
    <row r="199" spans="1:125">
      <c r="A199" s="2" t="s">
        <v>48</v>
      </c>
      <c r="B199" s="10" t="s">
        <v>16</v>
      </c>
      <c r="C199" s="2"/>
      <c r="D199" s="82">
        <f>D193+D195+D196+D197</f>
        <v>3.0839999999999999E-2</v>
      </c>
      <c r="E199" s="2"/>
      <c r="F199" s="2"/>
      <c r="G199" s="2"/>
      <c r="H199" s="2"/>
      <c r="I199" s="2"/>
      <c r="J199" s="2"/>
      <c r="K199" s="106"/>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c r="A200" s="2" t="s">
        <v>204</v>
      </c>
      <c r="B200" s="10" t="s">
        <v>16</v>
      </c>
      <c r="C200" s="2"/>
      <c r="D200" s="82">
        <f>D194+D195+D196+D197</f>
        <v>3.0839999999999999E-2</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c r="A201" s="44" t="str">
        <f>'Laika grafiks'!$A$30</f>
        <v>Būvniecības izmaksu marķieris</v>
      </c>
      <c r="B201" s="107"/>
      <c r="C201" s="107"/>
      <c r="D201" s="108"/>
      <c r="E201" s="52">
        <f>IFERROR('Laika grafiks'!E$30,"")</f>
        <v>1</v>
      </c>
      <c r="F201" s="52">
        <f>IFERROR('Laika grafiks'!F$30,"")</f>
        <v>1</v>
      </c>
      <c r="G201" s="52">
        <f>IFERROR('Laika grafiks'!G$30,"")</f>
        <v>1</v>
      </c>
      <c r="H201" s="52">
        <f>IFERROR('Laika grafiks'!H$30,"")</f>
        <v>1</v>
      </c>
      <c r="I201" s="52">
        <f>IFERROR('Laika grafiks'!I$30,"")</f>
        <v>1</v>
      </c>
      <c r="J201" s="52">
        <f>IFERROR('Laika grafiks'!J$30,"")</f>
        <v>0</v>
      </c>
      <c r="K201" s="52">
        <f>IFERROR('Laika grafiks'!K$30,"")</f>
        <v>0</v>
      </c>
      <c r="L201" s="52">
        <f>IFERROR('Laika grafiks'!L$30,"")</f>
        <v>0</v>
      </c>
      <c r="M201" s="52">
        <f>IFERROR('Laika grafiks'!M$30,"")</f>
        <v>0</v>
      </c>
      <c r="N201" s="52">
        <f>IFERROR('Laika grafiks'!N$30,"")</f>
        <v>0</v>
      </c>
      <c r="O201" s="52">
        <f>IFERROR('Laika grafiks'!O$30,"")</f>
        <v>0</v>
      </c>
      <c r="P201" s="52">
        <f>IFERROR('Laika grafiks'!P$30,"")</f>
        <v>0</v>
      </c>
      <c r="Q201" s="52">
        <f>IFERROR('Laika grafiks'!Q$30,"")</f>
        <v>0</v>
      </c>
      <c r="R201" s="52">
        <f>IFERROR('Laika grafiks'!R$30,"")</f>
        <v>0</v>
      </c>
      <c r="S201" s="52">
        <f>IFERROR('Laika grafiks'!S$30,"")</f>
        <v>0</v>
      </c>
      <c r="T201" s="52">
        <f>IFERROR('Laika grafiks'!T$30,"")</f>
        <v>0</v>
      </c>
      <c r="U201" s="52">
        <f>IFERROR('Laika grafiks'!U$30,"")</f>
        <v>0</v>
      </c>
      <c r="V201" s="52">
        <f>IFERROR('Laika grafiks'!V$30,"")</f>
        <v>0</v>
      </c>
      <c r="W201" s="52">
        <f>IFERROR('Laika grafiks'!W$30,"")</f>
        <v>0</v>
      </c>
      <c r="X201" s="52">
        <f>IFERROR('Laika grafiks'!X$30,"")</f>
        <v>0</v>
      </c>
      <c r="Y201" s="52">
        <f>IFERROR('Laika grafiks'!Y$30,"")</f>
        <v>0</v>
      </c>
      <c r="Z201" s="52">
        <f>IFERROR('Laika grafiks'!Z$30,"")</f>
        <v>0</v>
      </c>
      <c r="AA201" s="52">
        <f>IFERROR('Laika grafiks'!AA$30,"")</f>
        <v>0</v>
      </c>
      <c r="AB201" s="52">
        <f>IFERROR('Laika grafiks'!AB$30,"")</f>
        <v>0</v>
      </c>
      <c r="AC201" s="52">
        <f>IFERROR('Laika grafiks'!AC$30,"")</f>
        <v>0</v>
      </c>
      <c r="AD201" s="52">
        <f>IFERROR('Laika grafiks'!AD$30,"")</f>
        <v>0</v>
      </c>
      <c r="AE201" s="52">
        <f>IFERROR('Laika grafiks'!AE$30,"")</f>
        <v>0</v>
      </c>
      <c r="AF201" s="52">
        <f>IFERROR('Laika grafiks'!AF$30,"")</f>
        <v>0</v>
      </c>
      <c r="AG201" s="52">
        <f>IFERROR('Laika grafiks'!AG$30,"")</f>
        <v>0</v>
      </c>
      <c r="AH201" s="52">
        <f>IFERROR('Laika grafiks'!AH$30,"")</f>
        <v>0</v>
      </c>
      <c r="AI201" s="52">
        <f>IFERROR('Laika grafiks'!AI$30,"")</f>
        <v>0</v>
      </c>
      <c r="AJ201" s="52">
        <f>IFERROR('Laika grafiks'!AJ$30,"")</f>
        <v>0</v>
      </c>
      <c r="AK201" s="52">
        <f>IFERROR('Laika grafiks'!AK$30,"")</f>
        <v>0</v>
      </c>
      <c r="AL201" s="52">
        <f>IFERROR('Laika grafiks'!AL$30,"")</f>
        <v>0</v>
      </c>
      <c r="AM201" s="52">
        <f>IFERROR('Laika grafiks'!AM$30,"")</f>
        <v>0</v>
      </c>
      <c r="AN201" s="52">
        <f>IFERROR('Laika grafiks'!AN$30,"")</f>
        <v>0</v>
      </c>
      <c r="AO201" s="52">
        <f>IFERROR('Laika grafiks'!AO$30,"")</f>
        <v>0</v>
      </c>
      <c r="AP201" s="52">
        <f>IFERROR('Laika grafiks'!AP$30,"")</f>
        <v>0</v>
      </c>
      <c r="AQ201" s="52">
        <f>IFERROR('Laika grafiks'!AQ$30,"")</f>
        <v>0</v>
      </c>
      <c r="AR201" s="52">
        <f>IFERROR('Laika grafiks'!AR$30,"")</f>
        <v>0</v>
      </c>
      <c r="AS201" s="52">
        <f>IFERROR('Laika grafiks'!AS$30,"")</f>
        <v>0</v>
      </c>
      <c r="AT201" s="52">
        <f>IFERROR('Laika grafiks'!AT$30,"")</f>
        <v>0</v>
      </c>
      <c r="AU201" s="52">
        <f>IFERROR('Laika grafiks'!AU$30,"")</f>
        <v>0</v>
      </c>
      <c r="AV201" s="52">
        <f>IFERROR('Laika grafiks'!AV$30,"")</f>
        <v>0</v>
      </c>
      <c r="AW201" s="52">
        <f>IFERROR('Laika grafiks'!AW$30,"")</f>
        <v>0</v>
      </c>
      <c r="AX201" s="52">
        <f>IFERROR('Laika grafiks'!AX$30,"")</f>
        <v>0</v>
      </c>
      <c r="AY201" s="52">
        <f>IFERROR('Laika grafiks'!AY$30,"")</f>
        <v>0</v>
      </c>
      <c r="AZ201" s="52">
        <f>IFERROR('Laika grafiks'!AZ$30,"")</f>
        <v>0</v>
      </c>
      <c r="BA201" s="52">
        <f>IFERROR('Laika grafiks'!BA$30,"")</f>
        <v>0</v>
      </c>
      <c r="BB201" s="52">
        <f>IFERROR('Laika grafiks'!BB$30,"")</f>
        <v>0</v>
      </c>
      <c r="BC201" s="52">
        <f>IFERROR('Laika grafiks'!BC$30,"")</f>
        <v>0</v>
      </c>
      <c r="BD201" s="52">
        <f>IFERROR('Laika grafiks'!BD$30,"")</f>
        <v>0</v>
      </c>
      <c r="BE201" s="52">
        <f>IFERROR('Laika grafiks'!BE$30,"")</f>
        <v>0</v>
      </c>
      <c r="BF201" s="52">
        <f>IFERROR('Laika grafiks'!BF$30,"")</f>
        <v>0</v>
      </c>
      <c r="BG201" s="52">
        <f>IFERROR('Laika grafiks'!BG$30,"")</f>
        <v>0</v>
      </c>
      <c r="BH201" s="52">
        <f>IFERROR('Laika grafiks'!BH$30,"")</f>
        <v>0</v>
      </c>
      <c r="BI201" s="52">
        <f>IFERROR('Laika grafiks'!BI$30,"")</f>
        <v>0</v>
      </c>
      <c r="BJ201" s="52">
        <f>IFERROR('Laika grafiks'!BJ$30,"")</f>
        <v>0</v>
      </c>
      <c r="BK201" s="52">
        <f>IFERROR('Laika grafiks'!BK$30,"")</f>
        <v>0</v>
      </c>
      <c r="BL201" s="52">
        <f>IFERROR('Laika grafiks'!BL$30,"")</f>
        <v>0</v>
      </c>
      <c r="BM201" s="52">
        <f>IFERROR('Laika grafiks'!BM$30,"")</f>
        <v>0</v>
      </c>
      <c r="BN201" s="52">
        <f>IFERROR('Laika grafiks'!BN$30,"")</f>
        <v>0</v>
      </c>
      <c r="BO201" s="52">
        <f>IFERROR('Laika grafiks'!BO$30,"")</f>
        <v>0</v>
      </c>
      <c r="BP201" s="52">
        <f>IFERROR('Laika grafiks'!BP$30,"")</f>
        <v>0</v>
      </c>
      <c r="BQ201" s="52">
        <f>IFERROR('Laika grafiks'!BQ$30,"")</f>
        <v>0</v>
      </c>
      <c r="BR201" s="52">
        <f>IFERROR('Laika grafiks'!BR$30,"")</f>
        <v>0</v>
      </c>
      <c r="BS201" s="52">
        <f>IFERROR('Laika grafiks'!BS$30,"")</f>
        <v>0</v>
      </c>
      <c r="BT201" s="52">
        <f>IFERROR('Laika grafiks'!BT$30,"")</f>
        <v>0</v>
      </c>
      <c r="BU201" s="52">
        <f>IFERROR('Laika grafiks'!BU$30,"")</f>
        <v>0</v>
      </c>
      <c r="BV201" s="52">
        <f>IFERROR('Laika grafiks'!BV$30,"")</f>
        <v>0</v>
      </c>
      <c r="BW201" s="52">
        <f>IFERROR('Laika grafiks'!BW$30,"")</f>
        <v>0</v>
      </c>
      <c r="BX201" s="52">
        <f>IFERROR('Laika grafiks'!BX$30,"")</f>
        <v>0</v>
      </c>
      <c r="BY201" s="52">
        <f>IFERROR('Laika grafiks'!BY$30,"")</f>
        <v>0</v>
      </c>
      <c r="BZ201" s="52">
        <f>IFERROR('Laika grafiks'!BZ$30,"")</f>
        <v>0</v>
      </c>
      <c r="CA201" s="52">
        <f>IFERROR('Laika grafiks'!CA$30,"")</f>
        <v>0</v>
      </c>
      <c r="CB201" s="52">
        <f>IFERROR('Laika grafiks'!CB$30,"")</f>
        <v>0</v>
      </c>
      <c r="CC201" s="52">
        <f>IFERROR('Laika grafiks'!CC$30,"")</f>
        <v>0</v>
      </c>
      <c r="CD201" s="52">
        <f>IFERROR('Laika grafiks'!CD$30,"")</f>
        <v>0</v>
      </c>
      <c r="CE201" s="52">
        <f>IFERROR('Laika grafiks'!CE$30,"")</f>
        <v>0</v>
      </c>
      <c r="CF201" s="52">
        <f>IFERROR('Laika grafiks'!CF$30,"")</f>
        <v>0</v>
      </c>
      <c r="CG201" s="52">
        <f>IFERROR('Laika grafiks'!CG$30,"")</f>
        <v>0</v>
      </c>
      <c r="CH201" s="52">
        <f>IFERROR('Laika grafiks'!CH$30,"")</f>
        <v>0</v>
      </c>
      <c r="CI201" s="52">
        <f>IFERROR('Laika grafiks'!CI$30,"")</f>
        <v>0</v>
      </c>
      <c r="CJ201" s="52">
        <f>IFERROR('Laika grafiks'!CJ$30,"")</f>
        <v>0</v>
      </c>
      <c r="CK201" s="52">
        <f>IFERROR('Laika grafiks'!CK$30,"")</f>
        <v>0</v>
      </c>
      <c r="CL201" s="52">
        <f>IFERROR('Laika grafiks'!CL$30,"")</f>
        <v>0</v>
      </c>
      <c r="CM201" s="52">
        <f>IFERROR('Laika grafiks'!CM$30,"")</f>
        <v>0</v>
      </c>
      <c r="CN201" s="52">
        <f>IFERROR('Laika grafiks'!CN$30,"")</f>
        <v>0</v>
      </c>
      <c r="CO201" s="52">
        <f>IFERROR('Laika grafiks'!CO$30,"")</f>
        <v>0</v>
      </c>
      <c r="CP201" s="52">
        <f>IFERROR('Laika grafiks'!CP$30,"")</f>
        <v>0</v>
      </c>
      <c r="CQ201" s="52">
        <f>IFERROR('Laika grafiks'!CQ$30,"")</f>
        <v>0</v>
      </c>
      <c r="CR201" s="52">
        <f>IFERROR('Laika grafiks'!CR$30,"")</f>
        <v>0</v>
      </c>
      <c r="CS201" s="52">
        <f>IFERROR('Laika grafiks'!CS$30,"")</f>
        <v>0</v>
      </c>
      <c r="CT201" s="52">
        <f>IFERROR('Laika grafiks'!CT$30,"")</f>
        <v>0</v>
      </c>
      <c r="CU201" s="52">
        <f>IFERROR('Laika grafiks'!CU$30,"")</f>
        <v>0</v>
      </c>
      <c r="CV201" s="52">
        <f>IFERROR('Laika grafiks'!CV$30,"")</f>
        <v>0</v>
      </c>
      <c r="CW201" s="52">
        <f>IFERROR('Laika grafiks'!CW$30,"")</f>
        <v>0</v>
      </c>
      <c r="CX201" s="52">
        <f>IFERROR('Laika grafiks'!CX$30,"")</f>
        <v>0</v>
      </c>
      <c r="CY201" s="52">
        <f>IFERROR('Laika grafiks'!CY$30,"")</f>
        <v>0</v>
      </c>
      <c r="CZ201" s="52">
        <f>IFERROR('Laika grafiks'!CZ$30,"")</f>
        <v>0</v>
      </c>
      <c r="DA201" s="52">
        <f>IFERROR('Laika grafiks'!DA$30,"")</f>
        <v>0</v>
      </c>
      <c r="DB201" s="52">
        <f>IFERROR('Laika grafiks'!DB$30,"")</f>
        <v>0</v>
      </c>
      <c r="DC201" s="52">
        <f>IFERROR('Laika grafiks'!DC$30,"")</f>
        <v>0</v>
      </c>
      <c r="DD201" s="52">
        <f>IFERROR('Laika grafiks'!DD$30,"")</f>
        <v>0</v>
      </c>
      <c r="DE201" s="52">
        <f>IFERROR('Laika grafiks'!DE$30,"")</f>
        <v>0</v>
      </c>
      <c r="DF201" s="52">
        <f>IFERROR('Laika grafiks'!DF$30,"")</f>
        <v>0</v>
      </c>
      <c r="DG201" s="52">
        <f>IFERROR('Laika grafiks'!DG$30,"")</f>
        <v>0</v>
      </c>
      <c r="DH201" s="52">
        <f>IFERROR('Laika grafiks'!DH$30,"")</f>
        <v>0</v>
      </c>
      <c r="DI201" s="52">
        <f>IFERROR('Laika grafiks'!DI$30,"")</f>
        <v>0</v>
      </c>
      <c r="DJ201" s="52">
        <f>IFERROR('Laika grafiks'!DJ$30,"")</f>
        <v>0</v>
      </c>
      <c r="DK201" s="52">
        <f>IFERROR('Laika grafiks'!DK$30,"")</f>
        <v>0</v>
      </c>
      <c r="DL201" s="52">
        <f>IFERROR('Laika grafiks'!DL$30,"")</f>
        <v>0</v>
      </c>
      <c r="DM201" s="52">
        <f>IFERROR('Laika grafiks'!DM$30,"")</f>
        <v>0</v>
      </c>
      <c r="DN201" s="52">
        <f>IFERROR('Laika grafiks'!DN$30,"")</f>
        <v>0</v>
      </c>
      <c r="DO201" s="52">
        <f>IFERROR('Laika grafiks'!DO$30,"")</f>
        <v>0</v>
      </c>
      <c r="DP201" s="52">
        <f>IFERROR('Laika grafiks'!DP$30,"")</f>
        <v>0</v>
      </c>
      <c r="DQ201" s="52">
        <f>IFERROR('Laika grafiks'!DQ$30,"")</f>
        <v>0</v>
      </c>
      <c r="DR201" s="52">
        <f>IFERROR('Laika grafiks'!DR$30,"")</f>
        <v>0</v>
      </c>
      <c r="DS201" s="52">
        <f>IFERROR('Laika grafiks'!DS$30,"")</f>
        <v>0</v>
      </c>
      <c r="DT201" s="52">
        <f>IFERROR('Laika grafiks'!DT$30,"")</f>
        <v>0</v>
      </c>
      <c r="DU201" s="52">
        <f>IFERROR('Laika grafiks'!DU$30,"")</f>
        <v>0</v>
      </c>
    </row>
    <row r="202" spans="1:125">
      <c r="A202" s="44" t="str">
        <f>'Laika grafiks'!$A$31</f>
        <v>Regulāro uzturēšanas izmaksu marķieris</v>
      </c>
      <c r="B202" s="107"/>
      <c r="C202" s="107"/>
      <c r="D202" s="108"/>
      <c r="E202" s="52">
        <f>IFERROR('Laika grafiks'!E$31,"")</f>
        <v>0</v>
      </c>
      <c r="F202" s="52">
        <f>IFERROR('Laika grafiks'!F$31,"")</f>
        <v>0</v>
      </c>
      <c r="G202" s="52">
        <f>IFERROR('Laika grafiks'!G$31,"")</f>
        <v>0</v>
      </c>
      <c r="H202" s="52">
        <f>IFERROR('Laika grafiks'!H$31,"")</f>
        <v>0</v>
      </c>
      <c r="I202" s="52">
        <f>IFERROR('Laika grafiks'!I$31,"")</f>
        <v>0</v>
      </c>
      <c r="J202" s="52">
        <f>IFERROR('Laika grafiks'!J$31,"")</f>
        <v>1</v>
      </c>
      <c r="K202" s="52">
        <f>IFERROR('Laika grafiks'!K$31,"")</f>
        <v>1</v>
      </c>
      <c r="L202" s="52">
        <f>IFERROR('Laika grafiks'!L$31,"")</f>
        <v>1</v>
      </c>
      <c r="M202" s="52">
        <f>IFERROR('Laika grafiks'!M$31,"")</f>
        <v>1</v>
      </c>
      <c r="N202" s="52">
        <f>IFERROR('Laika grafiks'!N$31,"")</f>
        <v>1</v>
      </c>
      <c r="O202" s="52">
        <f>IFERROR('Laika grafiks'!O$31,"")</f>
        <v>1</v>
      </c>
      <c r="P202" s="52">
        <f>IFERROR('Laika grafiks'!P$31,"")</f>
        <v>1</v>
      </c>
      <c r="Q202" s="52">
        <f>IFERROR('Laika grafiks'!Q$31,"")</f>
        <v>1</v>
      </c>
      <c r="R202" s="52">
        <f>IFERROR('Laika grafiks'!R$31,"")</f>
        <v>1</v>
      </c>
      <c r="S202" s="52">
        <f>IFERROR('Laika grafiks'!S$31,"")</f>
        <v>1</v>
      </c>
      <c r="T202" s="52">
        <f>IFERROR('Laika grafiks'!T$31,"")</f>
        <v>1</v>
      </c>
      <c r="U202" s="52">
        <f>IFERROR('Laika grafiks'!U$31,"")</f>
        <v>1</v>
      </c>
      <c r="V202" s="52">
        <f>IFERROR('Laika grafiks'!V$31,"")</f>
        <v>1</v>
      </c>
      <c r="W202" s="52">
        <f>IFERROR('Laika grafiks'!W$31,"")</f>
        <v>1</v>
      </c>
      <c r="X202" s="52">
        <f>IFERROR('Laika grafiks'!X$31,"")</f>
        <v>1</v>
      </c>
      <c r="Y202" s="52">
        <f>IFERROR('Laika grafiks'!Y$31,"")</f>
        <v>1</v>
      </c>
      <c r="Z202" s="52">
        <f>IFERROR('Laika grafiks'!Z$31,"")</f>
        <v>1</v>
      </c>
      <c r="AA202" s="52">
        <f>IFERROR('Laika grafiks'!AA$31,"")</f>
        <v>1</v>
      </c>
      <c r="AB202" s="52">
        <f>IFERROR('Laika grafiks'!AB$31,"")</f>
        <v>1</v>
      </c>
      <c r="AC202" s="52">
        <f>IFERROR('Laika grafiks'!AC$31,"")</f>
        <v>1</v>
      </c>
      <c r="AD202" s="52">
        <f>IFERROR('Laika grafiks'!AD$31,"")</f>
        <v>1</v>
      </c>
      <c r="AE202" s="52">
        <f>IFERROR('Laika grafiks'!AE$31,"")</f>
        <v>1</v>
      </c>
      <c r="AF202" s="52">
        <f>IFERROR('Laika grafiks'!AF$31,"")</f>
        <v>1</v>
      </c>
      <c r="AG202" s="52">
        <f>IFERROR('Laika grafiks'!AG$31,"")</f>
        <v>1</v>
      </c>
      <c r="AH202" s="52">
        <f>IFERROR('Laika grafiks'!AH$31,"")</f>
        <v>1</v>
      </c>
      <c r="AI202" s="52">
        <f>IFERROR('Laika grafiks'!AI$31,"")</f>
        <v>1</v>
      </c>
      <c r="AJ202" s="52">
        <f>IFERROR('Laika grafiks'!AJ$31,"")</f>
        <v>1</v>
      </c>
      <c r="AK202" s="52">
        <f>IFERROR('Laika grafiks'!AK$31,"")</f>
        <v>1</v>
      </c>
      <c r="AL202" s="52">
        <f>IFERROR('Laika grafiks'!AL$31,"")</f>
        <v>1</v>
      </c>
      <c r="AM202" s="52">
        <f>IFERROR('Laika grafiks'!AM$31,"")</f>
        <v>1</v>
      </c>
      <c r="AN202" s="52">
        <f>IFERROR('Laika grafiks'!AN$31,"")</f>
        <v>1</v>
      </c>
      <c r="AO202" s="52">
        <f>IFERROR('Laika grafiks'!AO$31,"")</f>
        <v>1</v>
      </c>
      <c r="AP202" s="52">
        <f>IFERROR('Laika grafiks'!AP$31,"")</f>
        <v>1</v>
      </c>
      <c r="AQ202" s="52">
        <f>IFERROR('Laika grafiks'!AQ$31,"")</f>
        <v>1</v>
      </c>
      <c r="AR202" s="52">
        <f>IFERROR('Laika grafiks'!AR$31,"")</f>
        <v>1</v>
      </c>
      <c r="AS202" s="52">
        <f>IFERROR('Laika grafiks'!AS$31,"")</f>
        <v>1</v>
      </c>
      <c r="AT202" s="52">
        <f>IFERROR('Laika grafiks'!AT$31,"")</f>
        <v>1</v>
      </c>
      <c r="AU202" s="52">
        <f>IFERROR('Laika grafiks'!AU$31,"")</f>
        <v>1</v>
      </c>
      <c r="AV202" s="52">
        <f>IFERROR('Laika grafiks'!AV$31,"")</f>
        <v>1</v>
      </c>
      <c r="AW202" s="52">
        <f>IFERROR('Laika grafiks'!AW$31,"")</f>
        <v>1</v>
      </c>
      <c r="AX202" s="52">
        <f>IFERROR('Laika grafiks'!AX$31,"")</f>
        <v>1</v>
      </c>
      <c r="AY202" s="52">
        <f>IFERROR('Laika grafiks'!AY$31,"")</f>
        <v>1</v>
      </c>
      <c r="AZ202" s="52">
        <f>IFERROR('Laika grafiks'!AZ$31,"")</f>
        <v>1</v>
      </c>
      <c r="BA202" s="52">
        <f>IFERROR('Laika grafiks'!BA$31,"")</f>
        <v>1</v>
      </c>
      <c r="BB202" s="52">
        <f>IFERROR('Laika grafiks'!BB$31,"")</f>
        <v>1</v>
      </c>
      <c r="BC202" s="52">
        <f>IFERROR('Laika grafiks'!BC$31,"")</f>
        <v>1</v>
      </c>
      <c r="BD202" s="52">
        <f>IFERROR('Laika grafiks'!BD$31,"")</f>
        <v>1</v>
      </c>
      <c r="BE202" s="52">
        <f>IFERROR('Laika grafiks'!BE$31,"")</f>
        <v>1</v>
      </c>
      <c r="BF202" s="52">
        <f>IFERROR('Laika grafiks'!BF$31,"")</f>
        <v>1</v>
      </c>
      <c r="BG202" s="52">
        <f>IFERROR('Laika grafiks'!BG$31,"")</f>
        <v>1</v>
      </c>
      <c r="BH202" s="52">
        <f>IFERROR('Laika grafiks'!BH$31,"")</f>
        <v>1</v>
      </c>
      <c r="BI202" s="52">
        <f>IFERROR('Laika grafiks'!BI$31,"")</f>
        <v>1</v>
      </c>
      <c r="BJ202" s="52">
        <f>IFERROR('Laika grafiks'!BJ$31,"")</f>
        <v>1</v>
      </c>
      <c r="BK202" s="52">
        <f>IFERROR('Laika grafiks'!BK$31,"")</f>
        <v>1</v>
      </c>
      <c r="BL202" s="52">
        <f>IFERROR('Laika grafiks'!BL$31,"")</f>
        <v>1</v>
      </c>
      <c r="BM202" s="52">
        <f>IFERROR('Laika grafiks'!BM$31,"")</f>
        <v>0</v>
      </c>
      <c r="BN202" s="52">
        <f>IFERROR('Laika grafiks'!BN$31,"")</f>
        <v>0</v>
      </c>
      <c r="BO202" s="52">
        <f>IFERROR('Laika grafiks'!BO$31,"")</f>
        <v>0</v>
      </c>
      <c r="BP202" s="52">
        <f>IFERROR('Laika grafiks'!BP$31,"")</f>
        <v>0</v>
      </c>
      <c r="BQ202" s="52">
        <f>IFERROR('Laika grafiks'!BQ$31,"")</f>
        <v>0</v>
      </c>
      <c r="BR202" s="52">
        <f>IFERROR('Laika grafiks'!BR$31,"")</f>
        <v>0</v>
      </c>
      <c r="BS202" s="52">
        <f>IFERROR('Laika grafiks'!BS$31,"")</f>
        <v>0</v>
      </c>
      <c r="BT202" s="52">
        <f>IFERROR('Laika grafiks'!BT$31,"")</f>
        <v>0</v>
      </c>
      <c r="BU202" s="52">
        <f>IFERROR('Laika grafiks'!BU$31,"")</f>
        <v>0</v>
      </c>
      <c r="BV202" s="52">
        <f>IFERROR('Laika grafiks'!BV$31,"")</f>
        <v>0</v>
      </c>
      <c r="BW202" s="52">
        <f>IFERROR('Laika grafiks'!BW$31,"")</f>
        <v>0</v>
      </c>
      <c r="BX202" s="52">
        <f>IFERROR('Laika grafiks'!BX$31,"")</f>
        <v>0</v>
      </c>
      <c r="BY202" s="52">
        <f>IFERROR('Laika grafiks'!BY$31,"")</f>
        <v>0</v>
      </c>
      <c r="BZ202" s="52">
        <f>IFERROR('Laika grafiks'!BZ$31,"")</f>
        <v>0</v>
      </c>
      <c r="CA202" s="52">
        <f>IFERROR('Laika grafiks'!CA$31,"")</f>
        <v>0</v>
      </c>
      <c r="CB202" s="52">
        <f>IFERROR('Laika grafiks'!CB$31,"")</f>
        <v>0</v>
      </c>
      <c r="CC202" s="52">
        <f>IFERROR('Laika grafiks'!CC$31,"")</f>
        <v>0</v>
      </c>
      <c r="CD202" s="52">
        <f>IFERROR('Laika grafiks'!CD$31,"")</f>
        <v>0</v>
      </c>
      <c r="CE202" s="52">
        <f>IFERROR('Laika grafiks'!CE$31,"")</f>
        <v>0</v>
      </c>
      <c r="CF202" s="52">
        <f>IFERROR('Laika grafiks'!CF$31,"")</f>
        <v>0</v>
      </c>
      <c r="CG202" s="52">
        <f>IFERROR('Laika grafiks'!CG$31,"")</f>
        <v>0</v>
      </c>
      <c r="CH202" s="52">
        <f>IFERROR('Laika grafiks'!CH$31,"")</f>
        <v>0</v>
      </c>
      <c r="CI202" s="52">
        <f>IFERROR('Laika grafiks'!CI$31,"")</f>
        <v>0</v>
      </c>
      <c r="CJ202" s="52">
        <f>IFERROR('Laika grafiks'!CJ$31,"")</f>
        <v>0</v>
      </c>
      <c r="CK202" s="52">
        <f>IFERROR('Laika grafiks'!CK$31,"")</f>
        <v>0</v>
      </c>
      <c r="CL202" s="52">
        <f>IFERROR('Laika grafiks'!CL$31,"")</f>
        <v>0</v>
      </c>
      <c r="CM202" s="52">
        <f>IFERROR('Laika grafiks'!CM$31,"")</f>
        <v>0</v>
      </c>
      <c r="CN202" s="52">
        <f>IFERROR('Laika grafiks'!CN$31,"")</f>
        <v>0</v>
      </c>
      <c r="CO202" s="52">
        <f>IFERROR('Laika grafiks'!CO$31,"")</f>
        <v>0</v>
      </c>
      <c r="CP202" s="52">
        <f>IFERROR('Laika grafiks'!CP$31,"")</f>
        <v>0</v>
      </c>
      <c r="CQ202" s="52">
        <f>IFERROR('Laika grafiks'!CQ$31,"")</f>
        <v>0</v>
      </c>
      <c r="CR202" s="52">
        <f>IFERROR('Laika grafiks'!CR$31,"")</f>
        <v>0</v>
      </c>
      <c r="CS202" s="52">
        <f>IFERROR('Laika grafiks'!CS$31,"")</f>
        <v>0</v>
      </c>
      <c r="CT202" s="52">
        <f>IFERROR('Laika grafiks'!CT$31,"")</f>
        <v>0</v>
      </c>
      <c r="CU202" s="52">
        <f>IFERROR('Laika grafiks'!CU$31,"")</f>
        <v>0</v>
      </c>
      <c r="CV202" s="52">
        <f>IFERROR('Laika grafiks'!CV$31,"")</f>
        <v>0</v>
      </c>
      <c r="CW202" s="52">
        <f>IFERROR('Laika grafiks'!CW$31,"")</f>
        <v>0</v>
      </c>
      <c r="CX202" s="52">
        <f>IFERROR('Laika grafiks'!CX$31,"")</f>
        <v>0</v>
      </c>
      <c r="CY202" s="52">
        <f>IFERROR('Laika grafiks'!CY$31,"")</f>
        <v>0</v>
      </c>
      <c r="CZ202" s="52">
        <f>IFERROR('Laika grafiks'!CZ$31,"")</f>
        <v>0</v>
      </c>
      <c r="DA202" s="52">
        <f>IFERROR('Laika grafiks'!DA$31,"")</f>
        <v>0</v>
      </c>
      <c r="DB202" s="52">
        <f>IFERROR('Laika grafiks'!DB$31,"")</f>
        <v>0</v>
      </c>
      <c r="DC202" s="52">
        <f>IFERROR('Laika grafiks'!DC$31,"")</f>
        <v>0</v>
      </c>
      <c r="DD202" s="52">
        <f>IFERROR('Laika grafiks'!DD$31,"")</f>
        <v>0</v>
      </c>
      <c r="DE202" s="52">
        <f>IFERROR('Laika grafiks'!DE$31,"")</f>
        <v>0</v>
      </c>
      <c r="DF202" s="52">
        <f>IFERROR('Laika grafiks'!DF$31,"")</f>
        <v>0</v>
      </c>
      <c r="DG202" s="52">
        <f>IFERROR('Laika grafiks'!DG$31,"")</f>
        <v>0</v>
      </c>
      <c r="DH202" s="52">
        <f>IFERROR('Laika grafiks'!DH$31,"")</f>
        <v>0</v>
      </c>
      <c r="DI202" s="52">
        <f>IFERROR('Laika grafiks'!DI$31,"")</f>
        <v>0</v>
      </c>
      <c r="DJ202" s="52">
        <f>IFERROR('Laika grafiks'!DJ$31,"")</f>
        <v>0</v>
      </c>
      <c r="DK202" s="52">
        <f>IFERROR('Laika grafiks'!DK$31,"")</f>
        <v>0</v>
      </c>
      <c r="DL202" s="52">
        <f>IFERROR('Laika grafiks'!DL$31,"")</f>
        <v>0</v>
      </c>
      <c r="DM202" s="52">
        <f>IFERROR('Laika grafiks'!DM$31,"")</f>
        <v>0</v>
      </c>
      <c r="DN202" s="52">
        <f>IFERROR('Laika grafiks'!DN$31,"")</f>
        <v>0</v>
      </c>
      <c r="DO202" s="52">
        <f>IFERROR('Laika grafiks'!DO$31,"")</f>
        <v>0</v>
      </c>
      <c r="DP202" s="52">
        <f>IFERROR('Laika grafiks'!DP$31,"")</f>
        <v>0</v>
      </c>
      <c r="DQ202" s="52">
        <f>IFERROR('Laika grafiks'!DQ$31,"")</f>
        <v>0</v>
      </c>
      <c r="DR202" s="52">
        <f>IFERROR('Laika grafiks'!DR$31,"")</f>
        <v>0</v>
      </c>
      <c r="DS202" s="52">
        <f>IFERROR('Laika grafiks'!DS$31,"")</f>
        <v>0</v>
      </c>
      <c r="DT202" s="52">
        <f>IFERROR('Laika grafiks'!DT$31,"")</f>
        <v>0</v>
      </c>
      <c r="DU202" s="52">
        <f>IFERROR('Laika grafiks'!DU$31,"")</f>
        <v>0</v>
      </c>
    </row>
    <row r="203" spans="1:125">
      <c r="A203" s="2" t="s">
        <v>205</v>
      </c>
      <c r="B203" s="10"/>
      <c r="C203" s="2"/>
      <c r="D203" s="82"/>
      <c r="E203" s="82">
        <f t="shared" ref="E203:BP203" si="103">IFERROR(IF(E201,$D199,$D200),"")</f>
        <v>3.0839999999999999E-2</v>
      </c>
      <c r="F203" s="82">
        <f t="shared" si="103"/>
        <v>3.0839999999999999E-2</v>
      </c>
      <c r="G203" s="82">
        <f t="shared" si="103"/>
        <v>3.0839999999999999E-2</v>
      </c>
      <c r="H203" s="82">
        <f t="shared" si="103"/>
        <v>3.0839999999999999E-2</v>
      </c>
      <c r="I203" s="82">
        <f t="shared" si="103"/>
        <v>3.0839999999999999E-2</v>
      </c>
      <c r="J203" s="82">
        <f t="shared" si="103"/>
        <v>3.0839999999999999E-2</v>
      </c>
      <c r="K203" s="82">
        <f t="shared" si="103"/>
        <v>3.0839999999999999E-2</v>
      </c>
      <c r="L203" s="82">
        <f t="shared" si="103"/>
        <v>3.0839999999999999E-2</v>
      </c>
      <c r="M203" s="82">
        <f t="shared" si="103"/>
        <v>3.0839999999999999E-2</v>
      </c>
      <c r="N203" s="82">
        <f t="shared" si="103"/>
        <v>3.0839999999999999E-2</v>
      </c>
      <c r="O203" s="82">
        <f t="shared" si="103"/>
        <v>3.0839999999999999E-2</v>
      </c>
      <c r="P203" s="82">
        <f t="shared" si="103"/>
        <v>3.0839999999999999E-2</v>
      </c>
      <c r="Q203" s="82">
        <f t="shared" si="103"/>
        <v>3.0839999999999999E-2</v>
      </c>
      <c r="R203" s="82">
        <f t="shared" si="103"/>
        <v>3.0839999999999999E-2</v>
      </c>
      <c r="S203" s="82">
        <f t="shared" si="103"/>
        <v>3.0839999999999999E-2</v>
      </c>
      <c r="T203" s="82">
        <f t="shared" si="103"/>
        <v>3.0839999999999999E-2</v>
      </c>
      <c r="U203" s="82">
        <f t="shared" si="103"/>
        <v>3.0839999999999999E-2</v>
      </c>
      <c r="V203" s="82">
        <f t="shared" si="103"/>
        <v>3.0839999999999999E-2</v>
      </c>
      <c r="W203" s="82">
        <f t="shared" si="103"/>
        <v>3.0839999999999999E-2</v>
      </c>
      <c r="X203" s="82">
        <f t="shared" si="103"/>
        <v>3.0839999999999999E-2</v>
      </c>
      <c r="Y203" s="82">
        <f t="shared" si="103"/>
        <v>3.0839999999999999E-2</v>
      </c>
      <c r="Z203" s="82">
        <f t="shared" si="103"/>
        <v>3.0839999999999999E-2</v>
      </c>
      <c r="AA203" s="82">
        <f t="shared" si="103"/>
        <v>3.0839999999999999E-2</v>
      </c>
      <c r="AB203" s="82">
        <f t="shared" si="103"/>
        <v>3.0839999999999999E-2</v>
      </c>
      <c r="AC203" s="82">
        <f t="shared" si="103"/>
        <v>3.0839999999999999E-2</v>
      </c>
      <c r="AD203" s="82">
        <f t="shared" si="103"/>
        <v>3.0839999999999999E-2</v>
      </c>
      <c r="AE203" s="82">
        <f t="shared" si="103"/>
        <v>3.0839999999999999E-2</v>
      </c>
      <c r="AF203" s="82">
        <f t="shared" si="103"/>
        <v>3.0839999999999999E-2</v>
      </c>
      <c r="AG203" s="82">
        <f t="shared" si="103"/>
        <v>3.0839999999999999E-2</v>
      </c>
      <c r="AH203" s="82">
        <f t="shared" si="103"/>
        <v>3.0839999999999999E-2</v>
      </c>
      <c r="AI203" s="82">
        <f t="shared" si="103"/>
        <v>3.0839999999999999E-2</v>
      </c>
      <c r="AJ203" s="82">
        <f t="shared" si="103"/>
        <v>3.0839999999999999E-2</v>
      </c>
      <c r="AK203" s="82">
        <f t="shared" si="103"/>
        <v>3.0839999999999999E-2</v>
      </c>
      <c r="AL203" s="82">
        <f t="shared" si="103"/>
        <v>3.0839999999999999E-2</v>
      </c>
      <c r="AM203" s="82">
        <f t="shared" si="103"/>
        <v>3.0839999999999999E-2</v>
      </c>
      <c r="AN203" s="82">
        <f t="shared" si="103"/>
        <v>3.0839999999999999E-2</v>
      </c>
      <c r="AO203" s="82">
        <f t="shared" si="103"/>
        <v>3.0839999999999999E-2</v>
      </c>
      <c r="AP203" s="82">
        <f t="shared" si="103"/>
        <v>3.0839999999999999E-2</v>
      </c>
      <c r="AQ203" s="82">
        <f t="shared" si="103"/>
        <v>3.0839999999999999E-2</v>
      </c>
      <c r="AR203" s="82">
        <f t="shared" si="103"/>
        <v>3.0839999999999999E-2</v>
      </c>
      <c r="AS203" s="82">
        <f t="shared" si="103"/>
        <v>3.0839999999999999E-2</v>
      </c>
      <c r="AT203" s="82">
        <f t="shared" si="103"/>
        <v>3.0839999999999999E-2</v>
      </c>
      <c r="AU203" s="82">
        <f t="shared" si="103"/>
        <v>3.0839999999999999E-2</v>
      </c>
      <c r="AV203" s="82">
        <f t="shared" si="103"/>
        <v>3.0839999999999999E-2</v>
      </c>
      <c r="AW203" s="82">
        <f t="shared" si="103"/>
        <v>3.0839999999999999E-2</v>
      </c>
      <c r="AX203" s="82">
        <f t="shared" si="103"/>
        <v>3.0839999999999999E-2</v>
      </c>
      <c r="AY203" s="82">
        <f t="shared" si="103"/>
        <v>3.0839999999999999E-2</v>
      </c>
      <c r="AZ203" s="82">
        <f t="shared" si="103"/>
        <v>3.0839999999999999E-2</v>
      </c>
      <c r="BA203" s="82">
        <f t="shared" si="103"/>
        <v>3.0839999999999999E-2</v>
      </c>
      <c r="BB203" s="82">
        <f t="shared" si="103"/>
        <v>3.0839999999999999E-2</v>
      </c>
      <c r="BC203" s="82">
        <f t="shared" si="103"/>
        <v>3.0839999999999999E-2</v>
      </c>
      <c r="BD203" s="82">
        <f t="shared" si="103"/>
        <v>3.0839999999999999E-2</v>
      </c>
      <c r="BE203" s="82">
        <f t="shared" si="103"/>
        <v>3.0839999999999999E-2</v>
      </c>
      <c r="BF203" s="82">
        <f t="shared" si="103"/>
        <v>3.0839999999999999E-2</v>
      </c>
      <c r="BG203" s="82">
        <f t="shared" si="103"/>
        <v>3.0839999999999999E-2</v>
      </c>
      <c r="BH203" s="82">
        <f t="shared" si="103"/>
        <v>3.0839999999999999E-2</v>
      </c>
      <c r="BI203" s="82">
        <f t="shared" si="103"/>
        <v>3.0839999999999999E-2</v>
      </c>
      <c r="BJ203" s="82">
        <f t="shared" si="103"/>
        <v>3.0839999999999999E-2</v>
      </c>
      <c r="BK203" s="82">
        <f t="shared" si="103"/>
        <v>3.0839999999999999E-2</v>
      </c>
      <c r="BL203" s="82">
        <f t="shared" si="103"/>
        <v>3.0839999999999999E-2</v>
      </c>
      <c r="BM203" s="82">
        <f t="shared" si="103"/>
        <v>3.0839999999999999E-2</v>
      </c>
      <c r="BN203" s="82">
        <f t="shared" si="103"/>
        <v>3.0839999999999999E-2</v>
      </c>
      <c r="BO203" s="82">
        <f t="shared" si="103"/>
        <v>3.0839999999999999E-2</v>
      </c>
      <c r="BP203" s="82">
        <f t="shared" si="103"/>
        <v>3.0839999999999999E-2</v>
      </c>
      <c r="BQ203" s="82">
        <f t="shared" ref="BQ203:DU203" si="104">IFERROR(IF(BQ201,$D199,$D200),"")</f>
        <v>3.0839999999999999E-2</v>
      </c>
      <c r="BR203" s="82">
        <f t="shared" si="104"/>
        <v>3.0839999999999999E-2</v>
      </c>
      <c r="BS203" s="82">
        <f t="shared" si="104"/>
        <v>3.0839999999999999E-2</v>
      </c>
      <c r="BT203" s="82">
        <f t="shared" si="104"/>
        <v>3.0839999999999999E-2</v>
      </c>
      <c r="BU203" s="82">
        <f t="shared" si="104"/>
        <v>3.0839999999999999E-2</v>
      </c>
      <c r="BV203" s="82">
        <f t="shared" si="104"/>
        <v>3.0839999999999999E-2</v>
      </c>
      <c r="BW203" s="82">
        <f t="shared" si="104"/>
        <v>3.0839999999999999E-2</v>
      </c>
      <c r="BX203" s="82">
        <f t="shared" si="104"/>
        <v>3.0839999999999999E-2</v>
      </c>
      <c r="BY203" s="82">
        <f t="shared" si="104"/>
        <v>3.0839999999999999E-2</v>
      </c>
      <c r="BZ203" s="82">
        <f t="shared" si="104"/>
        <v>3.0839999999999999E-2</v>
      </c>
      <c r="CA203" s="82">
        <f t="shared" si="104"/>
        <v>3.0839999999999999E-2</v>
      </c>
      <c r="CB203" s="82">
        <f t="shared" si="104"/>
        <v>3.0839999999999999E-2</v>
      </c>
      <c r="CC203" s="82">
        <f t="shared" si="104"/>
        <v>3.0839999999999999E-2</v>
      </c>
      <c r="CD203" s="82">
        <f t="shared" si="104"/>
        <v>3.0839999999999999E-2</v>
      </c>
      <c r="CE203" s="82">
        <f t="shared" si="104"/>
        <v>3.0839999999999999E-2</v>
      </c>
      <c r="CF203" s="82">
        <f t="shared" si="104"/>
        <v>3.0839999999999999E-2</v>
      </c>
      <c r="CG203" s="82">
        <f t="shared" si="104"/>
        <v>3.0839999999999999E-2</v>
      </c>
      <c r="CH203" s="82">
        <f t="shared" si="104"/>
        <v>3.0839999999999999E-2</v>
      </c>
      <c r="CI203" s="82">
        <f t="shared" si="104"/>
        <v>3.0839999999999999E-2</v>
      </c>
      <c r="CJ203" s="82">
        <f t="shared" si="104"/>
        <v>3.0839999999999999E-2</v>
      </c>
      <c r="CK203" s="82">
        <f t="shared" si="104"/>
        <v>3.0839999999999999E-2</v>
      </c>
      <c r="CL203" s="82">
        <f t="shared" si="104"/>
        <v>3.0839999999999999E-2</v>
      </c>
      <c r="CM203" s="82">
        <f t="shared" si="104"/>
        <v>3.0839999999999999E-2</v>
      </c>
      <c r="CN203" s="82">
        <f t="shared" si="104"/>
        <v>3.0839999999999999E-2</v>
      </c>
      <c r="CO203" s="82">
        <f t="shared" si="104"/>
        <v>3.0839999999999999E-2</v>
      </c>
      <c r="CP203" s="82">
        <f t="shared" si="104"/>
        <v>3.0839999999999999E-2</v>
      </c>
      <c r="CQ203" s="82">
        <f t="shared" si="104"/>
        <v>3.0839999999999999E-2</v>
      </c>
      <c r="CR203" s="82">
        <f t="shared" si="104"/>
        <v>3.0839999999999999E-2</v>
      </c>
      <c r="CS203" s="82">
        <f t="shared" si="104"/>
        <v>3.0839999999999999E-2</v>
      </c>
      <c r="CT203" s="82">
        <f t="shared" si="104"/>
        <v>3.0839999999999999E-2</v>
      </c>
      <c r="CU203" s="82">
        <f t="shared" si="104"/>
        <v>3.0839999999999999E-2</v>
      </c>
      <c r="CV203" s="82">
        <f t="shared" si="104"/>
        <v>3.0839999999999999E-2</v>
      </c>
      <c r="CW203" s="82">
        <f t="shared" si="104"/>
        <v>3.0839999999999999E-2</v>
      </c>
      <c r="CX203" s="82">
        <f t="shared" si="104"/>
        <v>3.0839999999999999E-2</v>
      </c>
      <c r="CY203" s="82">
        <f t="shared" si="104"/>
        <v>3.0839999999999999E-2</v>
      </c>
      <c r="CZ203" s="82">
        <f t="shared" si="104"/>
        <v>3.0839999999999999E-2</v>
      </c>
      <c r="DA203" s="82">
        <f t="shared" si="104"/>
        <v>3.0839999999999999E-2</v>
      </c>
      <c r="DB203" s="82">
        <f t="shared" si="104"/>
        <v>3.0839999999999999E-2</v>
      </c>
      <c r="DC203" s="82">
        <f t="shared" si="104"/>
        <v>3.0839999999999999E-2</v>
      </c>
      <c r="DD203" s="82">
        <f t="shared" si="104"/>
        <v>3.0839999999999999E-2</v>
      </c>
      <c r="DE203" s="82">
        <f t="shared" si="104"/>
        <v>3.0839999999999999E-2</v>
      </c>
      <c r="DF203" s="82">
        <f t="shared" si="104"/>
        <v>3.0839999999999999E-2</v>
      </c>
      <c r="DG203" s="82">
        <f t="shared" si="104"/>
        <v>3.0839999999999999E-2</v>
      </c>
      <c r="DH203" s="82">
        <f t="shared" si="104"/>
        <v>3.0839999999999999E-2</v>
      </c>
      <c r="DI203" s="82">
        <f t="shared" si="104"/>
        <v>3.0839999999999999E-2</v>
      </c>
      <c r="DJ203" s="82">
        <f t="shared" si="104"/>
        <v>3.0839999999999999E-2</v>
      </c>
      <c r="DK203" s="82">
        <f t="shared" si="104"/>
        <v>3.0839999999999999E-2</v>
      </c>
      <c r="DL203" s="82">
        <f t="shared" si="104"/>
        <v>3.0839999999999999E-2</v>
      </c>
      <c r="DM203" s="82">
        <f t="shared" si="104"/>
        <v>3.0839999999999999E-2</v>
      </c>
      <c r="DN203" s="82">
        <f t="shared" si="104"/>
        <v>3.0839999999999999E-2</v>
      </c>
      <c r="DO203" s="82">
        <f t="shared" si="104"/>
        <v>3.0839999999999999E-2</v>
      </c>
      <c r="DP203" s="82">
        <f t="shared" si="104"/>
        <v>3.0839999999999999E-2</v>
      </c>
      <c r="DQ203" s="82">
        <f t="shared" si="104"/>
        <v>3.0839999999999999E-2</v>
      </c>
      <c r="DR203" s="82">
        <f t="shared" si="104"/>
        <v>3.0839999999999999E-2</v>
      </c>
      <c r="DS203" s="82">
        <f t="shared" si="104"/>
        <v>3.0839999999999999E-2</v>
      </c>
      <c r="DT203" s="82">
        <f t="shared" si="104"/>
        <v>3.0839999999999999E-2</v>
      </c>
      <c r="DU203" s="82">
        <f t="shared" si="104"/>
        <v>3.0839999999999999E-2</v>
      </c>
    </row>
    <row r="204" spans="1:125">
      <c r="A204" s="2" t="s">
        <v>206</v>
      </c>
      <c r="B204" s="10"/>
      <c r="C204" s="2"/>
      <c r="D204" s="82"/>
      <c r="E204" s="82">
        <f t="shared" ref="E204:BP204" si="105">IFERROR((1+E203)^(0.25)-1,"")</f>
        <v>7.622404706068675E-3</v>
      </c>
      <c r="F204" s="82">
        <f t="shared" si="105"/>
        <v>7.622404706068675E-3</v>
      </c>
      <c r="G204" s="82">
        <f t="shared" si="105"/>
        <v>7.622404706068675E-3</v>
      </c>
      <c r="H204" s="82">
        <f t="shared" si="105"/>
        <v>7.622404706068675E-3</v>
      </c>
      <c r="I204" s="82">
        <f t="shared" si="105"/>
        <v>7.622404706068675E-3</v>
      </c>
      <c r="J204" s="82">
        <f t="shared" si="105"/>
        <v>7.622404706068675E-3</v>
      </c>
      <c r="K204" s="82">
        <f t="shared" si="105"/>
        <v>7.622404706068675E-3</v>
      </c>
      <c r="L204" s="82">
        <f t="shared" si="105"/>
        <v>7.622404706068675E-3</v>
      </c>
      <c r="M204" s="82">
        <f t="shared" si="105"/>
        <v>7.622404706068675E-3</v>
      </c>
      <c r="N204" s="82">
        <f t="shared" si="105"/>
        <v>7.622404706068675E-3</v>
      </c>
      <c r="O204" s="82">
        <f t="shared" si="105"/>
        <v>7.622404706068675E-3</v>
      </c>
      <c r="P204" s="82">
        <f t="shared" si="105"/>
        <v>7.622404706068675E-3</v>
      </c>
      <c r="Q204" s="82">
        <f t="shared" si="105"/>
        <v>7.622404706068675E-3</v>
      </c>
      <c r="R204" s="82">
        <f t="shared" si="105"/>
        <v>7.622404706068675E-3</v>
      </c>
      <c r="S204" s="82">
        <f t="shared" si="105"/>
        <v>7.622404706068675E-3</v>
      </c>
      <c r="T204" s="82">
        <f t="shared" si="105"/>
        <v>7.622404706068675E-3</v>
      </c>
      <c r="U204" s="82">
        <f t="shared" si="105"/>
        <v>7.622404706068675E-3</v>
      </c>
      <c r="V204" s="82">
        <f t="shared" si="105"/>
        <v>7.622404706068675E-3</v>
      </c>
      <c r="W204" s="82">
        <f t="shared" si="105"/>
        <v>7.622404706068675E-3</v>
      </c>
      <c r="X204" s="82">
        <f t="shared" si="105"/>
        <v>7.622404706068675E-3</v>
      </c>
      <c r="Y204" s="82">
        <f t="shared" si="105"/>
        <v>7.622404706068675E-3</v>
      </c>
      <c r="Z204" s="82">
        <f t="shared" si="105"/>
        <v>7.622404706068675E-3</v>
      </c>
      <c r="AA204" s="82">
        <f t="shared" si="105"/>
        <v>7.622404706068675E-3</v>
      </c>
      <c r="AB204" s="82">
        <f t="shared" si="105"/>
        <v>7.622404706068675E-3</v>
      </c>
      <c r="AC204" s="82">
        <f t="shared" si="105"/>
        <v>7.622404706068675E-3</v>
      </c>
      <c r="AD204" s="82">
        <f t="shared" si="105"/>
        <v>7.622404706068675E-3</v>
      </c>
      <c r="AE204" s="82">
        <f t="shared" si="105"/>
        <v>7.622404706068675E-3</v>
      </c>
      <c r="AF204" s="82">
        <f t="shared" si="105"/>
        <v>7.622404706068675E-3</v>
      </c>
      <c r="AG204" s="82">
        <f t="shared" si="105"/>
        <v>7.622404706068675E-3</v>
      </c>
      <c r="AH204" s="82">
        <f t="shared" si="105"/>
        <v>7.622404706068675E-3</v>
      </c>
      <c r="AI204" s="82">
        <f t="shared" si="105"/>
        <v>7.622404706068675E-3</v>
      </c>
      <c r="AJ204" s="82">
        <f t="shared" si="105"/>
        <v>7.622404706068675E-3</v>
      </c>
      <c r="AK204" s="82">
        <f t="shared" si="105"/>
        <v>7.622404706068675E-3</v>
      </c>
      <c r="AL204" s="82">
        <f t="shared" si="105"/>
        <v>7.622404706068675E-3</v>
      </c>
      <c r="AM204" s="82">
        <f t="shared" si="105"/>
        <v>7.622404706068675E-3</v>
      </c>
      <c r="AN204" s="82">
        <f t="shared" si="105"/>
        <v>7.622404706068675E-3</v>
      </c>
      <c r="AO204" s="82">
        <f t="shared" si="105"/>
        <v>7.622404706068675E-3</v>
      </c>
      <c r="AP204" s="82">
        <f t="shared" si="105"/>
        <v>7.622404706068675E-3</v>
      </c>
      <c r="AQ204" s="82">
        <f t="shared" si="105"/>
        <v>7.622404706068675E-3</v>
      </c>
      <c r="AR204" s="82">
        <f t="shared" si="105"/>
        <v>7.622404706068675E-3</v>
      </c>
      <c r="AS204" s="82">
        <f t="shared" si="105"/>
        <v>7.622404706068675E-3</v>
      </c>
      <c r="AT204" s="82">
        <f t="shared" si="105"/>
        <v>7.622404706068675E-3</v>
      </c>
      <c r="AU204" s="82">
        <f t="shared" si="105"/>
        <v>7.622404706068675E-3</v>
      </c>
      <c r="AV204" s="82">
        <f t="shared" si="105"/>
        <v>7.622404706068675E-3</v>
      </c>
      <c r="AW204" s="82">
        <f t="shared" si="105"/>
        <v>7.622404706068675E-3</v>
      </c>
      <c r="AX204" s="82">
        <f t="shared" si="105"/>
        <v>7.622404706068675E-3</v>
      </c>
      <c r="AY204" s="82">
        <f t="shared" si="105"/>
        <v>7.622404706068675E-3</v>
      </c>
      <c r="AZ204" s="82">
        <f t="shared" si="105"/>
        <v>7.622404706068675E-3</v>
      </c>
      <c r="BA204" s="82">
        <f t="shared" si="105"/>
        <v>7.622404706068675E-3</v>
      </c>
      <c r="BB204" s="82">
        <f t="shared" si="105"/>
        <v>7.622404706068675E-3</v>
      </c>
      <c r="BC204" s="82">
        <f t="shared" si="105"/>
        <v>7.622404706068675E-3</v>
      </c>
      <c r="BD204" s="82">
        <f t="shared" si="105"/>
        <v>7.622404706068675E-3</v>
      </c>
      <c r="BE204" s="82">
        <f t="shared" si="105"/>
        <v>7.622404706068675E-3</v>
      </c>
      <c r="BF204" s="82">
        <f t="shared" si="105"/>
        <v>7.622404706068675E-3</v>
      </c>
      <c r="BG204" s="82">
        <f t="shared" si="105"/>
        <v>7.622404706068675E-3</v>
      </c>
      <c r="BH204" s="82">
        <f t="shared" si="105"/>
        <v>7.622404706068675E-3</v>
      </c>
      <c r="BI204" s="82">
        <f t="shared" si="105"/>
        <v>7.622404706068675E-3</v>
      </c>
      <c r="BJ204" s="82">
        <f t="shared" si="105"/>
        <v>7.622404706068675E-3</v>
      </c>
      <c r="BK204" s="82">
        <f t="shared" si="105"/>
        <v>7.622404706068675E-3</v>
      </c>
      <c r="BL204" s="82">
        <f t="shared" si="105"/>
        <v>7.622404706068675E-3</v>
      </c>
      <c r="BM204" s="82">
        <f t="shared" si="105"/>
        <v>7.622404706068675E-3</v>
      </c>
      <c r="BN204" s="82">
        <f t="shared" si="105"/>
        <v>7.622404706068675E-3</v>
      </c>
      <c r="BO204" s="82">
        <f t="shared" si="105"/>
        <v>7.622404706068675E-3</v>
      </c>
      <c r="BP204" s="82">
        <f t="shared" si="105"/>
        <v>7.622404706068675E-3</v>
      </c>
      <c r="BQ204" s="82">
        <f t="shared" ref="BQ204:DU204" si="106">IFERROR((1+BQ203)^(0.25)-1,"")</f>
        <v>7.622404706068675E-3</v>
      </c>
      <c r="BR204" s="82">
        <f t="shared" si="106"/>
        <v>7.622404706068675E-3</v>
      </c>
      <c r="BS204" s="82">
        <f t="shared" si="106"/>
        <v>7.622404706068675E-3</v>
      </c>
      <c r="BT204" s="82">
        <f t="shared" si="106"/>
        <v>7.622404706068675E-3</v>
      </c>
      <c r="BU204" s="82">
        <f t="shared" si="106"/>
        <v>7.622404706068675E-3</v>
      </c>
      <c r="BV204" s="82">
        <f t="shared" si="106"/>
        <v>7.622404706068675E-3</v>
      </c>
      <c r="BW204" s="82">
        <f t="shared" si="106"/>
        <v>7.622404706068675E-3</v>
      </c>
      <c r="BX204" s="82">
        <f t="shared" si="106"/>
        <v>7.622404706068675E-3</v>
      </c>
      <c r="BY204" s="82">
        <f t="shared" si="106"/>
        <v>7.622404706068675E-3</v>
      </c>
      <c r="BZ204" s="82">
        <f t="shared" si="106"/>
        <v>7.622404706068675E-3</v>
      </c>
      <c r="CA204" s="82">
        <f t="shared" si="106"/>
        <v>7.622404706068675E-3</v>
      </c>
      <c r="CB204" s="82">
        <f t="shared" si="106"/>
        <v>7.622404706068675E-3</v>
      </c>
      <c r="CC204" s="82">
        <f t="shared" si="106"/>
        <v>7.622404706068675E-3</v>
      </c>
      <c r="CD204" s="82">
        <f t="shared" si="106"/>
        <v>7.622404706068675E-3</v>
      </c>
      <c r="CE204" s="82">
        <f t="shared" si="106"/>
        <v>7.622404706068675E-3</v>
      </c>
      <c r="CF204" s="82">
        <f t="shared" si="106"/>
        <v>7.622404706068675E-3</v>
      </c>
      <c r="CG204" s="82">
        <f t="shared" si="106"/>
        <v>7.622404706068675E-3</v>
      </c>
      <c r="CH204" s="82">
        <f t="shared" si="106"/>
        <v>7.622404706068675E-3</v>
      </c>
      <c r="CI204" s="82">
        <f t="shared" si="106"/>
        <v>7.622404706068675E-3</v>
      </c>
      <c r="CJ204" s="82">
        <f t="shared" si="106"/>
        <v>7.622404706068675E-3</v>
      </c>
      <c r="CK204" s="82">
        <f t="shared" si="106"/>
        <v>7.622404706068675E-3</v>
      </c>
      <c r="CL204" s="82">
        <f t="shared" si="106"/>
        <v>7.622404706068675E-3</v>
      </c>
      <c r="CM204" s="82">
        <f t="shared" si="106"/>
        <v>7.622404706068675E-3</v>
      </c>
      <c r="CN204" s="82">
        <f t="shared" si="106"/>
        <v>7.622404706068675E-3</v>
      </c>
      <c r="CO204" s="82">
        <f t="shared" si="106"/>
        <v>7.622404706068675E-3</v>
      </c>
      <c r="CP204" s="82">
        <f t="shared" si="106"/>
        <v>7.622404706068675E-3</v>
      </c>
      <c r="CQ204" s="82">
        <f t="shared" si="106"/>
        <v>7.622404706068675E-3</v>
      </c>
      <c r="CR204" s="82">
        <f t="shared" si="106"/>
        <v>7.622404706068675E-3</v>
      </c>
      <c r="CS204" s="82">
        <f t="shared" si="106"/>
        <v>7.622404706068675E-3</v>
      </c>
      <c r="CT204" s="82">
        <f t="shared" si="106"/>
        <v>7.622404706068675E-3</v>
      </c>
      <c r="CU204" s="82">
        <f t="shared" si="106"/>
        <v>7.622404706068675E-3</v>
      </c>
      <c r="CV204" s="82">
        <f t="shared" si="106"/>
        <v>7.622404706068675E-3</v>
      </c>
      <c r="CW204" s="82">
        <f t="shared" si="106"/>
        <v>7.622404706068675E-3</v>
      </c>
      <c r="CX204" s="82">
        <f t="shared" si="106"/>
        <v>7.622404706068675E-3</v>
      </c>
      <c r="CY204" s="82">
        <f t="shared" si="106"/>
        <v>7.622404706068675E-3</v>
      </c>
      <c r="CZ204" s="82">
        <f t="shared" si="106"/>
        <v>7.622404706068675E-3</v>
      </c>
      <c r="DA204" s="82">
        <f t="shared" si="106"/>
        <v>7.622404706068675E-3</v>
      </c>
      <c r="DB204" s="82">
        <f t="shared" si="106"/>
        <v>7.622404706068675E-3</v>
      </c>
      <c r="DC204" s="82">
        <f t="shared" si="106"/>
        <v>7.622404706068675E-3</v>
      </c>
      <c r="DD204" s="82">
        <f t="shared" si="106"/>
        <v>7.622404706068675E-3</v>
      </c>
      <c r="DE204" s="82">
        <f t="shared" si="106"/>
        <v>7.622404706068675E-3</v>
      </c>
      <c r="DF204" s="82">
        <f t="shared" si="106"/>
        <v>7.622404706068675E-3</v>
      </c>
      <c r="DG204" s="82">
        <f t="shared" si="106"/>
        <v>7.622404706068675E-3</v>
      </c>
      <c r="DH204" s="82">
        <f t="shared" si="106"/>
        <v>7.622404706068675E-3</v>
      </c>
      <c r="DI204" s="82">
        <f t="shared" si="106"/>
        <v>7.622404706068675E-3</v>
      </c>
      <c r="DJ204" s="82">
        <f t="shared" si="106"/>
        <v>7.622404706068675E-3</v>
      </c>
      <c r="DK204" s="82">
        <f t="shared" si="106"/>
        <v>7.622404706068675E-3</v>
      </c>
      <c r="DL204" s="82">
        <f t="shared" si="106"/>
        <v>7.622404706068675E-3</v>
      </c>
      <c r="DM204" s="82">
        <f t="shared" si="106"/>
        <v>7.622404706068675E-3</v>
      </c>
      <c r="DN204" s="82">
        <f t="shared" si="106"/>
        <v>7.622404706068675E-3</v>
      </c>
      <c r="DO204" s="82">
        <f t="shared" si="106"/>
        <v>7.622404706068675E-3</v>
      </c>
      <c r="DP204" s="82">
        <f t="shared" si="106"/>
        <v>7.622404706068675E-3</v>
      </c>
      <c r="DQ204" s="82">
        <f t="shared" si="106"/>
        <v>7.622404706068675E-3</v>
      </c>
      <c r="DR204" s="82">
        <f t="shared" si="106"/>
        <v>7.622404706068675E-3</v>
      </c>
      <c r="DS204" s="82">
        <f t="shared" si="106"/>
        <v>7.622404706068675E-3</v>
      </c>
      <c r="DT204" s="82">
        <f t="shared" si="106"/>
        <v>7.622404706068675E-3</v>
      </c>
      <c r="DU204" s="82">
        <f t="shared" si="106"/>
        <v>7.622404706068675E-3</v>
      </c>
    </row>
    <row r="205" spans="1:125">
      <c r="A205" s="2"/>
      <c r="B205" s="10"/>
      <c r="C205" s="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row>
    <row r="206" spans="1:125">
      <c r="A206" s="3" t="s">
        <v>207</v>
      </c>
      <c r="B206" s="10"/>
      <c r="C206" s="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row>
    <row r="207" spans="1:1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c r="A208" s="2" t="s">
        <v>208</v>
      </c>
      <c r="B208" s="2"/>
      <c r="C208" s="2"/>
      <c r="D208" s="92">
        <f>SUM(E208:DU208)</f>
        <v>0</v>
      </c>
      <c r="E208" s="92">
        <f t="shared" ref="E208:BP208" si="107">IFERROR(IF(E$4&gt;=$D188,IF(E$4&lt;=$D181,1,0),0),"")</f>
        <v>0</v>
      </c>
      <c r="F208" s="92">
        <f t="shared" si="107"/>
        <v>0</v>
      </c>
      <c r="G208" s="92">
        <f t="shared" si="107"/>
        <v>0</v>
      </c>
      <c r="H208" s="92">
        <f t="shared" si="107"/>
        <v>0</v>
      </c>
      <c r="I208" s="92">
        <f t="shared" si="107"/>
        <v>0</v>
      </c>
      <c r="J208" s="92">
        <f t="shared" si="107"/>
        <v>0</v>
      </c>
      <c r="K208" s="92">
        <f t="shared" si="107"/>
        <v>0</v>
      </c>
      <c r="L208" s="92">
        <f t="shared" si="107"/>
        <v>0</v>
      </c>
      <c r="M208" s="92">
        <f t="shared" si="107"/>
        <v>0</v>
      </c>
      <c r="N208" s="92">
        <f t="shared" si="107"/>
        <v>0</v>
      </c>
      <c r="O208" s="92">
        <f t="shared" si="107"/>
        <v>0</v>
      </c>
      <c r="P208" s="92">
        <f t="shared" si="107"/>
        <v>0</v>
      </c>
      <c r="Q208" s="92">
        <f t="shared" si="107"/>
        <v>0</v>
      </c>
      <c r="R208" s="92">
        <f t="shared" si="107"/>
        <v>0</v>
      </c>
      <c r="S208" s="92">
        <f t="shared" si="107"/>
        <v>0</v>
      </c>
      <c r="T208" s="92">
        <f t="shared" si="107"/>
        <v>0</v>
      </c>
      <c r="U208" s="92">
        <f t="shared" si="107"/>
        <v>0</v>
      </c>
      <c r="V208" s="92">
        <f t="shared" si="107"/>
        <v>0</v>
      </c>
      <c r="W208" s="92">
        <f t="shared" si="107"/>
        <v>0</v>
      </c>
      <c r="X208" s="92">
        <f t="shared" si="107"/>
        <v>0</v>
      </c>
      <c r="Y208" s="92">
        <f t="shared" si="107"/>
        <v>0</v>
      </c>
      <c r="Z208" s="92">
        <f t="shared" si="107"/>
        <v>0</v>
      </c>
      <c r="AA208" s="92">
        <f t="shared" si="107"/>
        <v>0</v>
      </c>
      <c r="AB208" s="92">
        <f t="shared" si="107"/>
        <v>0</v>
      </c>
      <c r="AC208" s="92">
        <f t="shared" si="107"/>
        <v>0</v>
      </c>
      <c r="AD208" s="92">
        <f t="shared" si="107"/>
        <v>0</v>
      </c>
      <c r="AE208" s="92">
        <f t="shared" si="107"/>
        <v>0</v>
      </c>
      <c r="AF208" s="92">
        <f t="shared" si="107"/>
        <v>0</v>
      </c>
      <c r="AG208" s="92">
        <f t="shared" si="107"/>
        <v>0</v>
      </c>
      <c r="AH208" s="92">
        <f t="shared" si="107"/>
        <v>0</v>
      </c>
      <c r="AI208" s="92">
        <f t="shared" si="107"/>
        <v>0</v>
      </c>
      <c r="AJ208" s="92">
        <f t="shared" si="107"/>
        <v>0</v>
      </c>
      <c r="AK208" s="92">
        <f t="shared" si="107"/>
        <v>0</v>
      </c>
      <c r="AL208" s="92">
        <f t="shared" si="107"/>
        <v>0</v>
      </c>
      <c r="AM208" s="92">
        <f t="shared" si="107"/>
        <v>0</v>
      </c>
      <c r="AN208" s="92">
        <f t="shared" si="107"/>
        <v>0</v>
      </c>
      <c r="AO208" s="92">
        <f t="shared" si="107"/>
        <v>0</v>
      </c>
      <c r="AP208" s="92">
        <f t="shared" si="107"/>
        <v>0</v>
      </c>
      <c r="AQ208" s="92">
        <f t="shared" si="107"/>
        <v>0</v>
      </c>
      <c r="AR208" s="92">
        <f t="shared" si="107"/>
        <v>0</v>
      </c>
      <c r="AS208" s="92">
        <f t="shared" si="107"/>
        <v>0</v>
      </c>
      <c r="AT208" s="92">
        <f t="shared" si="107"/>
        <v>0</v>
      </c>
      <c r="AU208" s="92">
        <f t="shared" si="107"/>
        <v>0</v>
      </c>
      <c r="AV208" s="92">
        <f t="shared" si="107"/>
        <v>0</v>
      </c>
      <c r="AW208" s="92">
        <f t="shared" si="107"/>
        <v>0</v>
      </c>
      <c r="AX208" s="92">
        <f t="shared" si="107"/>
        <v>0</v>
      </c>
      <c r="AY208" s="92">
        <f t="shared" si="107"/>
        <v>0</v>
      </c>
      <c r="AZ208" s="92">
        <f t="shared" si="107"/>
        <v>0</v>
      </c>
      <c r="BA208" s="92">
        <f t="shared" si="107"/>
        <v>0</v>
      </c>
      <c r="BB208" s="92">
        <f t="shared" si="107"/>
        <v>0</v>
      </c>
      <c r="BC208" s="92">
        <f t="shared" si="107"/>
        <v>0</v>
      </c>
      <c r="BD208" s="92">
        <f t="shared" si="107"/>
        <v>0</v>
      </c>
      <c r="BE208" s="92">
        <f t="shared" si="107"/>
        <v>0</v>
      </c>
      <c r="BF208" s="92">
        <f t="shared" si="107"/>
        <v>0</v>
      </c>
      <c r="BG208" s="92">
        <f t="shared" si="107"/>
        <v>0</v>
      </c>
      <c r="BH208" s="92">
        <f t="shared" si="107"/>
        <v>0</v>
      </c>
      <c r="BI208" s="92">
        <f t="shared" si="107"/>
        <v>0</v>
      </c>
      <c r="BJ208" s="92">
        <f t="shared" si="107"/>
        <v>0</v>
      </c>
      <c r="BK208" s="92">
        <f t="shared" si="107"/>
        <v>0</v>
      </c>
      <c r="BL208" s="92">
        <f t="shared" si="107"/>
        <v>0</v>
      </c>
      <c r="BM208" s="92">
        <f t="shared" si="107"/>
        <v>0</v>
      </c>
      <c r="BN208" s="92">
        <f t="shared" si="107"/>
        <v>0</v>
      </c>
      <c r="BO208" s="92">
        <f t="shared" si="107"/>
        <v>0</v>
      </c>
      <c r="BP208" s="92">
        <f t="shared" si="107"/>
        <v>0</v>
      </c>
      <c r="BQ208" s="92">
        <f t="shared" ref="BQ208:DU208" si="108">IFERROR(IF(BQ$4&gt;=$D188,IF(BQ$4&lt;=$D181,1,0),0),"")</f>
        <v>0</v>
      </c>
      <c r="BR208" s="92">
        <f t="shared" si="108"/>
        <v>0</v>
      </c>
      <c r="BS208" s="92">
        <f t="shared" si="108"/>
        <v>0</v>
      </c>
      <c r="BT208" s="92">
        <f t="shared" si="108"/>
        <v>0</v>
      </c>
      <c r="BU208" s="92">
        <f t="shared" si="108"/>
        <v>0</v>
      </c>
      <c r="BV208" s="92">
        <f t="shared" si="108"/>
        <v>0</v>
      </c>
      <c r="BW208" s="92">
        <f t="shared" si="108"/>
        <v>0</v>
      </c>
      <c r="BX208" s="92">
        <f t="shared" si="108"/>
        <v>0</v>
      </c>
      <c r="BY208" s="92">
        <f t="shared" si="108"/>
        <v>0</v>
      </c>
      <c r="BZ208" s="92">
        <f t="shared" si="108"/>
        <v>0</v>
      </c>
      <c r="CA208" s="92">
        <f t="shared" si="108"/>
        <v>0</v>
      </c>
      <c r="CB208" s="92">
        <f t="shared" si="108"/>
        <v>0</v>
      </c>
      <c r="CC208" s="92">
        <f t="shared" si="108"/>
        <v>0</v>
      </c>
      <c r="CD208" s="92">
        <f t="shared" si="108"/>
        <v>0</v>
      </c>
      <c r="CE208" s="92">
        <f t="shared" si="108"/>
        <v>0</v>
      </c>
      <c r="CF208" s="92">
        <f t="shared" si="108"/>
        <v>0</v>
      </c>
      <c r="CG208" s="92">
        <f t="shared" si="108"/>
        <v>0</v>
      </c>
      <c r="CH208" s="92">
        <f t="shared" si="108"/>
        <v>0</v>
      </c>
      <c r="CI208" s="92">
        <f t="shared" si="108"/>
        <v>0</v>
      </c>
      <c r="CJ208" s="92">
        <f t="shared" si="108"/>
        <v>0</v>
      </c>
      <c r="CK208" s="92">
        <f t="shared" si="108"/>
        <v>0</v>
      </c>
      <c r="CL208" s="92">
        <f t="shared" si="108"/>
        <v>0</v>
      </c>
      <c r="CM208" s="92">
        <f t="shared" si="108"/>
        <v>0</v>
      </c>
      <c r="CN208" s="92">
        <f t="shared" si="108"/>
        <v>0</v>
      </c>
      <c r="CO208" s="92">
        <f t="shared" si="108"/>
        <v>0</v>
      </c>
      <c r="CP208" s="92">
        <f t="shared" si="108"/>
        <v>0</v>
      </c>
      <c r="CQ208" s="92">
        <f t="shared" si="108"/>
        <v>0</v>
      </c>
      <c r="CR208" s="92">
        <f t="shared" si="108"/>
        <v>0</v>
      </c>
      <c r="CS208" s="92">
        <f t="shared" si="108"/>
        <v>0</v>
      </c>
      <c r="CT208" s="92">
        <f t="shared" si="108"/>
        <v>0</v>
      </c>
      <c r="CU208" s="92">
        <f t="shared" si="108"/>
        <v>0</v>
      </c>
      <c r="CV208" s="92">
        <f t="shared" si="108"/>
        <v>0</v>
      </c>
      <c r="CW208" s="92">
        <f t="shared" si="108"/>
        <v>0</v>
      </c>
      <c r="CX208" s="92">
        <f t="shared" si="108"/>
        <v>0</v>
      </c>
      <c r="CY208" s="92">
        <f t="shared" si="108"/>
        <v>0</v>
      </c>
      <c r="CZ208" s="92">
        <f t="shared" si="108"/>
        <v>0</v>
      </c>
      <c r="DA208" s="92">
        <f t="shared" si="108"/>
        <v>0</v>
      </c>
      <c r="DB208" s="92">
        <f t="shared" si="108"/>
        <v>0</v>
      </c>
      <c r="DC208" s="92">
        <f t="shared" si="108"/>
        <v>0</v>
      </c>
      <c r="DD208" s="92">
        <f t="shared" si="108"/>
        <v>0</v>
      </c>
      <c r="DE208" s="92">
        <f t="shared" si="108"/>
        <v>0</v>
      </c>
      <c r="DF208" s="92">
        <f t="shared" si="108"/>
        <v>0</v>
      </c>
      <c r="DG208" s="92">
        <f t="shared" si="108"/>
        <v>0</v>
      </c>
      <c r="DH208" s="92">
        <f t="shared" si="108"/>
        <v>0</v>
      </c>
      <c r="DI208" s="92">
        <f t="shared" si="108"/>
        <v>0</v>
      </c>
      <c r="DJ208" s="92">
        <f t="shared" si="108"/>
        <v>0</v>
      </c>
      <c r="DK208" s="92">
        <f t="shared" si="108"/>
        <v>0</v>
      </c>
      <c r="DL208" s="92">
        <f t="shared" si="108"/>
        <v>0</v>
      </c>
      <c r="DM208" s="92">
        <f t="shared" si="108"/>
        <v>0</v>
      </c>
      <c r="DN208" s="92">
        <f t="shared" si="108"/>
        <v>0</v>
      </c>
      <c r="DO208" s="92">
        <f t="shared" si="108"/>
        <v>0</v>
      </c>
      <c r="DP208" s="92">
        <f t="shared" si="108"/>
        <v>0</v>
      </c>
      <c r="DQ208" s="92">
        <f t="shared" si="108"/>
        <v>0</v>
      </c>
      <c r="DR208" s="92">
        <f t="shared" si="108"/>
        <v>0</v>
      </c>
      <c r="DS208" s="92">
        <f t="shared" si="108"/>
        <v>0</v>
      </c>
      <c r="DT208" s="92">
        <f t="shared" si="108"/>
        <v>0</v>
      </c>
      <c r="DU208" s="92">
        <f t="shared" si="108"/>
        <v>0</v>
      </c>
    </row>
    <row r="209" spans="1:125">
      <c r="A209" s="2" t="s">
        <v>209</v>
      </c>
      <c r="B209" s="2"/>
      <c r="C209" s="2"/>
      <c r="D209" s="2"/>
      <c r="E209" s="92">
        <f>IFERROR(E208,"")</f>
        <v>0</v>
      </c>
      <c r="F209" s="92">
        <f t="shared" ref="F209:BQ209" si="109">IFERROR(IF(F208=0,0,E209+F208),"")</f>
        <v>0</v>
      </c>
      <c r="G209" s="92">
        <f t="shared" si="109"/>
        <v>0</v>
      </c>
      <c r="H209" s="92">
        <f t="shared" si="109"/>
        <v>0</v>
      </c>
      <c r="I209" s="92">
        <f t="shared" si="109"/>
        <v>0</v>
      </c>
      <c r="J209" s="92">
        <f t="shared" si="109"/>
        <v>0</v>
      </c>
      <c r="K209" s="92">
        <f t="shared" si="109"/>
        <v>0</v>
      </c>
      <c r="L209" s="92">
        <f t="shared" si="109"/>
        <v>0</v>
      </c>
      <c r="M209" s="92">
        <f t="shared" si="109"/>
        <v>0</v>
      </c>
      <c r="N209" s="92">
        <f t="shared" si="109"/>
        <v>0</v>
      </c>
      <c r="O209" s="92">
        <f t="shared" si="109"/>
        <v>0</v>
      </c>
      <c r="P209" s="92">
        <f t="shared" si="109"/>
        <v>0</v>
      </c>
      <c r="Q209" s="92">
        <f t="shared" si="109"/>
        <v>0</v>
      </c>
      <c r="R209" s="92">
        <f t="shared" si="109"/>
        <v>0</v>
      </c>
      <c r="S209" s="92">
        <f t="shared" si="109"/>
        <v>0</v>
      </c>
      <c r="T209" s="92">
        <f t="shared" si="109"/>
        <v>0</v>
      </c>
      <c r="U209" s="92">
        <f t="shared" si="109"/>
        <v>0</v>
      </c>
      <c r="V209" s="92">
        <f t="shared" si="109"/>
        <v>0</v>
      </c>
      <c r="W209" s="92">
        <f t="shared" si="109"/>
        <v>0</v>
      </c>
      <c r="X209" s="92">
        <f t="shared" si="109"/>
        <v>0</v>
      </c>
      <c r="Y209" s="92">
        <f t="shared" si="109"/>
        <v>0</v>
      </c>
      <c r="Z209" s="92">
        <f t="shared" si="109"/>
        <v>0</v>
      </c>
      <c r="AA209" s="92">
        <f t="shared" si="109"/>
        <v>0</v>
      </c>
      <c r="AB209" s="92">
        <f t="shared" si="109"/>
        <v>0</v>
      </c>
      <c r="AC209" s="92">
        <f t="shared" si="109"/>
        <v>0</v>
      </c>
      <c r="AD209" s="92">
        <f t="shared" si="109"/>
        <v>0</v>
      </c>
      <c r="AE209" s="92">
        <f t="shared" si="109"/>
        <v>0</v>
      </c>
      <c r="AF209" s="92">
        <f t="shared" si="109"/>
        <v>0</v>
      </c>
      <c r="AG209" s="92">
        <f t="shared" si="109"/>
        <v>0</v>
      </c>
      <c r="AH209" s="92">
        <f t="shared" si="109"/>
        <v>0</v>
      </c>
      <c r="AI209" s="92">
        <f t="shared" si="109"/>
        <v>0</v>
      </c>
      <c r="AJ209" s="92">
        <f t="shared" si="109"/>
        <v>0</v>
      </c>
      <c r="AK209" s="92">
        <f t="shared" si="109"/>
        <v>0</v>
      </c>
      <c r="AL209" s="92">
        <f t="shared" si="109"/>
        <v>0</v>
      </c>
      <c r="AM209" s="92">
        <f t="shared" si="109"/>
        <v>0</v>
      </c>
      <c r="AN209" s="92">
        <f t="shared" si="109"/>
        <v>0</v>
      </c>
      <c r="AO209" s="92">
        <f t="shared" si="109"/>
        <v>0</v>
      </c>
      <c r="AP209" s="92">
        <f t="shared" si="109"/>
        <v>0</v>
      </c>
      <c r="AQ209" s="92">
        <f t="shared" si="109"/>
        <v>0</v>
      </c>
      <c r="AR209" s="92">
        <f t="shared" si="109"/>
        <v>0</v>
      </c>
      <c r="AS209" s="92">
        <f t="shared" si="109"/>
        <v>0</v>
      </c>
      <c r="AT209" s="92">
        <f t="shared" si="109"/>
        <v>0</v>
      </c>
      <c r="AU209" s="92">
        <f t="shared" si="109"/>
        <v>0</v>
      </c>
      <c r="AV209" s="92">
        <f t="shared" si="109"/>
        <v>0</v>
      </c>
      <c r="AW209" s="92">
        <f t="shared" si="109"/>
        <v>0</v>
      </c>
      <c r="AX209" s="92">
        <f t="shared" si="109"/>
        <v>0</v>
      </c>
      <c r="AY209" s="92">
        <f t="shared" si="109"/>
        <v>0</v>
      </c>
      <c r="AZ209" s="92">
        <f t="shared" si="109"/>
        <v>0</v>
      </c>
      <c r="BA209" s="92">
        <f t="shared" si="109"/>
        <v>0</v>
      </c>
      <c r="BB209" s="92">
        <f t="shared" si="109"/>
        <v>0</v>
      </c>
      <c r="BC209" s="92">
        <f t="shared" si="109"/>
        <v>0</v>
      </c>
      <c r="BD209" s="92">
        <f t="shared" si="109"/>
        <v>0</v>
      </c>
      <c r="BE209" s="92">
        <f t="shared" si="109"/>
        <v>0</v>
      </c>
      <c r="BF209" s="92">
        <f t="shared" si="109"/>
        <v>0</v>
      </c>
      <c r="BG209" s="92">
        <f t="shared" si="109"/>
        <v>0</v>
      </c>
      <c r="BH209" s="92">
        <f t="shared" si="109"/>
        <v>0</v>
      </c>
      <c r="BI209" s="92">
        <f t="shared" si="109"/>
        <v>0</v>
      </c>
      <c r="BJ209" s="92">
        <f t="shared" si="109"/>
        <v>0</v>
      </c>
      <c r="BK209" s="92">
        <f t="shared" si="109"/>
        <v>0</v>
      </c>
      <c r="BL209" s="92">
        <f t="shared" si="109"/>
        <v>0</v>
      </c>
      <c r="BM209" s="92">
        <f t="shared" si="109"/>
        <v>0</v>
      </c>
      <c r="BN209" s="92">
        <f t="shared" si="109"/>
        <v>0</v>
      </c>
      <c r="BO209" s="92">
        <f t="shared" si="109"/>
        <v>0</v>
      </c>
      <c r="BP209" s="92">
        <f t="shared" si="109"/>
        <v>0</v>
      </c>
      <c r="BQ209" s="92">
        <f t="shared" si="109"/>
        <v>0</v>
      </c>
      <c r="BR209" s="92">
        <f t="shared" ref="BR209:DU209" si="110">IFERROR(IF(BR208=0,0,BQ209+BR208),"")</f>
        <v>0</v>
      </c>
      <c r="BS209" s="92">
        <f t="shared" si="110"/>
        <v>0</v>
      </c>
      <c r="BT209" s="92">
        <f t="shared" si="110"/>
        <v>0</v>
      </c>
      <c r="BU209" s="92">
        <f t="shared" si="110"/>
        <v>0</v>
      </c>
      <c r="BV209" s="92">
        <f t="shared" si="110"/>
        <v>0</v>
      </c>
      <c r="BW209" s="92">
        <f t="shared" si="110"/>
        <v>0</v>
      </c>
      <c r="BX209" s="92">
        <f t="shared" si="110"/>
        <v>0</v>
      </c>
      <c r="BY209" s="92">
        <f t="shared" si="110"/>
        <v>0</v>
      </c>
      <c r="BZ209" s="92">
        <f t="shared" si="110"/>
        <v>0</v>
      </c>
      <c r="CA209" s="92">
        <f t="shared" si="110"/>
        <v>0</v>
      </c>
      <c r="CB209" s="92">
        <f t="shared" si="110"/>
        <v>0</v>
      </c>
      <c r="CC209" s="92">
        <f t="shared" si="110"/>
        <v>0</v>
      </c>
      <c r="CD209" s="92">
        <f t="shared" si="110"/>
        <v>0</v>
      </c>
      <c r="CE209" s="92">
        <f t="shared" si="110"/>
        <v>0</v>
      </c>
      <c r="CF209" s="92">
        <f t="shared" si="110"/>
        <v>0</v>
      </c>
      <c r="CG209" s="92">
        <f t="shared" si="110"/>
        <v>0</v>
      </c>
      <c r="CH209" s="92">
        <f t="shared" si="110"/>
        <v>0</v>
      </c>
      <c r="CI209" s="92">
        <f t="shared" si="110"/>
        <v>0</v>
      </c>
      <c r="CJ209" s="92">
        <f t="shared" si="110"/>
        <v>0</v>
      </c>
      <c r="CK209" s="92">
        <f t="shared" si="110"/>
        <v>0</v>
      </c>
      <c r="CL209" s="92">
        <f t="shared" si="110"/>
        <v>0</v>
      </c>
      <c r="CM209" s="92">
        <f t="shared" si="110"/>
        <v>0</v>
      </c>
      <c r="CN209" s="92">
        <f t="shared" si="110"/>
        <v>0</v>
      </c>
      <c r="CO209" s="92">
        <f t="shared" si="110"/>
        <v>0</v>
      </c>
      <c r="CP209" s="92">
        <f t="shared" si="110"/>
        <v>0</v>
      </c>
      <c r="CQ209" s="92">
        <f t="shared" si="110"/>
        <v>0</v>
      </c>
      <c r="CR209" s="92">
        <f t="shared" si="110"/>
        <v>0</v>
      </c>
      <c r="CS209" s="92">
        <f t="shared" si="110"/>
        <v>0</v>
      </c>
      <c r="CT209" s="92">
        <f t="shared" si="110"/>
        <v>0</v>
      </c>
      <c r="CU209" s="92">
        <f t="shared" si="110"/>
        <v>0</v>
      </c>
      <c r="CV209" s="92">
        <f t="shared" si="110"/>
        <v>0</v>
      </c>
      <c r="CW209" s="92">
        <f t="shared" si="110"/>
        <v>0</v>
      </c>
      <c r="CX209" s="92">
        <f t="shared" si="110"/>
        <v>0</v>
      </c>
      <c r="CY209" s="92">
        <f t="shared" si="110"/>
        <v>0</v>
      </c>
      <c r="CZ209" s="92">
        <f t="shared" si="110"/>
        <v>0</v>
      </c>
      <c r="DA209" s="92">
        <f t="shared" si="110"/>
        <v>0</v>
      </c>
      <c r="DB209" s="92">
        <f t="shared" si="110"/>
        <v>0</v>
      </c>
      <c r="DC209" s="92">
        <f t="shared" si="110"/>
        <v>0</v>
      </c>
      <c r="DD209" s="92">
        <f t="shared" si="110"/>
        <v>0</v>
      </c>
      <c r="DE209" s="92">
        <f t="shared" si="110"/>
        <v>0</v>
      </c>
      <c r="DF209" s="92">
        <f t="shared" si="110"/>
        <v>0</v>
      </c>
      <c r="DG209" s="92">
        <f t="shared" si="110"/>
        <v>0</v>
      </c>
      <c r="DH209" s="92">
        <f t="shared" si="110"/>
        <v>0</v>
      </c>
      <c r="DI209" s="92">
        <f t="shared" si="110"/>
        <v>0</v>
      </c>
      <c r="DJ209" s="92">
        <f t="shared" si="110"/>
        <v>0</v>
      </c>
      <c r="DK209" s="92">
        <f t="shared" si="110"/>
        <v>0</v>
      </c>
      <c r="DL209" s="92">
        <f t="shared" si="110"/>
        <v>0</v>
      </c>
      <c r="DM209" s="92">
        <f t="shared" si="110"/>
        <v>0</v>
      </c>
      <c r="DN209" s="92">
        <f t="shared" si="110"/>
        <v>0</v>
      </c>
      <c r="DO209" s="92">
        <f t="shared" si="110"/>
        <v>0</v>
      </c>
      <c r="DP209" s="92">
        <f t="shared" si="110"/>
        <v>0</v>
      </c>
      <c r="DQ209" s="92">
        <f t="shared" si="110"/>
        <v>0</v>
      </c>
      <c r="DR209" s="92">
        <f t="shared" si="110"/>
        <v>0</v>
      </c>
      <c r="DS209" s="92">
        <f t="shared" si="110"/>
        <v>0</v>
      </c>
      <c r="DT209" s="92">
        <f t="shared" si="110"/>
        <v>0</v>
      </c>
      <c r="DU209" s="92">
        <f t="shared" si="110"/>
        <v>0</v>
      </c>
    </row>
    <row r="210" spans="1:125">
      <c r="A210" s="2" t="s">
        <v>210</v>
      </c>
      <c r="B210" s="2"/>
      <c r="C210" s="2"/>
      <c r="D210" s="2"/>
      <c r="E210" s="92">
        <f t="shared" ref="E210:BP210" si="111">IFERROR(IF(E$4&gt;=$D189,IF(E$4&lt;=$D181,1,0),0),"")</f>
        <v>0</v>
      </c>
      <c r="F210" s="92">
        <f t="shared" si="111"/>
        <v>0</v>
      </c>
      <c r="G210" s="92">
        <f t="shared" si="111"/>
        <v>0</v>
      </c>
      <c r="H210" s="92">
        <f t="shared" si="111"/>
        <v>0</v>
      </c>
      <c r="I210" s="92">
        <f t="shared" si="111"/>
        <v>0</v>
      </c>
      <c r="J210" s="92">
        <f t="shared" si="111"/>
        <v>0</v>
      </c>
      <c r="K210" s="92">
        <f t="shared" si="111"/>
        <v>0</v>
      </c>
      <c r="L210" s="92">
        <f t="shared" si="111"/>
        <v>0</v>
      </c>
      <c r="M210" s="92">
        <f t="shared" si="111"/>
        <v>0</v>
      </c>
      <c r="N210" s="92">
        <f t="shared" si="111"/>
        <v>0</v>
      </c>
      <c r="O210" s="92">
        <f t="shared" si="111"/>
        <v>0</v>
      </c>
      <c r="P210" s="92">
        <f t="shared" si="111"/>
        <v>0</v>
      </c>
      <c r="Q210" s="92">
        <f t="shared" si="111"/>
        <v>0</v>
      </c>
      <c r="R210" s="92">
        <f t="shared" si="111"/>
        <v>0</v>
      </c>
      <c r="S210" s="92">
        <f t="shared" si="111"/>
        <v>0</v>
      </c>
      <c r="T210" s="92">
        <f t="shared" si="111"/>
        <v>0</v>
      </c>
      <c r="U210" s="92">
        <f t="shared" si="111"/>
        <v>0</v>
      </c>
      <c r="V210" s="92">
        <f t="shared" si="111"/>
        <v>0</v>
      </c>
      <c r="W210" s="92">
        <f t="shared" si="111"/>
        <v>0</v>
      </c>
      <c r="X210" s="92">
        <f t="shared" si="111"/>
        <v>0</v>
      </c>
      <c r="Y210" s="92">
        <f t="shared" si="111"/>
        <v>0</v>
      </c>
      <c r="Z210" s="92">
        <f t="shared" si="111"/>
        <v>0</v>
      </c>
      <c r="AA210" s="92">
        <f t="shared" si="111"/>
        <v>0</v>
      </c>
      <c r="AB210" s="92">
        <f t="shared" si="111"/>
        <v>0</v>
      </c>
      <c r="AC210" s="92">
        <f t="shared" si="111"/>
        <v>0</v>
      </c>
      <c r="AD210" s="92">
        <f t="shared" si="111"/>
        <v>0</v>
      </c>
      <c r="AE210" s="92">
        <f t="shared" si="111"/>
        <v>0</v>
      </c>
      <c r="AF210" s="92">
        <f t="shared" si="111"/>
        <v>0</v>
      </c>
      <c r="AG210" s="92">
        <f t="shared" si="111"/>
        <v>0</v>
      </c>
      <c r="AH210" s="92">
        <f t="shared" si="111"/>
        <v>0</v>
      </c>
      <c r="AI210" s="92">
        <f t="shared" si="111"/>
        <v>0</v>
      </c>
      <c r="AJ210" s="92">
        <f t="shared" si="111"/>
        <v>0</v>
      </c>
      <c r="AK210" s="92">
        <f t="shared" si="111"/>
        <v>0</v>
      </c>
      <c r="AL210" s="92">
        <f t="shared" si="111"/>
        <v>0</v>
      </c>
      <c r="AM210" s="92">
        <f t="shared" si="111"/>
        <v>0</v>
      </c>
      <c r="AN210" s="92">
        <f t="shared" si="111"/>
        <v>0</v>
      </c>
      <c r="AO210" s="92">
        <f t="shared" si="111"/>
        <v>0</v>
      </c>
      <c r="AP210" s="92">
        <f t="shared" si="111"/>
        <v>0</v>
      </c>
      <c r="AQ210" s="92">
        <f t="shared" si="111"/>
        <v>0</v>
      </c>
      <c r="AR210" s="92">
        <f t="shared" si="111"/>
        <v>0</v>
      </c>
      <c r="AS210" s="92">
        <f t="shared" si="111"/>
        <v>0</v>
      </c>
      <c r="AT210" s="92">
        <f t="shared" si="111"/>
        <v>0</v>
      </c>
      <c r="AU210" s="92">
        <f t="shared" si="111"/>
        <v>0</v>
      </c>
      <c r="AV210" s="92">
        <f t="shared" si="111"/>
        <v>0</v>
      </c>
      <c r="AW210" s="92">
        <f t="shared" si="111"/>
        <v>0</v>
      </c>
      <c r="AX210" s="92">
        <f t="shared" si="111"/>
        <v>0</v>
      </c>
      <c r="AY210" s="92">
        <f t="shared" si="111"/>
        <v>0</v>
      </c>
      <c r="AZ210" s="92">
        <f t="shared" si="111"/>
        <v>0</v>
      </c>
      <c r="BA210" s="92">
        <f t="shared" si="111"/>
        <v>0</v>
      </c>
      <c r="BB210" s="92">
        <f t="shared" si="111"/>
        <v>0</v>
      </c>
      <c r="BC210" s="92">
        <f t="shared" si="111"/>
        <v>0</v>
      </c>
      <c r="BD210" s="92">
        <f t="shared" si="111"/>
        <v>0</v>
      </c>
      <c r="BE210" s="92">
        <f t="shared" si="111"/>
        <v>0</v>
      </c>
      <c r="BF210" s="92">
        <f t="shared" si="111"/>
        <v>0</v>
      </c>
      <c r="BG210" s="92">
        <f t="shared" si="111"/>
        <v>0</v>
      </c>
      <c r="BH210" s="92">
        <f t="shared" si="111"/>
        <v>0</v>
      </c>
      <c r="BI210" s="92">
        <f t="shared" si="111"/>
        <v>0</v>
      </c>
      <c r="BJ210" s="92">
        <f t="shared" si="111"/>
        <v>0</v>
      </c>
      <c r="BK210" s="92">
        <f t="shared" si="111"/>
        <v>0</v>
      </c>
      <c r="BL210" s="92">
        <f t="shared" si="111"/>
        <v>0</v>
      </c>
      <c r="BM210" s="92">
        <f t="shared" si="111"/>
        <v>0</v>
      </c>
      <c r="BN210" s="92">
        <f t="shared" si="111"/>
        <v>0</v>
      </c>
      <c r="BO210" s="92">
        <f t="shared" si="111"/>
        <v>0</v>
      </c>
      <c r="BP210" s="92">
        <f t="shared" si="111"/>
        <v>0</v>
      </c>
      <c r="BQ210" s="92">
        <f t="shared" ref="BQ210:DU210" si="112">IFERROR(IF(BQ$4&gt;=$D189,IF(BQ$4&lt;=$D181,1,0),0),"")</f>
        <v>0</v>
      </c>
      <c r="BR210" s="92">
        <f t="shared" si="112"/>
        <v>0</v>
      </c>
      <c r="BS210" s="92">
        <f t="shared" si="112"/>
        <v>0</v>
      </c>
      <c r="BT210" s="92">
        <f t="shared" si="112"/>
        <v>0</v>
      </c>
      <c r="BU210" s="92">
        <f t="shared" si="112"/>
        <v>0</v>
      </c>
      <c r="BV210" s="92">
        <f t="shared" si="112"/>
        <v>0</v>
      </c>
      <c r="BW210" s="92">
        <f t="shared" si="112"/>
        <v>0</v>
      </c>
      <c r="BX210" s="92">
        <f t="shared" si="112"/>
        <v>0</v>
      </c>
      <c r="BY210" s="92">
        <f t="shared" si="112"/>
        <v>0</v>
      </c>
      <c r="BZ210" s="92">
        <f t="shared" si="112"/>
        <v>0</v>
      </c>
      <c r="CA210" s="92">
        <f t="shared" si="112"/>
        <v>0</v>
      </c>
      <c r="CB210" s="92">
        <f t="shared" si="112"/>
        <v>0</v>
      </c>
      <c r="CC210" s="92">
        <f t="shared" si="112"/>
        <v>0</v>
      </c>
      <c r="CD210" s="92">
        <f t="shared" si="112"/>
        <v>0</v>
      </c>
      <c r="CE210" s="92">
        <f t="shared" si="112"/>
        <v>0</v>
      </c>
      <c r="CF210" s="92">
        <f t="shared" si="112"/>
        <v>0</v>
      </c>
      <c r="CG210" s="92">
        <f t="shared" si="112"/>
        <v>0</v>
      </c>
      <c r="CH210" s="92">
        <f t="shared" si="112"/>
        <v>0</v>
      </c>
      <c r="CI210" s="92">
        <f t="shared" si="112"/>
        <v>0</v>
      </c>
      <c r="CJ210" s="92">
        <f t="shared" si="112"/>
        <v>0</v>
      </c>
      <c r="CK210" s="92">
        <f t="shared" si="112"/>
        <v>0</v>
      </c>
      <c r="CL210" s="92">
        <f t="shared" si="112"/>
        <v>0</v>
      </c>
      <c r="CM210" s="92">
        <f t="shared" si="112"/>
        <v>0</v>
      </c>
      <c r="CN210" s="92">
        <f t="shared" si="112"/>
        <v>0</v>
      </c>
      <c r="CO210" s="92">
        <f t="shared" si="112"/>
        <v>0</v>
      </c>
      <c r="CP210" s="92">
        <f t="shared" si="112"/>
        <v>0</v>
      </c>
      <c r="CQ210" s="92">
        <f t="shared" si="112"/>
        <v>0</v>
      </c>
      <c r="CR210" s="92">
        <f t="shared" si="112"/>
        <v>0</v>
      </c>
      <c r="CS210" s="92">
        <f t="shared" si="112"/>
        <v>0</v>
      </c>
      <c r="CT210" s="92">
        <f t="shared" si="112"/>
        <v>0</v>
      </c>
      <c r="CU210" s="92">
        <f t="shared" si="112"/>
        <v>0</v>
      </c>
      <c r="CV210" s="92">
        <f t="shared" si="112"/>
        <v>0</v>
      </c>
      <c r="CW210" s="92">
        <f t="shared" si="112"/>
        <v>0</v>
      </c>
      <c r="CX210" s="92">
        <f t="shared" si="112"/>
        <v>0</v>
      </c>
      <c r="CY210" s="92">
        <f t="shared" si="112"/>
        <v>0</v>
      </c>
      <c r="CZ210" s="92">
        <f t="shared" si="112"/>
        <v>0</v>
      </c>
      <c r="DA210" s="92">
        <f t="shared" si="112"/>
        <v>0</v>
      </c>
      <c r="DB210" s="92">
        <f t="shared" si="112"/>
        <v>0</v>
      </c>
      <c r="DC210" s="92">
        <f t="shared" si="112"/>
        <v>0</v>
      </c>
      <c r="DD210" s="92">
        <f t="shared" si="112"/>
        <v>0</v>
      </c>
      <c r="DE210" s="92">
        <f t="shared" si="112"/>
        <v>0</v>
      </c>
      <c r="DF210" s="92">
        <f t="shared" si="112"/>
        <v>0</v>
      </c>
      <c r="DG210" s="92">
        <f t="shared" si="112"/>
        <v>0</v>
      </c>
      <c r="DH210" s="92">
        <f t="shared" si="112"/>
        <v>0</v>
      </c>
      <c r="DI210" s="92">
        <f t="shared" si="112"/>
        <v>0</v>
      </c>
      <c r="DJ210" s="92">
        <f t="shared" si="112"/>
        <v>0</v>
      </c>
      <c r="DK210" s="92">
        <f t="shared" si="112"/>
        <v>0</v>
      </c>
      <c r="DL210" s="92">
        <f t="shared" si="112"/>
        <v>0</v>
      </c>
      <c r="DM210" s="92">
        <f t="shared" si="112"/>
        <v>0</v>
      </c>
      <c r="DN210" s="92">
        <f t="shared" si="112"/>
        <v>0</v>
      </c>
      <c r="DO210" s="92">
        <f t="shared" si="112"/>
        <v>0</v>
      </c>
      <c r="DP210" s="92">
        <f t="shared" si="112"/>
        <v>0</v>
      </c>
      <c r="DQ210" s="92">
        <f t="shared" si="112"/>
        <v>0</v>
      </c>
      <c r="DR210" s="92">
        <f t="shared" si="112"/>
        <v>0</v>
      </c>
      <c r="DS210" s="92">
        <f t="shared" si="112"/>
        <v>0</v>
      </c>
      <c r="DT210" s="92">
        <f t="shared" si="112"/>
        <v>0</v>
      </c>
      <c r="DU210" s="92">
        <f t="shared" si="112"/>
        <v>0</v>
      </c>
    </row>
    <row r="211" spans="1:125">
      <c r="A211" s="2"/>
      <c r="B211" s="2"/>
      <c r="C211" s="2"/>
      <c r="D211" s="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2"/>
      <c r="AM211" s="92"/>
      <c r="AN211" s="92"/>
      <c r="AO211" s="92"/>
      <c r="AP211" s="92"/>
      <c r="AQ211" s="92"/>
      <c r="AR211" s="92"/>
      <c r="AS211" s="92"/>
      <c r="AT211" s="92"/>
      <c r="AU211" s="92"/>
      <c r="AV211" s="92"/>
      <c r="AW211" s="92"/>
      <c r="AX211" s="92"/>
      <c r="AY211" s="92"/>
      <c r="AZ211" s="92"/>
      <c r="BA211" s="92"/>
      <c r="BB211" s="92"/>
      <c r="BC211" s="92"/>
      <c r="BD211" s="92"/>
      <c r="BE211" s="92"/>
      <c r="BF211" s="92"/>
      <c r="BG211" s="92"/>
      <c r="BH211" s="92"/>
      <c r="BI211" s="92"/>
      <c r="BJ211" s="92"/>
      <c r="BK211" s="92"/>
      <c r="BL211" s="92"/>
      <c r="BM211" s="92"/>
      <c r="BN211" s="92"/>
      <c r="BO211" s="92"/>
      <c r="BP211" s="92"/>
      <c r="BQ211" s="92"/>
      <c r="BR211" s="92"/>
      <c r="BS211" s="92"/>
      <c r="BT211" s="92"/>
      <c r="BU211" s="92"/>
      <c r="BV211" s="92"/>
      <c r="BW211" s="92"/>
      <c r="BX211" s="92"/>
      <c r="BY211" s="92"/>
      <c r="BZ211" s="92"/>
      <c r="CA211" s="92"/>
      <c r="CB211" s="92"/>
      <c r="CC211" s="92"/>
      <c r="CD211" s="92"/>
      <c r="CE211" s="92"/>
      <c r="CF211" s="92"/>
      <c r="CG211" s="92"/>
      <c r="CH211" s="92"/>
      <c r="CI211" s="92"/>
      <c r="CJ211" s="92"/>
      <c r="CK211" s="92"/>
      <c r="CL211" s="92"/>
      <c r="CM211" s="92"/>
      <c r="CN211" s="92"/>
      <c r="CO211" s="92"/>
      <c r="CP211" s="92"/>
      <c r="CQ211" s="92"/>
      <c r="CR211" s="92"/>
      <c r="CS211" s="92"/>
      <c r="CT211" s="92"/>
      <c r="CU211" s="92"/>
      <c r="CV211" s="92"/>
      <c r="CW211" s="92"/>
      <c r="CX211" s="92"/>
      <c r="CY211" s="92"/>
      <c r="CZ211" s="92"/>
      <c r="DA211" s="92"/>
      <c r="DB211" s="92"/>
      <c r="DC211" s="92"/>
      <c r="DD211" s="92"/>
      <c r="DE211" s="92"/>
      <c r="DF211" s="92"/>
      <c r="DG211" s="92"/>
      <c r="DH211" s="92"/>
      <c r="DI211" s="92"/>
      <c r="DJ211" s="92"/>
      <c r="DK211" s="92"/>
      <c r="DL211" s="92"/>
      <c r="DM211" s="92"/>
      <c r="DN211" s="92"/>
      <c r="DO211" s="92"/>
      <c r="DP211" s="92"/>
      <c r="DQ211" s="92"/>
      <c r="DR211" s="92"/>
      <c r="DS211" s="92"/>
      <c r="DT211" s="92"/>
      <c r="DU211" s="92"/>
    </row>
    <row r="212" spans="1:1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c r="A213" s="2" t="s">
        <v>211</v>
      </c>
      <c r="B213" s="2"/>
      <c r="C213" s="2"/>
      <c r="D213" s="92"/>
      <c r="E213" s="92">
        <v>0</v>
      </c>
      <c r="F213" s="92">
        <f t="shared" ref="F213:BQ213" si="113">IFERROR(E217,"")</f>
        <v>0</v>
      </c>
      <c r="G213" s="92">
        <f t="shared" si="113"/>
        <v>0</v>
      </c>
      <c r="H213" s="92">
        <f t="shared" si="113"/>
        <v>0</v>
      </c>
      <c r="I213" s="92">
        <f t="shared" si="113"/>
        <v>0</v>
      </c>
      <c r="J213" s="92">
        <f t="shared" si="113"/>
        <v>0</v>
      </c>
      <c r="K213" s="92">
        <f t="shared" si="113"/>
        <v>0</v>
      </c>
      <c r="L213" s="92">
        <f t="shared" si="113"/>
        <v>0</v>
      </c>
      <c r="M213" s="92">
        <f t="shared" si="113"/>
        <v>0</v>
      </c>
      <c r="N213" s="92">
        <f t="shared" si="113"/>
        <v>0</v>
      </c>
      <c r="O213" s="92">
        <f t="shared" si="113"/>
        <v>0</v>
      </c>
      <c r="P213" s="92">
        <f t="shared" si="113"/>
        <v>0</v>
      </c>
      <c r="Q213" s="92">
        <f t="shared" si="113"/>
        <v>0</v>
      </c>
      <c r="R213" s="92">
        <f t="shared" si="113"/>
        <v>0</v>
      </c>
      <c r="S213" s="92">
        <f t="shared" si="113"/>
        <v>0</v>
      </c>
      <c r="T213" s="92">
        <f t="shared" si="113"/>
        <v>0</v>
      </c>
      <c r="U213" s="92">
        <f t="shared" si="113"/>
        <v>0</v>
      </c>
      <c r="V213" s="92">
        <f t="shared" si="113"/>
        <v>0</v>
      </c>
      <c r="W213" s="92">
        <f t="shared" si="113"/>
        <v>0</v>
      </c>
      <c r="X213" s="92">
        <f t="shared" si="113"/>
        <v>0</v>
      </c>
      <c r="Y213" s="92">
        <f t="shared" si="113"/>
        <v>0</v>
      </c>
      <c r="Z213" s="92">
        <f t="shared" si="113"/>
        <v>0</v>
      </c>
      <c r="AA213" s="92">
        <f t="shared" si="113"/>
        <v>0</v>
      </c>
      <c r="AB213" s="92">
        <f t="shared" si="113"/>
        <v>0</v>
      </c>
      <c r="AC213" s="92">
        <f t="shared" si="113"/>
        <v>0</v>
      </c>
      <c r="AD213" s="92">
        <f t="shared" si="113"/>
        <v>0</v>
      </c>
      <c r="AE213" s="92">
        <f t="shared" si="113"/>
        <v>0</v>
      </c>
      <c r="AF213" s="92">
        <f t="shared" si="113"/>
        <v>0</v>
      </c>
      <c r="AG213" s="92">
        <f t="shared" si="113"/>
        <v>0</v>
      </c>
      <c r="AH213" s="92">
        <f t="shared" si="113"/>
        <v>0</v>
      </c>
      <c r="AI213" s="92">
        <f t="shared" si="113"/>
        <v>0</v>
      </c>
      <c r="AJ213" s="92">
        <f t="shared" si="113"/>
        <v>0</v>
      </c>
      <c r="AK213" s="92">
        <f t="shared" si="113"/>
        <v>0</v>
      </c>
      <c r="AL213" s="92">
        <f t="shared" si="113"/>
        <v>0</v>
      </c>
      <c r="AM213" s="92">
        <f t="shared" si="113"/>
        <v>0</v>
      </c>
      <c r="AN213" s="92">
        <f t="shared" si="113"/>
        <v>0</v>
      </c>
      <c r="AO213" s="92">
        <f t="shared" si="113"/>
        <v>0</v>
      </c>
      <c r="AP213" s="92">
        <f t="shared" si="113"/>
        <v>0</v>
      </c>
      <c r="AQ213" s="92">
        <f t="shared" si="113"/>
        <v>0</v>
      </c>
      <c r="AR213" s="92">
        <f t="shared" si="113"/>
        <v>0</v>
      </c>
      <c r="AS213" s="92">
        <f t="shared" si="113"/>
        <v>0</v>
      </c>
      <c r="AT213" s="92">
        <f t="shared" si="113"/>
        <v>0</v>
      </c>
      <c r="AU213" s="92">
        <f t="shared" si="113"/>
        <v>0</v>
      </c>
      <c r="AV213" s="92">
        <f t="shared" si="113"/>
        <v>0</v>
      </c>
      <c r="AW213" s="92">
        <f t="shared" si="113"/>
        <v>0</v>
      </c>
      <c r="AX213" s="92">
        <f t="shared" si="113"/>
        <v>0</v>
      </c>
      <c r="AY213" s="92">
        <f t="shared" si="113"/>
        <v>0</v>
      </c>
      <c r="AZ213" s="92">
        <f t="shared" si="113"/>
        <v>0</v>
      </c>
      <c r="BA213" s="92">
        <f t="shared" si="113"/>
        <v>0</v>
      </c>
      <c r="BB213" s="92">
        <f t="shared" si="113"/>
        <v>0</v>
      </c>
      <c r="BC213" s="92">
        <f t="shared" si="113"/>
        <v>0</v>
      </c>
      <c r="BD213" s="92">
        <f t="shared" si="113"/>
        <v>0</v>
      </c>
      <c r="BE213" s="92">
        <f t="shared" si="113"/>
        <v>0</v>
      </c>
      <c r="BF213" s="92">
        <f t="shared" si="113"/>
        <v>0</v>
      </c>
      <c r="BG213" s="92">
        <f t="shared" si="113"/>
        <v>0</v>
      </c>
      <c r="BH213" s="92">
        <f t="shared" si="113"/>
        <v>0</v>
      </c>
      <c r="BI213" s="92">
        <f t="shared" si="113"/>
        <v>0</v>
      </c>
      <c r="BJ213" s="92">
        <f t="shared" si="113"/>
        <v>0</v>
      </c>
      <c r="BK213" s="92">
        <f t="shared" si="113"/>
        <v>0</v>
      </c>
      <c r="BL213" s="92">
        <f t="shared" si="113"/>
        <v>0</v>
      </c>
      <c r="BM213" s="92">
        <f t="shared" si="113"/>
        <v>0</v>
      </c>
      <c r="BN213" s="92">
        <f t="shared" si="113"/>
        <v>0</v>
      </c>
      <c r="BO213" s="92">
        <f t="shared" si="113"/>
        <v>0</v>
      </c>
      <c r="BP213" s="92">
        <f t="shared" si="113"/>
        <v>0</v>
      </c>
      <c r="BQ213" s="92">
        <f t="shared" si="113"/>
        <v>0</v>
      </c>
      <c r="BR213" s="92">
        <f t="shared" ref="BR213:DU213" si="114">IFERROR(BQ217,"")</f>
        <v>0</v>
      </c>
      <c r="BS213" s="92">
        <f t="shared" si="114"/>
        <v>0</v>
      </c>
      <c r="BT213" s="92">
        <f t="shared" si="114"/>
        <v>0</v>
      </c>
      <c r="BU213" s="92">
        <f t="shared" si="114"/>
        <v>0</v>
      </c>
      <c r="BV213" s="92">
        <f t="shared" si="114"/>
        <v>0</v>
      </c>
      <c r="BW213" s="92">
        <f t="shared" si="114"/>
        <v>0</v>
      </c>
      <c r="BX213" s="92">
        <f t="shared" si="114"/>
        <v>0</v>
      </c>
      <c r="BY213" s="92">
        <f t="shared" si="114"/>
        <v>0</v>
      </c>
      <c r="BZ213" s="92">
        <f t="shared" si="114"/>
        <v>0</v>
      </c>
      <c r="CA213" s="92">
        <f t="shared" si="114"/>
        <v>0</v>
      </c>
      <c r="CB213" s="92">
        <f t="shared" si="114"/>
        <v>0</v>
      </c>
      <c r="CC213" s="92">
        <f t="shared" si="114"/>
        <v>0</v>
      </c>
      <c r="CD213" s="92">
        <f t="shared" si="114"/>
        <v>0</v>
      </c>
      <c r="CE213" s="92">
        <f t="shared" si="114"/>
        <v>0</v>
      </c>
      <c r="CF213" s="92">
        <f t="shared" si="114"/>
        <v>0</v>
      </c>
      <c r="CG213" s="92">
        <f t="shared" si="114"/>
        <v>0</v>
      </c>
      <c r="CH213" s="92">
        <f t="shared" si="114"/>
        <v>0</v>
      </c>
      <c r="CI213" s="92">
        <f t="shared" si="114"/>
        <v>0</v>
      </c>
      <c r="CJ213" s="92">
        <f t="shared" si="114"/>
        <v>0</v>
      </c>
      <c r="CK213" s="92">
        <f t="shared" si="114"/>
        <v>0</v>
      </c>
      <c r="CL213" s="92">
        <f t="shared" si="114"/>
        <v>0</v>
      </c>
      <c r="CM213" s="92">
        <f t="shared" si="114"/>
        <v>0</v>
      </c>
      <c r="CN213" s="92">
        <f t="shared" si="114"/>
        <v>0</v>
      </c>
      <c r="CO213" s="92">
        <f t="shared" si="114"/>
        <v>0</v>
      </c>
      <c r="CP213" s="92">
        <f t="shared" si="114"/>
        <v>0</v>
      </c>
      <c r="CQ213" s="92">
        <f t="shared" si="114"/>
        <v>0</v>
      </c>
      <c r="CR213" s="92">
        <f t="shared" si="114"/>
        <v>0</v>
      </c>
      <c r="CS213" s="92">
        <f t="shared" si="114"/>
        <v>0</v>
      </c>
      <c r="CT213" s="92">
        <f t="shared" si="114"/>
        <v>0</v>
      </c>
      <c r="CU213" s="92">
        <f t="shared" si="114"/>
        <v>0</v>
      </c>
      <c r="CV213" s="92">
        <f t="shared" si="114"/>
        <v>0</v>
      </c>
      <c r="CW213" s="92">
        <f t="shared" si="114"/>
        <v>0</v>
      </c>
      <c r="CX213" s="92">
        <f t="shared" si="114"/>
        <v>0</v>
      </c>
      <c r="CY213" s="92">
        <f t="shared" si="114"/>
        <v>0</v>
      </c>
      <c r="CZ213" s="92">
        <f t="shared" si="114"/>
        <v>0</v>
      </c>
      <c r="DA213" s="92">
        <f t="shared" si="114"/>
        <v>0</v>
      </c>
      <c r="DB213" s="92">
        <f t="shared" si="114"/>
        <v>0</v>
      </c>
      <c r="DC213" s="92">
        <f t="shared" si="114"/>
        <v>0</v>
      </c>
      <c r="DD213" s="92">
        <f t="shared" si="114"/>
        <v>0</v>
      </c>
      <c r="DE213" s="92">
        <f t="shared" si="114"/>
        <v>0</v>
      </c>
      <c r="DF213" s="92">
        <f t="shared" si="114"/>
        <v>0</v>
      </c>
      <c r="DG213" s="92">
        <f t="shared" si="114"/>
        <v>0</v>
      </c>
      <c r="DH213" s="92">
        <f t="shared" si="114"/>
        <v>0</v>
      </c>
      <c r="DI213" s="92">
        <f t="shared" si="114"/>
        <v>0</v>
      </c>
      <c r="DJ213" s="92">
        <f t="shared" si="114"/>
        <v>0</v>
      </c>
      <c r="DK213" s="92">
        <f t="shared" si="114"/>
        <v>0</v>
      </c>
      <c r="DL213" s="92">
        <f t="shared" si="114"/>
        <v>0</v>
      </c>
      <c r="DM213" s="92">
        <f t="shared" si="114"/>
        <v>0</v>
      </c>
      <c r="DN213" s="92">
        <f t="shared" si="114"/>
        <v>0</v>
      </c>
      <c r="DO213" s="92">
        <f t="shared" si="114"/>
        <v>0</v>
      </c>
      <c r="DP213" s="92">
        <f t="shared" si="114"/>
        <v>0</v>
      </c>
      <c r="DQ213" s="92">
        <f t="shared" si="114"/>
        <v>0</v>
      </c>
      <c r="DR213" s="92">
        <f t="shared" si="114"/>
        <v>0</v>
      </c>
      <c r="DS213" s="92">
        <f t="shared" si="114"/>
        <v>0</v>
      </c>
      <c r="DT213" s="92">
        <f t="shared" si="114"/>
        <v>0</v>
      </c>
      <c r="DU213" s="92">
        <f t="shared" si="114"/>
        <v>0</v>
      </c>
    </row>
    <row r="214" spans="1:125">
      <c r="A214" s="2" t="s">
        <v>212</v>
      </c>
      <c r="B214" s="2"/>
      <c r="C214" s="2"/>
      <c r="D214" s="92">
        <f>SUM(E214:DU214)</f>
        <v>0</v>
      </c>
      <c r="E214" s="92">
        <f t="shared" ref="E214:BP214" si="115">IFERROR(E55*(1+$D223),"")</f>
        <v>0</v>
      </c>
      <c r="F214" s="92">
        <f t="shared" si="115"/>
        <v>0</v>
      </c>
      <c r="G214" s="92">
        <f t="shared" si="115"/>
        <v>0</v>
      </c>
      <c r="H214" s="92">
        <f t="shared" si="115"/>
        <v>0</v>
      </c>
      <c r="I214" s="92">
        <f t="shared" si="115"/>
        <v>0</v>
      </c>
      <c r="J214" s="92">
        <f t="shared" si="115"/>
        <v>0</v>
      </c>
      <c r="K214" s="92">
        <f t="shared" si="115"/>
        <v>0</v>
      </c>
      <c r="L214" s="92">
        <f t="shared" si="115"/>
        <v>0</v>
      </c>
      <c r="M214" s="92">
        <f t="shared" si="115"/>
        <v>0</v>
      </c>
      <c r="N214" s="92">
        <f t="shared" si="115"/>
        <v>0</v>
      </c>
      <c r="O214" s="92">
        <f t="shared" si="115"/>
        <v>0</v>
      </c>
      <c r="P214" s="92">
        <f t="shared" si="115"/>
        <v>0</v>
      </c>
      <c r="Q214" s="92">
        <f t="shared" si="115"/>
        <v>0</v>
      </c>
      <c r="R214" s="92">
        <f t="shared" si="115"/>
        <v>0</v>
      </c>
      <c r="S214" s="92">
        <f t="shared" si="115"/>
        <v>0</v>
      </c>
      <c r="T214" s="92">
        <f t="shared" si="115"/>
        <v>0</v>
      </c>
      <c r="U214" s="92">
        <f t="shared" si="115"/>
        <v>0</v>
      </c>
      <c r="V214" s="92">
        <f t="shared" si="115"/>
        <v>0</v>
      </c>
      <c r="W214" s="92">
        <f t="shared" si="115"/>
        <v>0</v>
      </c>
      <c r="X214" s="92">
        <f t="shared" si="115"/>
        <v>0</v>
      </c>
      <c r="Y214" s="92">
        <f t="shared" si="115"/>
        <v>0</v>
      </c>
      <c r="Z214" s="92">
        <f t="shared" si="115"/>
        <v>0</v>
      </c>
      <c r="AA214" s="92">
        <f t="shared" si="115"/>
        <v>0</v>
      </c>
      <c r="AB214" s="92">
        <f t="shared" si="115"/>
        <v>0</v>
      </c>
      <c r="AC214" s="92">
        <f t="shared" si="115"/>
        <v>0</v>
      </c>
      <c r="AD214" s="92">
        <f t="shared" si="115"/>
        <v>0</v>
      </c>
      <c r="AE214" s="92">
        <f t="shared" si="115"/>
        <v>0</v>
      </c>
      <c r="AF214" s="92">
        <f t="shared" si="115"/>
        <v>0</v>
      </c>
      <c r="AG214" s="92">
        <f t="shared" si="115"/>
        <v>0</v>
      </c>
      <c r="AH214" s="92">
        <f t="shared" si="115"/>
        <v>0</v>
      </c>
      <c r="AI214" s="92">
        <f t="shared" si="115"/>
        <v>0</v>
      </c>
      <c r="AJ214" s="92">
        <f t="shared" si="115"/>
        <v>0</v>
      </c>
      <c r="AK214" s="92">
        <f t="shared" si="115"/>
        <v>0</v>
      </c>
      <c r="AL214" s="92">
        <f t="shared" si="115"/>
        <v>0</v>
      </c>
      <c r="AM214" s="92">
        <f t="shared" si="115"/>
        <v>0</v>
      </c>
      <c r="AN214" s="92">
        <f t="shared" si="115"/>
        <v>0</v>
      </c>
      <c r="AO214" s="92">
        <f t="shared" si="115"/>
        <v>0</v>
      </c>
      <c r="AP214" s="92">
        <f t="shared" si="115"/>
        <v>0</v>
      </c>
      <c r="AQ214" s="92">
        <f t="shared" si="115"/>
        <v>0</v>
      </c>
      <c r="AR214" s="92">
        <f t="shared" si="115"/>
        <v>0</v>
      </c>
      <c r="AS214" s="92">
        <f t="shared" si="115"/>
        <v>0</v>
      </c>
      <c r="AT214" s="92">
        <f t="shared" si="115"/>
        <v>0</v>
      </c>
      <c r="AU214" s="92">
        <f t="shared" si="115"/>
        <v>0</v>
      </c>
      <c r="AV214" s="92">
        <f t="shared" si="115"/>
        <v>0</v>
      </c>
      <c r="AW214" s="92">
        <f t="shared" si="115"/>
        <v>0</v>
      </c>
      <c r="AX214" s="92">
        <f t="shared" si="115"/>
        <v>0</v>
      </c>
      <c r="AY214" s="92">
        <f t="shared" si="115"/>
        <v>0</v>
      </c>
      <c r="AZ214" s="92">
        <f t="shared" si="115"/>
        <v>0</v>
      </c>
      <c r="BA214" s="92">
        <f t="shared" si="115"/>
        <v>0</v>
      </c>
      <c r="BB214" s="92">
        <f t="shared" si="115"/>
        <v>0</v>
      </c>
      <c r="BC214" s="92">
        <f t="shared" si="115"/>
        <v>0</v>
      </c>
      <c r="BD214" s="92">
        <f t="shared" si="115"/>
        <v>0</v>
      </c>
      <c r="BE214" s="92">
        <f t="shared" si="115"/>
        <v>0</v>
      </c>
      <c r="BF214" s="92">
        <f t="shared" si="115"/>
        <v>0</v>
      </c>
      <c r="BG214" s="92">
        <f t="shared" si="115"/>
        <v>0</v>
      </c>
      <c r="BH214" s="92">
        <f t="shared" si="115"/>
        <v>0</v>
      </c>
      <c r="BI214" s="92">
        <f t="shared" si="115"/>
        <v>0</v>
      </c>
      <c r="BJ214" s="92">
        <f t="shared" si="115"/>
        <v>0</v>
      </c>
      <c r="BK214" s="92">
        <f t="shared" si="115"/>
        <v>0</v>
      </c>
      <c r="BL214" s="92">
        <f t="shared" si="115"/>
        <v>0</v>
      </c>
      <c r="BM214" s="92">
        <f t="shared" si="115"/>
        <v>0</v>
      </c>
      <c r="BN214" s="92">
        <f t="shared" si="115"/>
        <v>0</v>
      </c>
      <c r="BO214" s="92">
        <f t="shared" si="115"/>
        <v>0</v>
      </c>
      <c r="BP214" s="92">
        <f t="shared" si="115"/>
        <v>0</v>
      </c>
      <c r="BQ214" s="92">
        <f t="shared" ref="BQ214:DU214" si="116">IFERROR(BQ55*(1+$D223),"")</f>
        <v>0</v>
      </c>
      <c r="BR214" s="92">
        <f t="shared" si="116"/>
        <v>0</v>
      </c>
      <c r="BS214" s="92">
        <f t="shared" si="116"/>
        <v>0</v>
      </c>
      <c r="BT214" s="92">
        <f t="shared" si="116"/>
        <v>0</v>
      </c>
      <c r="BU214" s="92">
        <f t="shared" si="116"/>
        <v>0</v>
      </c>
      <c r="BV214" s="92">
        <f t="shared" si="116"/>
        <v>0</v>
      </c>
      <c r="BW214" s="92">
        <f t="shared" si="116"/>
        <v>0</v>
      </c>
      <c r="BX214" s="92">
        <f t="shared" si="116"/>
        <v>0</v>
      </c>
      <c r="BY214" s="92">
        <f t="shared" si="116"/>
        <v>0</v>
      </c>
      <c r="BZ214" s="92">
        <f t="shared" si="116"/>
        <v>0</v>
      </c>
      <c r="CA214" s="92">
        <f t="shared" si="116"/>
        <v>0</v>
      </c>
      <c r="CB214" s="92">
        <f t="shared" si="116"/>
        <v>0</v>
      </c>
      <c r="CC214" s="92">
        <f t="shared" si="116"/>
        <v>0</v>
      </c>
      <c r="CD214" s="92">
        <f t="shared" si="116"/>
        <v>0</v>
      </c>
      <c r="CE214" s="92">
        <f t="shared" si="116"/>
        <v>0</v>
      </c>
      <c r="CF214" s="92">
        <f t="shared" si="116"/>
        <v>0</v>
      </c>
      <c r="CG214" s="92">
        <f t="shared" si="116"/>
        <v>0</v>
      </c>
      <c r="CH214" s="92">
        <f t="shared" si="116"/>
        <v>0</v>
      </c>
      <c r="CI214" s="92">
        <f t="shared" si="116"/>
        <v>0</v>
      </c>
      <c r="CJ214" s="92">
        <f t="shared" si="116"/>
        <v>0</v>
      </c>
      <c r="CK214" s="92">
        <f t="shared" si="116"/>
        <v>0</v>
      </c>
      <c r="CL214" s="92">
        <f t="shared" si="116"/>
        <v>0</v>
      </c>
      <c r="CM214" s="92">
        <f t="shared" si="116"/>
        <v>0</v>
      </c>
      <c r="CN214" s="92">
        <f t="shared" si="116"/>
        <v>0</v>
      </c>
      <c r="CO214" s="92">
        <f t="shared" si="116"/>
        <v>0</v>
      </c>
      <c r="CP214" s="92">
        <f t="shared" si="116"/>
        <v>0</v>
      </c>
      <c r="CQ214" s="92">
        <f t="shared" si="116"/>
        <v>0</v>
      </c>
      <c r="CR214" s="92">
        <f t="shared" si="116"/>
        <v>0</v>
      </c>
      <c r="CS214" s="92">
        <f t="shared" si="116"/>
        <v>0</v>
      </c>
      <c r="CT214" s="92">
        <f t="shared" si="116"/>
        <v>0</v>
      </c>
      <c r="CU214" s="92">
        <f t="shared" si="116"/>
        <v>0</v>
      </c>
      <c r="CV214" s="92">
        <f t="shared" si="116"/>
        <v>0</v>
      </c>
      <c r="CW214" s="92">
        <f t="shared" si="116"/>
        <v>0</v>
      </c>
      <c r="CX214" s="92">
        <f t="shared" si="116"/>
        <v>0</v>
      </c>
      <c r="CY214" s="92">
        <f t="shared" si="116"/>
        <v>0</v>
      </c>
      <c r="CZ214" s="92">
        <f t="shared" si="116"/>
        <v>0</v>
      </c>
      <c r="DA214" s="92">
        <f t="shared" si="116"/>
        <v>0</v>
      </c>
      <c r="DB214" s="92">
        <f t="shared" si="116"/>
        <v>0</v>
      </c>
      <c r="DC214" s="92">
        <f t="shared" si="116"/>
        <v>0</v>
      </c>
      <c r="DD214" s="92">
        <f t="shared" si="116"/>
        <v>0</v>
      </c>
      <c r="DE214" s="92">
        <f t="shared" si="116"/>
        <v>0</v>
      </c>
      <c r="DF214" s="92">
        <f t="shared" si="116"/>
        <v>0</v>
      </c>
      <c r="DG214" s="92">
        <f t="shared" si="116"/>
        <v>0</v>
      </c>
      <c r="DH214" s="92">
        <f t="shared" si="116"/>
        <v>0</v>
      </c>
      <c r="DI214" s="92">
        <f t="shared" si="116"/>
        <v>0</v>
      </c>
      <c r="DJ214" s="92">
        <f t="shared" si="116"/>
        <v>0</v>
      </c>
      <c r="DK214" s="92">
        <f t="shared" si="116"/>
        <v>0</v>
      </c>
      <c r="DL214" s="92">
        <f t="shared" si="116"/>
        <v>0</v>
      </c>
      <c r="DM214" s="92">
        <f t="shared" si="116"/>
        <v>0</v>
      </c>
      <c r="DN214" s="92">
        <f t="shared" si="116"/>
        <v>0</v>
      </c>
      <c r="DO214" s="92">
        <f t="shared" si="116"/>
        <v>0</v>
      </c>
      <c r="DP214" s="92">
        <f t="shared" si="116"/>
        <v>0</v>
      </c>
      <c r="DQ214" s="92">
        <f t="shared" si="116"/>
        <v>0</v>
      </c>
      <c r="DR214" s="92">
        <f t="shared" si="116"/>
        <v>0</v>
      </c>
      <c r="DS214" s="92">
        <f t="shared" si="116"/>
        <v>0</v>
      </c>
      <c r="DT214" s="92">
        <f t="shared" si="116"/>
        <v>0</v>
      </c>
      <c r="DU214" s="92">
        <f t="shared" si="116"/>
        <v>0</v>
      </c>
    </row>
    <row r="215" spans="1:125">
      <c r="A215" s="2" t="s">
        <v>213</v>
      </c>
      <c r="B215" s="2"/>
      <c r="C215" s="2"/>
      <c r="D215" s="92">
        <f>SUM(E215:DU215)</f>
        <v>0</v>
      </c>
      <c r="E215" s="92">
        <f t="shared" ref="E215:BP215" si="117">IFERROR(IF(AND(E$4&lt;=$D181,E210=0),E213*E204,0),"")</f>
        <v>0</v>
      </c>
      <c r="F215" s="92">
        <f t="shared" si="117"/>
        <v>0</v>
      </c>
      <c r="G215" s="92">
        <f t="shared" si="117"/>
        <v>0</v>
      </c>
      <c r="H215" s="92">
        <f t="shared" si="117"/>
        <v>0</v>
      </c>
      <c r="I215" s="92">
        <f t="shared" si="117"/>
        <v>0</v>
      </c>
      <c r="J215" s="92">
        <f t="shared" si="117"/>
        <v>0</v>
      </c>
      <c r="K215" s="92">
        <f t="shared" si="117"/>
        <v>0</v>
      </c>
      <c r="L215" s="92">
        <f t="shared" si="117"/>
        <v>0</v>
      </c>
      <c r="M215" s="92">
        <f t="shared" si="117"/>
        <v>0</v>
      </c>
      <c r="N215" s="92">
        <f t="shared" si="117"/>
        <v>0</v>
      </c>
      <c r="O215" s="92">
        <f t="shared" si="117"/>
        <v>0</v>
      </c>
      <c r="P215" s="92">
        <f t="shared" si="117"/>
        <v>0</v>
      </c>
      <c r="Q215" s="92">
        <f t="shared" si="117"/>
        <v>0</v>
      </c>
      <c r="R215" s="92">
        <f t="shared" si="117"/>
        <v>0</v>
      </c>
      <c r="S215" s="92">
        <f t="shared" si="117"/>
        <v>0</v>
      </c>
      <c r="T215" s="92">
        <f t="shared" si="117"/>
        <v>0</v>
      </c>
      <c r="U215" s="92">
        <f t="shared" si="117"/>
        <v>0</v>
      </c>
      <c r="V215" s="92">
        <f t="shared" si="117"/>
        <v>0</v>
      </c>
      <c r="W215" s="92">
        <f t="shared" si="117"/>
        <v>0</v>
      </c>
      <c r="X215" s="92">
        <f t="shared" si="117"/>
        <v>0</v>
      </c>
      <c r="Y215" s="92">
        <f t="shared" si="117"/>
        <v>0</v>
      </c>
      <c r="Z215" s="92">
        <f t="shared" si="117"/>
        <v>0</v>
      </c>
      <c r="AA215" s="92">
        <f t="shared" si="117"/>
        <v>0</v>
      </c>
      <c r="AB215" s="92">
        <f t="shared" si="117"/>
        <v>0</v>
      </c>
      <c r="AC215" s="92">
        <f t="shared" si="117"/>
        <v>0</v>
      </c>
      <c r="AD215" s="92">
        <f t="shared" si="117"/>
        <v>0</v>
      </c>
      <c r="AE215" s="92">
        <f t="shared" si="117"/>
        <v>0</v>
      </c>
      <c r="AF215" s="92">
        <f t="shared" si="117"/>
        <v>0</v>
      </c>
      <c r="AG215" s="92">
        <f t="shared" si="117"/>
        <v>0</v>
      </c>
      <c r="AH215" s="92">
        <f t="shared" si="117"/>
        <v>0</v>
      </c>
      <c r="AI215" s="92">
        <f t="shared" si="117"/>
        <v>0</v>
      </c>
      <c r="AJ215" s="92">
        <f t="shared" si="117"/>
        <v>0</v>
      </c>
      <c r="AK215" s="92">
        <f t="shared" si="117"/>
        <v>0</v>
      </c>
      <c r="AL215" s="92">
        <f t="shared" si="117"/>
        <v>0</v>
      </c>
      <c r="AM215" s="92">
        <f t="shared" si="117"/>
        <v>0</v>
      </c>
      <c r="AN215" s="92">
        <f t="shared" si="117"/>
        <v>0</v>
      </c>
      <c r="AO215" s="92">
        <f t="shared" si="117"/>
        <v>0</v>
      </c>
      <c r="AP215" s="92">
        <f t="shared" si="117"/>
        <v>0</v>
      </c>
      <c r="AQ215" s="92">
        <f t="shared" si="117"/>
        <v>0</v>
      </c>
      <c r="AR215" s="92">
        <f t="shared" si="117"/>
        <v>0</v>
      </c>
      <c r="AS215" s="92">
        <f t="shared" si="117"/>
        <v>0</v>
      </c>
      <c r="AT215" s="92">
        <f t="shared" si="117"/>
        <v>0</v>
      </c>
      <c r="AU215" s="92">
        <f t="shared" si="117"/>
        <v>0</v>
      </c>
      <c r="AV215" s="92">
        <f t="shared" si="117"/>
        <v>0</v>
      </c>
      <c r="AW215" s="92">
        <f t="shared" si="117"/>
        <v>0</v>
      </c>
      <c r="AX215" s="92">
        <f t="shared" si="117"/>
        <v>0</v>
      </c>
      <c r="AY215" s="92">
        <f t="shared" si="117"/>
        <v>0</v>
      </c>
      <c r="AZ215" s="92">
        <f t="shared" si="117"/>
        <v>0</v>
      </c>
      <c r="BA215" s="92">
        <f t="shared" si="117"/>
        <v>0</v>
      </c>
      <c r="BB215" s="92">
        <f t="shared" si="117"/>
        <v>0</v>
      </c>
      <c r="BC215" s="92">
        <f t="shared" si="117"/>
        <v>0</v>
      </c>
      <c r="BD215" s="92">
        <f t="shared" si="117"/>
        <v>0</v>
      </c>
      <c r="BE215" s="92">
        <f t="shared" si="117"/>
        <v>0</v>
      </c>
      <c r="BF215" s="92">
        <f t="shared" si="117"/>
        <v>0</v>
      </c>
      <c r="BG215" s="92">
        <f t="shared" si="117"/>
        <v>0</v>
      </c>
      <c r="BH215" s="92">
        <f t="shared" si="117"/>
        <v>0</v>
      </c>
      <c r="BI215" s="92">
        <f t="shared" si="117"/>
        <v>0</v>
      </c>
      <c r="BJ215" s="92">
        <f t="shared" si="117"/>
        <v>0</v>
      </c>
      <c r="BK215" s="92">
        <f t="shared" si="117"/>
        <v>0</v>
      </c>
      <c r="BL215" s="92">
        <f t="shared" si="117"/>
        <v>0</v>
      </c>
      <c r="BM215" s="92">
        <f t="shared" si="117"/>
        <v>0</v>
      </c>
      <c r="BN215" s="92">
        <f t="shared" si="117"/>
        <v>0</v>
      </c>
      <c r="BO215" s="92">
        <f t="shared" si="117"/>
        <v>0</v>
      </c>
      <c r="BP215" s="92">
        <f t="shared" si="117"/>
        <v>0</v>
      </c>
      <c r="BQ215" s="92">
        <f t="shared" ref="BQ215:DU215" si="118">IFERROR(IF(AND(BQ$4&lt;=$D181,BQ210=0),BQ213*BQ204,0),"")</f>
        <v>0</v>
      </c>
      <c r="BR215" s="92">
        <f t="shared" si="118"/>
        <v>0</v>
      </c>
      <c r="BS215" s="92">
        <f t="shared" si="118"/>
        <v>0</v>
      </c>
      <c r="BT215" s="92">
        <f t="shared" si="118"/>
        <v>0</v>
      </c>
      <c r="BU215" s="92">
        <f t="shared" si="118"/>
        <v>0</v>
      </c>
      <c r="BV215" s="92">
        <f t="shared" si="118"/>
        <v>0</v>
      </c>
      <c r="BW215" s="92">
        <f t="shared" si="118"/>
        <v>0</v>
      </c>
      <c r="BX215" s="92">
        <f t="shared" si="118"/>
        <v>0</v>
      </c>
      <c r="BY215" s="92">
        <f t="shared" si="118"/>
        <v>0</v>
      </c>
      <c r="BZ215" s="92">
        <f t="shared" si="118"/>
        <v>0</v>
      </c>
      <c r="CA215" s="92">
        <f t="shared" si="118"/>
        <v>0</v>
      </c>
      <c r="CB215" s="92">
        <f t="shared" si="118"/>
        <v>0</v>
      </c>
      <c r="CC215" s="92">
        <f t="shared" si="118"/>
        <v>0</v>
      </c>
      <c r="CD215" s="92">
        <f t="shared" si="118"/>
        <v>0</v>
      </c>
      <c r="CE215" s="92">
        <f t="shared" si="118"/>
        <v>0</v>
      </c>
      <c r="CF215" s="92">
        <f t="shared" si="118"/>
        <v>0</v>
      </c>
      <c r="CG215" s="92">
        <f t="shared" si="118"/>
        <v>0</v>
      </c>
      <c r="CH215" s="92">
        <f t="shared" si="118"/>
        <v>0</v>
      </c>
      <c r="CI215" s="92">
        <f t="shared" si="118"/>
        <v>0</v>
      </c>
      <c r="CJ215" s="92">
        <f t="shared" si="118"/>
        <v>0</v>
      </c>
      <c r="CK215" s="92">
        <f t="shared" si="118"/>
        <v>0</v>
      </c>
      <c r="CL215" s="92">
        <f t="shared" si="118"/>
        <v>0</v>
      </c>
      <c r="CM215" s="92">
        <f t="shared" si="118"/>
        <v>0</v>
      </c>
      <c r="CN215" s="92">
        <f t="shared" si="118"/>
        <v>0</v>
      </c>
      <c r="CO215" s="92">
        <f t="shared" si="118"/>
        <v>0</v>
      </c>
      <c r="CP215" s="92">
        <f t="shared" si="118"/>
        <v>0</v>
      </c>
      <c r="CQ215" s="92">
        <f t="shared" si="118"/>
        <v>0</v>
      </c>
      <c r="CR215" s="92">
        <f t="shared" si="118"/>
        <v>0</v>
      </c>
      <c r="CS215" s="92">
        <f t="shared" si="118"/>
        <v>0</v>
      </c>
      <c r="CT215" s="92">
        <f t="shared" si="118"/>
        <v>0</v>
      </c>
      <c r="CU215" s="92">
        <f t="shared" si="118"/>
        <v>0</v>
      </c>
      <c r="CV215" s="92">
        <f t="shared" si="118"/>
        <v>0</v>
      </c>
      <c r="CW215" s="92">
        <f t="shared" si="118"/>
        <v>0</v>
      </c>
      <c r="CX215" s="92">
        <f t="shared" si="118"/>
        <v>0</v>
      </c>
      <c r="CY215" s="92">
        <f t="shared" si="118"/>
        <v>0</v>
      </c>
      <c r="CZ215" s="92">
        <f t="shared" si="118"/>
        <v>0</v>
      </c>
      <c r="DA215" s="92">
        <f t="shared" si="118"/>
        <v>0</v>
      </c>
      <c r="DB215" s="92">
        <f t="shared" si="118"/>
        <v>0</v>
      </c>
      <c r="DC215" s="92">
        <f t="shared" si="118"/>
        <v>0</v>
      </c>
      <c r="DD215" s="92">
        <f t="shared" si="118"/>
        <v>0</v>
      </c>
      <c r="DE215" s="92">
        <f t="shared" si="118"/>
        <v>0</v>
      </c>
      <c r="DF215" s="92">
        <f t="shared" si="118"/>
        <v>0</v>
      </c>
      <c r="DG215" s="92">
        <f t="shared" si="118"/>
        <v>0</v>
      </c>
      <c r="DH215" s="92">
        <f t="shared" si="118"/>
        <v>0</v>
      </c>
      <c r="DI215" s="92">
        <f t="shared" si="118"/>
        <v>0</v>
      </c>
      <c r="DJ215" s="92">
        <f t="shared" si="118"/>
        <v>0</v>
      </c>
      <c r="DK215" s="92">
        <f t="shared" si="118"/>
        <v>0</v>
      </c>
      <c r="DL215" s="92">
        <f t="shared" si="118"/>
        <v>0</v>
      </c>
      <c r="DM215" s="92">
        <f t="shared" si="118"/>
        <v>0</v>
      </c>
      <c r="DN215" s="92">
        <f t="shared" si="118"/>
        <v>0</v>
      </c>
      <c r="DO215" s="92">
        <f t="shared" si="118"/>
        <v>0</v>
      </c>
      <c r="DP215" s="92">
        <f t="shared" si="118"/>
        <v>0</v>
      </c>
      <c r="DQ215" s="92">
        <f t="shared" si="118"/>
        <v>0</v>
      </c>
      <c r="DR215" s="92">
        <f t="shared" si="118"/>
        <v>0</v>
      </c>
      <c r="DS215" s="92">
        <f t="shared" si="118"/>
        <v>0</v>
      </c>
      <c r="DT215" s="92">
        <f t="shared" si="118"/>
        <v>0</v>
      </c>
      <c r="DU215" s="92">
        <f t="shared" si="118"/>
        <v>0</v>
      </c>
    </row>
    <row r="216" spans="1:125">
      <c r="A216" s="2" t="s">
        <v>214</v>
      </c>
      <c r="B216" s="2"/>
      <c r="C216" s="2"/>
      <c r="D216" s="2"/>
      <c r="E216" s="83">
        <f t="shared" ref="E216:BP216" si="119">IFERROR(IF(E209=0,0,-IFERROR(PPMT(E204,E209,$D208,SUM($D214:$D215)),0)),"")</f>
        <v>0</v>
      </c>
      <c r="F216" s="83">
        <f t="shared" si="119"/>
        <v>0</v>
      </c>
      <c r="G216" s="83">
        <f t="shared" si="119"/>
        <v>0</v>
      </c>
      <c r="H216" s="83">
        <f t="shared" si="119"/>
        <v>0</v>
      </c>
      <c r="I216" s="83">
        <f t="shared" si="119"/>
        <v>0</v>
      </c>
      <c r="J216" s="83">
        <f t="shared" si="119"/>
        <v>0</v>
      </c>
      <c r="K216" s="83">
        <f t="shared" si="119"/>
        <v>0</v>
      </c>
      <c r="L216" s="83">
        <f t="shared" si="119"/>
        <v>0</v>
      </c>
      <c r="M216" s="83">
        <f t="shared" si="119"/>
        <v>0</v>
      </c>
      <c r="N216" s="83">
        <f t="shared" si="119"/>
        <v>0</v>
      </c>
      <c r="O216" s="83">
        <f t="shared" si="119"/>
        <v>0</v>
      </c>
      <c r="P216" s="83">
        <f t="shared" si="119"/>
        <v>0</v>
      </c>
      <c r="Q216" s="83">
        <f t="shared" si="119"/>
        <v>0</v>
      </c>
      <c r="R216" s="83">
        <f t="shared" si="119"/>
        <v>0</v>
      </c>
      <c r="S216" s="83">
        <f t="shared" si="119"/>
        <v>0</v>
      </c>
      <c r="T216" s="83">
        <f t="shared" si="119"/>
        <v>0</v>
      </c>
      <c r="U216" s="83">
        <f t="shared" si="119"/>
        <v>0</v>
      </c>
      <c r="V216" s="83">
        <f t="shared" si="119"/>
        <v>0</v>
      </c>
      <c r="W216" s="83">
        <f t="shared" si="119"/>
        <v>0</v>
      </c>
      <c r="X216" s="83">
        <f t="shared" si="119"/>
        <v>0</v>
      </c>
      <c r="Y216" s="83">
        <f t="shared" si="119"/>
        <v>0</v>
      </c>
      <c r="Z216" s="83">
        <f t="shared" si="119"/>
        <v>0</v>
      </c>
      <c r="AA216" s="83">
        <f t="shared" si="119"/>
        <v>0</v>
      </c>
      <c r="AB216" s="83">
        <f t="shared" si="119"/>
        <v>0</v>
      </c>
      <c r="AC216" s="83">
        <f t="shared" si="119"/>
        <v>0</v>
      </c>
      <c r="AD216" s="83">
        <f t="shared" si="119"/>
        <v>0</v>
      </c>
      <c r="AE216" s="83">
        <f t="shared" si="119"/>
        <v>0</v>
      </c>
      <c r="AF216" s="83">
        <f t="shared" si="119"/>
        <v>0</v>
      </c>
      <c r="AG216" s="83">
        <f t="shared" si="119"/>
        <v>0</v>
      </c>
      <c r="AH216" s="83">
        <f t="shared" si="119"/>
        <v>0</v>
      </c>
      <c r="AI216" s="83">
        <f t="shared" si="119"/>
        <v>0</v>
      </c>
      <c r="AJ216" s="83">
        <f t="shared" si="119"/>
        <v>0</v>
      </c>
      <c r="AK216" s="83">
        <f t="shared" si="119"/>
        <v>0</v>
      </c>
      <c r="AL216" s="83">
        <f t="shared" si="119"/>
        <v>0</v>
      </c>
      <c r="AM216" s="83">
        <f t="shared" si="119"/>
        <v>0</v>
      </c>
      <c r="AN216" s="83">
        <f t="shared" si="119"/>
        <v>0</v>
      </c>
      <c r="AO216" s="83">
        <f t="shared" si="119"/>
        <v>0</v>
      </c>
      <c r="AP216" s="83">
        <f t="shared" si="119"/>
        <v>0</v>
      </c>
      <c r="AQ216" s="83">
        <f t="shared" si="119"/>
        <v>0</v>
      </c>
      <c r="AR216" s="83">
        <f t="shared" si="119"/>
        <v>0</v>
      </c>
      <c r="AS216" s="83">
        <f t="shared" si="119"/>
        <v>0</v>
      </c>
      <c r="AT216" s="83">
        <f t="shared" si="119"/>
        <v>0</v>
      </c>
      <c r="AU216" s="83">
        <f t="shared" si="119"/>
        <v>0</v>
      </c>
      <c r="AV216" s="83">
        <f t="shared" si="119"/>
        <v>0</v>
      </c>
      <c r="AW216" s="83">
        <f t="shared" si="119"/>
        <v>0</v>
      </c>
      <c r="AX216" s="83">
        <f t="shared" si="119"/>
        <v>0</v>
      </c>
      <c r="AY216" s="83">
        <f t="shared" si="119"/>
        <v>0</v>
      </c>
      <c r="AZ216" s="83">
        <f t="shared" si="119"/>
        <v>0</v>
      </c>
      <c r="BA216" s="83">
        <f t="shared" si="119"/>
        <v>0</v>
      </c>
      <c r="BB216" s="83">
        <f t="shared" si="119"/>
        <v>0</v>
      </c>
      <c r="BC216" s="83">
        <f t="shared" si="119"/>
        <v>0</v>
      </c>
      <c r="BD216" s="83">
        <f t="shared" si="119"/>
        <v>0</v>
      </c>
      <c r="BE216" s="83">
        <f t="shared" si="119"/>
        <v>0</v>
      </c>
      <c r="BF216" s="83">
        <f t="shared" si="119"/>
        <v>0</v>
      </c>
      <c r="BG216" s="83">
        <f t="shared" si="119"/>
        <v>0</v>
      </c>
      <c r="BH216" s="83">
        <f t="shared" si="119"/>
        <v>0</v>
      </c>
      <c r="BI216" s="83">
        <f t="shared" si="119"/>
        <v>0</v>
      </c>
      <c r="BJ216" s="83">
        <f t="shared" si="119"/>
        <v>0</v>
      </c>
      <c r="BK216" s="83">
        <f t="shared" si="119"/>
        <v>0</v>
      </c>
      <c r="BL216" s="83">
        <f t="shared" si="119"/>
        <v>0</v>
      </c>
      <c r="BM216" s="83">
        <f t="shared" si="119"/>
        <v>0</v>
      </c>
      <c r="BN216" s="83">
        <f t="shared" si="119"/>
        <v>0</v>
      </c>
      <c r="BO216" s="83">
        <f t="shared" si="119"/>
        <v>0</v>
      </c>
      <c r="BP216" s="83">
        <f t="shared" si="119"/>
        <v>0</v>
      </c>
      <c r="BQ216" s="83">
        <f t="shared" ref="BQ216:DU216" si="120">IFERROR(IF(BQ209=0,0,-IFERROR(PPMT(BQ204,BQ209,$D208,SUM($D214:$D215)),0)),"")</f>
        <v>0</v>
      </c>
      <c r="BR216" s="83">
        <f t="shared" si="120"/>
        <v>0</v>
      </c>
      <c r="BS216" s="83">
        <f t="shared" si="120"/>
        <v>0</v>
      </c>
      <c r="BT216" s="83">
        <f t="shared" si="120"/>
        <v>0</v>
      </c>
      <c r="BU216" s="83">
        <f t="shared" si="120"/>
        <v>0</v>
      </c>
      <c r="BV216" s="83">
        <f t="shared" si="120"/>
        <v>0</v>
      </c>
      <c r="BW216" s="83">
        <f t="shared" si="120"/>
        <v>0</v>
      </c>
      <c r="BX216" s="83">
        <f t="shared" si="120"/>
        <v>0</v>
      </c>
      <c r="BY216" s="83">
        <f t="shared" si="120"/>
        <v>0</v>
      </c>
      <c r="BZ216" s="83">
        <f t="shared" si="120"/>
        <v>0</v>
      </c>
      <c r="CA216" s="83">
        <f t="shared" si="120"/>
        <v>0</v>
      </c>
      <c r="CB216" s="83">
        <f t="shared" si="120"/>
        <v>0</v>
      </c>
      <c r="CC216" s="83">
        <f t="shared" si="120"/>
        <v>0</v>
      </c>
      <c r="CD216" s="83">
        <f t="shared" si="120"/>
        <v>0</v>
      </c>
      <c r="CE216" s="83">
        <f t="shared" si="120"/>
        <v>0</v>
      </c>
      <c r="CF216" s="83">
        <f t="shared" si="120"/>
        <v>0</v>
      </c>
      <c r="CG216" s="83">
        <f t="shared" si="120"/>
        <v>0</v>
      </c>
      <c r="CH216" s="83">
        <f t="shared" si="120"/>
        <v>0</v>
      </c>
      <c r="CI216" s="83">
        <f t="shared" si="120"/>
        <v>0</v>
      </c>
      <c r="CJ216" s="83">
        <f t="shared" si="120"/>
        <v>0</v>
      </c>
      <c r="CK216" s="83">
        <f t="shared" si="120"/>
        <v>0</v>
      </c>
      <c r="CL216" s="83">
        <f t="shared" si="120"/>
        <v>0</v>
      </c>
      <c r="CM216" s="83">
        <f t="shared" si="120"/>
        <v>0</v>
      </c>
      <c r="CN216" s="83">
        <f t="shared" si="120"/>
        <v>0</v>
      </c>
      <c r="CO216" s="83">
        <f t="shared" si="120"/>
        <v>0</v>
      </c>
      <c r="CP216" s="83">
        <f t="shared" si="120"/>
        <v>0</v>
      </c>
      <c r="CQ216" s="83">
        <f t="shared" si="120"/>
        <v>0</v>
      </c>
      <c r="CR216" s="83">
        <f t="shared" si="120"/>
        <v>0</v>
      </c>
      <c r="CS216" s="83">
        <f t="shared" si="120"/>
        <v>0</v>
      </c>
      <c r="CT216" s="83">
        <f t="shared" si="120"/>
        <v>0</v>
      </c>
      <c r="CU216" s="83">
        <f t="shared" si="120"/>
        <v>0</v>
      </c>
      <c r="CV216" s="83">
        <f t="shared" si="120"/>
        <v>0</v>
      </c>
      <c r="CW216" s="83">
        <f t="shared" si="120"/>
        <v>0</v>
      </c>
      <c r="CX216" s="83">
        <f t="shared" si="120"/>
        <v>0</v>
      </c>
      <c r="CY216" s="83">
        <f t="shared" si="120"/>
        <v>0</v>
      </c>
      <c r="CZ216" s="83">
        <f t="shared" si="120"/>
        <v>0</v>
      </c>
      <c r="DA216" s="83">
        <f t="shared" si="120"/>
        <v>0</v>
      </c>
      <c r="DB216" s="83">
        <f t="shared" si="120"/>
        <v>0</v>
      </c>
      <c r="DC216" s="83">
        <f t="shared" si="120"/>
        <v>0</v>
      </c>
      <c r="DD216" s="83">
        <f t="shared" si="120"/>
        <v>0</v>
      </c>
      <c r="DE216" s="83">
        <f t="shared" si="120"/>
        <v>0</v>
      </c>
      <c r="DF216" s="83">
        <f t="shared" si="120"/>
        <v>0</v>
      </c>
      <c r="DG216" s="83">
        <f t="shared" si="120"/>
        <v>0</v>
      </c>
      <c r="DH216" s="83">
        <f t="shared" si="120"/>
        <v>0</v>
      </c>
      <c r="DI216" s="83">
        <f t="shared" si="120"/>
        <v>0</v>
      </c>
      <c r="DJ216" s="83">
        <f t="shared" si="120"/>
        <v>0</v>
      </c>
      <c r="DK216" s="83">
        <f t="shared" si="120"/>
        <v>0</v>
      </c>
      <c r="DL216" s="83">
        <f t="shared" si="120"/>
        <v>0</v>
      </c>
      <c r="DM216" s="83">
        <f t="shared" si="120"/>
        <v>0</v>
      </c>
      <c r="DN216" s="83">
        <f t="shared" si="120"/>
        <v>0</v>
      </c>
      <c r="DO216" s="83">
        <f t="shared" si="120"/>
        <v>0</v>
      </c>
      <c r="DP216" s="83">
        <f t="shared" si="120"/>
        <v>0</v>
      </c>
      <c r="DQ216" s="83">
        <f t="shared" si="120"/>
        <v>0</v>
      </c>
      <c r="DR216" s="83">
        <f t="shared" si="120"/>
        <v>0</v>
      </c>
      <c r="DS216" s="83">
        <f t="shared" si="120"/>
        <v>0</v>
      </c>
      <c r="DT216" s="83">
        <f t="shared" si="120"/>
        <v>0</v>
      </c>
      <c r="DU216" s="83">
        <f t="shared" si="120"/>
        <v>0</v>
      </c>
    </row>
    <row r="217" spans="1:125">
      <c r="A217" s="2" t="s">
        <v>215</v>
      </c>
      <c r="B217" s="2"/>
      <c r="C217" s="2"/>
      <c r="D217" s="2"/>
      <c r="E217" s="92">
        <f>IFERROR(E136+E138,"")</f>
        <v>0</v>
      </c>
      <c r="F217" s="92">
        <f t="shared" ref="F217:AK217" si="121">IFERROR(SUM(F213:F215)-F216,"")</f>
        <v>0</v>
      </c>
      <c r="G217" s="92">
        <f t="shared" si="121"/>
        <v>0</v>
      </c>
      <c r="H217" s="92">
        <f t="shared" si="121"/>
        <v>0</v>
      </c>
      <c r="I217" s="92">
        <f t="shared" si="121"/>
        <v>0</v>
      </c>
      <c r="J217" s="92">
        <f t="shared" si="121"/>
        <v>0</v>
      </c>
      <c r="K217" s="92">
        <f t="shared" si="121"/>
        <v>0</v>
      </c>
      <c r="L217" s="92">
        <f t="shared" si="121"/>
        <v>0</v>
      </c>
      <c r="M217" s="92">
        <f t="shared" si="121"/>
        <v>0</v>
      </c>
      <c r="N217" s="92">
        <f t="shared" si="121"/>
        <v>0</v>
      </c>
      <c r="O217" s="92">
        <f t="shared" si="121"/>
        <v>0</v>
      </c>
      <c r="P217" s="92">
        <f t="shared" si="121"/>
        <v>0</v>
      </c>
      <c r="Q217" s="92">
        <f t="shared" si="121"/>
        <v>0</v>
      </c>
      <c r="R217" s="92">
        <f t="shared" si="121"/>
        <v>0</v>
      </c>
      <c r="S217" s="92">
        <f t="shared" si="121"/>
        <v>0</v>
      </c>
      <c r="T217" s="92">
        <f t="shared" si="121"/>
        <v>0</v>
      </c>
      <c r="U217" s="92">
        <f t="shared" si="121"/>
        <v>0</v>
      </c>
      <c r="V217" s="92">
        <f t="shared" si="121"/>
        <v>0</v>
      </c>
      <c r="W217" s="92">
        <f t="shared" si="121"/>
        <v>0</v>
      </c>
      <c r="X217" s="92">
        <f t="shared" si="121"/>
        <v>0</v>
      </c>
      <c r="Y217" s="92">
        <f t="shared" si="121"/>
        <v>0</v>
      </c>
      <c r="Z217" s="92">
        <f t="shared" si="121"/>
        <v>0</v>
      </c>
      <c r="AA217" s="92">
        <f t="shared" si="121"/>
        <v>0</v>
      </c>
      <c r="AB217" s="92">
        <f t="shared" si="121"/>
        <v>0</v>
      </c>
      <c r="AC217" s="92">
        <f t="shared" si="121"/>
        <v>0</v>
      </c>
      <c r="AD217" s="92">
        <f t="shared" si="121"/>
        <v>0</v>
      </c>
      <c r="AE217" s="92">
        <f t="shared" si="121"/>
        <v>0</v>
      </c>
      <c r="AF217" s="92">
        <f t="shared" si="121"/>
        <v>0</v>
      </c>
      <c r="AG217" s="92">
        <f t="shared" si="121"/>
        <v>0</v>
      </c>
      <c r="AH217" s="92">
        <f t="shared" si="121"/>
        <v>0</v>
      </c>
      <c r="AI217" s="92">
        <f t="shared" si="121"/>
        <v>0</v>
      </c>
      <c r="AJ217" s="92">
        <f t="shared" si="121"/>
        <v>0</v>
      </c>
      <c r="AK217" s="92">
        <f t="shared" si="121"/>
        <v>0</v>
      </c>
      <c r="AL217" s="92">
        <f t="shared" ref="AL217:CW217" si="122">IFERROR(SUM(AL213:AL215)-AL216,"")</f>
        <v>0</v>
      </c>
      <c r="AM217" s="92">
        <f t="shared" si="122"/>
        <v>0</v>
      </c>
      <c r="AN217" s="92">
        <f t="shared" si="122"/>
        <v>0</v>
      </c>
      <c r="AO217" s="92">
        <f t="shared" si="122"/>
        <v>0</v>
      </c>
      <c r="AP217" s="92">
        <f t="shared" si="122"/>
        <v>0</v>
      </c>
      <c r="AQ217" s="92">
        <f t="shared" si="122"/>
        <v>0</v>
      </c>
      <c r="AR217" s="92">
        <f t="shared" si="122"/>
        <v>0</v>
      </c>
      <c r="AS217" s="92">
        <f t="shared" si="122"/>
        <v>0</v>
      </c>
      <c r="AT217" s="92">
        <f t="shared" si="122"/>
        <v>0</v>
      </c>
      <c r="AU217" s="92">
        <f t="shared" si="122"/>
        <v>0</v>
      </c>
      <c r="AV217" s="92">
        <f t="shared" si="122"/>
        <v>0</v>
      </c>
      <c r="AW217" s="92">
        <f t="shared" si="122"/>
        <v>0</v>
      </c>
      <c r="AX217" s="92">
        <f t="shared" si="122"/>
        <v>0</v>
      </c>
      <c r="AY217" s="92">
        <f t="shared" si="122"/>
        <v>0</v>
      </c>
      <c r="AZ217" s="92">
        <f t="shared" si="122"/>
        <v>0</v>
      </c>
      <c r="BA217" s="92">
        <f t="shared" si="122"/>
        <v>0</v>
      </c>
      <c r="BB217" s="92">
        <f t="shared" si="122"/>
        <v>0</v>
      </c>
      <c r="BC217" s="92">
        <f t="shared" si="122"/>
        <v>0</v>
      </c>
      <c r="BD217" s="92">
        <f t="shared" si="122"/>
        <v>0</v>
      </c>
      <c r="BE217" s="92">
        <f t="shared" si="122"/>
        <v>0</v>
      </c>
      <c r="BF217" s="92">
        <f t="shared" si="122"/>
        <v>0</v>
      </c>
      <c r="BG217" s="92">
        <f t="shared" si="122"/>
        <v>0</v>
      </c>
      <c r="BH217" s="92">
        <f t="shared" si="122"/>
        <v>0</v>
      </c>
      <c r="BI217" s="92">
        <f t="shared" si="122"/>
        <v>0</v>
      </c>
      <c r="BJ217" s="92">
        <f t="shared" si="122"/>
        <v>0</v>
      </c>
      <c r="BK217" s="92">
        <f t="shared" si="122"/>
        <v>0</v>
      </c>
      <c r="BL217" s="92">
        <f t="shared" si="122"/>
        <v>0</v>
      </c>
      <c r="BM217" s="92">
        <f t="shared" si="122"/>
        <v>0</v>
      </c>
      <c r="BN217" s="92">
        <f t="shared" si="122"/>
        <v>0</v>
      </c>
      <c r="BO217" s="92">
        <f t="shared" si="122"/>
        <v>0</v>
      </c>
      <c r="BP217" s="92">
        <f t="shared" si="122"/>
        <v>0</v>
      </c>
      <c r="BQ217" s="92">
        <f t="shared" si="122"/>
        <v>0</v>
      </c>
      <c r="BR217" s="92">
        <f t="shared" si="122"/>
        <v>0</v>
      </c>
      <c r="BS217" s="92">
        <f t="shared" si="122"/>
        <v>0</v>
      </c>
      <c r="BT217" s="92">
        <f t="shared" si="122"/>
        <v>0</v>
      </c>
      <c r="BU217" s="92">
        <f t="shared" si="122"/>
        <v>0</v>
      </c>
      <c r="BV217" s="92">
        <f t="shared" si="122"/>
        <v>0</v>
      </c>
      <c r="BW217" s="92">
        <f t="shared" si="122"/>
        <v>0</v>
      </c>
      <c r="BX217" s="92">
        <f t="shared" si="122"/>
        <v>0</v>
      </c>
      <c r="BY217" s="92">
        <f t="shared" si="122"/>
        <v>0</v>
      </c>
      <c r="BZ217" s="92">
        <f t="shared" si="122"/>
        <v>0</v>
      </c>
      <c r="CA217" s="92">
        <f t="shared" si="122"/>
        <v>0</v>
      </c>
      <c r="CB217" s="92">
        <f t="shared" si="122"/>
        <v>0</v>
      </c>
      <c r="CC217" s="92">
        <f t="shared" si="122"/>
        <v>0</v>
      </c>
      <c r="CD217" s="92">
        <f t="shared" si="122"/>
        <v>0</v>
      </c>
      <c r="CE217" s="92">
        <f t="shared" si="122"/>
        <v>0</v>
      </c>
      <c r="CF217" s="92">
        <f t="shared" si="122"/>
        <v>0</v>
      </c>
      <c r="CG217" s="92">
        <f t="shared" si="122"/>
        <v>0</v>
      </c>
      <c r="CH217" s="92">
        <f t="shared" si="122"/>
        <v>0</v>
      </c>
      <c r="CI217" s="92">
        <f t="shared" si="122"/>
        <v>0</v>
      </c>
      <c r="CJ217" s="92">
        <f t="shared" si="122"/>
        <v>0</v>
      </c>
      <c r="CK217" s="92">
        <f t="shared" si="122"/>
        <v>0</v>
      </c>
      <c r="CL217" s="92">
        <f t="shared" si="122"/>
        <v>0</v>
      </c>
      <c r="CM217" s="92">
        <f t="shared" si="122"/>
        <v>0</v>
      </c>
      <c r="CN217" s="92">
        <f t="shared" si="122"/>
        <v>0</v>
      </c>
      <c r="CO217" s="92">
        <f t="shared" si="122"/>
        <v>0</v>
      </c>
      <c r="CP217" s="92">
        <f t="shared" si="122"/>
        <v>0</v>
      </c>
      <c r="CQ217" s="92">
        <f t="shared" si="122"/>
        <v>0</v>
      </c>
      <c r="CR217" s="92">
        <f t="shared" si="122"/>
        <v>0</v>
      </c>
      <c r="CS217" s="92">
        <f t="shared" si="122"/>
        <v>0</v>
      </c>
      <c r="CT217" s="92">
        <f t="shared" si="122"/>
        <v>0</v>
      </c>
      <c r="CU217" s="92">
        <f t="shared" si="122"/>
        <v>0</v>
      </c>
      <c r="CV217" s="92">
        <f t="shared" si="122"/>
        <v>0</v>
      </c>
      <c r="CW217" s="92">
        <f t="shared" si="122"/>
        <v>0</v>
      </c>
      <c r="CX217" s="92">
        <f t="shared" ref="CX217:DU217" si="123">IFERROR(SUM(CX213:CX215)-CX216,"")</f>
        <v>0</v>
      </c>
      <c r="CY217" s="92">
        <f t="shared" si="123"/>
        <v>0</v>
      </c>
      <c r="CZ217" s="92">
        <f t="shared" si="123"/>
        <v>0</v>
      </c>
      <c r="DA217" s="92">
        <f t="shared" si="123"/>
        <v>0</v>
      </c>
      <c r="DB217" s="92">
        <f t="shared" si="123"/>
        <v>0</v>
      </c>
      <c r="DC217" s="92">
        <f t="shared" si="123"/>
        <v>0</v>
      </c>
      <c r="DD217" s="92">
        <f t="shared" si="123"/>
        <v>0</v>
      </c>
      <c r="DE217" s="92">
        <f t="shared" si="123"/>
        <v>0</v>
      </c>
      <c r="DF217" s="92">
        <f t="shared" si="123"/>
        <v>0</v>
      </c>
      <c r="DG217" s="92">
        <f t="shared" si="123"/>
        <v>0</v>
      </c>
      <c r="DH217" s="92">
        <f t="shared" si="123"/>
        <v>0</v>
      </c>
      <c r="DI217" s="92">
        <f t="shared" si="123"/>
        <v>0</v>
      </c>
      <c r="DJ217" s="92">
        <f t="shared" si="123"/>
        <v>0</v>
      </c>
      <c r="DK217" s="92">
        <f t="shared" si="123"/>
        <v>0</v>
      </c>
      <c r="DL217" s="92">
        <f t="shared" si="123"/>
        <v>0</v>
      </c>
      <c r="DM217" s="92">
        <f t="shared" si="123"/>
        <v>0</v>
      </c>
      <c r="DN217" s="92">
        <f t="shared" si="123"/>
        <v>0</v>
      </c>
      <c r="DO217" s="92">
        <f t="shared" si="123"/>
        <v>0</v>
      </c>
      <c r="DP217" s="92">
        <f t="shared" si="123"/>
        <v>0</v>
      </c>
      <c r="DQ217" s="92">
        <f t="shared" si="123"/>
        <v>0</v>
      </c>
      <c r="DR217" s="92">
        <f t="shared" si="123"/>
        <v>0</v>
      </c>
      <c r="DS217" s="92">
        <f t="shared" si="123"/>
        <v>0</v>
      </c>
      <c r="DT217" s="92">
        <f t="shared" si="123"/>
        <v>0</v>
      </c>
      <c r="DU217" s="92">
        <f t="shared" si="123"/>
        <v>0</v>
      </c>
    </row>
    <row r="218" spans="1:125">
      <c r="A218" s="2"/>
      <c r="B218" s="2"/>
      <c r="C218" s="2"/>
      <c r="D218" s="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Q218" s="92"/>
      <c r="AR218" s="92"/>
      <c r="AS218" s="92"/>
      <c r="AT218" s="92"/>
      <c r="AU218" s="92"/>
      <c r="AV218" s="92"/>
      <c r="AW218" s="92"/>
      <c r="AX218" s="92"/>
      <c r="AY218" s="92"/>
      <c r="AZ218" s="92"/>
      <c r="BA218" s="92"/>
      <c r="BB218" s="92"/>
      <c r="BC218" s="92"/>
      <c r="BD218" s="92"/>
      <c r="BE218" s="92"/>
      <c r="BF218" s="92"/>
      <c r="BG218" s="92"/>
      <c r="BH218" s="92"/>
      <c r="BI218" s="92"/>
      <c r="BJ218" s="92"/>
      <c r="BK218" s="92"/>
      <c r="BL218" s="92"/>
      <c r="BM218" s="92"/>
      <c r="BN218" s="92"/>
      <c r="BO218" s="92"/>
      <c r="BP218" s="92"/>
      <c r="BQ218" s="92"/>
      <c r="BR218" s="92"/>
      <c r="BS218" s="92"/>
      <c r="BT218" s="92"/>
      <c r="BU218" s="92"/>
      <c r="BV218" s="92"/>
      <c r="BW218" s="92"/>
      <c r="BX218" s="92"/>
      <c r="BY218" s="92"/>
      <c r="BZ218" s="92"/>
      <c r="CA218" s="92"/>
      <c r="CB218" s="92"/>
      <c r="CC218" s="92"/>
      <c r="CD218" s="92"/>
      <c r="CE218" s="92"/>
      <c r="CF218" s="92"/>
      <c r="CG218" s="92"/>
      <c r="CH218" s="92"/>
      <c r="CI218" s="92"/>
      <c r="CJ218" s="92"/>
      <c r="CK218" s="92"/>
      <c r="CL218" s="92"/>
      <c r="CM218" s="92"/>
      <c r="CN218" s="92"/>
      <c r="CO218" s="92"/>
      <c r="CP218" s="92"/>
      <c r="CQ218" s="92"/>
      <c r="CR218" s="92"/>
      <c r="CS218" s="92"/>
      <c r="CT218" s="92"/>
      <c r="CU218" s="92"/>
      <c r="CV218" s="92"/>
      <c r="CW218" s="92"/>
      <c r="CX218" s="92"/>
      <c r="CY218" s="92"/>
      <c r="CZ218" s="92"/>
      <c r="DA218" s="92"/>
      <c r="DB218" s="92"/>
      <c r="DC218" s="92"/>
      <c r="DD218" s="92"/>
      <c r="DE218" s="92"/>
      <c r="DF218" s="92"/>
      <c r="DG218" s="92"/>
      <c r="DH218" s="92"/>
      <c r="DI218" s="92"/>
      <c r="DJ218" s="92"/>
      <c r="DK218" s="92"/>
      <c r="DL218" s="92"/>
      <c r="DM218" s="92"/>
      <c r="DN218" s="92"/>
      <c r="DO218" s="92"/>
      <c r="DP218" s="92"/>
      <c r="DQ218" s="92"/>
      <c r="DR218" s="92"/>
      <c r="DS218" s="92"/>
      <c r="DT218" s="92"/>
      <c r="DU218" s="92"/>
    </row>
    <row r="219" spans="1:125">
      <c r="A219" s="25" t="s">
        <v>216</v>
      </c>
      <c r="B219" s="25"/>
      <c r="C219" s="25"/>
      <c r="D219" s="25"/>
      <c r="E219" s="102">
        <f>IFERROR(E138+E140,"")</f>
        <v>0</v>
      </c>
      <c r="F219" s="110">
        <f t="shared" ref="F219:BQ219" si="124">IFERROR(IF(F210=0,0,F213*F204),"")</f>
        <v>0</v>
      </c>
      <c r="G219" s="110">
        <f t="shared" si="124"/>
        <v>0</v>
      </c>
      <c r="H219" s="110">
        <f t="shared" si="124"/>
        <v>0</v>
      </c>
      <c r="I219" s="110">
        <f t="shared" si="124"/>
        <v>0</v>
      </c>
      <c r="J219" s="110">
        <f t="shared" si="124"/>
        <v>0</v>
      </c>
      <c r="K219" s="110">
        <f t="shared" si="124"/>
        <v>0</v>
      </c>
      <c r="L219" s="110">
        <f t="shared" si="124"/>
        <v>0</v>
      </c>
      <c r="M219" s="110">
        <f t="shared" si="124"/>
        <v>0</v>
      </c>
      <c r="N219" s="110">
        <f t="shared" si="124"/>
        <v>0</v>
      </c>
      <c r="O219" s="110">
        <f t="shared" si="124"/>
        <v>0</v>
      </c>
      <c r="P219" s="110">
        <f t="shared" si="124"/>
        <v>0</v>
      </c>
      <c r="Q219" s="110">
        <f t="shared" si="124"/>
        <v>0</v>
      </c>
      <c r="R219" s="110">
        <f t="shared" si="124"/>
        <v>0</v>
      </c>
      <c r="S219" s="110">
        <f t="shared" si="124"/>
        <v>0</v>
      </c>
      <c r="T219" s="110">
        <f t="shared" si="124"/>
        <v>0</v>
      </c>
      <c r="U219" s="110">
        <f t="shared" si="124"/>
        <v>0</v>
      </c>
      <c r="V219" s="110">
        <f t="shared" si="124"/>
        <v>0</v>
      </c>
      <c r="W219" s="110">
        <f t="shared" si="124"/>
        <v>0</v>
      </c>
      <c r="X219" s="110">
        <f t="shared" si="124"/>
        <v>0</v>
      </c>
      <c r="Y219" s="110">
        <f t="shared" si="124"/>
        <v>0</v>
      </c>
      <c r="Z219" s="110">
        <f t="shared" si="124"/>
        <v>0</v>
      </c>
      <c r="AA219" s="110">
        <f t="shared" si="124"/>
        <v>0</v>
      </c>
      <c r="AB219" s="110">
        <f t="shared" si="124"/>
        <v>0</v>
      </c>
      <c r="AC219" s="110">
        <f t="shared" si="124"/>
        <v>0</v>
      </c>
      <c r="AD219" s="110">
        <f t="shared" si="124"/>
        <v>0</v>
      </c>
      <c r="AE219" s="110">
        <f t="shared" si="124"/>
        <v>0</v>
      </c>
      <c r="AF219" s="110">
        <f t="shared" si="124"/>
        <v>0</v>
      </c>
      <c r="AG219" s="110">
        <f t="shared" si="124"/>
        <v>0</v>
      </c>
      <c r="AH219" s="110">
        <f t="shared" si="124"/>
        <v>0</v>
      </c>
      <c r="AI219" s="110">
        <f t="shared" si="124"/>
        <v>0</v>
      </c>
      <c r="AJ219" s="110">
        <f t="shared" si="124"/>
        <v>0</v>
      </c>
      <c r="AK219" s="110">
        <f t="shared" si="124"/>
        <v>0</v>
      </c>
      <c r="AL219" s="110">
        <f t="shared" si="124"/>
        <v>0</v>
      </c>
      <c r="AM219" s="110">
        <f t="shared" si="124"/>
        <v>0</v>
      </c>
      <c r="AN219" s="110">
        <f t="shared" si="124"/>
        <v>0</v>
      </c>
      <c r="AO219" s="110">
        <f t="shared" si="124"/>
        <v>0</v>
      </c>
      <c r="AP219" s="110">
        <f t="shared" si="124"/>
        <v>0</v>
      </c>
      <c r="AQ219" s="110">
        <f t="shared" si="124"/>
        <v>0</v>
      </c>
      <c r="AR219" s="110">
        <f t="shared" si="124"/>
        <v>0</v>
      </c>
      <c r="AS219" s="110">
        <f t="shared" si="124"/>
        <v>0</v>
      </c>
      <c r="AT219" s="110">
        <f t="shared" si="124"/>
        <v>0</v>
      </c>
      <c r="AU219" s="110">
        <f t="shared" si="124"/>
        <v>0</v>
      </c>
      <c r="AV219" s="110">
        <f t="shared" si="124"/>
        <v>0</v>
      </c>
      <c r="AW219" s="110">
        <f t="shared" si="124"/>
        <v>0</v>
      </c>
      <c r="AX219" s="110">
        <f t="shared" si="124"/>
        <v>0</v>
      </c>
      <c r="AY219" s="110">
        <f t="shared" si="124"/>
        <v>0</v>
      </c>
      <c r="AZ219" s="110">
        <f t="shared" si="124"/>
        <v>0</v>
      </c>
      <c r="BA219" s="110">
        <f t="shared" si="124"/>
        <v>0</v>
      </c>
      <c r="BB219" s="110">
        <f t="shared" si="124"/>
        <v>0</v>
      </c>
      <c r="BC219" s="110">
        <f t="shared" si="124"/>
        <v>0</v>
      </c>
      <c r="BD219" s="110">
        <f t="shared" si="124"/>
        <v>0</v>
      </c>
      <c r="BE219" s="110">
        <f t="shared" si="124"/>
        <v>0</v>
      </c>
      <c r="BF219" s="110">
        <f t="shared" si="124"/>
        <v>0</v>
      </c>
      <c r="BG219" s="110">
        <f t="shared" si="124"/>
        <v>0</v>
      </c>
      <c r="BH219" s="110">
        <f t="shared" si="124"/>
        <v>0</v>
      </c>
      <c r="BI219" s="110">
        <f t="shared" si="124"/>
        <v>0</v>
      </c>
      <c r="BJ219" s="110">
        <f t="shared" si="124"/>
        <v>0</v>
      </c>
      <c r="BK219" s="110">
        <f t="shared" si="124"/>
        <v>0</v>
      </c>
      <c r="BL219" s="110">
        <f t="shared" si="124"/>
        <v>0</v>
      </c>
      <c r="BM219" s="110">
        <f t="shared" si="124"/>
        <v>0</v>
      </c>
      <c r="BN219" s="110">
        <f t="shared" si="124"/>
        <v>0</v>
      </c>
      <c r="BO219" s="110">
        <f t="shared" si="124"/>
        <v>0</v>
      </c>
      <c r="BP219" s="110">
        <f t="shared" si="124"/>
        <v>0</v>
      </c>
      <c r="BQ219" s="110">
        <f t="shared" si="124"/>
        <v>0</v>
      </c>
      <c r="BR219" s="110">
        <f t="shared" ref="BR219:DU219" si="125">IFERROR(IF(BR210=0,0,BR213*BR204),"")</f>
        <v>0</v>
      </c>
      <c r="BS219" s="110">
        <f t="shared" si="125"/>
        <v>0</v>
      </c>
      <c r="BT219" s="110">
        <f t="shared" si="125"/>
        <v>0</v>
      </c>
      <c r="BU219" s="110">
        <f t="shared" si="125"/>
        <v>0</v>
      </c>
      <c r="BV219" s="110">
        <f t="shared" si="125"/>
        <v>0</v>
      </c>
      <c r="BW219" s="110">
        <f t="shared" si="125"/>
        <v>0</v>
      </c>
      <c r="BX219" s="110">
        <f t="shared" si="125"/>
        <v>0</v>
      </c>
      <c r="BY219" s="110">
        <f t="shared" si="125"/>
        <v>0</v>
      </c>
      <c r="BZ219" s="110">
        <f t="shared" si="125"/>
        <v>0</v>
      </c>
      <c r="CA219" s="110">
        <f t="shared" si="125"/>
        <v>0</v>
      </c>
      <c r="CB219" s="110">
        <f t="shared" si="125"/>
        <v>0</v>
      </c>
      <c r="CC219" s="110">
        <f t="shared" si="125"/>
        <v>0</v>
      </c>
      <c r="CD219" s="110">
        <f t="shared" si="125"/>
        <v>0</v>
      </c>
      <c r="CE219" s="110">
        <f t="shared" si="125"/>
        <v>0</v>
      </c>
      <c r="CF219" s="110">
        <f t="shared" si="125"/>
        <v>0</v>
      </c>
      <c r="CG219" s="110">
        <f t="shared" si="125"/>
        <v>0</v>
      </c>
      <c r="CH219" s="110">
        <f t="shared" si="125"/>
        <v>0</v>
      </c>
      <c r="CI219" s="110">
        <f t="shared" si="125"/>
        <v>0</v>
      </c>
      <c r="CJ219" s="110">
        <f t="shared" si="125"/>
        <v>0</v>
      </c>
      <c r="CK219" s="110">
        <f t="shared" si="125"/>
        <v>0</v>
      </c>
      <c r="CL219" s="110">
        <f t="shared" si="125"/>
        <v>0</v>
      </c>
      <c r="CM219" s="110">
        <f t="shared" si="125"/>
        <v>0</v>
      </c>
      <c r="CN219" s="110">
        <f t="shared" si="125"/>
        <v>0</v>
      </c>
      <c r="CO219" s="110">
        <f t="shared" si="125"/>
        <v>0</v>
      </c>
      <c r="CP219" s="110">
        <f t="shared" si="125"/>
        <v>0</v>
      </c>
      <c r="CQ219" s="110">
        <f t="shared" si="125"/>
        <v>0</v>
      </c>
      <c r="CR219" s="110">
        <f t="shared" si="125"/>
        <v>0</v>
      </c>
      <c r="CS219" s="110">
        <f t="shared" si="125"/>
        <v>0</v>
      </c>
      <c r="CT219" s="110">
        <f t="shared" si="125"/>
        <v>0</v>
      </c>
      <c r="CU219" s="110">
        <f t="shared" si="125"/>
        <v>0</v>
      </c>
      <c r="CV219" s="110">
        <f t="shared" si="125"/>
        <v>0</v>
      </c>
      <c r="CW219" s="110">
        <f t="shared" si="125"/>
        <v>0</v>
      </c>
      <c r="CX219" s="110">
        <f t="shared" si="125"/>
        <v>0</v>
      </c>
      <c r="CY219" s="110">
        <f t="shared" si="125"/>
        <v>0</v>
      </c>
      <c r="CZ219" s="110">
        <f t="shared" si="125"/>
        <v>0</v>
      </c>
      <c r="DA219" s="110">
        <f t="shared" si="125"/>
        <v>0</v>
      </c>
      <c r="DB219" s="110">
        <f t="shared" si="125"/>
        <v>0</v>
      </c>
      <c r="DC219" s="110">
        <f t="shared" si="125"/>
        <v>0</v>
      </c>
      <c r="DD219" s="110">
        <f t="shared" si="125"/>
        <v>0</v>
      </c>
      <c r="DE219" s="110">
        <f t="shared" si="125"/>
        <v>0</v>
      </c>
      <c r="DF219" s="110">
        <f t="shared" si="125"/>
        <v>0</v>
      </c>
      <c r="DG219" s="110">
        <f t="shared" si="125"/>
        <v>0</v>
      </c>
      <c r="DH219" s="110">
        <f t="shared" si="125"/>
        <v>0</v>
      </c>
      <c r="DI219" s="110">
        <f t="shared" si="125"/>
        <v>0</v>
      </c>
      <c r="DJ219" s="110">
        <f t="shared" si="125"/>
        <v>0</v>
      </c>
      <c r="DK219" s="110">
        <f t="shared" si="125"/>
        <v>0</v>
      </c>
      <c r="DL219" s="110">
        <f t="shared" si="125"/>
        <v>0</v>
      </c>
      <c r="DM219" s="110">
        <f t="shared" si="125"/>
        <v>0</v>
      </c>
      <c r="DN219" s="110">
        <f t="shared" si="125"/>
        <v>0</v>
      </c>
      <c r="DO219" s="110">
        <f t="shared" si="125"/>
        <v>0</v>
      </c>
      <c r="DP219" s="110">
        <f t="shared" si="125"/>
        <v>0</v>
      </c>
      <c r="DQ219" s="110">
        <f t="shared" si="125"/>
        <v>0</v>
      </c>
      <c r="DR219" s="110">
        <f t="shared" si="125"/>
        <v>0</v>
      </c>
      <c r="DS219" s="110">
        <f t="shared" si="125"/>
        <v>0</v>
      </c>
      <c r="DT219" s="110">
        <f t="shared" si="125"/>
        <v>0</v>
      </c>
      <c r="DU219" s="110">
        <f t="shared" si="125"/>
        <v>0</v>
      </c>
    </row>
    <row r="220" spans="1:1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c r="A221" s="3" t="s">
        <v>217</v>
      </c>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c r="A223" s="44" t="str">
        <f>Pieņēmumi!B114</f>
        <v>Kredīta izsniegšanas maksa</v>
      </c>
      <c r="B223" s="50" t="str">
        <f>Pieņēmumi!C114</f>
        <v>%</v>
      </c>
      <c r="C223" s="2"/>
      <c r="D223" s="88">
        <f>Pieņēmumi!E114</f>
        <v>0</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c r="A224" s="44" t="str">
        <f>Pieņēmumi!B115</f>
        <v>SAISTĪBU MAKSA</v>
      </c>
      <c r="B224" s="50" t="str">
        <f>Pieņēmumi!C115</f>
        <v>%</v>
      </c>
      <c r="C224" s="2"/>
      <c r="D224" s="88">
        <f>Pieņēmumi!E115</f>
        <v>0</v>
      </c>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c r="A225" s="44" t="str">
        <f>A214</f>
        <v>Izmantotais kredīta finansējums</v>
      </c>
      <c r="B225" s="111"/>
      <c r="C225" s="111"/>
      <c r="D225" s="112">
        <f>SUM(E225:DU225)</f>
        <v>0</v>
      </c>
      <c r="E225" s="52">
        <f t="shared" ref="E225:BP225" si="126">IFERROR(E55,"")</f>
        <v>0</v>
      </c>
      <c r="F225" s="52">
        <f t="shared" si="126"/>
        <v>0</v>
      </c>
      <c r="G225" s="52">
        <f t="shared" si="126"/>
        <v>0</v>
      </c>
      <c r="H225" s="52">
        <f t="shared" si="126"/>
        <v>0</v>
      </c>
      <c r="I225" s="52">
        <f t="shared" si="126"/>
        <v>0</v>
      </c>
      <c r="J225" s="52">
        <f t="shared" si="126"/>
        <v>0</v>
      </c>
      <c r="K225" s="52">
        <f t="shared" si="126"/>
        <v>0</v>
      </c>
      <c r="L225" s="52">
        <f t="shared" si="126"/>
        <v>0</v>
      </c>
      <c r="M225" s="52">
        <f t="shared" si="126"/>
        <v>0</v>
      </c>
      <c r="N225" s="52">
        <f t="shared" si="126"/>
        <v>0</v>
      </c>
      <c r="O225" s="52">
        <f t="shared" si="126"/>
        <v>0</v>
      </c>
      <c r="P225" s="52">
        <f t="shared" si="126"/>
        <v>0</v>
      </c>
      <c r="Q225" s="52">
        <f t="shared" si="126"/>
        <v>0</v>
      </c>
      <c r="R225" s="52">
        <f t="shared" si="126"/>
        <v>0</v>
      </c>
      <c r="S225" s="52">
        <f t="shared" si="126"/>
        <v>0</v>
      </c>
      <c r="T225" s="52">
        <f t="shared" si="126"/>
        <v>0</v>
      </c>
      <c r="U225" s="52">
        <f t="shared" si="126"/>
        <v>0</v>
      </c>
      <c r="V225" s="52">
        <f t="shared" si="126"/>
        <v>0</v>
      </c>
      <c r="W225" s="52">
        <f t="shared" si="126"/>
        <v>0</v>
      </c>
      <c r="X225" s="52">
        <f t="shared" si="126"/>
        <v>0</v>
      </c>
      <c r="Y225" s="52">
        <f t="shared" si="126"/>
        <v>0</v>
      </c>
      <c r="Z225" s="52">
        <f t="shared" si="126"/>
        <v>0</v>
      </c>
      <c r="AA225" s="52">
        <f t="shared" si="126"/>
        <v>0</v>
      </c>
      <c r="AB225" s="52">
        <f t="shared" si="126"/>
        <v>0</v>
      </c>
      <c r="AC225" s="52">
        <f t="shared" si="126"/>
        <v>0</v>
      </c>
      <c r="AD225" s="52">
        <f t="shared" si="126"/>
        <v>0</v>
      </c>
      <c r="AE225" s="52">
        <f t="shared" si="126"/>
        <v>0</v>
      </c>
      <c r="AF225" s="52">
        <f t="shared" si="126"/>
        <v>0</v>
      </c>
      <c r="AG225" s="52">
        <f t="shared" si="126"/>
        <v>0</v>
      </c>
      <c r="AH225" s="52">
        <f t="shared" si="126"/>
        <v>0</v>
      </c>
      <c r="AI225" s="52">
        <f t="shared" si="126"/>
        <v>0</v>
      </c>
      <c r="AJ225" s="52">
        <f t="shared" si="126"/>
        <v>0</v>
      </c>
      <c r="AK225" s="52">
        <f t="shared" si="126"/>
        <v>0</v>
      </c>
      <c r="AL225" s="52">
        <f t="shared" si="126"/>
        <v>0</v>
      </c>
      <c r="AM225" s="52">
        <f t="shared" si="126"/>
        <v>0</v>
      </c>
      <c r="AN225" s="52">
        <f t="shared" si="126"/>
        <v>0</v>
      </c>
      <c r="AO225" s="52">
        <f t="shared" si="126"/>
        <v>0</v>
      </c>
      <c r="AP225" s="52">
        <f t="shared" si="126"/>
        <v>0</v>
      </c>
      <c r="AQ225" s="52">
        <f t="shared" si="126"/>
        <v>0</v>
      </c>
      <c r="AR225" s="52">
        <f t="shared" si="126"/>
        <v>0</v>
      </c>
      <c r="AS225" s="52">
        <f t="shared" si="126"/>
        <v>0</v>
      </c>
      <c r="AT225" s="52">
        <f t="shared" si="126"/>
        <v>0</v>
      </c>
      <c r="AU225" s="52">
        <f t="shared" si="126"/>
        <v>0</v>
      </c>
      <c r="AV225" s="52">
        <f t="shared" si="126"/>
        <v>0</v>
      </c>
      <c r="AW225" s="52">
        <f t="shared" si="126"/>
        <v>0</v>
      </c>
      <c r="AX225" s="52">
        <f t="shared" si="126"/>
        <v>0</v>
      </c>
      <c r="AY225" s="52">
        <f t="shared" si="126"/>
        <v>0</v>
      </c>
      <c r="AZ225" s="52">
        <f t="shared" si="126"/>
        <v>0</v>
      </c>
      <c r="BA225" s="52">
        <f t="shared" si="126"/>
        <v>0</v>
      </c>
      <c r="BB225" s="52">
        <f t="shared" si="126"/>
        <v>0</v>
      </c>
      <c r="BC225" s="52">
        <f t="shared" si="126"/>
        <v>0</v>
      </c>
      <c r="BD225" s="52">
        <f t="shared" si="126"/>
        <v>0</v>
      </c>
      <c r="BE225" s="52">
        <f t="shared" si="126"/>
        <v>0</v>
      </c>
      <c r="BF225" s="52">
        <f t="shared" si="126"/>
        <v>0</v>
      </c>
      <c r="BG225" s="52">
        <f t="shared" si="126"/>
        <v>0</v>
      </c>
      <c r="BH225" s="52">
        <f t="shared" si="126"/>
        <v>0</v>
      </c>
      <c r="BI225" s="52">
        <f t="shared" si="126"/>
        <v>0</v>
      </c>
      <c r="BJ225" s="52">
        <f t="shared" si="126"/>
        <v>0</v>
      </c>
      <c r="BK225" s="52">
        <f t="shared" si="126"/>
        <v>0</v>
      </c>
      <c r="BL225" s="52">
        <f t="shared" si="126"/>
        <v>0</v>
      </c>
      <c r="BM225" s="52">
        <f t="shared" si="126"/>
        <v>0</v>
      </c>
      <c r="BN225" s="52">
        <f t="shared" si="126"/>
        <v>0</v>
      </c>
      <c r="BO225" s="52">
        <f t="shared" si="126"/>
        <v>0</v>
      </c>
      <c r="BP225" s="52">
        <f t="shared" si="126"/>
        <v>0</v>
      </c>
      <c r="BQ225" s="52">
        <f t="shared" ref="BQ225:DU225" si="127">IFERROR(BQ55,"")</f>
        <v>0</v>
      </c>
      <c r="BR225" s="52">
        <f t="shared" si="127"/>
        <v>0</v>
      </c>
      <c r="BS225" s="52">
        <f t="shared" si="127"/>
        <v>0</v>
      </c>
      <c r="BT225" s="52">
        <f t="shared" si="127"/>
        <v>0</v>
      </c>
      <c r="BU225" s="52">
        <f t="shared" si="127"/>
        <v>0</v>
      </c>
      <c r="BV225" s="52">
        <f t="shared" si="127"/>
        <v>0</v>
      </c>
      <c r="BW225" s="52">
        <f t="shared" si="127"/>
        <v>0</v>
      </c>
      <c r="BX225" s="52">
        <f t="shared" si="127"/>
        <v>0</v>
      </c>
      <c r="BY225" s="52">
        <f t="shared" si="127"/>
        <v>0</v>
      </c>
      <c r="BZ225" s="52">
        <f t="shared" si="127"/>
        <v>0</v>
      </c>
      <c r="CA225" s="52">
        <f t="shared" si="127"/>
        <v>0</v>
      </c>
      <c r="CB225" s="52">
        <f t="shared" si="127"/>
        <v>0</v>
      </c>
      <c r="CC225" s="52">
        <f t="shared" si="127"/>
        <v>0</v>
      </c>
      <c r="CD225" s="52">
        <f t="shared" si="127"/>
        <v>0</v>
      </c>
      <c r="CE225" s="52">
        <f t="shared" si="127"/>
        <v>0</v>
      </c>
      <c r="CF225" s="52">
        <f t="shared" si="127"/>
        <v>0</v>
      </c>
      <c r="CG225" s="52">
        <f t="shared" si="127"/>
        <v>0</v>
      </c>
      <c r="CH225" s="52">
        <f t="shared" si="127"/>
        <v>0</v>
      </c>
      <c r="CI225" s="52">
        <f t="shared" si="127"/>
        <v>0</v>
      </c>
      <c r="CJ225" s="52">
        <f t="shared" si="127"/>
        <v>0</v>
      </c>
      <c r="CK225" s="52">
        <f t="shared" si="127"/>
        <v>0</v>
      </c>
      <c r="CL225" s="52">
        <f t="shared" si="127"/>
        <v>0</v>
      </c>
      <c r="CM225" s="52">
        <f t="shared" si="127"/>
        <v>0</v>
      </c>
      <c r="CN225" s="52">
        <f t="shared" si="127"/>
        <v>0</v>
      </c>
      <c r="CO225" s="52">
        <f t="shared" si="127"/>
        <v>0</v>
      </c>
      <c r="CP225" s="52">
        <f t="shared" si="127"/>
        <v>0</v>
      </c>
      <c r="CQ225" s="52">
        <f t="shared" si="127"/>
        <v>0</v>
      </c>
      <c r="CR225" s="52">
        <f t="shared" si="127"/>
        <v>0</v>
      </c>
      <c r="CS225" s="52">
        <f t="shared" si="127"/>
        <v>0</v>
      </c>
      <c r="CT225" s="52">
        <f t="shared" si="127"/>
        <v>0</v>
      </c>
      <c r="CU225" s="52">
        <f t="shared" si="127"/>
        <v>0</v>
      </c>
      <c r="CV225" s="52">
        <f t="shared" si="127"/>
        <v>0</v>
      </c>
      <c r="CW225" s="52">
        <f t="shared" si="127"/>
        <v>0</v>
      </c>
      <c r="CX225" s="52">
        <f t="shared" si="127"/>
        <v>0</v>
      </c>
      <c r="CY225" s="52">
        <f t="shared" si="127"/>
        <v>0</v>
      </c>
      <c r="CZ225" s="52">
        <f t="shared" si="127"/>
        <v>0</v>
      </c>
      <c r="DA225" s="52">
        <f t="shared" si="127"/>
        <v>0</v>
      </c>
      <c r="DB225" s="52">
        <f t="shared" si="127"/>
        <v>0</v>
      </c>
      <c r="DC225" s="52">
        <f t="shared" si="127"/>
        <v>0</v>
      </c>
      <c r="DD225" s="52">
        <f t="shared" si="127"/>
        <v>0</v>
      </c>
      <c r="DE225" s="52">
        <f t="shared" si="127"/>
        <v>0</v>
      </c>
      <c r="DF225" s="52">
        <f t="shared" si="127"/>
        <v>0</v>
      </c>
      <c r="DG225" s="52">
        <f t="shared" si="127"/>
        <v>0</v>
      </c>
      <c r="DH225" s="52">
        <f t="shared" si="127"/>
        <v>0</v>
      </c>
      <c r="DI225" s="52">
        <f t="shared" si="127"/>
        <v>0</v>
      </c>
      <c r="DJ225" s="52">
        <f t="shared" si="127"/>
        <v>0</v>
      </c>
      <c r="DK225" s="52">
        <f t="shared" si="127"/>
        <v>0</v>
      </c>
      <c r="DL225" s="52">
        <f t="shared" si="127"/>
        <v>0</v>
      </c>
      <c r="DM225" s="52">
        <f t="shared" si="127"/>
        <v>0</v>
      </c>
      <c r="DN225" s="52">
        <f t="shared" si="127"/>
        <v>0</v>
      </c>
      <c r="DO225" s="52">
        <f t="shared" si="127"/>
        <v>0</v>
      </c>
      <c r="DP225" s="52">
        <f t="shared" si="127"/>
        <v>0</v>
      </c>
      <c r="DQ225" s="52">
        <f t="shared" si="127"/>
        <v>0</v>
      </c>
      <c r="DR225" s="52">
        <f t="shared" si="127"/>
        <v>0</v>
      </c>
      <c r="DS225" s="52">
        <f t="shared" si="127"/>
        <v>0</v>
      </c>
      <c r="DT225" s="52">
        <f t="shared" si="127"/>
        <v>0</v>
      </c>
      <c r="DU225" s="52">
        <f t="shared" si="127"/>
        <v>0</v>
      </c>
    </row>
    <row r="226" spans="1:125">
      <c r="A226" s="2" t="s">
        <v>218</v>
      </c>
      <c r="B226" s="10" t="s">
        <v>71</v>
      </c>
      <c r="C226" s="111"/>
      <c r="D226" s="108"/>
      <c r="E226" s="92">
        <f>IFERROR(IF(E$4&gt;=$D186,$D225-SUM($E225:E225),0),"")</f>
        <v>0</v>
      </c>
      <c r="F226" s="92">
        <f>IFERROR(IF(F$4&gt;=$D186,$D225-SUM($E225:F225),0),"")</f>
        <v>0</v>
      </c>
      <c r="G226" s="92">
        <f>IFERROR(IF(G$4&gt;=$D186,$D225-SUM($E225:G225),0),"")</f>
        <v>0</v>
      </c>
      <c r="H226" s="92">
        <f>IFERROR(IF(H$4&gt;=$D186,$D225-SUM($E225:H225),0),"")</f>
        <v>0</v>
      </c>
      <c r="I226" s="92">
        <f>IFERROR(IF(I$4&gt;=$D186,$D225-SUM($E225:I225),0),"")</f>
        <v>0</v>
      </c>
      <c r="J226" s="92">
        <f>IFERROR(IF(J$4&gt;=$D186,$D225-SUM($E225:J225),0),"")</f>
        <v>0</v>
      </c>
      <c r="K226" s="92">
        <f>IFERROR(IF(K$4&gt;=$D186,$D225-SUM($E225:K225),0),"")</f>
        <v>0</v>
      </c>
      <c r="L226" s="92">
        <f>IFERROR(IF(L$4&gt;=$D186,$D225-SUM($E225:L225),0),"")</f>
        <v>0</v>
      </c>
      <c r="M226" s="92">
        <f>IFERROR(IF(M$4&gt;=$D186,$D225-SUM($E225:M225),0),"")</f>
        <v>0</v>
      </c>
      <c r="N226" s="92">
        <f>IFERROR(IF(N$4&gt;=$D186,$D225-SUM($E225:N225),0),"")</f>
        <v>0</v>
      </c>
      <c r="O226" s="92">
        <f>IFERROR(IF(O$4&gt;=$D186,$D225-SUM($E225:O225),0),"")</f>
        <v>0</v>
      </c>
      <c r="P226" s="92">
        <f>IFERROR(IF(P$4&gt;=$D186,$D225-SUM($E225:P225),0),"")</f>
        <v>0</v>
      </c>
      <c r="Q226" s="92">
        <f>IFERROR(IF(Q$4&gt;=$D186,$D225-SUM($E225:Q225),0),"")</f>
        <v>0</v>
      </c>
      <c r="R226" s="92">
        <f>IFERROR(IF(R$4&gt;=$D186,$D225-SUM($E225:R225),0),"")</f>
        <v>0</v>
      </c>
      <c r="S226" s="92">
        <f>IFERROR(IF(S$4&gt;=$D186,$D225-SUM($E225:S225),0),"")</f>
        <v>0</v>
      </c>
      <c r="T226" s="92">
        <f>IFERROR(IF(T$4&gt;=$D186,$D225-SUM($E225:T225),0),"")</f>
        <v>0</v>
      </c>
      <c r="U226" s="92">
        <f>IFERROR(IF(U$4&gt;=$D186,$D225-SUM($E225:U225),0),"")</f>
        <v>0</v>
      </c>
      <c r="V226" s="92">
        <f>IFERROR(IF(V$4&gt;=$D186,$D225-SUM($E225:V225),0),"")</f>
        <v>0</v>
      </c>
      <c r="W226" s="92">
        <f>IFERROR(IF(W$4&gt;=$D186,$D225-SUM($E225:W225),0),"")</f>
        <v>0</v>
      </c>
      <c r="X226" s="92">
        <f>IFERROR(IF(X$4&gt;=$D186,$D225-SUM($E225:X225),0),"")</f>
        <v>0</v>
      </c>
      <c r="Y226" s="92">
        <f>IFERROR(IF(Y$4&gt;=$D186,$D225-SUM($E225:Y225),0),"")</f>
        <v>0</v>
      </c>
      <c r="Z226" s="92">
        <f>IFERROR(IF(Z$4&gt;=$D186,$D225-SUM($E225:Z225),0),"")</f>
        <v>0</v>
      </c>
      <c r="AA226" s="92">
        <f>IFERROR(IF(AA$4&gt;=$D186,$D225-SUM($E225:AA225),0),"")</f>
        <v>0</v>
      </c>
      <c r="AB226" s="92">
        <f>IFERROR(IF(AB$4&gt;=$D186,$D225-SUM($E225:AB225),0),"")</f>
        <v>0</v>
      </c>
      <c r="AC226" s="92">
        <f>IFERROR(IF(AC$4&gt;=$D186,$D225-SUM($E225:AC225),0),"")</f>
        <v>0</v>
      </c>
      <c r="AD226" s="92">
        <f>IFERROR(IF(AD$4&gt;=$D186,$D225-SUM($E225:AD225),0),"")</f>
        <v>0</v>
      </c>
      <c r="AE226" s="92">
        <f>IFERROR(IF(AE$4&gt;=$D186,$D225-SUM($E225:AE225),0),"")</f>
        <v>0</v>
      </c>
      <c r="AF226" s="92">
        <f>IFERROR(IF(AF$4&gt;=$D186,$D225-SUM($E225:AF225),0),"")</f>
        <v>0</v>
      </c>
      <c r="AG226" s="92">
        <f>IFERROR(IF(AG$4&gt;=$D186,$D225-SUM($E225:AG225),0),"")</f>
        <v>0</v>
      </c>
      <c r="AH226" s="92">
        <f>IFERROR(IF(AH$4&gt;=$D186,$D225-SUM($E225:AH225),0),"")</f>
        <v>0</v>
      </c>
      <c r="AI226" s="92">
        <f>IFERROR(IF(AI$4&gt;=$D186,$D225-SUM($E225:AI225),0),"")</f>
        <v>0</v>
      </c>
      <c r="AJ226" s="92">
        <f>IFERROR(IF(AJ$4&gt;=$D186,$D225-SUM($E225:AJ225),0),"")</f>
        <v>0</v>
      </c>
      <c r="AK226" s="92">
        <f>IFERROR(IF(AK$4&gt;=$D186,$D225-SUM($E225:AK225),0),"")</f>
        <v>0</v>
      </c>
      <c r="AL226" s="92">
        <f>IFERROR(IF(AL$4&gt;=$D186,$D225-SUM($E225:AL225),0),"")</f>
        <v>0</v>
      </c>
      <c r="AM226" s="92">
        <f>IFERROR(IF(AM$4&gt;=$D186,$D225-SUM($E225:AM225),0),"")</f>
        <v>0</v>
      </c>
      <c r="AN226" s="92">
        <f>IFERROR(IF(AN$4&gt;=$D186,$D225-SUM($E225:AN225),0),"")</f>
        <v>0</v>
      </c>
      <c r="AO226" s="92">
        <f>IFERROR(IF(AO$4&gt;=$D186,$D225-SUM($E225:AO225),0),"")</f>
        <v>0</v>
      </c>
      <c r="AP226" s="92">
        <f>IFERROR(IF(AP$4&gt;=$D186,$D225-SUM($E225:AP225),0),"")</f>
        <v>0</v>
      </c>
      <c r="AQ226" s="92">
        <f>IFERROR(IF(AQ$4&gt;=$D186,$D225-SUM($E225:AQ225),0),"")</f>
        <v>0</v>
      </c>
      <c r="AR226" s="92">
        <f>IFERROR(IF(AR$4&gt;=$D186,$D225-SUM($E225:AR225),0),"")</f>
        <v>0</v>
      </c>
      <c r="AS226" s="92">
        <f>IFERROR(IF(AS$4&gt;=$D186,$D225-SUM($E225:AS225),0),"")</f>
        <v>0</v>
      </c>
      <c r="AT226" s="92">
        <f>IFERROR(IF(AT$4&gt;=$D186,$D225-SUM($E225:AT225),0),"")</f>
        <v>0</v>
      </c>
      <c r="AU226" s="92">
        <f>IFERROR(IF(AU$4&gt;=$D186,$D225-SUM($E225:AU225),0),"")</f>
        <v>0</v>
      </c>
      <c r="AV226" s="92">
        <f>IFERROR(IF(AV$4&gt;=$D186,$D225-SUM($E225:AV225),0),"")</f>
        <v>0</v>
      </c>
      <c r="AW226" s="92">
        <f>IFERROR(IF(AW$4&gt;=$D186,$D225-SUM($E225:AW225),0),"")</f>
        <v>0</v>
      </c>
      <c r="AX226" s="92">
        <f>IFERROR(IF(AX$4&gt;=$D186,$D225-SUM($E225:AX225),0),"")</f>
        <v>0</v>
      </c>
      <c r="AY226" s="92">
        <f>IFERROR(IF(AY$4&gt;=$D186,$D225-SUM($E225:AY225),0),"")</f>
        <v>0</v>
      </c>
      <c r="AZ226" s="92">
        <f>IFERROR(IF(AZ$4&gt;=$D186,$D225-SUM($E225:AZ225),0),"")</f>
        <v>0</v>
      </c>
      <c r="BA226" s="92">
        <f>IFERROR(IF(BA$4&gt;=$D186,$D225-SUM($E225:BA225),0),"")</f>
        <v>0</v>
      </c>
      <c r="BB226" s="92">
        <f>IFERROR(IF(BB$4&gt;=$D186,$D225-SUM($E225:BB225),0),"")</f>
        <v>0</v>
      </c>
      <c r="BC226" s="92">
        <f>IFERROR(IF(BC$4&gt;=$D186,$D225-SUM($E225:BC225),0),"")</f>
        <v>0</v>
      </c>
      <c r="BD226" s="92">
        <f>IFERROR(IF(BD$4&gt;=$D186,$D225-SUM($E225:BD225),0),"")</f>
        <v>0</v>
      </c>
      <c r="BE226" s="92">
        <f>IFERROR(IF(BE$4&gt;=$D186,$D225-SUM($E225:BE225),0),"")</f>
        <v>0</v>
      </c>
      <c r="BF226" s="92">
        <f>IFERROR(IF(BF$4&gt;=$D186,$D225-SUM($E225:BF225),0),"")</f>
        <v>0</v>
      </c>
      <c r="BG226" s="92">
        <f>IFERROR(IF(BG$4&gt;=$D186,$D225-SUM($E225:BG225),0),"")</f>
        <v>0</v>
      </c>
      <c r="BH226" s="92">
        <f>IFERROR(IF(BH$4&gt;=$D186,$D225-SUM($E225:BH225),0),"")</f>
        <v>0</v>
      </c>
      <c r="BI226" s="92">
        <f>IFERROR(IF(BI$4&gt;=$D186,$D225-SUM($E225:BI225),0),"")</f>
        <v>0</v>
      </c>
      <c r="BJ226" s="92">
        <f>IFERROR(IF(BJ$4&gt;=$D186,$D225-SUM($E225:BJ225),0),"")</f>
        <v>0</v>
      </c>
      <c r="BK226" s="92">
        <f>IFERROR(IF(BK$4&gt;=$D186,$D225-SUM($E225:BK225),0),"")</f>
        <v>0</v>
      </c>
      <c r="BL226" s="92">
        <f>IFERROR(IF(BL$4&gt;=$D186,$D225-SUM($E225:BL225),0),"")</f>
        <v>0</v>
      </c>
      <c r="BM226" s="92">
        <f>IFERROR(IF(BM$4&gt;=$D186,$D225-SUM($E225:BM225),0),"")</f>
        <v>0</v>
      </c>
      <c r="BN226" s="92">
        <f>IFERROR(IF(BN$4&gt;=$D186,$D225-SUM($E225:BN225),0),"")</f>
        <v>0</v>
      </c>
      <c r="BO226" s="92">
        <f>IFERROR(IF(BO$4&gt;=$D186,$D225-SUM($E225:BO225),0),"")</f>
        <v>0</v>
      </c>
      <c r="BP226" s="92">
        <f>IFERROR(IF(BP$4&gt;=$D186,$D225-SUM($E225:BP225),0),"")</f>
        <v>0</v>
      </c>
      <c r="BQ226" s="92">
        <f>IFERROR(IF(BQ$4&gt;=$D186,$D225-SUM($E225:BQ225),0),"")</f>
        <v>0</v>
      </c>
      <c r="BR226" s="92">
        <f>IFERROR(IF(BR$4&gt;=$D186,$D225-SUM($E225:BR225),0),"")</f>
        <v>0</v>
      </c>
      <c r="BS226" s="92">
        <f>IFERROR(IF(BS$4&gt;=$D186,$D225-SUM($E225:BS225),0),"")</f>
        <v>0</v>
      </c>
      <c r="BT226" s="92">
        <f>IFERROR(IF(BT$4&gt;=$D186,$D225-SUM($E225:BT225),0),"")</f>
        <v>0</v>
      </c>
      <c r="BU226" s="92">
        <f>IFERROR(IF(BU$4&gt;=$D186,$D225-SUM($E225:BU225),0),"")</f>
        <v>0</v>
      </c>
      <c r="BV226" s="92">
        <f>IFERROR(IF(BV$4&gt;=$D186,$D225-SUM($E225:BV225),0),"")</f>
        <v>0</v>
      </c>
      <c r="BW226" s="92">
        <f>IFERROR(IF(BW$4&gt;=$D186,$D225-SUM($E225:BW225),0),"")</f>
        <v>0</v>
      </c>
      <c r="BX226" s="92">
        <f>IFERROR(IF(BX$4&gt;=$D186,$D225-SUM($E225:BX225),0),"")</f>
        <v>0</v>
      </c>
      <c r="BY226" s="92">
        <f>IFERROR(IF(BY$4&gt;=$D186,$D225-SUM($E225:BY225),0),"")</f>
        <v>0</v>
      </c>
      <c r="BZ226" s="92">
        <f>IFERROR(IF(BZ$4&gt;=$D186,$D225-SUM($E225:BZ225),0),"")</f>
        <v>0</v>
      </c>
      <c r="CA226" s="92">
        <f>IFERROR(IF(CA$4&gt;=$D186,$D225-SUM($E225:CA225),0),"")</f>
        <v>0</v>
      </c>
      <c r="CB226" s="92">
        <f>IFERROR(IF(CB$4&gt;=$D186,$D225-SUM($E225:CB225),0),"")</f>
        <v>0</v>
      </c>
      <c r="CC226" s="92">
        <f>IFERROR(IF(CC$4&gt;=$D186,$D225-SUM($E225:CC225),0),"")</f>
        <v>0</v>
      </c>
      <c r="CD226" s="92">
        <f>IFERROR(IF(CD$4&gt;=$D186,$D225-SUM($E225:CD225),0),"")</f>
        <v>0</v>
      </c>
      <c r="CE226" s="92">
        <f>IFERROR(IF(CE$4&gt;=$D186,$D225-SUM($E225:CE225),0),"")</f>
        <v>0</v>
      </c>
      <c r="CF226" s="92">
        <f>IFERROR(IF(CF$4&gt;=$D186,$D225-SUM($E225:CF225),0),"")</f>
        <v>0</v>
      </c>
      <c r="CG226" s="92">
        <f>IFERROR(IF(CG$4&gt;=$D186,$D225-SUM($E225:CG225),0),"")</f>
        <v>0</v>
      </c>
      <c r="CH226" s="92">
        <f>IFERROR(IF(CH$4&gt;=$D186,$D225-SUM($E225:CH225),0),"")</f>
        <v>0</v>
      </c>
      <c r="CI226" s="92">
        <f>IFERROR(IF(CI$4&gt;=$D186,$D225-SUM($E225:CI225),0),"")</f>
        <v>0</v>
      </c>
      <c r="CJ226" s="92">
        <f>IFERROR(IF(CJ$4&gt;=$D186,$D225-SUM($E225:CJ225),0),"")</f>
        <v>0</v>
      </c>
      <c r="CK226" s="92">
        <f>IFERROR(IF(CK$4&gt;=$D186,$D225-SUM($E225:CK225),0),"")</f>
        <v>0</v>
      </c>
      <c r="CL226" s="92">
        <f>IFERROR(IF(CL$4&gt;=$D186,$D225-SUM($E225:CL225),0),"")</f>
        <v>0</v>
      </c>
      <c r="CM226" s="92">
        <f>IFERROR(IF(CM$4&gt;=$D186,$D225-SUM($E225:CM225),0),"")</f>
        <v>0</v>
      </c>
      <c r="CN226" s="92">
        <f>IFERROR(IF(CN$4&gt;=$D186,$D225-SUM($E225:CN225),0),"")</f>
        <v>0</v>
      </c>
      <c r="CO226" s="92">
        <f>IFERROR(IF(CO$4&gt;=$D186,$D225-SUM($E225:CO225),0),"")</f>
        <v>0</v>
      </c>
      <c r="CP226" s="92">
        <f>IFERROR(IF(CP$4&gt;=$D186,$D225-SUM($E225:CP225),0),"")</f>
        <v>0</v>
      </c>
      <c r="CQ226" s="92">
        <f>IFERROR(IF(CQ$4&gt;=$D186,$D225-SUM($E225:CQ225),0),"")</f>
        <v>0</v>
      </c>
      <c r="CR226" s="92">
        <f>IFERROR(IF(CR$4&gt;=$D186,$D225-SUM($E225:CR225),0),"")</f>
        <v>0</v>
      </c>
      <c r="CS226" s="92">
        <f>IFERROR(IF(CS$4&gt;=$D186,$D225-SUM($E225:CS225),0),"")</f>
        <v>0</v>
      </c>
      <c r="CT226" s="92">
        <f>IFERROR(IF(CT$4&gt;=$D186,$D225-SUM($E225:CT225),0),"")</f>
        <v>0</v>
      </c>
      <c r="CU226" s="92">
        <f>IFERROR(IF(CU$4&gt;=$D186,$D225-SUM($E225:CU225),0),"")</f>
        <v>0</v>
      </c>
      <c r="CV226" s="92">
        <f>IFERROR(IF(CV$4&gt;=$D186,$D225-SUM($E225:CV225),0),"")</f>
        <v>0</v>
      </c>
      <c r="CW226" s="92">
        <f>IFERROR(IF(CW$4&gt;=$D186,$D225-SUM($E225:CW225),0),"")</f>
        <v>0</v>
      </c>
      <c r="CX226" s="92">
        <f>IFERROR(IF(CX$4&gt;=$D186,$D225-SUM($E225:CX225),0),"")</f>
        <v>0</v>
      </c>
      <c r="CY226" s="92">
        <f>IFERROR(IF(CY$4&gt;=$D186,$D225-SUM($E225:CY225),0),"")</f>
        <v>0</v>
      </c>
      <c r="CZ226" s="92">
        <f>IFERROR(IF(CZ$4&gt;=$D186,$D225-SUM($E225:CZ225),0),"")</f>
        <v>0</v>
      </c>
      <c r="DA226" s="92">
        <f>IFERROR(IF(DA$4&gt;=$D186,$D225-SUM($E225:DA225),0),"")</f>
        <v>0</v>
      </c>
      <c r="DB226" s="92">
        <f>IFERROR(IF(DB$4&gt;=$D186,$D225-SUM($E225:DB225),0),"")</f>
        <v>0</v>
      </c>
      <c r="DC226" s="92">
        <f>IFERROR(IF(DC$4&gt;=$D186,$D225-SUM($E225:DC225),0),"")</f>
        <v>0</v>
      </c>
      <c r="DD226" s="92">
        <f>IFERROR(IF(DD$4&gt;=$D186,$D225-SUM($E225:DD225),0),"")</f>
        <v>0</v>
      </c>
      <c r="DE226" s="92">
        <f>IFERROR(IF(DE$4&gt;=$D186,$D225-SUM($E225:DE225),0),"")</f>
        <v>0</v>
      </c>
      <c r="DF226" s="92">
        <f>IFERROR(IF(DF$4&gt;=$D186,$D225-SUM($E225:DF225),0),"")</f>
        <v>0</v>
      </c>
      <c r="DG226" s="92">
        <f>IFERROR(IF(DG$4&gt;=$D186,$D225-SUM($E225:DG225),0),"")</f>
        <v>0</v>
      </c>
      <c r="DH226" s="92">
        <f>IFERROR(IF(DH$4&gt;=$D186,$D225-SUM($E225:DH225),0),"")</f>
        <v>0</v>
      </c>
      <c r="DI226" s="92">
        <f>IFERROR(IF(DI$4&gt;=$D186,$D225-SUM($E225:DI225),0),"")</f>
        <v>0</v>
      </c>
      <c r="DJ226" s="92">
        <f>IFERROR(IF(DJ$4&gt;=$D186,$D225-SUM($E225:DJ225),0),"")</f>
        <v>0</v>
      </c>
      <c r="DK226" s="92">
        <f>IFERROR(IF(DK$4&gt;=$D186,$D225-SUM($E225:DK225),0),"")</f>
        <v>0</v>
      </c>
      <c r="DL226" s="92">
        <f>IFERROR(IF(DL$4&gt;=$D186,$D225-SUM($E225:DL225),0),"")</f>
        <v>0</v>
      </c>
      <c r="DM226" s="92">
        <f>IFERROR(IF(DM$4&gt;=$D186,$D225-SUM($E225:DM225),0),"")</f>
        <v>0</v>
      </c>
      <c r="DN226" s="92">
        <f>IFERROR(IF(DN$4&gt;=$D186,$D225-SUM($E225:DN225),0),"")</f>
        <v>0</v>
      </c>
      <c r="DO226" s="92">
        <f>IFERROR(IF(DO$4&gt;=$D186,$D225-SUM($E225:DO225),0),"")</f>
        <v>0</v>
      </c>
      <c r="DP226" s="92">
        <f>IFERROR(IF(DP$4&gt;=$D186,$D225-SUM($E225:DP225),0),"")</f>
        <v>0</v>
      </c>
      <c r="DQ226" s="92">
        <f>IFERROR(IF(DQ$4&gt;=$D186,$D225-SUM($E225:DQ225),0),"")</f>
        <v>0</v>
      </c>
      <c r="DR226" s="92">
        <f>IFERROR(IF(DR$4&gt;=$D186,$D225-SUM($E225:DR225),0),"")</f>
        <v>0</v>
      </c>
      <c r="DS226" s="92">
        <f>IFERROR(IF(DS$4&gt;=$D186,$D225-SUM($E225:DS225),0),"")</f>
        <v>0</v>
      </c>
      <c r="DT226" s="92">
        <f>IFERROR(IF(DT$4&gt;=$D186,$D225-SUM($E225:DT225),0),"")</f>
        <v>0</v>
      </c>
      <c r="DU226" s="92">
        <f>IFERROR(IF(DU$4&gt;=$D186,$D225-SUM($E225:DU225),0),"")</f>
        <v>0</v>
      </c>
    </row>
    <row r="227" spans="1:125">
      <c r="A227" s="21" t="s">
        <v>63</v>
      </c>
      <c r="B227" s="10" t="s">
        <v>71</v>
      </c>
      <c r="C227" s="107"/>
      <c r="D227" s="108"/>
      <c r="E227" s="92">
        <f t="shared" ref="E227:BP227" si="128">IFERROR(E226*$D224,"")</f>
        <v>0</v>
      </c>
      <c r="F227" s="92">
        <f t="shared" si="128"/>
        <v>0</v>
      </c>
      <c r="G227" s="92">
        <f t="shared" si="128"/>
        <v>0</v>
      </c>
      <c r="H227" s="92">
        <f t="shared" si="128"/>
        <v>0</v>
      </c>
      <c r="I227" s="92">
        <f t="shared" si="128"/>
        <v>0</v>
      </c>
      <c r="J227" s="92">
        <f t="shared" si="128"/>
        <v>0</v>
      </c>
      <c r="K227" s="92">
        <f t="shared" si="128"/>
        <v>0</v>
      </c>
      <c r="L227" s="92">
        <f t="shared" si="128"/>
        <v>0</v>
      </c>
      <c r="M227" s="92">
        <f t="shared" si="128"/>
        <v>0</v>
      </c>
      <c r="N227" s="92">
        <f t="shared" si="128"/>
        <v>0</v>
      </c>
      <c r="O227" s="92">
        <f t="shared" si="128"/>
        <v>0</v>
      </c>
      <c r="P227" s="92">
        <f t="shared" si="128"/>
        <v>0</v>
      </c>
      <c r="Q227" s="92">
        <f t="shared" si="128"/>
        <v>0</v>
      </c>
      <c r="R227" s="92">
        <f t="shared" si="128"/>
        <v>0</v>
      </c>
      <c r="S227" s="92">
        <f t="shared" si="128"/>
        <v>0</v>
      </c>
      <c r="T227" s="92">
        <f t="shared" si="128"/>
        <v>0</v>
      </c>
      <c r="U227" s="92">
        <f t="shared" si="128"/>
        <v>0</v>
      </c>
      <c r="V227" s="92">
        <f t="shared" si="128"/>
        <v>0</v>
      </c>
      <c r="W227" s="92">
        <f t="shared" si="128"/>
        <v>0</v>
      </c>
      <c r="X227" s="92">
        <f t="shared" si="128"/>
        <v>0</v>
      </c>
      <c r="Y227" s="92">
        <f t="shared" si="128"/>
        <v>0</v>
      </c>
      <c r="Z227" s="92">
        <f t="shared" si="128"/>
        <v>0</v>
      </c>
      <c r="AA227" s="92">
        <f t="shared" si="128"/>
        <v>0</v>
      </c>
      <c r="AB227" s="92">
        <f t="shared" si="128"/>
        <v>0</v>
      </c>
      <c r="AC227" s="92">
        <f t="shared" si="128"/>
        <v>0</v>
      </c>
      <c r="AD227" s="92">
        <f t="shared" si="128"/>
        <v>0</v>
      </c>
      <c r="AE227" s="92">
        <f t="shared" si="128"/>
        <v>0</v>
      </c>
      <c r="AF227" s="92">
        <f t="shared" si="128"/>
        <v>0</v>
      </c>
      <c r="AG227" s="92">
        <f t="shared" si="128"/>
        <v>0</v>
      </c>
      <c r="AH227" s="92">
        <f t="shared" si="128"/>
        <v>0</v>
      </c>
      <c r="AI227" s="92">
        <f t="shared" si="128"/>
        <v>0</v>
      </c>
      <c r="AJ227" s="92">
        <f t="shared" si="128"/>
        <v>0</v>
      </c>
      <c r="AK227" s="92">
        <f t="shared" si="128"/>
        <v>0</v>
      </c>
      <c r="AL227" s="92">
        <f t="shared" si="128"/>
        <v>0</v>
      </c>
      <c r="AM227" s="92">
        <f t="shared" si="128"/>
        <v>0</v>
      </c>
      <c r="AN227" s="92">
        <f t="shared" si="128"/>
        <v>0</v>
      </c>
      <c r="AO227" s="92">
        <f t="shared" si="128"/>
        <v>0</v>
      </c>
      <c r="AP227" s="92">
        <f t="shared" si="128"/>
        <v>0</v>
      </c>
      <c r="AQ227" s="92">
        <f t="shared" si="128"/>
        <v>0</v>
      </c>
      <c r="AR227" s="92">
        <f t="shared" si="128"/>
        <v>0</v>
      </c>
      <c r="AS227" s="92">
        <f t="shared" si="128"/>
        <v>0</v>
      </c>
      <c r="AT227" s="92">
        <f t="shared" si="128"/>
        <v>0</v>
      </c>
      <c r="AU227" s="92">
        <f t="shared" si="128"/>
        <v>0</v>
      </c>
      <c r="AV227" s="92">
        <f t="shared" si="128"/>
        <v>0</v>
      </c>
      <c r="AW227" s="92">
        <f t="shared" si="128"/>
        <v>0</v>
      </c>
      <c r="AX227" s="92">
        <f t="shared" si="128"/>
        <v>0</v>
      </c>
      <c r="AY227" s="92">
        <f t="shared" si="128"/>
        <v>0</v>
      </c>
      <c r="AZ227" s="92">
        <f t="shared" si="128"/>
        <v>0</v>
      </c>
      <c r="BA227" s="92">
        <f t="shared" si="128"/>
        <v>0</v>
      </c>
      <c r="BB227" s="92">
        <f t="shared" si="128"/>
        <v>0</v>
      </c>
      <c r="BC227" s="92">
        <f t="shared" si="128"/>
        <v>0</v>
      </c>
      <c r="BD227" s="92">
        <f t="shared" si="128"/>
        <v>0</v>
      </c>
      <c r="BE227" s="92">
        <f t="shared" si="128"/>
        <v>0</v>
      </c>
      <c r="BF227" s="92">
        <f t="shared" si="128"/>
        <v>0</v>
      </c>
      <c r="BG227" s="92">
        <f t="shared" si="128"/>
        <v>0</v>
      </c>
      <c r="BH227" s="92">
        <f t="shared" si="128"/>
        <v>0</v>
      </c>
      <c r="BI227" s="92">
        <f t="shared" si="128"/>
        <v>0</v>
      </c>
      <c r="BJ227" s="92">
        <f t="shared" si="128"/>
        <v>0</v>
      </c>
      <c r="BK227" s="92">
        <f t="shared" si="128"/>
        <v>0</v>
      </c>
      <c r="BL227" s="92">
        <f t="shared" si="128"/>
        <v>0</v>
      </c>
      <c r="BM227" s="92">
        <f t="shared" si="128"/>
        <v>0</v>
      </c>
      <c r="BN227" s="92">
        <f t="shared" si="128"/>
        <v>0</v>
      </c>
      <c r="BO227" s="92">
        <f t="shared" si="128"/>
        <v>0</v>
      </c>
      <c r="BP227" s="92">
        <f t="shared" si="128"/>
        <v>0</v>
      </c>
      <c r="BQ227" s="92">
        <f t="shared" ref="BQ227:DU227" si="129">IFERROR(BQ226*$D224,"")</f>
        <v>0</v>
      </c>
      <c r="BR227" s="92">
        <f t="shared" si="129"/>
        <v>0</v>
      </c>
      <c r="BS227" s="92">
        <f t="shared" si="129"/>
        <v>0</v>
      </c>
      <c r="BT227" s="92">
        <f t="shared" si="129"/>
        <v>0</v>
      </c>
      <c r="BU227" s="92">
        <f t="shared" si="129"/>
        <v>0</v>
      </c>
      <c r="BV227" s="92">
        <f t="shared" si="129"/>
        <v>0</v>
      </c>
      <c r="BW227" s="92">
        <f t="shared" si="129"/>
        <v>0</v>
      </c>
      <c r="BX227" s="92">
        <f t="shared" si="129"/>
        <v>0</v>
      </c>
      <c r="BY227" s="92">
        <f t="shared" si="129"/>
        <v>0</v>
      </c>
      <c r="BZ227" s="92">
        <f t="shared" si="129"/>
        <v>0</v>
      </c>
      <c r="CA227" s="92">
        <f t="shared" si="129"/>
        <v>0</v>
      </c>
      <c r="CB227" s="92">
        <f t="shared" si="129"/>
        <v>0</v>
      </c>
      <c r="CC227" s="92">
        <f t="shared" si="129"/>
        <v>0</v>
      </c>
      <c r="CD227" s="92">
        <f t="shared" si="129"/>
        <v>0</v>
      </c>
      <c r="CE227" s="92">
        <f t="shared" si="129"/>
        <v>0</v>
      </c>
      <c r="CF227" s="92">
        <f t="shared" si="129"/>
        <v>0</v>
      </c>
      <c r="CG227" s="92">
        <f t="shared" si="129"/>
        <v>0</v>
      </c>
      <c r="CH227" s="92">
        <f t="shared" si="129"/>
        <v>0</v>
      </c>
      <c r="CI227" s="92">
        <f t="shared" si="129"/>
        <v>0</v>
      </c>
      <c r="CJ227" s="92">
        <f t="shared" si="129"/>
        <v>0</v>
      </c>
      <c r="CK227" s="92">
        <f t="shared" si="129"/>
        <v>0</v>
      </c>
      <c r="CL227" s="92">
        <f t="shared" si="129"/>
        <v>0</v>
      </c>
      <c r="CM227" s="92">
        <f t="shared" si="129"/>
        <v>0</v>
      </c>
      <c r="CN227" s="92">
        <f t="shared" si="129"/>
        <v>0</v>
      </c>
      <c r="CO227" s="92">
        <f t="shared" si="129"/>
        <v>0</v>
      </c>
      <c r="CP227" s="92">
        <f t="shared" si="129"/>
        <v>0</v>
      </c>
      <c r="CQ227" s="92">
        <f t="shared" si="129"/>
        <v>0</v>
      </c>
      <c r="CR227" s="92">
        <f t="shared" si="129"/>
        <v>0</v>
      </c>
      <c r="CS227" s="92">
        <f t="shared" si="129"/>
        <v>0</v>
      </c>
      <c r="CT227" s="92">
        <f t="shared" si="129"/>
        <v>0</v>
      </c>
      <c r="CU227" s="92">
        <f t="shared" si="129"/>
        <v>0</v>
      </c>
      <c r="CV227" s="92">
        <f t="shared" si="129"/>
        <v>0</v>
      </c>
      <c r="CW227" s="92">
        <f t="shared" si="129"/>
        <v>0</v>
      </c>
      <c r="CX227" s="92">
        <f t="shared" si="129"/>
        <v>0</v>
      </c>
      <c r="CY227" s="92">
        <f t="shared" si="129"/>
        <v>0</v>
      </c>
      <c r="CZ227" s="92">
        <f t="shared" si="129"/>
        <v>0</v>
      </c>
      <c r="DA227" s="92">
        <f t="shared" si="129"/>
        <v>0</v>
      </c>
      <c r="DB227" s="92">
        <f t="shared" si="129"/>
        <v>0</v>
      </c>
      <c r="DC227" s="92">
        <f t="shared" si="129"/>
        <v>0</v>
      </c>
      <c r="DD227" s="92">
        <f t="shared" si="129"/>
        <v>0</v>
      </c>
      <c r="DE227" s="92">
        <f t="shared" si="129"/>
        <v>0</v>
      </c>
      <c r="DF227" s="92">
        <f t="shared" si="129"/>
        <v>0</v>
      </c>
      <c r="DG227" s="92">
        <f t="shared" si="129"/>
        <v>0</v>
      </c>
      <c r="DH227" s="92">
        <f t="shared" si="129"/>
        <v>0</v>
      </c>
      <c r="DI227" s="92">
        <f t="shared" si="129"/>
        <v>0</v>
      </c>
      <c r="DJ227" s="92">
        <f t="shared" si="129"/>
        <v>0</v>
      </c>
      <c r="DK227" s="92">
        <f t="shared" si="129"/>
        <v>0</v>
      </c>
      <c r="DL227" s="92">
        <f t="shared" si="129"/>
        <v>0</v>
      </c>
      <c r="DM227" s="92">
        <f t="shared" si="129"/>
        <v>0</v>
      </c>
      <c r="DN227" s="92">
        <f t="shared" si="129"/>
        <v>0</v>
      </c>
      <c r="DO227" s="92">
        <f t="shared" si="129"/>
        <v>0</v>
      </c>
      <c r="DP227" s="92">
        <f t="shared" si="129"/>
        <v>0</v>
      </c>
      <c r="DQ227" s="92">
        <f t="shared" si="129"/>
        <v>0</v>
      </c>
      <c r="DR227" s="92">
        <f t="shared" si="129"/>
        <v>0</v>
      </c>
      <c r="DS227" s="92">
        <f t="shared" si="129"/>
        <v>0</v>
      </c>
      <c r="DT227" s="92">
        <f t="shared" si="129"/>
        <v>0</v>
      </c>
      <c r="DU227" s="92">
        <f t="shared" si="129"/>
        <v>0</v>
      </c>
    </row>
    <row r="228" spans="1:125">
      <c r="A228" s="17" t="s">
        <v>62</v>
      </c>
      <c r="B228" s="10"/>
      <c r="C228" s="107"/>
      <c r="D228" s="108"/>
      <c r="E228" s="92">
        <f t="shared" ref="E228:BP228" si="130">IFERROR(IF(E$4=$D186,$D225*$D223,0),"")</f>
        <v>0</v>
      </c>
      <c r="F228" s="92">
        <f t="shared" si="130"/>
        <v>0</v>
      </c>
      <c r="G228" s="92">
        <f t="shared" si="130"/>
        <v>0</v>
      </c>
      <c r="H228" s="92">
        <f t="shared" si="130"/>
        <v>0</v>
      </c>
      <c r="I228" s="92">
        <f t="shared" si="130"/>
        <v>0</v>
      </c>
      <c r="J228" s="92">
        <f t="shared" si="130"/>
        <v>0</v>
      </c>
      <c r="K228" s="92">
        <f t="shared" si="130"/>
        <v>0</v>
      </c>
      <c r="L228" s="92">
        <f t="shared" si="130"/>
        <v>0</v>
      </c>
      <c r="M228" s="92">
        <f t="shared" si="130"/>
        <v>0</v>
      </c>
      <c r="N228" s="92">
        <f t="shared" si="130"/>
        <v>0</v>
      </c>
      <c r="O228" s="92">
        <f t="shared" si="130"/>
        <v>0</v>
      </c>
      <c r="P228" s="92">
        <f t="shared" si="130"/>
        <v>0</v>
      </c>
      <c r="Q228" s="92">
        <f t="shared" si="130"/>
        <v>0</v>
      </c>
      <c r="R228" s="92">
        <f t="shared" si="130"/>
        <v>0</v>
      </c>
      <c r="S228" s="92">
        <f t="shared" si="130"/>
        <v>0</v>
      </c>
      <c r="T228" s="92">
        <f t="shared" si="130"/>
        <v>0</v>
      </c>
      <c r="U228" s="92">
        <f t="shared" si="130"/>
        <v>0</v>
      </c>
      <c r="V228" s="92">
        <f t="shared" si="130"/>
        <v>0</v>
      </c>
      <c r="W228" s="92">
        <f t="shared" si="130"/>
        <v>0</v>
      </c>
      <c r="X228" s="92">
        <f t="shared" si="130"/>
        <v>0</v>
      </c>
      <c r="Y228" s="92">
        <f t="shared" si="130"/>
        <v>0</v>
      </c>
      <c r="Z228" s="92">
        <f t="shared" si="130"/>
        <v>0</v>
      </c>
      <c r="AA228" s="92">
        <f t="shared" si="130"/>
        <v>0</v>
      </c>
      <c r="AB228" s="92">
        <f t="shared" si="130"/>
        <v>0</v>
      </c>
      <c r="AC228" s="92">
        <f t="shared" si="130"/>
        <v>0</v>
      </c>
      <c r="AD228" s="92">
        <f t="shared" si="130"/>
        <v>0</v>
      </c>
      <c r="AE228" s="92">
        <f t="shared" si="130"/>
        <v>0</v>
      </c>
      <c r="AF228" s="92">
        <f t="shared" si="130"/>
        <v>0</v>
      </c>
      <c r="AG228" s="92">
        <f t="shared" si="130"/>
        <v>0</v>
      </c>
      <c r="AH228" s="92">
        <f t="shared" si="130"/>
        <v>0</v>
      </c>
      <c r="AI228" s="92">
        <f t="shared" si="130"/>
        <v>0</v>
      </c>
      <c r="AJ228" s="92">
        <f t="shared" si="130"/>
        <v>0</v>
      </c>
      <c r="AK228" s="92">
        <f t="shared" si="130"/>
        <v>0</v>
      </c>
      <c r="AL228" s="92">
        <f t="shared" si="130"/>
        <v>0</v>
      </c>
      <c r="AM228" s="92">
        <f t="shared" si="130"/>
        <v>0</v>
      </c>
      <c r="AN228" s="92">
        <f t="shared" si="130"/>
        <v>0</v>
      </c>
      <c r="AO228" s="92">
        <f t="shared" si="130"/>
        <v>0</v>
      </c>
      <c r="AP228" s="92">
        <f t="shared" si="130"/>
        <v>0</v>
      </c>
      <c r="AQ228" s="92">
        <f t="shared" si="130"/>
        <v>0</v>
      </c>
      <c r="AR228" s="92">
        <f t="shared" si="130"/>
        <v>0</v>
      </c>
      <c r="AS228" s="92">
        <f t="shared" si="130"/>
        <v>0</v>
      </c>
      <c r="AT228" s="92">
        <f t="shared" si="130"/>
        <v>0</v>
      </c>
      <c r="AU228" s="92">
        <f t="shared" si="130"/>
        <v>0</v>
      </c>
      <c r="AV228" s="92">
        <f t="shared" si="130"/>
        <v>0</v>
      </c>
      <c r="AW228" s="92">
        <f t="shared" si="130"/>
        <v>0</v>
      </c>
      <c r="AX228" s="92">
        <f t="shared" si="130"/>
        <v>0</v>
      </c>
      <c r="AY228" s="92">
        <f t="shared" si="130"/>
        <v>0</v>
      </c>
      <c r="AZ228" s="92">
        <f t="shared" si="130"/>
        <v>0</v>
      </c>
      <c r="BA228" s="92">
        <f t="shared" si="130"/>
        <v>0</v>
      </c>
      <c r="BB228" s="92">
        <f t="shared" si="130"/>
        <v>0</v>
      </c>
      <c r="BC228" s="92">
        <f t="shared" si="130"/>
        <v>0</v>
      </c>
      <c r="BD228" s="92">
        <f t="shared" si="130"/>
        <v>0</v>
      </c>
      <c r="BE228" s="92">
        <f t="shared" si="130"/>
        <v>0</v>
      </c>
      <c r="BF228" s="92">
        <f t="shared" si="130"/>
        <v>0</v>
      </c>
      <c r="BG228" s="92">
        <f t="shared" si="130"/>
        <v>0</v>
      </c>
      <c r="BH228" s="92">
        <f t="shared" si="130"/>
        <v>0</v>
      </c>
      <c r="BI228" s="92">
        <f t="shared" si="130"/>
        <v>0</v>
      </c>
      <c r="BJ228" s="92">
        <f t="shared" si="130"/>
        <v>0</v>
      </c>
      <c r="BK228" s="92">
        <f t="shared" si="130"/>
        <v>0</v>
      </c>
      <c r="BL228" s="92">
        <f t="shared" si="130"/>
        <v>0</v>
      </c>
      <c r="BM228" s="92">
        <f t="shared" si="130"/>
        <v>0</v>
      </c>
      <c r="BN228" s="92">
        <f t="shared" si="130"/>
        <v>0</v>
      </c>
      <c r="BO228" s="92">
        <f t="shared" si="130"/>
        <v>0</v>
      </c>
      <c r="BP228" s="92">
        <f t="shared" si="130"/>
        <v>0</v>
      </c>
      <c r="BQ228" s="92">
        <f t="shared" ref="BQ228:DU228" si="131">IFERROR(IF(BQ$4=$D186,$D225*$D223,0),"")</f>
        <v>0</v>
      </c>
      <c r="BR228" s="92">
        <f t="shared" si="131"/>
        <v>0</v>
      </c>
      <c r="BS228" s="92">
        <f t="shared" si="131"/>
        <v>0</v>
      </c>
      <c r="BT228" s="92">
        <f t="shared" si="131"/>
        <v>0</v>
      </c>
      <c r="BU228" s="92">
        <f t="shared" si="131"/>
        <v>0</v>
      </c>
      <c r="BV228" s="92">
        <f t="shared" si="131"/>
        <v>0</v>
      </c>
      <c r="BW228" s="92">
        <f t="shared" si="131"/>
        <v>0</v>
      </c>
      <c r="BX228" s="92">
        <f t="shared" si="131"/>
        <v>0</v>
      </c>
      <c r="BY228" s="92">
        <f t="shared" si="131"/>
        <v>0</v>
      </c>
      <c r="BZ228" s="92">
        <f t="shared" si="131"/>
        <v>0</v>
      </c>
      <c r="CA228" s="92">
        <f t="shared" si="131"/>
        <v>0</v>
      </c>
      <c r="CB228" s="92">
        <f t="shared" si="131"/>
        <v>0</v>
      </c>
      <c r="CC228" s="92">
        <f t="shared" si="131"/>
        <v>0</v>
      </c>
      <c r="CD228" s="92">
        <f t="shared" si="131"/>
        <v>0</v>
      </c>
      <c r="CE228" s="92">
        <f t="shared" si="131"/>
        <v>0</v>
      </c>
      <c r="CF228" s="92">
        <f t="shared" si="131"/>
        <v>0</v>
      </c>
      <c r="CG228" s="92">
        <f t="shared" si="131"/>
        <v>0</v>
      </c>
      <c r="CH228" s="92">
        <f t="shared" si="131"/>
        <v>0</v>
      </c>
      <c r="CI228" s="92">
        <f t="shared" si="131"/>
        <v>0</v>
      </c>
      <c r="CJ228" s="92">
        <f t="shared" si="131"/>
        <v>0</v>
      </c>
      <c r="CK228" s="92">
        <f t="shared" si="131"/>
        <v>0</v>
      </c>
      <c r="CL228" s="92">
        <f t="shared" si="131"/>
        <v>0</v>
      </c>
      <c r="CM228" s="92">
        <f t="shared" si="131"/>
        <v>0</v>
      </c>
      <c r="CN228" s="92">
        <f t="shared" si="131"/>
        <v>0</v>
      </c>
      <c r="CO228" s="92">
        <f t="shared" si="131"/>
        <v>0</v>
      </c>
      <c r="CP228" s="92">
        <f t="shared" si="131"/>
        <v>0</v>
      </c>
      <c r="CQ228" s="92">
        <f t="shared" si="131"/>
        <v>0</v>
      </c>
      <c r="CR228" s="92">
        <f t="shared" si="131"/>
        <v>0</v>
      </c>
      <c r="CS228" s="92">
        <f t="shared" si="131"/>
        <v>0</v>
      </c>
      <c r="CT228" s="92">
        <f t="shared" si="131"/>
        <v>0</v>
      </c>
      <c r="CU228" s="92">
        <f t="shared" si="131"/>
        <v>0</v>
      </c>
      <c r="CV228" s="92">
        <f t="shared" si="131"/>
        <v>0</v>
      </c>
      <c r="CW228" s="92">
        <f t="shared" si="131"/>
        <v>0</v>
      </c>
      <c r="CX228" s="92">
        <f t="shared" si="131"/>
        <v>0</v>
      </c>
      <c r="CY228" s="92">
        <f t="shared" si="131"/>
        <v>0</v>
      </c>
      <c r="CZ228" s="92">
        <f t="shared" si="131"/>
        <v>0</v>
      </c>
      <c r="DA228" s="92">
        <f t="shared" si="131"/>
        <v>0</v>
      </c>
      <c r="DB228" s="92">
        <f t="shared" si="131"/>
        <v>0</v>
      </c>
      <c r="DC228" s="92">
        <f t="shared" si="131"/>
        <v>0</v>
      </c>
      <c r="DD228" s="92">
        <f t="shared" si="131"/>
        <v>0</v>
      </c>
      <c r="DE228" s="92">
        <f t="shared" si="131"/>
        <v>0</v>
      </c>
      <c r="DF228" s="92">
        <f t="shared" si="131"/>
        <v>0</v>
      </c>
      <c r="DG228" s="92">
        <f t="shared" si="131"/>
        <v>0</v>
      </c>
      <c r="DH228" s="92">
        <f t="shared" si="131"/>
        <v>0</v>
      </c>
      <c r="DI228" s="92">
        <f t="shared" si="131"/>
        <v>0</v>
      </c>
      <c r="DJ228" s="92">
        <f t="shared" si="131"/>
        <v>0</v>
      </c>
      <c r="DK228" s="92">
        <f t="shared" si="131"/>
        <v>0</v>
      </c>
      <c r="DL228" s="92">
        <f t="shared" si="131"/>
        <v>0</v>
      </c>
      <c r="DM228" s="92">
        <f t="shared" si="131"/>
        <v>0</v>
      </c>
      <c r="DN228" s="92">
        <f t="shared" si="131"/>
        <v>0</v>
      </c>
      <c r="DO228" s="92">
        <f t="shared" si="131"/>
        <v>0</v>
      </c>
      <c r="DP228" s="92">
        <f t="shared" si="131"/>
        <v>0</v>
      </c>
      <c r="DQ228" s="92">
        <f t="shared" si="131"/>
        <v>0</v>
      </c>
      <c r="DR228" s="92">
        <f t="shared" si="131"/>
        <v>0</v>
      </c>
      <c r="DS228" s="92">
        <f t="shared" si="131"/>
        <v>0</v>
      </c>
      <c r="DT228" s="92">
        <f t="shared" si="131"/>
        <v>0</v>
      </c>
      <c r="DU228" s="92">
        <f t="shared" si="131"/>
        <v>0</v>
      </c>
    </row>
    <row r="229" spans="1:125">
      <c r="A229" s="21"/>
      <c r="B229" s="10"/>
      <c r="C229" s="107"/>
      <c r="D229" s="108"/>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2"/>
      <c r="BC229" s="92"/>
      <c r="BD229" s="92"/>
      <c r="BE229" s="92"/>
      <c r="BF229" s="92"/>
      <c r="BG229" s="92"/>
      <c r="BH229" s="92"/>
      <c r="BI229" s="92"/>
      <c r="BJ229" s="92"/>
      <c r="BK229" s="92"/>
      <c r="BL229" s="92"/>
      <c r="BM229" s="92"/>
      <c r="BN229" s="92"/>
      <c r="BO229" s="92"/>
      <c r="BP229" s="92"/>
      <c r="BQ229" s="92"/>
      <c r="BR229" s="92"/>
      <c r="BS229" s="92"/>
      <c r="BT229" s="92"/>
      <c r="BU229" s="92"/>
      <c r="BV229" s="92"/>
      <c r="BW229" s="92"/>
      <c r="BX229" s="92"/>
      <c r="BY229" s="92"/>
      <c r="BZ229" s="92"/>
      <c r="CA229" s="92"/>
      <c r="CB229" s="92"/>
      <c r="CC229" s="92"/>
      <c r="CD229" s="92"/>
      <c r="CE229" s="92"/>
      <c r="CF229" s="92"/>
      <c r="CG229" s="92"/>
      <c r="CH229" s="92"/>
      <c r="CI229" s="92"/>
      <c r="CJ229" s="92"/>
      <c r="CK229" s="92"/>
      <c r="CL229" s="92"/>
      <c r="CM229" s="92"/>
      <c r="CN229" s="92"/>
      <c r="CO229" s="92"/>
      <c r="CP229" s="92"/>
      <c r="CQ229" s="92"/>
      <c r="CR229" s="92"/>
      <c r="CS229" s="92"/>
      <c r="CT229" s="92"/>
      <c r="CU229" s="92"/>
      <c r="CV229" s="92"/>
      <c r="CW229" s="92"/>
      <c r="CX229" s="92"/>
      <c r="CY229" s="92"/>
      <c r="CZ229" s="92"/>
      <c r="DA229" s="92"/>
      <c r="DB229" s="92"/>
      <c r="DC229" s="92"/>
      <c r="DD229" s="92"/>
      <c r="DE229" s="92"/>
      <c r="DF229" s="92"/>
      <c r="DG229" s="92"/>
      <c r="DH229" s="92"/>
      <c r="DI229" s="92"/>
      <c r="DJ229" s="92"/>
      <c r="DK229" s="92"/>
      <c r="DL229" s="92"/>
      <c r="DM229" s="92"/>
      <c r="DN229" s="92"/>
      <c r="DO229" s="92"/>
      <c r="DP229" s="92"/>
      <c r="DQ229" s="92"/>
      <c r="DR229" s="92"/>
      <c r="DS229" s="92"/>
      <c r="DT229" s="92"/>
      <c r="DU229" s="92"/>
    </row>
    <row r="230" spans="1:125">
      <c r="A230" s="25" t="s">
        <v>219</v>
      </c>
      <c r="B230" s="113"/>
      <c r="C230" s="114"/>
      <c r="D230" s="115"/>
      <c r="E230" s="102">
        <f t="shared" ref="E230:BP230" si="132">IFERROR(E227,"")</f>
        <v>0</v>
      </c>
      <c r="F230" s="102">
        <f t="shared" si="132"/>
        <v>0</v>
      </c>
      <c r="G230" s="102">
        <f t="shared" si="132"/>
        <v>0</v>
      </c>
      <c r="H230" s="102">
        <f t="shared" si="132"/>
        <v>0</v>
      </c>
      <c r="I230" s="102">
        <f t="shared" si="132"/>
        <v>0</v>
      </c>
      <c r="J230" s="102">
        <f t="shared" si="132"/>
        <v>0</v>
      </c>
      <c r="K230" s="102">
        <f t="shared" si="132"/>
        <v>0</v>
      </c>
      <c r="L230" s="102">
        <f t="shared" si="132"/>
        <v>0</v>
      </c>
      <c r="M230" s="102">
        <f t="shared" si="132"/>
        <v>0</v>
      </c>
      <c r="N230" s="102">
        <f t="shared" si="132"/>
        <v>0</v>
      </c>
      <c r="O230" s="102">
        <f t="shared" si="132"/>
        <v>0</v>
      </c>
      <c r="P230" s="102">
        <f t="shared" si="132"/>
        <v>0</v>
      </c>
      <c r="Q230" s="102">
        <f t="shared" si="132"/>
        <v>0</v>
      </c>
      <c r="R230" s="102">
        <f t="shared" si="132"/>
        <v>0</v>
      </c>
      <c r="S230" s="102">
        <f t="shared" si="132"/>
        <v>0</v>
      </c>
      <c r="T230" s="102">
        <f t="shared" si="132"/>
        <v>0</v>
      </c>
      <c r="U230" s="102">
        <f t="shared" si="132"/>
        <v>0</v>
      </c>
      <c r="V230" s="102">
        <f t="shared" si="132"/>
        <v>0</v>
      </c>
      <c r="W230" s="102">
        <f t="shared" si="132"/>
        <v>0</v>
      </c>
      <c r="X230" s="102">
        <f t="shared" si="132"/>
        <v>0</v>
      </c>
      <c r="Y230" s="102">
        <f t="shared" si="132"/>
        <v>0</v>
      </c>
      <c r="Z230" s="102">
        <f t="shared" si="132"/>
        <v>0</v>
      </c>
      <c r="AA230" s="102">
        <f t="shared" si="132"/>
        <v>0</v>
      </c>
      <c r="AB230" s="102">
        <f t="shared" si="132"/>
        <v>0</v>
      </c>
      <c r="AC230" s="102">
        <f t="shared" si="132"/>
        <v>0</v>
      </c>
      <c r="AD230" s="102">
        <f t="shared" si="132"/>
        <v>0</v>
      </c>
      <c r="AE230" s="102">
        <f t="shared" si="132"/>
        <v>0</v>
      </c>
      <c r="AF230" s="102">
        <f t="shared" si="132"/>
        <v>0</v>
      </c>
      <c r="AG230" s="102">
        <f t="shared" si="132"/>
        <v>0</v>
      </c>
      <c r="AH230" s="102">
        <f t="shared" si="132"/>
        <v>0</v>
      </c>
      <c r="AI230" s="102">
        <f t="shared" si="132"/>
        <v>0</v>
      </c>
      <c r="AJ230" s="102">
        <f t="shared" si="132"/>
        <v>0</v>
      </c>
      <c r="AK230" s="102">
        <f t="shared" si="132"/>
        <v>0</v>
      </c>
      <c r="AL230" s="102">
        <f t="shared" si="132"/>
        <v>0</v>
      </c>
      <c r="AM230" s="102">
        <f t="shared" si="132"/>
        <v>0</v>
      </c>
      <c r="AN230" s="102">
        <f t="shared" si="132"/>
        <v>0</v>
      </c>
      <c r="AO230" s="102">
        <f t="shared" si="132"/>
        <v>0</v>
      </c>
      <c r="AP230" s="102">
        <f t="shared" si="132"/>
        <v>0</v>
      </c>
      <c r="AQ230" s="102">
        <f t="shared" si="132"/>
        <v>0</v>
      </c>
      <c r="AR230" s="102">
        <f t="shared" si="132"/>
        <v>0</v>
      </c>
      <c r="AS230" s="102">
        <f t="shared" si="132"/>
        <v>0</v>
      </c>
      <c r="AT230" s="102">
        <f t="shared" si="132"/>
        <v>0</v>
      </c>
      <c r="AU230" s="102">
        <f t="shared" si="132"/>
        <v>0</v>
      </c>
      <c r="AV230" s="102">
        <f t="shared" si="132"/>
        <v>0</v>
      </c>
      <c r="AW230" s="102">
        <f t="shared" si="132"/>
        <v>0</v>
      </c>
      <c r="AX230" s="102">
        <f t="shared" si="132"/>
        <v>0</v>
      </c>
      <c r="AY230" s="102">
        <f t="shared" si="132"/>
        <v>0</v>
      </c>
      <c r="AZ230" s="102">
        <f t="shared" si="132"/>
        <v>0</v>
      </c>
      <c r="BA230" s="102">
        <f t="shared" si="132"/>
        <v>0</v>
      </c>
      <c r="BB230" s="102">
        <f t="shared" si="132"/>
        <v>0</v>
      </c>
      <c r="BC230" s="102">
        <f t="shared" si="132"/>
        <v>0</v>
      </c>
      <c r="BD230" s="102">
        <f t="shared" si="132"/>
        <v>0</v>
      </c>
      <c r="BE230" s="102">
        <f t="shared" si="132"/>
        <v>0</v>
      </c>
      <c r="BF230" s="102">
        <f t="shared" si="132"/>
        <v>0</v>
      </c>
      <c r="BG230" s="102">
        <f t="shared" si="132"/>
        <v>0</v>
      </c>
      <c r="BH230" s="102">
        <f t="shared" si="132"/>
        <v>0</v>
      </c>
      <c r="BI230" s="102">
        <f t="shared" si="132"/>
        <v>0</v>
      </c>
      <c r="BJ230" s="102">
        <f t="shared" si="132"/>
        <v>0</v>
      </c>
      <c r="BK230" s="102">
        <f t="shared" si="132"/>
        <v>0</v>
      </c>
      <c r="BL230" s="102">
        <f t="shared" si="132"/>
        <v>0</v>
      </c>
      <c r="BM230" s="102">
        <f t="shared" si="132"/>
        <v>0</v>
      </c>
      <c r="BN230" s="102">
        <f t="shared" si="132"/>
        <v>0</v>
      </c>
      <c r="BO230" s="102">
        <f t="shared" si="132"/>
        <v>0</v>
      </c>
      <c r="BP230" s="102">
        <f t="shared" si="132"/>
        <v>0</v>
      </c>
      <c r="BQ230" s="102">
        <f t="shared" ref="BQ230:DU230" si="133">IFERROR(BQ227,"")</f>
        <v>0</v>
      </c>
      <c r="BR230" s="102">
        <f t="shared" si="133"/>
        <v>0</v>
      </c>
      <c r="BS230" s="102">
        <f t="shared" si="133"/>
        <v>0</v>
      </c>
      <c r="BT230" s="102">
        <f t="shared" si="133"/>
        <v>0</v>
      </c>
      <c r="BU230" s="102">
        <f t="shared" si="133"/>
        <v>0</v>
      </c>
      <c r="BV230" s="102">
        <f t="shared" si="133"/>
        <v>0</v>
      </c>
      <c r="BW230" s="102">
        <f t="shared" si="133"/>
        <v>0</v>
      </c>
      <c r="BX230" s="102">
        <f t="shared" si="133"/>
        <v>0</v>
      </c>
      <c r="BY230" s="102">
        <f t="shared" si="133"/>
        <v>0</v>
      </c>
      <c r="BZ230" s="102">
        <f t="shared" si="133"/>
        <v>0</v>
      </c>
      <c r="CA230" s="102">
        <f t="shared" si="133"/>
        <v>0</v>
      </c>
      <c r="CB230" s="102">
        <f t="shared" si="133"/>
        <v>0</v>
      </c>
      <c r="CC230" s="102">
        <f t="shared" si="133"/>
        <v>0</v>
      </c>
      <c r="CD230" s="102">
        <f t="shared" si="133"/>
        <v>0</v>
      </c>
      <c r="CE230" s="102">
        <f t="shared" si="133"/>
        <v>0</v>
      </c>
      <c r="CF230" s="102">
        <f t="shared" si="133"/>
        <v>0</v>
      </c>
      <c r="CG230" s="102">
        <f t="shared" si="133"/>
        <v>0</v>
      </c>
      <c r="CH230" s="102">
        <f t="shared" si="133"/>
        <v>0</v>
      </c>
      <c r="CI230" s="102">
        <f t="shared" si="133"/>
        <v>0</v>
      </c>
      <c r="CJ230" s="102">
        <f t="shared" si="133"/>
        <v>0</v>
      </c>
      <c r="CK230" s="102">
        <f t="shared" si="133"/>
        <v>0</v>
      </c>
      <c r="CL230" s="102">
        <f t="shared" si="133"/>
        <v>0</v>
      </c>
      <c r="CM230" s="102">
        <f t="shared" si="133"/>
        <v>0</v>
      </c>
      <c r="CN230" s="102">
        <f t="shared" si="133"/>
        <v>0</v>
      </c>
      <c r="CO230" s="102">
        <f t="shared" si="133"/>
        <v>0</v>
      </c>
      <c r="CP230" s="102">
        <f t="shared" si="133"/>
        <v>0</v>
      </c>
      <c r="CQ230" s="102">
        <f t="shared" si="133"/>
        <v>0</v>
      </c>
      <c r="CR230" s="102">
        <f t="shared" si="133"/>
        <v>0</v>
      </c>
      <c r="CS230" s="102">
        <f t="shared" si="133"/>
        <v>0</v>
      </c>
      <c r="CT230" s="102">
        <f t="shared" si="133"/>
        <v>0</v>
      </c>
      <c r="CU230" s="102">
        <f t="shared" si="133"/>
        <v>0</v>
      </c>
      <c r="CV230" s="102">
        <f t="shared" si="133"/>
        <v>0</v>
      </c>
      <c r="CW230" s="102">
        <f t="shared" si="133"/>
        <v>0</v>
      </c>
      <c r="CX230" s="102">
        <f t="shared" si="133"/>
        <v>0</v>
      </c>
      <c r="CY230" s="102">
        <f t="shared" si="133"/>
        <v>0</v>
      </c>
      <c r="CZ230" s="102">
        <f t="shared" si="133"/>
        <v>0</v>
      </c>
      <c r="DA230" s="102">
        <f t="shared" si="133"/>
        <v>0</v>
      </c>
      <c r="DB230" s="102">
        <f t="shared" si="133"/>
        <v>0</v>
      </c>
      <c r="DC230" s="102">
        <f t="shared" si="133"/>
        <v>0</v>
      </c>
      <c r="DD230" s="102">
        <f t="shared" si="133"/>
        <v>0</v>
      </c>
      <c r="DE230" s="102">
        <f t="shared" si="133"/>
        <v>0</v>
      </c>
      <c r="DF230" s="102">
        <f t="shared" si="133"/>
        <v>0</v>
      </c>
      <c r="DG230" s="102">
        <f t="shared" si="133"/>
        <v>0</v>
      </c>
      <c r="DH230" s="102">
        <f t="shared" si="133"/>
        <v>0</v>
      </c>
      <c r="DI230" s="102">
        <f t="shared" si="133"/>
        <v>0</v>
      </c>
      <c r="DJ230" s="102">
        <f t="shared" si="133"/>
        <v>0</v>
      </c>
      <c r="DK230" s="102">
        <f t="shared" si="133"/>
        <v>0</v>
      </c>
      <c r="DL230" s="102">
        <f t="shared" si="133"/>
        <v>0</v>
      </c>
      <c r="DM230" s="102">
        <f t="shared" si="133"/>
        <v>0</v>
      </c>
      <c r="DN230" s="102">
        <f t="shared" si="133"/>
        <v>0</v>
      </c>
      <c r="DO230" s="102">
        <f t="shared" si="133"/>
        <v>0</v>
      </c>
      <c r="DP230" s="102">
        <f t="shared" si="133"/>
        <v>0</v>
      </c>
      <c r="DQ230" s="102">
        <f t="shared" si="133"/>
        <v>0</v>
      </c>
      <c r="DR230" s="102">
        <f t="shared" si="133"/>
        <v>0</v>
      </c>
      <c r="DS230" s="102">
        <f t="shared" si="133"/>
        <v>0</v>
      </c>
      <c r="DT230" s="102">
        <f t="shared" si="133"/>
        <v>0</v>
      </c>
      <c r="DU230" s="102">
        <f t="shared" si="133"/>
        <v>0</v>
      </c>
    </row>
    <row r="231" spans="1:125">
      <c r="A231" s="3"/>
      <c r="B231" s="118"/>
      <c r="C231" s="119"/>
      <c r="D231" s="120"/>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c r="BO231" s="121"/>
      <c r="BP231" s="121"/>
      <c r="BQ231" s="121"/>
      <c r="BR231" s="121"/>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c r="DE231" s="121"/>
      <c r="DF231" s="121"/>
      <c r="DG231" s="121"/>
      <c r="DH231" s="121"/>
      <c r="DI231" s="121"/>
      <c r="DJ231" s="121"/>
      <c r="DK231" s="121"/>
      <c r="DL231" s="121"/>
      <c r="DM231" s="121"/>
      <c r="DN231" s="121"/>
      <c r="DO231" s="121"/>
      <c r="DP231" s="121"/>
      <c r="DQ231" s="121"/>
      <c r="DR231" s="121"/>
      <c r="DS231" s="121"/>
      <c r="DT231" s="121"/>
      <c r="DU231" s="121"/>
    </row>
    <row r="232" spans="1:125">
      <c r="A232" s="3" t="s">
        <v>198</v>
      </c>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c r="A234" s="44" t="str">
        <f>Pieņēmumi!B41</f>
        <v>SUBORDINĒTĀ KAPITĀLA termiņš</v>
      </c>
      <c r="B234" s="50" t="str">
        <f>Pieņēmumi!C41</f>
        <v>ceturkšņi</v>
      </c>
      <c r="C234" s="2"/>
      <c r="D234" s="80">
        <f>Pieņēmumi!E41</f>
        <v>0</v>
      </c>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c r="A235" s="44" t="str">
        <f>Pieņēmumi!B42</f>
        <v>LABVĒLĪBAS PERIODS pamatsummai</v>
      </c>
      <c r="B235" s="50" t="str">
        <f>Pieņēmumi!C42</f>
        <v>ceturkšņi</v>
      </c>
      <c r="C235" s="2"/>
      <c r="D235" s="80">
        <f>Pieņēmumi!E42</f>
        <v>0</v>
      </c>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c r="A236" s="44" t="str">
        <f>Pieņēmumi!B43</f>
        <v>LABVĒLĪBAS PERIODS procentmaksājumiem</v>
      </c>
      <c r="B236" s="50" t="str">
        <f>Pieņēmumi!C43</f>
        <v>ceturkšņi</v>
      </c>
      <c r="C236" s="2"/>
      <c r="D236" s="80">
        <f>Pieņēmumi!E43</f>
        <v>0</v>
      </c>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c r="A237" s="44" t="str">
        <f>Pieņēmumi!B44</f>
        <v>Procentu likme būvniecības periodā</v>
      </c>
      <c r="B237" s="50" t="str">
        <f>Pieņēmumi!C44</f>
        <v>%, gadā</v>
      </c>
      <c r="C237" s="2"/>
      <c r="D237" s="122">
        <f>Pieņēmumi!E44</f>
        <v>0</v>
      </c>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c r="A238" s="44" t="str">
        <f>Pieņēmumi!B45</f>
        <v>Procentu likme uzturēšanas periodā</v>
      </c>
      <c r="B238" s="50" t="str">
        <f>Pieņēmumi!C45</f>
        <v>%, gadā</v>
      </c>
      <c r="C238" s="2"/>
      <c r="D238" s="122">
        <f>Pieņēmumi!E45</f>
        <v>0</v>
      </c>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c r="A239" s="72"/>
      <c r="B239" s="74"/>
      <c r="C239" s="2"/>
      <c r="D239" s="123"/>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c r="A240" s="2" t="s">
        <v>200</v>
      </c>
      <c r="B240" s="2"/>
      <c r="C240" s="2"/>
      <c r="D240" s="105" t="e">
        <f>INDEX(E$4:DU$4,MATCH(1,E240:DU240,0))</f>
        <v>#N/A</v>
      </c>
      <c r="E240" s="92">
        <f>IFERROR(IF(E63&lt;&gt;0,1,0),"")</f>
        <v>0</v>
      </c>
      <c r="F240" s="92">
        <f>IFERROR(IF(F63&lt;&gt;0,IF(SUM($E240:E240)=1,0,1),0),"")</f>
        <v>0</v>
      </c>
      <c r="G240" s="92">
        <f>IFERROR(IF(G63&lt;&gt;0,IF(SUM($E240:F240)=1,0,1),0),"")</f>
        <v>0</v>
      </c>
      <c r="H240" s="92">
        <f>IFERROR(IF(H63&lt;&gt;0,IF(SUM($E240:G240)=1,0,1),0),"")</f>
        <v>0</v>
      </c>
      <c r="I240" s="92">
        <f>IFERROR(IF(I63&lt;&gt;0,IF(SUM($E240:H240)=1,0,1),0),"")</f>
        <v>0</v>
      </c>
      <c r="J240" s="92">
        <f>IFERROR(IF(J63&lt;&gt;0,IF(SUM($E240:I240)=1,0,1),0),"")</f>
        <v>0</v>
      </c>
      <c r="K240" s="92">
        <f>IFERROR(IF(K63&lt;&gt;0,IF(SUM($E240:J240)=1,0,1),0),"")</f>
        <v>0</v>
      </c>
      <c r="L240" s="92">
        <f>IFERROR(IF(L63&lt;&gt;0,IF(SUM($E240:K240)=1,0,1),0),"")</f>
        <v>0</v>
      </c>
      <c r="M240" s="92">
        <f>IFERROR(IF(M63&lt;&gt;0,IF(SUM($E240:L240)=1,0,1),0),"")</f>
        <v>0</v>
      </c>
      <c r="N240" s="92">
        <f>IFERROR(IF(N63&lt;&gt;0,IF(SUM($E240:M240)=1,0,1),0),"")</f>
        <v>0</v>
      </c>
      <c r="O240" s="92">
        <f>IFERROR(IF(O63&lt;&gt;0,IF(SUM($E240:N240)=1,0,1),0),"")</f>
        <v>0</v>
      </c>
      <c r="P240" s="92">
        <f>IFERROR(IF(P63&lt;&gt;0,IF(SUM($E240:O240)=1,0,1),0),"")</f>
        <v>0</v>
      </c>
      <c r="Q240" s="92">
        <f>IFERROR(IF(Q63&lt;&gt;0,IF(SUM($E240:P240)=1,0,1),0),"")</f>
        <v>0</v>
      </c>
      <c r="R240" s="92">
        <f>IFERROR(IF(R63&lt;&gt;0,IF(SUM($E240:Q240)=1,0,1),0),"")</f>
        <v>0</v>
      </c>
      <c r="S240" s="92">
        <f>IFERROR(IF(S63&lt;&gt;0,IF(SUM($E240:R240)=1,0,1),0),"")</f>
        <v>0</v>
      </c>
      <c r="T240" s="92">
        <f>IFERROR(IF(T63&lt;&gt;0,IF(SUM($E240:S240)=1,0,1),0),"")</f>
        <v>0</v>
      </c>
      <c r="U240" s="92">
        <f>IFERROR(IF(U63&lt;&gt;0,IF(SUM($E240:T240)=1,0,1),0),"")</f>
        <v>0</v>
      </c>
      <c r="V240" s="92">
        <f>IFERROR(IF(V63&lt;&gt;0,IF(SUM($E240:U240)=1,0,1),0),"")</f>
        <v>0</v>
      </c>
      <c r="W240" s="92">
        <f>IFERROR(IF(W63&lt;&gt;0,IF(SUM($E240:V240)=1,0,1),0),"")</f>
        <v>0</v>
      </c>
      <c r="X240" s="92">
        <f>IFERROR(IF(X63&lt;&gt;0,IF(SUM($E240:W240)=1,0,1),0),"")</f>
        <v>0</v>
      </c>
      <c r="Y240" s="92">
        <f>IFERROR(IF(Y63&lt;&gt;0,IF(SUM($E240:X240)=1,0,1),0),"")</f>
        <v>0</v>
      </c>
      <c r="Z240" s="92">
        <f>IFERROR(IF(Z63&lt;&gt;0,IF(SUM($E240:Y240)=1,0,1),0),"")</f>
        <v>0</v>
      </c>
      <c r="AA240" s="92">
        <f>IFERROR(IF(AA63&lt;&gt;0,IF(SUM($E240:Z240)=1,0,1),0),"")</f>
        <v>0</v>
      </c>
      <c r="AB240" s="92">
        <f>IFERROR(IF(AB63&lt;&gt;0,IF(SUM($E240:AA240)=1,0,1),0),"")</f>
        <v>0</v>
      </c>
      <c r="AC240" s="92">
        <f>IFERROR(IF(AC63&lt;&gt;0,IF(SUM($E240:AB240)=1,0,1),0),"")</f>
        <v>0</v>
      </c>
      <c r="AD240" s="92">
        <f>IFERROR(IF(AD63&lt;&gt;0,IF(SUM($E240:AC240)=1,0,1),0),"")</f>
        <v>0</v>
      </c>
      <c r="AE240" s="92">
        <f>IFERROR(IF(AE63&lt;&gt;0,IF(SUM($E240:AD240)=1,0,1),0),"")</f>
        <v>0</v>
      </c>
      <c r="AF240" s="92">
        <f>IFERROR(IF(AF63&lt;&gt;0,IF(SUM($E240:AE240)=1,0,1),0),"")</f>
        <v>0</v>
      </c>
      <c r="AG240" s="92">
        <f>IFERROR(IF(AG63&lt;&gt;0,IF(SUM($E240:AF240)=1,0,1),0),"")</f>
        <v>0</v>
      </c>
      <c r="AH240" s="92">
        <f>IFERROR(IF(AH63&lt;&gt;0,IF(SUM($E240:AG240)=1,0,1),0),"")</f>
        <v>0</v>
      </c>
      <c r="AI240" s="92">
        <f>IFERROR(IF(AI63&lt;&gt;0,IF(SUM($E240:AH240)=1,0,1),0),"")</f>
        <v>0</v>
      </c>
      <c r="AJ240" s="92">
        <f>IFERROR(IF(AJ63&lt;&gt;0,IF(SUM($E240:AI240)=1,0,1),0),"")</f>
        <v>0</v>
      </c>
      <c r="AK240" s="92">
        <f>IFERROR(IF(AK63&lt;&gt;0,IF(SUM($E240:AJ240)=1,0,1),0),"")</f>
        <v>0</v>
      </c>
      <c r="AL240" s="92">
        <f>IFERROR(IF(AL63&lt;&gt;0,IF(SUM($E240:AK240)=1,0,1),0),"")</f>
        <v>0</v>
      </c>
      <c r="AM240" s="92">
        <f>IFERROR(IF(AM63&lt;&gt;0,IF(SUM($E240:AL240)=1,0,1),0),"")</f>
        <v>0</v>
      </c>
      <c r="AN240" s="92">
        <f>IFERROR(IF(AN63&lt;&gt;0,IF(SUM($E240:AM240)=1,0,1),0),"")</f>
        <v>0</v>
      </c>
      <c r="AO240" s="92">
        <f>IFERROR(IF(AO63&lt;&gt;0,IF(SUM($E240:AN240)=1,0,1),0),"")</f>
        <v>0</v>
      </c>
      <c r="AP240" s="92">
        <f>IFERROR(IF(AP63&lt;&gt;0,IF(SUM($E240:AO240)=1,0,1),0),"")</f>
        <v>0</v>
      </c>
      <c r="AQ240" s="92">
        <f>IFERROR(IF(AQ63&lt;&gt;0,IF(SUM($E240:AP240)=1,0,1),0),"")</f>
        <v>0</v>
      </c>
      <c r="AR240" s="92">
        <f>IFERROR(IF(AR63&lt;&gt;0,IF(SUM($E240:AQ240)=1,0,1),0),"")</f>
        <v>0</v>
      </c>
      <c r="AS240" s="92">
        <f>IFERROR(IF(AS63&lt;&gt;0,IF(SUM($E240:AR240)=1,0,1),0),"")</f>
        <v>0</v>
      </c>
      <c r="AT240" s="92">
        <f>IFERROR(IF(AT63&lt;&gt;0,IF(SUM($E240:AS240)=1,0,1),0),"")</f>
        <v>0</v>
      </c>
      <c r="AU240" s="92">
        <f>IFERROR(IF(AU63&lt;&gt;0,IF(SUM($E240:AT240)=1,0,1),0),"")</f>
        <v>0</v>
      </c>
      <c r="AV240" s="92">
        <f>IFERROR(IF(AV63&lt;&gt;0,IF(SUM($E240:AU240)=1,0,1),0),"")</f>
        <v>0</v>
      </c>
      <c r="AW240" s="92">
        <f>IFERROR(IF(AW63&lt;&gt;0,IF(SUM($E240:AV240)=1,0,1),0),"")</f>
        <v>0</v>
      </c>
      <c r="AX240" s="92">
        <f>IFERROR(IF(AX63&lt;&gt;0,IF(SUM($E240:AW240)=1,0,1),0),"")</f>
        <v>0</v>
      </c>
      <c r="AY240" s="92">
        <f>IFERROR(IF(AY63&lt;&gt;0,IF(SUM($E240:AX240)=1,0,1),0),"")</f>
        <v>0</v>
      </c>
      <c r="AZ240" s="92">
        <f>IFERROR(IF(AZ63&lt;&gt;0,IF(SUM($E240:AY240)=1,0,1),0),"")</f>
        <v>0</v>
      </c>
      <c r="BA240" s="92">
        <f>IFERROR(IF(BA63&lt;&gt;0,IF(SUM($E240:AZ240)=1,0,1),0),"")</f>
        <v>0</v>
      </c>
      <c r="BB240" s="92">
        <f>IFERROR(IF(BB63&lt;&gt;0,IF(SUM($E240:BA240)=1,0,1),0),"")</f>
        <v>0</v>
      </c>
      <c r="BC240" s="92">
        <f>IFERROR(IF(BC63&lt;&gt;0,IF(SUM($E240:BB240)=1,0,1),0),"")</f>
        <v>0</v>
      </c>
      <c r="BD240" s="92">
        <f>IFERROR(IF(BD63&lt;&gt;0,IF(SUM($E240:BC240)=1,0,1),0),"")</f>
        <v>0</v>
      </c>
      <c r="BE240" s="92">
        <f>IFERROR(IF(BE63&lt;&gt;0,IF(SUM($E240:BD240)=1,0,1),0),"")</f>
        <v>0</v>
      </c>
      <c r="BF240" s="92">
        <f>IFERROR(IF(BF63&lt;&gt;0,IF(SUM($E240:BE240)=1,0,1),0),"")</f>
        <v>0</v>
      </c>
      <c r="BG240" s="92">
        <f>IFERROR(IF(BG63&lt;&gt;0,IF(SUM($E240:BF240)=1,0,1),0),"")</f>
        <v>0</v>
      </c>
      <c r="BH240" s="92">
        <f>IFERROR(IF(BH63&lt;&gt;0,IF(SUM($E240:BG240)=1,0,1),0),"")</f>
        <v>0</v>
      </c>
      <c r="BI240" s="92">
        <f>IFERROR(IF(BI63&lt;&gt;0,IF(SUM($E240:BH240)=1,0,1),0),"")</f>
        <v>0</v>
      </c>
      <c r="BJ240" s="92">
        <f>IFERROR(IF(BJ63&lt;&gt;0,IF(SUM($E240:BI240)=1,0,1),0),"")</f>
        <v>0</v>
      </c>
      <c r="BK240" s="92">
        <f>IFERROR(IF(BK63&lt;&gt;0,IF(SUM($E240:BJ240)=1,0,1),0),"")</f>
        <v>0</v>
      </c>
      <c r="BL240" s="92">
        <f>IFERROR(IF(BL63&lt;&gt;0,IF(SUM($E240:BK240)=1,0,1),0),"")</f>
        <v>0</v>
      </c>
      <c r="BM240" s="92">
        <f>IFERROR(IF(BM63&lt;&gt;0,IF(SUM($E240:BL240)=1,0,1),0),"")</f>
        <v>0</v>
      </c>
      <c r="BN240" s="92">
        <f>IFERROR(IF(BN63&lt;&gt;0,IF(SUM($E240:BM240)=1,0,1),0),"")</f>
        <v>0</v>
      </c>
      <c r="BO240" s="92">
        <f>IFERROR(IF(BO63&lt;&gt;0,IF(SUM($E240:BN240)=1,0,1),0),"")</f>
        <v>0</v>
      </c>
      <c r="BP240" s="92">
        <f>IFERROR(IF(BP63&lt;&gt;0,IF(SUM($E240:BO240)=1,0,1),0),"")</f>
        <v>0</v>
      </c>
      <c r="BQ240" s="92">
        <f>IFERROR(IF(BQ63&lt;&gt;0,IF(SUM($E240:BP240)=1,0,1),0),"")</f>
        <v>0</v>
      </c>
      <c r="BR240" s="92">
        <f>IFERROR(IF(BR63&lt;&gt;0,IF(SUM($E240:BQ240)=1,0,1),0),"")</f>
        <v>0</v>
      </c>
      <c r="BS240" s="92">
        <f>IFERROR(IF(BS63&lt;&gt;0,IF(SUM($E240:BR240)=1,0,1),0),"")</f>
        <v>0</v>
      </c>
      <c r="BT240" s="92">
        <f>IFERROR(IF(BT63&lt;&gt;0,IF(SUM($E240:BS240)=1,0,1),0),"")</f>
        <v>0</v>
      </c>
      <c r="BU240" s="92">
        <f>IFERROR(IF(BU63&lt;&gt;0,IF(SUM($E240:BT240)=1,0,1),0),"")</f>
        <v>0</v>
      </c>
      <c r="BV240" s="92">
        <f>IFERROR(IF(BV63&lt;&gt;0,IF(SUM($E240:BU240)=1,0,1),0),"")</f>
        <v>0</v>
      </c>
      <c r="BW240" s="92">
        <f>IFERROR(IF(BW63&lt;&gt;0,IF(SUM($E240:BV240)=1,0,1),0),"")</f>
        <v>0</v>
      </c>
      <c r="BX240" s="92">
        <f>IFERROR(IF(BX63&lt;&gt;0,IF(SUM($E240:BW240)=1,0,1),0),"")</f>
        <v>0</v>
      </c>
      <c r="BY240" s="92">
        <f>IFERROR(IF(BY63&lt;&gt;0,IF(SUM($E240:BX240)=1,0,1),0),"")</f>
        <v>0</v>
      </c>
      <c r="BZ240" s="92">
        <f>IFERROR(IF(BZ63&lt;&gt;0,IF(SUM($E240:BY240)=1,0,1),0),"")</f>
        <v>0</v>
      </c>
      <c r="CA240" s="92">
        <f>IFERROR(IF(CA63&lt;&gt;0,IF(SUM($E240:BZ240)=1,0,1),0),"")</f>
        <v>0</v>
      </c>
      <c r="CB240" s="92">
        <f>IFERROR(IF(CB63&lt;&gt;0,IF(SUM($E240:CA240)=1,0,1),0),"")</f>
        <v>0</v>
      </c>
      <c r="CC240" s="92">
        <f>IFERROR(IF(CC63&lt;&gt;0,IF(SUM($E240:CB240)=1,0,1),0),"")</f>
        <v>0</v>
      </c>
      <c r="CD240" s="92">
        <f>IFERROR(IF(CD63&lt;&gt;0,IF(SUM($E240:CC240)=1,0,1),0),"")</f>
        <v>0</v>
      </c>
      <c r="CE240" s="92">
        <f>IFERROR(IF(CE63&lt;&gt;0,IF(SUM($E240:CD240)=1,0,1),0),"")</f>
        <v>0</v>
      </c>
      <c r="CF240" s="92">
        <f>IFERROR(IF(CF63&lt;&gt;0,IF(SUM($E240:CE240)=1,0,1),0),"")</f>
        <v>0</v>
      </c>
      <c r="CG240" s="92">
        <f>IFERROR(IF(CG63&lt;&gt;0,IF(SUM($E240:CF240)=1,0,1),0),"")</f>
        <v>0</v>
      </c>
      <c r="CH240" s="92">
        <f>IFERROR(IF(CH63&lt;&gt;0,IF(SUM($E240:CG240)=1,0,1),0),"")</f>
        <v>0</v>
      </c>
      <c r="CI240" s="92">
        <f>IFERROR(IF(CI63&lt;&gt;0,IF(SUM($E240:CH240)=1,0,1),0),"")</f>
        <v>0</v>
      </c>
      <c r="CJ240" s="92">
        <f>IFERROR(IF(CJ63&lt;&gt;0,IF(SUM($E240:CI240)=1,0,1),0),"")</f>
        <v>0</v>
      </c>
      <c r="CK240" s="92">
        <f>IFERROR(IF(CK63&lt;&gt;0,IF(SUM($E240:CJ240)=1,0,1),0),"")</f>
        <v>0</v>
      </c>
      <c r="CL240" s="92">
        <f>IFERROR(IF(CL63&lt;&gt;0,IF(SUM($E240:CK240)=1,0,1),0),"")</f>
        <v>0</v>
      </c>
      <c r="CM240" s="92">
        <f>IFERROR(IF(CM63&lt;&gt;0,IF(SUM($E240:CL240)=1,0,1),0),"")</f>
        <v>0</v>
      </c>
      <c r="CN240" s="92">
        <f>IFERROR(IF(CN63&lt;&gt;0,IF(SUM($E240:CM240)=1,0,1),0),"")</f>
        <v>0</v>
      </c>
      <c r="CO240" s="92">
        <f>IFERROR(IF(CO63&lt;&gt;0,IF(SUM($E240:CN240)=1,0,1),0),"")</f>
        <v>0</v>
      </c>
      <c r="CP240" s="92">
        <f>IFERROR(IF(CP63&lt;&gt;0,IF(SUM($E240:CO240)=1,0,1),0),"")</f>
        <v>0</v>
      </c>
      <c r="CQ240" s="92">
        <f>IFERROR(IF(CQ63&lt;&gt;0,IF(SUM($E240:CP240)=1,0,1),0),"")</f>
        <v>0</v>
      </c>
      <c r="CR240" s="92">
        <f>IFERROR(IF(CR63&lt;&gt;0,IF(SUM($E240:CQ240)=1,0,1),0),"")</f>
        <v>0</v>
      </c>
      <c r="CS240" s="92">
        <f>IFERROR(IF(CS63&lt;&gt;0,IF(SUM($E240:CR240)=1,0,1),0),"")</f>
        <v>0</v>
      </c>
      <c r="CT240" s="92">
        <f>IFERROR(IF(CT63&lt;&gt;0,IF(SUM($E240:CS240)=1,0,1),0),"")</f>
        <v>0</v>
      </c>
      <c r="CU240" s="92">
        <f>IFERROR(IF(CU63&lt;&gt;0,IF(SUM($E240:CT240)=1,0,1),0),"")</f>
        <v>0</v>
      </c>
      <c r="CV240" s="92">
        <f>IFERROR(IF(CV63&lt;&gt;0,IF(SUM($E240:CU240)=1,0,1),0),"")</f>
        <v>0</v>
      </c>
      <c r="CW240" s="92">
        <f>IFERROR(IF(CW63&lt;&gt;0,IF(SUM($E240:CV240)=1,0,1),0),"")</f>
        <v>0</v>
      </c>
      <c r="CX240" s="92">
        <f>IFERROR(IF(CX63&lt;&gt;0,IF(SUM($E240:CW240)=1,0,1),0),"")</f>
        <v>0</v>
      </c>
      <c r="CY240" s="92">
        <f>IFERROR(IF(CY63&lt;&gt;0,IF(SUM($E240:CX240)=1,0,1),0),"")</f>
        <v>0</v>
      </c>
      <c r="CZ240" s="92">
        <f>IFERROR(IF(CZ63&lt;&gt;0,IF(SUM($E240:CY240)=1,0,1),0),"")</f>
        <v>0</v>
      </c>
      <c r="DA240" s="92">
        <f>IFERROR(IF(DA63&lt;&gt;0,IF(SUM($E240:CZ240)=1,0,1),0),"")</f>
        <v>0</v>
      </c>
      <c r="DB240" s="92">
        <f>IFERROR(IF(DB63&lt;&gt;0,IF(SUM($E240:DA240)=1,0,1),0),"")</f>
        <v>0</v>
      </c>
      <c r="DC240" s="92">
        <f>IFERROR(IF(DC63&lt;&gt;0,IF(SUM($E240:DB240)=1,0,1),0),"")</f>
        <v>0</v>
      </c>
      <c r="DD240" s="92">
        <f>IFERROR(IF(DD63&lt;&gt;0,IF(SUM($E240:DC240)=1,0,1),0),"")</f>
        <v>0</v>
      </c>
      <c r="DE240" s="92">
        <f>IFERROR(IF(DE63&lt;&gt;0,IF(SUM($E240:DD240)=1,0,1),0),"")</f>
        <v>0</v>
      </c>
      <c r="DF240" s="92">
        <f>IFERROR(IF(DF63&lt;&gt;0,IF(SUM($E240:DE240)=1,0,1),0),"")</f>
        <v>0</v>
      </c>
      <c r="DG240" s="92">
        <f>IFERROR(IF(DG63&lt;&gt;0,IF(SUM($E240:DF240)=1,0,1),0),"")</f>
        <v>0</v>
      </c>
      <c r="DH240" s="92">
        <f>IFERROR(IF(DH63&lt;&gt;0,IF(SUM($E240:DG240)=1,0,1),0),"")</f>
        <v>0</v>
      </c>
      <c r="DI240" s="92">
        <f>IFERROR(IF(DI63&lt;&gt;0,IF(SUM($E240:DH240)=1,0,1),0),"")</f>
        <v>0</v>
      </c>
      <c r="DJ240" s="92">
        <f>IFERROR(IF(DJ63&lt;&gt;0,IF(SUM($E240:DI240)=1,0,1),0),"")</f>
        <v>0</v>
      </c>
      <c r="DK240" s="92">
        <f>IFERROR(IF(DK63&lt;&gt;0,IF(SUM($E240:DJ240)=1,0,1),0),"")</f>
        <v>0</v>
      </c>
      <c r="DL240" s="92">
        <f>IFERROR(IF(DL63&lt;&gt;0,IF(SUM($E240:DK240)=1,0,1),0),"")</f>
        <v>0</v>
      </c>
      <c r="DM240" s="92">
        <f>IFERROR(IF(DM63&lt;&gt;0,IF(SUM($E240:DL240)=1,0,1),0),"")</f>
        <v>0</v>
      </c>
      <c r="DN240" s="92">
        <f>IFERROR(IF(DN63&lt;&gt;0,IF(SUM($E240:DM240)=1,0,1),0),"")</f>
        <v>0</v>
      </c>
      <c r="DO240" s="92">
        <f>IFERROR(IF(DO63&lt;&gt;0,IF(SUM($E240:DN240)=1,0,1),0),"")</f>
        <v>0</v>
      </c>
      <c r="DP240" s="92">
        <f>IFERROR(IF(DP63&lt;&gt;0,IF(SUM($E240:DO240)=1,0,1),0),"")</f>
        <v>0</v>
      </c>
      <c r="DQ240" s="92">
        <f>IFERROR(IF(DQ63&lt;&gt;0,IF(SUM($E240:DP240)=1,0,1),0),"")</f>
        <v>0</v>
      </c>
      <c r="DR240" s="92">
        <f>IFERROR(IF(DR63&lt;&gt;0,IF(SUM($E240:DQ240)=1,0,1),0),"")</f>
        <v>0</v>
      </c>
      <c r="DS240" s="92">
        <f>IFERROR(IF(DS63&lt;&gt;0,IF(SUM($E240:DR240)=1,0,1),0),"")</f>
        <v>0</v>
      </c>
      <c r="DT240" s="92">
        <f>IFERROR(IF(DT63&lt;&gt;0,IF(SUM($E240:DS240)=1,0,1),0),"")</f>
        <v>0</v>
      </c>
      <c r="DU240" s="92">
        <f>IFERROR(IF(DU63&lt;&gt;0,IF(SUM($E240:DT240)=1,0,1),0),"")</f>
        <v>0</v>
      </c>
    </row>
    <row r="241" spans="1:125">
      <c r="A241" s="2"/>
      <c r="B241" s="2"/>
      <c r="C241" s="2"/>
      <c r="D241" s="105"/>
      <c r="E241" s="2"/>
      <c r="F241" s="2"/>
      <c r="G241" s="2"/>
      <c r="H241" s="2"/>
      <c r="I241" s="2"/>
      <c r="J241" s="2"/>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row>
    <row r="242" spans="1:125">
      <c r="A242" s="2" t="s">
        <v>201</v>
      </c>
      <c r="B242" s="2"/>
      <c r="C242" s="2"/>
      <c r="D242" s="105" t="e">
        <f>MAX(D240+D236,Pieņēmumi!$E$8)</f>
        <v>#N/A</v>
      </c>
      <c r="E242" s="2"/>
      <c r="F242" s="2"/>
      <c r="G242" s="2"/>
      <c r="H242" s="2"/>
      <c r="I242" s="2"/>
      <c r="J242" s="2"/>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row>
    <row r="243" spans="1:125">
      <c r="A243" s="2" t="s">
        <v>202</v>
      </c>
      <c r="B243" s="2"/>
      <c r="C243" s="2"/>
      <c r="D243" s="105" t="e">
        <f>MAX(D240+D237,Pieņēmumi!$E$8)</f>
        <v>#N/A</v>
      </c>
      <c r="E243" s="2"/>
      <c r="F243" s="2"/>
      <c r="G243" s="2"/>
      <c r="H243" s="2"/>
      <c r="I243" s="2"/>
      <c r="J243" s="2"/>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row>
    <row r="244" spans="1:125">
      <c r="A244" s="2" t="s">
        <v>205</v>
      </c>
      <c r="B244" s="10"/>
      <c r="C244" s="2"/>
      <c r="D244" s="82"/>
      <c r="E244" s="82">
        <f t="shared" ref="E244:BP244" si="134">IFERROR(IF(E290,$D237,$D238),"")</f>
        <v>0</v>
      </c>
      <c r="F244" s="82">
        <f t="shared" si="134"/>
        <v>0</v>
      </c>
      <c r="G244" s="82">
        <f t="shared" si="134"/>
        <v>0</v>
      </c>
      <c r="H244" s="82">
        <f t="shared" si="134"/>
        <v>0</v>
      </c>
      <c r="I244" s="82">
        <f t="shared" si="134"/>
        <v>0</v>
      </c>
      <c r="J244" s="82">
        <f t="shared" si="134"/>
        <v>0</v>
      </c>
      <c r="K244" s="82">
        <f t="shared" si="134"/>
        <v>0</v>
      </c>
      <c r="L244" s="82">
        <f t="shared" si="134"/>
        <v>0</v>
      </c>
      <c r="M244" s="82">
        <f t="shared" si="134"/>
        <v>0</v>
      </c>
      <c r="N244" s="82">
        <f t="shared" si="134"/>
        <v>0</v>
      </c>
      <c r="O244" s="82">
        <f t="shared" si="134"/>
        <v>0</v>
      </c>
      <c r="P244" s="82">
        <f t="shared" si="134"/>
        <v>0</v>
      </c>
      <c r="Q244" s="82">
        <f t="shared" si="134"/>
        <v>0</v>
      </c>
      <c r="R244" s="82">
        <f t="shared" si="134"/>
        <v>0</v>
      </c>
      <c r="S244" s="82">
        <f t="shared" si="134"/>
        <v>0</v>
      </c>
      <c r="T244" s="82">
        <f t="shared" si="134"/>
        <v>0</v>
      </c>
      <c r="U244" s="82">
        <f t="shared" si="134"/>
        <v>0</v>
      </c>
      <c r="V244" s="82">
        <f t="shared" si="134"/>
        <v>0</v>
      </c>
      <c r="W244" s="82">
        <f t="shared" si="134"/>
        <v>0</v>
      </c>
      <c r="X244" s="82">
        <f t="shared" si="134"/>
        <v>0</v>
      </c>
      <c r="Y244" s="82">
        <f t="shared" si="134"/>
        <v>0</v>
      </c>
      <c r="Z244" s="82">
        <f t="shared" si="134"/>
        <v>0</v>
      </c>
      <c r="AA244" s="82">
        <f t="shared" si="134"/>
        <v>0</v>
      </c>
      <c r="AB244" s="82">
        <f t="shared" si="134"/>
        <v>0</v>
      </c>
      <c r="AC244" s="82">
        <f t="shared" si="134"/>
        <v>0</v>
      </c>
      <c r="AD244" s="82">
        <f t="shared" si="134"/>
        <v>0</v>
      </c>
      <c r="AE244" s="82">
        <f t="shared" si="134"/>
        <v>0</v>
      </c>
      <c r="AF244" s="82">
        <f t="shared" si="134"/>
        <v>0</v>
      </c>
      <c r="AG244" s="82">
        <f t="shared" si="134"/>
        <v>0</v>
      </c>
      <c r="AH244" s="82">
        <f t="shared" si="134"/>
        <v>0</v>
      </c>
      <c r="AI244" s="82">
        <f t="shared" si="134"/>
        <v>0</v>
      </c>
      <c r="AJ244" s="82">
        <f t="shared" si="134"/>
        <v>0</v>
      </c>
      <c r="AK244" s="82">
        <f t="shared" si="134"/>
        <v>0</v>
      </c>
      <c r="AL244" s="82">
        <f t="shared" si="134"/>
        <v>0</v>
      </c>
      <c r="AM244" s="82">
        <f t="shared" si="134"/>
        <v>0</v>
      </c>
      <c r="AN244" s="82">
        <f t="shared" si="134"/>
        <v>0</v>
      </c>
      <c r="AO244" s="82">
        <f t="shared" si="134"/>
        <v>0</v>
      </c>
      <c r="AP244" s="82">
        <f t="shared" si="134"/>
        <v>0</v>
      </c>
      <c r="AQ244" s="82">
        <f t="shared" si="134"/>
        <v>0</v>
      </c>
      <c r="AR244" s="82">
        <f t="shared" si="134"/>
        <v>0</v>
      </c>
      <c r="AS244" s="82">
        <f t="shared" si="134"/>
        <v>0</v>
      </c>
      <c r="AT244" s="82">
        <f t="shared" si="134"/>
        <v>0</v>
      </c>
      <c r="AU244" s="82">
        <f t="shared" si="134"/>
        <v>0</v>
      </c>
      <c r="AV244" s="82">
        <f t="shared" si="134"/>
        <v>0</v>
      </c>
      <c r="AW244" s="82">
        <f t="shared" si="134"/>
        <v>0</v>
      </c>
      <c r="AX244" s="82">
        <f t="shared" si="134"/>
        <v>0</v>
      </c>
      <c r="AY244" s="82">
        <f t="shared" si="134"/>
        <v>0</v>
      </c>
      <c r="AZ244" s="82">
        <f t="shared" si="134"/>
        <v>0</v>
      </c>
      <c r="BA244" s="82">
        <f t="shared" si="134"/>
        <v>0</v>
      </c>
      <c r="BB244" s="82">
        <f t="shared" si="134"/>
        <v>0</v>
      </c>
      <c r="BC244" s="82">
        <f t="shared" si="134"/>
        <v>0</v>
      </c>
      <c r="BD244" s="82">
        <f t="shared" si="134"/>
        <v>0</v>
      </c>
      <c r="BE244" s="82">
        <f t="shared" si="134"/>
        <v>0</v>
      </c>
      <c r="BF244" s="82">
        <f t="shared" si="134"/>
        <v>0</v>
      </c>
      <c r="BG244" s="82">
        <f t="shared" si="134"/>
        <v>0</v>
      </c>
      <c r="BH244" s="82">
        <f t="shared" si="134"/>
        <v>0</v>
      </c>
      <c r="BI244" s="82">
        <f t="shared" si="134"/>
        <v>0</v>
      </c>
      <c r="BJ244" s="82">
        <f t="shared" si="134"/>
        <v>0</v>
      </c>
      <c r="BK244" s="82">
        <f t="shared" si="134"/>
        <v>0</v>
      </c>
      <c r="BL244" s="82">
        <f t="shared" si="134"/>
        <v>0</v>
      </c>
      <c r="BM244" s="82">
        <f t="shared" si="134"/>
        <v>0</v>
      </c>
      <c r="BN244" s="82">
        <f t="shared" si="134"/>
        <v>0</v>
      </c>
      <c r="BO244" s="82">
        <f t="shared" si="134"/>
        <v>0</v>
      </c>
      <c r="BP244" s="82">
        <f t="shared" si="134"/>
        <v>0</v>
      </c>
      <c r="BQ244" s="82">
        <f t="shared" ref="BQ244:DU244" si="135">IFERROR(IF(BQ290,$D237,$D238),"")</f>
        <v>0</v>
      </c>
      <c r="BR244" s="82">
        <f t="shared" si="135"/>
        <v>0</v>
      </c>
      <c r="BS244" s="82">
        <f t="shared" si="135"/>
        <v>0</v>
      </c>
      <c r="BT244" s="82">
        <f t="shared" si="135"/>
        <v>0</v>
      </c>
      <c r="BU244" s="82">
        <f t="shared" si="135"/>
        <v>0</v>
      </c>
      <c r="BV244" s="82">
        <f t="shared" si="135"/>
        <v>0</v>
      </c>
      <c r="BW244" s="82">
        <f t="shared" si="135"/>
        <v>0</v>
      </c>
      <c r="BX244" s="82">
        <f t="shared" si="135"/>
        <v>0</v>
      </c>
      <c r="BY244" s="82">
        <f t="shared" si="135"/>
        <v>0</v>
      </c>
      <c r="BZ244" s="82">
        <f t="shared" si="135"/>
        <v>0</v>
      </c>
      <c r="CA244" s="82">
        <f t="shared" si="135"/>
        <v>0</v>
      </c>
      <c r="CB244" s="82">
        <f t="shared" si="135"/>
        <v>0</v>
      </c>
      <c r="CC244" s="82">
        <f t="shared" si="135"/>
        <v>0</v>
      </c>
      <c r="CD244" s="82">
        <f t="shared" si="135"/>
        <v>0</v>
      </c>
      <c r="CE244" s="82">
        <f t="shared" si="135"/>
        <v>0</v>
      </c>
      <c r="CF244" s="82">
        <f t="shared" si="135"/>
        <v>0</v>
      </c>
      <c r="CG244" s="82">
        <f t="shared" si="135"/>
        <v>0</v>
      </c>
      <c r="CH244" s="82">
        <f t="shared" si="135"/>
        <v>0</v>
      </c>
      <c r="CI244" s="82">
        <f t="shared" si="135"/>
        <v>0</v>
      </c>
      <c r="CJ244" s="82">
        <f t="shared" si="135"/>
        <v>0</v>
      </c>
      <c r="CK244" s="82">
        <f t="shared" si="135"/>
        <v>0</v>
      </c>
      <c r="CL244" s="82">
        <f t="shared" si="135"/>
        <v>0</v>
      </c>
      <c r="CM244" s="82">
        <f t="shared" si="135"/>
        <v>0</v>
      </c>
      <c r="CN244" s="82">
        <f t="shared" si="135"/>
        <v>0</v>
      </c>
      <c r="CO244" s="82">
        <f t="shared" si="135"/>
        <v>0</v>
      </c>
      <c r="CP244" s="82">
        <f t="shared" si="135"/>
        <v>0</v>
      </c>
      <c r="CQ244" s="82">
        <f t="shared" si="135"/>
        <v>0</v>
      </c>
      <c r="CR244" s="82">
        <f t="shared" si="135"/>
        <v>0</v>
      </c>
      <c r="CS244" s="82">
        <f t="shared" si="135"/>
        <v>0</v>
      </c>
      <c r="CT244" s="82">
        <f t="shared" si="135"/>
        <v>0</v>
      </c>
      <c r="CU244" s="82">
        <f t="shared" si="135"/>
        <v>0</v>
      </c>
      <c r="CV244" s="82">
        <f t="shared" si="135"/>
        <v>0</v>
      </c>
      <c r="CW244" s="82">
        <f t="shared" si="135"/>
        <v>0</v>
      </c>
      <c r="CX244" s="82">
        <f t="shared" si="135"/>
        <v>0</v>
      </c>
      <c r="CY244" s="82">
        <f t="shared" si="135"/>
        <v>0</v>
      </c>
      <c r="CZ244" s="82">
        <f t="shared" si="135"/>
        <v>0</v>
      </c>
      <c r="DA244" s="82">
        <f t="shared" si="135"/>
        <v>0</v>
      </c>
      <c r="DB244" s="82">
        <f t="shared" si="135"/>
        <v>0</v>
      </c>
      <c r="DC244" s="82">
        <f t="shared" si="135"/>
        <v>0</v>
      </c>
      <c r="DD244" s="82">
        <f t="shared" si="135"/>
        <v>0</v>
      </c>
      <c r="DE244" s="82">
        <f t="shared" si="135"/>
        <v>0</v>
      </c>
      <c r="DF244" s="82">
        <f t="shared" si="135"/>
        <v>0</v>
      </c>
      <c r="DG244" s="82">
        <f t="shared" si="135"/>
        <v>0</v>
      </c>
      <c r="DH244" s="82">
        <f t="shared" si="135"/>
        <v>0</v>
      </c>
      <c r="DI244" s="82">
        <f t="shared" si="135"/>
        <v>0</v>
      </c>
      <c r="DJ244" s="82">
        <f t="shared" si="135"/>
        <v>0</v>
      </c>
      <c r="DK244" s="82">
        <f t="shared" si="135"/>
        <v>0</v>
      </c>
      <c r="DL244" s="82">
        <f t="shared" si="135"/>
        <v>0</v>
      </c>
      <c r="DM244" s="82">
        <f t="shared" si="135"/>
        <v>0</v>
      </c>
      <c r="DN244" s="82">
        <f t="shared" si="135"/>
        <v>0</v>
      </c>
      <c r="DO244" s="82">
        <f t="shared" si="135"/>
        <v>0</v>
      </c>
      <c r="DP244" s="82">
        <f t="shared" si="135"/>
        <v>0</v>
      </c>
      <c r="DQ244" s="82">
        <f t="shared" si="135"/>
        <v>0</v>
      </c>
      <c r="DR244" s="82">
        <f t="shared" si="135"/>
        <v>0</v>
      </c>
      <c r="DS244" s="82">
        <f t="shared" si="135"/>
        <v>0</v>
      </c>
      <c r="DT244" s="82">
        <f t="shared" si="135"/>
        <v>0</v>
      </c>
      <c r="DU244" s="82">
        <f t="shared" si="135"/>
        <v>0</v>
      </c>
    </row>
    <row r="245" spans="1:125">
      <c r="A245" s="2" t="s">
        <v>206</v>
      </c>
      <c r="B245" s="10"/>
      <c r="C245" s="2"/>
      <c r="D245" s="82"/>
      <c r="E245" s="82">
        <f t="shared" ref="E245:BP245" si="136">IFERROR((1+E244)^(0.25)-1,"")</f>
        <v>0</v>
      </c>
      <c r="F245" s="82">
        <f t="shared" si="136"/>
        <v>0</v>
      </c>
      <c r="G245" s="82">
        <f t="shared" si="136"/>
        <v>0</v>
      </c>
      <c r="H245" s="82">
        <f t="shared" si="136"/>
        <v>0</v>
      </c>
      <c r="I245" s="82">
        <f t="shared" si="136"/>
        <v>0</v>
      </c>
      <c r="J245" s="82">
        <f t="shared" si="136"/>
        <v>0</v>
      </c>
      <c r="K245" s="82">
        <f t="shared" si="136"/>
        <v>0</v>
      </c>
      <c r="L245" s="82">
        <f t="shared" si="136"/>
        <v>0</v>
      </c>
      <c r="M245" s="82">
        <f t="shared" si="136"/>
        <v>0</v>
      </c>
      <c r="N245" s="82">
        <f t="shared" si="136"/>
        <v>0</v>
      </c>
      <c r="O245" s="82">
        <f t="shared" si="136"/>
        <v>0</v>
      </c>
      <c r="P245" s="82">
        <f t="shared" si="136"/>
        <v>0</v>
      </c>
      <c r="Q245" s="82">
        <f t="shared" si="136"/>
        <v>0</v>
      </c>
      <c r="R245" s="82">
        <f t="shared" si="136"/>
        <v>0</v>
      </c>
      <c r="S245" s="82">
        <f t="shared" si="136"/>
        <v>0</v>
      </c>
      <c r="T245" s="82">
        <f t="shared" si="136"/>
        <v>0</v>
      </c>
      <c r="U245" s="82">
        <f t="shared" si="136"/>
        <v>0</v>
      </c>
      <c r="V245" s="82">
        <f t="shared" si="136"/>
        <v>0</v>
      </c>
      <c r="W245" s="82">
        <f t="shared" si="136"/>
        <v>0</v>
      </c>
      <c r="X245" s="82">
        <f t="shared" si="136"/>
        <v>0</v>
      </c>
      <c r="Y245" s="82">
        <f t="shared" si="136"/>
        <v>0</v>
      </c>
      <c r="Z245" s="82">
        <f t="shared" si="136"/>
        <v>0</v>
      </c>
      <c r="AA245" s="82">
        <f t="shared" si="136"/>
        <v>0</v>
      </c>
      <c r="AB245" s="82">
        <f t="shared" si="136"/>
        <v>0</v>
      </c>
      <c r="AC245" s="82">
        <f t="shared" si="136"/>
        <v>0</v>
      </c>
      <c r="AD245" s="82">
        <f t="shared" si="136"/>
        <v>0</v>
      </c>
      <c r="AE245" s="82">
        <f t="shared" si="136"/>
        <v>0</v>
      </c>
      <c r="AF245" s="82">
        <f t="shared" si="136"/>
        <v>0</v>
      </c>
      <c r="AG245" s="82">
        <f t="shared" si="136"/>
        <v>0</v>
      </c>
      <c r="AH245" s="82">
        <f t="shared" si="136"/>
        <v>0</v>
      </c>
      <c r="AI245" s="82">
        <f t="shared" si="136"/>
        <v>0</v>
      </c>
      <c r="AJ245" s="82">
        <f t="shared" si="136"/>
        <v>0</v>
      </c>
      <c r="AK245" s="82">
        <f t="shared" si="136"/>
        <v>0</v>
      </c>
      <c r="AL245" s="82">
        <f t="shared" si="136"/>
        <v>0</v>
      </c>
      <c r="AM245" s="82">
        <f t="shared" si="136"/>
        <v>0</v>
      </c>
      <c r="AN245" s="82">
        <f t="shared" si="136"/>
        <v>0</v>
      </c>
      <c r="AO245" s="82">
        <f t="shared" si="136"/>
        <v>0</v>
      </c>
      <c r="AP245" s="82">
        <f t="shared" si="136"/>
        <v>0</v>
      </c>
      <c r="AQ245" s="82">
        <f t="shared" si="136"/>
        <v>0</v>
      </c>
      <c r="AR245" s="82">
        <f t="shared" si="136"/>
        <v>0</v>
      </c>
      <c r="AS245" s="82">
        <f t="shared" si="136"/>
        <v>0</v>
      </c>
      <c r="AT245" s="82">
        <f t="shared" si="136"/>
        <v>0</v>
      </c>
      <c r="AU245" s="82">
        <f t="shared" si="136"/>
        <v>0</v>
      </c>
      <c r="AV245" s="82">
        <f t="shared" si="136"/>
        <v>0</v>
      </c>
      <c r="AW245" s="82">
        <f t="shared" si="136"/>
        <v>0</v>
      </c>
      <c r="AX245" s="82">
        <f t="shared" si="136"/>
        <v>0</v>
      </c>
      <c r="AY245" s="82">
        <f t="shared" si="136"/>
        <v>0</v>
      </c>
      <c r="AZ245" s="82">
        <f t="shared" si="136"/>
        <v>0</v>
      </c>
      <c r="BA245" s="82">
        <f t="shared" si="136"/>
        <v>0</v>
      </c>
      <c r="BB245" s="82">
        <f t="shared" si="136"/>
        <v>0</v>
      </c>
      <c r="BC245" s="82">
        <f t="shared" si="136"/>
        <v>0</v>
      </c>
      <c r="BD245" s="82">
        <f t="shared" si="136"/>
        <v>0</v>
      </c>
      <c r="BE245" s="82">
        <f t="shared" si="136"/>
        <v>0</v>
      </c>
      <c r="BF245" s="82">
        <f t="shared" si="136"/>
        <v>0</v>
      </c>
      <c r="BG245" s="82">
        <f t="shared" si="136"/>
        <v>0</v>
      </c>
      <c r="BH245" s="82">
        <f t="shared" si="136"/>
        <v>0</v>
      </c>
      <c r="BI245" s="82">
        <f t="shared" si="136"/>
        <v>0</v>
      </c>
      <c r="BJ245" s="82">
        <f t="shared" si="136"/>
        <v>0</v>
      </c>
      <c r="BK245" s="82">
        <f t="shared" si="136"/>
        <v>0</v>
      </c>
      <c r="BL245" s="82">
        <f t="shared" si="136"/>
        <v>0</v>
      </c>
      <c r="BM245" s="82">
        <f t="shared" si="136"/>
        <v>0</v>
      </c>
      <c r="BN245" s="82">
        <f t="shared" si="136"/>
        <v>0</v>
      </c>
      <c r="BO245" s="82">
        <f t="shared" si="136"/>
        <v>0</v>
      </c>
      <c r="BP245" s="82">
        <f t="shared" si="136"/>
        <v>0</v>
      </c>
      <c r="BQ245" s="82">
        <f t="shared" ref="BQ245:DU245" si="137">IFERROR((1+BQ244)^(0.25)-1,"")</f>
        <v>0</v>
      </c>
      <c r="BR245" s="82">
        <f t="shared" si="137"/>
        <v>0</v>
      </c>
      <c r="BS245" s="82">
        <f t="shared" si="137"/>
        <v>0</v>
      </c>
      <c r="BT245" s="82">
        <f t="shared" si="137"/>
        <v>0</v>
      </c>
      <c r="BU245" s="82">
        <f t="shared" si="137"/>
        <v>0</v>
      </c>
      <c r="BV245" s="82">
        <f t="shared" si="137"/>
        <v>0</v>
      </c>
      <c r="BW245" s="82">
        <f t="shared" si="137"/>
        <v>0</v>
      </c>
      <c r="BX245" s="82">
        <f t="shared" si="137"/>
        <v>0</v>
      </c>
      <c r="BY245" s="82">
        <f t="shared" si="137"/>
        <v>0</v>
      </c>
      <c r="BZ245" s="82">
        <f t="shared" si="137"/>
        <v>0</v>
      </c>
      <c r="CA245" s="82">
        <f t="shared" si="137"/>
        <v>0</v>
      </c>
      <c r="CB245" s="82">
        <f t="shared" si="137"/>
        <v>0</v>
      </c>
      <c r="CC245" s="82">
        <f t="shared" si="137"/>
        <v>0</v>
      </c>
      <c r="CD245" s="82">
        <f t="shared" si="137"/>
        <v>0</v>
      </c>
      <c r="CE245" s="82">
        <f t="shared" si="137"/>
        <v>0</v>
      </c>
      <c r="CF245" s="82">
        <f t="shared" si="137"/>
        <v>0</v>
      </c>
      <c r="CG245" s="82">
        <f t="shared" si="137"/>
        <v>0</v>
      </c>
      <c r="CH245" s="82">
        <f t="shared" si="137"/>
        <v>0</v>
      </c>
      <c r="CI245" s="82">
        <f t="shared" si="137"/>
        <v>0</v>
      </c>
      <c r="CJ245" s="82">
        <f t="shared" si="137"/>
        <v>0</v>
      </c>
      <c r="CK245" s="82">
        <f t="shared" si="137"/>
        <v>0</v>
      </c>
      <c r="CL245" s="82">
        <f t="shared" si="137"/>
        <v>0</v>
      </c>
      <c r="CM245" s="82">
        <f t="shared" si="137"/>
        <v>0</v>
      </c>
      <c r="CN245" s="82">
        <f t="shared" si="137"/>
        <v>0</v>
      </c>
      <c r="CO245" s="82">
        <f t="shared" si="137"/>
        <v>0</v>
      </c>
      <c r="CP245" s="82">
        <f t="shared" si="137"/>
        <v>0</v>
      </c>
      <c r="CQ245" s="82">
        <f t="shared" si="137"/>
        <v>0</v>
      </c>
      <c r="CR245" s="82">
        <f t="shared" si="137"/>
        <v>0</v>
      </c>
      <c r="CS245" s="82">
        <f t="shared" si="137"/>
        <v>0</v>
      </c>
      <c r="CT245" s="82">
        <f t="shared" si="137"/>
        <v>0</v>
      </c>
      <c r="CU245" s="82">
        <f t="shared" si="137"/>
        <v>0</v>
      </c>
      <c r="CV245" s="82">
        <f t="shared" si="137"/>
        <v>0</v>
      </c>
      <c r="CW245" s="82">
        <f t="shared" si="137"/>
        <v>0</v>
      </c>
      <c r="CX245" s="82">
        <f t="shared" si="137"/>
        <v>0</v>
      </c>
      <c r="CY245" s="82">
        <f t="shared" si="137"/>
        <v>0</v>
      </c>
      <c r="CZ245" s="82">
        <f t="shared" si="137"/>
        <v>0</v>
      </c>
      <c r="DA245" s="82">
        <f t="shared" si="137"/>
        <v>0</v>
      </c>
      <c r="DB245" s="82">
        <f t="shared" si="137"/>
        <v>0</v>
      </c>
      <c r="DC245" s="82">
        <f t="shared" si="137"/>
        <v>0</v>
      </c>
      <c r="DD245" s="82">
        <f t="shared" si="137"/>
        <v>0</v>
      </c>
      <c r="DE245" s="82">
        <f t="shared" si="137"/>
        <v>0</v>
      </c>
      <c r="DF245" s="82">
        <f t="shared" si="137"/>
        <v>0</v>
      </c>
      <c r="DG245" s="82">
        <f t="shared" si="137"/>
        <v>0</v>
      </c>
      <c r="DH245" s="82">
        <f t="shared" si="137"/>
        <v>0</v>
      </c>
      <c r="DI245" s="82">
        <f t="shared" si="137"/>
        <v>0</v>
      </c>
      <c r="DJ245" s="82">
        <f t="shared" si="137"/>
        <v>0</v>
      </c>
      <c r="DK245" s="82">
        <f t="shared" si="137"/>
        <v>0</v>
      </c>
      <c r="DL245" s="82">
        <f t="shared" si="137"/>
        <v>0</v>
      </c>
      <c r="DM245" s="82">
        <f t="shared" si="137"/>
        <v>0</v>
      </c>
      <c r="DN245" s="82">
        <f t="shared" si="137"/>
        <v>0</v>
      </c>
      <c r="DO245" s="82">
        <f t="shared" si="137"/>
        <v>0</v>
      </c>
      <c r="DP245" s="82">
        <f t="shared" si="137"/>
        <v>0</v>
      </c>
      <c r="DQ245" s="82">
        <f t="shared" si="137"/>
        <v>0</v>
      </c>
      <c r="DR245" s="82">
        <f t="shared" si="137"/>
        <v>0</v>
      </c>
      <c r="DS245" s="82">
        <f t="shared" si="137"/>
        <v>0</v>
      </c>
      <c r="DT245" s="82">
        <f t="shared" si="137"/>
        <v>0</v>
      </c>
      <c r="DU245" s="82">
        <f t="shared" si="137"/>
        <v>0</v>
      </c>
    </row>
    <row r="246" spans="1:125">
      <c r="A246" s="2"/>
      <c r="B246" s="10"/>
      <c r="C246" s="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c r="BC246" s="82"/>
      <c r="BD246" s="82"/>
      <c r="BE246" s="82"/>
      <c r="BF246" s="82"/>
      <c r="BG246" s="82"/>
      <c r="BH246" s="82"/>
      <c r="BI246" s="82"/>
      <c r="BJ246" s="82"/>
      <c r="BK246" s="82"/>
      <c r="BL246" s="82"/>
      <c r="BM246" s="82"/>
      <c r="BN246" s="82"/>
      <c r="BO246" s="82"/>
      <c r="BP246" s="82"/>
      <c r="BQ246" s="82"/>
      <c r="BR246" s="82"/>
      <c r="BS246" s="82"/>
      <c r="BT246" s="82"/>
      <c r="BU246" s="82"/>
      <c r="BV246" s="82"/>
      <c r="BW246" s="82"/>
      <c r="BX246" s="82"/>
      <c r="BY246" s="82"/>
      <c r="BZ246" s="82"/>
      <c r="CA246" s="82"/>
      <c r="CB246" s="82"/>
      <c r="CC246" s="82"/>
      <c r="CD246" s="82"/>
      <c r="CE246" s="82"/>
      <c r="CF246" s="82"/>
      <c r="CG246" s="82"/>
      <c r="CH246" s="82"/>
      <c r="CI246" s="82"/>
      <c r="CJ246" s="82"/>
      <c r="CK246" s="82"/>
      <c r="CL246" s="82"/>
      <c r="CM246" s="82"/>
      <c r="CN246" s="82"/>
      <c r="CO246" s="82"/>
      <c r="CP246" s="82"/>
      <c r="CQ246" s="82"/>
      <c r="CR246" s="82"/>
      <c r="CS246" s="82"/>
      <c r="CT246" s="82"/>
      <c r="CU246" s="82"/>
      <c r="CV246" s="82"/>
      <c r="CW246" s="82"/>
      <c r="CX246" s="82"/>
      <c r="CY246" s="82"/>
      <c r="CZ246" s="82"/>
      <c r="DA246" s="82"/>
      <c r="DB246" s="82"/>
      <c r="DC246" s="82"/>
      <c r="DD246" s="82"/>
      <c r="DE246" s="82"/>
      <c r="DF246" s="82"/>
      <c r="DG246" s="82"/>
      <c r="DH246" s="82"/>
      <c r="DI246" s="82"/>
      <c r="DJ246" s="82"/>
      <c r="DK246" s="82"/>
      <c r="DL246" s="82"/>
      <c r="DM246" s="82"/>
      <c r="DN246" s="82"/>
      <c r="DO246" s="82"/>
      <c r="DP246" s="82"/>
      <c r="DQ246" s="82"/>
      <c r="DR246" s="82"/>
      <c r="DS246" s="82"/>
      <c r="DT246" s="82"/>
      <c r="DU246" s="82"/>
    </row>
    <row r="247" spans="1:125">
      <c r="A247" s="3" t="s">
        <v>207</v>
      </c>
      <c r="B247" s="10"/>
      <c r="C247" s="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c r="BC247" s="82"/>
      <c r="BD247" s="82"/>
      <c r="BE247" s="82"/>
      <c r="BF247" s="82"/>
      <c r="BG247" s="82"/>
      <c r="BH247" s="82"/>
      <c r="BI247" s="82"/>
      <c r="BJ247" s="82"/>
      <c r="BK247" s="82"/>
      <c r="BL247" s="82"/>
      <c r="BM247" s="82"/>
      <c r="BN247" s="82"/>
      <c r="BO247" s="82"/>
      <c r="BP247" s="82"/>
      <c r="BQ247" s="82"/>
      <c r="BR247" s="82"/>
      <c r="BS247" s="82"/>
      <c r="BT247" s="82"/>
      <c r="BU247" s="82"/>
      <c r="BV247" s="82"/>
      <c r="BW247" s="82"/>
      <c r="BX247" s="82"/>
      <c r="BY247" s="82"/>
      <c r="BZ247" s="82"/>
      <c r="CA247" s="82"/>
      <c r="CB247" s="82"/>
      <c r="CC247" s="82"/>
      <c r="CD247" s="82"/>
      <c r="CE247" s="82"/>
      <c r="CF247" s="82"/>
      <c r="CG247" s="82"/>
      <c r="CH247" s="82"/>
      <c r="CI247" s="82"/>
      <c r="CJ247" s="82"/>
      <c r="CK247" s="82"/>
      <c r="CL247" s="82"/>
      <c r="CM247" s="82"/>
      <c r="CN247" s="82"/>
      <c r="CO247" s="82"/>
      <c r="CP247" s="82"/>
      <c r="CQ247" s="82"/>
      <c r="CR247" s="82"/>
      <c r="CS247" s="82"/>
      <c r="CT247" s="82"/>
      <c r="CU247" s="82"/>
      <c r="CV247" s="82"/>
      <c r="CW247" s="82"/>
      <c r="CX247" s="82"/>
      <c r="CY247" s="82"/>
      <c r="CZ247" s="82"/>
      <c r="DA247" s="82"/>
      <c r="DB247" s="82"/>
      <c r="DC247" s="82"/>
      <c r="DD247" s="82"/>
      <c r="DE247" s="82"/>
      <c r="DF247" s="82"/>
      <c r="DG247" s="82"/>
      <c r="DH247" s="82"/>
      <c r="DI247" s="82"/>
      <c r="DJ247" s="82"/>
      <c r="DK247" s="82"/>
      <c r="DL247" s="82"/>
      <c r="DM247" s="82"/>
      <c r="DN247" s="82"/>
      <c r="DO247" s="82"/>
      <c r="DP247" s="82"/>
      <c r="DQ247" s="82"/>
      <c r="DR247" s="82"/>
      <c r="DS247" s="82"/>
      <c r="DT247" s="82"/>
      <c r="DU247" s="82"/>
    </row>
    <row r="248" spans="1:1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c r="A249" s="2" t="s">
        <v>208</v>
      </c>
      <c r="B249" s="2"/>
      <c r="C249" s="2"/>
      <c r="D249" s="92">
        <f>SUM(E249:DU249)</f>
        <v>0</v>
      </c>
      <c r="E249" s="92" t="str">
        <f t="shared" ref="E249:BP249" si="138">IFERROR(IF(E$4&gt;=$D242,IF(E$4&lt;=$D234,1,0),0),"")</f>
        <v/>
      </c>
      <c r="F249" s="92" t="str">
        <f t="shared" si="138"/>
        <v/>
      </c>
      <c r="G249" s="92" t="str">
        <f t="shared" si="138"/>
        <v/>
      </c>
      <c r="H249" s="92" t="str">
        <f t="shared" si="138"/>
        <v/>
      </c>
      <c r="I249" s="92" t="str">
        <f t="shared" si="138"/>
        <v/>
      </c>
      <c r="J249" s="92" t="str">
        <f t="shared" si="138"/>
        <v/>
      </c>
      <c r="K249" s="92" t="str">
        <f t="shared" si="138"/>
        <v/>
      </c>
      <c r="L249" s="92" t="str">
        <f t="shared" si="138"/>
        <v/>
      </c>
      <c r="M249" s="92" t="str">
        <f t="shared" si="138"/>
        <v/>
      </c>
      <c r="N249" s="92" t="str">
        <f t="shared" si="138"/>
        <v/>
      </c>
      <c r="O249" s="92" t="str">
        <f t="shared" si="138"/>
        <v/>
      </c>
      <c r="P249" s="92" t="str">
        <f t="shared" si="138"/>
        <v/>
      </c>
      <c r="Q249" s="92" t="str">
        <f t="shared" si="138"/>
        <v/>
      </c>
      <c r="R249" s="92" t="str">
        <f t="shared" si="138"/>
        <v/>
      </c>
      <c r="S249" s="92" t="str">
        <f t="shared" si="138"/>
        <v/>
      </c>
      <c r="T249" s="92" t="str">
        <f t="shared" si="138"/>
        <v/>
      </c>
      <c r="U249" s="92" t="str">
        <f t="shared" si="138"/>
        <v/>
      </c>
      <c r="V249" s="92" t="str">
        <f t="shared" si="138"/>
        <v/>
      </c>
      <c r="W249" s="92" t="str">
        <f t="shared" si="138"/>
        <v/>
      </c>
      <c r="X249" s="92" t="str">
        <f t="shared" si="138"/>
        <v/>
      </c>
      <c r="Y249" s="92" t="str">
        <f t="shared" si="138"/>
        <v/>
      </c>
      <c r="Z249" s="92" t="str">
        <f t="shared" si="138"/>
        <v/>
      </c>
      <c r="AA249" s="92" t="str">
        <f t="shared" si="138"/>
        <v/>
      </c>
      <c r="AB249" s="92" t="str">
        <f t="shared" si="138"/>
        <v/>
      </c>
      <c r="AC249" s="92" t="str">
        <f t="shared" si="138"/>
        <v/>
      </c>
      <c r="AD249" s="92" t="str">
        <f t="shared" si="138"/>
        <v/>
      </c>
      <c r="AE249" s="92" t="str">
        <f t="shared" si="138"/>
        <v/>
      </c>
      <c r="AF249" s="92" t="str">
        <f t="shared" si="138"/>
        <v/>
      </c>
      <c r="AG249" s="92" t="str">
        <f t="shared" si="138"/>
        <v/>
      </c>
      <c r="AH249" s="92" t="str">
        <f t="shared" si="138"/>
        <v/>
      </c>
      <c r="AI249" s="92" t="str">
        <f t="shared" si="138"/>
        <v/>
      </c>
      <c r="AJ249" s="92" t="str">
        <f t="shared" si="138"/>
        <v/>
      </c>
      <c r="AK249" s="92" t="str">
        <f t="shared" si="138"/>
        <v/>
      </c>
      <c r="AL249" s="92" t="str">
        <f t="shared" si="138"/>
        <v/>
      </c>
      <c r="AM249" s="92" t="str">
        <f t="shared" si="138"/>
        <v/>
      </c>
      <c r="AN249" s="92" t="str">
        <f t="shared" si="138"/>
        <v/>
      </c>
      <c r="AO249" s="92" t="str">
        <f t="shared" si="138"/>
        <v/>
      </c>
      <c r="AP249" s="92" t="str">
        <f t="shared" si="138"/>
        <v/>
      </c>
      <c r="AQ249" s="92" t="str">
        <f t="shared" si="138"/>
        <v/>
      </c>
      <c r="AR249" s="92" t="str">
        <f t="shared" si="138"/>
        <v/>
      </c>
      <c r="AS249" s="92" t="str">
        <f t="shared" si="138"/>
        <v/>
      </c>
      <c r="AT249" s="92" t="str">
        <f t="shared" si="138"/>
        <v/>
      </c>
      <c r="AU249" s="92" t="str">
        <f t="shared" si="138"/>
        <v/>
      </c>
      <c r="AV249" s="92" t="str">
        <f t="shared" si="138"/>
        <v/>
      </c>
      <c r="AW249" s="92" t="str">
        <f t="shared" si="138"/>
        <v/>
      </c>
      <c r="AX249" s="92" t="str">
        <f t="shared" si="138"/>
        <v/>
      </c>
      <c r="AY249" s="92" t="str">
        <f t="shared" si="138"/>
        <v/>
      </c>
      <c r="AZ249" s="92" t="str">
        <f t="shared" si="138"/>
        <v/>
      </c>
      <c r="BA249" s="92" t="str">
        <f t="shared" si="138"/>
        <v/>
      </c>
      <c r="BB249" s="92" t="str">
        <f t="shared" si="138"/>
        <v/>
      </c>
      <c r="BC249" s="92" t="str">
        <f t="shared" si="138"/>
        <v/>
      </c>
      <c r="BD249" s="92" t="str">
        <f t="shared" si="138"/>
        <v/>
      </c>
      <c r="BE249" s="92" t="str">
        <f t="shared" si="138"/>
        <v/>
      </c>
      <c r="BF249" s="92" t="str">
        <f t="shared" si="138"/>
        <v/>
      </c>
      <c r="BG249" s="92" t="str">
        <f t="shared" si="138"/>
        <v/>
      </c>
      <c r="BH249" s="92" t="str">
        <f t="shared" si="138"/>
        <v/>
      </c>
      <c r="BI249" s="92" t="str">
        <f t="shared" si="138"/>
        <v/>
      </c>
      <c r="BJ249" s="92" t="str">
        <f t="shared" si="138"/>
        <v/>
      </c>
      <c r="BK249" s="92" t="str">
        <f t="shared" si="138"/>
        <v/>
      </c>
      <c r="BL249" s="92" t="str">
        <f t="shared" si="138"/>
        <v/>
      </c>
      <c r="BM249" s="92" t="str">
        <f t="shared" si="138"/>
        <v/>
      </c>
      <c r="BN249" s="92" t="str">
        <f t="shared" si="138"/>
        <v/>
      </c>
      <c r="BO249" s="92" t="str">
        <f t="shared" si="138"/>
        <v/>
      </c>
      <c r="BP249" s="92" t="str">
        <f t="shared" si="138"/>
        <v/>
      </c>
      <c r="BQ249" s="92" t="str">
        <f t="shared" ref="BQ249:DU249" si="139">IFERROR(IF(BQ$4&gt;=$D242,IF(BQ$4&lt;=$D234,1,0),0),"")</f>
        <v/>
      </c>
      <c r="BR249" s="92" t="str">
        <f t="shared" si="139"/>
        <v/>
      </c>
      <c r="BS249" s="92" t="str">
        <f t="shared" si="139"/>
        <v/>
      </c>
      <c r="BT249" s="92" t="str">
        <f t="shared" si="139"/>
        <v/>
      </c>
      <c r="BU249" s="92" t="str">
        <f t="shared" si="139"/>
        <v/>
      </c>
      <c r="BV249" s="92" t="str">
        <f t="shared" si="139"/>
        <v/>
      </c>
      <c r="BW249" s="92" t="str">
        <f t="shared" si="139"/>
        <v/>
      </c>
      <c r="BX249" s="92" t="str">
        <f t="shared" si="139"/>
        <v/>
      </c>
      <c r="BY249" s="92" t="str">
        <f t="shared" si="139"/>
        <v/>
      </c>
      <c r="BZ249" s="92" t="str">
        <f t="shared" si="139"/>
        <v/>
      </c>
      <c r="CA249" s="92" t="str">
        <f t="shared" si="139"/>
        <v/>
      </c>
      <c r="CB249" s="92" t="str">
        <f t="shared" si="139"/>
        <v/>
      </c>
      <c r="CC249" s="92" t="str">
        <f t="shared" si="139"/>
        <v/>
      </c>
      <c r="CD249" s="92" t="str">
        <f t="shared" si="139"/>
        <v/>
      </c>
      <c r="CE249" s="92" t="str">
        <f t="shared" si="139"/>
        <v/>
      </c>
      <c r="CF249" s="92" t="str">
        <f t="shared" si="139"/>
        <v/>
      </c>
      <c r="CG249" s="92" t="str">
        <f t="shared" si="139"/>
        <v/>
      </c>
      <c r="CH249" s="92" t="str">
        <f t="shared" si="139"/>
        <v/>
      </c>
      <c r="CI249" s="92" t="str">
        <f t="shared" si="139"/>
        <v/>
      </c>
      <c r="CJ249" s="92" t="str">
        <f t="shared" si="139"/>
        <v/>
      </c>
      <c r="CK249" s="92" t="str">
        <f t="shared" si="139"/>
        <v/>
      </c>
      <c r="CL249" s="92" t="str">
        <f t="shared" si="139"/>
        <v/>
      </c>
      <c r="CM249" s="92" t="str">
        <f t="shared" si="139"/>
        <v/>
      </c>
      <c r="CN249" s="92" t="str">
        <f t="shared" si="139"/>
        <v/>
      </c>
      <c r="CO249" s="92" t="str">
        <f t="shared" si="139"/>
        <v/>
      </c>
      <c r="CP249" s="92" t="str">
        <f t="shared" si="139"/>
        <v/>
      </c>
      <c r="CQ249" s="92" t="str">
        <f t="shared" si="139"/>
        <v/>
      </c>
      <c r="CR249" s="92" t="str">
        <f t="shared" si="139"/>
        <v/>
      </c>
      <c r="CS249" s="92" t="str">
        <f t="shared" si="139"/>
        <v/>
      </c>
      <c r="CT249" s="92" t="str">
        <f t="shared" si="139"/>
        <v/>
      </c>
      <c r="CU249" s="92" t="str">
        <f t="shared" si="139"/>
        <v/>
      </c>
      <c r="CV249" s="92" t="str">
        <f t="shared" si="139"/>
        <v/>
      </c>
      <c r="CW249" s="92" t="str">
        <f t="shared" si="139"/>
        <v/>
      </c>
      <c r="CX249" s="92" t="str">
        <f t="shared" si="139"/>
        <v/>
      </c>
      <c r="CY249" s="92" t="str">
        <f t="shared" si="139"/>
        <v/>
      </c>
      <c r="CZ249" s="92" t="str">
        <f t="shared" si="139"/>
        <v/>
      </c>
      <c r="DA249" s="92" t="str">
        <f t="shared" si="139"/>
        <v/>
      </c>
      <c r="DB249" s="92" t="str">
        <f t="shared" si="139"/>
        <v/>
      </c>
      <c r="DC249" s="92" t="str">
        <f t="shared" si="139"/>
        <v/>
      </c>
      <c r="DD249" s="92" t="str">
        <f t="shared" si="139"/>
        <v/>
      </c>
      <c r="DE249" s="92" t="str">
        <f t="shared" si="139"/>
        <v/>
      </c>
      <c r="DF249" s="92" t="str">
        <f t="shared" si="139"/>
        <v/>
      </c>
      <c r="DG249" s="92" t="str">
        <f t="shared" si="139"/>
        <v/>
      </c>
      <c r="DH249" s="92" t="str">
        <f t="shared" si="139"/>
        <v/>
      </c>
      <c r="DI249" s="92" t="str">
        <f t="shared" si="139"/>
        <v/>
      </c>
      <c r="DJ249" s="92" t="str">
        <f t="shared" si="139"/>
        <v/>
      </c>
      <c r="DK249" s="92" t="str">
        <f t="shared" si="139"/>
        <v/>
      </c>
      <c r="DL249" s="92" t="str">
        <f t="shared" si="139"/>
        <v/>
      </c>
      <c r="DM249" s="92" t="str">
        <f t="shared" si="139"/>
        <v/>
      </c>
      <c r="DN249" s="92" t="str">
        <f t="shared" si="139"/>
        <v/>
      </c>
      <c r="DO249" s="92" t="str">
        <f t="shared" si="139"/>
        <v/>
      </c>
      <c r="DP249" s="92" t="str">
        <f t="shared" si="139"/>
        <v/>
      </c>
      <c r="DQ249" s="92" t="str">
        <f t="shared" si="139"/>
        <v/>
      </c>
      <c r="DR249" s="92" t="str">
        <f t="shared" si="139"/>
        <v/>
      </c>
      <c r="DS249" s="92" t="str">
        <f t="shared" si="139"/>
        <v/>
      </c>
      <c r="DT249" s="92" t="str">
        <f t="shared" si="139"/>
        <v/>
      </c>
      <c r="DU249" s="92" t="str">
        <f t="shared" si="139"/>
        <v/>
      </c>
    </row>
    <row r="250" spans="1:125">
      <c r="A250" s="2" t="s">
        <v>209</v>
      </c>
      <c r="B250" s="2"/>
      <c r="C250" s="2"/>
      <c r="D250" s="2"/>
      <c r="E250" s="92" t="str">
        <f>IFERROR(E249,"")</f>
        <v/>
      </c>
      <c r="F250" s="92" t="str">
        <f t="shared" ref="F250:BQ250" si="140">IFERROR(IF(F249=0,0,E250+F249),"")</f>
        <v/>
      </c>
      <c r="G250" s="92" t="str">
        <f t="shared" si="140"/>
        <v/>
      </c>
      <c r="H250" s="92" t="str">
        <f t="shared" si="140"/>
        <v/>
      </c>
      <c r="I250" s="92" t="str">
        <f t="shared" si="140"/>
        <v/>
      </c>
      <c r="J250" s="92" t="str">
        <f t="shared" si="140"/>
        <v/>
      </c>
      <c r="K250" s="92" t="str">
        <f t="shared" si="140"/>
        <v/>
      </c>
      <c r="L250" s="92" t="str">
        <f t="shared" si="140"/>
        <v/>
      </c>
      <c r="M250" s="92" t="str">
        <f t="shared" si="140"/>
        <v/>
      </c>
      <c r="N250" s="92" t="str">
        <f t="shared" si="140"/>
        <v/>
      </c>
      <c r="O250" s="92" t="str">
        <f t="shared" si="140"/>
        <v/>
      </c>
      <c r="P250" s="92" t="str">
        <f t="shared" si="140"/>
        <v/>
      </c>
      <c r="Q250" s="92" t="str">
        <f t="shared" si="140"/>
        <v/>
      </c>
      <c r="R250" s="92" t="str">
        <f t="shared" si="140"/>
        <v/>
      </c>
      <c r="S250" s="92" t="str">
        <f t="shared" si="140"/>
        <v/>
      </c>
      <c r="T250" s="92" t="str">
        <f t="shared" si="140"/>
        <v/>
      </c>
      <c r="U250" s="92" t="str">
        <f t="shared" si="140"/>
        <v/>
      </c>
      <c r="V250" s="92" t="str">
        <f t="shared" si="140"/>
        <v/>
      </c>
      <c r="W250" s="92" t="str">
        <f t="shared" si="140"/>
        <v/>
      </c>
      <c r="X250" s="92" t="str">
        <f t="shared" si="140"/>
        <v/>
      </c>
      <c r="Y250" s="92" t="str">
        <f t="shared" si="140"/>
        <v/>
      </c>
      <c r="Z250" s="92" t="str">
        <f t="shared" si="140"/>
        <v/>
      </c>
      <c r="AA250" s="92" t="str">
        <f t="shared" si="140"/>
        <v/>
      </c>
      <c r="AB250" s="92" t="str">
        <f t="shared" si="140"/>
        <v/>
      </c>
      <c r="AC250" s="92" t="str">
        <f t="shared" si="140"/>
        <v/>
      </c>
      <c r="AD250" s="92" t="str">
        <f t="shared" si="140"/>
        <v/>
      </c>
      <c r="AE250" s="92" t="str">
        <f t="shared" si="140"/>
        <v/>
      </c>
      <c r="AF250" s="92" t="str">
        <f t="shared" si="140"/>
        <v/>
      </c>
      <c r="AG250" s="92" t="str">
        <f t="shared" si="140"/>
        <v/>
      </c>
      <c r="AH250" s="92" t="str">
        <f t="shared" si="140"/>
        <v/>
      </c>
      <c r="AI250" s="92" t="str">
        <f t="shared" si="140"/>
        <v/>
      </c>
      <c r="AJ250" s="92" t="str">
        <f t="shared" si="140"/>
        <v/>
      </c>
      <c r="AK250" s="92" t="str">
        <f t="shared" si="140"/>
        <v/>
      </c>
      <c r="AL250" s="92" t="str">
        <f t="shared" si="140"/>
        <v/>
      </c>
      <c r="AM250" s="92" t="str">
        <f t="shared" si="140"/>
        <v/>
      </c>
      <c r="AN250" s="92" t="str">
        <f t="shared" si="140"/>
        <v/>
      </c>
      <c r="AO250" s="92" t="str">
        <f t="shared" si="140"/>
        <v/>
      </c>
      <c r="AP250" s="92" t="str">
        <f t="shared" si="140"/>
        <v/>
      </c>
      <c r="AQ250" s="92" t="str">
        <f t="shared" si="140"/>
        <v/>
      </c>
      <c r="AR250" s="92" t="str">
        <f t="shared" si="140"/>
        <v/>
      </c>
      <c r="AS250" s="92" t="str">
        <f t="shared" si="140"/>
        <v/>
      </c>
      <c r="AT250" s="92" t="str">
        <f t="shared" si="140"/>
        <v/>
      </c>
      <c r="AU250" s="92" t="str">
        <f t="shared" si="140"/>
        <v/>
      </c>
      <c r="AV250" s="92" t="str">
        <f t="shared" si="140"/>
        <v/>
      </c>
      <c r="AW250" s="92" t="str">
        <f t="shared" si="140"/>
        <v/>
      </c>
      <c r="AX250" s="92" t="str">
        <f t="shared" si="140"/>
        <v/>
      </c>
      <c r="AY250" s="92" t="str">
        <f t="shared" si="140"/>
        <v/>
      </c>
      <c r="AZ250" s="92" t="str">
        <f t="shared" si="140"/>
        <v/>
      </c>
      <c r="BA250" s="92" t="str">
        <f t="shared" si="140"/>
        <v/>
      </c>
      <c r="BB250" s="92" t="str">
        <f t="shared" si="140"/>
        <v/>
      </c>
      <c r="BC250" s="92" t="str">
        <f t="shared" si="140"/>
        <v/>
      </c>
      <c r="BD250" s="92" t="str">
        <f t="shared" si="140"/>
        <v/>
      </c>
      <c r="BE250" s="92" t="str">
        <f t="shared" si="140"/>
        <v/>
      </c>
      <c r="BF250" s="92" t="str">
        <f t="shared" si="140"/>
        <v/>
      </c>
      <c r="BG250" s="92" t="str">
        <f t="shared" si="140"/>
        <v/>
      </c>
      <c r="BH250" s="92" t="str">
        <f t="shared" si="140"/>
        <v/>
      </c>
      <c r="BI250" s="92" t="str">
        <f t="shared" si="140"/>
        <v/>
      </c>
      <c r="BJ250" s="92" t="str">
        <f t="shared" si="140"/>
        <v/>
      </c>
      <c r="BK250" s="92" t="str">
        <f t="shared" si="140"/>
        <v/>
      </c>
      <c r="BL250" s="92" t="str">
        <f t="shared" si="140"/>
        <v/>
      </c>
      <c r="BM250" s="92" t="str">
        <f t="shared" si="140"/>
        <v/>
      </c>
      <c r="BN250" s="92" t="str">
        <f t="shared" si="140"/>
        <v/>
      </c>
      <c r="BO250" s="92" t="str">
        <f t="shared" si="140"/>
        <v/>
      </c>
      <c r="BP250" s="92" t="str">
        <f t="shared" si="140"/>
        <v/>
      </c>
      <c r="BQ250" s="92" t="str">
        <f t="shared" si="140"/>
        <v/>
      </c>
      <c r="BR250" s="92" t="str">
        <f t="shared" ref="BR250:DU250" si="141">IFERROR(IF(BR249=0,0,BQ250+BR249),"")</f>
        <v/>
      </c>
      <c r="BS250" s="92" t="str">
        <f t="shared" si="141"/>
        <v/>
      </c>
      <c r="BT250" s="92" t="str">
        <f t="shared" si="141"/>
        <v/>
      </c>
      <c r="BU250" s="92" t="str">
        <f t="shared" si="141"/>
        <v/>
      </c>
      <c r="BV250" s="92" t="str">
        <f t="shared" si="141"/>
        <v/>
      </c>
      <c r="BW250" s="92" t="str">
        <f t="shared" si="141"/>
        <v/>
      </c>
      <c r="BX250" s="92" t="str">
        <f t="shared" si="141"/>
        <v/>
      </c>
      <c r="BY250" s="92" t="str">
        <f t="shared" si="141"/>
        <v/>
      </c>
      <c r="BZ250" s="92" t="str">
        <f t="shared" si="141"/>
        <v/>
      </c>
      <c r="CA250" s="92" t="str">
        <f t="shared" si="141"/>
        <v/>
      </c>
      <c r="CB250" s="92" t="str">
        <f t="shared" si="141"/>
        <v/>
      </c>
      <c r="CC250" s="92" t="str">
        <f t="shared" si="141"/>
        <v/>
      </c>
      <c r="CD250" s="92" t="str">
        <f t="shared" si="141"/>
        <v/>
      </c>
      <c r="CE250" s="92" t="str">
        <f t="shared" si="141"/>
        <v/>
      </c>
      <c r="CF250" s="92" t="str">
        <f t="shared" si="141"/>
        <v/>
      </c>
      <c r="CG250" s="92" t="str">
        <f t="shared" si="141"/>
        <v/>
      </c>
      <c r="CH250" s="92" t="str">
        <f t="shared" si="141"/>
        <v/>
      </c>
      <c r="CI250" s="92" t="str">
        <f t="shared" si="141"/>
        <v/>
      </c>
      <c r="CJ250" s="92" t="str">
        <f t="shared" si="141"/>
        <v/>
      </c>
      <c r="CK250" s="92" t="str">
        <f t="shared" si="141"/>
        <v/>
      </c>
      <c r="CL250" s="92" t="str">
        <f t="shared" si="141"/>
        <v/>
      </c>
      <c r="CM250" s="92" t="str">
        <f t="shared" si="141"/>
        <v/>
      </c>
      <c r="CN250" s="92" t="str">
        <f t="shared" si="141"/>
        <v/>
      </c>
      <c r="CO250" s="92" t="str">
        <f t="shared" si="141"/>
        <v/>
      </c>
      <c r="CP250" s="92" t="str">
        <f t="shared" si="141"/>
        <v/>
      </c>
      <c r="CQ250" s="92" t="str">
        <f t="shared" si="141"/>
        <v/>
      </c>
      <c r="CR250" s="92" t="str">
        <f t="shared" si="141"/>
        <v/>
      </c>
      <c r="CS250" s="92" t="str">
        <f t="shared" si="141"/>
        <v/>
      </c>
      <c r="CT250" s="92" t="str">
        <f t="shared" si="141"/>
        <v/>
      </c>
      <c r="CU250" s="92" t="str">
        <f t="shared" si="141"/>
        <v/>
      </c>
      <c r="CV250" s="92" t="str">
        <f t="shared" si="141"/>
        <v/>
      </c>
      <c r="CW250" s="92" t="str">
        <f t="shared" si="141"/>
        <v/>
      </c>
      <c r="CX250" s="92" t="str">
        <f t="shared" si="141"/>
        <v/>
      </c>
      <c r="CY250" s="92" t="str">
        <f t="shared" si="141"/>
        <v/>
      </c>
      <c r="CZ250" s="92" t="str">
        <f t="shared" si="141"/>
        <v/>
      </c>
      <c r="DA250" s="92" t="str">
        <f t="shared" si="141"/>
        <v/>
      </c>
      <c r="DB250" s="92" t="str">
        <f t="shared" si="141"/>
        <v/>
      </c>
      <c r="DC250" s="92" t="str">
        <f t="shared" si="141"/>
        <v/>
      </c>
      <c r="DD250" s="92" t="str">
        <f t="shared" si="141"/>
        <v/>
      </c>
      <c r="DE250" s="92" t="str">
        <f t="shared" si="141"/>
        <v/>
      </c>
      <c r="DF250" s="92" t="str">
        <f t="shared" si="141"/>
        <v/>
      </c>
      <c r="DG250" s="92" t="str">
        <f t="shared" si="141"/>
        <v/>
      </c>
      <c r="DH250" s="92" t="str">
        <f t="shared" si="141"/>
        <v/>
      </c>
      <c r="DI250" s="92" t="str">
        <f t="shared" si="141"/>
        <v/>
      </c>
      <c r="DJ250" s="92" t="str">
        <f t="shared" si="141"/>
        <v/>
      </c>
      <c r="DK250" s="92" t="str">
        <f t="shared" si="141"/>
        <v/>
      </c>
      <c r="DL250" s="92" t="str">
        <f t="shared" si="141"/>
        <v/>
      </c>
      <c r="DM250" s="92" t="str">
        <f t="shared" si="141"/>
        <v/>
      </c>
      <c r="DN250" s="92" t="str">
        <f t="shared" si="141"/>
        <v/>
      </c>
      <c r="DO250" s="92" t="str">
        <f t="shared" si="141"/>
        <v/>
      </c>
      <c r="DP250" s="92" t="str">
        <f t="shared" si="141"/>
        <v/>
      </c>
      <c r="DQ250" s="92" t="str">
        <f t="shared" si="141"/>
        <v/>
      </c>
      <c r="DR250" s="92" t="str">
        <f t="shared" si="141"/>
        <v/>
      </c>
      <c r="DS250" s="92" t="str">
        <f t="shared" si="141"/>
        <v/>
      </c>
      <c r="DT250" s="92" t="str">
        <f t="shared" si="141"/>
        <v/>
      </c>
      <c r="DU250" s="92" t="str">
        <f t="shared" si="141"/>
        <v/>
      </c>
    </row>
    <row r="251" spans="1:125">
      <c r="A251" s="2" t="s">
        <v>210</v>
      </c>
      <c r="B251" s="2"/>
      <c r="C251" s="2"/>
      <c r="D251" s="2"/>
      <c r="E251" s="92" t="str">
        <f t="shared" ref="E251:BP251" si="142">IFERROR(IF(E$4&gt;=$D243,IF(E$4&lt;=$D234,1,0),0),"")</f>
        <v/>
      </c>
      <c r="F251" s="92" t="str">
        <f t="shared" si="142"/>
        <v/>
      </c>
      <c r="G251" s="92" t="str">
        <f t="shared" si="142"/>
        <v/>
      </c>
      <c r="H251" s="92" t="str">
        <f t="shared" si="142"/>
        <v/>
      </c>
      <c r="I251" s="92" t="str">
        <f t="shared" si="142"/>
        <v/>
      </c>
      <c r="J251" s="92" t="str">
        <f t="shared" si="142"/>
        <v/>
      </c>
      <c r="K251" s="92" t="str">
        <f t="shared" si="142"/>
        <v/>
      </c>
      <c r="L251" s="92" t="str">
        <f t="shared" si="142"/>
        <v/>
      </c>
      <c r="M251" s="92" t="str">
        <f t="shared" si="142"/>
        <v/>
      </c>
      <c r="N251" s="92" t="str">
        <f t="shared" si="142"/>
        <v/>
      </c>
      <c r="O251" s="92" t="str">
        <f t="shared" si="142"/>
        <v/>
      </c>
      <c r="P251" s="92" t="str">
        <f t="shared" si="142"/>
        <v/>
      </c>
      <c r="Q251" s="92" t="str">
        <f t="shared" si="142"/>
        <v/>
      </c>
      <c r="R251" s="92" t="str">
        <f t="shared" si="142"/>
        <v/>
      </c>
      <c r="S251" s="92" t="str">
        <f t="shared" si="142"/>
        <v/>
      </c>
      <c r="T251" s="92" t="str">
        <f t="shared" si="142"/>
        <v/>
      </c>
      <c r="U251" s="92" t="str">
        <f t="shared" si="142"/>
        <v/>
      </c>
      <c r="V251" s="92" t="str">
        <f t="shared" si="142"/>
        <v/>
      </c>
      <c r="W251" s="92" t="str">
        <f t="shared" si="142"/>
        <v/>
      </c>
      <c r="X251" s="92" t="str">
        <f t="shared" si="142"/>
        <v/>
      </c>
      <c r="Y251" s="92" t="str">
        <f t="shared" si="142"/>
        <v/>
      </c>
      <c r="Z251" s="92" t="str">
        <f t="shared" si="142"/>
        <v/>
      </c>
      <c r="AA251" s="92" t="str">
        <f t="shared" si="142"/>
        <v/>
      </c>
      <c r="AB251" s="92" t="str">
        <f t="shared" si="142"/>
        <v/>
      </c>
      <c r="AC251" s="92" t="str">
        <f t="shared" si="142"/>
        <v/>
      </c>
      <c r="AD251" s="92" t="str">
        <f t="shared" si="142"/>
        <v/>
      </c>
      <c r="AE251" s="92" t="str">
        <f t="shared" si="142"/>
        <v/>
      </c>
      <c r="AF251" s="92" t="str">
        <f t="shared" si="142"/>
        <v/>
      </c>
      <c r="AG251" s="92" t="str">
        <f t="shared" si="142"/>
        <v/>
      </c>
      <c r="AH251" s="92" t="str">
        <f t="shared" si="142"/>
        <v/>
      </c>
      <c r="AI251" s="92" t="str">
        <f t="shared" si="142"/>
        <v/>
      </c>
      <c r="AJ251" s="92" t="str">
        <f t="shared" si="142"/>
        <v/>
      </c>
      <c r="AK251" s="92" t="str">
        <f t="shared" si="142"/>
        <v/>
      </c>
      <c r="AL251" s="92" t="str">
        <f t="shared" si="142"/>
        <v/>
      </c>
      <c r="AM251" s="92" t="str">
        <f t="shared" si="142"/>
        <v/>
      </c>
      <c r="AN251" s="92" t="str">
        <f t="shared" si="142"/>
        <v/>
      </c>
      <c r="AO251" s="92" t="str">
        <f t="shared" si="142"/>
        <v/>
      </c>
      <c r="AP251" s="92" t="str">
        <f t="shared" si="142"/>
        <v/>
      </c>
      <c r="AQ251" s="92" t="str">
        <f t="shared" si="142"/>
        <v/>
      </c>
      <c r="AR251" s="92" t="str">
        <f t="shared" si="142"/>
        <v/>
      </c>
      <c r="AS251" s="92" t="str">
        <f t="shared" si="142"/>
        <v/>
      </c>
      <c r="AT251" s="92" t="str">
        <f t="shared" si="142"/>
        <v/>
      </c>
      <c r="AU251" s="92" t="str">
        <f t="shared" si="142"/>
        <v/>
      </c>
      <c r="AV251" s="92" t="str">
        <f t="shared" si="142"/>
        <v/>
      </c>
      <c r="AW251" s="92" t="str">
        <f t="shared" si="142"/>
        <v/>
      </c>
      <c r="AX251" s="92" t="str">
        <f t="shared" si="142"/>
        <v/>
      </c>
      <c r="AY251" s="92" t="str">
        <f t="shared" si="142"/>
        <v/>
      </c>
      <c r="AZ251" s="92" t="str">
        <f t="shared" si="142"/>
        <v/>
      </c>
      <c r="BA251" s="92" t="str">
        <f t="shared" si="142"/>
        <v/>
      </c>
      <c r="BB251" s="92" t="str">
        <f t="shared" si="142"/>
        <v/>
      </c>
      <c r="BC251" s="92" t="str">
        <f t="shared" si="142"/>
        <v/>
      </c>
      <c r="BD251" s="92" t="str">
        <f t="shared" si="142"/>
        <v/>
      </c>
      <c r="BE251" s="92" t="str">
        <f t="shared" si="142"/>
        <v/>
      </c>
      <c r="BF251" s="92" t="str">
        <f t="shared" si="142"/>
        <v/>
      </c>
      <c r="BG251" s="92" t="str">
        <f t="shared" si="142"/>
        <v/>
      </c>
      <c r="BH251" s="92" t="str">
        <f t="shared" si="142"/>
        <v/>
      </c>
      <c r="BI251" s="92" t="str">
        <f t="shared" si="142"/>
        <v/>
      </c>
      <c r="BJ251" s="92" t="str">
        <f t="shared" si="142"/>
        <v/>
      </c>
      <c r="BK251" s="92" t="str">
        <f t="shared" si="142"/>
        <v/>
      </c>
      <c r="BL251" s="92" t="str">
        <f t="shared" si="142"/>
        <v/>
      </c>
      <c r="BM251" s="92" t="str">
        <f t="shared" si="142"/>
        <v/>
      </c>
      <c r="BN251" s="92" t="str">
        <f t="shared" si="142"/>
        <v/>
      </c>
      <c r="BO251" s="92" t="str">
        <f t="shared" si="142"/>
        <v/>
      </c>
      <c r="BP251" s="92" t="str">
        <f t="shared" si="142"/>
        <v/>
      </c>
      <c r="BQ251" s="92" t="str">
        <f t="shared" ref="BQ251:DU251" si="143">IFERROR(IF(BQ$4&gt;=$D243,IF(BQ$4&lt;=$D234,1,0),0),"")</f>
        <v/>
      </c>
      <c r="BR251" s="92" t="str">
        <f t="shared" si="143"/>
        <v/>
      </c>
      <c r="BS251" s="92" t="str">
        <f t="shared" si="143"/>
        <v/>
      </c>
      <c r="BT251" s="92" t="str">
        <f t="shared" si="143"/>
        <v/>
      </c>
      <c r="BU251" s="92" t="str">
        <f t="shared" si="143"/>
        <v/>
      </c>
      <c r="BV251" s="92" t="str">
        <f t="shared" si="143"/>
        <v/>
      </c>
      <c r="BW251" s="92" t="str">
        <f t="shared" si="143"/>
        <v/>
      </c>
      <c r="BX251" s="92" t="str">
        <f t="shared" si="143"/>
        <v/>
      </c>
      <c r="BY251" s="92" t="str">
        <f t="shared" si="143"/>
        <v/>
      </c>
      <c r="BZ251" s="92" t="str">
        <f t="shared" si="143"/>
        <v/>
      </c>
      <c r="CA251" s="92" t="str">
        <f t="shared" si="143"/>
        <v/>
      </c>
      <c r="CB251" s="92" t="str">
        <f t="shared" si="143"/>
        <v/>
      </c>
      <c r="CC251" s="92" t="str">
        <f t="shared" si="143"/>
        <v/>
      </c>
      <c r="CD251" s="92" t="str">
        <f t="shared" si="143"/>
        <v/>
      </c>
      <c r="CE251" s="92" t="str">
        <f t="shared" si="143"/>
        <v/>
      </c>
      <c r="CF251" s="92" t="str">
        <f t="shared" si="143"/>
        <v/>
      </c>
      <c r="CG251" s="92" t="str">
        <f t="shared" si="143"/>
        <v/>
      </c>
      <c r="CH251" s="92" t="str">
        <f t="shared" si="143"/>
        <v/>
      </c>
      <c r="CI251" s="92" t="str">
        <f t="shared" si="143"/>
        <v/>
      </c>
      <c r="CJ251" s="92" t="str">
        <f t="shared" si="143"/>
        <v/>
      </c>
      <c r="CK251" s="92" t="str">
        <f t="shared" si="143"/>
        <v/>
      </c>
      <c r="CL251" s="92" t="str">
        <f t="shared" si="143"/>
        <v/>
      </c>
      <c r="CM251" s="92" t="str">
        <f t="shared" si="143"/>
        <v/>
      </c>
      <c r="CN251" s="92" t="str">
        <f t="shared" si="143"/>
        <v/>
      </c>
      <c r="CO251" s="92" t="str">
        <f t="shared" si="143"/>
        <v/>
      </c>
      <c r="CP251" s="92" t="str">
        <f t="shared" si="143"/>
        <v/>
      </c>
      <c r="CQ251" s="92" t="str">
        <f t="shared" si="143"/>
        <v/>
      </c>
      <c r="CR251" s="92" t="str">
        <f t="shared" si="143"/>
        <v/>
      </c>
      <c r="CS251" s="92" t="str">
        <f t="shared" si="143"/>
        <v/>
      </c>
      <c r="CT251" s="92" t="str">
        <f t="shared" si="143"/>
        <v/>
      </c>
      <c r="CU251" s="92" t="str">
        <f t="shared" si="143"/>
        <v/>
      </c>
      <c r="CV251" s="92" t="str">
        <f t="shared" si="143"/>
        <v/>
      </c>
      <c r="CW251" s="92" t="str">
        <f t="shared" si="143"/>
        <v/>
      </c>
      <c r="CX251" s="92" t="str">
        <f t="shared" si="143"/>
        <v/>
      </c>
      <c r="CY251" s="92" t="str">
        <f t="shared" si="143"/>
        <v/>
      </c>
      <c r="CZ251" s="92" t="str">
        <f t="shared" si="143"/>
        <v/>
      </c>
      <c r="DA251" s="92" t="str">
        <f t="shared" si="143"/>
        <v/>
      </c>
      <c r="DB251" s="92" t="str">
        <f t="shared" si="143"/>
        <v/>
      </c>
      <c r="DC251" s="92" t="str">
        <f t="shared" si="143"/>
        <v/>
      </c>
      <c r="DD251" s="92" t="str">
        <f t="shared" si="143"/>
        <v/>
      </c>
      <c r="DE251" s="92" t="str">
        <f t="shared" si="143"/>
        <v/>
      </c>
      <c r="DF251" s="92" t="str">
        <f t="shared" si="143"/>
        <v/>
      </c>
      <c r="DG251" s="92" t="str">
        <f t="shared" si="143"/>
        <v/>
      </c>
      <c r="DH251" s="92" t="str">
        <f t="shared" si="143"/>
        <v/>
      </c>
      <c r="DI251" s="92" t="str">
        <f t="shared" si="143"/>
        <v/>
      </c>
      <c r="DJ251" s="92" t="str">
        <f t="shared" si="143"/>
        <v/>
      </c>
      <c r="DK251" s="92" t="str">
        <f t="shared" si="143"/>
        <v/>
      </c>
      <c r="DL251" s="92" t="str">
        <f t="shared" si="143"/>
        <v/>
      </c>
      <c r="DM251" s="92" t="str">
        <f t="shared" si="143"/>
        <v/>
      </c>
      <c r="DN251" s="92" t="str">
        <f t="shared" si="143"/>
        <v/>
      </c>
      <c r="DO251" s="92" t="str">
        <f t="shared" si="143"/>
        <v/>
      </c>
      <c r="DP251" s="92" t="str">
        <f t="shared" si="143"/>
        <v/>
      </c>
      <c r="DQ251" s="92" t="str">
        <f t="shared" si="143"/>
        <v/>
      </c>
      <c r="DR251" s="92" t="str">
        <f t="shared" si="143"/>
        <v/>
      </c>
      <c r="DS251" s="92" t="str">
        <f t="shared" si="143"/>
        <v/>
      </c>
      <c r="DT251" s="92" t="str">
        <f t="shared" si="143"/>
        <v/>
      </c>
      <c r="DU251" s="92" t="str">
        <f t="shared" si="143"/>
        <v/>
      </c>
    </row>
    <row r="252" spans="1:125">
      <c r="A252" s="2"/>
      <c r="B252" s="2"/>
      <c r="C252" s="2"/>
      <c r="D252" s="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c r="AQ252" s="92"/>
      <c r="AR252" s="92"/>
      <c r="AS252" s="92"/>
      <c r="AT252" s="92"/>
      <c r="AU252" s="92"/>
      <c r="AV252" s="92"/>
      <c r="AW252" s="92"/>
      <c r="AX252" s="92"/>
      <c r="AY252" s="92"/>
      <c r="AZ252" s="92"/>
      <c r="BA252" s="92"/>
      <c r="BB252" s="92"/>
      <c r="BC252" s="92"/>
      <c r="BD252" s="92"/>
      <c r="BE252" s="92"/>
      <c r="BF252" s="92"/>
      <c r="BG252" s="92"/>
      <c r="BH252" s="92"/>
      <c r="BI252" s="92"/>
      <c r="BJ252" s="92"/>
      <c r="BK252" s="92"/>
      <c r="BL252" s="92"/>
      <c r="BM252" s="92"/>
      <c r="BN252" s="92"/>
      <c r="BO252" s="92"/>
      <c r="BP252" s="92"/>
      <c r="BQ252" s="92"/>
      <c r="BR252" s="92"/>
      <c r="BS252" s="92"/>
      <c r="BT252" s="92"/>
      <c r="BU252" s="92"/>
      <c r="BV252" s="92"/>
      <c r="BW252" s="92"/>
      <c r="BX252" s="92"/>
      <c r="BY252" s="92"/>
      <c r="BZ252" s="92"/>
      <c r="CA252" s="92"/>
      <c r="CB252" s="92"/>
      <c r="CC252" s="92"/>
      <c r="CD252" s="92"/>
      <c r="CE252" s="92"/>
      <c r="CF252" s="92"/>
      <c r="CG252" s="92"/>
      <c r="CH252" s="92"/>
      <c r="CI252" s="92"/>
      <c r="CJ252" s="92"/>
      <c r="CK252" s="92"/>
      <c r="CL252" s="92"/>
      <c r="CM252" s="92"/>
      <c r="CN252" s="92"/>
      <c r="CO252" s="92"/>
      <c r="CP252" s="92"/>
      <c r="CQ252" s="92"/>
      <c r="CR252" s="92"/>
      <c r="CS252" s="92"/>
      <c r="CT252" s="92"/>
      <c r="CU252" s="92"/>
      <c r="CV252" s="92"/>
      <c r="CW252" s="92"/>
      <c r="CX252" s="92"/>
      <c r="CY252" s="92"/>
      <c r="CZ252" s="92"/>
      <c r="DA252" s="92"/>
      <c r="DB252" s="92"/>
      <c r="DC252" s="92"/>
      <c r="DD252" s="92"/>
      <c r="DE252" s="92"/>
      <c r="DF252" s="92"/>
      <c r="DG252" s="92"/>
      <c r="DH252" s="92"/>
      <c r="DI252" s="92"/>
      <c r="DJ252" s="92"/>
      <c r="DK252" s="92"/>
      <c r="DL252" s="92"/>
      <c r="DM252" s="92"/>
      <c r="DN252" s="92"/>
      <c r="DO252" s="92"/>
      <c r="DP252" s="92"/>
      <c r="DQ252" s="92"/>
      <c r="DR252" s="92"/>
      <c r="DS252" s="92"/>
      <c r="DT252" s="92"/>
      <c r="DU252" s="92"/>
    </row>
    <row r="253" spans="1:125">
      <c r="A253" s="2" t="s">
        <v>211</v>
      </c>
      <c r="B253" s="2"/>
      <c r="C253" s="2"/>
      <c r="D253" s="92"/>
      <c r="E253" s="92">
        <v>0</v>
      </c>
      <c r="F253" s="92">
        <f t="shared" ref="F253:BQ253" si="144">IFERROR(E257,"")</f>
        <v>0</v>
      </c>
      <c r="G253" s="92">
        <f t="shared" si="144"/>
        <v>0</v>
      </c>
      <c r="H253" s="92">
        <f t="shared" si="144"/>
        <v>0</v>
      </c>
      <c r="I253" s="92">
        <f t="shared" si="144"/>
        <v>0</v>
      </c>
      <c r="J253" s="92">
        <f t="shared" si="144"/>
        <v>0</v>
      </c>
      <c r="K253" s="92">
        <f t="shared" si="144"/>
        <v>0</v>
      </c>
      <c r="L253" s="92">
        <f t="shared" si="144"/>
        <v>0</v>
      </c>
      <c r="M253" s="92">
        <f t="shared" si="144"/>
        <v>0</v>
      </c>
      <c r="N253" s="92">
        <f t="shared" si="144"/>
        <v>0</v>
      </c>
      <c r="O253" s="92">
        <f t="shared" si="144"/>
        <v>0</v>
      </c>
      <c r="P253" s="92">
        <f t="shared" si="144"/>
        <v>0</v>
      </c>
      <c r="Q253" s="92">
        <f t="shared" si="144"/>
        <v>0</v>
      </c>
      <c r="R253" s="92">
        <f t="shared" si="144"/>
        <v>0</v>
      </c>
      <c r="S253" s="92">
        <f t="shared" si="144"/>
        <v>0</v>
      </c>
      <c r="T253" s="92">
        <f t="shared" si="144"/>
        <v>0</v>
      </c>
      <c r="U253" s="92">
        <f t="shared" si="144"/>
        <v>0</v>
      </c>
      <c r="V253" s="92">
        <f t="shared" si="144"/>
        <v>0</v>
      </c>
      <c r="W253" s="92">
        <f t="shared" si="144"/>
        <v>0</v>
      </c>
      <c r="X253" s="92">
        <f t="shared" si="144"/>
        <v>0</v>
      </c>
      <c r="Y253" s="92">
        <f t="shared" si="144"/>
        <v>0</v>
      </c>
      <c r="Z253" s="92">
        <f t="shared" si="144"/>
        <v>0</v>
      </c>
      <c r="AA253" s="92">
        <f t="shared" si="144"/>
        <v>0</v>
      </c>
      <c r="AB253" s="92">
        <f t="shared" si="144"/>
        <v>0</v>
      </c>
      <c r="AC253" s="92">
        <f t="shared" si="144"/>
        <v>0</v>
      </c>
      <c r="AD253" s="92">
        <f t="shared" si="144"/>
        <v>0</v>
      </c>
      <c r="AE253" s="92">
        <f t="shared" si="144"/>
        <v>0</v>
      </c>
      <c r="AF253" s="92">
        <f t="shared" si="144"/>
        <v>0</v>
      </c>
      <c r="AG253" s="92">
        <f t="shared" si="144"/>
        <v>0</v>
      </c>
      <c r="AH253" s="92">
        <f t="shared" si="144"/>
        <v>0</v>
      </c>
      <c r="AI253" s="92">
        <f t="shared" si="144"/>
        <v>0</v>
      </c>
      <c r="AJ253" s="92">
        <f t="shared" si="144"/>
        <v>0</v>
      </c>
      <c r="AK253" s="92">
        <f t="shared" si="144"/>
        <v>0</v>
      </c>
      <c r="AL253" s="92">
        <f t="shared" si="144"/>
        <v>0</v>
      </c>
      <c r="AM253" s="92">
        <f t="shared" si="144"/>
        <v>0</v>
      </c>
      <c r="AN253" s="92">
        <f t="shared" si="144"/>
        <v>0</v>
      </c>
      <c r="AO253" s="92">
        <f t="shared" si="144"/>
        <v>0</v>
      </c>
      <c r="AP253" s="92">
        <f t="shared" si="144"/>
        <v>0</v>
      </c>
      <c r="AQ253" s="92">
        <f t="shared" si="144"/>
        <v>0</v>
      </c>
      <c r="AR253" s="92">
        <f t="shared" si="144"/>
        <v>0</v>
      </c>
      <c r="AS253" s="92">
        <f t="shared" si="144"/>
        <v>0</v>
      </c>
      <c r="AT253" s="92">
        <f t="shared" si="144"/>
        <v>0</v>
      </c>
      <c r="AU253" s="92">
        <f t="shared" si="144"/>
        <v>0</v>
      </c>
      <c r="AV253" s="92">
        <f t="shared" si="144"/>
        <v>0</v>
      </c>
      <c r="AW253" s="92">
        <f t="shared" si="144"/>
        <v>0</v>
      </c>
      <c r="AX253" s="92">
        <f t="shared" si="144"/>
        <v>0</v>
      </c>
      <c r="AY253" s="92">
        <f t="shared" si="144"/>
        <v>0</v>
      </c>
      <c r="AZ253" s="92">
        <f t="shared" si="144"/>
        <v>0</v>
      </c>
      <c r="BA253" s="92">
        <f t="shared" si="144"/>
        <v>0</v>
      </c>
      <c r="BB253" s="92">
        <f t="shared" si="144"/>
        <v>0</v>
      </c>
      <c r="BC253" s="92">
        <f t="shared" si="144"/>
        <v>0</v>
      </c>
      <c r="BD253" s="92">
        <f t="shared" si="144"/>
        <v>0</v>
      </c>
      <c r="BE253" s="92">
        <f t="shared" si="144"/>
        <v>0</v>
      </c>
      <c r="BF253" s="92">
        <f t="shared" si="144"/>
        <v>0</v>
      </c>
      <c r="BG253" s="92">
        <f t="shared" si="144"/>
        <v>0</v>
      </c>
      <c r="BH253" s="92">
        <f t="shared" si="144"/>
        <v>0</v>
      </c>
      <c r="BI253" s="92">
        <f t="shared" si="144"/>
        <v>0</v>
      </c>
      <c r="BJ253" s="92">
        <f t="shared" si="144"/>
        <v>0</v>
      </c>
      <c r="BK253" s="92">
        <f t="shared" si="144"/>
        <v>0</v>
      </c>
      <c r="BL253" s="92">
        <f t="shared" si="144"/>
        <v>0</v>
      </c>
      <c r="BM253" s="92">
        <f t="shared" si="144"/>
        <v>0</v>
      </c>
      <c r="BN253" s="92">
        <f t="shared" si="144"/>
        <v>0</v>
      </c>
      <c r="BO253" s="92">
        <f t="shared" si="144"/>
        <v>0</v>
      </c>
      <c r="BP253" s="92">
        <f t="shared" si="144"/>
        <v>0</v>
      </c>
      <c r="BQ253" s="92">
        <f t="shared" si="144"/>
        <v>0</v>
      </c>
      <c r="BR253" s="92">
        <f t="shared" ref="BR253:DU253" si="145">IFERROR(BQ257,"")</f>
        <v>0</v>
      </c>
      <c r="BS253" s="92">
        <f t="shared" si="145"/>
        <v>0</v>
      </c>
      <c r="BT253" s="92">
        <f t="shared" si="145"/>
        <v>0</v>
      </c>
      <c r="BU253" s="92">
        <f t="shared" si="145"/>
        <v>0</v>
      </c>
      <c r="BV253" s="92">
        <f t="shared" si="145"/>
        <v>0</v>
      </c>
      <c r="BW253" s="92">
        <f t="shared" si="145"/>
        <v>0</v>
      </c>
      <c r="BX253" s="92">
        <f t="shared" si="145"/>
        <v>0</v>
      </c>
      <c r="BY253" s="92">
        <f t="shared" si="145"/>
        <v>0</v>
      </c>
      <c r="BZ253" s="92">
        <f t="shared" si="145"/>
        <v>0</v>
      </c>
      <c r="CA253" s="92">
        <f t="shared" si="145"/>
        <v>0</v>
      </c>
      <c r="CB253" s="92">
        <f t="shared" si="145"/>
        <v>0</v>
      </c>
      <c r="CC253" s="92">
        <f t="shared" si="145"/>
        <v>0</v>
      </c>
      <c r="CD253" s="92">
        <f t="shared" si="145"/>
        <v>0</v>
      </c>
      <c r="CE253" s="92">
        <f t="shared" si="145"/>
        <v>0</v>
      </c>
      <c r="CF253" s="92">
        <f t="shared" si="145"/>
        <v>0</v>
      </c>
      <c r="CG253" s="92">
        <f t="shared" si="145"/>
        <v>0</v>
      </c>
      <c r="CH253" s="92">
        <f t="shared" si="145"/>
        <v>0</v>
      </c>
      <c r="CI253" s="92">
        <f t="shared" si="145"/>
        <v>0</v>
      </c>
      <c r="CJ253" s="92">
        <f t="shared" si="145"/>
        <v>0</v>
      </c>
      <c r="CK253" s="92">
        <f t="shared" si="145"/>
        <v>0</v>
      </c>
      <c r="CL253" s="92">
        <f t="shared" si="145"/>
        <v>0</v>
      </c>
      <c r="CM253" s="92">
        <f t="shared" si="145"/>
        <v>0</v>
      </c>
      <c r="CN253" s="92">
        <f t="shared" si="145"/>
        <v>0</v>
      </c>
      <c r="CO253" s="92">
        <f t="shared" si="145"/>
        <v>0</v>
      </c>
      <c r="CP253" s="92">
        <f t="shared" si="145"/>
        <v>0</v>
      </c>
      <c r="CQ253" s="92">
        <f t="shared" si="145"/>
        <v>0</v>
      </c>
      <c r="CR253" s="92">
        <f t="shared" si="145"/>
        <v>0</v>
      </c>
      <c r="CS253" s="92">
        <f t="shared" si="145"/>
        <v>0</v>
      </c>
      <c r="CT253" s="92">
        <f t="shared" si="145"/>
        <v>0</v>
      </c>
      <c r="CU253" s="92">
        <f t="shared" si="145"/>
        <v>0</v>
      </c>
      <c r="CV253" s="92">
        <f t="shared" si="145"/>
        <v>0</v>
      </c>
      <c r="CW253" s="92">
        <f t="shared" si="145"/>
        <v>0</v>
      </c>
      <c r="CX253" s="92">
        <f t="shared" si="145"/>
        <v>0</v>
      </c>
      <c r="CY253" s="92">
        <f t="shared" si="145"/>
        <v>0</v>
      </c>
      <c r="CZ253" s="92">
        <f t="shared" si="145"/>
        <v>0</v>
      </c>
      <c r="DA253" s="92">
        <f t="shared" si="145"/>
        <v>0</v>
      </c>
      <c r="DB253" s="92">
        <f t="shared" si="145"/>
        <v>0</v>
      </c>
      <c r="DC253" s="92">
        <f t="shared" si="145"/>
        <v>0</v>
      </c>
      <c r="DD253" s="92">
        <f t="shared" si="145"/>
        <v>0</v>
      </c>
      <c r="DE253" s="92">
        <f t="shared" si="145"/>
        <v>0</v>
      </c>
      <c r="DF253" s="92">
        <f t="shared" si="145"/>
        <v>0</v>
      </c>
      <c r="DG253" s="92">
        <f t="shared" si="145"/>
        <v>0</v>
      </c>
      <c r="DH253" s="92">
        <f t="shared" si="145"/>
        <v>0</v>
      </c>
      <c r="DI253" s="92">
        <f t="shared" si="145"/>
        <v>0</v>
      </c>
      <c r="DJ253" s="92">
        <f t="shared" si="145"/>
        <v>0</v>
      </c>
      <c r="DK253" s="92">
        <f t="shared" si="145"/>
        <v>0</v>
      </c>
      <c r="DL253" s="92">
        <f t="shared" si="145"/>
        <v>0</v>
      </c>
      <c r="DM253" s="92">
        <f t="shared" si="145"/>
        <v>0</v>
      </c>
      <c r="DN253" s="92">
        <f t="shared" si="145"/>
        <v>0</v>
      </c>
      <c r="DO253" s="92">
        <f t="shared" si="145"/>
        <v>0</v>
      </c>
      <c r="DP253" s="92">
        <f t="shared" si="145"/>
        <v>0</v>
      </c>
      <c r="DQ253" s="92">
        <f t="shared" si="145"/>
        <v>0</v>
      </c>
      <c r="DR253" s="92">
        <f t="shared" si="145"/>
        <v>0</v>
      </c>
      <c r="DS253" s="92">
        <f t="shared" si="145"/>
        <v>0</v>
      </c>
      <c r="DT253" s="92">
        <f t="shared" si="145"/>
        <v>0</v>
      </c>
      <c r="DU253" s="92">
        <f t="shared" si="145"/>
        <v>0</v>
      </c>
    </row>
    <row r="254" spans="1:125">
      <c r="A254" s="2" t="s">
        <v>212</v>
      </c>
      <c r="B254" s="2"/>
      <c r="C254" s="2"/>
      <c r="D254" s="92">
        <f>SUM(E254:DU254)</f>
        <v>0</v>
      </c>
      <c r="E254" s="52">
        <f t="shared" ref="E254:BP254" si="146">IFERROR(E27,"")</f>
        <v>0</v>
      </c>
      <c r="F254" s="52">
        <f t="shared" si="146"/>
        <v>0</v>
      </c>
      <c r="G254" s="52">
        <f t="shared" si="146"/>
        <v>0</v>
      </c>
      <c r="H254" s="52">
        <f t="shared" si="146"/>
        <v>0</v>
      </c>
      <c r="I254" s="52">
        <f t="shared" si="146"/>
        <v>0</v>
      </c>
      <c r="J254" s="52">
        <f t="shared" si="146"/>
        <v>0</v>
      </c>
      <c r="K254" s="52">
        <f t="shared" si="146"/>
        <v>0</v>
      </c>
      <c r="L254" s="52">
        <f t="shared" si="146"/>
        <v>0</v>
      </c>
      <c r="M254" s="52">
        <f t="shared" si="146"/>
        <v>0</v>
      </c>
      <c r="N254" s="52">
        <f t="shared" si="146"/>
        <v>0</v>
      </c>
      <c r="O254" s="52">
        <f t="shared" si="146"/>
        <v>0</v>
      </c>
      <c r="P254" s="52">
        <f t="shared" si="146"/>
        <v>0</v>
      </c>
      <c r="Q254" s="52">
        <f t="shared" si="146"/>
        <v>0</v>
      </c>
      <c r="R254" s="52">
        <f t="shared" si="146"/>
        <v>0</v>
      </c>
      <c r="S254" s="52">
        <f t="shared" si="146"/>
        <v>0</v>
      </c>
      <c r="T254" s="52">
        <f t="shared" si="146"/>
        <v>0</v>
      </c>
      <c r="U254" s="52">
        <f t="shared" si="146"/>
        <v>0</v>
      </c>
      <c r="V254" s="52">
        <f t="shared" si="146"/>
        <v>0</v>
      </c>
      <c r="W254" s="52">
        <f t="shared" si="146"/>
        <v>0</v>
      </c>
      <c r="X254" s="52">
        <f t="shared" si="146"/>
        <v>0</v>
      </c>
      <c r="Y254" s="52">
        <f t="shared" si="146"/>
        <v>0</v>
      </c>
      <c r="Z254" s="52">
        <f t="shared" si="146"/>
        <v>0</v>
      </c>
      <c r="AA254" s="52">
        <f t="shared" si="146"/>
        <v>0</v>
      </c>
      <c r="AB254" s="52">
        <f t="shared" si="146"/>
        <v>0</v>
      </c>
      <c r="AC254" s="52">
        <f t="shared" si="146"/>
        <v>0</v>
      </c>
      <c r="AD254" s="52">
        <f t="shared" si="146"/>
        <v>0</v>
      </c>
      <c r="AE254" s="52">
        <f t="shared" si="146"/>
        <v>0</v>
      </c>
      <c r="AF254" s="52">
        <f t="shared" si="146"/>
        <v>0</v>
      </c>
      <c r="AG254" s="52">
        <f t="shared" si="146"/>
        <v>0</v>
      </c>
      <c r="AH254" s="52">
        <f t="shared" si="146"/>
        <v>0</v>
      </c>
      <c r="AI254" s="52">
        <f t="shared" si="146"/>
        <v>0</v>
      </c>
      <c r="AJ254" s="52">
        <f t="shared" si="146"/>
        <v>0</v>
      </c>
      <c r="AK254" s="52">
        <f t="shared" si="146"/>
        <v>0</v>
      </c>
      <c r="AL254" s="52">
        <f t="shared" si="146"/>
        <v>0</v>
      </c>
      <c r="AM254" s="52">
        <f t="shared" si="146"/>
        <v>0</v>
      </c>
      <c r="AN254" s="52">
        <f t="shared" si="146"/>
        <v>0</v>
      </c>
      <c r="AO254" s="52">
        <f t="shared" si="146"/>
        <v>0</v>
      </c>
      <c r="AP254" s="52">
        <f t="shared" si="146"/>
        <v>0</v>
      </c>
      <c r="AQ254" s="52">
        <f t="shared" si="146"/>
        <v>0</v>
      </c>
      <c r="AR254" s="52">
        <f t="shared" si="146"/>
        <v>0</v>
      </c>
      <c r="AS254" s="52">
        <f t="shared" si="146"/>
        <v>0</v>
      </c>
      <c r="AT254" s="52">
        <f t="shared" si="146"/>
        <v>0</v>
      </c>
      <c r="AU254" s="52">
        <f t="shared" si="146"/>
        <v>0</v>
      </c>
      <c r="AV254" s="52">
        <f t="shared" si="146"/>
        <v>0</v>
      </c>
      <c r="AW254" s="52">
        <f t="shared" si="146"/>
        <v>0</v>
      </c>
      <c r="AX254" s="52">
        <f t="shared" si="146"/>
        <v>0</v>
      </c>
      <c r="AY254" s="52">
        <f t="shared" si="146"/>
        <v>0</v>
      </c>
      <c r="AZ254" s="52">
        <f t="shared" si="146"/>
        <v>0</v>
      </c>
      <c r="BA254" s="52">
        <f t="shared" si="146"/>
        <v>0</v>
      </c>
      <c r="BB254" s="52">
        <f t="shared" si="146"/>
        <v>0</v>
      </c>
      <c r="BC254" s="52">
        <f t="shared" si="146"/>
        <v>0</v>
      </c>
      <c r="BD254" s="52">
        <f t="shared" si="146"/>
        <v>0</v>
      </c>
      <c r="BE254" s="52">
        <f t="shared" si="146"/>
        <v>0</v>
      </c>
      <c r="BF254" s="52">
        <f t="shared" si="146"/>
        <v>0</v>
      </c>
      <c r="BG254" s="52">
        <f t="shared" si="146"/>
        <v>0</v>
      </c>
      <c r="BH254" s="52">
        <f t="shared" si="146"/>
        <v>0</v>
      </c>
      <c r="BI254" s="52">
        <f t="shared" si="146"/>
        <v>0</v>
      </c>
      <c r="BJ254" s="52">
        <f t="shared" si="146"/>
        <v>0</v>
      </c>
      <c r="BK254" s="52">
        <f t="shared" si="146"/>
        <v>0</v>
      </c>
      <c r="BL254" s="52">
        <f t="shared" si="146"/>
        <v>0</v>
      </c>
      <c r="BM254" s="52">
        <f t="shared" si="146"/>
        <v>0</v>
      </c>
      <c r="BN254" s="52">
        <f t="shared" si="146"/>
        <v>0</v>
      </c>
      <c r="BO254" s="52">
        <f t="shared" si="146"/>
        <v>0</v>
      </c>
      <c r="BP254" s="52">
        <f t="shared" si="146"/>
        <v>0</v>
      </c>
      <c r="BQ254" s="52">
        <f t="shared" ref="BQ254:DU254" si="147">IFERROR(BQ27,"")</f>
        <v>0</v>
      </c>
      <c r="BR254" s="52">
        <f t="shared" si="147"/>
        <v>0</v>
      </c>
      <c r="BS254" s="52">
        <f t="shared" si="147"/>
        <v>0</v>
      </c>
      <c r="BT254" s="52">
        <f t="shared" si="147"/>
        <v>0</v>
      </c>
      <c r="BU254" s="52">
        <f t="shared" si="147"/>
        <v>0</v>
      </c>
      <c r="BV254" s="52">
        <f t="shared" si="147"/>
        <v>0</v>
      </c>
      <c r="BW254" s="52">
        <f t="shared" si="147"/>
        <v>0</v>
      </c>
      <c r="BX254" s="52">
        <f t="shared" si="147"/>
        <v>0</v>
      </c>
      <c r="BY254" s="52">
        <f t="shared" si="147"/>
        <v>0</v>
      </c>
      <c r="BZ254" s="52">
        <f t="shared" si="147"/>
        <v>0</v>
      </c>
      <c r="CA254" s="52">
        <f t="shared" si="147"/>
        <v>0</v>
      </c>
      <c r="CB254" s="52">
        <f t="shared" si="147"/>
        <v>0</v>
      </c>
      <c r="CC254" s="52">
        <f t="shared" si="147"/>
        <v>0</v>
      </c>
      <c r="CD254" s="52">
        <f t="shared" si="147"/>
        <v>0</v>
      </c>
      <c r="CE254" s="52">
        <f t="shared" si="147"/>
        <v>0</v>
      </c>
      <c r="CF254" s="52">
        <f t="shared" si="147"/>
        <v>0</v>
      </c>
      <c r="CG254" s="52">
        <f t="shared" si="147"/>
        <v>0</v>
      </c>
      <c r="CH254" s="52">
        <f t="shared" si="147"/>
        <v>0</v>
      </c>
      <c r="CI254" s="52">
        <f t="shared" si="147"/>
        <v>0</v>
      </c>
      <c r="CJ254" s="52">
        <f t="shared" si="147"/>
        <v>0</v>
      </c>
      <c r="CK254" s="52">
        <f t="shared" si="147"/>
        <v>0</v>
      </c>
      <c r="CL254" s="52">
        <f t="shared" si="147"/>
        <v>0</v>
      </c>
      <c r="CM254" s="52">
        <f t="shared" si="147"/>
        <v>0</v>
      </c>
      <c r="CN254" s="52">
        <f t="shared" si="147"/>
        <v>0</v>
      </c>
      <c r="CO254" s="52">
        <f t="shared" si="147"/>
        <v>0</v>
      </c>
      <c r="CP254" s="52">
        <f t="shared" si="147"/>
        <v>0</v>
      </c>
      <c r="CQ254" s="52">
        <f t="shared" si="147"/>
        <v>0</v>
      </c>
      <c r="CR254" s="52">
        <f t="shared" si="147"/>
        <v>0</v>
      </c>
      <c r="CS254" s="52">
        <f t="shared" si="147"/>
        <v>0</v>
      </c>
      <c r="CT254" s="52">
        <f t="shared" si="147"/>
        <v>0</v>
      </c>
      <c r="CU254" s="52">
        <f t="shared" si="147"/>
        <v>0</v>
      </c>
      <c r="CV254" s="52">
        <f t="shared" si="147"/>
        <v>0</v>
      </c>
      <c r="CW254" s="52">
        <f t="shared" si="147"/>
        <v>0</v>
      </c>
      <c r="CX254" s="52">
        <f t="shared" si="147"/>
        <v>0</v>
      </c>
      <c r="CY254" s="52">
        <f t="shared" si="147"/>
        <v>0</v>
      </c>
      <c r="CZ254" s="52">
        <f t="shared" si="147"/>
        <v>0</v>
      </c>
      <c r="DA254" s="52">
        <f t="shared" si="147"/>
        <v>0</v>
      </c>
      <c r="DB254" s="52">
        <f t="shared" si="147"/>
        <v>0</v>
      </c>
      <c r="DC254" s="52">
        <f t="shared" si="147"/>
        <v>0</v>
      </c>
      <c r="DD254" s="52">
        <f t="shared" si="147"/>
        <v>0</v>
      </c>
      <c r="DE254" s="52">
        <f t="shared" si="147"/>
        <v>0</v>
      </c>
      <c r="DF254" s="52">
        <f t="shared" si="147"/>
        <v>0</v>
      </c>
      <c r="DG254" s="52">
        <f t="shared" si="147"/>
        <v>0</v>
      </c>
      <c r="DH254" s="52">
        <f t="shared" si="147"/>
        <v>0</v>
      </c>
      <c r="DI254" s="52">
        <f t="shared" si="147"/>
        <v>0</v>
      </c>
      <c r="DJ254" s="52">
        <f t="shared" si="147"/>
        <v>0</v>
      </c>
      <c r="DK254" s="52">
        <f t="shared" si="147"/>
        <v>0</v>
      </c>
      <c r="DL254" s="52">
        <f t="shared" si="147"/>
        <v>0</v>
      </c>
      <c r="DM254" s="52">
        <f t="shared" si="147"/>
        <v>0</v>
      </c>
      <c r="DN254" s="52">
        <f t="shared" si="147"/>
        <v>0</v>
      </c>
      <c r="DO254" s="52">
        <f t="shared" si="147"/>
        <v>0</v>
      </c>
      <c r="DP254" s="52">
        <f t="shared" si="147"/>
        <v>0</v>
      </c>
      <c r="DQ254" s="52">
        <f t="shared" si="147"/>
        <v>0</v>
      </c>
      <c r="DR254" s="52">
        <f t="shared" si="147"/>
        <v>0</v>
      </c>
      <c r="DS254" s="52">
        <f t="shared" si="147"/>
        <v>0</v>
      </c>
      <c r="DT254" s="52">
        <f t="shared" si="147"/>
        <v>0</v>
      </c>
      <c r="DU254" s="52">
        <f t="shared" si="147"/>
        <v>0</v>
      </c>
    </row>
    <row r="255" spans="1:125">
      <c r="A255" s="2" t="s">
        <v>213</v>
      </c>
      <c r="B255" s="2"/>
      <c r="C255" s="2"/>
      <c r="D255" s="92">
        <f>SUM(E255:DU255)</f>
        <v>0</v>
      </c>
      <c r="E255" s="92">
        <f t="shared" ref="E255:BP255" si="148">IFERROR(IF(AND(E$4&lt;=$D234,E251=0),E253*E245,0),"")</f>
        <v>0</v>
      </c>
      <c r="F255" s="92">
        <f t="shared" si="148"/>
        <v>0</v>
      </c>
      <c r="G255" s="92">
        <f t="shared" si="148"/>
        <v>0</v>
      </c>
      <c r="H255" s="92">
        <f t="shared" si="148"/>
        <v>0</v>
      </c>
      <c r="I255" s="92">
        <f t="shared" si="148"/>
        <v>0</v>
      </c>
      <c r="J255" s="92">
        <f t="shared" si="148"/>
        <v>0</v>
      </c>
      <c r="K255" s="92">
        <f t="shared" si="148"/>
        <v>0</v>
      </c>
      <c r="L255" s="92">
        <f t="shared" si="148"/>
        <v>0</v>
      </c>
      <c r="M255" s="92">
        <f t="shared" si="148"/>
        <v>0</v>
      </c>
      <c r="N255" s="92">
        <f t="shared" si="148"/>
        <v>0</v>
      </c>
      <c r="O255" s="92">
        <f t="shared" si="148"/>
        <v>0</v>
      </c>
      <c r="P255" s="92">
        <f t="shared" si="148"/>
        <v>0</v>
      </c>
      <c r="Q255" s="92">
        <f t="shared" si="148"/>
        <v>0</v>
      </c>
      <c r="R255" s="92">
        <f t="shared" si="148"/>
        <v>0</v>
      </c>
      <c r="S255" s="92">
        <f t="shared" si="148"/>
        <v>0</v>
      </c>
      <c r="T255" s="92">
        <f t="shared" si="148"/>
        <v>0</v>
      </c>
      <c r="U255" s="92">
        <f t="shared" si="148"/>
        <v>0</v>
      </c>
      <c r="V255" s="92">
        <f t="shared" si="148"/>
        <v>0</v>
      </c>
      <c r="W255" s="92">
        <f t="shared" si="148"/>
        <v>0</v>
      </c>
      <c r="X255" s="92">
        <f t="shared" si="148"/>
        <v>0</v>
      </c>
      <c r="Y255" s="92">
        <f t="shared" si="148"/>
        <v>0</v>
      </c>
      <c r="Z255" s="92">
        <f t="shared" si="148"/>
        <v>0</v>
      </c>
      <c r="AA255" s="92">
        <f t="shared" si="148"/>
        <v>0</v>
      </c>
      <c r="AB255" s="92">
        <f t="shared" si="148"/>
        <v>0</v>
      </c>
      <c r="AC255" s="92">
        <f t="shared" si="148"/>
        <v>0</v>
      </c>
      <c r="AD255" s="92">
        <f t="shared" si="148"/>
        <v>0</v>
      </c>
      <c r="AE255" s="92">
        <f t="shared" si="148"/>
        <v>0</v>
      </c>
      <c r="AF255" s="92">
        <f t="shared" si="148"/>
        <v>0</v>
      </c>
      <c r="AG255" s="92">
        <f t="shared" si="148"/>
        <v>0</v>
      </c>
      <c r="AH255" s="92">
        <f t="shared" si="148"/>
        <v>0</v>
      </c>
      <c r="AI255" s="92">
        <f t="shared" si="148"/>
        <v>0</v>
      </c>
      <c r="AJ255" s="92">
        <f t="shared" si="148"/>
        <v>0</v>
      </c>
      <c r="AK255" s="92">
        <f t="shared" si="148"/>
        <v>0</v>
      </c>
      <c r="AL255" s="92">
        <f t="shared" si="148"/>
        <v>0</v>
      </c>
      <c r="AM255" s="92">
        <f t="shared" si="148"/>
        <v>0</v>
      </c>
      <c r="AN255" s="92">
        <f t="shared" si="148"/>
        <v>0</v>
      </c>
      <c r="AO255" s="92">
        <f t="shared" si="148"/>
        <v>0</v>
      </c>
      <c r="AP255" s="92">
        <f t="shared" si="148"/>
        <v>0</v>
      </c>
      <c r="AQ255" s="92">
        <f t="shared" si="148"/>
        <v>0</v>
      </c>
      <c r="AR255" s="92">
        <f t="shared" si="148"/>
        <v>0</v>
      </c>
      <c r="AS255" s="92">
        <f t="shared" si="148"/>
        <v>0</v>
      </c>
      <c r="AT255" s="92">
        <f t="shared" si="148"/>
        <v>0</v>
      </c>
      <c r="AU255" s="92">
        <f t="shared" si="148"/>
        <v>0</v>
      </c>
      <c r="AV255" s="92">
        <f t="shared" si="148"/>
        <v>0</v>
      </c>
      <c r="AW255" s="92">
        <f t="shared" si="148"/>
        <v>0</v>
      </c>
      <c r="AX255" s="92">
        <f t="shared" si="148"/>
        <v>0</v>
      </c>
      <c r="AY255" s="92">
        <f t="shared" si="148"/>
        <v>0</v>
      </c>
      <c r="AZ255" s="92">
        <f t="shared" si="148"/>
        <v>0</v>
      </c>
      <c r="BA255" s="92">
        <f t="shared" si="148"/>
        <v>0</v>
      </c>
      <c r="BB255" s="92">
        <f t="shared" si="148"/>
        <v>0</v>
      </c>
      <c r="BC255" s="92">
        <f t="shared" si="148"/>
        <v>0</v>
      </c>
      <c r="BD255" s="92">
        <f t="shared" si="148"/>
        <v>0</v>
      </c>
      <c r="BE255" s="92">
        <f t="shared" si="148"/>
        <v>0</v>
      </c>
      <c r="BF255" s="92">
        <f t="shared" si="148"/>
        <v>0</v>
      </c>
      <c r="BG255" s="92">
        <f t="shared" si="148"/>
        <v>0</v>
      </c>
      <c r="BH255" s="92">
        <f t="shared" si="148"/>
        <v>0</v>
      </c>
      <c r="BI255" s="92">
        <f t="shared" si="148"/>
        <v>0</v>
      </c>
      <c r="BJ255" s="92">
        <f t="shared" si="148"/>
        <v>0</v>
      </c>
      <c r="BK255" s="92">
        <f t="shared" si="148"/>
        <v>0</v>
      </c>
      <c r="BL255" s="92">
        <f t="shared" si="148"/>
        <v>0</v>
      </c>
      <c r="BM255" s="92">
        <f t="shared" si="148"/>
        <v>0</v>
      </c>
      <c r="BN255" s="92">
        <f t="shared" si="148"/>
        <v>0</v>
      </c>
      <c r="BO255" s="92">
        <f t="shared" si="148"/>
        <v>0</v>
      </c>
      <c r="BP255" s="92">
        <f t="shared" si="148"/>
        <v>0</v>
      </c>
      <c r="BQ255" s="92">
        <f t="shared" ref="BQ255:DU255" si="149">IFERROR(IF(AND(BQ$4&lt;=$D234,BQ251=0),BQ253*BQ245,0),"")</f>
        <v>0</v>
      </c>
      <c r="BR255" s="92">
        <f t="shared" si="149"/>
        <v>0</v>
      </c>
      <c r="BS255" s="92">
        <f t="shared" si="149"/>
        <v>0</v>
      </c>
      <c r="BT255" s="92">
        <f t="shared" si="149"/>
        <v>0</v>
      </c>
      <c r="BU255" s="92">
        <f t="shared" si="149"/>
        <v>0</v>
      </c>
      <c r="BV255" s="92">
        <f t="shared" si="149"/>
        <v>0</v>
      </c>
      <c r="BW255" s="92">
        <f t="shared" si="149"/>
        <v>0</v>
      </c>
      <c r="BX255" s="92">
        <f t="shared" si="149"/>
        <v>0</v>
      </c>
      <c r="BY255" s="92">
        <f t="shared" si="149"/>
        <v>0</v>
      </c>
      <c r="BZ255" s="92">
        <f t="shared" si="149"/>
        <v>0</v>
      </c>
      <c r="CA255" s="92">
        <f t="shared" si="149"/>
        <v>0</v>
      </c>
      <c r="CB255" s="92">
        <f t="shared" si="149"/>
        <v>0</v>
      </c>
      <c r="CC255" s="92">
        <f t="shared" si="149"/>
        <v>0</v>
      </c>
      <c r="CD255" s="92">
        <f t="shared" si="149"/>
        <v>0</v>
      </c>
      <c r="CE255" s="92">
        <f t="shared" si="149"/>
        <v>0</v>
      </c>
      <c r="CF255" s="92">
        <f t="shared" si="149"/>
        <v>0</v>
      </c>
      <c r="CG255" s="92">
        <f t="shared" si="149"/>
        <v>0</v>
      </c>
      <c r="CH255" s="92">
        <f t="shared" si="149"/>
        <v>0</v>
      </c>
      <c r="CI255" s="92">
        <f t="shared" si="149"/>
        <v>0</v>
      </c>
      <c r="CJ255" s="92">
        <f t="shared" si="149"/>
        <v>0</v>
      </c>
      <c r="CK255" s="92">
        <f t="shared" si="149"/>
        <v>0</v>
      </c>
      <c r="CL255" s="92">
        <f t="shared" si="149"/>
        <v>0</v>
      </c>
      <c r="CM255" s="92">
        <f t="shared" si="149"/>
        <v>0</v>
      </c>
      <c r="CN255" s="92">
        <f t="shared" si="149"/>
        <v>0</v>
      </c>
      <c r="CO255" s="92">
        <f t="shared" si="149"/>
        <v>0</v>
      </c>
      <c r="CP255" s="92">
        <f t="shared" si="149"/>
        <v>0</v>
      </c>
      <c r="CQ255" s="92">
        <f t="shared" si="149"/>
        <v>0</v>
      </c>
      <c r="CR255" s="92">
        <f t="shared" si="149"/>
        <v>0</v>
      </c>
      <c r="CS255" s="92">
        <f t="shared" si="149"/>
        <v>0</v>
      </c>
      <c r="CT255" s="92">
        <f t="shared" si="149"/>
        <v>0</v>
      </c>
      <c r="CU255" s="92">
        <f t="shared" si="149"/>
        <v>0</v>
      </c>
      <c r="CV255" s="92">
        <f t="shared" si="149"/>
        <v>0</v>
      </c>
      <c r="CW255" s="92">
        <f t="shared" si="149"/>
        <v>0</v>
      </c>
      <c r="CX255" s="92">
        <f t="shared" si="149"/>
        <v>0</v>
      </c>
      <c r="CY255" s="92">
        <f t="shared" si="149"/>
        <v>0</v>
      </c>
      <c r="CZ255" s="92">
        <f t="shared" si="149"/>
        <v>0</v>
      </c>
      <c r="DA255" s="92">
        <f t="shared" si="149"/>
        <v>0</v>
      </c>
      <c r="DB255" s="92">
        <f t="shared" si="149"/>
        <v>0</v>
      </c>
      <c r="DC255" s="92">
        <f t="shared" si="149"/>
        <v>0</v>
      </c>
      <c r="DD255" s="92">
        <f t="shared" si="149"/>
        <v>0</v>
      </c>
      <c r="DE255" s="92">
        <f t="shared" si="149"/>
        <v>0</v>
      </c>
      <c r="DF255" s="92">
        <f t="shared" si="149"/>
        <v>0</v>
      </c>
      <c r="DG255" s="92">
        <f t="shared" si="149"/>
        <v>0</v>
      </c>
      <c r="DH255" s="92">
        <f t="shared" si="149"/>
        <v>0</v>
      </c>
      <c r="DI255" s="92">
        <f t="shared" si="149"/>
        <v>0</v>
      </c>
      <c r="DJ255" s="92">
        <f t="shared" si="149"/>
        <v>0</v>
      </c>
      <c r="DK255" s="92">
        <f t="shared" si="149"/>
        <v>0</v>
      </c>
      <c r="DL255" s="92">
        <f t="shared" si="149"/>
        <v>0</v>
      </c>
      <c r="DM255" s="92">
        <f t="shared" si="149"/>
        <v>0</v>
      </c>
      <c r="DN255" s="92">
        <f t="shared" si="149"/>
        <v>0</v>
      </c>
      <c r="DO255" s="92">
        <f t="shared" si="149"/>
        <v>0</v>
      </c>
      <c r="DP255" s="92">
        <f t="shared" si="149"/>
        <v>0</v>
      </c>
      <c r="DQ255" s="92">
        <f t="shared" si="149"/>
        <v>0</v>
      </c>
      <c r="DR255" s="92">
        <f t="shared" si="149"/>
        <v>0</v>
      </c>
      <c r="DS255" s="92">
        <f t="shared" si="149"/>
        <v>0</v>
      </c>
      <c r="DT255" s="92">
        <f t="shared" si="149"/>
        <v>0</v>
      </c>
      <c r="DU255" s="92">
        <f t="shared" si="149"/>
        <v>0</v>
      </c>
    </row>
    <row r="256" spans="1:125">
      <c r="A256" s="2" t="s">
        <v>214</v>
      </c>
      <c r="B256" s="2"/>
      <c r="C256" s="2"/>
      <c r="D256" s="92">
        <f>SUM(E256:DU256)</f>
        <v>0</v>
      </c>
      <c r="E256" s="83">
        <f t="shared" ref="E256:BP256" si="150">IFERROR(IF(E250=0,0,-IFERROR(PPMT(E245,E250,$D249,SUM($D254:$D255)),0)),"")</f>
        <v>0</v>
      </c>
      <c r="F256" s="83">
        <f t="shared" si="150"/>
        <v>0</v>
      </c>
      <c r="G256" s="83">
        <f t="shared" si="150"/>
        <v>0</v>
      </c>
      <c r="H256" s="83">
        <f t="shared" si="150"/>
        <v>0</v>
      </c>
      <c r="I256" s="83">
        <f t="shared" si="150"/>
        <v>0</v>
      </c>
      <c r="J256" s="83">
        <f t="shared" si="150"/>
        <v>0</v>
      </c>
      <c r="K256" s="83">
        <f t="shared" si="150"/>
        <v>0</v>
      </c>
      <c r="L256" s="83">
        <f t="shared" si="150"/>
        <v>0</v>
      </c>
      <c r="M256" s="83">
        <f t="shared" si="150"/>
        <v>0</v>
      </c>
      <c r="N256" s="83">
        <f t="shared" si="150"/>
        <v>0</v>
      </c>
      <c r="O256" s="83">
        <f t="shared" si="150"/>
        <v>0</v>
      </c>
      <c r="P256" s="83">
        <f t="shared" si="150"/>
        <v>0</v>
      </c>
      <c r="Q256" s="83">
        <f t="shared" si="150"/>
        <v>0</v>
      </c>
      <c r="R256" s="83">
        <f t="shared" si="150"/>
        <v>0</v>
      </c>
      <c r="S256" s="83">
        <f t="shared" si="150"/>
        <v>0</v>
      </c>
      <c r="T256" s="83">
        <f t="shared" si="150"/>
        <v>0</v>
      </c>
      <c r="U256" s="83">
        <f t="shared" si="150"/>
        <v>0</v>
      </c>
      <c r="V256" s="83">
        <f t="shared" si="150"/>
        <v>0</v>
      </c>
      <c r="W256" s="83">
        <f t="shared" si="150"/>
        <v>0</v>
      </c>
      <c r="X256" s="83">
        <f t="shared" si="150"/>
        <v>0</v>
      </c>
      <c r="Y256" s="83">
        <f t="shared" si="150"/>
        <v>0</v>
      </c>
      <c r="Z256" s="83">
        <f t="shared" si="150"/>
        <v>0</v>
      </c>
      <c r="AA256" s="83">
        <f t="shared" si="150"/>
        <v>0</v>
      </c>
      <c r="AB256" s="83">
        <f t="shared" si="150"/>
        <v>0</v>
      </c>
      <c r="AC256" s="83">
        <f t="shared" si="150"/>
        <v>0</v>
      </c>
      <c r="AD256" s="83">
        <f t="shared" si="150"/>
        <v>0</v>
      </c>
      <c r="AE256" s="83">
        <f t="shared" si="150"/>
        <v>0</v>
      </c>
      <c r="AF256" s="83">
        <f t="shared" si="150"/>
        <v>0</v>
      </c>
      <c r="AG256" s="83">
        <f t="shared" si="150"/>
        <v>0</v>
      </c>
      <c r="AH256" s="83">
        <f t="shared" si="150"/>
        <v>0</v>
      </c>
      <c r="AI256" s="83">
        <f t="shared" si="150"/>
        <v>0</v>
      </c>
      <c r="AJ256" s="83">
        <f t="shared" si="150"/>
        <v>0</v>
      </c>
      <c r="AK256" s="83">
        <f t="shared" si="150"/>
        <v>0</v>
      </c>
      <c r="AL256" s="83">
        <f t="shared" si="150"/>
        <v>0</v>
      </c>
      <c r="AM256" s="83">
        <f t="shared" si="150"/>
        <v>0</v>
      </c>
      <c r="AN256" s="83">
        <f t="shared" si="150"/>
        <v>0</v>
      </c>
      <c r="AO256" s="83">
        <f t="shared" si="150"/>
        <v>0</v>
      </c>
      <c r="AP256" s="83">
        <f t="shared" si="150"/>
        <v>0</v>
      </c>
      <c r="AQ256" s="83">
        <f t="shared" si="150"/>
        <v>0</v>
      </c>
      <c r="AR256" s="83">
        <f t="shared" si="150"/>
        <v>0</v>
      </c>
      <c r="AS256" s="83">
        <f t="shared" si="150"/>
        <v>0</v>
      </c>
      <c r="AT256" s="83">
        <f t="shared" si="150"/>
        <v>0</v>
      </c>
      <c r="AU256" s="83">
        <f t="shared" si="150"/>
        <v>0</v>
      </c>
      <c r="AV256" s="83">
        <f t="shared" si="150"/>
        <v>0</v>
      </c>
      <c r="AW256" s="83">
        <f t="shared" si="150"/>
        <v>0</v>
      </c>
      <c r="AX256" s="83">
        <f t="shared" si="150"/>
        <v>0</v>
      </c>
      <c r="AY256" s="83">
        <f t="shared" si="150"/>
        <v>0</v>
      </c>
      <c r="AZ256" s="83">
        <f t="shared" si="150"/>
        <v>0</v>
      </c>
      <c r="BA256" s="83">
        <f t="shared" si="150"/>
        <v>0</v>
      </c>
      <c r="BB256" s="83">
        <f t="shared" si="150"/>
        <v>0</v>
      </c>
      <c r="BC256" s="83">
        <f t="shared" si="150"/>
        <v>0</v>
      </c>
      <c r="BD256" s="83">
        <f t="shared" si="150"/>
        <v>0</v>
      </c>
      <c r="BE256" s="83">
        <f t="shared" si="150"/>
        <v>0</v>
      </c>
      <c r="BF256" s="83">
        <f t="shared" si="150"/>
        <v>0</v>
      </c>
      <c r="BG256" s="83">
        <f t="shared" si="150"/>
        <v>0</v>
      </c>
      <c r="BH256" s="83">
        <f t="shared" si="150"/>
        <v>0</v>
      </c>
      <c r="BI256" s="83">
        <f t="shared" si="150"/>
        <v>0</v>
      </c>
      <c r="BJ256" s="83">
        <f t="shared" si="150"/>
        <v>0</v>
      </c>
      <c r="BK256" s="83">
        <f t="shared" si="150"/>
        <v>0</v>
      </c>
      <c r="BL256" s="83">
        <f t="shared" si="150"/>
        <v>0</v>
      </c>
      <c r="BM256" s="83">
        <f t="shared" si="150"/>
        <v>0</v>
      </c>
      <c r="BN256" s="83">
        <f t="shared" si="150"/>
        <v>0</v>
      </c>
      <c r="BO256" s="83">
        <f t="shared" si="150"/>
        <v>0</v>
      </c>
      <c r="BP256" s="83">
        <f t="shared" si="150"/>
        <v>0</v>
      </c>
      <c r="BQ256" s="83">
        <f t="shared" ref="BQ256:DU256" si="151">IFERROR(IF(BQ250=0,0,-IFERROR(PPMT(BQ245,BQ250,$D249,SUM($D254:$D255)),0)),"")</f>
        <v>0</v>
      </c>
      <c r="BR256" s="83">
        <f t="shared" si="151"/>
        <v>0</v>
      </c>
      <c r="BS256" s="83">
        <f t="shared" si="151"/>
        <v>0</v>
      </c>
      <c r="BT256" s="83">
        <f t="shared" si="151"/>
        <v>0</v>
      </c>
      <c r="BU256" s="83">
        <f t="shared" si="151"/>
        <v>0</v>
      </c>
      <c r="BV256" s="83">
        <f t="shared" si="151"/>
        <v>0</v>
      </c>
      <c r="BW256" s="83">
        <f t="shared" si="151"/>
        <v>0</v>
      </c>
      <c r="BX256" s="83">
        <f t="shared" si="151"/>
        <v>0</v>
      </c>
      <c r="BY256" s="83">
        <f t="shared" si="151"/>
        <v>0</v>
      </c>
      <c r="BZ256" s="83">
        <f t="shared" si="151"/>
        <v>0</v>
      </c>
      <c r="CA256" s="83">
        <f t="shared" si="151"/>
        <v>0</v>
      </c>
      <c r="CB256" s="83">
        <f t="shared" si="151"/>
        <v>0</v>
      </c>
      <c r="CC256" s="83">
        <f t="shared" si="151"/>
        <v>0</v>
      </c>
      <c r="CD256" s="83">
        <f t="shared" si="151"/>
        <v>0</v>
      </c>
      <c r="CE256" s="83">
        <f t="shared" si="151"/>
        <v>0</v>
      </c>
      <c r="CF256" s="83">
        <f t="shared" si="151"/>
        <v>0</v>
      </c>
      <c r="CG256" s="83">
        <f t="shared" si="151"/>
        <v>0</v>
      </c>
      <c r="CH256" s="83">
        <f t="shared" si="151"/>
        <v>0</v>
      </c>
      <c r="CI256" s="83">
        <f t="shared" si="151"/>
        <v>0</v>
      </c>
      <c r="CJ256" s="83">
        <f t="shared" si="151"/>
        <v>0</v>
      </c>
      <c r="CK256" s="83">
        <f t="shared" si="151"/>
        <v>0</v>
      </c>
      <c r="CL256" s="83">
        <f t="shared" si="151"/>
        <v>0</v>
      </c>
      <c r="CM256" s="83">
        <f t="shared" si="151"/>
        <v>0</v>
      </c>
      <c r="CN256" s="83">
        <f t="shared" si="151"/>
        <v>0</v>
      </c>
      <c r="CO256" s="83">
        <f t="shared" si="151"/>
        <v>0</v>
      </c>
      <c r="CP256" s="83">
        <f t="shared" si="151"/>
        <v>0</v>
      </c>
      <c r="CQ256" s="83">
        <f t="shared" si="151"/>
        <v>0</v>
      </c>
      <c r="CR256" s="83">
        <f t="shared" si="151"/>
        <v>0</v>
      </c>
      <c r="CS256" s="83">
        <f t="shared" si="151"/>
        <v>0</v>
      </c>
      <c r="CT256" s="83">
        <f t="shared" si="151"/>
        <v>0</v>
      </c>
      <c r="CU256" s="83">
        <f t="shared" si="151"/>
        <v>0</v>
      </c>
      <c r="CV256" s="83">
        <f t="shared" si="151"/>
        <v>0</v>
      </c>
      <c r="CW256" s="83">
        <f t="shared" si="151"/>
        <v>0</v>
      </c>
      <c r="CX256" s="83">
        <f t="shared" si="151"/>
        <v>0</v>
      </c>
      <c r="CY256" s="83">
        <f t="shared" si="151"/>
        <v>0</v>
      </c>
      <c r="CZ256" s="83">
        <f t="shared" si="151"/>
        <v>0</v>
      </c>
      <c r="DA256" s="83">
        <f t="shared" si="151"/>
        <v>0</v>
      </c>
      <c r="DB256" s="83">
        <f t="shared" si="151"/>
        <v>0</v>
      </c>
      <c r="DC256" s="83">
        <f t="shared" si="151"/>
        <v>0</v>
      </c>
      <c r="DD256" s="83">
        <f t="shared" si="151"/>
        <v>0</v>
      </c>
      <c r="DE256" s="83">
        <f t="shared" si="151"/>
        <v>0</v>
      </c>
      <c r="DF256" s="83">
        <f t="shared" si="151"/>
        <v>0</v>
      </c>
      <c r="DG256" s="83">
        <f t="shared" si="151"/>
        <v>0</v>
      </c>
      <c r="DH256" s="83">
        <f t="shared" si="151"/>
        <v>0</v>
      </c>
      <c r="DI256" s="83">
        <f t="shared" si="151"/>
        <v>0</v>
      </c>
      <c r="DJ256" s="83">
        <f t="shared" si="151"/>
        <v>0</v>
      </c>
      <c r="DK256" s="83">
        <f t="shared" si="151"/>
        <v>0</v>
      </c>
      <c r="DL256" s="83">
        <f t="shared" si="151"/>
        <v>0</v>
      </c>
      <c r="DM256" s="83">
        <f t="shared" si="151"/>
        <v>0</v>
      </c>
      <c r="DN256" s="83">
        <f t="shared" si="151"/>
        <v>0</v>
      </c>
      <c r="DO256" s="83">
        <f t="shared" si="151"/>
        <v>0</v>
      </c>
      <c r="DP256" s="83">
        <f t="shared" si="151"/>
        <v>0</v>
      </c>
      <c r="DQ256" s="83">
        <f t="shared" si="151"/>
        <v>0</v>
      </c>
      <c r="DR256" s="83">
        <f t="shared" si="151"/>
        <v>0</v>
      </c>
      <c r="DS256" s="83">
        <f t="shared" si="151"/>
        <v>0</v>
      </c>
      <c r="DT256" s="83">
        <f t="shared" si="151"/>
        <v>0</v>
      </c>
      <c r="DU256" s="83">
        <f t="shared" si="151"/>
        <v>0</v>
      </c>
    </row>
    <row r="257" spans="1:125">
      <c r="A257" s="2" t="s">
        <v>215</v>
      </c>
      <c r="B257" s="2"/>
      <c r="C257" s="2"/>
      <c r="D257" s="2"/>
      <c r="E257" s="92">
        <f t="shared" ref="E257:AJ257" si="152">IFERROR(SUM(E253:E255)-E256,"")</f>
        <v>0</v>
      </c>
      <c r="F257" s="92">
        <f t="shared" si="152"/>
        <v>0</v>
      </c>
      <c r="G257" s="92">
        <f t="shared" si="152"/>
        <v>0</v>
      </c>
      <c r="H257" s="92">
        <f t="shared" si="152"/>
        <v>0</v>
      </c>
      <c r="I257" s="92">
        <f t="shared" si="152"/>
        <v>0</v>
      </c>
      <c r="J257" s="92">
        <f t="shared" si="152"/>
        <v>0</v>
      </c>
      <c r="K257" s="92">
        <f t="shared" si="152"/>
        <v>0</v>
      </c>
      <c r="L257" s="92">
        <f t="shared" si="152"/>
        <v>0</v>
      </c>
      <c r="M257" s="92">
        <f t="shared" si="152"/>
        <v>0</v>
      </c>
      <c r="N257" s="92">
        <f t="shared" si="152"/>
        <v>0</v>
      </c>
      <c r="O257" s="92">
        <f t="shared" si="152"/>
        <v>0</v>
      </c>
      <c r="P257" s="92">
        <f t="shared" si="152"/>
        <v>0</v>
      </c>
      <c r="Q257" s="92">
        <f t="shared" si="152"/>
        <v>0</v>
      </c>
      <c r="R257" s="92">
        <f t="shared" si="152"/>
        <v>0</v>
      </c>
      <c r="S257" s="92">
        <f t="shared" si="152"/>
        <v>0</v>
      </c>
      <c r="T257" s="92">
        <f t="shared" si="152"/>
        <v>0</v>
      </c>
      <c r="U257" s="92">
        <f t="shared" si="152"/>
        <v>0</v>
      </c>
      <c r="V257" s="92">
        <f t="shared" si="152"/>
        <v>0</v>
      </c>
      <c r="W257" s="92">
        <f t="shared" si="152"/>
        <v>0</v>
      </c>
      <c r="X257" s="92">
        <f t="shared" si="152"/>
        <v>0</v>
      </c>
      <c r="Y257" s="92">
        <f t="shared" si="152"/>
        <v>0</v>
      </c>
      <c r="Z257" s="92">
        <f t="shared" si="152"/>
        <v>0</v>
      </c>
      <c r="AA257" s="92">
        <f t="shared" si="152"/>
        <v>0</v>
      </c>
      <c r="AB257" s="92">
        <f t="shared" si="152"/>
        <v>0</v>
      </c>
      <c r="AC257" s="92">
        <f t="shared" si="152"/>
        <v>0</v>
      </c>
      <c r="AD257" s="92">
        <f t="shared" si="152"/>
        <v>0</v>
      </c>
      <c r="AE257" s="92">
        <f t="shared" si="152"/>
        <v>0</v>
      </c>
      <c r="AF257" s="92">
        <f t="shared" si="152"/>
        <v>0</v>
      </c>
      <c r="AG257" s="92">
        <f t="shared" si="152"/>
        <v>0</v>
      </c>
      <c r="AH257" s="92">
        <f t="shared" si="152"/>
        <v>0</v>
      </c>
      <c r="AI257" s="92">
        <f t="shared" si="152"/>
        <v>0</v>
      </c>
      <c r="AJ257" s="92">
        <f t="shared" si="152"/>
        <v>0</v>
      </c>
      <c r="AK257" s="92">
        <f t="shared" ref="AK257:CV257" si="153">IFERROR(SUM(AK253:AK255)-AK256,"")</f>
        <v>0</v>
      </c>
      <c r="AL257" s="92">
        <f t="shared" si="153"/>
        <v>0</v>
      </c>
      <c r="AM257" s="92">
        <f t="shared" si="153"/>
        <v>0</v>
      </c>
      <c r="AN257" s="92">
        <f t="shared" si="153"/>
        <v>0</v>
      </c>
      <c r="AO257" s="92">
        <f t="shared" si="153"/>
        <v>0</v>
      </c>
      <c r="AP257" s="92">
        <f t="shared" si="153"/>
        <v>0</v>
      </c>
      <c r="AQ257" s="92">
        <f t="shared" si="153"/>
        <v>0</v>
      </c>
      <c r="AR257" s="92">
        <f t="shared" si="153"/>
        <v>0</v>
      </c>
      <c r="AS257" s="92">
        <f t="shared" si="153"/>
        <v>0</v>
      </c>
      <c r="AT257" s="92">
        <f t="shared" si="153"/>
        <v>0</v>
      </c>
      <c r="AU257" s="92">
        <f t="shared" si="153"/>
        <v>0</v>
      </c>
      <c r="AV257" s="92">
        <f t="shared" si="153"/>
        <v>0</v>
      </c>
      <c r="AW257" s="92">
        <f t="shared" si="153"/>
        <v>0</v>
      </c>
      <c r="AX257" s="92">
        <f t="shared" si="153"/>
        <v>0</v>
      </c>
      <c r="AY257" s="92">
        <f t="shared" si="153"/>
        <v>0</v>
      </c>
      <c r="AZ257" s="92">
        <f t="shared" si="153"/>
        <v>0</v>
      </c>
      <c r="BA257" s="92">
        <f t="shared" si="153"/>
        <v>0</v>
      </c>
      <c r="BB257" s="92">
        <f t="shared" si="153"/>
        <v>0</v>
      </c>
      <c r="BC257" s="92">
        <f t="shared" si="153"/>
        <v>0</v>
      </c>
      <c r="BD257" s="92">
        <f t="shared" si="153"/>
        <v>0</v>
      </c>
      <c r="BE257" s="92">
        <f t="shared" si="153"/>
        <v>0</v>
      </c>
      <c r="BF257" s="92">
        <f t="shared" si="153"/>
        <v>0</v>
      </c>
      <c r="BG257" s="92">
        <f t="shared" si="153"/>
        <v>0</v>
      </c>
      <c r="BH257" s="92">
        <f t="shared" si="153"/>
        <v>0</v>
      </c>
      <c r="BI257" s="92">
        <f t="shared" si="153"/>
        <v>0</v>
      </c>
      <c r="BJ257" s="92">
        <f t="shared" si="153"/>
        <v>0</v>
      </c>
      <c r="BK257" s="92">
        <f t="shared" si="153"/>
        <v>0</v>
      </c>
      <c r="BL257" s="92">
        <f t="shared" si="153"/>
        <v>0</v>
      </c>
      <c r="BM257" s="92">
        <f t="shared" si="153"/>
        <v>0</v>
      </c>
      <c r="BN257" s="92">
        <f t="shared" si="153"/>
        <v>0</v>
      </c>
      <c r="BO257" s="92">
        <f t="shared" si="153"/>
        <v>0</v>
      </c>
      <c r="BP257" s="92">
        <f t="shared" si="153"/>
        <v>0</v>
      </c>
      <c r="BQ257" s="92">
        <f t="shared" si="153"/>
        <v>0</v>
      </c>
      <c r="BR257" s="92">
        <f t="shared" si="153"/>
        <v>0</v>
      </c>
      <c r="BS257" s="92">
        <f t="shared" si="153"/>
        <v>0</v>
      </c>
      <c r="BT257" s="92">
        <f t="shared" si="153"/>
        <v>0</v>
      </c>
      <c r="BU257" s="92">
        <f t="shared" si="153"/>
        <v>0</v>
      </c>
      <c r="BV257" s="92">
        <f t="shared" si="153"/>
        <v>0</v>
      </c>
      <c r="BW257" s="92">
        <f t="shared" si="153"/>
        <v>0</v>
      </c>
      <c r="BX257" s="92">
        <f t="shared" si="153"/>
        <v>0</v>
      </c>
      <c r="BY257" s="92">
        <f t="shared" si="153"/>
        <v>0</v>
      </c>
      <c r="BZ257" s="92">
        <f t="shared" si="153"/>
        <v>0</v>
      </c>
      <c r="CA257" s="92">
        <f t="shared" si="153"/>
        <v>0</v>
      </c>
      <c r="CB257" s="92">
        <f t="shared" si="153"/>
        <v>0</v>
      </c>
      <c r="CC257" s="92">
        <f t="shared" si="153"/>
        <v>0</v>
      </c>
      <c r="CD257" s="92">
        <f t="shared" si="153"/>
        <v>0</v>
      </c>
      <c r="CE257" s="92">
        <f t="shared" si="153"/>
        <v>0</v>
      </c>
      <c r="CF257" s="92">
        <f t="shared" si="153"/>
        <v>0</v>
      </c>
      <c r="CG257" s="92">
        <f t="shared" si="153"/>
        <v>0</v>
      </c>
      <c r="CH257" s="92">
        <f t="shared" si="153"/>
        <v>0</v>
      </c>
      <c r="CI257" s="92">
        <f t="shared" si="153"/>
        <v>0</v>
      </c>
      <c r="CJ257" s="92">
        <f t="shared" si="153"/>
        <v>0</v>
      </c>
      <c r="CK257" s="92">
        <f t="shared" si="153"/>
        <v>0</v>
      </c>
      <c r="CL257" s="92">
        <f t="shared" si="153"/>
        <v>0</v>
      </c>
      <c r="CM257" s="92">
        <f t="shared" si="153"/>
        <v>0</v>
      </c>
      <c r="CN257" s="92">
        <f t="shared" si="153"/>
        <v>0</v>
      </c>
      <c r="CO257" s="92">
        <f t="shared" si="153"/>
        <v>0</v>
      </c>
      <c r="CP257" s="92">
        <f t="shared" si="153"/>
        <v>0</v>
      </c>
      <c r="CQ257" s="92">
        <f t="shared" si="153"/>
        <v>0</v>
      </c>
      <c r="CR257" s="92">
        <f t="shared" si="153"/>
        <v>0</v>
      </c>
      <c r="CS257" s="92">
        <f t="shared" si="153"/>
        <v>0</v>
      </c>
      <c r="CT257" s="92">
        <f t="shared" si="153"/>
        <v>0</v>
      </c>
      <c r="CU257" s="92">
        <f t="shared" si="153"/>
        <v>0</v>
      </c>
      <c r="CV257" s="92">
        <f t="shared" si="153"/>
        <v>0</v>
      </c>
      <c r="CW257" s="92">
        <f t="shared" ref="CW257:DU257" si="154">IFERROR(SUM(CW253:CW255)-CW256,"")</f>
        <v>0</v>
      </c>
      <c r="CX257" s="92">
        <f t="shared" si="154"/>
        <v>0</v>
      </c>
      <c r="CY257" s="92">
        <f t="shared" si="154"/>
        <v>0</v>
      </c>
      <c r="CZ257" s="92">
        <f t="shared" si="154"/>
        <v>0</v>
      </c>
      <c r="DA257" s="92">
        <f t="shared" si="154"/>
        <v>0</v>
      </c>
      <c r="DB257" s="92">
        <f t="shared" si="154"/>
        <v>0</v>
      </c>
      <c r="DC257" s="92">
        <f t="shared" si="154"/>
        <v>0</v>
      </c>
      <c r="DD257" s="92">
        <f t="shared" si="154"/>
        <v>0</v>
      </c>
      <c r="DE257" s="92">
        <f t="shared" si="154"/>
        <v>0</v>
      </c>
      <c r="DF257" s="92">
        <f t="shared" si="154"/>
        <v>0</v>
      </c>
      <c r="DG257" s="92">
        <f t="shared" si="154"/>
        <v>0</v>
      </c>
      <c r="DH257" s="92">
        <f t="shared" si="154"/>
        <v>0</v>
      </c>
      <c r="DI257" s="92">
        <f t="shared" si="154"/>
        <v>0</v>
      </c>
      <c r="DJ257" s="92">
        <f t="shared" si="154"/>
        <v>0</v>
      </c>
      <c r="DK257" s="92">
        <f t="shared" si="154"/>
        <v>0</v>
      </c>
      <c r="DL257" s="92">
        <f t="shared" si="154"/>
        <v>0</v>
      </c>
      <c r="DM257" s="92">
        <f t="shared" si="154"/>
        <v>0</v>
      </c>
      <c r="DN257" s="92">
        <f t="shared" si="154"/>
        <v>0</v>
      </c>
      <c r="DO257" s="92">
        <f t="shared" si="154"/>
        <v>0</v>
      </c>
      <c r="DP257" s="92">
        <f t="shared" si="154"/>
        <v>0</v>
      </c>
      <c r="DQ257" s="92">
        <f t="shared" si="154"/>
        <v>0</v>
      </c>
      <c r="DR257" s="92">
        <f t="shared" si="154"/>
        <v>0</v>
      </c>
      <c r="DS257" s="92">
        <f t="shared" si="154"/>
        <v>0</v>
      </c>
      <c r="DT257" s="92">
        <f t="shared" si="154"/>
        <v>0</v>
      </c>
      <c r="DU257" s="92">
        <f t="shared" si="154"/>
        <v>0</v>
      </c>
    </row>
    <row r="258" spans="1:125">
      <c r="A258" s="2"/>
      <c r="B258" s="2"/>
      <c r="C258" s="2"/>
      <c r="D258" s="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c r="AQ258" s="92"/>
      <c r="AR258" s="92"/>
      <c r="AS258" s="92"/>
      <c r="AT258" s="92"/>
      <c r="AU258" s="92"/>
      <c r="AV258" s="92"/>
      <c r="AW258" s="92"/>
      <c r="AX258" s="92"/>
      <c r="AY258" s="92"/>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2"/>
      <c r="CS258" s="92"/>
      <c r="CT258" s="92"/>
      <c r="CU258" s="92"/>
      <c r="CV258" s="92"/>
      <c r="CW258" s="92"/>
      <c r="CX258" s="92"/>
      <c r="CY258" s="92"/>
      <c r="CZ258" s="92"/>
      <c r="DA258" s="92"/>
      <c r="DB258" s="92"/>
      <c r="DC258" s="92"/>
      <c r="DD258" s="92"/>
      <c r="DE258" s="92"/>
      <c r="DF258" s="92"/>
      <c r="DG258" s="92"/>
      <c r="DH258" s="92"/>
      <c r="DI258" s="92"/>
      <c r="DJ258" s="92"/>
      <c r="DK258" s="92"/>
      <c r="DL258" s="92"/>
      <c r="DM258" s="92"/>
      <c r="DN258" s="92"/>
      <c r="DO258" s="92"/>
      <c r="DP258" s="92"/>
      <c r="DQ258" s="92"/>
      <c r="DR258" s="92"/>
      <c r="DS258" s="92"/>
      <c r="DT258" s="92"/>
      <c r="DU258" s="92"/>
    </row>
    <row r="259" spans="1:125">
      <c r="A259" s="25" t="s">
        <v>216</v>
      </c>
      <c r="B259" s="25"/>
      <c r="C259" s="25"/>
      <c r="D259" s="25"/>
      <c r="E259" s="110">
        <f t="shared" ref="E259:BP259" si="155">IFERROR(IF(E251=0,0,E253*E245),"")</f>
        <v>0</v>
      </c>
      <c r="F259" s="110">
        <f t="shared" si="155"/>
        <v>0</v>
      </c>
      <c r="G259" s="110">
        <f t="shared" si="155"/>
        <v>0</v>
      </c>
      <c r="H259" s="110">
        <f t="shared" si="155"/>
        <v>0</v>
      </c>
      <c r="I259" s="110">
        <f t="shared" si="155"/>
        <v>0</v>
      </c>
      <c r="J259" s="110">
        <f t="shared" si="155"/>
        <v>0</v>
      </c>
      <c r="K259" s="110">
        <f t="shared" si="155"/>
        <v>0</v>
      </c>
      <c r="L259" s="110">
        <f t="shared" si="155"/>
        <v>0</v>
      </c>
      <c r="M259" s="110">
        <f t="shared" si="155"/>
        <v>0</v>
      </c>
      <c r="N259" s="110">
        <f t="shared" si="155"/>
        <v>0</v>
      </c>
      <c r="O259" s="110">
        <f t="shared" si="155"/>
        <v>0</v>
      </c>
      <c r="P259" s="110">
        <f t="shared" si="155"/>
        <v>0</v>
      </c>
      <c r="Q259" s="110">
        <f t="shared" si="155"/>
        <v>0</v>
      </c>
      <c r="R259" s="110">
        <f t="shared" si="155"/>
        <v>0</v>
      </c>
      <c r="S259" s="110">
        <f t="shared" si="155"/>
        <v>0</v>
      </c>
      <c r="T259" s="110">
        <f t="shared" si="155"/>
        <v>0</v>
      </c>
      <c r="U259" s="110">
        <f t="shared" si="155"/>
        <v>0</v>
      </c>
      <c r="V259" s="110">
        <f t="shared" si="155"/>
        <v>0</v>
      </c>
      <c r="W259" s="110">
        <f t="shared" si="155"/>
        <v>0</v>
      </c>
      <c r="X259" s="110">
        <f t="shared" si="155"/>
        <v>0</v>
      </c>
      <c r="Y259" s="110">
        <f t="shared" si="155"/>
        <v>0</v>
      </c>
      <c r="Z259" s="110">
        <f t="shared" si="155"/>
        <v>0</v>
      </c>
      <c r="AA259" s="110">
        <f t="shared" si="155"/>
        <v>0</v>
      </c>
      <c r="AB259" s="110">
        <f t="shared" si="155"/>
        <v>0</v>
      </c>
      <c r="AC259" s="110">
        <f t="shared" si="155"/>
        <v>0</v>
      </c>
      <c r="AD259" s="110">
        <f t="shared" si="155"/>
        <v>0</v>
      </c>
      <c r="AE259" s="110">
        <f t="shared" si="155"/>
        <v>0</v>
      </c>
      <c r="AF259" s="110">
        <f t="shared" si="155"/>
        <v>0</v>
      </c>
      <c r="AG259" s="110">
        <f t="shared" si="155"/>
        <v>0</v>
      </c>
      <c r="AH259" s="110">
        <f t="shared" si="155"/>
        <v>0</v>
      </c>
      <c r="AI259" s="110">
        <f t="shared" si="155"/>
        <v>0</v>
      </c>
      <c r="AJ259" s="110">
        <f t="shared" si="155"/>
        <v>0</v>
      </c>
      <c r="AK259" s="110">
        <f t="shared" si="155"/>
        <v>0</v>
      </c>
      <c r="AL259" s="110">
        <f t="shared" si="155"/>
        <v>0</v>
      </c>
      <c r="AM259" s="110">
        <f t="shared" si="155"/>
        <v>0</v>
      </c>
      <c r="AN259" s="110">
        <f t="shared" si="155"/>
        <v>0</v>
      </c>
      <c r="AO259" s="110">
        <f t="shared" si="155"/>
        <v>0</v>
      </c>
      <c r="AP259" s="110">
        <f t="shared" si="155"/>
        <v>0</v>
      </c>
      <c r="AQ259" s="110">
        <f t="shared" si="155"/>
        <v>0</v>
      </c>
      <c r="AR259" s="110">
        <f t="shared" si="155"/>
        <v>0</v>
      </c>
      <c r="AS259" s="110">
        <f t="shared" si="155"/>
        <v>0</v>
      </c>
      <c r="AT259" s="110">
        <f t="shared" si="155"/>
        <v>0</v>
      </c>
      <c r="AU259" s="110">
        <f t="shared" si="155"/>
        <v>0</v>
      </c>
      <c r="AV259" s="110">
        <f t="shared" si="155"/>
        <v>0</v>
      </c>
      <c r="AW259" s="110">
        <f t="shared" si="155"/>
        <v>0</v>
      </c>
      <c r="AX259" s="110">
        <f t="shared" si="155"/>
        <v>0</v>
      </c>
      <c r="AY259" s="110">
        <f t="shared" si="155"/>
        <v>0</v>
      </c>
      <c r="AZ259" s="110">
        <f t="shared" si="155"/>
        <v>0</v>
      </c>
      <c r="BA259" s="110">
        <f t="shared" si="155"/>
        <v>0</v>
      </c>
      <c r="BB259" s="110">
        <f t="shared" si="155"/>
        <v>0</v>
      </c>
      <c r="BC259" s="110">
        <f t="shared" si="155"/>
        <v>0</v>
      </c>
      <c r="BD259" s="110">
        <f t="shared" si="155"/>
        <v>0</v>
      </c>
      <c r="BE259" s="110">
        <f t="shared" si="155"/>
        <v>0</v>
      </c>
      <c r="BF259" s="110">
        <f t="shared" si="155"/>
        <v>0</v>
      </c>
      <c r="BG259" s="110">
        <f t="shared" si="155"/>
        <v>0</v>
      </c>
      <c r="BH259" s="110">
        <f t="shared" si="155"/>
        <v>0</v>
      </c>
      <c r="BI259" s="110">
        <f t="shared" si="155"/>
        <v>0</v>
      </c>
      <c r="BJ259" s="110">
        <f t="shared" si="155"/>
        <v>0</v>
      </c>
      <c r="BK259" s="110">
        <f t="shared" si="155"/>
        <v>0</v>
      </c>
      <c r="BL259" s="110">
        <f t="shared" si="155"/>
        <v>0</v>
      </c>
      <c r="BM259" s="110">
        <f t="shared" si="155"/>
        <v>0</v>
      </c>
      <c r="BN259" s="110">
        <f t="shared" si="155"/>
        <v>0</v>
      </c>
      <c r="BO259" s="110">
        <f t="shared" si="155"/>
        <v>0</v>
      </c>
      <c r="BP259" s="110">
        <f t="shared" si="155"/>
        <v>0</v>
      </c>
      <c r="BQ259" s="110">
        <f t="shared" ref="BQ259:DU259" si="156">IFERROR(IF(BQ251=0,0,BQ253*BQ245),"")</f>
        <v>0</v>
      </c>
      <c r="BR259" s="110">
        <f t="shared" si="156"/>
        <v>0</v>
      </c>
      <c r="BS259" s="110">
        <f t="shared" si="156"/>
        <v>0</v>
      </c>
      <c r="BT259" s="110">
        <f t="shared" si="156"/>
        <v>0</v>
      </c>
      <c r="BU259" s="110">
        <f t="shared" si="156"/>
        <v>0</v>
      </c>
      <c r="BV259" s="110">
        <f t="shared" si="156"/>
        <v>0</v>
      </c>
      <c r="BW259" s="110">
        <f t="shared" si="156"/>
        <v>0</v>
      </c>
      <c r="BX259" s="110">
        <f t="shared" si="156"/>
        <v>0</v>
      </c>
      <c r="BY259" s="110">
        <f t="shared" si="156"/>
        <v>0</v>
      </c>
      <c r="BZ259" s="110">
        <f t="shared" si="156"/>
        <v>0</v>
      </c>
      <c r="CA259" s="110">
        <f t="shared" si="156"/>
        <v>0</v>
      </c>
      <c r="CB259" s="110">
        <f t="shared" si="156"/>
        <v>0</v>
      </c>
      <c r="CC259" s="110">
        <f t="shared" si="156"/>
        <v>0</v>
      </c>
      <c r="CD259" s="110">
        <f t="shared" si="156"/>
        <v>0</v>
      </c>
      <c r="CE259" s="110">
        <f t="shared" si="156"/>
        <v>0</v>
      </c>
      <c r="CF259" s="110">
        <f t="shared" si="156"/>
        <v>0</v>
      </c>
      <c r="CG259" s="110">
        <f t="shared" si="156"/>
        <v>0</v>
      </c>
      <c r="CH259" s="110">
        <f t="shared" si="156"/>
        <v>0</v>
      </c>
      <c r="CI259" s="110">
        <f t="shared" si="156"/>
        <v>0</v>
      </c>
      <c r="CJ259" s="110">
        <f t="shared" si="156"/>
        <v>0</v>
      </c>
      <c r="CK259" s="110">
        <f t="shared" si="156"/>
        <v>0</v>
      </c>
      <c r="CL259" s="110">
        <f t="shared" si="156"/>
        <v>0</v>
      </c>
      <c r="CM259" s="110">
        <f t="shared" si="156"/>
        <v>0</v>
      </c>
      <c r="CN259" s="110">
        <f t="shared" si="156"/>
        <v>0</v>
      </c>
      <c r="CO259" s="110">
        <f t="shared" si="156"/>
        <v>0</v>
      </c>
      <c r="CP259" s="110">
        <f t="shared" si="156"/>
        <v>0</v>
      </c>
      <c r="CQ259" s="110">
        <f t="shared" si="156"/>
        <v>0</v>
      </c>
      <c r="CR259" s="110">
        <f t="shared" si="156"/>
        <v>0</v>
      </c>
      <c r="CS259" s="110">
        <f t="shared" si="156"/>
        <v>0</v>
      </c>
      <c r="CT259" s="110">
        <f t="shared" si="156"/>
        <v>0</v>
      </c>
      <c r="CU259" s="110">
        <f t="shared" si="156"/>
        <v>0</v>
      </c>
      <c r="CV259" s="110">
        <f t="shared" si="156"/>
        <v>0</v>
      </c>
      <c r="CW259" s="110">
        <f t="shared" si="156"/>
        <v>0</v>
      </c>
      <c r="CX259" s="110">
        <f t="shared" si="156"/>
        <v>0</v>
      </c>
      <c r="CY259" s="110">
        <f t="shared" si="156"/>
        <v>0</v>
      </c>
      <c r="CZ259" s="110">
        <f t="shared" si="156"/>
        <v>0</v>
      </c>
      <c r="DA259" s="110">
        <f t="shared" si="156"/>
        <v>0</v>
      </c>
      <c r="DB259" s="110">
        <f t="shared" si="156"/>
        <v>0</v>
      </c>
      <c r="DC259" s="110">
        <f t="shared" si="156"/>
        <v>0</v>
      </c>
      <c r="DD259" s="110">
        <f t="shared" si="156"/>
        <v>0</v>
      </c>
      <c r="DE259" s="110">
        <f t="shared" si="156"/>
        <v>0</v>
      </c>
      <c r="DF259" s="110">
        <f t="shared" si="156"/>
        <v>0</v>
      </c>
      <c r="DG259" s="110">
        <f t="shared" si="156"/>
        <v>0</v>
      </c>
      <c r="DH259" s="110">
        <f t="shared" si="156"/>
        <v>0</v>
      </c>
      <c r="DI259" s="110">
        <f t="shared" si="156"/>
        <v>0</v>
      </c>
      <c r="DJ259" s="110">
        <f t="shared" si="156"/>
        <v>0</v>
      </c>
      <c r="DK259" s="110">
        <f t="shared" si="156"/>
        <v>0</v>
      </c>
      <c r="DL259" s="110">
        <f t="shared" si="156"/>
        <v>0</v>
      </c>
      <c r="DM259" s="110">
        <f t="shared" si="156"/>
        <v>0</v>
      </c>
      <c r="DN259" s="110">
        <f t="shared" si="156"/>
        <v>0</v>
      </c>
      <c r="DO259" s="110">
        <f t="shared" si="156"/>
        <v>0</v>
      </c>
      <c r="DP259" s="110">
        <f t="shared" si="156"/>
        <v>0</v>
      </c>
      <c r="DQ259" s="110">
        <f t="shared" si="156"/>
        <v>0</v>
      </c>
      <c r="DR259" s="110">
        <f t="shared" si="156"/>
        <v>0</v>
      </c>
      <c r="DS259" s="110">
        <f t="shared" si="156"/>
        <v>0</v>
      </c>
      <c r="DT259" s="110">
        <f t="shared" si="156"/>
        <v>0</v>
      </c>
      <c r="DU259" s="110">
        <f t="shared" si="156"/>
        <v>0</v>
      </c>
    </row>
    <row r="260" spans="1:125">
      <c r="A260" s="3"/>
      <c r="B260" s="3"/>
      <c r="C260" s="3"/>
      <c r="D260" s="3"/>
      <c r="E260" s="124"/>
      <c r="F260" s="124"/>
      <c r="G260" s="124"/>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4"/>
      <c r="AP260" s="124"/>
      <c r="AQ260" s="124"/>
      <c r="AR260" s="124"/>
      <c r="AS260" s="124"/>
      <c r="AT260" s="124"/>
      <c r="AU260" s="124"/>
      <c r="AV260" s="124"/>
      <c r="AW260" s="124"/>
      <c r="AX260" s="124"/>
      <c r="AY260" s="124"/>
      <c r="AZ260" s="124"/>
      <c r="BA260" s="124"/>
      <c r="BB260" s="124"/>
      <c r="BC260" s="124"/>
      <c r="BD260" s="124"/>
      <c r="BE260" s="124"/>
      <c r="BF260" s="124"/>
      <c r="BG260" s="124"/>
      <c r="BH260" s="124"/>
      <c r="BI260" s="124"/>
      <c r="BJ260" s="124"/>
      <c r="BK260" s="124"/>
      <c r="BL260" s="124"/>
      <c r="BM260" s="124"/>
      <c r="BN260" s="124"/>
      <c r="BO260" s="124"/>
      <c r="BP260" s="124"/>
      <c r="BQ260" s="124"/>
      <c r="BR260" s="124"/>
      <c r="BS260" s="124"/>
      <c r="BT260" s="124"/>
      <c r="BU260" s="124"/>
      <c r="BV260" s="124"/>
      <c r="BW260" s="124"/>
      <c r="BX260" s="124"/>
      <c r="BY260" s="124"/>
      <c r="BZ260" s="124"/>
      <c r="CA260" s="124"/>
      <c r="CB260" s="124"/>
      <c r="CC260" s="124"/>
      <c r="CD260" s="124"/>
      <c r="CE260" s="124"/>
      <c r="CF260" s="124"/>
      <c r="CG260" s="124"/>
      <c r="CH260" s="124"/>
      <c r="CI260" s="124"/>
      <c r="CJ260" s="124"/>
      <c r="CK260" s="124"/>
      <c r="CL260" s="124"/>
      <c r="CM260" s="124"/>
      <c r="CN260" s="124"/>
      <c r="CO260" s="124"/>
      <c r="CP260" s="124"/>
      <c r="CQ260" s="124"/>
      <c r="CR260" s="124"/>
      <c r="CS260" s="124"/>
      <c r="CT260" s="124"/>
      <c r="CU260" s="124"/>
      <c r="CV260" s="124"/>
      <c r="CW260" s="124"/>
      <c r="CX260" s="124"/>
      <c r="CY260" s="124"/>
      <c r="CZ260" s="124"/>
      <c r="DA260" s="124"/>
      <c r="DB260" s="124"/>
      <c r="DC260" s="124"/>
      <c r="DD260" s="124"/>
      <c r="DE260" s="124"/>
      <c r="DF260" s="124"/>
      <c r="DG260" s="124"/>
      <c r="DH260" s="124"/>
      <c r="DI260" s="124"/>
      <c r="DJ260" s="124"/>
      <c r="DK260" s="124"/>
      <c r="DL260" s="124"/>
      <c r="DM260" s="124"/>
      <c r="DN260" s="124"/>
      <c r="DO260" s="124"/>
      <c r="DP260" s="124"/>
      <c r="DQ260" s="124"/>
      <c r="DR260" s="124"/>
      <c r="DS260" s="124"/>
      <c r="DT260" s="124"/>
      <c r="DU260" s="124"/>
    </row>
    <row r="261" spans="1:125" ht="15" thickBot="1">
      <c r="A261" s="125" t="s">
        <v>220</v>
      </c>
      <c r="B261" s="126" t="s">
        <v>71</v>
      </c>
      <c r="C261" s="127"/>
      <c r="D261" s="127"/>
      <c r="E261" s="127">
        <f t="shared" ref="E261:BP261" si="157">IFERROR(SUM(E114,E166,E219,E259),"")</f>
        <v>0</v>
      </c>
      <c r="F261" s="127">
        <f t="shared" si="157"/>
        <v>0</v>
      </c>
      <c r="G261" s="127">
        <f t="shared" si="157"/>
        <v>0</v>
      </c>
      <c r="H261" s="127">
        <f t="shared" si="157"/>
        <v>0</v>
      </c>
      <c r="I261" s="127">
        <f t="shared" si="157"/>
        <v>0</v>
      </c>
      <c r="J261" s="127">
        <f t="shared" si="157"/>
        <v>90162.967645359095</v>
      </c>
      <c r="K261" s="127">
        <f t="shared" si="157"/>
        <v>89046.550763886407</v>
      </c>
      <c r="L261" s="127">
        <f t="shared" si="157"/>
        <v>87915.079245592337</v>
      </c>
      <c r="M261" s="127">
        <f t="shared" si="157"/>
        <v>86768.350082000776</v>
      </c>
      <c r="N261" s="127">
        <f t="shared" si="157"/>
        <v>85606.157527110816</v>
      </c>
      <c r="O261" s="127">
        <f t="shared" si="157"/>
        <v>84428.293060481868</v>
      </c>
      <c r="P261" s="127">
        <f t="shared" si="157"/>
        <v>83234.545349820881</v>
      </c>
      <c r="Q261" s="127">
        <f t="shared" si="157"/>
        <v>82024.70021306524</v>
      </c>
      <c r="R261" s="127">
        <f t="shared" si="157"/>
        <v>80798.540579954148</v>
      </c>
      <c r="S261" s="127">
        <f t="shared" si="157"/>
        <v>79555.846453081933</v>
      </c>
      <c r="T261" s="127">
        <f t="shared" si="157"/>
        <v>78296.39486842617</v>
      </c>
      <c r="U261" s="127">
        <f t="shared" si="157"/>
        <v>77019.959855343506</v>
      </c>
      <c r="V261" s="127">
        <f t="shared" si="157"/>
        <v>75726.312396025969</v>
      </c>
      <c r="W261" s="127">
        <f t="shared" si="157"/>
        <v>74415.220384410713</v>
      </c>
      <c r="X261" s="127">
        <f t="shared" si="157"/>
        <v>73086.448584535508</v>
      </c>
      <c r="Y261" s="127">
        <f t="shared" si="157"/>
        <v>71739.758588332756</v>
      </c>
      <c r="Z261" s="127">
        <f t="shared" si="157"/>
        <v>70374.908772854382</v>
      </c>
      <c r="AA261" s="127">
        <f t="shared" si="157"/>
        <v>68991.654256919821</v>
      </c>
      <c r="AB261" s="127">
        <f t="shared" si="157"/>
        <v>67589.746857179474</v>
      </c>
      <c r="AC261" s="127">
        <f t="shared" si="157"/>
        <v>66168.935043585734</v>
      </c>
      <c r="AD261" s="127">
        <f t="shared" si="157"/>
        <v>64728.963894263434</v>
      </c>
      <c r="AE261" s="127">
        <f t="shared" si="157"/>
        <v>63269.575049771833</v>
      </c>
      <c r="AF261" s="127">
        <f t="shared" si="157"/>
        <v>61790.506666749789</v>
      </c>
      <c r="AG261" s="127">
        <f t="shared" si="157"/>
        <v>60291.493370935845</v>
      </c>
      <c r="AH261" s="127">
        <f t="shared" si="157"/>
        <v>58772.266209554851</v>
      </c>
      <c r="AI261" s="127">
        <f t="shared" si="157"/>
        <v>57232.552603062431</v>
      </c>
      <c r="AJ261" s="127">
        <f t="shared" si="157"/>
        <v>55672.076296238847</v>
      </c>
      <c r="AK261" s="127">
        <f t="shared" si="157"/>
        <v>54090.557308623313</v>
      </c>
      <c r="AL261" s="127">
        <f t="shared" si="157"/>
        <v>52487.711884279895</v>
      </c>
      <c r="AM261" s="127">
        <f t="shared" si="157"/>
        <v>50863.252440886128</v>
      </c>
      <c r="AN261" s="127">
        <f t="shared" si="157"/>
        <v>49216.887518134979</v>
      </c>
      <c r="AO261" s="127">
        <f t="shared" si="157"/>
        <v>47548.321725441077</v>
      </c>
      <c r="AP261" s="127">
        <f t="shared" si="157"/>
        <v>45857.255688941812</v>
      </c>
      <c r="AQ261" s="127">
        <f t="shared" si="157"/>
        <v>44143.385997783647</v>
      </c>
      <c r="AR261" s="127">
        <f t="shared" si="157"/>
        <v>42406.40514968428</v>
      </c>
      <c r="AS261" s="127">
        <f t="shared" si="157"/>
        <v>40646.001495760509</v>
      </c>
      <c r="AT261" s="127">
        <f t="shared" si="157"/>
        <v>38861.859184612316</v>
      </c>
      <c r="AU261" s="127">
        <f t="shared" si="157"/>
        <v>37053.658105652816</v>
      </c>
      <c r="AV261" s="127">
        <f t="shared" si="157"/>
        <v>35221.073831674054</v>
      </c>
      <c r="AW261" s="127">
        <f t="shared" si="157"/>
        <v>33363.777560638315</v>
      </c>
      <c r="AX261" s="127">
        <f t="shared" si="157"/>
        <v>31481.436056684528</v>
      </c>
      <c r="AY261" s="127">
        <f t="shared" si="157"/>
        <v>29573.711590339099</v>
      </c>
      <c r="AZ261" s="127">
        <f t="shared" si="157"/>
        <v>27640.26187792054</v>
      </c>
      <c r="BA261" s="127">
        <f t="shared" si="157"/>
        <v>25680.740020126996</v>
      </c>
      <c r="BB261" s="127">
        <f t="shared" si="157"/>
        <v>23694.794439795591</v>
      </c>
      <c r="BC261" s="127">
        <f t="shared" si="157"/>
        <v>21682.068818822507</v>
      </c>
      <c r="BD261" s="127">
        <f t="shared" si="157"/>
        <v>19642.202034232432</v>
      </c>
      <c r="BE261" s="127">
        <f t="shared" si="157"/>
        <v>17574.828093385931</v>
      </c>
      <c r="BF261" s="127">
        <f t="shared" si="157"/>
        <v>15479.576068313085</v>
      </c>
      <c r="BG261" s="127">
        <f t="shared" si="157"/>
        <v>13356.070029161641</v>
      </c>
      <c r="BH261" s="127">
        <f t="shared" si="157"/>
        <v>11203.928976747729</v>
      </c>
      <c r="BI261" s="127">
        <f t="shared" si="157"/>
        <v>9022.7667741970363</v>
      </c>
      <c r="BJ261" s="127">
        <f t="shared" si="157"/>
        <v>6812.19207766418</v>
      </c>
      <c r="BK261" s="127">
        <f t="shared" si="157"/>
        <v>4571.8082661178405</v>
      </c>
      <c r="BL261" s="127">
        <f t="shared" si="157"/>
        <v>2301.2133701790658</v>
      </c>
      <c r="BM261" s="127">
        <f t="shared" si="157"/>
        <v>0</v>
      </c>
      <c r="BN261" s="127">
        <f t="shared" si="157"/>
        <v>0</v>
      </c>
      <c r="BO261" s="127">
        <f t="shared" si="157"/>
        <v>0</v>
      </c>
      <c r="BP261" s="127">
        <f t="shared" si="157"/>
        <v>0</v>
      </c>
      <c r="BQ261" s="127">
        <f t="shared" ref="BQ261:DU261" si="158">IFERROR(SUM(BQ114,BQ166,BQ219,BQ259),"")</f>
        <v>0</v>
      </c>
      <c r="BR261" s="127">
        <f t="shared" si="158"/>
        <v>0</v>
      </c>
      <c r="BS261" s="127">
        <f t="shared" si="158"/>
        <v>0</v>
      </c>
      <c r="BT261" s="127">
        <f t="shared" si="158"/>
        <v>0</v>
      </c>
      <c r="BU261" s="127">
        <f t="shared" si="158"/>
        <v>0</v>
      </c>
      <c r="BV261" s="127">
        <f t="shared" si="158"/>
        <v>0</v>
      </c>
      <c r="BW261" s="127">
        <f t="shared" si="158"/>
        <v>0</v>
      </c>
      <c r="BX261" s="127">
        <f t="shared" si="158"/>
        <v>0</v>
      </c>
      <c r="BY261" s="127">
        <f t="shared" si="158"/>
        <v>0</v>
      </c>
      <c r="BZ261" s="127">
        <f t="shared" si="158"/>
        <v>0</v>
      </c>
      <c r="CA261" s="127">
        <f t="shared" si="158"/>
        <v>0</v>
      </c>
      <c r="CB261" s="127">
        <f t="shared" si="158"/>
        <v>0</v>
      </c>
      <c r="CC261" s="127">
        <f t="shared" si="158"/>
        <v>0</v>
      </c>
      <c r="CD261" s="127">
        <f t="shared" si="158"/>
        <v>0</v>
      </c>
      <c r="CE261" s="127">
        <f t="shared" si="158"/>
        <v>0</v>
      </c>
      <c r="CF261" s="127">
        <f t="shared" si="158"/>
        <v>0</v>
      </c>
      <c r="CG261" s="127">
        <f t="shared" si="158"/>
        <v>0</v>
      </c>
      <c r="CH261" s="127">
        <f t="shared" si="158"/>
        <v>0</v>
      </c>
      <c r="CI261" s="127">
        <f t="shared" si="158"/>
        <v>0</v>
      </c>
      <c r="CJ261" s="127">
        <f t="shared" si="158"/>
        <v>0</v>
      </c>
      <c r="CK261" s="127">
        <f t="shared" si="158"/>
        <v>0</v>
      </c>
      <c r="CL261" s="127">
        <f t="shared" si="158"/>
        <v>0</v>
      </c>
      <c r="CM261" s="127">
        <f t="shared" si="158"/>
        <v>0</v>
      </c>
      <c r="CN261" s="127">
        <f t="shared" si="158"/>
        <v>0</v>
      </c>
      <c r="CO261" s="127">
        <f t="shared" si="158"/>
        <v>0</v>
      </c>
      <c r="CP261" s="127">
        <f t="shared" si="158"/>
        <v>0</v>
      </c>
      <c r="CQ261" s="127">
        <f t="shared" si="158"/>
        <v>0</v>
      </c>
      <c r="CR261" s="127">
        <f t="shared" si="158"/>
        <v>0</v>
      </c>
      <c r="CS261" s="127">
        <f t="shared" si="158"/>
        <v>0</v>
      </c>
      <c r="CT261" s="127">
        <f t="shared" si="158"/>
        <v>0</v>
      </c>
      <c r="CU261" s="127">
        <f t="shared" si="158"/>
        <v>0</v>
      </c>
      <c r="CV261" s="127">
        <f t="shared" si="158"/>
        <v>0</v>
      </c>
      <c r="CW261" s="127">
        <f t="shared" si="158"/>
        <v>0</v>
      </c>
      <c r="CX261" s="127">
        <f t="shared" si="158"/>
        <v>0</v>
      </c>
      <c r="CY261" s="127">
        <f t="shared" si="158"/>
        <v>0</v>
      </c>
      <c r="CZ261" s="127">
        <f t="shared" si="158"/>
        <v>0</v>
      </c>
      <c r="DA261" s="127">
        <f t="shared" si="158"/>
        <v>0</v>
      </c>
      <c r="DB261" s="127">
        <f t="shared" si="158"/>
        <v>0</v>
      </c>
      <c r="DC261" s="127">
        <f t="shared" si="158"/>
        <v>0</v>
      </c>
      <c r="DD261" s="127">
        <f t="shared" si="158"/>
        <v>0</v>
      </c>
      <c r="DE261" s="127">
        <f t="shared" si="158"/>
        <v>0</v>
      </c>
      <c r="DF261" s="127">
        <f t="shared" si="158"/>
        <v>0</v>
      </c>
      <c r="DG261" s="127">
        <f t="shared" si="158"/>
        <v>0</v>
      </c>
      <c r="DH261" s="127">
        <f t="shared" si="158"/>
        <v>0</v>
      </c>
      <c r="DI261" s="127">
        <f t="shared" si="158"/>
        <v>0</v>
      </c>
      <c r="DJ261" s="127">
        <f t="shared" si="158"/>
        <v>0</v>
      </c>
      <c r="DK261" s="127">
        <f t="shared" si="158"/>
        <v>0</v>
      </c>
      <c r="DL261" s="127">
        <f t="shared" si="158"/>
        <v>0</v>
      </c>
      <c r="DM261" s="127">
        <f t="shared" si="158"/>
        <v>0</v>
      </c>
      <c r="DN261" s="127">
        <f t="shared" si="158"/>
        <v>0</v>
      </c>
      <c r="DO261" s="127">
        <f t="shared" si="158"/>
        <v>0</v>
      </c>
      <c r="DP261" s="127">
        <f t="shared" si="158"/>
        <v>0</v>
      </c>
      <c r="DQ261" s="127">
        <f t="shared" si="158"/>
        <v>0</v>
      </c>
      <c r="DR261" s="127">
        <f t="shared" si="158"/>
        <v>0</v>
      </c>
      <c r="DS261" s="127">
        <f t="shared" si="158"/>
        <v>0</v>
      </c>
      <c r="DT261" s="127">
        <f t="shared" si="158"/>
        <v>0</v>
      </c>
      <c r="DU261" s="127">
        <f t="shared" si="158"/>
        <v>0</v>
      </c>
    </row>
    <row r="262" spans="1:1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ht="15" thickBot="1">
      <c r="A263" s="125" t="s">
        <v>527</v>
      </c>
      <c r="B263" s="126" t="s">
        <v>71</v>
      </c>
      <c r="C263" s="127"/>
      <c r="D263" s="127"/>
      <c r="E263" s="127">
        <f t="shared" ref="E263:BP263" si="159">IFERROR(SUM(E111,E163,E216,E256),"")</f>
        <v>0</v>
      </c>
      <c r="F263" s="127">
        <f t="shared" si="159"/>
        <v>0</v>
      </c>
      <c r="G263" s="127">
        <f t="shared" si="159"/>
        <v>0</v>
      </c>
      <c r="H263" s="127">
        <f t="shared" si="159"/>
        <v>0</v>
      </c>
      <c r="I263" s="127">
        <f t="shared" si="159"/>
        <v>0</v>
      </c>
      <c r="J263" s="127">
        <f t="shared" si="159"/>
        <v>82790.881508871156</v>
      </c>
      <c r="K263" s="127">
        <f t="shared" si="159"/>
        <v>83907.298390343858</v>
      </c>
      <c r="L263" s="127">
        <f t="shared" si="159"/>
        <v>85038.769908637914</v>
      </c>
      <c r="M263" s="127">
        <f t="shared" si="159"/>
        <v>86185.499072229475</v>
      </c>
      <c r="N263" s="127">
        <f t="shared" si="159"/>
        <v>87347.691627119435</v>
      </c>
      <c r="O263" s="127">
        <f t="shared" si="159"/>
        <v>88525.556093748397</v>
      </c>
      <c r="P263" s="127">
        <f t="shared" si="159"/>
        <v>89719.303804409356</v>
      </c>
      <c r="Q263" s="127">
        <f t="shared" si="159"/>
        <v>90929.148941164996</v>
      </c>
      <c r="R263" s="127">
        <f t="shared" si="159"/>
        <v>92155.308574276103</v>
      </c>
      <c r="S263" s="127">
        <f t="shared" si="159"/>
        <v>93398.002701148303</v>
      </c>
      <c r="T263" s="127">
        <f t="shared" si="159"/>
        <v>94657.454285804066</v>
      </c>
      <c r="U263" s="127">
        <f t="shared" si="159"/>
        <v>95933.88929888673</v>
      </c>
      <c r="V263" s="127">
        <f t="shared" si="159"/>
        <v>97227.536758204267</v>
      </c>
      <c r="W263" s="127">
        <f t="shared" si="159"/>
        <v>98538.628769819523</v>
      </c>
      <c r="X263" s="127">
        <f t="shared" si="159"/>
        <v>99867.400569694742</v>
      </c>
      <c r="Y263" s="127">
        <f t="shared" si="159"/>
        <v>101214.0905658975</v>
      </c>
      <c r="Z263" s="127">
        <f t="shared" si="159"/>
        <v>102578.94038137585</v>
      </c>
      <c r="AA263" s="127">
        <f t="shared" si="159"/>
        <v>103962.19489731042</v>
      </c>
      <c r="AB263" s="127">
        <f t="shared" si="159"/>
        <v>105364.10229705075</v>
      </c>
      <c r="AC263" s="127">
        <f t="shared" si="159"/>
        <v>106784.9141106445</v>
      </c>
      <c r="AD263" s="127">
        <f t="shared" si="159"/>
        <v>108224.8852599668</v>
      </c>
      <c r="AE263" s="127">
        <f t="shared" si="159"/>
        <v>109684.2741044584</v>
      </c>
      <c r="AF263" s="127">
        <f t="shared" si="159"/>
        <v>111163.34248748043</v>
      </c>
      <c r="AG263" s="127">
        <f t="shared" si="159"/>
        <v>112662.35578329438</v>
      </c>
      <c r="AH263" s="127">
        <f t="shared" si="159"/>
        <v>114181.58294467538</v>
      </c>
      <c r="AI263" s="127">
        <f t="shared" si="159"/>
        <v>115721.2965511678</v>
      </c>
      <c r="AJ263" s="127">
        <f t="shared" si="159"/>
        <v>117281.77285799137</v>
      </c>
      <c r="AK263" s="127">
        <f t="shared" si="159"/>
        <v>118863.29184560693</v>
      </c>
      <c r="AL263" s="127">
        <f t="shared" si="159"/>
        <v>120466.13726995034</v>
      </c>
      <c r="AM263" s="127">
        <f t="shared" si="159"/>
        <v>122090.5967133441</v>
      </c>
      <c r="AN263" s="127">
        <f t="shared" si="159"/>
        <v>123736.96163609524</v>
      </c>
      <c r="AO263" s="127">
        <f t="shared" si="159"/>
        <v>125405.52742878915</v>
      </c>
      <c r="AP263" s="127">
        <f t="shared" si="159"/>
        <v>127096.59346528843</v>
      </c>
      <c r="AQ263" s="127">
        <f t="shared" si="159"/>
        <v>128810.46315644657</v>
      </c>
      <c r="AR263" s="127">
        <f t="shared" si="159"/>
        <v>130547.44400454595</v>
      </c>
      <c r="AS263" s="127">
        <f t="shared" si="159"/>
        <v>132307.84765846972</v>
      </c>
      <c r="AT263" s="127">
        <f t="shared" si="159"/>
        <v>134091.98996961792</v>
      </c>
      <c r="AU263" s="127">
        <f t="shared" si="159"/>
        <v>135900.1910485774</v>
      </c>
      <c r="AV263" s="127">
        <f t="shared" si="159"/>
        <v>137732.77532255618</v>
      </c>
      <c r="AW263" s="127">
        <f t="shared" si="159"/>
        <v>139590.07159359191</v>
      </c>
      <c r="AX263" s="127">
        <f t="shared" si="159"/>
        <v>141472.41309754571</v>
      </c>
      <c r="AY263" s="127">
        <f t="shared" si="159"/>
        <v>143380.13756389113</v>
      </c>
      <c r="AZ263" s="127">
        <f t="shared" si="159"/>
        <v>145313.5872763097</v>
      </c>
      <c r="BA263" s="127">
        <f t="shared" si="159"/>
        <v>147273.10913410326</v>
      </c>
      <c r="BB263" s="127">
        <f t="shared" si="159"/>
        <v>149259.05471443463</v>
      </c>
      <c r="BC263" s="127">
        <f t="shared" si="159"/>
        <v>151271.78033540773</v>
      </c>
      <c r="BD263" s="127">
        <f t="shared" si="159"/>
        <v>153311.6471199978</v>
      </c>
      <c r="BE263" s="127">
        <f t="shared" si="159"/>
        <v>155379.0210608443</v>
      </c>
      <c r="BF263" s="127">
        <f t="shared" si="159"/>
        <v>157474.27308591714</v>
      </c>
      <c r="BG263" s="127">
        <f t="shared" si="159"/>
        <v>159597.7791250686</v>
      </c>
      <c r="BH263" s="127">
        <f t="shared" si="159"/>
        <v>161749.92017748251</v>
      </c>
      <c r="BI263" s="127">
        <f t="shared" si="159"/>
        <v>163931.08238003321</v>
      </c>
      <c r="BJ263" s="127">
        <f t="shared" si="159"/>
        <v>166141.65707656604</v>
      </c>
      <c r="BK263" s="127">
        <f t="shared" si="159"/>
        <v>168382.04088811242</v>
      </c>
      <c r="BL263" s="127">
        <f t="shared" si="159"/>
        <v>170652.63578405118</v>
      </c>
      <c r="BM263" s="127">
        <f t="shared" si="159"/>
        <v>0</v>
      </c>
      <c r="BN263" s="127">
        <f t="shared" si="159"/>
        <v>0</v>
      </c>
      <c r="BO263" s="127">
        <f t="shared" si="159"/>
        <v>0</v>
      </c>
      <c r="BP263" s="127">
        <f t="shared" si="159"/>
        <v>0</v>
      </c>
      <c r="BQ263" s="127">
        <f t="shared" ref="BQ263:DU263" si="160">IFERROR(SUM(BQ111,BQ163,BQ216,BQ256),"")</f>
        <v>0</v>
      </c>
      <c r="BR263" s="127">
        <f t="shared" si="160"/>
        <v>0</v>
      </c>
      <c r="BS263" s="127">
        <f t="shared" si="160"/>
        <v>0</v>
      </c>
      <c r="BT263" s="127">
        <f t="shared" si="160"/>
        <v>0</v>
      </c>
      <c r="BU263" s="127">
        <f t="shared" si="160"/>
        <v>0</v>
      </c>
      <c r="BV263" s="127">
        <f t="shared" si="160"/>
        <v>0</v>
      </c>
      <c r="BW263" s="127">
        <f t="shared" si="160"/>
        <v>0</v>
      </c>
      <c r="BX263" s="127">
        <f t="shared" si="160"/>
        <v>0</v>
      </c>
      <c r="BY263" s="127">
        <f t="shared" si="160"/>
        <v>0</v>
      </c>
      <c r="BZ263" s="127">
        <f t="shared" si="160"/>
        <v>0</v>
      </c>
      <c r="CA263" s="127">
        <f t="shared" si="160"/>
        <v>0</v>
      </c>
      <c r="CB263" s="127">
        <f t="shared" si="160"/>
        <v>0</v>
      </c>
      <c r="CC263" s="127">
        <f t="shared" si="160"/>
        <v>0</v>
      </c>
      <c r="CD263" s="127">
        <f t="shared" si="160"/>
        <v>0</v>
      </c>
      <c r="CE263" s="127">
        <f t="shared" si="160"/>
        <v>0</v>
      </c>
      <c r="CF263" s="127">
        <f t="shared" si="160"/>
        <v>0</v>
      </c>
      <c r="CG263" s="127">
        <f t="shared" si="160"/>
        <v>0</v>
      </c>
      <c r="CH263" s="127">
        <f t="shared" si="160"/>
        <v>0</v>
      </c>
      <c r="CI263" s="127">
        <f t="shared" si="160"/>
        <v>0</v>
      </c>
      <c r="CJ263" s="127">
        <f t="shared" si="160"/>
        <v>0</v>
      </c>
      <c r="CK263" s="127">
        <f t="shared" si="160"/>
        <v>0</v>
      </c>
      <c r="CL263" s="127">
        <f t="shared" si="160"/>
        <v>0</v>
      </c>
      <c r="CM263" s="127">
        <f t="shared" si="160"/>
        <v>0</v>
      </c>
      <c r="CN263" s="127">
        <f t="shared" si="160"/>
        <v>0</v>
      </c>
      <c r="CO263" s="127">
        <f t="shared" si="160"/>
        <v>0</v>
      </c>
      <c r="CP263" s="127">
        <f t="shared" si="160"/>
        <v>0</v>
      </c>
      <c r="CQ263" s="127">
        <f t="shared" si="160"/>
        <v>0</v>
      </c>
      <c r="CR263" s="127">
        <f t="shared" si="160"/>
        <v>0</v>
      </c>
      <c r="CS263" s="127">
        <f t="shared" si="160"/>
        <v>0</v>
      </c>
      <c r="CT263" s="127">
        <f t="shared" si="160"/>
        <v>0</v>
      </c>
      <c r="CU263" s="127">
        <f t="shared" si="160"/>
        <v>0</v>
      </c>
      <c r="CV263" s="127">
        <f t="shared" si="160"/>
        <v>0</v>
      </c>
      <c r="CW263" s="127">
        <f t="shared" si="160"/>
        <v>0</v>
      </c>
      <c r="CX263" s="127">
        <f t="shared" si="160"/>
        <v>0</v>
      </c>
      <c r="CY263" s="127">
        <f t="shared" si="160"/>
        <v>0</v>
      </c>
      <c r="CZ263" s="127">
        <f t="shared" si="160"/>
        <v>0</v>
      </c>
      <c r="DA263" s="127">
        <f t="shared" si="160"/>
        <v>0</v>
      </c>
      <c r="DB263" s="127">
        <f t="shared" si="160"/>
        <v>0</v>
      </c>
      <c r="DC263" s="127">
        <f t="shared" si="160"/>
        <v>0</v>
      </c>
      <c r="DD263" s="127">
        <f t="shared" si="160"/>
        <v>0</v>
      </c>
      <c r="DE263" s="127">
        <f t="shared" si="160"/>
        <v>0</v>
      </c>
      <c r="DF263" s="127">
        <f t="shared" si="160"/>
        <v>0</v>
      </c>
      <c r="DG263" s="127">
        <f t="shared" si="160"/>
        <v>0</v>
      </c>
      <c r="DH263" s="127">
        <f t="shared" si="160"/>
        <v>0</v>
      </c>
      <c r="DI263" s="127">
        <f t="shared" si="160"/>
        <v>0</v>
      </c>
      <c r="DJ263" s="127">
        <f t="shared" si="160"/>
        <v>0</v>
      </c>
      <c r="DK263" s="127">
        <f t="shared" si="160"/>
        <v>0</v>
      </c>
      <c r="DL263" s="127">
        <f t="shared" si="160"/>
        <v>0</v>
      </c>
      <c r="DM263" s="127">
        <f t="shared" si="160"/>
        <v>0</v>
      </c>
      <c r="DN263" s="127">
        <f t="shared" si="160"/>
        <v>0</v>
      </c>
      <c r="DO263" s="127">
        <f t="shared" si="160"/>
        <v>0</v>
      </c>
      <c r="DP263" s="127">
        <f t="shared" si="160"/>
        <v>0</v>
      </c>
      <c r="DQ263" s="127">
        <f t="shared" si="160"/>
        <v>0</v>
      </c>
      <c r="DR263" s="127">
        <f t="shared" si="160"/>
        <v>0</v>
      </c>
      <c r="DS263" s="127">
        <f t="shared" si="160"/>
        <v>0</v>
      </c>
      <c r="DT263" s="127">
        <f t="shared" si="160"/>
        <v>0</v>
      </c>
      <c r="DU263" s="127">
        <f t="shared" si="160"/>
        <v>0</v>
      </c>
    </row>
    <row r="264" spans="1:1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ht="15" thickBot="1">
      <c r="A265" s="130" t="s">
        <v>528</v>
      </c>
      <c r="B265" s="126" t="s">
        <v>71</v>
      </c>
      <c r="C265" s="127"/>
      <c r="D265" s="127"/>
      <c r="E265" s="127">
        <f t="shared" ref="E265:BP265" si="161">IFERROR(SUM(E261,E263),"")</f>
        <v>0</v>
      </c>
      <c r="F265" s="127">
        <f t="shared" si="161"/>
        <v>0</v>
      </c>
      <c r="G265" s="127">
        <f t="shared" si="161"/>
        <v>0</v>
      </c>
      <c r="H265" s="127">
        <f t="shared" si="161"/>
        <v>0</v>
      </c>
      <c r="I265" s="127">
        <f t="shared" si="161"/>
        <v>0</v>
      </c>
      <c r="J265" s="127">
        <f t="shared" si="161"/>
        <v>172953.84915423027</v>
      </c>
      <c r="K265" s="127">
        <f t="shared" si="161"/>
        <v>172953.84915423027</v>
      </c>
      <c r="L265" s="127">
        <f t="shared" si="161"/>
        <v>172953.84915423027</v>
      </c>
      <c r="M265" s="127">
        <f t="shared" si="161"/>
        <v>172953.84915423027</v>
      </c>
      <c r="N265" s="127">
        <f>IFERROR(SUM(N261,N263),"")</f>
        <v>172953.84915423027</v>
      </c>
      <c r="O265" s="127">
        <f t="shared" si="161"/>
        <v>172953.84915423027</v>
      </c>
      <c r="P265" s="127">
        <f t="shared" si="161"/>
        <v>172953.84915423024</v>
      </c>
      <c r="Q265" s="127">
        <f t="shared" si="161"/>
        <v>172953.84915423024</v>
      </c>
      <c r="R265" s="127">
        <f t="shared" si="161"/>
        <v>172953.84915423027</v>
      </c>
      <c r="S265" s="127">
        <f t="shared" si="161"/>
        <v>172953.84915423024</v>
      </c>
      <c r="T265" s="127">
        <f t="shared" si="161"/>
        <v>172953.84915423024</v>
      </c>
      <c r="U265" s="127">
        <f t="shared" si="161"/>
        <v>172953.84915423024</v>
      </c>
      <c r="V265" s="127">
        <f t="shared" si="161"/>
        <v>172953.84915423024</v>
      </c>
      <c r="W265" s="127">
        <f t="shared" si="161"/>
        <v>172953.84915423024</v>
      </c>
      <c r="X265" s="127">
        <f t="shared" si="161"/>
        <v>172953.84915423027</v>
      </c>
      <c r="Y265" s="127">
        <f t="shared" si="161"/>
        <v>172953.84915423027</v>
      </c>
      <c r="Z265" s="127">
        <f t="shared" si="161"/>
        <v>172953.84915423024</v>
      </c>
      <c r="AA265" s="127">
        <f t="shared" si="161"/>
        <v>172953.84915423024</v>
      </c>
      <c r="AB265" s="127">
        <f t="shared" si="161"/>
        <v>172953.84915423021</v>
      </c>
      <c r="AC265" s="127">
        <f t="shared" si="161"/>
        <v>172953.84915423024</v>
      </c>
      <c r="AD265" s="127">
        <f t="shared" si="161"/>
        <v>172953.84915423024</v>
      </c>
      <c r="AE265" s="127">
        <f t="shared" si="161"/>
        <v>172953.84915423024</v>
      </c>
      <c r="AF265" s="127">
        <f t="shared" si="161"/>
        <v>172953.84915423021</v>
      </c>
      <c r="AG265" s="127">
        <f t="shared" si="161"/>
        <v>172953.84915423021</v>
      </c>
      <c r="AH265" s="127">
        <f t="shared" si="161"/>
        <v>172953.84915423024</v>
      </c>
      <c r="AI265" s="127">
        <f t="shared" si="161"/>
        <v>172953.84915423024</v>
      </c>
      <c r="AJ265" s="127">
        <f t="shared" si="161"/>
        <v>172953.84915423021</v>
      </c>
      <c r="AK265" s="127">
        <f t="shared" si="161"/>
        <v>172953.84915423024</v>
      </c>
      <c r="AL265" s="127">
        <f t="shared" si="161"/>
        <v>172953.84915423024</v>
      </c>
      <c r="AM265" s="127">
        <f t="shared" si="161"/>
        <v>172953.84915423024</v>
      </c>
      <c r="AN265" s="127">
        <f t="shared" si="161"/>
        <v>172953.84915423021</v>
      </c>
      <c r="AO265" s="127">
        <f t="shared" si="161"/>
        <v>172953.84915423024</v>
      </c>
      <c r="AP265" s="127">
        <f t="shared" si="161"/>
        <v>172953.84915423024</v>
      </c>
      <c r="AQ265" s="127">
        <f t="shared" si="161"/>
        <v>172953.84915423021</v>
      </c>
      <c r="AR265" s="127">
        <f t="shared" si="161"/>
        <v>172953.84915423024</v>
      </c>
      <c r="AS265" s="127">
        <f t="shared" si="161"/>
        <v>172953.84915423024</v>
      </c>
      <c r="AT265" s="127">
        <f t="shared" si="161"/>
        <v>172953.84915423024</v>
      </c>
      <c r="AU265" s="127">
        <f t="shared" si="161"/>
        <v>172953.84915423021</v>
      </c>
      <c r="AV265" s="127">
        <f t="shared" si="161"/>
        <v>172953.84915423024</v>
      </c>
      <c r="AW265" s="127">
        <f t="shared" si="161"/>
        <v>172953.84915423024</v>
      </c>
      <c r="AX265" s="127">
        <f t="shared" si="161"/>
        <v>172953.84915423024</v>
      </c>
      <c r="AY265" s="127">
        <f t="shared" si="161"/>
        <v>172953.84915423024</v>
      </c>
      <c r="AZ265" s="127">
        <f t="shared" si="161"/>
        <v>172953.84915423024</v>
      </c>
      <c r="BA265" s="127">
        <f t="shared" si="161"/>
        <v>172953.84915423027</v>
      </c>
      <c r="BB265" s="127">
        <f t="shared" si="161"/>
        <v>172953.84915423024</v>
      </c>
      <c r="BC265" s="127">
        <f t="shared" si="161"/>
        <v>172953.84915423024</v>
      </c>
      <c r="BD265" s="127">
        <f t="shared" si="161"/>
        <v>172953.84915423024</v>
      </c>
      <c r="BE265" s="127">
        <f t="shared" si="161"/>
        <v>172953.84915423024</v>
      </c>
      <c r="BF265" s="127">
        <f t="shared" si="161"/>
        <v>172953.84915423024</v>
      </c>
      <c r="BG265" s="127">
        <f t="shared" si="161"/>
        <v>172953.84915423024</v>
      </c>
      <c r="BH265" s="127">
        <f t="shared" si="161"/>
        <v>172953.84915423024</v>
      </c>
      <c r="BI265" s="127">
        <f t="shared" si="161"/>
        <v>172953.84915423027</v>
      </c>
      <c r="BJ265" s="127">
        <f t="shared" si="161"/>
        <v>172953.84915423024</v>
      </c>
      <c r="BK265" s="127">
        <f t="shared" si="161"/>
        <v>172953.84915423027</v>
      </c>
      <c r="BL265" s="127">
        <f t="shared" si="161"/>
        <v>172953.84915423024</v>
      </c>
      <c r="BM265" s="127">
        <f t="shared" si="161"/>
        <v>0</v>
      </c>
      <c r="BN265" s="127">
        <f t="shared" si="161"/>
        <v>0</v>
      </c>
      <c r="BO265" s="127">
        <f t="shared" si="161"/>
        <v>0</v>
      </c>
      <c r="BP265" s="127">
        <f t="shared" si="161"/>
        <v>0</v>
      </c>
      <c r="BQ265" s="127">
        <f t="shared" ref="BQ265:DU265" si="162">IFERROR(SUM(BQ261,BQ263),"")</f>
        <v>0</v>
      </c>
      <c r="BR265" s="127">
        <f t="shared" si="162"/>
        <v>0</v>
      </c>
      <c r="BS265" s="127">
        <f t="shared" si="162"/>
        <v>0</v>
      </c>
      <c r="BT265" s="127">
        <f t="shared" si="162"/>
        <v>0</v>
      </c>
      <c r="BU265" s="127">
        <f t="shared" si="162"/>
        <v>0</v>
      </c>
      <c r="BV265" s="127">
        <f t="shared" si="162"/>
        <v>0</v>
      </c>
      <c r="BW265" s="127">
        <f t="shared" si="162"/>
        <v>0</v>
      </c>
      <c r="BX265" s="127">
        <f t="shared" si="162"/>
        <v>0</v>
      </c>
      <c r="BY265" s="127">
        <f t="shared" si="162"/>
        <v>0</v>
      </c>
      <c r="BZ265" s="127">
        <f t="shared" si="162"/>
        <v>0</v>
      </c>
      <c r="CA265" s="127">
        <f t="shared" si="162"/>
        <v>0</v>
      </c>
      <c r="CB265" s="127">
        <f t="shared" si="162"/>
        <v>0</v>
      </c>
      <c r="CC265" s="127">
        <f t="shared" si="162"/>
        <v>0</v>
      </c>
      <c r="CD265" s="127">
        <f t="shared" si="162"/>
        <v>0</v>
      </c>
      <c r="CE265" s="127">
        <f t="shared" si="162"/>
        <v>0</v>
      </c>
      <c r="CF265" s="127">
        <f t="shared" si="162"/>
        <v>0</v>
      </c>
      <c r="CG265" s="127">
        <f t="shared" si="162"/>
        <v>0</v>
      </c>
      <c r="CH265" s="127">
        <f t="shared" si="162"/>
        <v>0</v>
      </c>
      <c r="CI265" s="127">
        <f t="shared" si="162"/>
        <v>0</v>
      </c>
      <c r="CJ265" s="127">
        <f t="shared" si="162"/>
        <v>0</v>
      </c>
      <c r="CK265" s="127">
        <f t="shared" si="162"/>
        <v>0</v>
      </c>
      <c r="CL265" s="127">
        <f t="shared" si="162"/>
        <v>0</v>
      </c>
      <c r="CM265" s="127">
        <f t="shared" si="162"/>
        <v>0</v>
      </c>
      <c r="CN265" s="127">
        <f t="shared" si="162"/>
        <v>0</v>
      </c>
      <c r="CO265" s="127">
        <f t="shared" si="162"/>
        <v>0</v>
      </c>
      <c r="CP265" s="127">
        <f t="shared" si="162"/>
        <v>0</v>
      </c>
      <c r="CQ265" s="127">
        <f t="shared" si="162"/>
        <v>0</v>
      </c>
      <c r="CR265" s="127">
        <f t="shared" si="162"/>
        <v>0</v>
      </c>
      <c r="CS265" s="127">
        <f t="shared" si="162"/>
        <v>0</v>
      </c>
      <c r="CT265" s="127">
        <f t="shared" si="162"/>
        <v>0</v>
      </c>
      <c r="CU265" s="127">
        <f t="shared" si="162"/>
        <v>0</v>
      </c>
      <c r="CV265" s="127">
        <f t="shared" si="162"/>
        <v>0</v>
      </c>
      <c r="CW265" s="127">
        <f t="shared" si="162"/>
        <v>0</v>
      </c>
      <c r="CX265" s="127">
        <f t="shared" si="162"/>
        <v>0</v>
      </c>
      <c r="CY265" s="127">
        <f t="shared" si="162"/>
        <v>0</v>
      </c>
      <c r="CZ265" s="127">
        <f t="shared" si="162"/>
        <v>0</v>
      </c>
      <c r="DA265" s="127">
        <f t="shared" si="162"/>
        <v>0</v>
      </c>
      <c r="DB265" s="127">
        <f t="shared" si="162"/>
        <v>0</v>
      </c>
      <c r="DC265" s="127">
        <f t="shared" si="162"/>
        <v>0</v>
      </c>
      <c r="DD265" s="127">
        <f t="shared" si="162"/>
        <v>0</v>
      </c>
      <c r="DE265" s="127">
        <f t="shared" si="162"/>
        <v>0</v>
      </c>
      <c r="DF265" s="127">
        <f t="shared" si="162"/>
        <v>0</v>
      </c>
      <c r="DG265" s="127">
        <f t="shared" si="162"/>
        <v>0</v>
      </c>
      <c r="DH265" s="127">
        <f t="shared" si="162"/>
        <v>0</v>
      </c>
      <c r="DI265" s="127">
        <f t="shared" si="162"/>
        <v>0</v>
      </c>
      <c r="DJ265" s="127">
        <f t="shared" si="162"/>
        <v>0</v>
      </c>
      <c r="DK265" s="127">
        <f t="shared" si="162"/>
        <v>0</v>
      </c>
      <c r="DL265" s="127">
        <f t="shared" si="162"/>
        <v>0</v>
      </c>
      <c r="DM265" s="127">
        <f t="shared" si="162"/>
        <v>0</v>
      </c>
      <c r="DN265" s="127">
        <f t="shared" si="162"/>
        <v>0</v>
      </c>
      <c r="DO265" s="127">
        <f t="shared" si="162"/>
        <v>0</v>
      </c>
      <c r="DP265" s="127">
        <f t="shared" si="162"/>
        <v>0</v>
      </c>
      <c r="DQ265" s="127">
        <f t="shared" si="162"/>
        <v>0</v>
      </c>
      <c r="DR265" s="127">
        <f t="shared" si="162"/>
        <v>0</v>
      </c>
      <c r="DS265" s="127">
        <f t="shared" si="162"/>
        <v>0</v>
      </c>
      <c r="DT265" s="127">
        <f t="shared" si="162"/>
        <v>0</v>
      </c>
      <c r="DU265" s="127">
        <f t="shared" si="162"/>
        <v>0</v>
      </c>
    </row>
    <row r="266" spans="1:1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c r="A267" s="128" t="s">
        <v>221</v>
      </c>
      <c r="B267" s="84" t="s">
        <v>71</v>
      </c>
      <c r="C267" s="110"/>
      <c r="D267" s="110"/>
      <c r="E267" s="110">
        <f t="shared" ref="E267:BP267" si="163">IFERROR(SUM(E125,E177,E230),"")</f>
        <v>0</v>
      </c>
      <c r="F267" s="110">
        <f t="shared" si="163"/>
        <v>0</v>
      </c>
      <c r="G267" s="110">
        <f t="shared" si="163"/>
        <v>0</v>
      </c>
      <c r="H267" s="110">
        <f t="shared" si="163"/>
        <v>0</v>
      </c>
      <c r="I267" s="110">
        <f t="shared" si="163"/>
        <v>0</v>
      </c>
      <c r="J267" s="110">
        <f t="shared" si="163"/>
        <v>0</v>
      </c>
      <c r="K267" s="110">
        <f t="shared" si="163"/>
        <v>0</v>
      </c>
      <c r="L267" s="110">
        <f t="shared" si="163"/>
        <v>0</v>
      </c>
      <c r="M267" s="110">
        <f t="shared" si="163"/>
        <v>0</v>
      </c>
      <c r="N267" s="110">
        <f t="shared" si="163"/>
        <v>0</v>
      </c>
      <c r="O267" s="110">
        <f t="shared" si="163"/>
        <v>0</v>
      </c>
      <c r="P267" s="110">
        <f t="shared" si="163"/>
        <v>0</v>
      </c>
      <c r="Q267" s="110">
        <f t="shared" si="163"/>
        <v>0</v>
      </c>
      <c r="R267" s="110">
        <f t="shared" si="163"/>
        <v>0</v>
      </c>
      <c r="S267" s="110">
        <f t="shared" si="163"/>
        <v>0</v>
      </c>
      <c r="T267" s="110">
        <f t="shared" si="163"/>
        <v>0</v>
      </c>
      <c r="U267" s="110">
        <f t="shared" si="163"/>
        <v>0</v>
      </c>
      <c r="V267" s="110">
        <f t="shared" si="163"/>
        <v>0</v>
      </c>
      <c r="W267" s="110">
        <f t="shared" si="163"/>
        <v>0</v>
      </c>
      <c r="X267" s="110">
        <f t="shared" si="163"/>
        <v>0</v>
      </c>
      <c r="Y267" s="110">
        <f t="shared" si="163"/>
        <v>0</v>
      </c>
      <c r="Z267" s="110">
        <f t="shared" si="163"/>
        <v>0</v>
      </c>
      <c r="AA267" s="110">
        <f t="shared" si="163"/>
        <v>0</v>
      </c>
      <c r="AB267" s="110">
        <f t="shared" si="163"/>
        <v>0</v>
      </c>
      <c r="AC267" s="110">
        <f t="shared" si="163"/>
        <v>0</v>
      </c>
      <c r="AD267" s="110">
        <f t="shared" si="163"/>
        <v>0</v>
      </c>
      <c r="AE267" s="110">
        <f t="shared" si="163"/>
        <v>0</v>
      </c>
      <c r="AF267" s="110">
        <f t="shared" si="163"/>
        <v>0</v>
      </c>
      <c r="AG267" s="110">
        <f t="shared" si="163"/>
        <v>0</v>
      </c>
      <c r="AH267" s="110">
        <f t="shared" si="163"/>
        <v>0</v>
      </c>
      <c r="AI267" s="110">
        <f t="shared" si="163"/>
        <v>0</v>
      </c>
      <c r="AJ267" s="110">
        <f t="shared" si="163"/>
        <v>0</v>
      </c>
      <c r="AK267" s="110">
        <f t="shared" si="163"/>
        <v>0</v>
      </c>
      <c r="AL267" s="110">
        <f t="shared" si="163"/>
        <v>0</v>
      </c>
      <c r="AM267" s="110">
        <f t="shared" si="163"/>
        <v>0</v>
      </c>
      <c r="AN267" s="110">
        <f t="shared" si="163"/>
        <v>0</v>
      </c>
      <c r="AO267" s="110">
        <f t="shared" si="163"/>
        <v>0</v>
      </c>
      <c r="AP267" s="110">
        <f t="shared" si="163"/>
        <v>0</v>
      </c>
      <c r="AQ267" s="110">
        <f t="shared" si="163"/>
        <v>0</v>
      </c>
      <c r="AR267" s="110">
        <f t="shared" si="163"/>
        <v>0</v>
      </c>
      <c r="AS267" s="110">
        <f t="shared" si="163"/>
        <v>0</v>
      </c>
      <c r="AT267" s="110">
        <f t="shared" si="163"/>
        <v>0</v>
      </c>
      <c r="AU267" s="110">
        <f t="shared" si="163"/>
        <v>0</v>
      </c>
      <c r="AV267" s="110">
        <f t="shared" si="163"/>
        <v>0</v>
      </c>
      <c r="AW267" s="110">
        <f t="shared" si="163"/>
        <v>0</v>
      </c>
      <c r="AX267" s="110">
        <f t="shared" si="163"/>
        <v>0</v>
      </c>
      <c r="AY267" s="110">
        <f t="shared" si="163"/>
        <v>0</v>
      </c>
      <c r="AZ267" s="110">
        <f t="shared" si="163"/>
        <v>0</v>
      </c>
      <c r="BA267" s="110">
        <f t="shared" si="163"/>
        <v>0</v>
      </c>
      <c r="BB267" s="110">
        <f t="shared" si="163"/>
        <v>0</v>
      </c>
      <c r="BC267" s="110">
        <f t="shared" si="163"/>
        <v>0</v>
      </c>
      <c r="BD267" s="110">
        <f t="shared" si="163"/>
        <v>0</v>
      </c>
      <c r="BE267" s="110">
        <f t="shared" si="163"/>
        <v>0</v>
      </c>
      <c r="BF267" s="110">
        <f t="shared" si="163"/>
        <v>0</v>
      </c>
      <c r="BG267" s="110">
        <f t="shared" si="163"/>
        <v>0</v>
      </c>
      <c r="BH267" s="110">
        <f t="shared" si="163"/>
        <v>0</v>
      </c>
      <c r="BI267" s="110">
        <f t="shared" si="163"/>
        <v>0</v>
      </c>
      <c r="BJ267" s="110">
        <f t="shared" si="163"/>
        <v>0</v>
      </c>
      <c r="BK267" s="110">
        <f t="shared" si="163"/>
        <v>0</v>
      </c>
      <c r="BL267" s="110">
        <f t="shared" si="163"/>
        <v>0</v>
      </c>
      <c r="BM267" s="110">
        <f t="shared" si="163"/>
        <v>0</v>
      </c>
      <c r="BN267" s="110">
        <f t="shared" si="163"/>
        <v>0</v>
      </c>
      <c r="BO267" s="110">
        <f t="shared" si="163"/>
        <v>0</v>
      </c>
      <c r="BP267" s="110">
        <f t="shared" si="163"/>
        <v>0</v>
      </c>
      <c r="BQ267" s="110">
        <f t="shared" ref="BQ267:DU267" si="164">IFERROR(SUM(BQ125,BQ177,BQ230),"")</f>
        <v>0</v>
      </c>
      <c r="BR267" s="110">
        <f t="shared" si="164"/>
        <v>0</v>
      </c>
      <c r="BS267" s="110">
        <f t="shared" si="164"/>
        <v>0</v>
      </c>
      <c r="BT267" s="110">
        <f t="shared" si="164"/>
        <v>0</v>
      </c>
      <c r="BU267" s="110">
        <f t="shared" si="164"/>
        <v>0</v>
      </c>
      <c r="BV267" s="110">
        <f t="shared" si="164"/>
        <v>0</v>
      </c>
      <c r="BW267" s="110">
        <f t="shared" si="164"/>
        <v>0</v>
      </c>
      <c r="BX267" s="110">
        <f t="shared" si="164"/>
        <v>0</v>
      </c>
      <c r="BY267" s="110">
        <f t="shared" si="164"/>
        <v>0</v>
      </c>
      <c r="BZ267" s="110">
        <f t="shared" si="164"/>
        <v>0</v>
      </c>
      <c r="CA267" s="110">
        <f t="shared" si="164"/>
        <v>0</v>
      </c>
      <c r="CB267" s="110">
        <f t="shared" si="164"/>
        <v>0</v>
      </c>
      <c r="CC267" s="110">
        <f t="shared" si="164"/>
        <v>0</v>
      </c>
      <c r="CD267" s="110">
        <f t="shared" si="164"/>
        <v>0</v>
      </c>
      <c r="CE267" s="110">
        <f t="shared" si="164"/>
        <v>0</v>
      </c>
      <c r="CF267" s="110">
        <f t="shared" si="164"/>
        <v>0</v>
      </c>
      <c r="CG267" s="110">
        <f t="shared" si="164"/>
        <v>0</v>
      </c>
      <c r="CH267" s="110">
        <f t="shared" si="164"/>
        <v>0</v>
      </c>
      <c r="CI267" s="110">
        <f t="shared" si="164"/>
        <v>0</v>
      </c>
      <c r="CJ267" s="110">
        <f t="shared" si="164"/>
        <v>0</v>
      </c>
      <c r="CK267" s="110">
        <f t="shared" si="164"/>
        <v>0</v>
      </c>
      <c r="CL267" s="110">
        <f t="shared" si="164"/>
        <v>0</v>
      </c>
      <c r="CM267" s="110">
        <f t="shared" si="164"/>
        <v>0</v>
      </c>
      <c r="CN267" s="110">
        <f t="shared" si="164"/>
        <v>0</v>
      </c>
      <c r="CO267" s="110">
        <f t="shared" si="164"/>
        <v>0</v>
      </c>
      <c r="CP267" s="110">
        <f t="shared" si="164"/>
        <v>0</v>
      </c>
      <c r="CQ267" s="110">
        <f t="shared" si="164"/>
        <v>0</v>
      </c>
      <c r="CR267" s="110">
        <f t="shared" si="164"/>
        <v>0</v>
      </c>
      <c r="CS267" s="110">
        <f t="shared" si="164"/>
        <v>0</v>
      </c>
      <c r="CT267" s="110">
        <f t="shared" si="164"/>
        <v>0</v>
      </c>
      <c r="CU267" s="110">
        <f t="shared" si="164"/>
        <v>0</v>
      </c>
      <c r="CV267" s="110">
        <f t="shared" si="164"/>
        <v>0</v>
      </c>
      <c r="CW267" s="110">
        <f t="shared" si="164"/>
        <v>0</v>
      </c>
      <c r="CX267" s="110">
        <f t="shared" si="164"/>
        <v>0</v>
      </c>
      <c r="CY267" s="110">
        <f t="shared" si="164"/>
        <v>0</v>
      </c>
      <c r="CZ267" s="110">
        <f t="shared" si="164"/>
        <v>0</v>
      </c>
      <c r="DA267" s="110">
        <f t="shared" si="164"/>
        <v>0</v>
      </c>
      <c r="DB267" s="110">
        <f t="shared" si="164"/>
        <v>0</v>
      </c>
      <c r="DC267" s="110">
        <f t="shared" si="164"/>
        <v>0</v>
      </c>
      <c r="DD267" s="110">
        <f t="shared" si="164"/>
        <v>0</v>
      </c>
      <c r="DE267" s="110">
        <f t="shared" si="164"/>
        <v>0</v>
      </c>
      <c r="DF267" s="110">
        <f t="shared" si="164"/>
        <v>0</v>
      </c>
      <c r="DG267" s="110">
        <f t="shared" si="164"/>
        <v>0</v>
      </c>
      <c r="DH267" s="110">
        <f t="shared" si="164"/>
        <v>0</v>
      </c>
      <c r="DI267" s="110">
        <f t="shared" si="164"/>
        <v>0</v>
      </c>
      <c r="DJ267" s="110">
        <f t="shared" si="164"/>
        <v>0</v>
      </c>
      <c r="DK267" s="110">
        <f t="shared" si="164"/>
        <v>0</v>
      </c>
      <c r="DL267" s="110">
        <f t="shared" si="164"/>
        <v>0</v>
      </c>
      <c r="DM267" s="110">
        <f t="shared" si="164"/>
        <v>0</v>
      </c>
      <c r="DN267" s="110">
        <f t="shared" si="164"/>
        <v>0</v>
      </c>
      <c r="DO267" s="110">
        <f t="shared" si="164"/>
        <v>0</v>
      </c>
      <c r="DP267" s="110">
        <f t="shared" si="164"/>
        <v>0</v>
      </c>
      <c r="DQ267" s="110">
        <f t="shared" si="164"/>
        <v>0</v>
      </c>
      <c r="DR267" s="110">
        <f t="shared" si="164"/>
        <v>0</v>
      </c>
      <c r="DS267" s="110">
        <f t="shared" si="164"/>
        <v>0</v>
      </c>
      <c r="DT267" s="110">
        <f t="shared" si="164"/>
        <v>0</v>
      </c>
      <c r="DU267" s="110">
        <f t="shared" si="164"/>
        <v>0</v>
      </c>
    </row>
    <row r="268" spans="1:125">
      <c r="A268" s="129"/>
      <c r="B268" s="78" t="s">
        <v>71</v>
      </c>
      <c r="C268" s="124"/>
      <c r="D268" s="124"/>
      <c r="E268" s="124"/>
      <c r="F268" s="124"/>
      <c r="G268" s="124"/>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c r="AO268" s="124"/>
      <c r="AP268" s="124"/>
      <c r="AQ268" s="124"/>
      <c r="AR268" s="124"/>
      <c r="AS268" s="124"/>
      <c r="AT268" s="124"/>
      <c r="AU268" s="124"/>
      <c r="AV268" s="124"/>
      <c r="AW268" s="124"/>
      <c r="AX268" s="124"/>
      <c r="AY268" s="124"/>
      <c r="AZ268" s="124"/>
      <c r="BA268" s="124"/>
      <c r="BB268" s="124"/>
      <c r="BC268" s="124"/>
      <c r="BD268" s="124"/>
      <c r="BE268" s="124"/>
      <c r="BF268" s="124"/>
      <c r="BG268" s="124"/>
      <c r="BH268" s="124"/>
      <c r="BI268" s="124"/>
      <c r="BJ268" s="124"/>
      <c r="BK268" s="124"/>
      <c r="BL268" s="124"/>
      <c r="BM268" s="124"/>
      <c r="BN268" s="124"/>
      <c r="BO268" s="124"/>
      <c r="BP268" s="124"/>
      <c r="BQ268" s="124"/>
      <c r="BR268" s="124"/>
      <c r="BS268" s="124"/>
      <c r="BT268" s="124"/>
      <c r="BU268" s="124"/>
      <c r="BV268" s="124"/>
      <c r="BW268" s="124"/>
      <c r="BX268" s="124"/>
      <c r="BY268" s="124"/>
      <c r="BZ268" s="124"/>
      <c r="CA268" s="124"/>
      <c r="CB268" s="124"/>
      <c r="CC268" s="124"/>
      <c r="CD268" s="124"/>
      <c r="CE268" s="124"/>
      <c r="CF268" s="124"/>
      <c r="CG268" s="124"/>
      <c r="CH268" s="124"/>
      <c r="CI268" s="124"/>
      <c r="CJ268" s="124"/>
      <c r="CK268" s="124"/>
      <c r="CL268" s="124"/>
      <c r="CM268" s="124"/>
      <c r="CN268" s="124"/>
      <c r="CO268" s="124"/>
      <c r="CP268" s="124"/>
      <c r="CQ268" s="124"/>
      <c r="CR268" s="124"/>
      <c r="CS268" s="124"/>
      <c r="CT268" s="124"/>
      <c r="CU268" s="124"/>
      <c r="CV268" s="124"/>
      <c r="CW268" s="124"/>
      <c r="CX268" s="124"/>
      <c r="CY268" s="124"/>
      <c r="CZ268" s="124"/>
      <c r="DA268" s="124"/>
      <c r="DB268" s="124"/>
      <c r="DC268" s="124"/>
      <c r="DD268" s="124"/>
      <c r="DE268" s="124"/>
      <c r="DF268" s="124"/>
      <c r="DG268" s="124"/>
      <c r="DH268" s="124"/>
      <c r="DI268" s="124"/>
      <c r="DJ268" s="124"/>
      <c r="DK268" s="124"/>
      <c r="DL268" s="124"/>
      <c r="DM268" s="124"/>
      <c r="DN268" s="124"/>
      <c r="DO268" s="124"/>
      <c r="DP268" s="124"/>
      <c r="DQ268" s="124"/>
      <c r="DR268" s="124"/>
      <c r="DS268" s="124"/>
      <c r="DT268" s="124"/>
      <c r="DU268" s="124"/>
    </row>
    <row r="269" spans="1:1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c r="A270" s="2" t="s">
        <v>222</v>
      </c>
      <c r="B270" s="59" t="s">
        <v>71</v>
      </c>
      <c r="C270" s="85"/>
      <c r="D270" s="85"/>
      <c r="E270" s="85">
        <f t="shared" ref="E270:BP273" si="165">IFERROR(SUM(E108,E160,E213,E253),"")</f>
        <v>0</v>
      </c>
      <c r="F270" s="85">
        <f t="shared" si="165"/>
        <v>364543.53679966927</v>
      </c>
      <c r="G270" s="85">
        <f t="shared" si="165"/>
        <v>1892715.589937811</v>
      </c>
      <c r="H270" s="85">
        <f t="shared" si="165"/>
        <v>3455959.5234865965</v>
      </c>
      <c r="I270" s="85">
        <f t="shared" si="165"/>
        <v>5054816.6100739138</v>
      </c>
      <c r="J270" s="85">
        <f t="shared" si="165"/>
        <v>6686276.1524783168</v>
      </c>
      <c r="K270" s="85">
        <f t="shared" si="165"/>
        <v>6603485.2709694458</v>
      </c>
      <c r="L270" s="85">
        <f t="shared" si="165"/>
        <v>6519577.972579102</v>
      </c>
      <c r="M270" s="85">
        <f t="shared" si="165"/>
        <v>6434539.2026704643</v>
      </c>
      <c r="N270" s="85">
        <f t="shared" si="165"/>
        <v>6348353.7035982348</v>
      </c>
      <c r="O270" s="85">
        <f t="shared" si="165"/>
        <v>6261006.0119711151</v>
      </c>
      <c r="P270" s="85">
        <f t="shared" si="165"/>
        <v>6172480.4558773665</v>
      </c>
      <c r="Q270" s="85">
        <f t="shared" si="165"/>
        <v>6082761.1520729568</v>
      </c>
      <c r="R270" s="85">
        <f t="shared" si="165"/>
        <v>5991832.0031317919</v>
      </c>
      <c r="S270" s="85">
        <f t="shared" si="165"/>
        <v>5899676.6945575159</v>
      </c>
      <c r="T270" s="85">
        <f t="shared" si="165"/>
        <v>5806278.6918563675</v>
      </c>
      <c r="U270" s="85">
        <f t="shared" si="165"/>
        <v>5711621.2375705633</v>
      </c>
      <c r="V270" s="85">
        <f t="shared" si="165"/>
        <v>5615687.3482716763</v>
      </c>
      <c r="W270" s="85">
        <f t="shared" si="165"/>
        <v>5518459.8115134723</v>
      </c>
      <c r="X270" s="85">
        <f t="shared" si="165"/>
        <v>5419921.1827436527</v>
      </c>
      <c r="Y270" s="85">
        <f t="shared" si="165"/>
        <v>5320053.7821739577</v>
      </c>
      <c r="Z270" s="85">
        <f t="shared" si="165"/>
        <v>5218839.6916080602</v>
      </c>
      <c r="AA270" s="85">
        <f t="shared" si="165"/>
        <v>5116260.7512266841</v>
      </c>
      <c r="AB270" s="85">
        <f t="shared" si="165"/>
        <v>5012298.5563293733</v>
      </c>
      <c r="AC270" s="85">
        <f t="shared" si="165"/>
        <v>4906934.4540323224</v>
      </c>
      <c r="AD270" s="85">
        <f t="shared" si="165"/>
        <v>4800149.5399216777</v>
      </c>
      <c r="AE270" s="85">
        <f t="shared" si="165"/>
        <v>4691924.6546617113</v>
      </c>
      <c r="AF270" s="85">
        <f t="shared" si="165"/>
        <v>4582240.380557253</v>
      </c>
      <c r="AG270" s="85">
        <f t="shared" si="165"/>
        <v>4471077.0380697725</v>
      </c>
      <c r="AH270" s="85">
        <f t="shared" si="165"/>
        <v>4358414.6822864786</v>
      </c>
      <c r="AI270" s="85">
        <f t="shared" si="165"/>
        <v>4244233.0993418032</v>
      </c>
      <c r="AJ270" s="85">
        <f t="shared" si="165"/>
        <v>4128511.8027906353</v>
      </c>
      <c r="AK270" s="85">
        <f t="shared" si="165"/>
        <v>4011230.0299326438</v>
      </c>
      <c r="AL270" s="85">
        <f t="shared" si="165"/>
        <v>3892366.7380870366</v>
      </c>
      <c r="AM270" s="85">
        <f t="shared" si="165"/>
        <v>3771900.6008170862</v>
      </c>
      <c r="AN270" s="85">
        <f t="shared" si="165"/>
        <v>3649810.0041037421</v>
      </c>
      <c r="AO270" s="85">
        <f t="shared" si="165"/>
        <v>3526073.0424676468</v>
      </c>
      <c r="AP270" s="85">
        <f t="shared" si="165"/>
        <v>3400667.5150388577</v>
      </c>
      <c r="AQ270" s="85">
        <f t="shared" si="165"/>
        <v>3273570.9215735691</v>
      </c>
      <c r="AR270" s="85">
        <f t="shared" si="165"/>
        <v>3144760.4584171227</v>
      </c>
      <c r="AS270" s="85">
        <f t="shared" si="165"/>
        <v>3014213.0144125768</v>
      </c>
      <c r="AT270" s="85">
        <f t="shared" si="165"/>
        <v>2881905.166754107</v>
      </c>
      <c r="AU270" s="85">
        <f t="shared" si="165"/>
        <v>2747813.1767844893</v>
      </c>
      <c r="AV270" s="85">
        <f t="shared" si="165"/>
        <v>2611912.9857359119</v>
      </c>
      <c r="AW270" s="85">
        <f t="shared" si="165"/>
        <v>2474180.2104133558</v>
      </c>
      <c r="AX270" s="85">
        <f t="shared" si="165"/>
        <v>2334590.1388197639</v>
      </c>
      <c r="AY270" s="85">
        <f t="shared" si="165"/>
        <v>2193117.7257222184</v>
      </c>
      <c r="AZ270" s="85">
        <f t="shared" si="165"/>
        <v>2049737.5881583272</v>
      </c>
      <c r="BA270" s="85">
        <f t="shared" si="165"/>
        <v>1904424.0008820174</v>
      </c>
      <c r="BB270" s="85">
        <f t="shared" si="165"/>
        <v>1757150.8917479143</v>
      </c>
      <c r="BC270" s="85">
        <f t="shared" si="165"/>
        <v>1607891.8370334797</v>
      </c>
      <c r="BD270" s="85">
        <f t="shared" si="165"/>
        <v>1456620.056698072</v>
      </c>
      <c r="BE270" s="85">
        <f t="shared" si="165"/>
        <v>1303308.4095780742</v>
      </c>
      <c r="BF270" s="85">
        <f t="shared" si="165"/>
        <v>1147929.3885172298</v>
      </c>
      <c r="BG270" s="85">
        <f t="shared" si="165"/>
        <v>990455.1154313127</v>
      </c>
      <c r="BH270" s="85">
        <f t="shared" si="165"/>
        <v>830857.33630624413</v>
      </c>
      <c r="BI270" s="85">
        <f t="shared" si="165"/>
        <v>669107.4161287616</v>
      </c>
      <c r="BJ270" s="85">
        <f t="shared" si="165"/>
        <v>505176.33374872839</v>
      </c>
      <c r="BK270" s="85">
        <f t="shared" si="165"/>
        <v>339034.67667216237</v>
      </c>
      <c r="BL270" s="85">
        <f t="shared" si="165"/>
        <v>170652.63578404995</v>
      </c>
      <c r="BM270" s="85">
        <f t="shared" si="165"/>
        <v>-1.2223608791828156E-9</v>
      </c>
      <c r="BN270" s="85">
        <f t="shared" si="165"/>
        <v>-1.2223608791828156E-9</v>
      </c>
      <c r="BO270" s="85">
        <f t="shared" si="165"/>
        <v>-1.2223608791828156E-9</v>
      </c>
      <c r="BP270" s="85">
        <f t="shared" si="165"/>
        <v>-1.2223608791828156E-9</v>
      </c>
      <c r="BQ270" s="85">
        <f t="shared" ref="BQ270:DU273" si="166">IFERROR(SUM(BQ108,BQ160,BQ213,BQ253),"")</f>
        <v>-1.2223608791828156E-9</v>
      </c>
      <c r="BR270" s="85">
        <f t="shared" si="166"/>
        <v>-1.2223608791828156E-9</v>
      </c>
      <c r="BS270" s="85">
        <f t="shared" si="166"/>
        <v>-1.2223608791828156E-9</v>
      </c>
      <c r="BT270" s="85">
        <f t="shared" si="166"/>
        <v>-1.2223608791828156E-9</v>
      </c>
      <c r="BU270" s="85">
        <f t="shared" si="166"/>
        <v>-1.2223608791828156E-9</v>
      </c>
      <c r="BV270" s="85">
        <f t="shared" si="166"/>
        <v>-1.2223608791828156E-9</v>
      </c>
      <c r="BW270" s="85">
        <f t="shared" si="166"/>
        <v>-1.2223608791828156E-9</v>
      </c>
      <c r="BX270" s="85">
        <f t="shared" si="166"/>
        <v>-1.2223608791828156E-9</v>
      </c>
      <c r="BY270" s="85">
        <f t="shared" si="166"/>
        <v>-1.2223608791828156E-9</v>
      </c>
      <c r="BZ270" s="85">
        <f t="shared" si="166"/>
        <v>-1.2223608791828156E-9</v>
      </c>
      <c r="CA270" s="85">
        <f t="shared" si="166"/>
        <v>-1.2223608791828156E-9</v>
      </c>
      <c r="CB270" s="85">
        <f t="shared" si="166"/>
        <v>-1.2223608791828156E-9</v>
      </c>
      <c r="CC270" s="85">
        <f t="shared" si="166"/>
        <v>-1.2223608791828156E-9</v>
      </c>
      <c r="CD270" s="85">
        <f t="shared" si="166"/>
        <v>-1.2223608791828156E-9</v>
      </c>
      <c r="CE270" s="85">
        <f t="shared" si="166"/>
        <v>-1.2223608791828156E-9</v>
      </c>
      <c r="CF270" s="85">
        <f t="shared" si="166"/>
        <v>-1.2223608791828156E-9</v>
      </c>
      <c r="CG270" s="85">
        <f t="shared" si="166"/>
        <v>-1.2223608791828156E-9</v>
      </c>
      <c r="CH270" s="85">
        <f t="shared" si="166"/>
        <v>-1.2223608791828156E-9</v>
      </c>
      <c r="CI270" s="85">
        <f t="shared" si="166"/>
        <v>-1.2223608791828156E-9</v>
      </c>
      <c r="CJ270" s="85">
        <f t="shared" si="166"/>
        <v>-1.2223608791828156E-9</v>
      </c>
      <c r="CK270" s="85">
        <f t="shared" si="166"/>
        <v>-1.2223608791828156E-9</v>
      </c>
      <c r="CL270" s="85">
        <f t="shared" si="166"/>
        <v>-1.2223608791828156E-9</v>
      </c>
      <c r="CM270" s="85">
        <f t="shared" si="166"/>
        <v>-1.2223608791828156E-9</v>
      </c>
      <c r="CN270" s="85">
        <f t="shared" si="166"/>
        <v>-1.2223608791828156E-9</v>
      </c>
      <c r="CO270" s="85">
        <f t="shared" si="166"/>
        <v>-1.2223608791828156E-9</v>
      </c>
      <c r="CP270" s="85">
        <f t="shared" si="166"/>
        <v>-1.2223608791828156E-9</v>
      </c>
      <c r="CQ270" s="85">
        <f t="shared" si="166"/>
        <v>-1.2223608791828156E-9</v>
      </c>
      <c r="CR270" s="85">
        <f t="shared" si="166"/>
        <v>-1.2223608791828156E-9</v>
      </c>
      <c r="CS270" s="85">
        <f t="shared" si="166"/>
        <v>-1.2223608791828156E-9</v>
      </c>
      <c r="CT270" s="85">
        <f t="shared" si="166"/>
        <v>-1.2223608791828156E-9</v>
      </c>
      <c r="CU270" s="85">
        <f t="shared" si="166"/>
        <v>-1.2223608791828156E-9</v>
      </c>
      <c r="CV270" s="85">
        <f t="shared" si="166"/>
        <v>-1.2223608791828156E-9</v>
      </c>
      <c r="CW270" s="85">
        <f t="shared" si="166"/>
        <v>-1.2223608791828156E-9</v>
      </c>
      <c r="CX270" s="85">
        <f t="shared" si="166"/>
        <v>-1.2223608791828156E-9</v>
      </c>
      <c r="CY270" s="85">
        <f t="shared" si="166"/>
        <v>-1.2223608791828156E-9</v>
      </c>
      <c r="CZ270" s="85">
        <f t="shared" si="166"/>
        <v>-1.2223608791828156E-9</v>
      </c>
      <c r="DA270" s="85">
        <f t="shared" si="166"/>
        <v>-1.2223608791828156E-9</v>
      </c>
      <c r="DB270" s="85">
        <f t="shared" si="166"/>
        <v>-1.2223608791828156E-9</v>
      </c>
      <c r="DC270" s="85">
        <f t="shared" si="166"/>
        <v>-1.2223608791828156E-9</v>
      </c>
      <c r="DD270" s="85">
        <f t="shared" si="166"/>
        <v>-1.2223608791828156E-9</v>
      </c>
      <c r="DE270" s="85">
        <f t="shared" si="166"/>
        <v>-1.2223608791828156E-9</v>
      </c>
      <c r="DF270" s="85">
        <f t="shared" si="166"/>
        <v>-1.2223608791828156E-9</v>
      </c>
      <c r="DG270" s="85">
        <f t="shared" si="166"/>
        <v>-1.2223608791828156E-9</v>
      </c>
      <c r="DH270" s="85">
        <f t="shared" si="166"/>
        <v>-1.2223608791828156E-9</v>
      </c>
      <c r="DI270" s="85">
        <f t="shared" si="166"/>
        <v>-1.2223608791828156E-9</v>
      </c>
      <c r="DJ270" s="85">
        <f t="shared" si="166"/>
        <v>-1.2223608791828156E-9</v>
      </c>
      <c r="DK270" s="85">
        <f t="shared" si="166"/>
        <v>-1.2223608791828156E-9</v>
      </c>
      <c r="DL270" s="85">
        <f t="shared" si="166"/>
        <v>-1.2223608791828156E-9</v>
      </c>
      <c r="DM270" s="85">
        <f t="shared" si="166"/>
        <v>-1.2223608791828156E-9</v>
      </c>
      <c r="DN270" s="85">
        <f t="shared" si="166"/>
        <v>-1.2223608791828156E-9</v>
      </c>
      <c r="DO270" s="85">
        <f t="shared" si="166"/>
        <v>-1.2223608791828156E-9</v>
      </c>
      <c r="DP270" s="85">
        <f t="shared" si="166"/>
        <v>-1.2223608791828156E-9</v>
      </c>
      <c r="DQ270" s="85">
        <f t="shared" si="166"/>
        <v>-1.2223608791828156E-9</v>
      </c>
      <c r="DR270" s="85">
        <f t="shared" si="166"/>
        <v>-1.2223608791828156E-9</v>
      </c>
      <c r="DS270" s="85">
        <f t="shared" si="166"/>
        <v>-1.2223608791828156E-9</v>
      </c>
      <c r="DT270" s="85">
        <f t="shared" si="166"/>
        <v>-1.2223608791828156E-9</v>
      </c>
      <c r="DU270" s="85">
        <f t="shared" si="166"/>
        <v>-1.2223608791828156E-9</v>
      </c>
    </row>
    <row r="271" spans="1:125">
      <c r="A271" s="2" t="s">
        <v>223</v>
      </c>
      <c r="B271" s="59" t="s">
        <v>71</v>
      </c>
      <c r="C271" s="85"/>
      <c r="D271" s="85">
        <f>SUM(E271:DU271)</f>
        <v>6505558.7849772274</v>
      </c>
      <c r="E271" s="85">
        <f t="shared" si="165"/>
        <v>364543.53679966927</v>
      </c>
      <c r="F271" s="85">
        <f t="shared" si="165"/>
        <v>1522054.0059069193</v>
      </c>
      <c r="G271" s="85">
        <f t="shared" si="165"/>
        <v>1531478.9392324158</v>
      </c>
      <c r="H271" s="85">
        <f t="shared" si="165"/>
        <v>1540856.5421818255</v>
      </c>
      <c r="I271" s="85">
        <f t="shared" si="165"/>
        <v>1546625.7608563974</v>
      </c>
      <c r="J271" s="85">
        <f t="shared" si="165"/>
        <v>0</v>
      </c>
      <c r="K271" s="85">
        <f t="shared" si="165"/>
        <v>0</v>
      </c>
      <c r="L271" s="85">
        <f t="shared" si="165"/>
        <v>0</v>
      </c>
      <c r="M271" s="85">
        <f t="shared" si="165"/>
        <v>0</v>
      </c>
      <c r="N271" s="85">
        <f t="shared" si="165"/>
        <v>0</v>
      </c>
      <c r="O271" s="85">
        <f t="shared" si="165"/>
        <v>0</v>
      </c>
      <c r="P271" s="85">
        <f t="shared" si="165"/>
        <v>0</v>
      </c>
      <c r="Q271" s="85">
        <f t="shared" si="165"/>
        <v>0</v>
      </c>
      <c r="R271" s="85">
        <f t="shared" si="165"/>
        <v>0</v>
      </c>
      <c r="S271" s="85">
        <f t="shared" si="165"/>
        <v>0</v>
      </c>
      <c r="T271" s="85">
        <f t="shared" si="165"/>
        <v>0</v>
      </c>
      <c r="U271" s="85">
        <f t="shared" si="165"/>
        <v>0</v>
      </c>
      <c r="V271" s="85">
        <f t="shared" si="165"/>
        <v>0</v>
      </c>
      <c r="W271" s="85">
        <f t="shared" si="165"/>
        <v>0</v>
      </c>
      <c r="X271" s="85">
        <f t="shared" si="165"/>
        <v>0</v>
      </c>
      <c r="Y271" s="85">
        <f t="shared" si="165"/>
        <v>0</v>
      </c>
      <c r="Z271" s="85">
        <f t="shared" si="165"/>
        <v>0</v>
      </c>
      <c r="AA271" s="85">
        <f t="shared" si="165"/>
        <v>0</v>
      </c>
      <c r="AB271" s="85">
        <f t="shared" si="165"/>
        <v>0</v>
      </c>
      <c r="AC271" s="85">
        <f t="shared" si="165"/>
        <v>0</v>
      </c>
      <c r="AD271" s="85">
        <f t="shared" si="165"/>
        <v>0</v>
      </c>
      <c r="AE271" s="85">
        <f t="shared" si="165"/>
        <v>0</v>
      </c>
      <c r="AF271" s="85">
        <f t="shared" si="165"/>
        <v>0</v>
      </c>
      <c r="AG271" s="85">
        <f t="shared" si="165"/>
        <v>0</v>
      </c>
      <c r="AH271" s="85">
        <f t="shared" si="165"/>
        <v>0</v>
      </c>
      <c r="AI271" s="85">
        <f t="shared" si="165"/>
        <v>0</v>
      </c>
      <c r="AJ271" s="85">
        <f t="shared" si="165"/>
        <v>0</v>
      </c>
      <c r="AK271" s="85">
        <f t="shared" si="165"/>
        <v>0</v>
      </c>
      <c r="AL271" s="85">
        <f t="shared" si="165"/>
        <v>0</v>
      </c>
      <c r="AM271" s="85">
        <f t="shared" si="165"/>
        <v>0</v>
      </c>
      <c r="AN271" s="85">
        <f t="shared" si="165"/>
        <v>0</v>
      </c>
      <c r="AO271" s="85">
        <f t="shared" si="165"/>
        <v>0</v>
      </c>
      <c r="AP271" s="85">
        <f t="shared" si="165"/>
        <v>0</v>
      </c>
      <c r="AQ271" s="85">
        <f t="shared" si="165"/>
        <v>0</v>
      </c>
      <c r="AR271" s="85">
        <f t="shared" si="165"/>
        <v>0</v>
      </c>
      <c r="AS271" s="85">
        <f t="shared" si="165"/>
        <v>0</v>
      </c>
      <c r="AT271" s="85">
        <f t="shared" si="165"/>
        <v>0</v>
      </c>
      <c r="AU271" s="85">
        <f t="shared" si="165"/>
        <v>0</v>
      </c>
      <c r="AV271" s="85">
        <f t="shared" si="165"/>
        <v>0</v>
      </c>
      <c r="AW271" s="85">
        <f t="shared" si="165"/>
        <v>0</v>
      </c>
      <c r="AX271" s="85">
        <f t="shared" si="165"/>
        <v>0</v>
      </c>
      <c r="AY271" s="85">
        <f t="shared" si="165"/>
        <v>0</v>
      </c>
      <c r="AZ271" s="85">
        <f t="shared" si="165"/>
        <v>0</v>
      </c>
      <c r="BA271" s="85">
        <f t="shared" si="165"/>
        <v>0</v>
      </c>
      <c r="BB271" s="85">
        <f t="shared" si="165"/>
        <v>0</v>
      </c>
      <c r="BC271" s="85">
        <f t="shared" si="165"/>
        <v>0</v>
      </c>
      <c r="BD271" s="85">
        <f t="shared" si="165"/>
        <v>0</v>
      </c>
      <c r="BE271" s="85">
        <f t="shared" si="165"/>
        <v>0</v>
      </c>
      <c r="BF271" s="85">
        <f t="shared" si="165"/>
        <v>0</v>
      </c>
      <c r="BG271" s="85">
        <f t="shared" si="165"/>
        <v>0</v>
      </c>
      <c r="BH271" s="85">
        <f t="shared" si="165"/>
        <v>0</v>
      </c>
      <c r="BI271" s="85">
        <f t="shared" si="165"/>
        <v>0</v>
      </c>
      <c r="BJ271" s="85">
        <f t="shared" si="165"/>
        <v>0</v>
      </c>
      <c r="BK271" s="85">
        <f t="shared" si="165"/>
        <v>0</v>
      </c>
      <c r="BL271" s="85">
        <f t="shared" si="165"/>
        <v>0</v>
      </c>
      <c r="BM271" s="85">
        <f t="shared" si="165"/>
        <v>0</v>
      </c>
      <c r="BN271" s="85">
        <f t="shared" si="165"/>
        <v>0</v>
      </c>
      <c r="BO271" s="85">
        <f t="shared" si="165"/>
        <v>0</v>
      </c>
      <c r="BP271" s="85">
        <f t="shared" si="165"/>
        <v>0</v>
      </c>
      <c r="BQ271" s="85">
        <f t="shared" si="166"/>
        <v>0</v>
      </c>
      <c r="BR271" s="85">
        <f t="shared" si="166"/>
        <v>0</v>
      </c>
      <c r="BS271" s="85">
        <f t="shared" si="166"/>
        <v>0</v>
      </c>
      <c r="BT271" s="85">
        <f t="shared" si="166"/>
        <v>0</v>
      </c>
      <c r="BU271" s="85">
        <f t="shared" si="166"/>
        <v>0</v>
      </c>
      <c r="BV271" s="85">
        <f t="shared" si="166"/>
        <v>0</v>
      </c>
      <c r="BW271" s="85">
        <f t="shared" si="166"/>
        <v>0</v>
      </c>
      <c r="BX271" s="85">
        <f t="shared" si="166"/>
        <v>0</v>
      </c>
      <c r="BY271" s="85">
        <f t="shared" si="166"/>
        <v>0</v>
      </c>
      <c r="BZ271" s="85">
        <f t="shared" si="166"/>
        <v>0</v>
      </c>
      <c r="CA271" s="85">
        <f t="shared" si="166"/>
        <v>0</v>
      </c>
      <c r="CB271" s="85">
        <f t="shared" si="166"/>
        <v>0</v>
      </c>
      <c r="CC271" s="85">
        <f t="shared" si="166"/>
        <v>0</v>
      </c>
      <c r="CD271" s="85">
        <f t="shared" si="166"/>
        <v>0</v>
      </c>
      <c r="CE271" s="85">
        <f t="shared" si="166"/>
        <v>0</v>
      </c>
      <c r="CF271" s="85">
        <f t="shared" si="166"/>
        <v>0</v>
      </c>
      <c r="CG271" s="85">
        <f t="shared" si="166"/>
        <v>0</v>
      </c>
      <c r="CH271" s="85">
        <f t="shared" si="166"/>
        <v>0</v>
      </c>
      <c r="CI271" s="85">
        <f t="shared" si="166"/>
        <v>0</v>
      </c>
      <c r="CJ271" s="85">
        <f t="shared" si="166"/>
        <v>0</v>
      </c>
      <c r="CK271" s="85">
        <f t="shared" si="166"/>
        <v>0</v>
      </c>
      <c r="CL271" s="85">
        <f t="shared" si="166"/>
        <v>0</v>
      </c>
      <c r="CM271" s="85">
        <f t="shared" si="166"/>
        <v>0</v>
      </c>
      <c r="CN271" s="85">
        <f t="shared" si="166"/>
        <v>0</v>
      </c>
      <c r="CO271" s="85">
        <f t="shared" si="166"/>
        <v>0</v>
      </c>
      <c r="CP271" s="85">
        <f t="shared" si="166"/>
        <v>0</v>
      </c>
      <c r="CQ271" s="85">
        <f t="shared" si="166"/>
        <v>0</v>
      </c>
      <c r="CR271" s="85">
        <f t="shared" si="166"/>
        <v>0</v>
      </c>
      <c r="CS271" s="85">
        <f t="shared" si="166"/>
        <v>0</v>
      </c>
      <c r="CT271" s="85">
        <f t="shared" si="166"/>
        <v>0</v>
      </c>
      <c r="CU271" s="85">
        <f t="shared" si="166"/>
        <v>0</v>
      </c>
      <c r="CV271" s="85">
        <f t="shared" si="166"/>
        <v>0</v>
      </c>
      <c r="CW271" s="85">
        <f t="shared" si="166"/>
        <v>0</v>
      </c>
      <c r="CX271" s="85">
        <f t="shared" si="166"/>
        <v>0</v>
      </c>
      <c r="CY271" s="85">
        <f t="shared" si="166"/>
        <v>0</v>
      </c>
      <c r="CZ271" s="85">
        <f t="shared" si="166"/>
        <v>0</v>
      </c>
      <c r="DA271" s="85">
        <f t="shared" si="166"/>
        <v>0</v>
      </c>
      <c r="DB271" s="85">
        <f t="shared" si="166"/>
        <v>0</v>
      </c>
      <c r="DC271" s="85">
        <f t="shared" si="166"/>
        <v>0</v>
      </c>
      <c r="DD271" s="85">
        <f t="shared" si="166"/>
        <v>0</v>
      </c>
      <c r="DE271" s="85">
        <f t="shared" si="166"/>
        <v>0</v>
      </c>
      <c r="DF271" s="85">
        <f t="shared" si="166"/>
        <v>0</v>
      </c>
      <c r="DG271" s="85">
        <f t="shared" si="166"/>
        <v>0</v>
      </c>
      <c r="DH271" s="85">
        <f t="shared" si="166"/>
        <v>0</v>
      </c>
      <c r="DI271" s="85">
        <f t="shared" si="166"/>
        <v>0</v>
      </c>
      <c r="DJ271" s="85">
        <f t="shared" si="166"/>
        <v>0</v>
      </c>
      <c r="DK271" s="85">
        <f t="shared" si="166"/>
        <v>0</v>
      </c>
      <c r="DL271" s="85">
        <f t="shared" si="166"/>
        <v>0</v>
      </c>
      <c r="DM271" s="85">
        <f t="shared" si="166"/>
        <v>0</v>
      </c>
      <c r="DN271" s="85">
        <f t="shared" si="166"/>
        <v>0</v>
      </c>
      <c r="DO271" s="85">
        <f t="shared" si="166"/>
        <v>0</v>
      </c>
      <c r="DP271" s="85">
        <f t="shared" si="166"/>
        <v>0</v>
      </c>
      <c r="DQ271" s="85">
        <f t="shared" si="166"/>
        <v>0</v>
      </c>
      <c r="DR271" s="85">
        <f t="shared" si="166"/>
        <v>0</v>
      </c>
      <c r="DS271" s="85">
        <f t="shared" si="166"/>
        <v>0</v>
      </c>
      <c r="DT271" s="85">
        <f t="shared" si="166"/>
        <v>0</v>
      </c>
      <c r="DU271" s="85">
        <f t="shared" si="166"/>
        <v>0</v>
      </c>
    </row>
    <row r="272" spans="1:125">
      <c r="A272" s="2" t="s">
        <v>224</v>
      </c>
      <c r="B272" s="59" t="s">
        <v>71</v>
      </c>
      <c r="C272" s="85"/>
      <c r="D272" s="85">
        <f>SUM(E272:DU272)</f>
        <v>180717.36750109011</v>
      </c>
      <c r="E272" s="85">
        <f t="shared" si="165"/>
        <v>0</v>
      </c>
      <c r="F272" s="85">
        <f t="shared" si="165"/>
        <v>6118.0472312225584</v>
      </c>
      <c r="G272" s="85">
        <f t="shared" si="165"/>
        <v>31764.994316369681</v>
      </c>
      <c r="H272" s="85">
        <f t="shared" si="165"/>
        <v>58000.544405492219</v>
      </c>
      <c r="I272" s="85">
        <f t="shared" si="165"/>
        <v>84833.78154800566</v>
      </c>
      <c r="J272" s="85">
        <f t="shared" si="165"/>
        <v>0</v>
      </c>
      <c r="K272" s="85">
        <f t="shared" si="165"/>
        <v>0</v>
      </c>
      <c r="L272" s="85">
        <f t="shared" si="165"/>
        <v>0</v>
      </c>
      <c r="M272" s="85">
        <f t="shared" si="165"/>
        <v>0</v>
      </c>
      <c r="N272" s="85">
        <f t="shared" si="165"/>
        <v>0</v>
      </c>
      <c r="O272" s="85">
        <f t="shared" si="165"/>
        <v>0</v>
      </c>
      <c r="P272" s="85">
        <f t="shared" si="165"/>
        <v>0</v>
      </c>
      <c r="Q272" s="85">
        <f t="shared" si="165"/>
        <v>0</v>
      </c>
      <c r="R272" s="85">
        <f t="shared" si="165"/>
        <v>0</v>
      </c>
      <c r="S272" s="85">
        <f t="shared" si="165"/>
        <v>0</v>
      </c>
      <c r="T272" s="85">
        <f t="shared" si="165"/>
        <v>0</v>
      </c>
      <c r="U272" s="85">
        <f t="shared" si="165"/>
        <v>0</v>
      </c>
      <c r="V272" s="85">
        <f t="shared" si="165"/>
        <v>0</v>
      </c>
      <c r="W272" s="85">
        <f t="shared" si="165"/>
        <v>0</v>
      </c>
      <c r="X272" s="85">
        <f t="shared" si="165"/>
        <v>0</v>
      </c>
      <c r="Y272" s="85">
        <f t="shared" si="165"/>
        <v>0</v>
      </c>
      <c r="Z272" s="85">
        <f t="shared" si="165"/>
        <v>0</v>
      </c>
      <c r="AA272" s="85">
        <f t="shared" si="165"/>
        <v>0</v>
      </c>
      <c r="AB272" s="85">
        <f t="shared" si="165"/>
        <v>0</v>
      </c>
      <c r="AC272" s="85">
        <f t="shared" si="165"/>
        <v>0</v>
      </c>
      <c r="AD272" s="85">
        <f t="shared" si="165"/>
        <v>0</v>
      </c>
      <c r="AE272" s="85">
        <f t="shared" si="165"/>
        <v>0</v>
      </c>
      <c r="AF272" s="85">
        <f t="shared" si="165"/>
        <v>0</v>
      </c>
      <c r="AG272" s="85">
        <f t="shared" si="165"/>
        <v>0</v>
      </c>
      <c r="AH272" s="85">
        <f t="shared" si="165"/>
        <v>0</v>
      </c>
      <c r="AI272" s="85">
        <f t="shared" si="165"/>
        <v>0</v>
      </c>
      <c r="AJ272" s="85">
        <f t="shared" si="165"/>
        <v>0</v>
      </c>
      <c r="AK272" s="85">
        <f t="shared" si="165"/>
        <v>0</v>
      </c>
      <c r="AL272" s="85">
        <f t="shared" si="165"/>
        <v>0</v>
      </c>
      <c r="AM272" s="85">
        <f t="shared" si="165"/>
        <v>0</v>
      </c>
      <c r="AN272" s="85">
        <f t="shared" si="165"/>
        <v>0</v>
      </c>
      <c r="AO272" s="85">
        <f t="shared" si="165"/>
        <v>0</v>
      </c>
      <c r="AP272" s="85">
        <f t="shared" si="165"/>
        <v>0</v>
      </c>
      <c r="AQ272" s="85">
        <f t="shared" si="165"/>
        <v>0</v>
      </c>
      <c r="AR272" s="85">
        <f t="shared" si="165"/>
        <v>0</v>
      </c>
      <c r="AS272" s="85">
        <f t="shared" si="165"/>
        <v>0</v>
      </c>
      <c r="AT272" s="85">
        <f t="shared" si="165"/>
        <v>0</v>
      </c>
      <c r="AU272" s="85">
        <f t="shared" si="165"/>
        <v>0</v>
      </c>
      <c r="AV272" s="85">
        <f t="shared" si="165"/>
        <v>0</v>
      </c>
      <c r="AW272" s="85">
        <f t="shared" si="165"/>
        <v>0</v>
      </c>
      <c r="AX272" s="85">
        <f t="shared" si="165"/>
        <v>0</v>
      </c>
      <c r="AY272" s="85">
        <f t="shared" si="165"/>
        <v>0</v>
      </c>
      <c r="AZ272" s="85">
        <f t="shared" si="165"/>
        <v>0</v>
      </c>
      <c r="BA272" s="85">
        <f t="shared" si="165"/>
        <v>0</v>
      </c>
      <c r="BB272" s="85">
        <f t="shared" si="165"/>
        <v>0</v>
      </c>
      <c r="BC272" s="85">
        <f t="shared" si="165"/>
        <v>0</v>
      </c>
      <c r="BD272" s="85">
        <f t="shared" si="165"/>
        <v>0</v>
      </c>
      <c r="BE272" s="85">
        <f t="shared" si="165"/>
        <v>0</v>
      </c>
      <c r="BF272" s="85">
        <f t="shared" si="165"/>
        <v>0</v>
      </c>
      <c r="BG272" s="85">
        <f t="shared" si="165"/>
        <v>0</v>
      </c>
      <c r="BH272" s="85">
        <f t="shared" si="165"/>
        <v>0</v>
      </c>
      <c r="BI272" s="85">
        <f t="shared" si="165"/>
        <v>0</v>
      </c>
      <c r="BJ272" s="85">
        <f t="shared" si="165"/>
        <v>0</v>
      </c>
      <c r="BK272" s="85">
        <f t="shared" si="165"/>
        <v>0</v>
      </c>
      <c r="BL272" s="85">
        <f t="shared" si="165"/>
        <v>0</v>
      </c>
      <c r="BM272" s="85">
        <f t="shared" si="165"/>
        <v>0</v>
      </c>
      <c r="BN272" s="85">
        <f t="shared" si="165"/>
        <v>0</v>
      </c>
      <c r="BO272" s="85">
        <f t="shared" si="165"/>
        <v>0</v>
      </c>
      <c r="BP272" s="85">
        <f t="shared" si="165"/>
        <v>0</v>
      </c>
      <c r="BQ272" s="85">
        <f t="shared" si="166"/>
        <v>0</v>
      </c>
      <c r="BR272" s="85">
        <f t="shared" si="166"/>
        <v>0</v>
      </c>
      <c r="BS272" s="85">
        <f t="shared" si="166"/>
        <v>0</v>
      </c>
      <c r="BT272" s="85">
        <f t="shared" si="166"/>
        <v>0</v>
      </c>
      <c r="BU272" s="85">
        <f t="shared" si="166"/>
        <v>0</v>
      </c>
      <c r="BV272" s="85">
        <f t="shared" si="166"/>
        <v>0</v>
      </c>
      <c r="BW272" s="85">
        <f t="shared" si="166"/>
        <v>0</v>
      </c>
      <c r="BX272" s="85">
        <f t="shared" si="166"/>
        <v>0</v>
      </c>
      <c r="BY272" s="85">
        <f t="shared" si="166"/>
        <v>0</v>
      </c>
      <c r="BZ272" s="85">
        <f t="shared" si="166"/>
        <v>0</v>
      </c>
      <c r="CA272" s="85">
        <f t="shared" si="166"/>
        <v>0</v>
      </c>
      <c r="CB272" s="85">
        <f t="shared" si="166"/>
        <v>0</v>
      </c>
      <c r="CC272" s="85">
        <f t="shared" si="166"/>
        <v>0</v>
      </c>
      <c r="CD272" s="85">
        <f t="shared" si="166"/>
        <v>0</v>
      </c>
      <c r="CE272" s="85">
        <f t="shared" si="166"/>
        <v>0</v>
      </c>
      <c r="CF272" s="85">
        <f t="shared" si="166"/>
        <v>0</v>
      </c>
      <c r="CG272" s="85">
        <f t="shared" si="166"/>
        <v>0</v>
      </c>
      <c r="CH272" s="85">
        <f t="shared" si="166"/>
        <v>0</v>
      </c>
      <c r="CI272" s="85">
        <f t="shared" si="166"/>
        <v>0</v>
      </c>
      <c r="CJ272" s="85">
        <f t="shared" si="166"/>
        <v>0</v>
      </c>
      <c r="CK272" s="85">
        <f t="shared" si="166"/>
        <v>0</v>
      </c>
      <c r="CL272" s="85">
        <f t="shared" si="166"/>
        <v>0</v>
      </c>
      <c r="CM272" s="85">
        <f t="shared" si="166"/>
        <v>0</v>
      </c>
      <c r="CN272" s="85">
        <f t="shared" si="166"/>
        <v>0</v>
      </c>
      <c r="CO272" s="85">
        <f t="shared" si="166"/>
        <v>0</v>
      </c>
      <c r="CP272" s="85">
        <f t="shared" si="166"/>
        <v>0</v>
      </c>
      <c r="CQ272" s="85">
        <f t="shared" si="166"/>
        <v>0</v>
      </c>
      <c r="CR272" s="85">
        <f t="shared" si="166"/>
        <v>0</v>
      </c>
      <c r="CS272" s="85">
        <f t="shared" si="166"/>
        <v>0</v>
      </c>
      <c r="CT272" s="85">
        <f t="shared" si="166"/>
        <v>0</v>
      </c>
      <c r="CU272" s="85">
        <f t="shared" si="166"/>
        <v>0</v>
      </c>
      <c r="CV272" s="85">
        <f t="shared" si="166"/>
        <v>0</v>
      </c>
      <c r="CW272" s="85">
        <f t="shared" si="166"/>
        <v>0</v>
      </c>
      <c r="CX272" s="85">
        <f t="shared" si="166"/>
        <v>0</v>
      </c>
      <c r="CY272" s="85">
        <f t="shared" si="166"/>
        <v>0</v>
      </c>
      <c r="CZ272" s="85">
        <f t="shared" si="166"/>
        <v>0</v>
      </c>
      <c r="DA272" s="85">
        <f t="shared" si="166"/>
        <v>0</v>
      </c>
      <c r="DB272" s="85">
        <f t="shared" si="166"/>
        <v>0</v>
      </c>
      <c r="DC272" s="85">
        <f t="shared" si="166"/>
        <v>0</v>
      </c>
      <c r="DD272" s="85">
        <f t="shared" si="166"/>
        <v>0</v>
      </c>
      <c r="DE272" s="85">
        <f t="shared" si="166"/>
        <v>0</v>
      </c>
      <c r="DF272" s="85">
        <f t="shared" si="166"/>
        <v>0</v>
      </c>
      <c r="DG272" s="85">
        <f t="shared" si="166"/>
        <v>0</v>
      </c>
      <c r="DH272" s="85">
        <f t="shared" si="166"/>
        <v>0</v>
      </c>
      <c r="DI272" s="85">
        <f t="shared" si="166"/>
        <v>0</v>
      </c>
      <c r="DJ272" s="85">
        <f t="shared" si="166"/>
        <v>0</v>
      </c>
      <c r="DK272" s="85">
        <f t="shared" si="166"/>
        <v>0</v>
      </c>
      <c r="DL272" s="85">
        <f t="shared" si="166"/>
        <v>0</v>
      </c>
      <c r="DM272" s="85">
        <f t="shared" si="166"/>
        <v>0</v>
      </c>
      <c r="DN272" s="85">
        <f t="shared" si="166"/>
        <v>0</v>
      </c>
      <c r="DO272" s="85">
        <f t="shared" si="166"/>
        <v>0</v>
      </c>
      <c r="DP272" s="85">
        <f t="shared" si="166"/>
        <v>0</v>
      </c>
      <c r="DQ272" s="85">
        <f t="shared" si="166"/>
        <v>0</v>
      </c>
      <c r="DR272" s="85">
        <f t="shared" si="166"/>
        <v>0</v>
      </c>
      <c r="DS272" s="85">
        <f t="shared" si="166"/>
        <v>0</v>
      </c>
      <c r="DT272" s="85">
        <f t="shared" si="166"/>
        <v>0</v>
      </c>
      <c r="DU272" s="85">
        <f t="shared" si="166"/>
        <v>0</v>
      </c>
    </row>
    <row r="273" spans="1:125">
      <c r="A273" s="2" t="s">
        <v>225</v>
      </c>
      <c r="B273" s="59" t="s">
        <v>71</v>
      </c>
      <c r="C273" s="85"/>
      <c r="D273" s="85">
        <f>SUM(E273:DU273)</f>
        <v>6686276.1524783168</v>
      </c>
      <c r="E273" s="85">
        <f t="shared" si="165"/>
        <v>0</v>
      </c>
      <c r="F273" s="85">
        <f t="shared" si="165"/>
        <v>0</v>
      </c>
      <c r="G273" s="85">
        <f t="shared" si="165"/>
        <v>0</v>
      </c>
      <c r="H273" s="85">
        <f t="shared" si="165"/>
        <v>0</v>
      </c>
      <c r="I273" s="85">
        <f t="shared" si="165"/>
        <v>0</v>
      </c>
      <c r="J273" s="85">
        <f t="shared" si="165"/>
        <v>82790.881508871156</v>
      </c>
      <c r="K273" s="85">
        <f t="shared" si="165"/>
        <v>83907.298390343858</v>
      </c>
      <c r="L273" s="85">
        <f t="shared" si="165"/>
        <v>85038.769908637914</v>
      </c>
      <c r="M273" s="85">
        <f t="shared" si="165"/>
        <v>86185.499072229475</v>
      </c>
      <c r="N273" s="85">
        <f t="shared" si="165"/>
        <v>87347.691627119435</v>
      </c>
      <c r="O273" s="85">
        <f t="shared" si="165"/>
        <v>88525.556093748397</v>
      </c>
      <c r="P273" s="85">
        <f t="shared" si="165"/>
        <v>89719.303804409356</v>
      </c>
      <c r="Q273" s="85">
        <f t="shared" si="165"/>
        <v>90929.148941164996</v>
      </c>
      <c r="R273" s="85">
        <f t="shared" si="165"/>
        <v>92155.308574276103</v>
      </c>
      <c r="S273" s="85">
        <f t="shared" si="165"/>
        <v>93398.002701148303</v>
      </c>
      <c r="T273" s="85">
        <f t="shared" si="165"/>
        <v>94657.454285804066</v>
      </c>
      <c r="U273" s="85">
        <f t="shared" si="165"/>
        <v>95933.88929888673</v>
      </c>
      <c r="V273" s="85">
        <f t="shared" si="165"/>
        <v>97227.536758204267</v>
      </c>
      <c r="W273" s="85">
        <f t="shared" si="165"/>
        <v>98538.628769819523</v>
      </c>
      <c r="X273" s="85">
        <f t="shared" si="165"/>
        <v>99867.400569694742</v>
      </c>
      <c r="Y273" s="85">
        <f t="shared" si="165"/>
        <v>101214.0905658975</v>
      </c>
      <c r="Z273" s="85">
        <f t="shared" si="165"/>
        <v>102578.94038137585</v>
      </c>
      <c r="AA273" s="85">
        <f t="shared" si="165"/>
        <v>103962.19489731042</v>
      </c>
      <c r="AB273" s="85">
        <f t="shared" si="165"/>
        <v>105364.10229705075</v>
      </c>
      <c r="AC273" s="85">
        <f t="shared" si="165"/>
        <v>106784.9141106445</v>
      </c>
      <c r="AD273" s="85">
        <f t="shared" si="165"/>
        <v>108224.8852599668</v>
      </c>
      <c r="AE273" s="85">
        <f t="shared" si="165"/>
        <v>109684.2741044584</v>
      </c>
      <c r="AF273" s="85">
        <f t="shared" si="165"/>
        <v>111163.34248748043</v>
      </c>
      <c r="AG273" s="85">
        <f t="shared" si="165"/>
        <v>112662.35578329438</v>
      </c>
      <c r="AH273" s="85">
        <f t="shared" si="165"/>
        <v>114181.58294467538</v>
      </c>
      <c r="AI273" s="85">
        <f t="shared" si="165"/>
        <v>115721.2965511678</v>
      </c>
      <c r="AJ273" s="85">
        <f t="shared" si="165"/>
        <v>117281.77285799137</v>
      </c>
      <c r="AK273" s="85">
        <f t="shared" si="165"/>
        <v>118863.29184560693</v>
      </c>
      <c r="AL273" s="85">
        <f t="shared" si="165"/>
        <v>120466.13726995034</v>
      </c>
      <c r="AM273" s="85">
        <f t="shared" si="165"/>
        <v>122090.5967133441</v>
      </c>
      <c r="AN273" s="85">
        <f t="shared" si="165"/>
        <v>123736.96163609524</v>
      </c>
      <c r="AO273" s="85">
        <f t="shared" si="165"/>
        <v>125405.52742878915</v>
      </c>
      <c r="AP273" s="85">
        <f t="shared" si="165"/>
        <v>127096.59346528843</v>
      </c>
      <c r="AQ273" s="85">
        <f t="shared" si="165"/>
        <v>128810.46315644657</v>
      </c>
      <c r="AR273" s="85">
        <f t="shared" si="165"/>
        <v>130547.44400454595</v>
      </c>
      <c r="AS273" s="85">
        <f t="shared" si="165"/>
        <v>132307.84765846972</v>
      </c>
      <c r="AT273" s="85">
        <f t="shared" si="165"/>
        <v>134091.98996961792</v>
      </c>
      <c r="AU273" s="85">
        <f t="shared" si="165"/>
        <v>135900.1910485774</v>
      </c>
      <c r="AV273" s="85">
        <f t="shared" si="165"/>
        <v>137732.77532255618</v>
      </c>
      <c r="AW273" s="85">
        <f t="shared" si="165"/>
        <v>139590.07159359191</v>
      </c>
      <c r="AX273" s="85">
        <f t="shared" si="165"/>
        <v>141472.41309754571</v>
      </c>
      <c r="AY273" s="85">
        <f t="shared" si="165"/>
        <v>143380.13756389113</v>
      </c>
      <c r="AZ273" s="85">
        <f t="shared" si="165"/>
        <v>145313.5872763097</v>
      </c>
      <c r="BA273" s="85">
        <f t="shared" si="165"/>
        <v>147273.10913410326</v>
      </c>
      <c r="BB273" s="85">
        <f t="shared" si="165"/>
        <v>149259.05471443463</v>
      </c>
      <c r="BC273" s="85">
        <f t="shared" si="165"/>
        <v>151271.78033540773</v>
      </c>
      <c r="BD273" s="85">
        <f t="shared" si="165"/>
        <v>153311.6471199978</v>
      </c>
      <c r="BE273" s="85">
        <f t="shared" si="165"/>
        <v>155379.0210608443</v>
      </c>
      <c r="BF273" s="85">
        <f t="shared" si="165"/>
        <v>157474.27308591714</v>
      </c>
      <c r="BG273" s="85">
        <f t="shared" si="165"/>
        <v>159597.7791250686</v>
      </c>
      <c r="BH273" s="85">
        <f t="shared" si="165"/>
        <v>161749.92017748251</v>
      </c>
      <c r="BI273" s="85">
        <f t="shared" si="165"/>
        <v>163931.08238003321</v>
      </c>
      <c r="BJ273" s="85">
        <f t="shared" si="165"/>
        <v>166141.65707656604</v>
      </c>
      <c r="BK273" s="85">
        <f t="shared" si="165"/>
        <v>168382.04088811242</v>
      </c>
      <c r="BL273" s="85">
        <f t="shared" si="165"/>
        <v>170652.63578405118</v>
      </c>
      <c r="BM273" s="85">
        <f t="shared" si="165"/>
        <v>0</v>
      </c>
      <c r="BN273" s="85">
        <f t="shared" si="165"/>
        <v>0</v>
      </c>
      <c r="BO273" s="85">
        <f t="shared" si="165"/>
        <v>0</v>
      </c>
      <c r="BP273" s="85">
        <f>IFERROR(SUM(BP111,BP163,BP216,BP256),"")</f>
        <v>0</v>
      </c>
      <c r="BQ273" s="85">
        <f t="shared" si="166"/>
        <v>0</v>
      </c>
      <c r="BR273" s="85">
        <f t="shared" si="166"/>
        <v>0</v>
      </c>
      <c r="BS273" s="85">
        <f t="shared" si="166"/>
        <v>0</v>
      </c>
      <c r="BT273" s="85">
        <f t="shared" si="166"/>
        <v>0</v>
      </c>
      <c r="BU273" s="85">
        <f t="shared" si="166"/>
        <v>0</v>
      </c>
      <c r="BV273" s="85">
        <f t="shared" si="166"/>
        <v>0</v>
      </c>
      <c r="BW273" s="85">
        <f t="shared" si="166"/>
        <v>0</v>
      </c>
      <c r="BX273" s="85">
        <f t="shared" si="166"/>
        <v>0</v>
      </c>
      <c r="BY273" s="85">
        <f t="shared" si="166"/>
        <v>0</v>
      </c>
      <c r="BZ273" s="85">
        <f t="shared" si="166"/>
        <v>0</v>
      </c>
      <c r="CA273" s="85">
        <f t="shared" si="166"/>
        <v>0</v>
      </c>
      <c r="CB273" s="85">
        <f t="shared" si="166"/>
        <v>0</v>
      </c>
      <c r="CC273" s="85">
        <f t="shared" si="166"/>
        <v>0</v>
      </c>
      <c r="CD273" s="85">
        <f t="shared" si="166"/>
        <v>0</v>
      </c>
      <c r="CE273" s="85">
        <f t="shared" si="166"/>
        <v>0</v>
      </c>
      <c r="CF273" s="85">
        <f t="shared" si="166"/>
        <v>0</v>
      </c>
      <c r="CG273" s="85">
        <f t="shared" si="166"/>
        <v>0</v>
      </c>
      <c r="CH273" s="85">
        <f t="shared" si="166"/>
        <v>0</v>
      </c>
      <c r="CI273" s="85">
        <f t="shared" si="166"/>
        <v>0</v>
      </c>
      <c r="CJ273" s="85">
        <f t="shared" si="166"/>
        <v>0</v>
      </c>
      <c r="CK273" s="85">
        <f t="shared" si="166"/>
        <v>0</v>
      </c>
      <c r="CL273" s="85">
        <f t="shared" si="166"/>
        <v>0</v>
      </c>
      <c r="CM273" s="85">
        <f t="shared" si="166"/>
        <v>0</v>
      </c>
      <c r="CN273" s="85">
        <f t="shared" si="166"/>
        <v>0</v>
      </c>
      <c r="CO273" s="85">
        <f t="shared" si="166"/>
        <v>0</v>
      </c>
      <c r="CP273" s="85">
        <f t="shared" si="166"/>
        <v>0</v>
      </c>
      <c r="CQ273" s="85">
        <f t="shared" si="166"/>
        <v>0</v>
      </c>
      <c r="CR273" s="85">
        <f t="shared" si="166"/>
        <v>0</v>
      </c>
      <c r="CS273" s="85">
        <f t="shared" si="166"/>
        <v>0</v>
      </c>
      <c r="CT273" s="85">
        <f t="shared" si="166"/>
        <v>0</v>
      </c>
      <c r="CU273" s="85">
        <f t="shared" si="166"/>
        <v>0</v>
      </c>
      <c r="CV273" s="85">
        <f t="shared" si="166"/>
        <v>0</v>
      </c>
      <c r="CW273" s="85">
        <f t="shared" si="166"/>
        <v>0</v>
      </c>
      <c r="CX273" s="85">
        <f t="shared" si="166"/>
        <v>0</v>
      </c>
      <c r="CY273" s="85">
        <f t="shared" si="166"/>
        <v>0</v>
      </c>
      <c r="CZ273" s="85">
        <f t="shared" si="166"/>
        <v>0</v>
      </c>
      <c r="DA273" s="85">
        <f t="shared" si="166"/>
        <v>0</v>
      </c>
      <c r="DB273" s="85">
        <f t="shared" si="166"/>
        <v>0</v>
      </c>
      <c r="DC273" s="85">
        <f t="shared" si="166"/>
        <v>0</v>
      </c>
      <c r="DD273" s="85">
        <f t="shared" si="166"/>
        <v>0</v>
      </c>
      <c r="DE273" s="85">
        <f t="shared" si="166"/>
        <v>0</v>
      </c>
      <c r="DF273" s="85">
        <f t="shared" si="166"/>
        <v>0</v>
      </c>
      <c r="DG273" s="85">
        <f t="shared" si="166"/>
        <v>0</v>
      </c>
      <c r="DH273" s="85">
        <f t="shared" si="166"/>
        <v>0</v>
      </c>
      <c r="DI273" s="85">
        <f t="shared" si="166"/>
        <v>0</v>
      </c>
      <c r="DJ273" s="85">
        <f t="shared" si="166"/>
        <v>0</v>
      </c>
      <c r="DK273" s="85">
        <f t="shared" si="166"/>
        <v>0</v>
      </c>
      <c r="DL273" s="85">
        <f t="shared" si="166"/>
        <v>0</v>
      </c>
      <c r="DM273" s="85">
        <f t="shared" si="166"/>
        <v>0</v>
      </c>
      <c r="DN273" s="85">
        <f t="shared" si="166"/>
        <v>0</v>
      </c>
      <c r="DO273" s="85">
        <f t="shared" si="166"/>
        <v>0</v>
      </c>
      <c r="DP273" s="85">
        <f t="shared" si="166"/>
        <v>0</v>
      </c>
      <c r="DQ273" s="85">
        <f t="shared" si="166"/>
        <v>0</v>
      </c>
      <c r="DR273" s="85">
        <f t="shared" si="166"/>
        <v>0</v>
      </c>
      <c r="DS273" s="85">
        <f t="shared" si="166"/>
        <v>0</v>
      </c>
      <c r="DT273" s="85">
        <f t="shared" si="166"/>
        <v>0</v>
      </c>
      <c r="DU273" s="85">
        <f t="shared" si="166"/>
        <v>0</v>
      </c>
    </row>
    <row r="274" spans="1:125" ht="15" thickBot="1">
      <c r="A274" s="130" t="s">
        <v>226</v>
      </c>
      <c r="B274" s="126" t="s">
        <v>71</v>
      </c>
      <c r="C274" s="127"/>
      <c r="D274" s="127"/>
      <c r="E274" s="127">
        <f t="shared" ref="E274:AJ274" si="167">IFERROR(SUM(E270:E273),"")</f>
        <v>364543.53679966927</v>
      </c>
      <c r="F274" s="127">
        <f t="shared" si="167"/>
        <v>1892715.589937811</v>
      </c>
      <c r="G274" s="127">
        <f t="shared" si="167"/>
        <v>3455959.5234865965</v>
      </c>
      <c r="H274" s="127">
        <f t="shared" si="167"/>
        <v>5054816.6100739138</v>
      </c>
      <c r="I274" s="127">
        <f t="shared" si="167"/>
        <v>6686276.1524783168</v>
      </c>
      <c r="J274" s="127">
        <f t="shared" si="167"/>
        <v>6769067.0339871878</v>
      </c>
      <c r="K274" s="127">
        <f t="shared" si="167"/>
        <v>6687392.5693597896</v>
      </c>
      <c r="L274" s="127">
        <f t="shared" si="167"/>
        <v>6604616.7424877398</v>
      </c>
      <c r="M274" s="127">
        <f t="shared" si="167"/>
        <v>6520724.7017426938</v>
      </c>
      <c r="N274" s="127">
        <f t="shared" si="167"/>
        <v>6435701.3952253545</v>
      </c>
      <c r="O274" s="127">
        <f t="shared" si="167"/>
        <v>6349531.5680648638</v>
      </c>
      <c r="P274" s="127">
        <f t="shared" si="167"/>
        <v>6262199.7596817762</v>
      </c>
      <c r="Q274" s="127">
        <f t="shared" si="167"/>
        <v>6173690.3010141216</v>
      </c>
      <c r="R274" s="127">
        <f t="shared" si="167"/>
        <v>6083987.311706068</v>
      </c>
      <c r="S274" s="127">
        <f t="shared" si="167"/>
        <v>5993074.6972586643</v>
      </c>
      <c r="T274" s="127">
        <f t="shared" si="167"/>
        <v>5900936.1461421717</v>
      </c>
      <c r="U274" s="127">
        <f t="shared" si="167"/>
        <v>5807555.1268694503</v>
      </c>
      <c r="V274" s="127">
        <f t="shared" si="167"/>
        <v>5712914.8850298803</v>
      </c>
      <c r="W274" s="127">
        <f t="shared" si="167"/>
        <v>5616998.440283292</v>
      </c>
      <c r="X274" s="127">
        <f t="shared" si="167"/>
        <v>5519788.5833133478</v>
      </c>
      <c r="Y274" s="127">
        <f t="shared" si="167"/>
        <v>5421267.8727398552</v>
      </c>
      <c r="Z274" s="127">
        <f t="shared" si="167"/>
        <v>5321418.6319894362</v>
      </c>
      <c r="AA274" s="127">
        <f t="shared" si="167"/>
        <v>5220222.9461239949</v>
      </c>
      <c r="AB274" s="127">
        <f t="shared" si="167"/>
        <v>5117662.6586264241</v>
      </c>
      <c r="AC274" s="127">
        <f t="shared" si="167"/>
        <v>5013719.3681429671</v>
      </c>
      <c r="AD274" s="127">
        <f t="shared" si="167"/>
        <v>4908374.425181644</v>
      </c>
      <c r="AE274" s="127">
        <f t="shared" si="167"/>
        <v>4801608.9287661696</v>
      </c>
      <c r="AF274" s="127">
        <f t="shared" si="167"/>
        <v>4693403.7230447335</v>
      </c>
      <c r="AG274" s="127">
        <f t="shared" si="167"/>
        <v>4583739.3938530665</v>
      </c>
      <c r="AH274" s="127">
        <f t="shared" si="167"/>
        <v>4472596.2652311539</v>
      </c>
      <c r="AI274" s="127">
        <f t="shared" si="167"/>
        <v>4359954.3958929712</v>
      </c>
      <c r="AJ274" s="127">
        <f t="shared" si="167"/>
        <v>4245793.5756486263</v>
      </c>
      <c r="AK274" s="127">
        <f t="shared" ref="AK274:CV274" si="168">IFERROR(SUM(AK270:AK273),"")</f>
        <v>4130093.3217782509</v>
      </c>
      <c r="AL274" s="127">
        <f t="shared" si="168"/>
        <v>4012832.8753569871</v>
      </c>
      <c r="AM274" s="127">
        <f t="shared" si="168"/>
        <v>3893991.1975304303</v>
      </c>
      <c r="AN274" s="127">
        <f t="shared" si="168"/>
        <v>3773546.9657398374</v>
      </c>
      <c r="AO274" s="127">
        <f t="shared" si="168"/>
        <v>3651478.5698964358</v>
      </c>
      <c r="AP274" s="127">
        <f t="shared" si="168"/>
        <v>3527764.1085041463</v>
      </c>
      <c r="AQ274" s="127">
        <f t="shared" si="168"/>
        <v>3402381.3847300154</v>
      </c>
      <c r="AR274" s="127">
        <f t="shared" si="168"/>
        <v>3275307.9024216686</v>
      </c>
      <c r="AS274" s="127">
        <f t="shared" si="168"/>
        <v>3146520.8620710466</v>
      </c>
      <c r="AT274" s="127">
        <f t="shared" si="168"/>
        <v>3015997.1567237247</v>
      </c>
      <c r="AU274" s="127">
        <f t="shared" si="168"/>
        <v>2883713.3678330667</v>
      </c>
      <c r="AV274" s="127">
        <f t="shared" si="168"/>
        <v>2749645.7610584679</v>
      </c>
      <c r="AW274" s="127">
        <f t="shared" si="168"/>
        <v>2613770.2820069478</v>
      </c>
      <c r="AX274" s="127">
        <f t="shared" si="168"/>
        <v>2476062.5519173094</v>
      </c>
      <c r="AY274" s="127">
        <f t="shared" si="168"/>
        <v>2336497.8632861096</v>
      </c>
      <c r="AZ274" s="127">
        <f t="shared" si="168"/>
        <v>2195051.1754346369</v>
      </c>
      <c r="BA274" s="127">
        <f t="shared" si="168"/>
        <v>2051697.1100161206</v>
      </c>
      <c r="BB274" s="127">
        <f t="shared" si="168"/>
        <v>1906409.9464623488</v>
      </c>
      <c r="BC274" s="127">
        <f t="shared" si="168"/>
        <v>1759163.6173688874</v>
      </c>
      <c r="BD274" s="127">
        <f t="shared" si="168"/>
        <v>1609931.7038180698</v>
      </c>
      <c r="BE274" s="127">
        <f t="shared" si="168"/>
        <v>1458687.4306389187</v>
      </c>
      <c r="BF274" s="127">
        <f t="shared" si="168"/>
        <v>1305403.6616031469</v>
      </c>
      <c r="BG274" s="127">
        <f t="shared" si="168"/>
        <v>1150052.8945563813</v>
      </c>
      <c r="BH274" s="127">
        <f t="shared" si="168"/>
        <v>992607.25648372667</v>
      </c>
      <c r="BI274" s="127">
        <f t="shared" si="168"/>
        <v>833038.49850879482</v>
      </c>
      <c r="BJ274" s="127">
        <f t="shared" si="168"/>
        <v>671317.9908252944</v>
      </c>
      <c r="BK274" s="127">
        <f t="shared" si="168"/>
        <v>507416.71756027476</v>
      </c>
      <c r="BL274" s="127">
        <f t="shared" si="168"/>
        <v>341305.27156810113</v>
      </c>
      <c r="BM274" s="127">
        <f t="shared" si="168"/>
        <v>-1.2223608791828156E-9</v>
      </c>
      <c r="BN274" s="127">
        <f t="shared" si="168"/>
        <v>-1.2223608791828156E-9</v>
      </c>
      <c r="BO274" s="127">
        <f t="shared" si="168"/>
        <v>-1.2223608791828156E-9</v>
      </c>
      <c r="BP274" s="127">
        <f t="shared" si="168"/>
        <v>-1.2223608791828156E-9</v>
      </c>
      <c r="BQ274" s="127">
        <f t="shared" si="168"/>
        <v>-1.2223608791828156E-9</v>
      </c>
      <c r="BR274" s="127">
        <f t="shared" si="168"/>
        <v>-1.2223608791828156E-9</v>
      </c>
      <c r="BS274" s="127">
        <f t="shared" si="168"/>
        <v>-1.2223608791828156E-9</v>
      </c>
      <c r="BT274" s="127">
        <f t="shared" si="168"/>
        <v>-1.2223608791828156E-9</v>
      </c>
      <c r="BU274" s="127">
        <f t="shared" si="168"/>
        <v>-1.2223608791828156E-9</v>
      </c>
      <c r="BV274" s="127">
        <f t="shared" si="168"/>
        <v>-1.2223608791828156E-9</v>
      </c>
      <c r="BW274" s="127">
        <f t="shared" si="168"/>
        <v>-1.2223608791828156E-9</v>
      </c>
      <c r="BX274" s="127">
        <f t="shared" si="168"/>
        <v>-1.2223608791828156E-9</v>
      </c>
      <c r="BY274" s="127">
        <f t="shared" si="168"/>
        <v>-1.2223608791828156E-9</v>
      </c>
      <c r="BZ274" s="127">
        <f t="shared" si="168"/>
        <v>-1.2223608791828156E-9</v>
      </c>
      <c r="CA274" s="127">
        <f t="shared" si="168"/>
        <v>-1.2223608791828156E-9</v>
      </c>
      <c r="CB274" s="127">
        <f t="shared" si="168"/>
        <v>-1.2223608791828156E-9</v>
      </c>
      <c r="CC274" s="127">
        <f t="shared" si="168"/>
        <v>-1.2223608791828156E-9</v>
      </c>
      <c r="CD274" s="127">
        <f t="shared" si="168"/>
        <v>-1.2223608791828156E-9</v>
      </c>
      <c r="CE274" s="127">
        <f t="shared" si="168"/>
        <v>-1.2223608791828156E-9</v>
      </c>
      <c r="CF274" s="127">
        <f t="shared" si="168"/>
        <v>-1.2223608791828156E-9</v>
      </c>
      <c r="CG274" s="127">
        <f t="shared" si="168"/>
        <v>-1.2223608791828156E-9</v>
      </c>
      <c r="CH274" s="127">
        <f t="shared" si="168"/>
        <v>-1.2223608791828156E-9</v>
      </c>
      <c r="CI274" s="127">
        <f t="shared" si="168"/>
        <v>-1.2223608791828156E-9</v>
      </c>
      <c r="CJ274" s="127">
        <f t="shared" si="168"/>
        <v>-1.2223608791828156E-9</v>
      </c>
      <c r="CK274" s="127">
        <f t="shared" si="168"/>
        <v>-1.2223608791828156E-9</v>
      </c>
      <c r="CL274" s="127">
        <f t="shared" si="168"/>
        <v>-1.2223608791828156E-9</v>
      </c>
      <c r="CM274" s="127">
        <f t="shared" si="168"/>
        <v>-1.2223608791828156E-9</v>
      </c>
      <c r="CN274" s="127">
        <f t="shared" si="168"/>
        <v>-1.2223608791828156E-9</v>
      </c>
      <c r="CO274" s="127">
        <f t="shared" si="168"/>
        <v>-1.2223608791828156E-9</v>
      </c>
      <c r="CP274" s="127">
        <f t="shared" si="168"/>
        <v>-1.2223608791828156E-9</v>
      </c>
      <c r="CQ274" s="127">
        <f t="shared" si="168"/>
        <v>-1.2223608791828156E-9</v>
      </c>
      <c r="CR274" s="127">
        <f t="shared" si="168"/>
        <v>-1.2223608791828156E-9</v>
      </c>
      <c r="CS274" s="127">
        <f t="shared" si="168"/>
        <v>-1.2223608791828156E-9</v>
      </c>
      <c r="CT274" s="127">
        <f t="shared" si="168"/>
        <v>-1.2223608791828156E-9</v>
      </c>
      <c r="CU274" s="127">
        <f t="shared" si="168"/>
        <v>-1.2223608791828156E-9</v>
      </c>
      <c r="CV274" s="127">
        <f t="shared" si="168"/>
        <v>-1.2223608791828156E-9</v>
      </c>
      <c r="CW274" s="127">
        <f t="shared" ref="CW274:DU274" si="169">IFERROR(SUM(CW270:CW273),"")</f>
        <v>-1.2223608791828156E-9</v>
      </c>
      <c r="CX274" s="127">
        <f t="shared" si="169"/>
        <v>-1.2223608791828156E-9</v>
      </c>
      <c r="CY274" s="127">
        <f t="shared" si="169"/>
        <v>-1.2223608791828156E-9</v>
      </c>
      <c r="CZ274" s="127">
        <f t="shared" si="169"/>
        <v>-1.2223608791828156E-9</v>
      </c>
      <c r="DA274" s="127">
        <f t="shared" si="169"/>
        <v>-1.2223608791828156E-9</v>
      </c>
      <c r="DB274" s="127">
        <f t="shared" si="169"/>
        <v>-1.2223608791828156E-9</v>
      </c>
      <c r="DC274" s="127">
        <f t="shared" si="169"/>
        <v>-1.2223608791828156E-9</v>
      </c>
      <c r="DD274" s="127">
        <f t="shared" si="169"/>
        <v>-1.2223608791828156E-9</v>
      </c>
      <c r="DE274" s="127">
        <f t="shared" si="169"/>
        <v>-1.2223608791828156E-9</v>
      </c>
      <c r="DF274" s="127">
        <f t="shared" si="169"/>
        <v>-1.2223608791828156E-9</v>
      </c>
      <c r="DG274" s="127">
        <f t="shared" si="169"/>
        <v>-1.2223608791828156E-9</v>
      </c>
      <c r="DH274" s="127">
        <f t="shared" si="169"/>
        <v>-1.2223608791828156E-9</v>
      </c>
      <c r="DI274" s="127">
        <f t="shared" si="169"/>
        <v>-1.2223608791828156E-9</v>
      </c>
      <c r="DJ274" s="127">
        <f t="shared" si="169"/>
        <v>-1.2223608791828156E-9</v>
      </c>
      <c r="DK274" s="127">
        <f t="shared" si="169"/>
        <v>-1.2223608791828156E-9</v>
      </c>
      <c r="DL274" s="127">
        <f t="shared" si="169"/>
        <v>-1.2223608791828156E-9</v>
      </c>
      <c r="DM274" s="127">
        <f t="shared" si="169"/>
        <v>-1.2223608791828156E-9</v>
      </c>
      <c r="DN274" s="127">
        <f t="shared" si="169"/>
        <v>-1.2223608791828156E-9</v>
      </c>
      <c r="DO274" s="127">
        <f t="shared" si="169"/>
        <v>-1.2223608791828156E-9</v>
      </c>
      <c r="DP274" s="127">
        <f t="shared" si="169"/>
        <v>-1.2223608791828156E-9</v>
      </c>
      <c r="DQ274" s="127">
        <f t="shared" si="169"/>
        <v>-1.2223608791828156E-9</v>
      </c>
      <c r="DR274" s="127">
        <f t="shared" si="169"/>
        <v>-1.2223608791828156E-9</v>
      </c>
      <c r="DS274" s="127">
        <f t="shared" si="169"/>
        <v>-1.2223608791828156E-9</v>
      </c>
      <c r="DT274" s="127">
        <f t="shared" si="169"/>
        <v>-1.2223608791828156E-9</v>
      </c>
      <c r="DU274" s="127">
        <f t="shared" si="169"/>
        <v>-1.2223608791828156E-9</v>
      </c>
    </row>
    <row r="275" spans="1:1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c r="A276" s="16" t="s">
        <v>227</v>
      </c>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row>
    <row r="277" spans="1:1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c r="A278" s="69" t="str">
        <f>'Laika grafiks'!A31</f>
        <v>Regulāro uzturēšanas izmaksu marķieris</v>
      </c>
      <c r="B278" s="2"/>
      <c r="C278" s="2"/>
      <c r="D278" s="2"/>
      <c r="E278" s="52">
        <f>IFERROR('Laika grafiks'!E31,"")</f>
        <v>0</v>
      </c>
      <c r="F278" s="52">
        <f>IFERROR('Laika grafiks'!F31,"")</f>
        <v>0</v>
      </c>
      <c r="G278" s="52">
        <f>IFERROR('Laika grafiks'!G31,"")</f>
        <v>0</v>
      </c>
      <c r="H278" s="52">
        <f>IFERROR('Laika grafiks'!H31,"")</f>
        <v>0</v>
      </c>
      <c r="I278" s="52">
        <f>IFERROR('Laika grafiks'!I31,"")</f>
        <v>0</v>
      </c>
      <c r="J278" s="52">
        <f>IFERROR('Laika grafiks'!J31,"")</f>
        <v>1</v>
      </c>
      <c r="K278" s="52">
        <f>IFERROR('Laika grafiks'!K31,"")</f>
        <v>1</v>
      </c>
      <c r="L278" s="52">
        <f>IFERROR('Laika grafiks'!L31,"")</f>
        <v>1</v>
      </c>
      <c r="M278" s="52">
        <f>IFERROR('Laika grafiks'!M31,"")</f>
        <v>1</v>
      </c>
      <c r="N278" s="52">
        <f>IFERROR('Laika grafiks'!N31,"")</f>
        <v>1</v>
      </c>
      <c r="O278" s="52">
        <f>IFERROR('Laika grafiks'!O31,"")</f>
        <v>1</v>
      </c>
      <c r="P278" s="52">
        <f>IFERROR('Laika grafiks'!P31,"")</f>
        <v>1</v>
      </c>
      <c r="Q278" s="52">
        <f>IFERROR('Laika grafiks'!Q31,"")</f>
        <v>1</v>
      </c>
      <c r="R278" s="52">
        <f>IFERROR('Laika grafiks'!R31,"")</f>
        <v>1</v>
      </c>
      <c r="S278" s="52">
        <f>IFERROR('Laika grafiks'!S31,"")</f>
        <v>1</v>
      </c>
      <c r="T278" s="52">
        <f>IFERROR('Laika grafiks'!T31,"")</f>
        <v>1</v>
      </c>
      <c r="U278" s="52">
        <f>IFERROR('Laika grafiks'!U31,"")</f>
        <v>1</v>
      </c>
      <c r="V278" s="52">
        <f>IFERROR('Laika grafiks'!V31,"")</f>
        <v>1</v>
      </c>
      <c r="W278" s="52">
        <f>IFERROR('Laika grafiks'!W31,"")</f>
        <v>1</v>
      </c>
      <c r="X278" s="52">
        <f>IFERROR('Laika grafiks'!X31,"")</f>
        <v>1</v>
      </c>
      <c r="Y278" s="52">
        <f>IFERROR('Laika grafiks'!Y31,"")</f>
        <v>1</v>
      </c>
      <c r="Z278" s="52">
        <f>IFERROR('Laika grafiks'!Z31,"")</f>
        <v>1</v>
      </c>
      <c r="AA278" s="52">
        <f>IFERROR('Laika grafiks'!AA31,"")</f>
        <v>1</v>
      </c>
      <c r="AB278" s="52">
        <f>IFERROR('Laika grafiks'!AB31,"")</f>
        <v>1</v>
      </c>
      <c r="AC278" s="52">
        <f>IFERROR('Laika grafiks'!AC31,"")</f>
        <v>1</v>
      </c>
      <c r="AD278" s="52">
        <f>IFERROR('Laika grafiks'!AD31,"")</f>
        <v>1</v>
      </c>
      <c r="AE278" s="52">
        <f>IFERROR('Laika grafiks'!AE31,"")</f>
        <v>1</v>
      </c>
      <c r="AF278" s="52">
        <f>IFERROR('Laika grafiks'!AF31,"")</f>
        <v>1</v>
      </c>
      <c r="AG278" s="52">
        <f>IFERROR('Laika grafiks'!AG31,"")</f>
        <v>1</v>
      </c>
      <c r="AH278" s="52">
        <f>IFERROR('Laika grafiks'!AH31,"")</f>
        <v>1</v>
      </c>
      <c r="AI278" s="52">
        <f>IFERROR('Laika grafiks'!AI31,"")</f>
        <v>1</v>
      </c>
      <c r="AJ278" s="52">
        <f>IFERROR('Laika grafiks'!AJ31,"")</f>
        <v>1</v>
      </c>
      <c r="AK278" s="52">
        <f>IFERROR('Laika grafiks'!AK31,"")</f>
        <v>1</v>
      </c>
      <c r="AL278" s="52">
        <f>IFERROR('Laika grafiks'!AL31,"")</f>
        <v>1</v>
      </c>
      <c r="AM278" s="52">
        <f>IFERROR('Laika grafiks'!AM31,"")</f>
        <v>1</v>
      </c>
      <c r="AN278" s="52">
        <f>IFERROR('Laika grafiks'!AN31,"")</f>
        <v>1</v>
      </c>
      <c r="AO278" s="52">
        <f>IFERROR('Laika grafiks'!AO31,"")</f>
        <v>1</v>
      </c>
      <c r="AP278" s="52">
        <f>IFERROR('Laika grafiks'!AP31,"")</f>
        <v>1</v>
      </c>
      <c r="AQ278" s="52">
        <f>IFERROR('Laika grafiks'!AQ31,"")</f>
        <v>1</v>
      </c>
      <c r="AR278" s="52">
        <f>IFERROR('Laika grafiks'!AR31,"")</f>
        <v>1</v>
      </c>
      <c r="AS278" s="52">
        <f>IFERROR('Laika grafiks'!AS31,"")</f>
        <v>1</v>
      </c>
      <c r="AT278" s="52">
        <f>IFERROR('Laika grafiks'!AT31,"")</f>
        <v>1</v>
      </c>
      <c r="AU278" s="52">
        <f>IFERROR('Laika grafiks'!AU31,"")</f>
        <v>1</v>
      </c>
      <c r="AV278" s="52">
        <f>IFERROR('Laika grafiks'!AV31,"")</f>
        <v>1</v>
      </c>
      <c r="AW278" s="52">
        <f>IFERROR('Laika grafiks'!AW31,"")</f>
        <v>1</v>
      </c>
      <c r="AX278" s="52">
        <f>IFERROR('Laika grafiks'!AX31,"")</f>
        <v>1</v>
      </c>
      <c r="AY278" s="52">
        <f>IFERROR('Laika grafiks'!AY31,"")</f>
        <v>1</v>
      </c>
      <c r="AZ278" s="52">
        <f>IFERROR('Laika grafiks'!AZ31,"")</f>
        <v>1</v>
      </c>
      <c r="BA278" s="52">
        <f>IFERROR('Laika grafiks'!BA31,"")</f>
        <v>1</v>
      </c>
      <c r="BB278" s="52">
        <f>IFERROR('Laika grafiks'!BB31,"")</f>
        <v>1</v>
      </c>
      <c r="BC278" s="52">
        <f>IFERROR('Laika grafiks'!BC31,"")</f>
        <v>1</v>
      </c>
      <c r="BD278" s="52">
        <f>IFERROR('Laika grafiks'!BD31,"")</f>
        <v>1</v>
      </c>
      <c r="BE278" s="52">
        <f>IFERROR('Laika grafiks'!BE31,"")</f>
        <v>1</v>
      </c>
      <c r="BF278" s="52">
        <f>IFERROR('Laika grafiks'!BF31,"")</f>
        <v>1</v>
      </c>
      <c r="BG278" s="52">
        <f>IFERROR('Laika grafiks'!BG31,"")</f>
        <v>1</v>
      </c>
      <c r="BH278" s="52">
        <f>IFERROR('Laika grafiks'!BH31,"")</f>
        <v>1</v>
      </c>
      <c r="BI278" s="52">
        <f>IFERROR('Laika grafiks'!BI31,"")</f>
        <v>1</v>
      </c>
      <c r="BJ278" s="52">
        <f>IFERROR('Laika grafiks'!BJ31,"")</f>
        <v>1</v>
      </c>
      <c r="BK278" s="52">
        <f>IFERROR('Laika grafiks'!BK31,"")</f>
        <v>1</v>
      </c>
      <c r="BL278" s="52">
        <f>IFERROR('Laika grafiks'!BL31,"")</f>
        <v>1</v>
      </c>
      <c r="BM278" s="52">
        <f>IFERROR('Laika grafiks'!BM31,"")</f>
        <v>0</v>
      </c>
      <c r="BN278" s="52">
        <f>IFERROR('Laika grafiks'!BN31,"")</f>
        <v>0</v>
      </c>
      <c r="BO278" s="52">
        <f>IFERROR('Laika grafiks'!BO31,"")</f>
        <v>0</v>
      </c>
      <c r="BP278" s="52">
        <f>IFERROR('Laika grafiks'!BP31,"")</f>
        <v>0</v>
      </c>
      <c r="BQ278" s="52">
        <f>IFERROR('Laika grafiks'!BQ31,"")</f>
        <v>0</v>
      </c>
      <c r="BR278" s="52">
        <f>IFERROR('Laika grafiks'!BR31,"")</f>
        <v>0</v>
      </c>
      <c r="BS278" s="52">
        <f>IFERROR('Laika grafiks'!BS31,"")</f>
        <v>0</v>
      </c>
      <c r="BT278" s="52">
        <f>IFERROR('Laika grafiks'!BT31,"")</f>
        <v>0</v>
      </c>
      <c r="BU278" s="52">
        <f>IFERROR('Laika grafiks'!BU31,"")</f>
        <v>0</v>
      </c>
      <c r="BV278" s="52">
        <f>IFERROR('Laika grafiks'!BV31,"")</f>
        <v>0</v>
      </c>
      <c r="BW278" s="52">
        <f>IFERROR('Laika grafiks'!BW31,"")</f>
        <v>0</v>
      </c>
      <c r="BX278" s="52">
        <f>IFERROR('Laika grafiks'!BX31,"")</f>
        <v>0</v>
      </c>
      <c r="BY278" s="52">
        <f>IFERROR('Laika grafiks'!BY31,"")</f>
        <v>0</v>
      </c>
      <c r="BZ278" s="52">
        <f>IFERROR('Laika grafiks'!BZ31,"")</f>
        <v>0</v>
      </c>
      <c r="CA278" s="52">
        <f>IFERROR('Laika grafiks'!CA31,"")</f>
        <v>0</v>
      </c>
      <c r="CB278" s="52">
        <f>IFERROR('Laika grafiks'!CB31,"")</f>
        <v>0</v>
      </c>
      <c r="CC278" s="52">
        <f>IFERROR('Laika grafiks'!CC31,"")</f>
        <v>0</v>
      </c>
      <c r="CD278" s="52">
        <f>IFERROR('Laika grafiks'!CD31,"")</f>
        <v>0</v>
      </c>
      <c r="CE278" s="52">
        <f>IFERROR('Laika grafiks'!CE31,"")</f>
        <v>0</v>
      </c>
      <c r="CF278" s="52">
        <f>IFERROR('Laika grafiks'!CF31,"")</f>
        <v>0</v>
      </c>
      <c r="CG278" s="52">
        <f>IFERROR('Laika grafiks'!CG31,"")</f>
        <v>0</v>
      </c>
      <c r="CH278" s="52">
        <f>IFERROR('Laika grafiks'!CH31,"")</f>
        <v>0</v>
      </c>
      <c r="CI278" s="52">
        <f>IFERROR('Laika grafiks'!CI31,"")</f>
        <v>0</v>
      </c>
      <c r="CJ278" s="52">
        <f>IFERROR('Laika grafiks'!CJ31,"")</f>
        <v>0</v>
      </c>
      <c r="CK278" s="52">
        <f>IFERROR('Laika grafiks'!CK31,"")</f>
        <v>0</v>
      </c>
      <c r="CL278" s="52">
        <f>IFERROR('Laika grafiks'!CL31,"")</f>
        <v>0</v>
      </c>
      <c r="CM278" s="52">
        <f>IFERROR('Laika grafiks'!CM31,"")</f>
        <v>0</v>
      </c>
      <c r="CN278" s="52">
        <f>IFERROR('Laika grafiks'!CN31,"")</f>
        <v>0</v>
      </c>
      <c r="CO278" s="52">
        <f>IFERROR('Laika grafiks'!CO31,"")</f>
        <v>0</v>
      </c>
      <c r="CP278" s="52">
        <f>IFERROR('Laika grafiks'!CP31,"")</f>
        <v>0</v>
      </c>
      <c r="CQ278" s="52">
        <f>IFERROR('Laika grafiks'!CQ31,"")</f>
        <v>0</v>
      </c>
      <c r="CR278" s="52">
        <f>IFERROR('Laika grafiks'!CR31,"")</f>
        <v>0</v>
      </c>
      <c r="CS278" s="52">
        <f>IFERROR('Laika grafiks'!CS31,"")</f>
        <v>0</v>
      </c>
      <c r="CT278" s="52">
        <f>IFERROR('Laika grafiks'!CT31,"")</f>
        <v>0</v>
      </c>
      <c r="CU278" s="52">
        <f>IFERROR('Laika grafiks'!CU31,"")</f>
        <v>0</v>
      </c>
      <c r="CV278" s="52">
        <f>IFERROR('Laika grafiks'!CV31,"")</f>
        <v>0</v>
      </c>
      <c r="CW278" s="52">
        <f>IFERROR('Laika grafiks'!CW31,"")</f>
        <v>0</v>
      </c>
      <c r="CX278" s="52">
        <f>IFERROR('Laika grafiks'!CX31,"")</f>
        <v>0</v>
      </c>
      <c r="CY278" s="52">
        <f>IFERROR('Laika grafiks'!CY31,"")</f>
        <v>0</v>
      </c>
      <c r="CZ278" s="52">
        <f>IFERROR('Laika grafiks'!CZ31,"")</f>
        <v>0</v>
      </c>
      <c r="DA278" s="52">
        <f>IFERROR('Laika grafiks'!DA31,"")</f>
        <v>0</v>
      </c>
      <c r="DB278" s="52">
        <f>IFERROR('Laika grafiks'!DB31,"")</f>
        <v>0</v>
      </c>
      <c r="DC278" s="52">
        <f>IFERROR('Laika grafiks'!DC31,"")</f>
        <v>0</v>
      </c>
      <c r="DD278" s="52">
        <f>IFERROR('Laika grafiks'!DD31,"")</f>
        <v>0</v>
      </c>
      <c r="DE278" s="52">
        <f>IFERROR('Laika grafiks'!DE31,"")</f>
        <v>0</v>
      </c>
      <c r="DF278" s="52">
        <f>IFERROR('Laika grafiks'!DF31,"")</f>
        <v>0</v>
      </c>
      <c r="DG278" s="52">
        <f>IFERROR('Laika grafiks'!DG31,"")</f>
        <v>0</v>
      </c>
      <c r="DH278" s="52">
        <f>IFERROR('Laika grafiks'!DH31,"")</f>
        <v>0</v>
      </c>
      <c r="DI278" s="52">
        <f>IFERROR('Laika grafiks'!DI31,"")</f>
        <v>0</v>
      </c>
      <c r="DJ278" s="52">
        <f>IFERROR('Laika grafiks'!DJ31,"")</f>
        <v>0</v>
      </c>
      <c r="DK278" s="52">
        <f>IFERROR('Laika grafiks'!DK31,"")</f>
        <v>0</v>
      </c>
      <c r="DL278" s="52">
        <f>IFERROR('Laika grafiks'!DL31,"")</f>
        <v>0</v>
      </c>
      <c r="DM278" s="52">
        <f>IFERROR('Laika grafiks'!DM31,"")</f>
        <v>0</v>
      </c>
      <c r="DN278" s="52">
        <f>IFERROR('Laika grafiks'!DN31,"")</f>
        <v>0</v>
      </c>
      <c r="DO278" s="52">
        <f>IFERROR('Laika grafiks'!DO31,"")</f>
        <v>0</v>
      </c>
      <c r="DP278" s="52">
        <f>IFERROR('Laika grafiks'!DP31,"")</f>
        <v>0</v>
      </c>
      <c r="DQ278" s="52">
        <f>IFERROR('Laika grafiks'!DQ31,"")</f>
        <v>0</v>
      </c>
      <c r="DR278" s="52">
        <f>IFERROR('Laika grafiks'!DR31,"")</f>
        <v>0</v>
      </c>
      <c r="DS278" s="52">
        <f>IFERROR('Laika grafiks'!DS31,"")</f>
        <v>0</v>
      </c>
      <c r="DT278" s="52">
        <f>IFERROR('Laika grafiks'!DT31,"")</f>
        <v>0</v>
      </c>
      <c r="DU278" s="52">
        <f>IFERROR('Laika grafiks'!DU31,"")</f>
        <v>0</v>
      </c>
    </row>
    <row r="279" spans="1:1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c r="A280" s="103" t="str">
        <f>A74</f>
        <v>Kredītiestādes aizdevums</v>
      </c>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c r="A282" s="69" t="str">
        <f>A103</f>
        <v>Kredīta pamatsummas atmaksas marķieris</v>
      </c>
      <c r="B282" s="2"/>
      <c r="C282" s="2"/>
      <c r="D282" s="2"/>
      <c r="E282" s="52">
        <f t="shared" ref="E282:BP282" si="170">IFERROR(E104,"")</f>
        <v>0</v>
      </c>
      <c r="F282" s="52">
        <f t="shared" si="170"/>
        <v>0</v>
      </c>
      <c r="G282" s="52">
        <f t="shared" si="170"/>
        <v>0</v>
      </c>
      <c r="H282" s="52">
        <f t="shared" si="170"/>
        <v>0</v>
      </c>
      <c r="I282" s="52">
        <f t="shared" si="170"/>
        <v>0</v>
      </c>
      <c r="J282" s="52">
        <f t="shared" si="170"/>
        <v>1</v>
      </c>
      <c r="K282" s="52">
        <f t="shared" si="170"/>
        <v>2</v>
      </c>
      <c r="L282" s="52">
        <f t="shared" si="170"/>
        <v>3</v>
      </c>
      <c r="M282" s="52">
        <f t="shared" si="170"/>
        <v>4</v>
      </c>
      <c r="N282" s="52">
        <f t="shared" si="170"/>
        <v>5</v>
      </c>
      <c r="O282" s="52">
        <f t="shared" si="170"/>
        <v>6</v>
      </c>
      <c r="P282" s="52">
        <f t="shared" si="170"/>
        <v>7</v>
      </c>
      <c r="Q282" s="52">
        <f t="shared" si="170"/>
        <v>8</v>
      </c>
      <c r="R282" s="52">
        <f t="shared" si="170"/>
        <v>9</v>
      </c>
      <c r="S282" s="52">
        <f t="shared" si="170"/>
        <v>10</v>
      </c>
      <c r="T282" s="52">
        <f t="shared" si="170"/>
        <v>11</v>
      </c>
      <c r="U282" s="52">
        <f t="shared" si="170"/>
        <v>12</v>
      </c>
      <c r="V282" s="52">
        <f t="shared" si="170"/>
        <v>13</v>
      </c>
      <c r="W282" s="52">
        <f t="shared" si="170"/>
        <v>14</v>
      </c>
      <c r="X282" s="52">
        <f t="shared" si="170"/>
        <v>15</v>
      </c>
      <c r="Y282" s="52">
        <f t="shared" si="170"/>
        <v>16</v>
      </c>
      <c r="Z282" s="52">
        <f t="shared" si="170"/>
        <v>17</v>
      </c>
      <c r="AA282" s="52">
        <f t="shared" si="170"/>
        <v>18</v>
      </c>
      <c r="AB282" s="52">
        <f t="shared" si="170"/>
        <v>19</v>
      </c>
      <c r="AC282" s="52">
        <f t="shared" si="170"/>
        <v>20</v>
      </c>
      <c r="AD282" s="52">
        <f t="shared" si="170"/>
        <v>21</v>
      </c>
      <c r="AE282" s="52">
        <f t="shared" si="170"/>
        <v>22</v>
      </c>
      <c r="AF282" s="52">
        <f t="shared" si="170"/>
        <v>23</v>
      </c>
      <c r="AG282" s="52">
        <f t="shared" si="170"/>
        <v>24</v>
      </c>
      <c r="AH282" s="52">
        <f t="shared" si="170"/>
        <v>25</v>
      </c>
      <c r="AI282" s="52">
        <f t="shared" si="170"/>
        <v>26</v>
      </c>
      <c r="AJ282" s="52">
        <f t="shared" si="170"/>
        <v>27</v>
      </c>
      <c r="AK282" s="52">
        <f t="shared" si="170"/>
        <v>28</v>
      </c>
      <c r="AL282" s="52">
        <f t="shared" si="170"/>
        <v>29</v>
      </c>
      <c r="AM282" s="52">
        <f t="shared" si="170"/>
        <v>30</v>
      </c>
      <c r="AN282" s="52">
        <f t="shared" si="170"/>
        <v>31</v>
      </c>
      <c r="AO282" s="52">
        <f t="shared" si="170"/>
        <v>32</v>
      </c>
      <c r="AP282" s="52">
        <f t="shared" si="170"/>
        <v>33</v>
      </c>
      <c r="AQ282" s="52">
        <f t="shared" si="170"/>
        <v>34</v>
      </c>
      <c r="AR282" s="52">
        <f t="shared" si="170"/>
        <v>35</v>
      </c>
      <c r="AS282" s="52">
        <f t="shared" si="170"/>
        <v>36</v>
      </c>
      <c r="AT282" s="52">
        <f t="shared" si="170"/>
        <v>37</v>
      </c>
      <c r="AU282" s="52">
        <f t="shared" si="170"/>
        <v>38</v>
      </c>
      <c r="AV282" s="52">
        <f t="shared" si="170"/>
        <v>39</v>
      </c>
      <c r="AW282" s="52">
        <f t="shared" si="170"/>
        <v>40</v>
      </c>
      <c r="AX282" s="52">
        <f t="shared" si="170"/>
        <v>41</v>
      </c>
      <c r="AY282" s="52">
        <f t="shared" si="170"/>
        <v>42</v>
      </c>
      <c r="AZ282" s="52">
        <f t="shared" si="170"/>
        <v>43</v>
      </c>
      <c r="BA282" s="52">
        <f t="shared" si="170"/>
        <v>44</v>
      </c>
      <c r="BB282" s="52">
        <f t="shared" si="170"/>
        <v>45</v>
      </c>
      <c r="BC282" s="52">
        <f t="shared" si="170"/>
        <v>46</v>
      </c>
      <c r="BD282" s="52">
        <f t="shared" si="170"/>
        <v>47</v>
      </c>
      <c r="BE282" s="52">
        <f t="shared" si="170"/>
        <v>48</v>
      </c>
      <c r="BF282" s="52">
        <f t="shared" si="170"/>
        <v>49</v>
      </c>
      <c r="BG282" s="52">
        <f t="shared" si="170"/>
        <v>50</v>
      </c>
      <c r="BH282" s="52">
        <f t="shared" si="170"/>
        <v>51</v>
      </c>
      <c r="BI282" s="52">
        <f t="shared" si="170"/>
        <v>52</v>
      </c>
      <c r="BJ282" s="52">
        <f t="shared" si="170"/>
        <v>53</v>
      </c>
      <c r="BK282" s="52">
        <f t="shared" si="170"/>
        <v>54</v>
      </c>
      <c r="BL282" s="52">
        <f t="shared" si="170"/>
        <v>55</v>
      </c>
      <c r="BM282" s="52">
        <f t="shared" si="170"/>
        <v>0</v>
      </c>
      <c r="BN282" s="52">
        <f t="shared" si="170"/>
        <v>0</v>
      </c>
      <c r="BO282" s="52">
        <f t="shared" si="170"/>
        <v>0</v>
      </c>
      <c r="BP282" s="52">
        <f t="shared" si="170"/>
        <v>0</v>
      </c>
      <c r="BQ282" s="52">
        <f t="shared" ref="BQ282:DU282" si="171">IFERROR(BQ104,"")</f>
        <v>0</v>
      </c>
      <c r="BR282" s="52">
        <f t="shared" si="171"/>
        <v>0</v>
      </c>
      <c r="BS282" s="52">
        <f t="shared" si="171"/>
        <v>0</v>
      </c>
      <c r="BT282" s="52">
        <f t="shared" si="171"/>
        <v>0</v>
      </c>
      <c r="BU282" s="52">
        <f t="shared" si="171"/>
        <v>0</v>
      </c>
      <c r="BV282" s="52">
        <f t="shared" si="171"/>
        <v>0</v>
      </c>
      <c r="BW282" s="52">
        <f t="shared" si="171"/>
        <v>0</v>
      </c>
      <c r="BX282" s="52">
        <f t="shared" si="171"/>
        <v>0</v>
      </c>
      <c r="BY282" s="52">
        <f t="shared" si="171"/>
        <v>0</v>
      </c>
      <c r="BZ282" s="52">
        <f t="shared" si="171"/>
        <v>0</v>
      </c>
      <c r="CA282" s="52">
        <f t="shared" si="171"/>
        <v>0</v>
      </c>
      <c r="CB282" s="52">
        <f t="shared" si="171"/>
        <v>0</v>
      </c>
      <c r="CC282" s="52">
        <f t="shared" si="171"/>
        <v>0</v>
      </c>
      <c r="CD282" s="52">
        <f t="shared" si="171"/>
        <v>0</v>
      </c>
      <c r="CE282" s="52">
        <f t="shared" si="171"/>
        <v>0</v>
      </c>
      <c r="CF282" s="52">
        <f t="shared" si="171"/>
        <v>0</v>
      </c>
      <c r="CG282" s="52">
        <f t="shared" si="171"/>
        <v>0</v>
      </c>
      <c r="CH282" s="52">
        <f t="shared" si="171"/>
        <v>0</v>
      </c>
      <c r="CI282" s="52">
        <f t="shared" si="171"/>
        <v>0</v>
      </c>
      <c r="CJ282" s="52">
        <f t="shared" si="171"/>
        <v>0</v>
      </c>
      <c r="CK282" s="52">
        <f t="shared" si="171"/>
        <v>0</v>
      </c>
      <c r="CL282" s="52">
        <f t="shared" si="171"/>
        <v>0</v>
      </c>
      <c r="CM282" s="52">
        <f t="shared" si="171"/>
        <v>0</v>
      </c>
      <c r="CN282" s="52">
        <f t="shared" si="171"/>
        <v>0</v>
      </c>
      <c r="CO282" s="52">
        <f t="shared" si="171"/>
        <v>0</v>
      </c>
      <c r="CP282" s="52">
        <f t="shared" si="171"/>
        <v>0</v>
      </c>
      <c r="CQ282" s="52">
        <f t="shared" si="171"/>
        <v>0</v>
      </c>
      <c r="CR282" s="52">
        <f t="shared" si="171"/>
        <v>0</v>
      </c>
      <c r="CS282" s="52">
        <f t="shared" si="171"/>
        <v>0</v>
      </c>
      <c r="CT282" s="52">
        <f t="shared" si="171"/>
        <v>0</v>
      </c>
      <c r="CU282" s="52">
        <f t="shared" si="171"/>
        <v>0</v>
      </c>
      <c r="CV282" s="52">
        <f t="shared" si="171"/>
        <v>0</v>
      </c>
      <c r="CW282" s="52">
        <f t="shared" si="171"/>
        <v>0</v>
      </c>
      <c r="CX282" s="52">
        <f t="shared" si="171"/>
        <v>0</v>
      </c>
      <c r="CY282" s="52">
        <f t="shared" si="171"/>
        <v>0</v>
      </c>
      <c r="CZ282" s="52">
        <f t="shared" si="171"/>
        <v>0</v>
      </c>
      <c r="DA282" s="52">
        <f t="shared" si="171"/>
        <v>0</v>
      </c>
      <c r="DB282" s="52">
        <f t="shared" si="171"/>
        <v>0</v>
      </c>
      <c r="DC282" s="52">
        <f t="shared" si="171"/>
        <v>0</v>
      </c>
      <c r="DD282" s="52">
        <f t="shared" si="171"/>
        <v>0</v>
      </c>
      <c r="DE282" s="52">
        <f t="shared" si="171"/>
        <v>0</v>
      </c>
      <c r="DF282" s="52">
        <f t="shared" si="171"/>
        <v>0</v>
      </c>
      <c r="DG282" s="52">
        <f t="shared" si="171"/>
        <v>0</v>
      </c>
      <c r="DH282" s="52">
        <f t="shared" si="171"/>
        <v>0</v>
      </c>
      <c r="DI282" s="52">
        <f t="shared" si="171"/>
        <v>0</v>
      </c>
      <c r="DJ282" s="52">
        <f t="shared" si="171"/>
        <v>0</v>
      </c>
      <c r="DK282" s="52">
        <f t="shared" si="171"/>
        <v>0</v>
      </c>
      <c r="DL282" s="52">
        <f t="shared" si="171"/>
        <v>0</v>
      </c>
      <c r="DM282" s="52">
        <f t="shared" si="171"/>
        <v>0</v>
      </c>
      <c r="DN282" s="52">
        <f t="shared" si="171"/>
        <v>0</v>
      </c>
      <c r="DO282" s="52">
        <f t="shared" si="171"/>
        <v>0</v>
      </c>
      <c r="DP282" s="52">
        <f t="shared" si="171"/>
        <v>0</v>
      </c>
      <c r="DQ282" s="52">
        <f t="shared" si="171"/>
        <v>0</v>
      </c>
      <c r="DR282" s="52">
        <f t="shared" si="171"/>
        <v>0</v>
      </c>
      <c r="DS282" s="52">
        <f t="shared" si="171"/>
        <v>0</v>
      </c>
      <c r="DT282" s="52">
        <f t="shared" si="171"/>
        <v>0</v>
      </c>
      <c r="DU282" s="52">
        <f t="shared" si="171"/>
        <v>0</v>
      </c>
    </row>
    <row r="283" spans="1:125">
      <c r="A283" s="69" t="str">
        <f>Pieņēmumi!B75</f>
        <v>SAISTĪBU MAKSĀJUMU SUMMAS rezerve no nākamo 12 mēnešu SAISTĪBU MAKSĀJUMU SUMMĀM</v>
      </c>
      <c r="B283" s="2"/>
      <c r="C283" s="2"/>
      <c r="D283" s="131">
        <f>Pieņēmumi!E75</f>
        <v>0.5</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c r="A284" s="21" t="s">
        <v>526</v>
      </c>
      <c r="B284" s="2"/>
      <c r="C284" s="2"/>
      <c r="D284" s="2"/>
      <c r="E284" s="92">
        <f t="shared" ref="E284:BP284" si="172">IFERROR(E111+E114,"")</f>
        <v>0</v>
      </c>
      <c r="F284" s="92">
        <f t="shared" si="172"/>
        <v>0</v>
      </c>
      <c r="G284" s="92">
        <f t="shared" si="172"/>
        <v>0</v>
      </c>
      <c r="H284" s="92">
        <f t="shared" si="172"/>
        <v>0</v>
      </c>
      <c r="I284" s="92">
        <f t="shared" si="172"/>
        <v>0</v>
      </c>
      <c r="J284" s="92">
        <f t="shared" si="172"/>
        <v>172953.84915423027</v>
      </c>
      <c r="K284" s="92">
        <f t="shared" si="172"/>
        <v>172953.84915423027</v>
      </c>
      <c r="L284" s="92">
        <f t="shared" si="172"/>
        <v>172953.84915423027</v>
      </c>
      <c r="M284" s="92">
        <f t="shared" si="172"/>
        <v>172953.84915423027</v>
      </c>
      <c r="N284" s="92">
        <f t="shared" si="172"/>
        <v>172953.84915423027</v>
      </c>
      <c r="O284" s="92">
        <f t="shared" si="172"/>
        <v>172953.84915423027</v>
      </c>
      <c r="P284" s="92">
        <f t="shared" si="172"/>
        <v>172953.84915423024</v>
      </c>
      <c r="Q284" s="92">
        <f t="shared" si="172"/>
        <v>172953.84915423024</v>
      </c>
      <c r="R284" s="92">
        <f t="shared" si="172"/>
        <v>172953.84915423027</v>
      </c>
      <c r="S284" s="92">
        <f t="shared" si="172"/>
        <v>172953.84915423024</v>
      </c>
      <c r="T284" s="92">
        <f t="shared" si="172"/>
        <v>172953.84915423024</v>
      </c>
      <c r="U284" s="92">
        <f t="shared" si="172"/>
        <v>172953.84915423024</v>
      </c>
      <c r="V284" s="92">
        <f t="shared" si="172"/>
        <v>172953.84915423024</v>
      </c>
      <c r="W284" s="92">
        <f t="shared" si="172"/>
        <v>172953.84915423024</v>
      </c>
      <c r="X284" s="92">
        <f t="shared" si="172"/>
        <v>172953.84915423027</v>
      </c>
      <c r="Y284" s="92">
        <f t="shared" si="172"/>
        <v>172953.84915423027</v>
      </c>
      <c r="Z284" s="92">
        <f t="shared" si="172"/>
        <v>172953.84915423024</v>
      </c>
      <c r="AA284" s="92">
        <f t="shared" si="172"/>
        <v>172953.84915423024</v>
      </c>
      <c r="AB284" s="92">
        <f t="shared" si="172"/>
        <v>172953.84915423021</v>
      </c>
      <c r="AC284" s="92">
        <f t="shared" si="172"/>
        <v>172953.84915423024</v>
      </c>
      <c r="AD284" s="92">
        <f t="shared" si="172"/>
        <v>172953.84915423024</v>
      </c>
      <c r="AE284" s="92">
        <f t="shared" si="172"/>
        <v>172953.84915423024</v>
      </c>
      <c r="AF284" s="92">
        <f t="shared" si="172"/>
        <v>172953.84915423021</v>
      </c>
      <c r="AG284" s="92">
        <f t="shared" si="172"/>
        <v>172953.84915423021</v>
      </c>
      <c r="AH284" s="92">
        <f t="shared" si="172"/>
        <v>172953.84915423024</v>
      </c>
      <c r="AI284" s="92">
        <f t="shared" si="172"/>
        <v>172953.84915423024</v>
      </c>
      <c r="AJ284" s="92">
        <f t="shared" si="172"/>
        <v>172953.84915423021</v>
      </c>
      <c r="AK284" s="92">
        <f t="shared" si="172"/>
        <v>172953.84915423024</v>
      </c>
      <c r="AL284" s="92">
        <f t="shared" si="172"/>
        <v>172953.84915423024</v>
      </c>
      <c r="AM284" s="92">
        <f t="shared" si="172"/>
        <v>172953.84915423024</v>
      </c>
      <c r="AN284" s="92">
        <f t="shared" si="172"/>
        <v>172953.84915423021</v>
      </c>
      <c r="AO284" s="92">
        <f t="shared" si="172"/>
        <v>172953.84915423024</v>
      </c>
      <c r="AP284" s="92">
        <f t="shared" si="172"/>
        <v>172953.84915423024</v>
      </c>
      <c r="AQ284" s="92">
        <f t="shared" si="172"/>
        <v>172953.84915423021</v>
      </c>
      <c r="AR284" s="92">
        <f t="shared" si="172"/>
        <v>172953.84915423024</v>
      </c>
      <c r="AS284" s="92">
        <f t="shared" si="172"/>
        <v>172953.84915423024</v>
      </c>
      <c r="AT284" s="92">
        <f t="shared" si="172"/>
        <v>172953.84915423024</v>
      </c>
      <c r="AU284" s="92">
        <f t="shared" si="172"/>
        <v>172953.84915423021</v>
      </c>
      <c r="AV284" s="92">
        <f t="shared" si="172"/>
        <v>172953.84915423024</v>
      </c>
      <c r="AW284" s="92">
        <f t="shared" si="172"/>
        <v>172953.84915423024</v>
      </c>
      <c r="AX284" s="92">
        <f t="shared" si="172"/>
        <v>172953.84915423024</v>
      </c>
      <c r="AY284" s="92">
        <f t="shared" si="172"/>
        <v>172953.84915423024</v>
      </c>
      <c r="AZ284" s="92">
        <f t="shared" si="172"/>
        <v>172953.84915423024</v>
      </c>
      <c r="BA284" s="92">
        <f t="shared" si="172"/>
        <v>172953.84915423027</v>
      </c>
      <c r="BB284" s="92">
        <f t="shared" si="172"/>
        <v>172953.84915423024</v>
      </c>
      <c r="BC284" s="92">
        <f t="shared" si="172"/>
        <v>172953.84915423024</v>
      </c>
      <c r="BD284" s="92">
        <f t="shared" si="172"/>
        <v>172953.84915423024</v>
      </c>
      <c r="BE284" s="92">
        <f t="shared" si="172"/>
        <v>172953.84915423024</v>
      </c>
      <c r="BF284" s="92">
        <f t="shared" si="172"/>
        <v>172953.84915423024</v>
      </c>
      <c r="BG284" s="92">
        <f t="shared" si="172"/>
        <v>172953.84915423024</v>
      </c>
      <c r="BH284" s="92">
        <f t="shared" si="172"/>
        <v>172953.84915423024</v>
      </c>
      <c r="BI284" s="92">
        <f t="shared" si="172"/>
        <v>172953.84915423027</v>
      </c>
      <c r="BJ284" s="92">
        <f t="shared" si="172"/>
        <v>172953.84915423024</v>
      </c>
      <c r="BK284" s="92">
        <f t="shared" si="172"/>
        <v>172953.84915423027</v>
      </c>
      <c r="BL284" s="92">
        <f t="shared" si="172"/>
        <v>172953.84915423024</v>
      </c>
      <c r="BM284" s="92">
        <f t="shared" si="172"/>
        <v>0</v>
      </c>
      <c r="BN284" s="92">
        <f t="shared" si="172"/>
        <v>0</v>
      </c>
      <c r="BO284" s="92">
        <f t="shared" si="172"/>
        <v>0</v>
      </c>
      <c r="BP284" s="92">
        <f t="shared" si="172"/>
        <v>0</v>
      </c>
      <c r="BQ284" s="92">
        <f t="shared" ref="BQ284:DU284" si="173">IFERROR(BQ111+BQ114,"")</f>
        <v>0</v>
      </c>
      <c r="BR284" s="92">
        <f t="shared" si="173"/>
        <v>0</v>
      </c>
      <c r="BS284" s="92">
        <f t="shared" si="173"/>
        <v>0</v>
      </c>
      <c r="BT284" s="92">
        <f t="shared" si="173"/>
        <v>0</v>
      </c>
      <c r="BU284" s="92">
        <f t="shared" si="173"/>
        <v>0</v>
      </c>
      <c r="BV284" s="92">
        <f t="shared" si="173"/>
        <v>0</v>
      </c>
      <c r="BW284" s="92">
        <f t="shared" si="173"/>
        <v>0</v>
      </c>
      <c r="BX284" s="92">
        <f t="shared" si="173"/>
        <v>0</v>
      </c>
      <c r="BY284" s="92">
        <f t="shared" si="173"/>
        <v>0</v>
      </c>
      <c r="BZ284" s="92">
        <f t="shared" si="173"/>
        <v>0</v>
      </c>
      <c r="CA284" s="92">
        <f t="shared" si="173"/>
        <v>0</v>
      </c>
      <c r="CB284" s="92">
        <f t="shared" si="173"/>
        <v>0</v>
      </c>
      <c r="CC284" s="92">
        <f t="shared" si="173"/>
        <v>0</v>
      </c>
      <c r="CD284" s="92">
        <f t="shared" si="173"/>
        <v>0</v>
      </c>
      <c r="CE284" s="92">
        <f t="shared" si="173"/>
        <v>0</v>
      </c>
      <c r="CF284" s="92">
        <f t="shared" si="173"/>
        <v>0</v>
      </c>
      <c r="CG284" s="92">
        <f t="shared" si="173"/>
        <v>0</v>
      </c>
      <c r="CH284" s="92">
        <f t="shared" si="173"/>
        <v>0</v>
      </c>
      <c r="CI284" s="92">
        <f t="shared" si="173"/>
        <v>0</v>
      </c>
      <c r="CJ284" s="92">
        <f t="shared" si="173"/>
        <v>0</v>
      </c>
      <c r="CK284" s="92">
        <f t="shared" si="173"/>
        <v>0</v>
      </c>
      <c r="CL284" s="92">
        <f t="shared" si="173"/>
        <v>0</v>
      </c>
      <c r="CM284" s="92">
        <f t="shared" si="173"/>
        <v>0</v>
      </c>
      <c r="CN284" s="92">
        <f t="shared" si="173"/>
        <v>0</v>
      </c>
      <c r="CO284" s="92">
        <f t="shared" si="173"/>
        <v>0</v>
      </c>
      <c r="CP284" s="92">
        <f t="shared" si="173"/>
        <v>0</v>
      </c>
      <c r="CQ284" s="92">
        <f t="shared" si="173"/>
        <v>0</v>
      </c>
      <c r="CR284" s="92">
        <f t="shared" si="173"/>
        <v>0</v>
      </c>
      <c r="CS284" s="92">
        <f t="shared" si="173"/>
        <v>0</v>
      </c>
      <c r="CT284" s="92">
        <f t="shared" si="173"/>
        <v>0</v>
      </c>
      <c r="CU284" s="92">
        <f t="shared" si="173"/>
        <v>0</v>
      </c>
      <c r="CV284" s="92">
        <f t="shared" si="173"/>
        <v>0</v>
      </c>
      <c r="CW284" s="92">
        <f t="shared" si="173"/>
        <v>0</v>
      </c>
      <c r="CX284" s="92">
        <f t="shared" si="173"/>
        <v>0</v>
      </c>
      <c r="CY284" s="92">
        <f t="shared" si="173"/>
        <v>0</v>
      </c>
      <c r="CZ284" s="92">
        <f t="shared" si="173"/>
        <v>0</v>
      </c>
      <c r="DA284" s="92">
        <f t="shared" si="173"/>
        <v>0</v>
      </c>
      <c r="DB284" s="92">
        <f t="shared" si="173"/>
        <v>0</v>
      </c>
      <c r="DC284" s="92">
        <f t="shared" si="173"/>
        <v>0</v>
      </c>
      <c r="DD284" s="92">
        <f t="shared" si="173"/>
        <v>0</v>
      </c>
      <c r="DE284" s="92">
        <f t="shared" si="173"/>
        <v>0</v>
      </c>
      <c r="DF284" s="92">
        <f t="shared" si="173"/>
        <v>0</v>
      </c>
      <c r="DG284" s="92">
        <f t="shared" si="173"/>
        <v>0</v>
      </c>
      <c r="DH284" s="92">
        <f t="shared" si="173"/>
        <v>0</v>
      </c>
      <c r="DI284" s="92">
        <f t="shared" si="173"/>
        <v>0</v>
      </c>
      <c r="DJ284" s="92">
        <f t="shared" si="173"/>
        <v>0</v>
      </c>
      <c r="DK284" s="92">
        <f t="shared" si="173"/>
        <v>0</v>
      </c>
      <c r="DL284" s="92">
        <f t="shared" si="173"/>
        <v>0</v>
      </c>
      <c r="DM284" s="92">
        <f t="shared" si="173"/>
        <v>0</v>
      </c>
      <c r="DN284" s="92">
        <f t="shared" si="173"/>
        <v>0</v>
      </c>
      <c r="DO284" s="92">
        <f t="shared" si="173"/>
        <v>0</v>
      </c>
      <c r="DP284" s="92">
        <f t="shared" si="173"/>
        <v>0</v>
      </c>
      <c r="DQ284" s="92">
        <f t="shared" si="173"/>
        <v>0</v>
      </c>
      <c r="DR284" s="92">
        <f t="shared" si="173"/>
        <v>0</v>
      </c>
      <c r="DS284" s="92">
        <f t="shared" si="173"/>
        <v>0</v>
      </c>
      <c r="DT284" s="92">
        <f t="shared" si="173"/>
        <v>0</v>
      </c>
      <c r="DU284" s="92">
        <f t="shared" si="173"/>
        <v>0</v>
      </c>
    </row>
    <row r="285" spans="1:125">
      <c r="A285" s="2" t="s">
        <v>525</v>
      </c>
      <c r="B285" s="2"/>
      <c r="C285" s="2"/>
      <c r="D285" s="2"/>
      <c r="E285" s="92">
        <f t="shared" ref="E285:AJ285" si="174">IFERROR($D283*SUM(F284:I284)*E$278,"")</f>
        <v>0</v>
      </c>
      <c r="F285" s="92">
        <f t="shared" si="174"/>
        <v>0</v>
      </c>
      <c r="G285" s="92">
        <f t="shared" si="174"/>
        <v>0</v>
      </c>
      <c r="H285" s="92">
        <f t="shared" si="174"/>
        <v>0</v>
      </c>
      <c r="I285" s="92">
        <f t="shared" si="174"/>
        <v>0</v>
      </c>
      <c r="J285" s="92">
        <f t="shared" si="174"/>
        <v>345907.69830846053</v>
      </c>
      <c r="K285" s="92">
        <f t="shared" si="174"/>
        <v>345907.69830846053</v>
      </c>
      <c r="L285" s="92">
        <f t="shared" si="174"/>
        <v>345907.69830846053</v>
      </c>
      <c r="M285" s="92">
        <f t="shared" si="174"/>
        <v>345907.69830846047</v>
      </c>
      <c r="N285" s="92">
        <f t="shared" si="174"/>
        <v>345907.69830846053</v>
      </c>
      <c r="O285" s="92">
        <f t="shared" si="174"/>
        <v>345907.69830846047</v>
      </c>
      <c r="P285" s="92">
        <f t="shared" si="174"/>
        <v>345907.69830846047</v>
      </c>
      <c r="Q285" s="92">
        <f t="shared" si="174"/>
        <v>345907.69830846047</v>
      </c>
      <c r="R285" s="92">
        <f t="shared" si="174"/>
        <v>345907.69830846047</v>
      </c>
      <c r="S285" s="92">
        <f t="shared" si="174"/>
        <v>345907.69830846047</v>
      </c>
      <c r="T285" s="92">
        <f t="shared" si="174"/>
        <v>345907.69830846053</v>
      </c>
      <c r="U285" s="92">
        <f t="shared" si="174"/>
        <v>345907.69830846053</v>
      </c>
      <c r="V285" s="92">
        <f t="shared" si="174"/>
        <v>345907.69830846053</v>
      </c>
      <c r="W285" s="92">
        <f t="shared" si="174"/>
        <v>345907.69830846047</v>
      </c>
      <c r="X285" s="92">
        <f t="shared" si="174"/>
        <v>345907.69830846047</v>
      </c>
      <c r="Y285" s="92">
        <f t="shared" si="174"/>
        <v>345907.69830846047</v>
      </c>
      <c r="Z285" s="92">
        <f t="shared" si="174"/>
        <v>345907.69830846041</v>
      </c>
      <c r="AA285" s="92">
        <f t="shared" si="174"/>
        <v>345907.69830846041</v>
      </c>
      <c r="AB285" s="92">
        <f t="shared" si="174"/>
        <v>345907.69830846047</v>
      </c>
      <c r="AC285" s="92">
        <f t="shared" si="174"/>
        <v>345907.69830846041</v>
      </c>
      <c r="AD285" s="92">
        <f t="shared" si="174"/>
        <v>345907.69830846041</v>
      </c>
      <c r="AE285" s="92">
        <f t="shared" si="174"/>
        <v>345907.69830846041</v>
      </c>
      <c r="AF285" s="92">
        <f t="shared" si="174"/>
        <v>345907.69830846041</v>
      </c>
      <c r="AG285" s="92">
        <f t="shared" si="174"/>
        <v>345907.69830846047</v>
      </c>
      <c r="AH285" s="92">
        <f t="shared" si="174"/>
        <v>345907.69830846041</v>
      </c>
      <c r="AI285" s="92">
        <f t="shared" si="174"/>
        <v>345907.69830846041</v>
      </c>
      <c r="AJ285" s="92">
        <f t="shared" si="174"/>
        <v>345907.69830846047</v>
      </c>
      <c r="AK285" s="92">
        <f t="shared" ref="AK285:CV285" si="175">IFERROR($D283*SUM(AL284:AO284)*AK$278,"")</f>
        <v>345907.69830846047</v>
      </c>
      <c r="AL285" s="92">
        <f t="shared" si="175"/>
        <v>345907.69830846041</v>
      </c>
      <c r="AM285" s="92">
        <f t="shared" si="175"/>
        <v>345907.69830846041</v>
      </c>
      <c r="AN285" s="92">
        <f t="shared" si="175"/>
        <v>345907.69830846047</v>
      </c>
      <c r="AO285" s="92">
        <f t="shared" si="175"/>
        <v>345907.69830846041</v>
      </c>
      <c r="AP285" s="92">
        <f t="shared" si="175"/>
        <v>345907.69830846041</v>
      </c>
      <c r="AQ285" s="92">
        <f t="shared" si="175"/>
        <v>345907.69830846047</v>
      </c>
      <c r="AR285" s="92">
        <f t="shared" si="175"/>
        <v>345907.69830846047</v>
      </c>
      <c r="AS285" s="92">
        <f t="shared" si="175"/>
        <v>345907.69830846041</v>
      </c>
      <c r="AT285" s="92">
        <f t="shared" si="175"/>
        <v>345907.69830846041</v>
      </c>
      <c r="AU285" s="92">
        <f t="shared" si="175"/>
        <v>345907.69830846047</v>
      </c>
      <c r="AV285" s="92">
        <f t="shared" si="175"/>
        <v>345907.69830846047</v>
      </c>
      <c r="AW285" s="92">
        <f t="shared" si="175"/>
        <v>345907.69830846053</v>
      </c>
      <c r="AX285" s="92">
        <f t="shared" si="175"/>
        <v>345907.69830846047</v>
      </c>
      <c r="AY285" s="92">
        <f t="shared" si="175"/>
        <v>345907.69830846047</v>
      </c>
      <c r="AZ285" s="92">
        <f t="shared" si="175"/>
        <v>345907.69830846047</v>
      </c>
      <c r="BA285" s="92">
        <f t="shared" si="175"/>
        <v>345907.69830846047</v>
      </c>
      <c r="BB285" s="92">
        <f t="shared" si="175"/>
        <v>345907.69830846047</v>
      </c>
      <c r="BC285" s="92">
        <f t="shared" si="175"/>
        <v>345907.69830846047</v>
      </c>
      <c r="BD285" s="92">
        <f t="shared" si="175"/>
        <v>345907.69830846047</v>
      </c>
      <c r="BE285" s="92">
        <f t="shared" si="175"/>
        <v>345907.69830846053</v>
      </c>
      <c r="BF285" s="92">
        <f t="shared" si="175"/>
        <v>345907.69830846047</v>
      </c>
      <c r="BG285" s="92">
        <f t="shared" si="175"/>
        <v>345907.69830846053</v>
      </c>
      <c r="BH285" s="92">
        <f t="shared" si="175"/>
        <v>345907.69830846053</v>
      </c>
      <c r="BI285" s="92">
        <f t="shared" si="175"/>
        <v>259430.77373134537</v>
      </c>
      <c r="BJ285" s="92">
        <f t="shared" si="175"/>
        <v>172953.84915423027</v>
      </c>
      <c r="BK285" s="92">
        <f t="shared" si="175"/>
        <v>86476.924577115118</v>
      </c>
      <c r="BL285" s="92">
        <f t="shared" si="175"/>
        <v>0</v>
      </c>
      <c r="BM285" s="92">
        <f t="shared" si="175"/>
        <v>0</v>
      </c>
      <c r="BN285" s="92">
        <f t="shared" si="175"/>
        <v>0</v>
      </c>
      <c r="BO285" s="92">
        <f t="shared" si="175"/>
        <v>0</v>
      </c>
      <c r="BP285" s="92">
        <f t="shared" si="175"/>
        <v>0</v>
      </c>
      <c r="BQ285" s="92">
        <f t="shared" si="175"/>
        <v>0</v>
      </c>
      <c r="BR285" s="92">
        <f t="shared" si="175"/>
        <v>0</v>
      </c>
      <c r="BS285" s="92">
        <f t="shared" si="175"/>
        <v>0</v>
      </c>
      <c r="BT285" s="92">
        <f t="shared" si="175"/>
        <v>0</v>
      </c>
      <c r="BU285" s="92">
        <f t="shared" si="175"/>
        <v>0</v>
      </c>
      <c r="BV285" s="92">
        <f t="shared" si="175"/>
        <v>0</v>
      </c>
      <c r="BW285" s="92">
        <f t="shared" si="175"/>
        <v>0</v>
      </c>
      <c r="BX285" s="92">
        <f t="shared" si="175"/>
        <v>0</v>
      </c>
      <c r="BY285" s="92">
        <f t="shared" si="175"/>
        <v>0</v>
      </c>
      <c r="BZ285" s="92">
        <f t="shared" si="175"/>
        <v>0</v>
      </c>
      <c r="CA285" s="92">
        <f t="shared" si="175"/>
        <v>0</v>
      </c>
      <c r="CB285" s="92">
        <f t="shared" si="175"/>
        <v>0</v>
      </c>
      <c r="CC285" s="92">
        <f t="shared" si="175"/>
        <v>0</v>
      </c>
      <c r="CD285" s="92">
        <f t="shared" si="175"/>
        <v>0</v>
      </c>
      <c r="CE285" s="92">
        <f t="shared" si="175"/>
        <v>0</v>
      </c>
      <c r="CF285" s="92">
        <f t="shared" si="175"/>
        <v>0</v>
      </c>
      <c r="CG285" s="92">
        <f t="shared" si="175"/>
        <v>0</v>
      </c>
      <c r="CH285" s="92">
        <f t="shared" si="175"/>
        <v>0</v>
      </c>
      <c r="CI285" s="92">
        <f t="shared" si="175"/>
        <v>0</v>
      </c>
      <c r="CJ285" s="92">
        <f t="shared" si="175"/>
        <v>0</v>
      </c>
      <c r="CK285" s="92">
        <f t="shared" si="175"/>
        <v>0</v>
      </c>
      <c r="CL285" s="92">
        <f t="shared" si="175"/>
        <v>0</v>
      </c>
      <c r="CM285" s="92">
        <f t="shared" si="175"/>
        <v>0</v>
      </c>
      <c r="CN285" s="92">
        <f t="shared" si="175"/>
        <v>0</v>
      </c>
      <c r="CO285" s="92">
        <f t="shared" si="175"/>
        <v>0</v>
      </c>
      <c r="CP285" s="92">
        <f t="shared" si="175"/>
        <v>0</v>
      </c>
      <c r="CQ285" s="92">
        <f t="shared" si="175"/>
        <v>0</v>
      </c>
      <c r="CR285" s="92">
        <f t="shared" si="175"/>
        <v>0</v>
      </c>
      <c r="CS285" s="92">
        <f t="shared" si="175"/>
        <v>0</v>
      </c>
      <c r="CT285" s="92">
        <f t="shared" si="175"/>
        <v>0</v>
      </c>
      <c r="CU285" s="92">
        <f t="shared" si="175"/>
        <v>0</v>
      </c>
      <c r="CV285" s="92">
        <f t="shared" si="175"/>
        <v>0</v>
      </c>
      <c r="CW285" s="92">
        <f t="shared" ref="CW285:DU285" si="176">IFERROR($D283*SUM(CX284:DA284)*CW$278,"")</f>
        <v>0</v>
      </c>
      <c r="CX285" s="92">
        <f t="shared" si="176"/>
        <v>0</v>
      </c>
      <c r="CY285" s="92">
        <f t="shared" si="176"/>
        <v>0</v>
      </c>
      <c r="CZ285" s="92">
        <f t="shared" si="176"/>
        <v>0</v>
      </c>
      <c r="DA285" s="92">
        <f t="shared" si="176"/>
        <v>0</v>
      </c>
      <c r="DB285" s="92">
        <f t="shared" si="176"/>
        <v>0</v>
      </c>
      <c r="DC285" s="92">
        <f t="shared" si="176"/>
        <v>0</v>
      </c>
      <c r="DD285" s="92">
        <f t="shared" si="176"/>
        <v>0</v>
      </c>
      <c r="DE285" s="92">
        <f t="shared" si="176"/>
        <v>0</v>
      </c>
      <c r="DF285" s="92">
        <f t="shared" si="176"/>
        <v>0</v>
      </c>
      <c r="DG285" s="92">
        <f t="shared" si="176"/>
        <v>0</v>
      </c>
      <c r="DH285" s="92">
        <f t="shared" si="176"/>
        <v>0</v>
      </c>
      <c r="DI285" s="92">
        <f t="shared" si="176"/>
        <v>0</v>
      </c>
      <c r="DJ285" s="92">
        <f t="shared" si="176"/>
        <v>0</v>
      </c>
      <c r="DK285" s="92">
        <f t="shared" si="176"/>
        <v>0</v>
      </c>
      <c r="DL285" s="92">
        <f t="shared" si="176"/>
        <v>0</v>
      </c>
      <c r="DM285" s="92">
        <f t="shared" si="176"/>
        <v>0</v>
      </c>
      <c r="DN285" s="92">
        <f t="shared" si="176"/>
        <v>0</v>
      </c>
      <c r="DO285" s="92">
        <f t="shared" si="176"/>
        <v>0</v>
      </c>
      <c r="DP285" s="92">
        <f t="shared" si="176"/>
        <v>0</v>
      </c>
      <c r="DQ285" s="92">
        <f t="shared" si="176"/>
        <v>0</v>
      </c>
      <c r="DR285" s="92">
        <f t="shared" si="176"/>
        <v>0</v>
      </c>
      <c r="DS285" s="92">
        <f t="shared" si="176"/>
        <v>0</v>
      </c>
      <c r="DT285" s="92">
        <f t="shared" si="176"/>
        <v>0</v>
      </c>
      <c r="DU285" s="92">
        <f t="shared" si="176"/>
        <v>0</v>
      </c>
    </row>
    <row r="286" spans="1:125">
      <c r="A286" s="132"/>
      <c r="B286" s="2"/>
      <c r="C286" s="2"/>
      <c r="D286" s="2"/>
      <c r="E286" s="92"/>
      <c r="F286" s="92"/>
      <c r="G286" s="92"/>
      <c r="H286" s="92"/>
      <c r="I286" s="92"/>
      <c r="J286" s="92"/>
      <c r="K286" s="92"/>
      <c r="L286" s="92"/>
      <c r="M286" s="67"/>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2"/>
      <c r="CB286" s="92"/>
      <c r="CC286" s="92"/>
      <c r="CD286" s="92"/>
      <c r="CE286" s="92"/>
      <c r="CF286" s="92"/>
      <c r="CG286" s="92"/>
      <c r="CH286" s="92"/>
      <c r="CI286" s="92"/>
      <c r="CJ286" s="92"/>
      <c r="CK286" s="92"/>
      <c r="CL286" s="92"/>
      <c r="CM286" s="92"/>
      <c r="CN286" s="92"/>
      <c r="CO286" s="92"/>
      <c r="CP286" s="92"/>
      <c r="CQ286" s="92"/>
      <c r="CR286" s="85"/>
      <c r="CS286" s="92"/>
      <c r="CT286" s="92"/>
      <c r="CU286" s="92"/>
      <c r="CV286" s="92"/>
      <c r="CW286" s="92"/>
      <c r="CX286" s="92"/>
      <c r="CY286" s="92"/>
      <c r="CZ286" s="92"/>
      <c r="DA286" s="92"/>
      <c r="DB286" s="92"/>
      <c r="DC286" s="92"/>
      <c r="DD286" s="92"/>
      <c r="DE286" s="92"/>
      <c r="DF286" s="92"/>
      <c r="DG286" s="92"/>
      <c r="DH286" s="92"/>
      <c r="DI286" s="92"/>
      <c r="DJ286" s="92"/>
      <c r="DK286" s="92"/>
      <c r="DL286" s="92"/>
      <c r="DM286" s="92"/>
      <c r="DN286" s="92"/>
      <c r="DO286" s="92"/>
      <c r="DP286" s="92"/>
      <c r="DQ286" s="92"/>
      <c r="DR286" s="92"/>
      <c r="DS286" s="92"/>
      <c r="DT286" s="92"/>
      <c r="DU286" s="92"/>
    </row>
    <row r="287" spans="1:125">
      <c r="A287" s="17" t="s">
        <v>228</v>
      </c>
      <c r="B287" s="2"/>
      <c r="C287" s="2"/>
      <c r="D287" s="2"/>
      <c r="E287" s="92">
        <v>0</v>
      </c>
      <c r="F287" s="92">
        <f t="shared" ref="F287:BQ287" si="177">IFERROR(E291,"")</f>
        <v>0</v>
      </c>
      <c r="G287" s="92">
        <f t="shared" si="177"/>
        <v>0</v>
      </c>
      <c r="H287" s="92">
        <f t="shared" si="177"/>
        <v>0</v>
      </c>
      <c r="I287" s="92">
        <f t="shared" si="177"/>
        <v>0</v>
      </c>
      <c r="J287" s="92">
        <f t="shared" si="177"/>
        <v>0</v>
      </c>
      <c r="K287" s="92">
        <f t="shared" si="177"/>
        <v>345907.69830846053</v>
      </c>
      <c r="L287" s="92">
        <f t="shared" si="177"/>
        <v>345907.69830846053</v>
      </c>
      <c r="M287" s="92">
        <f t="shared" si="177"/>
        <v>345907.69830846053</v>
      </c>
      <c r="N287" s="92">
        <f t="shared" si="177"/>
        <v>345907.69830846047</v>
      </c>
      <c r="O287" s="92">
        <f t="shared" si="177"/>
        <v>345907.69830846053</v>
      </c>
      <c r="P287" s="92">
        <f t="shared" si="177"/>
        <v>345907.69830846047</v>
      </c>
      <c r="Q287" s="92">
        <f t="shared" si="177"/>
        <v>345907.69830846047</v>
      </c>
      <c r="R287" s="92">
        <f t="shared" si="177"/>
        <v>345907.69830846047</v>
      </c>
      <c r="S287" s="92">
        <f t="shared" si="177"/>
        <v>345907.69830846047</v>
      </c>
      <c r="T287" s="92">
        <f t="shared" si="177"/>
        <v>345907.69830846047</v>
      </c>
      <c r="U287" s="92">
        <f t="shared" si="177"/>
        <v>345907.69830846053</v>
      </c>
      <c r="V287" s="92">
        <f t="shared" si="177"/>
        <v>345907.69830846053</v>
      </c>
      <c r="W287" s="92">
        <f t="shared" si="177"/>
        <v>345907.69830846053</v>
      </c>
      <c r="X287" s="92">
        <f t="shared" si="177"/>
        <v>345907.69830846047</v>
      </c>
      <c r="Y287" s="92">
        <f t="shared" si="177"/>
        <v>345907.69830846047</v>
      </c>
      <c r="Z287" s="92">
        <f t="shared" si="177"/>
        <v>345907.69830846047</v>
      </c>
      <c r="AA287" s="92">
        <f t="shared" si="177"/>
        <v>345907.69830846041</v>
      </c>
      <c r="AB287" s="92">
        <f t="shared" si="177"/>
        <v>345907.69830846041</v>
      </c>
      <c r="AC287" s="92">
        <f t="shared" si="177"/>
        <v>345907.69830846047</v>
      </c>
      <c r="AD287" s="92">
        <f t="shared" si="177"/>
        <v>345907.69830846041</v>
      </c>
      <c r="AE287" s="92">
        <f t="shared" si="177"/>
        <v>345907.69830846041</v>
      </c>
      <c r="AF287" s="92">
        <f t="shared" si="177"/>
        <v>345907.69830846041</v>
      </c>
      <c r="AG287" s="92">
        <f t="shared" si="177"/>
        <v>345907.69830846041</v>
      </c>
      <c r="AH287" s="92">
        <f t="shared" si="177"/>
        <v>345907.69830846047</v>
      </c>
      <c r="AI287" s="92">
        <f t="shared" si="177"/>
        <v>345907.69830846041</v>
      </c>
      <c r="AJ287" s="92">
        <f t="shared" si="177"/>
        <v>345907.69830846041</v>
      </c>
      <c r="AK287" s="92">
        <f t="shared" si="177"/>
        <v>345907.69830846047</v>
      </c>
      <c r="AL287" s="92">
        <f t="shared" si="177"/>
        <v>345907.69830846047</v>
      </c>
      <c r="AM287" s="92">
        <f t="shared" si="177"/>
        <v>345907.69830846041</v>
      </c>
      <c r="AN287" s="92">
        <f t="shared" si="177"/>
        <v>345907.69830846041</v>
      </c>
      <c r="AO287" s="92">
        <f t="shared" si="177"/>
        <v>345907.69830846047</v>
      </c>
      <c r="AP287" s="92">
        <f t="shared" si="177"/>
        <v>345907.69830846041</v>
      </c>
      <c r="AQ287" s="92">
        <f t="shared" si="177"/>
        <v>345907.69830846041</v>
      </c>
      <c r="AR287" s="92">
        <f t="shared" si="177"/>
        <v>345907.69830846047</v>
      </c>
      <c r="AS287" s="92">
        <f t="shared" si="177"/>
        <v>345907.69830846047</v>
      </c>
      <c r="AT287" s="92">
        <f t="shared" si="177"/>
        <v>345907.69830846041</v>
      </c>
      <c r="AU287" s="92">
        <f t="shared" si="177"/>
        <v>345907.69830846041</v>
      </c>
      <c r="AV287" s="92">
        <f t="shared" si="177"/>
        <v>345907.69830846047</v>
      </c>
      <c r="AW287" s="92">
        <f t="shared" si="177"/>
        <v>345907.69830846047</v>
      </c>
      <c r="AX287" s="92">
        <f t="shared" si="177"/>
        <v>345907.69830846053</v>
      </c>
      <c r="AY287" s="92">
        <f t="shared" si="177"/>
        <v>345907.69830846047</v>
      </c>
      <c r="AZ287" s="92">
        <f t="shared" si="177"/>
        <v>345907.69830846047</v>
      </c>
      <c r="BA287" s="92">
        <f t="shared" si="177"/>
        <v>345907.69830846047</v>
      </c>
      <c r="BB287" s="92">
        <f t="shared" si="177"/>
        <v>345907.69830846047</v>
      </c>
      <c r="BC287" s="92">
        <f t="shared" si="177"/>
        <v>345907.69830846047</v>
      </c>
      <c r="BD287" s="92">
        <f t="shared" si="177"/>
        <v>345907.69830846047</v>
      </c>
      <c r="BE287" s="92">
        <f t="shared" si="177"/>
        <v>345907.69830846047</v>
      </c>
      <c r="BF287" s="92">
        <f t="shared" si="177"/>
        <v>345907.69830846053</v>
      </c>
      <c r="BG287" s="92">
        <f t="shared" si="177"/>
        <v>345907.69830846047</v>
      </c>
      <c r="BH287" s="92">
        <f t="shared" si="177"/>
        <v>345907.69830846053</v>
      </c>
      <c r="BI287" s="92">
        <f t="shared" si="177"/>
        <v>345907.69830846053</v>
      </c>
      <c r="BJ287" s="92">
        <f t="shared" si="177"/>
        <v>259430.77373134537</v>
      </c>
      <c r="BK287" s="92">
        <f t="shared" si="177"/>
        <v>172953.84915423027</v>
      </c>
      <c r="BL287" s="92">
        <f t="shared" si="177"/>
        <v>86476.924577115118</v>
      </c>
      <c r="BM287" s="92">
        <f t="shared" si="177"/>
        <v>0</v>
      </c>
      <c r="BN287" s="92">
        <f t="shared" si="177"/>
        <v>0</v>
      </c>
      <c r="BO287" s="92">
        <f t="shared" si="177"/>
        <v>0</v>
      </c>
      <c r="BP287" s="92">
        <f t="shared" si="177"/>
        <v>0</v>
      </c>
      <c r="BQ287" s="92">
        <f t="shared" si="177"/>
        <v>0</v>
      </c>
      <c r="BR287" s="92">
        <f t="shared" ref="BR287:DU287" si="178">IFERROR(BQ291,"")</f>
        <v>0</v>
      </c>
      <c r="BS287" s="92">
        <f t="shared" si="178"/>
        <v>0</v>
      </c>
      <c r="BT287" s="92">
        <f t="shared" si="178"/>
        <v>0</v>
      </c>
      <c r="BU287" s="92">
        <f t="shared" si="178"/>
        <v>0</v>
      </c>
      <c r="BV287" s="92">
        <f t="shared" si="178"/>
        <v>0</v>
      </c>
      <c r="BW287" s="92">
        <f t="shared" si="178"/>
        <v>0</v>
      </c>
      <c r="BX287" s="92">
        <f t="shared" si="178"/>
        <v>0</v>
      </c>
      <c r="BY287" s="92">
        <f t="shared" si="178"/>
        <v>0</v>
      </c>
      <c r="BZ287" s="92">
        <f t="shared" si="178"/>
        <v>0</v>
      </c>
      <c r="CA287" s="92">
        <f t="shared" si="178"/>
        <v>0</v>
      </c>
      <c r="CB287" s="92">
        <f t="shared" si="178"/>
        <v>0</v>
      </c>
      <c r="CC287" s="92">
        <f t="shared" si="178"/>
        <v>0</v>
      </c>
      <c r="CD287" s="92">
        <f t="shared" si="178"/>
        <v>0</v>
      </c>
      <c r="CE287" s="92">
        <f t="shared" si="178"/>
        <v>0</v>
      </c>
      <c r="CF287" s="92">
        <f t="shared" si="178"/>
        <v>0</v>
      </c>
      <c r="CG287" s="92">
        <f t="shared" si="178"/>
        <v>0</v>
      </c>
      <c r="CH287" s="92">
        <f t="shared" si="178"/>
        <v>0</v>
      </c>
      <c r="CI287" s="92">
        <f t="shared" si="178"/>
        <v>0</v>
      </c>
      <c r="CJ287" s="92">
        <f t="shared" si="178"/>
        <v>0</v>
      </c>
      <c r="CK287" s="92">
        <f t="shared" si="178"/>
        <v>0</v>
      </c>
      <c r="CL287" s="92">
        <f t="shared" si="178"/>
        <v>0</v>
      </c>
      <c r="CM287" s="92">
        <f t="shared" si="178"/>
        <v>0</v>
      </c>
      <c r="CN287" s="92">
        <f t="shared" si="178"/>
        <v>0</v>
      </c>
      <c r="CO287" s="92">
        <f t="shared" si="178"/>
        <v>0</v>
      </c>
      <c r="CP287" s="92">
        <f t="shared" si="178"/>
        <v>0</v>
      </c>
      <c r="CQ287" s="92">
        <f t="shared" si="178"/>
        <v>0</v>
      </c>
      <c r="CR287" s="92">
        <f t="shared" si="178"/>
        <v>0</v>
      </c>
      <c r="CS287" s="92">
        <f t="shared" si="178"/>
        <v>0</v>
      </c>
      <c r="CT287" s="92">
        <f t="shared" si="178"/>
        <v>0</v>
      </c>
      <c r="CU287" s="92">
        <f t="shared" si="178"/>
        <v>0</v>
      </c>
      <c r="CV287" s="92">
        <f t="shared" si="178"/>
        <v>0</v>
      </c>
      <c r="CW287" s="92">
        <f t="shared" si="178"/>
        <v>0</v>
      </c>
      <c r="CX287" s="92">
        <f t="shared" si="178"/>
        <v>0</v>
      </c>
      <c r="CY287" s="92">
        <f t="shared" si="178"/>
        <v>0</v>
      </c>
      <c r="CZ287" s="92">
        <f t="shared" si="178"/>
        <v>0</v>
      </c>
      <c r="DA287" s="92">
        <f t="shared" si="178"/>
        <v>0</v>
      </c>
      <c r="DB287" s="92">
        <f t="shared" si="178"/>
        <v>0</v>
      </c>
      <c r="DC287" s="92">
        <f t="shared" si="178"/>
        <v>0</v>
      </c>
      <c r="DD287" s="92">
        <f t="shared" si="178"/>
        <v>0</v>
      </c>
      <c r="DE287" s="92">
        <f t="shared" si="178"/>
        <v>0</v>
      </c>
      <c r="DF287" s="92">
        <f t="shared" si="178"/>
        <v>0</v>
      </c>
      <c r="DG287" s="92">
        <f t="shared" si="178"/>
        <v>0</v>
      </c>
      <c r="DH287" s="92">
        <f t="shared" si="178"/>
        <v>0</v>
      </c>
      <c r="DI287" s="92">
        <f t="shared" si="178"/>
        <v>0</v>
      </c>
      <c r="DJ287" s="92">
        <f t="shared" si="178"/>
        <v>0</v>
      </c>
      <c r="DK287" s="92">
        <f t="shared" si="178"/>
        <v>0</v>
      </c>
      <c r="DL287" s="92">
        <f t="shared" si="178"/>
        <v>0</v>
      </c>
      <c r="DM287" s="92">
        <f t="shared" si="178"/>
        <v>0</v>
      </c>
      <c r="DN287" s="92">
        <f t="shared" si="178"/>
        <v>0</v>
      </c>
      <c r="DO287" s="92">
        <f t="shared" si="178"/>
        <v>0</v>
      </c>
      <c r="DP287" s="92">
        <f t="shared" si="178"/>
        <v>0</v>
      </c>
      <c r="DQ287" s="92">
        <f t="shared" si="178"/>
        <v>0</v>
      </c>
      <c r="DR287" s="92">
        <f t="shared" si="178"/>
        <v>0</v>
      </c>
      <c r="DS287" s="92">
        <f t="shared" si="178"/>
        <v>0</v>
      </c>
      <c r="DT287" s="92">
        <f t="shared" si="178"/>
        <v>0</v>
      </c>
      <c r="DU287" s="92">
        <f t="shared" si="178"/>
        <v>0</v>
      </c>
    </row>
    <row r="288" spans="1:125">
      <c r="A288" s="17" t="s">
        <v>229</v>
      </c>
      <c r="B288" s="2"/>
      <c r="C288" s="2"/>
      <c r="D288" s="2"/>
      <c r="E288" s="92">
        <f t="shared" ref="E288:BP288" si="179">IFERROR(E285-D285,"")</f>
        <v>0</v>
      </c>
      <c r="F288" s="92">
        <f t="shared" si="179"/>
        <v>0</v>
      </c>
      <c r="G288" s="92">
        <f t="shared" si="179"/>
        <v>0</v>
      </c>
      <c r="H288" s="92">
        <f t="shared" si="179"/>
        <v>0</v>
      </c>
      <c r="I288" s="92">
        <f t="shared" si="179"/>
        <v>0</v>
      </c>
      <c r="J288" s="92">
        <f t="shared" si="179"/>
        <v>345907.69830846053</v>
      </c>
      <c r="K288" s="92">
        <f t="shared" si="179"/>
        <v>0</v>
      </c>
      <c r="L288" s="92">
        <f t="shared" si="179"/>
        <v>0</v>
      </c>
      <c r="M288" s="92">
        <f t="shared" si="179"/>
        <v>-5.8207660913467407E-11</v>
      </c>
      <c r="N288" s="92">
        <f t="shared" si="179"/>
        <v>5.8207660913467407E-11</v>
      </c>
      <c r="O288" s="92">
        <f t="shared" si="179"/>
        <v>-5.8207660913467407E-11</v>
      </c>
      <c r="P288" s="92">
        <f t="shared" si="179"/>
        <v>0</v>
      </c>
      <c r="Q288" s="92">
        <f t="shared" si="179"/>
        <v>0</v>
      </c>
      <c r="R288" s="92">
        <f t="shared" si="179"/>
        <v>0</v>
      </c>
      <c r="S288" s="92">
        <f t="shared" si="179"/>
        <v>0</v>
      </c>
      <c r="T288" s="92">
        <f t="shared" si="179"/>
        <v>5.8207660913467407E-11</v>
      </c>
      <c r="U288" s="92">
        <f t="shared" si="179"/>
        <v>0</v>
      </c>
      <c r="V288" s="92">
        <f t="shared" si="179"/>
        <v>0</v>
      </c>
      <c r="W288" s="92">
        <f t="shared" si="179"/>
        <v>-5.8207660913467407E-11</v>
      </c>
      <c r="X288" s="92">
        <f t="shared" si="179"/>
        <v>0</v>
      </c>
      <c r="Y288" s="92">
        <f t="shared" si="179"/>
        <v>0</v>
      </c>
      <c r="Z288" s="92">
        <f t="shared" si="179"/>
        <v>-5.8207660913467407E-11</v>
      </c>
      <c r="AA288" s="92">
        <f t="shared" si="179"/>
        <v>0</v>
      </c>
      <c r="AB288" s="92">
        <f t="shared" si="179"/>
        <v>5.8207660913467407E-11</v>
      </c>
      <c r="AC288" s="92">
        <f t="shared" si="179"/>
        <v>-5.8207660913467407E-11</v>
      </c>
      <c r="AD288" s="92">
        <f t="shared" si="179"/>
        <v>0</v>
      </c>
      <c r="AE288" s="92">
        <f t="shared" si="179"/>
        <v>0</v>
      </c>
      <c r="AF288" s="92">
        <f t="shared" si="179"/>
        <v>0</v>
      </c>
      <c r="AG288" s="92">
        <f t="shared" si="179"/>
        <v>5.8207660913467407E-11</v>
      </c>
      <c r="AH288" s="92">
        <f t="shared" si="179"/>
        <v>-5.8207660913467407E-11</v>
      </c>
      <c r="AI288" s="92">
        <f t="shared" si="179"/>
        <v>0</v>
      </c>
      <c r="AJ288" s="92">
        <f t="shared" si="179"/>
        <v>5.8207660913467407E-11</v>
      </c>
      <c r="AK288" s="92">
        <f t="shared" si="179"/>
        <v>0</v>
      </c>
      <c r="AL288" s="92">
        <f t="shared" si="179"/>
        <v>-5.8207660913467407E-11</v>
      </c>
      <c r="AM288" s="92">
        <f t="shared" si="179"/>
        <v>0</v>
      </c>
      <c r="AN288" s="92">
        <f t="shared" si="179"/>
        <v>5.8207660913467407E-11</v>
      </c>
      <c r="AO288" s="92">
        <f t="shared" si="179"/>
        <v>-5.8207660913467407E-11</v>
      </c>
      <c r="AP288" s="92">
        <f t="shared" si="179"/>
        <v>0</v>
      </c>
      <c r="AQ288" s="92">
        <f t="shared" si="179"/>
        <v>5.8207660913467407E-11</v>
      </c>
      <c r="AR288" s="92">
        <f t="shared" si="179"/>
        <v>0</v>
      </c>
      <c r="AS288" s="92">
        <f t="shared" si="179"/>
        <v>-5.8207660913467407E-11</v>
      </c>
      <c r="AT288" s="92">
        <f t="shared" si="179"/>
        <v>0</v>
      </c>
      <c r="AU288" s="92">
        <f t="shared" si="179"/>
        <v>5.8207660913467407E-11</v>
      </c>
      <c r="AV288" s="92">
        <f t="shared" si="179"/>
        <v>0</v>
      </c>
      <c r="AW288" s="92">
        <f t="shared" si="179"/>
        <v>5.8207660913467407E-11</v>
      </c>
      <c r="AX288" s="92">
        <f t="shared" si="179"/>
        <v>-5.8207660913467407E-11</v>
      </c>
      <c r="AY288" s="92">
        <f t="shared" si="179"/>
        <v>0</v>
      </c>
      <c r="AZ288" s="92">
        <f t="shared" si="179"/>
        <v>0</v>
      </c>
      <c r="BA288" s="92">
        <f t="shared" si="179"/>
        <v>0</v>
      </c>
      <c r="BB288" s="92">
        <f t="shared" si="179"/>
        <v>0</v>
      </c>
      <c r="BC288" s="92">
        <f t="shared" si="179"/>
        <v>0</v>
      </c>
      <c r="BD288" s="92">
        <f t="shared" si="179"/>
        <v>0</v>
      </c>
      <c r="BE288" s="92">
        <f t="shared" si="179"/>
        <v>5.8207660913467407E-11</v>
      </c>
      <c r="BF288" s="92">
        <f t="shared" si="179"/>
        <v>-5.8207660913467407E-11</v>
      </c>
      <c r="BG288" s="92">
        <f t="shared" si="179"/>
        <v>5.8207660913467407E-11</v>
      </c>
      <c r="BH288" s="92">
        <f t="shared" si="179"/>
        <v>0</v>
      </c>
      <c r="BI288" s="92">
        <f t="shared" si="179"/>
        <v>-86476.924577115162</v>
      </c>
      <c r="BJ288" s="92">
        <f t="shared" si="179"/>
        <v>-86476.924577115104</v>
      </c>
      <c r="BK288" s="92">
        <f t="shared" si="179"/>
        <v>-86476.924577115147</v>
      </c>
      <c r="BL288" s="92">
        <f t="shared" si="179"/>
        <v>-86476.924577115118</v>
      </c>
      <c r="BM288" s="92">
        <f t="shared" si="179"/>
        <v>0</v>
      </c>
      <c r="BN288" s="92">
        <f t="shared" si="179"/>
        <v>0</v>
      </c>
      <c r="BO288" s="92">
        <f t="shared" si="179"/>
        <v>0</v>
      </c>
      <c r="BP288" s="92">
        <f t="shared" si="179"/>
        <v>0</v>
      </c>
      <c r="BQ288" s="92">
        <f t="shared" ref="BQ288:DU288" si="180">IFERROR(BQ285-BP285,"")</f>
        <v>0</v>
      </c>
      <c r="BR288" s="92">
        <f t="shared" si="180"/>
        <v>0</v>
      </c>
      <c r="BS288" s="92">
        <f t="shared" si="180"/>
        <v>0</v>
      </c>
      <c r="BT288" s="92">
        <f t="shared" si="180"/>
        <v>0</v>
      </c>
      <c r="BU288" s="92">
        <f t="shared" si="180"/>
        <v>0</v>
      </c>
      <c r="BV288" s="92">
        <f t="shared" si="180"/>
        <v>0</v>
      </c>
      <c r="BW288" s="92">
        <f t="shared" si="180"/>
        <v>0</v>
      </c>
      <c r="BX288" s="92">
        <f t="shared" si="180"/>
        <v>0</v>
      </c>
      <c r="BY288" s="92">
        <f t="shared" si="180"/>
        <v>0</v>
      </c>
      <c r="BZ288" s="92">
        <f t="shared" si="180"/>
        <v>0</v>
      </c>
      <c r="CA288" s="92">
        <f t="shared" si="180"/>
        <v>0</v>
      </c>
      <c r="CB288" s="92">
        <f t="shared" si="180"/>
        <v>0</v>
      </c>
      <c r="CC288" s="92">
        <f t="shared" si="180"/>
        <v>0</v>
      </c>
      <c r="CD288" s="92">
        <f t="shared" si="180"/>
        <v>0</v>
      </c>
      <c r="CE288" s="92">
        <f t="shared" si="180"/>
        <v>0</v>
      </c>
      <c r="CF288" s="92">
        <f t="shared" si="180"/>
        <v>0</v>
      </c>
      <c r="CG288" s="92">
        <f t="shared" si="180"/>
        <v>0</v>
      </c>
      <c r="CH288" s="92">
        <f t="shared" si="180"/>
        <v>0</v>
      </c>
      <c r="CI288" s="92">
        <f t="shared" si="180"/>
        <v>0</v>
      </c>
      <c r="CJ288" s="92">
        <f t="shared" si="180"/>
        <v>0</v>
      </c>
      <c r="CK288" s="92">
        <f t="shared" si="180"/>
        <v>0</v>
      </c>
      <c r="CL288" s="92">
        <f t="shared" si="180"/>
        <v>0</v>
      </c>
      <c r="CM288" s="92">
        <f t="shared" si="180"/>
        <v>0</v>
      </c>
      <c r="CN288" s="92">
        <f t="shared" si="180"/>
        <v>0</v>
      </c>
      <c r="CO288" s="92">
        <f t="shared" si="180"/>
        <v>0</v>
      </c>
      <c r="CP288" s="92">
        <f t="shared" si="180"/>
        <v>0</v>
      </c>
      <c r="CQ288" s="92">
        <f t="shared" si="180"/>
        <v>0</v>
      </c>
      <c r="CR288" s="92">
        <f t="shared" si="180"/>
        <v>0</v>
      </c>
      <c r="CS288" s="92">
        <f t="shared" si="180"/>
        <v>0</v>
      </c>
      <c r="CT288" s="92">
        <f t="shared" si="180"/>
        <v>0</v>
      </c>
      <c r="CU288" s="92">
        <f t="shared" si="180"/>
        <v>0</v>
      </c>
      <c r="CV288" s="92">
        <f t="shared" si="180"/>
        <v>0</v>
      </c>
      <c r="CW288" s="92">
        <f t="shared" si="180"/>
        <v>0</v>
      </c>
      <c r="CX288" s="92">
        <f t="shared" si="180"/>
        <v>0</v>
      </c>
      <c r="CY288" s="92">
        <f t="shared" si="180"/>
        <v>0</v>
      </c>
      <c r="CZ288" s="92">
        <f t="shared" si="180"/>
        <v>0</v>
      </c>
      <c r="DA288" s="92">
        <f t="shared" si="180"/>
        <v>0</v>
      </c>
      <c r="DB288" s="92">
        <f t="shared" si="180"/>
        <v>0</v>
      </c>
      <c r="DC288" s="92">
        <f t="shared" si="180"/>
        <v>0</v>
      </c>
      <c r="DD288" s="92">
        <f t="shared" si="180"/>
        <v>0</v>
      </c>
      <c r="DE288" s="92">
        <f t="shared" si="180"/>
        <v>0</v>
      </c>
      <c r="DF288" s="92">
        <f t="shared" si="180"/>
        <v>0</v>
      </c>
      <c r="DG288" s="92">
        <f t="shared" si="180"/>
        <v>0</v>
      </c>
      <c r="DH288" s="92">
        <f t="shared" si="180"/>
        <v>0</v>
      </c>
      <c r="DI288" s="92">
        <f t="shared" si="180"/>
        <v>0</v>
      </c>
      <c r="DJ288" s="92">
        <f t="shared" si="180"/>
        <v>0</v>
      </c>
      <c r="DK288" s="92">
        <f t="shared" si="180"/>
        <v>0</v>
      </c>
      <c r="DL288" s="92">
        <f t="shared" si="180"/>
        <v>0</v>
      </c>
      <c r="DM288" s="92">
        <f t="shared" si="180"/>
        <v>0</v>
      </c>
      <c r="DN288" s="92">
        <f t="shared" si="180"/>
        <v>0</v>
      </c>
      <c r="DO288" s="92">
        <f t="shared" si="180"/>
        <v>0</v>
      </c>
      <c r="DP288" s="92">
        <f t="shared" si="180"/>
        <v>0</v>
      </c>
      <c r="DQ288" s="92">
        <f t="shared" si="180"/>
        <v>0</v>
      </c>
      <c r="DR288" s="92">
        <f t="shared" si="180"/>
        <v>0</v>
      </c>
      <c r="DS288" s="92">
        <f t="shared" si="180"/>
        <v>0</v>
      </c>
      <c r="DT288" s="92">
        <f t="shared" si="180"/>
        <v>0</v>
      </c>
      <c r="DU288" s="92">
        <f t="shared" si="180"/>
        <v>0</v>
      </c>
    </row>
    <row r="289" spans="1:125">
      <c r="A289" s="17" t="s">
        <v>230</v>
      </c>
      <c r="B289" s="2"/>
      <c r="C289" s="2"/>
      <c r="D289" s="2"/>
      <c r="E289" s="92">
        <f>IFERROR(IF(E288&gt;0,E288,0),"")</f>
        <v>0</v>
      </c>
      <c r="F289" s="92">
        <f t="shared" ref="F289:BQ289" si="181">IFERROR( IF( F288 &gt; 0, F288, 0),"")</f>
        <v>0</v>
      </c>
      <c r="G289" s="92">
        <f t="shared" si="181"/>
        <v>0</v>
      </c>
      <c r="H289" s="92">
        <f t="shared" si="181"/>
        <v>0</v>
      </c>
      <c r="I289" s="92">
        <f t="shared" si="181"/>
        <v>0</v>
      </c>
      <c r="J289" s="92">
        <f t="shared" si="181"/>
        <v>345907.69830846053</v>
      </c>
      <c r="K289" s="92">
        <f t="shared" si="181"/>
        <v>0</v>
      </c>
      <c r="L289" s="92">
        <f t="shared" si="181"/>
        <v>0</v>
      </c>
      <c r="M289" s="92">
        <f t="shared" si="181"/>
        <v>0</v>
      </c>
      <c r="N289" s="92">
        <f t="shared" si="181"/>
        <v>5.8207660913467407E-11</v>
      </c>
      <c r="O289" s="92">
        <f t="shared" si="181"/>
        <v>0</v>
      </c>
      <c r="P289" s="92">
        <f t="shared" si="181"/>
        <v>0</v>
      </c>
      <c r="Q289" s="92">
        <f t="shared" si="181"/>
        <v>0</v>
      </c>
      <c r="R289" s="92">
        <f t="shared" si="181"/>
        <v>0</v>
      </c>
      <c r="S289" s="92">
        <f t="shared" si="181"/>
        <v>0</v>
      </c>
      <c r="T289" s="92">
        <f t="shared" si="181"/>
        <v>5.8207660913467407E-11</v>
      </c>
      <c r="U289" s="92">
        <f t="shared" si="181"/>
        <v>0</v>
      </c>
      <c r="V289" s="92">
        <f t="shared" si="181"/>
        <v>0</v>
      </c>
      <c r="W289" s="92">
        <f t="shared" si="181"/>
        <v>0</v>
      </c>
      <c r="X289" s="92">
        <f t="shared" si="181"/>
        <v>0</v>
      </c>
      <c r="Y289" s="92">
        <f t="shared" si="181"/>
        <v>0</v>
      </c>
      <c r="Z289" s="92">
        <f t="shared" si="181"/>
        <v>0</v>
      </c>
      <c r="AA289" s="92">
        <f t="shared" si="181"/>
        <v>0</v>
      </c>
      <c r="AB289" s="92">
        <f t="shared" si="181"/>
        <v>5.8207660913467407E-11</v>
      </c>
      <c r="AC289" s="92">
        <f t="shared" si="181"/>
        <v>0</v>
      </c>
      <c r="AD289" s="92">
        <f t="shared" si="181"/>
        <v>0</v>
      </c>
      <c r="AE289" s="92">
        <f t="shared" si="181"/>
        <v>0</v>
      </c>
      <c r="AF289" s="92">
        <f t="shared" si="181"/>
        <v>0</v>
      </c>
      <c r="AG289" s="92">
        <f t="shared" si="181"/>
        <v>5.8207660913467407E-11</v>
      </c>
      <c r="AH289" s="92">
        <f t="shared" si="181"/>
        <v>0</v>
      </c>
      <c r="AI289" s="92">
        <f t="shared" si="181"/>
        <v>0</v>
      </c>
      <c r="AJ289" s="92">
        <f t="shared" si="181"/>
        <v>5.8207660913467407E-11</v>
      </c>
      <c r="AK289" s="92">
        <f t="shared" si="181"/>
        <v>0</v>
      </c>
      <c r="AL289" s="92">
        <f t="shared" si="181"/>
        <v>0</v>
      </c>
      <c r="AM289" s="92">
        <f t="shared" si="181"/>
        <v>0</v>
      </c>
      <c r="AN289" s="92">
        <f t="shared" si="181"/>
        <v>5.8207660913467407E-11</v>
      </c>
      <c r="AO289" s="92">
        <f t="shared" si="181"/>
        <v>0</v>
      </c>
      <c r="AP289" s="92">
        <f t="shared" si="181"/>
        <v>0</v>
      </c>
      <c r="AQ289" s="92">
        <f t="shared" si="181"/>
        <v>5.8207660913467407E-11</v>
      </c>
      <c r="AR289" s="92">
        <f>IFERROR( IF( AR288 &gt; 0, AR288, 0),"")</f>
        <v>0</v>
      </c>
      <c r="AS289" s="92">
        <f t="shared" si="181"/>
        <v>0</v>
      </c>
      <c r="AT289" s="92">
        <f t="shared" si="181"/>
        <v>0</v>
      </c>
      <c r="AU289" s="92">
        <f t="shared" si="181"/>
        <v>5.8207660913467407E-11</v>
      </c>
      <c r="AV289" s="92">
        <f t="shared" si="181"/>
        <v>0</v>
      </c>
      <c r="AW289" s="92">
        <f t="shared" si="181"/>
        <v>5.8207660913467407E-11</v>
      </c>
      <c r="AX289" s="92">
        <f t="shared" si="181"/>
        <v>0</v>
      </c>
      <c r="AY289" s="92">
        <f t="shared" si="181"/>
        <v>0</v>
      </c>
      <c r="AZ289" s="92">
        <f t="shared" si="181"/>
        <v>0</v>
      </c>
      <c r="BA289" s="92">
        <f t="shared" si="181"/>
        <v>0</v>
      </c>
      <c r="BB289" s="92">
        <f t="shared" si="181"/>
        <v>0</v>
      </c>
      <c r="BC289" s="92">
        <f t="shared" si="181"/>
        <v>0</v>
      </c>
      <c r="BD289" s="92">
        <f t="shared" si="181"/>
        <v>0</v>
      </c>
      <c r="BE289" s="92">
        <f t="shared" si="181"/>
        <v>5.8207660913467407E-11</v>
      </c>
      <c r="BF289" s="92">
        <f t="shared" si="181"/>
        <v>0</v>
      </c>
      <c r="BG289" s="92">
        <f t="shared" si="181"/>
        <v>5.8207660913467407E-11</v>
      </c>
      <c r="BH289" s="92">
        <f t="shared" si="181"/>
        <v>0</v>
      </c>
      <c r="BI289" s="92">
        <f t="shared" si="181"/>
        <v>0</v>
      </c>
      <c r="BJ289" s="92">
        <f t="shared" si="181"/>
        <v>0</v>
      </c>
      <c r="BK289" s="92">
        <f t="shared" si="181"/>
        <v>0</v>
      </c>
      <c r="BL289" s="92">
        <f t="shared" si="181"/>
        <v>0</v>
      </c>
      <c r="BM289" s="92">
        <f t="shared" si="181"/>
        <v>0</v>
      </c>
      <c r="BN289" s="92">
        <f t="shared" si="181"/>
        <v>0</v>
      </c>
      <c r="BO289" s="92">
        <f t="shared" si="181"/>
        <v>0</v>
      </c>
      <c r="BP289" s="92">
        <f t="shared" si="181"/>
        <v>0</v>
      </c>
      <c r="BQ289" s="92">
        <f t="shared" si="181"/>
        <v>0</v>
      </c>
      <c r="BR289" s="92">
        <f t="shared" ref="BR289:DU289" si="182">IFERROR( IF( BR288 &gt; 0, BR288, 0),"")</f>
        <v>0</v>
      </c>
      <c r="BS289" s="92">
        <f t="shared" si="182"/>
        <v>0</v>
      </c>
      <c r="BT289" s="92">
        <f t="shared" si="182"/>
        <v>0</v>
      </c>
      <c r="BU289" s="92">
        <f t="shared" si="182"/>
        <v>0</v>
      </c>
      <c r="BV289" s="92">
        <f t="shared" si="182"/>
        <v>0</v>
      </c>
      <c r="BW289" s="92">
        <f t="shared" si="182"/>
        <v>0</v>
      </c>
      <c r="BX289" s="92">
        <f t="shared" si="182"/>
        <v>0</v>
      </c>
      <c r="BY289" s="92">
        <f t="shared" si="182"/>
        <v>0</v>
      </c>
      <c r="BZ289" s="92">
        <f t="shared" si="182"/>
        <v>0</v>
      </c>
      <c r="CA289" s="92">
        <f t="shared" si="182"/>
        <v>0</v>
      </c>
      <c r="CB289" s="92">
        <f t="shared" si="182"/>
        <v>0</v>
      </c>
      <c r="CC289" s="92">
        <f t="shared" si="182"/>
        <v>0</v>
      </c>
      <c r="CD289" s="92">
        <f t="shared" si="182"/>
        <v>0</v>
      </c>
      <c r="CE289" s="92">
        <f t="shared" si="182"/>
        <v>0</v>
      </c>
      <c r="CF289" s="92">
        <f t="shared" si="182"/>
        <v>0</v>
      </c>
      <c r="CG289" s="92">
        <f t="shared" si="182"/>
        <v>0</v>
      </c>
      <c r="CH289" s="92">
        <f t="shared" si="182"/>
        <v>0</v>
      </c>
      <c r="CI289" s="92">
        <f t="shared" si="182"/>
        <v>0</v>
      </c>
      <c r="CJ289" s="92">
        <f t="shared" si="182"/>
        <v>0</v>
      </c>
      <c r="CK289" s="92">
        <f t="shared" si="182"/>
        <v>0</v>
      </c>
      <c r="CL289" s="92">
        <f t="shared" si="182"/>
        <v>0</v>
      </c>
      <c r="CM289" s="92">
        <f t="shared" si="182"/>
        <v>0</v>
      </c>
      <c r="CN289" s="92">
        <f t="shared" si="182"/>
        <v>0</v>
      </c>
      <c r="CO289" s="92">
        <f t="shared" si="182"/>
        <v>0</v>
      </c>
      <c r="CP289" s="92">
        <f t="shared" si="182"/>
        <v>0</v>
      </c>
      <c r="CQ289" s="92">
        <f t="shared" si="182"/>
        <v>0</v>
      </c>
      <c r="CR289" s="92">
        <f t="shared" si="182"/>
        <v>0</v>
      </c>
      <c r="CS289" s="92">
        <f t="shared" si="182"/>
        <v>0</v>
      </c>
      <c r="CT289" s="92">
        <f t="shared" si="182"/>
        <v>0</v>
      </c>
      <c r="CU289" s="92">
        <f t="shared" si="182"/>
        <v>0</v>
      </c>
      <c r="CV289" s="92">
        <f t="shared" si="182"/>
        <v>0</v>
      </c>
      <c r="CW289" s="92">
        <f t="shared" si="182"/>
        <v>0</v>
      </c>
      <c r="CX289" s="92">
        <f t="shared" si="182"/>
        <v>0</v>
      </c>
      <c r="CY289" s="92">
        <f t="shared" si="182"/>
        <v>0</v>
      </c>
      <c r="CZ289" s="92">
        <f t="shared" si="182"/>
        <v>0</v>
      </c>
      <c r="DA289" s="92">
        <f t="shared" si="182"/>
        <v>0</v>
      </c>
      <c r="DB289" s="92">
        <f t="shared" si="182"/>
        <v>0</v>
      </c>
      <c r="DC289" s="92">
        <f t="shared" si="182"/>
        <v>0</v>
      </c>
      <c r="DD289" s="92">
        <f t="shared" si="182"/>
        <v>0</v>
      </c>
      <c r="DE289" s="92">
        <f t="shared" si="182"/>
        <v>0</v>
      </c>
      <c r="DF289" s="92">
        <f t="shared" si="182"/>
        <v>0</v>
      </c>
      <c r="DG289" s="92">
        <f t="shared" si="182"/>
        <v>0</v>
      </c>
      <c r="DH289" s="92">
        <f t="shared" si="182"/>
        <v>0</v>
      </c>
      <c r="DI289" s="92">
        <f t="shared" si="182"/>
        <v>0</v>
      </c>
      <c r="DJ289" s="92">
        <f t="shared" si="182"/>
        <v>0</v>
      </c>
      <c r="DK289" s="92">
        <f t="shared" si="182"/>
        <v>0</v>
      </c>
      <c r="DL289" s="92">
        <f t="shared" si="182"/>
        <v>0</v>
      </c>
      <c r="DM289" s="92">
        <f t="shared" si="182"/>
        <v>0</v>
      </c>
      <c r="DN289" s="92">
        <f t="shared" si="182"/>
        <v>0</v>
      </c>
      <c r="DO289" s="92">
        <f t="shared" si="182"/>
        <v>0</v>
      </c>
      <c r="DP289" s="92">
        <f t="shared" si="182"/>
        <v>0</v>
      </c>
      <c r="DQ289" s="92">
        <f t="shared" si="182"/>
        <v>0</v>
      </c>
      <c r="DR289" s="92">
        <f t="shared" si="182"/>
        <v>0</v>
      </c>
      <c r="DS289" s="92">
        <f t="shared" si="182"/>
        <v>0</v>
      </c>
      <c r="DT289" s="92">
        <f t="shared" si="182"/>
        <v>0</v>
      </c>
      <c r="DU289" s="92">
        <f t="shared" si="182"/>
        <v>0</v>
      </c>
    </row>
    <row r="290" spans="1:125">
      <c r="A290" s="17" t="s">
        <v>231</v>
      </c>
      <c r="B290" s="2"/>
      <c r="C290" s="2"/>
      <c r="D290" s="2"/>
      <c r="E290" s="92">
        <f t="shared" ref="E290:BP290" si="183">IFERROR( IF( E288 &lt; 0, -E288, 0),"")</f>
        <v>0</v>
      </c>
      <c r="F290" s="92">
        <f t="shared" si="183"/>
        <v>0</v>
      </c>
      <c r="G290" s="92">
        <f t="shared" si="183"/>
        <v>0</v>
      </c>
      <c r="H290" s="92">
        <f t="shared" si="183"/>
        <v>0</v>
      </c>
      <c r="I290" s="92">
        <f t="shared" si="183"/>
        <v>0</v>
      </c>
      <c r="J290" s="92">
        <f t="shared" si="183"/>
        <v>0</v>
      </c>
      <c r="K290" s="92">
        <f t="shared" si="183"/>
        <v>0</v>
      </c>
      <c r="L290" s="92">
        <f t="shared" si="183"/>
        <v>0</v>
      </c>
      <c r="M290" s="92">
        <f t="shared" si="183"/>
        <v>5.8207660913467407E-11</v>
      </c>
      <c r="N290" s="92">
        <f t="shared" si="183"/>
        <v>0</v>
      </c>
      <c r="O290" s="92">
        <f t="shared" si="183"/>
        <v>5.8207660913467407E-11</v>
      </c>
      <c r="P290" s="92">
        <f t="shared" si="183"/>
        <v>0</v>
      </c>
      <c r="Q290" s="92">
        <f t="shared" si="183"/>
        <v>0</v>
      </c>
      <c r="R290" s="92">
        <f t="shared" si="183"/>
        <v>0</v>
      </c>
      <c r="S290" s="92">
        <f t="shared" si="183"/>
        <v>0</v>
      </c>
      <c r="T290" s="92">
        <f t="shared" si="183"/>
        <v>0</v>
      </c>
      <c r="U290" s="92">
        <f t="shared" si="183"/>
        <v>0</v>
      </c>
      <c r="V290" s="92">
        <f t="shared" si="183"/>
        <v>0</v>
      </c>
      <c r="W290" s="92">
        <f t="shared" si="183"/>
        <v>5.8207660913467407E-11</v>
      </c>
      <c r="X290" s="92">
        <f t="shared" si="183"/>
        <v>0</v>
      </c>
      <c r="Y290" s="92">
        <f t="shared" si="183"/>
        <v>0</v>
      </c>
      <c r="Z290" s="92">
        <f t="shared" si="183"/>
        <v>5.8207660913467407E-11</v>
      </c>
      <c r="AA290" s="92">
        <f t="shared" si="183"/>
        <v>0</v>
      </c>
      <c r="AB290" s="92">
        <f t="shared" si="183"/>
        <v>0</v>
      </c>
      <c r="AC290" s="92">
        <f t="shared" si="183"/>
        <v>5.8207660913467407E-11</v>
      </c>
      <c r="AD290" s="92">
        <f t="shared" si="183"/>
        <v>0</v>
      </c>
      <c r="AE290" s="92">
        <f t="shared" si="183"/>
        <v>0</v>
      </c>
      <c r="AF290" s="92">
        <f t="shared" si="183"/>
        <v>0</v>
      </c>
      <c r="AG290" s="92">
        <f t="shared" si="183"/>
        <v>0</v>
      </c>
      <c r="AH290" s="92">
        <f t="shared" si="183"/>
        <v>5.8207660913467407E-11</v>
      </c>
      <c r="AI290" s="92">
        <f t="shared" si="183"/>
        <v>0</v>
      </c>
      <c r="AJ290" s="92">
        <f t="shared" si="183"/>
        <v>0</v>
      </c>
      <c r="AK290" s="92">
        <f t="shared" si="183"/>
        <v>0</v>
      </c>
      <c r="AL290" s="92">
        <f t="shared" si="183"/>
        <v>5.8207660913467407E-11</v>
      </c>
      <c r="AM290" s="92">
        <f t="shared" si="183"/>
        <v>0</v>
      </c>
      <c r="AN290" s="92">
        <f t="shared" si="183"/>
        <v>0</v>
      </c>
      <c r="AO290" s="92">
        <f t="shared" si="183"/>
        <v>5.8207660913467407E-11</v>
      </c>
      <c r="AP290" s="92">
        <f t="shared" si="183"/>
        <v>0</v>
      </c>
      <c r="AQ290" s="92">
        <f t="shared" si="183"/>
        <v>0</v>
      </c>
      <c r="AR290" s="92">
        <f t="shared" si="183"/>
        <v>0</v>
      </c>
      <c r="AS290" s="92">
        <f t="shared" si="183"/>
        <v>5.8207660913467407E-11</v>
      </c>
      <c r="AT290" s="92">
        <f t="shared" si="183"/>
        <v>0</v>
      </c>
      <c r="AU290" s="92">
        <f t="shared" si="183"/>
        <v>0</v>
      </c>
      <c r="AV290" s="92">
        <f t="shared" si="183"/>
        <v>0</v>
      </c>
      <c r="AW290" s="92">
        <f t="shared" si="183"/>
        <v>0</v>
      </c>
      <c r="AX290" s="92">
        <f t="shared" si="183"/>
        <v>5.8207660913467407E-11</v>
      </c>
      <c r="AY290" s="92">
        <f t="shared" si="183"/>
        <v>0</v>
      </c>
      <c r="AZ290" s="92">
        <f t="shared" si="183"/>
        <v>0</v>
      </c>
      <c r="BA290" s="92">
        <f t="shared" si="183"/>
        <v>0</v>
      </c>
      <c r="BB290" s="92">
        <f t="shared" si="183"/>
        <v>0</v>
      </c>
      <c r="BC290" s="92">
        <f t="shared" si="183"/>
        <v>0</v>
      </c>
      <c r="BD290" s="92">
        <f t="shared" si="183"/>
        <v>0</v>
      </c>
      <c r="BE290" s="92">
        <f t="shared" si="183"/>
        <v>0</v>
      </c>
      <c r="BF290" s="92">
        <f t="shared" si="183"/>
        <v>5.8207660913467407E-11</v>
      </c>
      <c r="BG290" s="92">
        <f t="shared" si="183"/>
        <v>0</v>
      </c>
      <c r="BH290" s="92">
        <f t="shared" si="183"/>
        <v>0</v>
      </c>
      <c r="BI290" s="92">
        <f t="shared" si="183"/>
        <v>86476.924577115162</v>
      </c>
      <c r="BJ290" s="92">
        <f t="shared" si="183"/>
        <v>86476.924577115104</v>
      </c>
      <c r="BK290" s="92">
        <f t="shared" si="183"/>
        <v>86476.924577115147</v>
      </c>
      <c r="BL290" s="92">
        <f t="shared" si="183"/>
        <v>86476.924577115118</v>
      </c>
      <c r="BM290" s="92">
        <f t="shared" si="183"/>
        <v>0</v>
      </c>
      <c r="BN290" s="92">
        <f t="shared" si="183"/>
        <v>0</v>
      </c>
      <c r="BO290" s="92">
        <f t="shared" si="183"/>
        <v>0</v>
      </c>
      <c r="BP290" s="92">
        <f t="shared" si="183"/>
        <v>0</v>
      </c>
      <c r="BQ290" s="92">
        <f t="shared" ref="BQ290:DU290" si="184">IFERROR( IF( BQ288 &lt; 0, -BQ288, 0),"")</f>
        <v>0</v>
      </c>
      <c r="BR290" s="92">
        <f t="shared" si="184"/>
        <v>0</v>
      </c>
      <c r="BS290" s="92">
        <f t="shared" si="184"/>
        <v>0</v>
      </c>
      <c r="BT290" s="92">
        <f t="shared" si="184"/>
        <v>0</v>
      </c>
      <c r="BU290" s="92">
        <f t="shared" si="184"/>
        <v>0</v>
      </c>
      <c r="BV290" s="92">
        <f t="shared" si="184"/>
        <v>0</v>
      </c>
      <c r="BW290" s="92">
        <f t="shared" si="184"/>
        <v>0</v>
      </c>
      <c r="BX290" s="92">
        <f t="shared" si="184"/>
        <v>0</v>
      </c>
      <c r="BY290" s="92">
        <f t="shared" si="184"/>
        <v>0</v>
      </c>
      <c r="BZ290" s="92">
        <f t="shared" si="184"/>
        <v>0</v>
      </c>
      <c r="CA290" s="92">
        <f t="shared" si="184"/>
        <v>0</v>
      </c>
      <c r="CB290" s="92">
        <f t="shared" si="184"/>
        <v>0</v>
      </c>
      <c r="CC290" s="92">
        <f t="shared" si="184"/>
        <v>0</v>
      </c>
      <c r="CD290" s="92">
        <f t="shared" si="184"/>
        <v>0</v>
      </c>
      <c r="CE290" s="92">
        <f t="shared" si="184"/>
        <v>0</v>
      </c>
      <c r="CF290" s="92">
        <f t="shared" si="184"/>
        <v>0</v>
      </c>
      <c r="CG290" s="92">
        <f t="shared" si="184"/>
        <v>0</v>
      </c>
      <c r="CH290" s="92">
        <f t="shared" si="184"/>
        <v>0</v>
      </c>
      <c r="CI290" s="92">
        <f t="shared" si="184"/>
        <v>0</v>
      </c>
      <c r="CJ290" s="92">
        <f t="shared" si="184"/>
        <v>0</v>
      </c>
      <c r="CK290" s="92">
        <f t="shared" si="184"/>
        <v>0</v>
      </c>
      <c r="CL290" s="92">
        <f t="shared" si="184"/>
        <v>0</v>
      </c>
      <c r="CM290" s="92">
        <f t="shared" si="184"/>
        <v>0</v>
      </c>
      <c r="CN290" s="92">
        <f t="shared" si="184"/>
        <v>0</v>
      </c>
      <c r="CO290" s="92">
        <f t="shared" si="184"/>
        <v>0</v>
      </c>
      <c r="CP290" s="92">
        <f t="shared" si="184"/>
        <v>0</v>
      </c>
      <c r="CQ290" s="92">
        <f t="shared" si="184"/>
        <v>0</v>
      </c>
      <c r="CR290" s="92">
        <f t="shared" si="184"/>
        <v>0</v>
      </c>
      <c r="CS290" s="92">
        <f t="shared" si="184"/>
        <v>0</v>
      </c>
      <c r="CT290" s="92">
        <f t="shared" si="184"/>
        <v>0</v>
      </c>
      <c r="CU290" s="92">
        <f t="shared" si="184"/>
        <v>0</v>
      </c>
      <c r="CV290" s="92">
        <f t="shared" si="184"/>
        <v>0</v>
      </c>
      <c r="CW290" s="92">
        <f t="shared" si="184"/>
        <v>0</v>
      </c>
      <c r="CX290" s="92">
        <f t="shared" si="184"/>
        <v>0</v>
      </c>
      <c r="CY290" s="92">
        <f t="shared" si="184"/>
        <v>0</v>
      </c>
      <c r="CZ290" s="92">
        <f t="shared" si="184"/>
        <v>0</v>
      </c>
      <c r="DA290" s="92">
        <f t="shared" si="184"/>
        <v>0</v>
      </c>
      <c r="DB290" s="92">
        <f t="shared" si="184"/>
        <v>0</v>
      </c>
      <c r="DC290" s="92">
        <f t="shared" si="184"/>
        <v>0</v>
      </c>
      <c r="DD290" s="92">
        <f t="shared" si="184"/>
        <v>0</v>
      </c>
      <c r="DE290" s="92">
        <f t="shared" si="184"/>
        <v>0</v>
      </c>
      <c r="DF290" s="92">
        <f t="shared" si="184"/>
        <v>0</v>
      </c>
      <c r="DG290" s="92">
        <f t="shared" si="184"/>
        <v>0</v>
      </c>
      <c r="DH290" s="92">
        <f t="shared" si="184"/>
        <v>0</v>
      </c>
      <c r="DI290" s="92">
        <f t="shared" si="184"/>
        <v>0</v>
      </c>
      <c r="DJ290" s="92">
        <f t="shared" si="184"/>
        <v>0</v>
      </c>
      <c r="DK290" s="92">
        <f t="shared" si="184"/>
        <v>0</v>
      </c>
      <c r="DL290" s="92">
        <f t="shared" si="184"/>
        <v>0</v>
      </c>
      <c r="DM290" s="92">
        <f t="shared" si="184"/>
        <v>0</v>
      </c>
      <c r="DN290" s="92">
        <f t="shared" si="184"/>
        <v>0</v>
      </c>
      <c r="DO290" s="92">
        <f t="shared" si="184"/>
        <v>0</v>
      </c>
      <c r="DP290" s="92">
        <f t="shared" si="184"/>
        <v>0</v>
      </c>
      <c r="DQ290" s="92">
        <f t="shared" si="184"/>
        <v>0</v>
      </c>
      <c r="DR290" s="92">
        <f t="shared" si="184"/>
        <v>0</v>
      </c>
      <c r="DS290" s="92">
        <f t="shared" si="184"/>
        <v>0</v>
      </c>
      <c r="DT290" s="92">
        <f t="shared" si="184"/>
        <v>0</v>
      </c>
      <c r="DU290" s="92">
        <f t="shared" si="184"/>
        <v>0</v>
      </c>
    </row>
    <row r="291" spans="1:125">
      <c r="A291" s="133" t="s">
        <v>232</v>
      </c>
      <c r="B291" s="25"/>
      <c r="C291" s="25"/>
      <c r="D291" s="25"/>
      <c r="E291" s="102">
        <f>IFERROR(E287+E289+E290,"")</f>
        <v>0</v>
      </c>
      <c r="F291" s="102">
        <f t="shared" ref="F291:BQ291" si="185">IFERROR( F287 + F289 - F290,"")</f>
        <v>0</v>
      </c>
      <c r="G291" s="102">
        <f t="shared" si="185"/>
        <v>0</v>
      </c>
      <c r="H291" s="102">
        <f t="shared" si="185"/>
        <v>0</v>
      </c>
      <c r="I291" s="102">
        <f t="shared" si="185"/>
        <v>0</v>
      </c>
      <c r="J291" s="102">
        <f t="shared" si="185"/>
        <v>345907.69830846053</v>
      </c>
      <c r="K291" s="102">
        <f t="shared" si="185"/>
        <v>345907.69830846053</v>
      </c>
      <c r="L291" s="102">
        <f t="shared" si="185"/>
        <v>345907.69830846053</v>
      </c>
      <c r="M291" s="102">
        <f t="shared" si="185"/>
        <v>345907.69830846047</v>
      </c>
      <c r="N291" s="102">
        <f t="shared" si="185"/>
        <v>345907.69830846053</v>
      </c>
      <c r="O291" s="102">
        <f t="shared" si="185"/>
        <v>345907.69830846047</v>
      </c>
      <c r="P291" s="102">
        <f t="shared" si="185"/>
        <v>345907.69830846047</v>
      </c>
      <c r="Q291" s="102">
        <f t="shared" si="185"/>
        <v>345907.69830846047</v>
      </c>
      <c r="R291" s="102">
        <f t="shared" si="185"/>
        <v>345907.69830846047</v>
      </c>
      <c r="S291" s="102">
        <f t="shared" si="185"/>
        <v>345907.69830846047</v>
      </c>
      <c r="T291" s="102">
        <f t="shared" si="185"/>
        <v>345907.69830846053</v>
      </c>
      <c r="U291" s="102">
        <f t="shared" si="185"/>
        <v>345907.69830846053</v>
      </c>
      <c r="V291" s="102">
        <f t="shared" si="185"/>
        <v>345907.69830846053</v>
      </c>
      <c r="W291" s="102">
        <f t="shared" si="185"/>
        <v>345907.69830846047</v>
      </c>
      <c r="X291" s="102">
        <f t="shared" si="185"/>
        <v>345907.69830846047</v>
      </c>
      <c r="Y291" s="102">
        <f t="shared" si="185"/>
        <v>345907.69830846047</v>
      </c>
      <c r="Z291" s="102">
        <f t="shared" si="185"/>
        <v>345907.69830846041</v>
      </c>
      <c r="AA291" s="102">
        <f t="shared" si="185"/>
        <v>345907.69830846041</v>
      </c>
      <c r="AB291" s="102">
        <f t="shared" si="185"/>
        <v>345907.69830846047</v>
      </c>
      <c r="AC291" s="102">
        <f t="shared" si="185"/>
        <v>345907.69830846041</v>
      </c>
      <c r="AD291" s="102">
        <f t="shared" si="185"/>
        <v>345907.69830846041</v>
      </c>
      <c r="AE291" s="102">
        <f t="shared" si="185"/>
        <v>345907.69830846041</v>
      </c>
      <c r="AF291" s="102">
        <f t="shared" si="185"/>
        <v>345907.69830846041</v>
      </c>
      <c r="AG291" s="102">
        <f t="shared" si="185"/>
        <v>345907.69830846047</v>
      </c>
      <c r="AH291" s="102">
        <f t="shared" si="185"/>
        <v>345907.69830846041</v>
      </c>
      <c r="AI291" s="102">
        <f t="shared" si="185"/>
        <v>345907.69830846041</v>
      </c>
      <c r="AJ291" s="102">
        <f t="shared" si="185"/>
        <v>345907.69830846047</v>
      </c>
      <c r="AK291" s="102">
        <f t="shared" si="185"/>
        <v>345907.69830846047</v>
      </c>
      <c r="AL291" s="102">
        <f t="shared" si="185"/>
        <v>345907.69830846041</v>
      </c>
      <c r="AM291" s="102">
        <f t="shared" si="185"/>
        <v>345907.69830846041</v>
      </c>
      <c r="AN291" s="102">
        <f t="shared" si="185"/>
        <v>345907.69830846047</v>
      </c>
      <c r="AO291" s="102">
        <f t="shared" si="185"/>
        <v>345907.69830846041</v>
      </c>
      <c r="AP291" s="102">
        <f t="shared" si="185"/>
        <v>345907.69830846041</v>
      </c>
      <c r="AQ291" s="102">
        <f t="shared" si="185"/>
        <v>345907.69830846047</v>
      </c>
      <c r="AR291" s="102">
        <f t="shared" si="185"/>
        <v>345907.69830846047</v>
      </c>
      <c r="AS291" s="102">
        <f t="shared" si="185"/>
        <v>345907.69830846041</v>
      </c>
      <c r="AT291" s="102">
        <f t="shared" si="185"/>
        <v>345907.69830846041</v>
      </c>
      <c r="AU291" s="102">
        <f t="shared" si="185"/>
        <v>345907.69830846047</v>
      </c>
      <c r="AV291" s="102">
        <f t="shared" si="185"/>
        <v>345907.69830846047</v>
      </c>
      <c r="AW291" s="102">
        <f t="shared" si="185"/>
        <v>345907.69830846053</v>
      </c>
      <c r="AX291" s="102">
        <f t="shared" si="185"/>
        <v>345907.69830846047</v>
      </c>
      <c r="AY291" s="102">
        <f t="shared" si="185"/>
        <v>345907.69830846047</v>
      </c>
      <c r="AZ291" s="102">
        <f t="shared" si="185"/>
        <v>345907.69830846047</v>
      </c>
      <c r="BA291" s="102">
        <f t="shared" si="185"/>
        <v>345907.69830846047</v>
      </c>
      <c r="BB291" s="102">
        <f t="shared" si="185"/>
        <v>345907.69830846047</v>
      </c>
      <c r="BC291" s="102">
        <f t="shared" si="185"/>
        <v>345907.69830846047</v>
      </c>
      <c r="BD291" s="102">
        <f t="shared" si="185"/>
        <v>345907.69830846047</v>
      </c>
      <c r="BE291" s="102">
        <f t="shared" si="185"/>
        <v>345907.69830846053</v>
      </c>
      <c r="BF291" s="102">
        <f t="shared" si="185"/>
        <v>345907.69830846047</v>
      </c>
      <c r="BG291" s="102">
        <f t="shared" si="185"/>
        <v>345907.69830846053</v>
      </c>
      <c r="BH291" s="102">
        <f t="shared" si="185"/>
        <v>345907.69830846053</v>
      </c>
      <c r="BI291" s="102">
        <f t="shared" si="185"/>
        <v>259430.77373134537</v>
      </c>
      <c r="BJ291" s="102">
        <f t="shared" si="185"/>
        <v>172953.84915423027</v>
      </c>
      <c r="BK291" s="102">
        <f t="shared" si="185"/>
        <v>86476.924577115118</v>
      </c>
      <c r="BL291" s="102">
        <f t="shared" si="185"/>
        <v>0</v>
      </c>
      <c r="BM291" s="102">
        <f t="shared" si="185"/>
        <v>0</v>
      </c>
      <c r="BN291" s="102">
        <f t="shared" si="185"/>
        <v>0</v>
      </c>
      <c r="BO291" s="102">
        <f t="shared" si="185"/>
        <v>0</v>
      </c>
      <c r="BP291" s="102">
        <f t="shared" si="185"/>
        <v>0</v>
      </c>
      <c r="BQ291" s="102">
        <f t="shared" si="185"/>
        <v>0</v>
      </c>
      <c r="BR291" s="102">
        <f t="shared" ref="BR291:DU291" si="186">IFERROR( BR287 + BR289 - BR290,"")</f>
        <v>0</v>
      </c>
      <c r="BS291" s="102">
        <f t="shared" si="186"/>
        <v>0</v>
      </c>
      <c r="BT291" s="102">
        <f t="shared" si="186"/>
        <v>0</v>
      </c>
      <c r="BU291" s="102">
        <f t="shared" si="186"/>
        <v>0</v>
      </c>
      <c r="BV291" s="102">
        <f t="shared" si="186"/>
        <v>0</v>
      </c>
      <c r="BW291" s="102">
        <f t="shared" si="186"/>
        <v>0</v>
      </c>
      <c r="BX291" s="102">
        <f t="shared" si="186"/>
        <v>0</v>
      </c>
      <c r="BY291" s="102">
        <f t="shared" si="186"/>
        <v>0</v>
      </c>
      <c r="BZ291" s="102">
        <f t="shared" si="186"/>
        <v>0</v>
      </c>
      <c r="CA291" s="102">
        <f t="shared" si="186"/>
        <v>0</v>
      </c>
      <c r="CB291" s="102">
        <f t="shared" si="186"/>
        <v>0</v>
      </c>
      <c r="CC291" s="102">
        <f t="shared" si="186"/>
        <v>0</v>
      </c>
      <c r="CD291" s="102">
        <f t="shared" si="186"/>
        <v>0</v>
      </c>
      <c r="CE291" s="102">
        <f t="shared" si="186"/>
        <v>0</v>
      </c>
      <c r="CF291" s="102">
        <f t="shared" si="186"/>
        <v>0</v>
      </c>
      <c r="CG291" s="102">
        <f t="shared" si="186"/>
        <v>0</v>
      </c>
      <c r="CH291" s="102">
        <f t="shared" si="186"/>
        <v>0</v>
      </c>
      <c r="CI291" s="102">
        <f t="shared" si="186"/>
        <v>0</v>
      </c>
      <c r="CJ291" s="102">
        <f t="shared" si="186"/>
        <v>0</v>
      </c>
      <c r="CK291" s="102">
        <f t="shared" si="186"/>
        <v>0</v>
      </c>
      <c r="CL291" s="102">
        <f t="shared" si="186"/>
        <v>0</v>
      </c>
      <c r="CM291" s="102">
        <f t="shared" si="186"/>
        <v>0</v>
      </c>
      <c r="CN291" s="102">
        <f t="shared" si="186"/>
        <v>0</v>
      </c>
      <c r="CO291" s="102">
        <f t="shared" si="186"/>
        <v>0</v>
      </c>
      <c r="CP291" s="102">
        <f t="shared" si="186"/>
        <v>0</v>
      </c>
      <c r="CQ291" s="102">
        <f t="shared" si="186"/>
        <v>0</v>
      </c>
      <c r="CR291" s="102">
        <f t="shared" si="186"/>
        <v>0</v>
      </c>
      <c r="CS291" s="102">
        <f t="shared" si="186"/>
        <v>0</v>
      </c>
      <c r="CT291" s="102">
        <f t="shared" si="186"/>
        <v>0</v>
      </c>
      <c r="CU291" s="102">
        <f t="shared" si="186"/>
        <v>0</v>
      </c>
      <c r="CV291" s="102">
        <f t="shared" si="186"/>
        <v>0</v>
      </c>
      <c r="CW291" s="102">
        <f t="shared" si="186"/>
        <v>0</v>
      </c>
      <c r="CX291" s="102">
        <f t="shared" si="186"/>
        <v>0</v>
      </c>
      <c r="CY291" s="102">
        <f t="shared" si="186"/>
        <v>0</v>
      </c>
      <c r="CZ291" s="102">
        <f t="shared" si="186"/>
        <v>0</v>
      </c>
      <c r="DA291" s="102">
        <f t="shared" si="186"/>
        <v>0</v>
      </c>
      <c r="DB291" s="102">
        <f t="shared" si="186"/>
        <v>0</v>
      </c>
      <c r="DC291" s="102">
        <f t="shared" si="186"/>
        <v>0</v>
      </c>
      <c r="DD291" s="102">
        <f t="shared" si="186"/>
        <v>0</v>
      </c>
      <c r="DE291" s="102">
        <f t="shared" si="186"/>
        <v>0</v>
      </c>
      <c r="DF291" s="102">
        <f t="shared" si="186"/>
        <v>0</v>
      </c>
      <c r="DG291" s="102">
        <f t="shared" si="186"/>
        <v>0</v>
      </c>
      <c r="DH291" s="102">
        <f t="shared" si="186"/>
        <v>0</v>
      </c>
      <c r="DI291" s="102">
        <f t="shared" si="186"/>
        <v>0</v>
      </c>
      <c r="DJ291" s="102">
        <f t="shared" si="186"/>
        <v>0</v>
      </c>
      <c r="DK291" s="102">
        <f t="shared" si="186"/>
        <v>0</v>
      </c>
      <c r="DL291" s="102">
        <f t="shared" si="186"/>
        <v>0</v>
      </c>
      <c r="DM291" s="102">
        <f t="shared" si="186"/>
        <v>0</v>
      </c>
      <c r="DN291" s="102">
        <f t="shared" si="186"/>
        <v>0</v>
      </c>
      <c r="DO291" s="102">
        <f t="shared" si="186"/>
        <v>0</v>
      </c>
      <c r="DP291" s="102">
        <f t="shared" si="186"/>
        <v>0</v>
      </c>
      <c r="DQ291" s="102">
        <f t="shared" si="186"/>
        <v>0</v>
      </c>
      <c r="DR291" s="102">
        <f t="shared" si="186"/>
        <v>0</v>
      </c>
      <c r="DS291" s="102">
        <f t="shared" si="186"/>
        <v>0</v>
      </c>
      <c r="DT291" s="102">
        <f t="shared" si="186"/>
        <v>0</v>
      </c>
      <c r="DU291" s="102">
        <f t="shared" si="186"/>
        <v>0</v>
      </c>
    </row>
    <row r="292" spans="1:1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c r="A293" s="69" t="str">
        <f>Pieņēmumi!B76</f>
        <v>Procentu likme par rezervēm</v>
      </c>
      <c r="B293" s="2"/>
      <c r="C293" s="2"/>
      <c r="D293" s="122">
        <f>Pieņēmumi!E76</f>
        <v>5.0000000000000001E-3</v>
      </c>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c r="A294" s="134" t="str">
        <f>A287</f>
        <v>Sākotnējā bilance</v>
      </c>
      <c r="B294" s="2"/>
      <c r="C294" s="2"/>
      <c r="D294" s="2"/>
      <c r="E294" s="92">
        <f t="shared" ref="E294:BP294" si="187">IFERROR(E287,"")</f>
        <v>0</v>
      </c>
      <c r="F294" s="92">
        <f t="shared" si="187"/>
        <v>0</v>
      </c>
      <c r="G294" s="92">
        <f t="shared" si="187"/>
        <v>0</v>
      </c>
      <c r="H294" s="92">
        <f t="shared" si="187"/>
        <v>0</v>
      </c>
      <c r="I294" s="92">
        <f t="shared" si="187"/>
        <v>0</v>
      </c>
      <c r="J294" s="92">
        <f t="shared" si="187"/>
        <v>0</v>
      </c>
      <c r="K294" s="92">
        <f t="shared" si="187"/>
        <v>345907.69830846053</v>
      </c>
      <c r="L294" s="92">
        <f t="shared" si="187"/>
        <v>345907.69830846053</v>
      </c>
      <c r="M294" s="92">
        <f t="shared" si="187"/>
        <v>345907.69830846053</v>
      </c>
      <c r="N294" s="92">
        <f t="shared" si="187"/>
        <v>345907.69830846047</v>
      </c>
      <c r="O294" s="92">
        <f t="shared" si="187"/>
        <v>345907.69830846053</v>
      </c>
      <c r="P294" s="92">
        <f t="shared" si="187"/>
        <v>345907.69830846047</v>
      </c>
      <c r="Q294" s="92">
        <f t="shared" si="187"/>
        <v>345907.69830846047</v>
      </c>
      <c r="R294" s="92">
        <f t="shared" si="187"/>
        <v>345907.69830846047</v>
      </c>
      <c r="S294" s="92">
        <f t="shared" si="187"/>
        <v>345907.69830846047</v>
      </c>
      <c r="T294" s="92">
        <f t="shared" si="187"/>
        <v>345907.69830846047</v>
      </c>
      <c r="U294" s="92">
        <f t="shared" si="187"/>
        <v>345907.69830846053</v>
      </c>
      <c r="V294" s="92">
        <f t="shared" si="187"/>
        <v>345907.69830846053</v>
      </c>
      <c r="W294" s="92">
        <f t="shared" si="187"/>
        <v>345907.69830846053</v>
      </c>
      <c r="X294" s="92">
        <f t="shared" si="187"/>
        <v>345907.69830846047</v>
      </c>
      <c r="Y294" s="92">
        <f t="shared" si="187"/>
        <v>345907.69830846047</v>
      </c>
      <c r="Z294" s="92">
        <f t="shared" si="187"/>
        <v>345907.69830846047</v>
      </c>
      <c r="AA294" s="92">
        <f t="shared" si="187"/>
        <v>345907.69830846041</v>
      </c>
      <c r="AB294" s="92">
        <f t="shared" si="187"/>
        <v>345907.69830846041</v>
      </c>
      <c r="AC294" s="92">
        <f t="shared" si="187"/>
        <v>345907.69830846047</v>
      </c>
      <c r="AD294" s="92">
        <f t="shared" si="187"/>
        <v>345907.69830846041</v>
      </c>
      <c r="AE294" s="92">
        <f t="shared" si="187"/>
        <v>345907.69830846041</v>
      </c>
      <c r="AF294" s="92">
        <f t="shared" si="187"/>
        <v>345907.69830846041</v>
      </c>
      <c r="AG294" s="92">
        <f t="shared" si="187"/>
        <v>345907.69830846041</v>
      </c>
      <c r="AH294" s="92">
        <f t="shared" si="187"/>
        <v>345907.69830846047</v>
      </c>
      <c r="AI294" s="92">
        <f t="shared" si="187"/>
        <v>345907.69830846041</v>
      </c>
      <c r="AJ294" s="92">
        <f t="shared" si="187"/>
        <v>345907.69830846041</v>
      </c>
      <c r="AK294" s="92">
        <f t="shared" si="187"/>
        <v>345907.69830846047</v>
      </c>
      <c r="AL294" s="92">
        <f t="shared" si="187"/>
        <v>345907.69830846047</v>
      </c>
      <c r="AM294" s="92">
        <f t="shared" si="187"/>
        <v>345907.69830846041</v>
      </c>
      <c r="AN294" s="92">
        <f t="shared" si="187"/>
        <v>345907.69830846041</v>
      </c>
      <c r="AO294" s="92">
        <f t="shared" si="187"/>
        <v>345907.69830846047</v>
      </c>
      <c r="AP294" s="92">
        <f t="shared" si="187"/>
        <v>345907.69830846041</v>
      </c>
      <c r="AQ294" s="92">
        <f t="shared" si="187"/>
        <v>345907.69830846041</v>
      </c>
      <c r="AR294" s="92">
        <f t="shared" si="187"/>
        <v>345907.69830846047</v>
      </c>
      <c r="AS294" s="92">
        <f t="shared" si="187"/>
        <v>345907.69830846047</v>
      </c>
      <c r="AT294" s="92">
        <f t="shared" si="187"/>
        <v>345907.69830846041</v>
      </c>
      <c r="AU294" s="92">
        <f t="shared" si="187"/>
        <v>345907.69830846041</v>
      </c>
      <c r="AV294" s="92">
        <f t="shared" si="187"/>
        <v>345907.69830846047</v>
      </c>
      <c r="AW294" s="92">
        <f t="shared" si="187"/>
        <v>345907.69830846047</v>
      </c>
      <c r="AX294" s="92">
        <f t="shared" si="187"/>
        <v>345907.69830846053</v>
      </c>
      <c r="AY294" s="92">
        <f t="shared" si="187"/>
        <v>345907.69830846047</v>
      </c>
      <c r="AZ294" s="92">
        <f t="shared" si="187"/>
        <v>345907.69830846047</v>
      </c>
      <c r="BA294" s="92">
        <f t="shared" si="187"/>
        <v>345907.69830846047</v>
      </c>
      <c r="BB294" s="92">
        <f t="shared" si="187"/>
        <v>345907.69830846047</v>
      </c>
      <c r="BC294" s="92">
        <f t="shared" si="187"/>
        <v>345907.69830846047</v>
      </c>
      <c r="BD294" s="92">
        <f t="shared" si="187"/>
        <v>345907.69830846047</v>
      </c>
      <c r="BE294" s="92">
        <f t="shared" si="187"/>
        <v>345907.69830846047</v>
      </c>
      <c r="BF294" s="92">
        <f t="shared" si="187"/>
        <v>345907.69830846053</v>
      </c>
      <c r="BG294" s="92">
        <f t="shared" si="187"/>
        <v>345907.69830846047</v>
      </c>
      <c r="BH294" s="92">
        <f t="shared" si="187"/>
        <v>345907.69830846053</v>
      </c>
      <c r="BI294" s="92">
        <f t="shared" si="187"/>
        <v>345907.69830846053</v>
      </c>
      <c r="BJ294" s="92">
        <f t="shared" si="187"/>
        <v>259430.77373134537</v>
      </c>
      <c r="BK294" s="92">
        <f t="shared" si="187"/>
        <v>172953.84915423027</v>
      </c>
      <c r="BL294" s="92">
        <f t="shared" si="187"/>
        <v>86476.924577115118</v>
      </c>
      <c r="BM294" s="92">
        <f t="shared" si="187"/>
        <v>0</v>
      </c>
      <c r="BN294" s="92">
        <f t="shared" si="187"/>
        <v>0</v>
      </c>
      <c r="BO294" s="92">
        <f t="shared" si="187"/>
        <v>0</v>
      </c>
      <c r="BP294" s="92">
        <f t="shared" si="187"/>
        <v>0</v>
      </c>
      <c r="BQ294" s="92">
        <f t="shared" ref="BQ294:DU294" si="188">IFERROR(BQ287,"")</f>
        <v>0</v>
      </c>
      <c r="BR294" s="92">
        <f t="shared" si="188"/>
        <v>0</v>
      </c>
      <c r="BS294" s="92">
        <f t="shared" si="188"/>
        <v>0</v>
      </c>
      <c r="BT294" s="92">
        <f t="shared" si="188"/>
        <v>0</v>
      </c>
      <c r="BU294" s="92">
        <f t="shared" si="188"/>
        <v>0</v>
      </c>
      <c r="BV294" s="92">
        <f t="shared" si="188"/>
        <v>0</v>
      </c>
      <c r="BW294" s="92">
        <f t="shared" si="188"/>
        <v>0</v>
      </c>
      <c r="BX294" s="92">
        <f t="shared" si="188"/>
        <v>0</v>
      </c>
      <c r="BY294" s="92">
        <f t="shared" si="188"/>
        <v>0</v>
      </c>
      <c r="BZ294" s="92">
        <f t="shared" si="188"/>
        <v>0</v>
      </c>
      <c r="CA294" s="92">
        <f t="shared" si="188"/>
        <v>0</v>
      </c>
      <c r="CB294" s="92">
        <f t="shared" si="188"/>
        <v>0</v>
      </c>
      <c r="CC294" s="92">
        <f t="shared" si="188"/>
        <v>0</v>
      </c>
      <c r="CD294" s="92">
        <f t="shared" si="188"/>
        <v>0</v>
      </c>
      <c r="CE294" s="92">
        <f t="shared" si="188"/>
        <v>0</v>
      </c>
      <c r="CF294" s="92">
        <f t="shared" si="188"/>
        <v>0</v>
      </c>
      <c r="CG294" s="92">
        <f t="shared" si="188"/>
        <v>0</v>
      </c>
      <c r="CH294" s="92">
        <f t="shared" si="188"/>
        <v>0</v>
      </c>
      <c r="CI294" s="92">
        <f t="shared" si="188"/>
        <v>0</v>
      </c>
      <c r="CJ294" s="92">
        <f t="shared" si="188"/>
        <v>0</v>
      </c>
      <c r="CK294" s="92">
        <f t="shared" si="188"/>
        <v>0</v>
      </c>
      <c r="CL294" s="92">
        <f t="shared" si="188"/>
        <v>0</v>
      </c>
      <c r="CM294" s="92">
        <f t="shared" si="188"/>
        <v>0</v>
      </c>
      <c r="CN294" s="92">
        <f t="shared" si="188"/>
        <v>0</v>
      </c>
      <c r="CO294" s="92">
        <f t="shared" si="188"/>
        <v>0</v>
      </c>
      <c r="CP294" s="92">
        <f t="shared" si="188"/>
        <v>0</v>
      </c>
      <c r="CQ294" s="92">
        <f t="shared" si="188"/>
        <v>0</v>
      </c>
      <c r="CR294" s="92">
        <f t="shared" si="188"/>
        <v>0</v>
      </c>
      <c r="CS294" s="92">
        <f t="shared" si="188"/>
        <v>0</v>
      </c>
      <c r="CT294" s="92">
        <f t="shared" si="188"/>
        <v>0</v>
      </c>
      <c r="CU294" s="92">
        <f t="shared" si="188"/>
        <v>0</v>
      </c>
      <c r="CV294" s="92">
        <f t="shared" si="188"/>
        <v>0</v>
      </c>
      <c r="CW294" s="92">
        <f t="shared" si="188"/>
        <v>0</v>
      </c>
      <c r="CX294" s="92">
        <f t="shared" si="188"/>
        <v>0</v>
      </c>
      <c r="CY294" s="92">
        <f t="shared" si="188"/>
        <v>0</v>
      </c>
      <c r="CZ294" s="92">
        <f t="shared" si="188"/>
        <v>0</v>
      </c>
      <c r="DA294" s="92">
        <f t="shared" si="188"/>
        <v>0</v>
      </c>
      <c r="DB294" s="92">
        <f t="shared" si="188"/>
        <v>0</v>
      </c>
      <c r="DC294" s="92">
        <f t="shared" si="188"/>
        <v>0</v>
      </c>
      <c r="DD294" s="92">
        <f t="shared" si="188"/>
        <v>0</v>
      </c>
      <c r="DE294" s="92">
        <f t="shared" si="188"/>
        <v>0</v>
      </c>
      <c r="DF294" s="92">
        <f t="shared" si="188"/>
        <v>0</v>
      </c>
      <c r="DG294" s="92">
        <f t="shared" si="188"/>
        <v>0</v>
      </c>
      <c r="DH294" s="92">
        <f t="shared" si="188"/>
        <v>0</v>
      </c>
      <c r="DI294" s="92">
        <f t="shared" si="188"/>
        <v>0</v>
      </c>
      <c r="DJ294" s="92">
        <f t="shared" si="188"/>
        <v>0</v>
      </c>
      <c r="DK294" s="92">
        <f t="shared" si="188"/>
        <v>0</v>
      </c>
      <c r="DL294" s="92">
        <f t="shared" si="188"/>
        <v>0</v>
      </c>
      <c r="DM294" s="92">
        <f t="shared" si="188"/>
        <v>0</v>
      </c>
      <c r="DN294" s="92">
        <f t="shared" si="188"/>
        <v>0</v>
      </c>
      <c r="DO294" s="92">
        <f t="shared" si="188"/>
        <v>0</v>
      </c>
      <c r="DP294" s="92">
        <f t="shared" si="188"/>
        <v>0</v>
      </c>
      <c r="DQ294" s="92">
        <f t="shared" si="188"/>
        <v>0</v>
      </c>
      <c r="DR294" s="92">
        <f t="shared" si="188"/>
        <v>0</v>
      </c>
      <c r="DS294" s="92">
        <f t="shared" si="188"/>
        <v>0</v>
      </c>
      <c r="DT294" s="92">
        <f t="shared" si="188"/>
        <v>0</v>
      </c>
      <c r="DU294" s="92">
        <f t="shared" si="188"/>
        <v>0</v>
      </c>
    </row>
    <row r="295" spans="1:125">
      <c r="A295" s="25" t="s">
        <v>233</v>
      </c>
      <c r="B295" s="25"/>
      <c r="C295" s="25"/>
      <c r="D295" s="25"/>
      <c r="E295" s="135">
        <f t="shared" ref="E295:BP295" si="189">IFERROR(E294*$D293,"")</f>
        <v>0</v>
      </c>
      <c r="F295" s="135">
        <f t="shared" si="189"/>
        <v>0</v>
      </c>
      <c r="G295" s="135">
        <f t="shared" si="189"/>
        <v>0</v>
      </c>
      <c r="H295" s="135">
        <f t="shared" si="189"/>
        <v>0</v>
      </c>
      <c r="I295" s="135">
        <f t="shared" si="189"/>
        <v>0</v>
      </c>
      <c r="J295" s="135">
        <f t="shared" si="189"/>
        <v>0</v>
      </c>
      <c r="K295" s="135">
        <f t="shared" si="189"/>
        <v>1729.5384915423026</v>
      </c>
      <c r="L295" s="135">
        <f t="shared" si="189"/>
        <v>1729.5384915423026</v>
      </c>
      <c r="M295" s="135">
        <f t="shared" si="189"/>
        <v>1729.5384915423026</v>
      </c>
      <c r="N295" s="135">
        <f t="shared" si="189"/>
        <v>1729.5384915423024</v>
      </c>
      <c r="O295" s="135">
        <f t="shared" si="189"/>
        <v>1729.5384915423026</v>
      </c>
      <c r="P295" s="135">
        <f t="shared" si="189"/>
        <v>1729.5384915423024</v>
      </c>
      <c r="Q295" s="135">
        <f t="shared" si="189"/>
        <v>1729.5384915423024</v>
      </c>
      <c r="R295" s="135">
        <f t="shared" si="189"/>
        <v>1729.5384915423024</v>
      </c>
      <c r="S295" s="135">
        <f t="shared" si="189"/>
        <v>1729.5384915423024</v>
      </c>
      <c r="T295" s="135">
        <f t="shared" si="189"/>
        <v>1729.5384915423024</v>
      </c>
      <c r="U295" s="135">
        <f t="shared" si="189"/>
        <v>1729.5384915423026</v>
      </c>
      <c r="V295" s="135">
        <f t="shared" si="189"/>
        <v>1729.5384915423026</v>
      </c>
      <c r="W295" s="135">
        <f t="shared" si="189"/>
        <v>1729.5384915423026</v>
      </c>
      <c r="X295" s="135">
        <f t="shared" si="189"/>
        <v>1729.5384915423024</v>
      </c>
      <c r="Y295" s="135">
        <f t="shared" si="189"/>
        <v>1729.5384915423024</v>
      </c>
      <c r="Z295" s="135">
        <f t="shared" si="189"/>
        <v>1729.5384915423024</v>
      </c>
      <c r="AA295" s="135">
        <f t="shared" si="189"/>
        <v>1729.5384915423022</v>
      </c>
      <c r="AB295" s="135">
        <f t="shared" si="189"/>
        <v>1729.5384915423022</v>
      </c>
      <c r="AC295" s="135">
        <f t="shared" si="189"/>
        <v>1729.5384915423024</v>
      </c>
      <c r="AD295" s="135">
        <f t="shared" si="189"/>
        <v>1729.5384915423022</v>
      </c>
      <c r="AE295" s="135">
        <f t="shared" si="189"/>
        <v>1729.5384915423022</v>
      </c>
      <c r="AF295" s="135">
        <f t="shared" si="189"/>
        <v>1729.5384915423022</v>
      </c>
      <c r="AG295" s="135">
        <f t="shared" si="189"/>
        <v>1729.5384915423022</v>
      </c>
      <c r="AH295" s="135">
        <f t="shared" si="189"/>
        <v>1729.5384915423024</v>
      </c>
      <c r="AI295" s="135">
        <f t="shared" si="189"/>
        <v>1729.5384915423022</v>
      </c>
      <c r="AJ295" s="135">
        <f t="shared" si="189"/>
        <v>1729.5384915423022</v>
      </c>
      <c r="AK295" s="135">
        <f t="shared" si="189"/>
        <v>1729.5384915423024</v>
      </c>
      <c r="AL295" s="135">
        <f t="shared" si="189"/>
        <v>1729.5384915423024</v>
      </c>
      <c r="AM295" s="135">
        <f t="shared" si="189"/>
        <v>1729.5384915423022</v>
      </c>
      <c r="AN295" s="135">
        <f t="shared" si="189"/>
        <v>1729.5384915423022</v>
      </c>
      <c r="AO295" s="135">
        <f t="shared" si="189"/>
        <v>1729.5384915423024</v>
      </c>
      <c r="AP295" s="135">
        <f t="shared" si="189"/>
        <v>1729.5384915423022</v>
      </c>
      <c r="AQ295" s="135">
        <f t="shared" si="189"/>
        <v>1729.5384915423022</v>
      </c>
      <c r="AR295" s="135">
        <f t="shared" si="189"/>
        <v>1729.5384915423024</v>
      </c>
      <c r="AS295" s="135">
        <f t="shared" si="189"/>
        <v>1729.5384915423024</v>
      </c>
      <c r="AT295" s="135">
        <f t="shared" si="189"/>
        <v>1729.5384915423022</v>
      </c>
      <c r="AU295" s="135">
        <f t="shared" si="189"/>
        <v>1729.5384915423022</v>
      </c>
      <c r="AV295" s="135">
        <f t="shared" si="189"/>
        <v>1729.5384915423024</v>
      </c>
      <c r="AW295" s="135">
        <f t="shared" si="189"/>
        <v>1729.5384915423024</v>
      </c>
      <c r="AX295" s="135">
        <f t="shared" si="189"/>
        <v>1729.5384915423026</v>
      </c>
      <c r="AY295" s="135">
        <f t="shared" si="189"/>
        <v>1729.5384915423024</v>
      </c>
      <c r="AZ295" s="135">
        <f t="shared" si="189"/>
        <v>1729.5384915423024</v>
      </c>
      <c r="BA295" s="135">
        <f t="shared" si="189"/>
        <v>1729.5384915423024</v>
      </c>
      <c r="BB295" s="135">
        <f t="shared" si="189"/>
        <v>1729.5384915423024</v>
      </c>
      <c r="BC295" s="135">
        <f t="shared" si="189"/>
        <v>1729.5384915423024</v>
      </c>
      <c r="BD295" s="135">
        <f t="shared" si="189"/>
        <v>1729.5384915423024</v>
      </c>
      <c r="BE295" s="135">
        <f t="shared" si="189"/>
        <v>1729.5384915423024</v>
      </c>
      <c r="BF295" s="135">
        <f t="shared" si="189"/>
        <v>1729.5384915423026</v>
      </c>
      <c r="BG295" s="135">
        <f t="shared" si="189"/>
        <v>1729.5384915423024</v>
      </c>
      <c r="BH295" s="135">
        <f t="shared" si="189"/>
        <v>1729.5384915423026</v>
      </c>
      <c r="BI295" s="135">
        <f t="shared" si="189"/>
        <v>1729.5384915423026</v>
      </c>
      <c r="BJ295" s="135">
        <f t="shared" si="189"/>
        <v>1297.1538686567269</v>
      </c>
      <c r="BK295" s="135">
        <f t="shared" si="189"/>
        <v>864.7692457711513</v>
      </c>
      <c r="BL295" s="135">
        <f t="shared" si="189"/>
        <v>432.3846228855756</v>
      </c>
      <c r="BM295" s="135">
        <f t="shared" si="189"/>
        <v>0</v>
      </c>
      <c r="BN295" s="135">
        <f t="shared" si="189"/>
        <v>0</v>
      </c>
      <c r="BO295" s="135">
        <f t="shared" si="189"/>
        <v>0</v>
      </c>
      <c r="BP295" s="135">
        <f t="shared" si="189"/>
        <v>0</v>
      </c>
      <c r="BQ295" s="135">
        <f t="shared" ref="BQ295:DU295" si="190">IFERROR(BQ294*$D293,"")</f>
        <v>0</v>
      </c>
      <c r="BR295" s="135">
        <f t="shared" si="190"/>
        <v>0</v>
      </c>
      <c r="BS295" s="135">
        <f t="shared" si="190"/>
        <v>0</v>
      </c>
      <c r="BT295" s="135">
        <f t="shared" si="190"/>
        <v>0</v>
      </c>
      <c r="BU295" s="135">
        <f t="shared" si="190"/>
        <v>0</v>
      </c>
      <c r="BV295" s="135">
        <f t="shared" si="190"/>
        <v>0</v>
      </c>
      <c r="BW295" s="135">
        <f t="shared" si="190"/>
        <v>0</v>
      </c>
      <c r="BX295" s="135">
        <f t="shared" si="190"/>
        <v>0</v>
      </c>
      <c r="BY295" s="135">
        <f t="shared" si="190"/>
        <v>0</v>
      </c>
      <c r="BZ295" s="135">
        <f t="shared" si="190"/>
        <v>0</v>
      </c>
      <c r="CA295" s="135">
        <f t="shared" si="190"/>
        <v>0</v>
      </c>
      <c r="CB295" s="135">
        <f t="shared" si="190"/>
        <v>0</v>
      </c>
      <c r="CC295" s="135">
        <f t="shared" si="190"/>
        <v>0</v>
      </c>
      <c r="CD295" s="135">
        <f t="shared" si="190"/>
        <v>0</v>
      </c>
      <c r="CE295" s="135">
        <f t="shared" si="190"/>
        <v>0</v>
      </c>
      <c r="CF295" s="135">
        <f t="shared" si="190"/>
        <v>0</v>
      </c>
      <c r="CG295" s="135">
        <f t="shared" si="190"/>
        <v>0</v>
      </c>
      <c r="CH295" s="135">
        <f t="shared" si="190"/>
        <v>0</v>
      </c>
      <c r="CI295" s="135">
        <f t="shared" si="190"/>
        <v>0</v>
      </c>
      <c r="CJ295" s="135">
        <f t="shared" si="190"/>
        <v>0</v>
      </c>
      <c r="CK295" s="135">
        <f t="shared" si="190"/>
        <v>0</v>
      </c>
      <c r="CL295" s="135">
        <f t="shared" si="190"/>
        <v>0</v>
      </c>
      <c r="CM295" s="135">
        <f t="shared" si="190"/>
        <v>0</v>
      </c>
      <c r="CN295" s="135">
        <f t="shared" si="190"/>
        <v>0</v>
      </c>
      <c r="CO295" s="135">
        <f t="shared" si="190"/>
        <v>0</v>
      </c>
      <c r="CP295" s="135">
        <f t="shared" si="190"/>
        <v>0</v>
      </c>
      <c r="CQ295" s="135">
        <f t="shared" si="190"/>
        <v>0</v>
      </c>
      <c r="CR295" s="135">
        <f t="shared" si="190"/>
        <v>0</v>
      </c>
      <c r="CS295" s="135">
        <f t="shared" si="190"/>
        <v>0</v>
      </c>
      <c r="CT295" s="135">
        <f t="shared" si="190"/>
        <v>0</v>
      </c>
      <c r="CU295" s="135">
        <f t="shared" si="190"/>
        <v>0</v>
      </c>
      <c r="CV295" s="135">
        <f t="shared" si="190"/>
        <v>0</v>
      </c>
      <c r="CW295" s="135">
        <f t="shared" si="190"/>
        <v>0</v>
      </c>
      <c r="CX295" s="135">
        <f t="shared" si="190"/>
        <v>0</v>
      </c>
      <c r="CY295" s="135">
        <f t="shared" si="190"/>
        <v>0</v>
      </c>
      <c r="CZ295" s="135">
        <f t="shared" si="190"/>
        <v>0</v>
      </c>
      <c r="DA295" s="135">
        <f t="shared" si="190"/>
        <v>0</v>
      </c>
      <c r="DB295" s="135">
        <f t="shared" si="190"/>
        <v>0</v>
      </c>
      <c r="DC295" s="135">
        <f t="shared" si="190"/>
        <v>0</v>
      </c>
      <c r="DD295" s="135">
        <f t="shared" si="190"/>
        <v>0</v>
      </c>
      <c r="DE295" s="135">
        <f t="shared" si="190"/>
        <v>0</v>
      </c>
      <c r="DF295" s="135">
        <f t="shared" si="190"/>
        <v>0</v>
      </c>
      <c r="DG295" s="135">
        <f t="shared" si="190"/>
        <v>0</v>
      </c>
      <c r="DH295" s="135">
        <f t="shared" si="190"/>
        <v>0</v>
      </c>
      <c r="DI295" s="135">
        <f t="shared" si="190"/>
        <v>0</v>
      </c>
      <c r="DJ295" s="135">
        <f t="shared" si="190"/>
        <v>0</v>
      </c>
      <c r="DK295" s="135">
        <f t="shared" si="190"/>
        <v>0</v>
      </c>
      <c r="DL295" s="135">
        <f t="shared" si="190"/>
        <v>0</v>
      </c>
      <c r="DM295" s="135">
        <f t="shared" si="190"/>
        <v>0</v>
      </c>
      <c r="DN295" s="135">
        <f t="shared" si="190"/>
        <v>0</v>
      </c>
      <c r="DO295" s="135">
        <f t="shared" si="190"/>
        <v>0</v>
      </c>
      <c r="DP295" s="135">
        <f t="shared" si="190"/>
        <v>0</v>
      </c>
      <c r="DQ295" s="135">
        <f t="shared" si="190"/>
        <v>0</v>
      </c>
      <c r="DR295" s="135">
        <f t="shared" si="190"/>
        <v>0</v>
      </c>
      <c r="DS295" s="135">
        <f t="shared" si="190"/>
        <v>0</v>
      </c>
      <c r="DT295" s="135">
        <f t="shared" si="190"/>
        <v>0</v>
      </c>
      <c r="DU295" s="135">
        <f t="shared" si="190"/>
        <v>0</v>
      </c>
    </row>
    <row r="296" spans="1:1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c r="A297" s="103">
        <f>A127</f>
        <v>0</v>
      </c>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c r="A299" s="69" t="str">
        <f>A156</f>
        <v>Kredīta pamatsummas atmaksas marķieris</v>
      </c>
      <c r="B299" s="2"/>
      <c r="C299" s="2"/>
      <c r="D299" s="2"/>
      <c r="E299" s="69">
        <f t="shared" ref="E299:BP299" si="191">IFERROR(E156,"")</f>
        <v>0</v>
      </c>
      <c r="F299" s="69">
        <f t="shared" si="191"/>
        <v>0</v>
      </c>
      <c r="G299" s="69">
        <f t="shared" si="191"/>
        <v>0</v>
      </c>
      <c r="H299" s="69">
        <f t="shared" si="191"/>
        <v>0</v>
      </c>
      <c r="I299" s="69">
        <f t="shared" si="191"/>
        <v>0</v>
      </c>
      <c r="J299" s="69">
        <f t="shared" si="191"/>
        <v>0</v>
      </c>
      <c r="K299" s="69">
        <f t="shared" si="191"/>
        <v>0</v>
      </c>
      <c r="L299" s="69">
        <f t="shared" si="191"/>
        <v>0</v>
      </c>
      <c r="M299" s="69">
        <f t="shared" si="191"/>
        <v>0</v>
      </c>
      <c r="N299" s="69">
        <f t="shared" si="191"/>
        <v>0</v>
      </c>
      <c r="O299" s="69">
        <f t="shared" si="191"/>
        <v>0</v>
      </c>
      <c r="P299" s="69">
        <f t="shared" si="191"/>
        <v>0</v>
      </c>
      <c r="Q299" s="69">
        <f t="shared" si="191"/>
        <v>0</v>
      </c>
      <c r="R299" s="69">
        <f t="shared" si="191"/>
        <v>0</v>
      </c>
      <c r="S299" s="69">
        <f t="shared" si="191"/>
        <v>0</v>
      </c>
      <c r="T299" s="69">
        <f t="shared" si="191"/>
        <v>0</v>
      </c>
      <c r="U299" s="69">
        <f t="shared" si="191"/>
        <v>0</v>
      </c>
      <c r="V299" s="69">
        <f t="shared" si="191"/>
        <v>0</v>
      </c>
      <c r="W299" s="69">
        <f t="shared" si="191"/>
        <v>0</v>
      </c>
      <c r="X299" s="69">
        <f t="shared" si="191"/>
        <v>0</v>
      </c>
      <c r="Y299" s="69">
        <f t="shared" si="191"/>
        <v>0</v>
      </c>
      <c r="Z299" s="69">
        <f t="shared" si="191"/>
        <v>0</v>
      </c>
      <c r="AA299" s="69">
        <f t="shared" si="191"/>
        <v>0</v>
      </c>
      <c r="AB299" s="69">
        <f t="shared" si="191"/>
        <v>0</v>
      </c>
      <c r="AC299" s="69">
        <f t="shared" si="191"/>
        <v>0</v>
      </c>
      <c r="AD299" s="69">
        <f t="shared" si="191"/>
        <v>0</v>
      </c>
      <c r="AE299" s="69">
        <f t="shared" si="191"/>
        <v>0</v>
      </c>
      <c r="AF299" s="69">
        <f t="shared" si="191"/>
        <v>0</v>
      </c>
      <c r="AG299" s="69">
        <f t="shared" si="191"/>
        <v>0</v>
      </c>
      <c r="AH299" s="69">
        <f t="shared" si="191"/>
        <v>0</v>
      </c>
      <c r="AI299" s="69">
        <f t="shared" si="191"/>
        <v>0</v>
      </c>
      <c r="AJ299" s="69">
        <f t="shared" si="191"/>
        <v>0</v>
      </c>
      <c r="AK299" s="69">
        <f t="shared" si="191"/>
        <v>0</v>
      </c>
      <c r="AL299" s="69">
        <f t="shared" si="191"/>
        <v>0</v>
      </c>
      <c r="AM299" s="69">
        <f t="shared" si="191"/>
        <v>0</v>
      </c>
      <c r="AN299" s="69">
        <f t="shared" si="191"/>
        <v>0</v>
      </c>
      <c r="AO299" s="69">
        <f t="shared" si="191"/>
        <v>0</v>
      </c>
      <c r="AP299" s="69">
        <f t="shared" si="191"/>
        <v>0</v>
      </c>
      <c r="AQ299" s="69">
        <f t="shared" si="191"/>
        <v>0</v>
      </c>
      <c r="AR299" s="69">
        <f t="shared" si="191"/>
        <v>0</v>
      </c>
      <c r="AS299" s="69">
        <f t="shared" si="191"/>
        <v>0</v>
      </c>
      <c r="AT299" s="69">
        <f t="shared" si="191"/>
        <v>0</v>
      </c>
      <c r="AU299" s="69">
        <f t="shared" si="191"/>
        <v>0</v>
      </c>
      <c r="AV299" s="69">
        <f t="shared" si="191"/>
        <v>0</v>
      </c>
      <c r="AW299" s="69">
        <f t="shared" si="191"/>
        <v>0</v>
      </c>
      <c r="AX299" s="69">
        <f t="shared" si="191"/>
        <v>0</v>
      </c>
      <c r="AY299" s="69">
        <f t="shared" si="191"/>
        <v>0</v>
      </c>
      <c r="AZ299" s="69">
        <f t="shared" si="191"/>
        <v>0</v>
      </c>
      <c r="BA299" s="69">
        <f t="shared" si="191"/>
        <v>0</v>
      </c>
      <c r="BB299" s="69">
        <f t="shared" si="191"/>
        <v>0</v>
      </c>
      <c r="BC299" s="69">
        <f t="shared" si="191"/>
        <v>0</v>
      </c>
      <c r="BD299" s="69">
        <f t="shared" si="191"/>
        <v>0</v>
      </c>
      <c r="BE299" s="69">
        <f t="shared" si="191"/>
        <v>0</v>
      </c>
      <c r="BF299" s="69">
        <f t="shared" si="191"/>
        <v>0</v>
      </c>
      <c r="BG299" s="69">
        <f t="shared" si="191"/>
        <v>0</v>
      </c>
      <c r="BH299" s="69">
        <f t="shared" si="191"/>
        <v>0</v>
      </c>
      <c r="BI299" s="69">
        <f t="shared" si="191"/>
        <v>0</v>
      </c>
      <c r="BJ299" s="69">
        <f t="shared" si="191"/>
        <v>0</v>
      </c>
      <c r="BK299" s="69">
        <f t="shared" si="191"/>
        <v>0</v>
      </c>
      <c r="BL299" s="69">
        <f t="shared" si="191"/>
        <v>0</v>
      </c>
      <c r="BM299" s="69">
        <f t="shared" si="191"/>
        <v>0</v>
      </c>
      <c r="BN299" s="69">
        <f t="shared" si="191"/>
        <v>0</v>
      </c>
      <c r="BO299" s="69">
        <f t="shared" si="191"/>
        <v>0</v>
      </c>
      <c r="BP299" s="69">
        <f t="shared" si="191"/>
        <v>0</v>
      </c>
      <c r="BQ299" s="69">
        <f t="shared" ref="BQ299:DU299" si="192">IFERROR(BQ156,"")</f>
        <v>0</v>
      </c>
      <c r="BR299" s="69">
        <f t="shared" si="192"/>
        <v>0</v>
      </c>
      <c r="BS299" s="69">
        <f t="shared" si="192"/>
        <v>0</v>
      </c>
      <c r="BT299" s="69">
        <f t="shared" si="192"/>
        <v>0</v>
      </c>
      <c r="BU299" s="69">
        <f t="shared" si="192"/>
        <v>0</v>
      </c>
      <c r="BV299" s="69">
        <f t="shared" si="192"/>
        <v>0</v>
      </c>
      <c r="BW299" s="69">
        <f t="shared" si="192"/>
        <v>0</v>
      </c>
      <c r="BX299" s="69">
        <f t="shared" si="192"/>
        <v>0</v>
      </c>
      <c r="BY299" s="69">
        <f t="shared" si="192"/>
        <v>0</v>
      </c>
      <c r="BZ299" s="69">
        <f t="shared" si="192"/>
        <v>0</v>
      </c>
      <c r="CA299" s="69">
        <f t="shared" si="192"/>
        <v>0</v>
      </c>
      <c r="CB299" s="69">
        <f t="shared" si="192"/>
        <v>0</v>
      </c>
      <c r="CC299" s="69">
        <f t="shared" si="192"/>
        <v>0</v>
      </c>
      <c r="CD299" s="69">
        <f t="shared" si="192"/>
        <v>0</v>
      </c>
      <c r="CE299" s="69">
        <f t="shared" si="192"/>
        <v>0</v>
      </c>
      <c r="CF299" s="69">
        <f t="shared" si="192"/>
        <v>0</v>
      </c>
      <c r="CG299" s="69">
        <f t="shared" si="192"/>
        <v>0</v>
      </c>
      <c r="CH299" s="69">
        <f t="shared" si="192"/>
        <v>0</v>
      </c>
      <c r="CI299" s="69">
        <f t="shared" si="192"/>
        <v>0</v>
      </c>
      <c r="CJ299" s="69">
        <f t="shared" si="192"/>
        <v>0</v>
      </c>
      <c r="CK299" s="69">
        <f t="shared" si="192"/>
        <v>0</v>
      </c>
      <c r="CL299" s="69">
        <f t="shared" si="192"/>
        <v>0</v>
      </c>
      <c r="CM299" s="69">
        <f t="shared" si="192"/>
        <v>0</v>
      </c>
      <c r="CN299" s="69">
        <f t="shared" si="192"/>
        <v>0</v>
      </c>
      <c r="CO299" s="69">
        <f t="shared" si="192"/>
        <v>0</v>
      </c>
      <c r="CP299" s="69">
        <f t="shared" si="192"/>
        <v>0</v>
      </c>
      <c r="CQ299" s="69">
        <f t="shared" si="192"/>
        <v>0</v>
      </c>
      <c r="CR299" s="69">
        <f t="shared" si="192"/>
        <v>0</v>
      </c>
      <c r="CS299" s="69">
        <f t="shared" si="192"/>
        <v>0</v>
      </c>
      <c r="CT299" s="69">
        <f t="shared" si="192"/>
        <v>0</v>
      </c>
      <c r="CU299" s="69">
        <f t="shared" si="192"/>
        <v>0</v>
      </c>
      <c r="CV299" s="69">
        <f t="shared" si="192"/>
        <v>0</v>
      </c>
      <c r="CW299" s="69">
        <f t="shared" si="192"/>
        <v>0</v>
      </c>
      <c r="CX299" s="69">
        <f t="shared" si="192"/>
        <v>0</v>
      </c>
      <c r="CY299" s="69">
        <f t="shared" si="192"/>
        <v>0</v>
      </c>
      <c r="CZ299" s="69">
        <f t="shared" si="192"/>
        <v>0</v>
      </c>
      <c r="DA299" s="69">
        <f t="shared" si="192"/>
        <v>0</v>
      </c>
      <c r="DB299" s="69">
        <f t="shared" si="192"/>
        <v>0</v>
      </c>
      <c r="DC299" s="69">
        <f t="shared" si="192"/>
        <v>0</v>
      </c>
      <c r="DD299" s="69">
        <f t="shared" si="192"/>
        <v>0</v>
      </c>
      <c r="DE299" s="69">
        <f t="shared" si="192"/>
        <v>0</v>
      </c>
      <c r="DF299" s="69">
        <f t="shared" si="192"/>
        <v>0</v>
      </c>
      <c r="DG299" s="69">
        <f t="shared" si="192"/>
        <v>0</v>
      </c>
      <c r="DH299" s="69">
        <f t="shared" si="192"/>
        <v>0</v>
      </c>
      <c r="DI299" s="69">
        <f t="shared" si="192"/>
        <v>0</v>
      </c>
      <c r="DJ299" s="69">
        <f t="shared" si="192"/>
        <v>0</v>
      </c>
      <c r="DK299" s="69">
        <f t="shared" si="192"/>
        <v>0</v>
      </c>
      <c r="DL299" s="69">
        <f t="shared" si="192"/>
        <v>0</v>
      </c>
      <c r="DM299" s="69">
        <f t="shared" si="192"/>
        <v>0</v>
      </c>
      <c r="DN299" s="69">
        <f t="shared" si="192"/>
        <v>0</v>
      </c>
      <c r="DO299" s="69">
        <f t="shared" si="192"/>
        <v>0</v>
      </c>
      <c r="DP299" s="69">
        <f t="shared" si="192"/>
        <v>0</v>
      </c>
      <c r="DQ299" s="69">
        <f t="shared" si="192"/>
        <v>0</v>
      </c>
      <c r="DR299" s="69">
        <f t="shared" si="192"/>
        <v>0</v>
      </c>
      <c r="DS299" s="69">
        <f t="shared" si="192"/>
        <v>0</v>
      </c>
      <c r="DT299" s="69">
        <f t="shared" si="192"/>
        <v>0</v>
      </c>
      <c r="DU299" s="69">
        <f t="shared" si="192"/>
        <v>0</v>
      </c>
    </row>
    <row r="300" spans="1:125">
      <c r="A300" s="69" t="str">
        <f>Pieņēmumi!B96</f>
        <v>SAISTĪBU MAKSĀJUMU SUMMAS rezerve no nākamo 12 mēnešu SAISTĪBU MAKSĀJUMU SUMMĀM</v>
      </c>
      <c r="B300" s="2"/>
      <c r="C300" s="2"/>
      <c r="D300" s="131">
        <f>Pieņēmumi!E96</f>
        <v>0</v>
      </c>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c r="A301" s="21" t="s">
        <v>526</v>
      </c>
      <c r="B301" s="2"/>
      <c r="C301" s="2"/>
      <c r="D301" s="2"/>
      <c r="E301" s="92">
        <f t="shared" ref="E301:BP301" si="193">IFERROR(E163+E166,"")</f>
        <v>0</v>
      </c>
      <c r="F301" s="92">
        <f t="shared" si="193"/>
        <v>0</v>
      </c>
      <c r="G301" s="92">
        <f t="shared" si="193"/>
        <v>0</v>
      </c>
      <c r="H301" s="92">
        <f t="shared" si="193"/>
        <v>0</v>
      </c>
      <c r="I301" s="92">
        <f t="shared" si="193"/>
        <v>0</v>
      </c>
      <c r="J301" s="92">
        <f t="shared" si="193"/>
        <v>0</v>
      </c>
      <c r="K301" s="92">
        <f t="shared" si="193"/>
        <v>0</v>
      </c>
      <c r="L301" s="92">
        <f t="shared" si="193"/>
        <v>0</v>
      </c>
      <c r="M301" s="92">
        <f t="shared" si="193"/>
        <v>0</v>
      </c>
      <c r="N301" s="92">
        <f t="shared" si="193"/>
        <v>0</v>
      </c>
      <c r="O301" s="92">
        <f t="shared" si="193"/>
        <v>0</v>
      </c>
      <c r="P301" s="92">
        <f t="shared" si="193"/>
        <v>0</v>
      </c>
      <c r="Q301" s="92">
        <f t="shared" si="193"/>
        <v>0</v>
      </c>
      <c r="R301" s="92">
        <f t="shared" si="193"/>
        <v>0</v>
      </c>
      <c r="S301" s="92">
        <f t="shared" si="193"/>
        <v>0</v>
      </c>
      <c r="T301" s="92">
        <f t="shared" si="193"/>
        <v>0</v>
      </c>
      <c r="U301" s="92">
        <f t="shared" si="193"/>
        <v>0</v>
      </c>
      <c r="V301" s="92">
        <f t="shared" si="193"/>
        <v>0</v>
      </c>
      <c r="W301" s="92">
        <f t="shared" si="193"/>
        <v>0</v>
      </c>
      <c r="X301" s="92">
        <f t="shared" si="193"/>
        <v>0</v>
      </c>
      <c r="Y301" s="92">
        <f t="shared" si="193"/>
        <v>0</v>
      </c>
      <c r="Z301" s="92">
        <f t="shared" si="193"/>
        <v>0</v>
      </c>
      <c r="AA301" s="92">
        <f t="shared" si="193"/>
        <v>0</v>
      </c>
      <c r="AB301" s="92">
        <f t="shared" si="193"/>
        <v>0</v>
      </c>
      <c r="AC301" s="92">
        <f t="shared" si="193"/>
        <v>0</v>
      </c>
      <c r="AD301" s="92">
        <f t="shared" si="193"/>
        <v>0</v>
      </c>
      <c r="AE301" s="92">
        <f t="shared" si="193"/>
        <v>0</v>
      </c>
      <c r="AF301" s="92">
        <f t="shared" si="193"/>
        <v>0</v>
      </c>
      <c r="AG301" s="92">
        <f t="shared" si="193"/>
        <v>0</v>
      </c>
      <c r="AH301" s="92">
        <f t="shared" si="193"/>
        <v>0</v>
      </c>
      <c r="AI301" s="92">
        <f t="shared" si="193"/>
        <v>0</v>
      </c>
      <c r="AJ301" s="92">
        <f t="shared" si="193"/>
        <v>0</v>
      </c>
      <c r="AK301" s="92">
        <f t="shared" si="193"/>
        <v>0</v>
      </c>
      <c r="AL301" s="92">
        <f t="shared" si="193"/>
        <v>0</v>
      </c>
      <c r="AM301" s="92">
        <f t="shared" si="193"/>
        <v>0</v>
      </c>
      <c r="AN301" s="92">
        <f t="shared" si="193"/>
        <v>0</v>
      </c>
      <c r="AO301" s="92">
        <f t="shared" si="193"/>
        <v>0</v>
      </c>
      <c r="AP301" s="92">
        <f t="shared" si="193"/>
        <v>0</v>
      </c>
      <c r="AQ301" s="92">
        <f t="shared" si="193"/>
        <v>0</v>
      </c>
      <c r="AR301" s="92">
        <f t="shared" si="193"/>
        <v>0</v>
      </c>
      <c r="AS301" s="92">
        <f t="shared" si="193"/>
        <v>0</v>
      </c>
      <c r="AT301" s="92">
        <f t="shared" si="193"/>
        <v>0</v>
      </c>
      <c r="AU301" s="92">
        <f t="shared" si="193"/>
        <v>0</v>
      </c>
      <c r="AV301" s="92">
        <f t="shared" si="193"/>
        <v>0</v>
      </c>
      <c r="AW301" s="92">
        <f t="shared" si="193"/>
        <v>0</v>
      </c>
      <c r="AX301" s="92">
        <f t="shared" si="193"/>
        <v>0</v>
      </c>
      <c r="AY301" s="92">
        <f t="shared" si="193"/>
        <v>0</v>
      </c>
      <c r="AZ301" s="92">
        <f t="shared" si="193"/>
        <v>0</v>
      </c>
      <c r="BA301" s="92">
        <f t="shared" si="193"/>
        <v>0</v>
      </c>
      <c r="BB301" s="92">
        <f t="shared" si="193"/>
        <v>0</v>
      </c>
      <c r="BC301" s="92">
        <f t="shared" si="193"/>
        <v>0</v>
      </c>
      <c r="BD301" s="92">
        <f t="shared" si="193"/>
        <v>0</v>
      </c>
      <c r="BE301" s="92">
        <f t="shared" si="193"/>
        <v>0</v>
      </c>
      <c r="BF301" s="92">
        <f t="shared" si="193"/>
        <v>0</v>
      </c>
      <c r="BG301" s="92">
        <f t="shared" si="193"/>
        <v>0</v>
      </c>
      <c r="BH301" s="92">
        <f t="shared" si="193"/>
        <v>0</v>
      </c>
      <c r="BI301" s="92">
        <f t="shared" si="193"/>
        <v>0</v>
      </c>
      <c r="BJ301" s="92">
        <f t="shared" si="193"/>
        <v>0</v>
      </c>
      <c r="BK301" s="92">
        <f t="shared" si="193"/>
        <v>0</v>
      </c>
      <c r="BL301" s="92">
        <f t="shared" si="193"/>
        <v>0</v>
      </c>
      <c r="BM301" s="92">
        <f t="shared" si="193"/>
        <v>0</v>
      </c>
      <c r="BN301" s="92">
        <f t="shared" si="193"/>
        <v>0</v>
      </c>
      <c r="BO301" s="92">
        <f t="shared" si="193"/>
        <v>0</v>
      </c>
      <c r="BP301" s="92">
        <f t="shared" si="193"/>
        <v>0</v>
      </c>
      <c r="BQ301" s="92">
        <f t="shared" ref="BQ301:DU301" si="194">IFERROR(BQ163+BQ166,"")</f>
        <v>0</v>
      </c>
      <c r="BR301" s="92">
        <f t="shared" si="194"/>
        <v>0</v>
      </c>
      <c r="BS301" s="92">
        <f t="shared" si="194"/>
        <v>0</v>
      </c>
      <c r="BT301" s="92">
        <f t="shared" si="194"/>
        <v>0</v>
      </c>
      <c r="BU301" s="92">
        <f t="shared" si="194"/>
        <v>0</v>
      </c>
      <c r="BV301" s="92">
        <f t="shared" si="194"/>
        <v>0</v>
      </c>
      <c r="BW301" s="92">
        <f t="shared" si="194"/>
        <v>0</v>
      </c>
      <c r="BX301" s="92">
        <f t="shared" si="194"/>
        <v>0</v>
      </c>
      <c r="BY301" s="92">
        <f t="shared" si="194"/>
        <v>0</v>
      </c>
      <c r="BZ301" s="92">
        <f t="shared" si="194"/>
        <v>0</v>
      </c>
      <c r="CA301" s="92">
        <f t="shared" si="194"/>
        <v>0</v>
      </c>
      <c r="CB301" s="92">
        <f t="shared" si="194"/>
        <v>0</v>
      </c>
      <c r="CC301" s="92">
        <f t="shared" si="194"/>
        <v>0</v>
      </c>
      <c r="CD301" s="92">
        <f t="shared" si="194"/>
        <v>0</v>
      </c>
      <c r="CE301" s="92">
        <f t="shared" si="194"/>
        <v>0</v>
      </c>
      <c r="CF301" s="92">
        <f t="shared" si="194"/>
        <v>0</v>
      </c>
      <c r="CG301" s="92">
        <f t="shared" si="194"/>
        <v>0</v>
      </c>
      <c r="CH301" s="92">
        <f t="shared" si="194"/>
        <v>0</v>
      </c>
      <c r="CI301" s="92">
        <f t="shared" si="194"/>
        <v>0</v>
      </c>
      <c r="CJ301" s="92">
        <f t="shared" si="194"/>
        <v>0</v>
      </c>
      <c r="CK301" s="92">
        <f t="shared" si="194"/>
        <v>0</v>
      </c>
      <c r="CL301" s="92">
        <f t="shared" si="194"/>
        <v>0</v>
      </c>
      <c r="CM301" s="92">
        <f t="shared" si="194"/>
        <v>0</v>
      </c>
      <c r="CN301" s="92">
        <f t="shared" si="194"/>
        <v>0</v>
      </c>
      <c r="CO301" s="92">
        <f t="shared" si="194"/>
        <v>0</v>
      </c>
      <c r="CP301" s="92">
        <f t="shared" si="194"/>
        <v>0</v>
      </c>
      <c r="CQ301" s="92">
        <f t="shared" si="194"/>
        <v>0</v>
      </c>
      <c r="CR301" s="92">
        <f t="shared" si="194"/>
        <v>0</v>
      </c>
      <c r="CS301" s="92">
        <f t="shared" si="194"/>
        <v>0</v>
      </c>
      <c r="CT301" s="92">
        <f t="shared" si="194"/>
        <v>0</v>
      </c>
      <c r="CU301" s="92">
        <f t="shared" si="194"/>
        <v>0</v>
      </c>
      <c r="CV301" s="92">
        <f t="shared" si="194"/>
        <v>0</v>
      </c>
      <c r="CW301" s="92">
        <f t="shared" si="194"/>
        <v>0</v>
      </c>
      <c r="CX301" s="92">
        <f t="shared" si="194"/>
        <v>0</v>
      </c>
      <c r="CY301" s="92">
        <f t="shared" si="194"/>
        <v>0</v>
      </c>
      <c r="CZ301" s="92">
        <f t="shared" si="194"/>
        <v>0</v>
      </c>
      <c r="DA301" s="92">
        <f t="shared" si="194"/>
        <v>0</v>
      </c>
      <c r="DB301" s="92">
        <f t="shared" si="194"/>
        <v>0</v>
      </c>
      <c r="DC301" s="92">
        <f t="shared" si="194"/>
        <v>0</v>
      </c>
      <c r="DD301" s="92">
        <f t="shared" si="194"/>
        <v>0</v>
      </c>
      <c r="DE301" s="92">
        <f t="shared" si="194"/>
        <v>0</v>
      </c>
      <c r="DF301" s="92">
        <f t="shared" si="194"/>
        <v>0</v>
      </c>
      <c r="DG301" s="92">
        <f t="shared" si="194"/>
        <v>0</v>
      </c>
      <c r="DH301" s="92">
        <f t="shared" si="194"/>
        <v>0</v>
      </c>
      <c r="DI301" s="92">
        <f t="shared" si="194"/>
        <v>0</v>
      </c>
      <c r="DJ301" s="92">
        <f t="shared" si="194"/>
        <v>0</v>
      </c>
      <c r="DK301" s="92">
        <f t="shared" si="194"/>
        <v>0</v>
      </c>
      <c r="DL301" s="92">
        <f t="shared" si="194"/>
        <v>0</v>
      </c>
      <c r="DM301" s="92">
        <f t="shared" si="194"/>
        <v>0</v>
      </c>
      <c r="DN301" s="92">
        <f t="shared" si="194"/>
        <v>0</v>
      </c>
      <c r="DO301" s="92">
        <f t="shared" si="194"/>
        <v>0</v>
      </c>
      <c r="DP301" s="92">
        <f t="shared" si="194"/>
        <v>0</v>
      </c>
      <c r="DQ301" s="92">
        <f t="shared" si="194"/>
        <v>0</v>
      </c>
      <c r="DR301" s="92">
        <f t="shared" si="194"/>
        <v>0</v>
      </c>
      <c r="DS301" s="92">
        <f t="shared" si="194"/>
        <v>0</v>
      </c>
      <c r="DT301" s="92">
        <f t="shared" si="194"/>
        <v>0</v>
      </c>
      <c r="DU301" s="92">
        <f t="shared" si="194"/>
        <v>0</v>
      </c>
    </row>
    <row r="302" spans="1:125">
      <c r="A302" s="2" t="s">
        <v>525</v>
      </c>
      <c r="B302" s="2"/>
      <c r="C302" s="2"/>
      <c r="D302" s="2"/>
      <c r="E302" s="92">
        <f t="shared" ref="E302:AJ302" si="195">IFERROR($D300*SUM(F301:I301)*E$278,"")</f>
        <v>0</v>
      </c>
      <c r="F302" s="92">
        <f t="shared" si="195"/>
        <v>0</v>
      </c>
      <c r="G302" s="92">
        <f t="shared" si="195"/>
        <v>0</v>
      </c>
      <c r="H302" s="92">
        <f t="shared" si="195"/>
        <v>0</v>
      </c>
      <c r="I302" s="92">
        <f t="shared" si="195"/>
        <v>0</v>
      </c>
      <c r="J302" s="92">
        <f t="shared" si="195"/>
        <v>0</v>
      </c>
      <c r="K302" s="92">
        <f t="shared" si="195"/>
        <v>0</v>
      </c>
      <c r="L302" s="92">
        <f t="shared" si="195"/>
        <v>0</v>
      </c>
      <c r="M302" s="92">
        <f t="shared" si="195"/>
        <v>0</v>
      </c>
      <c r="N302" s="92">
        <f t="shared" si="195"/>
        <v>0</v>
      </c>
      <c r="O302" s="92">
        <f t="shared" si="195"/>
        <v>0</v>
      </c>
      <c r="P302" s="92">
        <f t="shared" si="195"/>
        <v>0</v>
      </c>
      <c r="Q302" s="92">
        <f t="shared" si="195"/>
        <v>0</v>
      </c>
      <c r="R302" s="92">
        <f t="shared" si="195"/>
        <v>0</v>
      </c>
      <c r="S302" s="92">
        <f t="shared" si="195"/>
        <v>0</v>
      </c>
      <c r="T302" s="92">
        <f t="shared" si="195"/>
        <v>0</v>
      </c>
      <c r="U302" s="92">
        <f t="shared" si="195"/>
        <v>0</v>
      </c>
      <c r="V302" s="92">
        <f t="shared" si="195"/>
        <v>0</v>
      </c>
      <c r="W302" s="92">
        <f t="shared" si="195"/>
        <v>0</v>
      </c>
      <c r="X302" s="92">
        <f t="shared" si="195"/>
        <v>0</v>
      </c>
      <c r="Y302" s="92">
        <f t="shared" si="195"/>
        <v>0</v>
      </c>
      <c r="Z302" s="92">
        <f t="shared" si="195"/>
        <v>0</v>
      </c>
      <c r="AA302" s="92">
        <f t="shared" si="195"/>
        <v>0</v>
      </c>
      <c r="AB302" s="92">
        <f t="shared" si="195"/>
        <v>0</v>
      </c>
      <c r="AC302" s="92">
        <f t="shared" si="195"/>
        <v>0</v>
      </c>
      <c r="AD302" s="92">
        <f t="shared" si="195"/>
        <v>0</v>
      </c>
      <c r="AE302" s="92">
        <f t="shared" si="195"/>
        <v>0</v>
      </c>
      <c r="AF302" s="92">
        <f t="shared" si="195"/>
        <v>0</v>
      </c>
      <c r="AG302" s="92">
        <f t="shared" si="195"/>
        <v>0</v>
      </c>
      <c r="AH302" s="92">
        <f t="shared" si="195"/>
        <v>0</v>
      </c>
      <c r="AI302" s="92">
        <f t="shared" si="195"/>
        <v>0</v>
      </c>
      <c r="AJ302" s="92">
        <f t="shared" si="195"/>
        <v>0</v>
      </c>
      <c r="AK302" s="92">
        <f t="shared" ref="AK302:CV302" si="196">IFERROR($D300*SUM(AL301:AO301)*AK$278,"")</f>
        <v>0</v>
      </c>
      <c r="AL302" s="92">
        <f t="shared" si="196"/>
        <v>0</v>
      </c>
      <c r="AM302" s="92">
        <f t="shared" si="196"/>
        <v>0</v>
      </c>
      <c r="AN302" s="92">
        <f t="shared" si="196"/>
        <v>0</v>
      </c>
      <c r="AO302" s="92">
        <f t="shared" si="196"/>
        <v>0</v>
      </c>
      <c r="AP302" s="92">
        <f t="shared" si="196"/>
        <v>0</v>
      </c>
      <c r="AQ302" s="92">
        <f t="shared" si="196"/>
        <v>0</v>
      </c>
      <c r="AR302" s="92">
        <f t="shared" si="196"/>
        <v>0</v>
      </c>
      <c r="AS302" s="92">
        <f t="shared" si="196"/>
        <v>0</v>
      </c>
      <c r="AT302" s="92">
        <f t="shared" si="196"/>
        <v>0</v>
      </c>
      <c r="AU302" s="92">
        <f t="shared" si="196"/>
        <v>0</v>
      </c>
      <c r="AV302" s="92">
        <f t="shared" si="196"/>
        <v>0</v>
      </c>
      <c r="AW302" s="92">
        <f t="shared" si="196"/>
        <v>0</v>
      </c>
      <c r="AX302" s="92">
        <f t="shared" si="196"/>
        <v>0</v>
      </c>
      <c r="AY302" s="92">
        <f t="shared" si="196"/>
        <v>0</v>
      </c>
      <c r="AZ302" s="92">
        <f t="shared" si="196"/>
        <v>0</v>
      </c>
      <c r="BA302" s="92">
        <f t="shared" si="196"/>
        <v>0</v>
      </c>
      <c r="BB302" s="92">
        <f t="shared" si="196"/>
        <v>0</v>
      </c>
      <c r="BC302" s="92">
        <f t="shared" si="196"/>
        <v>0</v>
      </c>
      <c r="BD302" s="92">
        <f t="shared" si="196"/>
        <v>0</v>
      </c>
      <c r="BE302" s="92">
        <f t="shared" si="196"/>
        <v>0</v>
      </c>
      <c r="BF302" s="92">
        <f t="shared" si="196"/>
        <v>0</v>
      </c>
      <c r="BG302" s="92">
        <f t="shared" si="196"/>
        <v>0</v>
      </c>
      <c r="BH302" s="92">
        <f t="shared" si="196"/>
        <v>0</v>
      </c>
      <c r="BI302" s="92">
        <f t="shared" si="196"/>
        <v>0</v>
      </c>
      <c r="BJ302" s="92">
        <f t="shared" si="196"/>
        <v>0</v>
      </c>
      <c r="BK302" s="92">
        <f t="shared" si="196"/>
        <v>0</v>
      </c>
      <c r="BL302" s="92">
        <f t="shared" si="196"/>
        <v>0</v>
      </c>
      <c r="BM302" s="92">
        <f t="shared" si="196"/>
        <v>0</v>
      </c>
      <c r="BN302" s="92">
        <f t="shared" si="196"/>
        <v>0</v>
      </c>
      <c r="BO302" s="92">
        <f t="shared" si="196"/>
        <v>0</v>
      </c>
      <c r="BP302" s="92">
        <f t="shared" si="196"/>
        <v>0</v>
      </c>
      <c r="BQ302" s="92">
        <f t="shared" si="196"/>
        <v>0</v>
      </c>
      <c r="BR302" s="92">
        <f t="shared" si="196"/>
        <v>0</v>
      </c>
      <c r="BS302" s="92">
        <f t="shared" si="196"/>
        <v>0</v>
      </c>
      <c r="BT302" s="92">
        <f t="shared" si="196"/>
        <v>0</v>
      </c>
      <c r="BU302" s="92">
        <f t="shared" si="196"/>
        <v>0</v>
      </c>
      <c r="BV302" s="92">
        <f t="shared" si="196"/>
        <v>0</v>
      </c>
      <c r="BW302" s="92">
        <f t="shared" si="196"/>
        <v>0</v>
      </c>
      <c r="BX302" s="92">
        <f t="shared" si="196"/>
        <v>0</v>
      </c>
      <c r="BY302" s="92">
        <f t="shared" si="196"/>
        <v>0</v>
      </c>
      <c r="BZ302" s="92">
        <f t="shared" si="196"/>
        <v>0</v>
      </c>
      <c r="CA302" s="92">
        <f t="shared" si="196"/>
        <v>0</v>
      </c>
      <c r="CB302" s="92">
        <f t="shared" si="196"/>
        <v>0</v>
      </c>
      <c r="CC302" s="92">
        <f t="shared" si="196"/>
        <v>0</v>
      </c>
      <c r="CD302" s="92">
        <f t="shared" si="196"/>
        <v>0</v>
      </c>
      <c r="CE302" s="92">
        <f t="shared" si="196"/>
        <v>0</v>
      </c>
      <c r="CF302" s="92">
        <f t="shared" si="196"/>
        <v>0</v>
      </c>
      <c r="CG302" s="92">
        <f t="shared" si="196"/>
        <v>0</v>
      </c>
      <c r="CH302" s="92">
        <f t="shared" si="196"/>
        <v>0</v>
      </c>
      <c r="CI302" s="92">
        <f t="shared" si="196"/>
        <v>0</v>
      </c>
      <c r="CJ302" s="92">
        <f t="shared" si="196"/>
        <v>0</v>
      </c>
      <c r="CK302" s="92">
        <f t="shared" si="196"/>
        <v>0</v>
      </c>
      <c r="CL302" s="92">
        <f t="shared" si="196"/>
        <v>0</v>
      </c>
      <c r="CM302" s="92">
        <f t="shared" si="196"/>
        <v>0</v>
      </c>
      <c r="CN302" s="92">
        <f t="shared" si="196"/>
        <v>0</v>
      </c>
      <c r="CO302" s="92">
        <f t="shared" si="196"/>
        <v>0</v>
      </c>
      <c r="CP302" s="92">
        <f t="shared" si="196"/>
        <v>0</v>
      </c>
      <c r="CQ302" s="92">
        <f t="shared" si="196"/>
        <v>0</v>
      </c>
      <c r="CR302" s="92">
        <f t="shared" si="196"/>
        <v>0</v>
      </c>
      <c r="CS302" s="92">
        <f t="shared" si="196"/>
        <v>0</v>
      </c>
      <c r="CT302" s="92">
        <f t="shared" si="196"/>
        <v>0</v>
      </c>
      <c r="CU302" s="92">
        <f t="shared" si="196"/>
        <v>0</v>
      </c>
      <c r="CV302" s="92">
        <f t="shared" si="196"/>
        <v>0</v>
      </c>
      <c r="CW302" s="92">
        <f t="shared" ref="CW302:DU302" si="197">IFERROR($D300*SUM(CX301:DA301)*CW$278,"")</f>
        <v>0</v>
      </c>
      <c r="CX302" s="92">
        <f t="shared" si="197"/>
        <v>0</v>
      </c>
      <c r="CY302" s="92">
        <f t="shared" si="197"/>
        <v>0</v>
      </c>
      <c r="CZ302" s="92">
        <f t="shared" si="197"/>
        <v>0</v>
      </c>
      <c r="DA302" s="92">
        <f t="shared" si="197"/>
        <v>0</v>
      </c>
      <c r="DB302" s="92">
        <f t="shared" si="197"/>
        <v>0</v>
      </c>
      <c r="DC302" s="92">
        <f t="shared" si="197"/>
        <v>0</v>
      </c>
      <c r="DD302" s="92">
        <f t="shared" si="197"/>
        <v>0</v>
      </c>
      <c r="DE302" s="92">
        <f t="shared" si="197"/>
        <v>0</v>
      </c>
      <c r="DF302" s="92">
        <f t="shared" si="197"/>
        <v>0</v>
      </c>
      <c r="DG302" s="92">
        <f t="shared" si="197"/>
        <v>0</v>
      </c>
      <c r="DH302" s="92">
        <f t="shared" si="197"/>
        <v>0</v>
      </c>
      <c r="DI302" s="92">
        <f t="shared" si="197"/>
        <v>0</v>
      </c>
      <c r="DJ302" s="92">
        <f t="shared" si="197"/>
        <v>0</v>
      </c>
      <c r="DK302" s="92">
        <f t="shared" si="197"/>
        <v>0</v>
      </c>
      <c r="DL302" s="92">
        <f t="shared" si="197"/>
        <v>0</v>
      </c>
      <c r="DM302" s="92">
        <f t="shared" si="197"/>
        <v>0</v>
      </c>
      <c r="DN302" s="92">
        <f t="shared" si="197"/>
        <v>0</v>
      </c>
      <c r="DO302" s="92">
        <f t="shared" si="197"/>
        <v>0</v>
      </c>
      <c r="DP302" s="92">
        <f t="shared" si="197"/>
        <v>0</v>
      </c>
      <c r="DQ302" s="92">
        <f t="shared" si="197"/>
        <v>0</v>
      </c>
      <c r="DR302" s="92">
        <f t="shared" si="197"/>
        <v>0</v>
      </c>
      <c r="DS302" s="92">
        <f t="shared" si="197"/>
        <v>0</v>
      </c>
      <c r="DT302" s="92">
        <f t="shared" si="197"/>
        <v>0</v>
      </c>
      <c r="DU302" s="92">
        <f t="shared" si="197"/>
        <v>0</v>
      </c>
    </row>
    <row r="303" spans="1:125">
      <c r="A303" s="132"/>
      <c r="B303" s="2"/>
      <c r="C303" s="2"/>
      <c r="D303" s="2"/>
      <c r="E303" s="92"/>
      <c r="F303" s="92"/>
      <c r="G303" s="92"/>
      <c r="H303" s="92"/>
      <c r="I303" s="92"/>
      <c r="J303" s="92"/>
      <c r="K303" s="92"/>
      <c r="L303" s="92"/>
      <c r="M303" s="67"/>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c r="AQ303" s="92"/>
      <c r="AR303" s="92"/>
      <c r="AS303" s="92"/>
      <c r="AT303" s="92"/>
      <c r="AU303" s="92"/>
      <c r="AV303" s="92"/>
      <c r="AW303" s="92"/>
      <c r="AX303" s="92"/>
      <c r="AY303" s="92"/>
      <c r="AZ303" s="92"/>
      <c r="BA303" s="92"/>
      <c r="BB303" s="92"/>
      <c r="BC303" s="92"/>
      <c r="BD303" s="92"/>
      <c r="BE303" s="92"/>
      <c r="BF303" s="92"/>
      <c r="BG303" s="92"/>
      <c r="BH303" s="92"/>
      <c r="BI303" s="92"/>
      <c r="BJ303" s="92"/>
      <c r="BK303" s="92"/>
      <c r="BL303" s="92"/>
      <c r="BM303" s="92"/>
      <c r="BN303" s="92"/>
      <c r="BO303" s="92"/>
      <c r="BP303" s="92"/>
      <c r="BQ303" s="92"/>
      <c r="BR303" s="92"/>
      <c r="BS303" s="92"/>
      <c r="BT303" s="92"/>
      <c r="BU303" s="92"/>
      <c r="BV303" s="92"/>
      <c r="BW303" s="92"/>
      <c r="BX303" s="92"/>
      <c r="BY303" s="92"/>
      <c r="BZ303" s="92"/>
      <c r="CA303" s="92"/>
      <c r="CB303" s="92"/>
      <c r="CC303" s="92"/>
      <c r="CD303" s="92"/>
      <c r="CE303" s="92"/>
      <c r="CF303" s="92"/>
      <c r="CG303" s="92"/>
      <c r="CH303" s="92"/>
      <c r="CI303" s="92"/>
      <c r="CJ303" s="92"/>
      <c r="CK303" s="92"/>
      <c r="CL303" s="92"/>
      <c r="CM303" s="92"/>
      <c r="CN303" s="92"/>
      <c r="CO303" s="92"/>
      <c r="CP303" s="92"/>
      <c r="CQ303" s="92"/>
      <c r="CR303" s="85"/>
      <c r="CS303" s="92"/>
      <c r="CT303" s="92"/>
      <c r="CU303" s="92"/>
      <c r="CV303" s="92"/>
      <c r="CW303" s="92"/>
      <c r="CX303" s="92"/>
      <c r="CY303" s="92"/>
      <c r="CZ303" s="92"/>
      <c r="DA303" s="92"/>
      <c r="DB303" s="92"/>
      <c r="DC303" s="92"/>
      <c r="DD303" s="92"/>
      <c r="DE303" s="92"/>
      <c r="DF303" s="92"/>
      <c r="DG303" s="92"/>
      <c r="DH303" s="92"/>
      <c r="DI303" s="92"/>
      <c r="DJ303" s="92"/>
      <c r="DK303" s="92"/>
      <c r="DL303" s="92"/>
      <c r="DM303" s="92"/>
      <c r="DN303" s="92"/>
      <c r="DO303" s="92"/>
      <c r="DP303" s="92"/>
      <c r="DQ303" s="92"/>
      <c r="DR303" s="92"/>
      <c r="DS303" s="92"/>
      <c r="DT303" s="92"/>
      <c r="DU303" s="92"/>
    </row>
    <row r="304" spans="1:125">
      <c r="A304" s="17" t="s">
        <v>228</v>
      </c>
      <c r="B304" s="2"/>
      <c r="C304" s="2"/>
      <c r="D304" s="2"/>
      <c r="E304" s="92">
        <v>0</v>
      </c>
      <c r="F304" s="92">
        <f t="shared" ref="F304:BQ304" si="198">IFERROR(E308,"")</f>
        <v>0</v>
      </c>
      <c r="G304" s="92">
        <f t="shared" si="198"/>
        <v>0</v>
      </c>
      <c r="H304" s="92">
        <f t="shared" si="198"/>
        <v>0</v>
      </c>
      <c r="I304" s="92">
        <f t="shared" si="198"/>
        <v>0</v>
      </c>
      <c r="J304" s="92">
        <f t="shared" si="198"/>
        <v>0</v>
      </c>
      <c r="K304" s="92">
        <f t="shared" si="198"/>
        <v>0</v>
      </c>
      <c r="L304" s="92">
        <f t="shared" si="198"/>
        <v>0</v>
      </c>
      <c r="M304" s="92">
        <f t="shared" si="198"/>
        <v>0</v>
      </c>
      <c r="N304" s="92">
        <f t="shared" si="198"/>
        <v>0</v>
      </c>
      <c r="O304" s="92">
        <f t="shared" si="198"/>
        <v>0</v>
      </c>
      <c r="P304" s="92">
        <f t="shared" si="198"/>
        <v>0</v>
      </c>
      <c r="Q304" s="92">
        <f t="shared" si="198"/>
        <v>0</v>
      </c>
      <c r="R304" s="92">
        <f t="shared" si="198"/>
        <v>0</v>
      </c>
      <c r="S304" s="92">
        <f t="shared" si="198"/>
        <v>0</v>
      </c>
      <c r="T304" s="92">
        <f t="shared" si="198"/>
        <v>0</v>
      </c>
      <c r="U304" s="92">
        <f t="shared" si="198"/>
        <v>0</v>
      </c>
      <c r="V304" s="92">
        <f t="shared" si="198"/>
        <v>0</v>
      </c>
      <c r="W304" s="92">
        <f t="shared" si="198"/>
        <v>0</v>
      </c>
      <c r="X304" s="92">
        <f t="shared" si="198"/>
        <v>0</v>
      </c>
      <c r="Y304" s="92">
        <f t="shared" si="198"/>
        <v>0</v>
      </c>
      <c r="Z304" s="92">
        <f t="shared" si="198"/>
        <v>0</v>
      </c>
      <c r="AA304" s="92">
        <f t="shared" si="198"/>
        <v>0</v>
      </c>
      <c r="AB304" s="92">
        <f t="shared" si="198"/>
        <v>0</v>
      </c>
      <c r="AC304" s="92">
        <f t="shared" si="198"/>
        <v>0</v>
      </c>
      <c r="AD304" s="92">
        <f t="shared" si="198"/>
        <v>0</v>
      </c>
      <c r="AE304" s="92">
        <f t="shared" si="198"/>
        <v>0</v>
      </c>
      <c r="AF304" s="92">
        <f t="shared" si="198"/>
        <v>0</v>
      </c>
      <c r="AG304" s="92">
        <f t="shared" si="198"/>
        <v>0</v>
      </c>
      <c r="AH304" s="92">
        <f t="shared" si="198"/>
        <v>0</v>
      </c>
      <c r="AI304" s="92">
        <f t="shared" si="198"/>
        <v>0</v>
      </c>
      <c r="AJ304" s="92">
        <f t="shared" si="198"/>
        <v>0</v>
      </c>
      <c r="AK304" s="92">
        <f t="shared" si="198"/>
        <v>0</v>
      </c>
      <c r="AL304" s="92">
        <f t="shared" si="198"/>
        <v>0</v>
      </c>
      <c r="AM304" s="92">
        <f t="shared" si="198"/>
        <v>0</v>
      </c>
      <c r="AN304" s="92">
        <f t="shared" si="198"/>
        <v>0</v>
      </c>
      <c r="AO304" s="92">
        <f t="shared" si="198"/>
        <v>0</v>
      </c>
      <c r="AP304" s="92">
        <f t="shared" si="198"/>
        <v>0</v>
      </c>
      <c r="AQ304" s="92">
        <f t="shared" si="198"/>
        <v>0</v>
      </c>
      <c r="AR304" s="92">
        <f t="shared" si="198"/>
        <v>0</v>
      </c>
      <c r="AS304" s="92">
        <f t="shared" si="198"/>
        <v>0</v>
      </c>
      <c r="AT304" s="92">
        <f t="shared" si="198"/>
        <v>0</v>
      </c>
      <c r="AU304" s="92">
        <f t="shared" si="198"/>
        <v>0</v>
      </c>
      <c r="AV304" s="92">
        <f t="shared" si="198"/>
        <v>0</v>
      </c>
      <c r="AW304" s="92">
        <f t="shared" si="198"/>
        <v>0</v>
      </c>
      <c r="AX304" s="92">
        <f t="shared" si="198"/>
        <v>0</v>
      </c>
      <c r="AY304" s="92">
        <f t="shared" si="198"/>
        <v>0</v>
      </c>
      <c r="AZ304" s="92">
        <f t="shared" si="198"/>
        <v>0</v>
      </c>
      <c r="BA304" s="92">
        <f t="shared" si="198"/>
        <v>0</v>
      </c>
      <c r="BB304" s="92">
        <f t="shared" si="198"/>
        <v>0</v>
      </c>
      <c r="BC304" s="92">
        <f t="shared" si="198"/>
        <v>0</v>
      </c>
      <c r="BD304" s="92">
        <f t="shared" si="198"/>
        <v>0</v>
      </c>
      <c r="BE304" s="92">
        <f t="shared" si="198"/>
        <v>0</v>
      </c>
      <c r="BF304" s="92">
        <f t="shared" si="198"/>
        <v>0</v>
      </c>
      <c r="BG304" s="92">
        <f t="shared" si="198"/>
        <v>0</v>
      </c>
      <c r="BH304" s="92">
        <f t="shared" si="198"/>
        <v>0</v>
      </c>
      <c r="BI304" s="92">
        <f t="shared" si="198"/>
        <v>0</v>
      </c>
      <c r="BJ304" s="92">
        <f t="shared" si="198"/>
        <v>0</v>
      </c>
      <c r="BK304" s="92">
        <f t="shared" si="198"/>
        <v>0</v>
      </c>
      <c r="BL304" s="92">
        <f t="shared" si="198"/>
        <v>0</v>
      </c>
      <c r="BM304" s="92">
        <f t="shared" si="198"/>
        <v>0</v>
      </c>
      <c r="BN304" s="92">
        <f t="shared" si="198"/>
        <v>0</v>
      </c>
      <c r="BO304" s="92">
        <f t="shared" si="198"/>
        <v>0</v>
      </c>
      <c r="BP304" s="92">
        <f t="shared" si="198"/>
        <v>0</v>
      </c>
      <c r="BQ304" s="92">
        <f t="shared" si="198"/>
        <v>0</v>
      </c>
      <c r="BR304" s="92">
        <f t="shared" ref="BR304:DU304" si="199">IFERROR(BQ308,"")</f>
        <v>0</v>
      </c>
      <c r="BS304" s="92">
        <f t="shared" si="199"/>
        <v>0</v>
      </c>
      <c r="BT304" s="92">
        <f t="shared" si="199"/>
        <v>0</v>
      </c>
      <c r="BU304" s="92">
        <f t="shared" si="199"/>
        <v>0</v>
      </c>
      <c r="BV304" s="92">
        <f t="shared" si="199"/>
        <v>0</v>
      </c>
      <c r="BW304" s="92">
        <f t="shared" si="199"/>
        <v>0</v>
      </c>
      <c r="BX304" s="92">
        <f t="shared" si="199"/>
        <v>0</v>
      </c>
      <c r="BY304" s="92">
        <f t="shared" si="199"/>
        <v>0</v>
      </c>
      <c r="BZ304" s="92">
        <f t="shared" si="199"/>
        <v>0</v>
      </c>
      <c r="CA304" s="92">
        <f t="shared" si="199"/>
        <v>0</v>
      </c>
      <c r="CB304" s="92">
        <f t="shared" si="199"/>
        <v>0</v>
      </c>
      <c r="CC304" s="92">
        <f t="shared" si="199"/>
        <v>0</v>
      </c>
      <c r="CD304" s="92">
        <f t="shared" si="199"/>
        <v>0</v>
      </c>
      <c r="CE304" s="92">
        <f t="shared" si="199"/>
        <v>0</v>
      </c>
      <c r="CF304" s="92">
        <f t="shared" si="199"/>
        <v>0</v>
      </c>
      <c r="CG304" s="92">
        <f t="shared" si="199"/>
        <v>0</v>
      </c>
      <c r="CH304" s="92">
        <f t="shared" si="199"/>
        <v>0</v>
      </c>
      <c r="CI304" s="92">
        <f t="shared" si="199"/>
        <v>0</v>
      </c>
      <c r="CJ304" s="92">
        <f t="shared" si="199"/>
        <v>0</v>
      </c>
      <c r="CK304" s="92">
        <f t="shared" si="199"/>
        <v>0</v>
      </c>
      <c r="CL304" s="92">
        <f t="shared" si="199"/>
        <v>0</v>
      </c>
      <c r="CM304" s="92">
        <f t="shared" si="199"/>
        <v>0</v>
      </c>
      <c r="CN304" s="92">
        <f t="shared" si="199"/>
        <v>0</v>
      </c>
      <c r="CO304" s="92">
        <f t="shared" si="199"/>
        <v>0</v>
      </c>
      <c r="CP304" s="92">
        <f t="shared" si="199"/>
        <v>0</v>
      </c>
      <c r="CQ304" s="92">
        <f t="shared" si="199"/>
        <v>0</v>
      </c>
      <c r="CR304" s="92">
        <f t="shared" si="199"/>
        <v>0</v>
      </c>
      <c r="CS304" s="92">
        <f t="shared" si="199"/>
        <v>0</v>
      </c>
      <c r="CT304" s="92">
        <f t="shared" si="199"/>
        <v>0</v>
      </c>
      <c r="CU304" s="92">
        <f t="shared" si="199"/>
        <v>0</v>
      </c>
      <c r="CV304" s="92">
        <f t="shared" si="199"/>
        <v>0</v>
      </c>
      <c r="CW304" s="92">
        <f t="shared" si="199"/>
        <v>0</v>
      </c>
      <c r="CX304" s="92">
        <f t="shared" si="199"/>
        <v>0</v>
      </c>
      <c r="CY304" s="92">
        <f t="shared" si="199"/>
        <v>0</v>
      </c>
      <c r="CZ304" s="92">
        <f t="shared" si="199"/>
        <v>0</v>
      </c>
      <c r="DA304" s="92">
        <f t="shared" si="199"/>
        <v>0</v>
      </c>
      <c r="DB304" s="92">
        <f t="shared" si="199"/>
        <v>0</v>
      </c>
      <c r="DC304" s="92">
        <f t="shared" si="199"/>
        <v>0</v>
      </c>
      <c r="DD304" s="92">
        <f t="shared" si="199"/>
        <v>0</v>
      </c>
      <c r="DE304" s="92">
        <f t="shared" si="199"/>
        <v>0</v>
      </c>
      <c r="DF304" s="92">
        <f t="shared" si="199"/>
        <v>0</v>
      </c>
      <c r="DG304" s="92">
        <f t="shared" si="199"/>
        <v>0</v>
      </c>
      <c r="DH304" s="92">
        <f t="shared" si="199"/>
        <v>0</v>
      </c>
      <c r="DI304" s="92">
        <f t="shared" si="199"/>
        <v>0</v>
      </c>
      <c r="DJ304" s="92">
        <f t="shared" si="199"/>
        <v>0</v>
      </c>
      <c r="DK304" s="92">
        <f t="shared" si="199"/>
        <v>0</v>
      </c>
      <c r="DL304" s="92">
        <f t="shared" si="199"/>
        <v>0</v>
      </c>
      <c r="DM304" s="92">
        <f t="shared" si="199"/>
        <v>0</v>
      </c>
      <c r="DN304" s="92">
        <f t="shared" si="199"/>
        <v>0</v>
      </c>
      <c r="DO304" s="92">
        <f t="shared" si="199"/>
        <v>0</v>
      </c>
      <c r="DP304" s="92">
        <f t="shared" si="199"/>
        <v>0</v>
      </c>
      <c r="DQ304" s="92">
        <f t="shared" si="199"/>
        <v>0</v>
      </c>
      <c r="DR304" s="92">
        <f t="shared" si="199"/>
        <v>0</v>
      </c>
      <c r="DS304" s="92">
        <f t="shared" si="199"/>
        <v>0</v>
      </c>
      <c r="DT304" s="92">
        <f t="shared" si="199"/>
        <v>0</v>
      </c>
      <c r="DU304" s="92">
        <f t="shared" si="199"/>
        <v>0</v>
      </c>
    </row>
    <row r="305" spans="1:125">
      <c r="A305" s="17" t="s">
        <v>229</v>
      </c>
      <c r="B305" s="2"/>
      <c r="C305" s="2"/>
      <c r="D305" s="2"/>
      <c r="E305" s="92">
        <f>IFERROR(E302,"")</f>
        <v>0</v>
      </c>
      <c r="F305" s="92">
        <f t="shared" ref="F305:BQ305" si="200">IFERROR(F302-E302,"")</f>
        <v>0</v>
      </c>
      <c r="G305" s="92">
        <f t="shared" si="200"/>
        <v>0</v>
      </c>
      <c r="H305" s="92">
        <f t="shared" si="200"/>
        <v>0</v>
      </c>
      <c r="I305" s="92">
        <f t="shared" si="200"/>
        <v>0</v>
      </c>
      <c r="J305" s="92">
        <f t="shared" si="200"/>
        <v>0</v>
      </c>
      <c r="K305" s="92">
        <f t="shared" si="200"/>
        <v>0</v>
      </c>
      <c r="L305" s="92">
        <f t="shared" si="200"/>
        <v>0</v>
      </c>
      <c r="M305" s="92">
        <f t="shared" si="200"/>
        <v>0</v>
      </c>
      <c r="N305" s="92">
        <f t="shared" si="200"/>
        <v>0</v>
      </c>
      <c r="O305" s="92">
        <f t="shared" si="200"/>
        <v>0</v>
      </c>
      <c r="P305" s="92">
        <f t="shared" si="200"/>
        <v>0</v>
      </c>
      <c r="Q305" s="92">
        <f t="shared" si="200"/>
        <v>0</v>
      </c>
      <c r="R305" s="92">
        <f t="shared" si="200"/>
        <v>0</v>
      </c>
      <c r="S305" s="92">
        <f t="shared" si="200"/>
        <v>0</v>
      </c>
      <c r="T305" s="92">
        <f t="shared" si="200"/>
        <v>0</v>
      </c>
      <c r="U305" s="92">
        <f t="shared" si="200"/>
        <v>0</v>
      </c>
      <c r="V305" s="92">
        <f t="shared" si="200"/>
        <v>0</v>
      </c>
      <c r="W305" s="92">
        <f t="shared" si="200"/>
        <v>0</v>
      </c>
      <c r="X305" s="92">
        <f t="shared" si="200"/>
        <v>0</v>
      </c>
      <c r="Y305" s="92">
        <f t="shared" si="200"/>
        <v>0</v>
      </c>
      <c r="Z305" s="92">
        <f t="shared" si="200"/>
        <v>0</v>
      </c>
      <c r="AA305" s="92">
        <f t="shared" si="200"/>
        <v>0</v>
      </c>
      <c r="AB305" s="92">
        <f t="shared" si="200"/>
        <v>0</v>
      </c>
      <c r="AC305" s="92">
        <f t="shared" si="200"/>
        <v>0</v>
      </c>
      <c r="AD305" s="92">
        <f t="shared" si="200"/>
        <v>0</v>
      </c>
      <c r="AE305" s="92">
        <f t="shared" si="200"/>
        <v>0</v>
      </c>
      <c r="AF305" s="92">
        <f t="shared" si="200"/>
        <v>0</v>
      </c>
      <c r="AG305" s="92">
        <f t="shared" si="200"/>
        <v>0</v>
      </c>
      <c r="AH305" s="92">
        <f t="shared" si="200"/>
        <v>0</v>
      </c>
      <c r="AI305" s="92">
        <f t="shared" si="200"/>
        <v>0</v>
      </c>
      <c r="AJ305" s="92">
        <f t="shared" si="200"/>
        <v>0</v>
      </c>
      <c r="AK305" s="92">
        <f t="shared" si="200"/>
        <v>0</v>
      </c>
      <c r="AL305" s="92">
        <f t="shared" si="200"/>
        <v>0</v>
      </c>
      <c r="AM305" s="92">
        <f t="shared" si="200"/>
        <v>0</v>
      </c>
      <c r="AN305" s="92">
        <f t="shared" si="200"/>
        <v>0</v>
      </c>
      <c r="AO305" s="92">
        <f t="shared" si="200"/>
        <v>0</v>
      </c>
      <c r="AP305" s="92">
        <f t="shared" si="200"/>
        <v>0</v>
      </c>
      <c r="AQ305" s="92">
        <f t="shared" si="200"/>
        <v>0</v>
      </c>
      <c r="AR305" s="92">
        <f t="shared" si="200"/>
        <v>0</v>
      </c>
      <c r="AS305" s="92">
        <f t="shared" si="200"/>
        <v>0</v>
      </c>
      <c r="AT305" s="92">
        <f t="shared" si="200"/>
        <v>0</v>
      </c>
      <c r="AU305" s="92">
        <f t="shared" si="200"/>
        <v>0</v>
      </c>
      <c r="AV305" s="92">
        <f t="shared" si="200"/>
        <v>0</v>
      </c>
      <c r="AW305" s="92">
        <f t="shared" si="200"/>
        <v>0</v>
      </c>
      <c r="AX305" s="92">
        <f t="shared" si="200"/>
        <v>0</v>
      </c>
      <c r="AY305" s="92">
        <f t="shared" si="200"/>
        <v>0</v>
      </c>
      <c r="AZ305" s="92">
        <f t="shared" si="200"/>
        <v>0</v>
      </c>
      <c r="BA305" s="92">
        <f t="shared" si="200"/>
        <v>0</v>
      </c>
      <c r="BB305" s="92">
        <f t="shared" si="200"/>
        <v>0</v>
      </c>
      <c r="BC305" s="92">
        <f t="shared" si="200"/>
        <v>0</v>
      </c>
      <c r="BD305" s="92">
        <f t="shared" si="200"/>
        <v>0</v>
      </c>
      <c r="BE305" s="92">
        <f t="shared" si="200"/>
        <v>0</v>
      </c>
      <c r="BF305" s="92">
        <f t="shared" si="200"/>
        <v>0</v>
      </c>
      <c r="BG305" s="92">
        <f t="shared" si="200"/>
        <v>0</v>
      </c>
      <c r="BH305" s="92">
        <f t="shared" si="200"/>
        <v>0</v>
      </c>
      <c r="BI305" s="92">
        <f t="shared" si="200"/>
        <v>0</v>
      </c>
      <c r="BJ305" s="92">
        <f t="shared" si="200"/>
        <v>0</v>
      </c>
      <c r="BK305" s="92">
        <f t="shared" si="200"/>
        <v>0</v>
      </c>
      <c r="BL305" s="92">
        <f t="shared" si="200"/>
        <v>0</v>
      </c>
      <c r="BM305" s="92">
        <f t="shared" si="200"/>
        <v>0</v>
      </c>
      <c r="BN305" s="92">
        <f t="shared" si="200"/>
        <v>0</v>
      </c>
      <c r="BO305" s="92">
        <f t="shared" si="200"/>
        <v>0</v>
      </c>
      <c r="BP305" s="92">
        <f t="shared" si="200"/>
        <v>0</v>
      </c>
      <c r="BQ305" s="92">
        <f t="shared" si="200"/>
        <v>0</v>
      </c>
      <c r="BR305" s="92">
        <f t="shared" ref="BR305:DU305" si="201">IFERROR(BR302-BQ302,"")</f>
        <v>0</v>
      </c>
      <c r="BS305" s="92">
        <f t="shared" si="201"/>
        <v>0</v>
      </c>
      <c r="BT305" s="92">
        <f t="shared" si="201"/>
        <v>0</v>
      </c>
      <c r="BU305" s="92">
        <f t="shared" si="201"/>
        <v>0</v>
      </c>
      <c r="BV305" s="92">
        <f t="shared" si="201"/>
        <v>0</v>
      </c>
      <c r="BW305" s="92">
        <f t="shared" si="201"/>
        <v>0</v>
      </c>
      <c r="BX305" s="92">
        <f t="shared" si="201"/>
        <v>0</v>
      </c>
      <c r="BY305" s="92">
        <f t="shared" si="201"/>
        <v>0</v>
      </c>
      <c r="BZ305" s="92">
        <f t="shared" si="201"/>
        <v>0</v>
      </c>
      <c r="CA305" s="92">
        <f t="shared" si="201"/>
        <v>0</v>
      </c>
      <c r="CB305" s="92">
        <f t="shared" si="201"/>
        <v>0</v>
      </c>
      <c r="CC305" s="92">
        <f t="shared" si="201"/>
        <v>0</v>
      </c>
      <c r="CD305" s="92">
        <f t="shared" si="201"/>
        <v>0</v>
      </c>
      <c r="CE305" s="92">
        <f t="shared" si="201"/>
        <v>0</v>
      </c>
      <c r="CF305" s="92">
        <f t="shared" si="201"/>
        <v>0</v>
      </c>
      <c r="CG305" s="92">
        <f t="shared" si="201"/>
        <v>0</v>
      </c>
      <c r="CH305" s="92">
        <f t="shared" si="201"/>
        <v>0</v>
      </c>
      <c r="CI305" s="92">
        <f t="shared" si="201"/>
        <v>0</v>
      </c>
      <c r="CJ305" s="92">
        <f t="shared" si="201"/>
        <v>0</v>
      </c>
      <c r="CK305" s="92">
        <f t="shared" si="201"/>
        <v>0</v>
      </c>
      <c r="CL305" s="92">
        <f t="shared" si="201"/>
        <v>0</v>
      </c>
      <c r="CM305" s="92">
        <f t="shared" si="201"/>
        <v>0</v>
      </c>
      <c r="CN305" s="92">
        <f t="shared" si="201"/>
        <v>0</v>
      </c>
      <c r="CO305" s="92">
        <f t="shared" si="201"/>
        <v>0</v>
      </c>
      <c r="CP305" s="92">
        <f t="shared" si="201"/>
        <v>0</v>
      </c>
      <c r="CQ305" s="92">
        <f t="shared" si="201"/>
        <v>0</v>
      </c>
      <c r="CR305" s="92">
        <f t="shared" si="201"/>
        <v>0</v>
      </c>
      <c r="CS305" s="92">
        <f t="shared" si="201"/>
        <v>0</v>
      </c>
      <c r="CT305" s="92">
        <f t="shared" si="201"/>
        <v>0</v>
      </c>
      <c r="CU305" s="92">
        <f t="shared" si="201"/>
        <v>0</v>
      </c>
      <c r="CV305" s="92">
        <f t="shared" si="201"/>
        <v>0</v>
      </c>
      <c r="CW305" s="92">
        <f t="shared" si="201"/>
        <v>0</v>
      </c>
      <c r="CX305" s="92">
        <f t="shared" si="201"/>
        <v>0</v>
      </c>
      <c r="CY305" s="92">
        <f t="shared" si="201"/>
        <v>0</v>
      </c>
      <c r="CZ305" s="92">
        <f t="shared" si="201"/>
        <v>0</v>
      </c>
      <c r="DA305" s="92">
        <f t="shared" si="201"/>
        <v>0</v>
      </c>
      <c r="DB305" s="92">
        <f t="shared" si="201"/>
        <v>0</v>
      </c>
      <c r="DC305" s="92">
        <f t="shared" si="201"/>
        <v>0</v>
      </c>
      <c r="DD305" s="92">
        <f t="shared" si="201"/>
        <v>0</v>
      </c>
      <c r="DE305" s="92">
        <f t="shared" si="201"/>
        <v>0</v>
      </c>
      <c r="DF305" s="92">
        <f t="shared" si="201"/>
        <v>0</v>
      </c>
      <c r="DG305" s="92">
        <f t="shared" si="201"/>
        <v>0</v>
      </c>
      <c r="DH305" s="92">
        <f t="shared" si="201"/>
        <v>0</v>
      </c>
      <c r="DI305" s="92">
        <f t="shared" si="201"/>
        <v>0</v>
      </c>
      <c r="DJ305" s="92">
        <f t="shared" si="201"/>
        <v>0</v>
      </c>
      <c r="DK305" s="92">
        <f t="shared" si="201"/>
        <v>0</v>
      </c>
      <c r="DL305" s="92">
        <f t="shared" si="201"/>
        <v>0</v>
      </c>
      <c r="DM305" s="92">
        <f t="shared" si="201"/>
        <v>0</v>
      </c>
      <c r="DN305" s="92">
        <f t="shared" si="201"/>
        <v>0</v>
      </c>
      <c r="DO305" s="92">
        <f t="shared" si="201"/>
        <v>0</v>
      </c>
      <c r="DP305" s="92">
        <f t="shared" si="201"/>
        <v>0</v>
      </c>
      <c r="DQ305" s="92">
        <f t="shared" si="201"/>
        <v>0</v>
      </c>
      <c r="DR305" s="92">
        <f t="shared" si="201"/>
        <v>0</v>
      </c>
      <c r="DS305" s="92">
        <f t="shared" si="201"/>
        <v>0</v>
      </c>
      <c r="DT305" s="92">
        <f t="shared" si="201"/>
        <v>0</v>
      </c>
      <c r="DU305" s="92">
        <f t="shared" si="201"/>
        <v>0</v>
      </c>
    </row>
    <row r="306" spans="1:125">
      <c r="A306" s="17" t="s">
        <v>230</v>
      </c>
      <c r="B306" s="2"/>
      <c r="C306" s="2"/>
      <c r="D306" s="2"/>
      <c r="E306" s="92">
        <f>IFERROR(IF(E305&gt;0,E305,0),"")</f>
        <v>0</v>
      </c>
      <c r="F306" s="92">
        <f t="shared" ref="F306:BQ306" si="202">IFERROR( IF( F305 &gt; 0, F305, 0),"")</f>
        <v>0</v>
      </c>
      <c r="G306" s="92">
        <f t="shared" si="202"/>
        <v>0</v>
      </c>
      <c r="H306" s="92">
        <f t="shared" si="202"/>
        <v>0</v>
      </c>
      <c r="I306" s="92">
        <f t="shared" si="202"/>
        <v>0</v>
      </c>
      <c r="J306" s="92">
        <f t="shared" si="202"/>
        <v>0</v>
      </c>
      <c r="K306" s="92">
        <f t="shared" si="202"/>
        <v>0</v>
      </c>
      <c r="L306" s="92">
        <f t="shared" si="202"/>
        <v>0</v>
      </c>
      <c r="M306" s="92">
        <f t="shared" si="202"/>
        <v>0</v>
      </c>
      <c r="N306" s="92">
        <f t="shared" si="202"/>
        <v>0</v>
      </c>
      <c r="O306" s="92">
        <f t="shared" si="202"/>
        <v>0</v>
      </c>
      <c r="P306" s="92">
        <f t="shared" si="202"/>
        <v>0</v>
      </c>
      <c r="Q306" s="92">
        <f t="shared" si="202"/>
        <v>0</v>
      </c>
      <c r="R306" s="92">
        <f t="shared" si="202"/>
        <v>0</v>
      </c>
      <c r="S306" s="92">
        <f t="shared" si="202"/>
        <v>0</v>
      </c>
      <c r="T306" s="92">
        <f t="shared" si="202"/>
        <v>0</v>
      </c>
      <c r="U306" s="92">
        <f t="shared" si="202"/>
        <v>0</v>
      </c>
      <c r="V306" s="92">
        <f t="shared" si="202"/>
        <v>0</v>
      </c>
      <c r="W306" s="92">
        <f t="shared" si="202"/>
        <v>0</v>
      </c>
      <c r="X306" s="92">
        <f t="shared" si="202"/>
        <v>0</v>
      </c>
      <c r="Y306" s="92">
        <f t="shared" si="202"/>
        <v>0</v>
      </c>
      <c r="Z306" s="92">
        <f t="shared" si="202"/>
        <v>0</v>
      </c>
      <c r="AA306" s="92">
        <f t="shared" si="202"/>
        <v>0</v>
      </c>
      <c r="AB306" s="92">
        <f t="shared" si="202"/>
        <v>0</v>
      </c>
      <c r="AC306" s="92">
        <f t="shared" si="202"/>
        <v>0</v>
      </c>
      <c r="AD306" s="92">
        <f t="shared" si="202"/>
        <v>0</v>
      </c>
      <c r="AE306" s="92">
        <f t="shared" si="202"/>
        <v>0</v>
      </c>
      <c r="AF306" s="92">
        <f t="shared" si="202"/>
        <v>0</v>
      </c>
      <c r="AG306" s="92">
        <f t="shared" si="202"/>
        <v>0</v>
      </c>
      <c r="AH306" s="92">
        <f t="shared" si="202"/>
        <v>0</v>
      </c>
      <c r="AI306" s="92">
        <f t="shared" si="202"/>
        <v>0</v>
      </c>
      <c r="AJ306" s="92">
        <f t="shared" si="202"/>
        <v>0</v>
      </c>
      <c r="AK306" s="92">
        <f t="shared" si="202"/>
        <v>0</v>
      </c>
      <c r="AL306" s="92">
        <f t="shared" si="202"/>
        <v>0</v>
      </c>
      <c r="AM306" s="92">
        <f t="shared" si="202"/>
        <v>0</v>
      </c>
      <c r="AN306" s="92">
        <f t="shared" si="202"/>
        <v>0</v>
      </c>
      <c r="AO306" s="92">
        <f t="shared" si="202"/>
        <v>0</v>
      </c>
      <c r="AP306" s="92">
        <f t="shared" si="202"/>
        <v>0</v>
      </c>
      <c r="AQ306" s="92">
        <f t="shared" si="202"/>
        <v>0</v>
      </c>
      <c r="AR306" s="92">
        <f t="shared" si="202"/>
        <v>0</v>
      </c>
      <c r="AS306" s="92">
        <f t="shared" si="202"/>
        <v>0</v>
      </c>
      <c r="AT306" s="92">
        <f t="shared" si="202"/>
        <v>0</v>
      </c>
      <c r="AU306" s="92">
        <f t="shared" si="202"/>
        <v>0</v>
      </c>
      <c r="AV306" s="92">
        <f t="shared" si="202"/>
        <v>0</v>
      </c>
      <c r="AW306" s="92">
        <f t="shared" si="202"/>
        <v>0</v>
      </c>
      <c r="AX306" s="92">
        <f t="shared" si="202"/>
        <v>0</v>
      </c>
      <c r="AY306" s="92">
        <f t="shared" si="202"/>
        <v>0</v>
      </c>
      <c r="AZ306" s="92">
        <f t="shared" si="202"/>
        <v>0</v>
      </c>
      <c r="BA306" s="92">
        <f t="shared" si="202"/>
        <v>0</v>
      </c>
      <c r="BB306" s="92">
        <f t="shared" si="202"/>
        <v>0</v>
      </c>
      <c r="BC306" s="92">
        <f t="shared" si="202"/>
        <v>0</v>
      </c>
      <c r="BD306" s="92">
        <f t="shared" si="202"/>
        <v>0</v>
      </c>
      <c r="BE306" s="92">
        <f t="shared" si="202"/>
        <v>0</v>
      </c>
      <c r="BF306" s="92">
        <f t="shared" si="202"/>
        <v>0</v>
      </c>
      <c r="BG306" s="92">
        <f t="shared" si="202"/>
        <v>0</v>
      </c>
      <c r="BH306" s="92">
        <f t="shared" si="202"/>
        <v>0</v>
      </c>
      <c r="BI306" s="92">
        <f t="shared" si="202"/>
        <v>0</v>
      </c>
      <c r="BJ306" s="92">
        <f t="shared" si="202"/>
        <v>0</v>
      </c>
      <c r="BK306" s="92">
        <f t="shared" si="202"/>
        <v>0</v>
      </c>
      <c r="BL306" s="92">
        <f t="shared" si="202"/>
        <v>0</v>
      </c>
      <c r="BM306" s="92">
        <f t="shared" si="202"/>
        <v>0</v>
      </c>
      <c r="BN306" s="92">
        <f t="shared" si="202"/>
        <v>0</v>
      </c>
      <c r="BO306" s="92">
        <f t="shared" si="202"/>
        <v>0</v>
      </c>
      <c r="BP306" s="92">
        <f t="shared" si="202"/>
        <v>0</v>
      </c>
      <c r="BQ306" s="92">
        <f t="shared" si="202"/>
        <v>0</v>
      </c>
      <c r="BR306" s="92">
        <f t="shared" ref="BR306:DU306" si="203">IFERROR( IF( BR305 &gt; 0, BR305, 0),"")</f>
        <v>0</v>
      </c>
      <c r="BS306" s="92">
        <f t="shared" si="203"/>
        <v>0</v>
      </c>
      <c r="BT306" s="92">
        <f t="shared" si="203"/>
        <v>0</v>
      </c>
      <c r="BU306" s="92">
        <f t="shared" si="203"/>
        <v>0</v>
      </c>
      <c r="BV306" s="92">
        <f t="shared" si="203"/>
        <v>0</v>
      </c>
      <c r="BW306" s="92">
        <f t="shared" si="203"/>
        <v>0</v>
      </c>
      <c r="BX306" s="92">
        <f t="shared" si="203"/>
        <v>0</v>
      </c>
      <c r="BY306" s="92">
        <f t="shared" si="203"/>
        <v>0</v>
      </c>
      <c r="BZ306" s="92">
        <f t="shared" si="203"/>
        <v>0</v>
      </c>
      <c r="CA306" s="92">
        <f t="shared" si="203"/>
        <v>0</v>
      </c>
      <c r="CB306" s="92">
        <f t="shared" si="203"/>
        <v>0</v>
      </c>
      <c r="CC306" s="92">
        <f t="shared" si="203"/>
        <v>0</v>
      </c>
      <c r="CD306" s="92">
        <f t="shared" si="203"/>
        <v>0</v>
      </c>
      <c r="CE306" s="92">
        <f t="shared" si="203"/>
        <v>0</v>
      </c>
      <c r="CF306" s="92">
        <f t="shared" si="203"/>
        <v>0</v>
      </c>
      <c r="CG306" s="92">
        <f t="shared" si="203"/>
        <v>0</v>
      </c>
      <c r="CH306" s="92">
        <f t="shared" si="203"/>
        <v>0</v>
      </c>
      <c r="CI306" s="92">
        <f t="shared" si="203"/>
        <v>0</v>
      </c>
      <c r="CJ306" s="92">
        <f t="shared" si="203"/>
        <v>0</v>
      </c>
      <c r="CK306" s="92">
        <f t="shared" si="203"/>
        <v>0</v>
      </c>
      <c r="CL306" s="92">
        <f t="shared" si="203"/>
        <v>0</v>
      </c>
      <c r="CM306" s="92">
        <f t="shared" si="203"/>
        <v>0</v>
      </c>
      <c r="CN306" s="92">
        <f t="shared" si="203"/>
        <v>0</v>
      </c>
      <c r="CO306" s="92">
        <f t="shared" si="203"/>
        <v>0</v>
      </c>
      <c r="CP306" s="92">
        <f t="shared" si="203"/>
        <v>0</v>
      </c>
      <c r="CQ306" s="92">
        <f t="shared" si="203"/>
        <v>0</v>
      </c>
      <c r="CR306" s="92">
        <f t="shared" si="203"/>
        <v>0</v>
      </c>
      <c r="CS306" s="92">
        <f t="shared" si="203"/>
        <v>0</v>
      </c>
      <c r="CT306" s="92">
        <f t="shared" si="203"/>
        <v>0</v>
      </c>
      <c r="CU306" s="92">
        <f t="shared" si="203"/>
        <v>0</v>
      </c>
      <c r="CV306" s="92">
        <f t="shared" si="203"/>
        <v>0</v>
      </c>
      <c r="CW306" s="92">
        <f t="shared" si="203"/>
        <v>0</v>
      </c>
      <c r="CX306" s="92">
        <f t="shared" si="203"/>
        <v>0</v>
      </c>
      <c r="CY306" s="92">
        <f t="shared" si="203"/>
        <v>0</v>
      </c>
      <c r="CZ306" s="92">
        <f t="shared" si="203"/>
        <v>0</v>
      </c>
      <c r="DA306" s="92">
        <f t="shared" si="203"/>
        <v>0</v>
      </c>
      <c r="DB306" s="92">
        <f t="shared" si="203"/>
        <v>0</v>
      </c>
      <c r="DC306" s="92">
        <f t="shared" si="203"/>
        <v>0</v>
      </c>
      <c r="DD306" s="92">
        <f t="shared" si="203"/>
        <v>0</v>
      </c>
      <c r="DE306" s="92">
        <f t="shared" si="203"/>
        <v>0</v>
      </c>
      <c r="DF306" s="92">
        <f t="shared" si="203"/>
        <v>0</v>
      </c>
      <c r="DG306" s="92">
        <f t="shared" si="203"/>
        <v>0</v>
      </c>
      <c r="DH306" s="92">
        <f t="shared" si="203"/>
        <v>0</v>
      </c>
      <c r="DI306" s="92">
        <f t="shared" si="203"/>
        <v>0</v>
      </c>
      <c r="DJ306" s="92">
        <f t="shared" si="203"/>
        <v>0</v>
      </c>
      <c r="DK306" s="92">
        <f t="shared" si="203"/>
        <v>0</v>
      </c>
      <c r="DL306" s="92">
        <f t="shared" si="203"/>
        <v>0</v>
      </c>
      <c r="DM306" s="92">
        <f t="shared" si="203"/>
        <v>0</v>
      </c>
      <c r="DN306" s="92">
        <f t="shared" si="203"/>
        <v>0</v>
      </c>
      <c r="DO306" s="92">
        <f t="shared" si="203"/>
        <v>0</v>
      </c>
      <c r="DP306" s="92">
        <f t="shared" si="203"/>
        <v>0</v>
      </c>
      <c r="DQ306" s="92">
        <f t="shared" si="203"/>
        <v>0</v>
      </c>
      <c r="DR306" s="92">
        <f t="shared" si="203"/>
        <v>0</v>
      </c>
      <c r="DS306" s="92">
        <f t="shared" si="203"/>
        <v>0</v>
      </c>
      <c r="DT306" s="92">
        <f t="shared" si="203"/>
        <v>0</v>
      </c>
      <c r="DU306" s="92">
        <f t="shared" si="203"/>
        <v>0</v>
      </c>
    </row>
    <row r="307" spans="1:125">
      <c r="A307" s="17" t="s">
        <v>231</v>
      </c>
      <c r="B307" s="2"/>
      <c r="C307" s="2"/>
      <c r="D307" s="2"/>
      <c r="E307" s="92">
        <f t="shared" ref="E307:BP307" si="204">IFERROR( IF( E305 &lt; 0, -E305, 0),"")</f>
        <v>0</v>
      </c>
      <c r="F307" s="92">
        <f t="shared" si="204"/>
        <v>0</v>
      </c>
      <c r="G307" s="92">
        <f t="shared" si="204"/>
        <v>0</v>
      </c>
      <c r="H307" s="92">
        <f t="shared" si="204"/>
        <v>0</v>
      </c>
      <c r="I307" s="92">
        <f t="shared" si="204"/>
        <v>0</v>
      </c>
      <c r="J307" s="92">
        <f t="shared" si="204"/>
        <v>0</v>
      </c>
      <c r="K307" s="92">
        <f t="shared" si="204"/>
        <v>0</v>
      </c>
      <c r="L307" s="92">
        <f t="shared" si="204"/>
        <v>0</v>
      </c>
      <c r="M307" s="92">
        <f t="shared" si="204"/>
        <v>0</v>
      </c>
      <c r="N307" s="92">
        <f t="shared" si="204"/>
        <v>0</v>
      </c>
      <c r="O307" s="92">
        <f t="shared" si="204"/>
        <v>0</v>
      </c>
      <c r="P307" s="92">
        <f t="shared" si="204"/>
        <v>0</v>
      </c>
      <c r="Q307" s="92">
        <f t="shared" si="204"/>
        <v>0</v>
      </c>
      <c r="R307" s="92">
        <f t="shared" si="204"/>
        <v>0</v>
      </c>
      <c r="S307" s="92">
        <f t="shared" si="204"/>
        <v>0</v>
      </c>
      <c r="T307" s="92">
        <f t="shared" si="204"/>
        <v>0</v>
      </c>
      <c r="U307" s="92">
        <f t="shared" si="204"/>
        <v>0</v>
      </c>
      <c r="V307" s="92">
        <f t="shared" si="204"/>
        <v>0</v>
      </c>
      <c r="W307" s="92">
        <f t="shared" si="204"/>
        <v>0</v>
      </c>
      <c r="X307" s="92">
        <f t="shared" si="204"/>
        <v>0</v>
      </c>
      <c r="Y307" s="92">
        <f t="shared" si="204"/>
        <v>0</v>
      </c>
      <c r="Z307" s="92">
        <f t="shared" si="204"/>
        <v>0</v>
      </c>
      <c r="AA307" s="92">
        <f t="shared" si="204"/>
        <v>0</v>
      </c>
      <c r="AB307" s="92">
        <f t="shared" si="204"/>
        <v>0</v>
      </c>
      <c r="AC307" s="92">
        <f t="shared" si="204"/>
        <v>0</v>
      </c>
      <c r="AD307" s="92">
        <f t="shared" si="204"/>
        <v>0</v>
      </c>
      <c r="AE307" s="92">
        <f t="shared" si="204"/>
        <v>0</v>
      </c>
      <c r="AF307" s="92">
        <f t="shared" si="204"/>
        <v>0</v>
      </c>
      <c r="AG307" s="92">
        <f t="shared" si="204"/>
        <v>0</v>
      </c>
      <c r="AH307" s="92">
        <f t="shared" si="204"/>
        <v>0</v>
      </c>
      <c r="AI307" s="92">
        <f t="shared" si="204"/>
        <v>0</v>
      </c>
      <c r="AJ307" s="92">
        <f t="shared" si="204"/>
        <v>0</v>
      </c>
      <c r="AK307" s="92">
        <f t="shared" si="204"/>
        <v>0</v>
      </c>
      <c r="AL307" s="92">
        <f t="shared" si="204"/>
        <v>0</v>
      </c>
      <c r="AM307" s="92">
        <f t="shared" si="204"/>
        <v>0</v>
      </c>
      <c r="AN307" s="92">
        <f t="shared" si="204"/>
        <v>0</v>
      </c>
      <c r="AO307" s="92">
        <f t="shared" si="204"/>
        <v>0</v>
      </c>
      <c r="AP307" s="92">
        <f t="shared" si="204"/>
        <v>0</v>
      </c>
      <c r="AQ307" s="92">
        <f t="shared" si="204"/>
        <v>0</v>
      </c>
      <c r="AR307" s="92">
        <f t="shared" si="204"/>
        <v>0</v>
      </c>
      <c r="AS307" s="92">
        <f t="shared" si="204"/>
        <v>0</v>
      </c>
      <c r="AT307" s="92">
        <f t="shared" si="204"/>
        <v>0</v>
      </c>
      <c r="AU307" s="92">
        <f t="shared" si="204"/>
        <v>0</v>
      </c>
      <c r="AV307" s="92">
        <f t="shared" si="204"/>
        <v>0</v>
      </c>
      <c r="AW307" s="92">
        <f t="shared" si="204"/>
        <v>0</v>
      </c>
      <c r="AX307" s="92">
        <f t="shared" si="204"/>
        <v>0</v>
      </c>
      <c r="AY307" s="92">
        <f t="shared" si="204"/>
        <v>0</v>
      </c>
      <c r="AZ307" s="92">
        <f t="shared" si="204"/>
        <v>0</v>
      </c>
      <c r="BA307" s="92">
        <f t="shared" si="204"/>
        <v>0</v>
      </c>
      <c r="BB307" s="92">
        <f t="shared" si="204"/>
        <v>0</v>
      </c>
      <c r="BC307" s="92">
        <f t="shared" si="204"/>
        <v>0</v>
      </c>
      <c r="BD307" s="92">
        <f t="shared" si="204"/>
        <v>0</v>
      </c>
      <c r="BE307" s="92">
        <f t="shared" si="204"/>
        <v>0</v>
      </c>
      <c r="BF307" s="92">
        <f t="shared" si="204"/>
        <v>0</v>
      </c>
      <c r="BG307" s="92">
        <f t="shared" si="204"/>
        <v>0</v>
      </c>
      <c r="BH307" s="92">
        <f t="shared" si="204"/>
        <v>0</v>
      </c>
      <c r="BI307" s="92">
        <f t="shared" si="204"/>
        <v>0</v>
      </c>
      <c r="BJ307" s="92">
        <f t="shared" si="204"/>
        <v>0</v>
      </c>
      <c r="BK307" s="92">
        <f t="shared" si="204"/>
        <v>0</v>
      </c>
      <c r="BL307" s="92">
        <f t="shared" si="204"/>
        <v>0</v>
      </c>
      <c r="BM307" s="92">
        <f t="shared" si="204"/>
        <v>0</v>
      </c>
      <c r="BN307" s="92">
        <f t="shared" si="204"/>
        <v>0</v>
      </c>
      <c r="BO307" s="92">
        <f t="shared" si="204"/>
        <v>0</v>
      </c>
      <c r="BP307" s="92">
        <f t="shared" si="204"/>
        <v>0</v>
      </c>
      <c r="BQ307" s="92">
        <f t="shared" ref="BQ307:DU307" si="205">IFERROR( IF( BQ305 &lt; 0, -BQ305, 0),"")</f>
        <v>0</v>
      </c>
      <c r="BR307" s="92">
        <f t="shared" si="205"/>
        <v>0</v>
      </c>
      <c r="BS307" s="92">
        <f t="shared" si="205"/>
        <v>0</v>
      </c>
      <c r="BT307" s="92">
        <f t="shared" si="205"/>
        <v>0</v>
      </c>
      <c r="BU307" s="92">
        <f t="shared" si="205"/>
        <v>0</v>
      </c>
      <c r="BV307" s="92">
        <f t="shared" si="205"/>
        <v>0</v>
      </c>
      <c r="BW307" s="92">
        <f t="shared" si="205"/>
        <v>0</v>
      </c>
      <c r="BX307" s="92">
        <f t="shared" si="205"/>
        <v>0</v>
      </c>
      <c r="BY307" s="92">
        <f t="shared" si="205"/>
        <v>0</v>
      </c>
      <c r="BZ307" s="92">
        <f t="shared" si="205"/>
        <v>0</v>
      </c>
      <c r="CA307" s="92">
        <f t="shared" si="205"/>
        <v>0</v>
      </c>
      <c r="CB307" s="92">
        <f t="shared" si="205"/>
        <v>0</v>
      </c>
      <c r="CC307" s="92">
        <f t="shared" si="205"/>
        <v>0</v>
      </c>
      <c r="CD307" s="92">
        <f t="shared" si="205"/>
        <v>0</v>
      </c>
      <c r="CE307" s="92">
        <f t="shared" si="205"/>
        <v>0</v>
      </c>
      <c r="CF307" s="92">
        <f t="shared" si="205"/>
        <v>0</v>
      </c>
      <c r="CG307" s="92">
        <f t="shared" si="205"/>
        <v>0</v>
      </c>
      <c r="CH307" s="92">
        <f t="shared" si="205"/>
        <v>0</v>
      </c>
      <c r="CI307" s="92">
        <f t="shared" si="205"/>
        <v>0</v>
      </c>
      <c r="CJ307" s="92">
        <f t="shared" si="205"/>
        <v>0</v>
      </c>
      <c r="CK307" s="92">
        <f t="shared" si="205"/>
        <v>0</v>
      </c>
      <c r="CL307" s="92">
        <f t="shared" si="205"/>
        <v>0</v>
      </c>
      <c r="CM307" s="92">
        <f t="shared" si="205"/>
        <v>0</v>
      </c>
      <c r="CN307" s="92">
        <f t="shared" si="205"/>
        <v>0</v>
      </c>
      <c r="CO307" s="92">
        <f t="shared" si="205"/>
        <v>0</v>
      </c>
      <c r="CP307" s="92">
        <f t="shared" si="205"/>
        <v>0</v>
      </c>
      <c r="CQ307" s="92">
        <f t="shared" si="205"/>
        <v>0</v>
      </c>
      <c r="CR307" s="92">
        <f t="shared" si="205"/>
        <v>0</v>
      </c>
      <c r="CS307" s="92">
        <f t="shared" si="205"/>
        <v>0</v>
      </c>
      <c r="CT307" s="92">
        <f t="shared" si="205"/>
        <v>0</v>
      </c>
      <c r="CU307" s="92">
        <f t="shared" si="205"/>
        <v>0</v>
      </c>
      <c r="CV307" s="92">
        <f t="shared" si="205"/>
        <v>0</v>
      </c>
      <c r="CW307" s="92">
        <f t="shared" si="205"/>
        <v>0</v>
      </c>
      <c r="CX307" s="92">
        <f t="shared" si="205"/>
        <v>0</v>
      </c>
      <c r="CY307" s="92">
        <f t="shared" si="205"/>
        <v>0</v>
      </c>
      <c r="CZ307" s="92">
        <f t="shared" si="205"/>
        <v>0</v>
      </c>
      <c r="DA307" s="92">
        <f t="shared" si="205"/>
        <v>0</v>
      </c>
      <c r="DB307" s="92">
        <f t="shared" si="205"/>
        <v>0</v>
      </c>
      <c r="DC307" s="92">
        <f t="shared" si="205"/>
        <v>0</v>
      </c>
      <c r="DD307" s="92">
        <f t="shared" si="205"/>
        <v>0</v>
      </c>
      <c r="DE307" s="92">
        <f t="shared" si="205"/>
        <v>0</v>
      </c>
      <c r="DF307" s="92">
        <f t="shared" si="205"/>
        <v>0</v>
      </c>
      <c r="DG307" s="92">
        <f t="shared" si="205"/>
        <v>0</v>
      </c>
      <c r="DH307" s="92">
        <f t="shared" si="205"/>
        <v>0</v>
      </c>
      <c r="DI307" s="92">
        <f t="shared" si="205"/>
        <v>0</v>
      </c>
      <c r="DJ307" s="92">
        <f t="shared" si="205"/>
        <v>0</v>
      </c>
      <c r="DK307" s="92">
        <f t="shared" si="205"/>
        <v>0</v>
      </c>
      <c r="DL307" s="92">
        <f t="shared" si="205"/>
        <v>0</v>
      </c>
      <c r="DM307" s="92">
        <f t="shared" si="205"/>
        <v>0</v>
      </c>
      <c r="DN307" s="92">
        <f t="shared" si="205"/>
        <v>0</v>
      </c>
      <c r="DO307" s="92">
        <f t="shared" si="205"/>
        <v>0</v>
      </c>
      <c r="DP307" s="92">
        <f t="shared" si="205"/>
        <v>0</v>
      </c>
      <c r="DQ307" s="92">
        <f t="shared" si="205"/>
        <v>0</v>
      </c>
      <c r="DR307" s="92">
        <f t="shared" si="205"/>
        <v>0</v>
      </c>
      <c r="DS307" s="92">
        <f t="shared" si="205"/>
        <v>0</v>
      </c>
      <c r="DT307" s="92">
        <f t="shared" si="205"/>
        <v>0</v>
      </c>
      <c r="DU307" s="92">
        <f t="shared" si="205"/>
        <v>0</v>
      </c>
    </row>
    <row r="308" spans="1:125">
      <c r="A308" s="133" t="s">
        <v>232</v>
      </c>
      <c r="B308" s="25"/>
      <c r="C308" s="25"/>
      <c r="D308" s="25"/>
      <c r="E308" s="102">
        <f>IFERROR(E304+E306+E307,"")</f>
        <v>0</v>
      </c>
      <c r="F308" s="102">
        <f t="shared" ref="F308:BQ308" si="206">IFERROR( F304 + F306 - F307,"")</f>
        <v>0</v>
      </c>
      <c r="G308" s="102">
        <f t="shared" si="206"/>
        <v>0</v>
      </c>
      <c r="H308" s="102">
        <f t="shared" si="206"/>
        <v>0</v>
      </c>
      <c r="I308" s="102">
        <f t="shared" si="206"/>
        <v>0</v>
      </c>
      <c r="J308" s="102">
        <f t="shared" si="206"/>
        <v>0</v>
      </c>
      <c r="K308" s="102">
        <f t="shared" si="206"/>
        <v>0</v>
      </c>
      <c r="L308" s="102">
        <f t="shared" si="206"/>
        <v>0</v>
      </c>
      <c r="M308" s="102">
        <f t="shared" si="206"/>
        <v>0</v>
      </c>
      <c r="N308" s="102">
        <f t="shared" si="206"/>
        <v>0</v>
      </c>
      <c r="O308" s="102">
        <f t="shared" si="206"/>
        <v>0</v>
      </c>
      <c r="P308" s="102">
        <f t="shared" si="206"/>
        <v>0</v>
      </c>
      <c r="Q308" s="102">
        <f t="shared" si="206"/>
        <v>0</v>
      </c>
      <c r="R308" s="102">
        <f t="shared" si="206"/>
        <v>0</v>
      </c>
      <c r="S308" s="102">
        <f t="shared" si="206"/>
        <v>0</v>
      </c>
      <c r="T308" s="102">
        <f t="shared" si="206"/>
        <v>0</v>
      </c>
      <c r="U308" s="102">
        <f t="shared" si="206"/>
        <v>0</v>
      </c>
      <c r="V308" s="102">
        <f t="shared" si="206"/>
        <v>0</v>
      </c>
      <c r="W308" s="102">
        <f t="shared" si="206"/>
        <v>0</v>
      </c>
      <c r="X308" s="102">
        <f t="shared" si="206"/>
        <v>0</v>
      </c>
      <c r="Y308" s="102">
        <f t="shared" si="206"/>
        <v>0</v>
      </c>
      <c r="Z308" s="102">
        <f t="shared" si="206"/>
        <v>0</v>
      </c>
      <c r="AA308" s="102">
        <f t="shared" si="206"/>
        <v>0</v>
      </c>
      <c r="AB308" s="102">
        <f t="shared" si="206"/>
        <v>0</v>
      </c>
      <c r="AC308" s="102">
        <f t="shared" si="206"/>
        <v>0</v>
      </c>
      <c r="AD308" s="102">
        <f t="shared" si="206"/>
        <v>0</v>
      </c>
      <c r="AE308" s="102">
        <f t="shared" si="206"/>
        <v>0</v>
      </c>
      <c r="AF308" s="102">
        <f t="shared" si="206"/>
        <v>0</v>
      </c>
      <c r="AG308" s="102">
        <f t="shared" si="206"/>
        <v>0</v>
      </c>
      <c r="AH308" s="102">
        <f t="shared" si="206"/>
        <v>0</v>
      </c>
      <c r="AI308" s="102">
        <f t="shared" si="206"/>
        <v>0</v>
      </c>
      <c r="AJ308" s="102">
        <f t="shared" si="206"/>
        <v>0</v>
      </c>
      <c r="AK308" s="102">
        <f t="shared" si="206"/>
        <v>0</v>
      </c>
      <c r="AL308" s="102">
        <f t="shared" si="206"/>
        <v>0</v>
      </c>
      <c r="AM308" s="102">
        <f t="shared" si="206"/>
        <v>0</v>
      </c>
      <c r="AN308" s="102">
        <f t="shared" si="206"/>
        <v>0</v>
      </c>
      <c r="AO308" s="102">
        <f t="shared" si="206"/>
        <v>0</v>
      </c>
      <c r="AP308" s="102">
        <f t="shared" si="206"/>
        <v>0</v>
      </c>
      <c r="AQ308" s="102">
        <f t="shared" si="206"/>
        <v>0</v>
      </c>
      <c r="AR308" s="102">
        <f t="shared" si="206"/>
        <v>0</v>
      </c>
      <c r="AS308" s="102">
        <f t="shared" si="206"/>
        <v>0</v>
      </c>
      <c r="AT308" s="102">
        <f t="shared" si="206"/>
        <v>0</v>
      </c>
      <c r="AU308" s="102">
        <f t="shared" si="206"/>
        <v>0</v>
      </c>
      <c r="AV308" s="102">
        <f t="shared" si="206"/>
        <v>0</v>
      </c>
      <c r="AW308" s="102">
        <f t="shared" si="206"/>
        <v>0</v>
      </c>
      <c r="AX308" s="102">
        <f t="shared" si="206"/>
        <v>0</v>
      </c>
      <c r="AY308" s="102">
        <f t="shared" si="206"/>
        <v>0</v>
      </c>
      <c r="AZ308" s="102">
        <f t="shared" si="206"/>
        <v>0</v>
      </c>
      <c r="BA308" s="102">
        <f t="shared" si="206"/>
        <v>0</v>
      </c>
      <c r="BB308" s="102">
        <f t="shared" si="206"/>
        <v>0</v>
      </c>
      <c r="BC308" s="102">
        <f t="shared" si="206"/>
        <v>0</v>
      </c>
      <c r="BD308" s="102">
        <f t="shared" si="206"/>
        <v>0</v>
      </c>
      <c r="BE308" s="102">
        <f t="shared" si="206"/>
        <v>0</v>
      </c>
      <c r="BF308" s="102">
        <f t="shared" si="206"/>
        <v>0</v>
      </c>
      <c r="BG308" s="102">
        <f t="shared" si="206"/>
        <v>0</v>
      </c>
      <c r="BH308" s="102">
        <f t="shared" si="206"/>
        <v>0</v>
      </c>
      <c r="BI308" s="102">
        <f t="shared" si="206"/>
        <v>0</v>
      </c>
      <c r="BJ308" s="102">
        <f t="shared" si="206"/>
        <v>0</v>
      </c>
      <c r="BK308" s="102">
        <f t="shared" si="206"/>
        <v>0</v>
      </c>
      <c r="BL308" s="102">
        <f t="shared" si="206"/>
        <v>0</v>
      </c>
      <c r="BM308" s="102">
        <f t="shared" si="206"/>
        <v>0</v>
      </c>
      <c r="BN308" s="102">
        <f t="shared" si="206"/>
        <v>0</v>
      </c>
      <c r="BO308" s="102">
        <f t="shared" si="206"/>
        <v>0</v>
      </c>
      <c r="BP308" s="102">
        <f t="shared" si="206"/>
        <v>0</v>
      </c>
      <c r="BQ308" s="102">
        <f t="shared" si="206"/>
        <v>0</v>
      </c>
      <c r="BR308" s="102">
        <f t="shared" ref="BR308:DU308" si="207">IFERROR( BR304 + BR306 - BR307,"")</f>
        <v>0</v>
      </c>
      <c r="BS308" s="102">
        <f t="shared" si="207"/>
        <v>0</v>
      </c>
      <c r="BT308" s="102">
        <f t="shared" si="207"/>
        <v>0</v>
      </c>
      <c r="BU308" s="102">
        <f t="shared" si="207"/>
        <v>0</v>
      </c>
      <c r="BV308" s="102">
        <f t="shared" si="207"/>
        <v>0</v>
      </c>
      <c r="BW308" s="102">
        <f t="shared" si="207"/>
        <v>0</v>
      </c>
      <c r="BX308" s="102">
        <f t="shared" si="207"/>
        <v>0</v>
      </c>
      <c r="BY308" s="102">
        <f t="shared" si="207"/>
        <v>0</v>
      </c>
      <c r="BZ308" s="102">
        <f t="shared" si="207"/>
        <v>0</v>
      </c>
      <c r="CA308" s="102">
        <f t="shared" si="207"/>
        <v>0</v>
      </c>
      <c r="CB308" s="102">
        <f t="shared" si="207"/>
        <v>0</v>
      </c>
      <c r="CC308" s="102">
        <f t="shared" si="207"/>
        <v>0</v>
      </c>
      <c r="CD308" s="102">
        <f t="shared" si="207"/>
        <v>0</v>
      </c>
      <c r="CE308" s="102">
        <f t="shared" si="207"/>
        <v>0</v>
      </c>
      <c r="CF308" s="102">
        <f t="shared" si="207"/>
        <v>0</v>
      </c>
      <c r="CG308" s="102">
        <f t="shared" si="207"/>
        <v>0</v>
      </c>
      <c r="CH308" s="102">
        <f t="shared" si="207"/>
        <v>0</v>
      </c>
      <c r="CI308" s="102">
        <f t="shared" si="207"/>
        <v>0</v>
      </c>
      <c r="CJ308" s="102">
        <f t="shared" si="207"/>
        <v>0</v>
      </c>
      <c r="CK308" s="102">
        <f t="shared" si="207"/>
        <v>0</v>
      </c>
      <c r="CL308" s="102">
        <f t="shared" si="207"/>
        <v>0</v>
      </c>
      <c r="CM308" s="102">
        <f t="shared" si="207"/>
        <v>0</v>
      </c>
      <c r="CN308" s="102">
        <f t="shared" si="207"/>
        <v>0</v>
      </c>
      <c r="CO308" s="102">
        <f t="shared" si="207"/>
        <v>0</v>
      </c>
      <c r="CP308" s="102">
        <f t="shared" si="207"/>
        <v>0</v>
      </c>
      <c r="CQ308" s="102">
        <f t="shared" si="207"/>
        <v>0</v>
      </c>
      <c r="CR308" s="102">
        <f t="shared" si="207"/>
        <v>0</v>
      </c>
      <c r="CS308" s="102">
        <f t="shared" si="207"/>
        <v>0</v>
      </c>
      <c r="CT308" s="102">
        <f t="shared" si="207"/>
        <v>0</v>
      </c>
      <c r="CU308" s="102">
        <f t="shared" si="207"/>
        <v>0</v>
      </c>
      <c r="CV308" s="102">
        <f t="shared" si="207"/>
        <v>0</v>
      </c>
      <c r="CW308" s="102">
        <f t="shared" si="207"/>
        <v>0</v>
      </c>
      <c r="CX308" s="102">
        <f t="shared" si="207"/>
        <v>0</v>
      </c>
      <c r="CY308" s="102">
        <f t="shared" si="207"/>
        <v>0</v>
      </c>
      <c r="CZ308" s="102">
        <f t="shared" si="207"/>
        <v>0</v>
      </c>
      <c r="DA308" s="102">
        <f t="shared" si="207"/>
        <v>0</v>
      </c>
      <c r="DB308" s="102">
        <f t="shared" si="207"/>
        <v>0</v>
      </c>
      <c r="DC308" s="102">
        <f t="shared" si="207"/>
        <v>0</v>
      </c>
      <c r="DD308" s="102">
        <f t="shared" si="207"/>
        <v>0</v>
      </c>
      <c r="DE308" s="102">
        <f t="shared" si="207"/>
        <v>0</v>
      </c>
      <c r="DF308" s="102">
        <f t="shared" si="207"/>
        <v>0</v>
      </c>
      <c r="DG308" s="102">
        <f t="shared" si="207"/>
        <v>0</v>
      </c>
      <c r="DH308" s="102">
        <f t="shared" si="207"/>
        <v>0</v>
      </c>
      <c r="DI308" s="102">
        <f t="shared" si="207"/>
        <v>0</v>
      </c>
      <c r="DJ308" s="102">
        <f t="shared" si="207"/>
        <v>0</v>
      </c>
      <c r="DK308" s="102">
        <f t="shared" si="207"/>
        <v>0</v>
      </c>
      <c r="DL308" s="102">
        <f t="shared" si="207"/>
        <v>0</v>
      </c>
      <c r="DM308" s="102">
        <f t="shared" si="207"/>
        <v>0</v>
      </c>
      <c r="DN308" s="102">
        <f t="shared" si="207"/>
        <v>0</v>
      </c>
      <c r="DO308" s="102">
        <f t="shared" si="207"/>
        <v>0</v>
      </c>
      <c r="DP308" s="102">
        <f t="shared" si="207"/>
        <v>0</v>
      </c>
      <c r="DQ308" s="102">
        <f t="shared" si="207"/>
        <v>0</v>
      </c>
      <c r="DR308" s="102">
        <f t="shared" si="207"/>
        <v>0</v>
      </c>
      <c r="DS308" s="102">
        <f t="shared" si="207"/>
        <v>0</v>
      </c>
      <c r="DT308" s="102">
        <f t="shared" si="207"/>
        <v>0</v>
      </c>
      <c r="DU308" s="102">
        <f t="shared" si="207"/>
        <v>0</v>
      </c>
    </row>
    <row r="309" spans="1:1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c r="A310" s="69" t="str">
        <f>Pieņēmumi!B97</f>
        <v>Procentu likme par rezervēm</v>
      </c>
      <c r="B310" s="2"/>
      <c r="C310" s="2"/>
      <c r="D310" s="122">
        <f>Pieņēmumi!E97</f>
        <v>0</v>
      </c>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c r="A311" s="134" t="str">
        <f>A304</f>
        <v>Sākotnējā bilance</v>
      </c>
      <c r="B311" s="2"/>
      <c r="C311" s="2"/>
      <c r="D311" s="2"/>
      <c r="E311" s="92">
        <f t="shared" ref="E311:BP311" si="208">IFERROR(E304,"")</f>
        <v>0</v>
      </c>
      <c r="F311" s="92">
        <f t="shared" si="208"/>
        <v>0</v>
      </c>
      <c r="G311" s="92">
        <f t="shared" si="208"/>
        <v>0</v>
      </c>
      <c r="H311" s="92">
        <f t="shared" si="208"/>
        <v>0</v>
      </c>
      <c r="I311" s="92">
        <f t="shared" si="208"/>
        <v>0</v>
      </c>
      <c r="J311" s="92">
        <f t="shared" si="208"/>
        <v>0</v>
      </c>
      <c r="K311" s="92">
        <f t="shared" si="208"/>
        <v>0</v>
      </c>
      <c r="L311" s="92">
        <f t="shared" si="208"/>
        <v>0</v>
      </c>
      <c r="M311" s="92">
        <f t="shared" si="208"/>
        <v>0</v>
      </c>
      <c r="N311" s="92">
        <f t="shared" si="208"/>
        <v>0</v>
      </c>
      <c r="O311" s="92">
        <f t="shared" si="208"/>
        <v>0</v>
      </c>
      <c r="P311" s="92">
        <f t="shared" si="208"/>
        <v>0</v>
      </c>
      <c r="Q311" s="92">
        <f t="shared" si="208"/>
        <v>0</v>
      </c>
      <c r="R311" s="92">
        <f t="shared" si="208"/>
        <v>0</v>
      </c>
      <c r="S311" s="92">
        <f t="shared" si="208"/>
        <v>0</v>
      </c>
      <c r="T311" s="92">
        <f t="shared" si="208"/>
        <v>0</v>
      </c>
      <c r="U311" s="92">
        <f t="shared" si="208"/>
        <v>0</v>
      </c>
      <c r="V311" s="92">
        <f t="shared" si="208"/>
        <v>0</v>
      </c>
      <c r="W311" s="92">
        <f t="shared" si="208"/>
        <v>0</v>
      </c>
      <c r="X311" s="92">
        <f t="shared" si="208"/>
        <v>0</v>
      </c>
      <c r="Y311" s="92">
        <f t="shared" si="208"/>
        <v>0</v>
      </c>
      <c r="Z311" s="92">
        <f t="shared" si="208"/>
        <v>0</v>
      </c>
      <c r="AA311" s="92">
        <f t="shared" si="208"/>
        <v>0</v>
      </c>
      <c r="AB311" s="92">
        <f t="shared" si="208"/>
        <v>0</v>
      </c>
      <c r="AC311" s="92">
        <f t="shared" si="208"/>
        <v>0</v>
      </c>
      <c r="AD311" s="92">
        <f t="shared" si="208"/>
        <v>0</v>
      </c>
      <c r="AE311" s="92">
        <f t="shared" si="208"/>
        <v>0</v>
      </c>
      <c r="AF311" s="92">
        <f t="shared" si="208"/>
        <v>0</v>
      </c>
      <c r="AG311" s="92">
        <f t="shared" si="208"/>
        <v>0</v>
      </c>
      <c r="AH311" s="92">
        <f t="shared" si="208"/>
        <v>0</v>
      </c>
      <c r="AI311" s="92">
        <f t="shared" si="208"/>
        <v>0</v>
      </c>
      <c r="AJ311" s="92">
        <f t="shared" si="208"/>
        <v>0</v>
      </c>
      <c r="AK311" s="92">
        <f t="shared" si="208"/>
        <v>0</v>
      </c>
      <c r="AL311" s="92">
        <f t="shared" si="208"/>
        <v>0</v>
      </c>
      <c r="AM311" s="92">
        <f t="shared" si="208"/>
        <v>0</v>
      </c>
      <c r="AN311" s="92">
        <f t="shared" si="208"/>
        <v>0</v>
      </c>
      <c r="AO311" s="92">
        <f t="shared" si="208"/>
        <v>0</v>
      </c>
      <c r="AP311" s="92">
        <f t="shared" si="208"/>
        <v>0</v>
      </c>
      <c r="AQ311" s="92">
        <f t="shared" si="208"/>
        <v>0</v>
      </c>
      <c r="AR311" s="92">
        <f t="shared" si="208"/>
        <v>0</v>
      </c>
      <c r="AS311" s="92">
        <f t="shared" si="208"/>
        <v>0</v>
      </c>
      <c r="AT311" s="92">
        <f t="shared" si="208"/>
        <v>0</v>
      </c>
      <c r="AU311" s="92">
        <f t="shared" si="208"/>
        <v>0</v>
      </c>
      <c r="AV311" s="92">
        <f t="shared" si="208"/>
        <v>0</v>
      </c>
      <c r="AW311" s="92">
        <f t="shared" si="208"/>
        <v>0</v>
      </c>
      <c r="AX311" s="92">
        <f t="shared" si="208"/>
        <v>0</v>
      </c>
      <c r="AY311" s="92">
        <f t="shared" si="208"/>
        <v>0</v>
      </c>
      <c r="AZ311" s="92">
        <f t="shared" si="208"/>
        <v>0</v>
      </c>
      <c r="BA311" s="92">
        <f t="shared" si="208"/>
        <v>0</v>
      </c>
      <c r="BB311" s="92">
        <f t="shared" si="208"/>
        <v>0</v>
      </c>
      <c r="BC311" s="92">
        <f t="shared" si="208"/>
        <v>0</v>
      </c>
      <c r="BD311" s="92">
        <f t="shared" si="208"/>
        <v>0</v>
      </c>
      <c r="BE311" s="92">
        <f t="shared" si="208"/>
        <v>0</v>
      </c>
      <c r="BF311" s="92">
        <f t="shared" si="208"/>
        <v>0</v>
      </c>
      <c r="BG311" s="92">
        <f t="shared" si="208"/>
        <v>0</v>
      </c>
      <c r="BH311" s="92">
        <f t="shared" si="208"/>
        <v>0</v>
      </c>
      <c r="BI311" s="92">
        <f t="shared" si="208"/>
        <v>0</v>
      </c>
      <c r="BJ311" s="92">
        <f t="shared" si="208"/>
        <v>0</v>
      </c>
      <c r="BK311" s="92">
        <f t="shared" si="208"/>
        <v>0</v>
      </c>
      <c r="BL311" s="92">
        <f t="shared" si="208"/>
        <v>0</v>
      </c>
      <c r="BM311" s="92">
        <f t="shared" si="208"/>
        <v>0</v>
      </c>
      <c r="BN311" s="92">
        <f t="shared" si="208"/>
        <v>0</v>
      </c>
      <c r="BO311" s="92">
        <f t="shared" si="208"/>
        <v>0</v>
      </c>
      <c r="BP311" s="92">
        <f t="shared" si="208"/>
        <v>0</v>
      </c>
      <c r="BQ311" s="92">
        <f t="shared" ref="BQ311:DU311" si="209">IFERROR(BQ304,"")</f>
        <v>0</v>
      </c>
      <c r="BR311" s="92">
        <f t="shared" si="209"/>
        <v>0</v>
      </c>
      <c r="BS311" s="92">
        <f t="shared" si="209"/>
        <v>0</v>
      </c>
      <c r="BT311" s="92">
        <f t="shared" si="209"/>
        <v>0</v>
      </c>
      <c r="BU311" s="92">
        <f t="shared" si="209"/>
        <v>0</v>
      </c>
      <c r="BV311" s="92">
        <f t="shared" si="209"/>
        <v>0</v>
      </c>
      <c r="BW311" s="92">
        <f t="shared" si="209"/>
        <v>0</v>
      </c>
      <c r="BX311" s="92">
        <f t="shared" si="209"/>
        <v>0</v>
      </c>
      <c r="BY311" s="92">
        <f t="shared" si="209"/>
        <v>0</v>
      </c>
      <c r="BZ311" s="92">
        <f t="shared" si="209"/>
        <v>0</v>
      </c>
      <c r="CA311" s="92">
        <f t="shared" si="209"/>
        <v>0</v>
      </c>
      <c r="CB311" s="92">
        <f t="shared" si="209"/>
        <v>0</v>
      </c>
      <c r="CC311" s="92">
        <f t="shared" si="209"/>
        <v>0</v>
      </c>
      <c r="CD311" s="92">
        <f t="shared" si="209"/>
        <v>0</v>
      </c>
      <c r="CE311" s="92">
        <f t="shared" si="209"/>
        <v>0</v>
      </c>
      <c r="CF311" s="92">
        <f t="shared" si="209"/>
        <v>0</v>
      </c>
      <c r="CG311" s="92">
        <f t="shared" si="209"/>
        <v>0</v>
      </c>
      <c r="CH311" s="92">
        <f t="shared" si="209"/>
        <v>0</v>
      </c>
      <c r="CI311" s="92">
        <f t="shared" si="209"/>
        <v>0</v>
      </c>
      <c r="CJ311" s="92">
        <f t="shared" si="209"/>
        <v>0</v>
      </c>
      <c r="CK311" s="92">
        <f t="shared" si="209"/>
        <v>0</v>
      </c>
      <c r="CL311" s="92">
        <f t="shared" si="209"/>
        <v>0</v>
      </c>
      <c r="CM311" s="92">
        <f t="shared" si="209"/>
        <v>0</v>
      </c>
      <c r="CN311" s="92">
        <f t="shared" si="209"/>
        <v>0</v>
      </c>
      <c r="CO311" s="92">
        <f t="shared" si="209"/>
        <v>0</v>
      </c>
      <c r="CP311" s="92">
        <f t="shared" si="209"/>
        <v>0</v>
      </c>
      <c r="CQ311" s="92">
        <f t="shared" si="209"/>
        <v>0</v>
      </c>
      <c r="CR311" s="92">
        <f t="shared" si="209"/>
        <v>0</v>
      </c>
      <c r="CS311" s="92">
        <f t="shared" si="209"/>
        <v>0</v>
      </c>
      <c r="CT311" s="92">
        <f t="shared" si="209"/>
        <v>0</v>
      </c>
      <c r="CU311" s="92">
        <f t="shared" si="209"/>
        <v>0</v>
      </c>
      <c r="CV311" s="92">
        <f t="shared" si="209"/>
        <v>0</v>
      </c>
      <c r="CW311" s="92">
        <f t="shared" si="209"/>
        <v>0</v>
      </c>
      <c r="CX311" s="92">
        <f t="shared" si="209"/>
        <v>0</v>
      </c>
      <c r="CY311" s="92">
        <f t="shared" si="209"/>
        <v>0</v>
      </c>
      <c r="CZ311" s="92">
        <f t="shared" si="209"/>
        <v>0</v>
      </c>
      <c r="DA311" s="92">
        <f t="shared" si="209"/>
        <v>0</v>
      </c>
      <c r="DB311" s="92">
        <f t="shared" si="209"/>
        <v>0</v>
      </c>
      <c r="DC311" s="92">
        <f t="shared" si="209"/>
        <v>0</v>
      </c>
      <c r="DD311" s="92">
        <f t="shared" si="209"/>
        <v>0</v>
      </c>
      <c r="DE311" s="92">
        <f t="shared" si="209"/>
        <v>0</v>
      </c>
      <c r="DF311" s="92">
        <f t="shared" si="209"/>
        <v>0</v>
      </c>
      <c r="DG311" s="92">
        <f t="shared" si="209"/>
        <v>0</v>
      </c>
      <c r="DH311" s="92">
        <f t="shared" si="209"/>
        <v>0</v>
      </c>
      <c r="DI311" s="92">
        <f t="shared" si="209"/>
        <v>0</v>
      </c>
      <c r="DJ311" s="92">
        <f t="shared" si="209"/>
        <v>0</v>
      </c>
      <c r="DK311" s="92">
        <f t="shared" si="209"/>
        <v>0</v>
      </c>
      <c r="DL311" s="92">
        <f t="shared" si="209"/>
        <v>0</v>
      </c>
      <c r="DM311" s="92">
        <f t="shared" si="209"/>
        <v>0</v>
      </c>
      <c r="DN311" s="92">
        <f t="shared" si="209"/>
        <v>0</v>
      </c>
      <c r="DO311" s="92">
        <f t="shared" si="209"/>
        <v>0</v>
      </c>
      <c r="DP311" s="92">
        <f t="shared" si="209"/>
        <v>0</v>
      </c>
      <c r="DQ311" s="92">
        <f t="shared" si="209"/>
        <v>0</v>
      </c>
      <c r="DR311" s="92">
        <f t="shared" si="209"/>
        <v>0</v>
      </c>
      <c r="DS311" s="92">
        <f t="shared" si="209"/>
        <v>0</v>
      </c>
      <c r="DT311" s="92">
        <f t="shared" si="209"/>
        <v>0</v>
      </c>
      <c r="DU311" s="92">
        <f t="shared" si="209"/>
        <v>0</v>
      </c>
    </row>
    <row r="312" spans="1:125">
      <c r="A312" s="25" t="s">
        <v>233</v>
      </c>
      <c r="B312" s="25"/>
      <c r="C312" s="25"/>
      <c r="D312" s="25"/>
      <c r="E312" s="135">
        <f t="shared" ref="E312:BP312" si="210">IFERROR(E311*$D310,"")</f>
        <v>0</v>
      </c>
      <c r="F312" s="135">
        <f t="shared" si="210"/>
        <v>0</v>
      </c>
      <c r="G312" s="135">
        <f t="shared" si="210"/>
        <v>0</v>
      </c>
      <c r="H312" s="135">
        <f t="shared" si="210"/>
        <v>0</v>
      </c>
      <c r="I312" s="136">
        <f t="shared" si="210"/>
        <v>0</v>
      </c>
      <c r="J312" s="135">
        <f t="shared" si="210"/>
        <v>0</v>
      </c>
      <c r="K312" s="135">
        <f t="shared" si="210"/>
        <v>0</v>
      </c>
      <c r="L312" s="135">
        <f t="shared" si="210"/>
        <v>0</v>
      </c>
      <c r="M312" s="135">
        <f t="shared" si="210"/>
        <v>0</v>
      </c>
      <c r="N312" s="135">
        <f t="shared" si="210"/>
        <v>0</v>
      </c>
      <c r="O312" s="135">
        <f t="shared" si="210"/>
        <v>0</v>
      </c>
      <c r="P312" s="135">
        <f t="shared" si="210"/>
        <v>0</v>
      </c>
      <c r="Q312" s="135">
        <f t="shared" si="210"/>
        <v>0</v>
      </c>
      <c r="R312" s="135">
        <f t="shared" si="210"/>
        <v>0</v>
      </c>
      <c r="S312" s="135">
        <f t="shared" si="210"/>
        <v>0</v>
      </c>
      <c r="T312" s="135">
        <f t="shared" si="210"/>
        <v>0</v>
      </c>
      <c r="U312" s="135">
        <f t="shared" si="210"/>
        <v>0</v>
      </c>
      <c r="V312" s="135">
        <f t="shared" si="210"/>
        <v>0</v>
      </c>
      <c r="W312" s="135">
        <f t="shared" si="210"/>
        <v>0</v>
      </c>
      <c r="X312" s="135">
        <f t="shared" si="210"/>
        <v>0</v>
      </c>
      <c r="Y312" s="135">
        <f t="shared" si="210"/>
        <v>0</v>
      </c>
      <c r="Z312" s="135">
        <f t="shared" si="210"/>
        <v>0</v>
      </c>
      <c r="AA312" s="135">
        <f t="shared" si="210"/>
        <v>0</v>
      </c>
      <c r="AB312" s="135">
        <f t="shared" si="210"/>
        <v>0</v>
      </c>
      <c r="AC312" s="135">
        <f t="shared" si="210"/>
        <v>0</v>
      </c>
      <c r="AD312" s="135">
        <f t="shared" si="210"/>
        <v>0</v>
      </c>
      <c r="AE312" s="135">
        <f t="shared" si="210"/>
        <v>0</v>
      </c>
      <c r="AF312" s="135">
        <f t="shared" si="210"/>
        <v>0</v>
      </c>
      <c r="AG312" s="135">
        <f t="shared" si="210"/>
        <v>0</v>
      </c>
      <c r="AH312" s="135">
        <f t="shared" si="210"/>
        <v>0</v>
      </c>
      <c r="AI312" s="135">
        <f t="shared" si="210"/>
        <v>0</v>
      </c>
      <c r="AJ312" s="135">
        <f t="shared" si="210"/>
        <v>0</v>
      </c>
      <c r="AK312" s="135">
        <f t="shared" si="210"/>
        <v>0</v>
      </c>
      <c r="AL312" s="135">
        <f t="shared" si="210"/>
        <v>0</v>
      </c>
      <c r="AM312" s="135">
        <f t="shared" si="210"/>
        <v>0</v>
      </c>
      <c r="AN312" s="135">
        <f t="shared" si="210"/>
        <v>0</v>
      </c>
      <c r="AO312" s="135">
        <f t="shared" si="210"/>
        <v>0</v>
      </c>
      <c r="AP312" s="135">
        <f t="shared" si="210"/>
        <v>0</v>
      </c>
      <c r="AQ312" s="135">
        <f t="shared" si="210"/>
        <v>0</v>
      </c>
      <c r="AR312" s="135">
        <f t="shared" si="210"/>
        <v>0</v>
      </c>
      <c r="AS312" s="135">
        <f t="shared" si="210"/>
        <v>0</v>
      </c>
      <c r="AT312" s="135">
        <f t="shared" si="210"/>
        <v>0</v>
      </c>
      <c r="AU312" s="135">
        <f t="shared" si="210"/>
        <v>0</v>
      </c>
      <c r="AV312" s="135">
        <f t="shared" si="210"/>
        <v>0</v>
      </c>
      <c r="AW312" s="135">
        <f t="shared" si="210"/>
        <v>0</v>
      </c>
      <c r="AX312" s="135">
        <f t="shared" si="210"/>
        <v>0</v>
      </c>
      <c r="AY312" s="135">
        <f t="shared" si="210"/>
        <v>0</v>
      </c>
      <c r="AZ312" s="135">
        <f t="shared" si="210"/>
        <v>0</v>
      </c>
      <c r="BA312" s="135">
        <f t="shared" si="210"/>
        <v>0</v>
      </c>
      <c r="BB312" s="135">
        <f t="shared" si="210"/>
        <v>0</v>
      </c>
      <c r="BC312" s="135">
        <f t="shared" si="210"/>
        <v>0</v>
      </c>
      <c r="BD312" s="135">
        <f t="shared" si="210"/>
        <v>0</v>
      </c>
      <c r="BE312" s="135">
        <f t="shared" si="210"/>
        <v>0</v>
      </c>
      <c r="BF312" s="135">
        <f t="shared" si="210"/>
        <v>0</v>
      </c>
      <c r="BG312" s="135">
        <f t="shared" si="210"/>
        <v>0</v>
      </c>
      <c r="BH312" s="135">
        <f t="shared" si="210"/>
        <v>0</v>
      </c>
      <c r="BI312" s="135">
        <f t="shared" si="210"/>
        <v>0</v>
      </c>
      <c r="BJ312" s="135">
        <f t="shared" si="210"/>
        <v>0</v>
      </c>
      <c r="BK312" s="135">
        <f t="shared" si="210"/>
        <v>0</v>
      </c>
      <c r="BL312" s="135">
        <f t="shared" si="210"/>
        <v>0</v>
      </c>
      <c r="BM312" s="135">
        <f t="shared" si="210"/>
        <v>0</v>
      </c>
      <c r="BN312" s="135">
        <f t="shared" si="210"/>
        <v>0</v>
      </c>
      <c r="BO312" s="135">
        <f t="shared" si="210"/>
        <v>0</v>
      </c>
      <c r="BP312" s="135">
        <f t="shared" si="210"/>
        <v>0</v>
      </c>
      <c r="BQ312" s="135">
        <f t="shared" ref="BQ312:DU312" si="211">IFERROR(BQ311*$D310,"")</f>
        <v>0</v>
      </c>
      <c r="BR312" s="135">
        <f t="shared" si="211"/>
        <v>0</v>
      </c>
      <c r="BS312" s="135">
        <f t="shared" si="211"/>
        <v>0</v>
      </c>
      <c r="BT312" s="135">
        <f t="shared" si="211"/>
        <v>0</v>
      </c>
      <c r="BU312" s="135">
        <f t="shared" si="211"/>
        <v>0</v>
      </c>
      <c r="BV312" s="135">
        <f t="shared" si="211"/>
        <v>0</v>
      </c>
      <c r="BW312" s="135">
        <f t="shared" si="211"/>
        <v>0</v>
      </c>
      <c r="BX312" s="135">
        <f t="shared" si="211"/>
        <v>0</v>
      </c>
      <c r="BY312" s="135">
        <f t="shared" si="211"/>
        <v>0</v>
      </c>
      <c r="BZ312" s="135">
        <f t="shared" si="211"/>
        <v>0</v>
      </c>
      <c r="CA312" s="135">
        <f t="shared" si="211"/>
        <v>0</v>
      </c>
      <c r="CB312" s="135">
        <f t="shared" si="211"/>
        <v>0</v>
      </c>
      <c r="CC312" s="135">
        <f t="shared" si="211"/>
        <v>0</v>
      </c>
      <c r="CD312" s="135">
        <f t="shared" si="211"/>
        <v>0</v>
      </c>
      <c r="CE312" s="135">
        <f t="shared" si="211"/>
        <v>0</v>
      </c>
      <c r="CF312" s="135">
        <f t="shared" si="211"/>
        <v>0</v>
      </c>
      <c r="CG312" s="135">
        <f t="shared" si="211"/>
        <v>0</v>
      </c>
      <c r="CH312" s="135">
        <f t="shared" si="211"/>
        <v>0</v>
      </c>
      <c r="CI312" s="135">
        <f t="shared" si="211"/>
        <v>0</v>
      </c>
      <c r="CJ312" s="135">
        <f t="shared" si="211"/>
        <v>0</v>
      </c>
      <c r="CK312" s="135">
        <f t="shared" si="211"/>
        <v>0</v>
      </c>
      <c r="CL312" s="135">
        <f t="shared" si="211"/>
        <v>0</v>
      </c>
      <c r="CM312" s="135">
        <f t="shared" si="211"/>
        <v>0</v>
      </c>
      <c r="CN312" s="135">
        <f t="shared" si="211"/>
        <v>0</v>
      </c>
      <c r="CO312" s="135">
        <f t="shared" si="211"/>
        <v>0</v>
      </c>
      <c r="CP312" s="135">
        <f t="shared" si="211"/>
        <v>0</v>
      </c>
      <c r="CQ312" s="135">
        <f t="shared" si="211"/>
        <v>0</v>
      </c>
      <c r="CR312" s="135">
        <f t="shared" si="211"/>
        <v>0</v>
      </c>
      <c r="CS312" s="135">
        <f t="shared" si="211"/>
        <v>0</v>
      </c>
      <c r="CT312" s="135">
        <f t="shared" si="211"/>
        <v>0</v>
      </c>
      <c r="CU312" s="135">
        <f t="shared" si="211"/>
        <v>0</v>
      </c>
      <c r="CV312" s="135">
        <f t="shared" si="211"/>
        <v>0</v>
      </c>
      <c r="CW312" s="135">
        <f t="shared" si="211"/>
        <v>0</v>
      </c>
      <c r="CX312" s="135">
        <f t="shared" si="211"/>
        <v>0</v>
      </c>
      <c r="CY312" s="135">
        <f t="shared" si="211"/>
        <v>0</v>
      </c>
      <c r="CZ312" s="135">
        <f t="shared" si="211"/>
        <v>0</v>
      </c>
      <c r="DA312" s="135">
        <f t="shared" si="211"/>
        <v>0</v>
      </c>
      <c r="DB312" s="135">
        <f t="shared" si="211"/>
        <v>0</v>
      </c>
      <c r="DC312" s="135">
        <f t="shared" si="211"/>
        <v>0</v>
      </c>
      <c r="DD312" s="135">
        <f t="shared" si="211"/>
        <v>0</v>
      </c>
      <c r="DE312" s="135">
        <f t="shared" si="211"/>
        <v>0</v>
      </c>
      <c r="DF312" s="135">
        <f t="shared" si="211"/>
        <v>0</v>
      </c>
      <c r="DG312" s="135">
        <f t="shared" si="211"/>
        <v>0</v>
      </c>
      <c r="DH312" s="135">
        <f t="shared" si="211"/>
        <v>0</v>
      </c>
      <c r="DI312" s="135">
        <f t="shared" si="211"/>
        <v>0</v>
      </c>
      <c r="DJ312" s="135">
        <f t="shared" si="211"/>
        <v>0</v>
      </c>
      <c r="DK312" s="135">
        <f t="shared" si="211"/>
        <v>0</v>
      </c>
      <c r="DL312" s="135">
        <f t="shared" si="211"/>
        <v>0</v>
      </c>
      <c r="DM312" s="135">
        <f t="shared" si="211"/>
        <v>0</v>
      </c>
      <c r="DN312" s="135">
        <f t="shared" si="211"/>
        <v>0</v>
      </c>
      <c r="DO312" s="135">
        <f t="shared" si="211"/>
        <v>0</v>
      </c>
      <c r="DP312" s="135">
        <f t="shared" si="211"/>
        <v>0</v>
      </c>
      <c r="DQ312" s="135">
        <f t="shared" si="211"/>
        <v>0</v>
      </c>
      <c r="DR312" s="135">
        <f t="shared" si="211"/>
        <v>0</v>
      </c>
      <c r="DS312" s="135">
        <f t="shared" si="211"/>
        <v>0</v>
      </c>
      <c r="DT312" s="135">
        <f t="shared" si="211"/>
        <v>0</v>
      </c>
      <c r="DU312" s="135">
        <f t="shared" si="211"/>
        <v>0</v>
      </c>
    </row>
    <row r="313" spans="1:1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c r="A314" s="103">
        <f>A179</f>
        <v>0</v>
      </c>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c r="A316" s="69" t="str">
        <f>A208</f>
        <v>Kredīta pamatsummas atmaksas marķieris</v>
      </c>
      <c r="B316" s="2"/>
      <c r="C316" s="2"/>
      <c r="D316" s="2"/>
      <c r="E316" s="52">
        <f t="shared" ref="E316:BP316" si="212">IFERROR(E126,"")</f>
        <v>0</v>
      </c>
      <c r="F316" s="52">
        <f t="shared" si="212"/>
        <v>0</v>
      </c>
      <c r="G316" s="52">
        <f t="shared" si="212"/>
        <v>0</v>
      </c>
      <c r="H316" s="52">
        <f t="shared" si="212"/>
        <v>0</v>
      </c>
      <c r="I316" s="52">
        <f t="shared" si="212"/>
        <v>0</v>
      </c>
      <c r="J316" s="52">
        <f t="shared" si="212"/>
        <v>0</v>
      </c>
      <c r="K316" s="52">
        <f t="shared" si="212"/>
        <v>0</v>
      </c>
      <c r="L316" s="52">
        <f t="shared" si="212"/>
        <v>0</v>
      </c>
      <c r="M316" s="52">
        <f t="shared" si="212"/>
        <v>0</v>
      </c>
      <c r="N316" s="52">
        <f t="shared" si="212"/>
        <v>0</v>
      </c>
      <c r="O316" s="52">
        <f t="shared" si="212"/>
        <v>0</v>
      </c>
      <c r="P316" s="52">
        <f t="shared" si="212"/>
        <v>0</v>
      </c>
      <c r="Q316" s="52">
        <f t="shared" si="212"/>
        <v>0</v>
      </c>
      <c r="R316" s="52">
        <f t="shared" si="212"/>
        <v>0</v>
      </c>
      <c r="S316" s="52">
        <f t="shared" si="212"/>
        <v>0</v>
      </c>
      <c r="T316" s="52">
        <f t="shared" si="212"/>
        <v>0</v>
      </c>
      <c r="U316" s="52">
        <f t="shared" si="212"/>
        <v>0</v>
      </c>
      <c r="V316" s="52">
        <f t="shared" si="212"/>
        <v>0</v>
      </c>
      <c r="W316" s="52">
        <f t="shared" si="212"/>
        <v>0</v>
      </c>
      <c r="X316" s="52">
        <f t="shared" si="212"/>
        <v>0</v>
      </c>
      <c r="Y316" s="52">
        <f t="shared" si="212"/>
        <v>0</v>
      </c>
      <c r="Z316" s="52">
        <f t="shared" si="212"/>
        <v>0</v>
      </c>
      <c r="AA316" s="52">
        <f t="shared" si="212"/>
        <v>0</v>
      </c>
      <c r="AB316" s="52">
        <f t="shared" si="212"/>
        <v>0</v>
      </c>
      <c r="AC316" s="52">
        <f t="shared" si="212"/>
        <v>0</v>
      </c>
      <c r="AD316" s="52">
        <f t="shared" si="212"/>
        <v>0</v>
      </c>
      <c r="AE316" s="52">
        <f t="shared" si="212"/>
        <v>0</v>
      </c>
      <c r="AF316" s="52">
        <f t="shared" si="212"/>
        <v>0</v>
      </c>
      <c r="AG316" s="52">
        <f t="shared" si="212"/>
        <v>0</v>
      </c>
      <c r="AH316" s="52">
        <f t="shared" si="212"/>
        <v>0</v>
      </c>
      <c r="AI316" s="52">
        <f t="shared" si="212"/>
        <v>0</v>
      </c>
      <c r="AJ316" s="52">
        <f t="shared" si="212"/>
        <v>0</v>
      </c>
      <c r="AK316" s="52">
        <f t="shared" si="212"/>
        <v>0</v>
      </c>
      <c r="AL316" s="52">
        <f t="shared" si="212"/>
        <v>0</v>
      </c>
      <c r="AM316" s="52">
        <f t="shared" si="212"/>
        <v>0</v>
      </c>
      <c r="AN316" s="52">
        <f t="shared" si="212"/>
        <v>0</v>
      </c>
      <c r="AO316" s="52">
        <f t="shared" si="212"/>
        <v>0</v>
      </c>
      <c r="AP316" s="52">
        <f t="shared" si="212"/>
        <v>0</v>
      </c>
      <c r="AQ316" s="52">
        <f t="shared" si="212"/>
        <v>0</v>
      </c>
      <c r="AR316" s="52">
        <f t="shared" si="212"/>
        <v>0</v>
      </c>
      <c r="AS316" s="52">
        <f t="shared" si="212"/>
        <v>0</v>
      </c>
      <c r="AT316" s="52">
        <f t="shared" si="212"/>
        <v>0</v>
      </c>
      <c r="AU316" s="52">
        <f t="shared" si="212"/>
        <v>0</v>
      </c>
      <c r="AV316" s="52">
        <f t="shared" si="212"/>
        <v>0</v>
      </c>
      <c r="AW316" s="52">
        <f t="shared" si="212"/>
        <v>0</v>
      </c>
      <c r="AX316" s="52">
        <f t="shared" si="212"/>
        <v>0</v>
      </c>
      <c r="AY316" s="52">
        <f t="shared" si="212"/>
        <v>0</v>
      </c>
      <c r="AZ316" s="52">
        <f t="shared" si="212"/>
        <v>0</v>
      </c>
      <c r="BA316" s="52">
        <f t="shared" si="212"/>
        <v>0</v>
      </c>
      <c r="BB316" s="52">
        <f t="shared" si="212"/>
        <v>0</v>
      </c>
      <c r="BC316" s="52">
        <f t="shared" si="212"/>
        <v>0</v>
      </c>
      <c r="BD316" s="52">
        <f t="shared" si="212"/>
        <v>0</v>
      </c>
      <c r="BE316" s="52">
        <f t="shared" si="212"/>
        <v>0</v>
      </c>
      <c r="BF316" s="52">
        <f t="shared" si="212"/>
        <v>0</v>
      </c>
      <c r="BG316" s="52">
        <f t="shared" si="212"/>
        <v>0</v>
      </c>
      <c r="BH316" s="52">
        <f t="shared" si="212"/>
        <v>0</v>
      </c>
      <c r="BI316" s="52">
        <f t="shared" si="212"/>
        <v>0</v>
      </c>
      <c r="BJ316" s="52">
        <f t="shared" si="212"/>
        <v>0</v>
      </c>
      <c r="BK316" s="52">
        <f t="shared" si="212"/>
        <v>0</v>
      </c>
      <c r="BL316" s="52">
        <f t="shared" si="212"/>
        <v>0</v>
      </c>
      <c r="BM316" s="52">
        <f t="shared" si="212"/>
        <v>0</v>
      </c>
      <c r="BN316" s="52">
        <f t="shared" si="212"/>
        <v>0</v>
      </c>
      <c r="BO316" s="52">
        <f t="shared" si="212"/>
        <v>0</v>
      </c>
      <c r="BP316" s="52">
        <f t="shared" si="212"/>
        <v>0</v>
      </c>
      <c r="BQ316" s="52">
        <f t="shared" ref="BQ316:DU316" si="213">IFERROR(BQ126,"")</f>
        <v>0</v>
      </c>
      <c r="BR316" s="52">
        <f t="shared" si="213"/>
        <v>0</v>
      </c>
      <c r="BS316" s="52">
        <f t="shared" si="213"/>
        <v>0</v>
      </c>
      <c r="BT316" s="52">
        <f t="shared" si="213"/>
        <v>0</v>
      </c>
      <c r="BU316" s="52">
        <f t="shared" si="213"/>
        <v>0</v>
      </c>
      <c r="BV316" s="52">
        <f t="shared" si="213"/>
        <v>0</v>
      </c>
      <c r="BW316" s="52">
        <f t="shared" si="213"/>
        <v>0</v>
      </c>
      <c r="BX316" s="52">
        <f t="shared" si="213"/>
        <v>0</v>
      </c>
      <c r="BY316" s="52">
        <f t="shared" si="213"/>
        <v>0</v>
      </c>
      <c r="BZ316" s="52">
        <f t="shared" si="213"/>
        <v>0</v>
      </c>
      <c r="CA316" s="52">
        <f t="shared" si="213"/>
        <v>0</v>
      </c>
      <c r="CB316" s="52">
        <f t="shared" si="213"/>
        <v>0</v>
      </c>
      <c r="CC316" s="52">
        <f t="shared" si="213"/>
        <v>0</v>
      </c>
      <c r="CD316" s="52">
        <f t="shared" si="213"/>
        <v>0</v>
      </c>
      <c r="CE316" s="52">
        <f t="shared" si="213"/>
        <v>0</v>
      </c>
      <c r="CF316" s="52">
        <f t="shared" si="213"/>
        <v>0</v>
      </c>
      <c r="CG316" s="52">
        <f t="shared" si="213"/>
        <v>0</v>
      </c>
      <c r="CH316" s="52">
        <f t="shared" si="213"/>
        <v>0</v>
      </c>
      <c r="CI316" s="52">
        <f t="shared" si="213"/>
        <v>0</v>
      </c>
      <c r="CJ316" s="52">
        <f t="shared" si="213"/>
        <v>0</v>
      </c>
      <c r="CK316" s="52">
        <f t="shared" si="213"/>
        <v>0</v>
      </c>
      <c r="CL316" s="52">
        <f t="shared" si="213"/>
        <v>0</v>
      </c>
      <c r="CM316" s="52">
        <f t="shared" si="213"/>
        <v>0</v>
      </c>
      <c r="CN316" s="52">
        <f t="shared" si="213"/>
        <v>0</v>
      </c>
      <c r="CO316" s="52">
        <f t="shared" si="213"/>
        <v>0</v>
      </c>
      <c r="CP316" s="52">
        <f t="shared" si="213"/>
        <v>0</v>
      </c>
      <c r="CQ316" s="52">
        <f t="shared" si="213"/>
        <v>0</v>
      </c>
      <c r="CR316" s="52">
        <f t="shared" si="213"/>
        <v>0</v>
      </c>
      <c r="CS316" s="52">
        <f t="shared" si="213"/>
        <v>0</v>
      </c>
      <c r="CT316" s="52">
        <f t="shared" si="213"/>
        <v>0</v>
      </c>
      <c r="CU316" s="52">
        <f t="shared" si="213"/>
        <v>0</v>
      </c>
      <c r="CV316" s="52">
        <f t="shared" si="213"/>
        <v>0</v>
      </c>
      <c r="CW316" s="52">
        <f t="shared" si="213"/>
        <v>0</v>
      </c>
      <c r="CX316" s="52">
        <f t="shared" si="213"/>
        <v>0</v>
      </c>
      <c r="CY316" s="52">
        <f t="shared" si="213"/>
        <v>0</v>
      </c>
      <c r="CZ316" s="52">
        <f t="shared" si="213"/>
        <v>0</v>
      </c>
      <c r="DA316" s="52">
        <f t="shared" si="213"/>
        <v>0</v>
      </c>
      <c r="DB316" s="52">
        <f t="shared" si="213"/>
        <v>0</v>
      </c>
      <c r="DC316" s="52">
        <f t="shared" si="213"/>
        <v>0</v>
      </c>
      <c r="DD316" s="52">
        <f t="shared" si="213"/>
        <v>0</v>
      </c>
      <c r="DE316" s="52">
        <f t="shared" si="213"/>
        <v>0</v>
      </c>
      <c r="DF316" s="52">
        <f t="shared" si="213"/>
        <v>0</v>
      </c>
      <c r="DG316" s="52">
        <f t="shared" si="213"/>
        <v>0</v>
      </c>
      <c r="DH316" s="52">
        <f t="shared" si="213"/>
        <v>0</v>
      </c>
      <c r="DI316" s="52">
        <f t="shared" si="213"/>
        <v>0</v>
      </c>
      <c r="DJ316" s="52">
        <f t="shared" si="213"/>
        <v>0</v>
      </c>
      <c r="DK316" s="52">
        <f t="shared" si="213"/>
        <v>0</v>
      </c>
      <c r="DL316" s="52">
        <f t="shared" si="213"/>
        <v>0</v>
      </c>
      <c r="DM316" s="52">
        <f t="shared" si="213"/>
        <v>0</v>
      </c>
      <c r="DN316" s="52">
        <f t="shared" si="213"/>
        <v>0</v>
      </c>
      <c r="DO316" s="52">
        <f t="shared" si="213"/>
        <v>0</v>
      </c>
      <c r="DP316" s="52">
        <f t="shared" si="213"/>
        <v>0</v>
      </c>
      <c r="DQ316" s="52">
        <f t="shared" si="213"/>
        <v>0</v>
      </c>
      <c r="DR316" s="52">
        <f t="shared" si="213"/>
        <v>0</v>
      </c>
      <c r="DS316" s="52">
        <f t="shared" si="213"/>
        <v>0</v>
      </c>
      <c r="DT316" s="52">
        <f t="shared" si="213"/>
        <v>0</v>
      </c>
      <c r="DU316" s="52">
        <f t="shared" si="213"/>
        <v>0</v>
      </c>
    </row>
    <row r="317" spans="1:125">
      <c r="A317" s="69" t="str">
        <f>Pieņēmumi!B117</f>
        <v>SAISTĪBU MAKSĀJUMU SUMMAS rezerve no nākamo 12 mēnešu SAISTĪBU MAKSĀJUMU SUMMĀM</v>
      </c>
      <c r="B317" s="2"/>
      <c r="C317" s="2"/>
      <c r="D317" s="131">
        <f>Pieņēmumi!E117</f>
        <v>0</v>
      </c>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c r="A318" s="21" t="s">
        <v>526</v>
      </c>
      <c r="B318" s="2"/>
      <c r="C318" s="2"/>
      <c r="D318" s="2"/>
      <c r="E318" s="92">
        <f t="shared" ref="E318:BP318" si="214">IFERROR(E216+E219,"")</f>
        <v>0</v>
      </c>
      <c r="F318" s="92">
        <f t="shared" si="214"/>
        <v>0</v>
      </c>
      <c r="G318" s="92">
        <f t="shared" si="214"/>
        <v>0</v>
      </c>
      <c r="H318" s="92">
        <f t="shared" si="214"/>
        <v>0</v>
      </c>
      <c r="I318" s="92">
        <f t="shared" si="214"/>
        <v>0</v>
      </c>
      <c r="J318" s="92">
        <f t="shared" si="214"/>
        <v>0</v>
      </c>
      <c r="K318" s="92">
        <f t="shared" si="214"/>
        <v>0</v>
      </c>
      <c r="L318" s="92">
        <f t="shared" si="214"/>
        <v>0</v>
      </c>
      <c r="M318" s="92">
        <f t="shared" si="214"/>
        <v>0</v>
      </c>
      <c r="N318" s="92">
        <f t="shared" si="214"/>
        <v>0</v>
      </c>
      <c r="O318" s="92">
        <f t="shared" si="214"/>
        <v>0</v>
      </c>
      <c r="P318" s="92">
        <f t="shared" si="214"/>
        <v>0</v>
      </c>
      <c r="Q318" s="92">
        <f t="shared" si="214"/>
        <v>0</v>
      </c>
      <c r="R318" s="92">
        <f t="shared" si="214"/>
        <v>0</v>
      </c>
      <c r="S318" s="92">
        <f t="shared" si="214"/>
        <v>0</v>
      </c>
      <c r="T318" s="92">
        <f t="shared" si="214"/>
        <v>0</v>
      </c>
      <c r="U318" s="92">
        <f t="shared" si="214"/>
        <v>0</v>
      </c>
      <c r="V318" s="92">
        <f t="shared" si="214"/>
        <v>0</v>
      </c>
      <c r="W318" s="92">
        <f t="shared" si="214"/>
        <v>0</v>
      </c>
      <c r="X318" s="92">
        <f t="shared" si="214"/>
        <v>0</v>
      </c>
      <c r="Y318" s="92">
        <f t="shared" si="214"/>
        <v>0</v>
      </c>
      <c r="Z318" s="92">
        <f t="shared" si="214"/>
        <v>0</v>
      </c>
      <c r="AA318" s="92">
        <f t="shared" si="214"/>
        <v>0</v>
      </c>
      <c r="AB318" s="92">
        <f t="shared" si="214"/>
        <v>0</v>
      </c>
      <c r="AC318" s="92">
        <f t="shared" si="214"/>
        <v>0</v>
      </c>
      <c r="AD318" s="92">
        <f t="shared" si="214"/>
        <v>0</v>
      </c>
      <c r="AE318" s="92">
        <f t="shared" si="214"/>
        <v>0</v>
      </c>
      <c r="AF318" s="92">
        <f t="shared" si="214"/>
        <v>0</v>
      </c>
      <c r="AG318" s="92">
        <f t="shared" si="214"/>
        <v>0</v>
      </c>
      <c r="AH318" s="92">
        <f t="shared" si="214"/>
        <v>0</v>
      </c>
      <c r="AI318" s="92">
        <f t="shared" si="214"/>
        <v>0</v>
      </c>
      <c r="AJ318" s="92">
        <f t="shared" si="214"/>
        <v>0</v>
      </c>
      <c r="AK318" s="92">
        <f t="shared" si="214"/>
        <v>0</v>
      </c>
      <c r="AL318" s="92">
        <f t="shared" si="214"/>
        <v>0</v>
      </c>
      <c r="AM318" s="92">
        <f t="shared" si="214"/>
        <v>0</v>
      </c>
      <c r="AN318" s="92">
        <f t="shared" si="214"/>
        <v>0</v>
      </c>
      <c r="AO318" s="92">
        <f t="shared" si="214"/>
        <v>0</v>
      </c>
      <c r="AP318" s="92">
        <f t="shared" si="214"/>
        <v>0</v>
      </c>
      <c r="AQ318" s="92">
        <f t="shared" si="214"/>
        <v>0</v>
      </c>
      <c r="AR318" s="92">
        <f t="shared" si="214"/>
        <v>0</v>
      </c>
      <c r="AS318" s="92">
        <f t="shared" si="214"/>
        <v>0</v>
      </c>
      <c r="AT318" s="92">
        <f t="shared" si="214"/>
        <v>0</v>
      </c>
      <c r="AU318" s="92">
        <f t="shared" si="214"/>
        <v>0</v>
      </c>
      <c r="AV318" s="92">
        <f t="shared" si="214"/>
        <v>0</v>
      </c>
      <c r="AW318" s="92">
        <f t="shared" si="214"/>
        <v>0</v>
      </c>
      <c r="AX318" s="92">
        <f t="shared" si="214"/>
        <v>0</v>
      </c>
      <c r="AY318" s="92">
        <f t="shared" si="214"/>
        <v>0</v>
      </c>
      <c r="AZ318" s="92">
        <f t="shared" si="214"/>
        <v>0</v>
      </c>
      <c r="BA318" s="92">
        <f t="shared" si="214"/>
        <v>0</v>
      </c>
      <c r="BB318" s="92">
        <f t="shared" si="214"/>
        <v>0</v>
      </c>
      <c r="BC318" s="92">
        <f t="shared" si="214"/>
        <v>0</v>
      </c>
      <c r="BD318" s="92">
        <f t="shared" si="214"/>
        <v>0</v>
      </c>
      <c r="BE318" s="92">
        <f t="shared" si="214"/>
        <v>0</v>
      </c>
      <c r="BF318" s="92">
        <f t="shared" si="214"/>
        <v>0</v>
      </c>
      <c r="BG318" s="92">
        <f t="shared" si="214"/>
        <v>0</v>
      </c>
      <c r="BH318" s="92">
        <f t="shared" si="214"/>
        <v>0</v>
      </c>
      <c r="BI318" s="92">
        <f t="shared" si="214"/>
        <v>0</v>
      </c>
      <c r="BJ318" s="92">
        <f t="shared" si="214"/>
        <v>0</v>
      </c>
      <c r="BK318" s="92">
        <f t="shared" si="214"/>
        <v>0</v>
      </c>
      <c r="BL318" s="92">
        <f t="shared" si="214"/>
        <v>0</v>
      </c>
      <c r="BM318" s="92">
        <f t="shared" si="214"/>
        <v>0</v>
      </c>
      <c r="BN318" s="92">
        <f t="shared" si="214"/>
        <v>0</v>
      </c>
      <c r="BO318" s="92">
        <f t="shared" si="214"/>
        <v>0</v>
      </c>
      <c r="BP318" s="92">
        <f t="shared" si="214"/>
        <v>0</v>
      </c>
      <c r="BQ318" s="92">
        <f t="shared" ref="BQ318:DU318" si="215">IFERROR(BQ216+BQ219,"")</f>
        <v>0</v>
      </c>
      <c r="BR318" s="92">
        <f t="shared" si="215"/>
        <v>0</v>
      </c>
      <c r="BS318" s="92">
        <f t="shared" si="215"/>
        <v>0</v>
      </c>
      <c r="BT318" s="92">
        <f t="shared" si="215"/>
        <v>0</v>
      </c>
      <c r="BU318" s="92">
        <f t="shared" si="215"/>
        <v>0</v>
      </c>
      <c r="BV318" s="92">
        <f t="shared" si="215"/>
        <v>0</v>
      </c>
      <c r="BW318" s="92">
        <f t="shared" si="215"/>
        <v>0</v>
      </c>
      <c r="BX318" s="92">
        <f t="shared" si="215"/>
        <v>0</v>
      </c>
      <c r="BY318" s="92">
        <f t="shared" si="215"/>
        <v>0</v>
      </c>
      <c r="BZ318" s="92">
        <f t="shared" si="215"/>
        <v>0</v>
      </c>
      <c r="CA318" s="92">
        <f t="shared" si="215"/>
        <v>0</v>
      </c>
      <c r="CB318" s="92">
        <f t="shared" si="215"/>
        <v>0</v>
      </c>
      <c r="CC318" s="92">
        <f t="shared" si="215"/>
        <v>0</v>
      </c>
      <c r="CD318" s="92">
        <f t="shared" si="215"/>
        <v>0</v>
      </c>
      <c r="CE318" s="92">
        <f t="shared" si="215"/>
        <v>0</v>
      </c>
      <c r="CF318" s="92">
        <f t="shared" si="215"/>
        <v>0</v>
      </c>
      <c r="CG318" s="92">
        <f t="shared" si="215"/>
        <v>0</v>
      </c>
      <c r="CH318" s="92">
        <f t="shared" si="215"/>
        <v>0</v>
      </c>
      <c r="CI318" s="92">
        <f t="shared" si="215"/>
        <v>0</v>
      </c>
      <c r="CJ318" s="92">
        <f t="shared" si="215"/>
        <v>0</v>
      </c>
      <c r="CK318" s="92">
        <f t="shared" si="215"/>
        <v>0</v>
      </c>
      <c r="CL318" s="92">
        <f t="shared" si="215"/>
        <v>0</v>
      </c>
      <c r="CM318" s="92">
        <f t="shared" si="215"/>
        <v>0</v>
      </c>
      <c r="CN318" s="92">
        <f t="shared" si="215"/>
        <v>0</v>
      </c>
      <c r="CO318" s="92">
        <f t="shared" si="215"/>
        <v>0</v>
      </c>
      <c r="CP318" s="92">
        <f t="shared" si="215"/>
        <v>0</v>
      </c>
      <c r="CQ318" s="92">
        <f t="shared" si="215"/>
        <v>0</v>
      </c>
      <c r="CR318" s="92">
        <f t="shared" si="215"/>
        <v>0</v>
      </c>
      <c r="CS318" s="92">
        <f t="shared" si="215"/>
        <v>0</v>
      </c>
      <c r="CT318" s="92">
        <f t="shared" si="215"/>
        <v>0</v>
      </c>
      <c r="CU318" s="92">
        <f t="shared" si="215"/>
        <v>0</v>
      </c>
      <c r="CV318" s="92">
        <f t="shared" si="215"/>
        <v>0</v>
      </c>
      <c r="CW318" s="92">
        <f t="shared" si="215"/>
        <v>0</v>
      </c>
      <c r="CX318" s="92">
        <f t="shared" si="215"/>
        <v>0</v>
      </c>
      <c r="CY318" s="92">
        <f t="shared" si="215"/>
        <v>0</v>
      </c>
      <c r="CZ318" s="92">
        <f t="shared" si="215"/>
        <v>0</v>
      </c>
      <c r="DA318" s="92">
        <f t="shared" si="215"/>
        <v>0</v>
      </c>
      <c r="DB318" s="92">
        <f t="shared" si="215"/>
        <v>0</v>
      </c>
      <c r="DC318" s="92">
        <f t="shared" si="215"/>
        <v>0</v>
      </c>
      <c r="DD318" s="92">
        <f t="shared" si="215"/>
        <v>0</v>
      </c>
      <c r="DE318" s="92">
        <f t="shared" si="215"/>
        <v>0</v>
      </c>
      <c r="DF318" s="92">
        <f t="shared" si="215"/>
        <v>0</v>
      </c>
      <c r="DG318" s="92">
        <f t="shared" si="215"/>
        <v>0</v>
      </c>
      <c r="DH318" s="92">
        <f t="shared" si="215"/>
        <v>0</v>
      </c>
      <c r="DI318" s="92">
        <f t="shared" si="215"/>
        <v>0</v>
      </c>
      <c r="DJ318" s="92">
        <f t="shared" si="215"/>
        <v>0</v>
      </c>
      <c r="DK318" s="92">
        <f t="shared" si="215"/>
        <v>0</v>
      </c>
      <c r="DL318" s="92">
        <f t="shared" si="215"/>
        <v>0</v>
      </c>
      <c r="DM318" s="92">
        <f t="shared" si="215"/>
        <v>0</v>
      </c>
      <c r="DN318" s="92">
        <f t="shared" si="215"/>
        <v>0</v>
      </c>
      <c r="DO318" s="92">
        <f t="shared" si="215"/>
        <v>0</v>
      </c>
      <c r="DP318" s="92">
        <f t="shared" si="215"/>
        <v>0</v>
      </c>
      <c r="DQ318" s="92">
        <f t="shared" si="215"/>
        <v>0</v>
      </c>
      <c r="DR318" s="92">
        <f t="shared" si="215"/>
        <v>0</v>
      </c>
      <c r="DS318" s="92">
        <f t="shared" si="215"/>
        <v>0</v>
      </c>
      <c r="DT318" s="92">
        <f t="shared" si="215"/>
        <v>0</v>
      </c>
      <c r="DU318" s="92">
        <f t="shared" si="215"/>
        <v>0</v>
      </c>
    </row>
    <row r="319" spans="1:125">
      <c r="A319" s="2" t="s">
        <v>524</v>
      </c>
      <c r="B319" s="2"/>
      <c r="C319" s="2"/>
      <c r="D319" s="2"/>
      <c r="E319" s="92">
        <f t="shared" ref="E319:AJ319" si="216">IFERROR($D317*SUM(F318:I318)*E$278,"")</f>
        <v>0</v>
      </c>
      <c r="F319" s="92">
        <f t="shared" si="216"/>
        <v>0</v>
      </c>
      <c r="G319" s="92">
        <f t="shared" si="216"/>
        <v>0</v>
      </c>
      <c r="H319" s="92">
        <f t="shared" si="216"/>
        <v>0</v>
      </c>
      <c r="I319" s="92">
        <f t="shared" si="216"/>
        <v>0</v>
      </c>
      <c r="J319" s="92">
        <f t="shared" si="216"/>
        <v>0</v>
      </c>
      <c r="K319" s="92">
        <f t="shared" si="216"/>
        <v>0</v>
      </c>
      <c r="L319" s="92">
        <f t="shared" si="216"/>
        <v>0</v>
      </c>
      <c r="M319" s="92">
        <f t="shared" si="216"/>
        <v>0</v>
      </c>
      <c r="N319" s="92">
        <f t="shared" si="216"/>
        <v>0</v>
      </c>
      <c r="O319" s="92">
        <f t="shared" si="216"/>
        <v>0</v>
      </c>
      <c r="P319" s="92">
        <f t="shared" si="216"/>
        <v>0</v>
      </c>
      <c r="Q319" s="92">
        <f t="shared" si="216"/>
        <v>0</v>
      </c>
      <c r="R319" s="92">
        <f t="shared" si="216"/>
        <v>0</v>
      </c>
      <c r="S319" s="92">
        <f t="shared" si="216"/>
        <v>0</v>
      </c>
      <c r="T319" s="92">
        <f t="shared" si="216"/>
        <v>0</v>
      </c>
      <c r="U319" s="92">
        <f t="shared" si="216"/>
        <v>0</v>
      </c>
      <c r="V319" s="92">
        <f t="shared" si="216"/>
        <v>0</v>
      </c>
      <c r="W319" s="92">
        <f t="shared" si="216"/>
        <v>0</v>
      </c>
      <c r="X319" s="92">
        <f t="shared" si="216"/>
        <v>0</v>
      </c>
      <c r="Y319" s="92">
        <f t="shared" si="216"/>
        <v>0</v>
      </c>
      <c r="Z319" s="92">
        <f t="shared" si="216"/>
        <v>0</v>
      </c>
      <c r="AA319" s="92">
        <f t="shared" si="216"/>
        <v>0</v>
      </c>
      <c r="AB319" s="92">
        <f t="shared" si="216"/>
        <v>0</v>
      </c>
      <c r="AC319" s="92">
        <f t="shared" si="216"/>
        <v>0</v>
      </c>
      <c r="AD319" s="92">
        <f t="shared" si="216"/>
        <v>0</v>
      </c>
      <c r="AE319" s="92">
        <f t="shared" si="216"/>
        <v>0</v>
      </c>
      <c r="AF319" s="92">
        <f t="shared" si="216"/>
        <v>0</v>
      </c>
      <c r="AG319" s="92">
        <f t="shared" si="216"/>
        <v>0</v>
      </c>
      <c r="AH319" s="92">
        <f t="shared" si="216"/>
        <v>0</v>
      </c>
      <c r="AI319" s="92">
        <f t="shared" si="216"/>
        <v>0</v>
      </c>
      <c r="AJ319" s="92">
        <f t="shared" si="216"/>
        <v>0</v>
      </c>
      <c r="AK319" s="92">
        <f t="shared" ref="AK319:CV319" si="217">IFERROR($D317*SUM(AL318:AO318)*AK$278,"")</f>
        <v>0</v>
      </c>
      <c r="AL319" s="92">
        <f t="shared" si="217"/>
        <v>0</v>
      </c>
      <c r="AM319" s="92">
        <f t="shared" si="217"/>
        <v>0</v>
      </c>
      <c r="AN319" s="92">
        <f t="shared" si="217"/>
        <v>0</v>
      </c>
      <c r="AO319" s="92">
        <f t="shared" si="217"/>
        <v>0</v>
      </c>
      <c r="AP319" s="92">
        <f t="shared" si="217"/>
        <v>0</v>
      </c>
      <c r="AQ319" s="92">
        <f t="shared" si="217"/>
        <v>0</v>
      </c>
      <c r="AR319" s="92">
        <f t="shared" si="217"/>
        <v>0</v>
      </c>
      <c r="AS319" s="92">
        <f t="shared" si="217"/>
        <v>0</v>
      </c>
      <c r="AT319" s="92">
        <f t="shared" si="217"/>
        <v>0</v>
      </c>
      <c r="AU319" s="92">
        <f t="shared" si="217"/>
        <v>0</v>
      </c>
      <c r="AV319" s="92">
        <f t="shared" si="217"/>
        <v>0</v>
      </c>
      <c r="AW319" s="92">
        <f t="shared" si="217"/>
        <v>0</v>
      </c>
      <c r="AX319" s="92">
        <f t="shared" si="217"/>
        <v>0</v>
      </c>
      <c r="AY319" s="92">
        <f t="shared" si="217"/>
        <v>0</v>
      </c>
      <c r="AZ319" s="92">
        <f t="shared" si="217"/>
        <v>0</v>
      </c>
      <c r="BA319" s="92">
        <f t="shared" si="217"/>
        <v>0</v>
      </c>
      <c r="BB319" s="92">
        <f t="shared" si="217"/>
        <v>0</v>
      </c>
      <c r="BC319" s="92">
        <f t="shared" si="217"/>
        <v>0</v>
      </c>
      <c r="BD319" s="92">
        <f t="shared" si="217"/>
        <v>0</v>
      </c>
      <c r="BE319" s="92">
        <f t="shared" si="217"/>
        <v>0</v>
      </c>
      <c r="BF319" s="92">
        <f t="shared" si="217"/>
        <v>0</v>
      </c>
      <c r="BG319" s="92">
        <f t="shared" si="217"/>
        <v>0</v>
      </c>
      <c r="BH319" s="92">
        <f t="shared" si="217"/>
        <v>0</v>
      </c>
      <c r="BI319" s="92">
        <f t="shared" si="217"/>
        <v>0</v>
      </c>
      <c r="BJ319" s="92">
        <f t="shared" si="217"/>
        <v>0</v>
      </c>
      <c r="BK319" s="92">
        <f t="shared" si="217"/>
        <v>0</v>
      </c>
      <c r="BL319" s="92">
        <f t="shared" si="217"/>
        <v>0</v>
      </c>
      <c r="BM319" s="92">
        <f t="shared" si="217"/>
        <v>0</v>
      </c>
      <c r="BN319" s="92">
        <f t="shared" si="217"/>
        <v>0</v>
      </c>
      <c r="BO319" s="92">
        <f t="shared" si="217"/>
        <v>0</v>
      </c>
      <c r="BP319" s="92">
        <f t="shared" si="217"/>
        <v>0</v>
      </c>
      <c r="BQ319" s="92">
        <f t="shared" si="217"/>
        <v>0</v>
      </c>
      <c r="BR319" s="92">
        <f t="shared" si="217"/>
        <v>0</v>
      </c>
      <c r="BS319" s="92">
        <f t="shared" si="217"/>
        <v>0</v>
      </c>
      <c r="BT319" s="92">
        <f t="shared" si="217"/>
        <v>0</v>
      </c>
      <c r="BU319" s="92">
        <f t="shared" si="217"/>
        <v>0</v>
      </c>
      <c r="BV319" s="92">
        <f t="shared" si="217"/>
        <v>0</v>
      </c>
      <c r="BW319" s="92">
        <f t="shared" si="217"/>
        <v>0</v>
      </c>
      <c r="BX319" s="92">
        <f t="shared" si="217"/>
        <v>0</v>
      </c>
      <c r="BY319" s="92">
        <f t="shared" si="217"/>
        <v>0</v>
      </c>
      <c r="BZ319" s="92">
        <f t="shared" si="217"/>
        <v>0</v>
      </c>
      <c r="CA319" s="92">
        <f t="shared" si="217"/>
        <v>0</v>
      </c>
      <c r="CB319" s="92">
        <f t="shared" si="217"/>
        <v>0</v>
      </c>
      <c r="CC319" s="92">
        <f t="shared" si="217"/>
        <v>0</v>
      </c>
      <c r="CD319" s="92">
        <f t="shared" si="217"/>
        <v>0</v>
      </c>
      <c r="CE319" s="92">
        <f t="shared" si="217"/>
        <v>0</v>
      </c>
      <c r="CF319" s="92">
        <f t="shared" si="217"/>
        <v>0</v>
      </c>
      <c r="CG319" s="92">
        <f t="shared" si="217"/>
        <v>0</v>
      </c>
      <c r="CH319" s="92">
        <f t="shared" si="217"/>
        <v>0</v>
      </c>
      <c r="CI319" s="92">
        <f t="shared" si="217"/>
        <v>0</v>
      </c>
      <c r="CJ319" s="92">
        <f t="shared" si="217"/>
        <v>0</v>
      </c>
      <c r="CK319" s="92">
        <f t="shared" si="217"/>
        <v>0</v>
      </c>
      <c r="CL319" s="92">
        <f t="shared" si="217"/>
        <v>0</v>
      </c>
      <c r="CM319" s="92">
        <f t="shared" si="217"/>
        <v>0</v>
      </c>
      <c r="CN319" s="92">
        <f t="shared" si="217"/>
        <v>0</v>
      </c>
      <c r="CO319" s="92">
        <f t="shared" si="217"/>
        <v>0</v>
      </c>
      <c r="CP319" s="92">
        <f t="shared" si="217"/>
        <v>0</v>
      </c>
      <c r="CQ319" s="92">
        <f t="shared" si="217"/>
        <v>0</v>
      </c>
      <c r="CR319" s="92">
        <f t="shared" si="217"/>
        <v>0</v>
      </c>
      <c r="CS319" s="92">
        <f t="shared" si="217"/>
        <v>0</v>
      </c>
      <c r="CT319" s="92">
        <f t="shared" si="217"/>
        <v>0</v>
      </c>
      <c r="CU319" s="92">
        <f t="shared" si="217"/>
        <v>0</v>
      </c>
      <c r="CV319" s="92">
        <f t="shared" si="217"/>
        <v>0</v>
      </c>
      <c r="CW319" s="92">
        <f t="shared" ref="CW319:DU319" si="218">IFERROR($D317*SUM(CX318:DA318)*CW$278,"")</f>
        <v>0</v>
      </c>
      <c r="CX319" s="92">
        <f t="shared" si="218"/>
        <v>0</v>
      </c>
      <c r="CY319" s="92">
        <f t="shared" si="218"/>
        <v>0</v>
      </c>
      <c r="CZ319" s="92">
        <f t="shared" si="218"/>
        <v>0</v>
      </c>
      <c r="DA319" s="92">
        <f t="shared" si="218"/>
        <v>0</v>
      </c>
      <c r="DB319" s="92">
        <f t="shared" si="218"/>
        <v>0</v>
      </c>
      <c r="DC319" s="92">
        <f t="shared" si="218"/>
        <v>0</v>
      </c>
      <c r="DD319" s="92">
        <f t="shared" si="218"/>
        <v>0</v>
      </c>
      <c r="DE319" s="92">
        <f t="shared" si="218"/>
        <v>0</v>
      </c>
      <c r="DF319" s="92">
        <f t="shared" si="218"/>
        <v>0</v>
      </c>
      <c r="DG319" s="92">
        <f t="shared" si="218"/>
        <v>0</v>
      </c>
      <c r="DH319" s="92">
        <f t="shared" si="218"/>
        <v>0</v>
      </c>
      <c r="DI319" s="92">
        <f t="shared" si="218"/>
        <v>0</v>
      </c>
      <c r="DJ319" s="92">
        <f t="shared" si="218"/>
        <v>0</v>
      </c>
      <c r="DK319" s="92">
        <f t="shared" si="218"/>
        <v>0</v>
      </c>
      <c r="DL319" s="92">
        <f t="shared" si="218"/>
        <v>0</v>
      </c>
      <c r="DM319" s="92">
        <f t="shared" si="218"/>
        <v>0</v>
      </c>
      <c r="DN319" s="92">
        <f t="shared" si="218"/>
        <v>0</v>
      </c>
      <c r="DO319" s="92">
        <f t="shared" si="218"/>
        <v>0</v>
      </c>
      <c r="DP319" s="92">
        <f t="shared" si="218"/>
        <v>0</v>
      </c>
      <c r="DQ319" s="92">
        <f t="shared" si="218"/>
        <v>0</v>
      </c>
      <c r="DR319" s="92">
        <f t="shared" si="218"/>
        <v>0</v>
      </c>
      <c r="DS319" s="92">
        <f t="shared" si="218"/>
        <v>0</v>
      </c>
      <c r="DT319" s="92">
        <f t="shared" si="218"/>
        <v>0</v>
      </c>
      <c r="DU319" s="92">
        <f t="shared" si="218"/>
        <v>0</v>
      </c>
    </row>
    <row r="320" spans="1:125">
      <c r="A320" s="132"/>
      <c r="B320" s="2"/>
      <c r="C320" s="2"/>
      <c r="D320" s="2"/>
      <c r="E320" s="92"/>
      <c r="F320" s="92"/>
      <c r="G320" s="92"/>
      <c r="H320" s="92"/>
      <c r="I320" s="92"/>
      <c r="J320" s="92"/>
      <c r="K320" s="92"/>
      <c r="L320" s="92"/>
      <c r="M320" s="67"/>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2"/>
      <c r="AM320" s="92"/>
      <c r="AN320" s="92"/>
      <c r="AO320" s="92"/>
      <c r="AP320" s="92"/>
      <c r="AQ320" s="92"/>
      <c r="AR320" s="92"/>
      <c r="AS320" s="92"/>
      <c r="AT320" s="92"/>
      <c r="AU320" s="92"/>
      <c r="AV320" s="92"/>
      <c r="AW320" s="92"/>
      <c r="AX320" s="92"/>
      <c r="AY320" s="92"/>
      <c r="AZ320" s="92"/>
      <c r="BA320" s="92"/>
      <c r="BB320" s="92"/>
      <c r="BC320" s="92"/>
      <c r="BD320" s="92"/>
      <c r="BE320" s="92"/>
      <c r="BF320" s="92"/>
      <c r="BG320" s="92"/>
      <c r="BH320" s="92"/>
      <c r="BI320" s="92"/>
      <c r="BJ320" s="92"/>
      <c r="BK320" s="92"/>
      <c r="BL320" s="92"/>
      <c r="BM320" s="92"/>
      <c r="BN320" s="92"/>
      <c r="BO320" s="92"/>
      <c r="BP320" s="92"/>
      <c r="BQ320" s="92"/>
      <c r="BR320" s="92"/>
      <c r="BS320" s="92"/>
      <c r="BT320" s="92"/>
      <c r="BU320" s="92"/>
      <c r="BV320" s="92"/>
      <c r="BW320" s="92"/>
      <c r="BX320" s="92"/>
      <c r="BY320" s="92"/>
      <c r="BZ320" s="92"/>
      <c r="CA320" s="92"/>
      <c r="CB320" s="92"/>
      <c r="CC320" s="92"/>
      <c r="CD320" s="92"/>
      <c r="CE320" s="92"/>
      <c r="CF320" s="92"/>
      <c r="CG320" s="92"/>
      <c r="CH320" s="92"/>
      <c r="CI320" s="92"/>
      <c r="CJ320" s="92"/>
      <c r="CK320" s="92"/>
      <c r="CL320" s="92"/>
      <c r="CM320" s="92"/>
      <c r="CN320" s="92"/>
      <c r="CO320" s="92"/>
      <c r="CP320" s="92"/>
      <c r="CQ320" s="92"/>
      <c r="CR320" s="85"/>
      <c r="CS320" s="92"/>
      <c r="CT320" s="92"/>
      <c r="CU320" s="92"/>
      <c r="CV320" s="92"/>
      <c r="CW320" s="92"/>
      <c r="CX320" s="92"/>
      <c r="CY320" s="92"/>
      <c r="CZ320" s="92"/>
      <c r="DA320" s="92"/>
      <c r="DB320" s="92"/>
      <c r="DC320" s="92"/>
      <c r="DD320" s="92"/>
      <c r="DE320" s="92"/>
      <c r="DF320" s="92"/>
      <c r="DG320" s="92"/>
      <c r="DH320" s="92"/>
      <c r="DI320" s="92"/>
      <c r="DJ320" s="92"/>
      <c r="DK320" s="92"/>
      <c r="DL320" s="92"/>
      <c r="DM320" s="92"/>
      <c r="DN320" s="92"/>
      <c r="DO320" s="92"/>
      <c r="DP320" s="92"/>
      <c r="DQ320" s="92"/>
      <c r="DR320" s="92"/>
      <c r="DS320" s="92"/>
      <c r="DT320" s="92"/>
      <c r="DU320" s="92"/>
    </row>
    <row r="321" spans="1:125">
      <c r="A321" s="17" t="s">
        <v>228</v>
      </c>
      <c r="B321" s="2"/>
      <c r="C321" s="2"/>
      <c r="D321" s="2"/>
      <c r="E321" s="92">
        <v>0</v>
      </c>
      <c r="F321" s="92">
        <f t="shared" ref="F321:BQ321" si="219">IFERROR(E325,"")</f>
        <v>0</v>
      </c>
      <c r="G321" s="92">
        <f t="shared" si="219"/>
        <v>0</v>
      </c>
      <c r="H321" s="92">
        <f t="shared" si="219"/>
        <v>0</v>
      </c>
      <c r="I321" s="92">
        <f t="shared" si="219"/>
        <v>0</v>
      </c>
      <c r="J321" s="92">
        <f t="shared" si="219"/>
        <v>0</v>
      </c>
      <c r="K321" s="92">
        <f t="shared" si="219"/>
        <v>0</v>
      </c>
      <c r="L321" s="92">
        <f t="shared" si="219"/>
        <v>0</v>
      </c>
      <c r="M321" s="92">
        <f t="shared" si="219"/>
        <v>0</v>
      </c>
      <c r="N321" s="92">
        <f t="shared" si="219"/>
        <v>0</v>
      </c>
      <c r="O321" s="92">
        <f t="shared" si="219"/>
        <v>0</v>
      </c>
      <c r="P321" s="92">
        <f t="shared" si="219"/>
        <v>0</v>
      </c>
      <c r="Q321" s="92">
        <f t="shared" si="219"/>
        <v>0</v>
      </c>
      <c r="R321" s="92">
        <f t="shared" si="219"/>
        <v>0</v>
      </c>
      <c r="S321" s="92">
        <f t="shared" si="219"/>
        <v>0</v>
      </c>
      <c r="T321" s="92">
        <f t="shared" si="219"/>
        <v>0</v>
      </c>
      <c r="U321" s="92">
        <f t="shared" si="219"/>
        <v>0</v>
      </c>
      <c r="V321" s="92">
        <f t="shared" si="219"/>
        <v>0</v>
      </c>
      <c r="W321" s="92">
        <f t="shared" si="219"/>
        <v>0</v>
      </c>
      <c r="X321" s="92">
        <f t="shared" si="219"/>
        <v>0</v>
      </c>
      <c r="Y321" s="92">
        <f t="shared" si="219"/>
        <v>0</v>
      </c>
      <c r="Z321" s="92">
        <f t="shared" si="219"/>
        <v>0</v>
      </c>
      <c r="AA321" s="92">
        <f t="shared" si="219"/>
        <v>0</v>
      </c>
      <c r="AB321" s="92">
        <f t="shared" si="219"/>
        <v>0</v>
      </c>
      <c r="AC321" s="92">
        <f t="shared" si="219"/>
        <v>0</v>
      </c>
      <c r="AD321" s="92">
        <f t="shared" si="219"/>
        <v>0</v>
      </c>
      <c r="AE321" s="92">
        <f t="shared" si="219"/>
        <v>0</v>
      </c>
      <c r="AF321" s="92">
        <f t="shared" si="219"/>
        <v>0</v>
      </c>
      <c r="AG321" s="92">
        <f t="shared" si="219"/>
        <v>0</v>
      </c>
      <c r="AH321" s="92">
        <f t="shared" si="219"/>
        <v>0</v>
      </c>
      <c r="AI321" s="92">
        <f t="shared" si="219"/>
        <v>0</v>
      </c>
      <c r="AJ321" s="92">
        <f t="shared" si="219"/>
        <v>0</v>
      </c>
      <c r="AK321" s="92">
        <f t="shared" si="219"/>
        <v>0</v>
      </c>
      <c r="AL321" s="92">
        <f t="shared" si="219"/>
        <v>0</v>
      </c>
      <c r="AM321" s="92">
        <f t="shared" si="219"/>
        <v>0</v>
      </c>
      <c r="AN321" s="92">
        <f t="shared" si="219"/>
        <v>0</v>
      </c>
      <c r="AO321" s="92">
        <f t="shared" si="219"/>
        <v>0</v>
      </c>
      <c r="AP321" s="92">
        <f t="shared" si="219"/>
        <v>0</v>
      </c>
      <c r="AQ321" s="92">
        <f t="shared" si="219"/>
        <v>0</v>
      </c>
      <c r="AR321" s="92">
        <f t="shared" si="219"/>
        <v>0</v>
      </c>
      <c r="AS321" s="92">
        <f t="shared" si="219"/>
        <v>0</v>
      </c>
      <c r="AT321" s="92">
        <f t="shared" si="219"/>
        <v>0</v>
      </c>
      <c r="AU321" s="92">
        <f t="shared" si="219"/>
        <v>0</v>
      </c>
      <c r="AV321" s="92">
        <f t="shared" si="219"/>
        <v>0</v>
      </c>
      <c r="AW321" s="92">
        <f t="shared" si="219"/>
        <v>0</v>
      </c>
      <c r="AX321" s="92">
        <f t="shared" si="219"/>
        <v>0</v>
      </c>
      <c r="AY321" s="92">
        <f t="shared" si="219"/>
        <v>0</v>
      </c>
      <c r="AZ321" s="92">
        <f t="shared" si="219"/>
        <v>0</v>
      </c>
      <c r="BA321" s="92">
        <f t="shared" si="219"/>
        <v>0</v>
      </c>
      <c r="BB321" s="92">
        <f t="shared" si="219"/>
        <v>0</v>
      </c>
      <c r="BC321" s="92">
        <f t="shared" si="219"/>
        <v>0</v>
      </c>
      <c r="BD321" s="92">
        <f t="shared" si="219"/>
        <v>0</v>
      </c>
      <c r="BE321" s="92">
        <f t="shared" si="219"/>
        <v>0</v>
      </c>
      <c r="BF321" s="92">
        <f t="shared" si="219"/>
        <v>0</v>
      </c>
      <c r="BG321" s="92">
        <f t="shared" si="219"/>
        <v>0</v>
      </c>
      <c r="BH321" s="92">
        <f t="shared" si="219"/>
        <v>0</v>
      </c>
      <c r="BI321" s="92">
        <f t="shared" si="219"/>
        <v>0</v>
      </c>
      <c r="BJ321" s="92">
        <f t="shared" si="219"/>
        <v>0</v>
      </c>
      <c r="BK321" s="92">
        <f t="shared" si="219"/>
        <v>0</v>
      </c>
      <c r="BL321" s="92">
        <f t="shared" si="219"/>
        <v>0</v>
      </c>
      <c r="BM321" s="92">
        <f t="shared" si="219"/>
        <v>0</v>
      </c>
      <c r="BN321" s="92">
        <f t="shared" si="219"/>
        <v>0</v>
      </c>
      <c r="BO321" s="92">
        <f t="shared" si="219"/>
        <v>0</v>
      </c>
      <c r="BP321" s="92">
        <f t="shared" si="219"/>
        <v>0</v>
      </c>
      <c r="BQ321" s="92">
        <f t="shared" si="219"/>
        <v>0</v>
      </c>
      <c r="BR321" s="92">
        <f t="shared" ref="BR321:DU321" si="220">IFERROR(BQ325,"")</f>
        <v>0</v>
      </c>
      <c r="BS321" s="92">
        <f t="shared" si="220"/>
        <v>0</v>
      </c>
      <c r="BT321" s="92">
        <f t="shared" si="220"/>
        <v>0</v>
      </c>
      <c r="BU321" s="92">
        <f t="shared" si="220"/>
        <v>0</v>
      </c>
      <c r="BV321" s="92">
        <f t="shared" si="220"/>
        <v>0</v>
      </c>
      <c r="BW321" s="92">
        <f t="shared" si="220"/>
        <v>0</v>
      </c>
      <c r="BX321" s="92">
        <f t="shared" si="220"/>
        <v>0</v>
      </c>
      <c r="BY321" s="92">
        <f t="shared" si="220"/>
        <v>0</v>
      </c>
      <c r="BZ321" s="92">
        <f t="shared" si="220"/>
        <v>0</v>
      </c>
      <c r="CA321" s="92">
        <f t="shared" si="220"/>
        <v>0</v>
      </c>
      <c r="CB321" s="92">
        <f t="shared" si="220"/>
        <v>0</v>
      </c>
      <c r="CC321" s="92">
        <f t="shared" si="220"/>
        <v>0</v>
      </c>
      <c r="CD321" s="92">
        <f t="shared" si="220"/>
        <v>0</v>
      </c>
      <c r="CE321" s="92">
        <f t="shared" si="220"/>
        <v>0</v>
      </c>
      <c r="CF321" s="92">
        <f t="shared" si="220"/>
        <v>0</v>
      </c>
      <c r="CG321" s="92">
        <f t="shared" si="220"/>
        <v>0</v>
      </c>
      <c r="CH321" s="92">
        <f t="shared" si="220"/>
        <v>0</v>
      </c>
      <c r="CI321" s="92">
        <f t="shared" si="220"/>
        <v>0</v>
      </c>
      <c r="CJ321" s="92">
        <f t="shared" si="220"/>
        <v>0</v>
      </c>
      <c r="CK321" s="92">
        <f t="shared" si="220"/>
        <v>0</v>
      </c>
      <c r="CL321" s="92">
        <f t="shared" si="220"/>
        <v>0</v>
      </c>
      <c r="CM321" s="92">
        <f t="shared" si="220"/>
        <v>0</v>
      </c>
      <c r="CN321" s="92">
        <f t="shared" si="220"/>
        <v>0</v>
      </c>
      <c r="CO321" s="92">
        <f t="shared" si="220"/>
        <v>0</v>
      </c>
      <c r="CP321" s="92">
        <f t="shared" si="220"/>
        <v>0</v>
      </c>
      <c r="CQ321" s="92">
        <f t="shared" si="220"/>
        <v>0</v>
      </c>
      <c r="CR321" s="92">
        <f t="shared" si="220"/>
        <v>0</v>
      </c>
      <c r="CS321" s="92">
        <f t="shared" si="220"/>
        <v>0</v>
      </c>
      <c r="CT321" s="92">
        <f t="shared" si="220"/>
        <v>0</v>
      </c>
      <c r="CU321" s="92">
        <f t="shared" si="220"/>
        <v>0</v>
      </c>
      <c r="CV321" s="92">
        <f t="shared" si="220"/>
        <v>0</v>
      </c>
      <c r="CW321" s="92">
        <f t="shared" si="220"/>
        <v>0</v>
      </c>
      <c r="CX321" s="92">
        <f t="shared" si="220"/>
        <v>0</v>
      </c>
      <c r="CY321" s="92">
        <f t="shared" si="220"/>
        <v>0</v>
      </c>
      <c r="CZ321" s="92">
        <f t="shared" si="220"/>
        <v>0</v>
      </c>
      <c r="DA321" s="92">
        <f t="shared" si="220"/>
        <v>0</v>
      </c>
      <c r="DB321" s="92">
        <f t="shared" si="220"/>
        <v>0</v>
      </c>
      <c r="DC321" s="92">
        <f t="shared" si="220"/>
        <v>0</v>
      </c>
      <c r="DD321" s="92">
        <f t="shared" si="220"/>
        <v>0</v>
      </c>
      <c r="DE321" s="92">
        <f t="shared" si="220"/>
        <v>0</v>
      </c>
      <c r="DF321" s="92">
        <f t="shared" si="220"/>
        <v>0</v>
      </c>
      <c r="DG321" s="92">
        <f t="shared" si="220"/>
        <v>0</v>
      </c>
      <c r="DH321" s="92">
        <f t="shared" si="220"/>
        <v>0</v>
      </c>
      <c r="DI321" s="92">
        <f t="shared" si="220"/>
        <v>0</v>
      </c>
      <c r="DJ321" s="92">
        <f t="shared" si="220"/>
        <v>0</v>
      </c>
      <c r="DK321" s="92">
        <f t="shared" si="220"/>
        <v>0</v>
      </c>
      <c r="DL321" s="92">
        <f t="shared" si="220"/>
        <v>0</v>
      </c>
      <c r="DM321" s="92">
        <f t="shared" si="220"/>
        <v>0</v>
      </c>
      <c r="DN321" s="92">
        <f t="shared" si="220"/>
        <v>0</v>
      </c>
      <c r="DO321" s="92">
        <f t="shared" si="220"/>
        <v>0</v>
      </c>
      <c r="DP321" s="92">
        <f t="shared" si="220"/>
        <v>0</v>
      </c>
      <c r="DQ321" s="92">
        <f t="shared" si="220"/>
        <v>0</v>
      </c>
      <c r="DR321" s="92">
        <f t="shared" si="220"/>
        <v>0</v>
      </c>
      <c r="DS321" s="92">
        <f t="shared" si="220"/>
        <v>0</v>
      </c>
      <c r="DT321" s="92">
        <f t="shared" si="220"/>
        <v>0</v>
      </c>
      <c r="DU321" s="92">
        <f t="shared" si="220"/>
        <v>0</v>
      </c>
    </row>
    <row r="322" spans="1:125">
      <c r="A322" s="17" t="s">
        <v>229</v>
      </c>
      <c r="B322" s="2"/>
      <c r="C322" s="2"/>
      <c r="D322" s="2"/>
      <c r="E322" s="92">
        <f>IFERROR(E319,"")</f>
        <v>0</v>
      </c>
      <c r="F322" s="92">
        <f t="shared" ref="F322:BQ322" si="221">IFERROR(F319-E319,"")</f>
        <v>0</v>
      </c>
      <c r="G322" s="92">
        <f t="shared" si="221"/>
        <v>0</v>
      </c>
      <c r="H322" s="92">
        <f t="shared" si="221"/>
        <v>0</v>
      </c>
      <c r="I322" s="92">
        <f t="shared" si="221"/>
        <v>0</v>
      </c>
      <c r="J322" s="92">
        <f t="shared" si="221"/>
        <v>0</v>
      </c>
      <c r="K322" s="92">
        <f t="shared" si="221"/>
        <v>0</v>
      </c>
      <c r="L322" s="92">
        <f t="shared" si="221"/>
        <v>0</v>
      </c>
      <c r="M322" s="92">
        <f t="shared" si="221"/>
        <v>0</v>
      </c>
      <c r="N322" s="92">
        <f t="shared" si="221"/>
        <v>0</v>
      </c>
      <c r="O322" s="92">
        <f t="shared" si="221"/>
        <v>0</v>
      </c>
      <c r="P322" s="92">
        <f t="shared" si="221"/>
        <v>0</v>
      </c>
      <c r="Q322" s="92">
        <f t="shared" si="221"/>
        <v>0</v>
      </c>
      <c r="R322" s="92">
        <f t="shared" si="221"/>
        <v>0</v>
      </c>
      <c r="S322" s="92">
        <f t="shared" si="221"/>
        <v>0</v>
      </c>
      <c r="T322" s="92">
        <f t="shared" si="221"/>
        <v>0</v>
      </c>
      <c r="U322" s="92">
        <f t="shared" si="221"/>
        <v>0</v>
      </c>
      <c r="V322" s="92">
        <f t="shared" si="221"/>
        <v>0</v>
      </c>
      <c r="W322" s="92">
        <f t="shared" si="221"/>
        <v>0</v>
      </c>
      <c r="X322" s="92">
        <f t="shared" si="221"/>
        <v>0</v>
      </c>
      <c r="Y322" s="92">
        <f t="shared" si="221"/>
        <v>0</v>
      </c>
      <c r="Z322" s="92">
        <f t="shared" si="221"/>
        <v>0</v>
      </c>
      <c r="AA322" s="92">
        <f t="shared" si="221"/>
        <v>0</v>
      </c>
      <c r="AB322" s="92">
        <f t="shared" si="221"/>
        <v>0</v>
      </c>
      <c r="AC322" s="92">
        <f t="shared" si="221"/>
        <v>0</v>
      </c>
      <c r="AD322" s="92">
        <f t="shared" si="221"/>
        <v>0</v>
      </c>
      <c r="AE322" s="92">
        <f t="shared" si="221"/>
        <v>0</v>
      </c>
      <c r="AF322" s="92">
        <f t="shared" si="221"/>
        <v>0</v>
      </c>
      <c r="AG322" s="92">
        <f t="shared" si="221"/>
        <v>0</v>
      </c>
      <c r="AH322" s="92">
        <f t="shared" si="221"/>
        <v>0</v>
      </c>
      <c r="AI322" s="92">
        <f t="shared" si="221"/>
        <v>0</v>
      </c>
      <c r="AJ322" s="92">
        <f t="shared" si="221"/>
        <v>0</v>
      </c>
      <c r="AK322" s="92">
        <f t="shared" si="221"/>
        <v>0</v>
      </c>
      <c r="AL322" s="92">
        <f t="shared" si="221"/>
        <v>0</v>
      </c>
      <c r="AM322" s="92">
        <f t="shared" si="221"/>
        <v>0</v>
      </c>
      <c r="AN322" s="92">
        <f t="shared" si="221"/>
        <v>0</v>
      </c>
      <c r="AO322" s="92">
        <f t="shared" si="221"/>
        <v>0</v>
      </c>
      <c r="AP322" s="92">
        <f t="shared" si="221"/>
        <v>0</v>
      </c>
      <c r="AQ322" s="92">
        <f t="shared" si="221"/>
        <v>0</v>
      </c>
      <c r="AR322" s="92">
        <f t="shared" si="221"/>
        <v>0</v>
      </c>
      <c r="AS322" s="92">
        <f t="shared" si="221"/>
        <v>0</v>
      </c>
      <c r="AT322" s="92">
        <f t="shared" si="221"/>
        <v>0</v>
      </c>
      <c r="AU322" s="92">
        <f t="shared" si="221"/>
        <v>0</v>
      </c>
      <c r="AV322" s="92">
        <f t="shared" si="221"/>
        <v>0</v>
      </c>
      <c r="AW322" s="92">
        <f t="shared" si="221"/>
        <v>0</v>
      </c>
      <c r="AX322" s="92">
        <f t="shared" si="221"/>
        <v>0</v>
      </c>
      <c r="AY322" s="92">
        <f t="shared" si="221"/>
        <v>0</v>
      </c>
      <c r="AZ322" s="92">
        <f t="shared" si="221"/>
        <v>0</v>
      </c>
      <c r="BA322" s="92">
        <f t="shared" si="221"/>
        <v>0</v>
      </c>
      <c r="BB322" s="92">
        <f t="shared" si="221"/>
        <v>0</v>
      </c>
      <c r="BC322" s="92">
        <f t="shared" si="221"/>
        <v>0</v>
      </c>
      <c r="BD322" s="92">
        <f t="shared" si="221"/>
        <v>0</v>
      </c>
      <c r="BE322" s="92">
        <f t="shared" si="221"/>
        <v>0</v>
      </c>
      <c r="BF322" s="92">
        <f t="shared" si="221"/>
        <v>0</v>
      </c>
      <c r="BG322" s="92">
        <f t="shared" si="221"/>
        <v>0</v>
      </c>
      <c r="BH322" s="92">
        <f t="shared" si="221"/>
        <v>0</v>
      </c>
      <c r="BI322" s="92">
        <f t="shared" si="221"/>
        <v>0</v>
      </c>
      <c r="BJ322" s="92">
        <f t="shared" si="221"/>
        <v>0</v>
      </c>
      <c r="BK322" s="92">
        <f t="shared" si="221"/>
        <v>0</v>
      </c>
      <c r="BL322" s="92">
        <f t="shared" si="221"/>
        <v>0</v>
      </c>
      <c r="BM322" s="92">
        <f t="shared" si="221"/>
        <v>0</v>
      </c>
      <c r="BN322" s="92">
        <f t="shared" si="221"/>
        <v>0</v>
      </c>
      <c r="BO322" s="92">
        <f t="shared" si="221"/>
        <v>0</v>
      </c>
      <c r="BP322" s="92">
        <f t="shared" si="221"/>
        <v>0</v>
      </c>
      <c r="BQ322" s="92">
        <f t="shared" si="221"/>
        <v>0</v>
      </c>
      <c r="BR322" s="92">
        <f t="shared" ref="BR322:DU322" si="222">IFERROR(BR319-BQ319,"")</f>
        <v>0</v>
      </c>
      <c r="BS322" s="92">
        <f t="shared" si="222"/>
        <v>0</v>
      </c>
      <c r="BT322" s="92">
        <f t="shared" si="222"/>
        <v>0</v>
      </c>
      <c r="BU322" s="92">
        <f t="shared" si="222"/>
        <v>0</v>
      </c>
      <c r="BV322" s="92">
        <f t="shared" si="222"/>
        <v>0</v>
      </c>
      <c r="BW322" s="92">
        <f t="shared" si="222"/>
        <v>0</v>
      </c>
      <c r="BX322" s="92">
        <f t="shared" si="222"/>
        <v>0</v>
      </c>
      <c r="BY322" s="92">
        <f t="shared" si="222"/>
        <v>0</v>
      </c>
      <c r="BZ322" s="92">
        <f t="shared" si="222"/>
        <v>0</v>
      </c>
      <c r="CA322" s="92">
        <f t="shared" si="222"/>
        <v>0</v>
      </c>
      <c r="CB322" s="92">
        <f t="shared" si="222"/>
        <v>0</v>
      </c>
      <c r="CC322" s="92">
        <f t="shared" si="222"/>
        <v>0</v>
      </c>
      <c r="CD322" s="92">
        <f t="shared" si="222"/>
        <v>0</v>
      </c>
      <c r="CE322" s="92">
        <f t="shared" si="222"/>
        <v>0</v>
      </c>
      <c r="CF322" s="92">
        <f t="shared" si="222"/>
        <v>0</v>
      </c>
      <c r="CG322" s="92">
        <f t="shared" si="222"/>
        <v>0</v>
      </c>
      <c r="CH322" s="92">
        <f t="shared" si="222"/>
        <v>0</v>
      </c>
      <c r="CI322" s="92">
        <f t="shared" si="222"/>
        <v>0</v>
      </c>
      <c r="CJ322" s="92">
        <f t="shared" si="222"/>
        <v>0</v>
      </c>
      <c r="CK322" s="92">
        <f t="shared" si="222"/>
        <v>0</v>
      </c>
      <c r="CL322" s="92">
        <f t="shared" si="222"/>
        <v>0</v>
      </c>
      <c r="CM322" s="92">
        <f t="shared" si="222"/>
        <v>0</v>
      </c>
      <c r="CN322" s="92">
        <f t="shared" si="222"/>
        <v>0</v>
      </c>
      <c r="CO322" s="92">
        <f t="shared" si="222"/>
        <v>0</v>
      </c>
      <c r="CP322" s="92">
        <f t="shared" si="222"/>
        <v>0</v>
      </c>
      <c r="CQ322" s="92">
        <f t="shared" si="222"/>
        <v>0</v>
      </c>
      <c r="CR322" s="92">
        <f t="shared" si="222"/>
        <v>0</v>
      </c>
      <c r="CS322" s="92">
        <f t="shared" si="222"/>
        <v>0</v>
      </c>
      <c r="CT322" s="92">
        <f t="shared" si="222"/>
        <v>0</v>
      </c>
      <c r="CU322" s="92">
        <f t="shared" si="222"/>
        <v>0</v>
      </c>
      <c r="CV322" s="92">
        <f t="shared" si="222"/>
        <v>0</v>
      </c>
      <c r="CW322" s="92">
        <f t="shared" si="222"/>
        <v>0</v>
      </c>
      <c r="CX322" s="92">
        <f t="shared" si="222"/>
        <v>0</v>
      </c>
      <c r="CY322" s="92">
        <f t="shared" si="222"/>
        <v>0</v>
      </c>
      <c r="CZ322" s="92">
        <f t="shared" si="222"/>
        <v>0</v>
      </c>
      <c r="DA322" s="92">
        <f t="shared" si="222"/>
        <v>0</v>
      </c>
      <c r="DB322" s="92">
        <f t="shared" si="222"/>
        <v>0</v>
      </c>
      <c r="DC322" s="92">
        <f t="shared" si="222"/>
        <v>0</v>
      </c>
      <c r="DD322" s="92">
        <f t="shared" si="222"/>
        <v>0</v>
      </c>
      <c r="DE322" s="92">
        <f t="shared" si="222"/>
        <v>0</v>
      </c>
      <c r="DF322" s="92">
        <f t="shared" si="222"/>
        <v>0</v>
      </c>
      <c r="DG322" s="92">
        <f t="shared" si="222"/>
        <v>0</v>
      </c>
      <c r="DH322" s="92">
        <f t="shared" si="222"/>
        <v>0</v>
      </c>
      <c r="DI322" s="92">
        <f t="shared" si="222"/>
        <v>0</v>
      </c>
      <c r="DJ322" s="92">
        <f t="shared" si="222"/>
        <v>0</v>
      </c>
      <c r="DK322" s="92">
        <f t="shared" si="222"/>
        <v>0</v>
      </c>
      <c r="DL322" s="92">
        <f t="shared" si="222"/>
        <v>0</v>
      </c>
      <c r="DM322" s="92">
        <f t="shared" si="222"/>
        <v>0</v>
      </c>
      <c r="DN322" s="92">
        <f t="shared" si="222"/>
        <v>0</v>
      </c>
      <c r="DO322" s="92">
        <f t="shared" si="222"/>
        <v>0</v>
      </c>
      <c r="DP322" s="92">
        <f t="shared" si="222"/>
        <v>0</v>
      </c>
      <c r="DQ322" s="92">
        <f t="shared" si="222"/>
        <v>0</v>
      </c>
      <c r="DR322" s="92">
        <f t="shared" si="222"/>
        <v>0</v>
      </c>
      <c r="DS322" s="92">
        <f t="shared" si="222"/>
        <v>0</v>
      </c>
      <c r="DT322" s="92">
        <f t="shared" si="222"/>
        <v>0</v>
      </c>
      <c r="DU322" s="92">
        <f t="shared" si="222"/>
        <v>0</v>
      </c>
    </row>
    <row r="323" spans="1:125">
      <c r="A323" s="17" t="s">
        <v>230</v>
      </c>
      <c r="B323" s="2"/>
      <c r="C323" s="2"/>
      <c r="D323" s="2"/>
      <c r="E323" s="92">
        <f>IFERROR(IF(E322&gt;0,E322,0),"")</f>
        <v>0</v>
      </c>
      <c r="F323" s="92">
        <f t="shared" ref="F323:BQ323" si="223">IFERROR( IF( F322 &gt; 0, F322, 0),"")</f>
        <v>0</v>
      </c>
      <c r="G323" s="92">
        <f t="shared" si="223"/>
        <v>0</v>
      </c>
      <c r="H323" s="92">
        <f t="shared" si="223"/>
        <v>0</v>
      </c>
      <c r="I323" s="92">
        <f t="shared" si="223"/>
        <v>0</v>
      </c>
      <c r="J323" s="92">
        <f t="shared" si="223"/>
        <v>0</v>
      </c>
      <c r="K323" s="92">
        <f t="shared" si="223"/>
        <v>0</v>
      </c>
      <c r="L323" s="92">
        <f t="shared" si="223"/>
        <v>0</v>
      </c>
      <c r="M323" s="92">
        <f t="shared" si="223"/>
        <v>0</v>
      </c>
      <c r="N323" s="92">
        <f t="shared" si="223"/>
        <v>0</v>
      </c>
      <c r="O323" s="92">
        <f t="shared" si="223"/>
        <v>0</v>
      </c>
      <c r="P323" s="92">
        <f t="shared" si="223"/>
        <v>0</v>
      </c>
      <c r="Q323" s="92">
        <f t="shared" si="223"/>
        <v>0</v>
      </c>
      <c r="R323" s="92">
        <f t="shared" si="223"/>
        <v>0</v>
      </c>
      <c r="S323" s="92">
        <f t="shared" si="223"/>
        <v>0</v>
      </c>
      <c r="T323" s="92">
        <f t="shared" si="223"/>
        <v>0</v>
      </c>
      <c r="U323" s="92">
        <f t="shared" si="223"/>
        <v>0</v>
      </c>
      <c r="V323" s="92">
        <f t="shared" si="223"/>
        <v>0</v>
      </c>
      <c r="W323" s="92">
        <f t="shared" si="223"/>
        <v>0</v>
      </c>
      <c r="X323" s="92">
        <f t="shared" si="223"/>
        <v>0</v>
      </c>
      <c r="Y323" s="92">
        <f t="shared" si="223"/>
        <v>0</v>
      </c>
      <c r="Z323" s="92">
        <f t="shared" si="223"/>
        <v>0</v>
      </c>
      <c r="AA323" s="92">
        <f t="shared" si="223"/>
        <v>0</v>
      </c>
      <c r="AB323" s="92">
        <f t="shared" si="223"/>
        <v>0</v>
      </c>
      <c r="AC323" s="92">
        <f t="shared" si="223"/>
        <v>0</v>
      </c>
      <c r="AD323" s="92">
        <f t="shared" si="223"/>
        <v>0</v>
      </c>
      <c r="AE323" s="92">
        <f t="shared" si="223"/>
        <v>0</v>
      </c>
      <c r="AF323" s="92">
        <f t="shared" si="223"/>
        <v>0</v>
      </c>
      <c r="AG323" s="92">
        <f t="shared" si="223"/>
        <v>0</v>
      </c>
      <c r="AH323" s="92">
        <f t="shared" si="223"/>
        <v>0</v>
      </c>
      <c r="AI323" s="92">
        <f t="shared" si="223"/>
        <v>0</v>
      </c>
      <c r="AJ323" s="92">
        <f t="shared" si="223"/>
        <v>0</v>
      </c>
      <c r="AK323" s="92">
        <f t="shared" si="223"/>
        <v>0</v>
      </c>
      <c r="AL323" s="92">
        <f t="shared" si="223"/>
        <v>0</v>
      </c>
      <c r="AM323" s="92">
        <f t="shared" si="223"/>
        <v>0</v>
      </c>
      <c r="AN323" s="92">
        <f t="shared" si="223"/>
        <v>0</v>
      </c>
      <c r="AO323" s="92">
        <f t="shared" si="223"/>
        <v>0</v>
      </c>
      <c r="AP323" s="92">
        <f t="shared" si="223"/>
        <v>0</v>
      </c>
      <c r="AQ323" s="92">
        <f t="shared" si="223"/>
        <v>0</v>
      </c>
      <c r="AR323" s="92">
        <f t="shared" si="223"/>
        <v>0</v>
      </c>
      <c r="AS323" s="92">
        <f t="shared" si="223"/>
        <v>0</v>
      </c>
      <c r="AT323" s="92">
        <f t="shared" si="223"/>
        <v>0</v>
      </c>
      <c r="AU323" s="92">
        <f t="shared" si="223"/>
        <v>0</v>
      </c>
      <c r="AV323" s="92">
        <f t="shared" si="223"/>
        <v>0</v>
      </c>
      <c r="AW323" s="92">
        <f t="shared" si="223"/>
        <v>0</v>
      </c>
      <c r="AX323" s="92">
        <f t="shared" si="223"/>
        <v>0</v>
      </c>
      <c r="AY323" s="92">
        <f t="shared" si="223"/>
        <v>0</v>
      </c>
      <c r="AZ323" s="92">
        <f t="shared" si="223"/>
        <v>0</v>
      </c>
      <c r="BA323" s="92">
        <f t="shared" si="223"/>
        <v>0</v>
      </c>
      <c r="BB323" s="92">
        <f t="shared" si="223"/>
        <v>0</v>
      </c>
      <c r="BC323" s="92">
        <f t="shared" si="223"/>
        <v>0</v>
      </c>
      <c r="BD323" s="92">
        <f t="shared" si="223"/>
        <v>0</v>
      </c>
      <c r="BE323" s="92">
        <f t="shared" si="223"/>
        <v>0</v>
      </c>
      <c r="BF323" s="92">
        <f t="shared" si="223"/>
        <v>0</v>
      </c>
      <c r="BG323" s="92">
        <f t="shared" si="223"/>
        <v>0</v>
      </c>
      <c r="BH323" s="92">
        <f t="shared" si="223"/>
        <v>0</v>
      </c>
      <c r="BI323" s="92">
        <f t="shared" si="223"/>
        <v>0</v>
      </c>
      <c r="BJ323" s="92">
        <f t="shared" si="223"/>
        <v>0</v>
      </c>
      <c r="BK323" s="92">
        <f t="shared" si="223"/>
        <v>0</v>
      </c>
      <c r="BL323" s="92">
        <f t="shared" si="223"/>
        <v>0</v>
      </c>
      <c r="BM323" s="92">
        <f t="shared" si="223"/>
        <v>0</v>
      </c>
      <c r="BN323" s="92">
        <f t="shared" si="223"/>
        <v>0</v>
      </c>
      <c r="BO323" s="92">
        <f t="shared" si="223"/>
        <v>0</v>
      </c>
      <c r="BP323" s="92">
        <f t="shared" si="223"/>
        <v>0</v>
      </c>
      <c r="BQ323" s="92">
        <f t="shared" si="223"/>
        <v>0</v>
      </c>
      <c r="BR323" s="92">
        <f t="shared" ref="BR323:DU323" si="224">IFERROR( IF( BR322 &gt; 0, BR322, 0),"")</f>
        <v>0</v>
      </c>
      <c r="BS323" s="92">
        <f t="shared" si="224"/>
        <v>0</v>
      </c>
      <c r="BT323" s="92">
        <f t="shared" si="224"/>
        <v>0</v>
      </c>
      <c r="BU323" s="92">
        <f t="shared" si="224"/>
        <v>0</v>
      </c>
      <c r="BV323" s="92">
        <f t="shared" si="224"/>
        <v>0</v>
      </c>
      <c r="BW323" s="92">
        <f t="shared" si="224"/>
        <v>0</v>
      </c>
      <c r="BX323" s="92">
        <f t="shared" si="224"/>
        <v>0</v>
      </c>
      <c r="BY323" s="92">
        <f t="shared" si="224"/>
        <v>0</v>
      </c>
      <c r="BZ323" s="92">
        <f t="shared" si="224"/>
        <v>0</v>
      </c>
      <c r="CA323" s="92">
        <f t="shared" si="224"/>
        <v>0</v>
      </c>
      <c r="CB323" s="92">
        <f t="shared" si="224"/>
        <v>0</v>
      </c>
      <c r="CC323" s="92">
        <f t="shared" si="224"/>
        <v>0</v>
      </c>
      <c r="CD323" s="92">
        <f t="shared" si="224"/>
        <v>0</v>
      </c>
      <c r="CE323" s="92">
        <f t="shared" si="224"/>
        <v>0</v>
      </c>
      <c r="CF323" s="92">
        <f t="shared" si="224"/>
        <v>0</v>
      </c>
      <c r="CG323" s="92">
        <f t="shared" si="224"/>
        <v>0</v>
      </c>
      <c r="CH323" s="92">
        <f t="shared" si="224"/>
        <v>0</v>
      </c>
      <c r="CI323" s="92">
        <f t="shared" si="224"/>
        <v>0</v>
      </c>
      <c r="CJ323" s="92">
        <f t="shared" si="224"/>
        <v>0</v>
      </c>
      <c r="CK323" s="92">
        <f t="shared" si="224"/>
        <v>0</v>
      </c>
      <c r="CL323" s="92">
        <f t="shared" si="224"/>
        <v>0</v>
      </c>
      <c r="CM323" s="92">
        <f t="shared" si="224"/>
        <v>0</v>
      </c>
      <c r="CN323" s="92">
        <f t="shared" si="224"/>
        <v>0</v>
      </c>
      <c r="CO323" s="92">
        <f t="shared" si="224"/>
        <v>0</v>
      </c>
      <c r="CP323" s="92">
        <f t="shared" si="224"/>
        <v>0</v>
      </c>
      <c r="CQ323" s="92">
        <f t="shared" si="224"/>
        <v>0</v>
      </c>
      <c r="CR323" s="92">
        <f t="shared" si="224"/>
        <v>0</v>
      </c>
      <c r="CS323" s="92">
        <f t="shared" si="224"/>
        <v>0</v>
      </c>
      <c r="CT323" s="92">
        <f t="shared" si="224"/>
        <v>0</v>
      </c>
      <c r="CU323" s="92">
        <f t="shared" si="224"/>
        <v>0</v>
      </c>
      <c r="CV323" s="92">
        <f t="shared" si="224"/>
        <v>0</v>
      </c>
      <c r="CW323" s="92">
        <f t="shared" si="224"/>
        <v>0</v>
      </c>
      <c r="CX323" s="92">
        <f t="shared" si="224"/>
        <v>0</v>
      </c>
      <c r="CY323" s="92">
        <f t="shared" si="224"/>
        <v>0</v>
      </c>
      <c r="CZ323" s="92">
        <f t="shared" si="224"/>
        <v>0</v>
      </c>
      <c r="DA323" s="92">
        <f t="shared" si="224"/>
        <v>0</v>
      </c>
      <c r="DB323" s="92">
        <f t="shared" si="224"/>
        <v>0</v>
      </c>
      <c r="DC323" s="92">
        <f t="shared" si="224"/>
        <v>0</v>
      </c>
      <c r="DD323" s="92">
        <f t="shared" si="224"/>
        <v>0</v>
      </c>
      <c r="DE323" s="92">
        <f t="shared" si="224"/>
        <v>0</v>
      </c>
      <c r="DF323" s="92">
        <f t="shared" si="224"/>
        <v>0</v>
      </c>
      <c r="DG323" s="92">
        <f t="shared" si="224"/>
        <v>0</v>
      </c>
      <c r="DH323" s="92">
        <f t="shared" si="224"/>
        <v>0</v>
      </c>
      <c r="DI323" s="92">
        <f t="shared" si="224"/>
        <v>0</v>
      </c>
      <c r="DJ323" s="92">
        <f t="shared" si="224"/>
        <v>0</v>
      </c>
      <c r="DK323" s="92">
        <f t="shared" si="224"/>
        <v>0</v>
      </c>
      <c r="DL323" s="92">
        <f t="shared" si="224"/>
        <v>0</v>
      </c>
      <c r="DM323" s="92">
        <f t="shared" si="224"/>
        <v>0</v>
      </c>
      <c r="DN323" s="92">
        <f t="shared" si="224"/>
        <v>0</v>
      </c>
      <c r="DO323" s="92">
        <f t="shared" si="224"/>
        <v>0</v>
      </c>
      <c r="DP323" s="92">
        <f t="shared" si="224"/>
        <v>0</v>
      </c>
      <c r="DQ323" s="92">
        <f t="shared" si="224"/>
        <v>0</v>
      </c>
      <c r="DR323" s="92">
        <f t="shared" si="224"/>
        <v>0</v>
      </c>
      <c r="DS323" s="92">
        <f t="shared" si="224"/>
        <v>0</v>
      </c>
      <c r="DT323" s="92">
        <f t="shared" si="224"/>
        <v>0</v>
      </c>
      <c r="DU323" s="92">
        <f t="shared" si="224"/>
        <v>0</v>
      </c>
    </row>
    <row r="324" spans="1:125">
      <c r="A324" s="17" t="s">
        <v>231</v>
      </c>
      <c r="B324" s="2"/>
      <c r="C324" s="2"/>
      <c r="D324" s="2"/>
      <c r="E324" s="92">
        <f t="shared" ref="E324:BP324" si="225">IFERROR( IF( E322 &lt; 0, -E322, 0),"")</f>
        <v>0</v>
      </c>
      <c r="F324" s="92">
        <f t="shared" si="225"/>
        <v>0</v>
      </c>
      <c r="G324" s="92">
        <f t="shared" si="225"/>
        <v>0</v>
      </c>
      <c r="H324" s="92">
        <f t="shared" si="225"/>
        <v>0</v>
      </c>
      <c r="I324" s="92">
        <f t="shared" si="225"/>
        <v>0</v>
      </c>
      <c r="J324" s="92">
        <f t="shared" si="225"/>
        <v>0</v>
      </c>
      <c r="K324" s="92">
        <f t="shared" si="225"/>
        <v>0</v>
      </c>
      <c r="L324" s="92">
        <f t="shared" si="225"/>
        <v>0</v>
      </c>
      <c r="M324" s="92">
        <f t="shared" si="225"/>
        <v>0</v>
      </c>
      <c r="N324" s="92">
        <f t="shared" si="225"/>
        <v>0</v>
      </c>
      <c r="O324" s="92">
        <f t="shared" si="225"/>
        <v>0</v>
      </c>
      <c r="P324" s="92">
        <f t="shared" si="225"/>
        <v>0</v>
      </c>
      <c r="Q324" s="92">
        <f t="shared" si="225"/>
        <v>0</v>
      </c>
      <c r="R324" s="92">
        <f t="shared" si="225"/>
        <v>0</v>
      </c>
      <c r="S324" s="92">
        <f t="shared" si="225"/>
        <v>0</v>
      </c>
      <c r="T324" s="92">
        <f t="shared" si="225"/>
        <v>0</v>
      </c>
      <c r="U324" s="92">
        <f t="shared" si="225"/>
        <v>0</v>
      </c>
      <c r="V324" s="92">
        <f t="shared" si="225"/>
        <v>0</v>
      </c>
      <c r="W324" s="92">
        <f t="shared" si="225"/>
        <v>0</v>
      </c>
      <c r="X324" s="92">
        <f t="shared" si="225"/>
        <v>0</v>
      </c>
      <c r="Y324" s="92">
        <f t="shared" si="225"/>
        <v>0</v>
      </c>
      <c r="Z324" s="92">
        <f t="shared" si="225"/>
        <v>0</v>
      </c>
      <c r="AA324" s="92">
        <f t="shared" si="225"/>
        <v>0</v>
      </c>
      <c r="AB324" s="92">
        <f t="shared" si="225"/>
        <v>0</v>
      </c>
      <c r="AC324" s="92">
        <f t="shared" si="225"/>
        <v>0</v>
      </c>
      <c r="AD324" s="92">
        <f t="shared" si="225"/>
        <v>0</v>
      </c>
      <c r="AE324" s="92">
        <f t="shared" si="225"/>
        <v>0</v>
      </c>
      <c r="AF324" s="92">
        <f t="shared" si="225"/>
        <v>0</v>
      </c>
      <c r="AG324" s="92">
        <f t="shared" si="225"/>
        <v>0</v>
      </c>
      <c r="AH324" s="92">
        <f t="shared" si="225"/>
        <v>0</v>
      </c>
      <c r="AI324" s="92">
        <f t="shared" si="225"/>
        <v>0</v>
      </c>
      <c r="AJ324" s="92">
        <f t="shared" si="225"/>
        <v>0</v>
      </c>
      <c r="AK324" s="92">
        <f t="shared" si="225"/>
        <v>0</v>
      </c>
      <c r="AL324" s="92">
        <f t="shared" si="225"/>
        <v>0</v>
      </c>
      <c r="AM324" s="92">
        <f t="shared" si="225"/>
        <v>0</v>
      </c>
      <c r="AN324" s="92">
        <f t="shared" si="225"/>
        <v>0</v>
      </c>
      <c r="AO324" s="92">
        <f t="shared" si="225"/>
        <v>0</v>
      </c>
      <c r="AP324" s="92">
        <f t="shared" si="225"/>
        <v>0</v>
      </c>
      <c r="AQ324" s="92">
        <f t="shared" si="225"/>
        <v>0</v>
      </c>
      <c r="AR324" s="92">
        <f t="shared" si="225"/>
        <v>0</v>
      </c>
      <c r="AS324" s="92">
        <f t="shared" si="225"/>
        <v>0</v>
      </c>
      <c r="AT324" s="92">
        <f t="shared" si="225"/>
        <v>0</v>
      </c>
      <c r="AU324" s="92">
        <f t="shared" si="225"/>
        <v>0</v>
      </c>
      <c r="AV324" s="92">
        <f t="shared" si="225"/>
        <v>0</v>
      </c>
      <c r="AW324" s="92">
        <f t="shared" si="225"/>
        <v>0</v>
      </c>
      <c r="AX324" s="92">
        <f t="shared" si="225"/>
        <v>0</v>
      </c>
      <c r="AY324" s="92">
        <f t="shared" si="225"/>
        <v>0</v>
      </c>
      <c r="AZ324" s="92">
        <f t="shared" si="225"/>
        <v>0</v>
      </c>
      <c r="BA324" s="92">
        <f t="shared" si="225"/>
        <v>0</v>
      </c>
      <c r="BB324" s="92">
        <f t="shared" si="225"/>
        <v>0</v>
      </c>
      <c r="BC324" s="92">
        <f t="shared" si="225"/>
        <v>0</v>
      </c>
      <c r="BD324" s="92">
        <f t="shared" si="225"/>
        <v>0</v>
      </c>
      <c r="BE324" s="92">
        <f t="shared" si="225"/>
        <v>0</v>
      </c>
      <c r="BF324" s="92">
        <f t="shared" si="225"/>
        <v>0</v>
      </c>
      <c r="BG324" s="92">
        <f t="shared" si="225"/>
        <v>0</v>
      </c>
      <c r="BH324" s="92">
        <f t="shared" si="225"/>
        <v>0</v>
      </c>
      <c r="BI324" s="92">
        <f t="shared" si="225"/>
        <v>0</v>
      </c>
      <c r="BJ324" s="92">
        <f t="shared" si="225"/>
        <v>0</v>
      </c>
      <c r="BK324" s="92">
        <f t="shared" si="225"/>
        <v>0</v>
      </c>
      <c r="BL324" s="92">
        <f t="shared" si="225"/>
        <v>0</v>
      </c>
      <c r="BM324" s="92">
        <f t="shared" si="225"/>
        <v>0</v>
      </c>
      <c r="BN324" s="92">
        <f t="shared" si="225"/>
        <v>0</v>
      </c>
      <c r="BO324" s="92">
        <f t="shared" si="225"/>
        <v>0</v>
      </c>
      <c r="BP324" s="92">
        <f t="shared" si="225"/>
        <v>0</v>
      </c>
      <c r="BQ324" s="92">
        <f t="shared" ref="BQ324:DU324" si="226">IFERROR( IF( BQ322 &lt; 0, -BQ322, 0),"")</f>
        <v>0</v>
      </c>
      <c r="BR324" s="92">
        <f t="shared" si="226"/>
        <v>0</v>
      </c>
      <c r="BS324" s="92">
        <f t="shared" si="226"/>
        <v>0</v>
      </c>
      <c r="BT324" s="92">
        <f t="shared" si="226"/>
        <v>0</v>
      </c>
      <c r="BU324" s="92">
        <f t="shared" si="226"/>
        <v>0</v>
      </c>
      <c r="BV324" s="92">
        <f t="shared" si="226"/>
        <v>0</v>
      </c>
      <c r="BW324" s="92">
        <f t="shared" si="226"/>
        <v>0</v>
      </c>
      <c r="BX324" s="92">
        <f t="shared" si="226"/>
        <v>0</v>
      </c>
      <c r="BY324" s="92">
        <f t="shared" si="226"/>
        <v>0</v>
      </c>
      <c r="BZ324" s="92">
        <f t="shared" si="226"/>
        <v>0</v>
      </c>
      <c r="CA324" s="92">
        <f t="shared" si="226"/>
        <v>0</v>
      </c>
      <c r="CB324" s="92">
        <f t="shared" si="226"/>
        <v>0</v>
      </c>
      <c r="CC324" s="92">
        <f t="shared" si="226"/>
        <v>0</v>
      </c>
      <c r="CD324" s="92">
        <f t="shared" si="226"/>
        <v>0</v>
      </c>
      <c r="CE324" s="92">
        <f t="shared" si="226"/>
        <v>0</v>
      </c>
      <c r="CF324" s="92">
        <f t="shared" si="226"/>
        <v>0</v>
      </c>
      <c r="CG324" s="92">
        <f t="shared" si="226"/>
        <v>0</v>
      </c>
      <c r="CH324" s="92">
        <f t="shared" si="226"/>
        <v>0</v>
      </c>
      <c r="CI324" s="92">
        <f t="shared" si="226"/>
        <v>0</v>
      </c>
      <c r="CJ324" s="92">
        <f t="shared" si="226"/>
        <v>0</v>
      </c>
      <c r="CK324" s="92">
        <f t="shared" si="226"/>
        <v>0</v>
      </c>
      <c r="CL324" s="92">
        <f t="shared" si="226"/>
        <v>0</v>
      </c>
      <c r="CM324" s="92">
        <f t="shared" si="226"/>
        <v>0</v>
      </c>
      <c r="CN324" s="92">
        <f t="shared" si="226"/>
        <v>0</v>
      </c>
      <c r="CO324" s="92">
        <f t="shared" si="226"/>
        <v>0</v>
      </c>
      <c r="CP324" s="92">
        <f t="shared" si="226"/>
        <v>0</v>
      </c>
      <c r="CQ324" s="92">
        <f t="shared" si="226"/>
        <v>0</v>
      </c>
      <c r="CR324" s="92">
        <f t="shared" si="226"/>
        <v>0</v>
      </c>
      <c r="CS324" s="92">
        <f t="shared" si="226"/>
        <v>0</v>
      </c>
      <c r="CT324" s="92">
        <f t="shared" si="226"/>
        <v>0</v>
      </c>
      <c r="CU324" s="92">
        <f t="shared" si="226"/>
        <v>0</v>
      </c>
      <c r="CV324" s="92">
        <f t="shared" si="226"/>
        <v>0</v>
      </c>
      <c r="CW324" s="92">
        <f t="shared" si="226"/>
        <v>0</v>
      </c>
      <c r="CX324" s="92">
        <f t="shared" si="226"/>
        <v>0</v>
      </c>
      <c r="CY324" s="92">
        <f t="shared" si="226"/>
        <v>0</v>
      </c>
      <c r="CZ324" s="92">
        <f t="shared" si="226"/>
        <v>0</v>
      </c>
      <c r="DA324" s="92">
        <f t="shared" si="226"/>
        <v>0</v>
      </c>
      <c r="DB324" s="92">
        <f t="shared" si="226"/>
        <v>0</v>
      </c>
      <c r="DC324" s="92">
        <f t="shared" si="226"/>
        <v>0</v>
      </c>
      <c r="DD324" s="92">
        <f t="shared" si="226"/>
        <v>0</v>
      </c>
      <c r="DE324" s="92">
        <f t="shared" si="226"/>
        <v>0</v>
      </c>
      <c r="DF324" s="92">
        <f t="shared" si="226"/>
        <v>0</v>
      </c>
      <c r="DG324" s="92">
        <f t="shared" si="226"/>
        <v>0</v>
      </c>
      <c r="DH324" s="92">
        <f t="shared" si="226"/>
        <v>0</v>
      </c>
      <c r="DI324" s="92">
        <f t="shared" si="226"/>
        <v>0</v>
      </c>
      <c r="DJ324" s="92">
        <f t="shared" si="226"/>
        <v>0</v>
      </c>
      <c r="DK324" s="92">
        <f t="shared" si="226"/>
        <v>0</v>
      </c>
      <c r="DL324" s="92">
        <f t="shared" si="226"/>
        <v>0</v>
      </c>
      <c r="DM324" s="92">
        <f t="shared" si="226"/>
        <v>0</v>
      </c>
      <c r="DN324" s="92">
        <f t="shared" si="226"/>
        <v>0</v>
      </c>
      <c r="DO324" s="92">
        <f t="shared" si="226"/>
        <v>0</v>
      </c>
      <c r="DP324" s="92">
        <f t="shared" si="226"/>
        <v>0</v>
      </c>
      <c r="DQ324" s="92">
        <f t="shared" si="226"/>
        <v>0</v>
      </c>
      <c r="DR324" s="92">
        <f t="shared" si="226"/>
        <v>0</v>
      </c>
      <c r="DS324" s="92">
        <f t="shared" si="226"/>
        <v>0</v>
      </c>
      <c r="DT324" s="92">
        <f t="shared" si="226"/>
        <v>0</v>
      </c>
      <c r="DU324" s="92">
        <f t="shared" si="226"/>
        <v>0</v>
      </c>
    </row>
    <row r="325" spans="1:125">
      <c r="A325" s="133" t="s">
        <v>232</v>
      </c>
      <c r="B325" s="25"/>
      <c r="C325" s="25"/>
      <c r="D325" s="25"/>
      <c r="E325" s="102">
        <f t="shared" ref="E325:BP325" si="227">IFERROR( E321 + E323 - E324,"")</f>
        <v>0</v>
      </c>
      <c r="F325" s="102">
        <f t="shared" si="227"/>
        <v>0</v>
      </c>
      <c r="G325" s="102">
        <f t="shared" si="227"/>
        <v>0</v>
      </c>
      <c r="H325" s="102">
        <f t="shared" si="227"/>
        <v>0</v>
      </c>
      <c r="I325" s="102">
        <f t="shared" si="227"/>
        <v>0</v>
      </c>
      <c r="J325" s="102">
        <f t="shared" si="227"/>
        <v>0</v>
      </c>
      <c r="K325" s="102">
        <f t="shared" si="227"/>
        <v>0</v>
      </c>
      <c r="L325" s="102">
        <f t="shared" si="227"/>
        <v>0</v>
      </c>
      <c r="M325" s="102">
        <f t="shared" si="227"/>
        <v>0</v>
      </c>
      <c r="N325" s="102">
        <f t="shared" si="227"/>
        <v>0</v>
      </c>
      <c r="O325" s="102">
        <f t="shared" si="227"/>
        <v>0</v>
      </c>
      <c r="P325" s="102">
        <f t="shared" si="227"/>
        <v>0</v>
      </c>
      <c r="Q325" s="102">
        <f t="shared" si="227"/>
        <v>0</v>
      </c>
      <c r="R325" s="102">
        <f t="shared" si="227"/>
        <v>0</v>
      </c>
      <c r="S325" s="102">
        <f t="shared" si="227"/>
        <v>0</v>
      </c>
      <c r="T325" s="102">
        <f t="shared" si="227"/>
        <v>0</v>
      </c>
      <c r="U325" s="102">
        <f t="shared" si="227"/>
        <v>0</v>
      </c>
      <c r="V325" s="102">
        <f t="shared" si="227"/>
        <v>0</v>
      </c>
      <c r="W325" s="102">
        <f t="shared" si="227"/>
        <v>0</v>
      </c>
      <c r="X325" s="102">
        <f t="shared" si="227"/>
        <v>0</v>
      </c>
      <c r="Y325" s="102">
        <f t="shared" si="227"/>
        <v>0</v>
      </c>
      <c r="Z325" s="102">
        <f t="shared" si="227"/>
        <v>0</v>
      </c>
      <c r="AA325" s="102">
        <f t="shared" si="227"/>
        <v>0</v>
      </c>
      <c r="AB325" s="102">
        <f t="shared" si="227"/>
        <v>0</v>
      </c>
      <c r="AC325" s="102">
        <f t="shared" si="227"/>
        <v>0</v>
      </c>
      <c r="AD325" s="102">
        <f t="shared" si="227"/>
        <v>0</v>
      </c>
      <c r="AE325" s="102">
        <f t="shared" si="227"/>
        <v>0</v>
      </c>
      <c r="AF325" s="102">
        <f t="shared" si="227"/>
        <v>0</v>
      </c>
      <c r="AG325" s="102">
        <f t="shared" si="227"/>
        <v>0</v>
      </c>
      <c r="AH325" s="102">
        <f t="shared" si="227"/>
        <v>0</v>
      </c>
      <c r="AI325" s="102">
        <f t="shared" si="227"/>
        <v>0</v>
      </c>
      <c r="AJ325" s="102">
        <f t="shared" si="227"/>
        <v>0</v>
      </c>
      <c r="AK325" s="102">
        <f t="shared" si="227"/>
        <v>0</v>
      </c>
      <c r="AL325" s="102">
        <f t="shared" si="227"/>
        <v>0</v>
      </c>
      <c r="AM325" s="102">
        <f t="shared" si="227"/>
        <v>0</v>
      </c>
      <c r="AN325" s="102">
        <f t="shared" si="227"/>
        <v>0</v>
      </c>
      <c r="AO325" s="102">
        <f t="shared" si="227"/>
        <v>0</v>
      </c>
      <c r="AP325" s="102">
        <f t="shared" si="227"/>
        <v>0</v>
      </c>
      <c r="AQ325" s="102">
        <f t="shared" si="227"/>
        <v>0</v>
      </c>
      <c r="AR325" s="102">
        <f t="shared" si="227"/>
        <v>0</v>
      </c>
      <c r="AS325" s="102">
        <f t="shared" si="227"/>
        <v>0</v>
      </c>
      <c r="AT325" s="102">
        <f t="shared" si="227"/>
        <v>0</v>
      </c>
      <c r="AU325" s="102">
        <f t="shared" si="227"/>
        <v>0</v>
      </c>
      <c r="AV325" s="102">
        <f t="shared" si="227"/>
        <v>0</v>
      </c>
      <c r="AW325" s="102">
        <f t="shared" si="227"/>
        <v>0</v>
      </c>
      <c r="AX325" s="102">
        <f t="shared" si="227"/>
        <v>0</v>
      </c>
      <c r="AY325" s="102">
        <f t="shared" si="227"/>
        <v>0</v>
      </c>
      <c r="AZ325" s="102">
        <f t="shared" si="227"/>
        <v>0</v>
      </c>
      <c r="BA325" s="102">
        <f t="shared" si="227"/>
        <v>0</v>
      </c>
      <c r="BB325" s="102">
        <f t="shared" si="227"/>
        <v>0</v>
      </c>
      <c r="BC325" s="102">
        <f t="shared" si="227"/>
        <v>0</v>
      </c>
      <c r="BD325" s="102">
        <f t="shared" si="227"/>
        <v>0</v>
      </c>
      <c r="BE325" s="102">
        <f t="shared" si="227"/>
        <v>0</v>
      </c>
      <c r="BF325" s="102">
        <f t="shared" si="227"/>
        <v>0</v>
      </c>
      <c r="BG325" s="102">
        <f t="shared" si="227"/>
        <v>0</v>
      </c>
      <c r="BH325" s="102">
        <f t="shared" si="227"/>
        <v>0</v>
      </c>
      <c r="BI325" s="102">
        <f t="shared" si="227"/>
        <v>0</v>
      </c>
      <c r="BJ325" s="102">
        <f t="shared" si="227"/>
        <v>0</v>
      </c>
      <c r="BK325" s="102">
        <f t="shared" si="227"/>
        <v>0</v>
      </c>
      <c r="BL325" s="102">
        <f t="shared" si="227"/>
        <v>0</v>
      </c>
      <c r="BM325" s="102">
        <f t="shared" si="227"/>
        <v>0</v>
      </c>
      <c r="BN325" s="102">
        <f t="shared" si="227"/>
        <v>0</v>
      </c>
      <c r="BO325" s="102">
        <f t="shared" si="227"/>
        <v>0</v>
      </c>
      <c r="BP325" s="102">
        <f t="shared" si="227"/>
        <v>0</v>
      </c>
      <c r="BQ325" s="102">
        <f t="shared" ref="BQ325:DU325" si="228">IFERROR( BQ321 + BQ323 - BQ324,"")</f>
        <v>0</v>
      </c>
      <c r="BR325" s="102">
        <f t="shared" si="228"/>
        <v>0</v>
      </c>
      <c r="BS325" s="102">
        <f t="shared" si="228"/>
        <v>0</v>
      </c>
      <c r="BT325" s="102">
        <f t="shared" si="228"/>
        <v>0</v>
      </c>
      <c r="BU325" s="102">
        <f t="shared" si="228"/>
        <v>0</v>
      </c>
      <c r="BV325" s="102">
        <f t="shared" si="228"/>
        <v>0</v>
      </c>
      <c r="BW325" s="102">
        <f t="shared" si="228"/>
        <v>0</v>
      </c>
      <c r="BX325" s="102">
        <f t="shared" si="228"/>
        <v>0</v>
      </c>
      <c r="BY325" s="102">
        <f t="shared" si="228"/>
        <v>0</v>
      </c>
      <c r="BZ325" s="102">
        <f t="shared" si="228"/>
        <v>0</v>
      </c>
      <c r="CA325" s="102">
        <f t="shared" si="228"/>
        <v>0</v>
      </c>
      <c r="CB325" s="102">
        <f t="shared" si="228"/>
        <v>0</v>
      </c>
      <c r="CC325" s="102">
        <f t="shared" si="228"/>
        <v>0</v>
      </c>
      <c r="CD325" s="102">
        <f t="shared" si="228"/>
        <v>0</v>
      </c>
      <c r="CE325" s="102">
        <f t="shared" si="228"/>
        <v>0</v>
      </c>
      <c r="CF325" s="102">
        <f t="shared" si="228"/>
        <v>0</v>
      </c>
      <c r="CG325" s="102">
        <f t="shared" si="228"/>
        <v>0</v>
      </c>
      <c r="CH325" s="102">
        <f t="shared" si="228"/>
        <v>0</v>
      </c>
      <c r="CI325" s="102">
        <f t="shared" si="228"/>
        <v>0</v>
      </c>
      <c r="CJ325" s="102">
        <f t="shared" si="228"/>
        <v>0</v>
      </c>
      <c r="CK325" s="102">
        <f t="shared" si="228"/>
        <v>0</v>
      </c>
      <c r="CL325" s="102">
        <f t="shared" si="228"/>
        <v>0</v>
      </c>
      <c r="CM325" s="102">
        <f t="shared" si="228"/>
        <v>0</v>
      </c>
      <c r="CN325" s="102">
        <f t="shared" si="228"/>
        <v>0</v>
      </c>
      <c r="CO325" s="102">
        <f t="shared" si="228"/>
        <v>0</v>
      </c>
      <c r="CP325" s="102">
        <f t="shared" si="228"/>
        <v>0</v>
      </c>
      <c r="CQ325" s="102">
        <f t="shared" si="228"/>
        <v>0</v>
      </c>
      <c r="CR325" s="102">
        <f t="shared" si="228"/>
        <v>0</v>
      </c>
      <c r="CS325" s="102">
        <f t="shared" si="228"/>
        <v>0</v>
      </c>
      <c r="CT325" s="102">
        <f t="shared" si="228"/>
        <v>0</v>
      </c>
      <c r="CU325" s="102">
        <f t="shared" si="228"/>
        <v>0</v>
      </c>
      <c r="CV325" s="102">
        <f t="shared" si="228"/>
        <v>0</v>
      </c>
      <c r="CW325" s="102">
        <f t="shared" si="228"/>
        <v>0</v>
      </c>
      <c r="CX325" s="102">
        <f t="shared" si="228"/>
        <v>0</v>
      </c>
      <c r="CY325" s="102">
        <f t="shared" si="228"/>
        <v>0</v>
      </c>
      <c r="CZ325" s="102">
        <f t="shared" si="228"/>
        <v>0</v>
      </c>
      <c r="DA325" s="102">
        <f t="shared" si="228"/>
        <v>0</v>
      </c>
      <c r="DB325" s="102">
        <f t="shared" si="228"/>
        <v>0</v>
      </c>
      <c r="DC325" s="102">
        <f t="shared" si="228"/>
        <v>0</v>
      </c>
      <c r="DD325" s="102">
        <f t="shared" si="228"/>
        <v>0</v>
      </c>
      <c r="DE325" s="102">
        <f t="shared" si="228"/>
        <v>0</v>
      </c>
      <c r="DF325" s="102">
        <f t="shared" si="228"/>
        <v>0</v>
      </c>
      <c r="DG325" s="102">
        <f t="shared" si="228"/>
        <v>0</v>
      </c>
      <c r="DH325" s="102">
        <f t="shared" si="228"/>
        <v>0</v>
      </c>
      <c r="DI325" s="102">
        <f t="shared" si="228"/>
        <v>0</v>
      </c>
      <c r="DJ325" s="102">
        <f t="shared" si="228"/>
        <v>0</v>
      </c>
      <c r="DK325" s="102">
        <f t="shared" si="228"/>
        <v>0</v>
      </c>
      <c r="DL325" s="102">
        <f t="shared" si="228"/>
        <v>0</v>
      </c>
      <c r="DM325" s="102">
        <f t="shared" si="228"/>
        <v>0</v>
      </c>
      <c r="DN325" s="102">
        <f t="shared" si="228"/>
        <v>0</v>
      </c>
      <c r="DO325" s="102">
        <f t="shared" si="228"/>
        <v>0</v>
      </c>
      <c r="DP325" s="102">
        <f t="shared" si="228"/>
        <v>0</v>
      </c>
      <c r="DQ325" s="102">
        <f t="shared" si="228"/>
        <v>0</v>
      </c>
      <c r="DR325" s="102">
        <f t="shared" si="228"/>
        <v>0</v>
      </c>
      <c r="DS325" s="102">
        <f t="shared" si="228"/>
        <v>0</v>
      </c>
      <c r="DT325" s="102">
        <f t="shared" si="228"/>
        <v>0</v>
      </c>
      <c r="DU325" s="102">
        <f t="shared" si="228"/>
        <v>0</v>
      </c>
    </row>
    <row r="326" spans="1:1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c r="A327" s="69" t="str">
        <f>Pieņēmumi!B118</f>
        <v>Procentu likme par rezervēm</v>
      </c>
      <c r="B327" s="2"/>
      <c r="C327" s="2"/>
      <c r="D327" s="122">
        <f>Pieņēmumi!E118</f>
        <v>0</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c r="A328" s="134" t="str">
        <f>A321</f>
        <v>Sākotnējā bilance</v>
      </c>
      <c r="B328" s="2"/>
      <c r="C328" s="2"/>
      <c r="D328" s="2"/>
      <c r="E328" s="92">
        <f t="shared" ref="E328:BP328" si="229">IFERROR(E321,"")</f>
        <v>0</v>
      </c>
      <c r="F328" s="92">
        <f t="shared" si="229"/>
        <v>0</v>
      </c>
      <c r="G328" s="92">
        <f t="shared" si="229"/>
        <v>0</v>
      </c>
      <c r="H328" s="92">
        <f t="shared" si="229"/>
        <v>0</v>
      </c>
      <c r="I328" s="92">
        <f t="shared" si="229"/>
        <v>0</v>
      </c>
      <c r="J328" s="92">
        <f t="shared" si="229"/>
        <v>0</v>
      </c>
      <c r="K328" s="92">
        <f t="shared" si="229"/>
        <v>0</v>
      </c>
      <c r="L328" s="92">
        <f t="shared" si="229"/>
        <v>0</v>
      </c>
      <c r="M328" s="92">
        <f t="shared" si="229"/>
        <v>0</v>
      </c>
      <c r="N328" s="92">
        <f t="shared" si="229"/>
        <v>0</v>
      </c>
      <c r="O328" s="92">
        <f t="shared" si="229"/>
        <v>0</v>
      </c>
      <c r="P328" s="92">
        <f t="shared" si="229"/>
        <v>0</v>
      </c>
      <c r="Q328" s="92">
        <f t="shared" si="229"/>
        <v>0</v>
      </c>
      <c r="R328" s="92">
        <f t="shared" si="229"/>
        <v>0</v>
      </c>
      <c r="S328" s="92">
        <f t="shared" si="229"/>
        <v>0</v>
      </c>
      <c r="T328" s="92">
        <f t="shared" si="229"/>
        <v>0</v>
      </c>
      <c r="U328" s="92">
        <f t="shared" si="229"/>
        <v>0</v>
      </c>
      <c r="V328" s="92">
        <f t="shared" si="229"/>
        <v>0</v>
      </c>
      <c r="W328" s="92">
        <f t="shared" si="229"/>
        <v>0</v>
      </c>
      <c r="X328" s="92">
        <f t="shared" si="229"/>
        <v>0</v>
      </c>
      <c r="Y328" s="92">
        <f t="shared" si="229"/>
        <v>0</v>
      </c>
      <c r="Z328" s="92">
        <f t="shared" si="229"/>
        <v>0</v>
      </c>
      <c r="AA328" s="92">
        <f t="shared" si="229"/>
        <v>0</v>
      </c>
      <c r="AB328" s="92">
        <f t="shared" si="229"/>
        <v>0</v>
      </c>
      <c r="AC328" s="92">
        <f t="shared" si="229"/>
        <v>0</v>
      </c>
      <c r="AD328" s="92">
        <f t="shared" si="229"/>
        <v>0</v>
      </c>
      <c r="AE328" s="92">
        <f t="shared" si="229"/>
        <v>0</v>
      </c>
      <c r="AF328" s="92">
        <f t="shared" si="229"/>
        <v>0</v>
      </c>
      <c r="AG328" s="92">
        <f t="shared" si="229"/>
        <v>0</v>
      </c>
      <c r="AH328" s="92">
        <f t="shared" si="229"/>
        <v>0</v>
      </c>
      <c r="AI328" s="92">
        <f t="shared" si="229"/>
        <v>0</v>
      </c>
      <c r="AJ328" s="92">
        <f t="shared" si="229"/>
        <v>0</v>
      </c>
      <c r="AK328" s="92">
        <f t="shared" si="229"/>
        <v>0</v>
      </c>
      <c r="AL328" s="92">
        <f t="shared" si="229"/>
        <v>0</v>
      </c>
      <c r="AM328" s="92">
        <f t="shared" si="229"/>
        <v>0</v>
      </c>
      <c r="AN328" s="92">
        <f t="shared" si="229"/>
        <v>0</v>
      </c>
      <c r="AO328" s="92">
        <f t="shared" si="229"/>
        <v>0</v>
      </c>
      <c r="AP328" s="92">
        <f t="shared" si="229"/>
        <v>0</v>
      </c>
      <c r="AQ328" s="92">
        <f t="shared" si="229"/>
        <v>0</v>
      </c>
      <c r="AR328" s="92">
        <f t="shared" si="229"/>
        <v>0</v>
      </c>
      <c r="AS328" s="92">
        <f t="shared" si="229"/>
        <v>0</v>
      </c>
      <c r="AT328" s="92">
        <f t="shared" si="229"/>
        <v>0</v>
      </c>
      <c r="AU328" s="92">
        <f t="shared" si="229"/>
        <v>0</v>
      </c>
      <c r="AV328" s="92">
        <f t="shared" si="229"/>
        <v>0</v>
      </c>
      <c r="AW328" s="92">
        <f t="shared" si="229"/>
        <v>0</v>
      </c>
      <c r="AX328" s="92">
        <f t="shared" si="229"/>
        <v>0</v>
      </c>
      <c r="AY328" s="92">
        <f t="shared" si="229"/>
        <v>0</v>
      </c>
      <c r="AZ328" s="92">
        <f t="shared" si="229"/>
        <v>0</v>
      </c>
      <c r="BA328" s="92">
        <f t="shared" si="229"/>
        <v>0</v>
      </c>
      <c r="BB328" s="92">
        <f t="shared" si="229"/>
        <v>0</v>
      </c>
      <c r="BC328" s="92">
        <f t="shared" si="229"/>
        <v>0</v>
      </c>
      <c r="BD328" s="92">
        <f t="shared" si="229"/>
        <v>0</v>
      </c>
      <c r="BE328" s="92">
        <f t="shared" si="229"/>
        <v>0</v>
      </c>
      <c r="BF328" s="92">
        <f t="shared" si="229"/>
        <v>0</v>
      </c>
      <c r="BG328" s="92">
        <f t="shared" si="229"/>
        <v>0</v>
      </c>
      <c r="BH328" s="92">
        <f t="shared" si="229"/>
        <v>0</v>
      </c>
      <c r="BI328" s="92">
        <f t="shared" si="229"/>
        <v>0</v>
      </c>
      <c r="BJ328" s="92">
        <f t="shared" si="229"/>
        <v>0</v>
      </c>
      <c r="BK328" s="92">
        <f t="shared" si="229"/>
        <v>0</v>
      </c>
      <c r="BL328" s="92">
        <f t="shared" si="229"/>
        <v>0</v>
      </c>
      <c r="BM328" s="92">
        <f t="shared" si="229"/>
        <v>0</v>
      </c>
      <c r="BN328" s="92">
        <f t="shared" si="229"/>
        <v>0</v>
      </c>
      <c r="BO328" s="92">
        <f t="shared" si="229"/>
        <v>0</v>
      </c>
      <c r="BP328" s="92">
        <f t="shared" si="229"/>
        <v>0</v>
      </c>
      <c r="BQ328" s="92">
        <f t="shared" ref="BQ328:DU328" si="230">IFERROR(BQ321,"")</f>
        <v>0</v>
      </c>
      <c r="BR328" s="92">
        <f t="shared" si="230"/>
        <v>0</v>
      </c>
      <c r="BS328" s="92">
        <f t="shared" si="230"/>
        <v>0</v>
      </c>
      <c r="BT328" s="92">
        <f t="shared" si="230"/>
        <v>0</v>
      </c>
      <c r="BU328" s="92">
        <f t="shared" si="230"/>
        <v>0</v>
      </c>
      <c r="BV328" s="92">
        <f t="shared" si="230"/>
        <v>0</v>
      </c>
      <c r="BW328" s="92">
        <f t="shared" si="230"/>
        <v>0</v>
      </c>
      <c r="BX328" s="92">
        <f t="shared" si="230"/>
        <v>0</v>
      </c>
      <c r="BY328" s="92">
        <f t="shared" si="230"/>
        <v>0</v>
      </c>
      <c r="BZ328" s="92">
        <f t="shared" si="230"/>
        <v>0</v>
      </c>
      <c r="CA328" s="92">
        <f t="shared" si="230"/>
        <v>0</v>
      </c>
      <c r="CB328" s="92">
        <f t="shared" si="230"/>
        <v>0</v>
      </c>
      <c r="CC328" s="92">
        <f t="shared" si="230"/>
        <v>0</v>
      </c>
      <c r="CD328" s="92">
        <f t="shared" si="230"/>
        <v>0</v>
      </c>
      <c r="CE328" s="92">
        <f t="shared" si="230"/>
        <v>0</v>
      </c>
      <c r="CF328" s="92">
        <f t="shared" si="230"/>
        <v>0</v>
      </c>
      <c r="CG328" s="92">
        <f t="shared" si="230"/>
        <v>0</v>
      </c>
      <c r="CH328" s="92">
        <f t="shared" si="230"/>
        <v>0</v>
      </c>
      <c r="CI328" s="92">
        <f t="shared" si="230"/>
        <v>0</v>
      </c>
      <c r="CJ328" s="92">
        <f t="shared" si="230"/>
        <v>0</v>
      </c>
      <c r="CK328" s="92">
        <f t="shared" si="230"/>
        <v>0</v>
      </c>
      <c r="CL328" s="92">
        <f t="shared" si="230"/>
        <v>0</v>
      </c>
      <c r="CM328" s="92">
        <f t="shared" si="230"/>
        <v>0</v>
      </c>
      <c r="CN328" s="92">
        <f t="shared" si="230"/>
        <v>0</v>
      </c>
      <c r="CO328" s="92">
        <f t="shared" si="230"/>
        <v>0</v>
      </c>
      <c r="CP328" s="92">
        <f t="shared" si="230"/>
        <v>0</v>
      </c>
      <c r="CQ328" s="92">
        <f t="shared" si="230"/>
        <v>0</v>
      </c>
      <c r="CR328" s="92">
        <f t="shared" si="230"/>
        <v>0</v>
      </c>
      <c r="CS328" s="92">
        <f t="shared" si="230"/>
        <v>0</v>
      </c>
      <c r="CT328" s="92">
        <f t="shared" si="230"/>
        <v>0</v>
      </c>
      <c r="CU328" s="92">
        <f t="shared" si="230"/>
        <v>0</v>
      </c>
      <c r="CV328" s="92">
        <f t="shared" si="230"/>
        <v>0</v>
      </c>
      <c r="CW328" s="92">
        <f t="shared" si="230"/>
        <v>0</v>
      </c>
      <c r="CX328" s="92">
        <f t="shared" si="230"/>
        <v>0</v>
      </c>
      <c r="CY328" s="92">
        <f t="shared" si="230"/>
        <v>0</v>
      </c>
      <c r="CZ328" s="92">
        <f t="shared" si="230"/>
        <v>0</v>
      </c>
      <c r="DA328" s="92">
        <f t="shared" si="230"/>
        <v>0</v>
      </c>
      <c r="DB328" s="92">
        <f t="shared" si="230"/>
        <v>0</v>
      </c>
      <c r="DC328" s="92">
        <f t="shared" si="230"/>
        <v>0</v>
      </c>
      <c r="DD328" s="92">
        <f t="shared" si="230"/>
        <v>0</v>
      </c>
      <c r="DE328" s="92">
        <f t="shared" si="230"/>
        <v>0</v>
      </c>
      <c r="DF328" s="92">
        <f t="shared" si="230"/>
        <v>0</v>
      </c>
      <c r="DG328" s="92">
        <f t="shared" si="230"/>
        <v>0</v>
      </c>
      <c r="DH328" s="92">
        <f t="shared" si="230"/>
        <v>0</v>
      </c>
      <c r="DI328" s="92">
        <f t="shared" si="230"/>
        <v>0</v>
      </c>
      <c r="DJ328" s="92">
        <f t="shared" si="230"/>
        <v>0</v>
      </c>
      <c r="DK328" s="92">
        <f t="shared" si="230"/>
        <v>0</v>
      </c>
      <c r="DL328" s="92">
        <f t="shared" si="230"/>
        <v>0</v>
      </c>
      <c r="DM328" s="92">
        <f t="shared" si="230"/>
        <v>0</v>
      </c>
      <c r="DN328" s="92">
        <f t="shared" si="230"/>
        <v>0</v>
      </c>
      <c r="DO328" s="92">
        <f t="shared" si="230"/>
        <v>0</v>
      </c>
      <c r="DP328" s="92">
        <f t="shared" si="230"/>
        <v>0</v>
      </c>
      <c r="DQ328" s="92">
        <f t="shared" si="230"/>
        <v>0</v>
      </c>
      <c r="DR328" s="92">
        <f t="shared" si="230"/>
        <v>0</v>
      </c>
      <c r="DS328" s="92">
        <f t="shared" si="230"/>
        <v>0</v>
      </c>
      <c r="DT328" s="92">
        <f t="shared" si="230"/>
        <v>0</v>
      </c>
      <c r="DU328" s="92">
        <f t="shared" si="230"/>
        <v>0</v>
      </c>
    </row>
    <row r="329" spans="1:125">
      <c r="A329" s="25" t="s">
        <v>233</v>
      </c>
      <c r="B329" s="25"/>
      <c r="C329" s="25"/>
      <c r="D329" s="25"/>
      <c r="E329" s="135">
        <f t="shared" ref="E329:BP329" si="231">IFERROR(E328*$D327,"")</f>
        <v>0</v>
      </c>
      <c r="F329" s="135">
        <f t="shared" si="231"/>
        <v>0</v>
      </c>
      <c r="G329" s="135">
        <f t="shared" si="231"/>
        <v>0</v>
      </c>
      <c r="H329" s="135">
        <f t="shared" si="231"/>
        <v>0</v>
      </c>
      <c r="I329" s="136">
        <f t="shared" si="231"/>
        <v>0</v>
      </c>
      <c r="J329" s="135">
        <f t="shared" si="231"/>
        <v>0</v>
      </c>
      <c r="K329" s="135">
        <f t="shared" si="231"/>
        <v>0</v>
      </c>
      <c r="L329" s="135">
        <f t="shared" si="231"/>
        <v>0</v>
      </c>
      <c r="M329" s="135">
        <f t="shared" si="231"/>
        <v>0</v>
      </c>
      <c r="N329" s="135">
        <f t="shared" si="231"/>
        <v>0</v>
      </c>
      <c r="O329" s="135">
        <f t="shared" si="231"/>
        <v>0</v>
      </c>
      <c r="P329" s="135">
        <f t="shared" si="231"/>
        <v>0</v>
      </c>
      <c r="Q329" s="135">
        <f t="shared" si="231"/>
        <v>0</v>
      </c>
      <c r="R329" s="135">
        <f t="shared" si="231"/>
        <v>0</v>
      </c>
      <c r="S329" s="135">
        <f t="shared" si="231"/>
        <v>0</v>
      </c>
      <c r="T329" s="135">
        <f t="shared" si="231"/>
        <v>0</v>
      </c>
      <c r="U329" s="135">
        <f t="shared" si="231"/>
        <v>0</v>
      </c>
      <c r="V329" s="135">
        <f t="shared" si="231"/>
        <v>0</v>
      </c>
      <c r="W329" s="135">
        <f t="shared" si="231"/>
        <v>0</v>
      </c>
      <c r="X329" s="135">
        <f t="shared" si="231"/>
        <v>0</v>
      </c>
      <c r="Y329" s="135">
        <f t="shared" si="231"/>
        <v>0</v>
      </c>
      <c r="Z329" s="135">
        <f t="shared" si="231"/>
        <v>0</v>
      </c>
      <c r="AA329" s="135">
        <f t="shared" si="231"/>
        <v>0</v>
      </c>
      <c r="AB329" s="135">
        <f t="shared" si="231"/>
        <v>0</v>
      </c>
      <c r="AC329" s="135">
        <f t="shared" si="231"/>
        <v>0</v>
      </c>
      <c r="AD329" s="135">
        <f t="shared" si="231"/>
        <v>0</v>
      </c>
      <c r="AE329" s="135">
        <f t="shared" si="231"/>
        <v>0</v>
      </c>
      <c r="AF329" s="135">
        <f t="shared" si="231"/>
        <v>0</v>
      </c>
      <c r="AG329" s="135">
        <f t="shared" si="231"/>
        <v>0</v>
      </c>
      <c r="AH329" s="135">
        <f t="shared" si="231"/>
        <v>0</v>
      </c>
      <c r="AI329" s="135">
        <f t="shared" si="231"/>
        <v>0</v>
      </c>
      <c r="AJ329" s="135">
        <f t="shared" si="231"/>
        <v>0</v>
      </c>
      <c r="AK329" s="135">
        <f t="shared" si="231"/>
        <v>0</v>
      </c>
      <c r="AL329" s="135">
        <f t="shared" si="231"/>
        <v>0</v>
      </c>
      <c r="AM329" s="135">
        <f t="shared" si="231"/>
        <v>0</v>
      </c>
      <c r="AN329" s="135">
        <f t="shared" si="231"/>
        <v>0</v>
      </c>
      <c r="AO329" s="135">
        <f t="shared" si="231"/>
        <v>0</v>
      </c>
      <c r="AP329" s="135">
        <f t="shared" si="231"/>
        <v>0</v>
      </c>
      <c r="AQ329" s="135">
        <f t="shared" si="231"/>
        <v>0</v>
      </c>
      <c r="AR329" s="135">
        <f t="shared" si="231"/>
        <v>0</v>
      </c>
      <c r="AS329" s="135">
        <f t="shared" si="231"/>
        <v>0</v>
      </c>
      <c r="AT329" s="135">
        <f t="shared" si="231"/>
        <v>0</v>
      </c>
      <c r="AU329" s="135">
        <f t="shared" si="231"/>
        <v>0</v>
      </c>
      <c r="AV329" s="135">
        <f t="shared" si="231"/>
        <v>0</v>
      </c>
      <c r="AW329" s="135">
        <f t="shared" si="231"/>
        <v>0</v>
      </c>
      <c r="AX329" s="135">
        <f t="shared" si="231"/>
        <v>0</v>
      </c>
      <c r="AY329" s="135">
        <f t="shared" si="231"/>
        <v>0</v>
      </c>
      <c r="AZ329" s="135">
        <f t="shared" si="231"/>
        <v>0</v>
      </c>
      <c r="BA329" s="135">
        <f t="shared" si="231"/>
        <v>0</v>
      </c>
      <c r="BB329" s="135">
        <f t="shared" si="231"/>
        <v>0</v>
      </c>
      <c r="BC329" s="135">
        <f t="shared" si="231"/>
        <v>0</v>
      </c>
      <c r="BD329" s="135">
        <f t="shared" si="231"/>
        <v>0</v>
      </c>
      <c r="BE329" s="135">
        <f t="shared" si="231"/>
        <v>0</v>
      </c>
      <c r="BF329" s="135">
        <f t="shared" si="231"/>
        <v>0</v>
      </c>
      <c r="BG329" s="135">
        <f t="shared" si="231"/>
        <v>0</v>
      </c>
      <c r="BH329" s="135">
        <f t="shared" si="231"/>
        <v>0</v>
      </c>
      <c r="BI329" s="135">
        <f t="shared" si="231"/>
        <v>0</v>
      </c>
      <c r="BJ329" s="135">
        <f t="shared" si="231"/>
        <v>0</v>
      </c>
      <c r="BK329" s="135">
        <f t="shared" si="231"/>
        <v>0</v>
      </c>
      <c r="BL329" s="135">
        <f t="shared" si="231"/>
        <v>0</v>
      </c>
      <c r="BM329" s="135">
        <f t="shared" si="231"/>
        <v>0</v>
      </c>
      <c r="BN329" s="135">
        <f t="shared" si="231"/>
        <v>0</v>
      </c>
      <c r="BO329" s="135">
        <f t="shared" si="231"/>
        <v>0</v>
      </c>
      <c r="BP329" s="135">
        <f t="shared" si="231"/>
        <v>0</v>
      </c>
      <c r="BQ329" s="135">
        <f t="shared" ref="BQ329:DU329" si="232">IFERROR(BQ328*$D327,"")</f>
        <v>0</v>
      </c>
      <c r="BR329" s="135">
        <f t="shared" si="232"/>
        <v>0</v>
      </c>
      <c r="BS329" s="135">
        <f t="shared" si="232"/>
        <v>0</v>
      </c>
      <c r="BT329" s="135">
        <f t="shared" si="232"/>
        <v>0</v>
      </c>
      <c r="BU329" s="135">
        <f t="shared" si="232"/>
        <v>0</v>
      </c>
      <c r="BV329" s="135">
        <f t="shared" si="232"/>
        <v>0</v>
      </c>
      <c r="BW329" s="135">
        <f t="shared" si="232"/>
        <v>0</v>
      </c>
      <c r="BX329" s="135">
        <f t="shared" si="232"/>
        <v>0</v>
      </c>
      <c r="BY329" s="135">
        <f t="shared" si="232"/>
        <v>0</v>
      </c>
      <c r="BZ329" s="135">
        <f t="shared" si="232"/>
        <v>0</v>
      </c>
      <c r="CA329" s="135">
        <f t="shared" si="232"/>
        <v>0</v>
      </c>
      <c r="CB329" s="135">
        <f t="shared" si="232"/>
        <v>0</v>
      </c>
      <c r="CC329" s="135">
        <f t="shared" si="232"/>
        <v>0</v>
      </c>
      <c r="CD329" s="135">
        <f t="shared" si="232"/>
        <v>0</v>
      </c>
      <c r="CE329" s="135">
        <f t="shared" si="232"/>
        <v>0</v>
      </c>
      <c r="CF329" s="135">
        <f t="shared" si="232"/>
        <v>0</v>
      </c>
      <c r="CG329" s="135">
        <f t="shared" si="232"/>
        <v>0</v>
      </c>
      <c r="CH329" s="135">
        <f t="shared" si="232"/>
        <v>0</v>
      </c>
      <c r="CI329" s="135">
        <f t="shared" si="232"/>
        <v>0</v>
      </c>
      <c r="CJ329" s="135">
        <f t="shared" si="232"/>
        <v>0</v>
      </c>
      <c r="CK329" s="135">
        <f t="shared" si="232"/>
        <v>0</v>
      </c>
      <c r="CL329" s="135">
        <f t="shared" si="232"/>
        <v>0</v>
      </c>
      <c r="CM329" s="135">
        <f t="shared" si="232"/>
        <v>0</v>
      </c>
      <c r="CN329" s="135">
        <f t="shared" si="232"/>
        <v>0</v>
      </c>
      <c r="CO329" s="135">
        <f t="shared" si="232"/>
        <v>0</v>
      </c>
      <c r="CP329" s="135">
        <f t="shared" si="232"/>
        <v>0</v>
      </c>
      <c r="CQ329" s="135">
        <f t="shared" si="232"/>
        <v>0</v>
      </c>
      <c r="CR329" s="135">
        <f t="shared" si="232"/>
        <v>0</v>
      </c>
      <c r="CS329" s="135">
        <f t="shared" si="232"/>
        <v>0</v>
      </c>
      <c r="CT329" s="135">
        <f t="shared" si="232"/>
        <v>0</v>
      </c>
      <c r="CU329" s="135">
        <f t="shared" si="232"/>
        <v>0</v>
      </c>
      <c r="CV329" s="135">
        <f t="shared" si="232"/>
        <v>0</v>
      </c>
      <c r="CW329" s="135">
        <f t="shared" si="232"/>
        <v>0</v>
      </c>
      <c r="CX329" s="135">
        <f t="shared" si="232"/>
        <v>0</v>
      </c>
      <c r="CY329" s="135">
        <f t="shared" si="232"/>
        <v>0</v>
      </c>
      <c r="CZ329" s="135">
        <f t="shared" si="232"/>
        <v>0</v>
      </c>
      <c r="DA329" s="135">
        <f t="shared" si="232"/>
        <v>0</v>
      </c>
      <c r="DB329" s="135">
        <f t="shared" si="232"/>
        <v>0</v>
      </c>
      <c r="DC329" s="135">
        <f t="shared" si="232"/>
        <v>0</v>
      </c>
      <c r="DD329" s="135">
        <f t="shared" si="232"/>
        <v>0</v>
      </c>
      <c r="DE329" s="135">
        <f t="shared" si="232"/>
        <v>0</v>
      </c>
      <c r="DF329" s="135">
        <f t="shared" si="232"/>
        <v>0</v>
      </c>
      <c r="DG329" s="135">
        <f t="shared" si="232"/>
        <v>0</v>
      </c>
      <c r="DH329" s="135">
        <f t="shared" si="232"/>
        <v>0</v>
      </c>
      <c r="DI329" s="135">
        <f t="shared" si="232"/>
        <v>0</v>
      </c>
      <c r="DJ329" s="135">
        <f t="shared" si="232"/>
        <v>0</v>
      </c>
      <c r="DK329" s="135">
        <f t="shared" si="232"/>
        <v>0</v>
      </c>
      <c r="DL329" s="135">
        <f t="shared" si="232"/>
        <v>0</v>
      </c>
      <c r="DM329" s="135">
        <f t="shared" si="232"/>
        <v>0</v>
      </c>
      <c r="DN329" s="135">
        <f t="shared" si="232"/>
        <v>0</v>
      </c>
      <c r="DO329" s="135">
        <f t="shared" si="232"/>
        <v>0</v>
      </c>
      <c r="DP329" s="135">
        <f t="shared" si="232"/>
        <v>0</v>
      </c>
      <c r="DQ329" s="135">
        <f t="shared" si="232"/>
        <v>0</v>
      </c>
      <c r="DR329" s="135">
        <f t="shared" si="232"/>
        <v>0</v>
      </c>
      <c r="DS329" s="135">
        <f t="shared" si="232"/>
        <v>0</v>
      </c>
      <c r="DT329" s="135">
        <f t="shared" si="232"/>
        <v>0</v>
      </c>
      <c r="DU329" s="135">
        <f t="shared" si="232"/>
        <v>0</v>
      </c>
    </row>
    <row r="330" spans="1:125">
      <c r="A330" s="3"/>
      <c r="B330" s="3"/>
      <c r="C330" s="3"/>
      <c r="D330" s="3"/>
      <c r="E330" s="137"/>
      <c r="F330" s="137"/>
      <c r="G330" s="137"/>
      <c r="H330" s="137"/>
      <c r="I330" s="138"/>
      <c r="J330" s="137"/>
      <c r="K330" s="137"/>
      <c r="L330" s="137"/>
      <c r="M330" s="137"/>
      <c r="N330" s="137"/>
      <c r="O330" s="137"/>
      <c r="P330" s="137"/>
      <c r="Q330" s="137"/>
      <c r="R330" s="137"/>
      <c r="S330" s="137"/>
      <c r="T330" s="137"/>
      <c r="U330" s="137"/>
      <c r="V330" s="137"/>
      <c r="W330" s="137"/>
      <c r="X330" s="137"/>
      <c r="Y330" s="137"/>
      <c r="Z330" s="137"/>
      <c r="AA330" s="137"/>
      <c r="AB330" s="137"/>
      <c r="AC330" s="137"/>
      <c r="AD330" s="137"/>
      <c r="AE330" s="137"/>
      <c r="AF330" s="137"/>
      <c r="AG330" s="137"/>
      <c r="AH330" s="137"/>
      <c r="AI330" s="137"/>
      <c r="AJ330" s="137"/>
      <c r="AK330" s="137"/>
      <c r="AL330" s="137"/>
      <c r="AM330" s="137"/>
      <c r="AN330" s="137"/>
      <c r="AO330" s="137"/>
      <c r="AP330" s="137"/>
      <c r="AQ330" s="137"/>
      <c r="AR330" s="137"/>
      <c r="AS330" s="137"/>
      <c r="AT330" s="137"/>
      <c r="AU330" s="137"/>
      <c r="AV330" s="137"/>
      <c r="AW330" s="137"/>
      <c r="AX330" s="137"/>
      <c r="AY330" s="137"/>
      <c r="AZ330" s="137"/>
      <c r="BA330" s="137"/>
      <c r="BB330" s="137"/>
      <c r="BC330" s="137"/>
      <c r="BD330" s="137"/>
      <c r="BE330" s="137"/>
      <c r="BF330" s="137"/>
      <c r="BG330" s="137"/>
      <c r="BH330" s="137"/>
      <c r="BI330" s="137"/>
      <c r="BJ330" s="137"/>
      <c r="BK330" s="137"/>
      <c r="BL330" s="137"/>
      <c r="BM330" s="137"/>
      <c r="BN330" s="137"/>
      <c r="BO330" s="137"/>
      <c r="BP330" s="137"/>
      <c r="BQ330" s="137"/>
      <c r="BR330" s="137"/>
      <c r="BS330" s="137"/>
      <c r="BT330" s="137"/>
      <c r="BU330" s="137"/>
      <c r="BV330" s="137"/>
      <c r="BW330" s="137"/>
      <c r="BX330" s="137"/>
      <c r="BY330" s="137"/>
      <c r="BZ330" s="137"/>
      <c r="CA330" s="137"/>
      <c r="CB330" s="137"/>
      <c r="CC330" s="137"/>
      <c r="CD330" s="137"/>
      <c r="CE330" s="137"/>
      <c r="CF330" s="137"/>
      <c r="CG330" s="137"/>
      <c r="CH330" s="137"/>
      <c r="CI330" s="137"/>
      <c r="CJ330" s="137"/>
      <c r="CK330" s="137"/>
      <c r="CL330" s="137"/>
      <c r="CM330" s="137"/>
      <c r="CN330" s="137"/>
      <c r="CO330" s="137"/>
      <c r="CP330" s="137"/>
      <c r="CQ330" s="137"/>
      <c r="CR330" s="137"/>
      <c r="CS330" s="137"/>
      <c r="CT330" s="137"/>
      <c r="CU330" s="137"/>
      <c r="CV330" s="137"/>
      <c r="CW330" s="137"/>
      <c r="CX330" s="137"/>
      <c r="CY330" s="137"/>
      <c r="CZ330" s="137"/>
      <c r="DA330" s="137"/>
      <c r="DB330" s="137"/>
      <c r="DC330" s="137"/>
      <c r="DD330" s="137"/>
      <c r="DE330" s="137"/>
      <c r="DF330" s="137"/>
      <c r="DG330" s="137"/>
      <c r="DH330" s="137"/>
      <c r="DI330" s="137"/>
      <c r="DJ330" s="137"/>
      <c r="DK330" s="137"/>
      <c r="DL330" s="137"/>
      <c r="DM330" s="137"/>
      <c r="DN330" s="137"/>
      <c r="DO330" s="137"/>
      <c r="DP330" s="137"/>
      <c r="DQ330" s="137"/>
      <c r="DR330" s="137"/>
      <c r="DS330" s="137"/>
      <c r="DT330" s="137"/>
      <c r="DU330" s="137"/>
    </row>
    <row r="331" spans="1:125" ht="15" thickBot="1">
      <c r="A331" s="130" t="s">
        <v>529</v>
      </c>
      <c r="B331" s="126" t="s">
        <v>71</v>
      </c>
      <c r="C331" s="139"/>
      <c r="D331" s="140">
        <f>SUM(E331:DU331)</f>
        <v>0</v>
      </c>
      <c r="E331" s="140">
        <f t="shared" ref="E331:BP331" si="233">IFERROR(SUM(E290-E289,E307-E306,E324-E323),"")</f>
        <v>0</v>
      </c>
      <c r="F331" s="140">
        <f t="shared" si="233"/>
        <v>0</v>
      </c>
      <c r="G331" s="140">
        <f t="shared" si="233"/>
        <v>0</v>
      </c>
      <c r="H331" s="140">
        <f t="shared" si="233"/>
        <v>0</v>
      </c>
      <c r="I331" s="140">
        <f t="shared" si="233"/>
        <v>0</v>
      </c>
      <c r="J331" s="140">
        <f t="shared" si="233"/>
        <v>-345907.69830846053</v>
      </c>
      <c r="K331" s="140">
        <f t="shared" si="233"/>
        <v>0</v>
      </c>
      <c r="L331" s="140">
        <f t="shared" si="233"/>
        <v>0</v>
      </c>
      <c r="M331" s="140">
        <f t="shared" si="233"/>
        <v>5.8207660913467407E-11</v>
      </c>
      <c r="N331" s="140">
        <f t="shared" si="233"/>
        <v>-5.8207660913467407E-11</v>
      </c>
      <c r="O331" s="140">
        <f t="shared" si="233"/>
        <v>5.8207660913467407E-11</v>
      </c>
      <c r="P331" s="140">
        <f t="shared" si="233"/>
        <v>0</v>
      </c>
      <c r="Q331" s="140">
        <f t="shared" si="233"/>
        <v>0</v>
      </c>
      <c r="R331" s="140">
        <f t="shared" si="233"/>
        <v>0</v>
      </c>
      <c r="S331" s="140">
        <f t="shared" si="233"/>
        <v>0</v>
      </c>
      <c r="T331" s="140">
        <f t="shared" si="233"/>
        <v>-5.8207660913467407E-11</v>
      </c>
      <c r="U331" s="140">
        <f t="shared" si="233"/>
        <v>0</v>
      </c>
      <c r="V331" s="140">
        <f t="shared" si="233"/>
        <v>0</v>
      </c>
      <c r="W331" s="140">
        <f t="shared" si="233"/>
        <v>5.8207660913467407E-11</v>
      </c>
      <c r="X331" s="140">
        <f t="shared" si="233"/>
        <v>0</v>
      </c>
      <c r="Y331" s="140">
        <f t="shared" si="233"/>
        <v>0</v>
      </c>
      <c r="Z331" s="140">
        <f t="shared" si="233"/>
        <v>5.8207660913467407E-11</v>
      </c>
      <c r="AA331" s="140">
        <f t="shared" si="233"/>
        <v>0</v>
      </c>
      <c r="AB331" s="140">
        <f t="shared" si="233"/>
        <v>-5.8207660913467407E-11</v>
      </c>
      <c r="AC331" s="140">
        <f t="shared" si="233"/>
        <v>5.8207660913467407E-11</v>
      </c>
      <c r="AD331" s="140">
        <f t="shared" si="233"/>
        <v>0</v>
      </c>
      <c r="AE331" s="140">
        <f t="shared" si="233"/>
        <v>0</v>
      </c>
      <c r="AF331" s="140">
        <f t="shared" si="233"/>
        <v>0</v>
      </c>
      <c r="AG331" s="140">
        <f t="shared" si="233"/>
        <v>-5.8207660913467407E-11</v>
      </c>
      <c r="AH331" s="140">
        <f t="shared" si="233"/>
        <v>5.8207660913467407E-11</v>
      </c>
      <c r="AI331" s="140">
        <f t="shared" si="233"/>
        <v>0</v>
      </c>
      <c r="AJ331" s="140">
        <f t="shared" si="233"/>
        <v>-5.8207660913467407E-11</v>
      </c>
      <c r="AK331" s="140">
        <f t="shared" si="233"/>
        <v>0</v>
      </c>
      <c r="AL331" s="140">
        <f t="shared" si="233"/>
        <v>5.8207660913467407E-11</v>
      </c>
      <c r="AM331" s="140">
        <f t="shared" si="233"/>
        <v>0</v>
      </c>
      <c r="AN331" s="140">
        <f t="shared" si="233"/>
        <v>-5.8207660913467407E-11</v>
      </c>
      <c r="AO331" s="140">
        <f t="shared" si="233"/>
        <v>5.8207660913467407E-11</v>
      </c>
      <c r="AP331" s="140">
        <f t="shared" si="233"/>
        <v>0</v>
      </c>
      <c r="AQ331" s="140">
        <f t="shared" si="233"/>
        <v>-5.8207660913467407E-11</v>
      </c>
      <c r="AR331" s="140">
        <f>IFERROR(SUM(AR290-AR289,AR307-AR306,AR324-AR323),"")</f>
        <v>0</v>
      </c>
      <c r="AS331" s="140">
        <f t="shared" si="233"/>
        <v>5.8207660913467407E-11</v>
      </c>
      <c r="AT331" s="140">
        <f t="shared" si="233"/>
        <v>0</v>
      </c>
      <c r="AU331" s="140">
        <f t="shared" si="233"/>
        <v>-5.8207660913467407E-11</v>
      </c>
      <c r="AV331" s="140">
        <f t="shared" si="233"/>
        <v>0</v>
      </c>
      <c r="AW331" s="140">
        <f t="shared" si="233"/>
        <v>-5.8207660913467407E-11</v>
      </c>
      <c r="AX331" s="140">
        <f t="shared" si="233"/>
        <v>5.8207660913467407E-11</v>
      </c>
      <c r="AY331" s="140">
        <f t="shared" si="233"/>
        <v>0</v>
      </c>
      <c r="AZ331" s="140">
        <f t="shared" si="233"/>
        <v>0</v>
      </c>
      <c r="BA331" s="140">
        <f t="shared" si="233"/>
        <v>0</v>
      </c>
      <c r="BB331" s="140">
        <f t="shared" si="233"/>
        <v>0</v>
      </c>
      <c r="BC331" s="140">
        <f t="shared" si="233"/>
        <v>0</v>
      </c>
      <c r="BD331" s="140">
        <f t="shared" si="233"/>
        <v>0</v>
      </c>
      <c r="BE331" s="140">
        <f t="shared" si="233"/>
        <v>-5.8207660913467407E-11</v>
      </c>
      <c r="BF331" s="140">
        <f t="shared" si="233"/>
        <v>5.8207660913467407E-11</v>
      </c>
      <c r="BG331" s="140">
        <f t="shared" si="233"/>
        <v>-5.8207660913467407E-11</v>
      </c>
      <c r="BH331" s="140">
        <f t="shared" si="233"/>
        <v>0</v>
      </c>
      <c r="BI331" s="140">
        <f t="shared" si="233"/>
        <v>86476.924577115162</v>
      </c>
      <c r="BJ331" s="140">
        <f t="shared" si="233"/>
        <v>86476.924577115104</v>
      </c>
      <c r="BK331" s="140">
        <f t="shared" si="233"/>
        <v>86476.924577115147</v>
      </c>
      <c r="BL331" s="140">
        <f t="shared" si="233"/>
        <v>86476.924577115118</v>
      </c>
      <c r="BM331" s="140">
        <f t="shared" si="233"/>
        <v>0</v>
      </c>
      <c r="BN331" s="140">
        <f t="shared" si="233"/>
        <v>0</v>
      </c>
      <c r="BO331" s="140">
        <f t="shared" si="233"/>
        <v>0</v>
      </c>
      <c r="BP331" s="140">
        <f t="shared" si="233"/>
        <v>0</v>
      </c>
      <c r="BQ331" s="140">
        <f t="shared" ref="BQ331:DU331" si="234">IFERROR(SUM(BQ290-BQ289,BQ307-BQ306,BQ324-BQ323),"")</f>
        <v>0</v>
      </c>
      <c r="BR331" s="140">
        <f t="shared" si="234"/>
        <v>0</v>
      </c>
      <c r="BS331" s="140">
        <f t="shared" si="234"/>
        <v>0</v>
      </c>
      <c r="BT331" s="140">
        <f t="shared" si="234"/>
        <v>0</v>
      </c>
      <c r="BU331" s="140">
        <f t="shared" si="234"/>
        <v>0</v>
      </c>
      <c r="BV331" s="140">
        <f t="shared" si="234"/>
        <v>0</v>
      </c>
      <c r="BW331" s="140">
        <f t="shared" si="234"/>
        <v>0</v>
      </c>
      <c r="BX331" s="140">
        <f t="shared" si="234"/>
        <v>0</v>
      </c>
      <c r="BY331" s="140">
        <f t="shared" si="234"/>
        <v>0</v>
      </c>
      <c r="BZ331" s="140">
        <f t="shared" si="234"/>
        <v>0</v>
      </c>
      <c r="CA331" s="140">
        <f t="shared" si="234"/>
        <v>0</v>
      </c>
      <c r="CB331" s="140">
        <f t="shared" si="234"/>
        <v>0</v>
      </c>
      <c r="CC331" s="140">
        <f t="shared" si="234"/>
        <v>0</v>
      </c>
      <c r="CD331" s="140">
        <f t="shared" si="234"/>
        <v>0</v>
      </c>
      <c r="CE331" s="140">
        <f t="shared" si="234"/>
        <v>0</v>
      </c>
      <c r="CF331" s="140">
        <f t="shared" si="234"/>
        <v>0</v>
      </c>
      <c r="CG331" s="140">
        <f t="shared" si="234"/>
        <v>0</v>
      </c>
      <c r="CH331" s="140">
        <f t="shared" si="234"/>
        <v>0</v>
      </c>
      <c r="CI331" s="140">
        <f t="shared" si="234"/>
        <v>0</v>
      </c>
      <c r="CJ331" s="140">
        <f t="shared" si="234"/>
        <v>0</v>
      </c>
      <c r="CK331" s="140">
        <f t="shared" si="234"/>
        <v>0</v>
      </c>
      <c r="CL331" s="140">
        <f t="shared" si="234"/>
        <v>0</v>
      </c>
      <c r="CM331" s="140">
        <f t="shared" si="234"/>
        <v>0</v>
      </c>
      <c r="CN331" s="140">
        <f t="shared" si="234"/>
        <v>0</v>
      </c>
      <c r="CO331" s="140">
        <f t="shared" si="234"/>
        <v>0</v>
      </c>
      <c r="CP331" s="140">
        <f t="shared" si="234"/>
        <v>0</v>
      </c>
      <c r="CQ331" s="140">
        <f t="shared" si="234"/>
        <v>0</v>
      </c>
      <c r="CR331" s="140">
        <f t="shared" si="234"/>
        <v>0</v>
      </c>
      <c r="CS331" s="140">
        <f t="shared" si="234"/>
        <v>0</v>
      </c>
      <c r="CT331" s="140">
        <f t="shared" si="234"/>
        <v>0</v>
      </c>
      <c r="CU331" s="140">
        <f t="shared" si="234"/>
        <v>0</v>
      </c>
      <c r="CV331" s="140">
        <f t="shared" si="234"/>
        <v>0</v>
      </c>
      <c r="CW331" s="140">
        <f t="shared" si="234"/>
        <v>0</v>
      </c>
      <c r="CX331" s="140">
        <f t="shared" si="234"/>
        <v>0</v>
      </c>
      <c r="CY331" s="140">
        <f t="shared" si="234"/>
        <v>0</v>
      </c>
      <c r="CZ331" s="140">
        <f t="shared" si="234"/>
        <v>0</v>
      </c>
      <c r="DA331" s="140">
        <f t="shared" si="234"/>
        <v>0</v>
      </c>
      <c r="DB331" s="140">
        <f t="shared" si="234"/>
        <v>0</v>
      </c>
      <c r="DC331" s="140">
        <f t="shared" si="234"/>
        <v>0</v>
      </c>
      <c r="DD331" s="140">
        <f t="shared" si="234"/>
        <v>0</v>
      </c>
      <c r="DE331" s="140">
        <f t="shared" si="234"/>
        <v>0</v>
      </c>
      <c r="DF331" s="140">
        <f t="shared" si="234"/>
        <v>0</v>
      </c>
      <c r="DG331" s="140">
        <f t="shared" si="234"/>
        <v>0</v>
      </c>
      <c r="DH331" s="140">
        <f t="shared" si="234"/>
        <v>0</v>
      </c>
      <c r="DI331" s="140">
        <f t="shared" si="234"/>
        <v>0</v>
      </c>
      <c r="DJ331" s="140">
        <f t="shared" si="234"/>
        <v>0</v>
      </c>
      <c r="DK331" s="140">
        <f t="shared" si="234"/>
        <v>0</v>
      </c>
      <c r="DL331" s="140">
        <f t="shared" si="234"/>
        <v>0</v>
      </c>
      <c r="DM331" s="140">
        <f t="shared" si="234"/>
        <v>0</v>
      </c>
      <c r="DN331" s="140">
        <f t="shared" si="234"/>
        <v>0</v>
      </c>
      <c r="DO331" s="140">
        <f t="shared" si="234"/>
        <v>0</v>
      </c>
      <c r="DP331" s="140">
        <f t="shared" si="234"/>
        <v>0</v>
      </c>
      <c r="DQ331" s="140">
        <f t="shared" si="234"/>
        <v>0</v>
      </c>
      <c r="DR331" s="140">
        <f t="shared" si="234"/>
        <v>0</v>
      </c>
      <c r="DS331" s="140">
        <f t="shared" si="234"/>
        <v>0</v>
      </c>
      <c r="DT331" s="140">
        <f t="shared" si="234"/>
        <v>0</v>
      </c>
      <c r="DU331" s="140">
        <f t="shared" si="234"/>
        <v>0</v>
      </c>
    </row>
    <row r="332" spans="1:125">
      <c r="A332" s="3"/>
      <c r="B332" s="3"/>
      <c r="C332" s="3"/>
      <c r="D332" s="3"/>
      <c r="E332" s="137"/>
      <c r="F332" s="137"/>
      <c r="G332" s="137"/>
      <c r="H332" s="137"/>
      <c r="I332" s="138"/>
      <c r="J332" s="137"/>
      <c r="K332" s="137"/>
      <c r="L332" s="137"/>
      <c r="M332" s="137"/>
      <c r="N332" s="137"/>
      <c r="O332" s="137"/>
      <c r="P332" s="137"/>
      <c r="Q332" s="137"/>
      <c r="R332" s="137"/>
      <c r="S332" s="137"/>
      <c r="T332" s="137"/>
      <c r="U332" s="137"/>
      <c r="V332" s="137"/>
      <c r="W332" s="137"/>
      <c r="X332" s="137"/>
      <c r="Y332" s="137"/>
      <c r="Z332" s="137"/>
      <c r="AA332" s="137"/>
      <c r="AB332" s="137"/>
      <c r="AC332" s="137"/>
      <c r="AD332" s="137"/>
      <c r="AE332" s="137"/>
      <c r="AF332" s="137"/>
      <c r="AG332" s="137"/>
      <c r="AH332" s="137"/>
      <c r="AI332" s="137"/>
      <c r="AJ332" s="137"/>
      <c r="AK332" s="137"/>
      <c r="AL332" s="137"/>
      <c r="AM332" s="137"/>
      <c r="AN332" s="137"/>
      <c r="AO332" s="137"/>
      <c r="AP332" s="137"/>
      <c r="AQ332" s="137"/>
      <c r="AR332" s="137"/>
      <c r="AS332" s="137"/>
      <c r="AT332" s="137"/>
      <c r="AU332" s="137"/>
      <c r="AV332" s="137"/>
      <c r="AW332" s="137"/>
      <c r="AX332" s="137"/>
      <c r="AY332" s="137"/>
      <c r="AZ332" s="137"/>
      <c r="BA332" s="137"/>
      <c r="BB332" s="137"/>
      <c r="BC332" s="137"/>
      <c r="BD332" s="137"/>
      <c r="BE332" s="137"/>
      <c r="BF332" s="137"/>
      <c r="BG332" s="137"/>
      <c r="BH332" s="137"/>
      <c r="BI332" s="137"/>
      <c r="BJ332" s="137"/>
      <c r="BK332" s="137"/>
      <c r="BL332" s="137"/>
      <c r="BM332" s="137"/>
      <c r="BN332" s="137"/>
      <c r="BO332" s="137"/>
      <c r="BP332" s="137"/>
      <c r="BQ332" s="137"/>
      <c r="BR332" s="137"/>
      <c r="BS332" s="137"/>
      <c r="BT332" s="137"/>
      <c r="BU332" s="137"/>
      <c r="BV332" s="137"/>
      <c r="BW332" s="137"/>
      <c r="BX332" s="137"/>
      <c r="BY332" s="137"/>
      <c r="BZ332" s="137"/>
      <c r="CA332" s="137"/>
      <c r="CB332" s="137"/>
      <c r="CC332" s="137"/>
      <c r="CD332" s="137"/>
      <c r="CE332" s="137"/>
      <c r="CF332" s="137"/>
      <c r="CG332" s="137"/>
      <c r="CH332" s="137"/>
      <c r="CI332" s="137"/>
      <c r="CJ332" s="137"/>
      <c r="CK332" s="137"/>
      <c r="CL332" s="137"/>
      <c r="CM332" s="137"/>
      <c r="CN332" s="137"/>
      <c r="CO332" s="137"/>
      <c r="CP332" s="137"/>
      <c r="CQ332" s="137"/>
      <c r="CR332" s="137"/>
      <c r="CS332" s="137"/>
      <c r="CT332" s="137"/>
      <c r="CU332" s="137"/>
      <c r="CV332" s="137"/>
      <c r="CW332" s="137"/>
      <c r="CX332" s="137"/>
      <c r="CY332" s="137"/>
      <c r="CZ332" s="137"/>
      <c r="DA332" s="137"/>
      <c r="DB332" s="137"/>
      <c r="DC332" s="137"/>
      <c r="DD332" s="137"/>
      <c r="DE332" s="137"/>
      <c r="DF332" s="137"/>
      <c r="DG332" s="137"/>
      <c r="DH332" s="137"/>
      <c r="DI332" s="137"/>
      <c r="DJ332" s="137"/>
      <c r="DK332" s="137"/>
      <c r="DL332" s="137"/>
      <c r="DM332" s="137"/>
      <c r="DN332" s="137"/>
      <c r="DO332" s="137"/>
      <c r="DP332" s="137"/>
      <c r="DQ332" s="137"/>
      <c r="DR332" s="137"/>
      <c r="DS332" s="137"/>
      <c r="DT332" s="137"/>
      <c r="DU332" s="137"/>
    </row>
    <row r="333" spans="1:125" ht="15" thickBot="1">
      <c r="A333" s="139" t="s">
        <v>623</v>
      </c>
      <c r="B333" s="139"/>
      <c r="C333" s="139"/>
      <c r="D333" s="139"/>
      <c r="E333" s="140">
        <f t="shared" ref="E333:BP333" si="235">IFERROR(SUM(E287,E304,E321),"")</f>
        <v>0</v>
      </c>
      <c r="F333" s="140">
        <f t="shared" si="235"/>
        <v>0</v>
      </c>
      <c r="G333" s="140">
        <f t="shared" si="235"/>
        <v>0</v>
      </c>
      <c r="H333" s="140">
        <f t="shared" si="235"/>
        <v>0</v>
      </c>
      <c r="I333" s="140">
        <f t="shared" si="235"/>
        <v>0</v>
      </c>
      <c r="J333" s="140">
        <f t="shared" si="235"/>
        <v>0</v>
      </c>
      <c r="K333" s="140">
        <f t="shared" si="235"/>
        <v>345907.69830846053</v>
      </c>
      <c r="L333" s="140">
        <f t="shared" si="235"/>
        <v>345907.69830846053</v>
      </c>
      <c r="M333" s="140">
        <f t="shared" si="235"/>
        <v>345907.69830846053</v>
      </c>
      <c r="N333" s="140">
        <f t="shared" si="235"/>
        <v>345907.69830846047</v>
      </c>
      <c r="O333" s="140">
        <f t="shared" si="235"/>
        <v>345907.69830846053</v>
      </c>
      <c r="P333" s="140">
        <f t="shared" si="235"/>
        <v>345907.69830846047</v>
      </c>
      <c r="Q333" s="140">
        <f t="shared" si="235"/>
        <v>345907.69830846047</v>
      </c>
      <c r="R333" s="140">
        <f t="shared" si="235"/>
        <v>345907.69830846047</v>
      </c>
      <c r="S333" s="140">
        <f t="shared" si="235"/>
        <v>345907.69830846047</v>
      </c>
      <c r="T333" s="140">
        <f t="shared" si="235"/>
        <v>345907.69830846047</v>
      </c>
      <c r="U333" s="140">
        <f t="shared" si="235"/>
        <v>345907.69830846053</v>
      </c>
      <c r="V333" s="140">
        <f t="shared" si="235"/>
        <v>345907.69830846053</v>
      </c>
      <c r="W333" s="140">
        <f t="shared" si="235"/>
        <v>345907.69830846053</v>
      </c>
      <c r="X333" s="140">
        <f t="shared" si="235"/>
        <v>345907.69830846047</v>
      </c>
      <c r="Y333" s="140">
        <f t="shared" si="235"/>
        <v>345907.69830846047</v>
      </c>
      <c r="Z333" s="140">
        <f t="shared" si="235"/>
        <v>345907.69830846047</v>
      </c>
      <c r="AA333" s="140">
        <f t="shared" si="235"/>
        <v>345907.69830846041</v>
      </c>
      <c r="AB333" s="140">
        <f t="shared" si="235"/>
        <v>345907.69830846041</v>
      </c>
      <c r="AC333" s="140">
        <f t="shared" si="235"/>
        <v>345907.69830846047</v>
      </c>
      <c r="AD333" s="140">
        <f t="shared" si="235"/>
        <v>345907.69830846041</v>
      </c>
      <c r="AE333" s="140">
        <f t="shared" si="235"/>
        <v>345907.69830846041</v>
      </c>
      <c r="AF333" s="140">
        <f t="shared" si="235"/>
        <v>345907.69830846041</v>
      </c>
      <c r="AG333" s="140">
        <f t="shared" si="235"/>
        <v>345907.69830846041</v>
      </c>
      <c r="AH333" s="140">
        <f t="shared" si="235"/>
        <v>345907.69830846047</v>
      </c>
      <c r="AI333" s="140">
        <f t="shared" si="235"/>
        <v>345907.69830846041</v>
      </c>
      <c r="AJ333" s="140">
        <f t="shared" si="235"/>
        <v>345907.69830846041</v>
      </c>
      <c r="AK333" s="140">
        <f t="shared" si="235"/>
        <v>345907.69830846047</v>
      </c>
      <c r="AL333" s="140">
        <f t="shared" si="235"/>
        <v>345907.69830846047</v>
      </c>
      <c r="AM333" s="140">
        <f t="shared" si="235"/>
        <v>345907.69830846041</v>
      </c>
      <c r="AN333" s="140">
        <f t="shared" si="235"/>
        <v>345907.69830846041</v>
      </c>
      <c r="AO333" s="140">
        <f t="shared" si="235"/>
        <v>345907.69830846047</v>
      </c>
      <c r="AP333" s="140">
        <f t="shared" si="235"/>
        <v>345907.69830846041</v>
      </c>
      <c r="AQ333" s="140">
        <f t="shared" si="235"/>
        <v>345907.69830846041</v>
      </c>
      <c r="AR333" s="140">
        <f t="shared" si="235"/>
        <v>345907.69830846047</v>
      </c>
      <c r="AS333" s="140">
        <f t="shared" si="235"/>
        <v>345907.69830846047</v>
      </c>
      <c r="AT333" s="140">
        <f t="shared" si="235"/>
        <v>345907.69830846041</v>
      </c>
      <c r="AU333" s="140">
        <f t="shared" si="235"/>
        <v>345907.69830846041</v>
      </c>
      <c r="AV333" s="140">
        <f t="shared" si="235"/>
        <v>345907.69830846047</v>
      </c>
      <c r="AW333" s="140">
        <f t="shared" si="235"/>
        <v>345907.69830846047</v>
      </c>
      <c r="AX333" s="140">
        <f t="shared" si="235"/>
        <v>345907.69830846053</v>
      </c>
      <c r="AY333" s="140">
        <f t="shared" si="235"/>
        <v>345907.69830846047</v>
      </c>
      <c r="AZ333" s="140">
        <f t="shared" si="235"/>
        <v>345907.69830846047</v>
      </c>
      <c r="BA333" s="140">
        <f t="shared" si="235"/>
        <v>345907.69830846047</v>
      </c>
      <c r="BB333" s="140">
        <f t="shared" si="235"/>
        <v>345907.69830846047</v>
      </c>
      <c r="BC333" s="140">
        <f t="shared" si="235"/>
        <v>345907.69830846047</v>
      </c>
      <c r="BD333" s="140">
        <f t="shared" si="235"/>
        <v>345907.69830846047</v>
      </c>
      <c r="BE333" s="140">
        <f t="shared" si="235"/>
        <v>345907.69830846047</v>
      </c>
      <c r="BF333" s="140">
        <f t="shared" si="235"/>
        <v>345907.69830846053</v>
      </c>
      <c r="BG333" s="140">
        <f t="shared" si="235"/>
        <v>345907.69830846047</v>
      </c>
      <c r="BH333" s="140">
        <f t="shared" si="235"/>
        <v>345907.69830846053</v>
      </c>
      <c r="BI333" s="140">
        <f t="shared" si="235"/>
        <v>345907.69830846053</v>
      </c>
      <c r="BJ333" s="140">
        <f t="shared" si="235"/>
        <v>259430.77373134537</v>
      </c>
      <c r="BK333" s="140">
        <f t="shared" si="235"/>
        <v>172953.84915423027</v>
      </c>
      <c r="BL333" s="140">
        <f t="shared" si="235"/>
        <v>86476.924577115118</v>
      </c>
      <c r="BM333" s="140">
        <f t="shared" si="235"/>
        <v>0</v>
      </c>
      <c r="BN333" s="140">
        <f t="shared" si="235"/>
        <v>0</v>
      </c>
      <c r="BO333" s="140">
        <f t="shared" si="235"/>
        <v>0</v>
      </c>
      <c r="BP333" s="140">
        <f t="shared" si="235"/>
        <v>0</v>
      </c>
      <c r="BQ333" s="140">
        <f t="shared" ref="BQ333:DU333" si="236">IFERROR(SUM(BQ287,BQ304,BQ321),"")</f>
        <v>0</v>
      </c>
      <c r="BR333" s="140">
        <f t="shared" si="236"/>
        <v>0</v>
      </c>
      <c r="BS333" s="140">
        <f t="shared" si="236"/>
        <v>0</v>
      </c>
      <c r="BT333" s="140">
        <f t="shared" si="236"/>
        <v>0</v>
      </c>
      <c r="BU333" s="140">
        <f t="shared" si="236"/>
        <v>0</v>
      </c>
      <c r="BV333" s="140">
        <f t="shared" si="236"/>
        <v>0</v>
      </c>
      <c r="BW333" s="140">
        <f t="shared" si="236"/>
        <v>0</v>
      </c>
      <c r="BX333" s="140">
        <f t="shared" si="236"/>
        <v>0</v>
      </c>
      <c r="BY333" s="140">
        <f t="shared" si="236"/>
        <v>0</v>
      </c>
      <c r="BZ333" s="140">
        <f t="shared" si="236"/>
        <v>0</v>
      </c>
      <c r="CA333" s="140">
        <f t="shared" si="236"/>
        <v>0</v>
      </c>
      <c r="CB333" s="140">
        <f t="shared" si="236"/>
        <v>0</v>
      </c>
      <c r="CC333" s="140">
        <f t="shared" si="236"/>
        <v>0</v>
      </c>
      <c r="CD333" s="140">
        <f t="shared" si="236"/>
        <v>0</v>
      </c>
      <c r="CE333" s="140">
        <f t="shared" si="236"/>
        <v>0</v>
      </c>
      <c r="CF333" s="140">
        <f t="shared" si="236"/>
        <v>0</v>
      </c>
      <c r="CG333" s="140">
        <f t="shared" si="236"/>
        <v>0</v>
      </c>
      <c r="CH333" s="140">
        <f t="shared" si="236"/>
        <v>0</v>
      </c>
      <c r="CI333" s="140">
        <f t="shared" si="236"/>
        <v>0</v>
      </c>
      <c r="CJ333" s="140">
        <f t="shared" si="236"/>
        <v>0</v>
      </c>
      <c r="CK333" s="140">
        <f t="shared" si="236"/>
        <v>0</v>
      </c>
      <c r="CL333" s="140">
        <f t="shared" si="236"/>
        <v>0</v>
      </c>
      <c r="CM333" s="140">
        <f t="shared" si="236"/>
        <v>0</v>
      </c>
      <c r="CN333" s="140">
        <f t="shared" si="236"/>
        <v>0</v>
      </c>
      <c r="CO333" s="140">
        <f t="shared" si="236"/>
        <v>0</v>
      </c>
      <c r="CP333" s="140">
        <f t="shared" si="236"/>
        <v>0</v>
      </c>
      <c r="CQ333" s="140">
        <f t="shared" si="236"/>
        <v>0</v>
      </c>
      <c r="CR333" s="140">
        <f t="shared" si="236"/>
        <v>0</v>
      </c>
      <c r="CS333" s="140">
        <f t="shared" si="236"/>
        <v>0</v>
      </c>
      <c r="CT333" s="140">
        <f t="shared" si="236"/>
        <v>0</v>
      </c>
      <c r="CU333" s="140">
        <f t="shared" si="236"/>
        <v>0</v>
      </c>
      <c r="CV333" s="140">
        <f t="shared" si="236"/>
        <v>0</v>
      </c>
      <c r="CW333" s="140">
        <f t="shared" si="236"/>
        <v>0</v>
      </c>
      <c r="CX333" s="140">
        <f t="shared" si="236"/>
        <v>0</v>
      </c>
      <c r="CY333" s="140">
        <f t="shared" si="236"/>
        <v>0</v>
      </c>
      <c r="CZ333" s="140">
        <f t="shared" si="236"/>
        <v>0</v>
      </c>
      <c r="DA333" s="140">
        <f t="shared" si="236"/>
        <v>0</v>
      </c>
      <c r="DB333" s="140">
        <f t="shared" si="236"/>
        <v>0</v>
      </c>
      <c r="DC333" s="140">
        <f t="shared" si="236"/>
        <v>0</v>
      </c>
      <c r="DD333" s="140">
        <f t="shared" si="236"/>
        <v>0</v>
      </c>
      <c r="DE333" s="140">
        <f t="shared" si="236"/>
        <v>0</v>
      </c>
      <c r="DF333" s="140">
        <f t="shared" si="236"/>
        <v>0</v>
      </c>
      <c r="DG333" s="140">
        <f t="shared" si="236"/>
        <v>0</v>
      </c>
      <c r="DH333" s="140">
        <f t="shared" si="236"/>
        <v>0</v>
      </c>
      <c r="DI333" s="140">
        <f t="shared" si="236"/>
        <v>0</v>
      </c>
      <c r="DJ333" s="140">
        <f t="shared" si="236"/>
        <v>0</v>
      </c>
      <c r="DK333" s="140">
        <f t="shared" si="236"/>
        <v>0</v>
      </c>
      <c r="DL333" s="140">
        <f t="shared" si="236"/>
        <v>0</v>
      </c>
      <c r="DM333" s="140">
        <f t="shared" si="236"/>
        <v>0</v>
      </c>
      <c r="DN333" s="140">
        <f t="shared" si="236"/>
        <v>0</v>
      </c>
      <c r="DO333" s="140">
        <f t="shared" si="236"/>
        <v>0</v>
      </c>
      <c r="DP333" s="140">
        <f t="shared" si="236"/>
        <v>0</v>
      </c>
      <c r="DQ333" s="140">
        <f t="shared" si="236"/>
        <v>0</v>
      </c>
      <c r="DR333" s="140">
        <f t="shared" si="236"/>
        <v>0</v>
      </c>
      <c r="DS333" s="140">
        <f t="shared" si="236"/>
        <v>0</v>
      </c>
      <c r="DT333" s="140">
        <f t="shared" si="236"/>
        <v>0</v>
      </c>
      <c r="DU333" s="140">
        <f t="shared" si="236"/>
        <v>0</v>
      </c>
    </row>
    <row r="334" spans="1:1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c r="A335" s="103" t="s">
        <v>234</v>
      </c>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c r="A336" s="7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c r="A337" s="69" t="str">
        <f>Pieņēmumi!B189</f>
        <v>PERIODISKO UZTURĒŠANAS IZMAKSU REZERVES KONTA (MMRA) papildināšanas ceturksnis pirms izmaksu veikšanas ceturkšņa</v>
      </c>
      <c r="B337" s="2"/>
      <c r="C337" s="2"/>
      <c r="D337" s="69">
        <f>Pieņēmumi!E189</f>
        <v>0</v>
      </c>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c r="A338" s="69" t="str">
        <f>Izmaksas!A60</f>
        <v>Nominālās privātā partnera periodiskās uzturēšanas izmaksas, kopā</v>
      </c>
      <c r="B338" s="2"/>
      <c r="C338" s="2"/>
      <c r="D338" s="69">
        <f>Izmaksas!D60</f>
        <v>751838.90920799552</v>
      </c>
      <c r="E338" s="69">
        <f>IFERROR(Izmaksas!E60,"")</f>
        <v>0</v>
      </c>
      <c r="F338" s="69">
        <f>IFERROR(Izmaksas!F60,"")</f>
        <v>0</v>
      </c>
      <c r="G338" s="69">
        <f>IFERROR(Izmaksas!G60,"")</f>
        <v>0</v>
      </c>
      <c r="H338" s="69">
        <f>IFERROR(Izmaksas!H60,"")</f>
        <v>0</v>
      </c>
      <c r="I338" s="69">
        <f>IFERROR(Izmaksas!I60,"")</f>
        <v>0</v>
      </c>
      <c r="J338" s="69">
        <f>IFERROR(Izmaksas!J60,"")</f>
        <v>0</v>
      </c>
      <c r="K338" s="69">
        <f>IFERROR(Izmaksas!K60,"")</f>
        <v>0</v>
      </c>
      <c r="L338" s="69">
        <f>IFERROR(Izmaksas!L60,"")</f>
        <v>0</v>
      </c>
      <c r="M338" s="69">
        <f>IFERROR(Izmaksas!M60,"")</f>
        <v>0</v>
      </c>
      <c r="N338" s="69">
        <f>IFERROR(Izmaksas!N60,"")</f>
        <v>0</v>
      </c>
      <c r="O338" s="69">
        <f>IFERROR(Izmaksas!O60,"")</f>
        <v>0</v>
      </c>
      <c r="P338" s="69">
        <f>IFERROR(Izmaksas!P60,"")</f>
        <v>0</v>
      </c>
      <c r="Q338" s="69">
        <f>IFERROR(Izmaksas!Q60,"")</f>
        <v>0</v>
      </c>
      <c r="R338" s="69">
        <f>IFERROR(Izmaksas!R60,"")</f>
        <v>0</v>
      </c>
      <c r="S338" s="69">
        <f>IFERROR(Izmaksas!S60,"")</f>
        <v>0</v>
      </c>
      <c r="T338" s="69">
        <f>IFERROR(Izmaksas!T60,"")</f>
        <v>0</v>
      </c>
      <c r="U338" s="69">
        <f>IFERROR(Izmaksas!U60,"")</f>
        <v>0</v>
      </c>
      <c r="V338" s="69">
        <f>IFERROR(Izmaksas!V60,"")</f>
        <v>0</v>
      </c>
      <c r="W338" s="69">
        <f>IFERROR(Izmaksas!W60,"")</f>
        <v>0</v>
      </c>
      <c r="X338" s="69">
        <f>IFERROR(Izmaksas!X60,"")</f>
        <v>0</v>
      </c>
      <c r="Y338" s="69">
        <f>IFERROR(Izmaksas!Y60,"")</f>
        <v>0</v>
      </c>
      <c r="Z338" s="69">
        <f>IFERROR(Izmaksas!Z60,"")</f>
        <v>0</v>
      </c>
      <c r="AA338" s="69">
        <f>IFERROR(Izmaksas!AA60,"")</f>
        <v>0</v>
      </c>
      <c r="AB338" s="69">
        <f>IFERROR(Izmaksas!AB60,"")</f>
        <v>0</v>
      </c>
      <c r="AC338" s="69">
        <f>IFERROR(Izmaksas!AC60,"")</f>
        <v>0</v>
      </c>
      <c r="AD338" s="69">
        <f>IFERROR(Izmaksas!AD60,"")</f>
        <v>19723.089325372235</v>
      </c>
      <c r="AE338" s="69">
        <f>IFERROR(Izmaksas!AE60,"")</f>
        <v>19820.973668106239</v>
      </c>
      <c r="AF338" s="69">
        <f>IFERROR(Izmaksas!AF60,"")</f>
        <v>19918.248124989281</v>
      </c>
      <c r="AG338" s="69">
        <f>IFERROR(Izmaksas!AG60,"")</f>
        <v>20017.101027491699</v>
      </c>
      <c r="AH338" s="69">
        <f>IFERROR(Izmaksas!AH60,"")</f>
        <v>20117.551111879675</v>
      </c>
      <c r="AI338" s="69">
        <f>IFERROR(Izmaksas!AI60,"")</f>
        <v>20217.393141468365</v>
      </c>
      <c r="AJ338" s="69">
        <f>IFERROR(Izmaksas!AJ60,"")</f>
        <v>20316.613087489066</v>
      </c>
      <c r="AK338" s="69">
        <f>IFERROR(Izmaksas!AK60,"")</f>
        <v>20417.443048041529</v>
      </c>
      <c r="AL338" s="69">
        <f>IFERROR(Izmaksas!AL60,"")</f>
        <v>20519.90213411727</v>
      </c>
      <c r="AM338" s="69">
        <f>IFERROR(Izmaksas!AM60,"")</f>
        <v>20621.741004297732</v>
      </c>
      <c r="AN338" s="69">
        <f>IFERROR(Izmaksas!AN60,"")</f>
        <v>20722.945349238849</v>
      </c>
      <c r="AO338" s="69">
        <f>IFERROR(Izmaksas!AO60,"")</f>
        <v>20825.791909002361</v>
      </c>
      <c r="AP338" s="69">
        <f>IFERROR(Izmaksas!AP60,"")</f>
        <v>20930.300176799614</v>
      </c>
      <c r="AQ338" s="69">
        <f>IFERROR(Izmaksas!AQ60,"")</f>
        <v>21034.175824383685</v>
      </c>
      <c r="AR338" s="69">
        <f>IFERROR(Izmaksas!AR60,"")</f>
        <v>21137.404256223625</v>
      </c>
      <c r="AS338" s="69">
        <f>IFERROR(Izmaksas!AS60,"")</f>
        <v>21242.307747182411</v>
      </c>
      <c r="AT338" s="69">
        <f>IFERROR(Izmaksas!AT60,"")</f>
        <v>21348.906180335613</v>
      </c>
      <c r="AU338" s="69">
        <f>IFERROR(Izmaksas!AU60,"")</f>
        <v>21454.85934087136</v>
      </c>
      <c r="AV338" s="69">
        <f>IFERROR(Izmaksas!AV60,"")</f>
        <v>21560.152341348097</v>
      </c>
      <c r="AW338" s="69">
        <f>IFERROR(Izmaksas!AW60,"")</f>
        <v>21667.153902126058</v>
      </c>
      <c r="AX338" s="69">
        <f>IFERROR(Izmaksas!AX60,"")</f>
        <v>21775.884303942323</v>
      </c>
      <c r="AY338" s="69">
        <f>IFERROR(Izmaksas!AY60,"")</f>
        <v>21883.956527688788</v>
      </c>
      <c r="AZ338" s="69">
        <f>IFERROR(Izmaksas!AZ60,"")</f>
        <v>21991.355388175063</v>
      </c>
      <c r="BA338" s="69">
        <f>IFERROR(Izmaksas!BA60,"")</f>
        <v>22100.49698016858</v>
      </c>
      <c r="BB338" s="69">
        <f>IFERROR(Izmaksas!BB60,"")</f>
        <v>22211.401990021168</v>
      </c>
      <c r="BC338" s="69">
        <f>IFERROR(Izmaksas!BC60,"")</f>
        <v>22321.635658242565</v>
      </c>
      <c r="BD338" s="69">
        <f>IFERROR(Izmaksas!BD60,"")</f>
        <v>22431.182495938563</v>
      </c>
      <c r="BE338" s="69">
        <f>IFERROR(Izmaksas!BE60,"")</f>
        <v>22542.506919771953</v>
      </c>
      <c r="BF338" s="69">
        <f>IFERROR(Izmaksas!BF60,"")</f>
        <v>22655.630029821594</v>
      </c>
      <c r="BG338" s="69">
        <f>IFERROR(Izmaksas!BG60,"")</f>
        <v>22768.068371407418</v>
      </c>
      <c r="BH338" s="69">
        <f>IFERROR(Izmaksas!BH60,"")</f>
        <v>22879.806145857336</v>
      </c>
      <c r="BI338" s="69">
        <f>IFERROR(Izmaksas!BI60,"")</f>
        <v>22993.357058167388</v>
      </c>
      <c r="BJ338" s="69">
        <f>IFERROR(Izmaksas!BJ60,"")</f>
        <v>23108.742630418026</v>
      </c>
      <c r="BK338" s="69">
        <f>IFERROR(Izmaksas!BK60,"")</f>
        <v>23223.429738835566</v>
      </c>
      <c r="BL338" s="69">
        <f>IFERROR(Izmaksas!BL60,"")</f>
        <v>23337.40226877448</v>
      </c>
      <c r="BM338" s="69">
        <f>IFERROR(Izmaksas!BM60,"")</f>
        <v>0</v>
      </c>
      <c r="BN338" s="69">
        <f>IFERROR(Izmaksas!BN60,"")</f>
        <v>0</v>
      </c>
      <c r="BO338" s="69">
        <f>IFERROR(Izmaksas!BO60,"")</f>
        <v>0</v>
      </c>
      <c r="BP338" s="69">
        <f>IFERROR(Izmaksas!BP60,"")</f>
        <v>0</v>
      </c>
      <c r="BQ338" s="69">
        <f>IFERROR(Izmaksas!BQ60,"")</f>
        <v>0</v>
      </c>
      <c r="BR338" s="69">
        <f>IFERROR(Izmaksas!BR60,"")</f>
        <v>0</v>
      </c>
      <c r="BS338" s="69">
        <f>IFERROR(Izmaksas!BS60,"")</f>
        <v>0</v>
      </c>
      <c r="BT338" s="69">
        <f>IFERROR(Izmaksas!BT60,"")</f>
        <v>0</v>
      </c>
      <c r="BU338" s="69">
        <f>IFERROR(Izmaksas!BU60,"")</f>
        <v>0</v>
      </c>
      <c r="BV338" s="69">
        <f>IFERROR(Izmaksas!BV60,"")</f>
        <v>0</v>
      </c>
      <c r="BW338" s="69">
        <f>IFERROR(Izmaksas!BW60,"")</f>
        <v>0</v>
      </c>
      <c r="BX338" s="69">
        <f>IFERROR(Izmaksas!BX60,"")</f>
        <v>0</v>
      </c>
      <c r="BY338" s="69">
        <f>IFERROR(Izmaksas!BY60,"")</f>
        <v>0</v>
      </c>
      <c r="BZ338" s="69">
        <f>IFERROR(Izmaksas!BZ60,"")</f>
        <v>0</v>
      </c>
      <c r="CA338" s="69">
        <f>IFERROR(Izmaksas!CA60,"")</f>
        <v>0</v>
      </c>
      <c r="CB338" s="69">
        <f>IFERROR(Izmaksas!CB60,"")</f>
        <v>0</v>
      </c>
      <c r="CC338" s="69">
        <f>IFERROR(Izmaksas!CC60,"")</f>
        <v>0</v>
      </c>
      <c r="CD338" s="69">
        <f>IFERROR(Izmaksas!CD60,"")</f>
        <v>0</v>
      </c>
      <c r="CE338" s="69">
        <f>IFERROR(Izmaksas!CE60,"")</f>
        <v>0</v>
      </c>
      <c r="CF338" s="69">
        <f>IFERROR(Izmaksas!CF60,"")</f>
        <v>0</v>
      </c>
      <c r="CG338" s="69">
        <f>IFERROR(Izmaksas!CG60,"")</f>
        <v>0</v>
      </c>
      <c r="CH338" s="69">
        <f>IFERROR(Izmaksas!CH60,"")</f>
        <v>0</v>
      </c>
      <c r="CI338" s="69">
        <f>IFERROR(Izmaksas!CI60,"")</f>
        <v>0</v>
      </c>
      <c r="CJ338" s="69">
        <f>IFERROR(Izmaksas!CJ60,"")</f>
        <v>0</v>
      </c>
      <c r="CK338" s="69">
        <f>IFERROR(Izmaksas!CK60,"")</f>
        <v>0</v>
      </c>
      <c r="CL338" s="69">
        <f>IFERROR(Izmaksas!CL60,"")</f>
        <v>0</v>
      </c>
      <c r="CM338" s="69">
        <f>IFERROR(Izmaksas!CM60,"")</f>
        <v>0</v>
      </c>
      <c r="CN338" s="69">
        <f>IFERROR(Izmaksas!CN60,"")</f>
        <v>0</v>
      </c>
      <c r="CO338" s="69">
        <f>IFERROR(Izmaksas!CO60,"")</f>
        <v>0</v>
      </c>
      <c r="CP338" s="69">
        <f>IFERROR(Izmaksas!CP60,"")</f>
        <v>0</v>
      </c>
      <c r="CQ338" s="69">
        <f>IFERROR(Izmaksas!CQ60,"")</f>
        <v>0</v>
      </c>
      <c r="CR338" s="69">
        <f>IFERROR(Izmaksas!CR60,"")</f>
        <v>0</v>
      </c>
      <c r="CS338" s="69">
        <f>IFERROR(Izmaksas!CS60,"")</f>
        <v>0</v>
      </c>
      <c r="CT338" s="69">
        <f>IFERROR(Izmaksas!CT60,"")</f>
        <v>0</v>
      </c>
      <c r="CU338" s="69">
        <f>IFERROR(Izmaksas!CU60,"")</f>
        <v>0</v>
      </c>
      <c r="CV338" s="69">
        <f>IFERROR(Izmaksas!CV60,"")</f>
        <v>0</v>
      </c>
      <c r="CW338" s="69">
        <f>IFERROR(Izmaksas!CW60,"")</f>
        <v>0</v>
      </c>
      <c r="CX338" s="69">
        <f>IFERROR(Izmaksas!CX60,"")</f>
        <v>0</v>
      </c>
      <c r="CY338" s="69">
        <f>IFERROR(Izmaksas!CY60,"")</f>
        <v>0</v>
      </c>
      <c r="CZ338" s="69">
        <f>IFERROR(Izmaksas!CZ60,"")</f>
        <v>0</v>
      </c>
      <c r="DA338" s="69">
        <f>IFERROR(Izmaksas!DA60,"")</f>
        <v>0</v>
      </c>
      <c r="DB338" s="69">
        <f>IFERROR(Izmaksas!DB60,"")</f>
        <v>0</v>
      </c>
      <c r="DC338" s="69">
        <f>IFERROR(Izmaksas!DC60,"")</f>
        <v>0</v>
      </c>
      <c r="DD338" s="69">
        <f>IFERROR(Izmaksas!DD60,"")</f>
        <v>0</v>
      </c>
      <c r="DE338" s="69">
        <f>IFERROR(Izmaksas!DE60,"")</f>
        <v>0</v>
      </c>
      <c r="DF338" s="69">
        <f>IFERROR(Izmaksas!DF60,"")</f>
        <v>0</v>
      </c>
      <c r="DG338" s="69">
        <f>IFERROR(Izmaksas!DG60,"")</f>
        <v>0</v>
      </c>
      <c r="DH338" s="69">
        <f>IFERROR(Izmaksas!DH60,"")</f>
        <v>0</v>
      </c>
      <c r="DI338" s="69">
        <f>IFERROR(Izmaksas!DI60,"")</f>
        <v>0</v>
      </c>
      <c r="DJ338" s="69">
        <f>IFERROR(Izmaksas!DJ60,"")</f>
        <v>0</v>
      </c>
      <c r="DK338" s="69">
        <f>IFERROR(Izmaksas!DK60,"")</f>
        <v>0</v>
      </c>
      <c r="DL338" s="69">
        <f>IFERROR(Izmaksas!DL60,"")</f>
        <v>0</v>
      </c>
      <c r="DM338" s="69">
        <f>IFERROR(Izmaksas!DM60,"")</f>
        <v>0</v>
      </c>
      <c r="DN338" s="69">
        <f>IFERROR(Izmaksas!DN60,"")</f>
        <v>0</v>
      </c>
      <c r="DO338" s="69">
        <f>IFERROR(Izmaksas!DO60,"")</f>
        <v>0</v>
      </c>
      <c r="DP338" s="69">
        <f>IFERROR(Izmaksas!DP60,"")</f>
        <v>0</v>
      </c>
      <c r="DQ338" s="69">
        <f>IFERROR(Izmaksas!DQ60,"")</f>
        <v>0</v>
      </c>
      <c r="DR338" s="69">
        <f>IFERROR(Izmaksas!DR60,"")</f>
        <v>0</v>
      </c>
      <c r="DS338" s="69">
        <f>IFERROR(Izmaksas!DS60,"")</f>
        <v>0</v>
      </c>
      <c r="DT338" s="69">
        <f>IFERROR(Izmaksas!DT60,"")</f>
        <v>0</v>
      </c>
      <c r="DU338" s="69">
        <f>IFERROR(Izmaksas!DU60,"")</f>
        <v>0</v>
      </c>
    </row>
    <row r="339" spans="1:1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c r="A340" s="17" t="s">
        <v>228</v>
      </c>
      <c r="B340" s="59" t="s">
        <v>71</v>
      </c>
      <c r="C340" s="2"/>
      <c r="D340" s="2"/>
      <c r="E340" s="92">
        <v>0</v>
      </c>
      <c r="F340" s="92">
        <f t="shared" ref="F340:BQ340" ca="1" si="237">IFERROR(E344,"")</f>
        <v>0</v>
      </c>
      <c r="G340" s="92">
        <f t="shared" ca="1" si="237"/>
        <v>0</v>
      </c>
      <c r="H340" s="92">
        <f t="shared" ca="1" si="237"/>
        <v>0</v>
      </c>
      <c r="I340" s="92">
        <f t="shared" ca="1" si="237"/>
        <v>0</v>
      </c>
      <c r="J340" s="92">
        <f t="shared" ca="1" si="237"/>
        <v>0</v>
      </c>
      <c r="K340" s="92">
        <f t="shared" ca="1" si="237"/>
        <v>0</v>
      </c>
      <c r="L340" s="92">
        <f t="shared" ca="1" si="237"/>
        <v>0</v>
      </c>
      <c r="M340" s="92">
        <f t="shared" ca="1" si="237"/>
        <v>0</v>
      </c>
      <c r="N340" s="92">
        <f t="shared" ca="1" si="237"/>
        <v>0</v>
      </c>
      <c r="O340" s="92">
        <f t="shared" ca="1" si="237"/>
        <v>0</v>
      </c>
      <c r="P340" s="92">
        <f t="shared" ca="1" si="237"/>
        <v>0</v>
      </c>
      <c r="Q340" s="92">
        <f t="shared" ca="1" si="237"/>
        <v>0</v>
      </c>
      <c r="R340" s="92">
        <f t="shared" ca="1" si="237"/>
        <v>0</v>
      </c>
      <c r="S340" s="92">
        <f t="shared" ca="1" si="237"/>
        <v>0</v>
      </c>
      <c r="T340" s="92">
        <f t="shared" ca="1" si="237"/>
        <v>0</v>
      </c>
      <c r="U340" s="92">
        <f t="shared" ca="1" si="237"/>
        <v>0</v>
      </c>
      <c r="V340" s="92">
        <f t="shared" ca="1" si="237"/>
        <v>0</v>
      </c>
      <c r="W340" s="92">
        <f t="shared" ca="1" si="237"/>
        <v>0</v>
      </c>
      <c r="X340" s="92">
        <f t="shared" ca="1" si="237"/>
        <v>0</v>
      </c>
      <c r="Y340" s="92">
        <f t="shared" ca="1" si="237"/>
        <v>0</v>
      </c>
      <c r="Z340" s="92">
        <f t="shared" ca="1" si="237"/>
        <v>0</v>
      </c>
      <c r="AA340" s="92">
        <f t="shared" ca="1" si="237"/>
        <v>0</v>
      </c>
      <c r="AB340" s="92">
        <f t="shared" ca="1" si="237"/>
        <v>0</v>
      </c>
      <c r="AC340" s="92">
        <f t="shared" ca="1" si="237"/>
        <v>0</v>
      </c>
      <c r="AD340" s="92">
        <f t="shared" ca="1" si="237"/>
        <v>0</v>
      </c>
      <c r="AE340" s="92">
        <f t="shared" ca="1" si="237"/>
        <v>0</v>
      </c>
      <c r="AF340" s="92">
        <f t="shared" ca="1" si="237"/>
        <v>0</v>
      </c>
      <c r="AG340" s="92">
        <f t="shared" ca="1" si="237"/>
        <v>0</v>
      </c>
      <c r="AH340" s="92">
        <f t="shared" ca="1" si="237"/>
        <v>0</v>
      </c>
      <c r="AI340" s="92">
        <f t="shared" ca="1" si="237"/>
        <v>0</v>
      </c>
      <c r="AJ340" s="92">
        <f t="shared" ca="1" si="237"/>
        <v>0</v>
      </c>
      <c r="AK340" s="92">
        <f t="shared" ca="1" si="237"/>
        <v>0</v>
      </c>
      <c r="AL340" s="92">
        <f t="shared" ca="1" si="237"/>
        <v>0</v>
      </c>
      <c r="AM340" s="92">
        <f t="shared" ca="1" si="237"/>
        <v>0</v>
      </c>
      <c r="AN340" s="92">
        <f t="shared" ca="1" si="237"/>
        <v>0</v>
      </c>
      <c r="AO340" s="92">
        <f t="shared" ca="1" si="237"/>
        <v>0</v>
      </c>
      <c r="AP340" s="92">
        <f t="shared" ca="1" si="237"/>
        <v>0</v>
      </c>
      <c r="AQ340" s="92">
        <f t="shared" ca="1" si="237"/>
        <v>0</v>
      </c>
      <c r="AR340" s="92">
        <f t="shared" ca="1" si="237"/>
        <v>0</v>
      </c>
      <c r="AS340" s="92">
        <f t="shared" ca="1" si="237"/>
        <v>0</v>
      </c>
      <c r="AT340" s="92">
        <f t="shared" ca="1" si="237"/>
        <v>0</v>
      </c>
      <c r="AU340" s="92">
        <f t="shared" ca="1" si="237"/>
        <v>0</v>
      </c>
      <c r="AV340" s="92">
        <f t="shared" ca="1" si="237"/>
        <v>0</v>
      </c>
      <c r="AW340" s="92">
        <f t="shared" ca="1" si="237"/>
        <v>0</v>
      </c>
      <c r="AX340" s="92">
        <f t="shared" ca="1" si="237"/>
        <v>0</v>
      </c>
      <c r="AY340" s="92">
        <f t="shared" ca="1" si="237"/>
        <v>0</v>
      </c>
      <c r="AZ340" s="92">
        <f t="shared" ca="1" si="237"/>
        <v>0</v>
      </c>
      <c r="BA340" s="92">
        <f t="shared" ca="1" si="237"/>
        <v>0</v>
      </c>
      <c r="BB340" s="92">
        <f t="shared" ca="1" si="237"/>
        <v>0</v>
      </c>
      <c r="BC340" s="92">
        <f t="shared" ca="1" si="237"/>
        <v>0</v>
      </c>
      <c r="BD340" s="92">
        <f t="shared" ca="1" si="237"/>
        <v>0</v>
      </c>
      <c r="BE340" s="92">
        <f t="shared" ca="1" si="237"/>
        <v>0</v>
      </c>
      <c r="BF340" s="92">
        <f t="shared" ca="1" si="237"/>
        <v>0</v>
      </c>
      <c r="BG340" s="92">
        <f t="shared" ca="1" si="237"/>
        <v>0</v>
      </c>
      <c r="BH340" s="92">
        <f t="shared" ca="1" si="237"/>
        <v>0</v>
      </c>
      <c r="BI340" s="92">
        <f t="shared" ca="1" si="237"/>
        <v>0</v>
      </c>
      <c r="BJ340" s="92">
        <f t="shared" ca="1" si="237"/>
        <v>0</v>
      </c>
      <c r="BK340" s="92">
        <f t="shared" ca="1" si="237"/>
        <v>0</v>
      </c>
      <c r="BL340" s="92">
        <f t="shared" ca="1" si="237"/>
        <v>0</v>
      </c>
      <c r="BM340" s="92">
        <f t="shared" ca="1" si="237"/>
        <v>0</v>
      </c>
      <c r="BN340" s="92">
        <f t="shared" ca="1" si="237"/>
        <v>0</v>
      </c>
      <c r="BO340" s="92">
        <f t="shared" ca="1" si="237"/>
        <v>0</v>
      </c>
      <c r="BP340" s="92">
        <f t="shared" ca="1" si="237"/>
        <v>0</v>
      </c>
      <c r="BQ340" s="92">
        <f t="shared" ca="1" si="237"/>
        <v>0</v>
      </c>
      <c r="BR340" s="92">
        <f t="shared" ref="BR340:DU340" ca="1" si="238">IFERROR(BQ344,"")</f>
        <v>0</v>
      </c>
      <c r="BS340" s="92">
        <f t="shared" ca="1" si="238"/>
        <v>0</v>
      </c>
      <c r="BT340" s="92">
        <f t="shared" ca="1" si="238"/>
        <v>0</v>
      </c>
      <c r="BU340" s="92">
        <f t="shared" ca="1" si="238"/>
        <v>0</v>
      </c>
      <c r="BV340" s="92">
        <f t="shared" ca="1" si="238"/>
        <v>0</v>
      </c>
      <c r="BW340" s="92">
        <f t="shared" ca="1" si="238"/>
        <v>0</v>
      </c>
      <c r="BX340" s="92">
        <f t="shared" ca="1" si="238"/>
        <v>0</v>
      </c>
      <c r="BY340" s="92">
        <f t="shared" ca="1" si="238"/>
        <v>0</v>
      </c>
      <c r="BZ340" s="92">
        <f t="shared" ca="1" si="238"/>
        <v>0</v>
      </c>
      <c r="CA340" s="92">
        <f t="shared" ca="1" si="238"/>
        <v>0</v>
      </c>
      <c r="CB340" s="92">
        <f t="shared" ca="1" si="238"/>
        <v>0</v>
      </c>
      <c r="CC340" s="92">
        <f t="shared" ca="1" si="238"/>
        <v>0</v>
      </c>
      <c r="CD340" s="92">
        <f t="shared" ca="1" si="238"/>
        <v>0</v>
      </c>
      <c r="CE340" s="92">
        <f t="shared" ca="1" si="238"/>
        <v>0</v>
      </c>
      <c r="CF340" s="92">
        <f t="shared" ca="1" si="238"/>
        <v>0</v>
      </c>
      <c r="CG340" s="92">
        <f t="shared" ca="1" si="238"/>
        <v>0</v>
      </c>
      <c r="CH340" s="92">
        <f t="shared" ca="1" si="238"/>
        <v>0</v>
      </c>
      <c r="CI340" s="92">
        <f t="shared" ca="1" si="238"/>
        <v>0</v>
      </c>
      <c r="CJ340" s="92">
        <f t="shared" ca="1" si="238"/>
        <v>0</v>
      </c>
      <c r="CK340" s="92">
        <f t="shared" ca="1" si="238"/>
        <v>0</v>
      </c>
      <c r="CL340" s="92">
        <f t="shared" ca="1" si="238"/>
        <v>0</v>
      </c>
      <c r="CM340" s="92">
        <f t="shared" ca="1" si="238"/>
        <v>0</v>
      </c>
      <c r="CN340" s="92">
        <f t="shared" ca="1" si="238"/>
        <v>0</v>
      </c>
      <c r="CO340" s="92">
        <f t="shared" ca="1" si="238"/>
        <v>0</v>
      </c>
      <c r="CP340" s="92">
        <f t="shared" ca="1" si="238"/>
        <v>0</v>
      </c>
      <c r="CQ340" s="92">
        <f t="shared" ca="1" si="238"/>
        <v>0</v>
      </c>
      <c r="CR340" s="92">
        <f t="shared" ca="1" si="238"/>
        <v>0</v>
      </c>
      <c r="CS340" s="92">
        <f t="shared" ca="1" si="238"/>
        <v>0</v>
      </c>
      <c r="CT340" s="92">
        <f t="shared" ca="1" si="238"/>
        <v>0</v>
      </c>
      <c r="CU340" s="92">
        <f t="shared" ca="1" si="238"/>
        <v>0</v>
      </c>
      <c r="CV340" s="92">
        <f t="shared" ca="1" si="238"/>
        <v>0</v>
      </c>
      <c r="CW340" s="92">
        <f t="shared" ca="1" si="238"/>
        <v>0</v>
      </c>
      <c r="CX340" s="92">
        <f t="shared" ca="1" si="238"/>
        <v>0</v>
      </c>
      <c r="CY340" s="92">
        <f t="shared" ca="1" si="238"/>
        <v>0</v>
      </c>
      <c r="CZ340" s="92">
        <f t="shared" ca="1" si="238"/>
        <v>0</v>
      </c>
      <c r="DA340" s="92">
        <f t="shared" ca="1" si="238"/>
        <v>0</v>
      </c>
      <c r="DB340" s="92">
        <f t="shared" ca="1" si="238"/>
        <v>0</v>
      </c>
      <c r="DC340" s="92">
        <f t="shared" ca="1" si="238"/>
        <v>0</v>
      </c>
      <c r="DD340" s="92">
        <f t="shared" ca="1" si="238"/>
        <v>0</v>
      </c>
      <c r="DE340" s="92">
        <f t="shared" ca="1" si="238"/>
        <v>0</v>
      </c>
      <c r="DF340" s="92">
        <f t="shared" ca="1" si="238"/>
        <v>0</v>
      </c>
      <c r="DG340" s="92">
        <f t="shared" ca="1" si="238"/>
        <v>0</v>
      </c>
      <c r="DH340" s="92">
        <f t="shared" ca="1" si="238"/>
        <v>0</v>
      </c>
      <c r="DI340" s="92">
        <f t="shared" ca="1" si="238"/>
        <v>0</v>
      </c>
      <c r="DJ340" s="92">
        <f t="shared" ca="1" si="238"/>
        <v>0</v>
      </c>
      <c r="DK340" s="92">
        <f t="shared" ca="1" si="238"/>
        <v>0</v>
      </c>
      <c r="DL340" s="92">
        <f t="shared" ca="1" si="238"/>
        <v>0</v>
      </c>
      <c r="DM340" s="92">
        <f t="shared" ca="1" si="238"/>
        <v>0</v>
      </c>
      <c r="DN340" s="92">
        <f t="shared" ca="1" si="238"/>
        <v>0</v>
      </c>
      <c r="DO340" s="92">
        <f t="shared" ca="1" si="238"/>
        <v>0</v>
      </c>
      <c r="DP340" s="92">
        <f t="shared" ca="1" si="238"/>
        <v>0</v>
      </c>
      <c r="DQ340" s="92">
        <f t="shared" ca="1" si="238"/>
        <v>0</v>
      </c>
      <c r="DR340" s="92">
        <f t="shared" ca="1" si="238"/>
        <v>0</v>
      </c>
      <c r="DS340" s="92">
        <f t="shared" ca="1" si="238"/>
        <v>0</v>
      </c>
      <c r="DT340" s="92">
        <f t="shared" ca="1" si="238"/>
        <v>0</v>
      </c>
      <c r="DU340" s="92">
        <f t="shared" ca="1" si="238"/>
        <v>0</v>
      </c>
    </row>
    <row r="341" spans="1:125">
      <c r="A341" s="17" t="s">
        <v>229</v>
      </c>
      <c r="B341" s="59" t="s">
        <v>71</v>
      </c>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c r="A342" s="17" t="s">
        <v>523</v>
      </c>
      <c r="B342" s="59" t="s">
        <v>71</v>
      </c>
      <c r="C342" s="2"/>
      <c r="D342" s="92">
        <f ca="1">SUM(E342:DU342)</f>
        <v>751838.90920799552</v>
      </c>
      <c r="E342" s="92">
        <f t="shared" ref="E342:BP342" ca="1" si="239">IFERROR(INDIRECT(ADDRESS(ROW(E338),COLUMN(E338)+$D337)),"")</f>
        <v>0</v>
      </c>
      <c r="F342" s="92">
        <f t="shared" ca="1" si="239"/>
        <v>0</v>
      </c>
      <c r="G342" s="92">
        <f t="shared" ca="1" si="239"/>
        <v>0</v>
      </c>
      <c r="H342" s="92">
        <f t="shared" ca="1" si="239"/>
        <v>0</v>
      </c>
      <c r="I342" s="92">
        <f t="shared" ca="1" si="239"/>
        <v>0</v>
      </c>
      <c r="J342" s="92">
        <f t="shared" ca="1" si="239"/>
        <v>0</v>
      </c>
      <c r="K342" s="92">
        <f t="shared" ca="1" si="239"/>
        <v>0</v>
      </c>
      <c r="L342" s="92">
        <f t="shared" ca="1" si="239"/>
        <v>0</v>
      </c>
      <c r="M342" s="92">
        <f t="shared" ca="1" si="239"/>
        <v>0</v>
      </c>
      <c r="N342" s="92">
        <f t="shared" ca="1" si="239"/>
        <v>0</v>
      </c>
      <c r="O342" s="92">
        <f t="shared" ca="1" si="239"/>
        <v>0</v>
      </c>
      <c r="P342" s="92">
        <f t="shared" ca="1" si="239"/>
        <v>0</v>
      </c>
      <c r="Q342" s="92">
        <f t="shared" ca="1" si="239"/>
        <v>0</v>
      </c>
      <c r="R342" s="92">
        <f t="shared" ca="1" si="239"/>
        <v>0</v>
      </c>
      <c r="S342" s="92">
        <f t="shared" ca="1" si="239"/>
        <v>0</v>
      </c>
      <c r="T342" s="92">
        <f t="shared" ca="1" si="239"/>
        <v>0</v>
      </c>
      <c r="U342" s="92">
        <f t="shared" ca="1" si="239"/>
        <v>0</v>
      </c>
      <c r="V342" s="92">
        <f t="shared" ca="1" si="239"/>
        <v>0</v>
      </c>
      <c r="W342" s="92">
        <f t="shared" ca="1" si="239"/>
        <v>0</v>
      </c>
      <c r="X342" s="92">
        <f t="shared" ca="1" si="239"/>
        <v>0</v>
      </c>
      <c r="Y342" s="92">
        <f t="shared" ca="1" si="239"/>
        <v>0</v>
      </c>
      <c r="Z342" s="92">
        <f t="shared" ca="1" si="239"/>
        <v>0</v>
      </c>
      <c r="AA342" s="92">
        <f t="shared" ca="1" si="239"/>
        <v>0</v>
      </c>
      <c r="AB342" s="92">
        <f t="shared" ca="1" si="239"/>
        <v>0</v>
      </c>
      <c r="AC342" s="92">
        <f t="shared" ca="1" si="239"/>
        <v>0</v>
      </c>
      <c r="AD342" s="92">
        <f t="shared" ca="1" si="239"/>
        <v>19723.089325372235</v>
      </c>
      <c r="AE342" s="92">
        <f t="shared" ca="1" si="239"/>
        <v>19820.973668106239</v>
      </c>
      <c r="AF342" s="92">
        <f t="shared" ca="1" si="239"/>
        <v>19918.248124989281</v>
      </c>
      <c r="AG342" s="92">
        <f t="shared" ca="1" si="239"/>
        <v>20017.101027491699</v>
      </c>
      <c r="AH342" s="92">
        <f t="shared" ca="1" si="239"/>
        <v>20117.551111879675</v>
      </c>
      <c r="AI342" s="92">
        <f t="shared" ca="1" si="239"/>
        <v>20217.393141468365</v>
      </c>
      <c r="AJ342" s="92">
        <f t="shared" ca="1" si="239"/>
        <v>20316.613087489066</v>
      </c>
      <c r="AK342" s="92">
        <f t="shared" ca="1" si="239"/>
        <v>20417.443048041529</v>
      </c>
      <c r="AL342" s="92">
        <f t="shared" ca="1" si="239"/>
        <v>20519.90213411727</v>
      </c>
      <c r="AM342" s="92">
        <f t="shared" ca="1" si="239"/>
        <v>20621.741004297732</v>
      </c>
      <c r="AN342" s="92">
        <f t="shared" ca="1" si="239"/>
        <v>20722.945349238849</v>
      </c>
      <c r="AO342" s="92">
        <f t="shared" ca="1" si="239"/>
        <v>20825.791909002361</v>
      </c>
      <c r="AP342" s="92">
        <f t="shared" ca="1" si="239"/>
        <v>20930.300176799614</v>
      </c>
      <c r="AQ342" s="92">
        <f t="shared" ca="1" si="239"/>
        <v>21034.175824383685</v>
      </c>
      <c r="AR342" s="92">
        <f t="shared" ca="1" si="239"/>
        <v>21137.404256223625</v>
      </c>
      <c r="AS342" s="92">
        <f t="shared" ca="1" si="239"/>
        <v>21242.307747182411</v>
      </c>
      <c r="AT342" s="92">
        <f t="shared" ca="1" si="239"/>
        <v>21348.906180335613</v>
      </c>
      <c r="AU342" s="92">
        <f t="shared" ca="1" si="239"/>
        <v>21454.85934087136</v>
      </c>
      <c r="AV342" s="92">
        <f t="shared" ca="1" si="239"/>
        <v>21560.152341348097</v>
      </c>
      <c r="AW342" s="92">
        <f t="shared" ca="1" si="239"/>
        <v>21667.153902126058</v>
      </c>
      <c r="AX342" s="92">
        <f t="shared" ca="1" si="239"/>
        <v>21775.884303942323</v>
      </c>
      <c r="AY342" s="92">
        <f t="shared" ca="1" si="239"/>
        <v>21883.956527688788</v>
      </c>
      <c r="AZ342" s="92">
        <f t="shared" ca="1" si="239"/>
        <v>21991.355388175063</v>
      </c>
      <c r="BA342" s="92">
        <f t="shared" ca="1" si="239"/>
        <v>22100.49698016858</v>
      </c>
      <c r="BB342" s="92">
        <f t="shared" ca="1" si="239"/>
        <v>22211.401990021168</v>
      </c>
      <c r="BC342" s="92">
        <f t="shared" ca="1" si="239"/>
        <v>22321.635658242565</v>
      </c>
      <c r="BD342" s="92">
        <f t="shared" ca="1" si="239"/>
        <v>22431.182495938563</v>
      </c>
      <c r="BE342" s="92">
        <f t="shared" ca="1" si="239"/>
        <v>22542.506919771953</v>
      </c>
      <c r="BF342" s="92">
        <f t="shared" ca="1" si="239"/>
        <v>22655.630029821594</v>
      </c>
      <c r="BG342" s="92">
        <f t="shared" ca="1" si="239"/>
        <v>22768.068371407418</v>
      </c>
      <c r="BH342" s="92">
        <f t="shared" ca="1" si="239"/>
        <v>22879.806145857336</v>
      </c>
      <c r="BI342" s="92">
        <f t="shared" ca="1" si="239"/>
        <v>22993.357058167388</v>
      </c>
      <c r="BJ342" s="92">
        <f t="shared" ca="1" si="239"/>
        <v>23108.742630418026</v>
      </c>
      <c r="BK342" s="92">
        <f t="shared" ca="1" si="239"/>
        <v>23223.429738835566</v>
      </c>
      <c r="BL342" s="92">
        <f t="shared" ca="1" si="239"/>
        <v>23337.40226877448</v>
      </c>
      <c r="BM342" s="92">
        <f t="shared" ca="1" si="239"/>
        <v>0</v>
      </c>
      <c r="BN342" s="92">
        <f t="shared" ca="1" si="239"/>
        <v>0</v>
      </c>
      <c r="BO342" s="92">
        <f t="shared" ca="1" si="239"/>
        <v>0</v>
      </c>
      <c r="BP342" s="92">
        <f t="shared" ca="1" si="239"/>
        <v>0</v>
      </c>
      <c r="BQ342" s="92">
        <f t="shared" ref="BQ342:DU342" ca="1" si="240">IFERROR(INDIRECT(ADDRESS(ROW(BQ338),COLUMN(BQ338)+$D337)),"")</f>
        <v>0</v>
      </c>
      <c r="BR342" s="92">
        <f t="shared" ca="1" si="240"/>
        <v>0</v>
      </c>
      <c r="BS342" s="92">
        <f t="shared" ca="1" si="240"/>
        <v>0</v>
      </c>
      <c r="BT342" s="92">
        <f t="shared" ca="1" si="240"/>
        <v>0</v>
      </c>
      <c r="BU342" s="92">
        <f t="shared" ca="1" si="240"/>
        <v>0</v>
      </c>
      <c r="BV342" s="92">
        <f t="shared" ca="1" si="240"/>
        <v>0</v>
      </c>
      <c r="BW342" s="92">
        <f t="shared" ca="1" si="240"/>
        <v>0</v>
      </c>
      <c r="BX342" s="92">
        <f t="shared" ca="1" si="240"/>
        <v>0</v>
      </c>
      <c r="BY342" s="92">
        <f t="shared" ca="1" si="240"/>
        <v>0</v>
      </c>
      <c r="BZ342" s="92">
        <f t="shared" ca="1" si="240"/>
        <v>0</v>
      </c>
      <c r="CA342" s="92">
        <f t="shared" ca="1" si="240"/>
        <v>0</v>
      </c>
      <c r="CB342" s="92">
        <f t="shared" ca="1" si="240"/>
        <v>0</v>
      </c>
      <c r="CC342" s="92">
        <f t="shared" ca="1" si="240"/>
        <v>0</v>
      </c>
      <c r="CD342" s="92">
        <f t="shared" ca="1" si="240"/>
        <v>0</v>
      </c>
      <c r="CE342" s="92">
        <f t="shared" ca="1" si="240"/>
        <v>0</v>
      </c>
      <c r="CF342" s="92">
        <f t="shared" ca="1" si="240"/>
        <v>0</v>
      </c>
      <c r="CG342" s="92">
        <f t="shared" ca="1" si="240"/>
        <v>0</v>
      </c>
      <c r="CH342" s="92">
        <f t="shared" ca="1" si="240"/>
        <v>0</v>
      </c>
      <c r="CI342" s="92">
        <f t="shared" ca="1" si="240"/>
        <v>0</v>
      </c>
      <c r="CJ342" s="92">
        <f t="shared" ca="1" si="240"/>
        <v>0</v>
      </c>
      <c r="CK342" s="92">
        <f t="shared" ca="1" si="240"/>
        <v>0</v>
      </c>
      <c r="CL342" s="92">
        <f t="shared" ca="1" si="240"/>
        <v>0</v>
      </c>
      <c r="CM342" s="92">
        <f t="shared" ca="1" si="240"/>
        <v>0</v>
      </c>
      <c r="CN342" s="92">
        <f t="shared" ca="1" si="240"/>
        <v>0</v>
      </c>
      <c r="CO342" s="92">
        <f t="shared" ca="1" si="240"/>
        <v>0</v>
      </c>
      <c r="CP342" s="92">
        <f t="shared" ca="1" si="240"/>
        <v>0</v>
      </c>
      <c r="CQ342" s="92">
        <f t="shared" ca="1" si="240"/>
        <v>0</v>
      </c>
      <c r="CR342" s="92">
        <f t="shared" ca="1" si="240"/>
        <v>0</v>
      </c>
      <c r="CS342" s="92">
        <f t="shared" ca="1" si="240"/>
        <v>0</v>
      </c>
      <c r="CT342" s="92">
        <f t="shared" ca="1" si="240"/>
        <v>0</v>
      </c>
      <c r="CU342" s="92">
        <f t="shared" ca="1" si="240"/>
        <v>0</v>
      </c>
      <c r="CV342" s="92">
        <f t="shared" ca="1" si="240"/>
        <v>0</v>
      </c>
      <c r="CW342" s="92">
        <f t="shared" ca="1" si="240"/>
        <v>0</v>
      </c>
      <c r="CX342" s="92">
        <f t="shared" ca="1" si="240"/>
        <v>0</v>
      </c>
      <c r="CY342" s="92">
        <f t="shared" ca="1" si="240"/>
        <v>0</v>
      </c>
      <c r="CZ342" s="92">
        <f t="shared" ca="1" si="240"/>
        <v>0</v>
      </c>
      <c r="DA342" s="92">
        <f t="shared" ca="1" si="240"/>
        <v>0</v>
      </c>
      <c r="DB342" s="92">
        <f t="shared" ca="1" si="240"/>
        <v>0</v>
      </c>
      <c r="DC342" s="92">
        <f t="shared" ca="1" si="240"/>
        <v>0</v>
      </c>
      <c r="DD342" s="92">
        <f t="shared" ca="1" si="240"/>
        <v>0</v>
      </c>
      <c r="DE342" s="92">
        <f t="shared" ca="1" si="240"/>
        <v>0</v>
      </c>
      <c r="DF342" s="92">
        <f t="shared" ca="1" si="240"/>
        <v>0</v>
      </c>
      <c r="DG342" s="92">
        <f t="shared" ca="1" si="240"/>
        <v>0</v>
      </c>
      <c r="DH342" s="92">
        <f t="shared" ca="1" si="240"/>
        <v>0</v>
      </c>
      <c r="DI342" s="92">
        <f t="shared" ca="1" si="240"/>
        <v>0</v>
      </c>
      <c r="DJ342" s="92">
        <f t="shared" ca="1" si="240"/>
        <v>0</v>
      </c>
      <c r="DK342" s="92">
        <f t="shared" ca="1" si="240"/>
        <v>0</v>
      </c>
      <c r="DL342" s="92">
        <f t="shared" ca="1" si="240"/>
        <v>0</v>
      </c>
      <c r="DM342" s="92">
        <f t="shared" ca="1" si="240"/>
        <v>0</v>
      </c>
      <c r="DN342" s="92">
        <f t="shared" ca="1" si="240"/>
        <v>0</v>
      </c>
      <c r="DO342" s="92">
        <f t="shared" ca="1" si="240"/>
        <v>0</v>
      </c>
      <c r="DP342" s="92">
        <f t="shared" ca="1" si="240"/>
        <v>0</v>
      </c>
      <c r="DQ342" s="92">
        <f t="shared" ca="1" si="240"/>
        <v>0</v>
      </c>
      <c r="DR342" s="92">
        <f t="shared" ca="1" si="240"/>
        <v>0</v>
      </c>
      <c r="DS342" s="92">
        <f t="shared" ca="1" si="240"/>
        <v>0</v>
      </c>
      <c r="DT342" s="92">
        <f t="shared" ca="1" si="240"/>
        <v>0</v>
      </c>
      <c r="DU342" s="92">
        <f t="shared" ca="1" si="240"/>
        <v>0</v>
      </c>
    </row>
    <row r="343" spans="1:125">
      <c r="A343" s="17" t="s">
        <v>231</v>
      </c>
      <c r="B343" s="59" t="s">
        <v>71</v>
      </c>
      <c r="C343" s="2"/>
      <c r="D343" s="2"/>
      <c r="E343" s="92">
        <f t="shared" ref="E343:BP343" si="241">IFERROR(E338,"")</f>
        <v>0</v>
      </c>
      <c r="F343" s="92">
        <f t="shared" si="241"/>
        <v>0</v>
      </c>
      <c r="G343" s="92">
        <f t="shared" si="241"/>
        <v>0</v>
      </c>
      <c r="H343" s="92">
        <f t="shared" si="241"/>
        <v>0</v>
      </c>
      <c r="I343" s="92">
        <f t="shared" si="241"/>
        <v>0</v>
      </c>
      <c r="J343" s="92">
        <f t="shared" si="241"/>
        <v>0</v>
      </c>
      <c r="K343" s="92">
        <f t="shared" si="241"/>
        <v>0</v>
      </c>
      <c r="L343" s="92">
        <f t="shared" si="241"/>
        <v>0</v>
      </c>
      <c r="M343" s="92">
        <f t="shared" si="241"/>
        <v>0</v>
      </c>
      <c r="N343" s="92">
        <f t="shared" si="241"/>
        <v>0</v>
      </c>
      <c r="O343" s="92">
        <f t="shared" si="241"/>
        <v>0</v>
      </c>
      <c r="P343" s="92">
        <f t="shared" si="241"/>
        <v>0</v>
      </c>
      <c r="Q343" s="92">
        <f t="shared" si="241"/>
        <v>0</v>
      </c>
      <c r="R343" s="92">
        <f t="shared" si="241"/>
        <v>0</v>
      </c>
      <c r="S343" s="92">
        <f t="shared" si="241"/>
        <v>0</v>
      </c>
      <c r="T343" s="92">
        <f t="shared" si="241"/>
        <v>0</v>
      </c>
      <c r="U343" s="92">
        <f t="shared" si="241"/>
        <v>0</v>
      </c>
      <c r="V343" s="92">
        <f t="shared" si="241"/>
        <v>0</v>
      </c>
      <c r="W343" s="92">
        <f t="shared" si="241"/>
        <v>0</v>
      </c>
      <c r="X343" s="92">
        <f t="shared" si="241"/>
        <v>0</v>
      </c>
      <c r="Y343" s="92">
        <f t="shared" si="241"/>
        <v>0</v>
      </c>
      <c r="Z343" s="92">
        <f t="shared" si="241"/>
        <v>0</v>
      </c>
      <c r="AA343" s="92">
        <f t="shared" si="241"/>
        <v>0</v>
      </c>
      <c r="AB343" s="92">
        <f t="shared" si="241"/>
        <v>0</v>
      </c>
      <c r="AC343" s="92">
        <f t="shared" si="241"/>
        <v>0</v>
      </c>
      <c r="AD343" s="92">
        <f t="shared" si="241"/>
        <v>19723.089325372235</v>
      </c>
      <c r="AE343" s="92">
        <f t="shared" si="241"/>
        <v>19820.973668106239</v>
      </c>
      <c r="AF343" s="92">
        <f t="shared" si="241"/>
        <v>19918.248124989281</v>
      </c>
      <c r="AG343" s="92">
        <f t="shared" si="241"/>
        <v>20017.101027491699</v>
      </c>
      <c r="AH343" s="92">
        <f t="shared" si="241"/>
        <v>20117.551111879675</v>
      </c>
      <c r="AI343" s="92">
        <f t="shared" si="241"/>
        <v>20217.393141468365</v>
      </c>
      <c r="AJ343" s="92">
        <f t="shared" si="241"/>
        <v>20316.613087489066</v>
      </c>
      <c r="AK343" s="92">
        <f t="shared" si="241"/>
        <v>20417.443048041529</v>
      </c>
      <c r="AL343" s="92">
        <f t="shared" si="241"/>
        <v>20519.90213411727</v>
      </c>
      <c r="AM343" s="92">
        <f t="shared" si="241"/>
        <v>20621.741004297732</v>
      </c>
      <c r="AN343" s="92">
        <f t="shared" si="241"/>
        <v>20722.945349238849</v>
      </c>
      <c r="AO343" s="92">
        <f t="shared" si="241"/>
        <v>20825.791909002361</v>
      </c>
      <c r="AP343" s="92">
        <f t="shared" si="241"/>
        <v>20930.300176799614</v>
      </c>
      <c r="AQ343" s="92">
        <f t="shared" si="241"/>
        <v>21034.175824383685</v>
      </c>
      <c r="AR343" s="92">
        <f t="shared" si="241"/>
        <v>21137.404256223625</v>
      </c>
      <c r="AS343" s="92">
        <f t="shared" si="241"/>
        <v>21242.307747182411</v>
      </c>
      <c r="AT343" s="92">
        <f t="shared" si="241"/>
        <v>21348.906180335613</v>
      </c>
      <c r="AU343" s="92">
        <f t="shared" si="241"/>
        <v>21454.85934087136</v>
      </c>
      <c r="AV343" s="92">
        <f t="shared" si="241"/>
        <v>21560.152341348097</v>
      </c>
      <c r="AW343" s="92">
        <f t="shared" si="241"/>
        <v>21667.153902126058</v>
      </c>
      <c r="AX343" s="92">
        <f t="shared" si="241"/>
        <v>21775.884303942323</v>
      </c>
      <c r="AY343" s="92">
        <f t="shared" si="241"/>
        <v>21883.956527688788</v>
      </c>
      <c r="AZ343" s="92">
        <f t="shared" si="241"/>
        <v>21991.355388175063</v>
      </c>
      <c r="BA343" s="92">
        <f t="shared" si="241"/>
        <v>22100.49698016858</v>
      </c>
      <c r="BB343" s="92">
        <f t="shared" si="241"/>
        <v>22211.401990021168</v>
      </c>
      <c r="BC343" s="92">
        <f t="shared" si="241"/>
        <v>22321.635658242565</v>
      </c>
      <c r="BD343" s="92">
        <f t="shared" si="241"/>
        <v>22431.182495938563</v>
      </c>
      <c r="BE343" s="92">
        <f t="shared" si="241"/>
        <v>22542.506919771953</v>
      </c>
      <c r="BF343" s="92">
        <f t="shared" si="241"/>
        <v>22655.630029821594</v>
      </c>
      <c r="BG343" s="92">
        <f t="shared" si="241"/>
        <v>22768.068371407418</v>
      </c>
      <c r="BH343" s="92">
        <f t="shared" si="241"/>
        <v>22879.806145857336</v>
      </c>
      <c r="BI343" s="92">
        <f t="shared" si="241"/>
        <v>22993.357058167388</v>
      </c>
      <c r="BJ343" s="92">
        <f t="shared" si="241"/>
        <v>23108.742630418026</v>
      </c>
      <c r="BK343" s="92">
        <f t="shared" si="241"/>
        <v>23223.429738835566</v>
      </c>
      <c r="BL343" s="92">
        <f t="shared" si="241"/>
        <v>23337.40226877448</v>
      </c>
      <c r="BM343" s="92">
        <f t="shared" si="241"/>
        <v>0</v>
      </c>
      <c r="BN343" s="92">
        <f t="shared" si="241"/>
        <v>0</v>
      </c>
      <c r="BO343" s="92">
        <f t="shared" si="241"/>
        <v>0</v>
      </c>
      <c r="BP343" s="92">
        <f t="shared" si="241"/>
        <v>0</v>
      </c>
      <c r="BQ343" s="92">
        <f t="shared" ref="BQ343:DU343" si="242">IFERROR(BQ338,"")</f>
        <v>0</v>
      </c>
      <c r="BR343" s="92">
        <f t="shared" si="242"/>
        <v>0</v>
      </c>
      <c r="BS343" s="92">
        <f t="shared" si="242"/>
        <v>0</v>
      </c>
      <c r="BT343" s="92">
        <f t="shared" si="242"/>
        <v>0</v>
      </c>
      <c r="BU343" s="92">
        <f t="shared" si="242"/>
        <v>0</v>
      </c>
      <c r="BV343" s="92">
        <f t="shared" si="242"/>
        <v>0</v>
      </c>
      <c r="BW343" s="92">
        <f t="shared" si="242"/>
        <v>0</v>
      </c>
      <c r="BX343" s="92">
        <f t="shared" si="242"/>
        <v>0</v>
      </c>
      <c r="BY343" s="92">
        <f t="shared" si="242"/>
        <v>0</v>
      </c>
      <c r="BZ343" s="92">
        <f t="shared" si="242"/>
        <v>0</v>
      </c>
      <c r="CA343" s="92">
        <f t="shared" si="242"/>
        <v>0</v>
      </c>
      <c r="CB343" s="92">
        <f t="shared" si="242"/>
        <v>0</v>
      </c>
      <c r="CC343" s="92">
        <f t="shared" si="242"/>
        <v>0</v>
      </c>
      <c r="CD343" s="92">
        <f t="shared" si="242"/>
        <v>0</v>
      </c>
      <c r="CE343" s="92">
        <f t="shared" si="242"/>
        <v>0</v>
      </c>
      <c r="CF343" s="92">
        <f t="shared" si="242"/>
        <v>0</v>
      </c>
      <c r="CG343" s="92">
        <f t="shared" si="242"/>
        <v>0</v>
      </c>
      <c r="CH343" s="92">
        <f t="shared" si="242"/>
        <v>0</v>
      </c>
      <c r="CI343" s="92">
        <f t="shared" si="242"/>
        <v>0</v>
      </c>
      <c r="CJ343" s="92">
        <f t="shared" si="242"/>
        <v>0</v>
      </c>
      <c r="CK343" s="92">
        <f t="shared" si="242"/>
        <v>0</v>
      </c>
      <c r="CL343" s="92">
        <f t="shared" si="242"/>
        <v>0</v>
      </c>
      <c r="CM343" s="92">
        <f t="shared" si="242"/>
        <v>0</v>
      </c>
      <c r="CN343" s="92">
        <f t="shared" si="242"/>
        <v>0</v>
      </c>
      <c r="CO343" s="92">
        <f t="shared" si="242"/>
        <v>0</v>
      </c>
      <c r="CP343" s="92">
        <f t="shared" si="242"/>
        <v>0</v>
      </c>
      <c r="CQ343" s="92">
        <f t="shared" si="242"/>
        <v>0</v>
      </c>
      <c r="CR343" s="92">
        <f t="shared" si="242"/>
        <v>0</v>
      </c>
      <c r="CS343" s="92">
        <f t="shared" si="242"/>
        <v>0</v>
      </c>
      <c r="CT343" s="92">
        <f t="shared" si="242"/>
        <v>0</v>
      </c>
      <c r="CU343" s="92">
        <f t="shared" si="242"/>
        <v>0</v>
      </c>
      <c r="CV343" s="92">
        <f t="shared" si="242"/>
        <v>0</v>
      </c>
      <c r="CW343" s="92">
        <f t="shared" si="242"/>
        <v>0</v>
      </c>
      <c r="CX343" s="92">
        <f t="shared" si="242"/>
        <v>0</v>
      </c>
      <c r="CY343" s="92">
        <f t="shared" si="242"/>
        <v>0</v>
      </c>
      <c r="CZ343" s="92">
        <f t="shared" si="242"/>
        <v>0</v>
      </c>
      <c r="DA343" s="92">
        <f t="shared" si="242"/>
        <v>0</v>
      </c>
      <c r="DB343" s="92">
        <f t="shared" si="242"/>
        <v>0</v>
      </c>
      <c r="DC343" s="92">
        <f t="shared" si="242"/>
        <v>0</v>
      </c>
      <c r="DD343" s="92">
        <f t="shared" si="242"/>
        <v>0</v>
      </c>
      <c r="DE343" s="92">
        <f t="shared" si="242"/>
        <v>0</v>
      </c>
      <c r="DF343" s="92">
        <f t="shared" si="242"/>
        <v>0</v>
      </c>
      <c r="DG343" s="92">
        <f t="shared" si="242"/>
        <v>0</v>
      </c>
      <c r="DH343" s="92">
        <f t="shared" si="242"/>
        <v>0</v>
      </c>
      <c r="DI343" s="92">
        <f t="shared" si="242"/>
        <v>0</v>
      </c>
      <c r="DJ343" s="92">
        <f t="shared" si="242"/>
        <v>0</v>
      </c>
      <c r="DK343" s="92">
        <f t="shared" si="242"/>
        <v>0</v>
      </c>
      <c r="DL343" s="92">
        <f t="shared" si="242"/>
        <v>0</v>
      </c>
      <c r="DM343" s="92">
        <f t="shared" si="242"/>
        <v>0</v>
      </c>
      <c r="DN343" s="92">
        <f t="shared" si="242"/>
        <v>0</v>
      </c>
      <c r="DO343" s="92">
        <f t="shared" si="242"/>
        <v>0</v>
      </c>
      <c r="DP343" s="92">
        <f t="shared" si="242"/>
        <v>0</v>
      </c>
      <c r="DQ343" s="92">
        <f t="shared" si="242"/>
        <v>0</v>
      </c>
      <c r="DR343" s="92">
        <f t="shared" si="242"/>
        <v>0</v>
      </c>
      <c r="DS343" s="92">
        <f t="shared" si="242"/>
        <v>0</v>
      </c>
      <c r="DT343" s="92">
        <f t="shared" si="242"/>
        <v>0</v>
      </c>
      <c r="DU343" s="92">
        <f t="shared" si="242"/>
        <v>0</v>
      </c>
    </row>
    <row r="344" spans="1:125" ht="15" thickBot="1">
      <c r="A344" s="141" t="s">
        <v>232</v>
      </c>
      <c r="B344" s="139"/>
      <c r="C344" s="139"/>
      <c r="D344" s="139"/>
      <c r="E344" s="142">
        <f t="shared" ref="E344:BP344" ca="1" si="243">IFERROR( E340 + E342 - E343,"")</f>
        <v>0</v>
      </c>
      <c r="F344" s="142">
        <f t="shared" ca="1" si="243"/>
        <v>0</v>
      </c>
      <c r="G344" s="142">
        <f t="shared" ca="1" si="243"/>
        <v>0</v>
      </c>
      <c r="H344" s="142">
        <f t="shared" ca="1" si="243"/>
        <v>0</v>
      </c>
      <c r="I344" s="142">
        <f t="shared" ca="1" si="243"/>
        <v>0</v>
      </c>
      <c r="J344" s="142">
        <f t="shared" ca="1" si="243"/>
        <v>0</v>
      </c>
      <c r="K344" s="142">
        <f t="shared" ca="1" si="243"/>
        <v>0</v>
      </c>
      <c r="L344" s="142">
        <f t="shared" ca="1" si="243"/>
        <v>0</v>
      </c>
      <c r="M344" s="142">
        <f t="shared" ca="1" si="243"/>
        <v>0</v>
      </c>
      <c r="N344" s="142">
        <f t="shared" ca="1" si="243"/>
        <v>0</v>
      </c>
      <c r="O344" s="142">
        <f t="shared" ca="1" si="243"/>
        <v>0</v>
      </c>
      <c r="P344" s="142">
        <f t="shared" ca="1" si="243"/>
        <v>0</v>
      </c>
      <c r="Q344" s="142">
        <f t="shared" ca="1" si="243"/>
        <v>0</v>
      </c>
      <c r="R344" s="142">
        <f t="shared" ca="1" si="243"/>
        <v>0</v>
      </c>
      <c r="S344" s="142">
        <f t="shared" ca="1" si="243"/>
        <v>0</v>
      </c>
      <c r="T344" s="142">
        <f t="shared" ca="1" si="243"/>
        <v>0</v>
      </c>
      <c r="U344" s="142">
        <f t="shared" ca="1" si="243"/>
        <v>0</v>
      </c>
      <c r="V344" s="142">
        <f t="shared" ca="1" si="243"/>
        <v>0</v>
      </c>
      <c r="W344" s="142">
        <f t="shared" ca="1" si="243"/>
        <v>0</v>
      </c>
      <c r="X344" s="142">
        <f t="shared" ca="1" si="243"/>
        <v>0</v>
      </c>
      <c r="Y344" s="142">
        <f t="shared" ca="1" si="243"/>
        <v>0</v>
      </c>
      <c r="Z344" s="142">
        <f t="shared" ca="1" si="243"/>
        <v>0</v>
      </c>
      <c r="AA344" s="142">
        <f t="shared" ca="1" si="243"/>
        <v>0</v>
      </c>
      <c r="AB344" s="142">
        <f t="shared" ca="1" si="243"/>
        <v>0</v>
      </c>
      <c r="AC344" s="142">
        <f t="shared" ca="1" si="243"/>
        <v>0</v>
      </c>
      <c r="AD344" s="142">
        <f t="shared" ca="1" si="243"/>
        <v>0</v>
      </c>
      <c r="AE344" s="142">
        <f t="shared" ca="1" si="243"/>
        <v>0</v>
      </c>
      <c r="AF344" s="142">
        <f t="shared" ca="1" si="243"/>
        <v>0</v>
      </c>
      <c r="AG344" s="142">
        <f t="shared" ca="1" si="243"/>
        <v>0</v>
      </c>
      <c r="AH344" s="142">
        <f t="shared" ca="1" si="243"/>
        <v>0</v>
      </c>
      <c r="AI344" s="142">
        <f t="shared" ca="1" si="243"/>
        <v>0</v>
      </c>
      <c r="AJ344" s="142">
        <f t="shared" ca="1" si="243"/>
        <v>0</v>
      </c>
      <c r="AK344" s="142">
        <f t="shared" ca="1" si="243"/>
        <v>0</v>
      </c>
      <c r="AL344" s="142">
        <f t="shared" ca="1" si="243"/>
        <v>0</v>
      </c>
      <c r="AM344" s="142">
        <f t="shared" ca="1" si="243"/>
        <v>0</v>
      </c>
      <c r="AN344" s="142">
        <f t="shared" ca="1" si="243"/>
        <v>0</v>
      </c>
      <c r="AO344" s="142">
        <f t="shared" ca="1" si="243"/>
        <v>0</v>
      </c>
      <c r="AP344" s="142">
        <f t="shared" ca="1" si="243"/>
        <v>0</v>
      </c>
      <c r="AQ344" s="142">
        <f t="shared" ca="1" si="243"/>
        <v>0</v>
      </c>
      <c r="AR344" s="142">
        <f t="shared" ca="1" si="243"/>
        <v>0</v>
      </c>
      <c r="AS344" s="142">
        <f t="shared" ca="1" si="243"/>
        <v>0</v>
      </c>
      <c r="AT344" s="142">
        <f t="shared" ca="1" si="243"/>
        <v>0</v>
      </c>
      <c r="AU344" s="142">
        <f t="shared" ca="1" si="243"/>
        <v>0</v>
      </c>
      <c r="AV344" s="142">
        <f t="shared" ca="1" si="243"/>
        <v>0</v>
      </c>
      <c r="AW344" s="142">
        <f t="shared" ca="1" si="243"/>
        <v>0</v>
      </c>
      <c r="AX344" s="142">
        <f t="shared" ca="1" si="243"/>
        <v>0</v>
      </c>
      <c r="AY344" s="142">
        <f t="shared" ca="1" si="243"/>
        <v>0</v>
      </c>
      <c r="AZ344" s="142">
        <f t="shared" ca="1" si="243"/>
        <v>0</v>
      </c>
      <c r="BA344" s="142">
        <f t="shared" ca="1" si="243"/>
        <v>0</v>
      </c>
      <c r="BB344" s="142">
        <f t="shared" ca="1" si="243"/>
        <v>0</v>
      </c>
      <c r="BC344" s="142">
        <f t="shared" ca="1" si="243"/>
        <v>0</v>
      </c>
      <c r="BD344" s="142">
        <f t="shared" ca="1" si="243"/>
        <v>0</v>
      </c>
      <c r="BE344" s="142">
        <f t="shared" ca="1" si="243"/>
        <v>0</v>
      </c>
      <c r="BF344" s="142">
        <f t="shared" ca="1" si="243"/>
        <v>0</v>
      </c>
      <c r="BG344" s="142">
        <f t="shared" ca="1" si="243"/>
        <v>0</v>
      </c>
      <c r="BH344" s="142">
        <f t="shared" ca="1" si="243"/>
        <v>0</v>
      </c>
      <c r="BI344" s="142">
        <f t="shared" ca="1" si="243"/>
        <v>0</v>
      </c>
      <c r="BJ344" s="142">
        <f t="shared" ca="1" si="243"/>
        <v>0</v>
      </c>
      <c r="BK344" s="142">
        <f t="shared" ca="1" si="243"/>
        <v>0</v>
      </c>
      <c r="BL344" s="142">
        <f t="shared" ca="1" si="243"/>
        <v>0</v>
      </c>
      <c r="BM344" s="142">
        <f t="shared" ca="1" si="243"/>
        <v>0</v>
      </c>
      <c r="BN344" s="142">
        <f t="shared" ca="1" si="243"/>
        <v>0</v>
      </c>
      <c r="BO344" s="142">
        <f t="shared" ca="1" si="243"/>
        <v>0</v>
      </c>
      <c r="BP344" s="142">
        <f t="shared" ca="1" si="243"/>
        <v>0</v>
      </c>
      <c r="BQ344" s="142">
        <f t="shared" ref="BQ344:DU344" ca="1" si="244">IFERROR( BQ340 + BQ342 - BQ343,"")</f>
        <v>0</v>
      </c>
      <c r="BR344" s="142">
        <f t="shared" ca="1" si="244"/>
        <v>0</v>
      </c>
      <c r="BS344" s="142">
        <f t="shared" ca="1" si="244"/>
        <v>0</v>
      </c>
      <c r="BT344" s="142">
        <f t="shared" ca="1" si="244"/>
        <v>0</v>
      </c>
      <c r="BU344" s="142">
        <f t="shared" ca="1" si="244"/>
        <v>0</v>
      </c>
      <c r="BV344" s="142">
        <f t="shared" ca="1" si="244"/>
        <v>0</v>
      </c>
      <c r="BW344" s="142">
        <f t="shared" ca="1" si="244"/>
        <v>0</v>
      </c>
      <c r="BX344" s="142">
        <f t="shared" ca="1" si="244"/>
        <v>0</v>
      </c>
      <c r="BY344" s="142">
        <f t="shared" ca="1" si="244"/>
        <v>0</v>
      </c>
      <c r="BZ344" s="142">
        <f t="shared" ca="1" si="244"/>
        <v>0</v>
      </c>
      <c r="CA344" s="142">
        <f t="shared" ca="1" si="244"/>
        <v>0</v>
      </c>
      <c r="CB344" s="142">
        <f t="shared" ca="1" si="244"/>
        <v>0</v>
      </c>
      <c r="CC344" s="142">
        <f t="shared" ca="1" si="244"/>
        <v>0</v>
      </c>
      <c r="CD344" s="142">
        <f t="shared" ca="1" si="244"/>
        <v>0</v>
      </c>
      <c r="CE344" s="142">
        <f t="shared" ca="1" si="244"/>
        <v>0</v>
      </c>
      <c r="CF344" s="142">
        <f t="shared" ca="1" si="244"/>
        <v>0</v>
      </c>
      <c r="CG344" s="142">
        <f t="shared" ca="1" si="244"/>
        <v>0</v>
      </c>
      <c r="CH344" s="142">
        <f t="shared" ca="1" si="244"/>
        <v>0</v>
      </c>
      <c r="CI344" s="142">
        <f t="shared" ca="1" si="244"/>
        <v>0</v>
      </c>
      <c r="CJ344" s="142">
        <f t="shared" ca="1" si="244"/>
        <v>0</v>
      </c>
      <c r="CK344" s="142">
        <f t="shared" ca="1" si="244"/>
        <v>0</v>
      </c>
      <c r="CL344" s="142">
        <f t="shared" ca="1" si="244"/>
        <v>0</v>
      </c>
      <c r="CM344" s="142">
        <f t="shared" ca="1" si="244"/>
        <v>0</v>
      </c>
      <c r="CN344" s="142">
        <f t="shared" ca="1" si="244"/>
        <v>0</v>
      </c>
      <c r="CO344" s="142">
        <f t="shared" ca="1" si="244"/>
        <v>0</v>
      </c>
      <c r="CP344" s="142">
        <f t="shared" ca="1" si="244"/>
        <v>0</v>
      </c>
      <c r="CQ344" s="142">
        <f t="shared" ca="1" si="244"/>
        <v>0</v>
      </c>
      <c r="CR344" s="142">
        <f t="shared" ca="1" si="244"/>
        <v>0</v>
      </c>
      <c r="CS344" s="142">
        <f t="shared" ca="1" si="244"/>
        <v>0</v>
      </c>
      <c r="CT344" s="142">
        <f t="shared" ca="1" si="244"/>
        <v>0</v>
      </c>
      <c r="CU344" s="142">
        <f t="shared" ca="1" si="244"/>
        <v>0</v>
      </c>
      <c r="CV344" s="142">
        <f t="shared" ca="1" si="244"/>
        <v>0</v>
      </c>
      <c r="CW344" s="142">
        <f t="shared" ca="1" si="244"/>
        <v>0</v>
      </c>
      <c r="CX344" s="142">
        <f t="shared" ca="1" si="244"/>
        <v>0</v>
      </c>
      <c r="CY344" s="142">
        <f t="shared" ca="1" si="244"/>
        <v>0</v>
      </c>
      <c r="CZ344" s="142">
        <f t="shared" ca="1" si="244"/>
        <v>0</v>
      </c>
      <c r="DA344" s="142">
        <f t="shared" ca="1" si="244"/>
        <v>0</v>
      </c>
      <c r="DB344" s="142">
        <f t="shared" ca="1" si="244"/>
        <v>0</v>
      </c>
      <c r="DC344" s="142">
        <f t="shared" ca="1" si="244"/>
        <v>0</v>
      </c>
      <c r="DD344" s="142">
        <f t="shared" ca="1" si="244"/>
        <v>0</v>
      </c>
      <c r="DE344" s="142">
        <f t="shared" ca="1" si="244"/>
        <v>0</v>
      </c>
      <c r="DF344" s="142">
        <f t="shared" ca="1" si="244"/>
        <v>0</v>
      </c>
      <c r="DG344" s="142">
        <f t="shared" ca="1" si="244"/>
        <v>0</v>
      </c>
      <c r="DH344" s="142">
        <f t="shared" ca="1" si="244"/>
        <v>0</v>
      </c>
      <c r="DI344" s="142">
        <f t="shared" ca="1" si="244"/>
        <v>0</v>
      </c>
      <c r="DJ344" s="142">
        <f t="shared" ca="1" si="244"/>
        <v>0</v>
      </c>
      <c r="DK344" s="142">
        <f t="shared" ca="1" si="244"/>
        <v>0</v>
      </c>
      <c r="DL344" s="142">
        <f t="shared" ca="1" si="244"/>
        <v>0</v>
      </c>
      <c r="DM344" s="142">
        <f t="shared" ca="1" si="244"/>
        <v>0</v>
      </c>
      <c r="DN344" s="142">
        <f t="shared" ca="1" si="244"/>
        <v>0</v>
      </c>
      <c r="DO344" s="142">
        <f t="shared" ca="1" si="244"/>
        <v>0</v>
      </c>
      <c r="DP344" s="142">
        <f t="shared" ca="1" si="244"/>
        <v>0</v>
      </c>
      <c r="DQ344" s="142">
        <f t="shared" ca="1" si="244"/>
        <v>0</v>
      </c>
      <c r="DR344" s="142">
        <f t="shared" ca="1" si="244"/>
        <v>0</v>
      </c>
      <c r="DS344" s="142">
        <f t="shared" ca="1" si="244"/>
        <v>0</v>
      </c>
      <c r="DT344" s="142">
        <f t="shared" ca="1" si="244"/>
        <v>0</v>
      </c>
      <c r="DU344" s="142">
        <f t="shared" ca="1" si="244"/>
        <v>0</v>
      </c>
    </row>
    <row r="345" spans="1:1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c r="A346" s="17" t="s">
        <v>65</v>
      </c>
      <c r="B346" s="2"/>
      <c r="C346" s="2"/>
      <c r="D346" s="143">
        <f>MAX(D293,D310,D327)</f>
        <v>5.0000000000000001E-3</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c r="A347" s="134" t="str">
        <f>A340</f>
        <v>Sākotnējā bilance</v>
      </c>
      <c r="B347" s="2"/>
      <c r="C347" s="2"/>
      <c r="D347" s="2"/>
      <c r="E347" s="92">
        <f t="shared" ref="E347:BP347" si="245">IFERROR(E340,"")</f>
        <v>0</v>
      </c>
      <c r="F347" s="92">
        <f t="shared" ca="1" si="245"/>
        <v>0</v>
      </c>
      <c r="G347" s="92">
        <f t="shared" ca="1" si="245"/>
        <v>0</v>
      </c>
      <c r="H347" s="92">
        <f t="shared" ca="1" si="245"/>
        <v>0</v>
      </c>
      <c r="I347" s="92">
        <f t="shared" ca="1" si="245"/>
        <v>0</v>
      </c>
      <c r="J347" s="92">
        <f t="shared" ca="1" si="245"/>
        <v>0</v>
      </c>
      <c r="K347" s="92">
        <f t="shared" ca="1" si="245"/>
        <v>0</v>
      </c>
      <c r="L347" s="92">
        <f t="shared" ca="1" si="245"/>
        <v>0</v>
      </c>
      <c r="M347" s="92">
        <f t="shared" ca="1" si="245"/>
        <v>0</v>
      </c>
      <c r="N347" s="92">
        <f t="shared" ca="1" si="245"/>
        <v>0</v>
      </c>
      <c r="O347" s="92">
        <f t="shared" ca="1" si="245"/>
        <v>0</v>
      </c>
      <c r="P347" s="92">
        <f t="shared" ca="1" si="245"/>
        <v>0</v>
      </c>
      <c r="Q347" s="92">
        <f t="shared" ca="1" si="245"/>
        <v>0</v>
      </c>
      <c r="R347" s="92">
        <f t="shared" ca="1" si="245"/>
        <v>0</v>
      </c>
      <c r="S347" s="92">
        <f t="shared" ca="1" si="245"/>
        <v>0</v>
      </c>
      <c r="T347" s="92">
        <f t="shared" ca="1" si="245"/>
        <v>0</v>
      </c>
      <c r="U347" s="92">
        <f t="shared" ca="1" si="245"/>
        <v>0</v>
      </c>
      <c r="V347" s="92">
        <f t="shared" ca="1" si="245"/>
        <v>0</v>
      </c>
      <c r="W347" s="92">
        <f t="shared" ca="1" si="245"/>
        <v>0</v>
      </c>
      <c r="X347" s="92">
        <f t="shared" ca="1" si="245"/>
        <v>0</v>
      </c>
      <c r="Y347" s="92">
        <f t="shared" ca="1" si="245"/>
        <v>0</v>
      </c>
      <c r="Z347" s="92">
        <f t="shared" ca="1" si="245"/>
        <v>0</v>
      </c>
      <c r="AA347" s="92">
        <f t="shared" ca="1" si="245"/>
        <v>0</v>
      </c>
      <c r="AB347" s="92">
        <f t="shared" ca="1" si="245"/>
        <v>0</v>
      </c>
      <c r="AC347" s="92">
        <f t="shared" ca="1" si="245"/>
        <v>0</v>
      </c>
      <c r="AD347" s="92">
        <f t="shared" ca="1" si="245"/>
        <v>0</v>
      </c>
      <c r="AE347" s="92">
        <f t="shared" ca="1" si="245"/>
        <v>0</v>
      </c>
      <c r="AF347" s="92">
        <f t="shared" ca="1" si="245"/>
        <v>0</v>
      </c>
      <c r="AG347" s="92">
        <f t="shared" ca="1" si="245"/>
        <v>0</v>
      </c>
      <c r="AH347" s="92">
        <f t="shared" ca="1" si="245"/>
        <v>0</v>
      </c>
      <c r="AI347" s="92">
        <f t="shared" ca="1" si="245"/>
        <v>0</v>
      </c>
      <c r="AJ347" s="92">
        <f t="shared" ca="1" si="245"/>
        <v>0</v>
      </c>
      <c r="AK347" s="92">
        <f t="shared" ca="1" si="245"/>
        <v>0</v>
      </c>
      <c r="AL347" s="92">
        <f t="shared" ca="1" si="245"/>
        <v>0</v>
      </c>
      <c r="AM347" s="92">
        <f t="shared" ca="1" si="245"/>
        <v>0</v>
      </c>
      <c r="AN347" s="92">
        <f t="shared" ca="1" si="245"/>
        <v>0</v>
      </c>
      <c r="AO347" s="92">
        <f t="shared" ca="1" si="245"/>
        <v>0</v>
      </c>
      <c r="AP347" s="92">
        <f t="shared" ca="1" si="245"/>
        <v>0</v>
      </c>
      <c r="AQ347" s="92">
        <f t="shared" ca="1" si="245"/>
        <v>0</v>
      </c>
      <c r="AR347" s="92">
        <f t="shared" ca="1" si="245"/>
        <v>0</v>
      </c>
      <c r="AS347" s="92">
        <f t="shared" ca="1" si="245"/>
        <v>0</v>
      </c>
      <c r="AT347" s="92">
        <f t="shared" ca="1" si="245"/>
        <v>0</v>
      </c>
      <c r="AU347" s="92">
        <f t="shared" ca="1" si="245"/>
        <v>0</v>
      </c>
      <c r="AV347" s="92">
        <f t="shared" ca="1" si="245"/>
        <v>0</v>
      </c>
      <c r="AW347" s="92">
        <f t="shared" ca="1" si="245"/>
        <v>0</v>
      </c>
      <c r="AX347" s="92">
        <f t="shared" ca="1" si="245"/>
        <v>0</v>
      </c>
      <c r="AY347" s="92">
        <f t="shared" ca="1" si="245"/>
        <v>0</v>
      </c>
      <c r="AZ347" s="92">
        <f t="shared" ca="1" si="245"/>
        <v>0</v>
      </c>
      <c r="BA347" s="92">
        <f t="shared" ca="1" si="245"/>
        <v>0</v>
      </c>
      <c r="BB347" s="92">
        <f t="shared" ca="1" si="245"/>
        <v>0</v>
      </c>
      <c r="BC347" s="92">
        <f t="shared" ca="1" si="245"/>
        <v>0</v>
      </c>
      <c r="BD347" s="92">
        <f t="shared" ca="1" si="245"/>
        <v>0</v>
      </c>
      <c r="BE347" s="92">
        <f t="shared" ca="1" si="245"/>
        <v>0</v>
      </c>
      <c r="BF347" s="92">
        <f t="shared" ca="1" si="245"/>
        <v>0</v>
      </c>
      <c r="BG347" s="92">
        <f t="shared" ca="1" si="245"/>
        <v>0</v>
      </c>
      <c r="BH347" s="92">
        <f t="shared" ca="1" si="245"/>
        <v>0</v>
      </c>
      <c r="BI347" s="92">
        <f t="shared" ca="1" si="245"/>
        <v>0</v>
      </c>
      <c r="BJ347" s="92">
        <f t="shared" ca="1" si="245"/>
        <v>0</v>
      </c>
      <c r="BK347" s="92">
        <f t="shared" ca="1" si="245"/>
        <v>0</v>
      </c>
      <c r="BL347" s="92">
        <f t="shared" ca="1" si="245"/>
        <v>0</v>
      </c>
      <c r="BM347" s="92">
        <f t="shared" ca="1" si="245"/>
        <v>0</v>
      </c>
      <c r="BN347" s="92">
        <f t="shared" ca="1" si="245"/>
        <v>0</v>
      </c>
      <c r="BO347" s="92">
        <f t="shared" ca="1" si="245"/>
        <v>0</v>
      </c>
      <c r="BP347" s="92">
        <f t="shared" ca="1" si="245"/>
        <v>0</v>
      </c>
      <c r="BQ347" s="92">
        <f t="shared" ref="BQ347:DU347" ca="1" si="246">IFERROR(BQ340,"")</f>
        <v>0</v>
      </c>
      <c r="BR347" s="92">
        <f t="shared" ca="1" si="246"/>
        <v>0</v>
      </c>
      <c r="BS347" s="92">
        <f t="shared" ca="1" si="246"/>
        <v>0</v>
      </c>
      <c r="BT347" s="92">
        <f t="shared" ca="1" si="246"/>
        <v>0</v>
      </c>
      <c r="BU347" s="92">
        <f t="shared" ca="1" si="246"/>
        <v>0</v>
      </c>
      <c r="BV347" s="92">
        <f t="shared" ca="1" si="246"/>
        <v>0</v>
      </c>
      <c r="BW347" s="92">
        <f t="shared" ca="1" si="246"/>
        <v>0</v>
      </c>
      <c r="BX347" s="92">
        <f t="shared" ca="1" si="246"/>
        <v>0</v>
      </c>
      <c r="BY347" s="92">
        <f t="shared" ca="1" si="246"/>
        <v>0</v>
      </c>
      <c r="BZ347" s="92">
        <f t="shared" ca="1" si="246"/>
        <v>0</v>
      </c>
      <c r="CA347" s="92">
        <f t="shared" ca="1" si="246"/>
        <v>0</v>
      </c>
      <c r="CB347" s="92">
        <f t="shared" ca="1" si="246"/>
        <v>0</v>
      </c>
      <c r="CC347" s="92">
        <f t="shared" ca="1" si="246"/>
        <v>0</v>
      </c>
      <c r="CD347" s="92">
        <f t="shared" ca="1" si="246"/>
        <v>0</v>
      </c>
      <c r="CE347" s="92">
        <f t="shared" ca="1" si="246"/>
        <v>0</v>
      </c>
      <c r="CF347" s="92">
        <f t="shared" ca="1" si="246"/>
        <v>0</v>
      </c>
      <c r="CG347" s="92">
        <f t="shared" ca="1" si="246"/>
        <v>0</v>
      </c>
      <c r="CH347" s="92">
        <f t="shared" ca="1" si="246"/>
        <v>0</v>
      </c>
      <c r="CI347" s="92">
        <f t="shared" ca="1" si="246"/>
        <v>0</v>
      </c>
      <c r="CJ347" s="92">
        <f t="shared" ca="1" si="246"/>
        <v>0</v>
      </c>
      <c r="CK347" s="92">
        <f t="shared" ca="1" si="246"/>
        <v>0</v>
      </c>
      <c r="CL347" s="92">
        <f t="shared" ca="1" si="246"/>
        <v>0</v>
      </c>
      <c r="CM347" s="92">
        <f t="shared" ca="1" si="246"/>
        <v>0</v>
      </c>
      <c r="CN347" s="92">
        <f t="shared" ca="1" si="246"/>
        <v>0</v>
      </c>
      <c r="CO347" s="92">
        <f t="shared" ca="1" si="246"/>
        <v>0</v>
      </c>
      <c r="CP347" s="92">
        <f t="shared" ca="1" si="246"/>
        <v>0</v>
      </c>
      <c r="CQ347" s="92">
        <f t="shared" ca="1" si="246"/>
        <v>0</v>
      </c>
      <c r="CR347" s="92">
        <f t="shared" ca="1" si="246"/>
        <v>0</v>
      </c>
      <c r="CS347" s="92">
        <f t="shared" ca="1" si="246"/>
        <v>0</v>
      </c>
      <c r="CT347" s="92">
        <f t="shared" ca="1" si="246"/>
        <v>0</v>
      </c>
      <c r="CU347" s="92">
        <f t="shared" ca="1" si="246"/>
        <v>0</v>
      </c>
      <c r="CV347" s="92">
        <f t="shared" ca="1" si="246"/>
        <v>0</v>
      </c>
      <c r="CW347" s="92">
        <f t="shared" ca="1" si="246"/>
        <v>0</v>
      </c>
      <c r="CX347" s="92">
        <f t="shared" ca="1" si="246"/>
        <v>0</v>
      </c>
      <c r="CY347" s="92">
        <f t="shared" ca="1" si="246"/>
        <v>0</v>
      </c>
      <c r="CZ347" s="92">
        <f t="shared" ca="1" si="246"/>
        <v>0</v>
      </c>
      <c r="DA347" s="92">
        <f t="shared" ca="1" si="246"/>
        <v>0</v>
      </c>
      <c r="DB347" s="92">
        <f t="shared" ca="1" si="246"/>
        <v>0</v>
      </c>
      <c r="DC347" s="92">
        <f t="shared" ca="1" si="246"/>
        <v>0</v>
      </c>
      <c r="DD347" s="92">
        <f t="shared" ca="1" si="246"/>
        <v>0</v>
      </c>
      <c r="DE347" s="92">
        <f t="shared" ca="1" si="246"/>
        <v>0</v>
      </c>
      <c r="DF347" s="92">
        <f t="shared" ca="1" si="246"/>
        <v>0</v>
      </c>
      <c r="DG347" s="92">
        <f t="shared" ca="1" si="246"/>
        <v>0</v>
      </c>
      <c r="DH347" s="92">
        <f t="shared" ca="1" si="246"/>
        <v>0</v>
      </c>
      <c r="DI347" s="92">
        <f t="shared" ca="1" si="246"/>
        <v>0</v>
      </c>
      <c r="DJ347" s="92">
        <f t="shared" ca="1" si="246"/>
        <v>0</v>
      </c>
      <c r="DK347" s="92">
        <f t="shared" ca="1" si="246"/>
        <v>0</v>
      </c>
      <c r="DL347" s="92">
        <f t="shared" ca="1" si="246"/>
        <v>0</v>
      </c>
      <c r="DM347" s="92">
        <f t="shared" ca="1" si="246"/>
        <v>0</v>
      </c>
      <c r="DN347" s="92">
        <f t="shared" ca="1" si="246"/>
        <v>0</v>
      </c>
      <c r="DO347" s="92">
        <f t="shared" ca="1" si="246"/>
        <v>0</v>
      </c>
      <c r="DP347" s="92">
        <f t="shared" ca="1" si="246"/>
        <v>0</v>
      </c>
      <c r="DQ347" s="92">
        <f t="shared" ca="1" si="246"/>
        <v>0</v>
      </c>
      <c r="DR347" s="92">
        <f t="shared" ca="1" si="246"/>
        <v>0</v>
      </c>
      <c r="DS347" s="92">
        <f t="shared" ca="1" si="246"/>
        <v>0</v>
      </c>
      <c r="DT347" s="92">
        <f t="shared" ca="1" si="246"/>
        <v>0</v>
      </c>
      <c r="DU347" s="92">
        <f t="shared" ca="1" si="246"/>
        <v>0</v>
      </c>
    </row>
    <row r="348" spans="1:125">
      <c r="A348" s="25" t="s">
        <v>233</v>
      </c>
      <c r="B348" s="25"/>
      <c r="C348" s="25"/>
      <c r="D348" s="25"/>
      <c r="E348" s="135">
        <f t="shared" ref="E348:BP348" si="247">IFERROR(E347*$D346,"")</f>
        <v>0</v>
      </c>
      <c r="F348" s="135">
        <f t="shared" ca="1" si="247"/>
        <v>0</v>
      </c>
      <c r="G348" s="135">
        <f t="shared" ca="1" si="247"/>
        <v>0</v>
      </c>
      <c r="H348" s="135">
        <f t="shared" ca="1" si="247"/>
        <v>0</v>
      </c>
      <c r="I348" s="136">
        <f t="shared" ca="1" si="247"/>
        <v>0</v>
      </c>
      <c r="J348" s="135">
        <f t="shared" ca="1" si="247"/>
        <v>0</v>
      </c>
      <c r="K348" s="135">
        <f t="shared" ca="1" si="247"/>
        <v>0</v>
      </c>
      <c r="L348" s="135">
        <f t="shared" ca="1" si="247"/>
        <v>0</v>
      </c>
      <c r="M348" s="135">
        <f t="shared" ca="1" si="247"/>
        <v>0</v>
      </c>
      <c r="N348" s="135">
        <f t="shared" ca="1" si="247"/>
        <v>0</v>
      </c>
      <c r="O348" s="135">
        <f t="shared" ca="1" si="247"/>
        <v>0</v>
      </c>
      <c r="P348" s="135">
        <f t="shared" ca="1" si="247"/>
        <v>0</v>
      </c>
      <c r="Q348" s="135">
        <f t="shared" ca="1" si="247"/>
        <v>0</v>
      </c>
      <c r="R348" s="135">
        <f t="shared" ca="1" si="247"/>
        <v>0</v>
      </c>
      <c r="S348" s="135">
        <f t="shared" ca="1" si="247"/>
        <v>0</v>
      </c>
      <c r="T348" s="135">
        <f t="shared" ca="1" si="247"/>
        <v>0</v>
      </c>
      <c r="U348" s="135">
        <f t="shared" ca="1" si="247"/>
        <v>0</v>
      </c>
      <c r="V348" s="135">
        <f t="shared" ca="1" si="247"/>
        <v>0</v>
      </c>
      <c r="W348" s="135">
        <f t="shared" ca="1" si="247"/>
        <v>0</v>
      </c>
      <c r="X348" s="135">
        <f t="shared" ca="1" si="247"/>
        <v>0</v>
      </c>
      <c r="Y348" s="135">
        <f t="shared" ca="1" si="247"/>
        <v>0</v>
      </c>
      <c r="Z348" s="135">
        <f t="shared" ca="1" si="247"/>
        <v>0</v>
      </c>
      <c r="AA348" s="135">
        <f t="shared" ca="1" si="247"/>
        <v>0</v>
      </c>
      <c r="AB348" s="135">
        <f t="shared" ca="1" si="247"/>
        <v>0</v>
      </c>
      <c r="AC348" s="135">
        <f t="shared" ca="1" si="247"/>
        <v>0</v>
      </c>
      <c r="AD348" s="135">
        <f t="shared" ca="1" si="247"/>
        <v>0</v>
      </c>
      <c r="AE348" s="135">
        <f t="shared" ca="1" si="247"/>
        <v>0</v>
      </c>
      <c r="AF348" s="135">
        <f t="shared" ca="1" si="247"/>
        <v>0</v>
      </c>
      <c r="AG348" s="135">
        <f t="shared" ca="1" si="247"/>
        <v>0</v>
      </c>
      <c r="AH348" s="135">
        <f t="shared" ca="1" si="247"/>
        <v>0</v>
      </c>
      <c r="AI348" s="135">
        <f t="shared" ca="1" si="247"/>
        <v>0</v>
      </c>
      <c r="AJ348" s="135">
        <f t="shared" ca="1" si="247"/>
        <v>0</v>
      </c>
      <c r="AK348" s="135">
        <f t="shared" ca="1" si="247"/>
        <v>0</v>
      </c>
      <c r="AL348" s="135">
        <f t="shared" ca="1" si="247"/>
        <v>0</v>
      </c>
      <c r="AM348" s="135">
        <f t="shared" ca="1" si="247"/>
        <v>0</v>
      </c>
      <c r="AN348" s="135">
        <f t="shared" ca="1" si="247"/>
        <v>0</v>
      </c>
      <c r="AO348" s="135">
        <f t="shared" ca="1" si="247"/>
        <v>0</v>
      </c>
      <c r="AP348" s="135">
        <f t="shared" ca="1" si="247"/>
        <v>0</v>
      </c>
      <c r="AQ348" s="135">
        <f t="shared" ca="1" si="247"/>
        <v>0</v>
      </c>
      <c r="AR348" s="135">
        <f t="shared" ca="1" si="247"/>
        <v>0</v>
      </c>
      <c r="AS348" s="135">
        <f t="shared" ca="1" si="247"/>
        <v>0</v>
      </c>
      <c r="AT348" s="135">
        <f t="shared" ca="1" si="247"/>
        <v>0</v>
      </c>
      <c r="AU348" s="135">
        <f t="shared" ca="1" si="247"/>
        <v>0</v>
      </c>
      <c r="AV348" s="135">
        <f t="shared" ca="1" si="247"/>
        <v>0</v>
      </c>
      <c r="AW348" s="135">
        <f t="shared" ca="1" si="247"/>
        <v>0</v>
      </c>
      <c r="AX348" s="135">
        <f t="shared" ca="1" si="247"/>
        <v>0</v>
      </c>
      <c r="AY348" s="135">
        <f t="shared" ca="1" si="247"/>
        <v>0</v>
      </c>
      <c r="AZ348" s="135">
        <f t="shared" ca="1" si="247"/>
        <v>0</v>
      </c>
      <c r="BA348" s="135">
        <f t="shared" ca="1" si="247"/>
        <v>0</v>
      </c>
      <c r="BB348" s="135">
        <f t="shared" ca="1" si="247"/>
        <v>0</v>
      </c>
      <c r="BC348" s="135">
        <f t="shared" ca="1" si="247"/>
        <v>0</v>
      </c>
      <c r="BD348" s="135">
        <f t="shared" ca="1" si="247"/>
        <v>0</v>
      </c>
      <c r="BE348" s="135">
        <f t="shared" ca="1" si="247"/>
        <v>0</v>
      </c>
      <c r="BF348" s="135">
        <f t="shared" ca="1" si="247"/>
        <v>0</v>
      </c>
      <c r="BG348" s="135">
        <f t="shared" ca="1" si="247"/>
        <v>0</v>
      </c>
      <c r="BH348" s="135">
        <f t="shared" ca="1" si="247"/>
        <v>0</v>
      </c>
      <c r="BI348" s="135">
        <f t="shared" ca="1" si="247"/>
        <v>0</v>
      </c>
      <c r="BJ348" s="135">
        <f t="shared" ca="1" si="247"/>
        <v>0</v>
      </c>
      <c r="BK348" s="135">
        <f t="shared" ca="1" si="247"/>
        <v>0</v>
      </c>
      <c r="BL348" s="135">
        <f t="shared" ca="1" si="247"/>
        <v>0</v>
      </c>
      <c r="BM348" s="135">
        <f t="shared" ca="1" si="247"/>
        <v>0</v>
      </c>
      <c r="BN348" s="135">
        <f t="shared" ca="1" si="247"/>
        <v>0</v>
      </c>
      <c r="BO348" s="135">
        <f t="shared" ca="1" si="247"/>
        <v>0</v>
      </c>
      <c r="BP348" s="135">
        <f t="shared" ca="1" si="247"/>
        <v>0</v>
      </c>
      <c r="BQ348" s="135">
        <f t="shared" ref="BQ348:DU348" ca="1" si="248">IFERROR(BQ347*$D346,"")</f>
        <v>0</v>
      </c>
      <c r="BR348" s="135">
        <f t="shared" ca="1" si="248"/>
        <v>0</v>
      </c>
      <c r="BS348" s="135">
        <f t="shared" ca="1" si="248"/>
        <v>0</v>
      </c>
      <c r="BT348" s="135">
        <f t="shared" ca="1" si="248"/>
        <v>0</v>
      </c>
      <c r="BU348" s="135">
        <f t="shared" ca="1" si="248"/>
        <v>0</v>
      </c>
      <c r="BV348" s="135">
        <f t="shared" ca="1" si="248"/>
        <v>0</v>
      </c>
      <c r="BW348" s="135">
        <f t="shared" ca="1" si="248"/>
        <v>0</v>
      </c>
      <c r="BX348" s="135">
        <f t="shared" ca="1" si="248"/>
        <v>0</v>
      </c>
      <c r="BY348" s="135">
        <f t="shared" ca="1" si="248"/>
        <v>0</v>
      </c>
      <c r="BZ348" s="135">
        <f t="shared" ca="1" si="248"/>
        <v>0</v>
      </c>
      <c r="CA348" s="135">
        <f t="shared" ca="1" si="248"/>
        <v>0</v>
      </c>
      <c r="CB348" s="135">
        <f t="shared" ca="1" si="248"/>
        <v>0</v>
      </c>
      <c r="CC348" s="135">
        <f t="shared" ca="1" si="248"/>
        <v>0</v>
      </c>
      <c r="CD348" s="135">
        <f t="shared" ca="1" si="248"/>
        <v>0</v>
      </c>
      <c r="CE348" s="135">
        <f t="shared" ca="1" si="248"/>
        <v>0</v>
      </c>
      <c r="CF348" s="135">
        <f t="shared" ca="1" si="248"/>
        <v>0</v>
      </c>
      <c r="CG348" s="135">
        <f t="shared" ca="1" si="248"/>
        <v>0</v>
      </c>
      <c r="CH348" s="135">
        <f t="shared" ca="1" si="248"/>
        <v>0</v>
      </c>
      <c r="CI348" s="135">
        <f t="shared" ca="1" si="248"/>
        <v>0</v>
      </c>
      <c r="CJ348" s="135">
        <f t="shared" ca="1" si="248"/>
        <v>0</v>
      </c>
      <c r="CK348" s="135">
        <f t="shared" ca="1" si="248"/>
        <v>0</v>
      </c>
      <c r="CL348" s="135">
        <f t="shared" ca="1" si="248"/>
        <v>0</v>
      </c>
      <c r="CM348" s="135">
        <f t="shared" ca="1" si="248"/>
        <v>0</v>
      </c>
      <c r="CN348" s="135">
        <f t="shared" ca="1" si="248"/>
        <v>0</v>
      </c>
      <c r="CO348" s="135">
        <f t="shared" ca="1" si="248"/>
        <v>0</v>
      </c>
      <c r="CP348" s="135">
        <f t="shared" ca="1" si="248"/>
        <v>0</v>
      </c>
      <c r="CQ348" s="135">
        <f t="shared" ca="1" si="248"/>
        <v>0</v>
      </c>
      <c r="CR348" s="135">
        <f t="shared" ca="1" si="248"/>
        <v>0</v>
      </c>
      <c r="CS348" s="135">
        <f t="shared" ca="1" si="248"/>
        <v>0</v>
      </c>
      <c r="CT348" s="135">
        <f t="shared" ca="1" si="248"/>
        <v>0</v>
      </c>
      <c r="CU348" s="135">
        <f t="shared" ca="1" si="248"/>
        <v>0</v>
      </c>
      <c r="CV348" s="135">
        <f t="shared" ca="1" si="248"/>
        <v>0</v>
      </c>
      <c r="CW348" s="135">
        <f t="shared" ca="1" si="248"/>
        <v>0</v>
      </c>
      <c r="CX348" s="135">
        <f t="shared" ca="1" si="248"/>
        <v>0</v>
      </c>
      <c r="CY348" s="135">
        <f t="shared" ca="1" si="248"/>
        <v>0</v>
      </c>
      <c r="CZ348" s="135">
        <f t="shared" ca="1" si="248"/>
        <v>0</v>
      </c>
      <c r="DA348" s="135">
        <f t="shared" ca="1" si="248"/>
        <v>0</v>
      </c>
      <c r="DB348" s="135">
        <f t="shared" ca="1" si="248"/>
        <v>0</v>
      </c>
      <c r="DC348" s="135">
        <f t="shared" ca="1" si="248"/>
        <v>0</v>
      </c>
      <c r="DD348" s="135">
        <f t="shared" ca="1" si="248"/>
        <v>0</v>
      </c>
      <c r="DE348" s="135">
        <f t="shared" ca="1" si="248"/>
        <v>0</v>
      </c>
      <c r="DF348" s="135">
        <f t="shared" ca="1" si="248"/>
        <v>0</v>
      </c>
      <c r="DG348" s="135">
        <f t="shared" ca="1" si="248"/>
        <v>0</v>
      </c>
      <c r="DH348" s="135">
        <f t="shared" ca="1" si="248"/>
        <v>0</v>
      </c>
      <c r="DI348" s="135">
        <f t="shared" ca="1" si="248"/>
        <v>0</v>
      </c>
      <c r="DJ348" s="135">
        <f t="shared" ca="1" si="248"/>
        <v>0</v>
      </c>
      <c r="DK348" s="135">
        <f t="shared" ca="1" si="248"/>
        <v>0</v>
      </c>
      <c r="DL348" s="135">
        <f t="shared" ca="1" si="248"/>
        <v>0</v>
      </c>
      <c r="DM348" s="135">
        <f t="shared" ca="1" si="248"/>
        <v>0</v>
      </c>
      <c r="DN348" s="135">
        <f t="shared" ca="1" si="248"/>
        <v>0</v>
      </c>
      <c r="DO348" s="135">
        <f t="shared" ca="1" si="248"/>
        <v>0</v>
      </c>
      <c r="DP348" s="135">
        <f t="shared" ca="1" si="248"/>
        <v>0</v>
      </c>
      <c r="DQ348" s="135">
        <f t="shared" ca="1" si="248"/>
        <v>0</v>
      </c>
      <c r="DR348" s="135">
        <f t="shared" ca="1" si="248"/>
        <v>0</v>
      </c>
      <c r="DS348" s="135">
        <f t="shared" ca="1" si="248"/>
        <v>0</v>
      </c>
      <c r="DT348" s="135">
        <f t="shared" ca="1" si="248"/>
        <v>0</v>
      </c>
      <c r="DU348" s="135">
        <f t="shared" ca="1" si="248"/>
        <v>0</v>
      </c>
    </row>
    <row r="349" spans="1:1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ht="15" thickBot="1">
      <c r="A350" s="139" t="s">
        <v>235</v>
      </c>
      <c r="B350" s="126" t="s">
        <v>71</v>
      </c>
      <c r="C350" s="139"/>
      <c r="D350" s="139"/>
      <c r="E350" s="144">
        <f t="shared" ref="E350:BP350" si="249">IFERROR(SUM(E295,E312,E329,E348),"")</f>
        <v>0</v>
      </c>
      <c r="F350" s="144">
        <f t="shared" ca="1" si="249"/>
        <v>0</v>
      </c>
      <c r="G350" s="144">
        <f t="shared" ca="1" si="249"/>
        <v>0</v>
      </c>
      <c r="H350" s="144">
        <f t="shared" ca="1" si="249"/>
        <v>0</v>
      </c>
      <c r="I350" s="144">
        <f t="shared" ca="1" si="249"/>
        <v>0</v>
      </c>
      <c r="J350" s="144">
        <f t="shared" ca="1" si="249"/>
        <v>0</v>
      </c>
      <c r="K350" s="144">
        <f t="shared" ca="1" si="249"/>
        <v>1729.5384915423026</v>
      </c>
      <c r="L350" s="144">
        <f t="shared" ca="1" si="249"/>
        <v>1729.5384915423026</v>
      </c>
      <c r="M350" s="144">
        <f t="shared" ca="1" si="249"/>
        <v>1729.5384915423026</v>
      </c>
      <c r="N350" s="144">
        <f t="shared" ca="1" si="249"/>
        <v>1729.5384915423024</v>
      </c>
      <c r="O350" s="144">
        <f t="shared" ca="1" si="249"/>
        <v>1729.5384915423026</v>
      </c>
      <c r="P350" s="144">
        <f t="shared" ca="1" si="249"/>
        <v>1729.5384915423024</v>
      </c>
      <c r="Q350" s="144">
        <f t="shared" ca="1" si="249"/>
        <v>1729.5384915423024</v>
      </c>
      <c r="R350" s="144">
        <f t="shared" ca="1" si="249"/>
        <v>1729.5384915423024</v>
      </c>
      <c r="S350" s="144">
        <f t="shared" ca="1" si="249"/>
        <v>1729.5384915423024</v>
      </c>
      <c r="T350" s="144">
        <f t="shared" ca="1" si="249"/>
        <v>1729.5384915423024</v>
      </c>
      <c r="U350" s="144">
        <f t="shared" ca="1" si="249"/>
        <v>1729.5384915423026</v>
      </c>
      <c r="V350" s="144">
        <f t="shared" ca="1" si="249"/>
        <v>1729.5384915423026</v>
      </c>
      <c r="W350" s="144">
        <f t="shared" ca="1" si="249"/>
        <v>1729.5384915423026</v>
      </c>
      <c r="X350" s="144">
        <f t="shared" ca="1" si="249"/>
        <v>1729.5384915423024</v>
      </c>
      <c r="Y350" s="144">
        <f t="shared" ca="1" si="249"/>
        <v>1729.5384915423024</v>
      </c>
      <c r="Z350" s="144">
        <f t="shared" ca="1" si="249"/>
        <v>1729.5384915423024</v>
      </c>
      <c r="AA350" s="144">
        <f t="shared" ca="1" si="249"/>
        <v>1729.5384915423022</v>
      </c>
      <c r="AB350" s="144">
        <f t="shared" ca="1" si="249"/>
        <v>1729.5384915423022</v>
      </c>
      <c r="AC350" s="144">
        <f t="shared" ca="1" si="249"/>
        <v>1729.5384915423024</v>
      </c>
      <c r="AD350" s="144">
        <f t="shared" ca="1" si="249"/>
        <v>1729.5384915423022</v>
      </c>
      <c r="AE350" s="144">
        <f t="shared" ca="1" si="249"/>
        <v>1729.5384915423022</v>
      </c>
      <c r="AF350" s="144">
        <f t="shared" ca="1" si="249"/>
        <v>1729.5384915423022</v>
      </c>
      <c r="AG350" s="144">
        <f t="shared" ca="1" si="249"/>
        <v>1729.5384915423022</v>
      </c>
      <c r="AH350" s="144">
        <f t="shared" ca="1" si="249"/>
        <v>1729.5384915423024</v>
      </c>
      <c r="AI350" s="144">
        <f t="shared" ca="1" si="249"/>
        <v>1729.5384915423022</v>
      </c>
      <c r="AJ350" s="144">
        <f t="shared" ca="1" si="249"/>
        <v>1729.5384915423022</v>
      </c>
      <c r="AK350" s="144">
        <f t="shared" ca="1" si="249"/>
        <v>1729.5384915423024</v>
      </c>
      <c r="AL350" s="144">
        <f t="shared" ca="1" si="249"/>
        <v>1729.5384915423024</v>
      </c>
      <c r="AM350" s="144">
        <f t="shared" ca="1" si="249"/>
        <v>1729.5384915423022</v>
      </c>
      <c r="AN350" s="144">
        <f t="shared" ca="1" si="249"/>
        <v>1729.5384915423022</v>
      </c>
      <c r="AO350" s="144">
        <f t="shared" ca="1" si="249"/>
        <v>1729.5384915423024</v>
      </c>
      <c r="AP350" s="144">
        <f t="shared" ca="1" si="249"/>
        <v>1729.5384915423022</v>
      </c>
      <c r="AQ350" s="144">
        <f t="shared" ca="1" si="249"/>
        <v>1729.5384915423022</v>
      </c>
      <c r="AR350" s="144">
        <f t="shared" ca="1" si="249"/>
        <v>1729.5384915423024</v>
      </c>
      <c r="AS350" s="144">
        <f t="shared" ca="1" si="249"/>
        <v>1729.5384915423024</v>
      </c>
      <c r="AT350" s="144">
        <f t="shared" ca="1" si="249"/>
        <v>1729.5384915423022</v>
      </c>
      <c r="AU350" s="144">
        <f t="shared" ca="1" si="249"/>
        <v>1729.5384915423022</v>
      </c>
      <c r="AV350" s="144">
        <f t="shared" ca="1" si="249"/>
        <v>1729.5384915423024</v>
      </c>
      <c r="AW350" s="144">
        <f t="shared" ca="1" si="249"/>
        <v>1729.5384915423024</v>
      </c>
      <c r="AX350" s="144">
        <f t="shared" ca="1" si="249"/>
        <v>1729.5384915423026</v>
      </c>
      <c r="AY350" s="144">
        <f t="shared" ca="1" si="249"/>
        <v>1729.5384915423024</v>
      </c>
      <c r="AZ350" s="144">
        <f t="shared" ca="1" si="249"/>
        <v>1729.5384915423024</v>
      </c>
      <c r="BA350" s="144">
        <f t="shared" ca="1" si="249"/>
        <v>1729.5384915423024</v>
      </c>
      <c r="BB350" s="144">
        <f t="shared" ca="1" si="249"/>
        <v>1729.5384915423024</v>
      </c>
      <c r="BC350" s="144">
        <f t="shared" ca="1" si="249"/>
        <v>1729.5384915423024</v>
      </c>
      <c r="BD350" s="144">
        <f t="shared" ca="1" si="249"/>
        <v>1729.5384915423024</v>
      </c>
      <c r="BE350" s="144">
        <f t="shared" ca="1" si="249"/>
        <v>1729.5384915423024</v>
      </c>
      <c r="BF350" s="144">
        <f t="shared" ca="1" si="249"/>
        <v>1729.5384915423026</v>
      </c>
      <c r="BG350" s="144">
        <f t="shared" ca="1" si="249"/>
        <v>1729.5384915423024</v>
      </c>
      <c r="BH350" s="144">
        <f t="shared" ca="1" si="249"/>
        <v>1729.5384915423026</v>
      </c>
      <c r="BI350" s="144">
        <f t="shared" ca="1" si="249"/>
        <v>1729.5384915423026</v>
      </c>
      <c r="BJ350" s="144">
        <f t="shared" ca="1" si="249"/>
        <v>1297.1538686567269</v>
      </c>
      <c r="BK350" s="144">
        <f t="shared" ca="1" si="249"/>
        <v>864.7692457711513</v>
      </c>
      <c r="BL350" s="144">
        <f t="shared" ca="1" si="249"/>
        <v>432.3846228855756</v>
      </c>
      <c r="BM350" s="144">
        <f t="shared" ca="1" si="249"/>
        <v>0</v>
      </c>
      <c r="BN350" s="144">
        <f t="shared" ca="1" si="249"/>
        <v>0</v>
      </c>
      <c r="BO350" s="144">
        <f t="shared" ca="1" si="249"/>
        <v>0</v>
      </c>
      <c r="BP350" s="144">
        <f t="shared" ca="1" si="249"/>
        <v>0</v>
      </c>
      <c r="BQ350" s="144">
        <f t="shared" ref="BQ350:DU350" ca="1" si="250">IFERROR(SUM(BQ295,BQ312,BQ329,BQ348),"")</f>
        <v>0</v>
      </c>
      <c r="BR350" s="144">
        <f t="shared" ca="1" si="250"/>
        <v>0</v>
      </c>
      <c r="BS350" s="144">
        <f t="shared" ca="1" si="250"/>
        <v>0</v>
      </c>
      <c r="BT350" s="144">
        <f t="shared" ca="1" si="250"/>
        <v>0</v>
      </c>
      <c r="BU350" s="144">
        <f t="shared" ca="1" si="250"/>
        <v>0</v>
      </c>
      <c r="BV350" s="144">
        <f t="shared" ca="1" si="250"/>
        <v>0</v>
      </c>
      <c r="BW350" s="144">
        <f t="shared" ca="1" si="250"/>
        <v>0</v>
      </c>
      <c r="BX350" s="144">
        <f t="shared" ca="1" si="250"/>
        <v>0</v>
      </c>
      <c r="BY350" s="144">
        <f t="shared" ca="1" si="250"/>
        <v>0</v>
      </c>
      <c r="BZ350" s="144">
        <f t="shared" ca="1" si="250"/>
        <v>0</v>
      </c>
      <c r="CA350" s="144">
        <f t="shared" ca="1" si="250"/>
        <v>0</v>
      </c>
      <c r="CB350" s="144">
        <f t="shared" ca="1" si="250"/>
        <v>0</v>
      </c>
      <c r="CC350" s="144">
        <f t="shared" ca="1" si="250"/>
        <v>0</v>
      </c>
      <c r="CD350" s="144">
        <f t="shared" ca="1" si="250"/>
        <v>0</v>
      </c>
      <c r="CE350" s="144">
        <f t="shared" ca="1" si="250"/>
        <v>0</v>
      </c>
      <c r="CF350" s="144">
        <f t="shared" ca="1" si="250"/>
        <v>0</v>
      </c>
      <c r="CG350" s="144">
        <f t="shared" ca="1" si="250"/>
        <v>0</v>
      </c>
      <c r="CH350" s="144">
        <f t="shared" ca="1" si="250"/>
        <v>0</v>
      </c>
      <c r="CI350" s="144">
        <f t="shared" ca="1" si="250"/>
        <v>0</v>
      </c>
      <c r="CJ350" s="144">
        <f t="shared" ca="1" si="250"/>
        <v>0</v>
      </c>
      <c r="CK350" s="144">
        <f t="shared" ca="1" si="250"/>
        <v>0</v>
      </c>
      <c r="CL350" s="144">
        <f t="shared" ca="1" si="250"/>
        <v>0</v>
      </c>
      <c r="CM350" s="144">
        <f t="shared" ca="1" si="250"/>
        <v>0</v>
      </c>
      <c r="CN350" s="144">
        <f t="shared" ca="1" si="250"/>
        <v>0</v>
      </c>
      <c r="CO350" s="144">
        <f t="shared" ca="1" si="250"/>
        <v>0</v>
      </c>
      <c r="CP350" s="144">
        <f t="shared" ca="1" si="250"/>
        <v>0</v>
      </c>
      <c r="CQ350" s="144">
        <f t="shared" ca="1" si="250"/>
        <v>0</v>
      </c>
      <c r="CR350" s="144">
        <f t="shared" ca="1" si="250"/>
        <v>0</v>
      </c>
      <c r="CS350" s="144">
        <f t="shared" ca="1" si="250"/>
        <v>0</v>
      </c>
      <c r="CT350" s="144">
        <f t="shared" ca="1" si="250"/>
        <v>0</v>
      </c>
      <c r="CU350" s="144">
        <f t="shared" ca="1" si="250"/>
        <v>0</v>
      </c>
      <c r="CV350" s="144">
        <f t="shared" ca="1" si="250"/>
        <v>0</v>
      </c>
      <c r="CW350" s="144">
        <f t="shared" ca="1" si="250"/>
        <v>0</v>
      </c>
      <c r="CX350" s="144">
        <f t="shared" ca="1" si="250"/>
        <v>0</v>
      </c>
      <c r="CY350" s="144">
        <f t="shared" ca="1" si="250"/>
        <v>0</v>
      </c>
      <c r="CZ350" s="144">
        <f t="shared" ca="1" si="250"/>
        <v>0</v>
      </c>
      <c r="DA350" s="144">
        <f t="shared" ca="1" si="250"/>
        <v>0</v>
      </c>
      <c r="DB350" s="144">
        <f t="shared" ca="1" si="250"/>
        <v>0</v>
      </c>
      <c r="DC350" s="144">
        <f t="shared" ca="1" si="250"/>
        <v>0</v>
      </c>
      <c r="DD350" s="144">
        <f t="shared" ca="1" si="250"/>
        <v>0</v>
      </c>
      <c r="DE350" s="144">
        <f t="shared" ca="1" si="250"/>
        <v>0</v>
      </c>
      <c r="DF350" s="144">
        <f t="shared" ca="1" si="250"/>
        <v>0</v>
      </c>
      <c r="DG350" s="144">
        <f t="shared" ca="1" si="250"/>
        <v>0</v>
      </c>
      <c r="DH350" s="144">
        <f t="shared" ca="1" si="250"/>
        <v>0</v>
      </c>
      <c r="DI350" s="144">
        <f t="shared" ca="1" si="250"/>
        <v>0</v>
      </c>
      <c r="DJ350" s="144">
        <f t="shared" ca="1" si="250"/>
        <v>0</v>
      </c>
      <c r="DK350" s="144">
        <f t="shared" ca="1" si="250"/>
        <v>0</v>
      </c>
      <c r="DL350" s="144">
        <f t="shared" ca="1" si="250"/>
        <v>0</v>
      </c>
      <c r="DM350" s="144">
        <f t="shared" ca="1" si="250"/>
        <v>0</v>
      </c>
      <c r="DN350" s="144">
        <f t="shared" ca="1" si="250"/>
        <v>0</v>
      </c>
      <c r="DO350" s="144">
        <f t="shared" ca="1" si="250"/>
        <v>0</v>
      </c>
      <c r="DP350" s="144">
        <f t="shared" ca="1" si="250"/>
        <v>0</v>
      </c>
      <c r="DQ350" s="144">
        <f t="shared" ca="1" si="250"/>
        <v>0</v>
      </c>
      <c r="DR350" s="144">
        <f t="shared" ca="1" si="250"/>
        <v>0</v>
      </c>
      <c r="DS350" s="144">
        <f t="shared" ca="1" si="250"/>
        <v>0</v>
      </c>
      <c r="DT350" s="144">
        <f t="shared" ca="1" si="250"/>
        <v>0</v>
      </c>
      <c r="DU350" s="144">
        <f t="shared" ca="1" si="250"/>
        <v>0</v>
      </c>
    </row>
    <row r="352" spans="1:125" ht="15" thickBot="1">
      <c r="A352" s="139" t="s">
        <v>490</v>
      </c>
      <c r="B352" s="126" t="s">
        <v>71</v>
      </c>
      <c r="C352" s="139"/>
      <c r="D352" s="139"/>
      <c r="E352" s="144">
        <f>IFERROR(E331+E341,"")</f>
        <v>0</v>
      </c>
      <c r="F352" s="144">
        <f t="shared" ref="F352:BQ352" ca="1" si="251">IFERROR(SUM(F297,F314,F331,F350),"")</f>
        <v>0</v>
      </c>
      <c r="G352" s="144">
        <f t="shared" ca="1" si="251"/>
        <v>0</v>
      </c>
      <c r="H352" s="144">
        <f t="shared" ca="1" si="251"/>
        <v>0</v>
      </c>
      <c r="I352" s="144">
        <f t="shared" ca="1" si="251"/>
        <v>0</v>
      </c>
      <c r="J352" s="144">
        <f t="shared" ca="1" si="251"/>
        <v>-345907.69830846053</v>
      </c>
      <c r="K352" s="144">
        <f t="shared" ca="1" si="251"/>
        <v>1729.5384915423026</v>
      </c>
      <c r="L352" s="144">
        <f t="shared" ca="1" si="251"/>
        <v>1729.5384915423026</v>
      </c>
      <c r="M352" s="144">
        <f t="shared" ca="1" si="251"/>
        <v>1729.5384915423608</v>
      </c>
      <c r="N352" s="144">
        <f t="shared" ca="1" si="251"/>
        <v>1729.5384915422442</v>
      </c>
      <c r="O352" s="144">
        <f t="shared" ca="1" si="251"/>
        <v>1729.5384915423608</v>
      </c>
      <c r="P352" s="144">
        <f t="shared" ca="1" si="251"/>
        <v>1729.5384915423024</v>
      </c>
      <c r="Q352" s="144">
        <f t="shared" ca="1" si="251"/>
        <v>1729.5384915423024</v>
      </c>
      <c r="R352" s="144">
        <f t="shared" ca="1" si="251"/>
        <v>1729.5384915423024</v>
      </c>
      <c r="S352" s="144">
        <f t="shared" ca="1" si="251"/>
        <v>1729.5384915423024</v>
      </c>
      <c r="T352" s="140">
        <f t="shared" ca="1" si="251"/>
        <v>1729.5384915422442</v>
      </c>
      <c r="U352" s="140">
        <f t="shared" ca="1" si="251"/>
        <v>1729.5384915423026</v>
      </c>
      <c r="V352" s="140">
        <f t="shared" ca="1" si="251"/>
        <v>1729.5384915423026</v>
      </c>
      <c r="W352" s="140">
        <f t="shared" ca="1" si="251"/>
        <v>1729.5384915423608</v>
      </c>
      <c r="X352" s="140">
        <f t="shared" ca="1" si="251"/>
        <v>1729.5384915423024</v>
      </c>
      <c r="Y352" s="140">
        <f t="shared" ca="1" si="251"/>
        <v>1729.5384915423024</v>
      </c>
      <c r="Z352" s="140">
        <f t="shared" ca="1" si="251"/>
        <v>1729.5384915423606</v>
      </c>
      <c r="AA352" s="140">
        <f t="shared" ca="1" si="251"/>
        <v>1729.5384915423022</v>
      </c>
      <c r="AB352" s="140">
        <f t="shared" ca="1" si="251"/>
        <v>1729.5384915422439</v>
      </c>
      <c r="AC352" s="140">
        <f t="shared" ca="1" si="251"/>
        <v>1729.5384915423606</v>
      </c>
      <c r="AD352" s="140">
        <f t="shared" ca="1" si="251"/>
        <v>1729.5384915423022</v>
      </c>
      <c r="AE352" s="140">
        <f t="shared" ca="1" si="251"/>
        <v>1729.5384915423022</v>
      </c>
      <c r="AF352" s="140">
        <f t="shared" ca="1" si="251"/>
        <v>1729.5384915423022</v>
      </c>
      <c r="AG352" s="140">
        <f t="shared" ca="1" si="251"/>
        <v>1729.5384915422439</v>
      </c>
      <c r="AH352" s="140">
        <f t="shared" ca="1" si="251"/>
        <v>1729.5384915423606</v>
      </c>
      <c r="AI352" s="140">
        <f t="shared" ca="1" si="251"/>
        <v>1729.5384915423022</v>
      </c>
      <c r="AJ352" s="140">
        <f t="shared" ca="1" si="251"/>
        <v>1729.5384915422439</v>
      </c>
      <c r="AK352" s="140">
        <f t="shared" ca="1" si="251"/>
        <v>1729.5384915423024</v>
      </c>
      <c r="AL352" s="140">
        <f t="shared" ca="1" si="251"/>
        <v>1729.5384915423606</v>
      </c>
      <c r="AM352" s="140">
        <f t="shared" ca="1" si="251"/>
        <v>1729.5384915423022</v>
      </c>
      <c r="AN352" s="140">
        <f t="shared" ca="1" si="251"/>
        <v>1729.5384915422439</v>
      </c>
      <c r="AO352" s="140">
        <f t="shared" ca="1" si="251"/>
        <v>1729.5384915423606</v>
      </c>
      <c r="AP352" s="140">
        <f t="shared" ca="1" si="251"/>
        <v>1729.5384915423022</v>
      </c>
      <c r="AQ352" s="140">
        <f t="shared" ca="1" si="251"/>
        <v>1729.5384915422439</v>
      </c>
      <c r="AR352" s="140">
        <f t="shared" ca="1" si="251"/>
        <v>1729.5384915423024</v>
      </c>
      <c r="AS352" s="140">
        <f t="shared" ca="1" si="251"/>
        <v>1729.5384915423606</v>
      </c>
      <c r="AT352" s="140">
        <f t="shared" ca="1" si="251"/>
        <v>1729.5384915423022</v>
      </c>
      <c r="AU352" s="140">
        <f t="shared" ca="1" si="251"/>
        <v>1729.5384915422439</v>
      </c>
      <c r="AV352" s="140">
        <f t="shared" ca="1" si="251"/>
        <v>1729.5384915423024</v>
      </c>
      <c r="AW352" s="140">
        <f t="shared" ca="1" si="251"/>
        <v>1729.5384915422442</v>
      </c>
      <c r="AX352" s="140">
        <f t="shared" ca="1" si="251"/>
        <v>1729.5384915423608</v>
      </c>
      <c r="AY352" s="140">
        <f t="shared" ca="1" si="251"/>
        <v>1729.5384915423024</v>
      </c>
      <c r="AZ352" s="140">
        <f t="shared" ca="1" si="251"/>
        <v>1729.5384915423024</v>
      </c>
      <c r="BA352" s="140">
        <f t="shared" ca="1" si="251"/>
        <v>1729.5384915423024</v>
      </c>
      <c r="BB352" s="140">
        <f t="shared" ca="1" si="251"/>
        <v>1729.5384915423024</v>
      </c>
      <c r="BC352" s="140">
        <f t="shared" ca="1" si="251"/>
        <v>1729.5384915423024</v>
      </c>
      <c r="BD352" s="140">
        <f t="shared" ca="1" si="251"/>
        <v>1729.5384915423024</v>
      </c>
      <c r="BE352" s="140">
        <f t="shared" ca="1" si="251"/>
        <v>1729.5384915422442</v>
      </c>
      <c r="BF352" s="140">
        <f t="shared" ca="1" si="251"/>
        <v>1729.5384915423608</v>
      </c>
      <c r="BG352" s="140">
        <f t="shared" ca="1" si="251"/>
        <v>1729.5384915422442</v>
      </c>
      <c r="BH352" s="140">
        <f t="shared" ca="1" si="251"/>
        <v>1729.5384915423026</v>
      </c>
      <c r="BI352" s="140">
        <f t="shared" ca="1" si="251"/>
        <v>88206.463068657467</v>
      </c>
      <c r="BJ352" s="140">
        <f t="shared" ca="1" si="251"/>
        <v>87774.078445771825</v>
      </c>
      <c r="BK352" s="140">
        <f t="shared" ca="1" si="251"/>
        <v>87341.6938228863</v>
      </c>
      <c r="BL352" s="140">
        <f t="shared" ca="1" si="251"/>
        <v>86909.309200000687</v>
      </c>
      <c r="BM352" s="140">
        <f t="shared" ca="1" si="251"/>
        <v>0</v>
      </c>
      <c r="BN352" s="140">
        <f t="shared" ca="1" si="251"/>
        <v>0</v>
      </c>
      <c r="BO352" s="140">
        <f t="shared" ca="1" si="251"/>
        <v>0</v>
      </c>
      <c r="BP352" s="140">
        <f t="shared" ca="1" si="251"/>
        <v>0</v>
      </c>
      <c r="BQ352" s="140">
        <f t="shared" ca="1" si="251"/>
        <v>0</v>
      </c>
      <c r="BR352" s="140">
        <f t="shared" ref="BR352:DU352" ca="1" si="252">IFERROR(SUM(BR297,BR314,BR331,BR350),"")</f>
        <v>0</v>
      </c>
      <c r="BS352" s="140">
        <f t="shared" ca="1" si="252"/>
        <v>0</v>
      </c>
      <c r="BT352" s="140">
        <f t="shared" ca="1" si="252"/>
        <v>0</v>
      </c>
      <c r="BU352" s="140">
        <f t="shared" ca="1" si="252"/>
        <v>0</v>
      </c>
      <c r="BV352" s="140">
        <f t="shared" ca="1" si="252"/>
        <v>0</v>
      </c>
      <c r="BW352" s="140">
        <f t="shared" ca="1" si="252"/>
        <v>0</v>
      </c>
      <c r="BX352" s="140">
        <f t="shared" ca="1" si="252"/>
        <v>0</v>
      </c>
      <c r="BY352" s="140">
        <f t="shared" ca="1" si="252"/>
        <v>0</v>
      </c>
      <c r="BZ352" s="140">
        <f t="shared" ca="1" si="252"/>
        <v>0</v>
      </c>
      <c r="CA352" s="140">
        <f t="shared" ca="1" si="252"/>
        <v>0</v>
      </c>
      <c r="CB352" s="140">
        <f t="shared" ca="1" si="252"/>
        <v>0</v>
      </c>
      <c r="CC352" s="140">
        <f t="shared" ca="1" si="252"/>
        <v>0</v>
      </c>
      <c r="CD352" s="140">
        <f t="shared" ca="1" si="252"/>
        <v>0</v>
      </c>
      <c r="CE352" s="140">
        <f t="shared" ca="1" si="252"/>
        <v>0</v>
      </c>
      <c r="CF352" s="140">
        <f t="shared" ca="1" si="252"/>
        <v>0</v>
      </c>
      <c r="CG352" s="140">
        <f t="shared" ca="1" si="252"/>
        <v>0</v>
      </c>
      <c r="CH352" s="140">
        <f t="shared" ca="1" si="252"/>
        <v>0</v>
      </c>
      <c r="CI352" s="140">
        <f t="shared" ca="1" si="252"/>
        <v>0</v>
      </c>
      <c r="CJ352" s="140">
        <f t="shared" ca="1" si="252"/>
        <v>0</v>
      </c>
      <c r="CK352" s="140">
        <f t="shared" ca="1" si="252"/>
        <v>0</v>
      </c>
      <c r="CL352" s="140">
        <f t="shared" ca="1" si="252"/>
        <v>0</v>
      </c>
      <c r="CM352" s="140">
        <f t="shared" ca="1" si="252"/>
        <v>0</v>
      </c>
      <c r="CN352" s="140">
        <f t="shared" ca="1" si="252"/>
        <v>0</v>
      </c>
      <c r="CO352" s="140">
        <f t="shared" ca="1" si="252"/>
        <v>0</v>
      </c>
      <c r="CP352" s="140">
        <f t="shared" ca="1" si="252"/>
        <v>0</v>
      </c>
      <c r="CQ352" s="140">
        <f t="shared" ca="1" si="252"/>
        <v>0</v>
      </c>
      <c r="CR352" s="140">
        <f t="shared" ca="1" si="252"/>
        <v>0</v>
      </c>
      <c r="CS352" s="140">
        <f t="shared" ca="1" si="252"/>
        <v>0</v>
      </c>
      <c r="CT352" s="140">
        <f t="shared" ca="1" si="252"/>
        <v>0</v>
      </c>
      <c r="CU352" s="140">
        <f t="shared" ca="1" si="252"/>
        <v>0</v>
      </c>
      <c r="CV352" s="140">
        <f t="shared" ca="1" si="252"/>
        <v>0</v>
      </c>
      <c r="CW352" s="140">
        <f t="shared" ca="1" si="252"/>
        <v>0</v>
      </c>
      <c r="CX352" s="140">
        <f t="shared" ca="1" si="252"/>
        <v>0</v>
      </c>
      <c r="CY352" s="140">
        <f t="shared" ca="1" si="252"/>
        <v>0</v>
      </c>
      <c r="CZ352" s="140">
        <f t="shared" ca="1" si="252"/>
        <v>0</v>
      </c>
      <c r="DA352" s="140">
        <f t="shared" ca="1" si="252"/>
        <v>0</v>
      </c>
      <c r="DB352" s="140">
        <f t="shared" ca="1" si="252"/>
        <v>0</v>
      </c>
      <c r="DC352" s="140">
        <f t="shared" ca="1" si="252"/>
        <v>0</v>
      </c>
      <c r="DD352" s="140">
        <f t="shared" ca="1" si="252"/>
        <v>0</v>
      </c>
      <c r="DE352" s="140">
        <f t="shared" ca="1" si="252"/>
        <v>0</v>
      </c>
      <c r="DF352" s="140">
        <f t="shared" ca="1" si="252"/>
        <v>0</v>
      </c>
      <c r="DG352" s="140">
        <f t="shared" ca="1" si="252"/>
        <v>0</v>
      </c>
      <c r="DH352" s="140">
        <f t="shared" ca="1" si="252"/>
        <v>0</v>
      </c>
      <c r="DI352" s="140">
        <f t="shared" ca="1" si="252"/>
        <v>0</v>
      </c>
      <c r="DJ352" s="140">
        <f t="shared" ca="1" si="252"/>
        <v>0</v>
      </c>
      <c r="DK352" s="140">
        <f t="shared" ca="1" si="252"/>
        <v>0</v>
      </c>
      <c r="DL352" s="140">
        <f t="shared" ca="1" si="252"/>
        <v>0</v>
      </c>
      <c r="DM352" s="140">
        <f t="shared" ca="1" si="252"/>
        <v>0</v>
      </c>
      <c r="DN352" s="140">
        <f t="shared" ca="1" si="252"/>
        <v>0</v>
      </c>
      <c r="DO352" s="140">
        <f t="shared" ca="1" si="252"/>
        <v>0</v>
      </c>
      <c r="DP352" s="140">
        <f t="shared" ca="1" si="252"/>
        <v>0</v>
      </c>
      <c r="DQ352" s="140">
        <f t="shared" ca="1" si="252"/>
        <v>0</v>
      </c>
      <c r="DR352" s="140">
        <f t="shared" ca="1" si="252"/>
        <v>0</v>
      </c>
      <c r="DS352" s="140">
        <f t="shared" ca="1" si="252"/>
        <v>0</v>
      </c>
      <c r="DT352" s="140">
        <f t="shared" ca="1" si="252"/>
        <v>0</v>
      </c>
      <c r="DU352" s="140">
        <f t="shared" ca="1" si="252"/>
        <v>0</v>
      </c>
    </row>
  </sheetData>
  <mergeCells count="2">
    <mergeCell ref="A2:D2"/>
    <mergeCell ref="A3:D3"/>
  </mergeCells>
  <pageMargins left="0.7" right="0.7" top="0.75" bottom="0.75" header="0.3" footer="0.3"/>
  <pageSetup paperSize="9"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59999389629810485"/>
  </sheetPr>
  <dimension ref="A1:DU383"/>
  <sheetViews>
    <sheetView showGridLines="0" view="pageBreakPreview" zoomScaleNormal="100" zoomScaleSheetLayoutView="100" workbookViewId="0">
      <pane xSplit="4" ySplit="5" topLeftCell="E286" activePane="bottomRight" state="frozen"/>
      <selection pane="topRight" activeCell="E1" sqref="E1"/>
      <selection pane="bottomLeft" activeCell="A6" sqref="A6"/>
      <selection pane="bottomRight" activeCell="E293" sqref="E293"/>
    </sheetView>
  </sheetViews>
  <sheetFormatPr defaultRowHeight="14.4"/>
  <cols>
    <col min="1" max="1" width="72.44140625" customWidth="1"/>
    <col min="2" max="2" width="14" customWidth="1"/>
    <col min="3" max="3" width="11.77734375" customWidth="1"/>
    <col min="4" max="4" width="14" customWidth="1"/>
    <col min="6" max="6" width="9.21875" customWidth="1"/>
    <col min="7" max="7" width="10.77734375" customWidth="1"/>
    <col min="8" max="8" width="9.5546875" bestFit="1" customWidth="1"/>
  </cols>
  <sheetData>
    <row r="1" spans="1:125" ht="3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36.75" customHeight="1" thickBot="1">
      <c r="A2" s="889" t="s">
        <v>624</v>
      </c>
      <c r="B2" s="889"/>
      <c r="C2" s="889"/>
      <c r="D2" s="88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9.5" customHeight="1" thickTop="1">
      <c r="A3" s="853" t="s">
        <v>186</v>
      </c>
      <c r="B3" s="854"/>
      <c r="C3" s="854"/>
      <c r="D3" s="890"/>
      <c r="E3" s="43">
        <f>IFERROR('Laika grafiks'!E3,"")</f>
        <v>45930</v>
      </c>
      <c r="F3" s="43">
        <f>IFERROR('Laika grafiks'!F3,"")</f>
        <v>46022</v>
      </c>
      <c r="G3" s="43">
        <f>IFERROR('Laika grafiks'!G3,"")</f>
        <v>46112</v>
      </c>
      <c r="H3" s="43">
        <f>IFERROR('Laika grafiks'!H3,"")</f>
        <v>46203</v>
      </c>
      <c r="I3" s="43">
        <f>IFERROR('Laika grafiks'!I3,"")</f>
        <v>46295</v>
      </c>
      <c r="J3" s="43">
        <f>IFERROR('Laika grafiks'!J3,"")</f>
        <v>46387</v>
      </c>
      <c r="K3" s="43">
        <f>IFERROR('Laika grafiks'!K3,"")</f>
        <v>46477</v>
      </c>
      <c r="L3" s="43">
        <f>IFERROR('Laika grafiks'!L3,"")</f>
        <v>46568</v>
      </c>
      <c r="M3" s="43">
        <f>IFERROR('Laika grafiks'!M3,"")</f>
        <v>46660</v>
      </c>
      <c r="N3" s="43">
        <f>IFERROR('Laika grafiks'!N3,"")</f>
        <v>46752</v>
      </c>
      <c r="O3" s="43">
        <f>IFERROR('Laika grafiks'!O3,"")</f>
        <v>46843</v>
      </c>
      <c r="P3" s="43">
        <f>IFERROR('Laika grafiks'!P3,"")</f>
        <v>46934</v>
      </c>
      <c r="Q3" s="43">
        <f>IFERROR('Laika grafiks'!Q3,"")</f>
        <v>47026</v>
      </c>
      <c r="R3" s="43">
        <f>IFERROR('Laika grafiks'!R3,"")</f>
        <v>47118</v>
      </c>
      <c r="S3" s="43">
        <f>IFERROR('Laika grafiks'!S3,"")</f>
        <v>47208</v>
      </c>
      <c r="T3" s="43">
        <f>IFERROR('Laika grafiks'!T3,"")</f>
        <v>47299</v>
      </c>
      <c r="U3" s="43">
        <f>IFERROR('Laika grafiks'!U3,"")</f>
        <v>47391</v>
      </c>
      <c r="V3" s="43">
        <f>IFERROR('Laika grafiks'!V3,"")</f>
        <v>47483</v>
      </c>
      <c r="W3" s="43">
        <f>IFERROR('Laika grafiks'!W3,"")</f>
        <v>47573</v>
      </c>
      <c r="X3" s="43">
        <f>IFERROR('Laika grafiks'!X3,"")</f>
        <v>47664</v>
      </c>
      <c r="Y3" s="43">
        <f>IFERROR('Laika grafiks'!Y3,"")</f>
        <v>47756</v>
      </c>
      <c r="Z3" s="43">
        <f>IFERROR('Laika grafiks'!Z3,"")</f>
        <v>47848</v>
      </c>
      <c r="AA3" s="43">
        <f>IFERROR('Laika grafiks'!AA3,"")</f>
        <v>47938</v>
      </c>
      <c r="AB3" s="43">
        <f>IFERROR('Laika grafiks'!AB3,"")</f>
        <v>48029</v>
      </c>
      <c r="AC3" s="43">
        <f>IFERROR('Laika grafiks'!AC3,"")</f>
        <v>48121</v>
      </c>
      <c r="AD3" s="43">
        <f>IFERROR('Laika grafiks'!AD3,"")</f>
        <v>48213</v>
      </c>
      <c r="AE3" s="43">
        <f>IFERROR('Laika grafiks'!AE3,"")</f>
        <v>48304</v>
      </c>
      <c r="AF3" s="43">
        <f>IFERROR('Laika grafiks'!AF3,"")</f>
        <v>48395</v>
      </c>
      <c r="AG3" s="43">
        <f>IFERROR('Laika grafiks'!AG3,"")</f>
        <v>48487</v>
      </c>
      <c r="AH3" s="43">
        <f>IFERROR('Laika grafiks'!AH3,"")</f>
        <v>48579</v>
      </c>
      <c r="AI3" s="43">
        <f>IFERROR('Laika grafiks'!AI3,"")</f>
        <v>48669</v>
      </c>
      <c r="AJ3" s="43">
        <f>IFERROR('Laika grafiks'!AJ3,"")</f>
        <v>48760</v>
      </c>
      <c r="AK3" s="43">
        <f>IFERROR('Laika grafiks'!AK3,"")</f>
        <v>48852</v>
      </c>
      <c r="AL3" s="43">
        <f>IFERROR('Laika grafiks'!AL3,"")</f>
        <v>48944</v>
      </c>
      <c r="AM3" s="43">
        <f>IFERROR('Laika grafiks'!AM3,"")</f>
        <v>49034</v>
      </c>
      <c r="AN3" s="43">
        <f>IFERROR('Laika grafiks'!AN3,"")</f>
        <v>49125</v>
      </c>
      <c r="AO3" s="43">
        <f>IFERROR('Laika grafiks'!AO3,"")</f>
        <v>49217</v>
      </c>
      <c r="AP3" s="43">
        <f>IFERROR('Laika grafiks'!AP3,"")</f>
        <v>49309</v>
      </c>
      <c r="AQ3" s="43">
        <f>IFERROR('Laika grafiks'!AQ3,"")</f>
        <v>49399</v>
      </c>
      <c r="AR3" s="43">
        <f>IFERROR('Laika grafiks'!AR3,"")</f>
        <v>49490</v>
      </c>
      <c r="AS3" s="43">
        <f>IFERROR('Laika grafiks'!AS3,"")</f>
        <v>49582</v>
      </c>
      <c r="AT3" s="43">
        <f>IFERROR('Laika grafiks'!AT3,"")</f>
        <v>49674</v>
      </c>
      <c r="AU3" s="43">
        <f>IFERROR('Laika grafiks'!AU3,"")</f>
        <v>49765</v>
      </c>
      <c r="AV3" s="43">
        <f>IFERROR('Laika grafiks'!AV3,"")</f>
        <v>49856</v>
      </c>
      <c r="AW3" s="43">
        <f>IFERROR('Laika grafiks'!AW3,"")</f>
        <v>49948</v>
      </c>
      <c r="AX3" s="43">
        <f>IFERROR('Laika grafiks'!AX3,"")</f>
        <v>50040</v>
      </c>
      <c r="AY3" s="43">
        <f>IFERROR('Laika grafiks'!AY3,"")</f>
        <v>50130</v>
      </c>
      <c r="AZ3" s="43">
        <f>IFERROR('Laika grafiks'!AZ3,"")</f>
        <v>50221</v>
      </c>
      <c r="BA3" s="43">
        <f>IFERROR('Laika grafiks'!BA3,"")</f>
        <v>50313</v>
      </c>
      <c r="BB3" s="43">
        <f>IFERROR('Laika grafiks'!BB3,"")</f>
        <v>50405</v>
      </c>
      <c r="BC3" s="43">
        <f>IFERROR('Laika grafiks'!BC3,"")</f>
        <v>50495</v>
      </c>
      <c r="BD3" s="43">
        <f>IFERROR('Laika grafiks'!BD3,"")</f>
        <v>50586</v>
      </c>
      <c r="BE3" s="43">
        <f>IFERROR('Laika grafiks'!BE3,"")</f>
        <v>50678</v>
      </c>
      <c r="BF3" s="43">
        <f>IFERROR('Laika grafiks'!BF3,"")</f>
        <v>50770</v>
      </c>
      <c r="BG3" s="43">
        <f>IFERROR('Laika grafiks'!BG3,"")</f>
        <v>50860</v>
      </c>
      <c r="BH3" s="43">
        <f>IFERROR('Laika grafiks'!BH3,"")</f>
        <v>50951</v>
      </c>
      <c r="BI3" s="43">
        <f>IFERROR('Laika grafiks'!BI3,"")</f>
        <v>51043</v>
      </c>
      <c r="BJ3" s="43">
        <f>IFERROR('Laika grafiks'!BJ3,"")</f>
        <v>51135</v>
      </c>
      <c r="BK3" s="43">
        <f>IFERROR('Laika grafiks'!BK3,"")</f>
        <v>51226</v>
      </c>
      <c r="BL3" s="43">
        <f>IFERROR('Laika grafiks'!BL3,"")</f>
        <v>51317</v>
      </c>
      <c r="BM3" s="43">
        <f>IFERROR('Laika grafiks'!BM3,"")</f>
        <v>51409</v>
      </c>
      <c r="BN3" s="43" t="str">
        <f>IFERROR('Laika grafiks'!BN3,"")</f>
        <v>-</v>
      </c>
      <c r="BO3" s="43" t="str">
        <f>IFERROR('Laika grafiks'!BO3,"")</f>
        <v>-</v>
      </c>
      <c r="BP3" s="43" t="str">
        <f>IFERROR('Laika grafiks'!BP3,"")</f>
        <v>-</v>
      </c>
      <c r="BQ3" s="43" t="str">
        <f>IFERROR('Laika grafiks'!BQ3,"")</f>
        <v>-</v>
      </c>
      <c r="BR3" s="43" t="str">
        <f>IFERROR('Laika grafiks'!BR3,"")</f>
        <v>-</v>
      </c>
      <c r="BS3" s="43" t="str">
        <f>IFERROR('Laika grafiks'!BS3,"")</f>
        <v>-</v>
      </c>
      <c r="BT3" s="43" t="str">
        <f>IFERROR('Laika grafiks'!BT3,"")</f>
        <v>-</v>
      </c>
      <c r="BU3" s="43" t="str">
        <f>IFERROR('Laika grafiks'!BU3,"")</f>
        <v>-</v>
      </c>
      <c r="BV3" s="43" t="str">
        <f>IFERROR('Laika grafiks'!BV3,"")</f>
        <v>-</v>
      </c>
      <c r="BW3" s="43" t="str">
        <f>IFERROR('Laika grafiks'!BW3,"")</f>
        <v>-</v>
      </c>
      <c r="BX3" s="43" t="str">
        <f>IFERROR('Laika grafiks'!BX3,"")</f>
        <v>-</v>
      </c>
      <c r="BY3" s="43" t="str">
        <f>IFERROR('Laika grafiks'!BY3,"")</f>
        <v>-</v>
      </c>
      <c r="BZ3" s="43" t="str">
        <f>IFERROR('Laika grafiks'!BZ3,"")</f>
        <v>-</v>
      </c>
      <c r="CA3" s="43" t="str">
        <f>IFERROR('Laika grafiks'!CA3,"")</f>
        <v>-</v>
      </c>
      <c r="CB3" s="43" t="str">
        <f>IFERROR('Laika grafiks'!CB3,"")</f>
        <v>-</v>
      </c>
      <c r="CC3" s="43" t="str">
        <f>IFERROR('Laika grafiks'!CC3,"")</f>
        <v>-</v>
      </c>
      <c r="CD3" s="43" t="str">
        <f>IFERROR('Laika grafiks'!CD3,"")</f>
        <v>-</v>
      </c>
      <c r="CE3" s="43" t="str">
        <f>IFERROR('Laika grafiks'!CE3,"")</f>
        <v>-</v>
      </c>
      <c r="CF3" s="43" t="str">
        <f>IFERROR('Laika grafiks'!CF3,"")</f>
        <v>-</v>
      </c>
      <c r="CG3" s="43" t="str">
        <f>IFERROR('Laika grafiks'!CG3,"")</f>
        <v>-</v>
      </c>
      <c r="CH3" s="43" t="str">
        <f>IFERROR('Laika grafiks'!CH3,"")</f>
        <v>-</v>
      </c>
      <c r="CI3" s="43" t="str">
        <f>IFERROR('Laika grafiks'!CI3,"")</f>
        <v>-</v>
      </c>
      <c r="CJ3" s="43" t="str">
        <f>IFERROR('Laika grafiks'!CJ3,"")</f>
        <v>-</v>
      </c>
      <c r="CK3" s="43" t="str">
        <f>IFERROR('Laika grafiks'!CK3,"")</f>
        <v>-</v>
      </c>
      <c r="CL3" s="43" t="str">
        <f>IFERROR('Laika grafiks'!CL3,"")</f>
        <v>-</v>
      </c>
      <c r="CM3" s="43" t="str">
        <f>IFERROR('Laika grafiks'!CM3,"")</f>
        <v>-</v>
      </c>
      <c r="CN3" s="43" t="str">
        <f>IFERROR('Laika grafiks'!CN3,"")</f>
        <v>-</v>
      </c>
      <c r="CO3" s="43" t="str">
        <f>IFERROR('Laika grafiks'!CO3,"")</f>
        <v>-</v>
      </c>
      <c r="CP3" s="43" t="str">
        <f>IFERROR('Laika grafiks'!CP3,"")</f>
        <v>-</v>
      </c>
      <c r="CQ3" s="43" t="str">
        <f>IFERROR('Laika grafiks'!CQ3,"")</f>
        <v>-</v>
      </c>
      <c r="CR3" s="43" t="str">
        <f>IFERROR('Laika grafiks'!CR3,"")</f>
        <v>-</v>
      </c>
      <c r="CS3" s="43" t="str">
        <f>IFERROR('Laika grafiks'!CS3,"")</f>
        <v>-</v>
      </c>
      <c r="CT3" s="43" t="str">
        <f>IFERROR('Laika grafiks'!CT3,"")</f>
        <v>-</v>
      </c>
      <c r="CU3" s="43" t="str">
        <f>IFERROR('Laika grafiks'!CU3,"")</f>
        <v>-</v>
      </c>
      <c r="CV3" s="43" t="str">
        <f>IFERROR('Laika grafiks'!CV3,"")</f>
        <v>-</v>
      </c>
      <c r="CW3" s="43" t="str">
        <f>IFERROR('Laika grafiks'!CW3,"")</f>
        <v>-</v>
      </c>
      <c r="CX3" s="43" t="str">
        <f>IFERROR('Laika grafiks'!CX3,"")</f>
        <v>-</v>
      </c>
      <c r="CY3" s="43" t="str">
        <f>IFERROR('Laika grafiks'!CY3,"")</f>
        <v>-</v>
      </c>
      <c r="CZ3" s="43" t="str">
        <f>IFERROR('Laika grafiks'!CZ3,"")</f>
        <v>-</v>
      </c>
      <c r="DA3" s="43" t="str">
        <f>IFERROR('Laika grafiks'!DA3,"")</f>
        <v>-</v>
      </c>
      <c r="DB3" s="43" t="str">
        <f>IFERROR('Laika grafiks'!DB3,"")</f>
        <v>-</v>
      </c>
      <c r="DC3" s="43" t="str">
        <f>IFERROR('Laika grafiks'!DC3,"")</f>
        <v>-</v>
      </c>
      <c r="DD3" s="43" t="str">
        <f>IFERROR('Laika grafiks'!DD3,"")</f>
        <v>-</v>
      </c>
      <c r="DE3" s="43" t="str">
        <f>IFERROR('Laika grafiks'!DE3,"")</f>
        <v>-</v>
      </c>
      <c r="DF3" s="43" t="str">
        <f>IFERROR('Laika grafiks'!DF3,"")</f>
        <v>-</v>
      </c>
      <c r="DG3" s="43" t="str">
        <f>IFERROR('Laika grafiks'!DG3,"")</f>
        <v>-</v>
      </c>
      <c r="DH3" s="43" t="str">
        <f>IFERROR('Laika grafiks'!DH3,"")</f>
        <v>-</v>
      </c>
      <c r="DI3" s="43" t="str">
        <f>IFERROR('Laika grafiks'!DI3,"")</f>
        <v>-</v>
      </c>
      <c r="DJ3" s="43" t="str">
        <f>IFERROR('Laika grafiks'!DJ3,"")</f>
        <v>-</v>
      </c>
      <c r="DK3" s="43" t="str">
        <f>IFERROR('Laika grafiks'!DK3,"")</f>
        <v>-</v>
      </c>
      <c r="DL3" s="43" t="str">
        <f>IFERROR('Laika grafiks'!DL3,"")</f>
        <v>-</v>
      </c>
      <c r="DM3" s="43" t="str">
        <f>IFERROR('Laika grafiks'!DM3,"")</f>
        <v>-</v>
      </c>
      <c r="DN3" s="43" t="str">
        <f>IFERROR('Laika grafiks'!DN3,"")</f>
        <v>-</v>
      </c>
      <c r="DO3" s="43" t="str">
        <f>IFERROR('Laika grafiks'!DO3,"")</f>
        <v>-</v>
      </c>
      <c r="DP3" s="43" t="str">
        <f>IFERROR('Laika grafiks'!DP3,"")</f>
        <v>-</v>
      </c>
      <c r="DQ3" s="43" t="str">
        <f>IFERROR('Laika grafiks'!DQ3,"")</f>
        <v>-</v>
      </c>
      <c r="DR3" s="43" t="str">
        <f>IFERROR('Laika grafiks'!DR3,"")</f>
        <v>-</v>
      </c>
      <c r="DS3" s="43" t="str">
        <f>IFERROR('Laika grafiks'!DS3,"")</f>
        <v>-</v>
      </c>
      <c r="DT3" s="43" t="str">
        <f>IFERROR('Laika grafiks'!DT3,"")</f>
        <v>-</v>
      </c>
      <c r="DU3" s="43" t="str">
        <f>IFERROR('Laika grafiks'!DU3,"")</f>
        <v>-</v>
      </c>
    </row>
    <row r="4" spans="1:125" ht="18" customHeight="1">
      <c r="A4" s="145"/>
      <c r="B4" s="145"/>
      <c r="C4" s="145"/>
      <c r="D4" s="145"/>
      <c r="E4" s="56">
        <f>IFERROR('Laika grafiks'!E23,"")</f>
        <v>0</v>
      </c>
      <c r="F4" s="56">
        <f>IFERROR('Laika grafiks'!F23,"")</f>
        <v>1</v>
      </c>
      <c r="G4" s="56">
        <f>IFERROR('Laika grafiks'!G23,"")</f>
        <v>2</v>
      </c>
      <c r="H4" s="56">
        <f>IFERROR('Laika grafiks'!H23,"")</f>
        <v>3</v>
      </c>
      <c r="I4" s="56">
        <f>IFERROR('Laika grafiks'!I23,"")</f>
        <v>4</v>
      </c>
      <c r="J4" s="56">
        <f>IFERROR('Laika grafiks'!J23,"")</f>
        <v>5</v>
      </c>
      <c r="K4" s="56">
        <f>IFERROR('Laika grafiks'!K23,"")</f>
        <v>6</v>
      </c>
      <c r="L4" s="56">
        <f>IFERROR('Laika grafiks'!L23,"")</f>
        <v>7</v>
      </c>
      <c r="M4" s="56">
        <f>IFERROR('Laika grafiks'!M23,"")</f>
        <v>8</v>
      </c>
      <c r="N4" s="56">
        <f>IFERROR('Laika grafiks'!N23,"")</f>
        <v>9</v>
      </c>
      <c r="O4" s="56">
        <f>IFERROR('Laika grafiks'!O23,"")</f>
        <v>10</v>
      </c>
      <c r="P4" s="56">
        <f>IFERROR('Laika grafiks'!P23,"")</f>
        <v>11</v>
      </c>
      <c r="Q4" s="56">
        <f>IFERROR('Laika grafiks'!Q23,"")</f>
        <v>12</v>
      </c>
      <c r="R4" s="56">
        <f>IFERROR('Laika grafiks'!R23,"")</f>
        <v>13</v>
      </c>
      <c r="S4" s="56">
        <f>IFERROR('Laika grafiks'!S23,"")</f>
        <v>14</v>
      </c>
      <c r="T4" s="56">
        <f>IFERROR('Laika grafiks'!T23,"")</f>
        <v>15</v>
      </c>
      <c r="U4" s="56">
        <f>IFERROR('Laika grafiks'!U23,"")</f>
        <v>16</v>
      </c>
      <c r="V4" s="56">
        <f>IFERROR('Laika grafiks'!V23,"")</f>
        <v>17</v>
      </c>
      <c r="W4" s="56">
        <f>IFERROR('Laika grafiks'!W23,"")</f>
        <v>18</v>
      </c>
      <c r="X4" s="56">
        <f>IFERROR('Laika grafiks'!X23,"")</f>
        <v>19</v>
      </c>
      <c r="Y4" s="56">
        <f>IFERROR('Laika grafiks'!Y23,"")</f>
        <v>20</v>
      </c>
      <c r="Z4" s="56">
        <f>IFERROR('Laika grafiks'!Z23,"")</f>
        <v>21</v>
      </c>
      <c r="AA4" s="56">
        <f>IFERROR('Laika grafiks'!AA23,"")</f>
        <v>22</v>
      </c>
      <c r="AB4" s="56">
        <f>IFERROR('Laika grafiks'!AB23,"")</f>
        <v>23</v>
      </c>
      <c r="AC4" s="56">
        <f>IFERROR('Laika grafiks'!AC23,"")</f>
        <v>24</v>
      </c>
      <c r="AD4" s="56">
        <f>IFERROR('Laika grafiks'!AD23,"")</f>
        <v>25</v>
      </c>
      <c r="AE4" s="56">
        <f>IFERROR('Laika grafiks'!AE23,"")</f>
        <v>26</v>
      </c>
      <c r="AF4" s="56">
        <f>IFERROR('Laika grafiks'!AF23,"")</f>
        <v>27</v>
      </c>
      <c r="AG4" s="56">
        <f>IFERROR('Laika grafiks'!AG23,"")</f>
        <v>28</v>
      </c>
      <c r="AH4" s="56">
        <f>IFERROR('Laika grafiks'!AH23,"")</f>
        <v>29</v>
      </c>
      <c r="AI4" s="56">
        <f>IFERROR('Laika grafiks'!AI23,"")</f>
        <v>30</v>
      </c>
      <c r="AJ4" s="56">
        <f>IFERROR('Laika grafiks'!AJ23,"")</f>
        <v>31</v>
      </c>
      <c r="AK4" s="56">
        <f>IFERROR('Laika grafiks'!AK23,"")</f>
        <v>32</v>
      </c>
      <c r="AL4" s="56">
        <f>IFERROR('Laika grafiks'!AL23,"")</f>
        <v>33</v>
      </c>
      <c r="AM4" s="56">
        <f>IFERROR('Laika grafiks'!AM23,"")</f>
        <v>34</v>
      </c>
      <c r="AN4" s="56">
        <f>IFERROR('Laika grafiks'!AN23,"")</f>
        <v>35</v>
      </c>
      <c r="AO4" s="56">
        <f>IFERROR('Laika grafiks'!AO23,"")</f>
        <v>36</v>
      </c>
      <c r="AP4" s="56">
        <f>IFERROR('Laika grafiks'!AP23,"")</f>
        <v>37</v>
      </c>
      <c r="AQ4" s="56">
        <f>IFERROR('Laika grafiks'!AQ23,"")</f>
        <v>38</v>
      </c>
      <c r="AR4" s="56">
        <f>IFERROR('Laika grafiks'!AR23,"")</f>
        <v>39</v>
      </c>
      <c r="AS4" s="56">
        <f>IFERROR('Laika grafiks'!AS23,"")</f>
        <v>40</v>
      </c>
      <c r="AT4" s="56">
        <f>IFERROR('Laika grafiks'!AT23,"")</f>
        <v>41</v>
      </c>
      <c r="AU4" s="56">
        <f>IFERROR('Laika grafiks'!AU23,"")</f>
        <v>42</v>
      </c>
      <c r="AV4" s="56">
        <f>IFERROR('Laika grafiks'!AV23,"")</f>
        <v>43</v>
      </c>
      <c r="AW4" s="56">
        <f>IFERROR('Laika grafiks'!AW23,"")</f>
        <v>44</v>
      </c>
      <c r="AX4" s="56">
        <f>IFERROR('Laika grafiks'!AX23,"")</f>
        <v>45</v>
      </c>
      <c r="AY4" s="56">
        <f>IFERROR('Laika grafiks'!AY23,"")</f>
        <v>46</v>
      </c>
      <c r="AZ4" s="56">
        <f>IFERROR('Laika grafiks'!AZ23,"")</f>
        <v>47</v>
      </c>
      <c r="BA4" s="56">
        <f>IFERROR('Laika grafiks'!BA23,"")</f>
        <v>48</v>
      </c>
      <c r="BB4" s="56">
        <f>IFERROR('Laika grafiks'!BB23,"")</f>
        <v>49</v>
      </c>
      <c r="BC4" s="56">
        <f>IFERROR('Laika grafiks'!BC23,"")</f>
        <v>50</v>
      </c>
      <c r="BD4" s="56">
        <f>IFERROR('Laika grafiks'!BD23,"")</f>
        <v>51</v>
      </c>
      <c r="BE4" s="56">
        <f>IFERROR('Laika grafiks'!BE23,"")</f>
        <v>52</v>
      </c>
      <c r="BF4" s="56">
        <f>IFERROR('Laika grafiks'!BF23,"")</f>
        <v>53</v>
      </c>
      <c r="BG4" s="56">
        <f>IFERROR('Laika grafiks'!BG23,"")</f>
        <v>54</v>
      </c>
      <c r="BH4" s="56">
        <f>IFERROR('Laika grafiks'!BH23,"")</f>
        <v>55</v>
      </c>
      <c r="BI4" s="56">
        <f>IFERROR('Laika grafiks'!BI23,"")</f>
        <v>56</v>
      </c>
      <c r="BJ4" s="56">
        <f>IFERROR('Laika grafiks'!BJ23,"")</f>
        <v>57</v>
      </c>
      <c r="BK4" s="56">
        <f>IFERROR('Laika grafiks'!BK23,"")</f>
        <v>58</v>
      </c>
      <c r="BL4" s="56">
        <f>IFERROR('Laika grafiks'!BL23,"")</f>
        <v>59</v>
      </c>
      <c r="BM4" s="56">
        <f>IFERROR('Laika grafiks'!BM23,"")</f>
        <v>60</v>
      </c>
      <c r="BN4" s="56">
        <f>IFERROR('Laika grafiks'!BN23,"")</f>
        <v>61</v>
      </c>
      <c r="BO4" s="56">
        <f>IFERROR('Laika grafiks'!BO23,"")</f>
        <v>62</v>
      </c>
      <c r="BP4" s="56">
        <f>IFERROR('Laika grafiks'!BP23,"")</f>
        <v>63</v>
      </c>
      <c r="BQ4" s="56">
        <f>IFERROR('Laika grafiks'!BQ23,"")</f>
        <v>64</v>
      </c>
      <c r="BR4" s="56">
        <f>IFERROR('Laika grafiks'!BR23,"")</f>
        <v>65</v>
      </c>
      <c r="BS4" s="56">
        <f>IFERROR('Laika grafiks'!BS23,"")</f>
        <v>66</v>
      </c>
      <c r="BT4" s="56">
        <f>IFERROR('Laika grafiks'!BT23,"")</f>
        <v>67</v>
      </c>
      <c r="BU4" s="56">
        <f>IFERROR('Laika grafiks'!BU23,"")</f>
        <v>68</v>
      </c>
      <c r="BV4" s="56">
        <f>IFERROR('Laika grafiks'!BV23,"")</f>
        <v>69</v>
      </c>
      <c r="BW4" s="56">
        <f>IFERROR('Laika grafiks'!BW23,"")</f>
        <v>70</v>
      </c>
      <c r="BX4" s="56">
        <f>IFERROR('Laika grafiks'!BX23,"")</f>
        <v>71</v>
      </c>
      <c r="BY4" s="56">
        <f>IFERROR('Laika grafiks'!BY23,"")</f>
        <v>72</v>
      </c>
      <c r="BZ4" s="56">
        <f>IFERROR('Laika grafiks'!BZ23,"")</f>
        <v>73</v>
      </c>
      <c r="CA4" s="56">
        <f>IFERROR('Laika grafiks'!CA23,"")</f>
        <v>74</v>
      </c>
      <c r="CB4" s="56">
        <f>IFERROR('Laika grafiks'!CB23,"")</f>
        <v>75</v>
      </c>
      <c r="CC4" s="56">
        <f>IFERROR('Laika grafiks'!CC23,"")</f>
        <v>76</v>
      </c>
      <c r="CD4" s="56">
        <f>IFERROR('Laika grafiks'!CD23,"")</f>
        <v>77</v>
      </c>
      <c r="CE4" s="56">
        <f>IFERROR('Laika grafiks'!CE23,"")</f>
        <v>78</v>
      </c>
      <c r="CF4" s="56">
        <f>IFERROR('Laika grafiks'!CF23,"")</f>
        <v>79</v>
      </c>
      <c r="CG4" s="56">
        <f>IFERROR('Laika grafiks'!CG23,"")</f>
        <v>80</v>
      </c>
      <c r="CH4" s="56">
        <f>IFERROR('Laika grafiks'!CH23,"")</f>
        <v>81</v>
      </c>
      <c r="CI4" s="56">
        <f>IFERROR('Laika grafiks'!CI23,"")</f>
        <v>82</v>
      </c>
      <c r="CJ4" s="56">
        <f>IFERROR('Laika grafiks'!CJ23,"")</f>
        <v>83</v>
      </c>
      <c r="CK4" s="56">
        <f>IFERROR('Laika grafiks'!CK23,"")</f>
        <v>84</v>
      </c>
      <c r="CL4" s="56">
        <f>IFERROR('Laika grafiks'!CL23,"")</f>
        <v>85</v>
      </c>
      <c r="CM4" s="56">
        <f>IFERROR('Laika grafiks'!CM23,"")</f>
        <v>86</v>
      </c>
      <c r="CN4" s="56">
        <f>IFERROR('Laika grafiks'!CN23,"")</f>
        <v>87</v>
      </c>
      <c r="CO4" s="56">
        <f>IFERROR('Laika grafiks'!CO23,"")</f>
        <v>88</v>
      </c>
      <c r="CP4" s="56">
        <f>IFERROR('Laika grafiks'!CP23,"")</f>
        <v>89</v>
      </c>
      <c r="CQ4" s="56">
        <f>IFERROR('Laika grafiks'!CQ23,"")</f>
        <v>90</v>
      </c>
      <c r="CR4" s="56">
        <f>IFERROR('Laika grafiks'!CR23,"")</f>
        <v>91</v>
      </c>
      <c r="CS4" s="56">
        <f>IFERROR('Laika grafiks'!CS23,"")</f>
        <v>92</v>
      </c>
      <c r="CT4" s="56">
        <f>IFERROR('Laika grafiks'!CT23,"")</f>
        <v>93</v>
      </c>
      <c r="CU4" s="56">
        <f>IFERROR('Laika grafiks'!CU23,"")</f>
        <v>94</v>
      </c>
      <c r="CV4" s="56">
        <f>IFERROR('Laika grafiks'!CV23,"")</f>
        <v>95</v>
      </c>
      <c r="CW4" s="56">
        <f>IFERROR('Laika grafiks'!CW23,"")</f>
        <v>96</v>
      </c>
      <c r="CX4" s="56">
        <f>IFERROR('Laika grafiks'!CX23,"")</f>
        <v>97</v>
      </c>
      <c r="CY4" s="56">
        <f>IFERROR('Laika grafiks'!CY23,"")</f>
        <v>98</v>
      </c>
      <c r="CZ4" s="56">
        <f>IFERROR('Laika grafiks'!CZ23,"")</f>
        <v>99</v>
      </c>
      <c r="DA4" s="56">
        <f>IFERROR('Laika grafiks'!DA23,"")</f>
        <v>100</v>
      </c>
      <c r="DB4" s="56">
        <f>IFERROR('Laika grafiks'!DB23,"")</f>
        <v>101</v>
      </c>
      <c r="DC4" s="56">
        <f>IFERROR('Laika grafiks'!DC23,"")</f>
        <v>102</v>
      </c>
      <c r="DD4" s="56">
        <f>IFERROR('Laika grafiks'!DD23,"")</f>
        <v>103</v>
      </c>
      <c r="DE4" s="56">
        <f>IFERROR('Laika grafiks'!DE23,"")</f>
        <v>104</v>
      </c>
      <c r="DF4" s="56">
        <f>IFERROR('Laika grafiks'!DF23,"")</f>
        <v>105</v>
      </c>
      <c r="DG4" s="56">
        <f>IFERROR('Laika grafiks'!DG23,"")</f>
        <v>106</v>
      </c>
      <c r="DH4" s="56">
        <f>IFERROR('Laika grafiks'!DH23,"")</f>
        <v>107</v>
      </c>
      <c r="DI4" s="56">
        <f>IFERROR('Laika grafiks'!DI23,"")</f>
        <v>108</v>
      </c>
      <c r="DJ4" s="56">
        <f>IFERROR('Laika grafiks'!DJ23,"")</f>
        <v>109</v>
      </c>
      <c r="DK4" s="56">
        <f>IFERROR('Laika grafiks'!DK23,"")</f>
        <v>110</v>
      </c>
      <c r="DL4" s="56">
        <f>IFERROR('Laika grafiks'!DL23,"")</f>
        <v>111</v>
      </c>
      <c r="DM4" s="56">
        <f>IFERROR('Laika grafiks'!DM23,"")</f>
        <v>112</v>
      </c>
      <c r="DN4" s="56">
        <f>IFERROR('Laika grafiks'!DN23,"")</f>
        <v>113</v>
      </c>
      <c r="DO4" s="56">
        <f>IFERROR('Laika grafiks'!DO23,"")</f>
        <v>114</v>
      </c>
      <c r="DP4" s="56">
        <f>IFERROR('Laika grafiks'!DP23,"")</f>
        <v>115</v>
      </c>
      <c r="DQ4" s="56">
        <f>IFERROR('Laika grafiks'!DQ23,"")</f>
        <v>116</v>
      </c>
      <c r="DR4" s="56">
        <f>IFERROR('Laika grafiks'!DR23,"")</f>
        <v>117</v>
      </c>
      <c r="DS4" s="56">
        <f>IFERROR('Laika grafiks'!DS23,"")</f>
        <v>118</v>
      </c>
      <c r="DT4" s="56">
        <f>IFERROR('Laika grafiks'!DT23,"")</f>
        <v>119</v>
      </c>
      <c r="DU4" s="56">
        <f>IFERROR('Laika grafiks'!DU23,"")</f>
        <v>120</v>
      </c>
    </row>
    <row r="5" spans="1:125">
      <c r="A5" s="2"/>
      <c r="B5" s="3" t="s">
        <v>0</v>
      </c>
      <c r="C5" s="3"/>
      <c r="D5" s="78"/>
      <c r="E5" s="79">
        <f>IFERROR('Laika grafiks'!E27,"")</f>
        <v>0.24722222222222223</v>
      </c>
      <c r="F5" s="79">
        <f>IFERROR('Laika grafiks'!F27,"")</f>
        <v>0.5</v>
      </c>
      <c r="G5" s="79">
        <f>IFERROR('Laika grafiks'!G27,"")</f>
        <v>0.75</v>
      </c>
      <c r="H5" s="79">
        <f>IFERROR('Laika grafiks'!H27,"")</f>
        <v>0.99722222222222223</v>
      </c>
      <c r="I5" s="79">
        <f>IFERROR('Laika grafiks'!I27,"")</f>
        <v>1.2472222222222222</v>
      </c>
      <c r="J5" s="79">
        <f>IFERROR('Laika grafiks'!J27,"")</f>
        <v>1.5</v>
      </c>
      <c r="K5" s="79">
        <f>IFERROR('Laika grafiks'!K27,"")</f>
        <v>1.75</v>
      </c>
      <c r="L5" s="79">
        <f>IFERROR('Laika grafiks'!L27,"")</f>
        <v>1.9972222222222222</v>
      </c>
      <c r="M5" s="79">
        <f>IFERROR('Laika grafiks'!M27,"")</f>
        <v>2.2472222222222222</v>
      </c>
      <c r="N5" s="79">
        <f>IFERROR('Laika grafiks'!N27,"")</f>
        <v>2.5</v>
      </c>
      <c r="O5" s="79">
        <f>IFERROR('Laika grafiks'!O27,"")</f>
        <v>2.75</v>
      </c>
      <c r="P5" s="79">
        <f>IFERROR('Laika grafiks'!P27,"")</f>
        <v>2.9972222222222222</v>
      </c>
      <c r="Q5" s="79">
        <f>IFERROR('Laika grafiks'!Q27,"")</f>
        <v>3.2472222222222222</v>
      </c>
      <c r="R5" s="79">
        <f>IFERROR('Laika grafiks'!R27,"")</f>
        <v>3.5</v>
      </c>
      <c r="S5" s="79">
        <f>IFERROR('Laika grafiks'!S27,"")</f>
        <v>3.75</v>
      </c>
      <c r="T5" s="79">
        <f>IFERROR('Laika grafiks'!T27,"")</f>
        <v>3.9972222222222222</v>
      </c>
      <c r="U5" s="79">
        <f>IFERROR('Laika grafiks'!U27,"")</f>
        <v>4.2472222222222218</v>
      </c>
      <c r="V5" s="79">
        <f>IFERROR('Laika grafiks'!V27,"")</f>
        <v>4.5</v>
      </c>
      <c r="W5" s="79">
        <f>IFERROR('Laika grafiks'!W27,"")</f>
        <v>4.75</v>
      </c>
      <c r="X5" s="79">
        <f>IFERROR('Laika grafiks'!X27,"")</f>
        <v>4.9972222222222218</v>
      </c>
      <c r="Y5" s="79">
        <f>IFERROR('Laika grafiks'!Y27,"")</f>
        <v>5.2472222222222218</v>
      </c>
      <c r="Z5" s="79">
        <f>IFERROR('Laika grafiks'!Z27,"")</f>
        <v>5.5</v>
      </c>
      <c r="AA5" s="79">
        <f>IFERROR('Laika grafiks'!AA27,"")</f>
        <v>5.75</v>
      </c>
      <c r="AB5" s="79">
        <f>IFERROR('Laika grafiks'!AB27,"")</f>
        <v>5.9972222222222218</v>
      </c>
      <c r="AC5" s="79">
        <f>IFERROR('Laika grafiks'!AC27,"")</f>
        <v>6.2472222222222218</v>
      </c>
      <c r="AD5" s="79">
        <f>IFERROR('Laika grafiks'!AD27,"")</f>
        <v>6.5</v>
      </c>
      <c r="AE5" s="79">
        <f>IFERROR('Laika grafiks'!AE27,"")</f>
        <v>6.75</v>
      </c>
      <c r="AF5" s="79">
        <f>IFERROR('Laika grafiks'!AF27,"")</f>
        <v>6.9972222222222218</v>
      </c>
      <c r="AG5" s="79">
        <f>IFERROR('Laika grafiks'!AG27,"")</f>
        <v>7.2472222222222218</v>
      </c>
      <c r="AH5" s="79">
        <f>IFERROR('Laika grafiks'!AH27,"")</f>
        <v>7.5</v>
      </c>
      <c r="AI5" s="79">
        <f>IFERROR('Laika grafiks'!AI27,"")</f>
        <v>7.75</v>
      </c>
      <c r="AJ5" s="79">
        <f>IFERROR('Laika grafiks'!AJ27,"")</f>
        <v>7.9972222222222218</v>
      </c>
      <c r="AK5" s="79">
        <f>IFERROR('Laika grafiks'!AK27,"")</f>
        <v>8.2472222222222218</v>
      </c>
      <c r="AL5" s="79">
        <f>IFERROR('Laika grafiks'!AL27,"")</f>
        <v>8.5</v>
      </c>
      <c r="AM5" s="79">
        <f>IFERROR('Laika grafiks'!AM27,"")</f>
        <v>8.75</v>
      </c>
      <c r="AN5" s="79">
        <f>IFERROR('Laika grafiks'!AN27,"")</f>
        <v>8.9972222222222218</v>
      </c>
      <c r="AO5" s="79">
        <f>IFERROR('Laika grafiks'!AO27,"")</f>
        <v>9.2472222222222218</v>
      </c>
      <c r="AP5" s="79">
        <f>IFERROR('Laika grafiks'!AP27,"")</f>
        <v>9.5</v>
      </c>
      <c r="AQ5" s="79">
        <f>IFERROR('Laika grafiks'!AQ27,"")</f>
        <v>9.75</v>
      </c>
      <c r="AR5" s="79">
        <f>IFERROR('Laika grafiks'!AR27,"")</f>
        <v>9.9972222222222218</v>
      </c>
      <c r="AS5" s="79">
        <f>IFERROR('Laika grafiks'!AS27,"")</f>
        <v>10.247222222222222</v>
      </c>
      <c r="AT5" s="79">
        <f>IFERROR('Laika grafiks'!AT27,"")</f>
        <v>10.5</v>
      </c>
      <c r="AU5" s="79">
        <f>IFERROR('Laika grafiks'!AU27,"")</f>
        <v>10.75</v>
      </c>
      <c r="AV5" s="79">
        <f>IFERROR('Laika grafiks'!AV27,"")</f>
        <v>10.997222222222222</v>
      </c>
      <c r="AW5" s="79">
        <f>IFERROR('Laika grafiks'!AW27,"")</f>
        <v>11.247222222222222</v>
      </c>
      <c r="AX5" s="79">
        <f>IFERROR('Laika grafiks'!AX27,"")</f>
        <v>11.5</v>
      </c>
      <c r="AY5" s="79">
        <f>IFERROR('Laika grafiks'!AY27,"")</f>
        <v>11.75</v>
      </c>
      <c r="AZ5" s="79">
        <f>IFERROR('Laika grafiks'!AZ27,"")</f>
        <v>11.997222222222222</v>
      </c>
      <c r="BA5" s="79">
        <f>IFERROR('Laika grafiks'!BA27,"")</f>
        <v>12.247222222222222</v>
      </c>
      <c r="BB5" s="79">
        <f>IFERROR('Laika grafiks'!BB27,"")</f>
        <v>12.5</v>
      </c>
      <c r="BC5" s="79">
        <f>IFERROR('Laika grafiks'!BC27,"")</f>
        <v>12.75</v>
      </c>
      <c r="BD5" s="79">
        <f>IFERROR('Laika grafiks'!BD27,"")</f>
        <v>12.997222222222222</v>
      </c>
      <c r="BE5" s="79">
        <f>IFERROR('Laika grafiks'!BE27,"")</f>
        <v>13.247222222222222</v>
      </c>
      <c r="BF5" s="79">
        <f>IFERROR('Laika grafiks'!BF27,"")</f>
        <v>13.5</v>
      </c>
      <c r="BG5" s="79">
        <f>IFERROR('Laika grafiks'!BG27,"")</f>
        <v>13.75</v>
      </c>
      <c r="BH5" s="79">
        <f>IFERROR('Laika grafiks'!BH27,"")</f>
        <v>13.997222222222222</v>
      </c>
      <c r="BI5" s="79">
        <f>IFERROR('Laika grafiks'!BI27,"")</f>
        <v>14.247222222222222</v>
      </c>
      <c r="BJ5" s="79">
        <f>IFERROR('Laika grafiks'!BJ27,"")</f>
        <v>14.5</v>
      </c>
      <c r="BK5" s="79">
        <f>IFERROR('Laika grafiks'!BK27,"")</f>
        <v>14.75</v>
      </c>
      <c r="BL5" s="79">
        <f>IFERROR('Laika grafiks'!BL27,"")</f>
        <v>14.997222222222222</v>
      </c>
      <c r="BM5" s="79" t="str">
        <f>IFERROR('Laika grafiks'!BM27,"")</f>
        <v>-</v>
      </c>
      <c r="BN5" s="79" t="str">
        <f>IFERROR('Laika grafiks'!BN27,"")</f>
        <v>-</v>
      </c>
      <c r="BO5" s="79" t="str">
        <f>IFERROR('Laika grafiks'!BO27,"")</f>
        <v>-</v>
      </c>
      <c r="BP5" s="79" t="str">
        <f>IFERROR('Laika grafiks'!BP27,"")</f>
        <v>-</v>
      </c>
      <c r="BQ5" s="79" t="str">
        <f>IFERROR('Laika grafiks'!BQ27,"")</f>
        <v>-</v>
      </c>
      <c r="BR5" s="79" t="str">
        <f>IFERROR('Laika grafiks'!BR27,"")</f>
        <v>-</v>
      </c>
      <c r="BS5" s="79" t="str">
        <f>IFERROR('Laika grafiks'!BS27,"")</f>
        <v>-</v>
      </c>
      <c r="BT5" s="79" t="str">
        <f>IFERROR('Laika grafiks'!BT27,"")</f>
        <v>-</v>
      </c>
      <c r="BU5" s="79" t="str">
        <f>IFERROR('Laika grafiks'!BU27,"")</f>
        <v>-</v>
      </c>
      <c r="BV5" s="79" t="str">
        <f>IFERROR('Laika grafiks'!BV27,"")</f>
        <v>-</v>
      </c>
      <c r="BW5" s="79" t="str">
        <f>IFERROR('Laika grafiks'!BW27,"")</f>
        <v>-</v>
      </c>
      <c r="BX5" s="79" t="str">
        <f>IFERROR('Laika grafiks'!BX27,"")</f>
        <v>-</v>
      </c>
      <c r="BY5" s="79" t="str">
        <f>IFERROR('Laika grafiks'!BY27,"")</f>
        <v>-</v>
      </c>
      <c r="BZ5" s="79" t="str">
        <f>IFERROR('Laika grafiks'!BZ27,"")</f>
        <v>-</v>
      </c>
      <c r="CA5" s="79" t="str">
        <f>IFERROR('Laika grafiks'!CA27,"")</f>
        <v>-</v>
      </c>
      <c r="CB5" s="79" t="str">
        <f>IFERROR('Laika grafiks'!CB27,"")</f>
        <v>-</v>
      </c>
      <c r="CC5" s="79" t="str">
        <f>IFERROR('Laika grafiks'!CC27,"")</f>
        <v>-</v>
      </c>
      <c r="CD5" s="79" t="str">
        <f>IFERROR('Laika grafiks'!CD27,"")</f>
        <v>-</v>
      </c>
      <c r="CE5" s="79" t="str">
        <f>IFERROR('Laika grafiks'!CE27,"")</f>
        <v>-</v>
      </c>
      <c r="CF5" s="79" t="str">
        <f>IFERROR('Laika grafiks'!CF27,"")</f>
        <v>-</v>
      </c>
      <c r="CG5" s="79" t="str">
        <f>IFERROR('Laika grafiks'!CG27,"")</f>
        <v>-</v>
      </c>
      <c r="CH5" s="79" t="str">
        <f>IFERROR('Laika grafiks'!CH27,"")</f>
        <v>-</v>
      </c>
      <c r="CI5" s="79" t="str">
        <f>IFERROR('Laika grafiks'!CI27,"")</f>
        <v>-</v>
      </c>
      <c r="CJ5" s="79" t="str">
        <f>IFERROR('Laika grafiks'!CJ27,"")</f>
        <v>-</v>
      </c>
      <c r="CK5" s="79" t="str">
        <f>IFERROR('Laika grafiks'!CK27,"")</f>
        <v>-</v>
      </c>
      <c r="CL5" s="79" t="str">
        <f>IFERROR('Laika grafiks'!CL27,"")</f>
        <v>-</v>
      </c>
      <c r="CM5" s="79" t="str">
        <f>IFERROR('Laika grafiks'!CM27,"")</f>
        <v>-</v>
      </c>
      <c r="CN5" s="79" t="str">
        <f>IFERROR('Laika grafiks'!CN27,"")</f>
        <v>-</v>
      </c>
      <c r="CO5" s="79" t="str">
        <f>IFERROR('Laika grafiks'!CO27,"")</f>
        <v>-</v>
      </c>
      <c r="CP5" s="79" t="str">
        <f>IFERROR('Laika grafiks'!CP27,"")</f>
        <v>-</v>
      </c>
      <c r="CQ5" s="79" t="str">
        <f>IFERROR('Laika grafiks'!CQ27,"")</f>
        <v>-</v>
      </c>
      <c r="CR5" s="79" t="str">
        <f>IFERROR('Laika grafiks'!CR27,"")</f>
        <v>-</v>
      </c>
      <c r="CS5" s="79" t="str">
        <f>IFERROR('Laika grafiks'!CS27,"")</f>
        <v>-</v>
      </c>
      <c r="CT5" s="79" t="str">
        <f>IFERROR('Laika grafiks'!CT27,"")</f>
        <v>-</v>
      </c>
      <c r="CU5" s="79" t="str">
        <f>IFERROR('Laika grafiks'!CU27,"")</f>
        <v>-</v>
      </c>
      <c r="CV5" s="79" t="str">
        <f>IFERROR('Laika grafiks'!CV27,"")</f>
        <v>-</v>
      </c>
      <c r="CW5" s="79" t="str">
        <f>IFERROR('Laika grafiks'!CW27,"")</f>
        <v>-</v>
      </c>
      <c r="CX5" s="79" t="str">
        <f>IFERROR('Laika grafiks'!CX27,"")</f>
        <v>-</v>
      </c>
      <c r="CY5" s="79" t="str">
        <f>IFERROR('Laika grafiks'!CY27,"")</f>
        <v>-</v>
      </c>
      <c r="CZ5" s="79" t="str">
        <f>IFERROR('Laika grafiks'!CZ27,"")</f>
        <v>-</v>
      </c>
      <c r="DA5" s="79" t="str">
        <f>IFERROR('Laika grafiks'!DA27,"")</f>
        <v>-</v>
      </c>
      <c r="DB5" s="79" t="str">
        <f>IFERROR('Laika grafiks'!DB27,"")</f>
        <v>-</v>
      </c>
      <c r="DC5" s="79" t="str">
        <f>IFERROR('Laika grafiks'!DC27,"")</f>
        <v>-</v>
      </c>
      <c r="DD5" s="79" t="str">
        <f>IFERROR('Laika grafiks'!DD27,"")</f>
        <v>-</v>
      </c>
      <c r="DE5" s="79" t="str">
        <f>IFERROR('Laika grafiks'!DE27,"")</f>
        <v>-</v>
      </c>
      <c r="DF5" s="79" t="str">
        <f>IFERROR('Laika grafiks'!DF27,"")</f>
        <v>-</v>
      </c>
      <c r="DG5" s="79" t="str">
        <f>IFERROR('Laika grafiks'!DG27,"")</f>
        <v>-</v>
      </c>
      <c r="DH5" s="79" t="str">
        <f>IFERROR('Laika grafiks'!DH27,"")</f>
        <v>-</v>
      </c>
      <c r="DI5" s="79" t="str">
        <f>IFERROR('Laika grafiks'!DI27,"")</f>
        <v>-</v>
      </c>
      <c r="DJ5" s="79" t="str">
        <f>IFERROR('Laika grafiks'!DJ27,"")</f>
        <v>-</v>
      </c>
      <c r="DK5" s="79" t="str">
        <f>IFERROR('Laika grafiks'!DK27,"")</f>
        <v>-</v>
      </c>
      <c r="DL5" s="79" t="str">
        <f>IFERROR('Laika grafiks'!DL27,"")</f>
        <v>-</v>
      </c>
      <c r="DM5" s="79" t="str">
        <f>IFERROR('Laika grafiks'!DM27,"")</f>
        <v>-</v>
      </c>
      <c r="DN5" s="79" t="str">
        <f>IFERROR('Laika grafiks'!DN27,"")</f>
        <v>-</v>
      </c>
      <c r="DO5" s="79" t="str">
        <f>IFERROR('Laika grafiks'!DO27,"")</f>
        <v>-</v>
      </c>
      <c r="DP5" s="79" t="str">
        <f>IFERROR('Laika grafiks'!DP27,"")</f>
        <v>-</v>
      </c>
      <c r="DQ5" s="79" t="str">
        <f>IFERROR('Laika grafiks'!DQ27,"")</f>
        <v>-</v>
      </c>
      <c r="DR5" s="79" t="str">
        <f>IFERROR('Laika grafiks'!DR27,"")</f>
        <v>-</v>
      </c>
      <c r="DS5" s="79" t="str">
        <f>IFERROR('Laika grafiks'!DS27,"")</f>
        <v>-</v>
      </c>
      <c r="DT5" s="79" t="str">
        <f>IFERROR('Laika grafiks'!DT27,"")</f>
        <v>-</v>
      </c>
      <c r="DU5" s="79" t="str">
        <f>IFERROR('Laika grafiks'!DU27,"")</f>
        <v>-</v>
      </c>
    </row>
    <row r="6" spans="1:125">
      <c r="A6" s="16" t="s">
        <v>236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row>
    <row r="7" spans="1:125">
      <c r="A7" s="2"/>
      <c r="B7" s="3"/>
      <c r="C7" s="3"/>
      <c r="D7" s="78"/>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c r="DG7" s="79"/>
      <c r="DH7" s="79"/>
      <c r="DI7" s="79"/>
      <c r="DJ7" s="79"/>
      <c r="DK7" s="79"/>
      <c r="DL7" s="79"/>
      <c r="DM7" s="79"/>
      <c r="DN7" s="79"/>
      <c r="DO7" s="79"/>
      <c r="DP7" s="79"/>
      <c r="DQ7" s="79"/>
      <c r="DR7" s="79"/>
      <c r="DS7" s="79"/>
      <c r="DT7" s="79"/>
      <c r="DU7" s="79"/>
    </row>
    <row r="8" spans="1:125">
      <c r="A8" s="2" t="str">
        <f>IFERROR(Pieņēmumi!B6,"")</f>
        <v>PARTNERĪBAS LĪGUMA parakstīšanas datums</v>
      </c>
      <c r="B8" s="2"/>
      <c r="C8" s="2"/>
      <c r="D8" s="45">
        <f>IFERROR(Pieņēmumi!E6,"")</f>
        <v>45839</v>
      </c>
      <c r="E8" s="2"/>
      <c r="F8" s="2"/>
      <c r="G8" s="2"/>
      <c r="H8" s="2"/>
      <c r="I8" s="2"/>
      <c r="J8" s="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ht="15" thickBot="1">
      <c r="A9" s="146" t="str">
        <f>IFERROR('Laika grafiks'!A12,"")</f>
        <v>Būvniecības periods</v>
      </c>
      <c r="B9" s="147" t="str">
        <f>IFERROR('Laika grafiks'!B12,"")</f>
        <v>ceturkšņi</v>
      </c>
      <c r="C9" s="2"/>
      <c r="D9" s="148">
        <f>IFERROR('Laika grafiks'!D12,"")</f>
        <v>5</v>
      </c>
      <c r="E9" s="2"/>
      <c r="F9" s="2"/>
      <c r="G9" s="2"/>
      <c r="H9" s="2"/>
      <c r="I9" s="2"/>
      <c r="J9" s="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ht="15" thickTop="1">
      <c r="A10" s="2" t="s">
        <v>237</v>
      </c>
      <c r="B10" s="2"/>
      <c r="C10" s="2"/>
      <c r="D10" s="47">
        <f>IFERROR(EDATE(DATE(YEAR(D8),MONTH(D8),DAY(D8)),D9*3),"")</f>
        <v>46296</v>
      </c>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c r="A11" s="44" t="str">
        <f>IFERROR(Pieņēmumi!B7,"")</f>
        <v>PARTNERĪBAS LĪGUMA darbības periods</v>
      </c>
      <c r="B11" s="50" t="str">
        <f>IFERROR(Pieņēmumi!C7,"")</f>
        <v>ceturkšņi</v>
      </c>
      <c r="C11" s="2"/>
      <c r="D11" s="80">
        <f>IFERROR(Pieņēmumi!E7,"")</f>
        <v>60</v>
      </c>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c r="A13" s="16" t="s">
        <v>74</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row>
    <row r="14" spans="1:125">
      <c r="A14" s="2"/>
    </row>
    <row r="15" spans="1:125">
      <c r="A15" s="44" t="str">
        <f>IFERROR('Laika grafiks'!A31,"")</f>
        <v>Regulāro uzturēšanas izmaksu marķieris</v>
      </c>
      <c r="E15" s="148">
        <f>IFERROR('Laika grafiks'!E31,"")</f>
        <v>0</v>
      </c>
      <c r="F15" s="148">
        <f>IFERROR('Laika grafiks'!F31,"")</f>
        <v>0</v>
      </c>
      <c r="G15" s="148">
        <f>IFERROR('Laika grafiks'!G31,"")</f>
        <v>0</v>
      </c>
      <c r="H15" s="148">
        <f>IFERROR('Laika grafiks'!H31,"")</f>
        <v>0</v>
      </c>
      <c r="I15" s="148">
        <f>IFERROR('Laika grafiks'!I31,"")</f>
        <v>0</v>
      </c>
      <c r="J15" s="148">
        <f>IFERROR('Laika grafiks'!J31,"")</f>
        <v>1</v>
      </c>
      <c r="K15" s="148">
        <f>IFERROR('Laika grafiks'!K31,"")</f>
        <v>1</v>
      </c>
      <c r="L15" s="148">
        <f>IFERROR('Laika grafiks'!L31,"")</f>
        <v>1</v>
      </c>
      <c r="M15" s="148">
        <f>IFERROR('Laika grafiks'!M31,"")</f>
        <v>1</v>
      </c>
      <c r="N15" s="148">
        <f>IFERROR('Laika grafiks'!N31,"")</f>
        <v>1</v>
      </c>
      <c r="O15" s="148">
        <f>IFERROR('Laika grafiks'!O31,"")</f>
        <v>1</v>
      </c>
      <c r="P15" s="148">
        <f>IFERROR('Laika grafiks'!P31,"")</f>
        <v>1</v>
      </c>
      <c r="Q15" s="148">
        <f>IFERROR('Laika grafiks'!Q31,"")</f>
        <v>1</v>
      </c>
      <c r="R15" s="148">
        <f>IFERROR('Laika grafiks'!R31,"")</f>
        <v>1</v>
      </c>
      <c r="S15" s="148">
        <f>IFERROR('Laika grafiks'!S31,"")</f>
        <v>1</v>
      </c>
      <c r="T15" s="148">
        <f>IFERROR('Laika grafiks'!T31,"")</f>
        <v>1</v>
      </c>
      <c r="U15" s="148">
        <f>IFERROR('Laika grafiks'!U31,"")</f>
        <v>1</v>
      </c>
      <c r="V15" s="148">
        <f>IFERROR('Laika grafiks'!V31,"")</f>
        <v>1</v>
      </c>
      <c r="W15" s="148">
        <f>IFERROR('Laika grafiks'!W31,"")</f>
        <v>1</v>
      </c>
      <c r="X15" s="148">
        <f>IFERROR('Laika grafiks'!X31,"")</f>
        <v>1</v>
      </c>
      <c r="Y15" s="148">
        <f>IFERROR('Laika grafiks'!Y31,"")</f>
        <v>1</v>
      </c>
      <c r="Z15" s="148">
        <f>IFERROR('Laika grafiks'!Z31,"")</f>
        <v>1</v>
      </c>
      <c r="AA15" s="148">
        <f>IFERROR('Laika grafiks'!AA31,"")</f>
        <v>1</v>
      </c>
      <c r="AB15" s="148">
        <f>IFERROR('Laika grafiks'!AB31,"")</f>
        <v>1</v>
      </c>
      <c r="AC15" s="148">
        <f>IFERROR('Laika grafiks'!AC31,"")</f>
        <v>1</v>
      </c>
      <c r="AD15" s="148">
        <f>IFERROR('Laika grafiks'!AD31,"")</f>
        <v>1</v>
      </c>
      <c r="AE15" s="148">
        <f>IFERROR('Laika grafiks'!AE31,"")</f>
        <v>1</v>
      </c>
      <c r="AF15" s="148">
        <f>IFERROR('Laika grafiks'!AF31,"")</f>
        <v>1</v>
      </c>
      <c r="AG15" s="148">
        <f>IFERROR('Laika grafiks'!AG31,"")</f>
        <v>1</v>
      </c>
      <c r="AH15" s="148">
        <f>IFERROR('Laika grafiks'!AH31,"")</f>
        <v>1</v>
      </c>
      <c r="AI15" s="148">
        <f>IFERROR('Laika grafiks'!AI31,"")</f>
        <v>1</v>
      </c>
      <c r="AJ15" s="148">
        <f>IFERROR('Laika grafiks'!AJ31,"")</f>
        <v>1</v>
      </c>
      <c r="AK15" s="148">
        <f>IFERROR('Laika grafiks'!AK31,"")</f>
        <v>1</v>
      </c>
      <c r="AL15" s="148">
        <f>IFERROR('Laika grafiks'!AL31,"")</f>
        <v>1</v>
      </c>
      <c r="AM15" s="148">
        <f>IFERROR('Laika grafiks'!AM31,"")</f>
        <v>1</v>
      </c>
      <c r="AN15" s="148">
        <f>IFERROR('Laika grafiks'!AN31,"")</f>
        <v>1</v>
      </c>
      <c r="AO15" s="148">
        <f>IFERROR('Laika grafiks'!AO31,"")</f>
        <v>1</v>
      </c>
      <c r="AP15" s="148">
        <f>IFERROR('Laika grafiks'!AP31,"")</f>
        <v>1</v>
      </c>
      <c r="AQ15" s="148">
        <f>IFERROR('Laika grafiks'!AQ31,"")</f>
        <v>1</v>
      </c>
      <c r="AR15" s="148">
        <f>IFERROR('Laika grafiks'!AR31,"")</f>
        <v>1</v>
      </c>
      <c r="AS15" s="148">
        <f>IFERROR('Laika grafiks'!AS31,"")</f>
        <v>1</v>
      </c>
      <c r="AT15" s="148">
        <f>IFERROR('Laika grafiks'!AT31,"")</f>
        <v>1</v>
      </c>
      <c r="AU15" s="148">
        <f>IFERROR('Laika grafiks'!AU31,"")</f>
        <v>1</v>
      </c>
      <c r="AV15" s="148">
        <f>IFERROR('Laika grafiks'!AV31,"")</f>
        <v>1</v>
      </c>
      <c r="AW15" s="148">
        <f>IFERROR('Laika grafiks'!AW31,"")</f>
        <v>1</v>
      </c>
      <c r="AX15" s="148">
        <f>IFERROR('Laika grafiks'!AX31,"")</f>
        <v>1</v>
      </c>
      <c r="AY15" s="148">
        <f>IFERROR('Laika grafiks'!AY31,"")</f>
        <v>1</v>
      </c>
      <c r="AZ15" s="148">
        <f>IFERROR('Laika grafiks'!AZ31,"")</f>
        <v>1</v>
      </c>
      <c r="BA15" s="148">
        <f>IFERROR('Laika grafiks'!BA31,"")</f>
        <v>1</v>
      </c>
      <c r="BB15" s="148">
        <f>IFERROR('Laika grafiks'!BB31,"")</f>
        <v>1</v>
      </c>
      <c r="BC15" s="148">
        <f>IFERROR('Laika grafiks'!BC31,"")</f>
        <v>1</v>
      </c>
      <c r="BD15" s="148">
        <f>IFERROR('Laika grafiks'!BD31,"")</f>
        <v>1</v>
      </c>
      <c r="BE15" s="148">
        <f>IFERROR('Laika grafiks'!BE31,"")</f>
        <v>1</v>
      </c>
      <c r="BF15" s="148">
        <f>IFERROR('Laika grafiks'!BF31,"")</f>
        <v>1</v>
      </c>
      <c r="BG15" s="148">
        <f>IFERROR('Laika grafiks'!BG31,"")</f>
        <v>1</v>
      </c>
      <c r="BH15" s="148">
        <f>IFERROR('Laika grafiks'!BH31,"")</f>
        <v>1</v>
      </c>
      <c r="BI15" s="148">
        <f>IFERROR('Laika grafiks'!BI31,"")</f>
        <v>1</v>
      </c>
      <c r="BJ15" s="148">
        <f>IFERROR('Laika grafiks'!BJ31,"")</f>
        <v>1</v>
      </c>
      <c r="BK15" s="148">
        <f>IFERROR('Laika grafiks'!BK31,"")</f>
        <v>1</v>
      </c>
      <c r="BL15" s="148">
        <f>IFERROR('Laika grafiks'!BL31,"")</f>
        <v>1</v>
      </c>
      <c r="BM15" s="148">
        <f>IFERROR('Laika grafiks'!BM31,"")</f>
        <v>0</v>
      </c>
      <c r="BN15" s="148">
        <f>IFERROR('Laika grafiks'!BN31,"")</f>
        <v>0</v>
      </c>
      <c r="BO15" s="148">
        <f>IFERROR('Laika grafiks'!BO31,"")</f>
        <v>0</v>
      </c>
      <c r="BP15" s="148">
        <f>IFERROR('Laika grafiks'!BP31,"")</f>
        <v>0</v>
      </c>
      <c r="BQ15" s="148">
        <f>IFERROR('Laika grafiks'!BQ31,"")</f>
        <v>0</v>
      </c>
      <c r="BR15" s="148">
        <f>IFERROR('Laika grafiks'!BR31,"")</f>
        <v>0</v>
      </c>
      <c r="BS15" s="148">
        <f>IFERROR('Laika grafiks'!BS31,"")</f>
        <v>0</v>
      </c>
      <c r="BT15" s="148">
        <f>IFERROR('Laika grafiks'!BT31,"")</f>
        <v>0</v>
      </c>
      <c r="BU15" s="148">
        <f>IFERROR('Laika grafiks'!BU31,"")</f>
        <v>0</v>
      </c>
      <c r="BV15" s="148">
        <f>IFERROR('Laika grafiks'!BV31,"")</f>
        <v>0</v>
      </c>
      <c r="BW15" s="148">
        <f>IFERROR('Laika grafiks'!BW31,"")</f>
        <v>0</v>
      </c>
      <c r="BX15" s="148">
        <f>IFERROR('Laika grafiks'!BX31,"")</f>
        <v>0</v>
      </c>
      <c r="BY15" s="148">
        <f>IFERROR('Laika grafiks'!BY31,"")</f>
        <v>0</v>
      </c>
      <c r="BZ15" s="148">
        <f>IFERROR('Laika grafiks'!BZ31,"")</f>
        <v>0</v>
      </c>
      <c r="CA15" s="148">
        <f>IFERROR('Laika grafiks'!CA31,"")</f>
        <v>0</v>
      </c>
      <c r="CB15" s="148">
        <f>IFERROR('Laika grafiks'!CB31,"")</f>
        <v>0</v>
      </c>
      <c r="CC15" s="148">
        <f>IFERROR('Laika grafiks'!CC31,"")</f>
        <v>0</v>
      </c>
      <c r="CD15" s="148">
        <f>IFERROR('Laika grafiks'!CD31,"")</f>
        <v>0</v>
      </c>
      <c r="CE15" s="148">
        <f>IFERROR('Laika grafiks'!CE31,"")</f>
        <v>0</v>
      </c>
      <c r="CF15" s="148">
        <f>IFERROR('Laika grafiks'!CF31,"")</f>
        <v>0</v>
      </c>
      <c r="CG15" s="148">
        <f>IFERROR('Laika grafiks'!CG31,"")</f>
        <v>0</v>
      </c>
      <c r="CH15" s="148">
        <f>IFERROR('Laika grafiks'!CH31,"")</f>
        <v>0</v>
      </c>
      <c r="CI15" s="148">
        <f>IFERROR('Laika grafiks'!CI31,"")</f>
        <v>0</v>
      </c>
      <c r="CJ15" s="148">
        <f>IFERROR('Laika grafiks'!CJ31,"")</f>
        <v>0</v>
      </c>
      <c r="CK15" s="148">
        <f>IFERROR('Laika grafiks'!CK31,"")</f>
        <v>0</v>
      </c>
      <c r="CL15" s="148">
        <f>IFERROR('Laika grafiks'!CL31,"")</f>
        <v>0</v>
      </c>
      <c r="CM15" s="148">
        <f>IFERROR('Laika grafiks'!CM31,"")</f>
        <v>0</v>
      </c>
      <c r="CN15" s="148">
        <f>IFERROR('Laika grafiks'!CN31,"")</f>
        <v>0</v>
      </c>
      <c r="CO15" s="148">
        <f>IFERROR('Laika grafiks'!CO31,"")</f>
        <v>0</v>
      </c>
      <c r="CP15" s="148">
        <f>IFERROR('Laika grafiks'!CP31,"")</f>
        <v>0</v>
      </c>
      <c r="CQ15" s="148">
        <f>IFERROR('Laika grafiks'!CQ31,"")</f>
        <v>0</v>
      </c>
      <c r="CR15" s="148">
        <f>IFERROR('Laika grafiks'!CR31,"")</f>
        <v>0</v>
      </c>
      <c r="CS15" s="148">
        <f>IFERROR('Laika grafiks'!CS31,"")</f>
        <v>0</v>
      </c>
      <c r="CT15" s="148">
        <f>IFERROR('Laika grafiks'!CT31,"")</f>
        <v>0</v>
      </c>
      <c r="CU15" s="148">
        <f>IFERROR('Laika grafiks'!CU31,"")</f>
        <v>0</v>
      </c>
      <c r="CV15" s="148">
        <f>IFERROR('Laika grafiks'!CV31,"")</f>
        <v>0</v>
      </c>
      <c r="CW15" s="148">
        <f>IFERROR('Laika grafiks'!CW31,"")</f>
        <v>0</v>
      </c>
      <c r="CX15" s="148">
        <f>IFERROR('Laika grafiks'!CX31,"")</f>
        <v>0</v>
      </c>
      <c r="CY15" s="148">
        <f>IFERROR('Laika grafiks'!CY31,"")</f>
        <v>0</v>
      </c>
      <c r="CZ15" s="148">
        <f>IFERROR('Laika grafiks'!CZ31,"")</f>
        <v>0</v>
      </c>
      <c r="DA15" s="148">
        <f>IFERROR('Laika grafiks'!DA31,"")</f>
        <v>0</v>
      </c>
      <c r="DB15" s="148">
        <f>IFERROR('Laika grafiks'!DB31,"")</f>
        <v>0</v>
      </c>
      <c r="DC15" s="148">
        <f>IFERROR('Laika grafiks'!DC31,"")</f>
        <v>0</v>
      </c>
      <c r="DD15" s="148">
        <f>IFERROR('Laika grafiks'!DD31,"")</f>
        <v>0</v>
      </c>
      <c r="DE15" s="148">
        <f>IFERROR('Laika grafiks'!DE31,"")</f>
        <v>0</v>
      </c>
      <c r="DF15" s="148">
        <f>IFERROR('Laika grafiks'!DF31,"")</f>
        <v>0</v>
      </c>
      <c r="DG15" s="148">
        <f>IFERROR('Laika grafiks'!DG31,"")</f>
        <v>0</v>
      </c>
      <c r="DH15" s="148">
        <f>IFERROR('Laika grafiks'!DH31,"")</f>
        <v>0</v>
      </c>
      <c r="DI15" s="148">
        <f>IFERROR('Laika grafiks'!DI31,"")</f>
        <v>0</v>
      </c>
      <c r="DJ15" s="148">
        <f>IFERROR('Laika grafiks'!DJ31,"")</f>
        <v>0</v>
      </c>
      <c r="DK15" s="148">
        <f>IFERROR('Laika grafiks'!DK31,"")</f>
        <v>0</v>
      </c>
      <c r="DL15" s="148">
        <f>IFERROR('Laika grafiks'!DL31,"")</f>
        <v>0</v>
      </c>
      <c r="DM15" s="148">
        <f>IFERROR('Laika grafiks'!DM31,"")</f>
        <v>0</v>
      </c>
      <c r="DN15" s="148">
        <f>IFERROR('Laika grafiks'!DN31,"")</f>
        <v>0</v>
      </c>
      <c r="DO15" s="148">
        <f>IFERROR('Laika grafiks'!DO31,"")</f>
        <v>0</v>
      </c>
      <c r="DP15" s="148">
        <f>IFERROR('Laika grafiks'!DP31,"")</f>
        <v>0</v>
      </c>
      <c r="DQ15" s="148">
        <f>IFERROR('Laika grafiks'!DQ31,"")</f>
        <v>0</v>
      </c>
      <c r="DR15" s="148">
        <f>IFERROR('Laika grafiks'!DR31,"")</f>
        <v>0</v>
      </c>
      <c r="DS15" s="148">
        <f>IFERROR('Laika grafiks'!DS31,"")</f>
        <v>0</v>
      </c>
      <c r="DT15" s="148">
        <f>IFERROR('Laika grafiks'!DT31,"")</f>
        <v>0</v>
      </c>
      <c r="DU15" s="148">
        <f>IFERROR('Laika grafiks'!DU31,"")</f>
        <v>0</v>
      </c>
    </row>
    <row r="16" spans="1:125">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row>
    <row r="17" spans="1:125">
      <c r="A17" s="44" t="str">
        <f>IFERROR(Pieņēmumi!B154,"")</f>
        <v>Indekss regulārajām uzturēšanas izmaksām</v>
      </c>
      <c r="B17" s="2"/>
      <c r="C17" s="2"/>
      <c r="D17" s="63" t="str">
        <f>IFERROR(Pieņēmumi!E154,"")</f>
        <v>Patēriņa cenu indekss</v>
      </c>
      <c r="E17" s="150">
        <f>IFERROR(INDEX('Laika grafiks'!$54:$58,MATCH($D17,'Laika grafiks'!$A$54:$A$58,0),MATCH(E$3,'Laika grafiks'!$3:$3,0)),"")</f>
        <v>1.0061232333721217</v>
      </c>
      <c r="F17" s="150">
        <f>IFERROR(INDEX('Laika grafiks'!$54:$58,MATCH($D17,'Laika grafiks'!$A$54:$A$58,0),MATCH(F$3,'Laika grafiks'!$3:$3,0)),"")</f>
        <v>1.0124228365658292</v>
      </c>
      <c r="G17" s="150">
        <f>IFERROR(INDEX('Laika grafiks'!$54:$58,MATCH($D17,'Laika grafiks'!$A$54:$A$58,0),MATCH(G$3,'Laika grafiks'!$3:$3,0)),"")</f>
        <v>1.0186920081555439</v>
      </c>
      <c r="H17" s="150">
        <f>IFERROR(INDEX('Laika grafiks'!$54:$58,MATCH($D17,'Laika grafiks'!$A$54:$A$58,0),MATCH(H$3,'Laika grafiks'!$3:$3,0)),"")</f>
        <v>1.0249296970557957</v>
      </c>
      <c r="I17" s="150">
        <f>IFERROR(INDEX('Laika grafiks'!$54:$58,MATCH($D17,'Laika grafiks'!$A$54:$A$58,0),MATCH(I$3,'Laika grafiks'!$3:$3,0)),"")</f>
        <v>1.0287672013182014</v>
      </c>
      <c r="J17" s="150">
        <f>IFERROR(INDEX('Laika grafiks'!$54:$58,MATCH($D17,'Laika grafiks'!$A$54:$A$58,0),MATCH(J$3,'Laika grafiks'!$3:$3,0)),"")</f>
        <v>1.0346976210468446</v>
      </c>
      <c r="K17" s="150">
        <f>IFERROR(INDEX('Laika grafiks'!$54:$58,MATCH($D17,'Laika grafiks'!$A$54:$A$58,0),MATCH(K$3,'Laika grafiks'!$3:$3,0)),"")</f>
        <v>1.0405964956007363</v>
      </c>
      <c r="L17" s="150">
        <f>IFERROR(INDEX('Laika grafiks'!$54:$58,MATCH($D17,'Laika grafiks'!$A$54:$A$58,0),MATCH(L$3,'Laika grafiks'!$3:$3,0)),"")</f>
        <v>1.0464628978305941</v>
      </c>
      <c r="M17" s="150">
        <f>IFERROR(INDEX('Laika grafiks'!$54:$58,MATCH($D17,'Laika grafiks'!$A$54:$A$58,0),MATCH(M$3,'Laika grafiks'!$3:$3,0)),"")</f>
        <v>1.0455059219711271</v>
      </c>
      <c r="N17" s="150">
        <f>IFERROR(INDEX('Laika grafiks'!$54:$58,MATCH($D17,'Laika grafiks'!$A$54:$A$58,0),MATCH(N$3,'Laika grafiks'!$3:$3,0)),"")</f>
        <v>1.0507524937871906</v>
      </c>
      <c r="O17" s="150">
        <f>IFERROR(INDEX('Laika grafiks'!$54:$58,MATCH($D17,'Laika grafiks'!$A$54:$A$58,0),MATCH(O$3,'Laika grafiks'!$3:$3,0)),"")</f>
        <v>1.0559673065142297</v>
      </c>
      <c r="P17" s="150">
        <f>IFERROR(INDEX('Laika grafiks'!$54:$58,MATCH($D17,'Laika grafiks'!$A$54:$A$58,0),MATCH(P$3,'Laika grafiks'!$3:$3,0)),"")</f>
        <v>1.0611496274207299</v>
      </c>
      <c r="Q17" s="150">
        <f>IFERROR(INDEX('Laika grafiks'!$54:$58,MATCH($D17,'Laika grafiks'!$A$54:$A$58,0),MATCH(Q$3,'Laika grafiks'!$3:$3,0)),"")</f>
        <v>1.0664160404105498</v>
      </c>
      <c r="R17" s="150">
        <f>IFERROR(INDEX('Laika grafiks'!$54:$58,MATCH($D17,'Laika grafiks'!$A$54:$A$58,0),MATCH(R$3,'Laika grafiks'!$3:$3,0)),"")</f>
        <v>1.0717675436629344</v>
      </c>
      <c r="S17" s="150">
        <f>IFERROR(INDEX('Laika grafiks'!$54:$58,MATCH($D17,'Laika grafiks'!$A$54:$A$58,0),MATCH(S$3,'Laika grafiks'!$3:$3,0)),"")</f>
        <v>1.0770866526445142</v>
      </c>
      <c r="T17" s="150">
        <f>IFERROR(INDEX('Laika grafiks'!$54:$58,MATCH($D17,'Laika grafiks'!$A$54:$A$58,0),MATCH(T$3,'Laika grafiks'!$3:$3,0)),"")</f>
        <v>1.0823726199691446</v>
      </c>
      <c r="U17" s="150">
        <f>IFERROR(INDEX('Laika grafiks'!$54:$58,MATCH($D17,'Laika grafiks'!$A$54:$A$58,0),MATCH(U$3,'Laika grafiks'!$3:$3,0)),"")</f>
        <v>1.0877443612187607</v>
      </c>
      <c r="V17" s="150">
        <f>IFERROR(INDEX('Laika grafiks'!$54:$58,MATCH($D17,'Laika grafiks'!$A$54:$A$58,0),MATCH(V$3,'Laika grafiks'!$3:$3,0)),"")</f>
        <v>1.0932028945361931</v>
      </c>
      <c r="W17" s="150">
        <f>IFERROR(INDEX('Laika grafiks'!$54:$58,MATCH($D17,'Laika grafiks'!$A$54:$A$58,0),MATCH(W$3,'Laika grafiks'!$3:$3,0)),"")</f>
        <v>1.0986283856974046</v>
      </c>
      <c r="X17" s="150">
        <f>IFERROR(INDEX('Laika grafiks'!$54:$58,MATCH($D17,'Laika grafiks'!$A$54:$A$58,0),MATCH(X$3,'Laika grafiks'!$3:$3,0)),"")</f>
        <v>1.1040200723685276</v>
      </c>
      <c r="Y17" s="150">
        <f>IFERROR(INDEX('Laika grafiks'!$54:$58,MATCH($D17,'Laika grafiks'!$A$54:$A$58,0),MATCH(Y$3,'Laika grafiks'!$3:$3,0)),"")</f>
        <v>1.1094992484431361</v>
      </c>
      <c r="Z17" s="150">
        <f>IFERROR(INDEX('Laika grafiks'!$54:$58,MATCH($D17,'Laika grafiks'!$A$54:$A$58,0),MATCH(Z$3,'Laika grafiks'!$3:$3,0)),"")</f>
        <v>1.115066952426917</v>
      </c>
      <c r="AA17" s="150">
        <f>IFERROR(INDEX('Laika grafiks'!$54:$58,MATCH($D17,'Laika grafiks'!$A$54:$A$58,0),MATCH(AA$3,'Laika grafiks'!$3:$3,0)),"")</f>
        <v>1.1206009534113528</v>
      </c>
      <c r="AB17" s="150">
        <f>IFERROR(INDEX('Laika grafiks'!$54:$58,MATCH($D17,'Laika grafiks'!$A$54:$A$58,0),MATCH(AB$3,'Laika grafiks'!$3:$3,0)),"")</f>
        <v>1.1261004738158982</v>
      </c>
      <c r="AC17" s="150">
        <f>IFERROR(INDEX('Laika grafiks'!$54:$58,MATCH($D17,'Laika grafiks'!$A$54:$A$58,0),MATCH(AC$3,'Laika grafiks'!$3:$3,0)),"")</f>
        <v>1.1316892334119988</v>
      </c>
      <c r="AD17" s="150">
        <f>IFERROR(INDEX('Laika grafiks'!$54:$58,MATCH($D17,'Laika grafiks'!$A$54:$A$58,0),MATCH(AD$3,'Laika grafiks'!$3:$3,0)),"")</f>
        <v>1.1373682914754555</v>
      </c>
      <c r="AE17" s="150">
        <f>IFERROR(INDEX('Laika grafiks'!$54:$58,MATCH($D17,'Laika grafiks'!$A$54:$A$58,0),MATCH(AE$3,'Laika grafiks'!$3:$3,0)),"")</f>
        <v>1.1430129724795797</v>
      </c>
      <c r="AF17" s="150">
        <f>IFERROR(INDEX('Laika grafiks'!$54:$58,MATCH($D17,'Laika grafiks'!$A$54:$A$58,0),MATCH(AF$3,'Laika grafiks'!$3:$3,0)),"")</f>
        <v>1.1486224832922161</v>
      </c>
      <c r="AG17" s="150">
        <f>IFERROR(INDEX('Laika grafiks'!$54:$58,MATCH($D17,'Laika grafiks'!$A$54:$A$58,0),MATCH(AG$3,'Laika grafiks'!$3:$3,0)),"")</f>
        <v>1.1543230180802388</v>
      </c>
      <c r="AH17" s="150">
        <f>IFERROR(INDEX('Laika grafiks'!$54:$58,MATCH($D17,'Laika grafiks'!$A$54:$A$58,0),MATCH(AH$3,'Laika grafiks'!$3:$3,0)),"")</f>
        <v>1.1601156573049645</v>
      </c>
      <c r="AI17" s="150">
        <f>IFERROR(INDEX('Laika grafiks'!$54:$58,MATCH($D17,'Laika grafiks'!$A$54:$A$58,0),MATCH(AI$3,'Laika grafiks'!$3:$3,0)),"")</f>
        <v>1.1658732319291714</v>
      </c>
      <c r="AJ17" s="150">
        <f>IFERROR(INDEX('Laika grafiks'!$54:$58,MATCH($D17,'Laika grafiks'!$A$54:$A$58,0),MATCH(AJ$3,'Laika grafiks'!$3:$3,0)),"")</f>
        <v>1.1715949329580604</v>
      </c>
      <c r="AK17" s="150">
        <f>IFERROR(INDEX('Laika grafiks'!$54:$58,MATCH($D17,'Laika grafiks'!$A$54:$A$58,0),MATCH(AK$3,'Laika grafiks'!$3:$3,0)),"")</f>
        <v>1.1774094784418434</v>
      </c>
      <c r="AL17" s="150">
        <f>IFERROR(INDEX('Laika grafiks'!$54:$58,MATCH($D17,'Laika grafiks'!$A$54:$A$58,0),MATCH(AL$3,'Laika grafiks'!$3:$3,0)),"")</f>
        <v>1.1833179704510639</v>
      </c>
      <c r="AM17" s="150">
        <f>IFERROR(INDEX('Laika grafiks'!$54:$58,MATCH($D17,'Laika grafiks'!$A$54:$A$58,0),MATCH(AM$3,'Laika grafiks'!$3:$3,0)),"")</f>
        <v>1.1891906965677548</v>
      </c>
      <c r="AN17" s="150">
        <f>IFERROR(INDEX('Laika grafiks'!$54:$58,MATCH($D17,'Laika grafiks'!$A$54:$A$58,0),MATCH(AN$3,'Laika grafiks'!$3:$3,0)),"")</f>
        <v>1.1950268316172217</v>
      </c>
      <c r="AO17" s="150">
        <f>IFERROR(INDEX('Laika grafiks'!$54:$58,MATCH($D17,'Laika grafiks'!$A$54:$A$58,0),MATCH(AO$3,'Laika grafiks'!$3:$3,0)),"")</f>
        <v>1.2009576680106804</v>
      </c>
      <c r="AP17" s="150">
        <f>IFERROR(INDEX('Laika grafiks'!$54:$58,MATCH($D17,'Laika grafiks'!$A$54:$A$58,0),MATCH(AP$3,'Laika grafiks'!$3:$3,0)),"")</f>
        <v>1.2069843298600851</v>
      </c>
      <c r="AQ17" s="150">
        <f>IFERROR(INDEX('Laika grafiks'!$54:$58,MATCH($D17,'Laika grafiks'!$A$54:$A$58,0),MATCH(AQ$3,'Laika grafiks'!$3:$3,0)),"")</f>
        <v>1.2129745104991099</v>
      </c>
      <c r="AR17" s="150">
        <f>IFERROR(INDEX('Laika grafiks'!$54:$58,MATCH($D17,'Laika grafiks'!$A$54:$A$58,0),MATCH(AR$3,'Laika grafiks'!$3:$3,0)),"")</f>
        <v>1.218927368249566</v>
      </c>
      <c r="AS17" s="150">
        <f>IFERROR(INDEX('Laika grafiks'!$54:$58,MATCH($D17,'Laika grafiks'!$A$54:$A$58,0),MATCH(AS$3,'Laika grafiks'!$3:$3,0)),"")</f>
        <v>1.224976821370894</v>
      </c>
      <c r="AT17" s="150">
        <f>IFERROR(INDEX('Laika grafiks'!$54:$58,MATCH($D17,'Laika grafiks'!$A$54:$A$58,0),MATCH(AT$3,'Laika grafiks'!$3:$3,0)),"")</f>
        <v>1.231124016457287</v>
      </c>
      <c r="AU17" s="150">
        <f>IFERROR(INDEX('Laika grafiks'!$54:$58,MATCH($D17,'Laika grafiks'!$A$54:$A$58,0),MATCH(AU$3,'Laika grafiks'!$3:$3,0)),"")</f>
        <v>1.2372340007090921</v>
      </c>
      <c r="AV17" s="150">
        <f>IFERROR(INDEX('Laika grafiks'!$54:$58,MATCH($D17,'Laika grafiks'!$A$54:$A$58,0),MATCH(AV$3,'Laika grafiks'!$3:$3,0)),"")</f>
        <v>1.2433059156145574</v>
      </c>
      <c r="AW17" s="150">
        <f>IFERROR(INDEX('Laika grafiks'!$54:$58,MATCH($D17,'Laika grafiks'!$A$54:$A$58,0),MATCH(AW$3,'Laika grafiks'!$3:$3,0)),"")</f>
        <v>1.2494763577983119</v>
      </c>
      <c r="AX17" s="150">
        <f>IFERROR(INDEX('Laika grafiks'!$54:$58,MATCH($D17,'Laika grafiks'!$A$54:$A$58,0),MATCH(AX$3,'Laika grafiks'!$3:$3,0)),"")</f>
        <v>1.2557464967864327</v>
      </c>
      <c r="AY17" s="150">
        <f>IFERROR(INDEX('Laika grafiks'!$54:$58,MATCH($D17,'Laika grafiks'!$A$54:$A$58,0),MATCH(AY$3,'Laika grafiks'!$3:$3,0)),"")</f>
        <v>1.261978680723274</v>
      </c>
      <c r="AZ17" s="150">
        <f>IFERROR(INDEX('Laika grafiks'!$54:$58,MATCH($D17,'Laika grafiks'!$A$54:$A$58,0),MATCH(AZ$3,'Laika grafiks'!$3:$3,0)),"")</f>
        <v>1.2681720339268487</v>
      </c>
      <c r="BA17" s="150">
        <f>IFERROR(INDEX('Laika grafiks'!$54:$58,MATCH($D17,'Laika grafiks'!$A$54:$A$58,0),MATCH(BA$3,'Laika grafiks'!$3:$3,0)),"")</f>
        <v>1.2744658849542783</v>
      </c>
      <c r="BB17" s="150">
        <f>IFERROR(INDEX('Laika grafiks'!$54:$58,MATCH($D17,'Laika grafiks'!$A$54:$A$58,0),MATCH(BB$3,'Laika grafiks'!$3:$3,0)),"")</f>
        <v>1.2808614267221612</v>
      </c>
      <c r="BC17" s="150">
        <f>IFERROR(INDEX('Laika grafiks'!$54:$58,MATCH($D17,'Laika grafiks'!$A$54:$A$58,0),MATCH(BC$3,'Laika grafiks'!$3:$3,0)),"")</f>
        <v>1.2872182543377395</v>
      </c>
      <c r="BD17" s="150">
        <f>IFERROR(INDEX('Laika grafiks'!$54:$58,MATCH($D17,'Laika grafiks'!$A$54:$A$58,0),MATCH(BD$3,'Laika grafiks'!$3:$3,0)),"")</f>
        <v>1.2935354746053855</v>
      </c>
      <c r="BE17" s="150">
        <f>IFERROR(INDEX('Laika grafiks'!$54:$58,MATCH($D17,'Laika grafiks'!$A$54:$A$58,0),MATCH(BE$3,'Laika grafiks'!$3:$3,0)),"")</f>
        <v>1.2999552026533638</v>
      </c>
      <c r="BF17" s="150">
        <f>IFERROR(INDEX('Laika grafiks'!$54:$58,MATCH($D17,'Laika grafiks'!$A$54:$A$58,0),MATCH(BF$3,'Laika grafiks'!$3:$3,0)),"")</f>
        <v>1.3064786552566046</v>
      </c>
      <c r="BG17" s="150">
        <f>IFERROR(INDEX('Laika grafiks'!$54:$58,MATCH($D17,'Laika grafiks'!$A$54:$A$58,0),MATCH(BG$3,'Laika grafiks'!$3:$3,0)),"")</f>
        <v>1.3129626194244943</v>
      </c>
      <c r="BH17" s="150">
        <f>IFERROR(INDEX('Laika grafiks'!$54:$58,MATCH($D17,'Laika grafiks'!$A$54:$A$58,0),MATCH(BH$3,'Laika grafiks'!$3:$3,0)),"")</f>
        <v>1.3194061840974933</v>
      </c>
      <c r="BI17" s="150">
        <f>IFERROR(INDEX('Laika grafiks'!$54:$58,MATCH($D17,'Laika grafiks'!$A$54:$A$58,0),MATCH(BI$3,'Laika grafiks'!$3:$3,0)),"")</f>
        <v>1.325954306706431</v>
      </c>
      <c r="BJ17" s="150">
        <f>IFERROR(INDEX('Laika grafiks'!$54:$58,MATCH($D17,'Laika grafiks'!$A$54:$A$58,0),MATCH(BJ$3,'Laika grafiks'!$3:$3,0)),"")</f>
        <v>1.3326082283617366</v>
      </c>
      <c r="BK17" s="150">
        <f>IFERROR(INDEX('Laika grafiks'!$54:$58,MATCH($D17,'Laika grafiks'!$A$54:$A$58,0),MATCH(BK$3,'Laika grafiks'!$3:$3,0)),"")</f>
        <v>1.3392218718129842</v>
      </c>
      <c r="BL17" s="150">
        <f>IFERROR(INDEX('Laika grafiks'!$54:$58,MATCH($D17,'Laika grafiks'!$A$54:$A$58,0),MATCH(BL$3,'Laika grafiks'!$3:$3,0)),"")</f>
        <v>1.3457943077794432</v>
      </c>
      <c r="BM17" s="150">
        <f>IFERROR(INDEX('Laika grafiks'!$54:$58,MATCH($D17,'Laika grafiks'!$A$54:$A$58,0),MATCH(BM$3,'Laika grafiks'!$3:$3,0)),"")</f>
        <v>1.3524733928405597</v>
      </c>
      <c r="BN17" s="150">
        <f>IFERROR(INDEX('Laika grafiks'!$54:$58,MATCH($D17,'Laika grafiks'!$A$54:$A$58,0),MATCH(BN$3,'Laika grafiks'!$3:$3,0)),"")</f>
        <v>1.3592603929289715</v>
      </c>
      <c r="BO17" s="150">
        <f>IFERROR(INDEX('Laika grafiks'!$54:$58,MATCH($D17,'Laika grafiks'!$A$54:$A$58,0),MATCH(BO$3,'Laika grafiks'!$3:$3,0)),"")</f>
        <v>1.3592603929289715</v>
      </c>
      <c r="BP17" s="150">
        <f>IFERROR(INDEX('Laika grafiks'!$54:$58,MATCH($D17,'Laika grafiks'!$A$54:$A$58,0),MATCH(BP$3,'Laika grafiks'!$3:$3,0)),"")</f>
        <v>1.3592603929289715</v>
      </c>
      <c r="BQ17" s="150">
        <f>IFERROR(INDEX('Laika grafiks'!$54:$58,MATCH($D17,'Laika grafiks'!$A$54:$A$58,0),MATCH(BQ$3,'Laika grafiks'!$3:$3,0)),"")</f>
        <v>1.3592603929289715</v>
      </c>
      <c r="BR17" s="150">
        <f>IFERROR(INDEX('Laika grafiks'!$54:$58,MATCH($D17,'Laika grafiks'!$A$54:$A$58,0),MATCH(BR$3,'Laika grafiks'!$3:$3,0)),"")</f>
        <v>1.3592603929289715</v>
      </c>
      <c r="BS17" s="150">
        <f>IFERROR(INDEX('Laika grafiks'!$54:$58,MATCH($D17,'Laika grafiks'!$A$54:$A$58,0),MATCH(BS$3,'Laika grafiks'!$3:$3,0)),"")</f>
        <v>1.3592603929289715</v>
      </c>
      <c r="BT17" s="150">
        <f>IFERROR(INDEX('Laika grafiks'!$54:$58,MATCH($D17,'Laika grafiks'!$A$54:$A$58,0),MATCH(BT$3,'Laika grafiks'!$3:$3,0)),"")</f>
        <v>1.3592603929289715</v>
      </c>
      <c r="BU17" s="150">
        <f>IFERROR(INDEX('Laika grafiks'!$54:$58,MATCH($D17,'Laika grafiks'!$A$54:$A$58,0),MATCH(BU$3,'Laika grafiks'!$3:$3,0)),"")</f>
        <v>1.3592603929289715</v>
      </c>
      <c r="BV17" s="150">
        <f>IFERROR(INDEX('Laika grafiks'!$54:$58,MATCH($D17,'Laika grafiks'!$A$54:$A$58,0),MATCH(BV$3,'Laika grafiks'!$3:$3,0)),"")</f>
        <v>1.3592603929289715</v>
      </c>
      <c r="BW17" s="150">
        <f>IFERROR(INDEX('Laika grafiks'!$54:$58,MATCH($D17,'Laika grafiks'!$A$54:$A$58,0),MATCH(BW$3,'Laika grafiks'!$3:$3,0)),"")</f>
        <v>1.3592603929289715</v>
      </c>
      <c r="BX17" s="150">
        <f>IFERROR(INDEX('Laika grafiks'!$54:$58,MATCH($D17,'Laika grafiks'!$A$54:$A$58,0),MATCH(BX$3,'Laika grafiks'!$3:$3,0)),"")</f>
        <v>1.3592603929289715</v>
      </c>
      <c r="BY17" s="150">
        <f>IFERROR(INDEX('Laika grafiks'!$54:$58,MATCH($D17,'Laika grafiks'!$A$54:$A$58,0),MATCH(BY$3,'Laika grafiks'!$3:$3,0)),"")</f>
        <v>1.3592603929289715</v>
      </c>
      <c r="BZ17" s="150">
        <f>IFERROR(INDEX('Laika grafiks'!$54:$58,MATCH($D17,'Laika grafiks'!$A$54:$A$58,0),MATCH(BZ$3,'Laika grafiks'!$3:$3,0)),"")</f>
        <v>1.3592603929289715</v>
      </c>
      <c r="CA17" s="150">
        <f>IFERROR(INDEX('Laika grafiks'!$54:$58,MATCH($D17,'Laika grafiks'!$A$54:$A$58,0),MATCH(CA$3,'Laika grafiks'!$3:$3,0)),"")</f>
        <v>1.3592603929289715</v>
      </c>
      <c r="CB17" s="150">
        <f>IFERROR(INDEX('Laika grafiks'!$54:$58,MATCH($D17,'Laika grafiks'!$A$54:$A$58,0),MATCH(CB$3,'Laika grafiks'!$3:$3,0)),"")</f>
        <v>1.3592603929289715</v>
      </c>
      <c r="CC17" s="150">
        <f>IFERROR(INDEX('Laika grafiks'!$54:$58,MATCH($D17,'Laika grafiks'!$A$54:$A$58,0),MATCH(CC$3,'Laika grafiks'!$3:$3,0)),"")</f>
        <v>1.3592603929289715</v>
      </c>
      <c r="CD17" s="150">
        <f>IFERROR(INDEX('Laika grafiks'!$54:$58,MATCH($D17,'Laika grafiks'!$A$54:$A$58,0),MATCH(CD$3,'Laika grafiks'!$3:$3,0)),"")</f>
        <v>1.3592603929289715</v>
      </c>
      <c r="CE17" s="150">
        <f>IFERROR(INDEX('Laika grafiks'!$54:$58,MATCH($D17,'Laika grafiks'!$A$54:$A$58,0),MATCH(CE$3,'Laika grafiks'!$3:$3,0)),"")</f>
        <v>1.3592603929289715</v>
      </c>
      <c r="CF17" s="150">
        <f>IFERROR(INDEX('Laika grafiks'!$54:$58,MATCH($D17,'Laika grafiks'!$A$54:$A$58,0),MATCH(CF$3,'Laika grafiks'!$3:$3,0)),"")</f>
        <v>1.3592603929289715</v>
      </c>
      <c r="CG17" s="150">
        <f>IFERROR(INDEX('Laika grafiks'!$54:$58,MATCH($D17,'Laika grafiks'!$A$54:$A$58,0),MATCH(CG$3,'Laika grafiks'!$3:$3,0)),"")</f>
        <v>1.3592603929289715</v>
      </c>
      <c r="CH17" s="150">
        <f>IFERROR(INDEX('Laika grafiks'!$54:$58,MATCH($D17,'Laika grafiks'!$A$54:$A$58,0),MATCH(CH$3,'Laika grafiks'!$3:$3,0)),"")</f>
        <v>1.3592603929289715</v>
      </c>
      <c r="CI17" s="150">
        <f>IFERROR(INDEX('Laika grafiks'!$54:$58,MATCH($D17,'Laika grafiks'!$A$54:$A$58,0),MATCH(CI$3,'Laika grafiks'!$3:$3,0)),"")</f>
        <v>1.3592603929289715</v>
      </c>
      <c r="CJ17" s="150">
        <f>IFERROR(INDEX('Laika grafiks'!$54:$58,MATCH($D17,'Laika grafiks'!$A$54:$A$58,0),MATCH(CJ$3,'Laika grafiks'!$3:$3,0)),"")</f>
        <v>1.3592603929289715</v>
      </c>
      <c r="CK17" s="150">
        <f>IFERROR(INDEX('Laika grafiks'!$54:$58,MATCH($D17,'Laika grafiks'!$A$54:$A$58,0),MATCH(CK$3,'Laika grafiks'!$3:$3,0)),"")</f>
        <v>1.3592603929289715</v>
      </c>
      <c r="CL17" s="150">
        <f>IFERROR(INDEX('Laika grafiks'!$54:$58,MATCH($D17,'Laika grafiks'!$A$54:$A$58,0),MATCH(CL$3,'Laika grafiks'!$3:$3,0)),"")</f>
        <v>1.3592603929289715</v>
      </c>
      <c r="CM17" s="150">
        <f>IFERROR(INDEX('Laika grafiks'!$54:$58,MATCH($D17,'Laika grafiks'!$A$54:$A$58,0),MATCH(CM$3,'Laika grafiks'!$3:$3,0)),"")</f>
        <v>1.3592603929289715</v>
      </c>
      <c r="CN17" s="150">
        <f>IFERROR(INDEX('Laika grafiks'!$54:$58,MATCH($D17,'Laika grafiks'!$A$54:$A$58,0),MATCH(CN$3,'Laika grafiks'!$3:$3,0)),"")</f>
        <v>1.3592603929289715</v>
      </c>
      <c r="CO17" s="150">
        <f>IFERROR(INDEX('Laika grafiks'!$54:$58,MATCH($D17,'Laika grafiks'!$A$54:$A$58,0),MATCH(CO$3,'Laika grafiks'!$3:$3,0)),"")</f>
        <v>1.3592603929289715</v>
      </c>
      <c r="CP17" s="150">
        <f>IFERROR(INDEX('Laika grafiks'!$54:$58,MATCH($D17,'Laika grafiks'!$A$54:$A$58,0),MATCH(CP$3,'Laika grafiks'!$3:$3,0)),"")</f>
        <v>1.3592603929289715</v>
      </c>
      <c r="CQ17" s="150">
        <f>IFERROR(INDEX('Laika grafiks'!$54:$58,MATCH($D17,'Laika grafiks'!$A$54:$A$58,0),MATCH(CQ$3,'Laika grafiks'!$3:$3,0)),"")</f>
        <v>1.3592603929289715</v>
      </c>
      <c r="CR17" s="150">
        <f>IFERROR(INDEX('Laika grafiks'!$54:$58,MATCH($D17,'Laika grafiks'!$A$54:$A$58,0),MATCH(CR$3,'Laika grafiks'!$3:$3,0)),"")</f>
        <v>1.3592603929289715</v>
      </c>
      <c r="CS17" s="150">
        <f>IFERROR(INDEX('Laika grafiks'!$54:$58,MATCH($D17,'Laika grafiks'!$A$54:$A$58,0),MATCH(CS$3,'Laika grafiks'!$3:$3,0)),"")</f>
        <v>1.3592603929289715</v>
      </c>
      <c r="CT17" s="150">
        <f>IFERROR(INDEX('Laika grafiks'!$54:$58,MATCH($D17,'Laika grafiks'!$A$54:$A$58,0),MATCH(CT$3,'Laika grafiks'!$3:$3,0)),"")</f>
        <v>1.3592603929289715</v>
      </c>
      <c r="CU17" s="150">
        <f>IFERROR(INDEX('Laika grafiks'!$54:$58,MATCH($D17,'Laika grafiks'!$A$54:$A$58,0),MATCH(CU$3,'Laika grafiks'!$3:$3,0)),"")</f>
        <v>1.3592603929289715</v>
      </c>
      <c r="CV17" s="150">
        <f>IFERROR(INDEX('Laika grafiks'!$54:$58,MATCH($D17,'Laika grafiks'!$A$54:$A$58,0),MATCH(CV$3,'Laika grafiks'!$3:$3,0)),"")</f>
        <v>1.3592603929289715</v>
      </c>
      <c r="CW17" s="150">
        <f>IFERROR(INDEX('Laika grafiks'!$54:$58,MATCH($D17,'Laika grafiks'!$A$54:$A$58,0),MATCH(CW$3,'Laika grafiks'!$3:$3,0)),"")</f>
        <v>1.3592603929289715</v>
      </c>
      <c r="CX17" s="150">
        <f>IFERROR(INDEX('Laika grafiks'!$54:$58,MATCH($D17,'Laika grafiks'!$A$54:$A$58,0),MATCH(CX$3,'Laika grafiks'!$3:$3,0)),"")</f>
        <v>1.3592603929289715</v>
      </c>
      <c r="CY17" s="150">
        <f>IFERROR(INDEX('Laika grafiks'!$54:$58,MATCH($D17,'Laika grafiks'!$A$54:$A$58,0),MATCH(CY$3,'Laika grafiks'!$3:$3,0)),"")</f>
        <v>1.3592603929289715</v>
      </c>
      <c r="CZ17" s="150">
        <f>IFERROR(INDEX('Laika grafiks'!$54:$58,MATCH($D17,'Laika grafiks'!$A$54:$A$58,0),MATCH(CZ$3,'Laika grafiks'!$3:$3,0)),"")</f>
        <v>1.3592603929289715</v>
      </c>
      <c r="DA17" s="150">
        <f>IFERROR(INDEX('Laika grafiks'!$54:$58,MATCH($D17,'Laika grafiks'!$A$54:$A$58,0),MATCH(DA$3,'Laika grafiks'!$3:$3,0)),"")</f>
        <v>1.3592603929289715</v>
      </c>
      <c r="DB17" s="150">
        <f>IFERROR(INDEX('Laika grafiks'!$54:$58,MATCH($D17,'Laika grafiks'!$A$54:$A$58,0),MATCH(DB$3,'Laika grafiks'!$3:$3,0)),"")</f>
        <v>1.3592603929289715</v>
      </c>
      <c r="DC17" s="150">
        <f>IFERROR(INDEX('Laika grafiks'!$54:$58,MATCH($D17,'Laika grafiks'!$A$54:$A$58,0),MATCH(DC$3,'Laika grafiks'!$3:$3,0)),"")</f>
        <v>1.3592603929289715</v>
      </c>
      <c r="DD17" s="150">
        <f>IFERROR(INDEX('Laika grafiks'!$54:$58,MATCH($D17,'Laika grafiks'!$A$54:$A$58,0),MATCH(DD$3,'Laika grafiks'!$3:$3,0)),"")</f>
        <v>1.3592603929289715</v>
      </c>
      <c r="DE17" s="150">
        <f>IFERROR(INDEX('Laika grafiks'!$54:$58,MATCH($D17,'Laika grafiks'!$A$54:$A$58,0),MATCH(DE$3,'Laika grafiks'!$3:$3,0)),"")</f>
        <v>1.3592603929289715</v>
      </c>
      <c r="DF17" s="150">
        <f>IFERROR(INDEX('Laika grafiks'!$54:$58,MATCH($D17,'Laika grafiks'!$A$54:$A$58,0),MATCH(DF$3,'Laika grafiks'!$3:$3,0)),"")</f>
        <v>1.3592603929289715</v>
      </c>
      <c r="DG17" s="150">
        <f>IFERROR(INDEX('Laika grafiks'!$54:$58,MATCH($D17,'Laika grafiks'!$A$54:$A$58,0),MATCH(DG$3,'Laika grafiks'!$3:$3,0)),"")</f>
        <v>1.3592603929289715</v>
      </c>
      <c r="DH17" s="150">
        <f>IFERROR(INDEX('Laika grafiks'!$54:$58,MATCH($D17,'Laika grafiks'!$A$54:$A$58,0),MATCH(DH$3,'Laika grafiks'!$3:$3,0)),"")</f>
        <v>1.3592603929289715</v>
      </c>
      <c r="DI17" s="150">
        <f>IFERROR(INDEX('Laika grafiks'!$54:$58,MATCH($D17,'Laika grafiks'!$A$54:$A$58,0),MATCH(DI$3,'Laika grafiks'!$3:$3,0)),"")</f>
        <v>1.3592603929289715</v>
      </c>
      <c r="DJ17" s="150">
        <f>IFERROR(INDEX('Laika grafiks'!$54:$58,MATCH($D17,'Laika grafiks'!$A$54:$A$58,0),MATCH(DJ$3,'Laika grafiks'!$3:$3,0)),"")</f>
        <v>1.3592603929289715</v>
      </c>
      <c r="DK17" s="150">
        <f>IFERROR(INDEX('Laika grafiks'!$54:$58,MATCH($D17,'Laika grafiks'!$A$54:$A$58,0),MATCH(DK$3,'Laika grafiks'!$3:$3,0)),"")</f>
        <v>1.3592603929289715</v>
      </c>
      <c r="DL17" s="150">
        <f>IFERROR(INDEX('Laika grafiks'!$54:$58,MATCH($D17,'Laika grafiks'!$A$54:$A$58,0),MATCH(DL$3,'Laika grafiks'!$3:$3,0)),"")</f>
        <v>1.3592603929289715</v>
      </c>
      <c r="DM17" s="150">
        <f>IFERROR(INDEX('Laika grafiks'!$54:$58,MATCH($D17,'Laika grafiks'!$A$54:$A$58,0),MATCH(DM$3,'Laika grafiks'!$3:$3,0)),"")</f>
        <v>1.3592603929289715</v>
      </c>
      <c r="DN17" s="150">
        <f>IFERROR(INDEX('Laika grafiks'!$54:$58,MATCH($D17,'Laika grafiks'!$A$54:$A$58,0),MATCH(DN$3,'Laika grafiks'!$3:$3,0)),"")</f>
        <v>1.3592603929289715</v>
      </c>
      <c r="DO17" s="150">
        <f>IFERROR(INDEX('Laika grafiks'!$54:$58,MATCH($D17,'Laika grafiks'!$A$54:$A$58,0),MATCH(DO$3,'Laika grafiks'!$3:$3,0)),"")</f>
        <v>1.3592603929289715</v>
      </c>
      <c r="DP17" s="150">
        <f>IFERROR(INDEX('Laika grafiks'!$54:$58,MATCH($D17,'Laika grafiks'!$A$54:$A$58,0),MATCH(DP$3,'Laika grafiks'!$3:$3,0)),"")</f>
        <v>1.3592603929289715</v>
      </c>
      <c r="DQ17" s="150">
        <f>IFERROR(INDEX('Laika grafiks'!$54:$58,MATCH($D17,'Laika grafiks'!$A$54:$A$58,0),MATCH(DQ$3,'Laika grafiks'!$3:$3,0)),"")</f>
        <v>1.3592603929289715</v>
      </c>
      <c r="DR17" s="150">
        <f>IFERROR(INDEX('Laika grafiks'!$54:$58,MATCH($D17,'Laika grafiks'!$A$54:$A$58,0),MATCH(DR$3,'Laika grafiks'!$3:$3,0)),"")</f>
        <v>1.3592603929289715</v>
      </c>
      <c r="DS17" s="150">
        <f>IFERROR(INDEX('Laika grafiks'!$54:$58,MATCH($D17,'Laika grafiks'!$A$54:$A$58,0),MATCH(DS$3,'Laika grafiks'!$3:$3,0)),"")</f>
        <v>1.3592603929289715</v>
      </c>
      <c r="DT17" s="150">
        <f>IFERROR(INDEX('Laika grafiks'!$54:$58,MATCH($D17,'Laika grafiks'!$A$54:$A$58,0),MATCH(DT$3,'Laika grafiks'!$3:$3,0)),"")</f>
        <v>1.3592603929289715</v>
      </c>
      <c r="DU17" s="150">
        <f>IFERROR(INDEX('Laika grafiks'!$54:$58,MATCH($D17,'Laika grafiks'!$A$54:$A$58,0),MATCH(DU$3,'Laika grafiks'!$3:$3,0)),"")</f>
        <v>1.3592603929289715</v>
      </c>
    </row>
    <row r="18" spans="1:125">
      <c r="A18" s="2"/>
      <c r="B18" s="2"/>
      <c r="C18" s="2"/>
      <c r="D18" s="1"/>
      <c r="E18" s="85"/>
      <c r="F18" s="85"/>
      <c r="G18" s="85"/>
      <c r="H18" s="85"/>
      <c r="I18" s="85"/>
      <c r="J18" s="85"/>
      <c r="K18" s="85"/>
      <c r="L18" s="85"/>
      <c r="M18" s="85"/>
      <c r="N18" s="85"/>
      <c r="O18" s="85"/>
      <c r="P18" s="85"/>
      <c r="Q18" s="85"/>
      <c r="R18" s="85"/>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c r="A19" s="44" t="str">
        <f>IFERROR(Pieņēmumi!B156,"")</f>
        <v>Regulārās uzturēšanas izmaksas Nr1</v>
      </c>
      <c r="B19" s="44" t="str">
        <f>IFERROR(Pieņēmumi!C156,"")</f>
        <v>k € ceturksnī</v>
      </c>
      <c r="D19" s="69">
        <f>IFERROR(Pieņēmumi!E156,"")</f>
        <v>19654.509999999998</v>
      </c>
      <c r="E19" s="83">
        <f>IFERROR($D19*E$15,"")</f>
        <v>0</v>
      </c>
      <c r="F19" s="83">
        <f t="shared" ref="E19:T28" si="0">IFERROR($D19*F$15,"")</f>
        <v>0</v>
      </c>
      <c r="G19" s="83">
        <f t="shared" si="0"/>
        <v>0</v>
      </c>
      <c r="H19" s="83">
        <f t="shared" si="0"/>
        <v>0</v>
      </c>
      <c r="I19" s="83">
        <f t="shared" si="0"/>
        <v>0</v>
      </c>
      <c r="J19" s="83">
        <f t="shared" si="0"/>
        <v>19654.509999999998</v>
      </c>
      <c r="K19" s="83">
        <f t="shared" si="0"/>
        <v>19654.509999999998</v>
      </c>
      <c r="L19" s="83">
        <f t="shared" si="0"/>
        <v>19654.509999999998</v>
      </c>
      <c r="M19" s="83">
        <f>IFERROR($D19*M$15,"")</f>
        <v>19654.509999999998</v>
      </c>
      <c r="N19" s="83">
        <f t="shared" si="0"/>
        <v>19654.509999999998</v>
      </c>
      <c r="O19" s="83">
        <f t="shared" si="0"/>
        <v>19654.509999999998</v>
      </c>
      <c r="P19" s="83">
        <f t="shared" si="0"/>
        <v>19654.509999999998</v>
      </c>
      <c r="Q19" s="83">
        <f t="shared" si="0"/>
        <v>19654.509999999998</v>
      </c>
      <c r="R19" s="83">
        <f t="shared" si="0"/>
        <v>19654.509999999998</v>
      </c>
      <c r="S19" s="83">
        <f t="shared" si="0"/>
        <v>19654.509999999998</v>
      </c>
      <c r="T19" s="83">
        <f t="shared" si="0"/>
        <v>19654.509999999998</v>
      </c>
      <c r="U19" s="83">
        <f t="shared" ref="U19:AJ28" si="1">IFERROR($D19*U$15,"")</f>
        <v>19654.509999999998</v>
      </c>
      <c r="V19" s="83">
        <f t="shared" si="1"/>
        <v>19654.509999999998</v>
      </c>
      <c r="W19" s="83">
        <f t="shared" si="1"/>
        <v>19654.509999999998</v>
      </c>
      <c r="X19" s="83">
        <f t="shared" si="1"/>
        <v>19654.509999999998</v>
      </c>
      <c r="Y19" s="83">
        <f t="shared" si="1"/>
        <v>19654.509999999998</v>
      </c>
      <c r="Z19" s="83">
        <f t="shared" si="1"/>
        <v>19654.509999999998</v>
      </c>
      <c r="AA19" s="83">
        <f t="shared" si="1"/>
        <v>19654.509999999998</v>
      </c>
      <c r="AB19" s="83">
        <f t="shared" si="1"/>
        <v>19654.509999999998</v>
      </c>
      <c r="AC19" s="83">
        <f t="shared" si="1"/>
        <v>19654.509999999998</v>
      </c>
      <c r="AD19" s="83">
        <f t="shared" si="1"/>
        <v>19654.509999999998</v>
      </c>
      <c r="AE19" s="83">
        <f t="shared" si="1"/>
        <v>19654.509999999998</v>
      </c>
      <c r="AF19" s="83">
        <f t="shared" si="1"/>
        <v>19654.509999999998</v>
      </c>
      <c r="AG19" s="83">
        <f t="shared" si="1"/>
        <v>19654.509999999998</v>
      </c>
      <c r="AH19" s="83">
        <f t="shared" si="1"/>
        <v>19654.509999999998</v>
      </c>
      <c r="AI19" s="83">
        <f t="shared" si="1"/>
        <v>19654.509999999998</v>
      </c>
      <c r="AJ19" s="83">
        <f t="shared" si="1"/>
        <v>19654.509999999998</v>
      </c>
      <c r="AK19" s="83">
        <f t="shared" ref="AK19:AZ28" si="2">IFERROR($D19*AK$15,"")</f>
        <v>19654.509999999998</v>
      </c>
      <c r="AL19" s="83">
        <f t="shared" si="2"/>
        <v>19654.509999999998</v>
      </c>
      <c r="AM19" s="83">
        <f t="shared" si="2"/>
        <v>19654.509999999998</v>
      </c>
      <c r="AN19" s="83">
        <f t="shared" si="2"/>
        <v>19654.509999999998</v>
      </c>
      <c r="AO19" s="83">
        <f t="shared" si="2"/>
        <v>19654.509999999998</v>
      </c>
      <c r="AP19" s="83">
        <f t="shared" si="2"/>
        <v>19654.509999999998</v>
      </c>
      <c r="AQ19" s="83">
        <f t="shared" si="2"/>
        <v>19654.509999999998</v>
      </c>
      <c r="AR19" s="83">
        <f t="shared" si="2"/>
        <v>19654.509999999998</v>
      </c>
      <c r="AS19" s="83">
        <f t="shared" si="2"/>
        <v>19654.509999999998</v>
      </c>
      <c r="AT19" s="83">
        <f t="shared" si="2"/>
        <v>19654.509999999998</v>
      </c>
      <c r="AU19" s="83">
        <f t="shared" si="2"/>
        <v>19654.509999999998</v>
      </c>
      <c r="AV19" s="83">
        <f t="shared" si="2"/>
        <v>19654.509999999998</v>
      </c>
      <c r="AW19" s="83">
        <f t="shared" si="2"/>
        <v>19654.509999999998</v>
      </c>
      <c r="AX19" s="83">
        <f t="shared" si="2"/>
        <v>19654.509999999998</v>
      </c>
      <c r="AY19" s="83">
        <f t="shared" si="2"/>
        <v>19654.509999999998</v>
      </c>
      <c r="AZ19" s="83">
        <f t="shared" si="2"/>
        <v>19654.509999999998</v>
      </c>
      <c r="BA19" s="83">
        <f t="shared" ref="BA19:BP28" si="3">IFERROR($D19*BA$15,"")</f>
        <v>19654.509999999998</v>
      </c>
      <c r="BB19" s="83">
        <f t="shared" si="3"/>
        <v>19654.509999999998</v>
      </c>
      <c r="BC19" s="83">
        <f t="shared" si="3"/>
        <v>19654.509999999998</v>
      </c>
      <c r="BD19" s="83">
        <f t="shared" si="3"/>
        <v>19654.509999999998</v>
      </c>
      <c r="BE19" s="83">
        <f t="shared" si="3"/>
        <v>19654.509999999998</v>
      </c>
      <c r="BF19" s="83">
        <f t="shared" si="3"/>
        <v>19654.509999999998</v>
      </c>
      <c r="BG19" s="83">
        <f t="shared" si="3"/>
        <v>19654.509999999998</v>
      </c>
      <c r="BH19" s="83">
        <f t="shared" si="3"/>
        <v>19654.509999999998</v>
      </c>
      <c r="BI19" s="83">
        <f t="shared" si="3"/>
        <v>19654.509999999998</v>
      </c>
      <c r="BJ19" s="83">
        <f t="shared" si="3"/>
        <v>19654.509999999998</v>
      </c>
      <c r="BK19" s="83">
        <f t="shared" si="3"/>
        <v>19654.509999999998</v>
      </c>
      <c r="BL19" s="83">
        <f t="shared" si="3"/>
        <v>19654.509999999998</v>
      </c>
      <c r="BM19" s="83">
        <f t="shared" si="3"/>
        <v>0</v>
      </c>
      <c r="BN19" s="83">
        <f t="shared" si="3"/>
        <v>0</v>
      </c>
      <c r="BO19" s="83">
        <f t="shared" si="3"/>
        <v>0</v>
      </c>
      <c r="BP19" s="83">
        <f t="shared" si="3"/>
        <v>0</v>
      </c>
      <c r="BQ19" s="83">
        <f t="shared" ref="BQ19:CF28" si="4">IFERROR($D19*BQ$15,"")</f>
        <v>0</v>
      </c>
      <c r="BR19" s="83">
        <f t="shared" si="4"/>
        <v>0</v>
      </c>
      <c r="BS19" s="83">
        <f t="shared" si="4"/>
        <v>0</v>
      </c>
      <c r="BT19" s="83">
        <f t="shared" si="4"/>
        <v>0</v>
      </c>
      <c r="BU19" s="83">
        <f t="shared" si="4"/>
        <v>0</v>
      </c>
      <c r="BV19" s="83">
        <f t="shared" si="4"/>
        <v>0</v>
      </c>
      <c r="BW19" s="83">
        <f t="shared" si="4"/>
        <v>0</v>
      </c>
      <c r="BX19" s="83">
        <f t="shared" si="4"/>
        <v>0</v>
      </c>
      <c r="BY19" s="83">
        <f t="shared" si="4"/>
        <v>0</v>
      </c>
      <c r="BZ19" s="83">
        <f t="shared" si="4"/>
        <v>0</v>
      </c>
      <c r="CA19" s="83">
        <f t="shared" si="4"/>
        <v>0</v>
      </c>
      <c r="CB19" s="83">
        <f t="shared" si="4"/>
        <v>0</v>
      </c>
      <c r="CC19" s="83">
        <f t="shared" si="4"/>
        <v>0</v>
      </c>
      <c r="CD19" s="83">
        <f t="shared" si="4"/>
        <v>0</v>
      </c>
      <c r="CE19" s="83">
        <f t="shared" si="4"/>
        <v>0</v>
      </c>
      <c r="CF19" s="83">
        <f t="shared" si="4"/>
        <v>0</v>
      </c>
      <c r="CG19" s="83">
        <f t="shared" ref="CG19:CV28" si="5">IFERROR($D19*CG$15,"")</f>
        <v>0</v>
      </c>
      <c r="CH19" s="83">
        <f t="shared" si="5"/>
        <v>0</v>
      </c>
      <c r="CI19" s="83">
        <f t="shared" si="5"/>
        <v>0</v>
      </c>
      <c r="CJ19" s="83">
        <f t="shared" si="5"/>
        <v>0</v>
      </c>
      <c r="CK19" s="83">
        <f t="shared" si="5"/>
        <v>0</v>
      </c>
      <c r="CL19" s="83">
        <f t="shared" si="5"/>
        <v>0</v>
      </c>
      <c r="CM19" s="83">
        <f t="shared" si="5"/>
        <v>0</v>
      </c>
      <c r="CN19" s="83">
        <f t="shared" si="5"/>
        <v>0</v>
      </c>
      <c r="CO19" s="83">
        <f t="shared" si="5"/>
        <v>0</v>
      </c>
      <c r="CP19" s="83">
        <f t="shared" si="5"/>
        <v>0</v>
      </c>
      <c r="CQ19" s="83">
        <f t="shared" si="5"/>
        <v>0</v>
      </c>
      <c r="CR19" s="83">
        <f t="shared" si="5"/>
        <v>0</v>
      </c>
      <c r="CS19" s="83">
        <f t="shared" si="5"/>
        <v>0</v>
      </c>
      <c r="CT19" s="83">
        <f t="shared" si="5"/>
        <v>0</v>
      </c>
      <c r="CU19" s="83">
        <f t="shared" si="5"/>
        <v>0</v>
      </c>
      <c r="CV19" s="83">
        <f t="shared" si="5"/>
        <v>0</v>
      </c>
      <c r="CW19" s="83">
        <f t="shared" ref="CW19:DL28" si="6">IFERROR($D19*CW$15,"")</f>
        <v>0</v>
      </c>
      <c r="CX19" s="83">
        <f t="shared" si="6"/>
        <v>0</v>
      </c>
      <c r="CY19" s="83">
        <f t="shared" si="6"/>
        <v>0</v>
      </c>
      <c r="CZ19" s="83">
        <f t="shared" si="6"/>
        <v>0</v>
      </c>
      <c r="DA19" s="83">
        <f t="shared" si="6"/>
        <v>0</v>
      </c>
      <c r="DB19" s="83">
        <f t="shared" si="6"/>
        <v>0</v>
      </c>
      <c r="DC19" s="83">
        <f t="shared" si="6"/>
        <v>0</v>
      </c>
      <c r="DD19" s="83">
        <f t="shared" si="6"/>
        <v>0</v>
      </c>
      <c r="DE19" s="83">
        <f t="shared" si="6"/>
        <v>0</v>
      </c>
      <c r="DF19" s="83">
        <f t="shared" si="6"/>
        <v>0</v>
      </c>
      <c r="DG19" s="83">
        <f t="shared" si="6"/>
        <v>0</v>
      </c>
      <c r="DH19" s="83">
        <f t="shared" si="6"/>
        <v>0</v>
      </c>
      <c r="DI19" s="83">
        <f t="shared" si="6"/>
        <v>0</v>
      </c>
      <c r="DJ19" s="83">
        <f t="shared" si="6"/>
        <v>0</v>
      </c>
      <c r="DK19" s="83">
        <f t="shared" si="6"/>
        <v>0</v>
      </c>
      <c r="DL19" s="83">
        <f t="shared" si="6"/>
        <v>0</v>
      </c>
      <c r="DM19" s="83">
        <f t="shared" ref="DK19:DU28" si="7">IFERROR($D19*DM$15,"")</f>
        <v>0</v>
      </c>
      <c r="DN19" s="83">
        <f t="shared" si="7"/>
        <v>0</v>
      </c>
      <c r="DO19" s="83">
        <f t="shared" si="7"/>
        <v>0</v>
      </c>
      <c r="DP19" s="83">
        <f t="shared" si="7"/>
        <v>0</v>
      </c>
      <c r="DQ19" s="83">
        <f t="shared" si="7"/>
        <v>0</v>
      </c>
      <c r="DR19" s="83">
        <f t="shared" si="7"/>
        <v>0</v>
      </c>
      <c r="DS19" s="83">
        <f t="shared" si="7"/>
        <v>0</v>
      </c>
      <c r="DT19" s="83">
        <f t="shared" si="7"/>
        <v>0</v>
      </c>
      <c r="DU19" s="83">
        <f t="shared" si="7"/>
        <v>0</v>
      </c>
    </row>
    <row r="20" spans="1:125">
      <c r="A20" s="44" t="str">
        <f>IFERROR(Pieņēmumi!B157,"")</f>
        <v>Regulārās uzturēšanas izmaksas Nr2</v>
      </c>
      <c r="B20" s="44" t="str">
        <f>IFERROR(Pieņēmumi!C157,"")</f>
        <v>k € ceturksnī</v>
      </c>
      <c r="D20" s="69">
        <f>IFERROR(Pieņēmumi!E157,"")</f>
        <v>0</v>
      </c>
      <c r="E20" s="83">
        <f t="shared" si="0"/>
        <v>0</v>
      </c>
      <c r="F20" s="83">
        <f t="shared" si="0"/>
        <v>0</v>
      </c>
      <c r="G20" s="83">
        <f t="shared" si="0"/>
        <v>0</v>
      </c>
      <c r="H20" s="83">
        <f t="shared" si="0"/>
        <v>0</v>
      </c>
      <c r="I20" s="83">
        <f t="shared" si="0"/>
        <v>0</v>
      </c>
      <c r="J20" s="83">
        <f t="shared" si="0"/>
        <v>0</v>
      </c>
      <c r="K20" s="83">
        <f t="shared" si="0"/>
        <v>0</v>
      </c>
      <c r="L20" s="83">
        <f t="shared" si="0"/>
        <v>0</v>
      </c>
      <c r="M20" s="83">
        <f t="shared" si="0"/>
        <v>0</v>
      </c>
      <c r="N20" s="83">
        <f t="shared" si="0"/>
        <v>0</v>
      </c>
      <c r="O20" s="83">
        <f t="shared" si="0"/>
        <v>0</v>
      </c>
      <c r="P20" s="83">
        <f t="shared" si="0"/>
        <v>0</v>
      </c>
      <c r="Q20" s="83">
        <f t="shared" si="0"/>
        <v>0</v>
      </c>
      <c r="R20" s="83">
        <f t="shared" si="0"/>
        <v>0</v>
      </c>
      <c r="S20" s="83">
        <f t="shared" si="0"/>
        <v>0</v>
      </c>
      <c r="T20" s="83">
        <f t="shared" si="0"/>
        <v>0</v>
      </c>
      <c r="U20" s="83">
        <f t="shared" si="1"/>
        <v>0</v>
      </c>
      <c r="V20" s="83">
        <f t="shared" si="1"/>
        <v>0</v>
      </c>
      <c r="W20" s="83">
        <f t="shared" si="1"/>
        <v>0</v>
      </c>
      <c r="X20" s="83">
        <f t="shared" si="1"/>
        <v>0</v>
      </c>
      <c r="Y20" s="83">
        <f t="shared" si="1"/>
        <v>0</v>
      </c>
      <c r="Z20" s="83">
        <f t="shared" si="1"/>
        <v>0</v>
      </c>
      <c r="AA20" s="83">
        <f t="shared" si="1"/>
        <v>0</v>
      </c>
      <c r="AB20" s="83">
        <f t="shared" si="1"/>
        <v>0</v>
      </c>
      <c r="AC20" s="83">
        <f t="shared" si="1"/>
        <v>0</v>
      </c>
      <c r="AD20" s="83">
        <f t="shared" si="1"/>
        <v>0</v>
      </c>
      <c r="AE20" s="83">
        <f t="shared" si="1"/>
        <v>0</v>
      </c>
      <c r="AF20" s="83">
        <f t="shared" si="1"/>
        <v>0</v>
      </c>
      <c r="AG20" s="83">
        <f t="shared" si="1"/>
        <v>0</v>
      </c>
      <c r="AH20" s="83">
        <f t="shared" si="1"/>
        <v>0</v>
      </c>
      <c r="AI20" s="83">
        <f t="shared" si="1"/>
        <v>0</v>
      </c>
      <c r="AJ20" s="83">
        <f t="shared" si="1"/>
        <v>0</v>
      </c>
      <c r="AK20" s="83">
        <f t="shared" si="2"/>
        <v>0</v>
      </c>
      <c r="AL20" s="83">
        <f t="shared" si="2"/>
        <v>0</v>
      </c>
      <c r="AM20" s="83">
        <f t="shared" si="2"/>
        <v>0</v>
      </c>
      <c r="AN20" s="83">
        <f t="shared" si="2"/>
        <v>0</v>
      </c>
      <c r="AO20" s="83">
        <f t="shared" si="2"/>
        <v>0</v>
      </c>
      <c r="AP20" s="83">
        <f t="shared" si="2"/>
        <v>0</v>
      </c>
      <c r="AQ20" s="83">
        <f t="shared" si="2"/>
        <v>0</v>
      </c>
      <c r="AR20" s="83">
        <f t="shared" si="2"/>
        <v>0</v>
      </c>
      <c r="AS20" s="83">
        <f t="shared" si="2"/>
        <v>0</v>
      </c>
      <c r="AT20" s="83">
        <f t="shared" si="2"/>
        <v>0</v>
      </c>
      <c r="AU20" s="83">
        <f t="shared" si="2"/>
        <v>0</v>
      </c>
      <c r="AV20" s="83">
        <f t="shared" si="2"/>
        <v>0</v>
      </c>
      <c r="AW20" s="83">
        <f t="shared" si="2"/>
        <v>0</v>
      </c>
      <c r="AX20" s="83">
        <f t="shared" si="2"/>
        <v>0</v>
      </c>
      <c r="AY20" s="83">
        <f t="shared" si="2"/>
        <v>0</v>
      </c>
      <c r="AZ20" s="83">
        <f t="shared" si="2"/>
        <v>0</v>
      </c>
      <c r="BA20" s="83">
        <f t="shared" si="3"/>
        <v>0</v>
      </c>
      <c r="BB20" s="83">
        <f t="shared" si="3"/>
        <v>0</v>
      </c>
      <c r="BC20" s="83">
        <f t="shared" si="3"/>
        <v>0</v>
      </c>
      <c r="BD20" s="83">
        <f t="shared" si="3"/>
        <v>0</v>
      </c>
      <c r="BE20" s="83">
        <f t="shared" si="3"/>
        <v>0</v>
      </c>
      <c r="BF20" s="83">
        <f t="shared" si="3"/>
        <v>0</v>
      </c>
      <c r="BG20" s="83">
        <f t="shared" si="3"/>
        <v>0</v>
      </c>
      <c r="BH20" s="83">
        <f t="shared" si="3"/>
        <v>0</v>
      </c>
      <c r="BI20" s="83">
        <f t="shared" si="3"/>
        <v>0</v>
      </c>
      <c r="BJ20" s="83">
        <f t="shared" si="3"/>
        <v>0</v>
      </c>
      <c r="BK20" s="83">
        <f t="shared" si="3"/>
        <v>0</v>
      </c>
      <c r="BL20" s="83">
        <f t="shared" si="3"/>
        <v>0</v>
      </c>
      <c r="BM20" s="83">
        <f t="shared" si="3"/>
        <v>0</v>
      </c>
      <c r="BN20" s="83">
        <f t="shared" si="3"/>
        <v>0</v>
      </c>
      <c r="BO20" s="83">
        <f t="shared" si="3"/>
        <v>0</v>
      </c>
      <c r="BP20" s="83">
        <f t="shared" si="3"/>
        <v>0</v>
      </c>
      <c r="BQ20" s="83">
        <f t="shared" si="4"/>
        <v>0</v>
      </c>
      <c r="BR20" s="83">
        <f t="shared" si="4"/>
        <v>0</v>
      </c>
      <c r="BS20" s="83">
        <f t="shared" si="4"/>
        <v>0</v>
      </c>
      <c r="BT20" s="83">
        <f t="shared" si="4"/>
        <v>0</v>
      </c>
      <c r="BU20" s="83">
        <f t="shared" si="4"/>
        <v>0</v>
      </c>
      <c r="BV20" s="83">
        <f t="shared" si="4"/>
        <v>0</v>
      </c>
      <c r="BW20" s="83">
        <f t="shared" si="4"/>
        <v>0</v>
      </c>
      <c r="BX20" s="83">
        <f t="shared" si="4"/>
        <v>0</v>
      </c>
      <c r="BY20" s="83">
        <f t="shared" si="4"/>
        <v>0</v>
      </c>
      <c r="BZ20" s="83">
        <f t="shared" si="4"/>
        <v>0</v>
      </c>
      <c r="CA20" s="83">
        <f t="shared" si="4"/>
        <v>0</v>
      </c>
      <c r="CB20" s="83">
        <f t="shared" si="4"/>
        <v>0</v>
      </c>
      <c r="CC20" s="83">
        <f t="shared" si="4"/>
        <v>0</v>
      </c>
      <c r="CD20" s="83">
        <f t="shared" si="4"/>
        <v>0</v>
      </c>
      <c r="CE20" s="83">
        <f t="shared" si="4"/>
        <v>0</v>
      </c>
      <c r="CF20" s="83">
        <f t="shared" si="4"/>
        <v>0</v>
      </c>
      <c r="CG20" s="83">
        <f t="shared" si="5"/>
        <v>0</v>
      </c>
      <c r="CH20" s="83">
        <f t="shared" si="5"/>
        <v>0</v>
      </c>
      <c r="CI20" s="83">
        <f t="shared" si="5"/>
        <v>0</v>
      </c>
      <c r="CJ20" s="83">
        <f t="shared" si="5"/>
        <v>0</v>
      </c>
      <c r="CK20" s="83">
        <f t="shared" si="5"/>
        <v>0</v>
      </c>
      <c r="CL20" s="83">
        <f t="shared" si="5"/>
        <v>0</v>
      </c>
      <c r="CM20" s="83">
        <f t="shared" si="5"/>
        <v>0</v>
      </c>
      <c r="CN20" s="83">
        <f t="shared" si="5"/>
        <v>0</v>
      </c>
      <c r="CO20" s="83">
        <f t="shared" si="5"/>
        <v>0</v>
      </c>
      <c r="CP20" s="83">
        <f t="shared" si="5"/>
        <v>0</v>
      </c>
      <c r="CQ20" s="83">
        <f t="shared" si="5"/>
        <v>0</v>
      </c>
      <c r="CR20" s="83">
        <f t="shared" si="5"/>
        <v>0</v>
      </c>
      <c r="CS20" s="83">
        <f t="shared" si="5"/>
        <v>0</v>
      </c>
      <c r="CT20" s="83">
        <f t="shared" si="5"/>
        <v>0</v>
      </c>
      <c r="CU20" s="83">
        <f t="shared" si="5"/>
        <v>0</v>
      </c>
      <c r="CV20" s="83">
        <f t="shared" si="5"/>
        <v>0</v>
      </c>
      <c r="CW20" s="83">
        <f t="shared" si="6"/>
        <v>0</v>
      </c>
      <c r="CX20" s="83">
        <f t="shared" si="6"/>
        <v>0</v>
      </c>
      <c r="CY20" s="83">
        <f t="shared" si="6"/>
        <v>0</v>
      </c>
      <c r="CZ20" s="83">
        <f t="shared" si="6"/>
        <v>0</v>
      </c>
      <c r="DA20" s="83">
        <f t="shared" si="6"/>
        <v>0</v>
      </c>
      <c r="DB20" s="83">
        <f t="shared" si="6"/>
        <v>0</v>
      </c>
      <c r="DC20" s="83">
        <f t="shared" si="6"/>
        <v>0</v>
      </c>
      <c r="DD20" s="83">
        <f t="shared" si="6"/>
        <v>0</v>
      </c>
      <c r="DE20" s="83">
        <f t="shared" si="6"/>
        <v>0</v>
      </c>
      <c r="DF20" s="83">
        <f t="shared" si="6"/>
        <v>0</v>
      </c>
      <c r="DG20" s="83">
        <f t="shared" si="6"/>
        <v>0</v>
      </c>
      <c r="DH20" s="83">
        <f t="shared" si="6"/>
        <v>0</v>
      </c>
      <c r="DI20" s="83">
        <f t="shared" si="6"/>
        <v>0</v>
      </c>
      <c r="DJ20" s="83">
        <f t="shared" si="6"/>
        <v>0</v>
      </c>
      <c r="DK20" s="83">
        <f t="shared" si="7"/>
        <v>0</v>
      </c>
      <c r="DL20" s="83">
        <f t="shared" si="7"/>
        <v>0</v>
      </c>
      <c r="DM20" s="83">
        <f t="shared" si="7"/>
        <v>0</v>
      </c>
      <c r="DN20" s="83">
        <f t="shared" si="7"/>
        <v>0</v>
      </c>
      <c r="DO20" s="83">
        <f t="shared" si="7"/>
        <v>0</v>
      </c>
      <c r="DP20" s="83">
        <f t="shared" si="7"/>
        <v>0</v>
      </c>
      <c r="DQ20" s="83">
        <f t="shared" si="7"/>
        <v>0</v>
      </c>
      <c r="DR20" s="83">
        <f t="shared" si="7"/>
        <v>0</v>
      </c>
      <c r="DS20" s="83">
        <f t="shared" si="7"/>
        <v>0</v>
      </c>
      <c r="DT20" s="83">
        <f t="shared" si="7"/>
        <v>0</v>
      </c>
      <c r="DU20" s="83">
        <f t="shared" si="7"/>
        <v>0</v>
      </c>
    </row>
    <row r="21" spans="1:125">
      <c r="A21" s="44" t="str">
        <f>IFERROR(Pieņēmumi!B158,"")</f>
        <v>Regulārās uzturēšanas izmaksas Nr3</v>
      </c>
      <c r="B21" s="44" t="str">
        <f>IFERROR(Pieņēmumi!C158,"")</f>
        <v>k € ceturksnī</v>
      </c>
      <c r="D21" s="69">
        <f>IFERROR(Pieņēmumi!E158,"")</f>
        <v>0</v>
      </c>
      <c r="E21" s="83">
        <f t="shared" si="0"/>
        <v>0</v>
      </c>
      <c r="F21" s="83">
        <f t="shared" si="0"/>
        <v>0</v>
      </c>
      <c r="G21" s="83">
        <f t="shared" si="0"/>
        <v>0</v>
      </c>
      <c r="H21" s="83">
        <f t="shared" si="0"/>
        <v>0</v>
      </c>
      <c r="I21" s="83">
        <f t="shared" si="0"/>
        <v>0</v>
      </c>
      <c r="J21" s="83">
        <f t="shared" si="0"/>
        <v>0</v>
      </c>
      <c r="K21" s="83">
        <f t="shared" si="0"/>
        <v>0</v>
      </c>
      <c r="L21" s="83">
        <f t="shared" si="0"/>
        <v>0</v>
      </c>
      <c r="M21" s="83">
        <f t="shared" si="0"/>
        <v>0</v>
      </c>
      <c r="N21" s="83">
        <f t="shared" si="0"/>
        <v>0</v>
      </c>
      <c r="O21" s="83">
        <f t="shared" si="0"/>
        <v>0</v>
      </c>
      <c r="P21" s="83">
        <f t="shared" si="0"/>
        <v>0</v>
      </c>
      <c r="Q21" s="83">
        <f t="shared" si="0"/>
        <v>0</v>
      </c>
      <c r="R21" s="83">
        <f t="shared" si="0"/>
        <v>0</v>
      </c>
      <c r="S21" s="83">
        <f t="shared" si="0"/>
        <v>0</v>
      </c>
      <c r="T21" s="83">
        <f t="shared" si="0"/>
        <v>0</v>
      </c>
      <c r="U21" s="83">
        <f t="shared" si="1"/>
        <v>0</v>
      </c>
      <c r="V21" s="83">
        <f t="shared" si="1"/>
        <v>0</v>
      </c>
      <c r="W21" s="83">
        <f t="shared" si="1"/>
        <v>0</v>
      </c>
      <c r="X21" s="83">
        <f t="shared" si="1"/>
        <v>0</v>
      </c>
      <c r="Y21" s="83">
        <f t="shared" si="1"/>
        <v>0</v>
      </c>
      <c r="Z21" s="83">
        <f t="shared" si="1"/>
        <v>0</v>
      </c>
      <c r="AA21" s="83">
        <f t="shared" si="1"/>
        <v>0</v>
      </c>
      <c r="AB21" s="83">
        <f t="shared" si="1"/>
        <v>0</v>
      </c>
      <c r="AC21" s="83">
        <f t="shared" si="1"/>
        <v>0</v>
      </c>
      <c r="AD21" s="83">
        <f t="shared" si="1"/>
        <v>0</v>
      </c>
      <c r="AE21" s="83">
        <f t="shared" si="1"/>
        <v>0</v>
      </c>
      <c r="AF21" s="83">
        <f t="shared" si="1"/>
        <v>0</v>
      </c>
      <c r="AG21" s="83">
        <f t="shared" si="1"/>
        <v>0</v>
      </c>
      <c r="AH21" s="83">
        <f t="shared" si="1"/>
        <v>0</v>
      </c>
      <c r="AI21" s="83">
        <f t="shared" si="1"/>
        <v>0</v>
      </c>
      <c r="AJ21" s="83">
        <f t="shared" si="1"/>
        <v>0</v>
      </c>
      <c r="AK21" s="83">
        <f t="shared" si="2"/>
        <v>0</v>
      </c>
      <c r="AL21" s="83">
        <f t="shared" si="2"/>
        <v>0</v>
      </c>
      <c r="AM21" s="83">
        <f t="shared" si="2"/>
        <v>0</v>
      </c>
      <c r="AN21" s="83">
        <f t="shared" si="2"/>
        <v>0</v>
      </c>
      <c r="AO21" s="83">
        <f t="shared" si="2"/>
        <v>0</v>
      </c>
      <c r="AP21" s="83">
        <f t="shared" si="2"/>
        <v>0</v>
      </c>
      <c r="AQ21" s="83">
        <f t="shared" si="2"/>
        <v>0</v>
      </c>
      <c r="AR21" s="83">
        <f t="shared" si="2"/>
        <v>0</v>
      </c>
      <c r="AS21" s="83">
        <f t="shared" si="2"/>
        <v>0</v>
      </c>
      <c r="AT21" s="83">
        <f t="shared" si="2"/>
        <v>0</v>
      </c>
      <c r="AU21" s="83">
        <f t="shared" si="2"/>
        <v>0</v>
      </c>
      <c r="AV21" s="83">
        <f t="shared" si="2"/>
        <v>0</v>
      </c>
      <c r="AW21" s="83">
        <f t="shared" si="2"/>
        <v>0</v>
      </c>
      <c r="AX21" s="83">
        <f t="shared" si="2"/>
        <v>0</v>
      </c>
      <c r="AY21" s="83">
        <f t="shared" si="2"/>
        <v>0</v>
      </c>
      <c r="AZ21" s="83">
        <f t="shared" si="2"/>
        <v>0</v>
      </c>
      <c r="BA21" s="83">
        <f t="shared" si="3"/>
        <v>0</v>
      </c>
      <c r="BB21" s="83">
        <f t="shared" si="3"/>
        <v>0</v>
      </c>
      <c r="BC21" s="83">
        <f t="shared" si="3"/>
        <v>0</v>
      </c>
      <c r="BD21" s="83">
        <f t="shared" si="3"/>
        <v>0</v>
      </c>
      <c r="BE21" s="83">
        <f t="shared" si="3"/>
        <v>0</v>
      </c>
      <c r="BF21" s="83">
        <f t="shared" si="3"/>
        <v>0</v>
      </c>
      <c r="BG21" s="83">
        <f t="shared" si="3"/>
        <v>0</v>
      </c>
      <c r="BH21" s="83">
        <f t="shared" si="3"/>
        <v>0</v>
      </c>
      <c r="BI21" s="83">
        <f t="shared" si="3"/>
        <v>0</v>
      </c>
      <c r="BJ21" s="83">
        <f t="shared" si="3"/>
        <v>0</v>
      </c>
      <c r="BK21" s="83">
        <f t="shared" si="3"/>
        <v>0</v>
      </c>
      <c r="BL21" s="83">
        <f t="shared" si="3"/>
        <v>0</v>
      </c>
      <c r="BM21" s="83">
        <f t="shared" si="3"/>
        <v>0</v>
      </c>
      <c r="BN21" s="83">
        <f t="shared" si="3"/>
        <v>0</v>
      </c>
      <c r="BO21" s="83">
        <f t="shared" si="3"/>
        <v>0</v>
      </c>
      <c r="BP21" s="83">
        <f t="shared" si="3"/>
        <v>0</v>
      </c>
      <c r="BQ21" s="83">
        <f t="shared" si="4"/>
        <v>0</v>
      </c>
      <c r="BR21" s="83">
        <f t="shared" si="4"/>
        <v>0</v>
      </c>
      <c r="BS21" s="83">
        <f t="shared" si="4"/>
        <v>0</v>
      </c>
      <c r="BT21" s="83">
        <f t="shared" si="4"/>
        <v>0</v>
      </c>
      <c r="BU21" s="83">
        <f t="shared" si="4"/>
        <v>0</v>
      </c>
      <c r="BV21" s="83">
        <f t="shared" si="4"/>
        <v>0</v>
      </c>
      <c r="BW21" s="83">
        <f t="shared" si="4"/>
        <v>0</v>
      </c>
      <c r="BX21" s="83">
        <f t="shared" si="4"/>
        <v>0</v>
      </c>
      <c r="BY21" s="83">
        <f t="shared" si="4"/>
        <v>0</v>
      </c>
      <c r="BZ21" s="83">
        <f t="shared" si="4"/>
        <v>0</v>
      </c>
      <c r="CA21" s="83">
        <f t="shared" si="4"/>
        <v>0</v>
      </c>
      <c r="CB21" s="83">
        <f t="shared" si="4"/>
        <v>0</v>
      </c>
      <c r="CC21" s="83">
        <f t="shared" si="4"/>
        <v>0</v>
      </c>
      <c r="CD21" s="83">
        <f t="shared" si="4"/>
        <v>0</v>
      </c>
      <c r="CE21" s="83">
        <f t="shared" si="4"/>
        <v>0</v>
      </c>
      <c r="CF21" s="83">
        <f t="shared" si="4"/>
        <v>0</v>
      </c>
      <c r="CG21" s="83">
        <f t="shared" si="5"/>
        <v>0</v>
      </c>
      <c r="CH21" s="83">
        <f t="shared" si="5"/>
        <v>0</v>
      </c>
      <c r="CI21" s="83">
        <f t="shared" si="5"/>
        <v>0</v>
      </c>
      <c r="CJ21" s="83">
        <f t="shared" si="5"/>
        <v>0</v>
      </c>
      <c r="CK21" s="83">
        <f t="shared" si="5"/>
        <v>0</v>
      </c>
      <c r="CL21" s="83">
        <f t="shared" si="5"/>
        <v>0</v>
      </c>
      <c r="CM21" s="83">
        <f t="shared" si="5"/>
        <v>0</v>
      </c>
      <c r="CN21" s="83">
        <f t="shared" si="5"/>
        <v>0</v>
      </c>
      <c r="CO21" s="83">
        <f t="shared" si="5"/>
        <v>0</v>
      </c>
      <c r="CP21" s="83">
        <f t="shared" si="5"/>
        <v>0</v>
      </c>
      <c r="CQ21" s="83">
        <f t="shared" si="5"/>
        <v>0</v>
      </c>
      <c r="CR21" s="83">
        <f t="shared" si="5"/>
        <v>0</v>
      </c>
      <c r="CS21" s="83">
        <f t="shared" si="5"/>
        <v>0</v>
      </c>
      <c r="CT21" s="83">
        <f t="shared" si="5"/>
        <v>0</v>
      </c>
      <c r="CU21" s="83">
        <f t="shared" si="5"/>
        <v>0</v>
      </c>
      <c r="CV21" s="83">
        <f t="shared" si="5"/>
        <v>0</v>
      </c>
      <c r="CW21" s="83">
        <f t="shared" si="6"/>
        <v>0</v>
      </c>
      <c r="CX21" s="83">
        <f t="shared" si="6"/>
        <v>0</v>
      </c>
      <c r="CY21" s="83">
        <f t="shared" si="6"/>
        <v>0</v>
      </c>
      <c r="CZ21" s="83">
        <f t="shared" si="6"/>
        <v>0</v>
      </c>
      <c r="DA21" s="83">
        <f t="shared" si="6"/>
        <v>0</v>
      </c>
      <c r="DB21" s="83">
        <f t="shared" si="6"/>
        <v>0</v>
      </c>
      <c r="DC21" s="83">
        <f t="shared" si="6"/>
        <v>0</v>
      </c>
      <c r="DD21" s="83">
        <f t="shared" si="6"/>
        <v>0</v>
      </c>
      <c r="DE21" s="83">
        <f t="shared" si="6"/>
        <v>0</v>
      </c>
      <c r="DF21" s="83">
        <f t="shared" si="6"/>
        <v>0</v>
      </c>
      <c r="DG21" s="83">
        <f t="shared" si="6"/>
        <v>0</v>
      </c>
      <c r="DH21" s="83">
        <f t="shared" si="6"/>
        <v>0</v>
      </c>
      <c r="DI21" s="83">
        <f t="shared" si="6"/>
        <v>0</v>
      </c>
      <c r="DJ21" s="83">
        <f t="shared" si="6"/>
        <v>0</v>
      </c>
      <c r="DK21" s="83">
        <f t="shared" si="7"/>
        <v>0</v>
      </c>
      <c r="DL21" s="83">
        <f t="shared" si="7"/>
        <v>0</v>
      </c>
      <c r="DM21" s="83">
        <f t="shared" si="7"/>
        <v>0</v>
      </c>
      <c r="DN21" s="83">
        <f t="shared" si="7"/>
        <v>0</v>
      </c>
      <c r="DO21" s="83">
        <f t="shared" si="7"/>
        <v>0</v>
      </c>
      <c r="DP21" s="83">
        <f t="shared" si="7"/>
        <v>0</v>
      </c>
      <c r="DQ21" s="83">
        <f t="shared" si="7"/>
        <v>0</v>
      </c>
      <c r="DR21" s="83">
        <f t="shared" si="7"/>
        <v>0</v>
      </c>
      <c r="DS21" s="83">
        <f t="shared" si="7"/>
        <v>0</v>
      </c>
      <c r="DT21" s="83">
        <f t="shared" si="7"/>
        <v>0</v>
      </c>
      <c r="DU21" s="83">
        <f t="shared" si="7"/>
        <v>0</v>
      </c>
    </row>
    <row r="22" spans="1:125">
      <c r="A22" s="44" t="str">
        <f>IFERROR(Pieņēmumi!B159,"")</f>
        <v>Regulārās uzturēšanas izmaksas Nr4</v>
      </c>
      <c r="B22" s="44" t="str">
        <f>IFERROR(Pieņēmumi!C159,"")</f>
        <v>k € ceturksnī</v>
      </c>
      <c r="D22" s="69">
        <f>IFERROR(Pieņēmumi!E159,"")</f>
        <v>0</v>
      </c>
      <c r="E22" s="83">
        <f t="shared" si="0"/>
        <v>0</v>
      </c>
      <c r="F22" s="83">
        <f t="shared" si="0"/>
        <v>0</v>
      </c>
      <c r="G22" s="83">
        <f t="shared" si="0"/>
        <v>0</v>
      </c>
      <c r="H22" s="83">
        <f t="shared" si="0"/>
        <v>0</v>
      </c>
      <c r="I22" s="83">
        <f t="shared" si="0"/>
        <v>0</v>
      </c>
      <c r="J22" s="83">
        <f t="shared" si="0"/>
        <v>0</v>
      </c>
      <c r="K22" s="83">
        <f t="shared" si="0"/>
        <v>0</v>
      </c>
      <c r="L22" s="83">
        <f t="shared" si="0"/>
        <v>0</v>
      </c>
      <c r="M22" s="83">
        <f t="shared" si="0"/>
        <v>0</v>
      </c>
      <c r="N22" s="83">
        <f t="shared" si="0"/>
        <v>0</v>
      </c>
      <c r="O22" s="83">
        <f t="shared" si="0"/>
        <v>0</v>
      </c>
      <c r="P22" s="83">
        <f t="shared" si="0"/>
        <v>0</v>
      </c>
      <c r="Q22" s="83">
        <f t="shared" si="0"/>
        <v>0</v>
      </c>
      <c r="R22" s="83">
        <f t="shared" si="0"/>
        <v>0</v>
      </c>
      <c r="S22" s="83">
        <f t="shared" si="0"/>
        <v>0</v>
      </c>
      <c r="T22" s="83">
        <f t="shared" si="0"/>
        <v>0</v>
      </c>
      <c r="U22" s="83">
        <f t="shared" si="1"/>
        <v>0</v>
      </c>
      <c r="V22" s="83">
        <f t="shared" si="1"/>
        <v>0</v>
      </c>
      <c r="W22" s="83">
        <f t="shared" si="1"/>
        <v>0</v>
      </c>
      <c r="X22" s="83">
        <f t="shared" si="1"/>
        <v>0</v>
      </c>
      <c r="Y22" s="83">
        <f t="shared" si="1"/>
        <v>0</v>
      </c>
      <c r="Z22" s="83">
        <f t="shared" si="1"/>
        <v>0</v>
      </c>
      <c r="AA22" s="83">
        <f t="shared" si="1"/>
        <v>0</v>
      </c>
      <c r="AB22" s="83">
        <f t="shared" si="1"/>
        <v>0</v>
      </c>
      <c r="AC22" s="83">
        <f t="shared" si="1"/>
        <v>0</v>
      </c>
      <c r="AD22" s="83">
        <f t="shared" si="1"/>
        <v>0</v>
      </c>
      <c r="AE22" s="83">
        <f t="shared" si="1"/>
        <v>0</v>
      </c>
      <c r="AF22" s="83">
        <f t="shared" si="1"/>
        <v>0</v>
      </c>
      <c r="AG22" s="83">
        <f t="shared" si="1"/>
        <v>0</v>
      </c>
      <c r="AH22" s="83">
        <f t="shared" si="1"/>
        <v>0</v>
      </c>
      <c r="AI22" s="83">
        <f t="shared" si="1"/>
        <v>0</v>
      </c>
      <c r="AJ22" s="83">
        <f t="shared" si="1"/>
        <v>0</v>
      </c>
      <c r="AK22" s="83">
        <f t="shared" si="2"/>
        <v>0</v>
      </c>
      <c r="AL22" s="83">
        <f t="shared" si="2"/>
        <v>0</v>
      </c>
      <c r="AM22" s="83">
        <f t="shared" si="2"/>
        <v>0</v>
      </c>
      <c r="AN22" s="83">
        <f t="shared" si="2"/>
        <v>0</v>
      </c>
      <c r="AO22" s="83">
        <f t="shared" si="2"/>
        <v>0</v>
      </c>
      <c r="AP22" s="83">
        <f t="shared" si="2"/>
        <v>0</v>
      </c>
      <c r="AQ22" s="83">
        <f t="shared" si="2"/>
        <v>0</v>
      </c>
      <c r="AR22" s="83">
        <f t="shared" si="2"/>
        <v>0</v>
      </c>
      <c r="AS22" s="83">
        <f t="shared" si="2"/>
        <v>0</v>
      </c>
      <c r="AT22" s="83">
        <f t="shared" si="2"/>
        <v>0</v>
      </c>
      <c r="AU22" s="83">
        <f t="shared" si="2"/>
        <v>0</v>
      </c>
      <c r="AV22" s="83">
        <f t="shared" si="2"/>
        <v>0</v>
      </c>
      <c r="AW22" s="83">
        <f t="shared" si="2"/>
        <v>0</v>
      </c>
      <c r="AX22" s="83">
        <f t="shared" si="2"/>
        <v>0</v>
      </c>
      <c r="AY22" s="83">
        <f t="shared" si="2"/>
        <v>0</v>
      </c>
      <c r="AZ22" s="83">
        <f t="shared" si="2"/>
        <v>0</v>
      </c>
      <c r="BA22" s="83">
        <f t="shared" si="3"/>
        <v>0</v>
      </c>
      <c r="BB22" s="83">
        <f t="shared" si="3"/>
        <v>0</v>
      </c>
      <c r="BC22" s="83">
        <f t="shared" si="3"/>
        <v>0</v>
      </c>
      <c r="BD22" s="83">
        <f t="shared" si="3"/>
        <v>0</v>
      </c>
      <c r="BE22" s="83">
        <f t="shared" si="3"/>
        <v>0</v>
      </c>
      <c r="BF22" s="83">
        <f t="shared" si="3"/>
        <v>0</v>
      </c>
      <c r="BG22" s="83">
        <f t="shared" si="3"/>
        <v>0</v>
      </c>
      <c r="BH22" s="83">
        <f t="shared" si="3"/>
        <v>0</v>
      </c>
      <c r="BI22" s="83">
        <f t="shared" si="3"/>
        <v>0</v>
      </c>
      <c r="BJ22" s="83">
        <f t="shared" si="3"/>
        <v>0</v>
      </c>
      <c r="BK22" s="83">
        <f t="shared" si="3"/>
        <v>0</v>
      </c>
      <c r="BL22" s="83">
        <f t="shared" si="3"/>
        <v>0</v>
      </c>
      <c r="BM22" s="83">
        <f t="shared" si="3"/>
        <v>0</v>
      </c>
      <c r="BN22" s="83">
        <f t="shared" si="3"/>
        <v>0</v>
      </c>
      <c r="BO22" s="83">
        <f t="shared" si="3"/>
        <v>0</v>
      </c>
      <c r="BP22" s="83">
        <f t="shared" si="3"/>
        <v>0</v>
      </c>
      <c r="BQ22" s="83">
        <f t="shared" si="4"/>
        <v>0</v>
      </c>
      <c r="BR22" s="83">
        <f t="shared" si="4"/>
        <v>0</v>
      </c>
      <c r="BS22" s="83">
        <f t="shared" si="4"/>
        <v>0</v>
      </c>
      <c r="BT22" s="83">
        <f t="shared" si="4"/>
        <v>0</v>
      </c>
      <c r="BU22" s="83">
        <f t="shared" si="4"/>
        <v>0</v>
      </c>
      <c r="BV22" s="83">
        <f t="shared" si="4"/>
        <v>0</v>
      </c>
      <c r="BW22" s="83">
        <f t="shared" si="4"/>
        <v>0</v>
      </c>
      <c r="BX22" s="83">
        <f t="shared" si="4"/>
        <v>0</v>
      </c>
      <c r="BY22" s="83">
        <f t="shared" si="4"/>
        <v>0</v>
      </c>
      <c r="BZ22" s="83">
        <f t="shared" si="4"/>
        <v>0</v>
      </c>
      <c r="CA22" s="83">
        <f t="shared" si="4"/>
        <v>0</v>
      </c>
      <c r="CB22" s="83">
        <f t="shared" si="4"/>
        <v>0</v>
      </c>
      <c r="CC22" s="83">
        <f t="shared" si="4"/>
        <v>0</v>
      </c>
      <c r="CD22" s="83">
        <f t="shared" si="4"/>
        <v>0</v>
      </c>
      <c r="CE22" s="83">
        <f t="shared" si="4"/>
        <v>0</v>
      </c>
      <c r="CF22" s="83">
        <f t="shared" si="4"/>
        <v>0</v>
      </c>
      <c r="CG22" s="83">
        <f t="shared" si="5"/>
        <v>0</v>
      </c>
      <c r="CH22" s="83">
        <f t="shared" si="5"/>
        <v>0</v>
      </c>
      <c r="CI22" s="83">
        <f t="shared" si="5"/>
        <v>0</v>
      </c>
      <c r="CJ22" s="83">
        <f t="shared" si="5"/>
        <v>0</v>
      </c>
      <c r="CK22" s="83">
        <f t="shared" si="5"/>
        <v>0</v>
      </c>
      <c r="CL22" s="83">
        <f t="shared" si="5"/>
        <v>0</v>
      </c>
      <c r="CM22" s="83">
        <f t="shared" si="5"/>
        <v>0</v>
      </c>
      <c r="CN22" s="83">
        <f t="shared" si="5"/>
        <v>0</v>
      </c>
      <c r="CO22" s="83">
        <f t="shared" si="5"/>
        <v>0</v>
      </c>
      <c r="CP22" s="83">
        <f t="shared" si="5"/>
        <v>0</v>
      </c>
      <c r="CQ22" s="83">
        <f t="shared" si="5"/>
        <v>0</v>
      </c>
      <c r="CR22" s="83">
        <f t="shared" si="5"/>
        <v>0</v>
      </c>
      <c r="CS22" s="83">
        <f t="shared" si="5"/>
        <v>0</v>
      </c>
      <c r="CT22" s="83">
        <f t="shared" si="5"/>
        <v>0</v>
      </c>
      <c r="CU22" s="83">
        <f t="shared" si="5"/>
        <v>0</v>
      </c>
      <c r="CV22" s="83">
        <f t="shared" si="5"/>
        <v>0</v>
      </c>
      <c r="CW22" s="83">
        <f t="shared" si="6"/>
        <v>0</v>
      </c>
      <c r="CX22" s="83">
        <f t="shared" si="6"/>
        <v>0</v>
      </c>
      <c r="CY22" s="83">
        <f t="shared" si="6"/>
        <v>0</v>
      </c>
      <c r="CZ22" s="83">
        <f t="shared" si="6"/>
        <v>0</v>
      </c>
      <c r="DA22" s="83">
        <f t="shared" si="6"/>
        <v>0</v>
      </c>
      <c r="DB22" s="83">
        <f t="shared" si="6"/>
        <v>0</v>
      </c>
      <c r="DC22" s="83">
        <f t="shared" si="6"/>
        <v>0</v>
      </c>
      <c r="DD22" s="83">
        <f t="shared" si="6"/>
        <v>0</v>
      </c>
      <c r="DE22" s="83">
        <f t="shared" si="6"/>
        <v>0</v>
      </c>
      <c r="DF22" s="83">
        <f t="shared" si="6"/>
        <v>0</v>
      </c>
      <c r="DG22" s="83">
        <f t="shared" si="6"/>
        <v>0</v>
      </c>
      <c r="DH22" s="83">
        <f t="shared" si="6"/>
        <v>0</v>
      </c>
      <c r="DI22" s="83">
        <f t="shared" si="6"/>
        <v>0</v>
      </c>
      <c r="DJ22" s="83">
        <f t="shared" si="6"/>
        <v>0</v>
      </c>
      <c r="DK22" s="83">
        <f t="shared" si="7"/>
        <v>0</v>
      </c>
      <c r="DL22" s="83">
        <f t="shared" si="7"/>
        <v>0</v>
      </c>
      <c r="DM22" s="83">
        <f t="shared" si="7"/>
        <v>0</v>
      </c>
      <c r="DN22" s="83">
        <f t="shared" si="7"/>
        <v>0</v>
      </c>
      <c r="DO22" s="83">
        <f t="shared" si="7"/>
        <v>0</v>
      </c>
      <c r="DP22" s="83">
        <f t="shared" si="7"/>
        <v>0</v>
      </c>
      <c r="DQ22" s="83">
        <f t="shared" si="7"/>
        <v>0</v>
      </c>
      <c r="DR22" s="83">
        <f t="shared" si="7"/>
        <v>0</v>
      </c>
      <c r="DS22" s="83">
        <f t="shared" si="7"/>
        <v>0</v>
      </c>
      <c r="DT22" s="83">
        <f t="shared" si="7"/>
        <v>0</v>
      </c>
      <c r="DU22" s="83">
        <f t="shared" si="7"/>
        <v>0</v>
      </c>
    </row>
    <row r="23" spans="1:125">
      <c r="A23" s="44" t="str">
        <f>IFERROR(Pieņēmumi!B160,"")</f>
        <v>Regulārās uzturēšanas izmaksas Nr5</v>
      </c>
      <c r="B23" s="44" t="str">
        <f>IFERROR(Pieņēmumi!C160,"")</f>
        <v>k € ceturksnī</v>
      </c>
      <c r="D23" s="69">
        <f>IFERROR(Pieņēmumi!E160,"")</f>
        <v>0</v>
      </c>
      <c r="E23" s="83">
        <f t="shared" si="0"/>
        <v>0</v>
      </c>
      <c r="F23" s="83">
        <f t="shared" si="0"/>
        <v>0</v>
      </c>
      <c r="G23" s="83">
        <f t="shared" si="0"/>
        <v>0</v>
      </c>
      <c r="H23" s="83">
        <f t="shared" si="0"/>
        <v>0</v>
      </c>
      <c r="I23" s="83">
        <f t="shared" si="0"/>
        <v>0</v>
      </c>
      <c r="J23" s="83">
        <f t="shared" si="0"/>
        <v>0</v>
      </c>
      <c r="K23" s="83">
        <f t="shared" si="0"/>
        <v>0</v>
      </c>
      <c r="L23" s="83">
        <f t="shared" si="0"/>
        <v>0</v>
      </c>
      <c r="M23" s="83">
        <f t="shared" si="0"/>
        <v>0</v>
      </c>
      <c r="N23" s="83">
        <f t="shared" si="0"/>
        <v>0</v>
      </c>
      <c r="O23" s="83">
        <f t="shared" si="0"/>
        <v>0</v>
      </c>
      <c r="P23" s="83">
        <f t="shared" si="0"/>
        <v>0</v>
      </c>
      <c r="Q23" s="83">
        <f t="shared" si="0"/>
        <v>0</v>
      </c>
      <c r="R23" s="83">
        <f t="shared" si="0"/>
        <v>0</v>
      </c>
      <c r="S23" s="83">
        <f t="shared" si="0"/>
        <v>0</v>
      </c>
      <c r="T23" s="83">
        <f t="shared" si="0"/>
        <v>0</v>
      </c>
      <c r="U23" s="83">
        <f t="shared" si="1"/>
        <v>0</v>
      </c>
      <c r="V23" s="83">
        <f t="shared" si="1"/>
        <v>0</v>
      </c>
      <c r="W23" s="83">
        <f t="shared" si="1"/>
        <v>0</v>
      </c>
      <c r="X23" s="83">
        <f t="shared" si="1"/>
        <v>0</v>
      </c>
      <c r="Y23" s="83">
        <f t="shared" si="1"/>
        <v>0</v>
      </c>
      <c r="Z23" s="83">
        <f t="shared" si="1"/>
        <v>0</v>
      </c>
      <c r="AA23" s="83">
        <f t="shared" si="1"/>
        <v>0</v>
      </c>
      <c r="AB23" s="83">
        <f t="shared" si="1"/>
        <v>0</v>
      </c>
      <c r="AC23" s="83">
        <f t="shared" si="1"/>
        <v>0</v>
      </c>
      <c r="AD23" s="83">
        <f t="shared" si="1"/>
        <v>0</v>
      </c>
      <c r="AE23" s="83">
        <f t="shared" si="1"/>
        <v>0</v>
      </c>
      <c r="AF23" s="83">
        <f t="shared" si="1"/>
        <v>0</v>
      </c>
      <c r="AG23" s="83">
        <f t="shared" si="1"/>
        <v>0</v>
      </c>
      <c r="AH23" s="83">
        <f t="shared" si="1"/>
        <v>0</v>
      </c>
      <c r="AI23" s="83">
        <f t="shared" si="1"/>
        <v>0</v>
      </c>
      <c r="AJ23" s="83">
        <f t="shared" si="1"/>
        <v>0</v>
      </c>
      <c r="AK23" s="83">
        <f t="shared" si="2"/>
        <v>0</v>
      </c>
      <c r="AL23" s="83">
        <f t="shared" si="2"/>
        <v>0</v>
      </c>
      <c r="AM23" s="83">
        <f t="shared" si="2"/>
        <v>0</v>
      </c>
      <c r="AN23" s="83">
        <f t="shared" si="2"/>
        <v>0</v>
      </c>
      <c r="AO23" s="83">
        <f t="shared" si="2"/>
        <v>0</v>
      </c>
      <c r="AP23" s="83">
        <f t="shared" si="2"/>
        <v>0</v>
      </c>
      <c r="AQ23" s="83">
        <f t="shared" si="2"/>
        <v>0</v>
      </c>
      <c r="AR23" s="83">
        <f t="shared" si="2"/>
        <v>0</v>
      </c>
      <c r="AS23" s="83">
        <f t="shared" si="2"/>
        <v>0</v>
      </c>
      <c r="AT23" s="83">
        <f t="shared" si="2"/>
        <v>0</v>
      </c>
      <c r="AU23" s="83">
        <f t="shared" si="2"/>
        <v>0</v>
      </c>
      <c r="AV23" s="83">
        <f t="shared" si="2"/>
        <v>0</v>
      </c>
      <c r="AW23" s="83">
        <f t="shared" si="2"/>
        <v>0</v>
      </c>
      <c r="AX23" s="83">
        <f t="shared" si="2"/>
        <v>0</v>
      </c>
      <c r="AY23" s="83">
        <f t="shared" si="2"/>
        <v>0</v>
      </c>
      <c r="AZ23" s="83">
        <f t="shared" si="2"/>
        <v>0</v>
      </c>
      <c r="BA23" s="83">
        <f t="shared" si="3"/>
        <v>0</v>
      </c>
      <c r="BB23" s="83">
        <f t="shared" si="3"/>
        <v>0</v>
      </c>
      <c r="BC23" s="83">
        <f t="shared" si="3"/>
        <v>0</v>
      </c>
      <c r="BD23" s="83">
        <f t="shared" si="3"/>
        <v>0</v>
      </c>
      <c r="BE23" s="83">
        <f t="shared" si="3"/>
        <v>0</v>
      </c>
      <c r="BF23" s="83">
        <f t="shared" si="3"/>
        <v>0</v>
      </c>
      <c r="BG23" s="83">
        <f t="shared" si="3"/>
        <v>0</v>
      </c>
      <c r="BH23" s="83">
        <f t="shared" si="3"/>
        <v>0</v>
      </c>
      <c r="BI23" s="83">
        <f t="shared" si="3"/>
        <v>0</v>
      </c>
      <c r="BJ23" s="83">
        <f t="shared" si="3"/>
        <v>0</v>
      </c>
      <c r="BK23" s="83">
        <f t="shared" si="3"/>
        <v>0</v>
      </c>
      <c r="BL23" s="83">
        <f t="shared" si="3"/>
        <v>0</v>
      </c>
      <c r="BM23" s="83">
        <f t="shared" si="3"/>
        <v>0</v>
      </c>
      <c r="BN23" s="83">
        <f t="shared" si="3"/>
        <v>0</v>
      </c>
      <c r="BO23" s="83">
        <f t="shared" si="3"/>
        <v>0</v>
      </c>
      <c r="BP23" s="83">
        <f t="shared" si="3"/>
        <v>0</v>
      </c>
      <c r="BQ23" s="83">
        <f t="shared" si="4"/>
        <v>0</v>
      </c>
      <c r="BR23" s="83">
        <f t="shared" si="4"/>
        <v>0</v>
      </c>
      <c r="BS23" s="83">
        <f t="shared" si="4"/>
        <v>0</v>
      </c>
      <c r="BT23" s="83">
        <f t="shared" si="4"/>
        <v>0</v>
      </c>
      <c r="BU23" s="83">
        <f t="shared" si="4"/>
        <v>0</v>
      </c>
      <c r="BV23" s="83">
        <f t="shared" si="4"/>
        <v>0</v>
      </c>
      <c r="BW23" s="83">
        <f t="shared" si="4"/>
        <v>0</v>
      </c>
      <c r="BX23" s="83">
        <f t="shared" si="4"/>
        <v>0</v>
      </c>
      <c r="BY23" s="83">
        <f t="shared" si="4"/>
        <v>0</v>
      </c>
      <c r="BZ23" s="83">
        <f t="shared" si="4"/>
        <v>0</v>
      </c>
      <c r="CA23" s="83">
        <f t="shared" si="4"/>
        <v>0</v>
      </c>
      <c r="CB23" s="83">
        <f t="shared" si="4"/>
        <v>0</v>
      </c>
      <c r="CC23" s="83">
        <f t="shared" si="4"/>
        <v>0</v>
      </c>
      <c r="CD23" s="83">
        <f t="shared" si="4"/>
        <v>0</v>
      </c>
      <c r="CE23" s="83">
        <f t="shared" si="4"/>
        <v>0</v>
      </c>
      <c r="CF23" s="83">
        <f t="shared" si="4"/>
        <v>0</v>
      </c>
      <c r="CG23" s="83">
        <f t="shared" si="5"/>
        <v>0</v>
      </c>
      <c r="CH23" s="83">
        <f t="shared" si="5"/>
        <v>0</v>
      </c>
      <c r="CI23" s="83">
        <f t="shared" si="5"/>
        <v>0</v>
      </c>
      <c r="CJ23" s="83">
        <f t="shared" si="5"/>
        <v>0</v>
      </c>
      <c r="CK23" s="83">
        <f t="shared" si="5"/>
        <v>0</v>
      </c>
      <c r="CL23" s="83">
        <f t="shared" si="5"/>
        <v>0</v>
      </c>
      <c r="CM23" s="83">
        <f t="shared" si="5"/>
        <v>0</v>
      </c>
      <c r="CN23" s="83">
        <f t="shared" si="5"/>
        <v>0</v>
      </c>
      <c r="CO23" s="83">
        <f t="shared" si="5"/>
        <v>0</v>
      </c>
      <c r="CP23" s="83">
        <f t="shared" si="5"/>
        <v>0</v>
      </c>
      <c r="CQ23" s="83">
        <f t="shared" si="5"/>
        <v>0</v>
      </c>
      <c r="CR23" s="83">
        <f t="shared" si="5"/>
        <v>0</v>
      </c>
      <c r="CS23" s="83">
        <f t="shared" si="5"/>
        <v>0</v>
      </c>
      <c r="CT23" s="83">
        <f t="shared" si="5"/>
        <v>0</v>
      </c>
      <c r="CU23" s="83">
        <f t="shared" si="5"/>
        <v>0</v>
      </c>
      <c r="CV23" s="83">
        <f t="shared" si="5"/>
        <v>0</v>
      </c>
      <c r="CW23" s="83">
        <f t="shared" si="6"/>
        <v>0</v>
      </c>
      <c r="CX23" s="83">
        <f t="shared" si="6"/>
        <v>0</v>
      </c>
      <c r="CY23" s="83">
        <f t="shared" si="6"/>
        <v>0</v>
      </c>
      <c r="CZ23" s="83">
        <f t="shared" si="6"/>
        <v>0</v>
      </c>
      <c r="DA23" s="83">
        <f t="shared" si="6"/>
        <v>0</v>
      </c>
      <c r="DB23" s="83">
        <f t="shared" si="6"/>
        <v>0</v>
      </c>
      <c r="DC23" s="83">
        <f t="shared" si="6"/>
        <v>0</v>
      </c>
      <c r="DD23" s="83">
        <f t="shared" si="6"/>
        <v>0</v>
      </c>
      <c r="DE23" s="83">
        <f t="shared" si="6"/>
        <v>0</v>
      </c>
      <c r="DF23" s="83">
        <f t="shared" si="6"/>
        <v>0</v>
      </c>
      <c r="DG23" s="83">
        <f t="shared" si="6"/>
        <v>0</v>
      </c>
      <c r="DH23" s="83">
        <f t="shared" si="6"/>
        <v>0</v>
      </c>
      <c r="DI23" s="83">
        <f t="shared" si="6"/>
        <v>0</v>
      </c>
      <c r="DJ23" s="83">
        <f t="shared" si="6"/>
        <v>0</v>
      </c>
      <c r="DK23" s="83">
        <f t="shared" si="7"/>
        <v>0</v>
      </c>
      <c r="DL23" s="83">
        <f t="shared" si="7"/>
        <v>0</v>
      </c>
      <c r="DM23" s="83">
        <f t="shared" si="7"/>
        <v>0</v>
      </c>
      <c r="DN23" s="83">
        <f t="shared" si="7"/>
        <v>0</v>
      </c>
      <c r="DO23" s="83">
        <f t="shared" si="7"/>
        <v>0</v>
      </c>
      <c r="DP23" s="83">
        <f t="shared" si="7"/>
        <v>0</v>
      </c>
      <c r="DQ23" s="83">
        <f t="shared" si="7"/>
        <v>0</v>
      </c>
      <c r="DR23" s="83">
        <f t="shared" si="7"/>
        <v>0</v>
      </c>
      <c r="DS23" s="83">
        <f t="shared" si="7"/>
        <v>0</v>
      </c>
      <c r="DT23" s="83">
        <f t="shared" si="7"/>
        <v>0</v>
      </c>
      <c r="DU23" s="83">
        <f t="shared" si="7"/>
        <v>0</v>
      </c>
    </row>
    <row r="24" spans="1:125">
      <c r="A24" s="44" t="str">
        <f>IFERROR(Pieņēmumi!B161,"")</f>
        <v>Regulārās uzturēšanas izmaksas Nr6</v>
      </c>
      <c r="B24" s="44" t="str">
        <f>IFERROR(Pieņēmumi!C161,"")</f>
        <v>k € ceturksnī</v>
      </c>
      <c r="D24" s="69">
        <f>IFERROR(Pieņēmumi!E161,"")</f>
        <v>0</v>
      </c>
      <c r="E24" s="83">
        <f t="shared" si="0"/>
        <v>0</v>
      </c>
      <c r="F24" s="83">
        <f t="shared" si="0"/>
        <v>0</v>
      </c>
      <c r="G24" s="83">
        <f t="shared" si="0"/>
        <v>0</v>
      </c>
      <c r="H24" s="83">
        <f t="shared" si="0"/>
        <v>0</v>
      </c>
      <c r="I24" s="83">
        <f t="shared" si="0"/>
        <v>0</v>
      </c>
      <c r="J24" s="83">
        <f t="shared" si="0"/>
        <v>0</v>
      </c>
      <c r="K24" s="83">
        <f t="shared" si="0"/>
        <v>0</v>
      </c>
      <c r="L24" s="83">
        <f t="shared" si="0"/>
        <v>0</v>
      </c>
      <c r="M24" s="83">
        <f t="shared" si="0"/>
        <v>0</v>
      </c>
      <c r="N24" s="83">
        <f t="shared" si="0"/>
        <v>0</v>
      </c>
      <c r="O24" s="83">
        <f t="shared" si="0"/>
        <v>0</v>
      </c>
      <c r="P24" s="83">
        <f t="shared" si="0"/>
        <v>0</v>
      </c>
      <c r="Q24" s="83">
        <f t="shared" si="0"/>
        <v>0</v>
      </c>
      <c r="R24" s="83">
        <f t="shared" si="0"/>
        <v>0</v>
      </c>
      <c r="S24" s="83">
        <f t="shared" si="0"/>
        <v>0</v>
      </c>
      <c r="T24" s="83">
        <f t="shared" si="0"/>
        <v>0</v>
      </c>
      <c r="U24" s="83">
        <f t="shared" si="1"/>
        <v>0</v>
      </c>
      <c r="V24" s="83">
        <f t="shared" si="1"/>
        <v>0</v>
      </c>
      <c r="W24" s="83">
        <f t="shared" si="1"/>
        <v>0</v>
      </c>
      <c r="X24" s="83">
        <f t="shared" si="1"/>
        <v>0</v>
      </c>
      <c r="Y24" s="83">
        <f t="shared" si="1"/>
        <v>0</v>
      </c>
      <c r="Z24" s="83">
        <f t="shared" si="1"/>
        <v>0</v>
      </c>
      <c r="AA24" s="83">
        <f t="shared" si="1"/>
        <v>0</v>
      </c>
      <c r="AB24" s="83">
        <f t="shared" si="1"/>
        <v>0</v>
      </c>
      <c r="AC24" s="83">
        <f t="shared" si="1"/>
        <v>0</v>
      </c>
      <c r="AD24" s="83">
        <f t="shared" si="1"/>
        <v>0</v>
      </c>
      <c r="AE24" s="83">
        <f t="shared" si="1"/>
        <v>0</v>
      </c>
      <c r="AF24" s="83">
        <f t="shared" si="1"/>
        <v>0</v>
      </c>
      <c r="AG24" s="83">
        <f t="shared" si="1"/>
        <v>0</v>
      </c>
      <c r="AH24" s="83">
        <f t="shared" si="1"/>
        <v>0</v>
      </c>
      <c r="AI24" s="83">
        <f t="shared" si="1"/>
        <v>0</v>
      </c>
      <c r="AJ24" s="83">
        <f t="shared" si="1"/>
        <v>0</v>
      </c>
      <c r="AK24" s="83">
        <f t="shared" si="2"/>
        <v>0</v>
      </c>
      <c r="AL24" s="83">
        <f t="shared" si="2"/>
        <v>0</v>
      </c>
      <c r="AM24" s="83">
        <f t="shared" si="2"/>
        <v>0</v>
      </c>
      <c r="AN24" s="83">
        <f t="shared" si="2"/>
        <v>0</v>
      </c>
      <c r="AO24" s="83">
        <f t="shared" si="2"/>
        <v>0</v>
      </c>
      <c r="AP24" s="83">
        <f t="shared" si="2"/>
        <v>0</v>
      </c>
      <c r="AQ24" s="83">
        <f t="shared" si="2"/>
        <v>0</v>
      </c>
      <c r="AR24" s="83">
        <f t="shared" si="2"/>
        <v>0</v>
      </c>
      <c r="AS24" s="83">
        <f t="shared" si="2"/>
        <v>0</v>
      </c>
      <c r="AT24" s="83">
        <f t="shared" si="2"/>
        <v>0</v>
      </c>
      <c r="AU24" s="83">
        <f t="shared" si="2"/>
        <v>0</v>
      </c>
      <c r="AV24" s="83">
        <f t="shared" si="2"/>
        <v>0</v>
      </c>
      <c r="AW24" s="83">
        <f t="shared" si="2"/>
        <v>0</v>
      </c>
      <c r="AX24" s="83">
        <f t="shared" si="2"/>
        <v>0</v>
      </c>
      <c r="AY24" s="83">
        <f t="shared" si="2"/>
        <v>0</v>
      </c>
      <c r="AZ24" s="83">
        <f t="shared" si="2"/>
        <v>0</v>
      </c>
      <c r="BA24" s="83">
        <f t="shared" si="3"/>
        <v>0</v>
      </c>
      <c r="BB24" s="83">
        <f t="shared" si="3"/>
        <v>0</v>
      </c>
      <c r="BC24" s="83">
        <f t="shared" si="3"/>
        <v>0</v>
      </c>
      <c r="BD24" s="83">
        <f t="shared" si="3"/>
        <v>0</v>
      </c>
      <c r="BE24" s="83">
        <f t="shared" si="3"/>
        <v>0</v>
      </c>
      <c r="BF24" s="83">
        <f t="shared" si="3"/>
        <v>0</v>
      </c>
      <c r="BG24" s="83">
        <f t="shared" si="3"/>
        <v>0</v>
      </c>
      <c r="BH24" s="83">
        <f t="shared" si="3"/>
        <v>0</v>
      </c>
      <c r="BI24" s="83">
        <f t="shared" si="3"/>
        <v>0</v>
      </c>
      <c r="BJ24" s="83">
        <f t="shared" si="3"/>
        <v>0</v>
      </c>
      <c r="BK24" s="83">
        <f t="shared" si="3"/>
        <v>0</v>
      </c>
      <c r="BL24" s="83">
        <f t="shared" si="3"/>
        <v>0</v>
      </c>
      <c r="BM24" s="83">
        <f t="shared" si="3"/>
        <v>0</v>
      </c>
      <c r="BN24" s="83">
        <f t="shared" si="3"/>
        <v>0</v>
      </c>
      <c r="BO24" s="83">
        <f t="shared" si="3"/>
        <v>0</v>
      </c>
      <c r="BP24" s="83">
        <f t="shared" si="3"/>
        <v>0</v>
      </c>
      <c r="BQ24" s="83">
        <f t="shared" si="4"/>
        <v>0</v>
      </c>
      <c r="BR24" s="83">
        <f t="shared" si="4"/>
        <v>0</v>
      </c>
      <c r="BS24" s="83">
        <f t="shared" si="4"/>
        <v>0</v>
      </c>
      <c r="BT24" s="83">
        <f t="shared" si="4"/>
        <v>0</v>
      </c>
      <c r="BU24" s="83">
        <f t="shared" si="4"/>
        <v>0</v>
      </c>
      <c r="BV24" s="83">
        <f t="shared" si="4"/>
        <v>0</v>
      </c>
      <c r="BW24" s="83">
        <f t="shared" si="4"/>
        <v>0</v>
      </c>
      <c r="BX24" s="83">
        <f t="shared" si="4"/>
        <v>0</v>
      </c>
      <c r="BY24" s="83">
        <f t="shared" si="4"/>
        <v>0</v>
      </c>
      <c r="BZ24" s="83">
        <f t="shared" si="4"/>
        <v>0</v>
      </c>
      <c r="CA24" s="83">
        <f t="shared" si="4"/>
        <v>0</v>
      </c>
      <c r="CB24" s="83">
        <f t="shared" si="4"/>
        <v>0</v>
      </c>
      <c r="CC24" s="83">
        <f t="shared" si="4"/>
        <v>0</v>
      </c>
      <c r="CD24" s="83">
        <f t="shared" si="4"/>
        <v>0</v>
      </c>
      <c r="CE24" s="83">
        <f t="shared" si="4"/>
        <v>0</v>
      </c>
      <c r="CF24" s="83">
        <f t="shared" si="4"/>
        <v>0</v>
      </c>
      <c r="CG24" s="83">
        <f t="shared" si="5"/>
        <v>0</v>
      </c>
      <c r="CH24" s="83">
        <f t="shared" si="5"/>
        <v>0</v>
      </c>
      <c r="CI24" s="83">
        <f t="shared" si="5"/>
        <v>0</v>
      </c>
      <c r="CJ24" s="83">
        <f t="shared" si="5"/>
        <v>0</v>
      </c>
      <c r="CK24" s="83">
        <f t="shared" si="5"/>
        <v>0</v>
      </c>
      <c r="CL24" s="83">
        <f t="shared" si="5"/>
        <v>0</v>
      </c>
      <c r="CM24" s="83">
        <f t="shared" si="5"/>
        <v>0</v>
      </c>
      <c r="CN24" s="83">
        <f t="shared" si="5"/>
        <v>0</v>
      </c>
      <c r="CO24" s="83">
        <f t="shared" si="5"/>
        <v>0</v>
      </c>
      <c r="CP24" s="83">
        <f t="shared" si="5"/>
        <v>0</v>
      </c>
      <c r="CQ24" s="83">
        <f t="shared" si="5"/>
        <v>0</v>
      </c>
      <c r="CR24" s="83">
        <f t="shared" si="5"/>
        <v>0</v>
      </c>
      <c r="CS24" s="83">
        <f t="shared" si="5"/>
        <v>0</v>
      </c>
      <c r="CT24" s="83">
        <f t="shared" si="5"/>
        <v>0</v>
      </c>
      <c r="CU24" s="83">
        <f t="shared" si="5"/>
        <v>0</v>
      </c>
      <c r="CV24" s="83">
        <f t="shared" si="5"/>
        <v>0</v>
      </c>
      <c r="CW24" s="83">
        <f t="shared" si="6"/>
        <v>0</v>
      </c>
      <c r="CX24" s="83">
        <f t="shared" si="6"/>
        <v>0</v>
      </c>
      <c r="CY24" s="83">
        <f t="shared" si="6"/>
        <v>0</v>
      </c>
      <c r="CZ24" s="83">
        <f t="shared" si="6"/>
        <v>0</v>
      </c>
      <c r="DA24" s="83">
        <f t="shared" si="6"/>
        <v>0</v>
      </c>
      <c r="DB24" s="83">
        <f t="shared" si="6"/>
        <v>0</v>
      </c>
      <c r="DC24" s="83">
        <f t="shared" si="6"/>
        <v>0</v>
      </c>
      <c r="DD24" s="83">
        <f t="shared" si="6"/>
        <v>0</v>
      </c>
      <c r="DE24" s="83">
        <f t="shared" si="6"/>
        <v>0</v>
      </c>
      <c r="DF24" s="83">
        <f t="shared" si="6"/>
        <v>0</v>
      </c>
      <c r="DG24" s="83">
        <f t="shared" si="6"/>
        <v>0</v>
      </c>
      <c r="DH24" s="83">
        <f t="shared" si="6"/>
        <v>0</v>
      </c>
      <c r="DI24" s="83">
        <f t="shared" si="6"/>
        <v>0</v>
      </c>
      <c r="DJ24" s="83">
        <f t="shared" si="6"/>
        <v>0</v>
      </c>
      <c r="DK24" s="83">
        <f t="shared" si="7"/>
        <v>0</v>
      </c>
      <c r="DL24" s="83">
        <f t="shared" si="7"/>
        <v>0</v>
      </c>
      <c r="DM24" s="83">
        <f t="shared" si="7"/>
        <v>0</v>
      </c>
      <c r="DN24" s="83">
        <f t="shared" si="7"/>
        <v>0</v>
      </c>
      <c r="DO24" s="83">
        <f t="shared" si="7"/>
        <v>0</v>
      </c>
      <c r="DP24" s="83">
        <f t="shared" si="7"/>
        <v>0</v>
      </c>
      <c r="DQ24" s="83">
        <f t="shared" si="7"/>
        <v>0</v>
      </c>
      <c r="DR24" s="83">
        <f t="shared" si="7"/>
        <v>0</v>
      </c>
      <c r="DS24" s="83">
        <f t="shared" si="7"/>
        <v>0</v>
      </c>
      <c r="DT24" s="83">
        <f t="shared" si="7"/>
        <v>0</v>
      </c>
      <c r="DU24" s="83">
        <f t="shared" si="7"/>
        <v>0</v>
      </c>
    </row>
    <row r="25" spans="1:125">
      <c r="A25" s="44" t="str">
        <f>IFERROR(Pieņēmumi!B162,"")</f>
        <v>Regulārās uzturēšanas izmaksas Nr7</v>
      </c>
      <c r="B25" s="44" t="str">
        <f>IFERROR(Pieņēmumi!C162,"")</f>
        <v>k € ceturksnī</v>
      </c>
      <c r="D25" s="69">
        <f>IFERROR(Pieņēmumi!E162,"")</f>
        <v>0</v>
      </c>
      <c r="E25" s="83">
        <f t="shared" si="0"/>
        <v>0</v>
      </c>
      <c r="F25" s="83">
        <f t="shared" si="0"/>
        <v>0</v>
      </c>
      <c r="G25" s="83">
        <f t="shared" si="0"/>
        <v>0</v>
      </c>
      <c r="H25" s="83">
        <f t="shared" si="0"/>
        <v>0</v>
      </c>
      <c r="I25" s="83">
        <f t="shared" si="0"/>
        <v>0</v>
      </c>
      <c r="J25" s="83">
        <f t="shared" si="0"/>
        <v>0</v>
      </c>
      <c r="K25" s="83">
        <f t="shared" si="0"/>
        <v>0</v>
      </c>
      <c r="L25" s="83">
        <f t="shared" si="0"/>
        <v>0</v>
      </c>
      <c r="M25" s="83">
        <f t="shared" si="0"/>
        <v>0</v>
      </c>
      <c r="N25" s="83">
        <f t="shared" si="0"/>
        <v>0</v>
      </c>
      <c r="O25" s="83">
        <f t="shared" si="0"/>
        <v>0</v>
      </c>
      <c r="P25" s="83">
        <f t="shared" si="0"/>
        <v>0</v>
      </c>
      <c r="Q25" s="83">
        <f t="shared" si="0"/>
        <v>0</v>
      </c>
      <c r="R25" s="83">
        <f t="shared" si="0"/>
        <v>0</v>
      </c>
      <c r="S25" s="83">
        <f t="shared" si="0"/>
        <v>0</v>
      </c>
      <c r="T25" s="83">
        <f t="shared" si="0"/>
        <v>0</v>
      </c>
      <c r="U25" s="83">
        <f t="shared" si="1"/>
        <v>0</v>
      </c>
      <c r="V25" s="83">
        <f t="shared" si="1"/>
        <v>0</v>
      </c>
      <c r="W25" s="83">
        <f t="shared" si="1"/>
        <v>0</v>
      </c>
      <c r="X25" s="83">
        <f t="shared" si="1"/>
        <v>0</v>
      </c>
      <c r="Y25" s="83">
        <f t="shared" si="1"/>
        <v>0</v>
      </c>
      <c r="Z25" s="83">
        <f t="shared" si="1"/>
        <v>0</v>
      </c>
      <c r="AA25" s="83">
        <f t="shared" si="1"/>
        <v>0</v>
      </c>
      <c r="AB25" s="83">
        <f t="shared" si="1"/>
        <v>0</v>
      </c>
      <c r="AC25" s="83">
        <f t="shared" si="1"/>
        <v>0</v>
      </c>
      <c r="AD25" s="83">
        <f t="shared" si="1"/>
        <v>0</v>
      </c>
      <c r="AE25" s="83">
        <f t="shared" si="1"/>
        <v>0</v>
      </c>
      <c r="AF25" s="83">
        <f t="shared" si="1"/>
        <v>0</v>
      </c>
      <c r="AG25" s="83">
        <f t="shared" si="1"/>
        <v>0</v>
      </c>
      <c r="AH25" s="83">
        <f t="shared" si="1"/>
        <v>0</v>
      </c>
      <c r="AI25" s="83">
        <f t="shared" si="1"/>
        <v>0</v>
      </c>
      <c r="AJ25" s="83">
        <f t="shared" si="1"/>
        <v>0</v>
      </c>
      <c r="AK25" s="83">
        <f t="shared" si="2"/>
        <v>0</v>
      </c>
      <c r="AL25" s="83">
        <f t="shared" si="2"/>
        <v>0</v>
      </c>
      <c r="AM25" s="83">
        <f t="shared" si="2"/>
        <v>0</v>
      </c>
      <c r="AN25" s="83">
        <f t="shared" si="2"/>
        <v>0</v>
      </c>
      <c r="AO25" s="83">
        <f t="shared" si="2"/>
        <v>0</v>
      </c>
      <c r="AP25" s="83">
        <f t="shared" si="2"/>
        <v>0</v>
      </c>
      <c r="AQ25" s="83">
        <f t="shared" si="2"/>
        <v>0</v>
      </c>
      <c r="AR25" s="83">
        <f t="shared" si="2"/>
        <v>0</v>
      </c>
      <c r="AS25" s="83">
        <f t="shared" si="2"/>
        <v>0</v>
      </c>
      <c r="AT25" s="83">
        <f t="shared" si="2"/>
        <v>0</v>
      </c>
      <c r="AU25" s="83">
        <f t="shared" si="2"/>
        <v>0</v>
      </c>
      <c r="AV25" s="83">
        <f t="shared" si="2"/>
        <v>0</v>
      </c>
      <c r="AW25" s="83">
        <f t="shared" si="2"/>
        <v>0</v>
      </c>
      <c r="AX25" s="83">
        <f t="shared" si="2"/>
        <v>0</v>
      </c>
      <c r="AY25" s="83">
        <f t="shared" si="2"/>
        <v>0</v>
      </c>
      <c r="AZ25" s="83">
        <f t="shared" si="2"/>
        <v>0</v>
      </c>
      <c r="BA25" s="83">
        <f t="shared" si="3"/>
        <v>0</v>
      </c>
      <c r="BB25" s="83">
        <f t="shared" si="3"/>
        <v>0</v>
      </c>
      <c r="BC25" s="83">
        <f t="shared" si="3"/>
        <v>0</v>
      </c>
      <c r="BD25" s="83">
        <f t="shared" si="3"/>
        <v>0</v>
      </c>
      <c r="BE25" s="83">
        <f t="shared" si="3"/>
        <v>0</v>
      </c>
      <c r="BF25" s="83">
        <f t="shared" si="3"/>
        <v>0</v>
      </c>
      <c r="BG25" s="83">
        <f t="shared" si="3"/>
        <v>0</v>
      </c>
      <c r="BH25" s="83">
        <f t="shared" si="3"/>
        <v>0</v>
      </c>
      <c r="BI25" s="83">
        <f t="shared" si="3"/>
        <v>0</v>
      </c>
      <c r="BJ25" s="83">
        <f t="shared" si="3"/>
        <v>0</v>
      </c>
      <c r="BK25" s="83">
        <f t="shared" si="3"/>
        <v>0</v>
      </c>
      <c r="BL25" s="83">
        <f t="shared" si="3"/>
        <v>0</v>
      </c>
      <c r="BM25" s="83">
        <f t="shared" si="3"/>
        <v>0</v>
      </c>
      <c r="BN25" s="83">
        <f t="shared" si="3"/>
        <v>0</v>
      </c>
      <c r="BO25" s="83">
        <f t="shared" si="3"/>
        <v>0</v>
      </c>
      <c r="BP25" s="83">
        <f t="shared" si="3"/>
        <v>0</v>
      </c>
      <c r="BQ25" s="83">
        <f t="shared" si="4"/>
        <v>0</v>
      </c>
      <c r="BR25" s="83">
        <f t="shared" si="4"/>
        <v>0</v>
      </c>
      <c r="BS25" s="83">
        <f t="shared" si="4"/>
        <v>0</v>
      </c>
      <c r="BT25" s="83">
        <f t="shared" si="4"/>
        <v>0</v>
      </c>
      <c r="BU25" s="83">
        <f t="shared" si="4"/>
        <v>0</v>
      </c>
      <c r="BV25" s="83">
        <f t="shared" si="4"/>
        <v>0</v>
      </c>
      <c r="BW25" s="83">
        <f t="shared" si="4"/>
        <v>0</v>
      </c>
      <c r="BX25" s="83">
        <f t="shared" si="4"/>
        <v>0</v>
      </c>
      <c r="BY25" s="83">
        <f t="shared" si="4"/>
        <v>0</v>
      </c>
      <c r="BZ25" s="83">
        <f t="shared" si="4"/>
        <v>0</v>
      </c>
      <c r="CA25" s="83">
        <f t="shared" si="4"/>
        <v>0</v>
      </c>
      <c r="CB25" s="83">
        <f t="shared" si="4"/>
        <v>0</v>
      </c>
      <c r="CC25" s="83">
        <f t="shared" si="4"/>
        <v>0</v>
      </c>
      <c r="CD25" s="83">
        <f t="shared" si="4"/>
        <v>0</v>
      </c>
      <c r="CE25" s="83">
        <f t="shared" si="4"/>
        <v>0</v>
      </c>
      <c r="CF25" s="83">
        <f t="shared" si="4"/>
        <v>0</v>
      </c>
      <c r="CG25" s="83">
        <f t="shared" si="5"/>
        <v>0</v>
      </c>
      <c r="CH25" s="83">
        <f t="shared" si="5"/>
        <v>0</v>
      </c>
      <c r="CI25" s="83">
        <f t="shared" si="5"/>
        <v>0</v>
      </c>
      <c r="CJ25" s="83">
        <f t="shared" si="5"/>
        <v>0</v>
      </c>
      <c r="CK25" s="83">
        <f t="shared" si="5"/>
        <v>0</v>
      </c>
      <c r="CL25" s="83">
        <f t="shared" si="5"/>
        <v>0</v>
      </c>
      <c r="CM25" s="83">
        <f t="shared" si="5"/>
        <v>0</v>
      </c>
      <c r="CN25" s="83">
        <f t="shared" si="5"/>
        <v>0</v>
      </c>
      <c r="CO25" s="83">
        <f t="shared" si="5"/>
        <v>0</v>
      </c>
      <c r="CP25" s="83">
        <f t="shared" si="5"/>
        <v>0</v>
      </c>
      <c r="CQ25" s="83">
        <f t="shared" si="5"/>
        <v>0</v>
      </c>
      <c r="CR25" s="83">
        <f t="shared" si="5"/>
        <v>0</v>
      </c>
      <c r="CS25" s="83">
        <f t="shared" si="5"/>
        <v>0</v>
      </c>
      <c r="CT25" s="83">
        <f t="shared" si="5"/>
        <v>0</v>
      </c>
      <c r="CU25" s="83">
        <f t="shared" si="5"/>
        <v>0</v>
      </c>
      <c r="CV25" s="83">
        <f t="shared" si="5"/>
        <v>0</v>
      </c>
      <c r="CW25" s="83">
        <f t="shared" si="6"/>
        <v>0</v>
      </c>
      <c r="CX25" s="83">
        <f t="shared" si="6"/>
        <v>0</v>
      </c>
      <c r="CY25" s="83">
        <f t="shared" si="6"/>
        <v>0</v>
      </c>
      <c r="CZ25" s="83">
        <f t="shared" si="6"/>
        <v>0</v>
      </c>
      <c r="DA25" s="83">
        <f t="shared" si="6"/>
        <v>0</v>
      </c>
      <c r="DB25" s="83">
        <f t="shared" si="6"/>
        <v>0</v>
      </c>
      <c r="DC25" s="83">
        <f t="shared" si="6"/>
        <v>0</v>
      </c>
      <c r="DD25" s="83">
        <f t="shared" si="6"/>
        <v>0</v>
      </c>
      <c r="DE25" s="83">
        <f t="shared" si="6"/>
        <v>0</v>
      </c>
      <c r="DF25" s="83">
        <f t="shared" si="6"/>
        <v>0</v>
      </c>
      <c r="DG25" s="83">
        <f t="shared" si="6"/>
        <v>0</v>
      </c>
      <c r="DH25" s="83">
        <f t="shared" si="6"/>
        <v>0</v>
      </c>
      <c r="DI25" s="83">
        <f t="shared" si="6"/>
        <v>0</v>
      </c>
      <c r="DJ25" s="83">
        <f t="shared" si="6"/>
        <v>0</v>
      </c>
      <c r="DK25" s="83">
        <f t="shared" si="7"/>
        <v>0</v>
      </c>
      <c r="DL25" s="83">
        <f t="shared" si="7"/>
        <v>0</v>
      </c>
      <c r="DM25" s="83">
        <f t="shared" si="7"/>
        <v>0</v>
      </c>
      <c r="DN25" s="83">
        <f t="shared" si="7"/>
        <v>0</v>
      </c>
      <c r="DO25" s="83">
        <f t="shared" si="7"/>
        <v>0</v>
      </c>
      <c r="DP25" s="83">
        <f t="shared" si="7"/>
        <v>0</v>
      </c>
      <c r="DQ25" s="83">
        <f t="shared" si="7"/>
        <v>0</v>
      </c>
      <c r="DR25" s="83">
        <f t="shared" si="7"/>
        <v>0</v>
      </c>
      <c r="DS25" s="83">
        <f t="shared" si="7"/>
        <v>0</v>
      </c>
      <c r="DT25" s="83">
        <f t="shared" si="7"/>
        <v>0</v>
      </c>
      <c r="DU25" s="83">
        <f t="shared" si="7"/>
        <v>0</v>
      </c>
    </row>
    <row r="26" spans="1:125">
      <c r="A26" s="44" t="str">
        <f>IFERROR(Pieņēmumi!B163,"")</f>
        <v>Regulārās uzturēšanas izmaksas Nr8</v>
      </c>
      <c r="B26" s="44" t="str">
        <f>IFERROR(Pieņēmumi!C163,"")</f>
        <v>k € ceturksnī</v>
      </c>
      <c r="D26" s="69">
        <f>IFERROR(Pieņēmumi!E163,"")</f>
        <v>0</v>
      </c>
      <c r="E26" s="83">
        <f t="shared" si="0"/>
        <v>0</v>
      </c>
      <c r="F26" s="83">
        <f t="shared" si="0"/>
        <v>0</v>
      </c>
      <c r="G26" s="83">
        <f t="shared" si="0"/>
        <v>0</v>
      </c>
      <c r="H26" s="83">
        <f t="shared" si="0"/>
        <v>0</v>
      </c>
      <c r="I26" s="83">
        <f t="shared" si="0"/>
        <v>0</v>
      </c>
      <c r="J26" s="83">
        <f t="shared" si="0"/>
        <v>0</v>
      </c>
      <c r="K26" s="83">
        <f t="shared" si="0"/>
        <v>0</v>
      </c>
      <c r="L26" s="83">
        <f t="shared" si="0"/>
        <v>0</v>
      </c>
      <c r="M26" s="83">
        <f t="shared" si="0"/>
        <v>0</v>
      </c>
      <c r="N26" s="83">
        <f t="shared" si="0"/>
        <v>0</v>
      </c>
      <c r="O26" s="83">
        <f t="shared" si="0"/>
        <v>0</v>
      </c>
      <c r="P26" s="83">
        <f t="shared" si="0"/>
        <v>0</v>
      </c>
      <c r="Q26" s="83">
        <f t="shared" si="0"/>
        <v>0</v>
      </c>
      <c r="R26" s="83">
        <f t="shared" si="0"/>
        <v>0</v>
      </c>
      <c r="S26" s="83">
        <f t="shared" si="0"/>
        <v>0</v>
      </c>
      <c r="T26" s="83">
        <f t="shared" si="0"/>
        <v>0</v>
      </c>
      <c r="U26" s="83">
        <f t="shared" si="1"/>
        <v>0</v>
      </c>
      <c r="V26" s="83">
        <f t="shared" si="1"/>
        <v>0</v>
      </c>
      <c r="W26" s="83">
        <f t="shared" si="1"/>
        <v>0</v>
      </c>
      <c r="X26" s="83">
        <f t="shared" si="1"/>
        <v>0</v>
      </c>
      <c r="Y26" s="83">
        <f t="shared" si="1"/>
        <v>0</v>
      </c>
      <c r="Z26" s="83">
        <f t="shared" si="1"/>
        <v>0</v>
      </c>
      <c r="AA26" s="83">
        <f t="shared" si="1"/>
        <v>0</v>
      </c>
      <c r="AB26" s="83">
        <f t="shared" si="1"/>
        <v>0</v>
      </c>
      <c r="AC26" s="83">
        <f t="shared" si="1"/>
        <v>0</v>
      </c>
      <c r="AD26" s="83">
        <f t="shared" si="1"/>
        <v>0</v>
      </c>
      <c r="AE26" s="83">
        <f t="shared" si="1"/>
        <v>0</v>
      </c>
      <c r="AF26" s="83">
        <f t="shared" si="1"/>
        <v>0</v>
      </c>
      <c r="AG26" s="83">
        <f t="shared" si="1"/>
        <v>0</v>
      </c>
      <c r="AH26" s="83">
        <f t="shared" si="1"/>
        <v>0</v>
      </c>
      <c r="AI26" s="83">
        <f t="shared" si="1"/>
        <v>0</v>
      </c>
      <c r="AJ26" s="83">
        <f t="shared" si="1"/>
        <v>0</v>
      </c>
      <c r="AK26" s="83">
        <f t="shared" si="2"/>
        <v>0</v>
      </c>
      <c r="AL26" s="83">
        <f t="shared" si="2"/>
        <v>0</v>
      </c>
      <c r="AM26" s="83">
        <f t="shared" si="2"/>
        <v>0</v>
      </c>
      <c r="AN26" s="83">
        <f t="shared" si="2"/>
        <v>0</v>
      </c>
      <c r="AO26" s="83">
        <f t="shared" si="2"/>
        <v>0</v>
      </c>
      <c r="AP26" s="83">
        <f t="shared" si="2"/>
        <v>0</v>
      </c>
      <c r="AQ26" s="83">
        <f t="shared" si="2"/>
        <v>0</v>
      </c>
      <c r="AR26" s="83">
        <f t="shared" si="2"/>
        <v>0</v>
      </c>
      <c r="AS26" s="83">
        <f t="shared" si="2"/>
        <v>0</v>
      </c>
      <c r="AT26" s="83">
        <f t="shared" si="2"/>
        <v>0</v>
      </c>
      <c r="AU26" s="83">
        <f t="shared" si="2"/>
        <v>0</v>
      </c>
      <c r="AV26" s="83">
        <f t="shared" si="2"/>
        <v>0</v>
      </c>
      <c r="AW26" s="83">
        <f t="shared" si="2"/>
        <v>0</v>
      </c>
      <c r="AX26" s="83">
        <f t="shared" si="2"/>
        <v>0</v>
      </c>
      <c r="AY26" s="83">
        <f t="shared" si="2"/>
        <v>0</v>
      </c>
      <c r="AZ26" s="83">
        <f t="shared" si="2"/>
        <v>0</v>
      </c>
      <c r="BA26" s="83">
        <f t="shared" si="3"/>
        <v>0</v>
      </c>
      <c r="BB26" s="83">
        <f t="shared" si="3"/>
        <v>0</v>
      </c>
      <c r="BC26" s="83">
        <f t="shared" si="3"/>
        <v>0</v>
      </c>
      <c r="BD26" s="83">
        <f t="shared" si="3"/>
        <v>0</v>
      </c>
      <c r="BE26" s="83">
        <f t="shared" si="3"/>
        <v>0</v>
      </c>
      <c r="BF26" s="83">
        <f t="shared" si="3"/>
        <v>0</v>
      </c>
      <c r="BG26" s="83">
        <f t="shared" si="3"/>
        <v>0</v>
      </c>
      <c r="BH26" s="83">
        <f t="shared" si="3"/>
        <v>0</v>
      </c>
      <c r="BI26" s="83">
        <f t="shared" si="3"/>
        <v>0</v>
      </c>
      <c r="BJ26" s="83">
        <f t="shared" si="3"/>
        <v>0</v>
      </c>
      <c r="BK26" s="83">
        <f t="shared" si="3"/>
        <v>0</v>
      </c>
      <c r="BL26" s="83">
        <f t="shared" si="3"/>
        <v>0</v>
      </c>
      <c r="BM26" s="83">
        <f t="shared" si="3"/>
        <v>0</v>
      </c>
      <c r="BN26" s="83">
        <f t="shared" si="3"/>
        <v>0</v>
      </c>
      <c r="BO26" s="83">
        <f t="shared" si="3"/>
        <v>0</v>
      </c>
      <c r="BP26" s="83">
        <f t="shared" si="3"/>
        <v>0</v>
      </c>
      <c r="BQ26" s="83">
        <f t="shared" si="4"/>
        <v>0</v>
      </c>
      <c r="BR26" s="83">
        <f t="shared" si="4"/>
        <v>0</v>
      </c>
      <c r="BS26" s="83">
        <f t="shared" si="4"/>
        <v>0</v>
      </c>
      <c r="BT26" s="83">
        <f t="shared" si="4"/>
        <v>0</v>
      </c>
      <c r="BU26" s="83">
        <f t="shared" si="4"/>
        <v>0</v>
      </c>
      <c r="BV26" s="83">
        <f t="shared" si="4"/>
        <v>0</v>
      </c>
      <c r="BW26" s="83">
        <f t="shared" si="4"/>
        <v>0</v>
      </c>
      <c r="BX26" s="83">
        <f t="shared" si="4"/>
        <v>0</v>
      </c>
      <c r="BY26" s="83">
        <f t="shared" si="4"/>
        <v>0</v>
      </c>
      <c r="BZ26" s="83">
        <f t="shared" si="4"/>
        <v>0</v>
      </c>
      <c r="CA26" s="83">
        <f t="shared" si="4"/>
        <v>0</v>
      </c>
      <c r="CB26" s="83">
        <f t="shared" si="4"/>
        <v>0</v>
      </c>
      <c r="CC26" s="83">
        <f t="shared" si="4"/>
        <v>0</v>
      </c>
      <c r="CD26" s="83">
        <f t="shared" si="4"/>
        <v>0</v>
      </c>
      <c r="CE26" s="83">
        <f t="shared" si="4"/>
        <v>0</v>
      </c>
      <c r="CF26" s="83">
        <f t="shared" si="4"/>
        <v>0</v>
      </c>
      <c r="CG26" s="83">
        <f t="shared" si="5"/>
        <v>0</v>
      </c>
      <c r="CH26" s="83">
        <f t="shared" si="5"/>
        <v>0</v>
      </c>
      <c r="CI26" s="83">
        <f t="shared" si="5"/>
        <v>0</v>
      </c>
      <c r="CJ26" s="83">
        <f t="shared" si="5"/>
        <v>0</v>
      </c>
      <c r="CK26" s="83">
        <f t="shared" si="5"/>
        <v>0</v>
      </c>
      <c r="CL26" s="83">
        <f t="shared" si="5"/>
        <v>0</v>
      </c>
      <c r="CM26" s="83">
        <f t="shared" si="5"/>
        <v>0</v>
      </c>
      <c r="CN26" s="83">
        <f t="shared" si="5"/>
        <v>0</v>
      </c>
      <c r="CO26" s="83">
        <f t="shared" si="5"/>
        <v>0</v>
      </c>
      <c r="CP26" s="83">
        <f t="shared" si="5"/>
        <v>0</v>
      </c>
      <c r="CQ26" s="83">
        <f t="shared" si="5"/>
        <v>0</v>
      </c>
      <c r="CR26" s="83">
        <f t="shared" si="5"/>
        <v>0</v>
      </c>
      <c r="CS26" s="83">
        <f t="shared" si="5"/>
        <v>0</v>
      </c>
      <c r="CT26" s="83">
        <f t="shared" si="5"/>
        <v>0</v>
      </c>
      <c r="CU26" s="83">
        <f t="shared" si="5"/>
        <v>0</v>
      </c>
      <c r="CV26" s="83">
        <f t="shared" si="5"/>
        <v>0</v>
      </c>
      <c r="CW26" s="83">
        <f t="shared" si="6"/>
        <v>0</v>
      </c>
      <c r="CX26" s="83">
        <f t="shared" si="6"/>
        <v>0</v>
      </c>
      <c r="CY26" s="83">
        <f t="shared" si="6"/>
        <v>0</v>
      </c>
      <c r="CZ26" s="83">
        <f t="shared" si="6"/>
        <v>0</v>
      </c>
      <c r="DA26" s="83">
        <f t="shared" si="6"/>
        <v>0</v>
      </c>
      <c r="DB26" s="83">
        <f t="shared" si="6"/>
        <v>0</v>
      </c>
      <c r="DC26" s="83">
        <f t="shared" si="6"/>
        <v>0</v>
      </c>
      <c r="DD26" s="83">
        <f t="shared" si="6"/>
        <v>0</v>
      </c>
      <c r="DE26" s="83">
        <f t="shared" si="6"/>
        <v>0</v>
      </c>
      <c r="DF26" s="83">
        <f t="shared" si="6"/>
        <v>0</v>
      </c>
      <c r="DG26" s="83">
        <f t="shared" si="6"/>
        <v>0</v>
      </c>
      <c r="DH26" s="83">
        <f t="shared" si="6"/>
        <v>0</v>
      </c>
      <c r="DI26" s="83">
        <f t="shared" si="6"/>
        <v>0</v>
      </c>
      <c r="DJ26" s="83">
        <f t="shared" si="6"/>
        <v>0</v>
      </c>
      <c r="DK26" s="83">
        <f t="shared" si="7"/>
        <v>0</v>
      </c>
      <c r="DL26" s="83">
        <f t="shared" si="7"/>
        <v>0</v>
      </c>
      <c r="DM26" s="83">
        <f t="shared" si="7"/>
        <v>0</v>
      </c>
      <c r="DN26" s="83">
        <f t="shared" si="7"/>
        <v>0</v>
      </c>
      <c r="DO26" s="83">
        <f t="shared" si="7"/>
        <v>0</v>
      </c>
      <c r="DP26" s="83">
        <f t="shared" si="7"/>
        <v>0</v>
      </c>
      <c r="DQ26" s="83">
        <f t="shared" si="7"/>
        <v>0</v>
      </c>
      <c r="DR26" s="83">
        <f t="shared" si="7"/>
        <v>0</v>
      </c>
      <c r="DS26" s="83">
        <f t="shared" si="7"/>
        <v>0</v>
      </c>
      <c r="DT26" s="83">
        <f t="shared" si="7"/>
        <v>0</v>
      </c>
      <c r="DU26" s="83">
        <f t="shared" si="7"/>
        <v>0</v>
      </c>
    </row>
    <row r="27" spans="1:125">
      <c r="A27" s="44" t="str">
        <f>IFERROR(Pieņēmumi!B164,"")</f>
        <v>Regulārās uzturēšanas izmaksas Nr9</v>
      </c>
      <c r="B27" s="44" t="str">
        <f>IFERROR(Pieņēmumi!C164,"")</f>
        <v>k € ceturksnī</v>
      </c>
      <c r="D27" s="69">
        <f>IFERROR(Pieņēmumi!E164,"")</f>
        <v>0</v>
      </c>
      <c r="E27" s="83">
        <f t="shared" si="0"/>
        <v>0</v>
      </c>
      <c r="F27" s="83">
        <f t="shared" si="0"/>
        <v>0</v>
      </c>
      <c r="G27" s="83">
        <f t="shared" si="0"/>
        <v>0</v>
      </c>
      <c r="H27" s="83">
        <f t="shared" si="0"/>
        <v>0</v>
      </c>
      <c r="I27" s="83">
        <f t="shared" si="0"/>
        <v>0</v>
      </c>
      <c r="J27" s="83">
        <f t="shared" si="0"/>
        <v>0</v>
      </c>
      <c r="K27" s="83">
        <f t="shared" si="0"/>
        <v>0</v>
      </c>
      <c r="L27" s="83">
        <f t="shared" si="0"/>
        <v>0</v>
      </c>
      <c r="M27" s="83">
        <f t="shared" si="0"/>
        <v>0</v>
      </c>
      <c r="N27" s="83">
        <f t="shared" si="0"/>
        <v>0</v>
      </c>
      <c r="O27" s="83">
        <f t="shared" si="0"/>
        <v>0</v>
      </c>
      <c r="P27" s="83">
        <f t="shared" si="0"/>
        <v>0</v>
      </c>
      <c r="Q27" s="83">
        <f t="shared" si="0"/>
        <v>0</v>
      </c>
      <c r="R27" s="83">
        <f t="shared" si="0"/>
        <v>0</v>
      </c>
      <c r="S27" s="83">
        <f t="shared" si="0"/>
        <v>0</v>
      </c>
      <c r="T27" s="83">
        <f t="shared" si="0"/>
        <v>0</v>
      </c>
      <c r="U27" s="83">
        <f t="shared" si="1"/>
        <v>0</v>
      </c>
      <c r="V27" s="83">
        <f t="shared" si="1"/>
        <v>0</v>
      </c>
      <c r="W27" s="83">
        <f t="shared" si="1"/>
        <v>0</v>
      </c>
      <c r="X27" s="83">
        <f t="shared" si="1"/>
        <v>0</v>
      </c>
      <c r="Y27" s="83">
        <f t="shared" si="1"/>
        <v>0</v>
      </c>
      <c r="Z27" s="83">
        <f t="shared" si="1"/>
        <v>0</v>
      </c>
      <c r="AA27" s="83">
        <f t="shared" si="1"/>
        <v>0</v>
      </c>
      <c r="AB27" s="83">
        <f t="shared" si="1"/>
        <v>0</v>
      </c>
      <c r="AC27" s="83">
        <f t="shared" si="1"/>
        <v>0</v>
      </c>
      <c r="AD27" s="83">
        <f t="shared" si="1"/>
        <v>0</v>
      </c>
      <c r="AE27" s="83">
        <f t="shared" si="1"/>
        <v>0</v>
      </c>
      <c r="AF27" s="83">
        <f t="shared" si="1"/>
        <v>0</v>
      </c>
      <c r="AG27" s="83">
        <f t="shared" si="1"/>
        <v>0</v>
      </c>
      <c r="AH27" s="83">
        <f t="shared" si="1"/>
        <v>0</v>
      </c>
      <c r="AI27" s="83">
        <f t="shared" si="1"/>
        <v>0</v>
      </c>
      <c r="AJ27" s="83">
        <f t="shared" si="1"/>
        <v>0</v>
      </c>
      <c r="AK27" s="83">
        <f t="shared" si="2"/>
        <v>0</v>
      </c>
      <c r="AL27" s="83">
        <f t="shared" si="2"/>
        <v>0</v>
      </c>
      <c r="AM27" s="83">
        <f t="shared" si="2"/>
        <v>0</v>
      </c>
      <c r="AN27" s="83">
        <f t="shared" si="2"/>
        <v>0</v>
      </c>
      <c r="AO27" s="83">
        <f t="shared" si="2"/>
        <v>0</v>
      </c>
      <c r="AP27" s="83">
        <f t="shared" si="2"/>
        <v>0</v>
      </c>
      <c r="AQ27" s="83">
        <f t="shared" si="2"/>
        <v>0</v>
      </c>
      <c r="AR27" s="83">
        <f t="shared" si="2"/>
        <v>0</v>
      </c>
      <c r="AS27" s="83">
        <f t="shared" si="2"/>
        <v>0</v>
      </c>
      <c r="AT27" s="83">
        <f t="shared" si="2"/>
        <v>0</v>
      </c>
      <c r="AU27" s="83">
        <f t="shared" si="2"/>
        <v>0</v>
      </c>
      <c r="AV27" s="83">
        <f t="shared" si="2"/>
        <v>0</v>
      </c>
      <c r="AW27" s="83">
        <f t="shared" si="2"/>
        <v>0</v>
      </c>
      <c r="AX27" s="83">
        <f t="shared" si="2"/>
        <v>0</v>
      </c>
      <c r="AY27" s="83">
        <f t="shared" si="2"/>
        <v>0</v>
      </c>
      <c r="AZ27" s="83">
        <f t="shared" si="2"/>
        <v>0</v>
      </c>
      <c r="BA27" s="83">
        <f t="shared" si="3"/>
        <v>0</v>
      </c>
      <c r="BB27" s="83">
        <f t="shared" si="3"/>
        <v>0</v>
      </c>
      <c r="BC27" s="83">
        <f t="shared" si="3"/>
        <v>0</v>
      </c>
      <c r="BD27" s="83">
        <f t="shared" si="3"/>
        <v>0</v>
      </c>
      <c r="BE27" s="83">
        <f t="shared" si="3"/>
        <v>0</v>
      </c>
      <c r="BF27" s="83">
        <f t="shared" si="3"/>
        <v>0</v>
      </c>
      <c r="BG27" s="83">
        <f t="shared" si="3"/>
        <v>0</v>
      </c>
      <c r="BH27" s="83">
        <f t="shared" si="3"/>
        <v>0</v>
      </c>
      <c r="BI27" s="83">
        <f t="shared" si="3"/>
        <v>0</v>
      </c>
      <c r="BJ27" s="83">
        <f t="shared" si="3"/>
        <v>0</v>
      </c>
      <c r="BK27" s="83">
        <f t="shared" si="3"/>
        <v>0</v>
      </c>
      <c r="BL27" s="83">
        <f t="shared" si="3"/>
        <v>0</v>
      </c>
      <c r="BM27" s="83">
        <f t="shared" si="3"/>
        <v>0</v>
      </c>
      <c r="BN27" s="83">
        <f t="shared" si="3"/>
        <v>0</v>
      </c>
      <c r="BO27" s="83">
        <f t="shared" si="3"/>
        <v>0</v>
      </c>
      <c r="BP27" s="83">
        <f t="shared" si="3"/>
        <v>0</v>
      </c>
      <c r="BQ27" s="83">
        <f t="shared" si="4"/>
        <v>0</v>
      </c>
      <c r="BR27" s="83">
        <f t="shared" si="4"/>
        <v>0</v>
      </c>
      <c r="BS27" s="83">
        <f t="shared" si="4"/>
        <v>0</v>
      </c>
      <c r="BT27" s="83">
        <f t="shared" si="4"/>
        <v>0</v>
      </c>
      <c r="BU27" s="83">
        <f t="shared" si="4"/>
        <v>0</v>
      </c>
      <c r="BV27" s="83">
        <f t="shared" si="4"/>
        <v>0</v>
      </c>
      <c r="BW27" s="83">
        <f t="shared" si="4"/>
        <v>0</v>
      </c>
      <c r="BX27" s="83">
        <f t="shared" si="4"/>
        <v>0</v>
      </c>
      <c r="BY27" s="83">
        <f t="shared" si="4"/>
        <v>0</v>
      </c>
      <c r="BZ27" s="83">
        <f t="shared" si="4"/>
        <v>0</v>
      </c>
      <c r="CA27" s="83">
        <f t="shared" si="4"/>
        <v>0</v>
      </c>
      <c r="CB27" s="83">
        <f t="shared" si="4"/>
        <v>0</v>
      </c>
      <c r="CC27" s="83">
        <f t="shared" si="4"/>
        <v>0</v>
      </c>
      <c r="CD27" s="83">
        <f t="shared" si="4"/>
        <v>0</v>
      </c>
      <c r="CE27" s="83">
        <f t="shared" si="4"/>
        <v>0</v>
      </c>
      <c r="CF27" s="83">
        <f t="shared" si="4"/>
        <v>0</v>
      </c>
      <c r="CG27" s="83">
        <f t="shared" si="5"/>
        <v>0</v>
      </c>
      <c r="CH27" s="83">
        <f t="shared" si="5"/>
        <v>0</v>
      </c>
      <c r="CI27" s="83">
        <f t="shared" si="5"/>
        <v>0</v>
      </c>
      <c r="CJ27" s="83">
        <f t="shared" si="5"/>
        <v>0</v>
      </c>
      <c r="CK27" s="83">
        <f t="shared" si="5"/>
        <v>0</v>
      </c>
      <c r="CL27" s="83">
        <f t="shared" si="5"/>
        <v>0</v>
      </c>
      <c r="CM27" s="83">
        <f t="shared" si="5"/>
        <v>0</v>
      </c>
      <c r="CN27" s="83">
        <f t="shared" si="5"/>
        <v>0</v>
      </c>
      <c r="CO27" s="83">
        <f t="shared" si="5"/>
        <v>0</v>
      </c>
      <c r="CP27" s="83">
        <f t="shared" si="5"/>
        <v>0</v>
      </c>
      <c r="CQ27" s="83">
        <f t="shared" si="5"/>
        <v>0</v>
      </c>
      <c r="CR27" s="83">
        <f t="shared" si="5"/>
        <v>0</v>
      </c>
      <c r="CS27" s="83">
        <f t="shared" si="5"/>
        <v>0</v>
      </c>
      <c r="CT27" s="83">
        <f t="shared" si="5"/>
        <v>0</v>
      </c>
      <c r="CU27" s="83">
        <f t="shared" si="5"/>
        <v>0</v>
      </c>
      <c r="CV27" s="83">
        <f t="shared" si="5"/>
        <v>0</v>
      </c>
      <c r="CW27" s="83">
        <f t="shared" si="6"/>
        <v>0</v>
      </c>
      <c r="CX27" s="83">
        <f t="shared" si="6"/>
        <v>0</v>
      </c>
      <c r="CY27" s="83">
        <f t="shared" si="6"/>
        <v>0</v>
      </c>
      <c r="CZ27" s="83">
        <f t="shared" si="6"/>
        <v>0</v>
      </c>
      <c r="DA27" s="83">
        <f t="shared" si="6"/>
        <v>0</v>
      </c>
      <c r="DB27" s="83">
        <f t="shared" si="6"/>
        <v>0</v>
      </c>
      <c r="DC27" s="83">
        <f t="shared" si="6"/>
        <v>0</v>
      </c>
      <c r="DD27" s="83">
        <f t="shared" si="6"/>
        <v>0</v>
      </c>
      <c r="DE27" s="83">
        <f t="shared" si="6"/>
        <v>0</v>
      </c>
      <c r="DF27" s="83">
        <f t="shared" si="6"/>
        <v>0</v>
      </c>
      <c r="DG27" s="83">
        <f t="shared" si="6"/>
        <v>0</v>
      </c>
      <c r="DH27" s="83">
        <f t="shared" si="6"/>
        <v>0</v>
      </c>
      <c r="DI27" s="83">
        <f t="shared" si="6"/>
        <v>0</v>
      </c>
      <c r="DJ27" s="83">
        <f t="shared" si="6"/>
        <v>0</v>
      </c>
      <c r="DK27" s="83">
        <f t="shared" si="7"/>
        <v>0</v>
      </c>
      <c r="DL27" s="83">
        <f t="shared" si="7"/>
        <v>0</v>
      </c>
      <c r="DM27" s="83">
        <f t="shared" si="7"/>
        <v>0</v>
      </c>
      <c r="DN27" s="83">
        <f t="shared" si="7"/>
        <v>0</v>
      </c>
      <c r="DO27" s="83">
        <f t="shared" si="7"/>
        <v>0</v>
      </c>
      <c r="DP27" s="83">
        <f t="shared" si="7"/>
        <v>0</v>
      </c>
      <c r="DQ27" s="83">
        <f t="shared" si="7"/>
        <v>0</v>
      </c>
      <c r="DR27" s="83">
        <f t="shared" si="7"/>
        <v>0</v>
      </c>
      <c r="DS27" s="83">
        <f t="shared" si="7"/>
        <v>0</v>
      </c>
      <c r="DT27" s="83">
        <f t="shared" si="7"/>
        <v>0</v>
      </c>
      <c r="DU27" s="83">
        <f t="shared" si="7"/>
        <v>0</v>
      </c>
    </row>
    <row r="28" spans="1:125">
      <c r="A28" s="44" t="str">
        <f>IFERROR(Pieņēmumi!B165,"")</f>
        <v>Regulārās uzturēšanas izmaksas Nr10</v>
      </c>
      <c r="B28" s="44" t="str">
        <f>IFERROR(Pieņēmumi!C165,"")</f>
        <v>k € ceturksnī</v>
      </c>
      <c r="D28" s="69">
        <f>IFERROR(Pieņēmumi!E165,"")</f>
        <v>0</v>
      </c>
      <c r="E28" s="83">
        <f t="shared" si="0"/>
        <v>0</v>
      </c>
      <c r="F28" s="83">
        <f t="shared" si="0"/>
        <v>0</v>
      </c>
      <c r="G28" s="83">
        <f t="shared" si="0"/>
        <v>0</v>
      </c>
      <c r="H28" s="83">
        <f t="shared" si="0"/>
        <v>0</v>
      </c>
      <c r="I28" s="83">
        <f t="shared" si="0"/>
        <v>0</v>
      </c>
      <c r="J28" s="83">
        <f t="shared" si="0"/>
        <v>0</v>
      </c>
      <c r="K28" s="83">
        <f t="shared" si="0"/>
        <v>0</v>
      </c>
      <c r="L28" s="83">
        <f t="shared" si="0"/>
        <v>0</v>
      </c>
      <c r="M28" s="83">
        <f t="shared" si="0"/>
        <v>0</v>
      </c>
      <c r="N28" s="83">
        <f t="shared" si="0"/>
        <v>0</v>
      </c>
      <c r="O28" s="83">
        <f t="shared" si="0"/>
        <v>0</v>
      </c>
      <c r="P28" s="83">
        <f t="shared" si="0"/>
        <v>0</v>
      </c>
      <c r="Q28" s="83">
        <f t="shared" si="0"/>
        <v>0</v>
      </c>
      <c r="R28" s="83">
        <f t="shared" si="0"/>
        <v>0</v>
      </c>
      <c r="S28" s="83">
        <f t="shared" si="0"/>
        <v>0</v>
      </c>
      <c r="T28" s="83">
        <f t="shared" si="0"/>
        <v>0</v>
      </c>
      <c r="U28" s="83">
        <f t="shared" si="1"/>
        <v>0</v>
      </c>
      <c r="V28" s="83">
        <f t="shared" si="1"/>
        <v>0</v>
      </c>
      <c r="W28" s="83">
        <f t="shared" si="1"/>
        <v>0</v>
      </c>
      <c r="X28" s="83">
        <f t="shared" si="1"/>
        <v>0</v>
      </c>
      <c r="Y28" s="83">
        <f t="shared" si="1"/>
        <v>0</v>
      </c>
      <c r="Z28" s="83">
        <f t="shared" si="1"/>
        <v>0</v>
      </c>
      <c r="AA28" s="83">
        <f t="shared" si="1"/>
        <v>0</v>
      </c>
      <c r="AB28" s="83">
        <f t="shared" si="1"/>
        <v>0</v>
      </c>
      <c r="AC28" s="83">
        <f t="shared" si="1"/>
        <v>0</v>
      </c>
      <c r="AD28" s="83">
        <f t="shared" si="1"/>
        <v>0</v>
      </c>
      <c r="AE28" s="83">
        <f t="shared" si="1"/>
        <v>0</v>
      </c>
      <c r="AF28" s="83">
        <f t="shared" si="1"/>
        <v>0</v>
      </c>
      <c r="AG28" s="83">
        <f t="shared" si="1"/>
        <v>0</v>
      </c>
      <c r="AH28" s="83">
        <f t="shared" si="1"/>
        <v>0</v>
      </c>
      <c r="AI28" s="83">
        <f t="shared" si="1"/>
        <v>0</v>
      </c>
      <c r="AJ28" s="83">
        <f t="shared" si="1"/>
        <v>0</v>
      </c>
      <c r="AK28" s="83">
        <f t="shared" si="2"/>
        <v>0</v>
      </c>
      <c r="AL28" s="83">
        <f t="shared" si="2"/>
        <v>0</v>
      </c>
      <c r="AM28" s="83">
        <f t="shared" si="2"/>
        <v>0</v>
      </c>
      <c r="AN28" s="83">
        <f t="shared" si="2"/>
        <v>0</v>
      </c>
      <c r="AO28" s="83">
        <f t="shared" si="2"/>
        <v>0</v>
      </c>
      <c r="AP28" s="83">
        <f t="shared" si="2"/>
        <v>0</v>
      </c>
      <c r="AQ28" s="83">
        <f t="shared" si="2"/>
        <v>0</v>
      </c>
      <c r="AR28" s="83">
        <f t="shared" si="2"/>
        <v>0</v>
      </c>
      <c r="AS28" s="83">
        <f t="shared" si="2"/>
        <v>0</v>
      </c>
      <c r="AT28" s="83">
        <f t="shared" si="2"/>
        <v>0</v>
      </c>
      <c r="AU28" s="83">
        <f t="shared" si="2"/>
        <v>0</v>
      </c>
      <c r="AV28" s="83">
        <f t="shared" si="2"/>
        <v>0</v>
      </c>
      <c r="AW28" s="83">
        <f t="shared" si="2"/>
        <v>0</v>
      </c>
      <c r="AX28" s="83">
        <f t="shared" si="2"/>
        <v>0</v>
      </c>
      <c r="AY28" s="83">
        <f t="shared" si="2"/>
        <v>0</v>
      </c>
      <c r="AZ28" s="83">
        <f t="shared" si="2"/>
        <v>0</v>
      </c>
      <c r="BA28" s="83">
        <f t="shared" si="3"/>
        <v>0</v>
      </c>
      <c r="BB28" s="83">
        <f t="shared" si="3"/>
        <v>0</v>
      </c>
      <c r="BC28" s="83">
        <f t="shared" si="3"/>
        <v>0</v>
      </c>
      <c r="BD28" s="83">
        <f t="shared" si="3"/>
        <v>0</v>
      </c>
      <c r="BE28" s="83">
        <f t="shared" si="3"/>
        <v>0</v>
      </c>
      <c r="BF28" s="83">
        <f t="shared" si="3"/>
        <v>0</v>
      </c>
      <c r="BG28" s="83">
        <f t="shared" si="3"/>
        <v>0</v>
      </c>
      <c r="BH28" s="83">
        <f t="shared" si="3"/>
        <v>0</v>
      </c>
      <c r="BI28" s="83">
        <f t="shared" si="3"/>
        <v>0</v>
      </c>
      <c r="BJ28" s="83">
        <f t="shared" si="3"/>
        <v>0</v>
      </c>
      <c r="BK28" s="83">
        <f t="shared" si="3"/>
        <v>0</v>
      </c>
      <c r="BL28" s="83">
        <f t="shared" si="3"/>
        <v>0</v>
      </c>
      <c r="BM28" s="83">
        <f t="shared" si="3"/>
        <v>0</v>
      </c>
      <c r="BN28" s="83">
        <f t="shared" si="3"/>
        <v>0</v>
      </c>
      <c r="BO28" s="83">
        <f t="shared" si="3"/>
        <v>0</v>
      </c>
      <c r="BP28" s="83">
        <f t="shared" si="3"/>
        <v>0</v>
      </c>
      <c r="BQ28" s="83">
        <f t="shared" si="4"/>
        <v>0</v>
      </c>
      <c r="BR28" s="83">
        <f t="shared" si="4"/>
        <v>0</v>
      </c>
      <c r="BS28" s="83">
        <f t="shared" si="4"/>
        <v>0</v>
      </c>
      <c r="BT28" s="83">
        <f t="shared" si="4"/>
        <v>0</v>
      </c>
      <c r="BU28" s="83">
        <f t="shared" si="4"/>
        <v>0</v>
      </c>
      <c r="BV28" s="83">
        <f t="shared" si="4"/>
        <v>0</v>
      </c>
      <c r="BW28" s="83">
        <f t="shared" si="4"/>
        <v>0</v>
      </c>
      <c r="BX28" s="83">
        <f t="shared" si="4"/>
        <v>0</v>
      </c>
      <c r="BY28" s="83">
        <f t="shared" si="4"/>
        <v>0</v>
      </c>
      <c r="BZ28" s="83">
        <f t="shared" si="4"/>
        <v>0</v>
      </c>
      <c r="CA28" s="83">
        <f t="shared" si="4"/>
        <v>0</v>
      </c>
      <c r="CB28" s="83">
        <f t="shared" si="4"/>
        <v>0</v>
      </c>
      <c r="CC28" s="83">
        <f t="shared" si="4"/>
        <v>0</v>
      </c>
      <c r="CD28" s="83">
        <f t="shared" si="4"/>
        <v>0</v>
      </c>
      <c r="CE28" s="83">
        <f t="shared" si="4"/>
        <v>0</v>
      </c>
      <c r="CF28" s="83">
        <f t="shared" si="4"/>
        <v>0</v>
      </c>
      <c r="CG28" s="83">
        <f t="shared" si="5"/>
        <v>0</v>
      </c>
      <c r="CH28" s="83">
        <f t="shared" si="5"/>
        <v>0</v>
      </c>
      <c r="CI28" s="83">
        <f t="shared" si="5"/>
        <v>0</v>
      </c>
      <c r="CJ28" s="83">
        <f t="shared" si="5"/>
        <v>0</v>
      </c>
      <c r="CK28" s="83">
        <f t="shared" si="5"/>
        <v>0</v>
      </c>
      <c r="CL28" s="83">
        <f t="shared" si="5"/>
        <v>0</v>
      </c>
      <c r="CM28" s="83">
        <f t="shared" si="5"/>
        <v>0</v>
      </c>
      <c r="CN28" s="83">
        <f t="shared" si="5"/>
        <v>0</v>
      </c>
      <c r="CO28" s="83">
        <f t="shared" si="5"/>
        <v>0</v>
      </c>
      <c r="CP28" s="83">
        <f t="shared" si="5"/>
        <v>0</v>
      </c>
      <c r="CQ28" s="83">
        <f t="shared" si="5"/>
        <v>0</v>
      </c>
      <c r="CR28" s="83">
        <f t="shared" si="5"/>
        <v>0</v>
      </c>
      <c r="CS28" s="83">
        <f t="shared" si="5"/>
        <v>0</v>
      </c>
      <c r="CT28" s="83">
        <f t="shared" si="5"/>
        <v>0</v>
      </c>
      <c r="CU28" s="83">
        <f t="shared" si="5"/>
        <v>0</v>
      </c>
      <c r="CV28" s="83">
        <f t="shared" si="5"/>
        <v>0</v>
      </c>
      <c r="CW28" s="83">
        <f t="shared" si="6"/>
        <v>0</v>
      </c>
      <c r="CX28" s="83">
        <f t="shared" si="6"/>
        <v>0</v>
      </c>
      <c r="CY28" s="83">
        <f t="shared" si="6"/>
        <v>0</v>
      </c>
      <c r="CZ28" s="83">
        <f t="shared" si="6"/>
        <v>0</v>
      </c>
      <c r="DA28" s="83">
        <f t="shared" si="6"/>
        <v>0</v>
      </c>
      <c r="DB28" s="83">
        <f t="shared" si="6"/>
        <v>0</v>
      </c>
      <c r="DC28" s="83">
        <f t="shared" si="6"/>
        <v>0</v>
      </c>
      <c r="DD28" s="83">
        <f t="shared" si="6"/>
        <v>0</v>
      </c>
      <c r="DE28" s="83">
        <f t="shared" si="6"/>
        <v>0</v>
      </c>
      <c r="DF28" s="83">
        <f t="shared" si="6"/>
        <v>0</v>
      </c>
      <c r="DG28" s="83">
        <f t="shared" si="6"/>
        <v>0</v>
      </c>
      <c r="DH28" s="83">
        <f t="shared" si="6"/>
        <v>0</v>
      </c>
      <c r="DI28" s="83">
        <f t="shared" si="6"/>
        <v>0</v>
      </c>
      <c r="DJ28" s="83">
        <f t="shared" si="6"/>
        <v>0</v>
      </c>
      <c r="DK28" s="83">
        <f t="shared" si="7"/>
        <v>0</v>
      </c>
      <c r="DL28" s="83">
        <f t="shared" si="7"/>
        <v>0</v>
      </c>
      <c r="DM28" s="83">
        <f t="shared" si="7"/>
        <v>0</v>
      </c>
      <c r="DN28" s="83">
        <f t="shared" si="7"/>
        <v>0</v>
      </c>
      <c r="DO28" s="83">
        <f t="shared" si="7"/>
        <v>0</v>
      </c>
      <c r="DP28" s="83">
        <f t="shared" si="7"/>
        <v>0</v>
      </c>
      <c r="DQ28" s="83">
        <f t="shared" si="7"/>
        <v>0</v>
      </c>
      <c r="DR28" s="83">
        <f t="shared" si="7"/>
        <v>0</v>
      </c>
      <c r="DS28" s="83">
        <f t="shared" si="7"/>
        <v>0</v>
      </c>
      <c r="DT28" s="83">
        <f t="shared" si="7"/>
        <v>0</v>
      </c>
      <c r="DU28" s="83">
        <f t="shared" si="7"/>
        <v>0</v>
      </c>
    </row>
    <row r="29" spans="1:125">
      <c r="A29" s="85"/>
      <c r="B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c r="DN29" s="85"/>
      <c r="DO29" s="85"/>
      <c r="DP29" s="85"/>
      <c r="DQ29" s="85"/>
      <c r="DR29" s="85"/>
      <c r="DS29" s="85"/>
      <c r="DT29" s="85"/>
      <c r="DU29" s="85"/>
    </row>
    <row r="30" spans="1:125">
      <c r="A30" s="44" t="str">
        <f>IFERROR(Pieņēmumi!B167,"")</f>
        <v>Regulāras uzturēšanas izmaksas, kopā</v>
      </c>
      <c r="B30" s="44" t="str">
        <f>IFERROR(Pieņēmumi!C167,"")</f>
        <v>k € ceturksnī</v>
      </c>
      <c r="D30" s="69">
        <f>IFERROR(Pieņēmumi!E167,"")</f>
        <v>19654.509999999998</v>
      </c>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row>
    <row r="31" spans="1:12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c r="A32" s="25" t="s">
        <v>238</v>
      </c>
      <c r="B32" s="84" t="s">
        <v>71</v>
      </c>
      <c r="C32" s="25"/>
      <c r="D32" s="26">
        <f>IFERROR(SUM(E32:DU32),"")</f>
        <v>1080998.0500000003</v>
      </c>
      <c r="E32" s="26">
        <f t="shared" ref="E32:BP32" si="8">IFERROR(SUM(E19:E28),"")</f>
        <v>0</v>
      </c>
      <c r="F32" s="26">
        <f t="shared" si="8"/>
        <v>0</v>
      </c>
      <c r="G32" s="26">
        <f t="shared" si="8"/>
        <v>0</v>
      </c>
      <c r="H32" s="26">
        <f t="shared" si="8"/>
        <v>0</v>
      </c>
      <c r="I32" s="26">
        <f t="shared" si="8"/>
        <v>0</v>
      </c>
      <c r="J32" s="26">
        <f t="shared" si="8"/>
        <v>19654.509999999998</v>
      </c>
      <c r="K32" s="26">
        <f t="shared" si="8"/>
        <v>19654.509999999998</v>
      </c>
      <c r="L32" s="26">
        <f t="shared" si="8"/>
        <v>19654.509999999998</v>
      </c>
      <c r="M32" s="26">
        <f t="shared" si="8"/>
        <v>19654.509999999998</v>
      </c>
      <c r="N32" s="26">
        <f t="shared" si="8"/>
        <v>19654.509999999998</v>
      </c>
      <c r="O32" s="26">
        <f t="shared" si="8"/>
        <v>19654.509999999998</v>
      </c>
      <c r="P32" s="26">
        <f t="shared" si="8"/>
        <v>19654.509999999998</v>
      </c>
      <c r="Q32" s="26">
        <f t="shared" si="8"/>
        <v>19654.509999999998</v>
      </c>
      <c r="R32" s="26">
        <f t="shared" si="8"/>
        <v>19654.509999999998</v>
      </c>
      <c r="S32" s="26">
        <f t="shared" si="8"/>
        <v>19654.509999999998</v>
      </c>
      <c r="T32" s="26">
        <f t="shared" si="8"/>
        <v>19654.509999999998</v>
      </c>
      <c r="U32" s="26">
        <f t="shared" si="8"/>
        <v>19654.509999999998</v>
      </c>
      <c r="V32" s="26">
        <f t="shared" si="8"/>
        <v>19654.509999999998</v>
      </c>
      <c r="W32" s="26">
        <f t="shared" si="8"/>
        <v>19654.509999999998</v>
      </c>
      <c r="X32" s="26">
        <f t="shared" si="8"/>
        <v>19654.509999999998</v>
      </c>
      <c r="Y32" s="26">
        <f t="shared" si="8"/>
        <v>19654.509999999998</v>
      </c>
      <c r="Z32" s="26">
        <f t="shared" si="8"/>
        <v>19654.509999999998</v>
      </c>
      <c r="AA32" s="26">
        <f t="shared" si="8"/>
        <v>19654.509999999998</v>
      </c>
      <c r="AB32" s="26">
        <f t="shared" si="8"/>
        <v>19654.509999999998</v>
      </c>
      <c r="AC32" s="26">
        <f t="shared" si="8"/>
        <v>19654.509999999998</v>
      </c>
      <c r="AD32" s="26">
        <f t="shared" si="8"/>
        <v>19654.509999999998</v>
      </c>
      <c r="AE32" s="26">
        <f t="shared" si="8"/>
        <v>19654.509999999998</v>
      </c>
      <c r="AF32" s="26">
        <f t="shared" si="8"/>
        <v>19654.509999999998</v>
      </c>
      <c r="AG32" s="26">
        <f t="shared" si="8"/>
        <v>19654.509999999998</v>
      </c>
      <c r="AH32" s="26">
        <f t="shared" si="8"/>
        <v>19654.509999999998</v>
      </c>
      <c r="AI32" s="26">
        <f t="shared" si="8"/>
        <v>19654.509999999998</v>
      </c>
      <c r="AJ32" s="26">
        <f t="shared" si="8"/>
        <v>19654.509999999998</v>
      </c>
      <c r="AK32" s="26">
        <f t="shared" si="8"/>
        <v>19654.509999999998</v>
      </c>
      <c r="AL32" s="26">
        <f t="shared" si="8"/>
        <v>19654.509999999998</v>
      </c>
      <c r="AM32" s="26">
        <f t="shared" si="8"/>
        <v>19654.509999999998</v>
      </c>
      <c r="AN32" s="26">
        <f t="shared" si="8"/>
        <v>19654.509999999998</v>
      </c>
      <c r="AO32" s="26">
        <f t="shared" si="8"/>
        <v>19654.509999999998</v>
      </c>
      <c r="AP32" s="26">
        <f t="shared" si="8"/>
        <v>19654.509999999998</v>
      </c>
      <c r="AQ32" s="26">
        <f t="shared" si="8"/>
        <v>19654.509999999998</v>
      </c>
      <c r="AR32" s="26">
        <f t="shared" si="8"/>
        <v>19654.509999999998</v>
      </c>
      <c r="AS32" s="26">
        <f t="shared" si="8"/>
        <v>19654.509999999998</v>
      </c>
      <c r="AT32" s="26">
        <f t="shared" si="8"/>
        <v>19654.509999999998</v>
      </c>
      <c r="AU32" s="26">
        <f t="shared" si="8"/>
        <v>19654.509999999998</v>
      </c>
      <c r="AV32" s="26">
        <f t="shared" si="8"/>
        <v>19654.509999999998</v>
      </c>
      <c r="AW32" s="26">
        <f t="shared" si="8"/>
        <v>19654.509999999998</v>
      </c>
      <c r="AX32" s="26">
        <f t="shared" si="8"/>
        <v>19654.509999999998</v>
      </c>
      <c r="AY32" s="26">
        <f t="shared" si="8"/>
        <v>19654.509999999998</v>
      </c>
      <c r="AZ32" s="26">
        <f t="shared" si="8"/>
        <v>19654.509999999998</v>
      </c>
      <c r="BA32" s="26">
        <f t="shared" si="8"/>
        <v>19654.509999999998</v>
      </c>
      <c r="BB32" s="26">
        <f t="shared" si="8"/>
        <v>19654.509999999998</v>
      </c>
      <c r="BC32" s="26">
        <f t="shared" si="8"/>
        <v>19654.509999999998</v>
      </c>
      <c r="BD32" s="26">
        <f t="shared" si="8"/>
        <v>19654.509999999998</v>
      </c>
      <c r="BE32" s="26">
        <f t="shared" si="8"/>
        <v>19654.509999999998</v>
      </c>
      <c r="BF32" s="26">
        <f t="shared" si="8"/>
        <v>19654.509999999998</v>
      </c>
      <c r="BG32" s="26">
        <f t="shared" si="8"/>
        <v>19654.509999999998</v>
      </c>
      <c r="BH32" s="26">
        <f t="shared" si="8"/>
        <v>19654.509999999998</v>
      </c>
      <c r="BI32" s="26">
        <f t="shared" si="8"/>
        <v>19654.509999999998</v>
      </c>
      <c r="BJ32" s="26">
        <f t="shared" si="8"/>
        <v>19654.509999999998</v>
      </c>
      <c r="BK32" s="26">
        <f t="shared" si="8"/>
        <v>19654.509999999998</v>
      </c>
      <c r="BL32" s="26">
        <f t="shared" si="8"/>
        <v>19654.509999999998</v>
      </c>
      <c r="BM32" s="26">
        <f t="shared" si="8"/>
        <v>0</v>
      </c>
      <c r="BN32" s="26">
        <f t="shared" si="8"/>
        <v>0</v>
      </c>
      <c r="BO32" s="26">
        <f t="shared" si="8"/>
        <v>0</v>
      </c>
      <c r="BP32" s="26">
        <f t="shared" si="8"/>
        <v>0</v>
      </c>
      <c r="BQ32" s="26">
        <f t="shared" ref="BQ32:DU32" si="9">IFERROR(SUM(BQ19:BQ28),"")</f>
        <v>0</v>
      </c>
      <c r="BR32" s="26">
        <f t="shared" si="9"/>
        <v>0</v>
      </c>
      <c r="BS32" s="26">
        <f t="shared" si="9"/>
        <v>0</v>
      </c>
      <c r="BT32" s="26">
        <f t="shared" si="9"/>
        <v>0</v>
      </c>
      <c r="BU32" s="26">
        <f t="shared" si="9"/>
        <v>0</v>
      </c>
      <c r="BV32" s="26">
        <f t="shared" si="9"/>
        <v>0</v>
      </c>
      <c r="BW32" s="26">
        <f t="shared" si="9"/>
        <v>0</v>
      </c>
      <c r="BX32" s="26">
        <f t="shared" si="9"/>
        <v>0</v>
      </c>
      <c r="BY32" s="26">
        <f t="shared" si="9"/>
        <v>0</v>
      </c>
      <c r="BZ32" s="26">
        <f t="shared" si="9"/>
        <v>0</v>
      </c>
      <c r="CA32" s="26">
        <f t="shared" si="9"/>
        <v>0</v>
      </c>
      <c r="CB32" s="26">
        <f t="shared" si="9"/>
        <v>0</v>
      </c>
      <c r="CC32" s="26">
        <f t="shared" si="9"/>
        <v>0</v>
      </c>
      <c r="CD32" s="26">
        <f t="shared" si="9"/>
        <v>0</v>
      </c>
      <c r="CE32" s="26">
        <f t="shared" si="9"/>
        <v>0</v>
      </c>
      <c r="CF32" s="26">
        <f t="shared" si="9"/>
        <v>0</v>
      </c>
      <c r="CG32" s="26">
        <f t="shared" si="9"/>
        <v>0</v>
      </c>
      <c r="CH32" s="26">
        <f t="shared" si="9"/>
        <v>0</v>
      </c>
      <c r="CI32" s="26">
        <f t="shared" si="9"/>
        <v>0</v>
      </c>
      <c r="CJ32" s="26">
        <f t="shared" si="9"/>
        <v>0</v>
      </c>
      <c r="CK32" s="26">
        <f t="shared" si="9"/>
        <v>0</v>
      </c>
      <c r="CL32" s="26">
        <f t="shared" si="9"/>
        <v>0</v>
      </c>
      <c r="CM32" s="26">
        <f t="shared" si="9"/>
        <v>0</v>
      </c>
      <c r="CN32" s="26">
        <f t="shared" si="9"/>
        <v>0</v>
      </c>
      <c r="CO32" s="26">
        <f t="shared" si="9"/>
        <v>0</v>
      </c>
      <c r="CP32" s="26">
        <f t="shared" si="9"/>
        <v>0</v>
      </c>
      <c r="CQ32" s="26">
        <f t="shared" si="9"/>
        <v>0</v>
      </c>
      <c r="CR32" s="26">
        <f t="shared" si="9"/>
        <v>0</v>
      </c>
      <c r="CS32" s="26">
        <f t="shared" si="9"/>
        <v>0</v>
      </c>
      <c r="CT32" s="26">
        <f t="shared" si="9"/>
        <v>0</v>
      </c>
      <c r="CU32" s="26">
        <f t="shared" si="9"/>
        <v>0</v>
      </c>
      <c r="CV32" s="26">
        <f t="shared" si="9"/>
        <v>0</v>
      </c>
      <c r="CW32" s="26">
        <f t="shared" si="9"/>
        <v>0</v>
      </c>
      <c r="CX32" s="26">
        <f t="shared" si="9"/>
        <v>0</v>
      </c>
      <c r="CY32" s="26">
        <f t="shared" si="9"/>
        <v>0</v>
      </c>
      <c r="CZ32" s="26">
        <f t="shared" si="9"/>
        <v>0</v>
      </c>
      <c r="DA32" s="26">
        <f t="shared" si="9"/>
        <v>0</v>
      </c>
      <c r="DB32" s="26">
        <f t="shared" si="9"/>
        <v>0</v>
      </c>
      <c r="DC32" s="26">
        <f t="shared" si="9"/>
        <v>0</v>
      </c>
      <c r="DD32" s="26">
        <f t="shared" si="9"/>
        <v>0</v>
      </c>
      <c r="DE32" s="26">
        <f t="shared" si="9"/>
        <v>0</v>
      </c>
      <c r="DF32" s="26">
        <f t="shared" si="9"/>
        <v>0</v>
      </c>
      <c r="DG32" s="26">
        <f t="shared" si="9"/>
        <v>0</v>
      </c>
      <c r="DH32" s="26">
        <f t="shared" si="9"/>
        <v>0</v>
      </c>
      <c r="DI32" s="26">
        <f t="shared" si="9"/>
        <v>0</v>
      </c>
      <c r="DJ32" s="26">
        <f t="shared" si="9"/>
        <v>0</v>
      </c>
      <c r="DK32" s="26">
        <f t="shared" si="9"/>
        <v>0</v>
      </c>
      <c r="DL32" s="26">
        <f t="shared" si="9"/>
        <v>0</v>
      </c>
      <c r="DM32" s="26">
        <f t="shared" si="9"/>
        <v>0</v>
      </c>
      <c r="DN32" s="26">
        <f t="shared" si="9"/>
        <v>0</v>
      </c>
      <c r="DO32" s="26">
        <f t="shared" si="9"/>
        <v>0</v>
      </c>
      <c r="DP32" s="26">
        <f t="shared" si="9"/>
        <v>0</v>
      </c>
      <c r="DQ32" s="26">
        <f t="shared" si="9"/>
        <v>0</v>
      </c>
      <c r="DR32" s="26">
        <f t="shared" si="9"/>
        <v>0</v>
      </c>
      <c r="DS32" s="26">
        <f t="shared" si="9"/>
        <v>0</v>
      </c>
      <c r="DT32" s="26">
        <f t="shared" si="9"/>
        <v>0</v>
      </c>
      <c r="DU32" s="26">
        <f t="shared" si="9"/>
        <v>0</v>
      </c>
    </row>
    <row r="33" spans="1:125">
      <c r="A33" s="2"/>
      <c r="B33" s="2"/>
      <c r="C33" s="2"/>
      <c r="D33" s="1"/>
      <c r="E33" s="2"/>
      <c r="F33" s="2"/>
      <c r="G33" s="2"/>
      <c r="H33" s="2"/>
      <c r="I33" s="2"/>
      <c r="J33" s="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row>
    <row r="34" spans="1:125">
      <c r="A34" s="25" t="s">
        <v>239</v>
      </c>
      <c r="B34" s="84" t="s">
        <v>71</v>
      </c>
      <c r="C34" s="25"/>
      <c r="D34" s="26">
        <f>IFERROR(SUM(E34:DU34),"")</f>
        <v>1277061.6926809039</v>
      </c>
      <c r="E34" s="26">
        <f t="shared" ref="E34:BP34" si="10">IFERROR(E32*E17,"")</f>
        <v>0</v>
      </c>
      <c r="F34" s="26">
        <f t="shared" si="10"/>
        <v>0</v>
      </c>
      <c r="G34" s="26">
        <f t="shared" si="10"/>
        <v>0</v>
      </c>
      <c r="H34" s="26">
        <f t="shared" si="10"/>
        <v>0</v>
      </c>
      <c r="I34" s="26">
        <f t="shared" si="10"/>
        <v>0</v>
      </c>
      <c r="J34" s="26">
        <f t="shared" si="10"/>
        <v>20336.474739841415</v>
      </c>
      <c r="K34" s="26">
        <f t="shared" si="10"/>
        <v>20452.414228749625</v>
      </c>
      <c r="L34" s="26">
        <f t="shared" si="10"/>
        <v>20567.715490040388</v>
      </c>
      <c r="M34" s="26">
        <f>IFERROR(M32*M17,"")</f>
        <v>20548.906598440735</v>
      </c>
      <c r="N34" s="26">
        <f t="shared" si="10"/>
        <v>20652.025396665274</v>
      </c>
      <c r="O34" s="26">
        <f t="shared" si="10"/>
        <v>20754.519985556992</v>
      </c>
      <c r="P34" s="26">
        <f t="shared" si="10"/>
        <v>20856.375963637009</v>
      </c>
      <c r="Q34" s="26">
        <f t="shared" si="10"/>
        <v>20959.884730409554</v>
      </c>
      <c r="R34" s="26">
        <f t="shared" si="10"/>
        <v>21065.065904598578</v>
      </c>
      <c r="S34" s="26">
        <f t="shared" si="10"/>
        <v>21169.61038526813</v>
      </c>
      <c r="T34" s="26">
        <f t="shared" si="10"/>
        <v>21273.503482909749</v>
      </c>
      <c r="U34" s="26">
        <f t="shared" si="10"/>
        <v>21379.082425017743</v>
      </c>
      <c r="V34" s="26">
        <f t="shared" si="10"/>
        <v>21486.367222690551</v>
      </c>
      <c r="W34" s="26">
        <f t="shared" si="10"/>
        <v>21593.002592973495</v>
      </c>
      <c r="X34" s="26">
        <f t="shared" si="10"/>
        <v>21698.973552567946</v>
      </c>
      <c r="Y34" s="26">
        <f t="shared" si="10"/>
        <v>21806.664073518099</v>
      </c>
      <c r="Z34" s="26">
        <f t="shared" si="10"/>
        <v>21916.094567144362</v>
      </c>
      <c r="AA34" s="26">
        <f t="shared" si="10"/>
        <v>22024.862644832967</v>
      </c>
      <c r="AB34" s="26">
        <f t="shared" si="10"/>
        <v>22132.953023619306</v>
      </c>
      <c r="AC34" s="26">
        <f t="shared" si="10"/>
        <v>22242.797354988463</v>
      </c>
      <c r="AD34" s="26">
        <f t="shared" si="10"/>
        <v>22354.416458487252</v>
      </c>
      <c r="AE34" s="26">
        <f t="shared" si="10"/>
        <v>22465.359897729621</v>
      </c>
      <c r="AF34" s="26">
        <f t="shared" si="10"/>
        <v>22575.612084091692</v>
      </c>
      <c r="AG34" s="26">
        <f t="shared" si="10"/>
        <v>22687.653302088234</v>
      </c>
      <c r="AH34" s="26">
        <f t="shared" si="10"/>
        <v>22801.504787656995</v>
      </c>
      <c r="AI34" s="26">
        <f t="shared" si="10"/>
        <v>22914.667095684217</v>
      </c>
      <c r="AJ34" s="26">
        <f t="shared" si="10"/>
        <v>23027.124325773526</v>
      </c>
      <c r="AK34" s="26">
        <f t="shared" si="10"/>
        <v>23141.406368129992</v>
      </c>
      <c r="AL34" s="26">
        <f t="shared" si="10"/>
        <v>23257.534883410139</v>
      </c>
      <c r="AM34" s="26">
        <f t="shared" si="10"/>
        <v>23372.9604375979</v>
      </c>
      <c r="AN34" s="26">
        <f t="shared" si="10"/>
        <v>23487.666812288997</v>
      </c>
      <c r="AO34" s="26">
        <f t="shared" si="10"/>
        <v>23604.234495492597</v>
      </c>
      <c r="AP34" s="26">
        <f t="shared" si="10"/>
        <v>23722.685581078338</v>
      </c>
      <c r="AQ34" s="26">
        <f t="shared" si="10"/>
        <v>23840.419646349859</v>
      </c>
      <c r="AR34" s="26">
        <f t="shared" si="10"/>
        <v>23957.420148534777</v>
      </c>
      <c r="AS34" s="26">
        <f t="shared" si="10"/>
        <v>24076.319185402448</v>
      </c>
      <c r="AT34" s="26">
        <f t="shared" si="10"/>
        <v>24197.139292699911</v>
      </c>
      <c r="AU34" s="26">
        <f t="shared" si="10"/>
        <v>24317.228039276855</v>
      </c>
      <c r="AV34" s="26">
        <f t="shared" si="10"/>
        <v>24436.568551505472</v>
      </c>
      <c r="AW34" s="26">
        <f t="shared" si="10"/>
        <v>24557.845569110497</v>
      </c>
      <c r="AX34" s="26">
        <f t="shared" si="10"/>
        <v>24681.082078553907</v>
      </c>
      <c r="AY34" s="26">
        <f t="shared" si="10"/>
        <v>24803.572600062394</v>
      </c>
      <c r="AZ34" s="26">
        <f t="shared" si="10"/>
        <v>24925.299922535585</v>
      </c>
      <c r="BA34" s="26">
        <f t="shared" si="10"/>
        <v>25049.002480492709</v>
      </c>
      <c r="BB34" s="26">
        <f t="shared" si="10"/>
        <v>25174.70372012498</v>
      </c>
      <c r="BC34" s="26">
        <f t="shared" si="10"/>
        <v>25299.644052063642</v>
      </c>
      <c r="BD34" s="26">
        <f t="shared" si="10"/>
        <v>25423.805920986295</v>
      </c>
      <c r="BE34" s="26">
        <f t="shared" si="10"/>
        <v>25549.982530102563</v>
      </c>
      <c r="BF34" s="26">
        <f t="shared" si="10"/>
        <v>25678.197794527485</v>
      </c>
      <c r="BG34" s="26">
        <f t="shared" si="10"/>
        <v>25805.636933104917</v>
      </c>
      <c r="BH34" s="26">
        <f t="shared" si="10"/>
        <v>25932.282039406022</v>
      </c>
      <c r="BI34" s="26">
        <f t="shared" si="10"/>
        <v>26060.982180704614</v>
      </c>
      <c r="BJ34" s="26">
        <f t="shared" si="10"/>
        <v>26191.761750418034</v>
      </c>
      <c r="BK34" s="26">
        <f t="shared" si="10"/>
        <v>26321.749671767015</v>
      </c>
      <c r="BL34" s="26">
        <f t="shared" si="10"/>
        <v>26450.927680194141</v>
      </c>
      <c r="BM34" s="26">
        <f t="shared" si="10"/>
        <v>0</v>
      </c>
      <c r="BN34" s="26">
        <f t="shared" si="10"/>
        <v>0</v>
      </c>
      <c r="BO34" s="26">
        <f t="shared" si="10"/>
        <v>0</v>
      </c>
      <c r="BP34" s="26">
        <f t="shared" si="10"/>
        <v>0</v>
      </c>
      <c r="BQ34" s="26">
        <f t="shared" ref="BQ34:DU34" si="11">IFERROR(BQ32*BQ17,"")</f>
        <v>0</v>
      </c>
      <c r="BR34" s="26">
        <f t="shared" si="11"/>
        <v>0</v>
      </c>
      <c r="BS34" s="26">
        <f t="shared" si="11"/>
        <v>0</v>
      </c>
      <c r="BT34" s="26">
        <f t="shared" si="11"/>
        <v>0</v>
      </c>
      <c r="BU34" s="26">
        <f t="shared" si="11"/>
        <v>0</v>
      </c>
      <c r="BV34" s="26">
        <f t="shared" si="11"/>
        <v>0</v>
      </c>
      <c r="BW34" s="26">
        <f t="shared" si="11"/>
        <v>0</v>
      </c>
      <c r="BX34" s="26">
        <f t="shared" si="11"/>
        <v>0</v>
      </c>
      <c r="BY34" s="26">
        <f t="shared" si="11"/>
        <v>0</v>
      </c>
      <c r="BZ34" s="26">
        <f t="shared" si="11"/>
        <v>0</v>
      </c>
      <c r="CA34" s="26">
        <f t="shared" si="11"/>
        <v>0</v>
      </c>
      <c r="CB34" s="26">
        <f t="shared" si="11"/>
        <v>0</v>
      </c>
      <c r="CC34" s="26">
        <f t="shared" si="11"/>
        <v>0</v>
      </c>
      <c r="CD34" s="26">
        <f t="shared" si="11"/>
        <v>0</v>
      </c>
      <c r="CE34" s="26">
        <f t="shared" si="11"/>
        <v>0</v>
      </c>
      <c r="CF34" s="26">
        <f t="shared" si="11"/>
        <v>0</v>
      </c>
      <c r="CG34" s="26">
        <f t="shared" si="11"/>
        <v>0</v>
      </c>
      <c r="CH34" s="26">
        <f t="shared" si="11"/>
        <v>0</v>
      </c>
      <c r="CI34" s="26">
        <f t="shared" si="11"/>
        <v>0</v>
      </c>
      <c r="CJ34" s="26">
        <f t="shared" si="11"/>
        <v>0</v>
      </c>
      <c r="CK34" s="26">
        <f t="shared" si="11"/>
        <v>0</v>
      </c>
      <c r="CL34" s="26">
        <f t="shared" si="11"/>
        <v>0</v>
      </c>
      <c r="CM34" s="26">
        <f t="shared" si="11"/>
        <v>0</v>
      </c>
      <c r="CN34" s="26">
        <f t="shared" si="11"/>
        <v>0</v>
      </c>
      <c r="CO34" s="26">
        <f t="shared" si="11"/>
        <v>0</v>
      </c>
      <c r="CP34" s="26">
        <f t="shared" si="11"/>
        <v>0</v>
      </c>
      <c r="CQ34" s="26">
        <f t="shared" si="11"/>
        <v>0</v>
      </c>
      <c r="CR34" s="26">
        <f t="shared" si="11"/>
        <v>0</v>
      </c>
      <c r="CS34" s="26">
        <f t="shared" si="11"/>
        <v>0</v>
      </c>
      <c r="CT34" s="26">
        <f t="shared" si="11"/>
        <v>0</v>
      </c>
      <c r="CU34" s="26">
        <f t="shared" si="11"/>
        <v>0</v>
      </c>
      <c r="CV34" s="26">
        <f t="shared" si="11"/>
        <v>0</v>
      </c>
      <c r="CW34" s="26">
        <f t="shared" si="11"/>
        <v>0</v>
      </c>
      <c r="CX34" s="26">
        <f t="shared" si="11"/>
        <v>0</v>
      </c>
      <c r="CY34" s="26">
        <f t="shared" si="11"/>
        <v>0</v>
      </c>
      <c r="CZ34" s="26">
        <f t="shared" si="11"/>
        <v>0</v>
      </c>
      <c r="DA34" s="26">
        <f t="shared" si="11"/>
        <v>0</v>
      </c>
      <c r="DB34" s="26">
        <f t="shared" si="11"/>
        <v>0</v>
      </c>
      <c r="DC34" s="26">
        <f t="shared" si="11"/>
        <v>0</v>
      </c>
      <c r="DD34" s="26">
        <f t="shared" si="11"/>
        <v>0</v>
      </c>
      <c r="DE34" s="26">
        <f t="shared" si="11"/>
        <v>0</v>
      </c>
      <c r="DF34" s="26">
        <f t="shared" si="11"/>
        <v>0</v>
      </c>
      <c r="DG34" s="26">
        <f t="shared" si="11"/>
        <v>0</v>
      </c>
      <c r="DH34" s="26">
        <f t="shared" si="11"/>
        <v>0</v>
      </c>
      <c r="DI34" s="26">
        <f t="shared" si="11"/>
        <v>0</v>
      </c>
      <c r="DJ34" s="26">
        <f t="shared" si="11"/>
        <v>0</v>
      </c>
      <c r="DK34" s="26">
        <f t="shared" si="11"/>
        <v>0</v>
      </c>
      <c r="DL34" s="26">
        <f t="shared" si="11"/>
        <v>0</v>
      </c>
      <c r="DM34" s="26">
        <f t="shared" si="11"/>
        <v>0</v>
      </c>
      <c r="DN34" s="26">
        <f t="shared" si="11"/>
        <v>0</v>
      </c>
      <c r="DO34" s="26">
        <f t="shared" si="11"/>
        <v>0</v>
      </c>
      <c r="DP34" s="26">
        <f t="shared" si="11"/>
        <v>0</v>
      </c>
      <c r="DQ34" s="26">
        <f t="shared" si="11"/>
        <v>0</v>
      </c>
      <c r="DR34" s="26">
        <f t="shared" si="11"/>
        <v>0</v>
      </c>
      <c r="DS34" s="26">
        <f t="shared" si="11"/>
        <v>0</v>
      </c>
      <c r="DT34" s="26">
        <f t="shared" si="11"/>
        <v>0</v>
      </c>
      <c r="DU34" s="26">
        <f t="shared" si="11"/>
        <v>0</v>
      </c>
    </row>
    <row r="37" spans="1:125">
      <c r="A37" s="16" t="str">
        <f>IFERROR(Pieņēmumi!B169,"")</f>
        <v>Periodiskās uzturēšanas izmaksas</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row>
    <row r="38" spans="1:125">
      <c r="A38" s="70"/>
      <c r="B38" s="70"/>
      <c r="C38" s="70"/>
      <c r="D38" s="70"/>
    </row>
    <row r="39" spans="1:125">
      <c r="A39" s="44" t="str">
        <f>IFERROR(Pieņēmumi!B187,"")</f>
        <v>Periodisko uzturēšanas izmaksu garums</v>
      </c>
      <c r="B39" s="70"/>
      <c r="C39" s="70"/>
      <c r="D39" s="80">
        <f>IFERROR(Pieņēmumi!E187,"")</f>
        <v>1</v>
      </c>
    </row>
    <row r="40" spans="1:125">
      <c r="A40" s="2"/>
    </row>
    <row r="41" spans="1:125">
      <c r="A41" s="44" t="str">
        <f>IFERROR('Laika grafiks'!A33,"")</f>
        <v>Periodisko uzturēšanas izmaksu marķieris</v>
      </c>
      <c r="E41" s="148">
        <f>IFERROR('Laika grafiks'!E33,"")</f>
        <v>0</v>
      </c>
      <c r="F41" s="148">
        <f>IFERROR('Laika grafiks'!F33,"")</f>
        <v>0</v>
      </c>
      <c r="G41" s="148">
        <f>IFERROR('Laika grafiks'!G33,"")</f>
        <v>0</v>
      </c>
      <c r="H41" s="148">
        <f>IFERROR('Laika grafiks'!H33,"")</f>
        <v>0</v>
      </c>
      <c r="I41" s="148">
        <f>IFERROR('Laika grafiks'!I33,"")</f>
        <v>0</v>
      </c>
      <c r="J41" s="148">
        <f>IFERROR('Laika grafiks'!J33,"")</f>
        <v>0</v>
      </c>
      <c r="K41" s="148">
        <f>IFERROR('Laika grafiks'!K33,"")</f>
        <v>0</v>
      </c>
      <c r="L41" s="148">
        <f>IFERROR('Laika grafiks'!L33,"")</f>
        <v>0</v>
      </c>
      <c r="M41" s="148">
        <f>IFERROR('Laika grafiks'!M33,"")</f>
        <v>0</v>
      </c>
      <c r="N41" s="148">
        <f>IFERROR('Laika grafiks'!N33,"")</f>
        <v>0</v>
      </c>
      <c r="O41" s="148">
        <f>IFERROR('Laika grafiks'!O33,"")</f>
        <v>0</v>
      </c>
      <c r="P41" s="148">
        <f>IFERROR('Laika grafiks'!P33,"")</f>
        <v>0</v>
      </c>
      <c r="Q41" s="148">
        <f>IFERROR('Laika grafiks'!Q33,"")</f>
        <v>0</v>
      </c>
      <c r="R41" s="148">
        <f>IFERROR('Laika grafiks'!R33,"")</f>
        <v>0</v>
      </c>
      <c r="S41" s="148">
        <f>IFERROR('Laika grafiks'!S33,"")</f>
        <v>0</v>
      </c>
      <c r="T41" s="148">
        <f>IFERROR('Laika grafiks'!T33,"")</f>
        <v>0</v>
      </c>
      <c r="U41" s="148">
        <f>IFERROR('Laika grafiks'!U33,"")</f>
        <v>0</v>
      </c>
      <c r="V41" s="148">
        <f>IFERROR('Laika grafiks'!V33,"")</f>
        <v>0</v>
      </c>
      <c r="W41" s="148">
        <f>IFERROR('Laika grafiks'!W33,"")</f>
        <v>0</v>
      </c>
      <c r="X41" s="148">
        <f>IFERROR('Laika grafiks'!X33,"")</f>
        <v>0</v>
      </c>
      <c r="Y41" s="148">
        <f>IFERROR('Laika grafiks'!Y33,"")</f>
        <v>0</v>
      </c>
      <c r="Z41" s="148">
        <f>IFERROR('Laika grafiks'!Z33,"")</f>
        <v>0</v>
      </c>
      <c r="AA41" s="148">
        <f>IFERROR('Laika grafiks'!AA33,"")</f>
        <v>0</v>
      </c>
      <c r="AB41" s="148">
        <f>IFERROR('Laika grafiks'!AB33,"")</f>
        <v>0</v>
      </c>
      <c r="AC41" s="148">
        <f>IFERROR('Laika grafiks'!AC33,"")</f>
        <v>0</v>
      </c>
      <c r="AD41" s="148">
        <f>IFERROR('Laika grafiks'!AD33,"")</f>
        <v>1</v>
      </c>
      <c r="AE41" s="148">
        <f>IFERROR('Laika grafiks'!AE33,"")</f>
        <v>1</v>
      </c>
      <c r="AF41" s="148">
        <f>IFERROR('Laika grafiks'!AF33,"")</f>
        <v>1</v>
      </c>
      <c r="AG41" s="148">
        <f>IFERROR('Laika grafiks'!AG33,"")</f>
        <v>1</v>
      </c>
      <c r="AH41" s="148">
        <f>IFERROR('Laika grafiks'!AH33,"")</f>
        <v>1</v>
      </c>
      <c r="AI41" s="148">
        <f>IFERROR('Laika grafiks'!AI33,"")</f>
        <v>1</v>
      </c>
      <c r="AJ41" s="148">
        <f>IFERROR('Laika grafiks'!AJ33,"")</f>
        <v>1</v>
      </c>
      <c r="AK41" s="148">
        <f>IFERROR('Laika grafiks'!AK33,"")</f>
        <v>1</v>
      </c>
      <c r="AL41" s="148">
        <f>IFERROR('Laika grafiks'!AL33,"")</f>
        <v>1</v>
      </c>
      <c r="AM41" s="148">
        <f>IFERROR('Laika grafiks'!AM33,"")</f>
        <v>1</v>
      </c>
      <c r="AN41" s="148">
        <f>IFERROR('Laika grafiks'!AN33,"")</f>
        <v>1</v>
      </c>
      <c r="AO41" s="148">
        <f>IFERROR('Laika grafiks'!AO33,"")</f>
        <v>1</v>
      </c>
      <c r="AP41" s="148">
        <f>IFERROR('Laika grafiks'!AP33,"")</f>
        <v>1</v>
      </c>
      <c r="AQ41" s="148">
        <f>IFERROR('Laika grafiks'!AQ33,"")</f>
        <v>1</v>
      </c>
      <c r="AR41" s="148">
        <f>IFERROR('Laika grafiks'!AR33,"")</f>
        <v>1</v>
      </c>
      <c r="AS41" s="148">
        <f>IFERROR('Laika grafiks'!AS33,"")</f>
        <v>1</v>
      </c>
      <c r="AT41" s="148">
        <f>IFERROR('Laika grafiks'!AT33,"")</f>
        <v>1</v>
      </c>
      <c r="AU41" s="148">
        <f>IFERROR('Laika grafiks'!AU33,"")</f>
        <v>1</v>
      </c>
      <c r="AV41" s="148">
        <f>IFERROR('Laika grafiks'!AV33,"")</f>
        <v>1</v>
      </c>
      <c r="AW41" s="148">
        <f>IFERROR('Laika grafiks'!AW33,"")</f>
        <v>1</v>
      </c>
      <c r="AX41" s="148">
        <f>IFERROR('Laika grafiks'!AX33,"")</f>
        <v>1</v>
      </c>
      <c r="AY41" s="148">
        <f>IFERROR('Laika grafiks'!AY33,"")</f>
        <v>1</v>
      </c>
      <c r="AZ41" s="148">
        <f>IFERROR('Laika grafiks'!AZ33,"")</f>
        <v>1</v>
      </c>
      <c r="BA41" s="148">
        <f>IFERROR('Laika grafiks'!BA33,"")</f>
        <v>1</v>
      </c>
      <c r="BB41" s="148">
        <f>IFERROR('Laika grafiks'!BB33,"")</f>
        <v>1</v>
      </c>
      <c r="BC41" s="148">
        <f>IFERROR('Laika grafiks'!BC33,"")</f>
        <v>1</v>
      </c>
      <c r="BD41" s="148">
        <f>IFERROR('Laika grafiks'!BD33,"")</f>
        <v>1</v>
      </c>
      <c r="BE41" s="148">
        <f>IFERROR('Laika grafiks'!BE33,"")</f>
        <v>1</v>
      </c>
      <c r="BF41" s="148">
        <f>IFERROR('Laika grafiks'!BF33,"")</f>
        <v>1</v>
      </c>
      <c r="BG41" s="148">
        <f>IFERROR('Laika grafiks'!BG33,"")</f>
        <v>1</v>
      </c>
      <c r="BH41" s="148">
        <f>IFERROR('Laika grafiks'!BH33,"")</f>
        <v>1</v>
      </c>
      <c r="BI41" s="148">
        <f>IFERROR('Laika grafiks'!BI33,"")</f>
        <v>1</v>
      </c>
      <c r="BJ41" s="148">
        <f>IFERROR('Laika grafiks'!BJ33,"")</f>
        <v>1</v>
      </c>
      <c r="BK41" s="148">
        <f>IFERROR('Laika grafiks'!BK33,"")</f>
        <v>1</v>
      </c>
      <c r="BL41" s="148">
        <f>IFERROR('Laika grafiks'!BL33,"")</f>
        <v>1</v>
      </c>
      <c r="BM41" s="148">
        <f>IFERROR('Laika grafiks'!BM33,"")</f>
        <v>0</v>
      </c>
      <c r="BN41" s="148">
        <f>IFERROR('Laika grafiks'!BN33,"")</f>
        <v>0</v>
      </c>
      <c r="BO41" s="148">
        <f>IFERROR('Laika grafiks'!BO33,"")</f>
        <v>0</v>
      </c>
      <c r="BP41" s="148">
        <f>IFERROR('Laika grafiks'!BP33,"")</f>
        <v>0</v>
      </c>
      <c r="BQ41" s="148">
        <f>IFERROR('Laika grafiks'!BQ33,"")</f>
        <v>0</v>
      </c>
      <c r="BR41" s="148">
        <f>IFERROR('Laika grafiks'!BR33,"")</f>
        <v>0</v>
      </c>
      <c r="BS41" s="148">
        <f>IFERROR('Laika grafiks'!BS33,"")</f>
        <v>0</v>
      </c>
      <c r="BT41" s="148">
        <f>IFERROR('Laika grafiks'!BT33,"")</f>
        <v>0</v>
      </c>
      <c r="BU41" s="148">
        <f>IFERROR('Laika grafiks'!BU33,"")</f>
        <v>0</v>
      </c>
      <c r="BV41" s="148">
        <f>IFERROR('Laika grafiks'!BV33,"")</f>
        <v>0</v>
      </c>
      <c r="BW41" s="148">
        <f>IFERROR('Laika grafiks'!BW33,"")</f>
        <v>0</v>
      </c>
      <c r="BX41" s="148">
        <f>IFERROR('Laika grafiks'!BX33,"")</f>
        <v>0</v>
      </c>
      <c r="BY41" s="148">
        <f>IFERROR('Laika grafiks'!BY33,"")</f>
        <v>0</v>
      </c>
      <c r="BZ41" s="148">
        <f>IFERROR('Laika grafiks'!BZ33,"")</f>
        <v>0</v>
      </c>
      <c r="CA41" s="148">
        <f>IFERROR('Laika grafiks'!CA33,"")</f>
        <v>0</v>
      </c>
      <c r="CB41" s="148">
        <f>IFERROR('Laika grafiks'!CB33,"")</f>
        <v>0</v>
      </c>
      <c r="CC41" s="148">
        <f>IFERROR('Laika grafiks'!CC33,"")</f>
        <v>0</v>
      </c>
      <c r="CD41" s="148">
        <f>IFERROR('Laika grafiks'!CD33,"")</f>
        <v>0</v>
      </c>
      <c r="CE41" s="148">
        <f>IFERROR('Laika grafiks'!CE33,"")</f>
        <v>0</v>
      </c>
      <c r="CF41" s="148">
        <f>IFERROR('Laika grafiks'!CF33,"")</f>
        <v>0</v>
      </c>
      <c r="CG41" s="148">
        <f>IFERROR('Laika grafiks'!CG33,"")</f>
        <v>0</v>
      </c>
      <c r="CH41" s="148">
        <f>IFERROR('Laika grafiks'!CH33,"")</f>
        <v>0</v>
      </c>
      <c r="CI41" s="148">
        <f>IFERROR('Laika grafiks'!CI33,"")</f>
        <v>0</v>
      </c>
      <c r="CJ41" s="148">
        <f>IFERROR('Laika grafiks'!CJ33,"")</f>
        <v>0</v>
      </c>
      <c r="CK41" s="148">
        <f>IFERROR('Laika grafiks'!CK33,"")</f>
        <v>0</v>
      </c>
      <c r="CL41" s="148">
        <f>IFERROR('Laika grafiks'!CL33,"")</f>
        <v>0</v>
      </c>
      <c r="CM41" s="148">
        <f>IFERROR('Laika grafiks'!CM33,"")</f>
        <v>0</v>
      </c>
      <c r="CN41" s="148">
        <f>IFERROR('Laika grafiks'!CN33,"")</f>
        <v>0</v>
      </c>
      <c r="CO41" s="148">
        <f>IFERROR('Laika grafiks'!CO33,"")</f>
        <v>0</v>
      </c>
      <c r="CP41" s="148">
        <f>IFERROR('Laika grafiks'!CP33,"")</f>
        <v>0</v>
      </c>
      <c r="CQ41" s="148">
        <f>IFERROR('Laika grafiks'!CQ33,"")</f>
        <v>0</v>
      </c>
      <c r="CR41" s="148">
        <f>IFERROR('Laika grafiks'!CR33,"")</f>
        <v>0</v>
      </c>
      <c r="CS41" s="148">
        <f>IFERROR('Laika grafiks'!CS33,"")</f>
        <v>0</v>
      </c>
      <c r="CT41" s="148">
        <f>IFERROR('Laika grafiks'!CT33,"")</f>
        <v>0</v>
      </c>
      <c r="CU41" s="148">
        <f>IFERROR('Laika grafiks'!CU33,"")</f>
        <v>0</v>
      </c>
      <c r="CV41" s="148">
        <f>IFERROR('Laika grafiks'!CV33,"")</f>
        <v>0</v>
      </c>
      <c r="CW41" s="148">
        <f>IFERROR('Laika grafiks'!CW33,"")</f>
        <v>0</v>
      </c>
      <c r="CX41" s="148">
        <f>IFERROR('Laika grafiks'!CX33,"")</f>
        <v>0</v>
      </c>
      <c r="CY41" s="148">
        <f>IFERROR('Laika grafiks'!CY33,"")</f>
        <v>0</v>
      </c>
      <c r="CZ41" s="148">
        <f>IFERROR('Laika grafiks'!CZ33,"")</f>
        <v>0</v>
      </c>
      <c r="DA41" s="148">
        <f>IFERROR('Laika grafiks'!DA33,"")</f>
        <v>0</v>
      </c>
      <c r="DB41" s="148">
        <f>IFERROR('Laika grafiks'!DB33,"")</f>
        <v>0</v>
      </c>
      <c r="DC41" s="148">
        <f>IFERROR('Laika grafiks'!DC33,"")</f>
        <v>0</v>
      </c>
      <c r="DD41" s="148">
        <f>IFERROR('Laika grafiks'!DD33,"")</f>
        <v>0</v>
      </c>
      <c r="DE41" s="148">
        <f>IFERROR('Laika grafiks'!DE33,"")</f>
        <v>0</v>
      </c>
      <c r="DF41" s="148">
        <f>IFERROR('Laika grafiks'!DF33,"")</f>
        <v>0</v>
      </c>
      <c r="DG41" s="148">
        <f>IFERROR('Laika grafiks'!DG33,"")</f>
        <v>0</v>
      </c>
      <c r="DH41" s="148">
        <f>IFERROR('Laika grafiks'!DH33,"")</f>
        <v>0</v>
      </c>
      <c r="DI41" s="148">
        <f>IFERROR('Laika grafiks'!DI33,"")</f>
        <v>0</v>
      </c>
      <c r="DJ41" s="148">
        <f>IFERROR('Laika grafiks'!DJ33,"")</f>
        <v>0</v>
      </c>
      <c r="DK41" s="148">
        <f>IFERROR('Laika grafiks'!DK33,"")</f>
        <v>0</v>
      </c>
      <c r="DL41" s="148">
        <f>IFERROR('Laika grafiks'!DL33,"")</f>
        <v>0</v>
      </c>
      <c r="DM41" s="148">
        <f>IFERROR('Laika grafiks'!DM33,"")</f>
        <v>0</v>
      </c>
      <c r="DN41" s="148">
        <f>IFERROR('Laika grafiks'!DN33,"")</f>
        <v>0</v>
      </c>
      <c r="DO41" s="148">
        <f>IFERROR('Laika grafiks'!DO33,"")</f>
        <v>0</v>
      </c>
      <c r="DP41" s="148">
        <f>IFERROR('Laika grafiks'!DP33,"")</f>
        <v>0</v>
      </c>
      <c r="DQ41" s="148">
        <f>IFERROR('Laika grafiks'!DQ33,"")</f>
        <v>0</v>
      </c>
      <c r="DR41" s="148">
        <f>IFERROR('Laika grafiks'!DR33,"")</f>
        <v>0</v>
      </c>
      <c r="DS41" s="148">
        <f>IFERROR('Laika grafiks'!DS33,"")</f>
        <v>0</v>
      </c>
      <c r="DT41" s="148">
        <f>IFERROR('Laika grafiks'!DT33,"")</f>
        <v>0</v>
      </c>
      <c r="DU41" s="148">
        <f>IFERROR('Laika grafiks'!DU33,"")</f>
        <v>0</v>
      </c>
    </row>
    <row r="42" spans="1:125">
      <c r="A42" s="2"/>
    </row>
    <row r="43" spans="1:125">
      <c r="A43" s="44" t="str">
        <f>IFERROR(Pieņēmumi!B171,"")</f>
        <v>Indekss periodiskajām uzturēšanas izmaksām</v>
      </c>
      <c r="B43" s="2"/>
      <c r="C43" s="2"/>
      <c r="D43" s="44" t="str">
        <f>IFERROR(Pieņēmumi!E171,"")</f>
        <v>Patēriņa cenu indekss</v>
      </c>
      <c r="E43" s="150">
        <f>IFERROR(INDEX('Laika grafiks'!$54:$58,MATCH($D43,'Laika grafiks'!$A$54:$A$58,0),MATCH(E$3,'Laika grafiks'!$3:$3,0)),"")</f>
        <v>1.0061232333721217</v>
      </c>
      <c r="F43" s="150">
        <f>IFERROR(INDEX('Laika grafiks'!$54:$58,MATCH($D43,'Laika grafiks'!$A$54:$A$58,0),MATCH(F$3,'Laika grafiks'!$3:$3,0)),"")</f>
        <v>1.0124228365658292</v>
      </c>
      <c r="G43" s="150">
        <f>IFERROR(INDEX('Laika grafiks'!$54:$58,MATCH($D43,'Laika grafiks'!$A$54:$A$58,0),MATCH(G$3,'Laika grafiks'!$3:$3,0)),"")</f>
        <v>1.0186920081555439</v>
      </c>
      <c r="H43" s="150">
        <f>IFERROR(INDEX('Laika grafiks'!$54:$58,MATCH($D43,'Laika grafiks'!$A$54:$A$58,0),MATCH(H$3,'Laika grafiks'!$3:$3,0)),"")</f>
        <v>1.0249296970557957</v>
      </c>
      <c r="I43" s="150">
        <f>IFERROR(INDEX('Laika grafiks'!$54:$58,MATCH($D43,'Laika grafiks'!$A$54:$A$58,0),MATCH(I$3,'Laika grafiks'!$3:$3,0)),"")</f>
        <v>1.0287672013182014</v>
      </c>
      <c r="J43" s="150">
        <f>IFERROR(INDEX('Laika grafiks'!$54:$58,MATCH($D43,'Laika grafiks'!$A$54:$A$58,0),MATCH(J$3,'Laika grafiks'!$3:$3,0)),"")</f>
        <v>1.0346976210468446</v>
      </c>
      <c r="K43" s="150">
        <f>IFERROR(INDEX('Laika grafiks'!$54:$58,MATCH($D43,'Laika grafiks'!$A$54:$A$58,0),MATCH(K$3,'Laika grafiks'!$3:$3,0)),"")</f>
        <v>1.0405964956007363</v>
      </c>
      <c r="L43" s="150">
        <f>IFERROR(INDEX('Laika grafiks'!$54:$58,MATCH($D43,'Laika grafiks'!$A$54:$A$58,0),MATCH(L$3,'Laika grafiks'!$3:$3,0)),"")</f>
        <v>1.0464628978305941</v>
      </c>
      <c r="M43" s="150">
        <f>IFERROR(INDEX('Laika grafiks'!$54:$58,MATCH($D43,'Laika grafiks'!$A$54:$A$58,0),MATCH(M$3,'Laika grafiks'!$3:$3,0)),"")</f>
        <v>1.0455059219711271</v>
      </c>
      <c r="N43" s="150">
        <f>IFERROR(INDEX('Laika grafiks'!$54:$58,MATCH($D43,'Laika grafiks'!$A$54:$A$58,0),MATCH(N$3,'Laika grafiks'!$3:$3,0)),"")</f>
        <v>1.0507524937871906</v>
      </c>
      <c r="O43" s="150">
        <f>IFERROR(INDEX('Laika grafiks'!$54:$58,MATCH($D43,'Laika grafiks'!$A$54:$A$58,0),MATCH(O$3,'Laika grafiks'!$3:$3,0)),"")</f>
        <v>1.0559673065142297</v>
      </c>
      <c r="P43" s="150">
        <f>IFERROR(INDEX('Laika grafiks'!$54:$58,MATCH($D43,'Laika grafiks'!$A$54:$A$58,0),MATCH(P$3,'Laika grafiks'!$3:$3,0)),"")</f>
        <v>1.0611496274207299</v>
      </c>
      <c r="Q43" s="150">
        <f>IFERROR(INDEX('Laika grafiks'!$54:$58,MATCH($D43,'Laika grafiks'!$A$54:$A$58,0),MATCH(Q$3,'Laika grafiks'!$3:$3,0)),"")</f>
        <v>1.0664160404105498</v>
      </c>
      <c r="R43" s="150">
        <f>IFERROR(INDEX('Laika grafiks'!$54:$58,MATCH($D43,'Laika grafiks'!$A$54:$A$58,0),MATCH(R$3,'Laika grafiks'!$3:$3,0)),"")</f>
        <v>1.0717675436629344</v>
      </c>
      <c r="S43" s="150">
        <f>IFERROR(INDEX('Laika grafiks'!$54:$58,MATCH($D43,'Laika grafiks'!$A$54:$A$58,0),MATCH(S$3,'Laika grafiks'!$3:$3,0)),"")</f>
        <v>1.0770866526445142</v>
      </c>
      <c r="T43" s="150">
        <f>IFERROR(INDEX('Laika grafiks'!$54:$58,MATCH($D43,'Laika grafiks'!$A$54:$A$58,0),MATCH(T$3,'Laika grafiks'!$3:$3,0)),"")</f>
        <v>1.0823726199691446</v>
      </c>
      <c r="U43" s="150">
        <f>IFERROR(INDEX('Laika grafiks'!$54:$58,MATCH($D43,'Laika grafiks'!$A$54:$A$58,0),MATCH(U$3,'Laika grafiks'!$3:$3,0)),"")</f>
        <v>1.0877443612187607</v>
      </c>
      <c r="V43" s="150">
        <f>IFERROR(INDEX('Laika grafiks'!$54:$58,MATCH($D43,'Laika grafiks'!$A$54:$A$58,0),MATCH(V$3,'Laika grafiks'!$3:$3,0)),"")</f>
        <v>1.0932028945361931</v>
      </c>
      <c r="W43" s="150">
        <f>IFERROR(INDEX('Laika grafiks'!$54:$58,MATCH($D43,'Laika grafiks'!$A$54:$A$58,0),MATCH(W$3,'Laika grafiks'!$3:$3,0)),"")</f>
        <v>1.0986283856974046</v>
      </c>
      <c r="X43" s="150">
        <f>IFERROR(INDEX('Laika grafiks'!$54:$58,MATCH($D43,'Laika grafiks'!$A$54:$A$58,0),MATCH(X$3,'Laika grafiks'!$3:$3,0)),"")</f>
        <v>1.1040200723685276</v>
      </c>
      <c r="Y43" s="150">
        <f>IFERROR(INDEX('Laika grafiks'!$54:$58,MATCH($D43,'Laika grafiks'!$A$54:$A$58,0),MATCH(Y$3,'Laika grafiks'!$3:$3,0)),"")</f>
        <v>1.1094992484431361</v>
      </c>
      <c r="Z43" s="150">
        <f>IFERROR(INDEX('Laika grafiks'!$54:$58,MATCH($D43,'Laika grafiks'!$A$54:$A$58,0),MATCH(Z$3,'Laika grafiks'!$3:$3,0)),"")</f>
        <v>1.115066952426917</v>
      </c>
      <c r="AA43" s="150">
        <f>IFERROR(INDEX('Laika grafiks'!$54:$58,MATCH($D43,'Laika grafiks'!$A$54:$A$58,0),MATCH(AA$3,'Laika grafiks'!$3:$3,0)),"")</f>
        <v>1.1206009534113528</v>
      </c>
      <c r="AB43" s="150">
        <f>IFERROR(INDEX('Laika grafiks'!$54:$58,MATCH($D43,'Laika grafiks'!$A$54:$A$58,0),MATCH(AB$3,'Laika grafiks'!$3:$3,0)),"")</f>
        <v>1.1261004738158982</v>
      </c>
      <c r="AC43" s="150">
        <f>IFERROR(INDEX('Laika grafiks'!$54:$58,MATCH($D43,'Laika grafiks'!$A$54:$A$58,0),MATCH(AC$3,'Laika grafiks'!$3:$3,0)),"")</f>
        <v>1.1316892334119988</v>
      </c>
      <c r="AD43" s="150">
        <f>IFERROR(INDEX('Laika grafiks'!$54:$58,MATCH($D43,'Laika grafiks'!$A$54:$A$58,0),MATCH(AD$3,'Laika grafiks'!$3:$3,0)),"")</f>
        <v>1.1373682914754555</v>
      </c>
      <c r="AE43" s="150">
        <f>IFERROR(INDEX('Laika grafiks'!$54:$58,MATCH($D43,'Laika grafiks'!$A$54:$A$58,0),MATCH(AE$3,'Laika grafiks'!$3:$3,0)),"")</f>
        <v>1.1430129724795797</v>
      </c>
      <c r="AF43" s="150">
        <f>IFERROR(INDEX('Laika grafiks'!$54:$58,MATCH($D43,'Laika grafiks'!$A$54:$A$58,0),MATCH(AF$3,'Laika grafiks'!$3:$3,0)),"")</f>
        <v>1.1486224832922161</v>
      </c>
      <c r="AG43" s="150">
        <f>IFERROR(INDEX('Laika grafiks'!$54:$58,MATCH($D43,'Laika grafiks'!$A$54:$A$58,0),MATCH(AG$3,'Laika grafiks'!$3:$3,0)),"")</f>
        <v>1.1543230180802388</v>
      </c>
      <c r="AH43" s="150">
        <f>IFERROR(INDEX('Laika grafiks'!$54:$58,MATCH($D43,'Laika grafiks'!$A$54:$A$58,0),MATCH(AH$3,'Laika grafiks'!$3:$3,0)),"")</f>
        <v>1.1601156573049645</v>
      </c>
      <c r="AI43" s="150">
        <f>IFERROR(INDEX('Laika grafiks'!$54:$58,MATCH($D43,'Laika grafiks'!$A$54:$A$58,0),MATCH(AI$3,'Laika grafiks'!$3:$3,0)),"")</f>
        <v>1.1658732319291714</v>
      </c>
      <c r="AJ43" s="150">
        <f>IFERROR(INDEX('Laika grafiks'!$54:$58,MATCH($D43,'Laika grafiks'!$A$54:$A$58,0),MATCH(AJ$3,'Laika grafiks'!$3:$3,0)),"")</f>
        <v>1.1715949329580604</v>
      </c>
      <c r="AK43" s="150">
        <f>IFERROR(INDEX('Laika grafiks'!$54:$58,MATCH($D43,'Laika grafiks'!$A$54:$A$58,0),MATCH(AK$3,'Laika grafiks'!$3:$3,0)),"")</f>
        <v>1.1774094784418434</v>
      </c>
      <c r="AL43" s="150">
        <f>IFERROR(INDEX('Laika grafiks'!$54:$58,MATCH($D43,'Laika grafiks'!$A$54:$A$58,0),MATCH(AL$3,'Laika grafiks'!$3:$3,0)),"")</f>
        <v>1.1833179704510639</v>
      </c>
      <c r="AM43" s="150">
        <f>IFERROR(INDEX('Laika grafiks'!$54:$58,MATCH($D43,'Laika grafiks'!$A$54:$A$58,0),MATCH(AM$3,'Laika grafiks'!$3:$3,0)),"")</f>
        <v>1.1891906965677548</v>
      </c>
      <c r="AN43" s="150">
        <f>IFERROR(INDEX('Laika grafiks'!$54:$58,MATCH($D43,'Laika grafiks'!$A$54:$A$58,0),MATCH(AN$3,'Laika grafiks'!$3:$3,0)),"")</f>
        <v>1.1950268316172217</v>
      </c>
      <c r="AO43" s="150">
        <f>IFERROR(INDEX('Laika grafiks'!$54:$58,MATCH($D43,'Laika grafiks'!$A$54:$A$58,0),MATCH(AO$3,'Laika grafiks'!$3:$3,0)),"")</f>
        <v>1.2009576680106804</v>
      </c>
      <c r="AP43" s="150">
        <f>IFERROR(INDEX('Laika grafiks'!$54:$58,MATCH($D43,'Laika grafiks'!$A$54:$A$58,0),MATCH(AP$3,'Laika grafiks'!$3:$3,0)),"")</f>
        <v>1.2069843298600851</v>
      </c>
      <c r="AQ43" s="150">
        <f>IFERROR(INDEX('Laika grafiks'!$54:$58,MATCH($D43,'Laika grafiks'!$A$54:$A$58,0),MATCH(AQ$3,'Laika grafiks'!$3:$3,0)),"")</f>
        <v>1.2129745104991099</v>
      </c>
      <c r="AR43" s="150">
        <f>IFERROR(INDEX('Laika grafiks'!$54:$58,MATCH($D43,'Laika grafiks'!$A$54:$A$58,0),MATCH(AR$3,'Laika grafiks'!$3:$3,0)),"")</f>
        <v>1.218927368249566</v>
      </c>
      <c r="AS43" s="150">
        <f>IFERROR(INDEX('Laika grafiks'!$54:$58,MATCH($D43,'Laika grafiks'!$A$54:$A$58,0),MATCH(AS$3,'Laika grafiks'!$3:$3,0)),"")</f>
        <v>1.224976821370894</v>
      </c>
      <c r="AT43" s="150">
        <f>IFERROR(INDEX('Laika grafiks'!$54:$58,MATCH($D43,'Laika grafiks'!$A$54:$A$58,0),MATCH(AT$3,'Laika grafiks'!$3:$3,0)),"")</f>
        <v>1.231124016457287</v>
      </c>
      <c r="AU43" s="150">
        <f>IFERROR(INDEX('Laika grafiks'!$54:$58,MATCH($D43,'Laika grafiks'!$A$54:$A$58,0),MATCH(AU$3,'Laika grafiks'!$3:$3,0)),"")</f>
        <v>1.2372340007090921</v>
      </c>
      <c r="AV43" s="150">
        <f>IFERROR(INDEX('Laika grafiks'!$54:$58,MATCH($D43,'Laika grafiks'!$A$54:$A$58,0),MATCH(AV$3,'Laika grafiks'!$3:$3,0)),"")</f>
        <v>1.2433059156145574</v>
      </c>
      <c r="AW43" s="150">
        <f>IFERROR(INDEX('Laika grafiks'!$54:$58,MATCH($D43,'Laika grafiks'!$A$54:$A$58,0),MATCH(AW$3,'Laika grafiks'!$3:$3,0)),"")</f>
        <v>1.2494763577983119</v>
      </c>
      <c r="AX43" s="150">
        <f>IFERROR(INDEX('Laika grafiks'!$54:$58,MATCH($D43,'Laika grafiks'!$A$54:$A$58,0),MATCH(AX$3,'Laika grafiks'!$3:$3,0)),"")</f>
        <v>1.2557464967864327</v>
      </c>
      <c r="AY43" s="150">
        <f>IFERROR(INDEX('Laika grafiks'!$54:$58,MATCH($D43,'Laika grafiks'!$A$54:$A$58,0),MATCH(AY$3,'Laika grafiks'!$3:$3,0)),"")</f>
        <v>1.261978680723274</v>
      </c>
      <c r="AZ43" s="150">
        <f>IFERROR(INDEX('Laika grafiks'!$54:$58,MATCH($D43,'Laika grafiks'!$A$54:$A$58,0),MATCH(AZ$3,'Laika grafiks'!$3:$3,0)),"")</f>
        <v>1.2681720339268487</v>
      </c>
      <c r="BA43" s="150">
        <f>IFERROR(INDEX('Laika grafiks'!$54:$58,MATCH($D43,'Laika grafiks'!$A$54:$A$58,0),MATCH(BA$3,'Laika grafiks'!$3:$3,0)),"")</f>
        <v>1.2744658849542783</v>
      </c>
      <c r="BB43" s="150">
        <f>IFERROR(INDEX('Laika grafiks'!$54:$58,MATCH($D43,'Laika grafiks'!$A$54:$A$58,0),MATCH(BB$3,'Laika grafiks'!$3:$3,0)),"")</f>
        <v>1.2808614267221612</v>
      </c>
      <c r="BC43" s="150">
        <f>IFERROR(INDEX('Laika grafiks'!$54:$58,MATCH($D43,'Laika grafiks'!$A$54:$A$58,0),MATCH(BC$3,'Laika grafiks'!$3:$3,0)),"")</f>
        <v>1.2872182543377395</v>
      </c>
      <c r="BD43" s="150">
        <f>IFERROR(INDEX('Laika grafiks'!$54:$58,MATCH($D43,'Laika grafiks'!$A$54:$A$58,0),MATCH(BD$3,'Laika grafiks'!$3:$3,0)),"")</f>
        <v>1.2935354746053855</v>
      </c>
      <c r="BE43" s="150">
        <f>IFERROR(INDEX('Laika grafiks'!$54:$58,MATCH($D43,'Laika grafiks'!$A$54:$A$58,0),MATCH(BE$3,'Laika grafiks'!$3:$3,0)),"")</f>
        <v>1.2999552026533638</v>
      </c>
      <c r="BF43" s="150">
        <f>IFERROR(INDEX('Laika grafiks'!$54:$58,MATCH($D43,'Laika grafiks'!$A$54:$A$58,0),MATCH(BF$3,'Laika grafiks'!$3:$3,0)),"")</f>
        <v>1.3064786552566046</v>
      </c>
      <c r="BG43" s="150">
        <f>IFERROR(INDEX('Laika grafiks'!$54:$58,MATCH($D43,'Laika grafiks'!$A$54:$A$58,0),MATCH(BG$3,'Laika grafiks'!$3:$3,0)),"")</f>
        <v>1.3129626194244943</v>
      </c>
      <c r="BH43" s="150">
        <f>IFERROR(INDEX('Laika grafiks'!$54:$58,MATCH($D43,'Laika grafiks'!$A$54:$A$58,0),MATCH(BH$3,'Laika grafiks'!$3:$3,0)),"")</f>
        <v>1.3194061840974933</v>
      </c>
      <c r="BI43" s="150">
        <f>IFERROR(INDEX('Laika grafiks'!$54:$58,MATCH($D43,'Laika grafiks'!$A$54:$A$58,0),MATCH(BI$3,'Laika grafiks'!$3:$3,0)),"")</f>
        <v>1.325954306706431</v>
      </c>
      <c r="BJ43" s="150">
        <f>IFERROR(INDEX('Laika grafiks'!$54:$58,MATCH($D43,'Laika grafiks'!$A$54:$A$58,0),MATCH(BJ$3,'Laika grafiks'!$3:$3,0)),"")</f>
        <v>1.3326082283617366</v>
      </c>
      <c r="BK43" s="150">
        <f>IFERROR(INDEX('Laika grafiks'!$54:$58,MATCH($D43,'Laika grafiks'!$A$54:$A$58,0),MATCH(BK$3,'Laika grafiks'!$3:$3,0)),"")</f>
        <v>1.3392218718129842</v>
      </c>
      <c r="BL43" s="150">
        <f>IFERROR(INDEX('Laika grafiks'!$54:$58,MATCH($D43,'Laika grafiks'!$A$54:$A$58,0),MATCH(BL$3,'Laika grafiks'!$3:$3,0)),"")</f>
        <v>1.3457943077794432</v>
      </c>
      <c r="BM43" s="150">
        <f>IFERROR(INDEX('Laika grafiks'!$54:$58,MATCH($D43,'Laika grafiks'!$A$54:$A$58,0),MATCH(BM$3,'Laika grafiks'!$3:$3,0)),"")</f>
        <v>1.3524733928405597</v>
      </c>
      <c r="BN43" s="150">
        <f>IFERROR(INDEX('Laika grafiks'!$54:$58,MATCH($D43,'Laika grafiks'!$A$54:$A$58,0),MATCH(BN$3,'Laika grafiks'!$3:$3,0)),"")</f>
        <v>1.3592603929289715</v>
      </c>
      <c r="BO43" s="150">
        <f>IFERROR(INDEX('Laika grafiks'!$54:$58,MATCH($D43,'Laika grafiks'!$A$54:$A$58,0),MATCH(BO$3,'Laika grafiks'!$3:$3,0)),"")</f>
        <v>1.3592603929289715</v>
      </c>
      <c r="BP43" s="150">
        <f>IFERROR(INDEX('Laika grafiks'!$54:$58,MATCH($D43,'Laika grafiks'!$A$54:$A$58,0),MATCH(BP$3,'Laika grafiks'!$3:$3,0)),"")</f>
        <v>1.3592603929289715</v>
      </c>
      <c r="BQ43" s="150">
        <f>IFERROR(INDEX('Laika grafiks'!$54:$58,MATCH($D43,'Laika grafiks'!$A$54:$A$58,0),MATCH(BQ$3,'Laika grafiks'!$3:$3,0)),"")</f>
        <v>1.3592603929289715</v>
      </c>
      <c r="BR43" s="150">
        <f>IFERROR(INDEX('Laika grafiks'!$54:$58,MATCH($D43,'Laika grafiks'!$A$54:$A$58,0),MATCH(BR$3,'Laika grafiks'!$3:$3,0)),"")</f>
        <v>1.3592603929289715</v>
      </c>
      <c r="BS43" s="150">
        <f>IFERROR(INDEX('Laika grafiks'!$54:$58,MATCH($D43,'Laika grafiks'!$A$54:$A$58,0),MATCH(BS$3,'Laika grafiks'!$3:$3,0)),"")</f>
        <v>1.3592603929289715</v>
      </c>
      <c r="BT43" s="150">
        <f>IFERROR(INDEX('Laika grafiks'!$54:$58,MATCH($D43,'Laika grafiks'!$A$54:$A$58,0),MATCH(BT$3,'Laika grafiks'!$3:$3,0)),"")</f>
        <v>1.3592603929289715</v>
      </c>
      <c r="BU43" s="150">
        <f>IFERROR(INDEX('Laika grafiks'!$54:$58,MATCH($D43,'Laika grafiks'!$A$54:$A$58,0),MATCH(BU$3,'Laika grafiks'!$3:$3,0)),"")</f>
        <v>1.3592603929289715</v>
      </c>
      <c r="BV43" s="150">
        <f>IFERROR(INDEX('Laika grafiks'!$54:$58,MATCH($D43,'Laika grafiks'!$A$54:$A$58,0),MATCH(BV$3,'Laika grafiks'!$3:$3,0)),"")</f>
        <v>1.3592603929289715</v>
      </c>
      <c r="BW43" s="150">
        <f>IFERROR(INDEX('Laika grafiks'!$54:$58,MATCH($D43,'Laika grafiks'!$A$54:$A$58,0),MATCH(BW$3,'Laika grafiks'!$3:$3,0)),"")</f>
        <v>1.3592603929289715</v>
      </c>
      <c r="BX43" s="150">
        <f>IFERROR(INDEX('Laika grafiks'!$54:$58,MATCH($D43,'Laika grafiks'!$A$54:$A$58,0),MATCH(BX$3,'Laika grafiks'!$3:$3,0)),"")</f>
        <v>1.3592603929289715</v>
      </c>
      <c r="BY43" s="150">
        <f>IFERROR(INDEX('Laika grafiks'!$54:$58,MATCH($D43,'Laika grafiks'!$A$54:$A$58,0),MATCH(BY$3,'Laika grafiks'!$3:$3,0)),"")</f>
        <v>1.3592603929289715</v>
      </c>
      <c r="BZ43" s="150">
        <f>IFERROR(INDEX('Laika grafiks'!$54:$58,MATCH($D43,'Laika grafiks'!$A$54:$A$58,0),MATCH(BZ$3,'Laika grafiks'!$3:$3,0)),"")</f>
        <v>1.3592603929289715</v>
      </c>
      <c r="CA43" s="150">
        <f>IFERROR(INDEX('Laika grafiks'!$54:$58,MATCH($D43,'Laika grafiks'!$A$54:$A$58,0),MATCH(CA$3,'Laika grafiks'!$3:$3,0)),"")</f>
        <v>1.3592603929289715</v>
      </c>
      <c r="CB43" s="150">
        <f>IFERROR(INDEX('Laika grafiks'!$54:$58,MATCH($D43,'Laika grafiks'!$A$54:$A$58,0),MATCH(CB$3,'Laika grafiks'!$3:$3,0)),"")</f>
        <v>1.3592603929289715</v>
      </c>
      <c r="CC43" s="150">
        <f>IFERROR(INDEX('Laika grafiks'!$54:$58,MATCH($D43,'Laika grafiks'!$A$54:$A$58,0),MATCH(CC$3,'Laika grafiks'!$3:$3,0)),"")</f>
        <v>1.3592603929289715</v>
      </c>
      <c r="CD43" s="150">
        <f>IFERROR(INDEX('Laika grafiks'!$54:$58,MATCH($D43,'Laika grafiks'!$A$54:$A$58,0),MATCH(CD$3,'Laika grafiks'!$3:$3,0)),"")</f>
        <v>1.3592603929289715</v>
      </c>
      <c r="CE43" s="150">
        <f>IFERROR(INDEX('Laika grafiks'!$54:$58,MATCH($D43,'Laika grafiks'!$A$54:$A$58,0),MATCH(CE$3,'Laika grafiks'!$3:$3,0)),"")</f>
        <v>1.3592603929289715</v>
      </c>
      <c r="CF43" s="150">
        <f>IFERROR(INDEX('Laika grafiks'!$54:$58,MATCH($D43,'Laika grafiks'!$A$54:$A$58,0),MATCH(CF$3,'Laika grafiks'!$3:$3,0)),"")</f>
        <v>1.3592603929289715</v>
      </c>
      <c r="CG43" s="150">
        <f>IFERROR(INDEX('Laika grafiks'!$54:$58,MATCH($D43,'Laika grafiks'!$A$54:$A$58,0),MATCH(CG$3,'Laika grafiks'!$3:$3,0)),"")</f>
        <v>1.3592603929289715</v>
      </c>
      <c r="CH43" s="150">
        <f>IFERROR(INDEX('Laika grafiks'!$54:$58,MATCH($D43,'Laika grafiks'!$A$54:$A$58,0),MATCH(CH$3,'Laika grafiks'!$3:$3,0)),"")</f>
        <v>1.3592603929289715</v>
      </c>
      <c r="CI43" s="150">
        <f>IFERROR(INDEX('Laika grafiks'!$54:$58,MATCH($D43,'Laika grafiks'!$A$54:$A$58,0),MATCH(CI$3,'Laika grafiks'!$3:$3,0)),"")</f>
        <v>1.3592603929289715</v>
      </c>
      <c r="CJ43" s="150">
        <f>IFERROR(INDEX('Laika grafiks'!$54:$58,MATCH($D43,'Laika grafiks'!$A$54:$A$58,0),MATCH(CJ$3,'Laika grafiks'!$3:$3,0)),"")</f>
        <v>1.3592603929289715</v>
      </c>
      <c r="CK43" s="150">
        <f>IFERROR(INDEX('Laika grafiks'!$54:$58,MATCH($D43,'Laika grafiks'!$A$54:$A$58,0),MATCH(CK$3,'Laika grafiks'!$3:$3,0)),"")</f>
        <v>1.3592603929289715</v>
      </c>
      <c r="CL43" s="150">
        <f>IFERROR(INDEX('Laika grafiks'!$54:$58,MATCH($D43,'Laika grafiks'!$A$54:$A$58,0),MATCH(CL$3,'Laika grafiks'!$3:$3,0)),"")</f>
        <v>1.3592603929289715</v>
      </c>
      <c r="CM43" s="150">
        <f>IFERROR(INDEX('Laika grafiks'!$54:$58,MATCH($D43,'Laika grafiks'!$A$54:$A$58,0),MATCH(CM$3,'Laika grafiks'!$3:$3,0)),"")</f>
        <v>1.3592603929289715</v>
      </c>
      <c r="CN43" s="150">
        <f>IFERROR(INDEX('Laika grafiks'!$54:$58,MATCH($D43,'Laika grafiks'!$A$54:$A$58,0),MATCH(CN$3,'Laika grafiks'!$3:$3,0)),"")</f>
        <v>1.3592603929289715</v>
      </c>
      <c r="CO43" s="150">
        <f>IFERROR(INDEX('Laika grafiks'!$54:$58,MATCH($D43,'Laika grafiks'!$A$54:$A$58,0),MATCH(CO$3,'Laika grafiks'!$3:$3,0)),"")</f>
        <v>1.3592603929289715</v>
      </c>
      <c r="CP43" s="150">
        <f>IFERROR(INDEX('Laika grafiks'!$54:$58,MATCH($D43,'Laika grafiks'!$A$54:$A$58,0),MATCH(CP$3,'Laika grafiks'!$3:$3,0)),"")</f>
        <v>1.3592603929289715</v>
      </c>
      <c r="CQ43" s="150">
        <f>IFERROR(INDEX('Laika grafiks'!$54:$58,MATCH($D43,'Laika grafiks'!$A$54:$A$58,0),MATCH(CQ$3,'Laika grafiks'!$3:$3,0)),"")</f>
        <v>1.3592603929289715</v>
      </c>
      <c r="CR43" s="150">
        <f>IFERROR(INDEX('Laika grafiks'!$54:$58,MATCH($D43,'Laika grafiks'!$A$54:$A$58,0),MATCH(CR$3,'Laika grafiks'!$3:$3,0)),"")</f>
        <v>1.3592603929289715</v>
      </c>
      <c r="CS43" s="150">
        <f>IFERROR(INDEX('Laika grafiks'!$54:$58,MATCH($D43,'Laika grafiks'!$A$54:$A$58,0),MATCH(CS$3,'Laika grafiks'!$3:$3,0)),"")</f>
        <v>1.3592603929289715</v>
      </c>
      <c r="CT43" s="150">
        <f>IFERROR(INDEX('Laika grafiks'!$54:$58,MATCH($D43,'Laika grafiks'!$A$54:$A$58,0),MATCH(CT$3,'Laika grafiks'!$3:$3,0)),"")</f>
        <v>1.3592603929289715</v>
      </c>
      <c r="CU43" s="150">
        <f>IFERROR(INDEX('Laika grafiks'!$54:$58,MATCH($D43,'Laika grafiks'!$A$54:$A$58,0),MATCH(CU$3,'Laika grafiks'!$3:$3,0)),"")</f>
        <v>1.3592603929289715</v>
      </c>
      <c r="CV43" s="150">
        <f>IFERROR(INDEX('Laika grafiks'!$54:$58,MATCH($D43,'Laika grafiks'!$A$54:$A$58,0),MATCH(CV$3,'Laika grafiks'!$3:$3,0)),"")</f>
        <v>1.3592603929289715</v>
      </c>
      <c r="CW43" s="150">
        <f>IFERROR(INDEX('Laika grafiks'!$54:$58,MATCH($D43,'Laika grafiks'!$A$54:$A$58,0),MATCH(CW$3,'Laika grafiks'!$3:$3,0)),"")</f>
        <v>1.3592603929289715</v>
      </c>
      <c r="CX43" s="150">
        <f>IFERROR(INDEX('Laika grafiks'!$54:$58,MATCH($D43,'Laika grafiks'!$A$54:$A$58,0),MATCH(CX$3,'Laika grafiks'!$3:$3,0)),"")</f>
        <v>1.3592603929289715</v>
      </c>
      <c r="CY43" s="150">
        <f>IFERROR(INDEX('Laika grafiks'!$54:$58,MATCH($D43,'Laika grafiks'!$A$54:$A$58,0),MATCH(CY$3,'Laika grafiks'!$3:$3,0)),"")</f>
        <v>1.3592603929289715</v>
      </c>
      <c r="CZ43" s="150">
        <f>IFERROR(INDEX('Laika grafiks'!$54:$58,MATCH($D43,'Laika grafiks'!$A$54:$A$58,0),MATCH(CZ$3,'Laika grafiks'!$3:$3,0)),"")</f>
        <v>1.3592603929289715</v>
      </c>
      <c r="DA43" s="150">
        <f>IFERROR(INDEX('Laika grafiks'!$54:$58,MATCH($D43,'Laika grafiks'!$A$54:$A$58,0),MATCH(DA$3,'Laika grafiks'!$3:$3,0)),"")</f>
        <v>1.3592603929289715</v>
      </c>
      <c r="DB43" s="150">
        <f>IFERROR(INDEX('Laika grafiks'!$54:$58,MATCH($D43,'Laika grafiks'!$A$54:$A$58,0),MATCH(DB$3,'Laika grafiks'!$3:$3,0)),"")</f>
        <v>1.3592603929289715</v>
      </c>
      <c r="DC43" s="150">
        <f>IFERROR(INDEX('Laika grafiks'!$54:$58,MATCH($D43,'Laika grafiks'!$A$54:$A$58,0),MATCH(DC$3,'Laika grafiks'!$3:$3,0)),"")</f>
        <v>1.3592603929289715</v>
      </c>
      <c r="DD43" s="150">
        <f>IFERROR(INDEX('Laika grafiks'!$54:$58,MATCH($D43,'Laika grafiks'!$A$54:$A$58,0),MATCH(DD$3,'Laika grafiks'!$3:$3,0)),"")</f>
        <v>1.3592603929289715</v>
      </c>
      <c r="DE43" s="150">
        <f>IFERROR(INDEX('Laika grafiks'!$54:$58,MATCH($D43,'Laika grafiks'!$A$54:$A$58,0),MATCH(DE$3,'Laika grafiks'!$3:$3,0)),"")</f>
        <v>1.3592603929289715</v>
      </c>
      <c r="DF43" s="150">
        <f>IFERROR(INDEX('Laika grafiks'!$54:$58,MATCH($D43,'Laika grafiks'!$A$54:$A$58,0),MATCH(DF$3,'Laika grafiks'!$3:$3,0)),"")</f>
        <v>1.3592603929289715</v>
      </c>
      <c r="DG43" s="150">
        <f>IFERROR(INDEX('Laika grafiks'!$54:$58,MATCH($D43,'Laika grafiks'!$A$54:$A$58,0),MATCH(DG$3,'Laika grafiks'!$3:$3,0)),"")</f>
        <v>1.3592603929289715</v>
      </c>
      <c r="DH43" s="150">
        <f>IFERROR(INDEX('Laika grafiks'!$54:$58,MATCH($D43,'Laika grafiks'!$A$54:$A$58,0),MATCH(DH$3,'Laika grafiks'!$3:$3,0)),"")</f>
        <v>1.3592603929289715</v>
      </c>
      <c r="DI43" s="150">
        <f>IFERROR(INDEX('Laika grafiks'!$54:$58,MATCH($D43,'Laika grafiks'!$A$54:$A$58,0),MATCH(DI$3,'Laika grafiks'!$3:$3,0)),"")</f>
        <v>1.3592603929289715</v>
      </c>
      <c r="DJ43" s="150">
        <f>IFERROR(INDEX('Laika grafiks'!$54:$58,MATCH($D43,'Laika grafiks'!$A$54:$A$58,0),MATCH(DJ$3,'Laika grafiks'!$3:$3,0)),"")</f>
        <v>1.3592603929289715</v>
      </c>
      <c r="DK43" s="150">
        <f>IFERROR(INDEX('Laika grafiks'!$54:$58,MATCH($D43,'Laika grafiks'!$A$54:$A$58,0),MATCH(DK$3,'Laika grafiks'!$3:$3,0)),"")</f>
        <v>1.3592603929289715</v>
      </c>
      <c r="DL43" s="150">
        <f>IFERROR(INDEX('Laika grafiks'!$54:$58,MATCH($D43,'Laika grafiks'!$A$54:$A$58,0),MATCH(DL$3,'Laika grafiks'!$3:$3,0)),"")</f>
        <v>1.3592603929289715</v>
      </c>
      <c r="DM43" s="150">
        <f>IFERROR(INDEX('Laika grafiks'!$54:$58,MATCH($D43,'Laika grafiks'!$A$54:$A$58,0),MATCH(DM$3,'Laika grafiks'!$3:$3,0)),"")</f>
        <v>1.3592603929289715</v>
      </c>
      <c r="DN43" s="150">
        <f>IFERROR(INDEX('Laika grafiks'!$54:$58,MATCH($D43,'Laika grafiks'!$A$54:$A$58,0),MATCH(DN$3,'Laika grafiks'!$3:$3,0)),"")</f>
        <v>1.3592603929289715</v>
      </c>
      <c r="DO43" s="150">
        <f>IFERROR(INDEX('Laika grafiks'!$54:$58,MATCH($D43,'Laika grafiks'!$A$54:$A$58,0),MATCH(DO$3,'Laika grafiks'!$3:$3,0)),"")</f>
        <v>1.3592603929289715</v>
      </c>
      <c r="DP43" s="150">
        <f>IFERROR(INDEX('Laika grafiks'!$54:$58,MATCH($D43,'Laika grafiks'!$A$54:$A$58,0),MATCH(DP$3,'Laika grafiks'!$3:$3,0)),"")</f>
        <v>1.3592603929289715</v>
      </c>
      <c r="DQ43" s="150">
        <f>IFERROR(INDEX('Laika grafiks'!$54:$58,MATCH($D43,'Laika grafiks'!$A$54:$A$58,0),MATCH(DQ$3,'Laika grafiks'!$3:$3,0)),"")</f>
        <v>1.3592603929289715</v>
      </c>
      <c r="DR43" s="150">
        <f>IFERROR(INDEX('Laika grafiks'!$54:$58,MATCH($D43,'Laika grafiks'!$A$54:$A$58,0),MATCH(DR$3,'Laika grafiks'!$3:$3,0)),"")</f>
        <v>1.3592603929289715</v>
      </c>
      <c r="DS43" s="150">
        <f>IFERROR(INDEX('Laika grafiks'!$54:$58,MATCH($D43,'Laika grafiks'!$A$54:$A$58,0),MATCH(DS$3,'Laika grafiks'!$3:$3,0)),"")</f>
        <v>1.3592603929289715</v>
      </c>
      <c r="DT43" s="150">
        <f>IFERROR(INDEX('Laika grafiks'!$54:$58,MATCH($D43,'Laika grafiks'!$A$54:$A$58,0),MATCH(DT$3,'Laika grafiks'!$3:$3,0)),"")</f>
        <v>1.3592603929289715</v>
      </c>
      <c r="DU43" s="150">
        <f>IFERROR(INDEX('Laika grafiks'!$54:$58,MATCH($D43,'Laika grafiks'!$A$54:$A$58,0),MATCH(DU$3,'Laika grafiks'!$3:$3,0)),"")</f>
        <v>1.3592603929289715</v>
      </c>
    </row>
    <row r="44" spans="1:125">
      <c r="A44" s="2"/>
      <c r="B44" s="2"/>
      <c r="D44" s="1"/>
      <c r="E44" s="85"/>
      <c r="F44" s="85"/>
      <c r="G44" s="85"/>
      <c r="H44" s="85"/>
      <c r="I44" s="85"/>
      <c r="J44" s="85"/>
      <c r="K44" s="85"/>
      <c r="L44" s="85"/>
      <c r="M44" s="85"/>
      <c r="N44" s="85"/>
      <c r="O44" s="85"/>
      <c r="P44" s="85"/>
      <c r="Q44" s="85"/>
      <c r="R44" s="85"/>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c r="A45" s="44" t="str">
        <f>IFERROR(Pieņēmumi!B173,"")</f>
        <v>Periodiskās uzturēšanas izmaksas Nr1</v>
      </c>
      <c r="B45" s="50" t="str">
        <f>IFERROR(Pieņēmumi!C173,"")</f>
        <v xml:space="preserve">k € </v>
      </c>
      <c r="D45" s="46">
        <f>IFERROR(Pieņēmumi!E173,"")</f>
        <v>17340.987500000003</v>
      </c>
      <c r="E45" s="83">
        <f t="shared" ref="E45:T54" si="12">IFERROR($D45*E$41/$D$39,"")</f>
        <v>0</v>
      </c>
      <c r="F45" s="83">
        <f t="shared" si="12"/>
        <v>0</v>
      </c>
      <c r="G45" s="83">
        <f t="shared" si="12"/>
        <v>0</v>
      </c>
      <c r="H45" s="83">
        <f t="shared" si="12"/>
        <v>0</v>
      </c>
      <c r="I45" s="83">
        <f t="shared" si="12"/>
        <v>0</v>
      </c>
      <c r="J45" s="83">
        <f t="shared" si="12"/>
        <v>0</v>
      </c>
      <c r="K45" s="83">
        <f t="shared" si="12"/>
        <v>0</v>
      </c>
      <c r="L45" s="83">
        <f t="shared" si="12"/>
        <v>0</v>
      </c>
      <c r="M45" s="83">
        <f t="shared" si="12"/>
        <v>0</v>
      </c>
      <c r="N45" s="83">
        <f t="shared" si="12"/>
        <v>0</v>
      </c>
      <c r="O45" s="83">
        <f t="shared" si="12"/>
        <v>0</v>
      </c>
      <c r="P45" s="83">
        <f t="shared" si="12"/>
        <v>0</v>
      </c>
      <c r="Q45" s="83">
        <f t="shared" si="12"/>
        <v>0</v>
      </c>
      <c r="R45" s="83">
        <f t="shared" si="12"/>
        <v>0</v>
      </c>
      <c r="S45" s="83">
        <f t="shared" si="12"/>
        <v>0</v>
      </c>
      <c r="T45" s="83">
        <f t="shared" si="12"/>
        <v>0</v>
      </c>
      <c r="U45" s="83">
        <f t="shared" ref="U45:AJ54" si="13">IFERROR($D45*U$41/$D$39,"")</f>
        <v>0</v>
      </c>
      <c r="V45" s="83">
        <f t="shared" si="13"/>
        <v>0</v>
      </c>
      <c r="W45" s="83">
        <f t="shared" si="13"/>
        <v>0</v>
      </c>
      <c r="X45" s="83">
        <f t="shared" si="13"/>
        <v>0</v>
      </c>
      <c r="Y45" s="83">
        <f t="shared" si="13"/>
        <v>0</v>
      </c>
      <c r="Z45" s="83">
        <f t="shared" si="13"/>
        <v>0</v>
      </c>
      <c r="AA45" s="83">
        <f t="shared" si="13"/>
        <v>0</v>
      </c>
      <c r="AB45" s="83">
        <f t="shared" si="13"/>
        <v>0</v>
      </c>
      <c r="AC45" s="83">
        <f t="shared" si="13"/>
        <v>0</v>
      </c>
      <c r="AD45" s="83">
        <f>IFERROR($D45*AD$41/$D$39,"")</f>
        <v>17340.987500000003</v>
      </c>
      <c r="AE45" s="83">
        <f t="shared" si="13"/>
        <v>17340.987500000003</v>
      </c>
      <c r="AF45" s="83">
        <f t="shared" si="13"/>
        <v>17340.987500000003</v>
      </c>
      <c r="AG45" s="83">
        <f t="shared" si="13"/>
        <v>17340.987500000003</v>
      </c>
      <c r="AH45" s="83">
        <f t="shared" si="13"/>
        <v>17340.987500000003</v>
      </c>
      <c r="AI45" s="83">
        <f t="shared" si="13"/>
        <v>17340.987500000003</v>
      </c>
      <c r="AJ45" s="83">
        <f t="shared" si="13"/>
        <v>17340.987500000003</v>
      </c>
      <c r="AK45" s="83">
        <f t="shared" ref="AK45:AZ54" si="14">IFERROR($D45*AK$41/$D$39,"")</f>
        <v>17340.987500000003</v>
      </c>
      <c r="AL45" s="83">
        <f t="shared" si="14"/>
        <v>17340.987500000003</v>
      </c>
      <c r="AM45" s="83">
        <f t="shared" si="14"/>
        <v>17340.987500000003</v>
      </c>
      <c r="AN45" s="83">
        <f t="shared" si="14"/>
        <v>17340.987500000003</v>
      </c>
      <c r="AO45" s="83">
        <f t="shared" si="14"/>
        <v>17340.987500000003</v>
      </c>
      <c r="AP45" s="83">
        <f t="shared" si="14"/>
        <v>17340.987500000003</v>
      </c>
      <c r="AQ45" s="83">
        <f t="shared" si="14"/>
        <v>17340.987500000003</v>
      </c>
      <c r="AR45" s="83">
        <f t="shared" si="14"/>
        <v>17340.987500000003</v>
      </c>
      <c r="AS45" s="83">
        <f t="shared" si="14"/>
        <v>17340.987500000003</v>
      </c>
      <c r="AT45" s="83">
        <f t="shared" si="14"/>
        <v>17340.987500000003</v>
      </c>
      <c r="AU45" s="83">
        <f t="shared" si="14"/>
        <v>17340.987500000003</v>
      </c>
      <c r="AV45" s="83">
        <f t="shared" si="14"/>
        <v>17340.987500000003</v>
      </c>
      <c r="AW45" s="83">
        <f t="shared" si="14"/>
        <v>17340.987500000003</v>
      </c>
      <c r="AX45" s="83">
        <f t="shared" si="14"/>
        <v>17340.987500000003</v>
      </c>
      <c r="AY45" s="83">
        <f t="shared" si="14"/>
        <v>17340.987500000003</v>
      </c>
      <c r="AZ45" s="83">
        <f t="shared" si="14"/>
        <v>17340.987500000003</v>
      </c>
      <c r="BA45" s="83">
        <f t="shared" ref="BA45:BP54" si="15">IFERROR($D45*BA$41/$D$39,"")</f>
        <v>17340.987500000003</v>
      </c>
      <c r="BB45" s="83">
        <f t="shared" si="15"/>
        <v>17340.987500000003</v>
      </c>
      <c r="BC45" s="83">
        <f t="shared" si="15"/>
        <v>17340.987500000003</v>
      </c>
      <c r="BD45" s="83">
        <f t="shared" si="15"/>
        <v>17340.987500000003</v>
      </c>
      <c r="BE45" s="83">
        <f t="shared" si="15"/>
        <v>17340.987500000003</v>
      </c>
      <c r="BF45" s="83">
        <f t="shared" si="15"/>
        <v>17340.987500000003</v>
      </c>
      <c r="BG45" s="83">
        <f t="shared" si="15"/>
        <v>17340.987500000003</v>
      </c>
      <c r="BH45" s="83">
        <f t="shared" si="15"/>
        <v>17340.987500000003</v>
      </c>
      <c r="BI45" s="83">
        <f t="shared" si="15"/>
        <v>17340.987500000003</v>
      </c>
      <c r="BJ45" s="83">
        <f t="shared" si="15"/>
        <v>17340.987500000003</v>
      </c>
      <c r="BK45" s="83">
        <f t="shared" si="15"/>
        <v>17340.987500000003</v>
      </c>
      <c r="BL45" s="83">
        <f t="shared" si="15"/>
        <v>17340.987500000003</v>
      </c>
      <c r="BM45" s="83">
        <f t="shared" si="15"/>
        <v>0</v>
      </c>
      <c r="BN45" s="83">
        <f t="shared" si="15"/>
        <v>0</v>
      </c>
      <c r="BO45" s="83">
        <f t="shared" si="15"/>
        <v>0</v>
      </c>
      <c r="BP45" s="83">
        <f t="shared" si="15"/>
        <v>0</v>
      </c>
      <c r="BQ45" s="83">
        <f t="shared" ref="BQ45:CF54" si="16">IFERROR($D45*BQ$41/$D$39,"")</f>
        <v>0</v>
      </c>
      <c r="BR45" s="83">
        <f t="shared" si="16"/>
        <v>0</v>
      </c>
      <c r="BS45" s="83">
        <f t="shared" si="16"/>
        <v>0</v>
      </c>
      <c r="BT45" s="83">
        <f t="shared" si="16"/>
        <v>0</v>
      </c>
      <c r="BU45" s="83">
        <f t="shared" si="16"/>
        <v>0</v>
      </c>
      <c r="BV45" s="83">
        <f t="shared" si="16"/>
        <v>0</v>
      </c>
      <c r="BW45" s="83">
        <f t="shared" si="16"/>
        <v>0</v>
      </c>
      <c r="BX45" s="83">
        <f t="shared" si="16"/>
        <v>0</v>
      </c>
      <c r="BY45" s="83">
        <f t="shared" si="16"/>
        <v>0</v>
      </c>
      <c r="BZ45" s="83">
        <f t="shared" si="16"/>
        <v>0</v>
      </c>
      <c r="CA45" s="83">
        <f t="shared" si="16"/>
        <v>0</v>
      </c>
      <c r="CB45" s="83">
        <f t="shared" si="16"/>
        <v>0</v>
      </c>
      <c r="CC45" s="83">
        <f t="shared" si="16"/>
        <v>0</v>
      </c>
      <c r="CD45" s="83">
        <f t="shared" si="16"/>
        <v>0</v>
      </c>
      <c r="CE45" s="83">
        <f t="shared" si="16"/>
        <v>0</v>
      </c>
      <c r="CF45" s="83">
        <f t="shared" si="16"/>
        <v>0</v>
      </c>
      <c r="CG45" s="83">
        <f t="shared" ref="CG45:CV54" si="17">IFERROR($D45*CG$41/$D$39,"")</f>
        <v>0</v>
      </c>
      <c r="CH45" s="83">
        <f t="shared" si="17"/>
        <v>0</v>
      </c>
      <c r="CI45" s="83">
        <f t="shared" si="17"/>
        <v>0</v>
      </c>
      <c r="CJ45" s="83">
        <f t="shared" si="17"/>
        <v>0</v>
      </c>
      <c r="CK45" s="83">
        <f t="shared" si="17"/>
        <v>0</v>
      </c>
      <c r="CL45" s="83">
        <f t="shared" si="17"/>
        <v>0</v>
      </c>
      <c r="CM45" s="83">
        <f t="shared" si="17"/>
        <v>0</v>
      </c>
      <c r="CN45" s="83">
        <f t="shared" si="17"/>
        <v>0</v>
      </c>
      <c r="CO45" s="83">
        <f t="shared" si="17"/>
        <v>0</v>
      </c>
      <c r="CP45" s="83">
        <f t="shared" si="17"/>
        <v>0</v>
      </c>
      <c r="CQ45" s="83">
        <f t="shared" si="17"/>
        <v>0</v>
      </c>
      <c r="CR45" s="83">
        <f t="shared" si="17"/>
        <v>0</v>
      </c>
      <c r="CS45" s="83">
        <f t="shared" si="17"/>
        <v>0</v>
      </c>
      <c r="CT45" s="83">
        <f t="shared" si="17"/>
        <v>0</v>
      </c>
      <c r="CU45" s="83">
        <f t="shared" si="17"/>
        <v>0</v>
      </c>
      <c r="CV45" s="83">
        <f t="shared" si="17"/>
        <v>0</v>
      </c>
      <c r="CW45" s="83">
        <f t="shared" ref="CW45:DL54" si="18">IFERROR($D45*CW$41/$D$39,"")</f>
        <v>0</v>
      </c>
      <c r="CX45" s="83">
        <f t="shared" si="18"/>
        <v>0</v>
      </c>
      <c r="CY45" s="83">
        <f t="shared" si="18"/>
        <v>0</v>
      </c>
      <c r="CZ45" s="83">
        <f t="shared" si="18"/>
        <v>0</v>
      </c>
      <c r="DA45" s="83">
        <f t="shared" si="18"/>
        <v>0</v>
      </c>
      <c r="DB45" s="83">
        <f t="shared" si="18"/>
        <v>0</v>
      </c>
      <c r="DC45" s="83">
        <f t="shared" si="18"/>
        <v>0</v>
      </c>
      <c r="DD45" s="83">
        <f t="shared" si="18"/>
        <v>0</v>
      </c>
      <c r="DE45" s="83">
        <f t="shared" si="18"/>
        <v>0</v>
      </c>
      <c r="DF45" s="83">
        <f t="shared" si="18"/>
        <v>0</v>
      </c>
      <c r="DG45" s="83">
        <f t="shared" si="18"/>
        <v>0</v>
      </c>
      <c r="DH45" s="83">
        <f t="shared" si="18"/>
        <v>0</v>
      </c>
      <c r="DI45" s="83">
        <f t="shared" si="18"/>
        <v>0</v>
      </c>
      <c r="DJ45" s="83">
        <f t="shared" si="18"/>
        <v>0</v>
      </c>
      <c r="DK45" s="83">
        <f t="shared" si="18"/>
        <v>0</v>
      </c>
      <c r="DL45" s="83">
        <f t="shared" si="18"/>
        <v>0</v>
      </c>
      <c r="DM45" s="83">
        <f t="shared" ref="DK45:DU54" si="19">IFERROR($D45*DM$41/$D$39,"")</f>
        <v>0</v>
      </c>
      <c r="DN45" s="83">
        <f t="shared" si="19"/>
        <v>0</v>
      </c>
      <c r="DO45" s="83">
        <f t="shared" si="19"/>
        <v>0</v>
      </c>
      <c r="DP45" s="83">
        <f t="shared" si="19"/>
        <v>0</v>
      </c>
      <c r="DQ45" s="83">
        <f t="shared" si="19"/>
        <v>0</v>
      </c>
      <c r="DR45" s="83">
        <f t="shared" si="19"/>
        <v>0</v>
      </c>
      <c r="DS45" s="83">
        <f t="shared" si="19"/>
        <v>0</v>
      </c>
      <c r="DT45" s="83">
        <f t="shared" si="19"/>
        <v>0</v>
      </c>
      <c r="DU45" s="83">
        <f t="shared" si="19"/>
        <v>0</v>
      </c>
    </row>
    <row r="46" spans="1:125">
      <c r="A46" s="44" t="str">
        <f>IFERROR(Pieņēmumi!B174,"")</f>
        <v>Periodiskās uzturēšanas izmaksas Nr2</v>
      </c>
      <c r="B46" s="50" t="str">
        <f>IFERROR(Pieņēmumi!C174,"")</f>
        <v xml:space="preserve">k € </v>
      </c>
      <c r="D46" s="46">
        <f>IFERROR(Pieņēmumi!E174,"")</f>
        <v>0</v>
      </c>
      <c r="E46" s="83">
        <f t="shared" si="12"/>
        <v>0</v>
      </c>
      <c r="F46" s="83">
        <f t="shared" si="12"/>
        <v>0</v>
      </c>
      <c r="G46" s="83">
        <f t="shared" si="12"/>
        <v>0</v>
      </c>
      <c r="H46" s="83">
        <f t="shared" si="12"/>
        <v>0</v>
      </c>
      <c r="I46" s="83">
        <f t="shared" si="12"/>
        <v>0</v>
      </c>
      <c r="J46" s="83">
        <f t="shared" si="12"/>
        <v>0</v>
      </c>
      <c r="K46" s="83">
        <f t="shared" si="12"/>
        <v>0</v>
      </c>
      <c r="L46" s="83">
        <f t="shared" si="12"/>
        <v>0</v>
      </c>
      <c r="M46" s="83">
        <f t="shared" si="12"/>
        <v>0</v>
      </c>
      <c r="N46" s="83">
        <f t="shared" si="12"/>
        <v>0</v>
      </c>
      <c r="O46" s="83">
        <f t="shared" si="12"/>
        <v>0</v>
      </c>
      <c r="P46" s="83">
        <f t="shared" si="12"/>
        <v>0</v>
      </c>
      <c r="Q46" s="83">
        <f t="shared" si="12"/>
        <v>0</v>
      </c>
      <c r="R46" s="83">
        <f t="shared" si="12"/>
        <v>0</v>
      </c>
      <c r="S46" s="83">
        <f t="shared" si="12"/>
        <v>0</v>
      </c>
      <c r="T46" s="83">
        <f t="shared" si="12"/>
        <v>0</v>
      </c>
      <c r="U46" s="83">
        <f t="shared" si="13"/>
        <v>0</v>
      </c>
      <c r="V46" s="83">
        <f t="shared" si="13"/>
        <v>0</v>
      </c>
      <c r="W46" s="83">
        <f t="shared" si="13"/>
        <v>0</v>
      </c>
      <c r="X46" s="83">
        <f t="shared" si="13"/>
        <v>0</v>
      </c>
      <c r="Y46" s="83">
        <f t="shared" si="13"/>
        <v>0</v>
      </c>
      <c r="Z46" s="83">
        <f t="shared" si="13"/>
        <v>0</v>
      </c>
      <c r="AA46" s="83">
        <f t="shared" si="13"/>
        <v>0</v>
      </c>
      <c r="AB46" s="83">
        <f t="shared" si="13"/>
        <v>0</v>
      </c>
      <c r="AC46" s="83">
        <f t="shared" si="13"/>
        <v>0</v>
      </c>
      <c r="AD46" s="83">
        <f t="shared" si="13"/>
        <v>0</v>
      </c>
      <c r="AE46" s="83">
        <f t="shared" si="13"/>
        <v>0</v>
      </c>
      <c r="AF46" s="83">
        <f t="shared" si="13"/>
        <v>0</v>
      </c>
      <c r="AG46" s="83">
        <f t="shared" si="13"/>
        <v>0</v>
      </c>
      <c r="AH46" s="83">
        <f t="shared" si="13"/>
        <v>0</v>
      </c>
      <c r="AI46" s="83">
        <f t="shared" si="13"/>
        <v>0</v>
      </c>
      <c r="AJ46" s="83">
        <f t="shared" si="13"/>
        <v>0</v>
      </c>
      <c r="AK46" s="83">
        <f t="shared" si="14"/>
        <v>0</v>
      </c>
      <c r="AL46" s="83">
        <f t="shared" si="14"/>
        <v>0</v>
      </c>
      <c r="AM46" s="83">
        <f t="shared" si="14"/>
        <v>0</v>
      </c>
      <c r="AN46" s="83">
        <f t="shared" si="14"/>
        <v>0</v>
      </c>
      <c r="AO46" s="83">
        <f t="shared" si="14"/>
        <v>0</v>
      </c>
      <c r="AP46" s="83">
        <f t="shared" si="14"/>
        <v>0</v>
      </c>
      <c r="AQ46" s="83">
        <f t="shared" si="14"/>
        <v>0</v>
      </c>
      <c r="AR46" s="83">
        <f t="shared" si="14"/>
        <v>0</v>
      </c>
      <c r="AS46" s="83">
        <f t="shared" si="14"/>
        <v>0</v>
      </c>
      <c r="AT46" s="83">
        <f t="shared" si="14"/>
        <v>0</v>
      </c>
      <c r="AU46" s="83">
        <f t="shared" si="14"/>
        <v>0</v>
      </c>
      <c r="AV46" s="83">
        <f t="shared" si="14"/>
        <v>0</v>
      </c>
      <c r="AW46" s="83">
        <f t="shared" si="14"/>
        <v>0</v>
      </c>
      <c r="AX46" s="83">
        <f t="shared" si="14"/>
        <v>0</v>
      </c>
      <c r="AY46" s="83">
        <f t="shared" si="14"/>
        <v>0</v>
      </c>
      <c r="AZ46" s="83">
        <f t="shared" si="14"/>
        <v>0</v>
      </c>
      <c r="BA46" s="83">
        <f t="shared" si="15"/>
        <v>0</v>
      </c>
      <c r="BB46" s="83">
        <f t="shared" si="15"/>
        <v>0</v>
      </c>
      <c r="BC46" s="83">
        <f t="shared" si="15"/>
        <v>0</v>
      </c>
      <c r="BD46" s="83">
        <f t="shared" si="15"/>
        <v>0</v>
      </c>
      <c r="BE46" s="83">
        <f t="shared" si="15"/>
        <v>0</v>
      </c>
      <c r="BF46" s="83">
        <f t="shared" si="15"/>
        <v>0</v>
      </c>
      <c r="BG46" s="83">
        <f t="shared" si="15"/>
        <v>0</v>
      </c>
      <c r="BH46" s="83">
        <f t="shared" si="15"/>
        <v>0</v>
      </c>
      <c r="BI46" s="83">
        <f t="shared" si="15"/>
        <v>0</v>
      </c>
      <c r="BJ46" s="83">
        <f t="shared" si="15"/>
        <v>0</v>
      </c>
      <c r="BK46" s="83">
        <f t="shared" si="15"/>
        <v>0</v>
      </c>
      <c r="BL46" s="83">
        <f t="shared" si="15"/>
        <v>0</v>
      </c>
      <c r="BM46" s="83">
        <f t="shared" si="15"/>
        <v>0</v>
      </c>
      <c r="BN46" s="83">
        <f t="shared" si="15"/>
        <v>0</v>
      </c>
      <c r="BO46" s="83">
        <f t="shared" si="15"/>
        <v>0</v>
      </c>
      <c r="BP46" s="83">
        <f t="shared" si="15"/>
        <v>0</v>
      </c>
      <c r="BQ46" s="83">
        <f t="shared" si="16"/>
        <v>0</v>
      </c>
      <c r="BR46" s="83">
        <f t="shared" si="16"/>
        <v>0</v>
      </c>
      <c r="BS46" s="83">
        <f t="shared" si="16"/>
        <v>0</v>
      </c>
      <c r="BT46" s="83">
        <f t="shared" si="16"/>
        <v>0</v>
      </c>
      <c r="BU46" s="83">
        <f t="shared" si="16"/>
        <v>0</v>
      </c>
      <c r="BV46" s="83">
        <f t="shared" si="16"/>
        <v>0</v>
      </c>
      <c r="BW46" s="83">
        <f t="shared" si="16"/>
        <v>0</v>
      </c>
      <c r="BX46" s="83">
        <f t="shared" si="16"/>
        <v>0</v>
      </c>
      <c r="BY46" s="83">
        <f t="shared" si="16"/>
        <v>0</v>
      </c>
      <c r="BZ46" s="83">
        <f t="shared" si="16"/>
        <v>0</v>
      </c>
      <c r="CA46" s="83">
        <f t="shared" si="16"/>
        <v>0</v>
      </c>
      <c r="CB46" s="83">
        <f t="shared" si="16"/>
        <v>0</v>
      </c>
      <c r="CC46" s="83">
        <f t="shared" si="16"/>
        <v>0</v>
      </c>
      <c r="CD46" s="83">
        <f t="shared" si="16"/>
        <v>0</v>
      </c>
      <c r="CE46" s="83">
        <f t="shared" si="16"/>
        <v>0</v>
      </c>
      <c r="CF46" s="83">
        <f t="shared" si="16"/>
        <v>0</v>
      </c>
      <c r="CG46" s="83">
        <f t="shared" si="17"/>
        <v>0</v>
      </c>
      <c r="CH46" s="83">
        <f t="shared" si="17"/>
        <v>0</v>
      </c>
      <c r="CI46" s="83">
        <f t="shared" si="17"/>
        <v>0</v>
      </c>
      <c r="CJ46" s="83">
        <f t="shared" si="17"/>
        <v>0</v>
      </c>
      <c r="CK46" s="83">
        <f t="shared" si="17"/>
        <v>0</v>
      </c>
      <c r="CL46" s="83">
        <f t="shared" si="17"/>
        <v>0</v>
      </c>
      <c r="CM46" s="83">
        <f t="shared" si="17"/>
        <v>0</v>
      </c>
      <c r="CN46" s="83">
        <f t="shared" si="17"/>
        <v>0</v>
      </c>
      <c r="CO46" s="83">
        <f t="shared" si="17"/>
        <v>0</v>
      </c>
      <c r="CP46" s="83">
        <f t="shared" si="17"/>
        <v>0</v>
      </c>
      <c r="CQ46" s="83">
        <f t="shared" si="17"/>
        <v>0</v>
      </c>
      <c r="CR46" s="83">
        <f t="shared" si="17"/>
        <v>0</v>
      </c>
      <c r="CS46" s="83">
        <f t="shared" si="17"/>
        <v>0</v>
      </c>
      <c r="CT46" s="83">
        <f t="shared" si="17"/>
        <v>0</v>
      </c>
      <c r="CU46" s="83">
        <f t="shared" si="17"/>
        <v>0</v>
      </c>
      <c r="CV46" s="83">
        <f t="shared" si="17"/>
        <v>0</v>
      </c>
      <c r="CW46" s="83">
        <f t="shared" si="18"/>
        <v>0</v>
      </c>
      <c r="CX46" s="83">
        <f t="shared" si="18"/>
        <v>0</v>
      </c>
      <c r="CY46" s="83">
        <f t="shared" si="18"/>
        <v>0</v>
      </c>
      <c r="CZ46" s="83">
        <f t="shared" si="18"/>
        <v>0</v>
      </c>
      <c r="DA46" s="83">
        <f t="shared" si="18"/>
        <v>0</v>
      </c>
      <c r="DB46" s="83">
        <f t="shared" si="18"/>
        <v>0</v>
      </c>
      <c r="DC46" s="83">
        <f t="shared" si="18"/>
        <v>0</v>
      </c>
      <c r="DD46" s="83">
        <f t="shared" si="18"/>
        <v>0</v>
      </c>
      <c r="DE46" s="83">
        <f t="shared" si="18"/>
        <v>0</v>
      </c>
      <c r="DF46" s="83">
        <f t="shared" si="18"/>
        <v>0</v>
      </c>
      <c r="DG46" s="83">
        <f t="shared" si="18"/>
        <v>0</v>
      </c>
      <c r="DH46" s="83">
        <f t="shared" si="18"/>
        <v>0</v>
      </c>
      <c r="DI46" s="83">
        <f t="shared" si="18"/>
        <v>0</v>
      </c>
      <c r="DJ46" s="83">
        <f t="shared" si="18"/>
        <v>0</v>
      </c>
      <c r="DK46" s="83">
        <f t="shared" si="19"/>
        <v>0</v>
      </c>
      <c r="DL46" s="83">
        <f t="shared" si="19"/>
        <v>0</v>
      </c>
      <c r="DM46" s="83">
        <f t="shared" si="19"/>
        <v>0</v>
      </c>
      <c r="DN46" s="83">
        <f t="shared" si="19"/>
        <v>0</v>
      </c>
      <c r="DO46" s="83">
        <f t="shared" si="19"/>
        <v>0</v>
      </c>
      <c r="DP46" s="83">
        <f t="shared" si="19"/>
        <v>0</v>
      </c>
      <c r="DQ46" s="83">
        <f t="shared" si="19"/>
        <v>0</v>
      </c>
      <c r="DR46" s="83">
        <f t="shared" si="19"/>
        <v>0</v>
      </c>
      <c r="DS46" s="83">
        <f t="shared" si="19"/>
        <v>0</v>
      </c>
      <c r="DT46" s="83">
        <f t="shared" si="19"/>
        <v>0</v>
      </c>
      <c r="DU46" s="83">
        <f t="shared" si="19"/>
        <v>0</v>
      </c>
    </row>
    <row r="47" spans="1:125">
      <c r="A47" s="44" t="str">
        <f>IFERROR(Pieņēmumi!B175,"")</f>
        <v>Periodiskās uzturēšanas izmaksas Nr3</v>
      </c>
      <c r="B47" s="50" t="str">
        <f>IFERROR(Pieņēmumi!C175,"")</f>
        <v xml:space="preserve">k € </v>
      </c>
      <c r="D47" s="46">
        <f>IFERROR(Pieņēmumi!E175,"")</f>
        <v>0</v>
      </c>
      <c r="E47" s="83">
        <f t="shared" si="12"/>
        <v>0</v>
      </c>
      <c r="F47" s="83">
        <f t="shared" si="12"/>
        <v>0</v>
      </c>
      <c r="G47" s="83">
        <f t="shared" si="12"/>
        <v>0</v>
      </c>
      <c r="H47" s="83">
        <f t="shared" si="12"/>
        <v>0</v>
      </c>
      <c r="I47" s="83">
        <f t="shared" si="12"/>
        <v>0</v>
      </c>
      <c r="J47" s="83">
        <f t="shared" si="12"/>
        <v>0</v>
      </c>
      <c r="K47" s="83">
        <f t="shared" si="12"/>
        <v>0</v>
      </c>
      <c r="L47" s="83">
        <f t="shared" si="12"/>
        <v>0</v>
      </c>
      <c r="M47" s="83">
        <f t="shared" si="12"/>
        <v>0</v>
      </c>
      <c r="N47" s="83">
        <f t="shared" si="12"/>
        <v>0</v>
      </c>
      <c r="O47" s="83">
        <f t="shared" si="12"/>
        <v>0</v>
      </c>
      <c r="P47" s="83">
        <f t="shared" si="12"/>
        <v>0</v>
      </c>
      <c r="Q47" s="83">
        <f t="shared" si="12"/>
        <v>0</v>
      </c>
      <c r="R47" s="83">
        <f t="shared" si="12"/>
        <v>0</v>
      </c>
      <c r="S47" s="83">
        <f t="shared" si="12"/>
        <v>0</v>
      </c>
      <c r="T47" s="83">
        <f t="shared" si="12"/>
        <v>0</v>
      </c>
      <c r="U47" s="83">
        <f t="shared" si="13"/>
        <v>0</v>
      </c>
      <c r="V47" s="83">
        <f t="shared" si="13"/>
        <v>0</v>
      </c>
      <c r="W47" s="83">
        <f t="shared" si="13"/>
        <v>0</v>
      </c>
      <c r="X47" s="83">
        <f t="shared" si="13"/>
        <v>0</v>
      </c>
      <c r="Y47" s="83">
        <f t="shared" si="13"/>
        <v>0</v>
      </c>
      <c r="Z47" s="83">
        <f t="shared" si="13"/>
        <v>0</v>
      </c>
      <c r="AA47" s="83">
        <f t="shared" si="13"/>
        <v>0</v>
      </c>
      <c r="AB47" s="83">
        <f t="shared" si="13"/>
        <v>0</v>
      </c>
      <c r="AC47" s="83">
        <f t="shared" si="13"/>
        <v>0</v>
      </c>
      <c r="AD47" s="83">
        <f t="shared" si="13"/>
        <v>0</v>
      </c>
      <c r="AE47" s="83">
        <f t="shared" si="13"/>
        <v>0</v>
      </c>
      <c r="AF47" s="83">
        <f t="shared" si="13"/>
        <v>0</v>
      </c>
      <c r="AG47" s="83">
        <f t="shared" si="13"/>
        <v>0</v>
      </c>
      <c r="AH47" s="83">
        <f t="shared" si="13"/>
        <v>0</v>
      </c>
      <c r="AI47" s="83">
        <f t="shared" si="13"/>
        <v>0</v>
      </c>
      <c r="AJ47" s="83">
        <f t="shared" si="13"/>
        <v>0</v>
      </c>
      <c r="AK47" s="83">
        <f t="shared" si="14"/>
        <v>0</v>
      </c>
      <c r="AL47" s="83">
        <f t="shared" si="14"/>
        <v>0</v>
      </c>
      <c r="AM47" s="83">
        <f t="shared" si="14"/>
        <v>0</v>
      </c>
      <c r="AN47" s="83">
        <f t="shared" si="14"/>
        <v>0</v>
      </c>
      <c r="AO47" s="83">
        <f t="shared" si="14"/>
        <v>0</v>
      </c>
      <c r="AP47" s="83">
        <f t="shared" si="14"/>
        <v>0</v>
      </c>
      <c r="AQ47" s="83">
        <f t="shared" si="14"/>
        <v>0</v>
      </c>
      <c r="AR47" s="83">
        <f t="shared" si="14"/>
        <v>0</v>
      </c>
      <c r="AS47" s="83">
        <f t="shared" si="14"/>
        <v>0</v>
      </c>
      <c r="AT47" s="83">
        <f t="shared" si="14"/>
        <v>0</v>
      </c>
      <c r="AU47" s="83">
        <f t="shared" si="14"/>
        <v>0</v>
      </c>
      <c r="AV47" s="83">
        <f t="shared" si="14"/>
        <v>0</v>
      </c>
      <c r="AW47" s="83">
        <f t="shared" si="14"/>
        <v>0</v>
      </c>
      <c r="AX47" s="83">
        <f t="shared" si="14"/>
        <v>0</v>
      </c>
      <c r="AY47" s="83">
        <f t="shared" si="14"/>
        <v>0</v>
      </c>
      <c r="AZ47" s="83">
        <f t="shared" si="14"/>
        <v>0</v>
      </c>
      <c r="BA47" s="83">
        <f t="shared" si="15"/>
        <v>0</v>
      </c>
      <c r="BB47" s="83">
        <f t="shared" si="15"/>
        <v>0</v>
      </c>
      <c r="BC47" s="83">
        <f t="shared" si="15"/>
        <v>0</v>
      </c>
      <c r="BD47" s="83">
        <f t="shared" si="15"/>
        <v>0</v>
      </c>
      <c r="BE47" s="83">
        <f t="shared" si="15"/>
        <v>0</v>
      </c>
      <c r="BF47" s="83">
        <f t="shared" si="15"/>
        <v>0</v>
      </c>
      <c r="BG47" s="83">
        <f t="shared" si="15"/>
        <v>0</v>
      </c>
      <c r="BH47" s="83">
        <f t="shared" si="15"/>
        <v>0</v>
      </c>
      <c r="BI47" s="83">
        <f t="shared" si="15"/>
        <v>0</v>
      </c>
      <c r="BJ47" s="83">
        <f t="shared" si="15"/>
        <v>0</v>
      </c>
      <c r="BK47" s="83">
        <f t="shared" si="15"/>
        <v>0</v>
      </c>
      <c r="BL47" s="83">
        <f t="shared" si="15"/>
        <v>0</v>
      </c>
      <c r="BM47" s="83">
        <f t="shared" si="15"/>
        <v>0</v>
      </c>
      <c r="BN47" s="83">
        <f t="shared" si="15"/>
        <v>0</v>
      </c>
      <c r="BO47" s="83">
        <f t="shared" si="15"/>
        <v>0</v>
      </c>
      <c r="BP47" s="83">
        <f t="shared" si="15"/>
        <v>0</v>
      </c>
      <c r="BQ47" s="83">
        <f t="shared" si="16"/>
        <v>0</v>
      </c>
      <c r="BR47" s="83">
        <f t="shared" si="16"/>
        <v>0</v>
      </c>
      <c r="BS47" s="83">
        <f t="shared" si="16"/>
        <v>0</v>
      </c>
      <c r="BT47" s="83">
        <f t="shared" si="16"/>
        <v>0</v>
      </c>
      <c r="BU47" s="83">
        <f t="shared" si="16"/>
        <v>0</v>
      </c>
      <c r="BV47" s="83">
        <f t="shared" si="16"/>
        <v>0</v>
      </c>
      <c r="BW47" s="83">
        <f t="shared" si="16"/>
        <v>0</v>
      </c>
      <c r="BX47" s="83">
        <f t="shared" si="16"/>
        <v>0</v>
      </c>
      <c r="BY47" s="83">
        <f t="shared" si="16"/>
        <v>0</v>
      </c>
      <c r="BZ47" s="83">
        <f t="shared" si="16"/>
        <v>0</v>
      </c>
      <c r="CA47" s="83">
        <f t="shared" si="16"/>
        <v>0</v>
      </c>
      <c r="CB47" s="83">
        <f t="shared" si="16"/>
        <v>0</v>
      </c>
      <c r="CC47" s="83">
        <f t="shared" si="16"/>
        <v>0</v>
      </c>
      <c r="CD47" s="83">
        <f t="shared" si="16"/>
        <v>0</v>
      </c>
      <c r="CE47" s="83">
        <f t="shared" si="16"/>
        <v>0</v>
      </c>
      <c r="CF47" s="83">
        <f t="shared" si="16"/>
        <v>0</v>
      </c>
      <c r="CG47" s="83">
        <f t="shared" si="17"/>
        <v>0</v>
      </c>
      <c r="CH47" s="83">
        <f t="shared" si="17"/>
        <v>0</v>
      </c>
      <c r="CI47" s="83">
        <f t="shared" si="17"/>
        <v>0</v>
      </c>
      <c r="CJ47" s="83">
        <f t="shared" si="17"/>
        <v>0</v>
      </c>
      <c r="CK47" s="83">
        <f t="shared" si="17"/>
        <v>0</v>
      </c>
      <c r="CL47" s="83">
        <f t="shared" si="17"/>
        <v>0</v>
      </c>
      <c r="CM47" s="83">
        <f t="shared" si="17"/>
        <v>0</v>
      </c>
      <c r="CN47" s="83">
        <f t="shared" si="17"/>
        <v>0</v>
      </c>
      <c r="CO47" s="83">
        <f t="shared" si="17"/>
        <v>0</v>
      </c>
      <c r="CP47" s="83">
        <f t="shared" si="17"/>
        <v>0</v>
      </c>
      <c r="CQ47" s="83">
        <f t="shared" si="17"/>
        <v>0</v>
      </c>
      <c r="CR47" s="83">
        <f t="shared" si="17"/>
        <v>0</v>
      </c>
      <c r="CS47" s="83">
        <f t="shared" si="17"/>
        <v>0</v>
      </c>
      <c r="CT47" s="83">
        <f t="shared" si="17"/>
        <v>0</v>
      </c>
      <c r="CU47" s="83">
        <f t="shared" si="17"/>
        <v>0</v>
      </c>
      <c r="CV47" s="83">
        <f t="shared" si="17"/>
        <v>0</v>
      </c>
      <c r="CW47" s="83">
        <f t="shared" si="18"/>
        <v>0</v>
      </c>
      <c r="CX47" s="83">
        <f t="shared" si="18"/>
        <v>0</v>
      </c>
      <c r="CY47" s="83">
        <f t="shared" si="18"/>
        <v>0</v>
      </c>
      <c r="CZ47" s="83">
        <f t="shared" si="18"/>
        <v>0</v>
      </c>
      <c r="DA47" s="83">
        <f t="shared" si="18"/>
        <v>0</v>
      </c>
      <c r="DB47" s="83">
        <f t="shared" si="18"/>
        <v>0</v>
      </c>
      <c r="DC47" s="83">
        <f t="shared" si="18"/>
        <v>0</v>
      </c>
      <c r="DD47" s="83">
        <f t="shared" si="18"/>
        <v>0</v>
      </c>
      <c r="DE47" s="83">
        <f t="shared" si="18"/>
        <v>0</v>
      </c>
      <c r="DF47" s="83">
        <f t="shared" si="18"/>
        <v>0</v>
      </c>
      <c r="DG47" s="83">
        <f t="shared" si="18"/>
        <v>0</v>
      </c>
      <c r="DH47" s="83">
        <f t="shared" si="18"/>
        <v>0</v>
      </c>
      <c r="DI47" s="83">
        <f t="shared" si="18"/>
        <v>0</v>
      </c>
      <c r="DJ47" s="83">
        <f t="shared" si="18"/>
        <v>0</v>
      </c>
      <c r="DK47" s="83">
        <f t="shared" si="19"/>
        <v>0</v>
      </c>
      <c r="DL47" s="83">
        <f t="shared" si="19"/>
        <v>0</v>
      </c>
      <c r="DM47" s="83">
        <f t="shared" si="19"/>
        <v>0</v>
      </c>
      <c r="DN47" s="83">
        <f t="shared" si="19"/>
        <v>0</v>
      </c>
      <c r="DO47" s="83">
        <f t="shared" si="19"/>
        <v>0</v>
      </c>
      <c r="DP47" s="83">
        <f t="shared" si="19"/>
        <v>0</v>
      </c>
      <c r="DQ47" s="83">
        <f t="shared" si="19"/>
        <v>0</v>
      </c>
      <c r="DR47" s="83">
        <f t="shared" si="19"/>
        <v>0</v>
      </c>
      <c r="DS47" s="83">
        <f t="shared" si="19"/>
        <v>0</v>
      </c>
      <c r="DT47" s="83">
        <f t="shared" si="19"/>
        <v>0</v>
      </c>
      <c r="DU47" s="83">
        <f t="shared" si="19"/>
        <v>0</v>
      </c>
    </row>
    <row r="48" spans="1:125">
      <c r="A48" s="44" t="str">
        <f>IFERROR(Pieņēmumi!B176,"")</f>
        <v>Periodiskās uzturēšanas izmaksas Nr4</v>
      </c>
      <c r="B48" s="50" t="str">
        <f>IFERROR(Pieņēmumi!C176,"")</f>
        <v xml:space="preserve">k € </v>
      </c>
      <c r="D48" s="46">
        <f>IFERROR(Pieņēmumi!E176,"")</f>
        <v>0</v>
      </c>
      <c r="E48" s="83">
        <f t="shared" si="12"/>
        <v>0</v>
      </c>
      <c r="F48" s="83">
        <f t="shared" si="12"/>
        <v>0</v>
      </c>
      <c r="G48" s="83">
        <f t="shared" si="12"/>
        <v>0</v>
      </c>
      <c r="H48" s="83">
        <f t="shared" si="12"/>
        <v>0</v>
      </c>
      <c r="I48" s="83">
        <f t="shared" si="12"/>
        <v>0</v>
      </c>
      <c r="J48" s="83">
        <f t="shared" si="12"/>
        <v>0</v>
      </c>
      <c r="K48" s="83">
        <f t="shared" si="12"/>
        <v>0</v>
      </c>
      <c r="L48" s="83">
        <f t="shared" si="12"/>
        <v>0</v>
      </c>
      <c r="M48" s="83">
        <f t="shared" si="12"/>
        <v>0</v>
      </c>
      <c r="N48" s="83">
        <f t="shared" si="12"/>
        <v>0</v>
      </c>
      <c r="O48" s="83">
        <f t="shared" si="12"/>
        <v>0</v>
      </c>
      <c r="P48" s="83">
        <f t="shared" si="12"/>
        <v>0</v>
      </c>
      <c r="Q48" s="83">
        <f t="shared" si="12"/>
        <v>0</v>
      </c>
      <c r="R48" s="83">
        <f t="shared" si="12"/>
        <v>0</v>
      </c>
      <c r="S48" s="83">
        <f t="shared" si="12"/>
        <v>0</v>
      </c>
      <c r="T48" s="83">
        <f t="shared" si="12"/>
        <v>0</v>
      </c>
      <c r="U48" s="83">
        <f t="shared" si="13"/>
        <v>0</v>
      </c>
      <c r="V48" s="83">
        <f t="shared" si="13"/>
        <v>0</v>
      </c>
      <c r="W48" s="83">
        <f t="shared" si="13"/>
        <v>0</v>
      </c>
      <c r="X48" s="83">
        <f t="shared" si="13"/>
        <v>0</v>
      </c>
      <c r="Y48" s="83">
        <f t="shared" si="13"/>
        <v>0</v>
      </c>
      <c r="Z48" s="83">
        <f t="shared" si="13"/>
        <v>0</v>
      </c>
      <c r="AA48" s="83">
        <f t="shared" si="13"/>
        <v>0</v>
      </c>
      <c r="AB48" s="83">
        <f t="shared" si="13"/>
        <v>0</v>
      </c>
      <c r="AC48" s="83">
        <f t="shared" si="13"/>
        <v>0</v>
      </c>
      <c r="AD48" s="83">
        <f t="shared" si="13"/>
        <v>0</v>
      </c>
      <c r="AE48" s="83">
        <f t="shared" si="13"/>
        <v>0</v>
      </c>
      <c r="AF48" s="83">
        <f t="shared" si="13"/>
        <v>0</v>
      </c>
      <c r="AG48" s="83">
        <f t="shared" si="13"/>
        <v>0</v>
      </c>
      <c r="AH48" s="83">
        <f t="shared" si="13"/>
        <v>0</v>
      </c>
      <c r="AI48" s="83">
        <f t="shared" si="13"/>
        <v>0</v>
      </c>
      <c r="AJ48" s="83">
        <f t="shared" si="13"/>
        <v>0</v>
      </c>
      <c r="AK48" s="83">
        <f t="shared" si="14"/>
        <v>0</v>
      </c>
      <c r="AL48" s="83">
        <f t="shared" si="14"/>
        <v>0</v>
      </c>
      <c r="AM48" s="83">
        <f t="shared" si="14"/>
        <v>0</v>
      </c>
      <c r="AN48" s="83">
        <f t="shared" si="14"/>
        <v>0</v>
      </c>
      <c r="AO48" s="83">
        <f t="shared" si="14"/>
        <v>0</v>
      </c>
      <c r="AP48" s="83">
        <f t="shared" si="14"/>
        <v>0</v>
      </c>
      <c r="AQ48" s="83">
        <f t="shared" si="14"/>
        <v>0</v>
      </c>
      <c r="AR48" s="83">
        <f t="shared" si="14"/>
        <v>0</v>
      </c>
      <c r="AS48" s="83">
        <f t="shared" si="14"/>
        <v>0</v>
      </c>
      <c r="AT48" s="83">
        <f t="shared" si="14"/>
        <v>0</v>
      </c>
      <c r="AU48" s="83">
        <f t="shared" si="14"/>
        <v>0</v>
      </c>
      <c r="AV48" s="83">
        <f t="shared" si="14"/>
        <v>0</v>
      </c>
      <c r="AW48" s="83">
        <f t="shared" si="14"/>
        <v>0</v>
      </c>
      <c r="AX48" s="83">
        <f t="shared" si="14"/>
        <v>0</v>
      </c>
      <c r="AY48" s="83">
        <f t="shared" si="14"/>
        <v>0</v>
      </c>
      <c r="AZ48" s="83">
        <f t="shared" si="14"/>
        <v>0</v>
      </c>
      <c r="BA48" s="83">
        <f t="shared" si="15"/>
        <v>0</v>
      </c>
      <c r="BB48" s="83">
        <f t="shared" si="15"/>
        <v>0</v>
      </c>
      <c r="BC48" s="83">
        <f t="shared" si="15"/>
        <v>0</v>
      </c>
      <c r="BD48" s="83">
        <f t="shared" si="15"/>
        <v>0</v>
      </c>
      <c r="BE48" s="83">
        <f t="shared" si="15"/>
        <v>0</v>
      </c>
      <c r="BF48" s="83">
        <f t="shared" si="15"/>
        <v>0</v>
      </c>
      <c r="BG48" s="83">
        <f t="shared" si="15"/>
        <v>0</v>
      </c>
      <c r="BH48" s="83">
        <f t="shared" si="15"/>
        <v>0</v>
      </c>
      <c r="BI48" s="83">
        <f t="shared" si="15"/>
        <v>0</v>
      </c>
      <c r="BJ48" s="83">
        <f t="shared" si="15"/>
        <v>0</v>
      </c>
      <c r="BK48" s="83">
        <f t="shared" si="15"/>
        <v>0</v>
      </c>
      <c r="BL48" s="83">
        <f t="shared" si="15"/>
        <v>0</v>
      </c>
      <c r="BM48" s="83">
        <f t="shared" si="15"/>
        <v>0</v>
      </c>
      <c r="BN48" s="83">
        <f t="shared" si="15"/>
        <v>0</v>
      </c>
      <c r="BO48" s="83">
        <f t="shared" si="15"/>
        <v>0</v>
      </c>
      <c r="BP48" s="83">
        <f t="shared" si="15"/>
        <v>0</v>
      </c>
      <c r="BQ48" s="83">
        <f t="shared" si="16"/>
        <v>0</v>
      </c>
      <c r="BR48" s="83">
        <f t="shared" si="16"/>
        <v>0</v>
      </c>
      <c r="BS48" s="83">
        <f t="shared" si="16"/>
        <v>0</v>
      </c>
      <c r="BT48" s="83">
        <f t="shared" si="16"/>
        <v>0</v>
      </c>
      <c r="BU48" s="83">
        <f t="shared" si="16"/>
        <v>0</v>
      </c>
      <c r="BV48" s="83">
        <f t="shared" si="16"/>
        <v>0</v>
      </c>
      <c r="BW48" s="83">
        <f t="shared" si="16"/>
        <v>0</v>
      </c>
      <c r="BX48" s="83">
        <f t="shared" si="16"/>
        <v>0</v>
      </c>
      <c r="BY48" s="83">
        <f t="shared" si="16"/>
        <v>0</v>
      </c>
      <c r="BZ48" s="83">
        <f t="shared" si="16"/>
        <v>0</v>
      </c>
      <c r="CA48" s="83">
        <f t="shared" si="16"/>
        <v>0</v>
      </c>
      <c r="CB48" s="83">
        <f t="shared" si="16"/>
        <v>0</v>
      </c>
      <c r="CC48" s="83">
        <f t="shared" si="16"/>
        <v>0</v>
      </c>
      <c r="CD48" s="83">
        <f t="shared" si="16"/>
        <v>0</v>
      </c>
      <c r="CE48" s="83">
        <f t="shared" si="16"/>
        <v>0</v>
      </c>
      <c r="CF48" s="83">
        <f t="shared" si="16"/>
        <v>0</v>
      </c>
      <c r="CG48" s="83">
        <f t="shared" si="17"/>
        <v>0</v>
      </c>
      <c r="CH48" s="83">
        <f t="shared" si="17"/>
        <v>0</v>
      </c>
      <c r="CI48" s="83">
        <f t="shared" si="17"/>
        <v>0</v>
      </c>
      <c r="CJ48" s="83">
        <f t="shared" si="17"/>
        <v>0</v>
      </c>
      <c r="CK48" s="83">
        <f t="shared" si="17"/>
        <v>0</v>
      </c>
      <c r="CL48" s="83">
        <f t="shared" si="17"/>
        <v>0</v>
      </c>
      <c r="CM48" s="83">
        <f t="shared" si="17"/>
        <v>0</v>
      </c>
      <c r="CN48" s="83">
        <f t="shared" si="17"/>
        <v>0</v>
      </c>
      <c r="CO48" s="83">
        <f t="shared" si="17"/>
        <v>0</v>
      </c>
      <c r="CP48" s="83">
        <f t="shared" si="17"/>
        <v>0</v>
      </c>
      <c r="CQ48" s="83">
        <f t="shared" si="17"/>
        <v>0</v>
      </c>
      <c r="CR48" s="83">
        <f t="shared" si="17"/>
        <v>0</v>
      </c>
      <c r="CS48" s="83">
        <f t="shared" si="17"/>
        <v>0</v>
      </c>
      <c r="CT48" s="83">
        <f t="shared" si="17"/>
        <v>0</v>
      </c>
      <c r="CU48" s="83">
        <f t="shared" si="17"/>
        <v>0</v>
      </c>
      <c r="CV48" s="83">
        <f t="shared" si="17"/>
        <v>0</v>
      </c>
      <c r="CW48" s="83">
        <f t="shared" si="18"/>
        <v>0</v>
      </c>
      <c r="CX48" s="83">
        <f t="shared" si="18"/>
        <v>0</v>
      </c>
      <c r="CY48" s="83">
        <f t="shared" si="18"/>
        <v>0</v>
      </c>
      <c r="CZ48" s="83">
        <f t="shared" si="18"/>
        <v>0</v>
      </c>
      <c r="DA48" s="83">
        <f t="shared" si="18"/>
        <v>0</v>
      </c>
      <c r="DB48" s="83">
        <f t="shared" si="18"/>
        <v>0</v>
      </c>
      <c r="DC48" s="83">
        <f t="shared" si="18"/>
        <v>0</v>
      </c>
      <c r="DD48" s="83">
        <f t="shared" si="18"/>
        <v>0</v>
      </c>
      <c r="DE48" s="83">
        <f t="shared" si="18"/>
        <v>0</v>
      </c>
      <c r="DF48" s="83">
        <f t="shared" si="18"/>
        <v>0</v>
      </c>
      <c r="DG48" s="83">
        <f t="shared" si="18"/>
        <v>0</v>
      </c>
      <c r="DH48" s="83">
        <f t="shared" si="18"/>
        <v>0</v>
      </c>
      <c r="DI48" s="83">
        <f t="shared" si="18"/>
        <v>0</v>
      </c>
      <c r="DJ48" s="83">
        <f t="shared" si="18"/>
        <v>0</v>
      </c>
      <c r="DK48" s="83">
        <f t="shared" si="19"/>
        <v>0</v>
      </c>
      <c r="DL48" s="83">
        <f t="shared" si="19"/>
        <v>0</v>
      </c>
      <c r="DM48" s="83">
        <f t="shared" si="19"/>
        <v>0</v>
      </c>
      <c r="DN48" s="83">
        <f t="shared" si="19"/>
        <v>0</v>
      </c>
      <c r="DO48" s="83">
        <f t="shared" si="19"/>
        <v>0</v>
      </c>
      <c r="DP48" s="83">
        <f t="shared" si="19"/>
        <v>0</v>
      </c>
      <c r="DQ48" s="83">
        <f t="shared" si="19"/>
        <v>0</v>
      </c>
      <c r="DR48" s="83">
        <f t="shared" si="19"/>
        <v>0</v>
      </c>
      <c r="DS48" s="83">
        <f t="shared" si="19"/>
        <v>0</v>
      </c>
      <c r="DT48" s="83">
        <f t="shared" si="19"/>
        <v>0</v>
      </c>
      <c r="DU48" s="83">
        <f t="shared" si="19"/>
        <v>0</v>
      </c>
    </row>
    <row r="49" spans="1:125">
      <c r="A49" s="44" t="str">
        <f>IFERROR(Pieņēmumi!B177,"")</f>
        <v>Periodiskās uzturēšanas izmaksas Nr5</v>
      </c>
      <c r="B49" s="50" t="str">
        <f>IFERROR(Pieņēmumi!C177,"")</f>
        <v xml:space="preserve">k € </v>
      </c>
      <c r="D49" s="46">
        <f>IFERROR(Pieņēmumi!E177,"")</f>
        <v>0</v>
      </c>
      <c r="E49" s="83">
        <f t="shared" si="12"/>
        <v>0</v>
      </c>
      <c r="F49" s="83">
        <f t="shared" si="12"/>
        <v>0</v>
      </c>
      <c r="G49" s="83">
        <f t="shared" si="12"/>
        <v>0</v>
      </c>
      <c r="H49" s="83">
        <f t="shared" si="12"/>
        <v>0</v>
      </c>
      <c r="I49" s="83">
        <f t="shared" si="12"/>
        <v>0</v>
      </c>
      <c r="J49" s="83">
        <f t="shared" si="12"/>
        <v>0</v>
      </c>
      <c r="K49" s="83">
        <f t="shared" si="12"/>
        <v>0</v>
      </c>
      <c r="L49" s="83">
        <f t="shared" si="12"/>
        <v>0</v>
      </c>
      <c r="M49" s="83">
        <f t="shared" si="12"/>
        <v>0</v>
      </c>
      <c r="N49" s="83">
        <f t="shared" si="12"/>
        <v>0</v>
      </c>
      <c r="O49" s="83">
        <f t="shared" si="12"/>
        <v>0</v>
      </c>
      <c r="P49" s="83">
        <f t="shared" si="12"/>
        <v>0</v>
      </c>
      <c r="Q49" s="83">
        <f t="shared" si="12"/>
        <v>0</v>
      </c>
      <c r="R49" s="83">
        <f t="shared" si="12"/>
        <v>0</v>
      </c>
      <c r="S49" s="83">
        <f t="shared" si="12"/>
        <v>0</v>
      </c>
      <c r="T49" s="83">
        <f t="shared" si="12"/>
        <v>0</v>
      </c>
      <c r="U49" s="83">
        <f t="shared" si="13"/>
        <v>0</v>
      </c>
      <c r="V49" s="83">
        <f t="shared" si="13"/>
        <v>0</v>
      </c>
      <c r="W49" s="83">
        <f t="shared" si="13"/>
        <v>0</v>
      </c>
      <c r="X49" s="83">
        <f t="shared" si="13"/>
        <v>0</v>
      </c>
      <c r="Y49" s="83">
        <f t="shared" si="13"/>
        <v>0</v>
      </c>
      <c r="Z49" s="83">
        <f t="shared" si="13"/>
        <v>0</v>
      </c>
      <c r="AA49" s="83">
        <f t="shared" si="13"/>
        <v>0</v>
      </c>
      <c r="AB49" s="83">
        <f t="shared" si="13"/>
        <v>0</v>
      </c>
      <c r="AC49" s="83">
        <f t="shared" si="13"/>
        <v>0</v>
      </c>
      <c r="AD49" s="83">
        <f t="shared" si="13"/>
        <v>0</v>
      </c>
      <c r="AE49" s="83">
        <f t="shared" si="13"/>
        <v>0</v>
      </c>
      <c r="AF49" s="83">
        <f t="shared" si="13"/>
        <v>0</v>
      </c>
      <c r="AG49" s="83">
        <f t="shared" si="13"/>
        <v>0</v>
      </c>
      <c r="AH49" s="83">
        <f t="shared" si="13"/>
        <v>0</v>
      </c>
      <c r="AI49" s="83">
        <f t="shared" si="13"/>
        <v>0</v>
      </c>
      <c r="AJ49" s="83">
        <f t="shared" si="13"/>
        <v>0</v>
      </c>
      <c r="AK49" s="83">
        <f t="shared" si="14"/>
        <v>0</v>
      </c>
      <c r="AL49" s="83">
        <f t="shared" si="14"/>
        <v>0</v>
      </c>
      <c r="AM49" s="83">
        <f t="shared" si="14"/>
        <v>0</v>
      </c>
      <c r="AN49" s="83">
        <f t="shared" si="14"/>
        <v>0</v>
      </c>
      <c r="AO49" s="83">
        <f t="shared" si="14"/>
        <v>0</v>
      </c>
      <c r="AP49" s="83">
        <f t="shared" si="14"/>
        <v>0</v>
      </c>
      <c r="AQ49" s="83">
        <f t="shared" si="14"/>
        <v>0</v>
      </c>
      <c r="AR49" s="83">
        <f t="shared" si="14"/>
        <v>0</v>
      </c>
      <c r="AS49" s="83">
        <f t="shared" si="14"/>
        <v>0</v>
      </c>
      <c r="AT49" s="83">
        <f t="shared" si="14"/>
        <v>0</v>
      </c>
      <c r="AU49" s="83">
        <f t="shared" si="14"/>
        <v>0</v>
      </c>
      <c r="AV49" s="83">
        <f t="shared" si="14"/>
        <v>0</v>
      </c>
      <c r="AW49" s="83">
        <f t="shared" si="14"/>
        <v>0</v>
      </c>
      <c r="AX49" s="83">
        <f t="shared" si="14"/>
        <v>0</v>
      </c>
      <c r="AY49" s="83">
        <f t="shared" si="14"/>
        <v>0</v>
      </c>
      <c r="AZ49" s="83">
        <f t="shared" si="14"/>
        <v>0</v>
      </c>
      <c r="BA49" s="83">
        <f t="shared" si="15"/>
        <v>0</v>
      </c>
      <c r="BB49" s="83">
        <f t="shared" si="15"/>
        <v>0</v>
      </c>
      <c r="BC49" s="83">
        <f t="shared" si="15"/>
        <v>0</v>
      </c>
      <c r="BD49" s="83">
        <f t="shared" si="15"/>
        <v>0</v>
      </c>
      <c r="BE49" s="83">
        <f t="shared" si="15"/>
        <v>0</v>
      </c>
      <c r="BF49" s="83">
        <f t="shared" si="15"/>
        <v>0</v>
      </c>
      <c r="BG49" s="83">
        <f t="shared" si="15"/>
        <v>0</v>
      </c>
      <c r="BH49" s="83">
        <f t="shared" si="15"/>
        <v>0</v>
      </c>
      <c r="BI49" s="83">
        <f t="shared" si="15"/>
        <v>0</v>
      </c>
      <c r="BJ49" s="83">
        <f t="shared" si="15"/>
        <v>0</v>
      </c>
      <c r="BK49" s="83">
        <f t="shared" si="15"/>
        <v>0</v>
      </c>
      <c r="BL49" s="83">
        <f t="shared" si="15"/>
        <v>0</v>
      </c>
      <c r="BM49" s="83">
        <f t="shared" si="15"/>
        <v>0</v>
      </c>
      <c r="BN49" s="83">
        <f t="shared" si="15"/>
        <v>0</v>
      </c>
      <c r="BO49" s="83">
        <f t="shared" si="15"/>
        <v>0</v>
      </c>
      <c r="BP49" s="83">
        <f t="shared" si="15"/>
        <v>0</v>
      </c>
      <c r="BQ49" s="83">
        <f t="shared" si="16"/>
        <v>0</v>
      </c>
      <c r="BR49" s="83">
        <f t="shared" si="16"/>
        <v>0</v>
      </c>
      <c r="BS49" s="83">
        <f t="shared" si="16"/>
        <v>0</v>
      </c>
      <c r="BT49" s="83">
        <f t="shared" si="16"/>
        <v>0</v>
      </c>
      <c r="BU49" s="83">
        <f t="shared" si="16"/>
        <v>0</v>
      </c>
      <c r="BV49" s="83">
        <f t="shared" si="16"/>
        <v>0</v>
      </c>
      <c r="BW49" s="83">
        <f t="shared" si="16"/>
        <v>0</v>
      </c>
      <c r="BX49" s="83">
        <f t="shared" si="16"/>
        <v>0</v>
      </c>
      <c r="BY49" s="83">
        <f t="shared" si="16"/>
        <v>0</v>
      </c>
      <c r="BZ49" s="83">
        <f t="shared" si="16"/>
        <v>0</v>
      </c>
      <c r="CA49" s="83">
        <f t="shared" si="16"/>
        <v>0</v>
      </c>
      <c r="CB49" s="83">
        <f t="shared" si="16"/>
        <v>0</v>
      </c>
      <c r="CC49" s="83">
        <f t="shared" si="16"/>
        <v>0</v>
      </c>
      <c r="CD49" s="83">
        <f t="shared" si="16"/>
        <v>0</v>
      </c>
      <c r="CE49" s="83">
        <f t="shared" si="16"/>
        <v>0</v>
      </c>
      <c r="CF49" s="83">
        <f t="shared" si="16"/>
        <v>0</v>
      </c>
      <c r="CG49" s="83">
        <f t="shared" si="17"/>
        <v>0</v>
      </c>
      <c r="CH49" s="83">
        <f t="shared" si="17"/>
        <v>0</v>
      </c>
      <c r="CI49" s="83">
        <f t="shared" si="17"/>
        <v>0</v>
      </c>
      <c r="CJ49" s="83">
        <f t="shared" si="17"/>
        <v>0</v>
      </c>
      <c r="CK49" s="83">
        <f t="shared" si="17"/>
        <v>0</v>
      </c>
      <c r="CL49" s="83">
        <f t="shared" si="17"/>
        <v>0</v>
      </c>
      <c r="CM49" s="83">
        <f t="shared" si="17"/>
        <v>0</v>
      </c>
      <c r="CN49" s="83">
        <f t="shared" si="17"/>
        <v>0</v>
      </c>
      <c r="CO49" s="83">
        <f t="shared" si="17"/>
        <v>0</v>
      </c>
      <c r="CP49" s="83">
        <f t="shared" si="17"/>
        <v>0</v>
      </c>
      <c r="CQ49" s="83">
        <f t="shared" si="17"/>
        <v>0</v>
      </c>
      <c r="CR49" s="83">
        <f t="shared" si="17"/>
        <v>0</v>
      </c>
      <c r="CS49" s="83">
        <f t="shared" si="17"/>
        <v>0</v>
      </c>
      <c r="CT49" s="83">
        <f t="shared" si="17"/>
        <v>0</v>
      </c>
      <c r="CU49" s="83">
        <f t="shared" si="17"/>
        <v>0</v>
      </c>
      <c r="CV49" s="83">
        <f t="shared" si="17"/>
        <v>0</v>
      </c>
      <c r="CW49" s="83">
        <f t="shared" si="18"/>
        <v>0</v>
      </c>
      <c r="CX49" s="83">
        <f t="shared" si="18"/>
        <v>0</v>
      </c>
      <c r="CY49" s="83">
        <f t="shared" si="18"/>
        <v>0</v>
      </c>
      <c r="CZ49" s="83">
        <f t="shared" si="18"/>
        <v>0</v>
      </c>
      <c r="DA49" s="83">
        <f t="shared" si="18"/>
        <v>0</v>
      </c>
      <c r="DB49" s="83">
        <f t="shared" si="18"/>
        <v>0</v>
      </c>
      <c r="DC49" s="83">
        <f t="shared" si="18"/>
        <v>0</v>
      </c>
      <c r="DD49" s="83">
        <f t="shared" si="18"/>
        <v>0</v>
      </c>
      <c r="DE49" s="83">
        <f t="shared" si="18"/>
        <v>0</v>
      </c>
      <c r="DF49" s="83">
        <f t="shared" si="18"/>
        <v>0</v>
      </c>
      <c r="DG49" s="83">
        <f t="shared" si="18"/>
        <v>0</v>
      </c>
      <c r="DH49" s="83">
        <f t="shared" si="18"/>
        <v>0</v>
      </c>
      <c r="DI49" s="83">
        <f t="shared" si="18"/>
        <v>0</v>
      </c>
      <c r="DJ49" s="83">
        <f t="shared" si="18"/>
        <v>0</v>
      </c>
      <c r="DK49" s="83">
        <f t="shared" si="19"/>
        <v>0</v>
      </c>
      <c r="DL49" s="83">
        <f t="shared" si="19"/>
        <v>0</v>
      </c>
      <c r="DM49" s="83">
        <f t="shared" si="19"/>
        <v>0</v>
      </c>
      <c r="DN49" s="83">
        <f t="shared" si="19"/>
        <v>0</v>
      </c>
      <c r="DO49" s="83">
        <f t="shared" si="19"/>
        <v>0</v>
      </c>
      <c r="DP49" s="83">
        <f t="shared" si="19"/>
        <v>0</v>
      </c>
      <c r="DQ49" s="83">
        <f t="shared" si="19"/>
        <v>0</v>
      </c>
      <c r="DR49" s="83">
        <f t="shared" si="19"/>
        <v>0</v>
      </c>
      <c r="DS49" s="83">
        <f t="shared" si="19"/>
        <v>0</v>
      </c>
      <c r="DT49" s="83">
        <f t="shared" si="19"/>
        <v>0</v>
      </c>
      <c r="DU49" s="83">
        <f t="shared" si="19"/>
        <v>0</v>
      </c>
    </row>
    <row r="50" spans="1:125">
      <c r="A50" s="44" t="str">
        <f>IFERROR(Pieņēmumi!B178,"")</f>
        <v>Periodiskās uzturēšanas izmaksas Nr6</v>
      </c>
      <c r="B50" s="50" t="str">
        <f>IFERROR(Pieņēmumi!C178,"")</f>
        <v xml:space="preserve">k € </v>
      </c>
      <c r="D50" s="46">
        <f>IFERROR(Pieņēmumi!E178,"")</f>
        <v>0</v>
      </c>
      <c r="E50" s="83">
        <f t="shared" si="12"/>
        <v>0</v>
      </c>
      <c r="F50" s="83">
        <f t="shared" si="12"/>
        <v>0</v>
      </c>
      <c r="G50" s="83">
        <f t="shared" si="12"/>
        <v>0</v>
      </c>
      <c r="H50" s="83">
        <f t="shared" si="12"/>
        <v>0</v>
      </c>
      <c r="I50" s="83">
        <f t="shared" si="12"/>
        <v>0</v>
      </c>
      <c r="J50" s="83">
        <f t="shared" si="12"/>
        <v>0</v>
      </c>
      <c r="K50" s="83">
        <f t="shared" si="12"/>
        <v>0</v>
      </c>
      <c r="L50" s="83">
        <f t="shared" si="12"/>
        <v>0</v>
      </c>
      <c r="M50" s="83">
        <f t="shared" si="12"/>
        <v>0</v>
      </c>
      <c r="N50" s="83">
        <f t="shared" si="12"/>
        <v>0</v>
      </c>
      <c r="O50" s="83">
        <f t="shared" si="12"/>
        <v>0</v>
      </c>
      <c r="P50" s="83">
        <f t="shared" si="12"/>
        <v>0</v>
      </c>
      <c r="Q50" s="83">
        <f t="shared" si="12"/>
        <v>0</v>
      </c>
      <c r="R50" s="83">
        <f t="shared" si="12"/>
        <v>0</v>
      </c>
      <c r="S50" s="83">
        <f t="shared" si="12"/>
        <v>0</v>
      </c>
      <c r="T50" s="83">
        <f t="shared" si="12"/>
        <v>0</v>
      </c>
      <c r="U50" s="83">
        <f t="shared" si="13"/>
        <v>0</v>
      </c>
      <c r="V50" s="83">
        <f t="shared" si="13"/>
        <v>0</v>
      </c>
      <c r="W50" s="83">
        <f t="shared" si="13"/>
        <v>0</v>
      </c>
      <c r="X50" s="83">
        <f t="shared" si="13"/>
        <v>0</v>
      </c>
      <c r="Y50" s="83">
        <f t="shared" si="13"/>
        <v>0</v>
      </c>
      <c r="Z50" s="83">
        <f t="shared" si="13"/>
        <v>0</v>
      </c>
      <c r="AA50" s="83">
        <f t="shared" si="13"/>
        <v>0</v>
      </c>
      <c r="AB50" s="83">
        <f t="shared" si="13"/>
        <v>0</v>
      </c>
      <c r="AC50" s="83">
        <f t="shared" si="13"/>
        <v>0</v>
      </c>
      <c r="AD50" s="83">
        <f t="shared" si="13"/>
        <v>0</v>
      </c>
      <c r="AE50" s="83">
        <f t="shared" si="13"/>
        <v>0</v>
      </c>
      <c r="AF50" s="83">
        <f t="shared" si="13"/>
        <v>0</v>
      </c>
      <c r="AG50" s="83">
        <f t="shared" si="13"/>
        <v>0</v>
      </c>
      <c r="AH50" s="83">
        <f t="shared" si="13"/>
        <v>0</v>
      </c>
      <c r="AI50" s="83">
        <f t="shared" si="13"/>
        <v>0</v>
      </c>
      <c r="AJ50" s="83">
        <f t="shared" si="13"/>
        <v>0</v>
      </c>
      <c r="AK50" s="83">
        <f t="shared" si="14"/>
        <v>0</v>
      </c>
      <c r="AL50" s="83">
        <f t="shared" si="14"/>
        <v>0</v>
      </c>
      <c r="AM50" s="83">
        <f t="shared" si="14"/>
        <v>0</v>
      </c>
      <c r="AN50" s="83">
        <f t="shared" si="14"/>
        <v>0</v>
      </c>
      <c r="AO50" s="83">
        <f t="shared" si="14"/>
        <v>0</v>
      </c>
      <c r="AP50" s="83">
        <f t="shared" si="14"/>
        <v>0</v>
      </c>
      <c r="AQ50" s="83">
        <f t="shared" si="14"/>
        <v>0</v>
      </c>
      <c r="AR50" s="83">
        <f t="shared" si="14"/>
        <v>0</v>
      </c>
      <c r="AS50" s="83">
        <f t="shared" si="14"/>
        <v>0</v>
      </c>
      <c r="AT50" s="83">
        <f t="shared" si="14"/>
        <v>0</v>
      </c>
      <c r="AU50" s="83">
        <f t="shared" si="14"/>
        <v>0</v>
      </c>
      <c r="AV50" s="83">
        <f t="shared" si="14"/>
        <v>0</v>
      </c>
      <c r="AW50" s="83">
        <f t="shared" si="14"/>
        <v>0</v>
      </c>
      <c r="AX50" s="83">
        <f t="shared" si="14"/>
        <v>0</v>
      </c>
      <c r="AY50" s="83">
        <f t="shared" si="14"/>
        <v>0</v>
      </c>
      <c r="AZ50" s="83">
        <f t="shared" si="14"/>
        <v>0</v>
      </c>
      <c r="BA50" s="83">
        <f t="shared" si="15"/>
        <v>0</v>
      </c>
      <c r="BB50" s="83">
        <f t="shared" si="15"/>
        <v>0</v>
      </c>
      <c r="BC50" s="83">
        <f t="shared" si="15"/>
        <v>0</v>
      </c>
      <c r="BD50" s="83">
        <f t="shared" si="15"/>
        <v>0</v>
      </c>
      <c r="BE50" s="83">
        <f t="shared" si="15"/>
        <v>0</v>
      </c>
      <c r="BF50" s="83">
        <f t="shared" si="15"/>
        <v>0</v>
      </c>
      <c r="BG50" s="83">
        <f t="shared" si="15"/>
        <v>0</v>
      </c>
      <c r="BH50" s="83">
        <f t="shared" si="15"/>
        <v>0</v>
      </c>
      <c r="BI50" s="83">
        <f t="shared" si="15"/>
        <v>0</v>
      </c>
      <c r="BJ50" s="83">
        <f t="shared" si="15"/>
        <v>0</v>
      </c>
      <c r="BK50" s="83">
        <f t="shared" si="15"/>
        <v>0</v>
      </c>
      <c r="BL50" s="83">
        <f t="shared" si="15"/>
        <v>0</v>
      </c>
      <c r="BM50" s="83">
        <f t="shared" si="15"/>
        <v>0</v>
      </c>
      <c r="BN50" s="83">
        <f t="shared" si="15"/>
        <v>0</v>
      </c>
      <c r="BO50" s="83">
        <f t="shared" si="15"/>
        <v>0</v>
      </c>
      <c r="BP50" s="83">
        <f t="shared" si="15"/>
        <v>0</v>
      </c>
      <c r="BQ50" s="83">
        <f t="shared" si="16"/>
        <v>0</v>
      </c>
      <c r="BR50" s="83">
        <f t="shared" si="16"/>
        <v>0</v>
      </c>
      <c r="BS50" s="83">
        <f t="shared" si="16"/>
        <v>0</v>
      </c>
      <c r="BT50" s="83">
        <f t="shared" si="16"/>
        <v>0</v>
      </c>
      <c r="BU50" s="83">
        <f t="shared" si="16"/>
        <v>0</v>
      </c>
      <c r="BV50" s="83">
        <f t="shared" si="16"/>
        <v>0</v>
      </c>
      <c r="BW50" s="83">
        <f t="shared" si="16"/>
        <v>0</v>
      </c>
      <c r="BX50" s="83">
        <f t="shared" si="16"/>
        <v>0</v>
      </c>
      <c r="BY50" s="83">
        <f t="shared" si="16"/>
        <v>0</v>
      </c>
      <c r="BZ50" s="83">
        <f t="shared" si="16"/>
        <v>0</v>
      </c>
      <c r="CA50" s="83">
        <f t="shared" si="16"/>
        <v>0</v>
      </c>
      <c r="CB50" s="83">
        <f t="shared" si="16"/>
        <v>0</v>
      </c>
      <c r="CC50" s="83">
        <f t="shared" si="16"/>
        <v>0</v>
      </c>
      <c r="CD50" s="83">
        <f t="shared" si="16"/>
        <v>0</v>
      </c>
      <c r="CE50" s="83">
        <f t="shared" si="16"/>
        <v>0</v>
      </c>
      <c r="CF50" s="83">
        <f t="shared" si="16"/>
        <v>0</v>
      </c>
      <c r="CG50" s="83">
        <f t="shared" si="17"/>
        <v>0</v>
      </c>
      <c r="CH50" s="83">
        <f t="shared" si="17"/>
        <v>0</v>
      </c>
      <c r="CI50" s="83">
        <f t="shared" si="17"/>
        <v>0</v>
      </c>
      <c r="CJ50" s="83">
        <f t="shared" si="17"/>
        <v>0</v>
      </c>
      <c r="CK50" s="83">
        <f t="shared" si="17"/>
        <v>0</v>
      </c>
      <c r="CL50" s="83">
        <f t="shared" si="17"/>
        <v>0</v>
      </c>
      <c r="CM50" s="83">
        <f t="shared" si="17"/>
        <v>0</v>
      </c>
      <c r="CN50" s="83">
        <f t="shared" si="17"/>
        <v>0</v>
      </c>
      <c r="CO50" s="83">
        <f t="shared" si="17"/>
        <v>0</v>
      </c>
      <c r="CP50" s="83">
        <f t="shared" si="17"/>
        <v>0</v>
      </c>
      <c r="CQ50" s="83">
        <f t="shared" si="17"/>
        <v>0</v>
      </c>
      <c r="CR50" s="83">
        <f t="shared" si="17"/>
        <v>0</v>
      </c>
      <c r="CS50" s="83">
        <f t="shared" si="17"/>
        <v>0</v>
      </c>
      <c r="CT50" s="83">
        <f t="shared" si="17"/>
        <v>0</v>
      </c>
      <c r="CU50" s="83">
        <f t="shared" si="17"/>
        <v>0</v>
      </c>
      <c r="CV50" s="83">
        <f t="shared" si="17"/>
        <v>0</v>
      </c>
      <c r="CW50" s="83">
        <f t="shared" si="18"/>
        <v>0</v>
      </c>
      <c r="CX50" s="83">
        <f t="shared" si="18"/>
        <v>0</v>
      </c>
      <c r="CY50" s="83">
        <f t="shared" si="18"/>
        <v>0</v>
      </c>
      <c r="CZ50" s="83">
        <f t="shared" si="18"/>
        <v>0</v>
      </c>
      <c r="DA50" s="83">
        <f t="shared" si="18"/>
        <v>0</v>
      </c>
      <c r="DB50" s="83">
        <f t="shared" si="18"/>
        <v>0</v>
      </c>
      <c r="DC50" s="83">
        <f t="shared" si="18"/>
        <v>0</v>
      </c>
      <c r="DD50" s="83">
        <f t="shared" si="18"/>
        <v>0</v>
      </c>
      <c r="DE50" s="83">
        <f t="shared" si="18"/>
        <v>0</v>
      </c>
      <c r="DF50" s="83">
        <f t="shared" si="18"/>
        <v>0</v>
      </c>
      <c r="DG50" s="83">
        <f t="shared" si="18"/>
        <v>0</v>
      </c>
      <c r="DH50" s="83">
        <f t="shared" si="18"/>
        <v>0</v>
      </c>
      <c r="DI50" s="83">
        <f t="shared" si="18"/>
        <v>0</v>
      </c>
      <c r="DJ50" s="83">
        <f t="shared" si="18"/>
        <v>0</v>
      </c>
      <c r="DK50" s="83">
        <f t="shared" si="19"/>
        <v>0</v>
      </c>
      <c r="DL50" s="83">
        <f t="shared" si="19"/>
        <v>0</v>
      </c>
      <c r="DM50" s="83">
        <f t="shared" si="19"/>
        <v>0</v>
      </c>
      <c r="DN50" s="83">
        <f t="shared" si="19"/>
        <v>0</v>
      </c>
      <c r="DO50" s="83">
        <f t="shared" si="19"/>
        <v>0</v>
      </c>
      <c r="DP50" s="83">
        <f t="shared" si="19"/>
        <v>0</v>
      </c>
      <c r="DQ50" s="83">
        <f t="shared" si="19"/>
        <v>0</v>
      </c>
      <c r="DR50" s="83">
        <f t="shared" si="19"/>
        <v>0</v>
      </c>
      <c r="DS50" s="83">
        <f t="shared" si="19"/>
        <v>0</v>
      </c>
      <c r="DT50" s="83">
        <f t="shared" si="19"/>
        <v>0</v>
      </c>
      <c r="DU50" s="83">
        <f t="shared" si="19"/>
        <v>0</v>
      </c>
    </row>
    <row r="51" spans="1:125">
      <c r="A51" s="44" t="str">
        <f>IFERROR(Pieņēmumi!B179,"")</f>
        <v>Periodiskās uzturēšanas izmaksas Nr7</v>
      </c>
      <c r="B51" s="50" t="str">
        <f>IFERROR(Pieņēmumi!C179,"")</f>
        <v xml:space="preserve">k € </v>
      </c>
      <c r="D51" s="46">
        <f>IFERROR(Pieņēmumi!E179,"")</f>
        <v>0</v>
      </c>
      <c r="E51" s="83">
        <f t="shared" si="12"/>
        <v>0</v>
      </c>
      <c r="F51" s="83">
        <f t="shared" si="12"/>
        <v>0</v>
      </c>
      <c r="G51" s="83">
        <f t="shared" si="12"/>
        <v>0</v>
      </c>
      <c r="H51" s="83">
        <f t="shared" si="12"/>
        <v>0</v>
      </c>
      <c r="I51" s="83">
        <f t="shared" si="12"/>
        <v>0</v>
      </c>
      <c r="J51" s="83">
        <f t="shared" si="12"/>
        <v>0</v>
      </c>
      <c r="K51" s="83">
        <f t="shared" si="12"/>
        <v>0</v>
      </c>
      <c r="L51" s="83">
        <f t="shared" si="12"/>
        <v>0</v>
      </c>
      <c r="M51" s="83">
        <f t="shared" si="12"/>
        <v>0</v>
      </c>
      <c r="N51" s="83">
        <f t="shared" si="12"/>
        <v>0</v>
      </c>
      <c r="O51" s="83">
        <f t="shared" si="12"/>
        <v>0</v>
      </c>
      <c r="P51" s="83">
        <f t="shared" si="12"/>
        <v>0</v>
      </c>
      <c r="Q51" s="83">
        <f t="shared" si="12"/>
        <v>0</v>
      </c>
      <c r="R51" s="83">
        <f t="shared" si="12"/>
        <v>0</v>
      </c>
      <c r="S51" s="83">
        <f t="shared" si="12"/>
        <v>0</v>
      </c>
      <c r="T51" s="83">
        <f t="shared" si="12"/>
        <v>0</v>
      </c>
      <c r="U51" s="83">
        <f t="shared" si="13"/>
        <v>0</v>
      </c>
      <c r="V51" s="83">
        <f t="shared" si="13"/>
        <v>0</v>
      </c>
      <c r="W51" s="83">
        <f t="shared" si="13"/>
        <v>0</v>
      </c>
      <c r="X51" s="83">
        <f t="shared" si="13"/>
        <v>0</v>
      </c>
      <c r="Y51" s="83">
        <f t="shared" si="13"/>
        <v>0</v>
      </c>
      <c r="Z51" s="83">
        <f t="shared" si="13"/>
        <v>0</v>
      </c>
      <c r="AA51" s="83">
        <f t="shared" si="13"/>
        <v>0</v>
      </c>
      <c r="AB51" s="83">
        <f t="shared" si="13"/>
        <v>0</v>
      </c>
      <c r="AC51" s="83">
        <f t="shared" si="13"/>
        <v>0</v>
      </c>
      <c r="AD51" s="83">
        <f t="shared" si="13"/>
        <v>0</v>
      </c>
      <c r="AE51" s="83">
        <f t="shared" si="13"/>
        <v>0</v>
      </c>
      <c r="AF51" s="83">
        <f t="shared" si="13"/>
        <v>0</v>
      </c>
      <c r="AG51" s="83">
        <f t="shared" si="13"/>
        <v>0</v>
      </c>
      <c r="AH51" s="83">
        <f t="shared" si="13"/>
        <v>0</v>
      </c>
      <c r="AI51" s="83">
        <f t="shared" si="13"/>
        <v>0</v>
      </c>
      <c r="AJ51" s="83">
        <f t="shared" si="13"/>
        <v>0</v>
      </c>
      <c r="AK51" s="83">
        <f t="shared" si="14"/>
        <v>0</v>
      </c>
      <c r="AL51" s="83">
        <f t="shared" si="14"/>
        <v>0</v>
      </c>
      <c r="AM51" s="83">
        <f t="shared" si="14"/>
        <v>0</v>
      </c>
      <c r="AN51" s="83">
        <f t="shared" si="14"/>
        <v>0</v>
      </c>
      <c r="AO51" s="83">
        <f t="shared" si="14"/>
        <v>0</v>
      </c>
      <c r="AP51" s="83">
        <f t="shared" si="14"/>
        <v>0</v>
      </c>
      <c r="AQ51" s="83">
        <f t="shared" si="14"/>
        <v>0</v>
      </c>
      <c r="AR51" s="83">
        <f t="shared" si="14"/>
        <v>0</v>
      </c>
      <c r="AS51" s="83">
        <f t="shared" si="14"/>
        <v>0</v>
      </c>
      <c r="AT51" s="83">
        <f t="shared" si="14"/>
        <v>0</v>
      </c>
      <c r="AU51" s="83">
        <f t="shared" si="14"/>
        <v>0</v>
      </c>
      <c r="AV51" s="83">
        <f t="shared" si="14"/>
        <v>0</v>
      </c>
      <c r="AW51" s="83">
        <f t="shared" si="14"/>
        <v>0</v>
      </c>
      <c r="AX51" s="83">
        <f t="shared" si="14"/>
        <v>0</v>
      </c>
      <c r="AY51" s="83">
        <f t="shared" si="14"/>
        <v>0</v>
      </c>
      <c r="AZ51" s="83">
        <f t="shared" si="14"/>
        <v>0</v>
      </c>
      <c r="BA51" s="83">
        <f t="shared" si="15"/>
        <v>0</v>
      </c>
      <c r="BB51" s="83">
        <f t="shared" si="15"/>
        <v>0</v>
      </c>
      <c r="BC51" s="83">
        <f t="shared" si="15"/>
        <v>0</v>
      </c>
      <c r="BD51" s="83">
        <f t="shared" si="15"/>
        <v>0</v>
      </c>
      <c r="BE51" s="83">
        <f t="shared" si="15"/>
        <v>0</v>
      </c>
      <c r="BF51" s="83">
        <f t="shared" si="15"/>
        <v>0</v>
      </c>
      <c r="BG51" s="83">
        <f t="shared" si="15"/>
        <v>0</v>
      </c>
      <c r="BH51" s="83">
        <f t="shared" si="15"/>
        <v>0</v>
      </c>
      <c r="BI51" s="83">
        <f t="shared" si="15"/>
        <v>0</v>
      </c>
      <c r="BJ51" s="83">
        <f t="shared" si="15"/>
        <v>0</v>
      </c>
      <c r="BK51" s="83">
        <f t="shared" si="15"/>
        <v>0</v>
      </c>
      <c r="BL51" s="83">
        <f t="shared" si="15"/>
        <v>0</v>
      </c>
      <c r="BM51" s="83">
        <f t="shared" si="15"/>
        <v>0</v>
      </c>
      <c r="BN51" s="83">
        <f t="shared" si="15"/>
        <v>0</v>
      </c>
      <c r="BO51" s="83">
        <f t="shared" si="15"/>
        <v>0</v>
      </c>
      <c r="BP51" s="83">
        <f t="shared" si="15"/>
        <v>0</v>
      </c>
      <c r="BQ51" s="83">
        <f t="shared" si="16"/>
        <v>0</v>
      </c>
      <c r="BR51" s="83">
        <f t="shared" si="16"/>
        <v>0</v>
      </c>
      <c r="BS51" s="83">
        <f t="shared" si="16"/>
        <v>0</v>
      </c>
      <c r="BT51" s="83">
        <f t="shared" si="16"/>
        <v>0</v>
      </c>
      <c r="BU51" s="83">
        <f t="shared" si="16"/>
        <v>0</v>
      </c>
      <c r="BV51" s="83">
        <f t="shared" si="16"/>
        <v>0</v>
      </c>
      <c r="BW51" s="83">
        <f t="shared" si="16"/>
        <v>0</v>
      </c>
      <c r="BX51" s="83">
        <f t="shared" si="16"/>
        <v>0</v>
      </c>
      <c r="BY51" s="83">
        <f t="shared" si="16"/>
        <v>0</v>
      </c>
      <c r="BZ51" s="83">
        <f t="shared" si="16"/>
        <v>0</v>
      </c>
      <c r="CA51" s="83">
        <f t="shared" si="16"/>
        <v>0</v>
      </c>
      <c r="CB51" s="83">
        <f t="shared" si="16"/>
        <v>0</v>
      </c>
      <c r="CC51" s="83">
        <f t="shared" si="16"/>
        <v>0</v>
      </c>
      <c r="CD51" s="83">
        <f t="shared" si="16"/>
        <v>0</v>
      </c>
      <c r="CE51" s="83">
        <f t="shared" si="16"/>
        <v>0</v>
      </c>
      <c r="CF51" s="83">
        <f t="shared" si="16"/>
        <v>0</v>
      </c>
      <c r="CG51" s="83">
        <f t="shared" si="17"/>
        <v>0</v>
      </c>
      <c r="CH51" s="83">
        <f t="shared" si="17"/>
        <v>0</v>
      </c>
      <c r="CI51" s="83">
        <f t="shared" si="17"/>
        <v>0</v>
      </c>
      <c r="CJ51" s="83">
        <f t="shared" si="17"/>
        <v>0</v>
      </c>
      <c r="CK51" s="83">
        <f t="shared" si="17"/>
        <v>0</v>
      </c>
      <c r="CL51" s="83">
        <f t="shared" si="17"/>
        <v>0</v>
      </c>
      <c r="CM51" s="83">
        <f t="shared" si="17"/>
        <v>0</v>
      </c>
      <c r="CN51" s="83">
        <f t="shared" si="17"/>
        <v>0</v>
      </c>
      <c r="CO51" s="83">
        <f t="shared" si="17"/>
        <v>0</v>
      </c>
      <c r="CP51" s="83">
        <f t="shared" si="17"/>
        <v>0</v>
      </c>
      <c r="CQ51" s="83">
        <f t="shared" si="17"/>
        <v>0</v>
      </c>
      <c r="CR51" s="83">
        <f t="shared" si="17"/>
        <v>0</v>
      </c>
      <c r="CS51" s="83">
        <f t="shared" si="17"/>
        <v>0</v>
      </c>
      <c r="CT51" s="83">
        <f t="shared" si="17"/>
        <v>0</v>
      </c>
      <c r="CU51" s="83">
        <f t="shared" si="17"/>
        <v>0</v>
      </c>
      <c r="CV51" s="83">
        <f t="shared" si="17"/>
        <v>0</v>
      </c>
      <c r="CW51" s="83">
        <f t="shared" si="18"/>
        <v>0</v>
      </c>
      <c r="CX51" s="83">
        <f t="shared" si="18"/>
        <v>0</v>
      </c>
      <c r="CY51" s="83">
        <f t="shared" si="18"/>
        <v>0</v>
      </c>
      <c r="CZ51" s="83">
        <f t="shared" si="18"/>
        <v>0</v>
      </c>
      <c r="DA51" s="83">
        <f t="shared" si="18"/>
        <v>0</v>
      </c>
      <c r="DB51" s="83">
        <f t="shared" si="18"/>
        <v>0</v>
      </c>
      <c r="DC51" s="83">
        <f t="shared" si="18"/>
        <v>0</v>
      </c>
      <c r="DD51" s="83">
        <f t="shared" si="18"/>
        <v>0</v>
      </c>
      <c r="DE51" s="83">
        <f t="shared" si="18"/>
        <v>0</v>
      </c>
      <c r="DF51" s="83">
        <f t="shared" si="18"/>
        <v>0</v>
      </c>
      <c r="DG51" s="83">
        <f t="shared" si="18"/>
        <v>0</v>
      </c>
      <c r="DH51" s="83">
        <f t="shared" si="18"/>
        <v>0</v>
      </c>
      <c r="DI51" s="83">
        <f t="shared" si="18"/>
        <v>0</v>
      </c>
      <c r="DJ51" s="83">
        <f t="shared" si="18"/>
        <v>0</v>
      </c>
      <c r="DK51" s="83">
        <f t="shared" si="19"/>
        <v>0</v>
      </c>
      <c r="DL51" s="83">
        <f t="shared" si="19"/>
        <v>0</v>
      </c>
      <c r="DM51" s="83">
        <f t="shared" si="19"/>
        <v>0</v>
      </c>
      <c r="DN51" s="83">
        <f t="shared" si="19"/>
        <v>0</v>
      </c>
      <c r="DO51" s="83">
        <f t="shared" si="19"/>
        <v>0</v>
      </c>
      <c r="DP51" s="83">
        <f t="shared" si="19"/>
        <v>0</v>
      </c>
      <c r="DQ51" s="83">
        <f t="shared" si="19"/>
        <v>0</v>
      </c>
      <c r="DR51" s="83">
        <f t="shared" si="19"/>
        <v>0</v>
      </c>
      <c r="DS51" s="83">
        <f t="shared" si="19"/>
        <v>0</v>
      </c>
      <c r="DT51" s="83">
        <f t="shared" si="19"/>
        <v>0</v>
      </c>
      <c r="DU51" s="83">
        <f t="shared" si="19"/>
        <v>0</v>
      </c>
    </row>
    <row r="52" spans="1:125">
      <c r="A52" s="44" t="str">
        <f>IFERROR(Pieņēmumi!B180,"")</f>
        <v>Periodiskās uzturēšanas izmaksas Nr8</v>
      </c>
      <c r="B52" s="50" t="str">
        <f>IFERROR(Pieņēmumi!C180,"")</f>
        <v xml:space="preserve">k € </v>
      </c>
      <c r="D52" s="46">
        <f>IFERROR(Pieņēmumi!E180,"")</f>
        <v>0</v>
      </c>
      <c r="E52" s="83">
        <f t="shared" si="12"/>
        <v>0</v>
      </c>
      <c r="F52" s="83">
        <f t="shared" si="12"/>
        <v>0</v>
      </c>
      <c r="G52" s="83">
        <f t="shared" si="12"/>
        <v>0</v>
      </c>
      <c r="H52" s="83">
        <f t="shared" si="12"/>
        <v>0</v>
      </c>
      <c r="I52" s="83">
        <f t="shared" si="12"/>
        <v>0</v>
      </c>
      <c r="J52" s="83">
        <f t="shared" si="12"/>
        <v>0</v>
      </c>
      <c r="K52" s="83">
        <f t="shared" si="12"/>
        <v>0</v>
      </c>
      <c r="L52" s="83">
        <f t="shared" si="12"/>
        <v>0</v>
      </c>
      <c r="M52" s="83">
        <f t="shared" si="12"/>
        <v>0</v>
      </c>
      <c r="N52" s="83">
        <f t="shared" si="12"/>
        <v>0</v>
      </c>
      <c r="O52" s="83">
        <f t="shared" si="12"/>
        <v>0</v>
      </c>
      <c r="P52" s="83">
        <f t="shared" si="12"/>
        <v>0</v>
      </c>
      <c r="Q52" s="83">
        <f t="shared" si="12"/>
        <v>0</v>
      </c>
      <c r="R52" s="83">
        <f t="shared" si="12"/>
        <v>0</v>
      </c>
      <c r="S52" s="83">
        <f t="shared" si="12"/>
        <v>0</v>
      </c>
      <c r="T52" s="83">
        <f t="shared" si="12"/>
        <v>0</v>
      </c>
      <c r="U52" s="83">
        <f t="shared" si="13"/>
        <v>0</v>
      </c>
      <c r="V52" s="83">
        <f t="shared" si="13"/>
        <v>0</v>
      </c>
      <c r="W52" s="83">
        <f t="shared" si="13"/>
        <v>0</v>
      </c>
      <c r="X52" s="83">
        <f t="shared" si="13"/>
        <v>0</v>
      </c>
      <c r="Y52" s="83">
        <f t="shared" si="13"/>
        <v>0</v>
      </c>
      <c r="Z52" s="83">
        <f t="shared" si="13"/>
        <v>0</v>
      </c>
      <c r="AA52" s="83">
        <f t="shared" si="13"/>
        <v>0</v>
      </c>
      <c r="AB52" s="83">
        <f t="shared" si="13"/>
        <v>0</v>
      </c>
      <c r="AC52" s="83">
        <f t="shared" si="13"/>
        <v>0</v>
      </c>
      <c r="AD52" s="83">
        <f t="shared" si="13"/>
        <v>0</v>
      </c>
      <c r="AE52" s="83">
        <f t="shared" si="13"/>
        <v>0</v>
      </c>
      <c r="AF52" s="83">
        <f t="shared" si="13"/>
        <v>0</v>
      </c>
      <c r="AG52" s="83">
        <f t="shared" si="13"/>
        <v>0</v>
      </c>
      <c r="AH52" s="83">
        <f t="shared" si="13"/>
        <v>0</v>
      </c>
      <c r="AI52" s="83">
        <f t="shared" si="13"/>
        <v>0</v>
      </c>
      <c r="AJ52" s="83">
        <f t="shared" si="13"/>
        <v>0</v>
      </c>
      <c r="AK52" s="83">
        <f t="shared" si="14"/>
        <v>0</v>
      </c>
      <c r="AL52" s="83">
        <f t="shared" si="14"/>
        <v>0</v>
      </c>
      <c r="AM52" s="83">
        <f t="shared" si="14"/>
        <v>0</v>
      </c>
      <c r="AN52" s="83">
        <f t="shared" si="14"/>
        <v>0</v>
      </c>
      <c r="AO52" s="83">
        <f t="shared" si="14"/>
        <v>0</v>
      </c>
      <c r="AP52" s="83">
        <f t="shared" si="14"/>
        <v>0</v>
      </c>
      <c r="AQ52" s="83">
        <f t="shared" si="14"/>
        <v>0</v>
      </c>
      <c r="AR52" s="83">
        <f t="shared" si="14"/>
        <v>0</v>
      </c>
      <c r="AS52" s="83">
        <f t="shared" si="14"/>
        <v>0</v>
      </c>
      <c r="AT52" s="83">
        <f t="shared" si="14"/>
        <v>0</v>
      </c>
      <c r="AU52" s="83">
        <f t="shared" si="14"/>
        <v>0</v>
      </c>
      <c r="AV52" s="83">
        <f t="shared" si="14"/>
        <v>0</v>
      </c>
      <c r="AW52" s="83">
        <f t="shared" si="14"/>
        <v>0</v>
      </c>
      <c r="AX52" s="83">
        <f t="shared" si="14"/>
        <v>0</v>
      </c>
      <c r="AY52" s="83">
        <f t="shared" si="14"/>
        <v>0</v>
      </c>
      <c r="AZ52" s="83">
        <f t="shared" si="14"/>
        <v>0</v>
      </c>
      <c r="BA52" s="83">
        <f t="shared" si="15"/>
        <v>0</v>
      </c>
      <c r="BB52" s="83">
        <f t="shared" si="15"/>
        <v>0</v>
      </c>
      <c r="BC52" s="83">
        <f t="shared" si="15"/>
        <v>0</v>
      </c>
      <c r="BD52" s="83">
        <f t="shared" si="15"/>
        <v>0</v>
      </c>
      <c r="BE52" s="83">
        <f t="shared" si="15"/>
        <v>0</v>
      </c>
      <c r="BF52" s="83">
        <f t="shared" si="15"/>
        <v>0</v>
      </c>
      <c r="BG52" s="83">
        <f t="shared" si="15"/>
        <v>0</v>
      </c>
      <c r="BH52" s="83">
        <f t="shared" si="15"/>
        <v>0</v>
      </c>
      <c r="BI52" s="83">
        <f t="shared" si="15"/>
        <v>0</v>
      </c>
      <c r="BJ52" s="83">
        <f t="shared" si="15"/>
        <v>0</v>
      </c>
      <c r="BK52" s="83">
        <f t="shared" si="15"/>
        <v>0</v>
      </c>
      <c r="BL52" s="83">
        <f t="shared" si="15"/>
        <v>0</v>
      </c>
      <c r="BM52" s="83">
        <f t="shared" si="15"/>
        <v>0</v>
      </c>
      <c r="BN52" s="83">
        <f t="shared" si="15"/>
        <v>0</v>
      </c>
      <c r="BO52" s="83">
        <f t="shared" si="15"/>
        <v>0</v>
      </c>
      <c r="BP52" s="83">
        <f t="shared" si="15"/>
        <v>0</v>
      </c>
      <c r="BQ52" s="83">
        <f t="shared" si="16"/>
        <v>0</v>
      </c>
      <c r="BR52" s="83">
        <f t="shared" si="16"/>
        <v>0</v>
      </c>
      <c r="BS52" s="83">
        <f t="shared" si="16"/>
        <v>0</v>
      </c>
      <c r="BT52" s="83">
        <f t="shared" si="16"/>
        <v>0</v>
      </c>
      <c r="BU52" s="83">
        <f t="shared" si="16"/>
        <v>0</v>
      </c>
      <c r="BV52" s="83">
        <f t="shared" si="16"/>
        <v>0</v>
      </c>
      <c r="BW52" s="83">
        <f t="shared" si="16"/>
        <v>0</v>
      </c>
      <c r="BX52" s="83">
        <f t="shared" si="16"/>
        <v>0</v>
      </c>
      <c r="BY52" s="83">
        <f t="shared" si="16"/>
        <v>0</v>
      </c>
      <c r="BZ52" s="83">
        <f t="shared" si="16"/>
        <v>0</v>
      </c>
      <c r="CA52" s="83">
        <f t="shared" si="16"/>
        <v>0</v>
      </c>
      <c r="CB52" s="83">
        <f t="shared" si="16"/>
        <v>0</v>
      </c>
      <c r="CC52" s="83">
        <f t="shared" si="16"/>
        <v>0</v>
      </c>
      <c r="CD52" s="83">
        <f t="shared" si="16"/>
        <v>0</v>
      </c>
      <c r="CE52" s="83">
        <f t="shared" si="16"/>
        <v>0</v>
      </c>
      <c r="CF52" s="83">
        <f t="shared" si="16"/>
        <v>0</v>
      </c>
      <c r="CG52" s="83">
        <f t="shared" si="17"/>
        <v>0</v>
      </c>
      <c r="CH52" s="83">
        <f t="shared" si="17"/>
        <v>0</v>
      </c>
      <c r="CI52" s="83">
        <f t="shared" si="17"/>
        <v>0</v>
      </c>
      <c r="CJ52" s="83">
        <f t="shared" si="17"/>
        <v>0</v>
      </c>
      <c r="CK52" s="83">
        <f t="shared" si="17"/>
        <v>0</v>
      </c>
      <c r="CL52" s="83">
        <f t="shared" si="17"/>
        <v>0</v>
      </c>
      <c r="CM52" s="83">
        <f t="shared" si="17"/>
        <v>0</v>
      </c>
      <c r="CN52" s="83">
        <f t="shared" si="17"/>
        <v>0</v>
      </c>
      <c r="CO52" s="83">
        <f t="shared" si="17"/>
        <v>0</v>
      </c>
      <c r="CP52" s="83">
        <f t="shared" si="17"/>
        <v>0</v>
      </c>
      <c r="CQ52" s="83">
        <f t="shared" si="17"/>
        <v>0</v>
      </c>
      <c r="CR52" s="83">
        <f t="shared" si="17"/>
        <v>0</v>
      </c>
      <c r="CS52" s="83">
        <f t="shared" si="17"/>
        <v>0</v>
      </c>
      <c r="CT52" s="83">
        <f t="shared" si="17"/>
        <v>0</v>
      </c>
      <c r="CU52" s="83">
        <f t="shared" si="17"/>
        <v>0</v>
      </c>
      <c r="CV52" s="83">
        <f t="shared" si="17"/>
        <v>0</v>
      </c>
      <c r="CW52" s="83">
        <f t="shared" si="18"/>
        <v>0</v>
      </c>
      <c r="CX52" s="83">
        <f t="shared" si="18"/>
        <v>0</v>
      </c>
      <c r="CY52" s="83">
        <f t="shared" si="18"/>
        <v>0</v>
      </c>
      <c r="CZ52" s="83">
        <f t="shared" si="18"/>
        <v>0</v>
      </c>
      <c r="DA52" s="83">
        <f t="shared" si="18"/>
        <v>0</v>
      </c>
      <c r="DB52" s="83">
        <f t="shared" si="18"/>
        <v>0</v>
      </c>
      <c r="DC52" s="83">
        <f t="shared" si="18"/>
        <v>0</v>
      </c>
      <c r="DD52" s="83">
        <f t="shared" si="18"/>
        <v>0</v>
      </c>
      <c r="DE52" s="83">
        <f t="shared" si="18"/>
        <v>0</v>
      </c>
      <c r="DF52" s="83">
        <f t="shared" si="18"/>
        <v>0</v>
      </c>
      <c r="DG52" s="83">
        <f t="shared" si="18"/>
        <v>0</v>
      </c>
      <c r="DH52" s="83">
        <f t="shared" si="18"/>
        <v>0</v>
      </c>
      <c r="DI52" s="83">
        <f t="shared" si="18"/>
        <v>0</v>
      </c>
      <c r="DJ52" s="83">
        <f t="shared" si="18"/>
        <v>0</v>
      </c>
      <c r="DK52" s="83">
        <f t="shared" si="19"/>
        <v>0</v>
      </c>
      <c r="DL52" s="83">
        <f t="shared" si="19"/>
        <v>0</v>
      </c>
      <c r="DM52" s="83">
        <f t="shared" si="19"/>
        <v>0</v>
      </c>
      <c r="DN52" s="83">
        <f t="shared" si="19"/>
        <v>0</v>
      </c>
      <c r="DO52" s="83">
        <f t="shared" si="19"/>
        <v>0</v>
      </c>
      <c r="DP52" s="83">
        <f t="shared" si="19"/>
        <v>0</v>
      </c>
      <c r="DQ52" s="83">
        <f t="shared" si="19"/>
        <v>0</v>
      </c>
      <c r="DR52" s="83">
        <f t="shared" si="19"/>
        <v>0</v>
      </c>
      <c r="DS52" s="83">
        <f t="shared" si="19"/>
        <v>0</v>
      </c>
      <c r="DT52" s="83">
        <f t="shared" si="19"/>
        <v>0</v>
      </c>
      <c r="DU52" s="83">
        <f t="shared" si="19"/>
        <v>0</v>
      </c>
    </row>
    <row r="53" spans="1:125">
      <c r="A53" s="44" t="str">
        <f>IFERROR(Pieņēmumi!B181,"")</f>
        <v>Periodiskās uzturēšanas izmaksas Nr9</v>
      </c>
      <c r="B53" s="50" t="str">
        <f>IFERROR(Pieņēmumi!C181,"")</f>
        <v xml:space="preserve">k € </v>
      </c>
      <c r="D53" s="46">
        <f>IFERROR(Pieņēmumi!E181,"")</f>
        <v>0</v>
      </c>
      <c r="E53" s="83">
        <f t="shared" si="12"/>
        <v>0</v>
      </c>
      <c r="F53" s="83">
        <f t="shared" si="12"/>
        <v>0</v>
      </c>
      <c r="G53" s="83">
        <f t="shared" si="12"/>
        <v>0</v>
      </c>
      <c r="H53" s="83">
        <f t="shared" si="12"/>
        <v>0</v>
      </c>
      <c r="I53" s="83">
        <f t="shared" si="12"/>
        <v>0</v>
      </c>
      <c r="J53" s="83">
        <f t="shared" si="12"/>
        <v>0</v>
      </c>
      <c r="K53" s="83">
        <f t="shared" si="12"/>
        <v>0</v>
      </c>
      <c r="L53" s="83">
        <f t="shared" si="12"/>
        <v>0</v>
      </c>
      <c r="M53" s="83">
        <f t="shared" si="12"/>
        <v>0</v>
      </c>
      <c r="N53" s="83">
        <f t="shared" si="12"/>
        <v>0</v>
      </c>
      <c r="O53" s="83">
        <f t="shared" si="12"/>
        <v>0</v>
      </c>
      <c r="P53" s="83">
        <f t="shared" si="12"/>
        <v>0</v>
      </c>
      <c r="Q53" s="83">
        <f t="shared" si="12"/>
        <v>0</v>
      </c>
      <c r="R53" s="83">
        <f t="shared" si="12"/>
        <v>0</v>
      </c>
      <c r="S53" s="83">
        <f t="shared" si="12"/>
        <v>0</v>
      </c>
      <c r="T53" s="83">
        <f t="shared" si="12"/>
        <v>0</v>
      </c>
      <c r="U53" s="83">
        <f t="shared" si="13"/>
        <v>0</v>
      </c>
      <c r="V53" s="83">
        <f t="shared" si="13"/>
        <v>0</v>
      </c>
      <c r="W53" s="83">
        <f t="shared" si="13"/>
        <v>0</v>
      </c>
      <c r="X53" s="83">
        <f t="shared" si="13"/>
        <v>0</v>
      </c>
      <c r="Y53" s="83">
        <f t="shared" si="13"/>
        <v>0</v>
      </c>
      <c r="Z53" s="83">
        <f t="shared" si="13"/>
        <v>0</v>
      </c>
      <c r="AA53" s="83">
        <f t="shared" si="13"/>
        <v>0</v>
      </c>
      <c r="AB53" s="83">
        <f t="shared" si="13"/>
        <v>0</v>
      </c>
      <c r="AC53" s="83">
        <f t="shared" si="13"/>
        <v>0</v>
      </c>
      <c r="AD53" s="83">
        <f t="shared" si="13"/>
        <v>0</v>
      </c>
      <c r="AE53" s="83">
        <f t="shared" si="13"/>
        <v>0</v>
      </c>
      <c r="AF53" s="83">
        <f t="shared" si="13"/>
        <v>0</v>
      </c>
      <c r="AG53" s="83">
        <f t="shared" si="13"/>
        <v>0</v>
      </c>
      <c r="AH53" s="83">
        <f t="shared" si="13"/>
        <v>0</v>
      </c>
      <c r="AI53" s="83">
        <f t="shared" si="13"/>
        <v>0</v>
      </c>
      <c r="AJ53" s="83">
        <f t="shared" si="13"/>
        <v>0</v>
      </c>
      <c r="AK53" s="83">
        <f t="shared" si="14"/>
        <v>0</v>
      </c>
      <c r="AL53" s="83">
        <f t="shared" si="14"/>
        <v>0</v>
      </c>
      <c r="AM53" s="83">
        <f t="shared" si="14"/>
        <v>0</v>
      </c>
      <c r="AN53" s="83">
        <f t="shared" si="14"/>
        <v>0</v>
      </c>
      <c r="AO53" s="83">
        <f t="shared" si="14"/>
        <v>0</v>
      </c>
      <c r="AP53" s="83">
        <f t="shared" si="14"/>
        <v>0</v>
      </c>
      <c r="AQ53" s="83">
        <f t="shared" si="14"/>
        <v>0</v>
      </c>
      <c r="AR53" s="83">
        <f t="shared" si="14"/>
        <v>0</v>
      </c>
      <c r="AS53" s="83">
        <f t="shared" si="14"/>
        <v>0</v>
      </c>
      <c r="AT53" s="83">
        <f t="shared" si="14"/>
        <v>0</v>
      </c>
      <c r="AU53" s="83">
        <f t="shared" si="14"/>
        <v>0</v>
      </c>
      <c r="AV53" s="83">
        <f t="shared" si="14"/>
        <v>0</v>
      </c>
      <c r="AW53" s="83">
        <f t="shared" si="14"/>
        <v>0</v>
      </c>
      <c r="AX53" s="83">
        <f t="shared" si="14"/>
        <v>0</v>
      </c>
      <c r="AY53" s="83">
        <f t="shared" si="14"/>
        <v>0</v>
      </c>
      <c r="AZ53" s="83">
        <f t="shared" si="14"/>
        <v>0</v>
      </c>
      <c r="BA53" s="83">
        <f t="shared" si="15"/>
        <v>0</v>
      </c>
      <c r="BB53" s="83">
        <f t="shared" si="15"/>
        <v>0</v>
      </c>
      <c r="BC53" s="83">
        <f t="shared" si="15"/>
        <v>0</v>
      </c>
      <c r="BD53" s="83">
        <f t="shared" si="15"/>
        <v>0</v>
      </c>
      <c r="BE53" s="83">
        <f t="shared" si="15"/>
        <v>0</v>
      </c>
      <c r="BF53" s="83">
        <f t="shared" si="15"/>
        <v>0</v>
      </c>
      <c r="BG53" s="83">
        <f t="shared" si="15"/>
        <v>0</v>
      </c>
      <c r="BH53" s="83">
        <f t="shared" si="15"/>
        <v>0</v>
      </c>
      <c r="BI53" s="83">
        <f t="shared" si="15"/>
        <v>0</v>
      </c>
      <c r="BJ53" s="83">
        <f t="shared" si="15"/>
        <v>0</v>
      </c>
      <c r="BK53" s="83">
        <f t="shared" si="15"/>
        <v>0</v>
      </c>
      <c r="BL53" s="83">
        <f t="shared" si="15"/>
        <v>0</v>
      </c>
      <c r="BM53" s="83">
        <f t="shared" si="15"/>
        <v>0</v>
      </c>
      <c r="BN53" s="83">
        <f t="shared" si="15"/>
        <v>0</v>
      </c>
      <c r="BO53" s="83">
        <f t="shared" si="15"/>
        <v>0</v>
      </c>
      <c r="BP53" s="83">
        <f t="shared" si="15"/>
        <v>0</v>
      </c>
      <c r="BQ53" s="83">
        <f t="shared" si="16"/>
        <v>0</v>
      </c>
      <c r="BR53" s="83">
        <f t="shared" si="16"/>
        <v>0</v>
      </c>
      <c r="BS53" s="83">
        <f t="shared" si="16"/>
        <v>0</v>
      </c>
      <c r="BT53" s="83">
        <f t="shared" si="16"/>
        <v>0</v>
      </c>
      <c r="BU53" s="83">
        <f t="shared" si="16"/>
        <v>0</v>
      </c>
      <c r="BV53" s="83">
        <f t="shared" si="16"/>
        <v>0</v>
      </c>
      <c r="BW53" s="83">
        <f t="shared" si="16"/>
        <v>0</v>
      </c>
      <c r="BX53" s="83">
        <f t="shared" si="16"/>
        <v>0</v>
      </c>
      <c r="BY53" s="83">
        <f t="shared" si="16"/>
        <v>0</v>
      </c>
      <c r="BZ53" s="83">
        <f t="shared" si="16"/>
        <v>0</v>
      </c>
      <c r="CA53" s="83">
        <f t="shared" si="16"/>
        <v>0</v>
      </c>
      <c r="CB53" s="83">
        <f t="shared" si="16"/>
        <v>0</v>
      </c>
      <c r="CC53" s="83">
        <f t="shared" si="16"/>
        <v>0</v>
      </c>
      <c r="CD53" s="83">
        <f t="shared" si="16"/>
        <v>0</v>
      </c>
      <c r="CE53" s="83">
        <f t="shared" si="16"/>
        <v>0</v>
      </c>
      <c r="CF53" s="83">
        <f t="shared" si="16"/>
        <v>0</v>
      </c>
      <c r="CG53" s="83">
        <f t="shared" si="17"/>
        <v>0</v>
      </c>
      <c r="CH53" s="83">
        <f t="shared" si="17"/>
        <v>0</v>
      </c>
      <c r="CI53" s="83">
        <f t="shared" si="17"/>
        <v>0</v>
      </c>
      <c r="CJ53" s="83">
        <f t="shared" si="17"/>
        <v>0</v>
      </c>
      <c r="CK53" s="83">
        <f t="shared" si="17"/>
        <v>0</v>
      </c>
      <c r="CL53" s="83">
        <f t="shared" si="17"/>
        <v>0</v>
      </c>
      <c r="CM53" s="83">
        <f t="shared" si="17"/>
        <v>0</v>
      </c>
      <c r="CN53" s="83">
        <f t="shared" si="17"/>
        <v>0</v>
      </c>
      <c r="CO53" s="83">
        <f t="shared" si="17"/>
        <v>0</v>
      </c>
      <c r="CP53" s="83">
        <f t="shared" si="17"/>
        <v>0</v>
      </c>
      <c r="CQ53" s="83">
        <f t="shared" si="17"/>
        <v>0</v>
      </c>
      <c r="CR53" s="83">
        <f t="shared" si="17"/>
        <v>0</v>
      </c>
      <c r="CS53" s="83">
        <f t="shared" si="17"/>
        <v>0</v>
      </c>
      <c r="CT53" s="83">
        <f t="shared" si="17"/>
        <v>0</v>
      </c>
      <c r="CU53" s="83">
        <f t="shared" si="17"/>
        <v>0</v>
      </c>
      <c r="CV53" s="83">
        <f t="shared" si="17"/>
        <v>0</v>
      </c>
      <c r="CW53" s="83">
        <f t="shared" si="18"/>
        <v>0</v>
      </c>
      <c r="CX53" s="83">
        <f t="shared" si="18"/>
        <v>0</v>
      </c>
      <c r="CY53" s="83">
        <f t="shared" si="18"/>
        <v>0</v>
      </c>
      <c r="CZ53" s="83">
        <f t="shared" si="18"/>
        <v>0</v>
      </c>
      <c r="DA53" s="83">
        <f t="shared" si="18"/>
        <v>0</v>
      </c>
      <c r="DB53" s="83">
        <f t="shared" si="18"/>
        <v>0</v>
      </c>
      <c r="DC53" s="83">
        <f t="shared" si="18"/>
        <v>0</v>
      </c>
      <c r="DD53" s="83">
        <f t="shared" si="18"/>
        <v>0</v>
      </c>
      <c r="DE53" s="83">
        <f t="shared" si="18"/>
        <v>0</v>
      </c>
      <c r="DF53" s="83">
        <f t="shared" si="18"/>
        <v>0</v>
      </c>
      <c r="DG53" s="83">
        <f t="shared" si="18"/>
        <v>0</v>
      </c>
      <c r="DH53" s="83">
        <f t="shared" si="18"/>
        <v>0</v>
      </c>
      <c r="DI53" s="83">
        <f t="shared" si="18"/>
        <v>0</v>
      </c>
      <c r="DJ53" s="83">
        <f t="shared" si="18"/>
        <v>0</v>
      </c>
      <c r="DK53" s="83">
        <f t="shared" si="19"/>
        <v>0</v>
      </c>
      <c r="DL53" s="83">
        <f t="shared" si="19"/>
        <v>0</v>
      </c>
      <c r="DM53" s="83">
        <f t="shared" si="19"/>
        <v>0</v>
      </c>
      <c r="DN53" s="83">
        <f t="shared" si="19"/>
        <v>0</v>
      </c>
      <c r="DO53" s="83">
        <f t="shared" si="19"/>
        <v>0</v>
      </c>
      <c r="DP53" s="83">
        <f t="shared" si="19"/>
        <v>0</v>
      </c>
      <c r="DQ53" s="83">
        <f t="shared" si="19"/>
        <v>0</v>
      </c>
      <c r="DR53" s="83">
        <f t="shared" si="19"/>
        <v>0</v>
      </c>
      <c r="DS53" s="83">
        <f t="shared" si="19"/>
        <v>0</v>
      </c>
      <c r="DT53" s="83">
        <f t="shared" si="19"/>
        <v>0</v>
      </c>
      <c r="DU53" s="83">
        <f t="shared" si="19"/>
        <v>0</v>
      </c>
    </row>
    <row r="54" spans="1:125">
      <c r="A54" s="44" t="str">
        <f>IFERROR(Pieņēmumi!B182,"")</f>
        <v>Periodiskās uzturēšanas izmaksas Nr10</v>
      </c>
      <c r="B54" s="50" t="str">
        <f>IFERROR(Pieņēmumi!C182,"")</f>
        <v xml:space="preserve">k € </v>
      </c>
      <c r="D54" s="46">
        <f>IFERROR(Pieņēmumi!E182,"")</f>
        <v>0</v>
      </c>
      <c r="E54" s="83">
        <f t="shared" si="12"/>
        <v>0</v>
      </c>
      <c r="F54" s="83">
        <f t="shared" si="12"/>
        <v>0</v>
      </c>
      <c r="G54" s="83">
        <f t="shared" si="12"/>
        <v>0</v>
      </c>
      <c r="H54" s="83">
        <f t="shared" si="12"/>
        <v>0</v>
      </c>
      <c r="I54" s="83">
        <f t="shared" si="12"/>
        <v>0</v>
      </c>
      <c r="J54" s="83">
        <f t="shared" si="12"/>
        <v>0</v>
      </c>
      <c r="K54" s="83">
        <f t="shared" si="12"/>
        <v>0</v>
      </c>
      <c r="L54" s="83">
        <f t="shared" si="12"/>
        <v>0</v>
      </c>
      <c r="M54" s="83">
        <f t="shared" si="12"/>
        <v>0</v>
      </c>
      <c r="N54" s="83">
        <f t="shared" si="12"/>
        <v>0</v>
      </c>
      <c r="O54" s="83">
        <f t="shared" si="12"/>
        <v>0</v>
      </c>
      <c r="P54" s="83">
        <f t="shared" si="12"/>
        <v>0</v>
      </c>
      <c r="Q54" s="83">
        <f t="shared" si="12"/>
        <v>0</v>
      </c>
      <c r="R54" s="83">
        <f t="shared" si="12"/>
        <v>0</v>
      </c>
      <c r="S54" s="83">
        <f t="shared" si="12"/>
        <v>0</v>
      </c>
      <c r="T54" s="83">
        <f t="shared" si="12"/>
        <v>0</v>
      </c>
      <c r="U54" s="83">
        <f t="shared" si="13"/>
        <v>0</v>
      </c>
      <c r="V54" s="83">
        <f t="shared" si="13"/>
        <v>0</v>
      </c>
      <c r="W54" s="83">
        <f t="shared" si="13"/>
        <v>0</v>
      </c>
      <c r="X54" s="83">
        <f t="shared" si="13"/>
        <v>0</v>
      </c>
      <c r="Y54" s="83">
        <f t="shared" si="13"/>
        <v>0</v>
      </c>
      <c r="Z54" s="83">
        <f t="shared" si="13"/>
        <v>0</v>
      </c>
      <c r="AA54" s="83">
        <f t="shared" si="13"/>
        <v>0</v>
      </c>
      <c r="AB54" s="83">
        <f t="shared" si="13"/>
        <v>0</v>
      </c>
      <c r="AC54" s="83">
        <f t="shared" si="13"/>
        <v>0</v>
      </c>
      <c r="AD54" s="83">
        <f t="shared" si="13"/>
        <v>0</v>
      </c>
      <c r="AE54" s="83">
        <f t="shared" si="13"/>
        <v>0</v>
      </c>
      <c r="AF54" s="83">
        <f t="shared" si="13"/>
        <v>0</v>
      </c>
      <c r="AG54" s="83">
        <f t="shared" si="13"/>
        <v>0</v>
      </c>
      <c r="AH54" s="83">
        <f t="shared" si="13"/>
        <v>0</v>
      </c>
      <c r="AI54" s="83">
        <f t="shared" si="13"/>
        <v>0</v>
      </c>
      <c r="AJ54" s="83">
        <f t="shared" si="13"/>
        <v>0</v>
      </c>
      <c r="AK54" s="83">
        <f t="shared" si="14"/>
        <v>0</v>
      </c>
      <c r="AL54" s="83">
        <f t="shared" si="14"/>
        <v>0</v>
      </c>
      <c r="AM54" s="83">
        <f t="shared" si="14"/>
        <v>0</v>
      </c>
      <c r="AN54" s="83">
        <f t="shared" si="14"/>
        <v>0</v>
      </c>
      <c r="AO54" s="83">
        <f t="shared" si="14"/>
        <v>0</v>
      </c>
      <c r="AP54" s="83">
        <f t="shared" si="14"/>
        <v>0</v>
      </c>
      <c r="AQ54" s="83">
        <f t="shared" si="14"/>
        <v>0</v>
      </c>
      <c r="AR54" s="83">
        <f t="shared" si="14"/>
        <v>0</v>
      </c>
      <c r="AS54" s="83">
        <f t="shared" si="14"/>
        <v>0</v>
      </c>
      <c r="AT54" s="83">
        <f t="shared" si="14"/>
        <v>0</v>
      </c>
      <c r="AU54" s="83">
        <f t="shared" si="14"/>
        <v>0</v>
      </c>
      <c r="AV54" s="83">
        <f t="shared" si="14"/>
        <v>0</v>
      </c>
      <c r="AW54" s="83">
        <f t="shared" si="14"/>
        <v>0</v>
      </c>
      <c r="AX54" s="83">
        <f t="shared" si="14"/>
        <v>0</v>
      </c>
      <c r="AY54" s="83">
        <f t="shared" si="14"/>
        <v>0</v>
      </c>
      <c r="AZ54" s="83">
        <f t="shared" si="14"/>
        <v>0</v>
      </c>
      <c r="BA54" s="83">
        <f t="shared" si="15"/>
        <v>0</v>
      </c>
      <c r="BB54" s="83">
        <f t="shared" si="15"/>
        <v>0</v>
      </c>
      <c r="BC54" s="83">
        <f t="shared" si="15"/>
        <v>0</v>
      </c>
      <c r="BD54" s="83">
        <f t="shared" si="15"/>
        <v>0</v>
      </c>
      <c r="BE54" s="83">
        <f t="shared" si="15"/>
        <v>0</v>
      </c>
      <c r="BF54" s="83">
        <f t="shared" si="15"/>
        <v>0</v>
      </c>
      <c r="BG54" s="83">
        <f t="shared" si="15"/>
        <v>0</v>
      </c>
      <c r="BH54" s="83">
        <f t="shared" si="15"/>
        <v>0</v>
      </c>
      <c r="BI54" s="83">
        <f t="shared" si="15"/>
        <v>0</v>
      </c>
      <c r="BJ54" s="83">
        <f t="shared" si="15"/>
        <v>0</v>
      </c>
      <c r="BK54" s="83">
        <f t="shared" si="15"/>
        <v>0</v>
      </c>
      <c r="BL54" s="83">
        <f t="shared" si="15"/>
        <v>0</v>
      </c>
      <c r="BM54" s="83">
        <f t="shared" si="15"/>
        <v>0</v>
      </c>
      <c r="BN54" s="83">
        <f t="shared" si="15"/>
        <v>0</v>
      </c>
      <c r="BO54" s="83">
        <f t="shared" si="15"/>
        <v>0</v>
      </c>
      <c r="BP54" s="83">
        <f t="shared" si="15"/>
        <v>0</v>
      </c>
      <c r="BQ54" s="83">
        <f t="shared" si="16"/>
        <v>0</v>
      </c>
      <c r="BR54" s="83">
        <f t="shared" si="16"/>
        <v>0</v>
      </c>
      <c r="BS54" s="83">
        <f t="shared" si="16"/>
        <v>0</v>
      </c>
      <c r="BT54" s="83">
        <f t="shared" si="16"/>
        <v>0</v>
      </c>
      <c r="BU54" s="83">
        <f t="shared" si="16"/>
        <v>0</v>
      </c>
      <c r="BV54" s="83">
        <f t="shared" si="16"/>
        <v>0</v>
      </c>
      <c r="BW54" s="83">
        <f t="shared" si="16"/>
        <v>0</v>
      </c>
      <c r="BX54" s="83">
        <f t="shared" si="16"/>
        <v>0</v>
      </c>
      <c r="BY54" s="83">
        <f t="shared" si="16"/>
        <v>0</v>
      </c>
      <c r="BZ54" s="83">
        <f t="shared" si="16"/>
        <v>0</v>
      </c>
      <c r="CA54" s="83">
        <f t="shared" si="16"/>
        <v>0</v>
      </c>
      <c r="CB54" s="83">
        <f t="shared" si="16"/>
        <v>0</v>
      </c>
      <c r="CC54" s="83">
        <f t="shared" si="16"/>
        <v>0</v>
      </c>
      <c r="CD54" s="83">
        <f t="shared" si="16"/>
        <v>0</v>
      </c>
      <c r="CE54" s="83">
        <f t="shared" si="16"/>
        <v>0</v>
      </c>
      <c r="CF54" s="83">
        <f t="shared" si="16"/>
        <v>0</v>
      </c>
      <c r="CG54" s="83">
        <f t="shared" si="17"/>
        <v>0</v>
      </c>
      <c r="CH54" s="83">
        <f t="shared" si="17"/>
        <v>0</v>
      </c>
      <c r="CI54" s="83">
        <f t="shared" si="17"/>
        <v>0</v>
      </c>
      <c r="CJ54" s="83">
        <f t="shared" si="17"/>
        <v>0</v>
      </c>
      <c r="CK54" s="83">
        <f t="shared" si="17"/>
        <v>0</v>
      </c>
      <c r="CL54" s="83">
        <f t="shared" si="17"/>
        <v>0</v>
      </c>
      <c r="CM54" s="83">
        <f t="shared" si="17"/>
        <v>0</v>
      </c>
      <c r="CN54" s="83">
        <f t="shared" si="17"/>
        <v>0</v>
      </c>
      <c r="CO54" s="83">
        <f t="shared" si="17"/>
        <v>0</v>
      </c>
      <c r="CP54" s="83">
        <f t="shared" si="17"/>
        <v>0</v>
      </c>
      <c r="CQ54" s="83">
        <f t="shared" si="17"/>
        <v>0</v>
      </c>
      <c r="CR54" s="83">
        <f t="shared" si="17"/>
        <v>0</v>
      </c>
      <c r="CS54" s="83">
        <f t="shared" si="17"/>
        <v>0</v>
      </c>
      <c r="CT54" s="83">
        <f t="shared" si="17"/>
        <v>0</v>
      </c>
      <c r="CU54" s="83">
        <f t="shared" si="17"/>
        <v>0</v>
      </c>
      <c r="CV54" s="83">
        <f t="shared" si="17"/>
        <v>0</v>
      </c>
      <c r="CW54" s="83">
        <f t="shared" si="18"/>
        <v>0</v>
      </c>
      <c r="CX54" s="83">
        <f t="shared" si="18"/>
        <v>0</v>
      </c>
      <c r="CY54" s="83">
        <f t="shared" si="18"/>
        <v>0</v>
      </c>
      <c r="CZ54" s="83">
        <f t="shared" si="18"/>
        <v>0</v>
      </c>
      <c r="DA54" s="83">
        <f t="shared" si="18"/>
        <v>0</v>
      </c>
      <c r="DB54" s="83">
        <f t="shared" si="18"/>
        <v>0</v>
      </c>
      <c r="DC54" s="83">
        <f t="shared" si="18"/>
        <v>0</v>
      </c>
      <c r="DD54" s="83">
        <f t="shared" si="18"/>
        <v>0</v>
      </c>
      <c r="DE54" s="83">
        <f t="shared" si="18"/>
        <v>0</v>
      </c>
      <c r="DF54" s="83">
        <f t="shared" si="18"/>
        <v>0</v>
      </c>
      <c r="DG54" s="83">
        <f t="shared" si="18"/>
        <v>0</v>
      </c>
      <c r="DH54" s="83">
        <f t="shared" si="18"/>
        <v>0</v>
      </c>
      <c r="DI54" s="83">
        <f t="shared" si="18"/>
        <v>0</v>
      </c>
      <c r="DJ54" s="83">
        <f t="shared" si="18"/>
        <v>0</v>
      </c>
      <c r="DK54" s="83">
        <f t="shared" si="19"/>
        <v>0</v>
      </c>
      <c r="DL54" s="83">
        <f t="shared" si="19"/>
        <v>0</v>
      </c>
      <c r="DM54" s="83">
        <f t="shared" si="19"/>
        <v>0</v>
      </c>
      <c r="DN54" s="83">
        <f t="shared" si="19"/>
        <v>0</v>
      </c>
      <c r="DO54" s="83">
        <f t="shared" si="19"/>
        <v>0</v>
      </c>
      <c r="DP54" s="83">
        <f t="shared" si="19"/>
        <v>0</v>
      </c>
      <c r="DQ54" s="83">
        <f t="shared" si="19"/>
        <v>0</v>
      </c>
      <c r="DR54" s="83">
        <f t="shared" si="19"/>
        <v>0</v>
      </c>
      <c r="DS54" s="83">
        <f t="shared" si="19"/>
        <v>0</v>
      </c>
      <c r="DT54" s="83">
        <f t="shared" si="19"/>
        <v>0</v>
      </c>
      <c r="DU54" s="83">
        <f t="shared" si="19"/>
        <v>0</v>
      </c>
    </row>
    <row r="55" spans="1:125">
      <c r="A55" s="85"/>
      <c r="B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row>
    <row r="56" spans="1:125">
      <c r="A56" s="44" t="str">
        <f>IFERROR(Pieņēmumi!B184,"")</f>
        <v>Periodiskās uzturēšanas izmaksas, kopā</v>
      </c>
      <c r="B56" s="50" t="str">
        <f>IFERROR(Pieņēmumi!C184,"")</f>
        <v>k € ceturksnī</v>
      </c>
      <c r="D56" s="46">
        <f>IFERROR(Pieņēmumi!E184,"")</f>
        <v>17340.987500000003</v>
      </c>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5"/>
      <c r="DE56" s="85"/>
      <c r="DF56" s="85"/>
      <c r="DG56" s="85"/>
      <c r="DH56" s="85"/>
      <c r="DI56" s="85"/>
      <c r="DJ56" s="85"/>
      <c r="DK56" s="85"/>
      <c r="DL56" s="85"/>
      <c r="DM56" s="85"/>
      <c r="DN56" s="85"/>
      <c r="DO56" s="85"/>
      <c r="DP56" s="85"/>
      <c r="DQ56" s="85"/>
      <c r="DR56" s="85"/>
      <c r="DS56" s="85"/>
      <c r="DT56" s="85"/>
      <c r="DU56" s="85"/>
    </row>
    <row r="57" spans="1:125">
      <c r="A57" s="2"/>
      <c r="B57" s="2"/>
      <c r="C57" s="2"/>
      <c r="D57" s="1"/>
      <c r="E57" s="2"/>
      <c r="F57" s="2"/>
      <c r="G57" s="2"/>
      <c r="H57" s="2"/>
      <c r="I57" s="2"/>
      <c r="J57" s="2"/>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row>
    <row r="58" spans="1:125">
      <c r="A58" s="25" t="s">
        <v>240</v>
      </c>
      <c r="B58" s="84" t="s">
        <v>71</v>
      </c>
      <c r="C58" s="25"/>
      <c r="D58" s="26">
        <f>IFERROR(SUM(E58:DU58),"")</f>
        <v>606934.5625</v>
      </c>
      <c r="E58" s="26">
        <f t="shared" ref="E58:BP58" si="20">IFERROR(SUM(E45:E51),"")</f>
        <v>0</v>
      </c>
      <c r="F58" s="26">
        <f t="shared" si="20"/>
        <v>0</v>
      </c>
      <c r="G58" s="26">
        <f t="shared" si="20"/>
        <v>0</v>
      </c>
      <c r="H58" s="26">
        <f t="shared" si="20"/>
        <v>0</v>
      </c>
      <c r="I58" s="26">
        <f t="shared" si="20"/>
        <v>0</v>
      </c>
      <c r="J58" s="26">
        <f t="shared" si="20"/>
        <v>0</v>
      </c>
      <c r="K58" s="26">
        <f t="shared" si="20"/>
        <v>0</v>
      </c>
      <c r="L58" s="26">
        <f t="shared" si="20"/>
        <v>0</v>
      </c>
      <c r="M58" s="26">
        <f t="shared" si="20"/>
        <v>0</v>
      </c>
      <c r="N58" s="26">
        <f t="shared" si="20"/>
        <v>0</v>
      </c>
      <c r="O58" s="26">
        <f t="shared" si="20"/>
        <v>0</v>
      </c>
      <c r="P58" s="26">
        <f t="shared" si="20"/>
        <v>0</v>
      </c>
      <c r="Q58" s="26">
        <f t="shared" si="20"/>
        <v>0</v>
      </c>
      <c r="R58" s="26">
        <f t="shared" si="20"/>
        <v>0</v>
      </c>
      <c r="S58" s="26">
        <f t="shared" si="20"/>
        <v>0</v>
      </c>
      <c r="T58" s="26">
        <f t="shared" si="20"/>
        <v>0</v>
      </c>
      <c r="U58" s="26">
        <f t="shared" si="20"/>
        <v>0</v>
      </c>
      <c r="V58" s="26">
        <f t="shared" si="20"/>
        <v>0</v>
      </c>
      <c r="W58" s="26">
        <f t="shared" si="20"/>
        <v>0</v>
      </c>
      <c r="X58" s="26">
        <f t="shared" si="20"/>
        <v>0</v>
      </c>
      <c r="Y58" s="26">
        <f t="shared" si="20"/>
        <v>0</v>
      </c>
      <c r="Z58" s="26">
        <f t="shared" si="20"/>
        <v>0</v>
      </c>
      <c r="AA58" s="26">
        <f t="shared" si="20"/>
        <v>0</v>
      </c>
      <c r="AB58" s="26">
        <f t="shared" si="20"/>
        <v>0</v>
      </c>
      <c r="AC58" s="26">
        <f t="shared" si="20"/>
        <v>0</v>
      </c>
      <c r="AD58" s="26">
        <f t="shared" si="20"/>
        <v>17340.987500000003</v>
      </c>
      <c r="AE58" s="26">
        <f t="shared" si="20"/>
        <v>17340.987500000003</v>
      </c>
      <c r="AF58" s="26">
        <f t="shared" si="20"/>
        <v>17340.987500000003</v>
      </c>
      <c r="AG58" s="26">
        <f t="shared" si="20"/>
        <v>17340.987500000003</v>
      </c>
      <c r="AH58" s="26">
        <f t="shared" si="20"/>
        <v>17340.987500000003</v>
      </c>
      <c r="AI58" s="26">
        <f t="shared" si="20"/>
        <v>17340.987500000003</v>
      </c>
      <c r="AJ58" s="26">
        <f t="shared" si="20"/>
        <v>17340.987500000003</v>
      </c>
      <c r="AK58" s="26">
        <f t="shared" si="20"/>
        <v>17340.987500000003</v>
      </c>
      <c r="AL58" s="26">
        <f t="shared" si="20"/>
        <v>17340.987500000003</v>
      </c>
      <c r="AM58" s="26">
        <f t="shared" si="20"/>
        <v>17340.987500000003</v>
      </c>
      <c r="AN58" s="26">
        <f t="shared" si="20"/>
        <v>17340.987500000003</v>
      </c>
      <c r="AO58" s="26">
        <f t="shared" si="20"/>
        <v>17340.987500000003</v>
      </c>
      <c r="AP58" s="26">
        <f t="shared" si="20"/>
        <v>17340.987500000003</v>
      </c>
      <c r="AQ58" s="26">
        <f t="shared" si="20"/>
        <v>17340.987500000003</v>
      </c>
      <c r="AR58" s="26">
        <f t="shared" si="20"/>
        <v>17340.987500000003</v>
      </c>
      <c r="AS58" s="26">
        <f t="shared" si="20"/>
        <v>17340.987500000003</v>
      </c>
      <c r="AT58" s="26">
        <f t="shared" si="20"/>
        <v>17340.987500000003</v>
      </c>
      <c r="AU58" s="26">
        <f t="shared" si="20"/>
        <v>17340.987500000003</v>
      </c>
      <c r="AV58" s="26">
        <f t="shared" si="20"/>
        <v>17340.987500000003</v>
      </c>
      <c r="AW58" s="26">
        <f t="shared" si="20"/>
        <v>17340.987500000003</v>
      </c>
      <c r="AX58" s="26">
        <f t="shared" si="20"/>
        <v>17340.987500000003</v>
      </c>
      <c r="AY58" s="26">
        <f t="shared" si="20"/>
        <v>17340.987500000003</v>
      </c>
      <c r="AZ58" s="26">
        <f t="shared" si="20"/>
        <v>17340.987500000003</v>
      </c>
      <c r="BA58" s="26">
        <f t="shared" si="20"/>
        <v>17340.987500000003</v>
      </c>
      <c r="BB58" s="26">
        <f t="shared" si="20"/>
        <v>17340.987500000003</v>
      </c>
      <c r="BC58" s="26">
        <f t="shared" si="20"/>
        <v>17340.987500000003</v>
      </c>
      <c r="BD58" s="26">
        <f t="shared" si="20"/>
        <v>17340.987500000003</v>
      </c>
      <c r="BE58" s="26">
        <f t="shared" si="20"/>
        <v>17340.987500000003</v>
      </c>
      <c r="BF58" s="26">
        <f t="shared" si="20"/>
        <v>17340.987500000003</v>
      </c>
      <c r="BG58" s="26">
        <f t="shared" si="20"/>
        <v>17340.987500000003</v>
      </c>
      <c r="BH58" s="26">
        <f t="shared" si="20"/>
        <v>17340.987500000003</v>
      </c>
      <c r="BI58" s="26">
        <f t="shared" si="20"/>
        <v>17340.987500000003</v>
      </c>
      <c r="BJ58" s="26">
        <f t="shared" si="20"/>
        <v>17340.987500000003</v>
      </c>
      <c r="BK58" s="26">
        <f t="shared" si="20"/>
        <v>17340.987500000003</v>
      </c>
      <c r="BL58" s="26">
        <f t="shared" si="20"/>
        <v>17340.987500000003</v>
      </c>
      <c r="BM58" s="26">
        <f t="shared" si="20"/>
        <v>0</v>
      </c>
      <c r="BN58" s="26">
        <f t="shared" si="20"/>
        <v>0</v>
      </c>
      <c r="BO58" s="26">
        <f t="shared" si="20"/>
        <v>0</v>
      </c>
      <c r="BP58" s="26">
        <f t="shared" si="20"/>
        <v>0</v>
      </c>
      <c r="BQ58" s="26">
        <f t="shared" ref="BQ58:DU58" si="21">IFERROR(SUM(BQ45:BQ51),"")</f>
        <v>0</v>
      </c>
      <c r="BR58" s="26">
        <f t="shared" si="21"/>
        <v>0</v>
      </c>
      <c r="BS58" s="26">
        <f t="shared" si="21"/>
        <v>0</v>
      </c>
      <c r="BT58" s="26">
        <f t="shared" si="21"/>
        <v>0</v>
      </c>
      <c r="BU58" s="26">
        <f t="shared" si="21"/>
        <v>0</v>
      </c>
      <c r="BV58" s="26">
        <f t="shared" si="21"/>
        <v>0</v>
      </c>
      <c r="BW58" s="26">
        <f t="shared" si="21"/>
        <v>0</v>
      </c>
      <c r="BX58" s="26">
        <f t="shared" si="21"/>
        <v>0</v>
      </c>
      <c r="BY58" s="26">
        <f t="shared" si="21"/>
        <v>0</v>
      </c>
      <c r="BZ58" s="26">
        <f t="shared" si="21"/>
        <v>0</v>
      </c>
      <c r="CA58" s="26">
        <f t="shared" si="21"/>
        <v>0</v>
      </c>
      <c r="CB58" s="26">
        <f t="shared" si="21"/>
        <v>0</v>
      </c>
      <c r="CC58" s="26">
        <f t="shared" si="21"/>
        <v>0</v>
      </c>
      <c r="CD58" s="26">
        <f t="shared" si="21"/>
        <v>0</v>
      </c>
      <c r="CE58" s="26">
        <f t="shared" si="21"/>
        <v>0</v>
      </c>
      <c r="CF58" s="26">
        <f t="shared" si="21"/>
        <v>0</v>
      </c>
      <c r="CG58" s="26">
        <f t="shared" si="21"/>
        <v>0</v>
      </c>
      <c r="CH58" s="26">
        <f t="shared" si="21"/>
        <v>0</v>
      </c>
      <c r="CI58" s="26">
        <f t="shared" si="21"/>
        <v>0</v>
      </c>
      <c r="CJ58" s="26">
        <f t="shared" si="21"/>
        <v>0</v>
      </c>
      <c r="CK58" s="26">
        <f t="shared" si="21"/>
        <v>0</v>
      </c>
      <c r="CL58" s="26">
        <f t="shared" si="21"/>
        <v>0</v>
      </c>
      <c r="CM58" s="26">
        <f t="shared" si="21"/>
        <v>0</v>
      </c>
      <c r="CN58" s="26">
        <f t="shared" si="21"/>
        <v>0</v>
      </c>
      <c r="CO58" s="26">
        <f t="shared" si="21"/>
        <v>0</v>
      </c>
      <c r="CP58" s="26">
        <f t="shared" si="21"/>
        <v>0</v>
      </c>
      <c r="CQ58" s="26">
        <f t="shared" si="21"/>
        <v>0</v>
      </c>
      <c r="CR58" s="26">
        <f t="shared" si="21"/>
        <v>0</v>
      </c>
      <c r="CS58" s="26">
        <f t="shared" si="21"/>
        <v>0</v>
      </c>
      <c r="CT58" s="26">
        <f t="shared" si="21"/>
        <v>0</v>
      </c>
      <c r="CU58" s="26">
        <f t="shared" si="21"/>
        <v>0</v>
      </c>
      <c r="CV58" s="26">
        <f t="shared" si="21"/>
        <v>0</v>
      </c>
      <c r="CW58" s="26">
        <f t="shared" si="21"/>
        <v>0</v>
      </c>
      <c r="CX58" s="26">
        <f t="shared" si="21"/>
        <v>0</v>
      </c>
      <c r="CY58" s="26">
        <f t="shared" si="21"/>
        <v>0</v>
      </c>
      <c r="CZ58" s="26">
        <f t="shared" si="21"/>
        <v>0</v>
      </c>
      <c r="DA58" s="26">
        <f t="shared" si="21"/>
        <v>0</v>
      </c>
      <c r="DB58" s="26">
        <f t="shared" si="21"/>
        <v>0</v>
      </c>
      <c r="DC58" s="26">
        <f t="shared" si="21"/>
        <v>0</v>
      </c>
      <c r="DD58" s="26">
        <f t="shared" si="21"/>
        <v>0</v>
      </c>
      <c r="DE58" s="26">
        <f t="shared" si="21"/>
        <v>0</v>
      </c>
      <c r="DF58" s="26">
        <f t="shared" si="21"/>
        <v>0</v>
      </c>
      <c r="DG58" s="26">
        <f t="shared" si="21"/>
        <v>0</v>
      </c>
      <c r="DH58" s="26">
        <f t="shared" si="21"/>
        <v>0</v>
      </c>
      <c r="DI58" s="26">
        <f t="shared" si="21"/>
        <v>0</v>
      </c>
      <c r="DJ58" s="26">
        <f t="shared" si="21"/>
        <v>0</v>
      </c>
      <c r="DK58" s="26">
        <f t="shared" si="21"/>
        <v>0</v>
      </c>
      <c r="DL58" s="26">
        <f t="shared" si="21"/>
        <v>0</v>
      </c>
      <c r="DM58" s="26">
        <f t="shared" si="21"/>
        <v>0</v>
      </c>
      <c r="DN58" s="26">
        <f t="shared" si="21"/>
        <v>0</v>
      </c>
      <c r="DO58" s="26">
        <f t="shared" si="21"/>
        <v>0</v>
      </c>
      <c r="DP58" s="26">
        <f t="shared" si="21"/>
        <v>0</v>
      </c>
      <c r="DQ58" s="26">
        <f t="shared" si="21"/>
        <v>0</v>
      </c>
      <c r="DR58" s="26">
        <f t="shared" si="21"/>
        <v>0</v>
      </c>
      <c r="DS58" s="26">
        <f t="shared" si="21"/>
        <v>0</v>
      </c>
      <c r="DT58" s="26">
        <f t="shared" si="21"/>
        <v>0</v>
      </c>
      <c r="DU58" s="26">
        <f t="shared" si="21"/>
        <v>0</v>
      </c>
    </row>
    <row r="59" spans="1:125">
      <c r="A59" s="2"/>
      <c r="B59" s="2"/>
      <c r="C59" s="2"/>
      <c r="D59" s="1"/>
      <c r="E59" s="2"/>
      <c r="F59" s="2"/>
      <c r="G59" s="2"/>
      <c r="H59" s="2"/>
      <c r="I59" s="2"/>
      <c r="J59" s="2"/>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c r="A60" s="25" t="s">
        <v>241</v>
      </c>
      <c r="B60" s="84" t="s">
        <v>71</v>
      </c>
      <c r="C60" s="25"/>
      <c r="D60" s="26">
        <f>IFERROR(SUM(E60:DU60),"")</f>
        <v>751838.90920799552</v>
      </c>
      <c r="E60" s="26">
        <f t="shared" ref="E60:BP60" si="22">IFERROR(E58*E43,"")</f>
        <v>0</v>
      </c>
      <c r="F60" s="26">
        <f t="shared" si="22"/>
        <v>0</v>
      </c>
      <c r="G60" s="26">
        <f t="shared" si="22"/>
        <v>0</v>
      </c>
      <c r="H60" s="26">
        <f t="shared" si="22"/>
        <v>0</v>
      </c>
      <c r="I60" s="26">
        <f t="shared" si="22"/>
        <v>0</v>
      </c>
      <c r="J60" s="26">
        <f t="shared" si="22"/>
        <v>0</v>
      </c>
      <c r="K60" s="26">
        <f t="shared" si="22"/>
        <v>0</v>
      </c>
      <c r="L60" s="26">
        <f t="shared" si="22"/>
        <v>0</v>
      </c>
      <c r="M60" s="26">
        <f t="shared" si="22"/>
        <v>0</v>
      </c>
      <c r="N60" s="26">
        <f t="shared" si="22"/>
        <v>0</v>
      </c>
      <c r="O60" s="26">
        <f t="shared" si="22"/>
        <v>0</v>
      </c>
      <c r="P60" s="26">
        <f t="shared" si="22"/>
        <v>0</v>
      </c>
      <c r="Q60" s="26">
        <f t="shared" si="22"/>
        <v>0</v>
      </c>
      <c r="R60" s="26">
        <f t="shared" si="22"/>
        <v>0</v>
      </c>
      <c r="S60" s="26">
        <f t="shared" si="22"/>
        <v>0</v>
      </c>
      <c r="T60" s="26">
        <f t="shared" si="22"/>
        <v>0</v>
      </c>
      <c r="U60" s="26">
        <f t="shared" si="22"/>
        <v>0</v>
      </c>
      <c r="V60" s="26">
        <f t="shared" si="22"/>
        <v>0</v>
      </c>
      <c r="W60" s="26">
        <f t="shared" si="22"/>
        <v>0</v>
      </c>
      <c r="X60" s="26">
        <f t="shared" si="22"/>
        <v>0</v>
      </c>
      <c r="Y60" s="26">
        <f t="shared" si="22"/>
        <v>0</v>
      </c>
      <c r="Z60" s="26">
        <f t="shared" si="22"/>
        <v>0</v>
      </c>
      <c r="AA60" s="26">
        <f t="shared" si="22"/>
        <v>0</v>
      </c>
      <c r="AB60" s="26">
        <f t="shared" si="22"/>
        <v>0</v>
      </c>
      <c r="AC60" s="26">
        <f t="shared" si="22"/>
        <v>0</v>
      </c>
      <c r="AD60" s="26">
        <f t="shared" si="22"/>
        <v>19723.089325372235</v>
      </c>
      <c r="AE60" s="26">
        <f t="shared" si="22"/>
        <v>19820.973668106239</v>
      </c>
      <c r="AF60" s="26">
        <f t="shared" si="22"/>
        <v>19918.248124989281</v>
      </c>
      <c r="AG60" s="26">
        <f t="shared" si="22"/>
        <v>20017.101027491699</v>
      </c>
      <c r="AH60" s="26">
        <f t="shared" si="22"/>
        <v>20117.551111879675</v>
      </c>
      <c r="AI60" s="26">
        <f t="shared" si="22"/>
        <v>20217.393141468365</v>
      </c>
      <c r="AJ60" s="26">
        <f t="shared" si="22"/>
        <v>20316.613087489066</v>
      </c>
      <c r="AK60" s="26">
        <f t="shared" si="22"/>
        <v>20417.443048041529</v>
      </c>
      <c r="AL60" s="26">
        <f t="shared" si="22"/>
        <v>20519.90213411727</v>
      </c>
      <c r="AM60" s="26">
        <f t="shared" si="22"/>
        <v>20621.741004297732</v>
      </c>
      <c r="AN60" s="26">
        <f t="shared" si="22"/>
        <v>20722.945349238849</v>
      </c>
      <c r="AO60" s="26">
        <f t="shared" si="22"/>
        <v>20825.791909002361</v>
      </c>
      <c r="AP60" s="26">
        <f t="shared" si="22"/>
        <v>20930.300176799614</v>
      </c>
      <c r="AQ60" s="26">
        <f t="shared" si="22"/>
        <v>21034.175824383685</v>
      </c>
      <c r="AR60" s="26">
        <f t="shared" si="22"/>
        <v>21137.404256223625</v>
      </c>
      <c r="AS60" s="26">
        <f t="shared" si="22"/>
        <v>21242.307747182411</v>
      </c>
      <c r="AT60" s="26">
        <f t="shared" si="22"/>
        <v>21348.906180335613</v>
      </c>
      <c r="AU60" s="26">
        <f t="shared" si="22"/>
        <v>21454.85934087136</v>
      </c>
      <c r="AV60" s="26">
        <f t="shared" si="22"/>
        <v>21560.152341348097</v>
      </c>
      <c r="AW60" s="26">
        <f t="shared" si="22"/>
        <v>21667.153902126058</v>
      </c>
      <c r="AX60" s="26">
        <f t="shared" si="22"/>
        <v>21775.884303942323</v>
      </c>
      <c r="AY60" s="26">
        <f t="shared" si="22"/>
        <v>21883.956527688788</v>
      </c>
      <c r="AZ60" s="26">
        <f t="shared" si="22"/>
        <v>21991.355388175063</v>
      </c>
      <c r="BA60" s="26">
        <f t="shared" si="22"/>
        <v>22100.49698016858</v>
      </c>
      <c r="BB60" s="26">
        <f t="shared" si="22"/>
        <v>22211.401990021168</v>
      </c>
      <c r="BC60" s="26">
        <f t="shared" si="22"/>
        <v>22321.635658242565</v>
      </c>
      <c r="BD60" s="26">
        <f t="shared" si="22"/>
        <v>22431.182495938563</v>
      </c>
      <c r="BE60" s="26">
        <f t="shared" si="22"/>
        <v>22542.506919771953</v>
      </c>
      <c r="BF60" s="26">
        <f t="shared" si="22"/>
        <v>22655.630029821594</v>
      </c>
      <c r="BG60" s="26">
        <f t="shared" si="22"/>
        <v>22768.068371407418</v>
      </c>
      <c r="BH60" s="26">
        <f t="shared" si="22"/>
        <v>22879.806145857336</v>
      </c>
      <c r="BI60" s="26">
        <f t="shared" si="22"/>
        <v>22993.357058167388</v>
      </c>
      <c r="BJ60" s="26">
        <f t="shared" si="22"/>
        <v>23108.742630418026</v>
      </c>
      <c r="BK60" s="26">
        <f t="shared" si="22"/>
        <v>23223.429738835566</v>
      </c>
      <c r="BL60" s="26">
        <f t="shared" si="22"/>
        <v>23337.40226877448</v>
      </c>
      <c r="BM60" s="26">
        <f t="shared" si="22"/>
        <v>0</v>
      </c>
      <c r="BN60" s="26">
        <f t="shared" si="22"/>
        <v>0</v>
      </c>
      <c r="BO60" s="26">
        <f t="shared" si="22"/>
        <v>0</v>
      </c>
      <c r="BP60" s="26">
        <f t="shared" si="22"/>
        <v>0</v>
      </c>
      <c r="BQ60" s="26">
        <f t="shared" ref="BQ60:DU60" si="23">IFERROR(BQ58*BQ43,"")</f>
        <v>0</v>
      </c>
      <c r="BR60" s="26">
        <f t="shared" si="23"/>
        <v>0</v>
      </c>
      <c r="BS60" s="26">
        <f t="shared" si="23"/>
        <v>0</v>
      </c>
      <c r="BT60" s="26">
        <f t="shared" si="23"/>
        <v>0</v>
      </c>
      <c r="BU60" s="26">
        <f t="shared" si="23"/>
        <v>0</v>
      </c>
      <c r="BV60" s="26">
        <f t="shared" si="23"/>
        <v>0</v>
      </c>
      <c r="BW60" s="26">
        <f t="shared" si="23"/>
        <v>0</v>
      </c>
      <c r="BX60" s="26">
        <f t="shared" si="23"/>
        <v>0</v>
      </c>
      <c r="BY60" s="26">
        <f t="shared" si="23"/>
        <v>0</v>
      </c>
      <c r="BZ60" s="26">
        <f t="shared" si="23"/>
        <v>0</v>
      </c>
      <c r="CA60" s="26">
        <f t="shared" si="23"/>
        <v>0</v>
      </c>
      <c r="CB60" s="26">
        <f t="shared" si="23"/>
        <v>0</v>
      </c>
      <c r="CC60" s="26">
        <f t="shared" si="23"/>
        <v>0</v>
      </c>
      <c r="CD60" s="26">
        <f t="shared" si="23"/>
        <v>0</v>
      </c>
      <c r="CE60" s="26">
        <f t="shared" si="23"/>
        <v>0</v>
      </c>
      <c r="CF60" s="26">
        <f t="shared" si="23"/>
        <v>0</v>
      </c>
      <c r="CG60" s="26">
        <f t="shared" si="23"/>
        <v>0</v>
      </c>
      <c r="CH60" s="26">
        <f t="shared" si="23"/>
        <v>0</v>
      </c>
      <c r="CI60" s="26">
        <f t="shared" si="23"/>
        <v>0</v>
      </c>
      <c r="CJ60" s="26">
        <f t="shared" si="23"/>
        <v>0</v>
      </c>
      <c r="CK60" s="26">
        <f t="shared" si="23"/>
        <v>0</v>
      </c>
      <c r="CL60" s="26">
        <f t="shared" si="23"/>
        <v>0</v>
      </c>
      <c r="CM60" s="26">
        <f t="shared" si="23"/>
        <v>0</v>
      </c>
      <c r="CN60" s="26">
        <f t="shared" si="23"/>
        <v>0</v>
      </c>
      <c r="CO60" s="26">
        <f t="shared" si="23"/>
        <v>0</v>
      </c>
      <c r="CP60" s="26">
        <f t="shared" si="23"/>
        <v>0</v>
      </c>
      <c r="CQ60" s="26">
        <f t="shared" si="23"/>
        <v>0</v>
      </c>
      <c r="CR60" s="26">
        <f t="shared" si="23"/>
        <v>0</v>
      </c>
      <c r="CS60" s="26">
        <f t="shared" si="23"/>
        <v>0</v>
      </c>
      <c r="CT60" s="26">
        <f t="shared" si="23"/>
        <v>0</v>
      </c>
      <c r="CU60" s="26">
        <f t="shared" si="23"/>
        <v>0</v>
      </c>
      <c r="CV60" s="26">
        <f t="shared" si="23"/>
        <v>0</v>
      </c>
      <c r="CW60" s="26">
        <f t="shared" si="23"/>
        <v>0</v>
      </c>
      <c r="CX60" s="26">
        <f t="shared" si="23"/>
        <v>0</v>
      </c>
      <c r="CY60" s="26">
        <f t="shared" si="23"/>
        <v>0</v>
      </c>
      <c r="CZ60" s="26">
        <f t="shared" si="23"/>
        <v>0</v>
      </c>
      <c r="DA60" s="26">
        <f t="shared" si="23"/>
        <v>0</v>
      </c>
      <c r="DB60" s="26">
        <f t="shared" si="23"/>
        <v>0</v>
      </c>
      <c r="DC60" s="26">
        <f t="shared" si="23"/>
        <v>0</v>
      </c>
      <c r="DD60" s="26">
        <f t="shared" si="23"/>
        <v>0</v>
      </c>
      <c r="DE60" s="26">
        <f t="shared" si="23"/>
        <v>0</v>
      </c>
      <c r="DF60" s="26">
        <f t="shared" si="23"/>
        <v>0</v>
      </c>
      <c r="DG60" s="26">
        <f t="shared" si="23"/>
        <v>0</v>
      </c>
      <c r="DH60" s="26">
        <f t="shared" si="23"/>
        <v>0</v>
      </c>
      <c r="DI60" s="26">
        <f t="shared" si="23"/>
        <v>0</v>
      </c>
      <c r="DJ60" s="26">
        <f t="shared" si="23"/>
        <v>0</v>
      </c>
      <c r="DK60" s="26">
        <f t="shared" si="23"/>
        <v>0</v>
      </c>
      <c r="DL60" s="26">
        <f t="shared" si="23"/>
        <v>0</v>
      </c>
      <c r="DM60" s="26">
        <f t="shared" si="23"/>
        <v>0</v>
      </c>
      <c r="DN60" s="26">
        <f t="shared" si="23"/>
        <v>0</v>
      </c>
      <c r="DO60" s="26">
        <f t="shared" si="23"/>
        <v>0</v>
      </c>
      <c r="DP60" s="26">
        <f t="shared" si="23"/>
        <v>0</v>
      </c>
      <c r="DQ60" s="26">
        <f t="shared" si="23"/>
        <v>0</v>
      </c>
      <c r="DR60" s="26">
        <f t="shared" si="23"/>
        <v>0</v>
      </c>
      <c r="DS60" s="26">
        <f t="shared" si="23"/>
        <v>0</v>
      </c>
      <c r="DT60" s="26">
        <f t="shared" si="23"/>
        <v>0</v>
      </c>
      <c r="DU60" s="26">
        <f t="shared" si="23"/>
        <v>0</v>
      </c>
    </row>
    <row r="62" spans="1:125">
      <c r="A62" s="16" t="s">
        <v>242</v>
      </c>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row>
    <row r="64" spans="1:125">
      <c r="A64" s="44" t="str">
        <f>IFERROR('Laika grafiks'!A32,"")</f>
        <v>Administratīvo  izmaksu marķieris</v>
      </c>
      <c r="E64" s="148">
        <f>IFERROR('Laika grafiks'!E32,"")</f>
        <v>1</v>
      </c>
      <c r="F64" s="148">
        <f>IFERROR('Laika grafiks'!F32,"")</f>
        <v>1</v>
      </c>
      <c r="G64" s="148">
        <f>IFERROR('Laika grafiks'!G32,"")</f>
        <v>1</v>
      </c>
      <c r="H64" s="148">
        <f>IFERROR('Laika grafiks'!H32,"")</f>
        <v>1</v>
      </c>
      <c r="I64" s="148">
        <f>IFERROR('Laika grafiks'!I32,"")</f>
        <v>1</v>
      </c>
      <c r="J64" s="148">
        <f>IFERROR('Laika grafiks'!J32,"")</f>
        <v>1</v>
      </c>
      <c r="K64" s="148">
        <f>IFERROR('Laika grafiks'!K32,"")</f>
        <v>1</v>
      </c>
      <c r="L64" s="148">
        <f>IFERROR('Laika grafiks'!L32,"")</f>
        <v>1</v>
      </c>
      <c r="M64" s="148">
        <f>IFERROR('Laika grafiks'!M32,"")</f>
        <v>1</v>
      </c>
      <c r="N64" s="148">
        <f>IFERROR('Laika grafiks'!N32,"")</f>
        <v>1</v>
      </c>
      <c r="O64" s="148">
        <f>IFERROR('Laika grafiks'!O32,"")</f>
        <v>1</v>
      </c>
      <c r="P64" s="148">
        <f>IFERROR('Laika grafiks'!P32,"")</f>
        <v>1</v>
      </c>
      <c r="Q64" s="148">
        <f>IFERROR('Laika grafiks'!Q32,"")</f>
        <v>1</v>
      </c>
      <c r="R64" s="148">
        <f>IFERROR('Laika grafiks'!R32,"")</f>
        <v>1</v>
      </c>
      <c r="S64" s="148">
        <f>IFERROR('Laika grafiks'!S32,"")</f>
        <v>1</v>
      </c>
      <c r="T64" s="148">
        <f>IFERROR('Laika grafiks'!T32,"")</f>
        <v>1</v>
      </c>
      <c r="U64" s="148">
        <f>IFERROR('Laika grafiks'!U32,"")</f>
        <v>1</v>
      </c>
      <c r="V64" s="148">
        <f>IFERROR('Laika grafiks'!V32,"")</f>
        <v>1</v>
      </c>
      <c r="W64" s="148">
        <f>IFERROR('Laika grafiks'!W32,"")</f>
        <v>1</v>
      </c>
      <c r="X64" s="148">
        <f>IFERROR('Laika grafiks'!X32,"")</f>
        <v>1</v>
      </c>
      <c r="Y64" s="148">
        <f>IFERROR('Laika grafiks'!Y32,"")</f>
        <v>1</v>
      </c>
      <c r="Z64" s="148">
        <f>IFERROR('Laika grafiks'!Z32,"")</f>
        <v>1</v>
      </c>
      <c r="AA64" s="148">
        <f>IFERROR('Laika grafiks'!AA32,"")</f>
        <v>1</v>
      </c>
      <c r="AB64" s="148">
        <f>IFERROR('Laika grafiks'!AB32,"")</f>
        <v>1</v>
      </c>
      <c r="AC64" s="148">
        <f>IFERROR('Laika grafiks'!AC32,"")</f>
        <v>1</v>
      </c>
      <c r="AD64" s="148">
        <f>IFERROR('Laika grafiks'!AD32,"")</f>
        <v>1</v>
      </c>
      <c r="AE64" s="148">
        <f>IFERROR('Laika grafiks'!AE32,"")</f>
        <v>1</v>
      </c>
      <c r="AF64" s="148">
        <f>IFERROR('Laika grafiks'!AF32,"")</f>
        <v>1</v>
      </c>
      <c r="AG64" s="148">
        <f>IFERROR('Laika grafiks'!AG32,"")</f>
        <v>1</v>
      </c>
      <c r="AH64" s="148">
        <f>IFERROR('Laika grafiks'!AH32,"")</f>
        <v>1</v>
      </c>
      <c r="AI64" s="148">
        <f>IFERROR('Laika grafiks'!AI32,"")</f>
        <v>1</v>
      </c>
      <c r="AJ64" s="148">
        <f>IFERROR('Laika grafiks'!AJ32,"")</f>
        <v>1</v>
      </c>
      <c r="AK64" s="148">
        <f>IFERROR('Laika grafiks'!AK32,"")</f>
        <v>1</v>
      </c>
      <c r="AL64" s="148">
        <f>IFERROR('Laika grafiks'!AL32,"")</f>
        <v>1</v>
      </c>
      <c r="AM64" s="148">
        <f>IFERROR('Laika grafiks'!AM32,"")</f>
        <v>1</v>
      </c>
      <c r="AN64" s="148">
        <f>IFERROR('Laika grafiks'!AN32,"")</f>
        <v>1</v>
      </c>
      <c r="AO64" s="148">
        <f>IFERROR('Laika grafiks'!AO32,"")</f>
        <v>1</v>
      </c>
      <c r="AP64" s="148">
        <f>IFERROR('Laika grafiks'!AP32,"")</f>
        <v>1</v>
      </c>
      <c r="AQ64" s="148">
        <f>IFERROR('Laika grafiks'!AQ32,"")</f>
        <v>1</v>
      </c>
      <c r="AR64" s="148">
        <f>IFERROR('Laika grafiks'!AR32,"")</f>
        <v>1</v>
      </c>
      <c r="AS64" s="148">
        <f>IFERROR('Laika grafiks'!AS32,"")</f>
        <v>1</v>
      </c>
      <c r="AT64" s="148">
        <f>IFERROR('Laika grafiks'!AT32,"")</f>
        <v>1</v>
      </c>
      <c r="AU64" s="148">
        <f>IFERROR('Laika grafiks'!AU32,"")</f>
        <v>1</v>
      </c>
      <c r="AV64" s="148">
        <f>IFERROR('Laika grafiks'!AV32,"")</f>
        <v>1</v>
      </c>
      <c r="AW64" s="148">
        <f>IFERROR('Laika grafiks'!AW32,"")</f>
        <v>1</v>
      </c>
      <c r="AX64" s="148">
        <f>IFERROR('Laika grafiks'!AX32,"")</f>
        <v>1</v>
      </c>
      <c r="AY64" s="148">
        <f>IFERROR('Laika grafiks'!AY32,"")</f>
        <v>1</v>
      </c>
      <c r="AZ64" s="148">
        <f>IFERROR('Laika grafiks'!AZ32,"")</f>
        <v>1</v>
      </c>
      <c r="BA64" s="148">
        <f>IFERROR('Laika grafiks'!BA32,"")</f>
        <v>1</v>
      </c>
      <c r="BB64" s="148">
        <f>IFERROR('Laika grafiks'!BB32,"")</f>
        <v>1</v>
      </c>
      <c r="BC64" s="148">
        <f>IFERROR('Laika grafiks'!BC32,"")</f>
        <v>1</v>
      </c>
      <c r="BD64" s="148">
        <f>IFERROR('Laika grafiks'!BD32,"")</f>
        <v>1</v>
      </c>
      <c r="BE64" s="148">
        <f>IFERROR('Laika grafiks'!BE32,"")</f>
        <v>1</v>
      </c>
      <c r="BF64" s="148">
        <f>IFERROR('Laika grafiks'!BF32,"")</f>
        <v>1</v>
      </c>
      <c r="BG64" s="148">
        <f>IFERROR('Laika grafiks'!BG32,"")</f>
        <v>1</v>
      </c>
      <c r="BH64" s="148">
        <f>IFERROR('Laika grafiks'!BH32,"")</f>
        <v>1</v>
      </c>
      <c r="BI64" s="148">
        <f>IFERROR('Laika grafiks'!BI32,"")</f>
        <v>1</v>
      </c>
      <c r="BJ64" s="148">
        <f>IFERROR('Laika grafiks'!BJ32,"")</f>
        <v>1</v>
      </c>
      <c r="BK64" s="148">
        <f>IFERROR('Laika grafiks'!BK32,"")</f>
        <v>1</v>
      </c>
      <c r="BL64" s="148">
        <f>IFERROR('Laika grafiks'!BL32,"")</f>
        <v>1</v>
      </c>
      <c r="BM64" s="148">
        <f>IFERROR('Laika grafiks'!BM32,"")</f>
        <v>0</v>
      </c>
      <c r="BN64" s="148">
        <f>IFERROR('Laika grafiks'!BN32,"")</f>
        <v>0</v>
      </c>
      <c r="BO64" s="148">
        <f>IFERROR('Laika grafiks'!BO32,"")</f>
        <v>0</v>
      </c>
      <c r="BP64" s="148">
        <f>IFERROR('Laika grafiks'!BP32,"")</f>
        <v>0</v>
      </c>
      <c r="BQ64" s="148">
        <f>IFERROR('Laika grafiks'!BQ32,"")</f>
        <v>0</v>
      </c>
      <c r="BR64" s="148">
        <f>IFERROR('Laika grafiks'!BR32,"")</f>
        <v>0</v>
      </c>
      <c r="BS64" s="148">
        <f>IFERROR('Laika grafiks'!BS32,"")</f>
        <v>0</v>
      </c>
      <c r="BT64" s="148">
        <f>IFERROR('Laika grafiks'!BT32,"")</f>
        <v>0</v>
      </c>
      <c r="BU64" s="148">
        <f>IFERROR('Laika grafiks'!BU32,"")</f>
        <v>0</v>
      </c>
      <c r="BV64" s="148">
        <f>IFERROR('Laika grafiks'!BV32,"")</f>
        <v>0</v>
      </c>
      <c r="BW64" s="148">
        <f>IFERROR('Laika grafiks'!BW32,"")</f>
        <v>0</v>
      </c>
      <c r="BX64" s="148">
        <f>IFERROR('Laika grafiks'!BX32,"")</f>
        <v>0</v>
      </c>
      <c r="BY64" s="148">
        <f>IFERROR('Laika grafiks'!BY32,"")</f>
        <v>0</v>
      </c>
      <c r="BZ64" s="148">
        <f>IFERROR('Laika grafiks'!BZ32,"")</f>
        <v>0</v>
      </c>
      <c r="CA64" s="148">
        <f>IFERROR('Laika grafiks'!CA32,"")</f>
        <v>0</v>
      </c>
      <c r="CB64" s="148">
        <f>IFERROR('Laika grafiks'!CB32,"")</f>
        <v>0</v>
      </c>
      <c r="CC64" s="148">
        <f>IFERROR('Laika grafiks'!CC32,"")</f>
        <v>0</v>
      </c>
      <c r="CD64" s="148">
        <f>IFERROR('Laika grafiks'!CD32,"")</f>
        <v>0</v>
      </c>
      <c r="CE64" s="148">
        <f>IFERROR('Laika grafiks'!CE32,"")</f>
        <v>0</v>
      </c>
      <c r="CF64" s="148">
        <f>IFERROR('Laika grafiks'!CF32,"")</f>
        <v>0</v>
      </c>
      <c r="CG64" s="148">
        <f>IFERROR('Laika grafiks'!CG32,"")</f>
        <v>0</v>
      </c>
      <c r="CH64" s="148">
        <f>IFERROR('Laika grafiks'!CH32,"")</f>
        <v>0</v>
      </c>
      <c r="CI64" s="148">
        <f>IFERROR('Laika grafiks'!CI32,"")</f>
        <v>0</v>
      </c>
      <c r="CJ64" s="148">
        <f>IFERROR('Laika grafiks'!CJ32,"")</f>
        <v>0</v>
      </c>
      <c r="CK64" s="148">
        <f>IFERROR('Laika grafiks'!CK32,"")</f>
        <v>0</v>
      </c>
      <c r="CL64" s="148">
        <f>IFERROR('Laika grafiks'!CL32,"")</f>
        <v>0</v>
      </c>
      <c r="CM64" s="148">
        <f>IFERROR('Laika grafiks'!CM32,"")</f>
        <v>0</v>
      </c>
      <c r="CN64" s="148">
        <f>IFERROR('Laika grafiks'!CN32,"")</f>
        <v>0</v>
      </c>
      <c r="CO64" s="148">
        <f>IFERROR('Laika grafiks'!CO32,"")</f>
        <v>0</v>
      </c>
      <c r="CP64" s="148">
        <f>IFERROR('Laika grafiks'!CP32,"")</f>
        <v>0</v>
      </c>
      <c r="CQ64" s="148">
        <f>IFERROR('Laika grafiks'!CQ32,"")</f>
        <v>0</v>
      </c>
      <c r="CR64" s="148">
        <f>IFERROR('Laika grafiks'!CR32,"")</f>
        <v>0</v>
      </c>
      <c r="CS64" s="148">
        <f>IFERROR('Laika grafiks'!CS32,"")</f>
        <v>0</v>
      </c>
      <c r="CT64" s="148">
        <f>IFERROR('Laika grafiks'!CT32,"")</f>
        <v>0</v>
      </c>
      <c r="CU64" s="148">
        <f>IFERROR('Laika grafiks'!CU32,"")</f>
        <v>0</v>
      </c>
      <c r="CV64" s="148">
        <f>IFERROR('Laika grafiks'!CV32,"")</f>
        <v>0</v>
      </c>
      <c r="CW64" s="148">
        <f>IFERROR('Laika grafiks'!CW32,"")</f>
        <v>0</v>
      </c>
      <c r="CX64" s="148">
        <f>IFERROR('Laika grafiks'!CX32,"")</f>
        <v>0</v>
      </c>
      <c r="CY64" s="148">
        <f>IFERROR('Laika grafiks'!CY32,"")</f>
        <v>0</v>
      </c>
      <c r="CZ64" s="148">
        <f>IFERROR('Laika grafiks'!CZ32,"")</f>
        <v>0</v>
      </c>
      <c r="DA64" s="148">
        <f>IFERROR('Laika grafiks'!DA32,"")</f>
        <v>0</v>
      </c>
      <c r="DB64" s="148">
        <f>IFERROR('Laika grafiks'!DB32,"")</f>
        <v>0</v>
      </c>
      <c r="DC64" s="148">
        <f>IFERROR('Laika grafiks'!DC32,"")</f>
        <v>0</v>
      </c>
      <c r="DD64" s="148">
        <f>IFERROR('Laika grafiks'!DD32,"")</f>
        <v>0</v>
      </c>
      <c r="DE64" s="148">
        <f>IFERROR('Laika grafiks'!DE32,"")</f>
        <v>0</v>
      </c>
      <c r="DF64" s="148">
        <f>IFERROR('Laika grafiks'!DF32,"")</f>
        <v>0</v>
      </c>
      <c r="DG64" s="148">
        <f>IFERROR('Laika grafiks'!DG32,"")</f>
        <v>0</v>
      </c>
      <c r="DH64" s="148">
        <f>IFERROR('Laika grafiks'!DH32,"")</f>
        <v>0</v>
      </c>
      <c r="DI64" s="148">
        <f>IFERROR('Laika grafiks'!DI32,"")</f>
        <v>0</v>
      </c>
      <c r="DJ64" s="148">
        <f>IFERROR('Laika grafiks'!DJ32,"")</f>
        <v>0</v>
      </c>
      <c r="DK64" s="148">
        <f>IFERROR('Laika grafiks'!DK32,"")</f>
        <v>0</v>
      </c>
      <c r="DL64" s="148">
        <f>IFERROR('Laika grafiks'!DL32,"")</f>
        <v>0</v>
      </c>
      <c r="DM64" s="148">
        <f>IFERROR('Laika grafiks'!DM32,"")</f>
        <v>0</v>
      </c>
      <c r="DN64" s="148">
        <f>IFERROR('Laika grafiks'!DN32,"")</f>
        <v>0</v>
      </c>
      <c r="DO64" s="148">
        <f>IFERROR('Laika grafiks'!DO32,"")</f>
        <v>0</v>
      </c>
      <c r="DP64" s="148">
        <f>IFERROR('Laika grafiks'!DP32,"")</f>
        <v>0</v>
      </c>
      <c r="DQ64" s="148">
        <f>IFERROR('Laika grafiks'!DQ32,"")</f>
        <v>0</v>
      </c>
      <c r="DR64" s="148">
        <f>IFERROR('Laika grafiks'!DR32,"")</f>
        <v>0</v>
      </c>
      <c r="DS64" s="148">
        <f>IFERROR('Laika grafiks'!DS32,"")</f>
        <v>0</v>
      </c>
      <c r="DT64" s="148">
        <f>IFERROR('Laika grafiks'!DT32,"")</f>
        <v>0</v>
      </c>
      <c r="DU64" s="148">
        <f>IFERROR('Laika grafiks'!DU32,"")</f>
        <v>0</v>
      </c>
    </row>
    <row r="65" spans="1:125">
      <c r="A65" s="2"/>
    </row>
    <row r="66" spans="1:125">
      <c r="A66" s="44" t="str">
        <f>IFERROR(Pieņēmumi!B204,"")</f>
        <v>Indekss administratīvajām izmaksām</v>
      </c>
      <c r="D66" s="44" t="str">
        <f>IFERROR(Pieņēmumi!E204,"")</f>
        <v>Patēriņa cenu indekss</v>
      </c>
      <c r="E66" s="150">
        <f>IFERROR(INDEX('Laika grafiks'!$54:$58,MATCH($D66,'Laika grafiks'!$A$54:$A$58,0),MATCH(E$3,'Laika grafiks'!$3:$3,0)),"")</f>
        <v>1.0061232333721217</v>
      </c>
      <c r="F66" s="150">
        <f>IFERROR(INDEX('Laika grafiks'!$54:$58,MATCH($D66,'Laika grafiks'!$A$54:$A$58,0),MATCH(F$3,'Laika grafiks'!$3:$3,0)),"")</f>
        <v>1.0124228365658292</v>
      </c>
      <c r="G66" s="150">
        <f>IFERROR(INDEX('Laika grafiks'!$54:$58,MATCH($D66,'Laika grafiks'!$A$54:$A$58,0),MATCH(G$3,'Laika grafiks'!$3:$3,0)),"")</f>
        <v>1.0186920081555439</v>
      </c>
      <c r="H66" s="150">
        <f>IFERROR(INDEX('Laika grafiks'!$54:$58,MATCH($D66,'Laika grafiks'!$A$54:$A$58,0),MATCH(H$3,'Laika grafiks'!$3:$3,0)),"")</f>
        <v>1.0249296970557957</v>
      </c>
      <c r="I66" s="150">
        <f>IFERROR(INDEX('Laika grafiks'!$54:$58,MATCH($D66,'Laika grafiks'!$A$54:$A$58,0),MATCH(I$3,'Laika grafiks'!$3:$3,0)),"")</f>
        <v>1.0287672013182014</v>
      </c>
      <c r="J66" s="150">
        <f>IFERROR(INDEX('Laika grafiks'!$54:$58,MATCH($D66,'Laika grafiks'!$A$54:$A$58,0),MATCH(J$3,'Laika grafiks'!$3:$3,0)),"")</f>
        <v>1.0346976210468446</v>
      </c>
      <c r="K66" s="150">
        <f>IFERROR(INDEX('Laika grafiks'!$54:$58,MATCH($D66,'Laika grafiks'!$A$54:$A$58,0),MATCH(K$3,'Laika grafiks'!$3:$3,0)),"")</f>
        <v>1.0405964956007363</v>
      </c>
      <c r="L66" s="150">
        <f>IFERROR(INDEX('Laika grafiks'!$54:$58,MATCH($D66,'Laika grafiks'!$A$54:$A$58,0),MATCH(L$3,'Laika grafiks'!$3:$3,0)),"")</f>
        <v>1.0464628978305941</v>
      </c>
      <c r="M66" s="150">
        <f>IFERROR(INDEX('Laika grafiks'!$54:$58,MATCH($D66,'Laika grafiks'!$A$54:$A$58,0),MATCH(M$3,'Laika grafiks'!$3:$3,0)),"")</f>
        <v>1.0455059219711271</v>
      </c>
      <c r="N66" s="150">
        <f>IFERROR(INDEX('Laika grafiks'!$54:$58,MATCH($D66,'Laika grafiks'!$A$54:$A$58,0),MATCH(N$3,'Laika grafiks'!$3:$3,0)),"")</f>
        <v>1.0507524937871906</v>
      </c>
      <c r="O66" s="150">
        <f>IFERROR(INDEX('Laika grafiks'!$54:$58,MATCH($D66,'Laika grafiks'!$A$54:$A$58,0),MATCH(O$3,'Laika grafiks'!$3:$3,0)),"")</f>
        <v>1.0559673065142297</v>
      </c>
      <c r="P66" s="150">
        <f>IFERROR(INDEX('Laika grafiks'!$54:$58,MATCH($D66,'Laika grafiks'!$A$54:$A$58,0),MATCH(P$3,'Laika grafiks'!$3:$3,0)),"")</f>
        <v>1.0611496274207299</v>
      </c>
      <c r="Q66" s="150">
        <f>IFERROR(INDEX('Laika grafiks'!$54:$58,MATCH($D66,'Laika grafiks'!$A$54:$A$58,0),MATCH(Q$3,'Laika grafiks'!$3:$3,0)),"")</f>
        <v>1.0664160404105498</v>
      </c>
      <c r="R66" s="150">
        <f>IFERROR(INDEX('Laika grafiks'!$54:$58,MATCH($D66,'Laika grafiks'!$A$54:$A$58,0),MATCH(R$3,'Laika grafiks'!$3:$3,0)),"")</f>
        <v>1.0717675436629344</v>
      </c>
      <c r="S66" s="150">
        <f>IFERROR(INDEX('Laika grafiks'!$54:$58,MATCH($D66,'Laika grafiks'!$A$54:$A$58,0),MATCH(S$3,'Laika grafiks'!$3:$3,0)),"")</f>
        <v>1.0770866526445142</v>
      </c>
      <c r="T66" s="150">
        <f>IFERROR(INDEX('Laika grafiks'!$54:$58,MATCH($D66,'Laika grafiks'!$A$54:$A$58,0),MATCH(T$3,'Laika grafiks'!$3:$3,0)),"")</f>
        <v>1.0823726199691446</v>
      </c>
      <c r="U66" s="150">
        <f>IFERROR(INDEX('Laika grafiks'!$54:$58,MATCH($D66,'Laika grafiks'!$A$54:$A$58,0),MATCH(U$3,'Laika grafiks'!$3:$3,0)),"")</f>
        <v>1.0877443612187607</v>
      </c>
      <c r="V66" s="150">
        <f>IFERROR(INDEX('Laika grafiks'!$54:$58,MATCH($D66,'Laika grafiks'!$A$54:$A$58,0),MATCH(V$3,'Laika grafiks'!$3:$3,0)),"")</f>
        <v>1.0932028945361931</v>
      </c>
      <c r="W66" s="150">
        <f>IFERROR(INDEX('Laika grafiks'!$54:$58,MATCH($D66,'Laika grafiks'!$A$54:$A$58,0),MATCH(W$3,'Laika grafiks'!$3:$3,0)),"")</f>
        <v>1.0986283856974046</v>
      </c>
      <c r="X66" s="150">
        <f>IFERROR(INDEX('Laika grafiks'!$54:$58,MATCH($D66,'Laika grafiks'!$A$54:$A$58,0),MATCH(X$3,'Laika grafiks'!$3:$3,0)),"")</f>
        <v>1.1040200723685276</v>
      </c>
      <c r="Y66" s="150">
        <f>IFERROR(INDEX('Laika grafiks'!$54:$58,MATCH($D66,'Laika grafiks'!$A$54:$A$58,0),MATCH(Y$3,'Laika grafiks'!$3:$3,0)),"")</f>
        <v>1.1094992484431361</v>
      </c>
      <c r="Z66" s="150">
        <f>IFERROR(INDEX('Laika grafiks'!$54:$58,MATCH($D66,'Laika grafiks'!$A$54:$A$58,0),MATCH(Z$3,'Laika grafiks'!$3:$3,0)),"")</f>
        <v>1.115066952426917</v>
      </c>
      <c r="AA66" s="150">
        <f>IFERROR(INDEX('Laika grafiks'!$54:$58,MATCH($D66,'Laika grafiks'!$A$54:$A$58,0),MATCH(AA$3,'Laika grafiks'!$3:$3,0)),"")</f>
        <v>1.1206009534113528</v>
      </c>
      <c r="AB66" s="150">
        <f>IFERROR(INDEX('Laika grafiks'!$54:$58,MATCH($D66,'Laika grafiks'!$A$54:$A$58,0),MATCH(AB$3,'Laika grafiks'!$3:$3,0)),"")</f>
        <v>1.1261004738158982</v>
      </c>
      <c r="AC66" s="150">
        <f>IFERROR(INDEX('Laika grafiks'!$54:$58,MATCH($D66,'Laika grafiks'!$A$54:$A$58,0),MATCH(AC$3,'Laika grafiks'!$3:$3,0)),"")</f>
        <v>1.1316892334119988</v>
      </c>
      <c r="AD66" s="150">
        <f>IFERROR(INDEX('Laika grafiks'!$54:$58,MATCH($D66,'Laika grafiks'!$A$54:$A$58,0),MATCH(AD$3,'Laika grafiks'!$3:$3,0)),"")</f>
        <v>1.1373682914754555</v>
      </c>
      <c r="AE66" s="150">
        <f>IFERROR(INDEX('Laika grafiks'!$54:$58,MATCH($D66,'Laika grafiks'!$A$54:$A$58,0),MATCH(AE$3,'Laika grafiks'!$3:$3,0)),"")</f>
        <v>1.1430129724795797</v>
      </c>
      <c r="AF66" s="150">
        <f>IFERROR(INDEX('Laika grafiks'!$54:$58,MATCH($D66,'Laika grafiks'!$A$54:$A$58,0),MATCH(AF$3,'Laika grafiks'!$3:$3,0)),"")</f>
        <v>1.1486224832922161</v>
      </c>
      <c r="AG66" s="150">
        <f>IFERROR(INDEX('Laika grafiks'!$54:$58,MATCH($D66,'Laika grafiks'!$A$54:$A$58,0),MATCH(AG$3,'Laika grafiks'!$3:$3,0)),"")</f>
        <v>1.1543230180802388</v>
      </c>
      <c r="AH66" s="150">
        <f>IFERROR(INDEX('Laika grafiks'!$54:$58,MATCH($D66,'Laika grafiks'!$A$54:$A$58,0),MATCH(AH$3,'Laika grafiks'!$3:$3,0)),"")</f>
        <v>1.1601156573049645</v>
      </c>
      <c r="AI66" s="150">
        <f>IFERROR(INDEX('Laika grafiks'!$54:$58,MATCH($D66,'Laika grafiks'!$A$54:$A$58,0),MATCH(AI$3,'Laika grafiks'!$3:$3,0)),"")</f>
        <v>1.1658732319291714</v>
      </c>
      <c r="AJ66" s="150">
        <f>IFERROR(INDEX('Laika grafiks'!$54:$58,MATCH($D66,'Laika grafiks'!$A$54:$A$58,0),MATCH(AJ$3,'Laika grafiks'!$3:$3,0)),"")</f>
        <v>1.1715949329580604</v>
      </c>
      <c r="AK66" s="150">
        <f>IFERROR(INDEX('Laika grafiks'!$54:$58,MATCH($D66,'Laika grafiks'!$A$54:$A$58,0),MATCH(AK$3,'Laika grafiks'!$3:$3,0)),"")</f>
        <v>1.1774094784418434</v>
      </c>
      <c r="AL66" s="150">
        <f>IFERROR(INDEX('Laika grafiks'!$54:$58,MATCH($D66,'Laika grafiks'!$A$54:$A$58,0),MATCH(AL$3,'Laika grafiks'!$3:$3,0)),"")</f>
        <v>1.1833179704510639</v>
      </c>
      <c r="AM66" s="150">
        <f>IFERROR(INDEX('Laika grafiks'!$54:$58,MATCH($D66,'Laika grafiks'!$A$54:$A$58,0),MATCH(AM$3,'Laika grafiks'!$3:$3,0)),"")</f>
        <v>1.1891906965677548</v>
      </c>
      <c r="AN66" s="150">
        <f>IFERROR(INDEX('Laika grafiks'!$54:$58,MATCH($D66,'Laika grafiks'!$A$54:$A$58,0),MATCH(AN$3,'Laika grafiks'!$3:$3,0)),"")</f>
        <v>1.1950268316172217</v>
      </c>
      <c r="AO66" s="150">
        <f>IFERROR(INDEX('Laika grafiks'!$54:$58,MATCH($D66,'Laika grafiks'!$A$54:$A$58,0),MATCH(AO$3,'Laika grafiks'!$3:$3,0)),"")</f>
        <v>1.2009576680106804</v>
      </c>
      <c r="AP66" s="150">
        <f>IFERROR(INDEX('Laika grafiks'!$54:$58,MATCH($D66,'Laika grafiks'!$A$54:$A$58,0),MATCH(AP$3,'Laika grafiks'!$3:$3,0)),"")</f>
        <v>1.2069843298600851</v>
      </c>
      <c r="AQ66" s="150">
        <f>IFERROR(INDEX('Laika grafiks'!$54:$58,MATCH($D66,'Laika grafiks'!$A$54:$A$58,0),MATCH(AQ$3,'Laika grafiks'!$3:$3,0)),"")</f>
        <v>1.2129745104991099</v>
      </c>
      <c r="AR66" s="150">
        <f>IFERROR(INDEX('Laika grafiks'!$54:$58,MATCH($D66,'Laika grafiks'!$A$54:$A$58,0),MATCH(AR$3,'Laika grafiks'!$3:$3,0)),"")</f>
        <v>1.218927368249566</v>
      </c>
      <c r="AS66" s="150">
        <f>IFERROR(INDEX('Laika grafiks'!$54:$58,MATCH($D66,'Laika grafiks'!$A$54:$A$58,0),MATCH(AS$3,'Laika grafiks'!$3:$3,0)),"")</f>
        <v>1.224976821370894</v>
      </c>
      <c r="AT66" s="150">
        <f>IFERROR(INDEX('Laika grafiks'!$54:$58,MATCH($D66,'Laika grafiks'!$A$54:$A$58,0),MATCH(AT$3,'Laika grafiks'!$3:$3,0)),"")</f>
        <v>1.231124016457287</v>
      </c>
      <c r="AU66" s="150">
        <f>IFERROR(INDEX('Laika grafiks'!$54:$58,MATCH($D66,'Laika grafiks'!$A$54:$A$58,0),MATCH(AU$3,'Laika grafiks'!$3:$3,0)),"")</f>
        <v>1.2372340007090921</v>
      </c>
      <c r="AV66" s="150">
        <f>IFERROR(INDEX('Laika grafiks'!$54:$58,MATCH($D66,'Laika grafiks'!$A$54:$A$58,0),MATCH(AV$3,'Laika grafiks'!$3:$3,0)),"")</f>
        <v>1.2433059156145574</v>
      </c>
      <c r="AW66" s="150">
        <f>IFERROR(INDEX('Laika grafiks'!$54:$58,MATCH($D66,'Laika grafiks'!$A$54:$A$58,0),MATCH(AW$3,'Laika grafiks'!$3:$3,0)),"")</f>
        <v>1.2494763577983119</v>
      </c>
      <c r="AX66" s="150">
        <f>IFERROR(INDEX('Laika grafiks'!$54:$58,MATCH($D66,'Laika grafiks'!$A$54:$A$58,0),MATCH(AX$3,'Laika grafiks'!$3:$3,0)),"")</f>
        <v>1.2557464967864327</v>
      </c>
      <c r="AY66" s="150">
        <f>IFERROR(INDEX('Laika grafiks'!$54:$58,MATCH($D66,'Laika grafiks'!$A$54:$A$58,0),MATCH(AY$3,'Laika grafiks'!$3:$3,0)),"")</f>
        <v>1.261978680723274</v>
      </c>
      <c r="AZ66" s="150">
        <f>IFERROR(INDEX('Laika grafiks'!$54:$58,MATCH($D66,'Laika grafiks'!$A$54:$A$58,0),MATCH(AZ$3,'Laika grafiks'!$3:$3,0)),"")</f>
        <v>1.2681720339268487</v>
      </c>
      <c r="BA66" s="150">
        <f>IFERROR(INDEX('Laika grafiks'!$54:$58,MATCH($D66,'Laika grafiks'!$A$54:$A$58,0),MATCH(BA$3,'Laika grafiks'!$3:$3,0)),"")</f>
        <v>1.2744658849542783</v>
      </c>
      <c r="BB66" s="150">
        <f>IFERROR(INDEX('Laika grafiks'!$54:$58,MATCH($D66,'Laika grafiks'!$A$54:$A$58,0),MATCH(BB$3,'Laika grafiks'!$3:$3,0)),"")</f>
        <v>1.2808614267221612</v>
      </c>
      <c r="BC66" s="150">
        <f>IFERROR(INDEX('Laika grafiks'!$54:$58,MATCH($D66,'Laika grafiks'!$A$54:$A$58,0),MATCH(BC$3,'Laika grafiks'!$3:$3,0)),"")</f>
        <v>1.2872182543377395</v>
      </c>
      <c r="BD66" s="150">
        <f>IFERROR(INDEX('Laika grafiks'!$54:$58,MATCH($D66,'Laika grafiks'!$A$54:$A$58,0),MATCH(BD$3,'Laika grafiks'!$3:$3,0)),"")</f>
        <v>1.2935354746053855</v>
      </c>
      <c r="BE66" s="150">
        <f>IFERROR(INDEX('Laika grafiks'!$54:$58,MATCH($D66,'Laika grafiks'!$A$54:$A$58,0),MATCH(BE$3,'Laika grafiks'!$3:$3,0)),"")</f>
        <v>1.2999552026533638</v>
      </c>
      <c r="BF66" s="150">
        <f>IFERROR(INDEX('Laika grafiks'!$54:$58,MATCH($D66,'Laika grafiks'!$A$54:$A$58,0),MATCH(BF$3,'Laika grafiks'!$3:$3,0)),"")</f>
        <v>1.3064786552566046</v>
      </c>
      <c r="BG66" s="150">
        <f>IFERROR(INDEX('Laika grafiks'!$54:$58,MATCH($D66,'Laika grafiks'!$A$54:$A$58,0),MATCH(BG$3,'Laika grafiks'!$3:$3,0)),"")</f>
        <v>1.3129626194244943</v>
      </c>
      <c r="BH66" s="150">
        <f>IFERROR(INDEX('Laika grafiks'!$54:$58,MATCH($D66,'Laika grafiks'!$A$54:$A$58,0),MATCH(BH$3,'Laika grafiks'!$3:$3,0)),"")</f>
        <v>1.3194061840974933</v>
      </c>
      <c r="BI66" s="150">
        <f>IFERROR(INDEX('Laika grafiks'!$54:$58,MATCH($D66,'Laika grafiks'!$A$54:$A$58,0),MATCH(BI$3,'Laika grafiks'!$3:$3,0)),"")</f>
        <v>1.325954306706431</v>
      </c>
      <c r="BJ66" s="150">
        <f>IFERROR(INDEX('Laika grafiks'!$54:$58,MATCH($D66,'Laika grafiks'!$A$54:$A$58,0),MATCH(BJ$3,'Laika grafiks'!$3:$3,0)),"")</f>
        <v>1.3326082283617366</v>
      </c>
      <c r="BK66" s="150">
        <f>IFERROR(INDEX('Laika grafiks'!$54:$58,MATCH($D66,'Laika grafiks'!$A$54:$A$58,0),MATCH(BK$3,'Laika grafiks'!$3:$3,0)),"")</f>
        <v>1.3392218718129842</v>
      </c>
      <c r="BL66" s="150">
        <f>IFERROR(INDEX('Laika grafiks'!$54:$58,MATCH($D66,'Laika grafiks'!$A$54:$A$58,0),MATCH(BL$3,'Laika grafiks'!$3:$3,0)),"")</f>
        <v>1.3457943077794432</v>
      </c>
      <c r="BM66" s="150">
        <f>IFERROR(INDEX('Laika grafiks'!$54:$58,MATCH($D66,'Laika grafiks'!$A$54:$A$58,0),MATCH(BM$3,'Laika grafiks'!$3:$3,0)),"")</f>
        <v>1.3524733928405597</v>
      </c>
      <c r="BN66" s="150">
        <f>IFERROR(INDEX('Laika grafiks'!$54:$58,MATCH($D66,'Laika grafiks'!$A$54:$A$58,0),MATCH(BN$3,'Laika grafiks'!$3:$3,0)),"")</f>
        <v>1.3592603929289715</v>
      </c>
      <c r="BO66" s="150">
        <f>IFERROR(INDEX('Laika grafiks'!$54:$58,MATCH($D66,'Laika grafiks'!$A$54:$A$58,0),MATCH(BO$3,'Laika grafiks'!$3:$3,0)),"")</f>
        <v>1.3592603929289715</v>
      </c>
      <c r="BP66" s="150">
        <f>IFERROR(INDEX('Laika grafiks'!$54:$58,MATCH($D66,'Laika grafiks'!$A$54:$A$58,0),MATCH(BP$3,'Laika grafiks'!$3:$3,0)),"")</f>
        <v>1.3592603929289715</v>
      </c>
      <c r="BQ66" s="150">
        <f>IFERROR(INDEX('Laika grafiks'!$54:$58,MATCH($D66,'Laika grafiks'!$A$54:$A$58,0),MATCH(BQ$3,'Laika grafiks'!$3:$3,0)),"")</f>
        <v>1.3592603929289715</v>
      </c>
      <c r="BR66" s="150">
        <f>IFERROR(INDEX('Laika grafiks'!$54:$58,MATCH($D66,'Laika grafiks'!$A$54:$A$58,0),MATCH(BR$3,'Laika grafiks'!$3:$3,0)),"")</f>
        <v>1.3592603929289715</v>
      </c>
      <c r="BS66" s="150">
        <f>IFERROR(INDEX('Laika grafiks'!$54:$58,MATCH($D66,'Laika grafiks'!$A$54:$A$58,0),MATCH(BS$3,'Laika grafiks'!$3:$3,0)),"")</f>
        <v>1.3592603929289715</v>
      </c>
      <c r="BT66" s="150">
        <f>IFERROR(INDEX('Laika grafiks'!$54:$58,MATCH($D66,'Laika grafiks'!$A$54:$A$58,0),MATCH(BT$3,'Laika grafiks'!$3:$3,0)),"")</f>
        <v>1.3592603929289715</v>
      </c>
      <c r="BU66" s="150">
        <f>IFERROR(INDEX('Laika grafiks'!$54:$58,MATCH($D66,'Laika grafiks'!$A$54:$A$58,0),MATCH(BU$3,'Laika grafiks'!$3:$3,0)),"")</f>
        <v>1.3592603929289715</v>
      </c>
      <c r="BV66" s="150">
        <f>IFERROR(INDEX('Laika grafiks'!$54:$58,MATCH($D66,'Laika grafiks'!$A$54:$A$58,0),MATCH(BV$3,'Laika grafiks'!$3:$3,0)),"")</f>
        <v>1.3592603929289715</v>
      </c>
      <c r="BW66" s="150">
        <f>IFERROR(INDEX('Laika grafiks'!$54:$58,MATCH($D66,'Laika grafiks'!$A$54:$A$58,0),MATCH(BW$3,'Laika grafiks'!$3:$3,0)),"")</f>
        <v>1.3592603929289715</v>
      </c>
      <c r="BX66" s="150">
        <f>IFERROR(INDEX('Laika grafiks'!$54:$58,MATCH($D66,'Laika grafiks'!$A$54:$A$58,0),MATCH(BX$3,'Laika grafiks'!$3:$3,0)),"")</f>
        <v>1.3592603929289715</v>
      </c>
      <c r="BY66" s="150">
        <f>IFERROR(INDEX('Laika grafiks'!$54:$58,MATCH($D66,'Laika grafiks'!$A$54:$A$58,0),MATCH(BY$3,'Laika grafiks'!$3:$3,0)),"")</f>
        <v>1.3592603929289715</v>
      </c>
      <c r="BZ66" s="150">
        <f>IFERROR(INDEX('Laika grafiks'!$54:$58,MATCH($D66,'Laika grafiks'!$A$54:$A$58,0),MATCH(BZ$3,'Laika grafiks'!$3:$3,0)),"")</f>
        <v>1.3592603929289715</v>
      </c>
      <c r="CA66" s="150">
        <f>IFERROR(INDEX('Laika grafiks'!$54:$58,MATCH($D66,'Laika grafiks'!$A$54:$A$58,0),MATCH(CA$3,'Laika grafiks'!$3:$3,0)),"")</f>
        <v>1.3592603929289715</v>
      </c>
      <c r="CB66" s="150">
        <f>IFERROR(INDEX('Laika grafiks'!$54:$58,MATCH($D66,'Laika grafiks'!$A$54:$A$58,0),MATCH(CB$3,'Laika grafiks'!$3:$3,0)),"")</f>
        <v>1.3592603929289715</v>
      </c>
      <c r="CC66" s="150">
        <f>IFERROR(INDEX('Laika grafiks'!$54:$58,MATCH($D66,'Laika grafiks'!$A$54:$A$58,0),MATCH(CC$3,'Laika grafiks'!$3:$3,0)),"")</f>
        <v>1.3592603929289715</v>
      </c>
      <c r="CD66" s="150">
        <f>IFERROR(INDEX('Laika grafiks'!$54:$58,MATCH($D66,'Laika grafiks'!$A$54:$A$58,0),MATCH(CD$3,'Laika grafiks'!$3:$3,0)),"")</f>
        <v>1.3592603929289715</v>
      </c>
      <c r="CE66" s="150">
        <f>IFERROR(INDEX('Laika grafiks'!$54:$58,MATCH($D66,'Laika grafiks'!$A$54:$A$58,0),MATCH(CE$3,'Laika grafiks'!$3:$3,0)),"")</f>
        <v>1.3592603929289715</v>
      </c>
      <c r="CF66" s="150">
        <f>IFERROR(INDEX('Laika grafiks'!$54:$58,MATCH($D66,'Laika grafiks'!$A$54:$A$58,0),MATCH(CF$3,'Laika grafiks'!$3:$3,0)),"")</f>
        <v>1.3592603929289715</v>
      </c>
      <c r="CG66" s="150">
        <f>IFERROR(INDEX('Laika grafiks'!$54:$58,MATCH($D66,'Laika grafiks'!$A$54:$A$58,0),MATCH(CG$3,'Laika grafiks'!$3:$3,0)),"")</f>
        <v>1.3592603929289715</v>
      </c>
      <c r="CH66" s="150">
        <f>IFERROR(INDEX('Laika grafiks'!$54:$58,MATCH($D66,'Laika grafiks'!$A$54:$A$58,0),MATCH(CH$3,'Laika grafiks'!$3:$3,0)),"")</f>
        <v>1.3592603929289715</v>
      </c>
      <c r="CI66" s="150">
        <f>IFERROR(INDEX('Laika grafiks'!$54:$58,MATCH($D66,'Laika grafiks'!$A$54:$A$58,0),MATCH(CI$3,'Laika grafiks'!$3:$3,0)),"")</f>
        <v>1.3592603929289715</v>
      </c>
      <c r="CJ66" s="150">
        <f>IFERROR(INDEX('Laika grafiks'!$54:$58,MATCH($D66,'Laika grafiks'!$A$54:$A$58,0),MATCH(CJ$3,'Laika grafiks'!$3:$3,0)),"")</f>
        <v>1.3592603929289715</v>
      </c>
      <c r="CK66" s="150">
        <f>IFERROR(INDEX('Laika grafiks'!$54:$58,MATCH($D66,'Laika grafiks'!$A$54:$A$58,0),MATCH(CK$3,'Laika grafiks'!$3:$3,0)),"")</f>
        <v>1.3592603929289715</v>
      </c>
      <c r="CL66" s="150">
        <f>IFERROR(INDEX('Laika grafiks'!$54:$58,MATCH($D66,'Laika grafiks'!$A$54:$A$58,0),MATCH(CL$3,'Laika grafiks'!$3:$3,0)),"")</f>
        <v>1.3592603929289715</v>
      </c>
      <c r="CM66" s="150">
        <f>IFERROR(INDEX('Laika grafiks'!$54:$58,MATCH($D66,'Laika grafiks'!$A$54:$A$58,0),MATCH(CM$3,'Laika grafiks'!$3:$3,0)),"")</f>
        <v>1.3592603929289715</v>
      </c>
      <c r="CN66" s="150">
        <f>IFERROR(INDEX('Laika grafiks'!$54:$58,MATCH($D66,'Laika grafiks'!$A$54:$A$58,0),MATCH(CN$3,'Laika grafiks'!$3:$3,0)),"")</f>
        <v>1.3592603929289715</v>
      </c>
      <c r="CO66" s="150">
        <f>IFERROR(INDEX('Laika grafiks'!$54:$58,MATCH($D66,'Laika grafiks'!$A$54:$A$58,0),MATCH(CO$3,'Laika grafiks'!$3:$3,0)),"")</f>
        <v>1.3592603929289715</v>
      </c>
      <c r="CP66" s="150">
        <f>IFERROR(INDEX('Laika grafiks'!$54:$58,MATCH($D66,'Laika grafiks'!$A$54:$A$58,0),MATCH(CP$3,'Laika grafiks'!$3:$3,0)),"")</f>
        <v>1.3592603929289715</v>
      </c>
      <c r="CQ66" s="150">
        <f>IFERROR(INDEX('Laika grafiks'!$54:$58,MATCH($D66,'Laika grafiks'!$A$54:$A$58,0),MATCH(CQ$3,'Laika grafiks'!$3:$3,0)),"")</f>
        <v>1.3592603929289715</v>
      </c>
      <c r="CR66" s="150">
        <f>IFERROR(INDEX('Laika grafiks'!$54:$58,MATCH($D66,'Laika grafiks'!$A$54:$A$58,0),MATCH(CR$3,'Laika grafiks'!$3:$3,0)),"")</f>
        <v>1.3592603929289715</v>
      </c>
      <c r="CS66" s="150">
        <f>IFERROR(INDEX('Laika grafiks'!$54:$58,MATCH($D66,'Laika grafiks'!$A$54:$A$58,0),MATCH(CS$3,'Laika grafiks'!$3:$3,0)),"")</f>
        <v>1.3592603929289715</v>
      </c>
      <c r="CT66" s="150">
        <f>IFERROR(INDEX('Laika grafiks'!$54:$58,MATCH($D66,'Laika grafiks'!$A$54:$A$58,0),MATCH(CT$3,'Laika grafiks'!$3:$3,0)),"")</f>
        <v>1.3592603929289715</v>
      </c>
      <c r="CU66" s="150">
        <f>IFERROR(INDEX('Laika grafiks'!$54:$58,MATCH($D66,'Laika grafiks'!$A$54:$A$58,0),MATCH(CU$3,'Laika grafiks'!$3:$3,0)),"")</f>
        <v>1.3592603929289715</v>
      </c>
      <c r="CV66" s="150">
        <f>IFERROR(INDEX('Laika grafiks'!$54:$58,MATCH($D66,'Laika grafiks'!$A$54:$A$58,0),MATCH(CV$3,'Laika grafiks'!$3:$3,0)),"")</f>
        <v>1.3592603929289715</v>
      </c>
      <c r="CW66" s="150">
        <f>IFERROR(INDEX('Laika grafiks'!$54:$58,MATCH($D66,'Laika grafiks'!$A$54:$A$58,0),MATCH(CW$3,'Laika grafiks'!$3:$3,0)),"")</f>
        <v>1.3592603929289715</v>
      </c>
      <c r="CX66" s="150">
        <f>IFERROR(INDEX('Laika grafiks'!$54:$58,MATCH($D66,'Laika grafiks'!$A$54:$A$58,0),MATCH(CX$3,'Laika grafiks'!$3:$3,0)),"")</f>
        <v>1.3592603929289715</v>
      </c>
      <c r="CY66" s="150">
        <f>IFERROR(INDEX('Laika grafiks'!$54:$58,MATCH($D66,'Laika grafiks'!$A$54:$A$58,0),MATCH(CY$3,'Laika grafiks'!$3:$3,0)),"")</f>
        <v>1.3592603929289715</v>
      </c>
      <c r="CZ66" s="150">
        <f>IFERROR(INDEX('Laika grafiks'!$54:$58,MATCH($D66,'Laika grafiks'!$A$54:$A$58,0),MATCH(CZ$3,'Laika grafiks'!$3:$3,0)),"")</f>
        <v>1.3592603929289715</v>
      </c>
      <c r="DA66" s="150">
        <f>IFERROR(INDEX('Laika grafiks'!$54:$58,MATCH($D66,'Laika grafiks'!$A$54:$A$58,0),MATCH(DA$3,'Laika grafiks'!$3:$3,0)),"")</f>
        <v>1.3592603929289715</v>
      </c>
      <c r="DB66" s="150">
        <f>IFERROR(INDEX('Laika grafiks'!$54:$58,MATCH($D66,'Laika grafiks'!$A$54:$A$58,0),MATCH(DB$3,'Laika grafiks'!$3:$3,0)),"")</f>
        <v>1.3592603929289715</v>
      </c>
      <c r="DC66" s="150">
        <f>IFERROR(INDEX('Laika grafiks'!$54:$58,MATCH($D66,'Laika grafiks'!$A$54:$A$58,0),MATCH(DC$3,'Laika grafiks'!$3:$3,0)),"")</f>
        <v>1.3592603929289715</v>
      </c>
      <c r="DD66" s="150">
        <f>IFERROR(INDEX('Laika grafiks'!$54:$58,MATCH($D66,'Laika grafiks'!$A$54:$A$58,0),MATCH(DD$3,'Laika grafiks'!$3:$3,0)),"")</f>
        <v>1.3592603929289715</v>
      </c>
      <c r="DE66" s="150">
        <f>IFERROR(INDEX('Laika grafiks'!$54:$58,MATCH($D66,'Laika grafiks'!$A$54:$A$58,0),MATCH(DE$3,'Laika grafiks'!$3:$3,0)),"")</f>
        <v>1.3592603929289715</v>
      </c>
      <c r="DF66" s="150">
        <f>IFERROR(INDEX('Laika grafiks'!$54:$58,MATCH($D66,'Laika grafiks'!$A$54:$A$58,0),MATCH(DF$3,'Laika grafiks'!$3:$3,0)),"")</f>
        <v>1.3592603929289715</v>
      </c>
      <c r="DG66" s="150">
        <f>IFERROR(INDEX('Laika grafiks'!$54:$58,MATCH($D66,'Laika grafiks'!$A$54:$A$58,0),MATCH(DG$3,'Laika grafiks'!$3:$3,0)),"")</f>
        <v>1.3592603929289715</v>
      </c>
      <c r="DH66" s="150">
        <f>IFERROR(INDEX('Laika grafiks'!$54:$58,MATCH($D66,'Laika grafiks'!$A$54:$A$58,0),MATCH(DH$3,'Laika grafiks'!$3:$3,0)),"")</f>
        <v>1.3592603929289715</v>
      </c>
      <c r="DI66" s="150">
        <f>IFERROR(INDEX('Laika grafiks'!$54:$58,MATCH($D66,'Laika grafiks'!$A$54:$A$58,0),MATCH(DI$3,'Laika grafiks'!$3:$3,0)),"")</f>
        <v>1.3592603929289715</v>
      </c>
      <c r="DJ66" s="150">
        <f>IFERROR(INDEX('Laika grafiks'!$54:$58,MATCH($D66,'Laika grafiks'!$A$54:$A$58,0),MATCH(DJ$3,'Laika grafiks'!$3:$3,0)),"")</f>
        <v>1.3592603929289715</v>
      </c>
      <c r="DK66" s="150">
        <f>IFERROR(INDEX('Laika grafiks'!$54:$58,MATCH($D66,'Laika grafiks'!$A$54:$A$58,0),MATCH(DK$3,'Laika grafiks'!$3:$3,0)),"")</f>
        <v>1.3592603929289715</v>
      </c>
      <c r="DL66" s="150">
        <f>IFERROR(INDEX('Laika grafiks'!$54:$58,MATCH($D66,'Laika grafiks'!$A$54:$A$58,0),MATCH(DL$3,'Laika grafiks'!$3:$3,0)),"")</f>
        <v>1.3592603929289715</v>
      </c>
      <c r="DM66" s="150">
        <f>IFERROR(INDEX('Laika grafiks'!$54:$58,MATCH($D66,'Laika grafiks'!$A$54:$A$58,0),MATCH(DM$3,'Laika grafiks'!$3:$3,0)),"")</f>
        <v>1.3592603929289715</v>
      </c>
      <c r="DN66" s="150">
        <f>IFERROR(INDEX('Laika grafiks'!$54:$58,MATCH($D66,'Laika grafiks'!$A$54:$A$58,0),MATCH(DN$3,'Laika grafiks'!$3:$3,0)),"")</f>
        <v>1.3592603929289715</v>
      </c>
      <c r="DO66" s="150">
        <f>IFERROR(INDEX('Laika grafiks'!$54:$58,MATCH($D66,'Laika grafiks'!$A$54:$A$58,0),MATCH(DO$3,'Laika grafiks'!$3:$3,0)),"")</f>
        <v>1.3592603929289715</v>
      </c>
      <c r="DP66" s="150">
        <f>IFERROR(INDEX('Laika grafiks'!$54:$58,MATCH($D66,'Laika grafiks'!$A$54:$A$58,0),MATCH(DP$3,'Laika grafiks'!$3:$3,0)),"")</f>
        <v>1.3592603929289715</v>
      </c>
      <c r="DQ66" s="150">
        <f>IFERROR(INDEX('Laika grafiks'!$54:$58,MATCH($D66,'Laika grafiks'!$A$54:$A$58,0),MATCH(DQ$3,'Laika grafiks'!$3:$3,0)),"")</f>
        <v>1.3592603929289715</v>
      </c>
      <c r="DR66" s="150">
        <f>IFERROR(INDEX('Laika grafiks'!$54:$58,MATCH($D66,'Laika grafiks'!$A$54:$A$58,0),MATCH(DR$3,'Laika grafiks'!$3:$3,0)),"")</f>
        <v>1.3592603929289715</v>
      </c>
      <c r="DS66" s="150">
        <f>IFERROR(INDEX('Laika grafiks'!$54:$58,MATCH($D66,'Laika grafiks'!$A$54:$A$58,0),MATCH(DS$3,'Laika grafiks'!$3:$3,0)),"")</f>
        <v>1.3592603929289715</v>
      </c>
      <c r="DT66" s="150">
        <f>IFERROR(INDEX('Laika grafiks'!$54:$58,MATCH($D66,'Laika grafiks'!$A$54:$A$58,0),MATCH(DT$3,'Laika grafiks'!$3:$3,0)),"")</f>
        <v>1.3592603929289715</v>
      </c>
      <c r="DU66" s="150">
        <f>IFERROR(INDEX('Laika grafiks'!$54:$58,MATCH($D66,'Laika grafiks'!$A$54:$A$58,0),MATCH(DU$3,'Laika grafiks'!$3:$3,0)),"")</f>
        <v>1.3592603929289715</v>
      </c>
    </row>
    <row r="68" spans="1:125">
      <c r="A68" s="44" t="str">
        <f>IFERROR(Pieņēmumi!B206,"")</f>
        <v>Administratīvās izmaksas Nr1</v>
      </c>
      <c r="B68" s="50" t="str">
        <f>IFERROR(Pieņēmumi!C206,"")</f>
        <v>k € ceturksnī</v>
      </c>
      <c r="D68" s="46">
        <f>IFERROR(Pieņēmumi!E206,"")</f>
        <v>4650</v>
      </c>
      <c r="E68" s="83">
        <f t="shared" ref="E68:T77" si="24">IFERROR($D68*E$64,"")</f>
        <v>4650</v>
      </c>
      <c r="F68" s="83">
        <f t="shared" si="24"/>
        <v>4650</v>
      </c>
      <c r="G68" s="83">
        <f t="shared" si="24"/>
        <v>4650</v>
      </c>
      <c r="H68" s="83">
        <f t="shared" si="24"/>
        <v>4650</v>
      </c>
      <c r="I68" s="83">
        <f t="shared" si="24"/>
        <v>4650</v>
      </c>
      <c r="J68" s="83">
        <f t="shared" si="24"/>
        <v>4650</v>
      </c>
      <c r="K68" s="83">
        <f t="shared" si="24"/>
        <v>4650</v>
      </c>
      <c r="L68" s="83">
        <f t="shared" si="24"/>
        <v>4650</v>
      </c>
      <c r="M68" s="83">
        <f t="shared" si="24"/>
        <v>4650</v>
      </c>
      <c r="N68" s="83">
        <f t="shared" si="24"/>
        <v>4650</v>
      </c>
      <c r="O68" s="83">
        <f t="shared" si="24"/>
        <v>4650</v>
      </c>
      <c r="P68" s="83">
        <f t="shared" si="24"/>
        <v>4650</v>
      </c>
      <c r="Q68" s="83">
        <f t="shared" si="24"/>
        <v>4650</v>
      </c>
      <c r="R68" s="83">
        <f t="shared" si="24"/>
        <v>4650</v>
      </c>
      <c r="S68" s="83">
        <f t="shared" si="24"/>
        <v>4650</v>
      </c>
      <c r="T68" s="83">
        <f t="shared" si="24"/>
        <v>4650</v>
      </c>
      <c r="U68" s="83">
        <f t="shared" ref="U68:AJ77" si="25">IFERROR($D68*U$64,"")</f>
        <v>4650</v>
      </c>
      <c r="V68" s="83">
        <f t="shared" si="25"/>
        <v>4650</v>
      </c>
      <c r="W68" s="83">
        <f t="shared" si="25"/>
        <v>4650</v>
      </c>
      <c r="X68" s="83">
        <f t="shared" si="25"/>
        <v>4650</v>
      </c>
      <c r="Y68" s="83">
        <f t="shared" si="25"/>
        <v>4650</v>
      </c>
      <c r="Z68" s="83">
        <f t="shared" si="25"/>
        <v>4650</v>
      </c>
      <c r="AA68" s="83">
        <f t="shared" si="25"/>
        <v>4650</v>
      </c>
      <c r="AB68" s="83">
        <f t="shared" si="25"/>
        <v>4650</v>
      </c>
      <c r="AC68" s="83">
        <f t="shared" si="25"/>
        <v>4650</v>
      </c>
      <c r="AD68" s="83">
        <f t="shared" si="25"/>
        <v>4650</v>
      </c>
      <c r="AE68" s="83">
        <f t="shared" si="25"/>
        <v>4650</v>
      </c>
      <c r="AF68" s="83">
        <f t="shared" si="25"/>
        <v>4650</v>
      </c>
      <c r="AG68" s="83">
        <f t="shared" si="25"/>
        <v>4650</v>
      </c>
      <c r="AH68" s="83">
        <f t="shared" si="25"/>
        <v>4650</v>
      </c>
      <c r="AI68" s="83">
        <f t="shared" si="25"/>
        <v>4650</v>
      </c>
      <c r="AJ68" s="83">
        <f t="shared" si="25"/>
        <v>4650</v>
      </c>
      <c r="AK68" s="83">
        <f t="shared" ref="AK68:AZ77" si="26">IFERROR($D68*AK$64,"")</f>
        <v>4650</v>
      </c>
      <c r="AL68" s="83">
        <f t="shared" si="26"/>
        <v>4650</v>
      </c>
      <c r="AM68" s="83">
        <f t="shared" si="26"/>
        <v>4650</v>
      </c>
      <c r="AN68" s="83">
        <f t="shared" si="26"/>
        <v>4650</v>
      </c>
      <c r="AO68" s="83">
        <f t="shared" si="26"/>
        <v>4650</v>
      </c>
      <c r="AP68" s="83">
        <f t="shared" si="26"/>
        <v>4650</v>
      </c>
      <c r="AQ68" s="83">
        <f t="shared" si="26"/>
        <v>4650</v>
      </c>
      <c r="AR68" s="83">
        <f t="shared" si="26"/>
        <v>4650</v>
      </c>
      <c r="AS68" s="83">
        <f t="shared" si="26"/>
        <v>4650</v>
      </c>
      <c r="AT68" s="83">
        <f t="shared" si="26"/>
        <v>4650</v>
      </c>
      <c r="AU68" s="83">
        <f t="shared" si="26"/>
        <v>4650</v>
      </c>
      <c r="AV68" s="83">
        <f t="shared" si="26"/>
        <v>4650</v>
      </c>
      <c r="AW68" s="83">
        <f t="shared" si="26"/>
        <v>4650</v>
      </c>
      <c r="AX68" s="83">
        <f t="shared" si="26"/>
        <v>4650</v>
      </c>
      <c r="AY68" s="83">
        <f t="shared" si="26"/>
        <v>4650</v>
      </c>
      <c r="AZ68" s="83">
        <f t="shared" si="26"/>
        <v>4650</v>
      </c>
      <c r="BA68" s="83">
        <f t="shared" ref="BA68:BP77" si="27">IFERROR($D68*BA$64,"")</f>
        <v>4650</v>
      </c>
      <c r="BB68" s="83">
        <f t="shared" si="27"/>
        <v>4650</v>
      </c>
      <c r="BC68" s="83">
        <f t="shared" si="27"/>
        <v>4650</v>
      </c>
      <c r="BD68" s="83">
        <f t="shared" si="27"/>
        <v>4650</v>
      </c>
      <c r="BE68" s="83">
        <f t="shared" si="27"/>
        <v>4650</v>
      </c>
      <c r="BF68" s="83">
        <f t="shared" si="27"/>
        <v>4650</v>
      </c>
      <c r="BG68" s="83">
        <f t="shared" si="27"/>
        <v>4650</v>
      </c>
      <c r="BH68" s="83">
        <f t="shared" si="27"/>
        <v>4650</v>
      </c>
      <c r="BI68" s="83">
        <f t="shared" si="27"/>
        <v>4650</v>
      </c>
      <c r="BJ68" s="83">
        <f t="shared" si="27"/>
        <v>4650</v>
      </c>
      <c r="BK68" s="83">
        <f t="shared" si="27"/>
        <v>4650</v>
      </c>
      <c r="BL68" s="83">
        <f t="shared" si="27"/>
        <v>4650</v>
      </c>
      <c r="BM68" s="83">
        <f t="shared" si="27"/>
        <v>0</v>
      </c>
      <c r="BN68" s="83">
        <f t="shared" si="27"/>
        <v>0</v>
      </c>
      <c r="BO68" s="83">
        <f t="shared" si="27"/>
        <v>0</v>
      </c>
      <c r="BP68" s="83">
        <f t="shared" si="27"/>
        <v>0</v>
      </c>
      <c r="BQ68" s="83">
        <f t="shared" ref="BQ68:CF77" si="28">IFERROR($D68*BQ$64,"")</f>
        <v>0</v>
      </c>
      <c r="BR68" s="83">
        <f t="shared" si="28"/>
        <v>0</v>
      </c>
      <c r="BS68" s="83">
        <f t="shared" si="28"/>
        <v>0</v>
      </c>
      <c r="BT68" s="83">
        <f t="shared" si="28"/>
        <v>0</v>
      </c>
      <c r="BU68" s="83">
        <f t="shared" si="28"/>
        <v>0</v>
      </c>
      <c r="BV68" s="83">
        <f t="shared" si="28"/>
        <v>0</v>
      </c>
      <c r="BW68" s="83">
        <f t="shared" si="28"/>
        <v>0</v>
      </c>
      <c r="BX68" s="83">
        <f t="shared" si="28"/>
        <v>0</v>
      </c>
      <c r="BY68" s="83">
        <f t="shared" si="28"/>
        <v>0</v>
      </c>
      <c r="BZ68" s="83">
        <f t="shared" si="28"/>
        <v>0</v>
      </c>
      <c r="CA68" s="83">
        <f t="shared" si="28"/>
        <v>0</v>
      </c>
      <c r="CB68" s="83">
        <f t="shared" si="28"/>
        <v>0</v>
      </c>
      <c r="CC68" s="83">
        <f t="shared" si="28"/>
        <v>0</v>
      </c>
      <c r="CD68" s="83">
        <f t="shared" si="28"/>
        <v>0</v>
      </c>
      <c r="CE68" s="83">
        <f t="shared" si="28"/>
        <v>0</v>
      </c>
      <c r="CF68" s="83">
        <f t="shared" si="28"/>
        <v>0</v>
      </c>
      <c r="CG68" s="83">
        <f t="shared" ref="CG68:CV77" si="29">IFERROR($D68*CG$64,"")</f>
        <v>0</v>
      </c>
      <c r="CH68" s="83">
        <f t="shared" si="29"/>
        <v>0</v>
      </c>
      <c r="CI68" s="83">
        <f t="shared" si="29"/>
        <v>0</v>
      </c>
      <c r="CJ68" s="83">
        <f t="shared" si="29"/>
        <v>0</v>
      </c>
      <c r="CK68" s="83">
        <f t="shared" si="29"/>
        <v>0</v>
      </c>
      <c r="CL68" s="83">
        <f t="shared" si="29"/>
        <v>0</v>
      </c>
      <c r="CM68" s="83">
        <f t="shared" si="29"/>
        <v>0</v>
      </c>
      <c r="CN68" s="83">
        <f t="shared" si="29"/>
        <v>0</v>
      </c>
      <c r="CO68" s="83">
        <f t="shared" si="29"/>
        <v>0</v>
      </c>
      <c r="CP68" s="83">
        <f t="shared" si="29"/>
        <v>0</v>
      </c>
      <c r="CQ68" s="83">
        <f t="shared" si="29"/>
        <v>0</v>
      </c>
      <c r="CR68" s="83">
        <f t="shared" si="29"/>
        <v>0</v>
      </c>
      <c r="CS68" s="83">
        <f t="shared" si="29"/>
        <v>0</v>
      </c>
      <c r="CT68" s="83">
        <f t="shared" si="29"/>
        <v>0</v>
      </c>
      <c r="CU68" s="83">
        <f t="shared" si="29"/>
        <v>0</v>
      </c>
      <c r="CV68" s="83">
        <f t="shared" si="29"/>
        <v>0</v>
      </c>
      <c r="CW68" s="83">
        <f t="shared" ref="CW68:DL77" si="30">IFERROR($D68*CW$64,"")</f>
        <v>0</v>
      </c>
      <c r="CX68" s="83">
        <f t="shared" si="30"/>
        <v>0</v>
      </c>
      <c r="CY68" s="83">
        <f t="shared" si="30"/>
        <v>0</v>
      </c>
      <c r="CZ68" s="83">
        <f t="shared" si="30"/>
        <v>0</v>
      </c>
      <c r="DA68" s="83">
        <f t="shared" si="30"/>
        <v>0</v>
      </c>
      <c r="DB68" s="83">
        <f t="shared" si="30"/>
        <v>0</v>
      </c>
      <c r="DC68" s="83">
        <f t="shared" si="30"/>
        <v>0</v>
      </c>
      <c r="DD68" s="83">
        <f t="shared" si="30"/>
        <v>0</v>
      </c>
      <c r="DE68" s="83">
        <f t="shared" si="30"/>
        <v>0</v>
      </c>
      <c r="DF68" s="83">
        <f t="shared" si="30"/>
        <v>0</v>
      </c>
      <c r="DG68" s="83">
        <f t="shared" si="30"/>
        <v>0</v>
      </c>
      <c r="DH68" s="83">
        <f t="shared" si="30"/>
        <v>0</v>
      </c>
      <c r="DI68" s="83">
        <f t="shared" si="30"/>
        <v>0</v>
      </c>
      <c r="DJ68" s="83">
        <f t="shared" si="30"/>
        <v>0</v>
      </c>
      <c r="DK68" s="83">
        <f t="shared" si="30"/>
        <v>0</v>
      </c>
      <c r="DL68" s="83">
        <f t="shared" si="30"/>
        <v>0</v>
      </c>
      <c r="DM68" s="83">
        <f t="shared" ref="DK68:DU77" si="31">IFERROR($D68*DM$64,"")</f>
        <v>0</v>
      </c>
      <c r="DN68" s="83">
        <f t="shared" si="31"/>
        <v>0</v>
      </c>
      <c r="DO68" s="83">
        <f t="shared" si="31"/>
        <v>0</v>
      </c>
      <c r="DP68" s="83">
        <f t="shared" si="31"/>
        <v>0</v>
      </c>
      <c r="DQ68" s="83">
        <f t="shared" si="31"/>
        <v>0</v>
      </c>
      <c r="DR68" s="83">
        <f t="shared" si="31"/>
        <v>0</v>
      </c>
      <c r="DS68" s="83">
        <f t="shared" si="31"/>
        <v>0</v>
      </c>
      <c r="DT68" s="83">
        <f t="shared" si="31"/>
        <v>0</v>
      </c>
      <c r="DU68" s="83">
        <f t="shared" si="31"/>
        <v>0</v>
      </c>
    </row>
    <row r="69" spans="1:125">
      <c r="A69" s="44" t="str">
        <f>IFERROR(Pieņēmumi!B207,"")</f>
        <v>Administratīvās izmaksas Nr2</v>
      </c>
      <c r="B69" s="50" t="str">
        <f>IFERROR(Pieņēmumi!C207,"")</f>
        <v>k € ceturksnī</v>
      </c>
      <c r="D69" s="46">
        <f>IFERROR(Pieņēmumi!E207,"")</f>
        <v>0</v>
      </c>
      <c r="E69" s="83">
        <f t="shared" si="24"/>
        <v>0</v>
      </c>
      <c r="F69" s="83">
        <f t="shared" si="24"/>
        <v>0</v>
      </c>
      <c r="G69" s="83">
        <f t="shared" si="24"/>
        <v>0</v>
      </c>
      <c r="H69" s="83">
        <f t="shared" si="24"/>
        <v>0</v>
      </c>
      <c r="I69" s="83">
        <f t="shared" si="24"/>
        <v>0</v>
      </c>
      <c r="J69" s="83">
        <f t="shared" si="24"/>
        <v>0</v>
      </c>
      <c r="K69" s="83">
        <f t="shared" si="24"/>
        <v>0</v>
      </c>
      <c r="L69" s="83">
        <f t="shared" si="24"/>
        <v>0</v>
      </c>
      <c r="M69" s="83">
        <f t="shared" si="24"/>
        <v>0</v>
      </c>
      <c r="N69" s="83">
        <f t="shared" si="24"/>
        <v>0</v>
      </c>
      <c r="O69" s="83">
        <f t="shared" si="24"/>
        <v>0</v>
      </c>
      <c r="P69" s="83">
        <f t="shared" si="24"/>
        <v>0</v>
      </c>
      <c r="Q69" s="83">
        <f t="shared" si="24"/>
        <v>0</v>
      </c>
      <c r="R69" s="83">
        <f t="shared" si="24"/>
        <v>0</v>
      </c>
      <c r="S69" s="83">
        <f t="shared" si="24"/>
        <v>0</v>
      </c>
      <c r="T69" s="83">
        <f t="shared" si="24"/>
        <v>0</v>
      </c>
      <c r="U69" s="83">
        <f t="shared" si="25"/>
        <v>0</v>
      </c>
      <c r="V69" s="83">
        <f t="shared" si="25"/>
        <v>0</v>
      </c>
      <c r="W69" s="83">
        <f t="shared" si="25"/>
        <v>0</v>
      </c>
      <c r="X69" s="83">
        <f t="shared" si="25"/>
        <v>0</v>
      </c>
      <c r="Y69" s="83">
        <f t="shared" si="25"/>
        <v>0</v>
      </c>
      <c r="Z69" s="83">
        <f t="shared" si="25"/>
        <v>0</v>
      </c>
      <c r="AA69" s="83">
        <f t="shared" si="25"/>
        <v>0</v>
      </c>
      <c r="AB69" s="83">
        <f t="shared" si="25"/>
        <v>0</v>
      </c>
      <c r="AC69" s="83">
        <f t="shared" si="25"/>
        <v>0</v>
      </c>
      <c r="AD69" s="83">
        <f t="shared" si="25"/>
        <v>0</v>
      </c>
      <c r="AE69" s="83">
        <f t="shared" si="25"/>
        <v>0</v>
      </c>
      <c r="AF69" s="83">
        <f t="shared" si="25"/>
        <v>0</v>
      </c>
      <c r="AG69" s="83">
        <f t="shared" si="25"/>
        <v>0</v>
      </c>
      <c r="AH69" s="83">
        <f t="shared" si="25"/>
        <v>0</v>
      </c>
      <c r="AI69" s="83">
        <f t="shared" si="25"/>
        <v>0</v>
      </c>
      <c r="AJ69" s="83">
        <f t="shared" si="25"/>
        <v>0</v>
      </c>
      <c r="AK69" s="83">
        <f t="shared" si="26"/>
        <v>0</v>
      </c>
      <c r="AL69" s="83">
        <f t="shared" si="26"/>
        <v>0</v>
      </c>
      <c r="AM69" s="83">
        <f t="shared" si="26"/>
        <v>0</v>
      </c>
      <c r="AN69" s="83">
        <f t="shared" si="26"/>
        <v>0</v>
      </c>
      <c r="AO69" s="83">
        <f t="shared" si="26"/>
        <v>0</v>
      </c>
      <c r="AP69" s="83">
        <f t="shared" si="26"/>
        <v>0</v>
      </c>
      <c r="AQ69" s="83">
        <f t="shared" si="26"/>
        <v>0</v>
      </c>
      <c r="AR69" s="83">
        <f t="shared" si="26"/>
        <v>0</v>
      </c>
      <c r="AS69" s="83">
        <f t="shared" si="26"/>
        <v>0</v>
      </c>
      <c r="AT69" s="83">
        <f t="shared" si="26"/>
        <v>0</v>
      </c>
      <c r="AU69" s="83">
        <f t="shared" si="26"/>
        <v>0</v>
      </c>
      <c r="AV69" s="83">
        <f t="shared" si="26"/>
        <v>0</v>
      </c>
      <c r="AW69" s="83">
        <f t="shared" si="26"/>
        <v>0</v>
      </c>
      <c r="AX69" s="83">
        <f t="shared" si="26"/>
        <v>0</v>
      </c>
      <c r="AY69" s="83">
        <f t="shared" si="26"/>
        <v>0</v>
      </c>
      <c r="AZ69" s="83">
        <f t="shared" si="26"/>
        <v>0</v>
      </c>
      <c r="BA69" s="83">
        <f t="shared" si="27"/>
        <v>0</v>
      </c>
      <c r="BB69" s="83">
        <f t="shared" si="27"/>
        <v>0</v>
      </c>
      <c r="BC69" s="83">
        <f t="shared" si="27"/>
        <v>0</v>
      </c>
      <c r="BD69" s="83">
        <f t="shared" si="27"/>
        <v>0</v>
      </c>
      <c r="BE69" s="83">
        <f t="shared" si="27"/>
        <v>0</v>
      </c>
      <c r="BF69" s="83">
        <f t="shared" si="27"/>
        <v>0</v>
      </c>
      <c r="BG69" s="83">
        <f t="shared" si="27"/>
        <v>0</v>
      </c>
      <c r="BH69" s="83">
        <f t="shared" si="27"/>
        <v>0</v>
      </c>
      <c r="BI69" s="83">
        <f t="shared" si="27"/>
        <v>0</v>
      </c>
      <c r="BJ69" s="83">
        <f t="shared" si="27"/>
        <v>0</v>
      </c>
      <c r="BK69" s="83">
        <f t="shared" si="27"/>
        <v>0</v>
      </c>
      <c r="BL69" s="83">
        <f t="shared" si="27"/>
        <v>0</v>
      </c>
      <c r="BM69" s="83">
        <f t="shared" si="27"/>
        <v>0</v>
      </c>
      <c r="BN69" s="83">
        <f t="shared" si="27"/>
        <v>0</v>
      </c>
      <c r="BO69" s="83">
        <f t="shared" si="27"/>
        <v>0</v>
      </c>
      <c r="BP69" s="83">
        <f t="shared" si="27"/>
        <v>0</v>
      </c>
      <c r="BQ69" s="83">
        <f t="shared" si="28"/>
        <v>0</v>
      </c>
      <c r="BR69" s="83">
        <f t="shared" si="28"/>
        <v>0</v>
      </c>
      <c r="BS69" s="83">
        <f t="shared" si="28"/>
        <v>0</v>
      </c>
      <c r="BT69" s="83">
        <f t="shared" si="28"/>
        <v>0</v>
      </c>
      <c r="BU69" s="83">
        <f t="shared" si="28"/>
        <v>0</v>
      </c>
      <c r="BV69" s="83">
        <f t="shared" si="28"/>
        <v>0</v>
      </c>
      <c r="BW69" s="83">
        <f t="shared" si="28"/>
        <v>0</v>
      </c>
      <c r="BX69" s="83">
        <f t="shared" si="28"/>
        <v>0</v>
      </c>
      <c r="BY69" s="83">
        <f t="shared" si="28"/>
        <v>0</v>
      </c>
      <c r="BZ69" s="83">
        <f t="shared" si="28"/>
        <v>0</v>
      </c>
      <c r="CA69" s="83">
        <f t="shared" si="28"/>
        <v>0</v>
      </c>
      <c r="CB69" s="83">
        <f t="shared" si="28"/>
        <v>0</v>
      </c>
      <c r="CC69" s="83">
        <f t="shared" si="28"/>
        <v>0</v>
      </c>
      <c r="CD69" s="83">
        <f t="shared" si="28"/>
        <v>0</v>
      </c>
      <c r="CE69" s="83">
        <f t="shared" si="28"/>
        <v>0</v>
      </c>
      <c r="CF69" s="83">
        <f t="shared" si="28"/>
        <v>0</v>
      </c>
      <c r="CG69" s="83">
        <f t="shared" si="29"/>
        <v>0</v>
      </c>
      <c r="CH69" s="83">
        <f t="shared" si="29"/>
        <v>0</v>
      </c>
      <c r="CI69" s="83">
        <f t="shared" si="29"/>
        <v>0</v>
      </c>
      <c r="CJ69" s="83">
        <f t="shared" si="29"/>
        <v>0</v>
      </c>
      <c r="CK69" s="83">
        <f t="shared" si="29"/>
        <v>0</v>
      </c>
      <c r="CL69" s="83">
        <f t="shared" si="29"/>
        <v>0</v>
      </c>
      <c r="CM69" s="83">
        <f t="shared" si="29"/>
        <v>0</v>
      </c>
      <c r="CN69" s="83">
        <f t="shared" si="29"/>
        <v>0</v>
      </c>
      <c r="CO69" s="83">
        <f t="shared" si="29"/>
        <v>0</v>
      </c>
      <c r="CP69" s="83">
        <f t="shared" si="29"/>
        <v>0</v>
      </c>
      <c r="CQ69" s="83">
        <f t="shared" si="29"/>
        <v>0</v>
      </c>
      <c r="CR69" s="83">
        <f t="shared" si="29"/>
        <v>0</v>
      </c>
      <c r="CS69" s="83">
        <f t="shared" si="29"/>
        <v>0</v>
      </c>
      <c r="CT69" s="83">
        <f t="shared" si="29"/>
        <v>0</v>
      </c>
      <c r="CU69" s="83">
        <f t="shared" si="29"/>
        <v>0</v>
      </c>
      <c r="CV69" s="83">
        <f t="shared" si="29"/>
        <v>0</v>
      </c>
      <c r="CW69" s="83">
        <f t="shared" si="30"/>
        <v>0</v>
      </c>
      <c r="CX69" s="83">
        <f t="shared" si="30"/>
        <v>0</v>
      </c>
      <c r="CY69" s="83">
        <f t="shared" si="30"/>
        <v>0</v>
      </c>
      <c r="CZ69" s="83">
        <f t="shared" si="30"/>
        <v>0</v>
      </c>
      <c r="DA69" s="83">
        <f t="shared" si="30"/>
        <v>0</v>
      </c>
      <c r="DB69" s="83">
        <f t="shared" si="30"/>
        <v>0</v>
      </c>
      <c r="DC69" s="83">
        <f t="shared" si="30"/>
        <v>0</v>
      </c>
      <c r="DD69" s="83">
        <f t="shared" si="30"/>
        <v>0</v>
      </c>
      <c r="DE69" s="83">
        <f t="shared" si="30"/>
        <v>0</v>
      </c>
      <c r="DF69" s="83">
        <f t="shared" si="30"/>
        <v>0</v>
      </c>
      <c r="DG69" s="83">
        <f t="shared" si="30"/>
        <v>0</v>
      </c>
      <c r="DH69" s="83">
        <f t="shared" si="30"/>
        <v>0</v>
      </c>
      <c r="DI69" s="83">
        <f t="shared" si="30"/>
        <v>0</v>
      </c>
      <c r="DJ69" s="83">
        <f t="shared" si="30"/>
        <v>0</v>
      </c>
      <c r="DK69" s="83">
        <f t="shared" si="31"/>
        <v>0</v>
      </c>
      <c r="DL69" s="83">
        <f t="shared" si="31"/>
        <v>0</v>
      </c>
      <c r="DM69" s="83">
        <f t="shared" si="31"/>
        <v>0</v>
      </c>
      <c r="DN69" s="83">
        <f t="shared" si="31"/>
        <v>0</v>
      </c>
      <c r="DO69" s="83">
        <f t="shared" si="31"/>
        <v>0</v>
      </c>
      <c r="DP69" s="83">
        <f t="shared" si="31"/>
        <v>0</v>
      </c>
      <c r="DQ69" s="83">
        <f t="shared" si="31"/>
        <v>0</v>
      </c>
      <c r="DR69" s="83">
        <f t="shared" si="31"/>
        <v>0</v>
      </c>
      <c r="DS69" s="83">
        <f t="shared" si="31"/>
        <v>0</v>
      </c>
      <c r="DT69" s="83">
        <f t="shared" si="31"/>
        <v>0</v>
      </c>
      <c r="DU69" s="83">
        <f t="shared" si="31"/>
        <v>0</v>
      </c>
    </row>
    <row r="70" spans="1:125">
      <c r="A70" s="44" t="str">
        <f>IFERROR(Pieņēmumi!B208,"")</f>
        <v>Administratīvās izmaksas Nr3</v>
      </c>
      <c r="B70" s="50" t="str">
        <f>IFERROR(Pieņēmumi!C208,"")</f>
        <v>k € ceturksnī</v>
      </c>
      <c r="D70" s="46">
        <f>IFERROR(Pieņēmumi!E208,"")</f>
        <v>0</v>
      </c>
      <c r="E70" s="83">
        <f t="shared" si="24"/>
        <v>0</v>
      </c>
      <c r="F70" s="83">
        <f t="shared" si="24"/>
        <v>0</v>
      </c>
      <c r="G70" s="83">
        <f t="shared" si="24"/>
        <v>0</v>
      </c>
      <c r="H70" s="83">
        <f t="shared" si="24"/>
        <v>0</v>
      </c>
      <c r="I70" s="83">
        <f t="shared" si="24"/>
        <v>0</v>
      </c>
      <c r="J70" s="83">
        <f t="shared" si="24"/>
        <v>0</v>
      </c>
      <c r="K70" s="83">
        <f t="shared" si="24"/>
        <v>0</v>
      </c>
      <c r="L70" s="83">
        <f t="shared" si="24"/>
        <v>0</v>
      </c>
      <c r="M70" s="83">
        <f t="shared" si="24"/>
        <v>0</v>
      </c>
      <c r="N70" s="83">
        <f t="shared" si="24"/>
        <v>0</v>
      </c>
      <c r="O70" s="83">
        <f t="shared" si="24"/>
        <v>0</v>
      </c>
      <c r="P70" s="83">
        <f t="shared" si="24"/>
        <v>0</v>
      </c>
      <c r="Q70" s="83">
        <f t="shared" si="24"/>
        <v>0</v>
      </c>
      <c r="R70" s="83">
        <f t="shared" si="24"/>
        <v>0</v>
      </c>
      <c r="S70" s="83">
        <f t="shared" si="24"/>
        <v>0</v>
      </c>
      <c r="T70" s="83">
        <f t="shared" si="24"/>
        <v>0</v>
      </c>
      <c r="U70" s="83">
        <f t="shared" si="25"/>
        <v>0</v>
      </c>
      <c r="V70" s="83">
        <f t="shared" si="25"/>
        <v>0</v>
      </c>
      <c r="W70" s="83">
        <f t="shared" si="25"/>
        <v>0</v>
      </c>
      <c r="X70" s="83">
        <f t="shared" si="25"/>
        <v>0</v>
      </c>
      <c r="Y70" s="83">
        <f t="shared" si="25"/>
        <v>0</v>
      </c>
      <c r="Z70" s="83">
        <f t="shared" si="25"/>
        <v>0</v>
      </c>
      <c r="AA70" s="83">
        <f t="shared" si="25"/>
        <v>0</v>
      </c>
      <c r="AB70" s="83">
        <f t="shared" si="25"/>
        <v>0</v>
      </c>
      <c r="AC70" s="83">
        <f t="shared" si="25"/>
        <v>0</v>
      </c>
      <c r="AD70" s="83">
        <f t="shared" si="25"/>
        <v>0</v>
      </c>
      <c r="AE70" s="83">
        <f t="shared" si="25"/>
        <v>0</v>
      </c>
      <c r="AF70" s="83">
        <f t="shared" si="25"/>
        <v>0</v>
      </c>
      <c r="AG70" s="83">
        <f t="shared" si="25"/>
        <v>0</v>
      </c>
      <c r="AH70" s="83">
        <f t="shared" si="25"/>
        <v>0</v>
      </c>
      <c r="AI70" s="83">
        <f t="shared" si="25"/>
        <v>0</v>
      </c>
      <c r="AJ70" s="83">
        <f t="shared" si="25"/>
        <v>0</v>
      </c>
      <c r="AK70" s="83">
        <f t="shared" si="26"/>
        <v>0</v>
      </c>
      <c r="AL70" s="83">
        <f t="shared" si="26"/>
        <v>0</v>
      </c>
      <c r="AM70" s="83">
        <f t="shared" si="26"/>
        <v>0</v>
      </c>
      <c r="AN70" s="83">
        <f t="shared" si="26"/>
        <v>0</v>
      </c>
      <c r="AO70" s="83">
        <f t="shared" si="26"/>
        <v>0</v>
      </c>
      <c r="AP70" s="83">
        <f t="shared" si="26"/>
        <v>0</v>
      </c>
      <c r="AQ70" s="83">
        <f t="shared" si="26"/>
        <v>0</v>
      </c>
      <c r="AR70" s="83">
        <f t="shared" si="26"/>
        <v>0</v>
      </c>
      <c r="AS70" s="83">
        <f t="shared" si="26"/>
        <v>0</v>
      </c>
      <c r="AT70" s="83">
        <f t="shared" si="26"/>
        <v>0</v>
      </c>
      <c r="AU70" s="83">
        <f t="shared" si="26"/>
        <v>0</v>
      </c>
      <c r="AV70" s="83">
        <f t="shared" si="26"/>
        <v>0</v>
      </c>
      <c r="AW70" s="83">
        <f t="shared" si="26"/>
        <v>0</v>
      </c>
      <c r="AX70" s="83">
        <f t="shared" si="26"/>
        <v>0</v>
      </c>
      <c r="AY70" s="83">
        <f t="shared" si="26"/>
        <v>0</v>
      </c>
      <c r="AZ70" s="83">
        <f t="shared" si="26"/>
        <v>0</v>
      </c>
      <c r="BA70" s="83">
        <f t="shared" si="27"/>
        <v>0</v>
      </c>
      <c r="BB70" s="83">
        <f t="shared" si="27"/>
        <v>0</v>
      </c>
      <c r="BC70" s="83">
        <f t="shared" si="27"/>
        <v>0</v>
      </c>
      <c r="BD70" s="83">
        <f t="shared" si="27"/>
        <v>0</v>
      </c>
      <c r="BE70" s="83">
        <f t="shared" si="27"/>
        <v>0</v>
      </c>
      <c r="BF70" s="83">
        <f t="shared" si="27"/>
        <v>0</v>
      </c>
      <c r="BG70" s="83">
        <f t="shared" si="27"/>
        <v>0</v>
      </c>
      <c r="BH70" s="83">
        <f t="shared" si="27"/>
        <v>0</v>
      </c>
      <c r="BI70" s="83">
        <f t="shared" si="27"/>
        <v>0</v>
      </c>
      <c r="BJ70" s="83">
        <f t="shared" si="27"/>
        <v>0</v>
      </c>
      <c r="BK70" s="83">
        <f t="shared" si="27"/>
        <v>0</v>
      </c>
      <c r="BL70" s="83">
        <f t="shared" si="27"/>
        <v>0</v>
      </c>
      <c r="BM70" s="83">
        <f t="shared" si="27"/>
        <v>0</v>
      </c>
      <c r="BN70" s="83">
        <f t="shared" si="27"/>
        <v>0</v>
      </c>
      <c r="BO70" s="83">
        <f t="shared" si="27"/>
        <v>0</v>
      </c>
      <c r="BP70" s="83">
        <f t="shared" si="27"/>
        <v>0</v>
      </c>
      <c r="BQ70" s="83">
        <f t="shared" si="28"/>
        <v>0</v>
      </c>
      <c r="BR70" s="83">
        <f t="shared" si="28"/>
        <v>0</v>
      </c>
      <c r="BS70" s="83">
        <f t="shared" si="28"/>
        <v>0</v>
      </c>
      <c r="BT70" s="83">
        <f t="shared" si="28"/>
        <v>0</v>
      </c>
      <c r="BU70" s="83">
        <f t="shared" si="28"/>
        <v>0</v>
      </c>
      <c r="BV70" s="83">
        <f t="shared" si="28"/>
        <v>0</v>
      </c>
      <c r="BW70" s="83">
        <f t="shared" si="28"/>
        <v>0</v>
      </c>
      <c r="BX70" s="83">
        <f t="shared" si="28"/>
        <v>0</v>
      </c>
      <c r="BY70" s="83">
        <f t="shared" si="28"/>
        <v>0</v>
      </c>
      <c r="BZ70" s="83">
        <f t="shared" si="28"/>
        <v>0</v>
      </c>
      <c r="CA70" s="83">
        <f t="shared" si="28"/>
        <v>0</v>
      </c>
      <c r="CB70" s="83">
        <f t="shared" si="28"/>
        <v>0</v>
      </c>
      <c r="CC70" s="83">
        <f t="shared" si="28"/>
        <v>0</v>
      </c>
      <c r="CD70" s="83">
        <f t="shared" si="28"/>
        <v>0</v>
      </c>
      <c r="CE70" s="83">
        <f t="shared" si="28"/>
        <v>0</v>
      </c>
      <c r="CF70" s="83">
        <f t="shared" si="28"/>
        <v>0</v>
      </c>
      <c r="CG70" s="83">
        <f t="shared" si="29"/>
        <v>0</v>
      </c>
      <c r="CH70" s="83">
        <f t="shared" si="29"/>
        <v>0</v>
      </c>
      <c r="CI70" s="83">
        <f t="shared" si="29"/>
        <v>0</v>
      </c>
      <c r="CJ70" s="83">
        <f t="shared" si="29"/>
        <v>0</v>
      </c>
      <c r="CK70" s="83">
        <f t="shared" si="29"/>
        <v>0</v>
      </c>
      <c r="CL70" s="83">
        <f t="shared" si="29"/>
        <v>0</v>
      </c>
      <c r="CM70" s="83">
        <f t="shared" si="29"/>
        <v>0</v>
      </c>
      <c r="CN70" s="83">
        <f t="shared" si="29"/>
        <v>0</v>
      </c>
      <c r="CO70" s="83">
        <f t="shared" si="29"/>
        <v>0</v>
      </c>
      <c r="CP70" s="83">
        <f t="shared" si="29"/>
        <v>0</v>
      </c>
      <c r="CQ70" s="83">
        <f t="shared" si="29"/>
        <v>0</v>
      </c>
      <c r="CR70" s="83">
        <f t="shared" si="29"/>
        <v>0</v>
      </c>
      <c r="CS70" s="83">
        <f t="shared" si="29"/>
        <v>0</v>
      </c>
      <c r="CT70" s="83">
        <f t="shared" si="29"/>
        <v>0</v>
      </c>
      <c r="CU70" s="83">
        <f t="shared" si="29"/>
        <v>0</v>
      </c>
      <c r="CV70" s="83">
        <f t="shared" si="29"/>
        <v>0</v>
      </c>
      <c r="CW70" s="83">
        <f t="shared" si="30"/>
        <v>0</v>
      </c>
      <c r="CX70" s="83">
        <f t="shared" si="30"/>
        <v>0</v>
      </c>
      <c r="CY70" s="83">
        <f t="shared" si="30"/>
        <v>0</v>
      </c>
      <c r="CZ70" s="83">
        <f t="shared" si="30"/>
        <v>0</v>
      </c>
      <c r="DA70" s="83">
        <f t="shared" si="30"/>
        <v>0</v>
      </c>
      <c r="DB70" s="83">
        <f t="shared" si="30"/>
        <v>0</v>
      </c>
      <c r="DC70" s="83">
        <f t="shared" si="30"/>
        <v>0</v>
      </c>
      <c r="DD70" s="83">
        <f t="shared" si="30"/>
        <v>0</v>
      </c>
      <c r="DE70" s="83">
        <f t="shared" si="30"/>
        <v>0</v>
      </c>
      <c r="DF70" s="83">
        <f t="shared" si="30"/>
        <v>0</v>
      </c>
      <c r="DG70" s="83">
        <f t="shared" si="30"/>
        <v>0</v>
      </c>
      <c r="DH70" s="83">
        <f t="shared" si="30"/>
        <v>0</v>
      </c>
      <c r="DI70" s="83">
        <f t="shared" si="30"/>
        <v>0</v>
      </c>
      <c r="DJ70" s="83">
        <f t="shared" si="30"/>
        <v>0</v>
      </c>
      <c r="DK70" s="83">
        <f t="shared" si="31"/>
        <v>0</v>
      </c>
      <c r="DL70" s="83">
        <f t="shared" si="31"/>
        <v>0</v>
      </c>
      <c r="DM70" s="83">
        <f t="shared" si="31"/>
        <v>0</v>
      </c>
      <c r="DN70" s="83">
        <f t="shared" si="31"/>
        <v>0</v>
      </c>
      <c r="DO70" s="83">
        <f t="shared" si="31"/>
        <v>0</v>
      </c>
      <c r="DP70" s="83">
        <f t="shared" si="31"/>
        <v>0</v>
      </c>
      <c r="DQ70" s="83">
        <f t="shared" si="31"/>
        <v>0</v>
      </c>
      <c r="DR70" s="83">
        <f t="shared" si="31"/>
        <v>0</v>
      </c>
      <c r="DS70" s="83">
        <f t="shared" si="31"/>
        <v>0</v>
      </c>
      <c r="DT70" s="83">
        <f t="shared" si="31"/>
        <v>0</v>
      </c>
      <c r="DU70" s="83">
        <f t="shared" si="31"/>
        <v>0</v>
      </c>
    </row>
    <row r="71" spans="1:125">
      <c r="A71" s="44" t="str">
        <f>IFERROR(Pieņēmumi!B209,"")</f>
        <v>Administratīvās izmaksas Nr4</v>
      </c>
      <c r="B71" s="50" t="str">
        <f>IFERROR(Pieņēmumi!C209,"")</f>
        <v>k € ceturksnī</v>
      </c>
      <c r="D71" s="46">
        <f>IFERROR(Pieņēmumi!E209,"")</f>
        <v>0</v>
      </c>
      <c r="E71" s="83">
        <f t="shared" si="24"/>
        <v>0</v>
      </c>
      <c r="F71" s="83">
        <f t="shared" si="24"/>
        <v>0</v>
      </c>
      <c r="G71" s="83">
        <f t="shared" si="24"/>
        <v>0</v>
      </c>
      <c r="H71" s="83">
        <f t="shared" si="24"/>
        <v>0</v>
      </c>
      <c r="I71" s="83">
        <f t="shared" si="24"/>
        <v>0</v>
      </c>
      <c r="J71" s="83">
        <f t="shared" si="24"/>
        <v>0</v>
      </c>
      <c r="K71" s="83">
        <f t="shared" si="24"/>
        <v>0</v>
      </c>
      <c r="L71" s="83">
        <f t="shared" si="24"/>
        <v>0</v>
      </c>
      <c r="M71" s="83">
        <f t="shared" si="24"/>
        <v>0</v>
      </c>
      <c r="N71" s="83">
        <f t="shared" si="24"/>
        <v>0</v>
      </c>
      <c r="O71" s="83">
        <f t="shared" si="24"/>
        <v>0</v>
      </c>
      <c r="P71" s="83">
        <f t="shared" si="24"/>
        <v>0</v>
      </c>
      <c r="Q71" s="83">
        <f t="shared" si="24"/>
        <v>0</v>
      </c>
      <c r="R71" s="83">
        <f t="shared" si="24"/>
        <v>0</v>
      </c>
      <c r="S71" s="83">
        <f t="shared" si="24"/>
        <v>0</v>
      </c>
      <c r="T71" s="83">
        <f t="shared" si="24"/>
        <v>0</v>
      </c>
      <c r="U71" s="83">
        <f t="shared" si="25"/>
        <v>0</v>
      </c>
      <c r="V71" s="83">
        <f t="shared" si="25"/>
        <v>0</v>
      </c>
      <c r="W71" s="83">
        <f t="shared" si="25"/>
        <v>0</v>
      </c>
      <c r="X71" s="83">
        <f t="shared" si="25"/>
        <v>0</v>
      </c>
      <c r="Y71" s="83">
        <f t="shared" si="25"/>
        <v>0</v>
      </c>
      <c r="Z71" s="83">
        <f t="shared" si="25"/>
        <v>0</v>
      </c>
      <c r="AA71" s="83">
        <f t="shared" si="25"/>
        <v>0</v>
      </c>
      <c r="AB71" s="83">
        <f t="shared" si="25"/>
        <v>0</v>
      </c>
      <c r="AC71" s="83">
        <f t="shared" si="25"/>
        <v>0</v>
      </c>
      <c r="AD71" s="83">
        <f t="shared" si="25"/>
        <v>0</v>
      </c>
      <c r="AE71" s="83">
        <f t="shared" si="25"/>
        <v>0</v>
      </c>
      <c r="AF71" s="83">
        <f t="shared" si="25"/>
        <v>0</v>
      </c>
      <c r="AG71" s="83">
        <f t="shared" si="25"/>
        <v>0</v>
      </c>
      <c r="AH71" s="83">
        <f t="shared" si="25"/>
        <v>0</v>
      </c>
      <c r="AI71" s="83">
        <f t="shared" si="25"/>
        <v>0</v>
      </c>
      <c r="AJ71" s="83">
        <f t="shared" si="25"/>
        <v>0</v>
      </c>
      <c r="AK71" s="83">
        <f t="shared" si="26"/>
        <v>0</v>
      </c>
      <c r="AL71" s="83">
        <f t="shared" si="26"/>
        <v>0</v>
      </c>
      <c r="AM71" s="83">
        <f t="shared" si="26"/>
        <v>0</v>
      </c>
      <c r="AN71" s="83">
        <f t="shared" si="26"/>
        <v>0</v>
      </c>
      <c r="AO71" s="83">
        <f t="shared" si="26"/>
        <v>0</v>
      </c>
      <c r="AP71" s="83">
        <f t="shared" si="26"/>
        <v>0</v>
      </c>
      <c r="AQ71" s="83">
        <f t="shared" si="26"/>
        <v>0</v>
      </c>
      <c r="AR71" s="83">
        <f t="shared" si="26"/>
        <v>0</v>
      </c>
      <c r="AS71" s="83">
        <f t="shared" si="26"/>
        <v>0</v>
      </c>
      <c r="AT71" s="83">
        <f t="shared" si="26"/>
        <v>0</v>
      </c>
      <c r="AU71" s="83">
        <f t="shared" si="26"/>
        <v>0</v>
      </c>
      <c r="AV71" s="83">
        <f t="shared" si="26"/>
        <v>0</v>
      </c>
      <c r="AW71" s="83">
        <f t="shared" si="26"/>
        <v>0</v>
      </c>
      <c r="AX71" s="83">
        <f t="shared" si="26"/>
        <v>0</v>
      </c>
      <c r="AY71" s="83">
        <f t="shared" si="26"/>
        <v>0</v>
      </c>
      <c r="AZ71" s="83">
        <f t="shared" si="26"/>
        <v>0</v>
      </c>
      <c r="BA71" s="83">
        <f t="shared" si="27"/>
        <v>0</v>
      </c>
      <c r="BB71" s="83">
        <f t="shared" si="27"/>
        <v>0</v>
      </c>
      <c r="BC71" s="83">
        <f t="shared" si="27"/>
        <v>0</v>
      </c>
      <c r="BD71" s="83">
        <f t="shared" si="27"/>
        <v>0</v>
      </c>
      <c r="BE71" s="83">
        <f t="shared" si="27"/>
        <v>0</v>
      </c>
      <c r="BF71" s="83">
        <f t="shared" si="27"/>
        <v>0</v>
      </c>
      <c r="BG71" s="83">
        <f t="shared" si="27"/>
        <v>0</v>
      </c>
      <c r="BH71" s="83">
        <f t="shared" si="27"/>
        <v>0</v>
      </c>
      <c r="BI71" s="83">
        <f t="shared" si="27"/>
        <v>0</v>
      </c>
      <c r="BJ71" s="83">
        <f t="shared" si="27"/>
        <v>0</v>
      </c>
      <c r="BK71" s="83">
        <f t="shared" si="27"/>
        <v>0</v>
      </c>
      <c r="BL71" s="83">
        <f t="shared" si="27"/>
        <v>0</v>
      </c>
      <c r="BM71" s="83">
        <f t="shared" si="27"/>
        <v>0</v>
      </c>
      <c r="BN71" s="83">
        <f t="shared" si="27"/>
        <v>0</v>
      </c>
      <c r="BO71" s="83">
        <f t="shared" si="27"/>
        <v>0</v>
      </c>
      <c r="BP71" s="83">
        <f t="shared" si="27"/>
        <v>0</v>
      </c>
      <c r="BQ71" s="83">
        <f t="shared" si="28"/>
        <v>0</v>
      </c>
      <c r="BR71" s="83">
        <f t="shared" si="28"/>
        <v>0</v>
      </c>
      <c r="BS71" s="83">
        <f t="shared" si="28"/>
        <v>0</v>
      </c>
      <c r="BT71" s="83">
        <f t="shared" si="28"/>
        <v>0</v>
      </c>
      <c r="BU71" s="83">
        <f t="shared" si="28"/>
        <v>0</v>
      </c>
      <c r="BV71" s="83">
        <f t="shared" si="28"/>
        <v>0</v>
      </c>
      <c r="BW71" s="83">
        <f t="shared" si="28"/>
        <v>0</v>
      </c>
      <c r="BX71" s="83">
        <f t="shared" si="28"/>
        <v>0</v>
      </c>
      <c r="BY71" s="83">
        <f t="shared" si="28"/>
        <v>0</v>
      </c>
      <c r="BZ71" s="83">
        <f t="shared" si="28"/>
        <v>0</v>
      </c>
      <c r="CA71" s="83">
        <f t="shared" si="28"/>
        <v>0</v>
      </c>
      <c r="CB71" s="83">
        <f t="shared" si="28"/>
        <v>0</v>
      </c>
      <c r="CC71" s="83">
        <f t="shared" si="28"/>
        <v>0</v>
      </c>
      <c r="CD71" s="83">
        <f t="shared" si="28"/>
        <v>0</v>
      </c>
      <c r="CE71" s="83">
        <f t="shared" si="28"/>
        <v>0</v>
      </c>
      <c r="CF71" s="83">
        <f t="shared" si="28"/>
        <v>0</v>
      </c>
      <c r="CG71" s="83">
        <f t="shared" si="29"/>
        <v>0</v>
      </c>
      <c r="CH71" s="83">
        <f t="shared" si="29"/>
        <v>0</v>
      </c>
      <c r="CI71" s="83">
        <f t="shared" si="29"/>
        <v>0</v>
      </c>
      <c r="CJ71" s="83">
        <f t="shared" si="29"/>
        <v>0</v>
      </c>
      <c r="CK71" s="83">
        <f t="shared" si="29"/>
        <v>0</v>
      </c>
      <c r="CL71" s="83">
        <f t="shared" si="29"/>
        <v>0</v>
      </c>
      <c r="CM71" s="83">
        <f t="shared" si="29"/>
        <v>0</v>
      </c>
      <c r="CN71" s="83">
        <f t="shared" si="29"/>
        <v>0</v>
      </c>
      <c r="CO71" s="83">
        <f t="shared" si="29"/>
        <v>0</v>
      </c>
      <c r="CP71" s="83">
        <f t="shared" si="29"/>
        <v>0</v>
      </c>
      <c r="CQ71" s="83">
        <f t="shared" si="29"/>
        <v>0</v>
      </c>
      <c r="CR71" s="83">
        <f t="shared" si="29"/>
        <v>0</v>
      </c>
      <c r="CS71" s="83">
        <f t="shared" si="29"/>
        <v>0</v>
      </c>
      <c r="CT71" s="83">
        <f t="shared" si="29"/>
        <v>0</v>
      </c>
      <c r="CU71" s="83">
        <f t="shared" si="29"/>
        <v>0</v>
      </c>
      <c r="CV71" s="83">
        <f t="shared" si="29"/>
        <v>0</v>
      </c>
      <c r="CW71" s="83">
        <f t="shared" si="30"/>
        <v>0</v>
      </c>
      <c r="CX71" s="83">
        <f t="shared" si="30"/>
        <v>0</v>
      </c>
      <c r="CY71" s="83">
        <f t="shared" si="30"/>
        <v>0</v>
      </c>
      <c r="CZ71" s="83">
        <f t="shared" si="30"/>
        <v>0</v>
      </c>
      <c r="DA71" s="83">
        <f t="shared" si="30"/>
        <v>0</v>
      </c>
      <c r="DB71" s="83">
        <f t="shared" si="30"/>
        <v>0</v>
      </c>
      <c r="DC71" s="83">
        <f t="shared" si="30"/>
        <v>0</v>
      </c>
      <c r="DD71" s="83">
        <f t="shared" si="30"/>
        <v>0</v>
      </c>
      <c r="DE71" s="83">
        <f t="shared" si="30"/>
        <v>0</v>
      </c>
      <c r="DF71" s="83">
        <f t="shared" si="30"/>
        <v>0</v>
      </c>
      <c r="DG71" s="83">
        <f t="shared" si="30"/>
        <v>0</v>
      </c>
      <c r="DH71" s="83">
        <f t="shared" si="30"/>
        <v>0</v>
      </c>
      <c r="DI71" s="83">
        <f t="shared" si="30"/>
        <v>0</v>
      </c>
      <c r="DJ71" s="83">
        <f t="shared" si="30"/>
        <v>0</v>
      </c>
      <c r="DK71" s="83">
        <f t="shared" si="31"/>
        <v>0</v>
      </c>
      <c r="DL71" s="83">
        <f t="shared" si="31"/>
        <v>0</v>
      </c>
      <c r="DM71" s="83">
        <f t="shared" si="31"/>
        <v>0</v>
      </c>
      <c r="DN71" s="83">
        <f t="shared" si="31"/>
        <v>0</v>
      </c>
      <c r="DO71" s="83">
        <f t="shared" si="31"/>
        <v>0</v>
      </c>
      <c r="DP71" s="83">
        <f t="shared" si="31"/>
        <v>0</v>
      </c>
      <c r="DQ71" s="83">
        <f t="shared" si="31"/>
        <v>0</v>
      </c>
      <c r="DR71" s="83">
        <f t="shared" si="31"/>
        <v>0</v>
      </c>
      <c r="DS71" s="83">
        <f t="shared" si="31"/>
        <v>0</v>
      </c>
      <c r="DT71" s="83">
        <f t="shared" si="31"/>
        <v>0</v>
      </c>
      <c r="DU71" s="83">
        <f t="shared" si="31"/>
        <v>0</v>
      </c>
    </row>
    <row r="72" spans="1:125">
      <c r="A72" s="44" t="str">
        <f>IFERROR(Pieņēmumi!B210,"")</f>
        <v>Administratīvās izmaksas Nr5</v>
      </c>
      <c r="B72" s="50" t="str">
        <f>IFERROR(Pieņēmumi!C210,"")</f>
        <v>k € ceturksnī</v>
      </c>
      <c r="D72" s="46">
        <f>IFERROR(Pieņēmumi!E210,"")</f>
        <v>0</v>
      </c>
      <c r="E72" s="83">
        <f t="shared" si="24"/>
        <v>0</v>
      </c>
      <c r="F72" s="83">
        <f t="shared" si="24"/>
        <v>0</v>
      </c>
      <c r="G72" s="83">
        <f t="shared" si="24"/>
        <v>0</v>
      </c>
      <c r="H72" s="83">
        <f t="shared" si="24"/>
        <v>0</v>
      </c>
      <c r="I72" s="83">
        <f t="shared" si="24"/>
        <v>0</v>
      </c>
      <c r="J72" s="83">
        <f t="shared" si="24"/>
        <v>0</v>
      </c>
      <c r="K72" s="83">
        <f t="shared" si="24"/>
        <v>0</v>
      </c>
      <c r="L72" s="83">
        <f t="shared" si="24"/>
        <v>0</v>
      </c>
      <c r="M72" s="83">
        <f t="shared" si="24"/>
        <v>0</v>
      </c>
      <c r="N72" s="83">
        <f t="shared" si="24"/>
        <v>0</v>
      </c>
      <c r="O72" s="83">
        <f t="shared" si="24"/>
        <v>0</v>
      </c>
      <c r="P72" s="83">
        <f t="shared" si="24"/>
        <v>0</v>
      </c>
      <c r="Q72" s="83">
        <f t="shared" si="24"/>
        <v>0</v>
      </c>
      <c r="R72" s="83">
        <f t="shared" si="24"/>
        <v>0</v>
      </c>
      <c r="S72" s="83">
        <f t="shared" si="24"/>
        <v>0</v>
      </c>
      <c r="T72" s="83">
        <f t="shared" si="24"/>
        <v>0</v>
      </c>
      <c r="U72" s="83">
        <f t="shared" si="25"/>
        <v>0</v>
      </c>
      <c r="V72" s="83">
        <f t="shared" si="25"/>
        <v>0</v>
      </c>
      <c r="W72" s="83">
        <f t="shared" si="25"/>
        <v>0</v>
      </c>
      <c r="X72" s="83">
        <f t="shared" si="25"/>
        <v>0</v>
      </c>
      <c r="Y72" s="83">
        <f t="shared" si="25"/>
        <v>0</v>
      </c>
      <c r="Z72" s="83">
        <f t="shared" si="25"/>
        <v>0</v>
      </c>
      <c r="AA72" s="83">
        <f t="shared" si="25"/>
        <v>0</v>
      </c>
      <c r="AB72" s="83">
        <f t="shared" si="25"/>
        <v>0</v>
      </c>
      <c r="AC72" s="83">
        <f t="shared" si="25"/>
        <v>0</v>
      </c>
      <c r="AD72" s="83">
        <f t="shared" si="25"/>
        <v>0</v>
      </c>
      <c r="AE72" s="83">
        <f t="shared" si="25"/>
        <v>0</v>
      </c>
      <c r="AF72" s="83">
        <f t="shared" si="25"/>
        <v>0</v>
      </c>
      <c r="AG72" s="83">
        <f t="shared" si="25"/>
        <v>0</v>
      </c>
      <c r="AH72" s="83">
        <f t="shared" si="25"/>
        <v>0</v>
      </c>
      <c r="AI72" s="83">
        <f t="shared" si="25"/>
        <v>0</v>
      </c>
      <c r="AJ72" s="83">
        <f t="shared" si="25"/>
        <v>0</v>
      </c>
      <c r="AK72" s="83">
        <f t="shared" si="26"/>
        <v>0</v>
      </c>
      <c r="AL72" s="83">
        <f t="shared" si="26"/>
        <v>0</v>
      </c>
      <c r="AM72" s="83">
        <f t="shared" si="26"/>
        <v>0</v>
      </c>
      <c r="AN72" s="83">
        <f t="shared" si="26"/>
        <v>0</v>
      </c>
      <c r="AO72" s="83">
        <f t="shared" si="26"/>
        <v>0</v>
      </c>
      <c r="AP72" s="83">
        <f t="shared" si="26"/>
        <v>0</v>
      </c>
      <c r="AQ72" s="83">
        <f t="shared" si="26"/>
        <v>0</v>
      </c>
      <c r="AR72" s="83">
        <f t="shared" si="26"/>
        <v>0</v>
      </c>
      <c r="AS72" s="83">
        <f t="shared" si="26"/>
        <v>0</v>
      </c>
      <c r="AT72" s="83">
        <f t="shared" si="26"/>
        <v>0</v>
      </c>
      <c r="AU72" s="83">
        <f t="shared" si="26"/>
        <v>0</v>
      </c>
      <c r="AV72" s="83">
        <f t="shared" si="26"/>
        <v>0</v>
      </c>
      <c r="AW72" s="83">
        <f t="shared" si="26"/>
        <v>0</v>
      </c>
      <c r="AX72" s="83">
        <f t="shared" si="26"/>
        <v>0</v>
      </c>
      <c r="AY72" s="83">
        <f t="shared" si="26"/>
        <v>0</v>
      </c>
      <c r="AZ72" s="83">
        <f t="shared" si="26"/>
        <v>0</v>
      </c>
      <c r="BA72" s="83">
        <f t="shared" si="27"/>
        <v>0</v>
      </c>
      <c r="BB72" s="83">
        <f t="shared" si="27"/>
        <v>0</v>
      </c>
      <c r="BC72" s="83">
        <f t="shared" si="27"/>
        <v>0</v>
      </c>
      <c r="BD72" s="83">
        <f t="shared" si="27"/>
        <v>0</v>
      </c>
      <c r="BE72" s="83">
        <f t="shared" si="27"/>
        <v>0</v>
      </c>
      <c r="BF72" s="83">
        <f t="shared" si="27"/>
        <v>0</v>
      </c>
      <c r="BG72" s="83">
        <f t="shared" si="27"/>
        <v>0</v>
      </c>
      <c r="BH72" s="83">
        <f t="shared" si="27"/>
        <v>0</v>
      </c>
      <c r="BI72" s="83">
        <f t="shared" si="27"/>
        <v>0</v>
      </c>
      <c r="BJ72" s="83">
        <f t="shared" si="27"/>
        <v>0</v>
      </c>
      <c r="BK72" s="83">
        <f t="shared" si="27"/>
        <v>0</v>
      </c>
      <c r="BL72" s="83">
        <f t="shared" si="27"/>
        <v>0</v>
      </c>
      <c r="BM72" s="83">
        <f t="shared" si="27"/>
        <v>0</v>
      </c>
      <c r="BN72" s="83">
        <f t="shared" si="27"/>
        <v>0</v>
      </c>
      <c r="BO72" s="83">
        <f t="shared" si="27"/>
        <v>0</v>
      </c>
      <c r="BP72" s="83">
        <f t="shared" si="27"/>
        <v>0</v>
      </c>
      <c r="BQ72" s="83">
        <f t="shared" si="28"/>
        <v>0</v>
      </c>
      <c r="BR72" s="83">
        <f t="shared" si="28"/>
        <v>0</v>
      </c>
      <c r="BS72" s="83">
        <f t="shared" si="28"/>
        <v>0</v>
      </c>
      <c r="BT72" s="83">
        <f t="shared" si="28"/>
        <v>0</v>
      </c>
      <c r="BU72" s="83">
        <f t="shared" si="28"/>
        <v>0</v>
      </c>
      <c r="BV72" s="83">
        <f t="shared" si="28"/>
        <v>0</v>
      </c>
      <c r="BW72" s="83">
        <f t="shared" si="28"/>
        <v>0</v>
      </c>
      <c r="BX72" s="83">
        <f t="shared" si="28"/>
        <v>0</v>
      </c>
      <c r="BY72" s="83">
        <f t="shared" si="28"/>
        <v>0</v>
      </c>
      <c r="BZ72" s="83">
        <f t="shared" si="28"/>
        <v>0</v>
      </c>
      <c r="CA72" s="83">
        <f t="shared" si="28"/>
        <v>0</v>
      </c>
      <c r="CB72" s="83">
        <f t="shared" si="28"/>
        <v>0</v>
      </c>
      <c r="CC72" s="83">
        <f t="shared" si="28"/>
        <v>0</v>
      </c>
      <c r="CD72" s="83">
        <f t="shared" si="28"/>
        <v>0</v>
      </c>
      <c r="CE72" s="83">
        <f t="shared" si="28"/>
        <v>0</v>
      </c>
      <c r="CF72" s="83">
        <f t="shared" si="28"/>
        <v>0</v>
      </c>
      <c r="CG72" s="83">
        <f t="shared" si="29"/>
        <v>0</v>
      </c>
      <c r="CH72" s="83">
        <f t="shared" si="29"/>
        <v>0</v>
      </c>
      <c r="CI72" s="83">
        <f t="shared" si="29"/>
        <v>0</v>
      </c>
      <c r="CJ72" s="83">
        <f t="shared" si="29"/>
        <v>0</v>
      </c>
      <c r="CK72" s="83">
        <f t="shared" si="29"/>
        <v>0</v>
      </c>
      <c r="CL72" s="83">
        <f t="shared" si="29"/>
        <v>0</v>
      </c>
      <c r="CM72" s="83">
        <f t="shared" si="29"/>
        <v>0</v>
      </c>
      <c r="CN72" s="83">
        <f t="shared" si="29"/>
        <v>0</v>
      </c>
      <c r="CO72" s="83">
        <f t="shared" si="29"/>
        <v>0</v>
      </c>
      <c r="CP72" s="83">
        <f t="shared" si="29"/>
        <v>0</v>
      </c>
      <c r="CQ72" s="83">
        <f t="shared" si="29"/>
        <v>0</v>
      </c>
      <c r="CR72" s="83">
        <f t="shared" si="29"/>
        <v>0</v>
      </c>
      <c r="CS72" s="83">
        <f t="shared" si="29"/>
        <v>0</v>
      </c>
      <c r="CT72" s="83">
        <f t="shared" si="29"/>
        <v>0</v>
      </c>
      <c r="CU72" s="83">
        <f t="shared" si="29"/>
        <v>0</v>
      </c>
      <c r="CV72" s="83">
        <f t="shared" si="29"/>
        <v>0</v>
      </c>
      <c r="CW72" s="83">
        <f t="shared" si="30"/>
        <v>0</v>
      </c>
      <c r="CX72" s="83">
        <f t="shared" si="30"/>
        <v>0</v>
      </c>
      <c r="CY72" s="83">
        <f t="shared" si="30"/>
        <v>0</v>
      </c>
      <c r="CZ72" s="83">
        <f t="shared" si="30"/>
        <v>0</v>
      </c>
      <c r="DA72" s="83">
        <f t="shared" si="30"/>
        <v>0</v>
      </c>
      <c r="DB72" s="83">
        <f t="shared" si="30"/>
        <v>0</v>
      </c>
      <c r="DC72" s="83">
        <f t="shared" si="30"/>
        <v>0</v>
      </c>
      <c r="DD72" s="83">
        <f t="shared" si="30"/>
        <v>0</v>
      </c>
      <c r="DE72" s="83">
        <f t="shared" si="30"/>
        <v>0</v>
      </c>
      <c r="DF72" s="83">
        <f t="shared" si="30"/>
        <v>0</v>
      </c>
      <c r="DG72" s="83">
        <f t="shared" si="30"/>
        <v>0</v>
      </c>
      <c r="DH72" s="83">
        <f t="shared" si="30"/>
        <v>0</v>
      </c>
      <c r="DI72" s="83">
        <f t="shared" si="30"/>
        <v>0</v>
      </c>
      <c r="DJ72" s="83">
        <f t="shared" si="30"/>
        <v>0</v>
      </c>
      <c r="DK72" s="83">
        <f t="shared" si="31"/>
        <v>0</v>
      </c>
      <c r="DL72" s="83">
        <f t="shared" si="31"/>
        <v>0</v>
      </c>
      <c r="DM72" s="83">
        <f t="shared" si="31"/>
        <v>0</v>
      </c>
      <c r="DN72" s="83">
        <f t="shared" si="31"/>
        <v>0</v>
      </c>
      <c r="DO72" s="83">
        <f t="shared" si="31"/>
        <v>0</v>
      </c>
      <c r="DP72" s="83">
        <f t="shared" si="31"/>
        <v>0</v>
      </c>
      <c r="DQ72" s="83">
        <f t="shared" si="31"/>
        <v>0</v>
      </c>
      <c r="DR72" s="83">
        <f t="shared" si="31"/>
        <v>0</v>
      </c>
      <c r="DS72" s="83">
        <f t="shared" si="31"/>
        <v>0</v>
      </c>
      <c r="DT72" s="83">
        <f t="shared" si="31"/>
        <v>0</v>
      </c>
      <c r="DU72" s="83">
        <f t="shared" si="31"/>
        <v>0</v>
      </c>
    </row>
    <row r="73" spans="1:125">
      <c r="A73" s="44" t="str">
        <f>IFERROR(Pieņēmumi!B211,"")</f>
        <v>Administratīvās izmaksas Nr6</v>
      </c>
      <c r="B73" s="50" t="str">
        <f>IFERROR(Pieņēmumi!C211,"")</f>
        <v>k € ceturksnī</v>
      </c>
      <c r="D73" s="46">
        <f>IFERROR(Pieņēmumi!E211,"")</f>
        <v>0</v>
      </c>
      <c r="E73" s="83">
        <f t="shared" si="24"/>
        <v>0</v>
      </c>
      <c r="F73" s="83">
        <f t="shared" si="24"/>
        <v>0</v>
      </c>
      <c r="G73" s="83">
        <f t="shared" si="24"/>
        <v>0</v>
      </c>
      <c r="H73" s="83">
        <f t="shared" si="24"/>
        <v>0</v>
      </c>
      <c r="I73" s="83">
        <f t="shared" si="24"/>
        <v>0</v>
      </c>
      <c r="J73" s="83">
        <f t="shared" si="24"/>
        <v>0</v>
      </c>
      <c r="K73" s="83">
        <f t="shared" si="24"/>
        <v>0</v>
      </c>
      <c r="L73" s="83">
        <f t="shared" si="24"/>
        <v>0</v>
      </c>
      <c r="M73" s="83">
        <f t="shared" si="24"/>
        <v>0</v>
      </c>
      <c r="N73" s="83">
        <f t="shared" si="24"/>
        <v>0</v>
      </c>
      <c r="O73" s="83">
        <f t="shared" si="24"/>
        <v>0</v>
      </c>
      <c r="P73" s="83">
        <f t="shared" si="24"/>
        <v>0</v>
      </c>
      <c r="Q73" s="83">
        <f t="shared" si="24"/>
        <v>0</v>
      </c>
      <c r="R73" s="83">
        <f t="shared" si="24"/>
        <v>0</v>
      </c>
      <c r="S73" s="83">
        <f t="shared" si="24"/>
        <v>0</v>
      </c>
      <c r="T73" s="83">
        <f t="shared" si="24"/>
        <v>0</v>
      </c>
      <c r="U73" s="83">
        <f t="shared" si="25"/>
        <v>0</v>
      </c>
      <c r="V73" s="83">
        <f t="shared" si="25"/>
        <v>0</v>
      </c>
      <c r="W73" s="83">
        <f t="shared" si="25"/>
        <v>0</v>
      </c>
      <c r="X73" s="83">
        <f t="shared" si="25"/>
        <v>0</v>
      </c>
      <c r="Y73" s="83">
        <f t="shared" si="25"/>
        <v>0</v>
      </c>
      <c r="Z73" s="83">
        <f t="shared" si="25"/>
        <v>0</v>
      </c>
      <c r="AA73" s="83">
        <f t="shared" si="25"/>
        <v>0</v>
      </c>
      <c r="AB73" s="83">
        <f t="shared" si="25"/>
        <v>0</v>
      </c>
      <c r="AC73" s="83">
        <f t="shared" si="25"/>
        <v>0</v>
      </c>
      <c r="AD73" s="83">
        <f t="shared" si="25"/>
        <v>0</v>
      </c>
      <c r="AE73" s="83">
        <f t="shared" si="25"/>
        <v>0</v>
      </c>
      <c r="AF73" s="83">
        <f t="shared" si="25"/>
        <v>0</v>
      </c>
      <c r="AG73" s="83">
        <f t="shared" si="25"/>
        <v>0</v>
      </c>
      <c r="AH73" s="83">
        <f t="shared" si="25"/>
        <v>0</v>
      </c>
      <c r="AI73" s="83">
        <f t="shared" si="25"/>
        <v>0</v>
      </c>
      <c r="AJ73" s="83">
        <f t="shared" si="25"/>
        <v>0</v>
      </c>
      <c r="AK73" s="83">
        <f t="shared" si="26"/>
        <v>0</v>
      </c>
      <c r="AL73" s="83">
        <f t="shared" si="26"/>
        <v>0</v>
      </c>
      <c r="AM73" s="83">
        <f t="shared" si="26"/>
        <v>0</v>
      </c>
      <c r="AN73" s="83">
        <f t="shared" si="26"/>
        <v>0</v>
      </c>
      <c r="AO73" s="83">
        <f t="shared" si="26"/>
        <v>0</v>
      </c>
      <c r="AP73" s="83">
        <f t="shared" si="26"/>
        <v>0</v>
      </c>
      <c r="AQ73" s="83">
        <f t="shared" si="26"/>
        <v>0</v>
      </c>
      <c r="AR73" s="83">
        <f t="shared" si="26"/>
        <v>0</v>
      </c>
      <c r="AS73" s="83">
        <f t="shared" si="26"/>
        <v>0</v>
      </c>
      <c r="AT73" s="83">
        <f t="shared" si="26"/>
        <v>0</v>
      </c>
      <c r="AU73" s="83">
        <f t="shared" si="26"/>
        <v>0</v>
      </c>
      <c r="AV73" s="83">
        <f t="shared" si="26"/>
        <v>0</v>
      </c>
      <c r="AW73" s="83">
        <f t="shared" si="26"/>
        <v>0</v>
      </c>
      <c r="AX73" s="83">
        <f t="shared" si="26"/>
        <v>0</v>
      </c>
      <c r="AY73" s="83">
        <f t="shared" si="26"/>
        <v>0</v>
      </c>
      <c r="AZ73" s="83">
        <f t="shared" si="26"/>
        <v>0</v>
      </c>
      <c r="BA73" s="83">
        <f t="shared" si="27"/>
        <v>0</v>
      </c>
      <c r="BB73" s="83">
        <f t="shared" si="27"/>
        <v>0</v>
      </c>
      <c r="BC73" s="83">
        <f t="shared" si="27"/>
        <v>0</v>
      </c>
      <c r="BD73" s="83">
        <f t="shared" si="27"/>
        <v>0</v>
      </c>
      <c r="BE73" s="83">
        <f t="shared" si="27"/>
        <v>0</v>
      </c>
      <c r="BF73" s="83">
        <f t="shared" si="27"/>
        <v>0</v>
      </c>
      <c r="BG73" s="83">
        <f t="shared" si="27"/>
        <v>0</v>
      </c>
      <c r="BH73" s="83">
        <f t="shared" si="27"/>
        <v>0</v>
      </c>
      <c r="BI73" s="83">
        <f t="shared" si="27"/>
        <v>0</v>
      </c>
      <c r="BJ73" s="83">
        <f t="shared" si="27"/>
        <v>0</v>
      </c>
      <c r="BK73" s="83">
        <f t="shared" si="27"/>
        <v>0</v>
      </c>
      <c r="BL73" s="83">
        <f t="shared" si="27"/>
        <v>0</v>
      </c>
      <c r="BM73" s="83">
        <f t="shared" si="27"/>
        <v>0</v>
      </c>
      <c r="BN73" s="83">
        <f t="shared" si="27"/>
        <v>0</v>
      </c>
      <c r="BO73" s="83">
        <f t="shared" si="27"/>
        <v>0</v>
      </c>
      <c r="BP73" s="83">
        <f t="shared" si="27"/>
        <v>0</v>
      </c>
      <c r="BQ73" s="83">
        <f t="shared" si="28"/>
        <v>0</v>
      </c>
      <c r="BR73" s="83">
        <f t="shared" si="28"/>
        <v>0</v>
      </c>
      <c r="BS73" s="83">
        <f t="shared" si="28"/>
        <v>0</v>
      </c>
      <c r="BT73" s="83">
        <f t="shared" si="28"/>
        <v>0</v>
      </c>
      <c r="BU73" s="83">
        <f t="shared" si="28"/>
        <v>0</v>
      </c>
      <c r="BV73" s="83">
        <f t="shared" si="28"/>
        <v>0</v>
      </c>
      <c r="BW73" s="83">
        <f t="shared" si="28"/>
        <v>0</v>
      </c>
      <c r="BX73" s="83">
        <f t="shared" si="28"/>
        <v>0</v>
      </c>
      <c r="BY73" s="83">
        <f t="shared" si="28"/>
        <v>0</v>
      </c>
      <c r="BZ73" s="83">
        <f t="shared" si="28"/>
        <v>0</v>
      </c>
      <c r="CA73" s="83">
        <f t="shared" si="28"/>
        <v>0</v>
      </c>
      <c r="CB73" s="83">
        <f t="shared" si="28"/>
        <v>0</v>
      </c>
      <c r="CC73" s="83">
        <f t="shared" si="28"/>
        <v>0</v>
      </c>
      <c r="CD73" s="83">
        <f t="shared" si="28"/>
        <v>0</v>
      </c>
      <c r="CE73" s="83">
        <f t="shared" si="28"/>
        <v>0</v>
      </c>
      <c r="CF73" s="83">
        <f t="shared" si="28"/>
        <v>0</v>
      </c>
      <c r="CG73" s="83">
        <f t="shared" si="29"/>
        <v>0</v>
      </c>
      <c r="CH73" s="83">
        <f t="shared" si="29"/>
        <v>0</v>
      </c>
      <c r="CI73" s="83">
        <f t="shared" si="29"/>
        <v>0</v>
      </c>
      <c r="CJ73" s="83">
        <f t="shared" si="29"/>
        <v>0</v>
      </c>
      <c r="CK73" s="83">
        <f t="shared" si="29"/>
        <v>0</v>
      </c>
      <c r="CL73" s="83">
        <f t="shared" si="29"/>
        <v>0</v>
      </c>
      <c r="CM73" s="83">
        <f t="shared" si="29"/>
        <v>0</v>
      </c>
      <c r="CN73" s="83">
        <f t="shared" si="29"/>
        <v>0</v>
      </c>
      <c r="CO73" s="83">
        <f t="shared" si="29"/>
        <v>0</v>
      </c>
      <c r="CP73" s="83">
        <f t="shared" si="29"/>
        <v>0</v>
      </c>
      <c r="CQ73" s="83">
        <f t="shared" si="29"/>
        <v>0</v>
      </c>
      <c r="CR73" s="83">
        <f t="shared" si="29"/>
        <v>0</v>
      </c>
      <c r="CS73" s="83">
        <f t="shared" si="29"/>
        <v>0</v>
      </c>
      <c r="CT73" s="83">
        <f t="shared" si="29"/>
        <v>0</v>
      </c>
      <c r="CU73" s="83">
        <f t="shared" si="29"/>
        <v>0</v>
      </c>
      <c r="CV73" s="83">
        <f t="shared" si="29"/>
        <v>0</v>
      </c>
      <c r="CW73" s="83">
        <f t="shared" si="30"/>
        <v>0</v>
      </c>
      <c r="CX73" s="83">
        <f t="shared" si="30"/>
        <v>0</v>
      </c>
      <c r="CY73" s="83">
        <f t="shared" si="30"/>
        <v>0</v>
      </c>
      <c r="CZ73" s="83">
        <f t="shared" si="30"/>
        <v>0</v>
      </c>
      <c r="DA73" s="83">
        <f t="shared" si="30"/>
        <v>0</v>
      </c>
      <c r="DB73" s="83">
        <f t="shared" si="30"/>
        <v>0</v>
      </c>
      <c r="DC73" s="83">
        <f t="shared" si="30"/>
        <v>0</v>
      </c>
      <c r="DD73" s="83">
        <f t="shared" si="30"/>
        <v>0</v>
      </c>
      <c r="DE73" s="83">
        <f t="shared" si="30"/>
        <v>0</v>
      </c>
      <c r="DF73" s="83">
        <f t="shared" si="30"/>
        <v>0</v>
      </c>
      <c r="DG73" s="83">
        <f t="shared" si="30"/>
        <v>0</v>
      </c>
      <c r="DH73" s="83">
        <f t="shared" si="30"/>
        <v>0</v>
      </c>
      <c r="DI73" s="83">
        <f t="shared" si="30"/>
        <v>0</v>
      </c>
      <c r="DJ73" s="83">
        <f t="shared" si="30"/>
        <v>0</v>
      </c>
      <c r="DK73" s="83">
        <f t="shared" si="31"/>
        <v>0</v>
      </c>
      <c r="DL73" s="83">
        <f t="shared" si="31"/>
        <v>0</v>
      </c>
      <c r="DM73" s="83">
        <f t="shared" si="31"/>
        <v>0</v>
      </c>
      <c r="DN73" s="83">
        <f t="shared" si="31"/>
        <v>0</v>
      </c>
      <c r="DO73" s="83">
        <f t="shared" si="31"/>
        <v>0</v>
      </c>
      <c r="DP73" s="83">
        <f t="shared" si="31"/>
        <v>0</v>
      </c>
      <c r="DQ73" s="83">
        <f t="shared" si="31"/>
        <v>0</v>
      </c>
      <c r="DR73" s="83">
        <f t="shared" si="31"/>
        <v>0</v>
      </c>
      <c r="DS73" s="83">
        <f t="shared" si="31"/>
        <v>0</v>
      </c>
      <c r="DT73" s="83">
        <f t="shared" si="31"/>
        <v>0</v>
      </c>
      <c r="DU73" s="83">
        <f t="shared" si="31"/>
        <v>0</v>
      </c>
    </row>
    <row r="74" spans="1:125">
      <c r="A74" s="44" t="str">
        <f>IFERROR(Pieņēmumi!B212,"")</f>
        <v>Administratīvās izmaksas Nr7</v>
      </c>
      <c r="B74" s="50" t="str">
        <f>IFERROR(Pieņēmumi!C212,"")</f>
        <v>k € ceturksnī</v>
      </c>
      <c r="D74" s="46">
        <f>IFERROR(Pieņēmumi!E212,"")</f>
        <v>0</v>
      </c>
      <c r="E74" s="83">
        <f t="shared" si="24"/>
        <v>0</v>
      </c>
      <c r="F74" s="83">
        <f t="shared" si="24"/>
        <v>0</v>
      </c>
      <c r="G74" s="83">
        <f t="shared" si="24"/>
        <v>0</v>
      </c>
      <c r="H74" s="83">
        <f t="shared" si="24"/>
        <v>0</v>
      </c>
      <c r="I74" s="83">
        <f t="shared" si="24"/>
        <v>0</v>
      </c>
      <c r="J74" s="83">
        <f t="shared" si="24"/>
        <v>0</v>
      </c>
      <c r="K74" s="83">
        <f t="shared" si="24"/>
        <v>0</v>
      </c>
      <c r="L74" s="83">
        <f t="shared" si="24"/>
        <v>0</v>
      </c>
      <c r="M74" s="83">
        <f t="shared" si="24"/>
        <v>0</v>
      </c>
      <c r="N74" s="83">
        <f t="shared" si="24"/>
        <v>0</v>
      </c>
      <c r="O74" s="83">
        <f t="shared" si="24"/>
        <v>0</v>
      </c>
      <c r="P74" s="83">
        <f t="shared" si="24"/>
        <v>0</v>
      </c>
      <c r="Q74" s="83">
        <f t="shared" si="24"/>
        <v>0</v>
      </c>
      <c r="R74" s="83">
        <f t="shared" si="24"/>
        <v>0</v>
      </c>
      <c r="S74" s="83">
        <f t="shared" si="24"/>
        <v>0</v>
      </c>
      <c r="T74" s="83">
        <f t="shared" si="24"/>
        <v>0</v>
      </c>
      <c r="U74" s="83">
        <f t="shared" si="25"/>
        <v>0</v>
      </c>
      <c r="V74" s="83">
        <f t="shared" si="25"/>
        <v>0</v>
      </c>
      <c r="W74" s="83">
        <f t="shared" si="25"/>
        <v>0</v>
      </c>
      <c r="X74" s="83">
        <f t="shared" si="25"/>
        <v>0</v>
      </c>
      <c r="Y74" s="83">
        <f t="shared" si="25"/>
        <v>0</v>
      </c>
      <c r="Z74" s="83">
        <f t="shared" si="25"/>
        <v>0</v>
      </c>
      <c r="AA74" s="83">
        <f t="shared" si="25"/>
        <v>0</v>
      </c>
      <c r="AB74" s="83">
        <f t="shared" si="25"/>
        <v>0</v>
      </c>
      <c r="AC74" s="83">
        <f t="shared" si="25"/>
        <v>0</v>
      </c>
      <c r="AD74" s="83">
        <f t="shared" si="25"/>
        <v>0</v>
      </c>
      <c r="AE74" s="83">
        <f t="shared" si="25"/>
        <v>0</v>
      </c>
      <c r="AF74" s="83">
        <f t="shared" si="25"/>
        <v>0</v>
      </c>
      <c r="AG74" s="83">
        <f t="shared" si="25"/>
        <v>0</v>
      </c>
      <c r="AH74" s="83">
        <f t="shared" si="25"/>
        <v>0</v>
      </c>
      <c r="AI74" s="83">
        <f t="shared" si="25"/>
        <v>0</v>
      </c>
      <c r="AJ74" s="83">
        <f t="shared" si="25"/>
        <v>0</v>
      </c>
      <c r="AK74" s="83">
        <f t="shared" si="26"/>
        <v>0</v>
      </c>
      <c r="AL74" s="83">
        <f t="shared" si="26"/>
        <v>0</v>
      </c>
      <c r="AM74" s="83">
        <f t="shared" si="26"/>
        <v>0</v>
      </c>
      <c r="AN74" s="83">
        <f t="shared" si="26"/>
        <v>0</v>
      </c>
      <c r="AO74" s="83">
        <f t="shared" si="26"/>
        <v>0</v>
      </c>
      <c r="AP74" s="83">
        <f t="shared" si="26"/>
        <v>0</v>
      </c>
      <c r="AQ74" s="83">
        <f t="shared" si="26"/>
        <v>0</v>
      </c>
      <c r="AR74" s="83">
        <f t="shared" si="26"/>
        <v>0</v>
      </c>
      <c r="AS74" s="83">
        <f t="shared" si="26"/>
        <v>0</v>
      </c>
      <c r="AT74" s="83">
        <f t="shared" si="26"/>
        <v>0</v>
      </c>
      <c r="AU74" s="83">
        <f t="shared" si="26"/>
        <v>0</v>
      </c>
      <c r="AV74" s="83">
        <f t="shared" si="26"/>
        <v>0</v>
      </c>
      <c r="AW74" s="83">
        <f t="shared" si="26"/>
        <v>0</v>
      </c>
      <c r="AX74" s="83">
        <f t="shared" si="26"/>
        <v>0</v>
      </c>
      <c r="AY74" s="83">
        <f t="shared" si="26"/>
        <v>0</v>
      </c>
      <c r="AZ74" s="83">
        <f t="shared" si="26"/>
        <v>0</v>
      </c>
      <c r="BA74" s="83">
        <f t="shared" si="27"/>
        <v>0</v>
      </c>
      <c r="BB74" s="83">
        <f t="shared" si="27"/>
        <v>0</v>
      </c>
      <c r="BC74" s="83">
        <f t="shared" si="27"/>
        <v>0</v>
      </c>
      <c r="BD74" s="83">
        <f t="shared" si="27"/>
        <v>0</v>
      </c>
      <c r="BE74" s="83">
        <f t="shared" si="27"/>
        <v>0</v>
      </c>
      <c r="BF74" s="83">
        <f t="shared" si="27"/>
        <v>0</v>
      </c>
      <c r="BG74" s="83">
        <f t="shared" si="27"/>
        <v>0</v>
      </c>
      <c r="BH74" s="83">
        <f t="shared" si="27"/>
        <v>0</v>
      </c>
      <c r="BI74" s="83">
        <f t="shared" si="27"/>
        <v>0</v>
      </c>
      <c r="BJ74" s="83">
        <f t="shared" si="27"/>
        <v>0</v>
      </c>
      <c r="BK74" s="83">
        <f t="shared" si="27"/>
        <v>0</v>
      </c>
      <c r="BL74" s="83">
        <f t="shared" si="27"/>
        <v>0</v>
      </c>
      <c r="BM74" s="83">
        <f t="shared" si="27"/>
        <v>0</v>
      </c>
      <c r="BN74" s="83">
        <f t="shared" si="27"/>
        <v>0</v>
      </c>
      <c r="BO74" s="83">
        <f t="shared" si="27"/>
        <v>0</v>
      </c>
      <c r="BP74" s="83">
        <f t="shared" si="27"/>
        <v>0</v>
      </c>
      <c r="BQ74" s="83">
        <f t="shared" si="28"/>
        <v>0</v>
      </c>
      <c r="BR74" s="83">
        <f t="shared" si="28"/>
        <v>0</v>
      </c>
      <c r="BS74" s="83">
        <f t="shared" si="28"/>
        <v>0</v>
      </c>
      <c r="BT74" s="83">
        <f t="shared" si="28"/>
        <v>0</v>
      </c>
      <c r="BU74" s="83">
        <f t="shared" si="28"/>
        <v>0</v>
      </c>
      <c r="BV74" s="83">
        <f t="shared" si="28"/>
        <v>0</v>
      </c>
      <c r="BW74" s="83">
        <f t="shared" si="28"/>
        <v>0</v>
      </c>
      <c r="BX74" s="83">
        <f t="shared" si="28"/>
        <v>0</v>
      </c>
      <c r="BY74" s="83">
        <f t="shared" si="28"/>
        <v>0</v>
      </c>
      <c r="BZ74" s="83">
        <f t="shared" si="28"/>
        <v>0</v>
      </c>
      <c r="CA74" s="83">
        <f t="shared" si="28"/>
        <v>0</v>
      </c>
      <c r="CB74" s="83">
        <f t="shared" si="28"/>
        <v>0</v>
      </c>
      <c r="CC74" s="83">
        <f t="shared" si="28"/>
        <v>0</v>
      </c>
      <c r="CD74" s="83">
        <f t="shared" si="28"/>
        <v>0</v>
      </c>
      <c r="CE74" s="83">
        <f t="shared" si="28"/>
        <v>0</v>
      </c>
      <c r="CF74" s="83">
        <f t="shared" si="28"/>
        <v>0</v>
      </c>
      <c r="CG74" s="83">
        <f t="shared" si="29"/>
        <v>0</v>
      </c>
      <c r="CH74" s="83">
        <f t="shared" si="29"/>
        <v>0</v>
      </c>
      <c r="CI74" s="83">
        <f t="shared" si="29"/>
        <v>0</v>
      </c>
      <c r="CJ74" s="83">
        <f t="shared" si="29"/>
        <v>0</v>
      </c>
      <c r="CK74" s="83">
        <f t="shared" si="29"/>
        <v>0</v>
      </c>
      <c r="CL74" s="83">
        <f t="shared" si="29"/>
        <v>0</v>
      </c>
      <c r="CM74" s="83">
        <f t="shared" si="29"/>
        <v>0</v>
      </c>
      <c r="CN74" s="83">
        <f t="shared" si="29"/>
        <v>0</v>
      </c>
      <c r="CO74" s="83">
        <f t="shared" si="29"/>
        <v>0</v>
      </c>
      <c r="CP74" s="83">
        <f t="shared" si="29"/>
        <v>0</v>
      </c>
      <c r="CQ74" s="83">
        <f t="shared" si="29"/>
        <v>0</v>
      </c>
      <c r="CR74" s="83">
        <f t="shared" si="29"/>
        <v>0</v>
      </c>
      <c r="CS74" s="83">
        <f t="shared" si="29"/>
        <v>0</v>
      </c>
      <c r="CT74" s="83">
        <f t="shared" si="29"/>
        <v>0</v>
      </c>
      <c r="CU74" s="83">
        <f t="shared" si="29"/>
        <v>0</v>
      </c>
      <c r="CV74" s="83">
        <f t="shared" si="29"/>
        <v>0</v>
      </c>
      <c r="CW74" s="83">
        <f t="shared" si="30"/>
        <v>0</v>
      </c>
      <c r="CX74" s="83">
        <f t="shared" si="30"/>
        <v>0</v>
      </c>
      <c r="CY74" s="83">
        <f t="shared" si="30"/>
        <v>0</v>
      </c>
      <c r="CZ74" s="83">
        <f t="shared" si="30"/>
        <v>0</v>
      </c>
      <c r="DA74" s="83">
        <f t="shared" si="30"/>
        <v>0</v>
      </c>
      <c r="DB74" s="83">
        <f t="shared" si="30"/>
        <v>0</v>
      </c>
      <c r="DC74" s="83">
        <f t="shared" si="30"/>
        <v>0</v>
      </c>
      <c r="DD74" s="83">
        <f t="shared" si="30"/>
        <v>0</v>
      </c>
      <c r="DE74" s="83">
        <f t="shared" si="30"/>
        <v>0</v>
      </c>
      <c r="DF74" s="83">
        <f t="shared" si="30"/>
        <v>0</v>
      </c>
      <c r="DG74" s="83">
        <f t="shared" si="30"/>
        <v>0</v>
      </c>
      <c r="DH74" s="83">
        <f t="shared" si="30"/>
        <v>0</v>
      </c>
      <c r="DI74" s="83">
        <f t="shared" si="30"/>
        <v>0</v>
      </c>
      <c r="DJ74" s="83">
        <f t="shared" si="30"/>
        <v>0</v>
      </c>
      <c r="DK74" s="83">
        <f t="shared" si="31"/>
        <v>0</v>
      </c>
      <c r="DL74" s="83">
        <f t="shared" si="31"/>
        <v>0</v>
      </c>
      <c r="DM74" s="83">
        <f t="shared" si="31"/>
        <v>0</v>
      </c>
      <c r="DN74" s="83">
        <f t="shared" si="31"/>
        <v>0</v>
      </c>
      <c r="DO74" s="83">
        <f t="shared" si="31"/>
        <v>0</v>
      </c>
      <c r="DP74" s="83">
        <f t="shared" si="31"/>
        <v>0</v>
      </c>
      <c r="DQ74" s="83">
        <f t="shared" si="31"/>
        <v>0</v>
      </c>
      <c r="DR74" s="83">
        <f t="shared" si="31"/>
        <v>0</v>
      </c>
      <c r="DS74" s="83">
        <f t="shared" si="31"/>
        <v>0</v>
      </c>
      <c r="DT74" s="83">
        <f t="shared" si="31"/>
        <v>0</v>
      </c>
      <c r="DU74" s="83">
        <f t="shared" si="31"/>
        <v>0</v>
      </c>
    </row>
    <row r="75" spans="1:125">
      <c r="A75" s="44" t="str">
        <f>IFERROR(Pieņēmumi!B213,"")</f>
        <v>Administratīvās izmaksas Nr8</v>
      </c>
      <c r="B75" s="50" t="str">
        <f>IFERROR(Pieņēmumi!C213,"")</f>
        <v>k € ceturksnī</v>
      </c>
      <c r="D75" s="46">
        <f>IFERROR(Pieņēmumi!E213,"")</f>
        <v>0</v>
      </c>
      <c r="E75" s="83">
        <f t="shared" si="24"/>
        <v>0</v>
      </c>
      <c r="F75" s="83">
        <f t="shared" si="24"/>
        <v>0</v>
      </c>
      <c r="G75" s="83">
        <f t="shared" si="24"/>
        <v>0</v>
      </c>
      <c r="H75" s="83">
        <f t="shared" si="24"/>
        <v>0</v>
      </c>
      <c r="I75" s="83">
        <f t="shared" si="24"/>
        <v>0</v>
      </c>
      <c r="J75" s="83">
        <f t="shared" si="24"/>
        <v>0</v>
      </c>
      <c r="K75" s="83">
        <f t="shared" si="24"/>
        <v>0</v>
      </c>
      <c r="L75" s="83">
        <f t="shared" si="24"/>
        <v>0</v>
      </c>
      <c r="M75" s="83">
        <f t="shared" si="24"/>
        <v>0</v>
      </c>
      <c r="N75" s="83">
        <f t="shared" si="24"/>
        <v>0</v>
      </c>
      <c r="O75" s="83">
        <f t="shared" si="24"/>
        <v>0</v>
      </c>
      <c r="P75" s="83">
        <f t="shared" si="24"/>
        <v>0</v>
      </c>
      <c r="Q75" s="83">
        <f t="shared" si="24"/>
        <v>0</v>
      </c>
      <c r="R75" s="83">
        <f t="shared" si="24"/>
        <v>0</v>
      </c>
      <c r="S75" s="83">
        <f t="shared" si="24"/>
        <v>0</v>
      </c>
      <c r="T75" s="83">
        <f t="shared" si="24"/>
        <v>0</v>
      </c>
      <c r="U75" s="83">
        <f t="shared" si="25"/>
        <v>0</v>
      </c>
      <c r="V75" s="83">
        <f t="shared" si="25"/>
        <v>0</v>
      </c>
      <c r="W75" s="83">
        <f t="shared" si="25"/>
        <v>0</v>
      </c>
      <c r="X75" s="83">
        <f t="shared" si="25"/>
        <v>0</v>
      </c>
      <c r="Y75" s="83">
        <f t="shared" si="25"/>
        <v>0</v>
      </c>
      <c r="Z75" s="83">
        <f t="shared" si="25"/>
        <v>0</v>
      </c>
      <c r="AA75" s="83">
        <f t="shared" si="25"/>
        <v>0</v>
      </c>
      <c r="AB75" s="83">
        <f t="shared" si="25"/>
        <v>0</v>
      </c>
      <c r="AC75" s="83">
        <f t="shared" si="25"/>
        <v>0</v>
      </c>
      <c r="AD75" s="83">
        <f t="shared" si="25"/>
        <v>0</v>
      </c>
      <c r="AE75" s="83">
        <f t="shared" si="25"/>
        <v>0</v>
      </c>
      <c r="AF75" s="83">
        <f t="shared" si="25"/>
        <v>0</v>
      </c>
      <c r="AG75" s="83">
        <f t="shared" si="25"/>
        <v>0</v>
      </c>
      <c r="AH75" s="83">
        <f t="shared" si="25"/>
        <v>0</v>
      </c>
      <c r="AI75" s="83">
        <f t="shared" si="25"/>
        <v>0</v>
      </c>
      <c r="AJ75" s="83">
        <f t="shared" si="25"/>
        <v>0</v>
      </c>
      <c r="AK75" s="83">
        <f t="shared" si="26"/>
        <v>0</v>
      </c>
      <c r="AL75" s="83">
        <f t="shared" si="26"/>
        <v>0</v>
      </c>
      <c r="AM75" s="83">
        <f t="shared" si="26"/>
        <v>0</v>
      </c>
      <c r="AN75" s="83">
        <f t="shared" si="26"/>
        <v>0</v>
      </c>
      <c r="AO75" s="83">
        <f t="shared" si="26"/>
        <v>0</v>
      </c>
      <c r="AP75" s="83">
        <f t="shared" si="26"/>
        <v>0</v>
      </c>
      <c r="AQ75" s="83">
        <f t="shared" si="26"/>
        <v>0</v>
      </c>
      <c r="AR75" s="83">
        <f t="shared" si="26"/>
        <v>0</v>
      </c>
      <c r="AS75" s="83">
        <f t="shared" si="26"/>
        <v>0</v>
      </c>
      <c r="AT75" s="83">
        <f t="shared" si="26"/>
        <v>0</v>
      </c>
      <c r="AU75" s="83">
        <f t="shared" si="26"/>
        <v>0</v>
      </c>
      <c r="AV75" s="83">
        <f t="shared" si="26"/>
        <v>0</v>
      </c>
      <c r="AW75" s="83">
        <f t="shared" si="26"/>
        <v>0</v>
      </c>
      <c r="AX75" s="83">
        <f t="shared" si="26"/>
        <v>0</v>
      </c>
      <c r="AY75" s="83">
        <f t="shared" si="26"/>
        <v>0</v>
      </c>
      <c r="AZ75" s="83">
        <f t="shared" si="26"/>
        <v>0</v>
      </c>
      <c r="BA75" s="83">
        <f t="shared" si="27"/>
        <v>0</v>
      </c>
      <c r="BB75" s="83">
        <f t="shared" si="27"/>
        <v>0</v>
      </c>
      <c r="BC75" s="83">
        <f t="shared" si="27"/>
        <v>0</v>
      </c>
      <c r="BD75" s="83">
        <f t="shared" si="27"/>
        <v>0</v>
      </c>
      <c r="BE75" s="83">
        <f t="shared" si="27"/>
        <v>0</v>
      </c>
      <c r="BF75" s="83">
        <f t="shared" si="27"/>
        <v>0</v>
      </c>
      <c r="BG75" s="83">
        <f t="shared" si="27"/>
        <v>0</v>
      </c>
      <c r="BH75" s="83">
        <f t="shared" si="27"/>
        <v>0</v>
      </c>
      <c r="BI75" s="83">
        <f t="shared" si="27"/>
        <v>0</v>
      </c>
      <c r="BJ75" s="83">
        <f t="shared" si="27"/>
        <v>0</v>
      </c>
      <c r="BK75" s="83">
        <f t="shared" si="27"/>
        <v>0</v>
      </c>
      <c r="BL75" s="83">
        <f t="shared" si="27"/>
        <v>0</v>
      </c>
      <c r="BM75" s="83">
        <f t="shared" si="27"/>
        <v>0</v>
      </c>
      <c r="BN75" s="83">
        <f t="shared" si="27"/>
        <v>0</v>
      </c>
      <c r="BO75" s="83">
        <f t="shared" si="27"/>
        <v>0</v>
      </c>
      <c r="BP75" s="83">
        <f t="shared" si="27"/>
        <v>0</v>
      </c>
      <c r="BQ75" s="83">
        <f t="shared" si="28"/>
        <v>0</v>
      </c>
      <c r="BR75" s="83">
        <f t="shared" si="28"/>
        <v>0</v>
      </c>
      <c r="BS75" s="83">
        <f t="shared" si="28"/>
        <v>0</v>
      </c>
      <c r="BT75" s="83">
        <f t="shared" si="28"/>
        <v>0</v>
      </c>
      <c r="BU75" s="83">
        <f t="shared" si="28"/>
        <v>0</v>
      </c>
      <c r="BV75" s="83">
        <f t="shared" si="28"/>
        <v>0</v>
      </c>
      <c r="BW75" s="83">
        <f t="shared" si="28"/>
        <v>0</v>
      </c>
      <c r="BX75" s="83">
        <f t="shared" si="28"/>
        <v>0</v>
      </c>
      <c r="BY75" s="83">
        <f t="shared" si="28"/>
        <v>0</v>
      </c>
      <c r="BZ75" s="83">
        <f t="shared" si="28"/>
        <v>0</v>
      </c>
      <c r="CA75" s="83">
        <f t="shared" si="28"/>
        <v>0</v>
      </c>
      <c r="CB75" s="83">
        <f t="shared" si="28"/>
        <v>0</v>
      </c>
      <c r="CC75" s="83">
        <f t="shared" si="28"/>
        <v>0</v>
      </c>
      <c r="CD75" s="83">
        <f t="shared" si="28"/>
        <v>0</v>
      </c>
      <c r="CE75" s="83">
        <f t="shared" si="28"/>
        <v>0</v>
      </c>
      <c r="CF75" s="83">
        <f t="shared" si="28"/>
        <v>0</v>
      </c>
      <c r="CG75" s="83">
        <f t="shared" si="29"/>
        <v>0</v>
      </c>
      <c r="CH75" s="83">
        <f t="shared" si="29"/>
        <v>0</v>
      </c>
      <c r="CI75" s="83">
        <f t="shared" si="29"/>
        <v>0</v>
      </c>
      <c r="CJ75" s="83">
        <f t="shared" si="29"/>
        <v>0</v>
      </c>
      <c r="CK75" s="83">
        <f t="shared" si="29"/>
        <v>0</v>
      </c>
      <c r="CL75" s="83">
        <f t="shared" si="29"/>
        <v>0</v>
      </c>
      <c r="CM75" s="83">
        <f t="shared" si="29"/>
        <v>0</v>
      </c>
      <c r="CN75" s="83">
        <f t="shared" si="29"/>
        <v>0</v>
      </c>
      <c r="CO75" s="83">
        <f t="shared" si="29"/>
        <v>0</v>
      </c>
      <c r="CP75" s="83">
        <f t="shared" si="29"/>
        <v>0</v>
      </c>
      <c r="CQ75" s="83">
        <f t="shared" si="29"/>
        <v>0</v>
      </c>
      <c r="CR75" s="83">
        <f t="shared" si="29"/>
        <v>0</v>
      </c>
      <c r="CS75" s="83">
        <f t="shared" si="29"/>
        <v>0</v>
      </c>
      <c r="CT75" s="83">
        <f t="shared" si="29"/>
        <v>0</v>
      </c>
      <c r="CU75" s="83">
        <f t="shared" si="29"/>
        <v>0</v>
      </c>
      <c r="CV75" s="83">
        <f t="shared" si="29"/>
        <v>0</v>
      </c>
      <c r="CW75" s="83">
        <f t="shared" si="30"/>
        <v>0</v>
      </c>
      <c r="CX75" s="83">
        <f t="shared" si="30"/>
        <v>0</v>
      </c>
      <c r="CY75" s="83">
        <f t="shared" si="30"/>
        <v>0</v>
      </c>
      <c r="CZ75" s="83">
        <f t="shared" si="30"/>
        <v>0</v>
      </c>
      <c r="DA75" s="83">
        <f t="shared" si="30"/>
        <v>0</v>
      </c>
      <c r="DB75" s="83">
        <f t="shared" si="30"/>
        <v>0</v>
      </c>
      <c r="DC75" s="83">
        <f t="shared" si="30"/>
        <v>0</v>
      </c>
      <c r="DD75" s="83">
        <f t="shared" si="30"/>
        <v>0</v>
      </c>
      <c r="DE75" s="83">
        <f t="shared" si="30"/>
        <v>0</v>
      </c>
      <c r="DF75" s="83">
        <f t="shared" si="30"/>
        <v>0</v>
      </c>
      <c r="DG75" s="83">
        <f t="shared" si="30"/>
        <v>0</v>
      </c>
      <c r="DH75" s="83">
        <f t="shared" si="30"/>
        <v>0</v>
      </c>
      <c r="DI75" s="83">
        <f t="shared" si="30"/>
        <v>0</v>
      </c>
      <c r="DJ75" s="83">
        <f t="shared" si="30"/>
        <v>0</v>
      </c>
      <c r="DK75" s="83">
        <f t="shared" si="31"/>
        <v>0</v>
      </c>
      <c r="DL75" s="83">
        <f t="shared" si="31"/>
        <v>0</v>
      </c>
      <c r="DM75" s="83">
        <f t="shared" si="31"/>
        <v>0</v>
      </c>
      <c r="DN75" s="83">
        <f t="shared" si="31"/>
        <v>0</v>
      </c>
      <c r="DO75" s="83">
        <f t="shared" si="31"/>
        <v>0</v>
      </c>
      <c r="DP75" s="83">
        <f t="shared" si="31"/>
        <v>0</v>
      </c>
      <c r="DQ75" s="83">
        <f t="shared" si="31"/>
        <v>0</v>
      </c>
      <c r="DR75" s="83">
        <f t="shared" si="31"/>
        <v>0</v>
      </c>
      <c r="DS75" s="83">
        <f t="shared" si="31"/>
        <v>0</v>
      </c>
      <c r="DT75" s="83">
        <f t="shared" si="31"/>
        <v>0</v>
      </c>
      <c r="DU75" s="83">
        <f t="shared" si="31"/>
        <v>0</v>
      </c>
    </row>
    <row r="76" spans="1:125">
      <c r="A76" s="44" t="str">
        <f>IFERROR(Pieņēmumi!B214,"")</f>
        <v>Administratīvās izmaksas Nr9</v>
      </c>
      <c r="B76" s="50" t="str">
        <f>IFERROR(Pieņēmumi!C214,"")</f>
        <v>k € ceturksnī</v>
      </c>
      <c r="D76" s="46">
        <f>IFERROR(Pieņēmumi!E214,"")</f>
        <v>0</v>
      </c>
      <c r="E76" s="83">
        <f t="shared" si="24"/>
        <v>0</v>
      </c>
      <c r="F76" s="83">
        <f t="shared" si="24"/>
        <v>0</v>
      </c>
      <c r="G76" s="83">
        <f t="shared" si="24"/>
        <v>0</v>
      </c>
      <c r="H76" s="83">
        <f t="shared" si="24"/>
        <v>0</v>
      </c>
      <c r="I76" s="83">
        <f t="shared" si="24"/>
        <v>0</v>
      </c>
      <c r="J76" s="83">
        <f t="shared" si="24"/>
        <v>0</v>
      </c>
      <c r="K76" s="83">
        <f t="shared" si="24"/>
        <v>0</v>
      </c>
      <c r="L76" s="83">
        <f t="shared" si="24"/>
        <v>0</v>
      </c>
      <c r="M76" s="83">
        <f t="shared" si="24"/>
        <v>0</v>
      </c>
      <c r="N76" s="83">
        <f t="shared" si="24"/>
        <v>0</v>
      </c>
      <c r="O76" s="83">
        <f t="shared" si="24"/>
        <v>0</v>
      </c>
      <c r="P76" s="83">
        <f t="shared" si="24"/>
        <v>0</v>
      </c>
      <c r="Q76" s="83">
        <f t="shared" si="24"/>
        <v>0</v>
      </c>
      <c r="R76" s="83">
        <f t="shared" si="24"/>
        <v>0</v>
      </c>
      <c r="S76" s="83">
        <f t="shared" si="24"/>
        <v>0</v>
      </c>
      <c r="T76" s="83">
        <f t="shared" si="24"/>
        <v>0</v>
      </c>
      <c r="U76" s="83">
        <f t="shared" si="25"/>
        <v>0</v>
      </c>
      <c r="V76" s="83">
        <f t="shared" si="25"/>
        <v>0</v>
      </c>
      <c r="W76" s="83">
        <f t="shared" si="25"/>
        <v>0</v>
      </c>
      <c r="X76" s="83">
        <f t="shared" si="25"/>
        <v>0</v>
      </c>
      <c r="Y76" s="83">
        <f t="shared" si="25"/>
        <v>0</v>
      </c>
      <c r="Z76" s="83">
        <f t="shared" si="25"/>
        <v>0</v>
      </c>
      <c r="AA76" s="83">
        <f t="shared" si="25"/>
        <v>0</v>
      </c>
      <c r="AB76" s="83">
        <f t="shared" si="25"/>
        <v>0</v>
      </c>
      <c r="AC76" s="83">
        <f t="shared" si="25"/>
        <v>0</v>
      </c>
      <c r="AD76" s="83">
        <f t="shared" si="25"/>
        <v>0</v>
      </c>
      <c r="AE76" s="83">
        <f t="shared" si="25"/>
        <v>0</v>
      </c>
      <c r="AF76" s="83">
        <f t="shared" si="25"/>
        <v>0</v>
      </c>
      <c r="AG76" s="83">
        <f t="shared" si="25"/>
        <v>0</v>
      </c>
      <c r="AH76" s="83">
        <f t="shared" si="25"/>
        <v>0</v>
      </c>
      <c r="AI76" s="83">
        <f t="shared" si="25"/>
        <v>0</v>
      </c>
      <c r="AJ76" s="83">
        <f t="shared" si="25"/>
        <v>0</v>
      </c>
      <c r="AK76" s="83">
        <f t="shared" si="26"/>
        <v>0</v>
      </c>
      <c r="AL76" s="83">
        <f t="shared" si="26"/>
        <v>0</v>
      </c>
      <c r="AM76" s="83">
        <f t="shared" si="26"/>
        <v>0</v>
      </c>
      <c r="AN76" s="83">
        <f t="shared" si="26"/>
        <v>0</v>
      </c>
      <c r="AO76" s="83">
        <f t="shared" si="26"/>
        <v>0</v>
      </c>
      <c r="AP76" s="83">
        <f t="shared" si="26"/>
        <v>0</v>
      </c>
      <c r="AQ76" s="83">
        <f t="shared" si="26"/>
        <v>0</v>
      </c>
      <c r="AR76" s="83">
        <f t="shared" si="26"/>
        <v>0</v>
      </c>
      <c r="AS76" s="83">
        <f t="shared" si="26"/>
        <v>0</v>
      </c>
      <c r="AT76" s="83">
        <f t="shared" si="26"/>
        <v>0</v>
      </c>
      <c r="AU76" s="83">
        <f t="shared" si="26"/>
        <v>0</v>
      </c>
      <c r="AV76" s="83">
        <f t="shared" si="26"/>
        <v>0</v>
      </c>
      <c r="AW76" s="83">
        <f t="shared" si="26"/>
        <v>0</v>
      </c>
      <c r="AX76" s="83">
        <f t="shared" si="26"/>
        <v>0</v>
      </c>
      <c r="AY76" s="83">
        <f t="shared" si="26"/>
        <v>0</v>
      </c>
      <c r="AZ76" s="83">
        <f t="shared" si="26"/>
        <v>0</v>
      </c>
      <c r="BA76" s="83">
        <f t="shared" si="27"/>
        <v>0</v>
      </c>
      <c r="BB76" s="83">
        <f t="shared" si="27"/>
        <v>0</v>
      </c>
      <c r="BC76" s="83">
        <f t="shared" si="27"/>
        <v>0</v>
      </c>
      <c r="BD76" s="83">
        <f t="shared" si="27"/>
        <v>0</v>
      </c>
      <c r="BE76" s="83">
        <f t="shared" si="27"/>
        <v>0</v>
      </c>
      <c r="BF76" s="83">
        <f t="shared" si="27"/>
        <v>0</v>
      </c>
      <c r="BG76" s="83">
        <f t="shared" si="27"/>
        <v>0</v>
      </c>
      <c r="BH76" s="83">
        <f t="shared" si="27"/>
        <v>0</v>
      </c>
      <c r="BI76" s="83">
        <f t="shared" si="27"/>
        <v>0</v>
      </c>
      <c r="BJ76" s="83">
        <f t="shared" si="27"/>
        <v>0</v>
      </c>
      <c r="BK76" s="83">
        <f t="shared" si="27"/>
        <v>0</v>
      </c>
      <c r="BL76" s="83">
        <f t="shared" si="27"/>
        <v>0</v>
      </c>
      <c r="BM76" s="83">
        <f t="shared" si="27"/>
        <v>0</v>
      </c>
      <c r="BN76" s="83">
        <f t="shared" si="27"/>
        <v>0</v>
      </c>
      <c r="BO76" s="83">
        <f t="shared" si="27"/>
        <v>0</v>
      </c>
      <c r="BP76" s="83">
        <f t="shared" si="27"/>
        <v>0</v>
      </c>
      <c r="BQ76" s="83">
        <f t="shared" si="28"/>
        <v>0</v>
      </c>
      <c r="BR76" s="83">
        <f t="shared" si="28"/>
        <v>0</v>
      </c>
      <c r="BS76" s="83">
        <f t="shared" si="28"/>
        <v>0</v>
      </c>
      <c r="BT76" s="83">
        <f t="shared" si="28"/>
        <v>0</v>
      </c>
      <c r="BU76" s="83">
        <f t="shared" si="28"/>
        <v>0</v>
      </c>
      <c r="BV76" s="83">
        <f t="shared" si="28"/>
        <v>0</v>
      </c>
      <c r="BW76" s="83">
        <f t="shared" si="28"/>
        <v>0</v>
      </c>
      <c r="BX76" s="83">
        <f t="shared" si="28"/>
        <v>0</v>
      </c>
      <c r="BY76" s="83">
        <f t="shared" si="28"/>
        <v>0</v>
      </c>
      <c r="BZ76" s="83">
        <f t="shared" si="28"/>
        <v>0</v>
      </c>
      <c r="CA76" s="83">
        <f t="shared" si="28"/>
        <v>0</v>
      </c>
      <c r="CB76" s="83">
        <f t="shared" si="28"/>
        <v>0</v>
      </c>
      <c r="CC76" s="83">
        <f t="shared" si="28"/>
        <v>0</v>
      </c>
      <c r="CD76" s="83">
        <f t="shared" si="28"/>
        <v>0</v>
      </c>
      <c r="CE76" s="83">
        <f t="shared" si="28"/>
        <v>0</v>
      </c>
      <c r="CF76" s="83">
        <f t="shared" si="28"/>
        <v>0</v>
      </c>
      <c r="CG76" s="83">
        <f t="shared" si="29"/>
        <v>0</v>
      </c>
      <c r="CH76" s="83">
        <f t="shared" si="29"/>
        <v>0</v>
      </c>
      <c r="CI76" s="83">
        <f t="shared" si="29"/>
        <v>0</v>
      </c>
      <c r="CJ76" s="83">
        <f t="shared" si="29"/>
        <v>0</v>
      </c>
      <c r="CK76" s="83">
        <f t="shared" si="29"/>
        <v>0</v>
      </c>
      <c r="CL76" s="83">
        <f t="shared" si="29"/>
        <v>0</v>
      </c>
      <c r="CM76" s="83">
        <f t="shared" si="29"/>
        <v>0</v>
      </c>
      <c r="CN76" s="83">
        <f t="shared" si="29"/>
        <v>0</v>
      </c>
      <c r="CO76" s="83">
        <f t="shared" si="29"/>
        <v>0</v>
      </c>
      <c r="CP76" s="83">
        <f t="shared" si="29"/>
        <v>0</v>
      </c>
      <c r="CQ76" s="83">
        <f t="shared" si="29"/>
        <v>0</v>
      </c>
      <c r="CR76" s="83">
        <f t="shared" si="29"/>
        <v>0</v>
      </c>
      <c r="CS76" s="83">
        <f t="shared" si="29"/>
        <v>0</v>
      </c>
      <c r="CT76" s="83">
        <f t="shared" si="29"/>
        <v>0</v>
      </c>
      <c r="CU76" s="83">
        <f t="shared" si="29"/>
        <v>0</v>
      </c>
      <c r="CV76" s="83">
        <f t="shared" si="29"/>
        <v>0</v>
      </c>
      <c r="CW76" s="83">
        <f t="shared" si="30"/>
        <v>0</v>
      </c>
      <c r="CX76" s="83">
        <f t="shared" si="30"/>
        <v>0</v>
      </c>
      <c r="CY76" s="83">
        <f t="shared" si="30"/>
        <v>0</v>
      </c>
      <c r="CZ76" s="83">
        <f t="shared" si="30"/>
        <v>0</v>
      </c>
      <c r="DA76" s="83">
        <f t="shared" si="30"/>
        <v>0</v>
      </c>
      <c r="DB76" s="83">
        <f t="shared" si="30"/>
        <v>0</v>
      </c>
      <c r="DC76" s="83">
        <f t="shared" si="30"/>
        <v>0</v>
      </c>
      <c r="DD76" s="83">
        <f t="shared" si="30"/>
        <v>0</v>
      </c>
      <c r="DE76" s="83">
        <f t="shared" si="30"/>
        <v>0</v>
      </c>
      <c r="DF76" s="83">
        <f t="shared" si="30"/>
        <v>0</v>
      </c>
      <c r="DG76" s="83">
        <f t="shared" si="30"/>
        <v>0</v>
      </c>
      <c r="DH76" s="83">
        <f t="shared" si="30"/>
        <v>0</v>
      </c>
      <c r="DI76" s="83">
        <f t="shared" si="30"/>
        <v>0</v>
      </c>
      <c r="DJ76" s="83">
        <f t="shared" si="30"/>
        <v>0</v>
      </c>
      <c r="DK76" s="83">
        <f t="shared" si="31"/>
        <v>0</v>
      </c>
      <c r="DL76" s="83">
        <f t="shared" si="31"/>
        <v>0</v>
      </c>
      <c r="DM76" s="83">
        <f t="shared" si="31"/>
        <v>0</v>
      </c>
      <c r="DN76" s="83">
        <f t="shared" si="31"/>
        <v>0</v>
      </c>
      <c r="DO76" s="83">
        <f t="shared" si="31"/>
        <v>0</v>
      </c>
      <c r="DP76" s="83">
        <f t="shared" si="31"/>
        <v>0</v>
      </c>
      <c r="DQ76" s="83">
        <f t="shared" si="31"/>
        <v>0</v>
      </c>
      <c r="DR76" s="83">
        <f t="shared" si="31"/>
        <v>0</v>
      </c>
      <c r="DS76" s="83">
        <f t="shared" si="31"/>
        <v>0</v>
      </c>
      <c r="DT76" s="83">
        <f t="shared" si="31"/>
        <v>0</v>
      </c>
      <c r="DU76" s="83">
        <f t="shared" si="31"/>
        <v>0</v>
      </c>
    </row>
    <row r="77" spans="1:125">
      <c r="A77" s="44" t="str">
        <f>IFERROR(Pieņēmumi!B215,"")</f>
        <v>Administratīvās izmaksas Nr10</v>
      </c>
      <c r="B77" s="50" t="str">
        <f>IFERROR(Pieņēmumi!C215,"")</f>
        <v>k € ceturksnī</v>
      </c>
      <c r="D77" s="46">
        <f>IFERROR(Pieņēmumi!E215,"")</f>
        <v>0</v>
      </c>
      <c r="E77" s="83">
        <f t="shared" si="24"/>
        <v>0</v>
      </c>
      <c r="F77" s="83">
        <f t="shared" si="24"/>
        <v>0</v>
      </c>
      <c r="G77" s="83">
        <f t="shared" si="24"/>
        <v>0</v>
      </c>
      <c r="H77" s="83">
        <f t="shared" si="24"/>
        <v>0</v>
      </c>
      <c r="I77" s="83">
        <f t="shared" si="24"/>
        <v>0</v>
      </c>
      <c r="J77" s="83">
        <f t="shared" si="24"/>
        <v>0</v>
      </c>
      <c r="K77" s="83">
        <f t="shared" si="24"/>
        <v>0</v>
      </c>
      <c r="L77" s="83">
        <f t="shared" si="24"/>
        <v>0</v>
      </c>
      <c r="M77" s="83">
        <f t="shared" si="24"/>
        <v>0</v>
      </c>
      <c r="N77" s="83">
        <f t="shared" si="24"/>
        <v>0</v>
      </c>
      <c r="O77" s="83">
        <f t="shared" si="24"/>
        <v>0</v>
      </c>
      <c r="P77" s="83">
        <f t="shared" si="24"/>
        <v>0</v>
      </c>
      <c r="Q77" s="83">
        <f t="shared" si="24"/>
        <v>0</v>
      </c>
      <c r="R77" s="83">
        <f t="shared" si="24"/>
        <v>0</v>
      </c>
      <c r="S77" s="83">
        <f t="shared" si="24"/>
        <v>0</v>
      </c>
      <c r="T77" s="83">
        <f t="shared" si="24"/>
        <v>0</v>
      </c>
      <c r="U77" s="83">
        <f t="shared" si="25"/>
        <v>0</v>
      </c>
      <c r="V77" s="83">
        <f t="shared" si="25"/>
        <v>0</v>
      </c>
      <c r="W77" s="83">
        <f t="shared" si="25"/>
        <v>0</v>
      </c>
      <c r="X77" s="83">
        <f t="shared" si="25"/>
        <v>0</v>
      </c>
      <c r="Y77" s="83">
        <f t="shared" si="25"/>
        <v>0</v>
      </c>
      <c r="Z77" s="83">
        <f t="shared" si="25"/>
        <v>0</v>
      </c>
      <c r="AA77" s="83">
        <f t="shared" si="25"/>
        <v>0</v>
      </c>
      <c r="AB77" s="83">
        <f t="shared" si="25"/>
        <v>0</v>
      </c>
      <c r="AC77" s="83">
        <f t="shared" si="25"/>
        <v>0</v>
      </c>
      <c r="AD77" s="83">
        <f t="shared" si="25"/>
        <v>0</v>
      </c>
      <c r="AE77" s="83">
        <f t="shared" si="25"/>
        <v>0</v>
      </c>
      <c r="AF77" s="83">
        <f t="shared" si="25"/>
        <v>0</v>
      </c>
      <c r="AG77" s="83">
        <f t="shared" si="25"/>
        <v>0</v>
      </c>
      <c r="AH77" s="83">
        <f t="shared" si="25"/>
        <v>0</v>
      </c>
      <c r="AI77" s="83">
        <f t="shared" si="25"/>
        <v>0</v>
      </c>
      <c r="AJ77" s="83">
        <f t="shared" si="25"/>
        <v>0</v>
      </c>
      <c r="AK77" s="83">
        <f t="shared" si="26"/>
        <v>0</v>
      </c>
      <c r="AL77" s="83">
        <f t="shared" si="26"/>
        <v>0</v>
      </c>
      <c r="AM77" s="83">
        <f t="shared" si="26"/>
        <v>0</v>
      </c>
      <c r="AN77" s="83">
        <f t="shared" si="26"/>
        <v>0</v>
      </c>
      <c r="AO77" s="83">
        <f t="shared" si="26"/>
        <v>0</v>
      </c>
      <c r="AP77" s="83">
        <f t="shared" si="26"/>
        <v>0</v>
      </c>
      <c r="AQ77" s="83">
        <f t="shared" si="26"/>
        <v>0</v>
      </c>
      <c r="AR77" s="83">
        <f t="shared" si="26"/>
        <v>0</v>
      </c>
      <c r="AS77" s="83">
        <f t="shared" si="26"/>
        <v>0</v>
      </c>
      <c r="AT77" s="83">
        <f t="shared" si="26"/>
        <v>0</v>
      </c>
      <c r="AU77" s="83">
        <f t="shared" si="26"/>
        <v>0</v>
      </c>
      <c r="AV77" s="83">
        <f t="shared" si="26"/>
        <v>0</v>
      </c>
      <c r="AW77" s="83">
        <f t="shared" si="26"/>
        <v>0</v>
      </c>
      <c r="AX77" s="83">
        <f t="shared" si="26"/>
        <v>0</v>
      </c>
      <c r="AY77" s="83">
        <f t="shared" si="26"/>
        <v>0</v>
      </c>
      <c r="AZ77" s="83">
        <f t="shared" si="26"/>
        <v>0</v>
      </c>
      <c r="BA77" s="83">
        <f t="shared" si="27"/>
        <v>0</v>
      </c>
      <c r="BB77" s="83">
        <f t="shared" si="27"/>
        <v>0</v>
      </c>
      <c r="BC77" s="83">
        <f t="shared" si="27"/>
        <v>0</v>
      </c>
      <c r="BD77" s="83">
        <f t="shared" si="27"/>
        <v>0</v>
      </c>
      <c r="BE77" s="83">
        <f t="shared" si="27"/>
        <v>0</v>
      </c>
      <c r="BF77" s="83">
        <f t="shared" si="27"/>
        <v>0</v>
      </c>
      <c r="BG77" s="83">
        <f t="shared" si="27"/>
        <v>0</v>
      </c>
      <c r="BH77" s="83">
        <f t="shared" si="27"/>
        <v>0</v>
      </c>
      <c r="BI77" s="83">
        <f t="shared" si="27"/>
        <v>0</v>
      </c>
      <c r="BJ77" s="83">
        <f t="shared" si="27"/>
        <v>0</v>
      </c>
      <c r="BK77" s="83">
        <f t="shared" si="27"/>
        <v>0</v>
      </c>
      <c r="BL77" s="83">
        <f t="shared" si="27"/>
        <v>0</v>
      </c>
      <c r="BM77" s="83">
        <f t="shared" si="27"/>
        <v>0</v>
      </c>
      <c r="BN77" s="83">
        <f t="shared" si="27"/>
        <v>0</v>
      </c>
      <c r="BO77" s="83">
        <f t="shared" si="27"/>
        <v>0</v>
      </c>
      <c r="BP77" s="83">
        <f t="shared" si="27"/>
        <v>0</v>
      </c>
      <c r="BQ77" s="83">
        <f t="shared" si="28"/>
        <v>0</v>
      </c>
      <c r="BR77" s="83">
        <f t="shared" si="28"/>
        <v>0</v>
      </c>
      <c r="BS77" s="83">
        <f t="shared" si="28"/>
        <v>0</v>
      </c>
      <c r="BT77" s="83">
        <f t="shared" si="28"/>
        <v>0</v>
      </c>
      <c r="BU77" s="83">
        <f t="shared" si="28"/>
        <v>0</v>
      </c>
      <c r="BV77" s="83">
        <f t="shared" si="28"/>
        <v>0</v>
      </c>
      <c r="BW77" s="83">
        <f t="shared" si="28"/>
        <v>0</v>
      </c>
      <c r="BX77" s="83">
        <f t="shared" si="28"/>
        <v>0</v>
      </c>
      <c r="BY77" s="83">
        <f t="shared" si="28"/>
        <v>0</v>
      </c>
      <c r="BZ77" s="83">
        <f t="shared" si="28"/>
        <v>0</v>
      </c>
      <c r="CA77" s="83">
        <f t="shared" si="28"/>
        <v>0</v>
      </c>
      <c r="CB77" s="83">
        <f t="shared" si="28"/>
        <v>0</v>
      </c>
      <c r="CC77" s="83">
        <f t="shared" si="28"/>
        <v>0</v>
      </c>
      <c r="CD77" s="83">
        <f t="shared" si="28"/>
        <v>0</v>
      </c>
      <c r="CE77" s="83">
        <f t="shared" si="28"/>
        <v>0</v>
      </c>
      <c r="CF77" s="83">
        <f t="shared" si="28"/>
        <v>0</v>
      </c>
      <c r="CG77" s="83">
        <f t="shared" si="29"/>
        <v>0</v>
      </c>
      <c r="CH77" s="83">
        <f t="shared" si="29"/>
        <v>0</v>
      </c>
      <c r="CI77" s="83">
        <f t="shared" si="29"/>
        <v>0</v>
      </c>
      <c r="CJ77" s="83">
        <f t="shared" si="29"/>
        <v>0</v>
      </c>
      <c r="CK77" s="83">
        <f t="shared" si="29"/>
        <v>0</v>
      </c>
      <c r="CL77" s="83">
        <f t="shared" si="29"/>
        <v>0</v>
      </c>
      <c r="CM77" s="83">
        <f t="shared" si="29"/>
        <v>0</v>
      </c>
      <c r="CN77" s="83">
        <f t="shared" si="29"/>
        <v>0</v>
      </c>
      <c r="CO77" s="83">
        <f t="shared" si="29"/>
        <v>0</v>
      </c>
      <c r="CP77" s="83">
        <f t="shared" si="29"/>
        <v>0</v>
      </c>
      <c r="CQ77" s="83">
        <f t="shared" si="29"/>
        <v>0</v>
      </c>
      <c r="CR77" s="83">
        <f t="shared" si="29"/>
        <v>0</v>
      </c>
      <c r="CS77" s="83">
        <f t="shared" si="29"/>
        <v>0</v>
      </c>
      <c r="CT77" s="83">
        <f t="shared" si="29"/>
        <v>0</v>
      </c>
      <c r="CU77" s="83">
        <f t="shared" si="29"/>
        <v>0</v>
      </c>
      <c r="CV77" s="83">
        <f t="shared" si="29"/>
        <v>0</v>
      </c>
      <c r="CW77" s="83">
        <f t="shared" si="30"/>
        <v>0</v>
      </c>
      <c r="CX77" s="83">
        <f t="shared" si="30"/>
        <v>0</v>
      </c>
      <c r="CY77" s="83">
        <f t="shared" si="30"/>
        <v>0</v>
      </c>
      <c r="CZ77" s="83">
        <f t="shared" si="30"/>
        <v>0</v>
      </c>
      <c r="DA77" s="83">
        <f t="shared" si="30"/>
        <v>0</v>
      </c>
      <c r="DB77" s="83">
        <f t="shared" si="30"/>
        <v>0</v>
      </c>
      <c r="DC77" s="83">
        <f t="shared" si="30"/>
        <v>0</v>
      </c>
      <c r="DD77" s="83">
        <f t="shared" si="30"/>
        <v>0</v>
      </c>
      <c r="DE77" s="83">
        <f t="shared" si="30"/>
        <v>0</v>
      </c>
      <c r="DF77" s="83">
        <f t="shared" si="30"/>
        <v>0</v>
      </c>
      <c r="DG77" s="83">
        <f t="shared" si="30"/>
        <v>0</v>
      </c>
      <c r="DH77" s="83">
        <f t="shared" si="30"/>
        <v>0</v>
      </c>
      <c r="DI77" s="83">
        <f t="shared" si="30"/>
        <v>0</v>
      </c>
      <c r="DJ77" s="83">
        <f t="shared" si="30"/>
        <v>0</v>
      </c>
      <c r="DK77" s="83">
        <f t="shared" si="31"/>
        <v>0</v>
      </c>
      <c r="DL77" s="83">
        <f t="shared" si="31"/>
        <v>0</v>
      </c>
      <c r="DM77" s="83">
        <f t="shared" si="31"/>
        <v>0</v>
      </c>
      <c r="DN77" s="83">
        <f t="shared" si="31"/>
        <v>0</v>
      </c>
      <c r="DO77" s="83">
        <f t="shared" si="31"/>
        <v>0</v>
      </c>
      <c r="DP77" s="83">
        <f t="shared" si="31"/>
        <v>0</v>
      </c>
      <c r="DQ77" s="83">
        <f t="shared" si="31"/>
        <v>0</v>
      </c>
      <c r="DR77" s="83">
        <f t="shared" si="31"/>
        <v>0</v>
      </c>
      <c r="DS77" s="83">
        <f t="shared" si="31"/>
        <v>0</v>
      </c>
      <c r="DT77" s="83">
        <f t="shared" si="31"/>
        <v>0</v>
      </c>
      <c r="DU77" s="83">
        <f t="shared" si="31"/>
        <v>0</v>
      </c>
    </row>
    <row r="78" spans="1:125">
      <c r="A78" s="85"/>
      <c r="B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row>
    <row r="79" spans="1:125">
      <c r="A79" s="44" t="str">
        <f>IFERROR(Pieņēmumi!B217,"")</f>
        <v>Privātā partnera administratīvās izmaksas, kopā</v>
      </c>
      <c r="B79" s="50" t="str">
        <f>IFERROR(Pieņēmumi!C217,"")</f>
        <v>k € ceturksnī</v>
      </c>
      <c r="D79" s="46">
        <f>IFERROR(Pieņēmumi!E217,"")</f>
        <v>4650</v>
      </c>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row>
    <row r="81" spans="1:125">
      <c r="A81" s="25" t="s">
        <v>243</v>
      </c>
      <c r="B81" s="84" t="s">
        <v>71</v>
      </c>
      <c r="C81" s="25"/>
      <c r="D81" s="26">
        <f>IFERROR(SUM(E81:DU81),"")</f>
        <v>279000</v>
      </c>
      <c r="E81" s="26">
        <f t="shared" ref="E81:BP81" si="32">IFERROR(SUM(E68:E74),"")</f>
        <v>4650</v>
      </c>
      <c r="F81" s="26">
        <f t="shared" si="32"/>
        <v>4650</v>
      </c>
      <c r="G81" s="26">
        <f t="shared" si="32"/>
        <v>4650</v>
      </c>
      <c r="H81" s="26">
        <f t="shared" si="32"/>
        <v>4650</v>
      </c>
      <c r="I81" s="26">
        <f t="shared" si="32"/>
        <v>4650</v>
      </c>
      <c r="J81" s="26">
        <f t="shared" si="32"/>
        <v>4650</v>
      </c>
      <c r="K81" s="26">
        <f t="shared" si="32"/>
        <v>4650</v>
      </c>
      <c r="L81" s="26">
        <f t="shared" si="32"/>
        <v>4650</v>
      </c>
      <c r="M81" s="26">
        <f t="shared" si="32"/>
        <v>4650</v>
      </c>
      <c r="N81" s="26">
        <f t="shared" si="32"/>
        <v>4650</v>
      </c>
      <c r="O81" s="26">
        <f t="shared" si="32"/>
        <v>4650</v>
      </c>
      <c r="P81" s="26">
        <f t="shared" si="32"/>
        <v>4650</v>
      </c>
      <c r="Q81" s="26">
        <f t="shared" si="32"/>
        <v>4650</v>
      </c>
      <c r="R81" s="26">
        <f t="shared" si="32"/>
        <v>4650</v>
      </c>
      <c r="S81" s="26">
        <f t="shared" si="32"/>
        <v>4650</v>
      </c>
      <c r="T81" s="26">
        <f t="shared" si="32"/>
        <v>4650</v>
      </c>
      <c r="U81" s="26">
        <f t="shared" si="32"/>
        <v>4650</v>
      </c>
      <c r="V81" s="26">
        <f t="shared" si="32"/>
        <v>4650</v>
      </c>
      <c r="W81" s="26">
        <f t="shared" si="32"/>
        <v>4650</v>
      </c>
      <c r="X81" s="26">
        <f t="shared" si="32"/>
        <v>4650</v>
      </c>
      <c r="Y81" s="26">
        <f t="shared" si="32"/>
        <v>4650</v>
      </c>
      <c r="Z81" s="26">
        <f t="shared" si="32"/>
        <v>4650</v>
      </c>
      <c r="AA81" s="26">
        <f t="shared" si="32"/>
        <v>4650</v>
      </c>
      <c r="AB81" s="26">
        <f t="shared" si="32"/>
        <v>4650</v>
      </c>
      <c r="AC81" s="26">
        <f t="shared" si="32"/>
        <v>4650</v>
      </c>
      <c r="AD81" s="26">
        <f t="shared" si="32"/>
        <v>4650</v>
      </c>
      <c r="AE81" s="26">
        <f t="shared" si="32"/>
        <v>4650</v>
      </c>
      <c r="AF81" s="26">
        <f t="shared" si="32"/>
        <v>4650</v>
      </c>
      <c r="AG81" s="26">
        <f t="shared" si="32"/>
        <v>4650</v>
      </c>
      <c r="AH81" s="26">
        <f t="shared" si="32"/>
        <v>4650</v>
      </c>
      <c r="AI81" s="26">
        <f t="shared" si="32"/>
        <v>4650</v>
      </c>
      <c r="AJ81" s="26">
        <f t="shared" si="32"/>
        <v>4650</v>
      </c>
      <c r="AK81" s="26">
        <f t="shared" si="32"/>
        <v>4650</v>
      </c>
      <c r="AL81" s="26">
        <f t="shared" si="32"/>
        <v>4650</v>
      </c>
      <c r="AM81" s="26">
        <f t="shared" si="32"/>
        <v>4650</v>
      </c>
      <c r="AN81" s="26">
        <f t="shared" si="32"/>
        <v>4650</v>
      </c>
      <c r="AO81" s="26">
        <f t="shared" si="32"/>
        <v>4650</v>
      </c>
      <c r="AP81" s="26">
        <f t="shared" si="32"/>
        <v>4650</v>
      </c>
      <c r="AQ81" s="26">
        <f t="shared" si="32"/>
        <v>4650</v>
      </c>
      <c r="AR81" s="26">
        <f t="shared" si="32"/>
        <v>4650</v>
      </c>
      <c r="AS81" s="26">
        <f t="shared" si="32"/>
        <v>4650</v>
      </c>
      <c r="AT81" s="26">
        <f t="shared" si="32"/>
        <v>4650</v>
      </c>
      <c r="AU81" s="26">
        <f t="shared" si="32"/>
        <v>4650</v>
      </c>
      <c r="AV81" s="26">
        <f t="shared" si="32"/>
        <v>4650</v>
      </c>
      <c r="AW81" s="26">
        <f t="shared" si="32"/>
        <v>4650</v>
      </c>
      <c r="AX81" s="26">
        <f t="shared" si="32"/>
        <v>4650</v>
      </c>
      <c r="AY81" s="26">
        <f t="shared" si="32"/>
        <v>4650</v>
      </c>
      <c r="AZ81" s="26">
        <f t="shared" si="32"/>
        <v>4650</v>
      </c>
      <c r="BA81" s="26">
        <f t="shared" si="32"/>
        <v>4650</v>
      </c>
      <c r="BB81" s="26">
        <f t="shared" si="32"/>
        <v>4650</v>
      </c>
      <c r="BC81" s="26">
        <f t="shared" si="32"/>
        <v>4650</v>
      </c>
      <c r="BD81" s="26">
        <f t="shared" si="32"/>
        <v>4650</v>
      </c>
      <c r="BE81" s="26">
        <f t="shared" si="32"/>
        <v>4650</v>
      </c>
      <c r="BF81" s="26">
        <f t="shared" si="32"/>
        <v>4650</v>
      </c>
      <c r="BG81" s="26">
        <f t="shared" si="32"/>
        <v>4650</v>
      </c>
      <c r="BH81" s="26">
        <f t="shared" si="32"/>
        <v>4650</v>
      </c>
      <c r="BI81" s="26">
        <f t="shared" si="32"/>
        <v>4650</v>
      </c>
      <c r="BJ81" s="26">
        <f t="shared" si="32"/>
        <v>4650</v>
      </c>
      <c r="BK81" s="26">
        <f t="shared" si="32"/>
        <v>4650</v>
      </c>
      <c r="BL81" s="26">
        <f t="shared" si="32"/>
        <v>4650</v>
      </c>
      <c r="BM81" s="26">
        <f t="shared" si="32"/>
        <v>0</v>
      </c>
      <c r="BN81" s="26">
        <f t="shared" si="32"/>
        <v>0</v>
      </c>
      <c r="BO81" s="26">
        <f t="shared" si="32"/>
        <v>0</v>
      </c>
      <c r="BP81" s="26">
        <f t="shared" si="32"/>
        <v>0</v>
      </c>
      <c r="BQ81" s="26">
        <f t="shared" ref="BQ81:DU81" si="33">IFERROR(SUM(BQ68:BQ74),"")</f>
        <v>0</v>
      </c>
      <c r="BR81" s="26">
        <f t="shared" si="33"/>
        <v>0</v>
      </c>
      <c r="BS81" s="26">
        <f t="shared" si="33"/>
        <v>0</v>
      </c>
      <c r="BT81" s="26">
        <f t="shared" si="33"/>
        <v>0</v>
      </c>
      <c r="BU81" s="26">
        <f t="shared" si="33"/>
        <v>0</v>
      </c>
      <c r="BV81" s="26">
        <f t="shared" si="33"/>
        <v>0</v>
      </c>
      <c r="BW81" s="26">
        <f t="shared" si="33"/>
        <v>0</v>
      </c>
      <c r="BX81" s="26">
        <f t="shared" si="33"/>
        <v>0</v>
      </c>
      <c r="BY81" s="26">
        <f t="shared" si="33"/>
        <v>0</v>
      </c>
      <c r="BZ81" s="26">
        <f t="shared" si="33"/>
        <v>0</v>
      </c>
      <c r="CA81" s="26">
        <f t="shared" si="33"/>
        <v>0</v>
      </c>
      <c r="CB81" s="26">
        <f t="shared" si="33"/>
        <v>0</v>
      </c>
      <c r="CC81" s="26">
        <f t="shared" si="33"/>
        <v>0</v>
      </c>
      <c r="CD81" s="26">
        <f t="shared" si="33"/>
        <v>0</v>
      </c>
      <c r="CE81" s="26">
        <f t="shared" si="33"/>
        <v>0</v>
      </c>
      <c r="CF81" s="26">
        <f t="shared" si="33"/>
        <v>0</v>
      </c>
      <c r="CG81" s="26">
        <f t="shared" si="33"/>
        <v>0</v>
      </c>
      <c r="CH81" s="26">
        <f t="shared" si="33"/>
        <v>0</v>
      </c>
      <c r="CI81" s="26">
        <f t="shared" si="33"/>
        <v>0</v>
      </c>
      <c r="CJ81" s="26">
        <f t="shared" si="33"/>
        <v>0</v>
      </c>
      <c r="CK81" s="26">
        <f t="shared" si="33"/>
        <v>0</v>
      </c>
      <c r="CL81" s="26">
        <f t="shared" si="33"/>
        <v>0</v>
      </c>
      <c r="CM81" s="26">
        <f t="shared" si="33"/>
        <v>0</v>
      </c>
      <c r="CN81" s="26">
        <f t="shared" si="33"/>
        <v>0</v>
      </c>
      <c r="CO81" s="26">
        <f t="shared" si="33"/>
        <v>0</v>
      </c>
      <c r="CP81" s="26">
        <f t="shared" si="33"/>
        <v>0</v>
      </c>
      <c r="CQ81" s="26">
        <f t="shared" si="33"/>
        <v>0</v>
      </c>
      <c r="CR81" s="26">
        <f t="shared" si="33"/>
        <v>0</v>
      </c>
      <c r="CS81" s="26">
        <f t="shared" si="33"/>
        <v>0</v>
      </c>
      <c r="CT81" s="26">
        <f t="shared" si="33"/>
        <v>0</v>
      </c>
      <c r="CU81" s="26">
        <f t="shared" si="33"/>
        <v>0</v>
      </c>
      <c r="CV81" s="26">
        <f t="shared" si="33"/>
        <v>0</v>
      </c>
      <c r="CW81" s="26">
        <f t="shared" si="33"/>
        <v>0</v>
      </c>
      <c r="CX81" s="26">
        <f t="shared" si="33"/>
        <v>0</v>
      </c>
      <c r="CY81" s="26">
        <f t="shared" si="33"/>
        <v>0</v>
      </c>
      <c r="CZ81" s="26">
        <f t="shared" si="33"/>
        <v>0</v>
      </c>
      <c r="DA81" s="26">
        <f t="shared" si="33"/>
        <v>0</v>
      </c>
      <c r="DB81" s="26">
        <f t="shared" si="33"/>
        <v>0</v>
      </c>
      <c r="DC81" s="26">
        <f t="shared" si="33"/>
        <v>0</v>
      </c>
      <c r="DD81" s="26">
        <f t="shared" si="33"/>
        <v>0</v>
      </c>
      <c r="DE81" s="26">
        <f t="shared" si="33"/>
        <v>0</v>
      </c>
      <c r="DF81" s="26">
        <f t="shared" si="33"/>
        <v>0</v>
      </c>
      <c r="DG81" s="26">
        <f t="shared" si="33"/>
        <v>0</v>
      </c>
      <c r="DH81" s="26">
        <f t="shared" si="33"/>
        <v>0</v>
      </c>
      <c r="DI81" s="26">
        <f t="shared" si="33"/>
        <v>0</v>
      </c>
      <c r="DJ81" s="26">
        <f t="shared" si="33"/>
        <v>0</v>
      </c>
      <c r="DK81" s="26">
        <f t="shared" si="33"/>
        <v>0</v>
      </c>
      <c r="DL81" s="26">
        <f t="shared" si="33"/>
        <v>0</v>
      </c>
      <c r="DM81" s="26">
        <f t="shared" si="33"/>
        <v>0</v>
      </c>
      <c r="DN81" s="26">
        <f t="shared" si="33"/>
        <v>0</v>
      </c>
      <c r="DO81" s="26">
        <f t="shared" si="33"/>
        <v>0</v>
      </c>
      <c r="DP81" s="26">
        <f t="shared" si="33"/>
        <v>0</v>
      </c>
      <c r="DQ81" s="26">
        <f t="shared" si="33"/>
        <v>0</v>
      </c>
      <c r="DR81" s="26">
        <f t="shared" si="33"/>
        <v>0</v>
      </c>
      <c r="DS81" s="26">
        <f t="shared" si="33"/>
        <v>0</v>
      </c>
      <c r="DT81" s="26">
        <f t="shared" si="33"/>
        <v>0</v>
      </c>
      <c r="DU81" s="26">
        <f t="shared" si="33"/>
        <v>0</v>
      </c>
    </row>
    <row r="82" spans="1:125">
      <c r="A82" s="2"/>
      <c r="B82" s="2"/>
      <c r="C82" s="2"/>
      <c r="D82" s="1"/>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c r="A83" s="25" t="s">
        <v>244</v>
      </c>
      <c r="B83" s="84" t="s">
        <v>71</v>
      </c>
      <c r="C83" s="25"/>
      <c r="D83" s="26">
        <f>IFERROR(SUM(E83:DU83),"")</f>
        <v>325808.94113597024</v>
      </c>
      <c r="E83" s="26">
        <f t="shared" ref="E83:BP83" si="34">IFERROR(E81*E66,"")</f>
        <v>4678.4730351803664</v>
      </c>
      <c r="F83" s="26">
        <f t="shared" si="34"/>
        <v>4707.7661900311059</v>
      </c>
      <c r="G83" s="26">
        <f t="shared" si="34"/>
        <v>4736.917837923279</v>
      </c>
      <c r="H83" s="26">
        <f t="shared" si="34"/>
        <v>4765.9230913094498</v>
      </c>
      <c r="I83" s="26">
        <f t="shared" si="34"/>
        <v>4783.7674861296364</v>
      </c>
      <c r="J83" s="26">
        <f t="shared" si="34"/>
        <v>4811.3439378678277</v>
      </c>
      <c r="K83" s="26">
        <f t="shared" si="34"/>
        <v>4838.7737045434242</v>
      </c>
      <c r="L83" s="26">
        <f t="shared" si="34"/>
        <v>4866.0524749122624</v>
      </c>
      <c r="M83" s="26">
        <f t="shared" si="34"/>
        <v>4861.6025371657415</v>
      </c>
      <c r="N83" s="26">
        <f t="shared" si="34"/>
        <v>4885.9990961104359</v>
      </c>
      <c r="O83" s="26">
        <f t="shared" si="34"/>
        <v>4910.2479752911677</v>
      </c>
      <c r="P83" s="26">
        <f t="shared" si="34"/>
        <v>4934.3457675063946</v>
      </c>
      <c r="Q83" s="26">
        <f t="shared" si="34"/>
        <v>4958.8345879090566</v>
      </c>
      <c r="R83" s="26">
        <f t="shared" si="34"/>
        <v>4983.7190780326446</v>
      </c>
      <c r="S83" s="26">
        <f t="shared" si="34"/>
        <v>5008.452934796991</v>
      </c>
      <c r="T83" s="26">
        <f t="shared" si="34"/>
        <v>5033.0326828565221</v>
      </c>
      <c r="U83" s="26">
        <f t="shared" si="34"/>
        <v>5058.0112796672374</v>
      </c>
      <c r="V83" s="26">
        <f t="shared" si="34"/>
        <v>5083.3934595932978</v>
      </c>
      <c r="W83" s="26">
        <f t="shared" si="34"/>
        <v>5108.6219934929313</v>
      </c>
      <c r="X83" s="26">
        <f t="shared" si="34"/>
        <v>5133.6933365136538</v>
      </c>
      <c r="Y83" s="26">
        <f t="shared" si="34"/>
        <v>5159.1715052605823</v>
      </c>
      <c r="Z83" s="26">
        <f t="shared" si="34"/>
        <v>5185.0613287851638</v>
      </c>
      <c r="AA83" s="26">
        <f t="shared" si="34"/>
        <v>5210.7944333627902</v>
      </c>
      <c r="AB83" s="26">
        <f t="shared" si="34"/>
        <v>5236.3672032439263</v>
      </c>
      <c r="AC83" s="26">
        <f t="shared" si="34"/>
        <v>5262.3549353657945</v>
      </c>
      <c r="AD83" s="26">
        <f t="shared" si="34"/>
        <v>5288.7625553608677</v>
      </c>
      <c r="AE83" s="26">
        <f t="shared" si="34"/>
        <v>5315.0103220300452</v>
      </c>
      <c r="AF83" s="26">
        <f t="shared" si="34"/>
        <v>5341.094547308805</v>
      </c>
      <c r="AG83" s="26">
        <f t="shared" si="34"/>
        <v>5367.6020340731111</v>
      </c>
      <c r="AH83" s="26">
        <f t="shared" si="34"/>
        <v>5394.5378064680845</v>
      </c>
      <c r="AI83" s="26">
        <f t="shared" si="34"/>
        <v>5421.3105284706471</v>
      </c>
      <c r="AJ83" s="26">
        <f t="shared" si="34"/>
        <v>5447.9164382549807</v>
      </c>
      <c r="AK83" s="26">
        <f t="shared" si="34"/>
        <v>5474.9540747545716</v>
      </c>
      <c r="AL83" s="26">
        <f t="shared" si="34"/>
        <v>5502.4285625974471</v>
      </c>
      <c r="AM83" s="26">
        <f t="shared" si="34"/>
        <v>5529.7367390400595</v>
      </c>
      <c r="AN83" s="26">
        <f t="shared" si="34"/>
        <v>5556.874767020081</v>
      </c>
      <c r="AO83" s="26">
        <f t="shared" si="34"/>
        <v>5584.4531562496641</v>
      </c>
      <c r="AP83" s="26">
        <f t="shared" si="34"/>
        <v>5612.4771338493956</v>
      </c>
      <c r="AQ83" s="26">
        <f t="shared" si="34"/>
        <v>5640.331473820861</v>
      </c>
      <c r="AR83" s="26">
        <f t="shared" si="34"/>
        <v>5668.0122623604821</v>
      </c>
      <c r="AS83" s="26">
        <f t="shared" si="34"/>
        <v>5696.1422193746575</v>
      </c>
      <c r="AT83" s="26">
        <f t="shared" si="34"/>
        <v>5724.7266765263848</v>
      </c>
      <c r="AU83" s="26">
        <f t="shared" si="34"/>
        <v>5753.1381032972777</v>
      </c>
      <c r="AV83" s="26">
        <f t="shared" si="34"/>
        <v>5781.3725076076917</v>
      </c>
      <c r="AW83" s="26">
        <f t="shared" si="34"/>
        <v>5810.0650637621502</v>
      </c>
      <c r="AX83" s="26">
        <f t="shared" si="34"/>
        <v>5839.2212100569122</v>
      </c>
      <c r="AY83" s="26">
        <f t="shared" si="34"/>
        <v>5868.2008653632238</v>
      </c>
      <c r="AZ83" s="26">
        <f t="shared" si="34"/>
        <v>5896.9999577598464</v>
      </c>
      <c r="BA83" s="26">
        <f t="shared" si="34"/>
        <v>5926.2663650373943</v>
      </c>
      <c r="BB83" s="26">
        <f t="shared" si="34"/>
        <v>5956.0056342580492</v>
      </c>
      <c r="BC83" s="26">
        <f t="shared" si="34"/>
        <v>5985.5648826704892</v>
      </c>
      <c r="BD83" s="26">
        <f t="shared" si="34"/>
        <v>6014.9399569150428</v>
      </c>
      <c r="BE83" s="26">
        <f t="shared" si="34"/>
        <v>6044.7916923381417</v>
      </c>
      <c r="BF83" s="26">
        <f t="shared" si="34"/>
        <v>6075.1257469432112</v>
      </c>
      <c r="BG83" s="26">
        <f t="shared" si="34"/>
        <v>6105.2761803238982</v>
      </c>
      <c r="BH83" s="26">
        <f t="shared" si="34"/>
        <v>6135.2387560533443</v>
      </c>
      <c r="BI83" s="26">
        <f t="shared" si="34"/>
        <v>6165.6875261849045</v>
      </c>
      <c r="BJ83" s="26">
        <f t="shared" si="34"/>
        <v>6196.6282618820751</v>
      </c>
      <c r="BK83" s="26">
        <f t="shared" si="34"/>
        <v>6227.3817039303767</v>
      </c>
      <c r="BL83" s="26">
        <f t="shared" si="34"/>
        <v>6257.943531174411</v>
      </c>
      <c r="BM83" s="26">
        <f t="shared" si="34"/>
        <v>0</v>
      </c>
      <c r="BN83" s="26">
        <f t="shared" si="34"/>
        <v>0</v>
      </c>
      <c r="BO83" s="26">
        <f t="shared" si="34"/>
        <v>0</v>
      </c>
      <c r="BP83" s="26">
        <f t="shared" si="34"/>
        <v>0</v>
      </c>
      <c r="BQ83" s="26">
        <f t="shared" ref="BQ83:DU83" si="35">IFERROR(BQ81*BQ66,"")</f>
        <v>0</v>
      </c>
      <c r="BR83" s="26">
        <f t="shared" si="35"/>
        <v>0</v>
      </c>
      <c r="BS83" s="26">
        <f t="shared" si="35"/>
        <v>0</v>
      </c>
      <c r="BT83" s="26">
        <f t="shared" si="35"/>
        <v>0</v>
      </c>
      <c r="BU83" s="26">
        <f t="shared" si="35"/>
        <v>0</v>
      </c>
      <c r="BV83" s="26">
        <f t="shared" si="35"/>
        <v>0</v>
      </c>
      <c r="BW83" s="26">
        <f t="shared" si="35"/>
        <v>0</v>
      </c>
      <c r="BX83" s="26">
        <f t="shared" si="35"/>
        <v>0</v>
      </c>
      <c r="BY83" s="26">
        <f t="shared" si="35"/>
        <v>0</v>
      </c>
      <c r="BZ83" s="26">
        <f t="shared" si="35"/>
        <v>0</v>
      </c>
      <c r="CA83" s="26">
        <f t="shared" si="35"/>
        <v>0</v>
      </c>
      <c r="CB83" s="26">
        <f t="shared" si="35"/>
        <v>0</v>
      </c>
      <c r="CC83" s="26">
        <f t="shared" si="35"/>
        <v>0</v>
      </c>
      <c r="CD83" s="26">
        <f t="shared" si="35"/>
        <v>0</v>
      </c>
      <c r="CE83" s="26">
        <f t="shared" si="35"/>
        <v>0</v>
      </c>
      <c r="CF83" s="26">
        <f t="shared" si="35"/>
        <v>0</v>
      </c>
      <c r="CG83" s="26">
        <f t="shared" si="35"/>
        <v>0</v>
      </c>
      <c r="CH83" s="26">
        <f t="shared" si="35"/>
        <v>0</v>
      </c>
      <c r="CI83" s="26">
        <f t="shared" si="35"/>
        <v>0</v>
      </c>
      <c r="CJ83" s="26">
        <f t="shared" si="35"/>
        <v>0</v>
      </c>
      <c r="CK83" s="26">
        <f t="shared" si="35"/>
        <v>0</v>
      </c>
      <c r="CL83" s="26">
        <f t="shared" si="35"/>
        <v>0</v>
      </c>
      <c r="CM83" s="26">
        <f t="shared" si="35"/>
        <v>0</v>
      </c>
      <c r="CN83" s="26">
        <f t="shared" si="35"/>
        <v>0</v>
      </c>
      <c r="CO83" s="26">
        <f t="shared" si="35"/>
        <v>0</v>
      </c>
      <c r="CP83" s="26">
        <f t="shared" si="35"/>
        <v>0</v>
      </c>
      <c r="CQ83" s="26">
        <f t="shared" si="35"/>
        <v>0</v>
      </c>
      <c r="CR83" s="26">
        <f t="shared" si="35"/>
        <v>0</v>
      </c>
      <c r="CS83" s="26">
        <f t="shared" si="35"/>
        <v>0</v>
      </c>
      <c r="CT83" s="26">
        <f t="shared" si="35"/>
        <v>0</v>
      </c>
      <c r="CU83" s="26">
        <f t="shared" si="35"/>
        <v>0</v>
      </c>
      <c r="CV83" s="26">
        <f t="shared" si="35"/>
        <v>0</v>
      </c>
      <c r="CW83" s="26">
        <f t="shared" si="35"/>
        <v>0</v>
      </c>
      <c r="CX83" s="26">
        <f t="shared" si="35"/>
        <v>0</v>
      </c>
      <c r="CY83" s="26">
        <f t="shared" si="35"/>
        <v>0</v>
      </c>
      <c r="CZ83" s="26">
        <f t="shared" si="35"/>
        <v>0</v>
      </c>
      <c r="DA83" s="26">
        <f t="shared" si="35"/>
        <v>0</v>
      </c>
      <c r="DB83" s="26">
        <f t="shared" si="35"/>
        <v>0</v>
      </c>
      <c r="DC83" s="26">
        <f t="shared" si="35"/>
        <v>0</v>
      </c>
      <c r="DD83" s="26">
        <f t="shared" si="35"/>
        <v>0</v>
      </c>
      <c r="DE83" s="26">
        <f t="shared" si="35"/>
        <v>0</v>
      </c>
      <c r="DF83" s="26">
        <f t="shared" si="35"/>
        <v>0</v>
      </c>
      <c r="DG83" s="26">
        <f t="shared" si="35"/>
        <v>0</v>
      </c>
      <c r="DH83" s="26">
        <f t="shared" si="35"/>
        <v>0</v>
      </c>
      <c r="DI83" s="26">
        <f t="shared" si="35"/>
        <v>0</v>
      </c>
      <c r="DJ83" s="26">
        <f t="shared" si="35"/>
        <v>0</v>
      </c>
      <c r="DK83" s="26">
        <f t="shared" si="35"/>
        <v>0</v>
      </c>
      <c r="DL83" s="26">
        <f t="shared" si="35"/>
        <v>0</v>
      </c>
      <c r="DM83" s="26">
        <f t="shared" si="35"/>
        <v>0</v>
      </c>
      <c r="DN83" s="26">
        <f t="shared" si="35"/>
        <v>0</v>
      </c>
      <c r="DO83" s="26">
        <f t="shared" si="35"/>
        <v>0</v>
      </c>
      <c r="DP83" s="26">
        <f t="shared" si="35"/>
        <v>0</v>
      </c>
      <c r="DQ83" s="26">
        <f t="shared" si="35"/>
        <v>0</v>
      </c>
      <c r="DR83" s="26">
        <f t="shared" si="35"/>
        <v>0</v>
      </c>
      <c r="DS83" s="26">
        <f t="shared" si="35"/>
        <v>0</v>
      </c>
      <c r="DT83" s="26">
        <f t="shared" si="35"/>
        <v>0</v>
      </c>
      <c r="DU83" s="26">
        <f t="shared" si="35"/>
        <v>0</v>
      </c>
    </row>
    <row r="85" spans="1:125">
      <c r="A85" s="16" t="s">
        <v>106</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row>
    <row r="86" spans="1:125">
      <c r="B86" s="2"/>
      <c r="C86" s="2"/>
    </row>
    <row r="87" spans="1:125">
      <c r="A87" s="61" t="str">
        <f>IFERROR(Kapitālieguldījumi!A12,"")</f>
        <v>Indekss kapitālieguldījumu izmaksām</v>
      </c>
      <c r="B87" s="2"/>
      <c r="C87" s="2"/>
      <c r="D87" s="61" t="str">
        <f>IFERROR(Kapitālieguldījumi!D12,"")</f>
        <v>Patēriņa cenu indekss</v>
      </c>
      <c r="E87" s="81">
        <f>IFERROR(INDEX('Laika grafiks'!$54:$58,MATCH($D87,'Laika grafiks'!$A$54:$A$58,0),MATCH(E$3,'Laika grafiks'!$3:$3,0)),"")</f>
        <v>1.0061232333721217</v>
      </c>
      <c r="F87" s="81">
        <f>IFERROR(INDEX('Laika grafiks'!$54:$58,MATCH($D87,'Laika grafiks'!$A$54:$A$58,0),MATCH(F$3,'Laika grafiks'!$3:$3,0)),"")</f>
        <v>1.0124228365658292</v>
      </c>
      <c r="G87" s="81">
        <f>IFERROR(INDEX('Laika grafiks'!$54:$58,MATCH($D87,'Laika grafiks'!$A$54:$A$58,0),MATCH(G$3,'Laika grafiks'!$3:$3,0)),"")</f>
        <v>1.0186920081555439</v>
      </c>
      <c r="H87" s="81">
        <f>IFERROR(INDEX('Laika grafiks'!$54:$58,MATCH($D87,'Laika grafiks'!$A$54:$A$58,0),MATCH(H$3,'Laika grafiks'!$3:$3,0)),"")</f>
        <v>1.0249296970557957</v>
      </c>
      <c r="I87" s="81">
        <f>IFERROR(INDEX('Laika grafiks'!$54:$58,MATCH($D87,'Laika grafiks'!$A$54:$A$58,0),MATCH(I$3,'Laika grafiks'!$3:$3,0)),"")</f>
        <v>1.0287672013182014</v>
      </c>
      <c r="J87" s="81">
        <f>IFERROR(INDEX('Laika grafiks'!$54:$58,MATCH($D87,'Laika grafiks'!$A$54:$A$58,0),MATCH(J$3,'Laika grafiks'!$3:$3,0)),"")</f>
        <v>1.0346976210468446</v>
      </c>
      <c r="K87" s="81">
        <f>IFERROR(INDEX('Laika grafiks'!$54:$58,MATCH($D87,'Laika grafiks'!$A$54:$A$58,0),MATCH(K$3,'Laika grafiks'!$3:$3,0)),"")</f>
        <v>1.0405964956007363</v>
      </c>
      <c r="L87" s="81">
        <f>IFERROR(INDEX('Laika grafiks'!$54:$58,MATCH($D87,'Laika grafiks'!$A$54:$A$58,0),MATCH(L$3,'Laika grafiks'!$3:$3,0)),"")</f>
        <v>1.0464628978305941</v>
      </c>
      <c r="M87" s="81">
        <f>IFERROR(INDEX('Laika grafiks'!$54:$58,MATCH($D87,'Laika grafiks'!$A$54:$A$58,0),MATCH(M$3,'Laika grafiks'!$3:$3,0)),"")</f>
        <v>1.0455059219711271</v>
      </c>
      <c r="N87" s="81">
        <f>IFERROR(INDEX('Laika grafiks'!$54:$58,MATCH($D87,'Laika grafiks'!$A$54:$A$58,0),MATCH(N$3,'Laika grafiks'!$3:$3,0)),"")</f>
        <v>1.0507524937871906</v>
      </c>
      <c r="O87" s="81">
        <f>IFERROR(INDEX('Laika grafiks'!$54:$58,MATCH($D87,'Laika grafiks'!$A$54:$A$58,0),MATCH(O$3,'Laika grafiks'!$3:$3,0)),"")</f>
        <v>1.0559673065142297</v>
      </c>
      <c r="P87" s="81">
        <f>IFERROR(INDEX('Laika grafiks'!$54:$58,MATCH($D87,'Laika grafiks'!$A$54:$A$58,0),MATCH(P$3,'Laika grafiks'!$3:$3,0)),"")</f>
        <v>1.0611496274207299</v>
      </c>
      <c r="Q87" s="81">
        <f>IFERROR(INDEX('Laika grafiks'!$54:$58,MATCH($D87,'Laika grafiks'!$A$54:$A$58,0),MATCH(Q$3,'Laika grafiks'!$3:$3,0)),"")</f>
        <v>1.0664160404105498</v>
      </c>
      <c r="R87" s="81">
        <f>IFERROR(INDEX('Laika grafiks'!$54:$58,MATCH($D87,'Laika grafiks'!$A$54:$A$58,0),MATCH(R$3,'Laika grafiks'!$3:$3,0)),"")</f>
        <v>1.0717675436629344</v>
      </c>
      <c r="S87" s="81">
        <f>IFERROR(INDEX('Laika grafiks'!$54:$58,MATCH($D87,'Laika grafiks'!$A$54:$A$58,0),MATCH(S$3,'Laika grafiks'!$3:$3,0)),"")</f>
        <v>1.0770866526445142</v>
      </c>
      <c r="T87" s="81">
        <f>IFERROR(INDEX('Laika grafiks'!$54:$58,MATCH($D87,'Laika grafiks'!$A$54:$A$58,0),MATCH(T$3,'Laika grafiks'!$3:$3,0)),"")</f>
        <v>1.0823726199691446</v>
      </c>
      <c r="U87" s="81">
        <f>IFERROR(INDEX('Laika grafiks'!$54:$58,MATCH($D87,'Laika grafiks'!$A$54:$A$58,0),MATCH(U$3,'Laika grafiks'!$3:$3,0)),"")</f>
        <v>1.0877443612187607</v>
      </c>
      <c r="V87" s="81">
        <f>IFERROR(INDEX('Laika grafiks'!$54:$58,MATCH($D87,'Laika grafiks'!$A$54:$A$58,0),MATCH(V$3,'Laika grafiks'!$3:$3,0)),"")</f>
        <v>1.0932028945361931</v>
      </c>
      <c r="W87" s="81">
        <f>IFERROR(INDEX('Laika grafiks'!$54:$58,MATCH($D87,'Laika grafiks'!$A$54:$A$58,0),MATCH(W$3,'Laika grafiks'!$3:$3,0)),"")</f>
        <v>1.0986283856974046</v>
      </c>
      <c r="X87" s="81">
        <f>IFERROR(INDEX('Laika grafiks'!$54:$58,MATCH($D87,'Laika grafiks'!$A$54:$A$58,0),MATCH(X$3,'Laika grafiks'!$3:$3,0)),"")</f>
        <v>1.1040200723685276</v>
      </c>
      <c r="Y87" s="81">
        <f>IFERROR(INDEX('Laika grafiks'!$54:$58,MATCH($D87,'Laika grafiks'!$A$54:$A$58,0),MATCH(Y$3,'Laika grafiks'!$3:$3,0)),"")</f>
        <v>1.1094992484431361</v>
      </c>
      <c r="Z87" s="81">
        <f>IFERROR(INDEX('Laika grafiks'!$54:$58,MATCH($D87,'Laika grafiks'!$A$54:$A$58,0),MATCH(Z$3,'Laika grafiks'!$3:$3,0)),"")</f>
        <v>1.115066952426917</v>
      </c>
      <c r="AA87" s="81">
        <f>IFERROR(INDEX('Laika grafiks'!$54:$58,MATCH($D87,'Laika grafiks'!$A$54:$A$58,0),MATCH(AA$3,'Laika grafiks'!$3:$3,0)),"")</f>
        <v>1.1206009534113528</v>
      </c>
      <c r="AB87" s="81">
        <f>IFERROR(INDEX('Laika grafiks'!$54:$58,MATCH($D87,'Laika grafiks'!$A$54:$A$58,0),MATCH(AB$3,'Laika grafiks'!$3:$3,0)),"")</f>
        <v>1.1261004738158982</v>
      </c>
      <c r="AC87" s="81">
        <f>IFERROR(INDEX('Laika grafiks'!$54:$58,MATCH($D87,'Laika grafiks'!$A$54:$A$58,0),MATCH(AC$3,'Laika grafiks'!$3:$3,0)),"")</f>
        <v>1.1316892334119988</v>
      </c>
      <c r="AD87" s="81">
        <f>IFERROR(INDEX('Laika grafiks'!$54:$58,MATCH($D87,'Laika grafiks'!$A$54:$A$58,0),MATCH(AD$3,'Laika grafiks'!$3:$3,0)),"")</f>
        <v>1.1373682914754555</v>
      </c>
      <c r="AE87" s="81">
        <f>IFERROR(INDEX('Laika grafiks'!$54:$58,MATCH($D87,'Laika grafiks'!$A$54:$A$58,0),MATCH(AE$3,'Laika grafiks'!$3:$3,0)),"")</f>
        <v>1.1430129724795797</v>
      </c>
      <c r="AF87" s="81">
        <f>IFERROR(INDEX('Laika grafiks'!$54:$58,MATCH($D87,'Laika grafiks'!$A$54:$A$58,0),MATCH(AF$3,'Laika grafiks'!$3:$3,0)),"")</f>
        <v>1.1486224832922161</v>
      </c>
      <c r="AG87" s="81">
        <f>IFERROR(INDEX('Laika grafiks'!$54:$58,MATCH($D87,'Laika grafiks'!$A$54:$A$58,0),MATCH(AG$3,'Laika grafiks'!$3:$3,0)),"")</f>
        <v>1.1543230180802388</v>
      </c>
      <c r="AH87" s="81">
        <f>IFERROR(INDEX('Laika grafiks'!$54:$58,MATCH($D87,'Laika grafiks'!$A$54:$A$58,0),MATCH(AH$3,'Laika grafiks'!$3:$3,0)),"")</f>
        <v>1.1601156573049645</v>
      </c>
      <c r="AI87" s="81">
        <f>IFERROR(INDEX('Laika grafiks'!$54:$58,MATCH($D87,'Laika grafiks'!$A$54:$A$58,0),MATCH(AI$3,'Laika grafiks'!$3:$3,0)),"")</f>
        <v>1.1658732319291714</v>
      </c>
      <c r="AJ87" s="81">
        <f>IFERROR(INDEX('Laika grafiks'!$54:$58,MATCH($D87,'Laika grafiks'!$A$54:$A$58,0),MATCH(AJ$3,'Laika grafiks'!$3:$3,0)),"")</f>
        <v>1.1715949329580604</v>
      </c>
      <c r="AK87" s="81">
        <f>IFERROR(INDEX('Laika grafiks'!$54:$58,MATCH($D87,'Laika grafiks'!$A$54:$A$58,0),MATCH(AK$3,'Laika grafiks'!$3:$3,0)),"")</f>
        <v>1.1774094784418434</v>
      </c>
      <c r="AL87" s="81">
        <f>IFERROR(INDEX('Laika grafiks'!$54:$58,MATCH($D87,'Laika grafiks'!$A$54:$A$58,0),MATCH(AL$3,'Laika grafiks'!$3:$3,0)),"")</f>
        <v>1.1833179704510639</v>
      </c>
      <c r="AM87" s="81">
        <f>IFERROR(INDEX('Laika grafiks'!$54:$58,MATCH($D87,'Laika grafiks'!$A$54:$A$58,0),MATCH(AM$3,'Laika grafiks'!$3:$3,0)),"")</f>
        <v>1.1891906965677548</v>
      </c>
      <c r="AN87" s="81">
        <f>IFERROR(INDEX('Laika grafiks'!$54:$58,MATCH($D87,'Laika grafiks'!$A$54:$A$58,0),MATCH(AN$3,'Laika grafiks'!$3:$3,0)),"")</f>
        <v>1.1950268316172217</v>
      </c>
      <c r="AO87" s="81">
        <f>IFERROR(INDEX('Laika grafiks'!$54:$58,MATCH($D87,'Laika grafiks'!$A$54:$A$58,0),MATCH(AO$3,'Laika grafiks'!$3:$3,0)),"")</f>
        <v>1.2009576680106804</v>
      </c>
      <c r="AP87" s="81">
        <f>IFERROR(INDEX('Laika grafiks'!$54:$58,MATCH($D87,'Laika grafiks'!$A$54:$A$58,0),MATCH(AP$3,'Laika grafiks'!$3:$3,0)),"")</f>
        <v>1.2069843298600851</v>
      </c>
      <c r="AQ87" s="81">
        <f>IFERROR(INDEX('Laika grafiks'!$54:$58,MATCH($D87,'Laika grafiks'!$A$54:$A$58,0),MATCH(AQ$3,'Laika grafiks'!$3:$3,0)),"")</f>
        <v>1.2129745104991099</v>
      </c>
      <c r="AR87" s="81">
        <f>IFERROR(INDEX('Laika grafiks'!$54:$58,MATCH($D87,'Laika grafiks'!$A$54:$A$58,0),MATCH(AR$3,'Laika grafiks'!$3:$3,0)),"")</f>
        <v>1.218927368249566</v>
      </c>
      <c r="AS87" s="81">
        <f>IFERROR(INDEX('Laika grafiks'!$54:$58,MATCH($D87,'Laika grafiks'!$A$54:$A$58,0),MATCH(AS$3,'Laika grafiks'!$3:$3,0)),"")</f>
        <v>1.224976821370894</v>
      </c>
      <c r="AT87" s="81">
        <f>IFERROR(INDEX('Laika grafiks'!$54:$58,MATCH($D87,'Laika grafiks'!$A$54:$A$58,0),MATCH(AT$3,'Laika grafiks'!$3:$3,0)),"")</f>
        <v>1.231124016457287</v>
      </c>
      <c r="AU87" s="81">
        <f>IFERROR(INDEX('Laika grafiks'!$54:$58,MATCH($D87,'Laika grafiks'!$A$54:$A$58,0),MATCH(AU$3,'Laika grafiks'!$3:$3,0)),"")</f>
        <v>1.2372340007090921</v>
      </c>
      <c r="AV87" s="81">
        <f>IFERROR(INDEX('Laika grafiks'!$54:$58,MATCH($D87,'Laika grafiks'!$A$54:$A$58,0),MATCH(AV$3,'Laika grafiks'!$3:$3,0)),"")</f>
        <v>1.2433059156145574</v>
      </c>
      <c r="AW87" s="81">
        <f>IFERROR(INDEX('Laika grafiks'!$54:$58,MATCH($D87,'Laika grafiks'!$A$54:$A$58,0),MATCH(AW$3,'Laika grafiks'!$3:$3,0)),"")</f>
        <v>1.2494763577983119</v>
      </c>
      <c r="AX87" s="81">
        <f>IFERROR(INDEX('Laika grafiks'!$54:$58,MATCH($D87,'Laika grafiks'!$A$54:$A$58,0),MATCH(AX$3,'Laika grafiks'!$3:$3,0)),"")</f>
        <v>1.2557464967864327</v>
      </c>
      <c r="AY87" s="81">
        <f>IFERROR(INDEX('Laika grafiks'!$54:$58,MATCH($D87,'Laika grafiks'!$A$54:$A$58,0),MATCH(AY$3,'Laika grafiks'!$3:$3,0)),"")</f>
        <v>1.261978680723274</v>
      </c>
      <c r="AZ87" s="81">
        <f>IFERROR(INDEX('Laika grafiks'!$54:$58,MATCH($D87,'Laika grafiks'!$A$54:$A$58,0),MATCH(AZ$3,'Laika grafiks'!$3:$3,0)),"")</f>
        <v>1.2681720339268487</v>
      </c>
      <c r="BA87" s="81">
        <f>IFERROR(INDEX('Laika grafiks'!$54:$58,MATCH($D87,'Laika grafiks'!$A$54:$A$58,0),MATCH(BA$3,'Laika grafiks'!$3:$3,0)),"")</f>
        <v>1.2744658849542783</v>
      </c>
      <c r="BB87" s="81">
        <f>IFERROR(INDEX('Laika grafiks'!$54:$58,MATCH($D87,'Laika grafiks'!$A$54:$A$58,0),MATCH(BB$3,'Laika grafiks'!$3:$3,0)),"")</f>
        <v>1.2808614267221612</v>
      </c>
      <c r="BC87" s="81">
        <f>IFERROR(INDEX('Laika grafiks'!$54:$58,MATCH($D87,'Laika grafiks'!$A$54:$A$58,0),MATCH(BC$3,'Laika grafiks'!$3:$3,0)),"")</f>
        <v>1.2872182543377395</v>
      </c>
      <c r="BD87" s="81">
        <f>IFERROR(INDEX('Laika grafiks'!$54:$58,MATCH($D87,'Laika grafiks'!$A$54:$A$58,0),MATCH(BD$3,'Laika grafiks'!$3:$3,0)),"")</f>
        <v>1.2935354746053855</v>
      </c>
      <c r="BE87" s="81">
        <f>IFERROR(INDEX('Laika grafiks'!$54:$58,MATCH($D87,'Laika grafiks'!$A$54:$A$58,0),MATCH(BE$3,'Laika grafiks'!$3:$3,0)),"")</f>
        <v>1.2999552026533638</v>
      </c>
      <c r="BF87" s="81">
        <f>IFERROR(INDEX('Laika grafiks'!$54:$58,MATCH($D87,'Laika grafiks'!$A$54:$A$58,0),MATCH(BF$3,'Laika grafiks'!$3:$3,0)),"")</f>
        <v>1.3064786552566046</v>
      </c>
      <c r="BG87" s="81">
        <f>IFERROR(INDEX('Laika grafiks'!$54:$58,MATCH($D87,'Laika grafiks'!$A$54:$A$58,0),MATCH(BG$3,'Laika grafiks'!$3:$3,0)),"")</f>
        <v>1.3129626194244943</v>
      </c>
      <c r="BH87" s="81">
        <f>IFERROR(INDEX('Laika grafiks'!$54:$58,MATCH($D87,'Laika grafiks'!$A$54:$A$58,0),MATCH(BH$3,'Laika grafiks'!$3:$3,0)),"")</f>
        <v>1.3194061840974933</v>
      </c>
      <c r="BI87" s="81">
        <f>IFERROR(INDEX('Laika grafiks'!$54:$58,MATCH($D87,'Laika grafiks'!$A$54:$A$58,0),MATCH(BI$3,'Laika grafiks'!$3:$3,0)),"")</f>
        <v>1.325954306706431</v>
      </c>
      <c r="BJ87" s="81">
        <f>IFERROR(INDEX('Laika grafiks'!$54:$58,MATCH($D87,'Laika grafiks'!$A$54:$A$58,0),MATCH(BJ$3,'Laika grafiks'!$3:$3,0)),"")</f>
        <v>1.3326082283617366</v>
      </c>
      <c r="BK87" s="81">
        <f>IFERROR(INDEX('Laika grafiks'!$54:$58,MATCH($D87,'Laika grafiks'!$A$54:$A$58,0),MATCH(BK$3,'Laika grafiks'!$3:$3,0)),"")</f>
        <v>1.3392218718129842</v>
      </c>
      <c r="BL87" s="81">
        <f>IFERROR(INDEX('Laika grafiks'!$54:$58,MATCH($D87,'Laika grafiks'!$A$54:$A$58,0),MATCH(BL$3,'Laika grafiks'!$3:$3,0)),"")</f>
        <v>1.3457943077794432</v>
      </c>
      <c r="BM87" s="81">
        <f>IFERROR(INDEX('Laika grafiks'!$54:$58,MATCH($D87,'Laika grafiks'!$A$54:$A$58,0),MATCH(BM$3,'Laika grafiks'!$3:$3,0)),"")</f>
        <v>1.3524733928405597</v>
      </c>
      <c r="BN87" s="81">
        <f>IFERROR(INDEX('Laika grafiks'!$54:$58,MATCH($D87,'Laika grafiks'!$A$54:$A$58,0),MATCH(BN$3,'Laika grafiks'!$3:$3,0)),"")</f>
        <v>1.3592603929289715</v>
      </c>
      <c r="BO87" s="81">
        <f>IFERROR(INDEX('Laika grafiks'!$54:$58,MATCH($D87,'Laika grafiks'!$A$54:$A$58,0),MATCH(BO$3,'Laika grafiks'!$3:$3,0)),"")</f>
        <v>1.3592603929289715</v>
      </c>
      <c r="BP87" s="81">
        <f>IFERROR(INDEX('Laika grafiks'!$54:$58,MATCH($D87,'Laika grafiks'!$A$54:$A$58,0),MATCH(BP$3,'Laika grafiks'!$3:$3,0)),"")</f>
        <v>1.3592603929289715</v>
      </c>
      <c r="BQ87" s="81">
        <f>IFERROR(INDEX('Laika grafiks'!$54:$58,MATCH($D87,'Laika grafiks'!$A$54:$A$58,0),MATCH(BQ$3,'Laika grafiks'!$3:$3,0)),"")</f>
        <v>1.3592603929289715</v>
      </c>
      <c r="BR87" s="81">
        <f>IFERROR(INDEX('Laika grafiks'!$54:$58,MATCH($D87,'Laika grafiks'!$A$54:$A$58,0),MATCH(BR$3,'Laika grafiks'!$3:$3,0)),"")</f>
        <v>1.3592603929289715</v>
      </c>
      <c r="BS87" s="81">
        <f>IFERROR(INDEX('Laika grafiks'!$54:$58,MATCH($D87,'Laika grafiks'!$A$54:$A$58,0),MATCH(BS$3,'Laika grafiks'!$3:$3,0)),"")</f>
        <v>1.3592603929289715</v>
      </c>
      <c r="BT87" s="81">
        <f>IFERROR(INDEX('Laika grafiks'!$54:$58,MATCH($D87,'Laika grafiks'!$A$54:$A$58,0),MATCH(BT$3,'Laika grafiks'!$3:$3,0)),"")</f>
        <v>1.3592603929289715</v>
      </c>
      <c r="BU87" s="81">
        <f>IFERROR(INDEX('Laika grafiks'!$54:$58,MATCH($D87,'Laika grafiks'!$A$54:$A$58,0),MATCH(BU$3,'Laika grafiks'!$3:$3,0)),"")</f>
        <v>1.3592603929289715</v>
      </c>
      <c r="BV87" s="81">
        <f>IFERROR(INDEX('Laika grafiks'!$54:$58,MATCH($D87,'Laika grafiks'!$A$54:$A$58,0),MATCH(BV$3,'Laika grafiks'!$3:$3,0)),"")</f>
        <v>1.3592603929289715</v>
      </c>
      <c r="BW87" s="81">
        <f>IFERROR(INDEX('Laika grafiks'!$54:$58,MATCH($D87,'Laika grafiks'!$A$54:$A$58,0),MATCH(BW$3,'Laika grafiks'!$3:$3,0)),"")</f>
        <v>1.3592603929289715</v>
      </c>
      <c r="BX87" s="81">
        <f>IFERROR(INDEX('Laika grafiks'!$54:$58,MATCH($D87,'Laika grafiks'!$A$54:$A$58,0),MATCH(BX$3,'Laika grafiks'!$3:$3,0)),"")</f>
        <v>1.3592603929289715</v>
      </c>
      <c r="BY87" s="81">
        <f>IFERROR(INDEX('Laika grafiks'!$54:$58,MATCH($D87,'Laika grafiks'!$A$54:$A$58,0),MATCH(BY$3,'Laika grafiks'!$3:$3,0)),"")</f>
        <v>1.3592603929289715</v>
      </c>
      <c r="BZ87" s="81">
        <f>IFERROR(INDEX('Laika grafiks'!$54:$58,MATCH($D87,'Laika grafiks'!$A$54:$A$58,0),MATCH(BZ$3,'Laika grafiks'!$3:$3,0)),"")</f>
        <v>1.3592603929289715</v>
      </c>
      <c r="CA87" s="81">
        <f>IFERROR(INDEX('Laika grafiks'!$54:$58,MATCH($D87,'Laika grafiks'!$A$54:$A$58,0),MATCH(CA$3,'Laika grafiks'!$3:$3,0)),"")</f>
        <v>1.3592603929289715</v>
      </c>
      <c r="CB87" s="81">
        <f>IFERROR(INDEX('Laika grafiks'!$54:$58,MATCH($D87,'Laika grafiks'!$A$54:$A$58,0),MATCH(CB$3,'Laika grafiks'!$3:$3,0)),"")</f>
        <v>1.3592603929289715</v>
      </c>
      <c r="CC87" s="81">
        <f>IFERROR(INDEX('Laika grafiks'!$54:$58,MATCH($D87,'Laika grafiks'!$A$54:$A$58,0),MATCH(CC$3,'Laika grafiks'!$3:$3,0)),"")</f>
        <v>1.3592603929289715</v>
      </c>
      <c r="CD87" s="81">
        <f>IFERROR(INDEX('Laika grafiks'!$54:$58,MATCH($D87,'Laika grafiks'!$A$54:$A$58,0),MATCH(CD$3,'Laika grafiks'!$3:$3,0)),"")</f>
        <v>1.3592603929289715</v>
      </c>
      <c r="CE87" s="81">
        <f>IFERROR(INDEX('Laika grafiks'!$54:$58,MATCH($D87,'Laika grafiks'!$A$54:$A$58,0),MATCH(CE$3,'Laika grafiks'!$3:$3,0)),"")</f>
        <v>1.3592603929289715</v>
      </c>
      <c r="CF87" s="81">
        <f>IFERROR(INDEX('Laika grafiks'!$54:$58,MATCH($D87,'Laika grafiks'!$A$54:$A$58,0),MATCH(CF$3,'Laika grafiks'!$3:$3,0)),"")</f>
        <v>1.3592603929289715</v>
      </c>
      <c r="CG87" s="81">
        <f>IFERROR(INDEX('Laika grafiks'!$54:$58,MATCH($D87,'Laika grafiks'!$A$54:$A$58,0),MATCH(CG$3,'Laika grafiks'!$3:$3,0)),"")</f>
        <v>1.3592603929289715</v>
      </c>
      <c r="CH87" s="81">
        <f>IFERROR(INDEX('Laika grafiks'!$54:$58,MATCH($D87,'Laika grafiks'!$A$54:$A$58,0),MATCH(CH$3,'Laika grafiks'!$3:$3,0)),"")</f>
        <v>1.3592603929289715</v>
      </c>
      <c r="CI87" s="81">
        <f>IFERROR(INDEX('Laika grafiks'!$54:$58,MATCH($D87,'Laika grafiks'!$A$54:$A$58,0),MATCH(CI$3,'Laika grafiks'!$3:$3,0)),"")</f>
        <v>1.3592603929289715</v>
      </c>
      <c r="CJ87" s="81">
        <f>IFERROR(INDEX('Laika grafiks'!$54:$58,MATCH($D87,'Laika grafiks'!$A$54:$A$58,0),MATCH(CJ$3,'Laika grafiks'!$3:$3,0)),"")</f>
        <v>1.3592603929289715</v>
      </c>
      <c r="CK87" s="81">
        <f>IFERROR(INDEX('Laika grafiks'!$54:$58,MATCH($D87,'Laika grafiks'!$A$54:$A$58,0),MATCH(CK$3,'Laika grafiks'!$3:$3,0)),"")</f>
        <v>1.3592603929289715</v>
      </c>
      <c r="CL87" s="81">
        <f>IFERROR(INDEX('Laika grafiks'!$54:$58,MATCH($D87,'Laika grafiks'!$A$54:$A$58,0),MATCH(CL$3,'Laika grafiks'!$3:$3,0)),"")</f>
        <v>1.3592603929289715</v>
      </c>
      <c r="CM87" s="81">
        <f>IFERROR(INDEX('Laika grafiks'!$54:$58,MATCH($D87,'Laika grafiks'!$A$54:$A$58,0),MATCH(CM$3,'Laika grafiks'!$3:$3,0)),"")</f>
        <v>1.3592603929289715</v>
      </c>
      <c r="CN87" s="81">
        <f>IFERROR(INDEX('Laika grafiks'!$54:$58,MATCH($D87,'Laika grafiks'!$A$54:$A$58,0),MATCH(CN$3,'Laika grafiks'!$3:$3,0)),"")</f>
        <v>1.3592603929289715</v>
      </c>
      <c r="CO87" s="81">
        <f>IFERROR(INDEX('Laika grafiks'!$54:$58,MATCH($D87,'Laika grafiks'!$A$54:$A$58,0),MATCH(CO$3,'Laika grafiks'!$3:$3,0)),"")</f>
        <v>1.3592603929289715</v>
      </c>
      <c r="CP87" s="81">
        <f>IFERROR(INDEX('Laika grafiks'!$54:$58,MATCH($D87,'Laika grafiks'!$A$54:$A$58,0),MATCH(CP$3,'Laika grafiks'!$3:$3,0)),"")</f>
        <v>1.3592603929289715</v>
      </c>
      <c r="CQ87" s="81">
        <f>IFERROR(INDEX('Laika grafiks'!$54:$58,MATCH($D87,'Laika grafiks'!$A$54:$A$58,0),MATCH(CQ$3,'Laika grafiks'!$3:$3,0)),"")</f>
        <v>1.3592603929289715</v>
      </c>
      <c r="CR87" s="81">
        <f>IFERROR(INDEX('Laika grafiks'!$54:$58,MATCH($D87,'Laika grafiks'!$A$54:$A$58,0),MATCH(CR$3,'Laika grafiks'!$3:$3,0)),"")</f>
        <v>1.3592603929289715</v>
      </c>
      <c r="CS87" s="81">
        <f>IFERROR(INDEX('Laika grafiks'!$54:$58,MATCH($D87,'Laika grafiks'!$A$54:$A$58,0),MATCH(CS$3,'Laika grafiks'!$3:$3,0)),"")</f>
        <v>1.3592603929289715</v>
      </c>
      <c r="CT87" s="81">
        <f>IFERROR(INDEX('Laika grafiks'!$54:$58,MATCH($D87,'Laika grafiks'!$A$54:$A$58,0),MATCH(CT$3,'Laika grafiks'!$3:$3,0)),"")</f>
        <v>1.3592603929289715</v>
      </c>
      <c r="CU87" s="81">
        <f>IFERROR(INDEX('Laika grafiks'!$54:$58,MATCH($D87,'Laika grafiks'!$A$54:$A$58,0),MATCH(CU$3,'Laika grafiks'!$3:$3,0)),"")</f>
        <v>1.3592603929289715</v>
      </c>
      <c r="CV87" s="81">
        <f>IFERROR(INDEX('Laika grafiks'!$54:$58,MATCH($D87,'Laika grafiks'!$A$54:$A$58,0),MATCH(CV$3,'Laika grafiks'!$3:$3,0)),"")</f>
        <v>1.3592603929289715</v>
      </c>
      <c r="CW87" s="81">
        <f>IFERROR(INDEX('Laika grafiks'!$54:$58,MATCH($D87,'Laika grafiks'!$A$54:$A$58,0),MATCH(CW$3,'Laika grafiks'!$3:$3,0)),"")</f>
        <v>1.3592603929289715</v>
      </c>
      <c r="CX87" s="81">
        <f>IFERROR(INDEX('Laika grafiks'!$54:$58,MATCH($D87,'Laika grafiks'!$A$54:$A$58,0),MATCH(CX$3,'Laika grafiks'!$3:$3,0)),"")</f>
        <v>1.3592603929289715</v>
      </c>
      <c r="CY87" s="81">
        <f>IFERROR(INDEX('Laika grafiks'!$54:$58,MATCH($D87,'Laika grafiks'!$A$54:$A$58,0),MATCH(CY$3,'Laika grafiks'!$3:$3,0)),"")</f>
        <v>1.3592603929289715</v>
      </c>
      <c r="CZ87" s="81">
        <f>IFERROR(INDEX('Laika grafiks'!$54:$58,MATCH($D87,'Laika grafiks'!$A$54:$A$58,0),MATCH(CZ$3,'Laika grafiks'!$3:$3,0)),"")</f>
        <v>1.3592603929289715</v>
      </c>
      <c r="DA87" s="81">
        <f>IFERROR(INDEX('Laika grafiks'!$54:$58,MATCH($D87,'Laika grafiks'!$A$54:$A$58,0),MATCH(DA$3,'Laika grafiks'!$3:$3,0)),"")</f>
        <v>1.3592603929289715</v>
      </c>
      <c r="DB87" s="81">
        <f>IFERROR(INDEX('Laika grafiks'!$54:$58,MATCH($D87,'Laika grafiks'!$A$54:$A$58,0),MATCH(DB$3,'Laika grafiks'!$3:$3,0)),"")</f>
        <v>1.3592603929289715</v>
      </c>
      <c r="DC87" s="81">
        <f>IFERROR(INDEX('Laika grafiks'!$54:$58,MATCH($D87,'Laika grafiks'!$A$54:$A$58,0),MATCH(DC$3,'Laika grafiks'!$3:$3,0)),"")</f>
        <v>1.3592603929289715</v>
      </c>
      <c r="DD87" s="81">
        <f>IFERROR(INDEX('Laika grafiks'!$54:$58,MATCH($D87,'Laika grafiks'!$A$54:$A$58,0),MATCH(DD$3,'Laika grafiks'!$3:$3,0)),"")</f>
        <v>1.3592603929289715</v>
      </c>
      <c r="DE87" s="81">
        <f>IFERROR(INDEX('Laika grafiks'!$54:$58,MATCH($D87,'Laika grafiks'!$A$54:$A$58,0),MATCH(DE$3,'Laika grafiks'!$3:$3,0)),"")</f>
        <v>1.3592603929289715</v>
      </c>
      <c r="DF87" s="81">
        <f>IFERROR(INDEX('Laika grafiks'!$54:$58,MATCH($D87,'Laika grafiks'!$A$54:$A$58,0),MATCH(DF$3,'Laika grafiks'!$3:$3,0)),"")</f>
        <v>1.3592603929289715</v>
      </c>
      <c r="DG87" s="81">
        <f>IFERROR(INDEX('Laika grafiks'!$54:$58,MATCH($D87,'Laika grafiks'!$A$54:$A$58,0),MATCH(DG$3,'Laika grafiks'!$3:$3,0)),"")</f>
        <v>1.3592603929289715</v>
      </c>
      <c r="DH87" s="81">
        <f>IFERROR(INDEX('Laika grafiks'!$54:$58,MATCH($D87,'Laika grafiks'!$A$54:$A$58,0),MATCH(DH$3,'Laika grafiks'!$3:$3,0)),"")</f>
        <v>1.3592603929289715</v>
      </c>
      <c r="DI87" s="81">
        <f>IFERROR(INDEX('Laika grafiks'!$54:$58,MATCH($D87,'Laika grafiks'!$A$54:$A$58,0),MATCH(DI$3,'Laika grafiks'!$3:$3,0)),"")</f>
        <v>1.3592603929289715</v>
      </c>
      <c r="DJ87" s="81">
        <f>IFERROR(INDEX('Laika grafiks'!$54:$58,MATCH($D87,'Laika grafiks'!$A$54:$A$58,0),MATCH(DJ$3,'Laika grafiks'!$3:$3,0)),"")</f>
        <v>1.3592603929289715</v>
      </c>
      <c r="DK87" s="81">
        <f>IFERROR(INDEX('Laika grafiks'!$54:$58,MATCH($D87,'Laika grafiks'!$A$54:$A$58,0),MATCH(DK$3,'Laika grafiks'!$3:$3,0)),"")</f>
        <v>1.3592603929289715</v>
      </c>
      <c r="DL87" s="81">
        <f>IFERROR(INDEX('Laika grafiks'!$54:$58,MATCH($D87,'Laika grafiks'!$A$54:$A$58,0),MATCH(DL$3,'Laika grafiks'!$3:$3,0)),"")</f>
        <v>1.3592603929289715</v>
      </c>
      <c r="DM87" s="81">
        <f>IFERROR(INDEX('Laika grafiks'!$54:$58,MATCH($D87,'Laika grafiks'!$A$54:$A$58,0),MATCH(DM$3,'Laika grafiks'!$3:$3,0)),"")</f>
        <v>1.3592603929289715</v>
      </c>
      <c r="DN87" s="81">
        <f>IFERROR(INDEX('Laika grafiks'!$54:$58,MATCH($D87,'Laika grafiks'!$A$54:$A$58,0),MATCH(DN$3,'Laika grafiks'!$3:$3,0)),"")</f>
        <v>1.3592603929289715</v>
      </c>
      <c r="DO87" s="81">
        <f>IFERROR(INDEX('Laika grafiks'!$54:$58,MATCH($D87,'Laika grafiks'!$A$54:$A$58,0),MATCH(DO$3,'Laika grafiks'!$3:$3,0)),"")</f>
        <v>1.3592603929289715</v>
      </c>
      <c r="DP87" s="81">
        <f>IFERROR(INDEX('Laika grafiks'!$54:$58,MATCH($D87,'Laika grafiks'!$A$54:$A$58,0),MATCH(DP$3,'Laika grafiks'!$3:$3,0)),"")</f>
        <v>1.3592603929289715</v>
      </c>
      <c r="DQ87" s="81">
        <f>IFERROR(INDEX('Laika grafiks'!$54:$58,MATCH($D87,'Laika grafiks'!$A$54:$A$58,0),MATCH(DQ$3,'Laika grafiks'!$3:$3,0)),"")</f>
        <v>1.3592603929289715</v>
      </c>
      <c r="DR87" s="81">
        <f>IFERROR(INDEX('Laika grafiks'!$54:$58,MATCH($D87,'Laika grafiks'!$A$54:$A$58,0),MATCH(DR$3,'Laika grafiks'!$3:$3,0)),"")</f>
        <v>1.3592603929289715</v>
      </c>
      <c r="DS87" s="81">
        <f>IFERROR(INDEX('Laika grafiks'!$54:$58,MATCH($D87,'Laika grafiks'!$A$54:$A$58,0),MATCH(DS$3,'Laika grafiks'!$3:$3,0)),"")</f>
        <v>1.3592603929289715</v>
      </c>
      <c r="DT87" s="81">
        <f>IFERROR(INDEX('Laika grafiks'!$54:$58,MATCH($D87,'Laika grafiks'!$A$54:$A$58,0),MATCH(DT$3,'Laika grafiks'!$3:$3,0)),"")</f>
        <v>1.3592603929289715</v>
      </c>
      <c r="DU87" s="81">
        <f>IFERROR(INDEX('Laika grafiks'!$54:$58,MATCH($D87,'Laika grafiks'!$A$54:$A$58,0),MATCH(DU$3,'Laika grafiks'!$3:$3,0)),"")</f>
        <v>1.3592603929289715</v>
      </c>
    </row>
    <row r="88" spans="1:125">
      <c r="A88" s="71"/>
      <c r="B88" s="2"/>
      <c r="C88" s="2"/>
      <c r="D88" s="2"/>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c r="BW88" s="81"/>
      <c r="BX88" s="81"/>
      <c r="BY88" s="81"/>
      <c r="BZ88" s="81"/>
      <c r="CA88" s="81"/>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row>
    <row r="89" spans="1:125">
      <c r="A89" s="44" t="str">
        <f>IFERROR(Kapitālieguldījumi!A39,"")</f>
        <v>Reālie kapitālieguldījumi, kopā</v>
      </c>
      <c r="B89" s="50" t="str">
        <f>IFERROR(Kapitālieguldījumi!B39,"")</f>
        <v>k € ceturksnī</v>
      </c>
      <c r="C89" s="2"/>
      <c r="D89" s="46">
        <f>IFERROR(Kapitālieguldījumi!D39,"")</f>
        <v>6949320.0000000009</v>
      </c>
      <c r="E89" s="46">
        <f>IFERROR(Kapitālieguldījumi!E39,"")</f>
        <v>1389864.0000000002</v>
      </c>
      <c r="F89" s="46">
        <f>IFERROR(Kapitālieguldījumi!F39,"")</f>
        <v>1389864.0000000002</v>
      </c>
      <c r="G89" s="46">
        <f>IFERROR(Kapitālieguldījumi!G39,"")</f>
        <v>1389864.0000000002</v>
      </c>
      <c r="H89" s="46">
        <f>IFERROR(Kapitālieguldījumi!H39,"")</f>
        <v>1389864.0000000002</v>
      </c>
      <c r="I89" s="46">
        <f>IFERROR(Kapitālieguldījumi!I39,"")</f>
        <v>1389864.0000000002</v>
      </c>
      <c r="J89" s="46">
        <f>IFERROR(Kapitālieguldījumi!J39,"")</f>
        <v>0</v>
      </c>
      <c r="K89" s="46">
        <f>IFERROR(Kapitālieguldījumi!K39,"")</f>
        <v>0</v>
      </c>
      <c r="L89" s="46">
        <f>IFERROR(Kapitālieguldījumi!L39,"")</f>
        <v>0</v>
      </c>
      <c r="M89" s="46">
        <f>IFERROR(Kapitālieguldījumi!M39,"")</f>
        <v>0</v>
      </c>
      <c r="N89" s="46">
        <f>IFERROR(Kapitālieguldījumi!N39,"")</f>
        <v>0</v>
      </c>
      <c r="O89" s="46">
        <f>IFERROR(Kapitālieguldījumi!O39,"")</f>
        <v>0</v>
      </c>
      <c r="P89" s="46">
        <f>IFERROR(Kapitālieguldījumi!P39,"")</f>
        <v>0</v>
      </c>
      <c r="Q89" s="46">
        <f>IFERROR(Kapitālieguldījumi!Q39,"")</f>
        <v>0</v>
      </c>
      <c r="R89" s="46">
        <f>IFERROR(Kapitālieguldījumi!R39,"")</f>
        <v>0</v>
      </c>
      <c r="S89" s="46">
        <f>IFERROR(Kapitālieguldījumi!S39,"")</f>
        <v>0</v>
      </c>
      <c r="T89" s="46">
        <f>IFERROR(Kapitālieguldījumi!T39,"")</f>
        <v>0</v>
      </c>
      <c r="U89" s="46">
        <f>IFERROR(Kapitālieguldījumi!U39,"")</f>
        <v>0</v>
      </c>
      <c r="V89" s="46">
        <f>IFERROR(Kapitālieguldījumi!V39,"")</f>
        <v>0</v>
      </c>
      <c r="W89" s="46">
        <f>IFERROR(Kapitālieguldījumi!W39,"")</f>
        <v>0</v>
      </c>
      <c r="X89" s="46">
        <f>IFERROR(Kapitālieguldījumi!X39,"")</f>
        <v>0</v>
      </c>
      <c r="Y89" s="46">
        <f>IFERROR(Kapitālieguldījumi!Y39,"")</f>
        <v>0</v>
      </c>
      <c r="Z89" s="46">
        <f>IFERROR(Kapitālieguldījumi!Z39,"")</f>
        <v>0</v>
      </c>
      <c r="AA89" s="46">
        <f>IFERROR(Kapitālieguldījumi!AA39,"")</f>
        <v>0</v>
      </c>
      <c r="AB89" s="46">
        <f>IFERROR(Kapitālieguldījumi!AB39,"")</f>
        <v>0</v>
      </c>
      <c r="AC89" s="46">
        <f>IFERROR(Kapitālieguldījumi!AC39,"")</f>
        <v>0</v>
      </c>
      <c r="AD89" s="46">
        <f>IFERROR(Kapitālieguldījumi!AD39,"")</f>
        <v>0</v>
      </c>
      <c r="AE89" s="46">
        <f>IFERROR(Kapitālieguldījumi!AE39,"")</f>
        <v>0</v>
      </c>
      <c r="AF89" s="46">
        <f>IFERROR(Kapitālieguldījumi!AF39,"")</f>
        <v>0</v>
      </c>
      <c r="AG89" s="46">
        <f>IFERROR(Kapitālieguldījumi!AG39,"")</f>
        <v>0</v>
      </c>
      <c r="AH89" s="46">
        <f>IFERROR(Kapitālieguldījumi!AH39,"")</f>
        <v>0</v>
      </c>
      <c r="AI89" s="46">
        <f>IFERROR(Kapitālieguldījumi!AI39,"")</f>
        <v>0</v>
      </c>
      <c r="AJ89" s="46">
        <f>IFERROR(Kapitālieguldījumi!AJ39,"")</f>
        <v>0</v>
      </c>
      <c r="AK89" s="46">
        <f>IFERROR(Kapitālieguldījumi!AK39,"")</f>
        <v>0</v>
      </c>
      <c r="AL89" s="46">
        <f>IFERROR(Kapitālieguldījumi!AL39,"")</f>
        <v>0</v>
      </c>
      <c r="AM89" s="46">
        <f>IFERROR(Kapitālieguldījumi!AM39,"")</f>
        <v>0</v>
      </c>
      <c r="AN89" s="46">
        <f>IFERROR(Kapitālieguldījumi!AN39,"")</f>
        <v>0</v>
      </c>
      <c r="AO89" s="46">
        <f>IFERROR(Kapitālieguldījumi!AO39,"")</f>
        <v>0</v>
      </c>
      <c r="AP89" s="46">
        <f>IFERROR(Kapitālieguldījumi!AP39,"")</f>
        <v>0</v>
      </c>
      <c r="AQ89" s="46">
        <f>IFERROR(Kapitālieguldījumi!AQ39,"")</f>
        <v>0</v>
      </c>
      <c r="AR89" s="46">
        <f>IFERROR(Kapitālieguldījumi!AR39,"")</f>
        <v>0</v>
      </c>
      <c r="AS89" s="46">
        <f>IFERROR(Kapitālieguldījumi!AS39,"")</f>
        <v>0</v>
      </c>
      <c r="AT89" s="46">
        <f>IFERROR(Kapitālieguldījumi!AT39,"")</f>
        <v>0</v>
      </c>
      <c r="AU89" s="46">
        <f>IFERROR(Kapitālieguldījumi!AU39,"")</f>
        <v>0</v>
      </c>
      <c r="AV89" s="46">
        <f>IFERROR(Kapitālieguldījumi!AV39,"")</f>
        <v>0</v>
      </c>
      <c r="AW89" s="46">
        <f>IFERROR(Kapitālieguldījumi!AW39,"")</f>
        <v>0</v>
      </c>
      <c r="AX89" s="46">
        <f>IFERROR(Kapitālieguldījumi!AX39,"")</f>
        <v>0</v>
      </c>
      <c r="AY89" s="46">
        <f>IFERROR(Kapitālieguldījumi!AY39,"")</f>
        <v>0</v>
      </c>
      <c r="AZ89" s="46">
        <f>IFERROR(Kapitālieguldījumi!AZ39,"")</f>
        <v>0</v>
      </c>
      <c r="BA89" s="46">
        <f>IFERROR(Kapitālieguldījumi!BA39,"")</f>
        <v>0</v>
      </c>
      <c r="BB89" s="46">
        <f>IFERROR(Kapitālieguldījumi!BB39,"")</f>
        <v>0</v>
      </c>
      <c r="BC89" s="46">
        <f>IFERROR(Kapitālieguldījumi!BC39,"")</f>
        <v>0</v>
      </c>
      <c r="BD89" s="46">
        <f>IFERROR(Kapitālieguldījumi!BD39,"")</f>
        <v>0</v>
      </c>
      <c r="BE89" s="46">
        <f>IFERROR(Kapitālieguldījumi!BE39,"")</f>
        <v>0</v>
      </c>
      <c r="BF89" s="46">
        <f>IFERROR(Kapitālieguldījumi!BF39,"")</f>
        <v>0</v>
      </c>
      <c r="BG89" s="46">
        <f>IFERROR(Kapitālieguldījumi!BG39,"")</f>
        <v>0</v>
      </c>
      <c r="BH89" s="46">
        <f>IFERROR(Kapitālieguldījumi!BH39,"")</f>
        <v>0</v>
      </c>
      <c r="BI89" s="46">
        <f>IFERROR(Kapitālieguldījumi!BI39,"")</f>
        <v>0</v>
      </c>
      <c r="BJ89" s="46">
        <f>IFERROR(Kapitālieguldījumi!BJ39,"")</f>
        <v>0</v>
      </c>
      <c r="BK89" s="46">
        <f>IFERROR(Kapitālieguldījumi!BK39,"")</f>
        <v>0</v>
      </c>
      <c r="BL89" s="46">
        <f>IFERROR(Kapitālieguldījumi!BL39,"")</f>
        <v>0</v>
      </c>
      <c r="BM89" s="46">
        <f>IFERROR(Kapitālieguldījumi!BM39,"")</f>
        <v>0</v>
      </c>
      <c r="BN89" s="46">
        <f>IFERROR(Kapitālieguldījumi!BN39,"")</f>
        <v>0</v>
      </c>
      <c r="BO89" s="46">
        <f>IFERROR(Kapitālieguldījumi!BO39,"")</f>
        <v>0</v>
      </c>
      <c r="BP89" s="46">
        <f>IFERROR(Kapitālieguldījumi!BP39,"")</f>
        <v>0</v>
      </c>
      <c r="BQ89" s="46">
        <f>IFERROR(Kapitālieguldījumi!BQ39,"")</f>
        <v>0</v>
      </c>
      <c r="BR89" s="46">
        <f>IFERROR(Kapitālieguldījumi!BR39,"")</f>
        <v>0</v>
      </c>
      <c r="BS89" s="46">
        <f>IFERROR(Kapitālieguldījumi!BS39,"")</f>
        <v>0</v>
      </c>
      <c r="BT89" s="46">
        <f>IFERROR(Kapitālieguldījumi!BT39,"")</f>
        <v>0</v>
      </c>
      <c r="BU89" s="46">
        <f>IFERROR(Kapitālieguldījumi!BU39,"")</f>
        <v>0</v>
      </c>
      <c r="BV89" s="46">
        <f>IFERROR(Kapitālieguldījumi!BV39,"")</f>
        <v>0</v>
      </c>
      <c r="BW89" s="46">
        <f>IFERROR(Kapitālieguldījumi!BW39,"")</f>
        <v>0</v>
      </c>
      <c r="BX89" s="46">
        <f>IFERROR(Kapitālieguldījumi!BX39,"")</f>
        <v>0</v>
      </c>
      <c r="BY89" s="46">
        <f>IFERROR(Kapitālieguldījumi!BY39,"")</f>
        <v>0</v>
      </c>
      <c r="BZ89" s="46">
        <f>IFERROR(Kapitālieguldījumi!BZ39,"")</f>
        <v>0</v>
      </c>
      <c r="CA89" s="46">
        <f>IFERROR(Kapitālieguldījumi!CA39,"")</f>
        <v>0</v>
      </c>
      <c r="CB89" s="46">
        <f>IFERROR(Kapitālieguldījumi!CB39,"")</f>
        <v>0</v>
      </c>
      <c r="CC89" s="46">
        <f>IFERROR(Kapitālieguldījumi!CC39,"")</f>
        <v>0</v>
      </c>
      <c r="CD89" s="46">
        <f>IFERROR(Kapitālieguldījumi!CD39,"")</f>
        <v>0</v>
      </c>
      <c r="CE89" s="46">
        <f>IFERROR(Kapitālieguldījumi!CE39,"")</f>
        <v>0</v>
      </c>
      <c r="CF89" s="46">
        <f>IFERROR(Kapitālieguldījumi!CF39,"")</f>
        <v>0</v>
      </c>
      <c r="CG89" s="46">
        <f>IFERROR(Kapitālieguldījumi!CG39,"")</f>
        <v>0</v>
      </c>
      <c r="CH89" s="46">
        <f>IFERROR(Kapitālieguldījumi!CH39,"")</f>
        <v>0</v>
      </c>
      <c r="CI89" s="46">
        <f>IFERROR(Kapitālieguldījumi!CI39,"")</f>
        <v>0</v>
      </c>
      <c r="CJ89" s="46">
        <f>IFERROR(Kapitālieguldījumi!CJ39,"")</f>
        <v>0</v>
      </c>
      <c r="CK89" s="46">
        <f>IFERROR(Kapitālieguldījumi!CK39,"")</f>
        <v>0</v>
      </c>
      <c r="CL89" s="46">
        <f>IFERROR(Kapitālieguldījumi!CL39,"")</f>
        <v>0</v>
      </c>
      <c r="CM89" s="46">
        <f>IFERROR(Kapitālieguldījumi!CM39,"")</f>
        <v>0</v>
      </c>
      <c r="CN89" s="46">
        <f>IFERROR(Kapitālieguldījumi!CN39,"")</f>
        <v>0</v>
      </c>
      <c r="CO89" s="46">
        <f>IFERROR(Kapitālieguldījumi!CO39,"")</f>
        <v>0</v>
      </c>
      <c r="CP89" s="46">
        <f>IFERROR(Kapitālieguldījumi!CP39,"")</f>
        <v>0</v>
      </c>
      <c r="CQ89" s="46">
        <f>IFERROR(Kapitālieguldījumi!CQ39,"")</f>
        <v>0</v>
      </c>
      <c r="CR89" s="46">
        <f>IFERROR(Kapitālieguldījumi!CR39,"")</f>
        <v>0</v>
      </c>
      <c r="CS89" s="46">
        <f>IFERROR(Kapitālieguldījumi!CS39,"")</f>
        <v>0</v>
      </c>
      <c r="CT89" s="46">
        <f>IFERROR(Kapitālieguldījumi!CT39,"")</f>
        <v>0</v>
      </c>
      <c r="CU89" s="46">
        <f>IFERROR(Kapitālieguldījumi!CU39,"")</f>
        <v>0</v>
      </c>
      <c r="CV89" s="46">
        <f>IFERROR(Kapitālieguldījumi!CV39,"")</f>
        <v>0</v>
      </c>
      <c r="CW89" s="46">
        <f>IFERROR(Kapitālieguldījumi!CW39,"")</f>
        <v>0</v>
      </c>
      <c r="CX89" s="46">
        <f>IFERROR(Kapitālieguldījumi!CX39,"")</f>
        <v>0</v>
      </c>
      <c r="CY89" s="46">
        <f>IFERROR(Kapitālieguldījumi!CY39,"")</f>
        <v>0</v>
      </c>
      <c r="CZ89" s="46">
        <f>IFERROR(Kapitālieguldījumi!CZ39,"")</f>
        <v>0</v>
      </c>
      <c r="DA89" s="46">
        <f>IFERROR(Kapitālieguldījumi!DA39,"")</f>
        <v>0</v>
      </c>
      <c r="DB89" s="46">
        <f>IFERROR(Kapitālieguldījumi!DB39,"")</f>
        <v>0</v>
      </c>
      <c r="DC89" s="46">
        <f>IFERROR(Kapitālieguldījumi!DC39,"")</f>
        <v>0</v>
      </c>
      <c r="DD89" s="46">
        <f>IFERROR(Kapitālieguldījumi!DD39,"")</f>
        <v>0</v>
      </c>
      <c r="DE89" s="46">
        <f>IFERROR(Kapitālieguldījumi!DE39,"")</f>
        <v>0</v>
      </c>
      <c r="DF89" s="46">
        <f>IFERROR(Kapitālieguldījumi!DF39,"")</f>
        <v>0</v>
      </c>
      <c r="DG89" s="46">
        <f>IFERROR(Kapitālieguldījumi!DG39,"")</f>
        <v>0</v>
      </c>
      <c r="DH89" s="46">
        <f>IFERROR(Kapitālieguldījumi!DH39,"")</f>
        <v>0</v>
      </c>
      <c r="DI89" s="46">
        <f>IFERROR(Kapitālieguldījumi!DI39,"")</f>
        <v>0</v>
      </c>
      <c r="DJ89" s="46">
        <f>IFERROR(Kapitālieguldījumi!DJ39,"")</f>
        <v>0</v>
      </c>
      <c r="DK89" s="46">
        <f>IFERROR(Kapitālieguldījumi!DK39,"")</f>
        <v>0</v>
      </c>
      <c r="DL89" s="46">
        <f>IFERROR(Kapitālieguldījumi!DL39,"")</f>
        <v>0</v>
      </c>
      <c r="DM89" s="46">
        <f>IFERROR(Kapitālieguldījumi!DM39,"")</f>
        <v>0</v>
      </c>
      <c r="DN89" s="46">
        <f>IFERROR(Kapitālieguldījumi!DN39,"")</f>
        <v>0</v>
      </c>
      <c r="DO89" s="46">
        <f>IFERROR(Kapitālieguldījumi!DO39,"")</f>
        <v>0</v>
      </c>
      <c r="DP89" s="46">
        <f>IFERROR(Kapitālieguldījumi!DP39,"")</f>
        <v>0</v>
      </c>
      <c r="DQ89" s="46">
        <f>IFERROR(Kapitālieguldījumi!DQ39,"")</f>
        <v>0</v>
      </c>
      <c r="DR89" s="46">
        <f>IFERROR(Kapitālieguldījumi!DR39,"")</f>
        <v>0</v>
      </c>
      <c r="DS89" s="46">
        <f>IFERROR(Kapitālieguldījumi!DS39,"")</f>
        <v>0</v>
      </c>
      <c r="DT89" s="46">
        <f>IFERROR(Kapitālieguldījumi!DT39,"")</f>
        <v>0</v>
      </c>
      <c r="DU89" s="46">
        <f>IFERROR(Kapitālieguldījumi!DU39,"")</f>
        <v>0</v>
      </c>
    </row>
    <row r="90" spans="1:125">
      <c r="B90" s="2"/>
      <c r="C90" s="2"/>
    </row>
    <row r="91" spans="1:125">
      <c r="A91" s="44" t="str">
        <f>IFERROR(Pieņēmumi!B193,"")</f>
        <v>Civiltiesiskās apdrošināšanas prēmija (profesionālās civiltiesiskās atbildības apdrošināšana) (gadā)</v>
      </c>
      <c r="B91" s="50" t="str">
        <f>IFERROR(Pieņēmumi!C193,"")</f>
        <v>%</v>
      </c>
      <c r="C91" s="2"/>
      <c r="D91" s="88">
        <f>IFERROR(Pieņēmumi!E193,"")</f>
        <v>2E-3</v>
      </c>
      <c r="E91" s="85">
        <f t="shared" ref="E91:T92" si="36">IFERROR(E$89*$D91,"")</f>
        <v>2779.7280000000005</v>
      </c>
      <c r="F91" s="85">
        <f t="shared" si="36"/>
        <v>2779.7280000000005</v>
      </c>
      <c r="G91" s="85">
        <f t="shared" si="36"/>
        <v>2779.7280000000005</v>
      </c>
      <c r="H91" s="85">
        <f t="shared" si="36"/>
        <v>2779.7280000000005</v>
      </c>
      <c r="I91" s="85">
        <f t="shared" si="36"/>
        <v>2779.7280000000005</v>
      </c>
      <c r="J91" s="85">
        <f t="shared" si="36"/>
        <v>0</v>
      </c>
      <c r="K91" s="85">
        <f t="shared" si="36"/>
        <v>0</v>
      </c>
      <c r="L91" s="85">
        <f t="shared" si="36"/>
        <v>0</v>
      </c>
      <c r="M91" s="85">
        <f t="shared" si="36"/>
        <v>0</v>
      </c>
      <c r="N91" s="85">
        <f t="shared" si="36"/>
        <v>0</v>
      </c>
      <c r="O91" s="85">
        <f t="shared" si="36"/>
        <v>0</v>
      </c>
      <c r="P91" s="85">
        <f t="shared" si="36"/>
        <v>0</v>
      </c>
      <c r="Q91" s="85">
        <f t="shared" si="36"/>
        <v>0</v>
      </c>
      <c r="R91" s="85">
        <f t="shared" si="36"/>
        <v>0</v>
      </c>
      <c r="S91" s="85">
        <f t="shared" si="36"/>
        <v>0</v>
      </c>
      <c r="T91" s="85">
        <f t="shared" si="36"/>
        <v>0</v>
      </c>
      <c r="U91" s="85">
        <f t="shared" ref="U91:AJ92" si="37">IFERROR(U$89*$D91,"")</f>
        <v>0</v>
      </c>
      <c r="V91" s="85">
        <f t="shared" si="37"/>
        <v>0</v>
      </c>
      <c r="W91" s="85">
        <f t="shared" si="37"/>
        <v>0</v>
      </c>
      <c r="X91" s="85">
        <f t="shared" si="37"/>
        <v>0</v>
      </c>
      <c r="Y91" s="85">
        <f t="shared" si="37"/>
        <v>0</v>
      </c>
      <c r="Z91" s="85">
        <f t="shared" si="37"/>
        <v>0</v>
      </c>
      <c r="AA91" s="85">
        <f t="shared" si="37"/>
        <v>0</v>
      </c>
      <c r="AB91" s="85">
        <f t="shared" si="37"/>
        <v>0</v>
      </c>
      <c r="AC91" s="85">
        <f t="shared" si="37"/>
        <v>0</v>
      </c>
      <c r="AD91" s="85">
        <f t="shared" si="37"/>
        <v>0</v>
      </c>
      <c r="AE91" s="85">
        <f t="shared" si="37"/>
        <v>0</v>
      </c>
      <c r="AF91" s="85">
        <f t="shared" si="37"/>
        <v>0</v>
      </c>
      <c r="AG91" s="85">
        <f t="shared" si="37"/>
        <v>0</v>
      </c>
      <c r="AH91" s="85">
        <f t="shared" si="37"/>
        <v>0</v>
      </c>
      <c r="AI91" s="85">
        <f t="shared" si="37"/>
        <v>0</v>
      </c>
      <c r="AJ91" s="85">
        <f t="shared" si="37"/>
        <v>0</v>
      </c>
      <c r="AK91" s="85">
        <f t="shared" ref="AK91:AZ92" si="38">IFERROR(AK$89*$D91,"")</f>
        <v>0</v>
      </c>
      <c r="AL91" s="85">
        <f t="shared" si="38"/>
        <v>0</v>
      </c>
      <c r="AM91" s="85">
        <f t="shared" si="38"/>
        <v>0</v>
      </c>
      <c r="AN91" s="85">
        <f t="shared" si="38"/>
        <v>0</v>
      </c>
      <c r="AO91" s="85">
        <f t="shared" si="38"/>
        <v>0</v>
      </c>
      <c r="AP91" s="85">
        <f t="shared" si="38"/>
        <v>0</v>
      </c>
      <c r="AQ91" s="85">
        <f t="shared" si="38"/>
        <v>0</v>
      </c>
      <c r="AR91" s="85">
        <f t="shared" si="38"/>
        <v>0</v>
      </c>
      <c r="AS91" s="85">
        <f t="shared" si="38"/>
        <v>0</v>
      </c>
      <c r="AT91" s="85">
        <f t="shared" si="38"/>
        <v>0</v>
      </c>
      <c r="AU91" s="85">
        <f t="shared" si="38"/>
        <v>0</v>
      </c>
      <c r="AV91" s="85">
        <f t="shared" si="38"/>
        <v>0</v>
      </c>
      <c r="AW91" s="85">
        <f t="shared" si="38"/>
        <v>0</v>
      </c>
      <c r="AX91" s="85">
        <f t="shared" si="38"/>
        <v>0</v>
      </c>
      <c r="AY91" s="85">
        <f t="shared" si="38"/>
        <v>0</v>
      </c>
      <c r="AZ91" s="85">
        <f t="shared" si="38"/>
        <v>0</v>
      </c>
      <c r="BA91" s="85">
        <f t="shared" ref="BA91:BP92" si="39">IFERROR(BA$89*$D91,"")</f>
        <v>0</v>
      </c>
      <c r="BB91" s="85">
        <f t="shared" si="39"/>
        <v>0</v>
      </c>
      <c r="BC91" s="85">
        <f t="shared" si="39"/>
        <v>0</v>
      </c>
      <c r="BD91" s="85">
        <f t="shared" si="39"/>
        <v>0</v>
      </c>
      <c r="BE91" s="85">
        <f t="shared" si="39"/>
        <v>0</v>
      </c>
      <c r="BF91" s="85">
        <f t="shared" si="39"/>
        <v>0</v>
      </c>
      <c r="BG91" s="85">
        <f t="shared" si="39"/>
        <v>0</v>
      </c>
      <c r="BH91" s="85">
        <f t="shared" si="39"/>
        <v>0</v>
      </c>
      <c r="BI91" s="85">
        <f t="shared" si="39"/>
        <v>0</v>
      </c>
      <c r="BJ91" s="85">
        <f t="shared" si="39"/>
        <v>0</v>
      </c>
      <c r="BK91" s="85">
        <f t="shared" si="39"/>
        <v>0</v>
      </c>
      <c r="BL91" s="85">
        <f t="shared" si="39"/>
        <v>0</v>
      </c>
      <c r="BM91" s="85">
        <f t="shared" si="39"/>
        <v>0</v>
      </c>
      <c r="BN91" s="85">
        <f t="shared" si="39"/>
        <v>0</v>
      </c>
      <c r="BO91" s="85">
        <f t="shared" si="39"/>
        <v>0</v>
      </c>
      <c r="BP91" s="85">
        <f t="shared" si="39"/>
        <v>0</v>
      </c>
      <c r="BQ91" s="85">
        <f t="shared" ref="BQ91:CF92" si="40">IFERROR(BQ$89*$D91,"")</f>
        <v>0</v>
      </c>
      <c r="BR91" s="85">
        <f t="shared" si="40"/>
        <v>0</v>
      </c>
      <c r="BS91" s="85">
        <f t="shared" si="40"/>
        <v>0</v>
      </c>
      <c r="BT91" s="85">
        <f t="shared" si="40"/>
        <v>0</v>
      </c>
      <c r="BU91" s="85">
        <f t="shared" si="40"/>
        <v>0</v>
      </c>
      <c r="BV91" s="85">
        <f t="shared" si="40"/>
        <v>0</v>
      </c>
      <c r="BW91" s="85">
        <f t="shared" si="40"/>
        <v>0</v>
      </c>
      <c r="BX91" s="85">
        <f t="shared" si="40"/>
        <v>0</v>
      </c>
      <c r="BY91" s="85">
        <f t="shared" si="40"/>
        <v>0</v>
      </c>
      <c r="BZ91" s="85">
        <f t="shared" si="40"/>
        <v>0</v>
      </c>
      <c r="CA91" s="85">
        <f t="shared" si="40"/>
        <v>0</v>
      </c>
      <c r="CB91" s="85">
        <f t="shared" si="40"/>
        <v>0</v>
      </c>
      <c r="CC91" s="85">
        <f t="shared" si="40"/>
        <v>0</v>
      </c>
      <c r="CD91" s="85">
        <f t="shared" si="40"/>
        <v>0</v>
      </c>
      <c r="CE91" s="85">
        <f t="shared" si="40"/>
        <v>0</v>
      </c>
      <c r="CF91" s="85">
        <f t="shared" si="40"/>
        <v>0</v>
      </c>
      <c r="CG91" s="85">
        <f t="shared" ref="CG91:CV92" si="41">IFERROR(CG$89*$D91,"")</f>
        <v>0</v>
      </c>
      <c r="CH91" s="85">
        <f t="shared" si="41"/>
        <v>0</v>
      </c>
      <c r="CI91" s="85">
        <f t="shared" si="41"/>
        <v>0</v>
      </c>
      <c r="CJ91" s="85">
        <f t="shared" si="41"/>
        <v>0</v>
      </c>
      <c r="CK91" s="85">
        <f t="shared" si="41"/>
        <v>0</v>
      </c>
      <c r="CL91" s="85">
        <f t="shared" si="41"/>
        <v>0</v>
      </c>
      <c r="CM91" s="85">
        <f t="shared" si="41"/>
        <v>0</v>
      </c>
      <c r="CN91" s="85">
        <f t="shared" si="41"/>
        <v>0</v>
      </c>
      <c r="CO91" s="85">
        <f t="shared" si="41"/>
        <v>0</v>
      </c>
      <c r="CP91" s="85">
        <f t="shared" si="41"/>
        <v>0</v>
      </c>
      <c r="CQ91" s="85">
        <f t="shared" si="41"/>
        <v>0</v>
      </c>
      <c r="CR91" s="85">
        <f t="shared" si="41"/>
        <v>0</v>
      </c>
      <c r="CS91" s="85">
        <f t="shared" si="41"/>
        <v>0</v>
      </c>
      <c r="CT91" s="85">
        <f t="shared" si="41"/>
        <v>0</v>
      </c>
      <c r="CU91" s="85">
        <f t="shared" si="41"/>
        <v>0</v>
      </c>
      <c r="CV91" s="85">
        <f t="shared" si="41"/>
        <v>0</v>
      </c>
      <c r="CW91" s="85">
        <f t="shared" ref="CW91:DL92" si="42">IFERROR(CW$89*$D91,"")</f>
        <v>0</v>
      </c>
      <c r="CX91" s="85">
        <f t="shared" si="42"/>
        <v>0</v>
      </c>
      <c r="CY91" s="85">
        <f t="shared" si="42"/>
        <v>0</v>
      </c>
      <c r="CZ91" s="85">
        <f t="shared" si="42"/>
        <v>0</v>
      </c>
      <c r="DA91" s="85">
        <f t="shared" si="42"/>
        <v>0</v>
      </c>
      <c r="DB91" s="85">
        <f t="shared" si="42"/>
        <v>0</v>
      </c>
      <c r="DC91" s="85">
        <f t="shared" si="42"/>
        <v>0</v>
      </c>
      <c r="DD91" s="85">
        <f t="shared" si="42"/>
        <v>0</v>
      </c>
      <c r="DE91" s="85">
        <f t="shared" si="42"/>
        <v>0</v>
      </c>
      <c r="DF91" s="85">
        <f t="shared" si="42"/>
        <v>0</v>
      </c>
      <c r="DG91" s="85">
        <f t="shared" si="42"/>
        <v>0</v>
      </c>
      <c r="DH91" s="85">
        <f t="shared" si="42"/>
        <v>0</v>
      </c>
      <c r="DI91" s="85">
        <f t="shared" si="42"/>
        <v>0</v>
      </c>
      <c r="DJ91" s="85">
        <f t="shared" si="42"/>
        <v>0</v>
      </c>
      <c r="DK91" s="85">
        <f t="shared" si="42"/>
        <v>0</v>
      </c>
      <c r="DL91" s="85">
        <f t="shared" si="42"/>
        <v>0</v>
      </c>
      <c r="DM91" s="85">
        <f t="shared" ref="DK91:DU92" si="43">IFERROR(DM$89*$D91,"")</f>
        <v>0</v>
      </c>
      <c r="DN91" s="85">
        <f t="shared" si="43"/>
        <v>0</v>
      </c>
      <c r="DO91" s="85">
        <f t="shared" si="43"/>
        <v>0</v>
      </c>
      <c r="DP91" s="85">
        <f t="shared" si="43"/>
        <v>0</v>
      </c>
      <c r="DQ91" s="85">
        <f t="shared" si="43"/>
        <v>0</v>
      </c>
      <c r="DR91" s="85">
        <f t="shared" si="43"/>
        <v>0</v>
      </c>
      <c r="DS91" s="85">
        <f t="shared" si="43"/>
        <v>0</v>
      </c>
      <c r="DT91" s="85">
        <f t="shared" si="43"/>
        <v>0</v>
      </c>
      <c r="DU91" s="85">
        <f t="shared" si="43"/>
        <v>0</v>
      </c>
    </row>
    <row r="92" spans="1:125">
      <c r="A92" s="44" t="str">
        <f>IFERROR(Pieņēmumi!B194,"")</f>
        <v>BŪVUZŅEMĒJA VISU RISKU (CAR) apdrošināšanas prēmija projekta īstenošanas posmā (gadā)</v>
      </c>
      <c r="B92" s="50" t="str">
        <f>IFERROR(Pieņēmumi!C194,"")</f>
        <v>%</v>
      </c>
      <c r="C92" s="2"/>
      <c r="D92" s="88">
        <f>IFERROR(Pieņēmumi!E194,"")</f>
        <v>1E-3</v>
      </c>
      <c r="E92" s="85">
        <f t="shared" si="36"/>
        <v>1389.8640000000003</v>
      </c>
      <c r="F92" s="85">
        <f t="shared" si="36"/>
        <v>1389.8640000000003</v>
      </c>
      <c r="G92" s="85">
        <f t="shared" si="36"/>
        <v>1389.8640000000003</v>
      </c>
      <c r="H92" s="85">
        <f t="shared" si="36"/>
        <v>1389.8640000000003</v>
      </c>
      <c r="I92" s="85">
        <f t="shared" si="36"/>
        <v>1389.8640000000003</v>
      </c>
      <c r="J92" s="85">
        <f t="shared" si="36"/>
        <v>0</v>
      </c>
      <c r="K92" s="85">
        <f t="shared" si="36"/>
        <v>0</v>
      </c>
      <c r="L92" s="85">
        <f t="shared" si="36"/>
        <v>0</v>
      </c>
      <c r="M92" s="85">
        <f t="shared" si="36"/>
        <v>0</v>
      </c>
      <c r="N92" s="85">
        <f t="shared" si="36"/>
        <v>0</v>
      </c>
      <c r="O92" s="85">
        <f t="shared" si="36"/>
        <v>0</v>
      </c>
      <c r="P92" s="85">
        <f t="shared" si="36"/>
        <v>0</v>
      </c>
      <c r="Q92" s="85">
        <f t="shared" si="36"/>
        <v>0</v>
      </c>
      <c r="R92" s="85">
        <f t="shared" si="36"/>
        <v>0</v>
      </c>
      <c r="S92" s="85">
        <f t="shared" si="36"/>
        <v>0</v>
      </c>
      <c r="T92" s="85">
        <f t="shared" si="36"/>
        <v>0</v>
      </c>
      <c r="U92" s="85">
        <f t="shared" si="37"/>
        <v>0</v>
      </c>
      <c r="V92" s="85">
        <f t="shared" si="37"/>
        <v>0</v>
      </c>
      <c r="W92" s="85">
        <f t="shared" si="37"/>
        <v>0</v>
      </c>
      <c r="X92" s="85">
        <f t="shared" si="37"/>
        <v>0</v>
      </c>
      <c r="Y92" s="85">
        <f t="shared" si="37"/>
        <v>0</v>
      </c>
      <c r="Z92" s="85">
        <f t="shared" si="37"/>
        <v>0</v>
      </c>
      <c r="AA92" s="85">
        <f t="shared" si="37"/>
        <v>0</v>
      </c>
      <c r="AB92" s="85">
        <f t="shared" si="37"/>
        <v>0</v>
      </c>
      <c r="AC92" s="85">
        <f t="shared" si="37"/>
        <v>0</v>
      </c>
      <c r="AD92" s="85">
        <f t="shared" si="37"/>
        <v>0</v>
      </c>
      <c r="AE92" s="85">
        <f t="shared" si="37"/>
        <v>0</v>
      </c>
      <c r="AF92" s="85">
        <f t="shared" si="37"/>
        <v>0</v>
      </c>
      <c r="AG92" s="85">
        <f t="shared" si="37"/>
        <v>0</v>
      </c>
      <c r="AH92" s="85">
        <f t="shared" si="37"/>
        <v>0</v>
      </c>
      <c r="AI92" s="85">
        <f t="shared" si="37"/>
        <v>0</v>
      </c>
      <c r="AJ92" s="85">
        <f t="shared" si="37"/>
        <v>0</v>
      </c>
      <c r="AK92" s="85">
        <f t="shared" si="38"/>
        <v>0</v>
      </c>
      <c r="AL92" s="85">
        <f t="shared" si="38"/>
        <v>0</v>
      </c>
      <c r="AM92" s="85">
        <f t="shared" si="38"/>
        <v>0</v>
      </c>
      <c r="AN92" s="85">
        <f t="shared" si="38"/>
        <v>0</v>
      </c>
      <c r="AO92" s="85">
        <f t="shared" si="38"/>
        <v>0</v>
      </c>
      <c r="AP92" s="85">
        <f t="shared" si="38"/>
        <v>0</v>
      </c>
      <c r="AQ92" s="85">
        <f t="shared" si="38"/>
        <v>0</v>
      </c>
      <c r="AR92" s="85">
        <f t="shared" si="38"/>
        <v>0</v>
      </c>
      <c r="AS92" s="85">
        <f t="shared" si="38"/>
        <v>0</v>
      </c>
      <c r="AT92" s="85">
        <f t="shared" si="38"/>
        <v>0</v>
      </c>
      <c r="AU92" s="85">
        <f t="shared" si="38"/>
        <v>0</v>
      </c>
      <c r="AV92" s="85">
        <f t="shared" si="38"/>
        <v>0</v>
      </c>
      <c r="AW92" s="85">
        <f t="shared" si="38"/>
        <v>0</v>
      </c>
      <c r="AX92" s="85">
        <f t="shared" si="38"/>
        <v>0</v>
      </c>
      <c r="AY92" s="85">
        <f t="shared" si="38"/>
        <v>0</v>
      </c>
      <c r="AZ92" s="85">
        <f t="shared" si="38"/>
        <v>0</v>
      </c>
      <c r="BA92" s="85">
        <f t="shared" si="39"/>
        <v>0</v>
      </c>
      <c r="BB92" s="85">
        <f t="shared" si="39"/>
        <v>0</v>
      </c>
      <c r="BC92" s="85">
        <f t="shared" si="39"/>
        <v>0</v>
      </c>
      <c r="BD92" s="85">
        <f t="shared" si="39"/>
        <v>0</v>
      </c>
      <c r="BE92" s="85">
        <f t="shared" si="39"/>
        <v>0</v>
      </c>
      <c r="BF92" s="85">
        <f t="shared" si="39"/>
        <v>0</v>
      </c>
      <c r="BG92" s="85">
        <f t="shared" si="39"/>
        <v>0</v>
      </c>
      <c r="BH92" s="85">
        <f t="shared" si="39"/>
        <v>0</v>
      </c>
      <c r="BI92" s="85">
        <f t="shared" si="39"/>
        <v>0</v>
      </c>
      <c r="BJ92" s="85">
        <f t="shared" si="39"/>
        <v>0</v>
      </c>
      <c r="BK92" s="85">
        <f t="shared" si="39"/>
        <v>0</v>
      </c>
      <c r="BL92" s="85">
        <f t="shared" si="39"/>
        <v>0</v>
      </c>
      <c r="BM92" s="85">
        <f t="shared" si="39"/>
        <v>0</v>
      </c>
      <c r="BN92" s="85">
        <f t="shared" si="39"/>
        <v>0</v>
      </c>
      <c r="BO92" s="85">
        <f t="shared" si="39"/>
        <v>0</v>
      </c>
      <c r="BP92" s="85">
        <f t="shared" si="39"/>
        <v>0</v>
      </c>
      <c r="BQ92" s="85">
        <f t="shared" si="40"/>
        <v>0</v>
      </c>
      <c r="BR92" s="85">
        <f t="shared" si="40"/>
        <v>0</v>
      </c>
      <c r="BS92" s="85">
        <f t="shared" si="40"/>
        <v>0</v>
      </c>
      <c r="BT92" s="85">
        <f t="shared" si="40"/>
        <v>0</v>
      </c>
      <c r="BU92" s="85">
        <f t="shared" si="40"/>
        <v>0</v>
      </c>
      <c r="BV92" s="85">
        <f t="shared" si="40"/>
        <v>0</v>
      </c>
      <c r="BW92" s="85">
        <f t="shared" si="40"/>
        <v>0</v>
      </c>
      <c r="BX92" s="85">
        <f t="shared" si="40"/>
        <v>0</v>
      </c>
      <c r="BY92" s="85">
        <f t="shared" si="40"/>
        <v>0</v>
      </c>
      <c r="BZ92" s="85">
        <f t="shared" si="40"/>
        <v>0</v>
      </c>
      <c r="CA92" s="85">
        <f t="shared" si="40"/>
        <v>0</v>
      </c>
      <c r="CB92" s="85">
        <f t="shared" si="40"/>
        <v>0</v>
      </c>
      <c r="CC92" s="85">
        <f t="shared" si="40"/>
        <v>0</v>
      </c>
      <c r="CD92" s="85">
        <f t="shared" si="40"/>
        <v>0</v>
      </c>
      <c r="CE92" s="85">
        <f t="shared" si="40"/>
        <v>0</v>
      </c>
      <c r="CF92" s="85">
        <f t="shared" si="40"/>
        <v>0</v>
      </c>
      <c r="CG92" s="85">
        <f t="shared" si="41"/>
        <v>0</v>
      </c>
      <c r="CH92" s="85">
        <f t="shared" si="41"/>
        <v>0</v>
      </c>
      <c r="CI92" s="85">
        <f t="shared" si="41"/>
        <v>0</v>
      </c>
      <c r="CJ92" s="85">
        <f t="shared" si="41"/>
        <v>0</v>
      </c>
      <c r="CK92" s="85">
        <f t="shared" si="41"/>
        <v>0</v>
      </c>
      <c r="CL92" s="85">
        <f t="shared" si="41"/>
        <v>0</v>
      </c>
      <c r="CM92" s="85">
        <f t="shared" si="41"/>
        <v>0</v>
      </c>
      <c r="CN92" s="85">
        <f t="shared" si="41"/>
        <v>0</v>
      </c>
      <c r="CO92" s="85">
        <f t="shared" si="41"/>
        <v>0</v>
      </c>
      <c r="CP92" s="85">
        <f t="shared" si="41"/>
        <v>0</v>
      </c>
      <c r="CQ92" s="85">
        <f t="shared" si="41"/>
        <v>0</v>
      </c>
      <c r="CR92" s="85">
        <f t="shared" si="41"/>
        <v>0</v>
      </c>
      <c r="CS92" s="85">
        <f t="shared" si="41"/>
        <v>0</v>
      </c>
      <c r="CT92" s="85">
        <f t="shared" si="41"/>
        <v>0</v>
      </c>
      <c r="CU92" s="85">
        <f t="shared" si="41"/>
        <v>0</v>
      </c>
      <c r="CV92" s="85">
        <f t="shared" si="41"/>
        <v>0</v>
      </c>
      <c r="CW92" s="85">
        <f t="shared" si="42"/>
        <v>0</v>
      </c>
      <c r="CX92" s="85">
        <f t="shared" si="42"/>
        <v>0</v>
      </c>
      <c r="CY92" s="85">
        <f t="shared" si="42"/>
        <v>0</v>
      </c>
      <c r="CZ92" s="85">
        <f t="shared" si="42"/>
        <v>0</v>
      </c>
      <c r="DA92" s="85">
        <f t="shared" si="42"/>
        <v>0</v>
      </c>
      <c r="DB92" s="85">
        <f t="shared" si="42"/>
        <v>0</v>
      </c>
      <c r="DC92" s="85">
        <f t="shared" si="42"/>
        <v>0</v>
      </c>
      <c r="DD92" s="85">
        <f t="shared" si="42"/>
        <v>0</v>
      </c>
      <c r="DE92" s="85">
        <f t="shared" si="42"/>
        <v>0</v>
      </c>
      <c r="DF92" s="85">
        <f t="shared" si="42"/>
        <v>0</v>
      </c>
      <c r="DG92" s="85">
        <f t="shared" si="42"/>
        <v>0</v>
      </c>
      <c r="DH92" s="85">
        <f t="shared" si="42"/>
        <v>0</v>
      </c>
      <c r="DI92" s="85">
        <f t="shared" si="42"/>
        <v>0</v>
      </c>
      <c r="DJ92" s="85">
        <f t="shared" si="42"/>
        <v>0</v>
      </c>
      <c r="DK92" s="85">
        <f t="shared" si="43"/>
        <v>0</v>
      </c>
      <c r="DL92" s="85">
        <f t="shared" si="43"/>
        <v>0</v>
      </c>
      <c r="DM92" s="85">
        <f t="shared" si="43"/>
        <v>0</v>
      </c>
      <c r="DN92" s="85">
        <f t="shared" si="43"/>
        <v>0</v>
      </c>
      <c r="DO92" s="85">
        <f t="shared" si="43"/>
        <v>0</v>
      </c>
      <c r="DP92" s="85">
        <f t="shared" si="43"/>
        <v>0</v>
      </c>
      <c r="DQ92" s="85">
        <f t="shared" si="43"/>
        <v>0</v>
      </c>
      <c r="DR92" s="85">
        <f t="shared" si="43"/>
        <v>0</v>
      </c>
      <c r="DS92" s="85">
        <f t="shared" si="43"/>
        <v>0</v>
      </c>
      <c r="DT92" s="85">
        <f t="shared" si="43"/>
        <v>0</v>
      </c>
      <c r="DU92" s="85">
        <f t="shared" si="43"/>
        <v>0</v>
      </c>
    </row>
    <row r="93" spans="1:125">
      <c r="A93" s="44" t="str">
        <f>IFERROR(Pieņēmumi!B195,"")</f>
        <v>Kapitālieguldījumu daļa, kurai nepieciešama IZPILDES GARANTIJA</v>
      </c>
      <c r="B93" s="50" t="str">
        <f>IFERROR(Pieņēmumi!C195,"")</f>
        <v>%</v>
      </c>
      <c r="C93" s="2"/>
      <c r="D93" s="88">
        <f>IFERROR(Pieņēmumi!E195,"")</f>
        <v>0.1</v>
      </c>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row>
    <row r="94" spans="1:125">
      <c r="A94" s="44" t="str">
        <f>IFERROR(Pieņēmumi!B196,"")</f>
        <v>IZPILDES GARANTIJAS maksa (līguma saistību izpildes garantija) (gadā)</v>
      </c>
      <c r="B94" s="50" t="str">
        <f>IFERROR(Pieņēmumi!C196,"")</f>
        <v>%</v>
      </c>
      <c r="C94" s="2"/>
      <c r="D94" s="88">
        <f>IFERROR(Pieņēmumi!E196,"")</f>
        <v>0.02</v>
      </c>
      <c r="E94" s="85">
        <f t="shared" ref="E94:BP94" si="44">IFERROR(E$89*$D94*$D93,"")</f>
        <v>2779.728000000001</v>
      </c>
      <c r="F94" s="85">
        <f t="shared" si="44"/>
        <v>2779.728000000001</v>
      </c>
      <c r="G94" s="85">
        <f t="shared" si="44"/>
        <v>2779.728000000001</v>
      </c>
      <c r="H94" s="85">
        <f t="shared" si="44"/>
        <v>2779.728000000001</v>
      </c>
      <c r="I94" s="85">
        <f t="shared" si="44"/>
        <v>2779.728000000001</v>
      </c>
      <c r="J94" s="85">
        <f t="shared" si="44"/>
        <v>0</v>
      </c>
      <c r="K94" s="85">
        <f t="shared" si="44"/>
        <v>0</v>
      </c>
      <c r="L94" s="85">
        <f t="shared" si="44"/>
        <v>0</v>
      </c>
      <c r="M94" s="85">
        <f t="shared" si="44"/>
        <v>0</v>
      </c>
      <c r="N94" s="85">
        <f t="shared" si="44"/>
        <v>0</v>
      </c>
      <c r="O94" s="85">
        <f t="shared" si="44"/>
        <v>0</v>
      </c>
      <c r="P94" s="85">
        <f t="shared" si="44"/>
        <v>0</v>
      </c>
      <c r="Q94" s="85">
        <f t="shared" si="44"/>
        <v>0</v>
      </c>
      <c r="R94" s="85">
        <f t="shared" si="44"/>
        <v>0</v>
      </c>
      <c r="S94" s="85">
        <f t="shared" si="44"/>
        <v>0</v>
      </c>
      <c r="T94" s="85">
        <f t="shared" si="44"/>
        <v>0</v>
      </c>
      <c r="U94" s="85">
        <f t="shared" si="44"/>
        <v>0</v>
      </c>
      <c r="V94" s="85">
        <f t="shared" si="44"/>
        <v>0</v>
      </c>
      <c r="W94" s="85">
        <f t="shared" si="44"/>
        <v>0</v>
      </c>
      <c r="X94" s="85">
        <f t="shared" si="44"/>
        <v>0</v>
      </c>
      <c r="Y94" s="85">
        <f t="shared" si="44"/>
        <v>0</v>
      </c>
      <c r="Z94" s="85">
        <f t="shared" si="44"/>
        <v>0</v>
      </c>
      <c r="AA94" s="85">
        <f t="shared" si="44"/>
        <v>0</v>
      </c>
      <c r="AB94" s="85">
        <f t="shared" si="44"/>
        <v>0</v>
      </c>
      <c r="AC94" s="85">
        <f t="shared" si="44"/>
        <v>0</v>
      </c>
      <c r="AD94" s="85">
        <f t="shared" si="44"/>
        <v>0</v>
      </c>
      <c r="AE94" s="85">
        <f t="shared" si="44"/>
        <v>0</v>
      </c>
      <c r="AF94" s="85">
        <f t="shared" si="44"/>
        <v>0</v>
      </c>
      <c r="AG94" s="85">
        <f t="shared" si="44"/>
        <v>0</v>
      </c>
      <c r="AH94" s="85">
        <f t="shared" si="44"/>
        <v>0</v>
      </c>
      <c r="AI94" s="85">
        <f t="shared" si="44"/>
        <v>0</v>
      </c>
      <c r="AJ94" s="85">
        <f t="shared" si="44"/>
        <v>0</v>
      </c>
      <c r="AK94" s="85">
        <f t="shared" si="44"/>
        <v>0</v>
      </c>
      <c r="AL94" s="85">
        <f t="shared" si="44"/>
        <v>0</v>
      </c>
      <c r="AM94" s="85">
        <f t="shared" si="44"/>
        <v>0</v>
      </c>
      <c r="AN94" s="85">
        <f t="shared" si="44"/>
        <v>0</v>
      </c>
      <c r="AO94" s="85">
        <f t="shared" si="44"/>
        <v>0</v>
      </c>
      <c r="AP94" s="85">
        <f t="shared" si="44"/>
        <v>0</v>
      </c>
      <c r="AQ94" s="85">
        <f t="shared" si="44"/>
        <v>0</v>
      </c>
      <c r="AR94" s="85">
        <f t="shared" si="44"/>
        <v>0</v>
      </c>
      <c r="AS94" s="85">
        <f t="shared" si="44"/>
        <v>0</v>
      </c>
      <c r="AT94" s="85">
        <f t="shared" si="44"/>
        <v>0</v>
      </c>
      <c r="AU94" s="85">
        <f t="shared" si="44"/>
        <v>0</v>
      </c>
      <c r="AV94" s="85">
        <f t="shared" si="44"/>
        <v>0</v>
      </c>
      <c r="AW94" s="85">
        <f t="shared" si="44"/>
        <v>0</v>
      </c>
      <c r="AX94" s="85">
        <f t="shared" si="44"/>
        <v>0</v>
      </c>
      <c r="AY94" s="85">
        <f t="shared" si="44"/>
        <v>0</v>
      </c>
      <c r="AZ94" s="85">
        <f t="shared" si="44"/>
        <v>0</v>
      </c>
      <c r="BA94" s="85">
        <f t="shared" si="44"/>
        <v>0</v>
      </c>
      <c r="BB94" s="85">
        <f t="shared" si="44"/>
        <v>0</v>
      </c>
      <c r="BC94" s="85">
        <f t="shared" si="44"/>
        <v>0</v>
      </c>
      <c r="BD94" s="85">
        <f t="shared" si="44"/>
        <v>0</v>
      </c>
      <c r="BE94" s="85">
        <f t="shared" si="44"/>
        <v>0</v>
      </c>
      <c r="BF94" s="85">
        <f t="shared" si="44"/>
        <v>0</v>
      </c>
      <c r="BG94" s="85">
        <f t="shared" si="44"/>
        <v>0</v>
      </c>
      <c r="BH94" s="85">
        <f t="shared" si="44"/>
        <v>0</v>
      </c>
      <c r="BI94" s="85">
        <f t="shared" si="44"/>
        <v>0</v>
      </c>
      <c r="BJ94" s="85">
        <f t="shared" si="44"/>
        <v>0</v>
      </c>
      <c r="BK94" s="85">
        <f t="shared" si="44"/>
        <v>0</v>
      </c>
      <c r="BL94" s="85">
        <f t="shared" si="44"/>
        <v>0</v>
      </c>
      <c r="BM94" s="85">
        <f t="shared" si="44"/>
        <v>0</v>
      </c>
      <c r="BN94" s="85">
        <f t="shared" si="44"/>
        <v>0</v>
      </c>
      <c r="BO94" s="85">
        <f t="shared" si="44"/>
        <v>0</v>
      </c>
      <c r="BP94" s="85">
        <f t="shared" si="44"/>
        <v>0</v>
      </c>
      <c r="BQ94" s="85">
        <f t="shared" ref="BQ94:DU94" si="45">IFERROR(BQ$89*$D94*$D93,"")</f>
        <v>0</v>
      </c>
      <c r="BR94" s="85">
        <f t="shared" si="45"/>
        <v>0</v>
      </c>
      <c r="BS94" s="85">
        <f t="shared" si="45"/>
        <v>0</v>
      </c>
      <c r="BT94" s="85">
        <f t="shared" si="45"/>
        <v>0</v>
      </c>
      <c r="BU94" s="85">
        <f t="shared" si="45"/>
        <v>0</v>
      </c>
      <c r="BV94" s="85">
        <f t="shared" si="45"/>
        <v>0</v>
      </c>
      <c r="BW94" s="85">
        <f t="shared" si="45"/>
        <v>0</v>
      </c>
      <c r="BX94" s="85">
        <f t="shared" si="45"/>
        <v>0</v>
      </c>
      <c r="BY94" s="85">
        <f t="shared" si="45"/>
        <v>0</v>
      </c>
      <c r="BZ94" s="85">
        <f t="shared" si="45"/>
        <v>0</v>
      </c>
      <c r="CA94" s="85">
        <f t="shared" si="45"/>
        <v>0</v>
      </c>
      <c r="CB94" s="85">
        <f t="shared" si="45"/>
        <v>0</v>
      </c>
      <c r="CC94" s="85">
        <f t="shared" si="45"/>
        <v>0</v>
      </c>
      <c r="CD94" s="85">
        <f t="shared" si="45"/>
        <v>0</v>
      </c>
      <c r="CE94" s="85">
        <f t="shared" si="45"/>
        <v>0</v>
      </c>
      <c r="CF94" s="85">
        <f t="shared" si="45"/>
        <v>0</v>
      </c>
      <c r="CG94" s="85">
        <f t="shared" si="45"/>
        <v>0</v>
      </c>
      <c r="CH94" s="85">
        <f t="shared" si="45"/>
        <v>0</v>
      </c>
      <c r="CI94" s="85">
        <f t="shared" si="45"/>
        <v>0</v>
      </c>
      <c r="CJ94" s="85">
        <f t="shared" si="45"/>
        <v>0</v>
      </c>
      <c r="CK94" s="85">
        <f t="shared" si="45"/>
        <v>0</v>
      </c>
      <c r="CL94" s="85">
        <f t="shared" si="45"/>
        <v>0</v>
      </c>
      <c r="CM94" s="85">
        <f t="shared" si="45"/>
        <v>0</v>
      </c>
      <c r="CN94" s="85">
        <f t="shared" si="45"/>
        <v>0</v>
      </c>
      <c r="CO94" s="85">
        <f t="shared" si="45"/>
        <v>0</v>
      </c>
      <c r="CP94" s="85">
        <f t="shared" si="45"/>
        <v>0</v>
      </c>
      <c r="CQ94" s="85">
        <f t="shared" si="45"/>
        <v>0</v>
      </c>
      <c r="CR94" s="85">
        <f t="shared" si="45"/>
        <v>0</v>
      </c>
      <c r="CS94" s="85">
        <f t="shared" si="45"/>
        <v>0</v>
      </c>
      <c r="CT94" s="85">
        <f t="shared" si="45"/>
        <v>0</v>
      </c>
      <c r="CU94" s="85">
        <f t="shared" si="45"/>
        <v>0</v>
      </c>
      <c r="CV94" s="85">
        <f t="shared" si="45"/>
        <v>0</v>
      </c>
      <c r="CW94" s="85">
        <f t="shared" si="45"/>
        <v>0</v>
      </c>
      <c r="CX94" s="85">
        <f t="shared" si="45"/>
        <v>0</v>
      </c>
      <c r="CY94" s="85">
        <f t="shared" si="45"/>
        <v>0</v>
      </c>
      <c r="CZ94" s="85">
        <f t="shared" si="45"/>
        <v>0</v>
      </c>
      <c r="DA94" s="85">
        <f t="shared" si="45"/>
        <v>0</v>
      </c>
      <c r="DB94" s="85">
        <f t="shared" si="45"/>
        <v>0</v>
      </c>
      <c r="DC94" s="85">
        <f t="shared" si="45"/>
        <v>0</v>
      </c>
      <c r="DD94" s="85">
        <f t="shared" si="45"/>
        <v>0</v>
      </c>
      <c r="DE94" s="85">
        <f t="shared" si="45"/>
        <v>0</v>
      </c>
      <c r="DF94" s="85">
        <f t="shared" si="45"/>
        <v>0</v>
      </c>
      <c r="DG94" s="85">
        <f t="shared" si="45"/>
        <v>0</v>
      </c>
      <c r="DH94" s="85">
        <f t="shared" si="45"/>
        <v>0</v>
      </c>
      <c r="DI94" s="85">
        <f t="shared" si="45"/>
        <v>0</v>
      </c>
      <c r="DJ94" s="85">
        <f t="shared" si="45"/>
        <v>0</v>
      </c>
      <c r="DK94" s="85">
        <f t="shared" si="45"/>
        <v>0</v>
      </c>
      <c r="DL94" s="85">
        <f t="shared" si="45"/>
        <v>0</v>
      </c>
      <c r="DM94" s="85">
        <f t="shared" si="45"/>
        <v>0</v>
      </c>
      <c r="DN94" s="85">
        <f t="shared" si="45"/>
        <v>0</v>
      </c>
      <c r="DO94" s="85">
        <f t="shared" si="45"/>
        <v>0</v>
      </c>
      <c r="DP94" s="85">
        <f t="shared" si="45"/>
        <v>0</v>
      </c>
      <c r="DQ94" s="85">
        <f t="shared" si="45"/>
        <v>0</v>
      </c>
      <c r="DR94" s="85">
        <f t="shared" si="45"/>
        <v>0</v>
      </c>
      <c r="DS94" s="85">
        <f t="shared" si="45"/>
        <v>0</v>
      </c>
      <c r="DT94" s="85">
        <f t="shared" si="45"/>
        <v>0</v>
      </c>
      <c r="DU94" s="85">
        <f t="shared" si="45"/>
        <v>0</v>
      </c>
    </row>
    <row r="95" spans="1:125">
      <c r="A95" s="44" t="str">
        <f>IFERROR(Pieņēmumi!B199,"")</f>
        <v>Visu risku apdrošināšanas prēmija uzturēšanas periodā (ceturksnī)</v>
      </c>
      <c r="B95" s="50" t="str">
        <f>IFERROR(Pieņēmumi!C199,"")</f>
        <v>%</v>
      </c>
      <c r="C95" s="2"/>
      <c r="D95" s="88">
        <f>IFERROR(Pieņēmumi!E199,"")</f>
        <v>5.0000000000000001E-4</v>
      </c>
      <c r="E95" s="85">
        <f t="shared" ref="E95:AJ95" si="46">IFERROR($D89*$D95*E15,"")</f>
        <v>0</v>
      </c>
      <c r="F95" s="85">
        <f t="shared" si="46"/>
        <v>0</v>
      </c>
      <c r="G95" s="85">
        <f t="shared" si="46"/>
        <v>0</v>
      </c>
      <c r="H95" s="85">
        <f t="shared" si="46"/>
        <v>0</v>
      </c>
      <c r="I95" s="85">
        <f t="shared" si="46"/>
        <v>0</v>
      </c>
      <c r="J95" s="85">
        <f t="shared" si="46"/>
        <v>3474.6600000000008</v>
      </c>
      <c r="K95" s="85">
        <f t="shared" si="46"/>
        <v>3474.6600000000008</v>
      </c>
      <c r="L95" s="85">
        <f t="shared" si="46"/>
        <v>3474.6600000000008</v>
      </c>
      <c r="M95" s="85">
        <f t="shared" si="46"/>
        <v>3474.6600000000008</v>
      </c>
      <c r="N95" s="85">
        <f t="shared" si="46"/>
        <v>3474.6600000000008</v>
      </c>
      <c r="O95" s="85">
        <f t="shared" si="46"/>
        <v>3474.6600000000008</v>
      </c>
      <c r="P95" s="85">
        <f t="shared" si="46"/>
        <v>3474.6600000000008</v>
      </c>
      <c r="Q95" s="85">
        <f t="shared" si="46"/>
        <v>3474.6600000000008</v>
      </c>
      <c r="R95" s="85">
        <f t="shared" si="46"/>
        <v>3474.6600000000008</v>
      </c>
      <c r="S95" s="85">
        <f t="shared" si="46"/>
        <v>3474.6600000000008</v>
      </c>
      <c r="T95" s="85">
        <f t="shared" si="46"/>
        <v>3474.6600000000008</v>
      </c>
      <c r="U95" s="85">
        <f t="shared" si="46"/>
        <v>3474.6600000000008</v>
      </c>
      <c r="V95" s="85">
        <f t="shared" si="46"/>
        <v>3474.6600000000008</v>
      </c>
      <c r="W95" s="85">
        <f t="shared" si="46"/>
        <v>3474.6600000000008</v>
      </c>
      <c r="X95" s="85">
        <f t="shared" si="46"/>
        <v>3474.6600000000008</v>
      </c>
      <c r="Y95" s="85">
        <f t="shared" si="46"/>
        <v>3474.6600000000008</v>
      </c>
      <c r="Z95" s="85">
        <f t="shared" si="46"/>
        <v>3474.6600000000008</v>
      </c>
      <c r="AA95" s="85">
        <f t="shared" si="46"/>
        <v>3474.6600000000008</v>
      </c>
      <c r="AB95" s="85">
        <f t="shared" si="46"/>
        <v>3474.6600000000008</v>
      </c>
      <c r="AC95" s="85">
        <f t="shared" si="46"/>
        <v>3474.6600000000008</v>
      </c>
      <c r="AD95" s="85">
        <f t="shared" si="46"/>
        <v>3474.6600000000008</v>
      </c>
      <c r="AE95" s="85">
        <f t="shared" si="46"/>
        <v>3474.6600000000008</v>
      </c>
      <c r="AF95" s="85">
        <f t="shared" si="46"/>
        <v>3474.6600000000008</v>
      </c>
      <c r="AG95" s="85">
        <f t="shared" si="46"/>
        <v>3474.6600000000008</v>
      </c>
      <c r="AH95" s="85">
        <f t="shared" si="46"/>
        <v>3474.6600000000008</v>
      </c>
      <c r="AI95" s="85">
        <f t="shared" si="46"/>
        <v>3474.6600000000008</v>
      </c>
      <c r="AJ95" s="85">
        <f t="shared" si="46"/>
        <v>3474.6600000000008</v>
      </c>
      <c r="AK95" s="85">
        <f t="shared" ref="AK95:BP95" si="47">IFERROR($D89*$D95*AK15,"")</f>
        <v>3474.6600000000008</v>
      </c>
      <c r="AL95" s="85">
        <f t="shared" si="47"/>
        <v>3474.6600000000008</v>
      </c>
      <c r="AM95" s="85">
        <f t="shared" si="47"/>
        <v>3474.6600000000008</v>
      </c>
      <c r="AN95" s="85">
        <f t="shared" si="47"/>
        <v>3474.6600000000008</v>
      </c>
      <c r="AO95" s="85">
        <f t="shared" si="47"/>
        <v>3474.6600000000008</v>
      </c>
      <c r="AP95" s="85">
        <f t="shared" si="47"/>
        <v>3474.6600000000008</v>
      </c>
      <c r="AQ95" s="85">
        <f t="shared" si="47"/>
        <v>3474.6600000000008</v>
      </c>
      <c r="AR95" s="85">
        <f t="shared" si="47"/>
        <v>3474.6600000000008</v>
      </c>
      <c r="AS95" s="85">
        <f t="shared" si="47"/>
        <v>3474.6600000000008</v>
      </c>
      <c r="AT95" s="85">
        <f t="shared" si="47"/>
        <v>3474.6600000000008</v>
      </c>
      <c r="AU95" s="85">
        <f t="shared" si="47"/>
        <v>3474.6600000000008</v>
      </c>
      <c r="AV95" s="85">
        <f t="shared" si="47"/>
        <v>3474.6600000000008</v>
      </c>
      <c r="AW95" s="85">
        <f t="shared" si="47"/>
        <v>3474.6600000000008</v>
      </c>
      <c r="AX95" s="85">
        <f t="shared" si="47"/>
        <v>3474.6600000000008</v>
      </c>
      <c r="AY95" s="85">
        <f t="shared" si="47"/>
        <v>3474.6600000000008</v>
      </c>
      <c r="AZ95" s="85">
        <f t="shared" si="47"/>
        <v>3474.6600000000008</v>
      </c>
      <c r="BA95" s="85">
        <f t="shared" si="47"/>
        <v>3474.6600000000008</v>
      </c>
      <c r="BB95" s="85">
        <f t="shared" si="47"/>
        <v>3474.6600000000008</v>
      </c>
      <c r="BC95" s="85">
        <f t="shared" si="47"/>
        <v>3474.6600000000008</v>
      </c>
      <c r="BD95" s="85">
        <f t="shared" si="47"/>
        <v>3474.6600000000008</v>
      </c>
      <c r="BE95" s="85">
        <f t="shared" si="47"/>
        <v>3474.6600000000008</v>
      </c>
      <c r="BF95" s="85">
        <f t="shared" si="47"/>
        <v>3474.6600000000008</v>
      </c>
      <c r="BG95" s="85">
        <f t="shared" si="47"/>
        <v>3474.6600000000008</v>
      </c>
      <c r="BH95" s="85">
        <f t="shared" si="47"/>
        <v>3474.6600000000008</v>
      </c>
      <c r="BI95" s="85">
        <f t="shared" si="47"/>
        <v>3474.6600000000008</v>
      </c>
      <c r="BJ95" s="85">
        <f t="shared" si="47"/>
        <v>3474.6600000000008</v>
      </c>
      <c r="BK95" s="85">
        <f t="shared" si="47"/>
        <v>3474.6600000000008</v>
      </c>
      <c r="BL95" s="85">
        <f t="shared" si="47"/>
        <v>3474.6600000000008</v>
      </c>
      <c r="BM95" s="85">
        <f t="shared" si="47"/>
        <v>0</v>
      </c>
      <c r="BN95" s="85">
        <f t="shared" si="47"/>
        <v>0</v>
      </c>
      <c r="BO95" s="85">
        <f t="shared" si="47"/>
        <v>0</v>
      </c>
      <c r="BP95" s="85">
        <f t="shared" si="47"/>
        <v>0</v>
      </c>
      <c r="BQ95" s="85">
        <f t="shared" ref="BQ95:CV95" si="48">IFERROR($D89*$D95*BQ15,"")</f>
        <v>0</v>
      </c>
      <c r="BR95" s="85">
        <f t="shared" si="48"/>
        <v>0</v>
      </c>
      <c r="BS95" s="85">
        <f t="shared" si="48"/>
        <v>0</v>
      </c>
      <c r="BT95" s="85">
        <f t="shared" si="48"/>
        <v>0</v>
      </c>
      <c r="BU95" s="85">
        <f t="shared" si="48"/>
        <v>0</v>
      </c>
      <c r="BV95" s="85">
        <f t="shared" si="48"/>
        <v>0</v>
      </c>
      <c r="BW95" s="85">
        <f t="shared" si="48"/>
        <v>0</v>
      </c>
      <c r="BX95" s="85">
        <f t="shared" si="48"/>
        <v>0</v>
      </c>
      <c r="BY95" s="85">
        <f t="shared" si="48"/>
        <v>0</v>
      </c>
      <c r="BZ95" s="85">
        <f t="shared" si="48"/>
        <v>0</v>
      </c>
      <c r="CA95" s="85">
        <f t="shared" si="48"/>
        <v>0</v>
      </c>
      <c r="CB95" s="85">
        <f t="shared" si="48"/>
        <v>0</v>
      </c>
      <c r="CC95" s="85">
        <f t="shared" si="48"/>
        <v>0</v>
      </c>
      <c r="CD95" s="85">
        <f t="shared" si="48"/>
        <v>0</v>
      </c>
      <c r="CE95" s="85">
        <f t="shared" si="48"/>
        <v>0</v>
      </c>
      <c r="CF95" s="85">
        <f t="shared" si="48"/>
        <v>0</v>
      </c>
      <c r="CG95" s="85">
        <f t="shared" si="48"/>
        <v>0</v>
      </c>
      <c r="CH95" s="85">
        <f t="shared" si="48"/>
        <v>0</v>
      </c>
      <c r="CI95" s="85">
        <f t="shared" si="48"/>
        <v>0</v>
      </c>
      <c r="CJ95" s="85">
        <f t="shared" si="48"/>
        <v>0</v>
      </c>
      <c r="CK95" s="85">
        <f t="shared" si="48"/>
        <v>0</v>
      </c>
      <c r="CL95" s="85">
        <f t="shared" si="48"/>
        <v>0</v>
      </c>
      <c r="CM95" s="85">
        <f t="shared" si="48"/>
        <v>0</v>
      </c>
      <c r="CN95" s="85">
        <f t="shared" si="48"/>
        <v>0</v>
      </c>
      <c r="CO95" s="85">
        <f t="shared" si="48"/>
        <v>0</v>
      </c>
      <c r="CP95" s="85">
        <f t="shared" si="48"/>
        <v>0</v>
      </c>
      <c r="CQ95" s="85">
        <f t="shared" si="48"/>
        <v>0</v>
      </c>
      <c r="CR95" s="85">
        <f t="shared" si="48"/>
        <v>0</v>
      </c>
      <c r="CS95" s="85">
        <f t="shared" si="48"/>
        <v>0</v>
      </c>
      <c r="CT95" s="85">
        <f t="shared" si="48"/>
        <v>0</v>
      </c>
      <c r="CU95" s="85">
        <f t="shared" si="48"/>
        <v>0</v>
      </c>
      <c r="CV95" s="85">
        <f t="shared" si="48"/>
        <v>0</v>
      </c>
      <c r="CW95" s="85">
        <f t="shared" ref="CW95:DU95" si="49">IFERROR($D89*$D95*CW15,"")</f>
        <v>0</v>
      </c>
      <c r="CX95" s="85">
        <f t="shared" si="49"/>
        <v>0</v>
      </c>
      <c r="CY95" s="85">
        <f t="shared" si="49"/>
        <v>0</v>
      </c>
      <c r="CZ95" s="85">
        <f t="shared" si="49"/>
        <v>0</v>
      </c>
      <c r="DA95" s="85">
        <f t="shared" si="49"/>
        <v>0</v>
      </c>
      <c r="DB95" s="85">
        <f t="shared" si="49"/>
        <v>0</v>
      </c>
      <c r="DC95" s="85">
        <f t="shared" si="49"/>
        <v>0</v>
      </c>
      <c r="DD95" s="85">
        <f t="shared" si="49"/>
        <v>0</v>
      </c>
      <c r="DE95" s="85">
        <f t="shared" si="49"/>
        <v>0</v>
      </c>
      <c r="DF95" s="85">
        <f t="shared" si="49"/>
        <v>0</v>
      </c>
      <c r="DG95" s="85">
        <f t="shared" si="49"/>
        <v>0</v>
      </c>
      <c r="DH95" s="85">
        <f t="shared" si="49"/>
        <v>0</v>
      </c>
      <c r="DI95" s="85">
        <f t="shared" si="49"/>
        <v>0</v>
      </c>
      <c r="DJ95" s="85">
        <f t="shared" si="49"/>
        <v>0</v>
      </c>
      <c r="DK95" s="85">
        <f t="shared" si="49"/>
        <v>0</v>
      </c>
      <c r="DL95" s="85">
        <f t="shared" si="49"/>
        <v>0</v>
      </c>
      <c r="DM95" s="85">
        <f t="shared" si="49"/>
        <v>0</v>
      </c>
      <c r="DN95" s="85">
        <f t="shared" si="49"/>
        <v>0</v>
      </c>
      <c r="DO95" s="85">
        <f t="shared" si="49"/>
        <v>0</v>
      </c>
      <c r="DP95" s="85">
        <f t="shared" si="49"/>
        <v>0</v>
      </c>
      <c r="DQ95" s="85">
        <f t="shared" si="49"/>
        <v>0</v>
      </c>
      <c r="DR95" s="85">
        <f t="shared" si="49"/>
        <v>0</v>
      </c>
      <c r="DS95" s="85">
        <f t="shared" si="49"/>
        <v>0</v>
      </c>
      <c r="DT95" s="85">
        <f t="shared" si="49"/>
        <v>0</v>
      </c>
      <c r="DU95" s="85">
        <f t="shared" si="49"/>
        <v>0</v>
      </c>
    </row>
    <row r="97" spans="1:125">
      <c r="A97" s="25" t="s">
        <v>245</v>
      </c>
      <c r="B97" s="84" t="s">
        <v>71</v>
      </c>
      <c r="C97" s="25"/>
      <c r="D97" s="26">
        <f>IFERROR(SUM(E97:DU97),"")</f>
        <v>225852.9000000002</v>
      </c>
      <c r="E97" s="26">
        <f t="shared" ref="E97:BP97" si="50">IFERROR(SUM(E91:E95),"")</f>
        <v>6949.3200000000015</v>
      </c>
      <c r="F97" s="26">
        <f t="shared" si="50"/>
        <v>6949.3200000000015</v>
      </c>
      <c r="G97" s="26">
        <f t="shared" si="50"/>
        <v>6949.3200000000015</v>
      </c>
      <c r="H97" s="26">
        <f t="shared" si="50"/>
        <v>6949.3200000000015</v>
      </c>
      <c r="I97" s="26">
        <f t="shared" si="50"/>
        <v>6949.3200000000015</v>
      </c>
      <c r="J97" s="26">
        <f t="shared" si="50"/>
        <v>3474.6600000000008</v>
      </c>
      <c r="K97" s="26">
        <f t="shared" si="50"/>
        <v>3474.6600000000008</v>
      </c>
      <c r="L97" s="26">
        <f t="shared" si="50"/>
        <v>3474.6600000000008</v>
      </c>
      <c r="M97" s="26">
        <f t="shared" si="50"/>
        <v>3474.6600000000008</v>
      </c>
      <c r="N97" s="26">
        <f t="shared" si="50"/>
        <v>3474.6600000000008</v>
      </c>
      <c r="O97" s="26">
        <f t="shared" si="50"/>
        <v>3474.6600000000008</v>
      </c>
      <c r="P97" s="26">
        <f t="shared" si="50"/>
        <v>3474.6600000000008</v>
      </c>
      <c r="Q97" s="26">
        <f t="shared" si="50"/>
        <v>3474.6600000000008</v>
      </c>
      <c r="R97" s="26">
        <f t="shared" si="50"/>
        <v>3474.6600000000008</v>
      </c>
      <c r="S97" s="26">
        <f t="shared" si="50"/>
        <v>3474.6600000000008</v>
      </c>
      <c r="T97" s="26">
        <f t="shared" si="50"/>
        <v>3474.6600000000008</v>
      </c>
      <c r="U97" s="26">
        <f t="shared" si="50"/>
        <v>3474.6600000000008</v>
      </c>
      <c r="V97" s="26">
        <f t="shared" si="50"/>
        <v>3474.6600000000008</v>
      </c>
      <c r="W97" s="26">
        <f t="shared" si="50"/>
        <v>3474.6600000000008</v>
      </c>
      <c r="X97" s="26">
        <f t="shared" si="50"/>
        <v>3474.6600000000008</v>
      </c>
      <c r="Y97" s="26">
        <f t="shared" si="50"/>
        <v>3474.6600000000008</v>
      </c>
      <c r="Z97" s="26">
        <f t="shared" si="50"/>
        <v>3474.6600000000008</v>
      </c>
      <c r="AA97" s="26">
        <f t="shared" si="50"/>
        <v>3474.6600000000008</v>
      </c>
      <c r="AB97" s="26">
        <f t="shared" si="50"/>
        <v>3474.6600000000008</v>
      </c>
      <c r="AC97" s="26">
        <f t="shared" si="50"/>
        <v>3474.6600000000008</v>
      </c>
      <c r="AD97" s="26">
        <f t="shared" si="50"/>
        <v>3474.6600000000008</v>
      </c>
      <c r="AE97" s="26">
        <f t="shared" si="50"/>
        <v>3474.6600000000008</v>
      </c>
      <c r="AF97" s="26">
        <f t="shared" si="50"/>
        <v>3474.6600000000008</v>
      </c>
      <c r="AG97" s="26">
        <f t="shared" si="50"/>
        <v>3474.6600000000008</v>
      </c>
      <c r="AH97" s="26">
        <f t="shared" si="50"/>
        <v>3474.6600000000008</v>
      </c>
      <c r="AI97" s="26">
        <f t="shared" si="50"/>
        <v>3474.6600000000008</v>
      </c>
      <c r="AJ97" s="26">
        <f t="shared" si="50"/>
        <v>3474.6600000000008</v>
      </c>
      <c r="AK97" s="26">
        <f t="shared" si="50"/>
        <v>3474.6600000000008</v>
      </c>
      <c r="AL97" s="26">
        <f t="shared" si="50"/>
        <v>3474.6600000000008</v>
      </c>
      <c r="AM97" s="26">
        <f t="shared" si="50"/>
        <v>3474.6600000000008</v>
      </c>
      <c r="AN97" s="26">
        <f t="shared" si="50"/>
        <v>3474.6600000000008</v>
      </c>
      <c r="AO97" s="26">
        <f t="shared" si="50"/>
        <v>3474.6600000000008</v>
      </c>
      <c r="AP97" s="26">
        <f t="shared" si="50"/>
        <v>3474.6600000000008</v>
      </c>
      <c r="AQ97" s="26">
        <f t="shared" si="50"/>
        <v>3474.6600000000008</v>
      </c>
      <c r="AR97" s="26">
        <f t="shared" si="50"/>
        <v>3474.6600000000008</v>
      </c>
      <c r="AS97" s="26">
        <f t="shared" si="50"/>
        <v>3474.6600000000008</v>
      </c>
      <c r="AT97" s="26">
        <f t="shared" si="50"/>
        <v>3474.6600000000008</v>
      </c>
      <c r="AU97" s="26">
        <f t="shared" si="50"/>
        <v>3474.6600000000008</v>
      </c>
      <c r="AV97" s="26">
        <f t="shared" si="50"/>
        <v>3474.6600000000008</v>
      </c>
      <c r="AW97" s="26">
        <f t="shared" si="50"/>
        <v>3474.6600000000008</v>
      </c>
      <c r="AX97" s="26">
        <f t="shared" si="50"/>
        <v>3474.6600000000008</v>
      </c>
      <c r="AY97" s="26">
        <f t="shared" si="50"/>
        <v>3474.6600000000008</v>
      </c>
      <c r="AZ97" s="26">
        <f t="shared" si="50"/>
        <v>3474.6600000000008</v>
      </c>
      <c r="BA97" s="26">
        <f t="shared" si="50"/>
        <v>3474.6600000000008</v>
      </c>
      <c r="BB97" s="26">
        <f t="shared" si="50"/>
        <v>3474.6600000000008</v>
      </c>
      <c r="BC97" s="26">
        <f t="shared" si="50"/>
        <v>3474.6600000000008</v>
      </c>
      <c r="BD97" s="26">
        <f t="shared" si="50"/>
        <v>3474.6600000000008</v>
      </c>
      <c r="BE97" s="26">
        <f t="shared" si="50"/>
        <v>3474.6600000000008</v>
      </c>
      <c r="BF97" s="26">
        <f t="shared" si="50"/>
        <v>3474.6600000000008</v>
      </c>
      <c r="BG97" s="26">
        <f t="shared" si="50"/>
        <v>3474.6600000000008</v>
      </c>
      <c r="BH97" s="26">
        <f t="shared" si="50"/>
        <v>3474.6600000000008</v>
      </c>
      <c r="BI97" s="26">
        <f t="shared" si="50"/>
        <v>3474.6600000000008</v>
      </c>
      <c r="BJ97" s="26">
        <f t="shared" si="50"/>
        <v>3474.6600000000008</v>
      </c>
      <c r="BK97" s="26">
        <f t="shared" si="50"/>
        <v>3474.6600000000008</v>
      </c>
      <c r="BL97" s="26">
        <f t="shared" si="50"/>
        <v>3474.6600000000008</v>
      </c>
      <c r="BM97" s="26">
        <f t="shared" si="50"/>
        <v>0</v>
      </c>
      <c r="BN97" s="26">
        <f t="shared" si="50"/>
        <v>0</v>
      </c>
      <c r="BO97" s="26">
        <f t="shared" si="50"/>
        <v>0</v>
      </c>
      <c r="BP97" s="26">
        <f t="shared" si="50"/>
        <v>0</v>
      </c>
      <c r="BQ97" s="26">
        <f t="shared" ref="BQ97:DU97" si="51">IFERROR(SUM(BQ91:BQ95),"")</f>
        <v>0</v>
      </c>
      <c r="BR97" s="26">
        <f t="shared" si="51"/>
        <v>0</v>
      </c>
      <c r="BS97" s="26">
        <f t="shared" si="51"/>
        <v>0</v>
      </c>
      <c r="BT97" s="26">
        <f t="shared" si="51"/>
        <v>0</v>
      </c>
      <c r="BU97" s="26">
        <f t="shared" si="51"/>
        <v>0</v>
      </c>
      <c r="BV97" s="26">
        <f t="shared" si="51"/>
        <v>0</v>
      </c>
      <c r="BW97" s="26">
        <f t="shared" si="51"/>
        <v>0</v>
      </c>
      <c r="BX97" s="26">
        <f t="shared" si="51"/>
        <v>0</v>
      </c>
      <c r="BY97" s="26">
        <f t="shared" si="51"/>
        <v>0</v>
      </c>
      <c r="BZ97" s="26">
        <f t="shared" si="51"/>
        <v>0</v>
      </c>
      <c r="CA97" s="26">
        <f t="shared" si="51"/>
        <v>0</v>
      </c>
      <c r="CB97" s="26">
        <f t="shared" si="51"/>
        <v>0</v>
      </c>
      <c r="CC97" s="26">
        <f t="shared" si="51"/>
        <v>0</v>
      </c>
      <c r="CD97" s="26">
        <f t="shared" si="51"/>
        <v>0</v>
      </c>
      <c r="CE97" s="26">
        <f t="shared" si="51"/>
        <v>0</v>
      </c>
      <c r="CF97" s="26">
        <f t="shared" si="51"/>
        <v>0</v>
      </c>
      <c r="CG97" s="26">
        <f t="shared" si="51"/>
        <v>0</v>
      </c>
      <c r="CH97" s="26">
        <f t="shared" si="51"/>
        <v>0</v>
      </c>
      <c r="CI97" s="26">
        <f t="shared" si="51"/>
        <v>0</v>
      </c>
      <c r="CJ97" s="26">
        <f t="shared" si="51"/>
        <v>0</v>
      </c>
      <c r="CK97" s="26">
        <f t="shared" si="51"/>
        <v>0</v>
      </c>
      <c r="CL97" s="26">
        <f t="shared" si="51"/>
        <v>0</v>
      </c>
      <c r="CM97" s="26">
        <f t="shared" si="51"/>
        <v>0</v>
      </c>
      <c r="CN97" s="26">
        <f t="shared" si="51"/>
        <v>0</v>
      </c>
      <c r="CO97" s="26">
        <f t="shared" si="51"/>
        <v>0</v>
      </c>
      <c r="CP97" s="26">
        <f t="shared" si="51"/>
        <v>0</v>
      </c>
      <c r="CQ97" s="26">
        <f t="shared" si="51"/>
        <v>0</v>
      </c>
      <c r="CR97" s="26">
        <f t="shared" si="51"/>
        <v>0</v>
      </c>
      <c r="CS97" s="26">
        <f t="shared" si="51"/>
        <v>0</v>
      </c>
      <c r="CT97" s="26">
        <f t="shared" si="51"/>
        <v>0</v>
      </c>
      <c r="CU97" s="26">
        <f t="shared" si="51"/>
        <v>0</v>
      </c>
      <c r="CV97" s="26">
        <f t="shared" si="51"/>
        <v>0</v>
      </c>
      <c r="CW97" s="26">
        <f t="shared" si="51"/>
        <v>0</v>
      </c>
      <c r="CX97" s="26">
        <f t="shared" si="51"/>
        <v>0</v>
      </c>
      <c r="CY97" s="26">
        <f t="shared" si="51"/>
        <v>0</v>
      </c>
      <c r="CZ97" s="26">
        <f t="shared" si="51"/>
        <v>0</v>
      </c>
      <c r="DA97" s="26">
        <f t="shared" si="51"/>
        <v>0</v>
      </c>
      <c r="DB97" s="26">
        <f t="shared" si="51"/>
        <v>0</v>
      </c>
      <c r="DC97" s="26">
        <f t="shared" si="51"/>
        <v>0</v>
      </c>
      <c r="DD97" s="26">
        <f t="shared" si="51"/>
        <v>0</v>
      </c>
      <c r="DE97" s="26">
        <f t="shared" si="51"/>
        <v>0</v>
      </c>
      <c r="DF97" s="26">
        <f t="shared" si="51"/>
        <v>0</v>
      </c>
      <c r="DG97" s="26">
        <f t="shared" si="51"/>
        <v>0</v>
      </c>
      <c r="DH97" s="26">
        <f t="shared" si="51"/>
        <v>0</v>
      </c>
      <c r="DI97" s="26">
        <f t="shared" si="51"/>
        <v>0</v>
      </c>
      <c r="DJ97" s="26">
        <f t="shared" si="51"/>
        <v>0</v>
      </c>
      <c r="DK97" s="26">
        <f t="shared" si="51"/>
        <v>0</v>
      </c>
      <c r="DL97" s="26">
        <f t="shared" si="51"/>
        <v>0</v>
      </c>
      <c r="DM97" s="26">
        <f t="shared" si="51"/>
        <v>0</v>
      </c>
      <c r="DN97" s="26">
        <f t="shared" si="51"/>
        <v>0</v>
      </c>
      <c r="DO97" s="26">
        <f t="shared" si="51"/>
        <v>0</v>
      </c>
      <c r="DP97" s="26">
        <f t="shared" si="51"/>
        <v>0</v>
      </c>
      <c r="DQ97" s="26">
        <f t="shared" si="51"/>
        <v>0</v>
      </c>
      <c r="DR97" s="26">
        <f t="shared" si="51"/>
        <v>0</v>
      </c>
      <c r="DS97" s="26">
        <f t="shared" si="51"/>
        <v>0</v>
      </c>
      <c r="DT97" s="26">
        <f t="shared" si="51"/>
        <v>0</v>
      </c>
      <c r="DU97" s="26">
        <f t="shared" si="51"/>
        <v>0</v>
      </c>
    </row>
    <row r="98" spans="1:125">
      <c r="A98" s="25"/>
      <c r="B98" s="25"/>
      <c r="C98" s="25"/>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row>
    <row r="99" spans="1:125">
      <c r="A99" s="25" t="s">
        <v>246</v>
      </c>
      <c r="B99" s="84" t="s">
        <v>71</v>
      </c>
      <c r="C99" s="25"/>
      <c r="D99" s="26">
        <f>IFERROR(SUM(E99:DU99),"")</f>
        <v>261146.3209011413</v>
      </c>
      <c r="E99" s="26">
        <f t="shared" ref="E99:BP99" si="52">IFERROR(E87*E97,"")</f>
        <v>6991.8723081375547</v>
      </c>
      <c r="F99" s="26">
        <f t="shared" si="52"/>
        <v>7035.6502666036495</v>
      </c>
      <c r="G99" s="26">
        <f t="shared" si="52"/>
        <v>7079.2167461154859</v>
      </c>
      <c r="H99" s="26">
        <f t="shared" si="52"/>
        <v>7122.5644423437843</v>
      </c>
      <c r="I99" s="26">
        <f t="shared" si="52"/>
        <v>7149.2324874646056</v>
      </c>
      <c r="J99" s="26">
        <f t="shared" si="52"/>
        <v>3595.22243594663</v>
      </c>
      <c r="K99" s="26">
        <f t="shared" si="52"/>
        <v>3615.7190194040554</v>
      </c>
      <c r="L99" s="26">
        <f t="shared" si="52"/>
        <v>3636.1027725760528</v>
      </c>
      <c r="M99" s="26">
        <f t="shared" si="52"/>
        <v>3632.7776068361973</v>
      </c>
      <c r="N99" s="26">
        <f t="shared" si="52"/>
        <v>3651.0076600626003</v>
      </c>
      <c r="O99" s="26">
        <f t="shared" si="52"/>
        <v>3669.1273612527339</v>
      </c>
      <c r="P99" s="26">
        <f t="shared" si="52"/>
        <v>3687.1341644137142</v>
      </c>
      <c r="Q99" s="26">
        <f t="shared" si="52"/>
        <v>3705.4331589729218</v>
      </c>
      <c r="R99" s="26">
        <f t="shared" si="52"/>
        <v>3724.0278132638523</v>
      </c>
      <c r="S99" s="26">
        <f t="shared" si="52"/>
        <v>3742.5099084777885</v>
      </c>
      <c r="T99" s="26">
        <f t="shared" si="52"/>
        <v>3760.8768477019889</v>
      </c>
      <c r="U99" s="26">
        <f t="shared" si="52"/>
        <v>3779.5418221523801</v>
      </c>
      <c r="V99" s="26">
        <f t="shared" si="52"/>
        <v>3798.5083695291296</v>
      </c>
      <c r="W99" s="26">
        <f t="shared" si="52"/>
        <v>3817.3601066473448</v>
      </c>
      <c r="X99" s="26">
        <f t="shared" si="52"/>
        <v>3836.094384656029</v>
      </c>
      <c r="Y99" s="26">
        <f t="shared" si="52"/>
        <v>3855.132658595428</v>
      </c>
      <c r="Z99" s="26">
        <f t="shared" si="52"/>
        <v>3874.4785369197125</v>
      </c>
      <c r="AA99" s="26">
        <f t="shared" si="52"/>
        <v>3893.7073087802919</v>
      </c>
      <c r="AB99" s="26">
        <f t="shared" si="52"/>
        <v>3912.8162723491496</v>
      </c>
      <c r="AC99" s="26">
        <f t="shared" si="52"/>
        <v>3932.2353117673365</v>
      </c>
      <c r="AD99" s="26">
        <f t="shared" si="52"/>
        <v>3951.9681076581069</v>
      </c>
      <c r="AE99" s="26">
        <f t="shared" si="52"/>
        <v>3971.5814549558972</v>
      </c>
      <c r="AF99" s="26">
        <f t="shared" si="52"/>
        <v>3991.0725977961324</v>
      </c>
      <c r="AG99" s="26">
        <f t="shared" si="52"/>
        <v>4010.8800180026838</v>
      </c>
      <c r="AH99" s="26">
        <f t="shared" si="52"/>
        <v>4031.0074698112685</v>
      </c>
      <c r="AI99" s="26">
        <f t="shared" si="52"/>
        <v>4051.0130840550155</v>
      </c>
      <c r="AJ99" s="26">
        <f t="shared" si="52"/>
        <v>4070.8940497520548</v>
      </c>
      <c r="AK99" s="26">
        <f t="shared" si="52"/>
        <v>4091.0976183627363</v>
      </c>
      <c r="AL99" s="26">
        <f t="shared" si="52"/>
        <v>4111.6276192074947</v>
      </c>
      <c r="AM99" s="26">
        <f t="shared" si="52"/>
        <v>4132.0333457361157</v>
      </c>
      <c r="AN99" s="26">
        <f t="shared" si="52"/>
        <v>4152.3119307470961</v>
      </c>
      <c r="AO99" s="26">
        <f t="shared" si="52"/>
        <v>4172.9195707299914</v>
      </c>
      <c r="AP99" s="26">
        <f t="shared" si="52"/>
        <v>4193.8601715916438</v>
      </c>
      <c r="AQ99" s="26">
        <f t="shared" si="52"/>
        <v>4214.6740126508384</v>
      </c>
      <c r="AR99" s="26">
        <f t="shared" si="52"/>
        <v>4235.3581693620381</v>
      </c>
      <c r="AS99" s="26">
        <f t="shared" si="52"/>
        <v>4256.3779621445919</v>
      </c>
      <c r="AT99" s="26">
        <f t="shared" si="52"/>
        <v>4277.7373750234774</v>
      </c>
      <c r="AU99" s="26">
        <f t="shared" si="52"/>
        <v>4298.9674929038547</v>
      </c>
      <c r="AV99" s="26">
        <f t="shared" si="52"/>
        <v>4320.0653327492792</v>
      </c>
      <c r="AW99" s="26">
        <f t="shared" si="52"/>
        <v>4341.505521387483</v>
      </c>
      <c r="AX99" s="26">
        <f t="shared" si="52"/>
        <v>4363.292122523947</v>
      </c>
      <c r="AY99" s="26">
        <f t="shared" si="52"/>
        <v>4384.9468427619322</v>
      </c>
      <c r="AZ99" s="26">
        <f t="shared" si="52"/>
        <v>4406.4666394042652</v>
      </c>
      <c r="BA99" s="26">
        <f t="shared" si="52"/>
        <v>4428.3356318152337</v>
      </c>
      <c r="BB99" s="26">
        <f t="shared" si="52"/>
        <v>4450.5579649744259</v>
      </c>
      <c r="BC99" s="26">
        <f t="shared" si="52"/>
        <v>4472.6457796171708</v>
      </c>
      <c r="BD99" s="26">
        <f t="shared" si="52"/>
        <v>4494.59597219235</v>
      </c>
      <c r="BE99" s="26">
        <f t="shared" si="52"/>
        <v>4516.9023444515378</v>
      </c>
      <c r="BF99" s="26">
        <f t="shared" si="52"/>
        <v>4539.5691242739149</v>
      </c>
      <c r="BG99" s="26">
        <f t="shared" si="52"/>
        <v>4562.0986952095145</v>
      </c>
      <c r="BH99" s="26">
        <f t="shared" si="52"/>
        <v>4584.4878916361968</v>
      </c>
      <c r="BI99" s="26">
        <f t="shared" si="52"/>
        <v>4607.2403913405687</v>
      </c>
      <c r="BJ99" s="26">
        <f t="shared" si="52"/>
        <v>4630.3605067593926</v>
      </c>
      <c r="BK99" s="26">
        <f t="shared" si="52"/>
        <v>4653.3406691137052</v>
      </c>
      <c r="BL99" s="26">
        <f t="shared" si="52"/>
        <v>4676.1776494689211</v>
      </c>
      <c r="BM99" s="26">
        <f t="shared" si="52"/>
        <v>0</v>
      </c>
      <c r="BN99" s="26">
        <f t="shared" si="52"/>
        <v>0</v>
      </c>
      <c r="BO99" s="26">
        <f t="shared" si="52"/>
        <v>0</v>
      </c>
      <c r="BP99" s="26">
        <f t="shared" si="52"/>
        <v>0</v>
      </c>
      <c r="BQ99" s="26">
        <f t="shared" ref="BQ99:DU99" si="53">IFERROR(BQ87*BQ97,"")</f>
        <v>0</v>
      </c>
      <c r="BR99" s="26">
        <f t="shared" si="53"/>
        <v>0</v>
      </c>
      <c r="BS99" s="26">
        <f t="shared" si="53"/>
        <v>0</v>
      </c>
      <c r="BT99" s="26">
        <f t="shared" si="53"/>
        <v>0</v>
      </c>
      <c r="BU99" s="26">
        <f t="shared" si="53"/>
        <v>0</v>
      </c>
      <c r="BV99" s="26">
        <f t="shared" si="53"/>
        <v>0</v>
      </c>
      <c r="BW99" s="26">
        <f t="shared" si="53"/>
        <v>0</v>
      </c>
      <c r="BX99" s="26">
        <f t="shared" si="53"/>
        <v>0</v>
      </c>
      <c r="BY99" s="26">
        <f t="shared" si="53"/>
        <v>0</v>
      </c>
      <c r="BZ99" s="26">
        <f t="shared" si="53"/>
        <v>0</v>
      </c>
      <c r="CA99" s="26">
        <f t="shared" si="53"/>
        <v>0</v>
      </c>
      <c r="CB99" s="26">
        <f t="shared" si="53"/>
        <v>0</v>
      </c>
      <c r="CC99" s="26">
        <f t="shared" si="53"/>
        <v>0</v>
      </c>
      <c r="CD99" s="26">
        <f t="shared" si="53"/>
        <v>0</v>
      </c>
      <c r="CE99" s="26">
        <f t="shared" si="53"/>
        <v>0</v>
      </c>
      <c r="CF99" s="26">
        <f t="shared" si="53"/>
        <v>0</v>
      </c>
      <c r="CG99" s="26">
        <f t="shared" si="53"/>
        <v>0</v>
      </c>
      <c r="CH99" s="26">
        <f t="shared" si="53"/>
        <v>0</v>
      </c>
      <c r="CI99" s="26">
        <f t="shared" si="53"/>
        <v>0</v>
      </c>
      <c r="CJ99" s="26">
        <f t="shared" si="53"/>
        <v>0</v>
      </c>
      <c r="CK99" s="26">
        <f t="shared" si="53"/>
        <v>0</v>
      </c>
      <c r="CL99" s="26">
        <f t="shared" si="53"/>
        <v>0</v>
      </c>
      <c r="CM99" s="26">
        <f t="shared" si="53"/>
        <v>0</v>
      </c>
      <c r="CN99" s="26">
        <f t="shared" si="53"/>
        <v>0</v>
      </c>
      <c r="CO99" s="26">
        <f t="shared" si="53"/>
        <v>0</v>
      </c>
      <c r="CP99" s="26">
        <f t="shared" si="53"/>
        <v>0</v>
      </c>
      <c r="CQ99" s="26">
        <f t="shared" si="53"/>
        <v>0</v>
      </c>
      <c r="CR99" s="26">
        <f t="shared" si="53"/>
        <v>0</v>
      </c>
      <c r="CS99" s="26">
        <f t="shared" si="53"/>
        <v>0</v>
      </c>
      <c r="CT99" s="26">
        <f t="shared" si="53"/>
        <v>0</v>
      </c>
      <c r="CU99" s="26">
        <f t="shared" si="53"/>
        <v>0</v>
      </c>
      <c r="CV99" s="26">
        <f t="shared" si="53"/>
        <v>0</v>
      </c>
      <c r="CW99" s="26">
        <f t="shared" si="53"/>
        <v>0</v>
      </c>
      <c r="CX99" s="26">
        <f t="shared" si="53"/>
        <v>0</v>
      </c>
      <c r="CY99" s="26">
        <f t="shared" si="53"/>
        <v>0</v>
      </c>
      <c r="CZ99" s="26">
        <f t="shared" si="53"/>
        <v>0</v>
      </c>
      <c r="DA99" s="26">
        <f t="shared" si="53"/>
        <v>0</v>
      </c>
      <c r="DB99" s="26">
        <f t="shared" si="53"/>
        <v>0</v>
      </c>
      <c r="DC99" s="26">
        <f t="shared" si="53"/>
        <v>0</v>
      </c>
      <c r="DD99" s="26">
        <f t="shared" si="53"/>
        <v>0</v>
      </c>
      <c r="DE99" s="26">
        <f t="shared" si="53"/>
        <v>0</v>
      </c>
      <c r="DF99" s="26">
        <f t="shared" si="53"/>
        <v>0</v>
      </c>
      <c r="DG99" s="26">
        <f t="shared" si="53"/>
        <v>0</v>
      </c>
      <c r="DH99" s="26">
        <f t="shared" si="53"/>
        <v>0</v>
      </c>
      <c r="DI99" s="26">
        <f t="shared" si="53"/>
        <v>0</v>
      </c>
      <c r="DJ99" s="26">
        <f t="shared" si="53"/>
        <v>0</v>
      </c>
      <c r="DK99" s="26">
        <f t="shared" si="53"/>
        <v>0</v>
      </c>
      <c r="DL99" s="26">
        <f t="shared" si="53"/>
        <v>0</v>
      </c>
      <c r="DM99" s="26">
        <f t="shared" si="53"/>
        <v>0</v>
      </c>
      <c r="DN99" s="26">
        <f t="shared" si="53"/>
        <v>0</v>
      </c>
      <c r="DO99" s="26">
        <f t="shared" si="53"/>
        <v>0</v>
      </c>
      <c r="DP99" s="26">
        <f t="shared" si="53"/>
        <v>0</v>
      </c>
      <c r="DQ99" s="26">
        <f t="shared" si="53"/>
        <v>0</v>
      </c>
      <c r="DR99" s="26">
        <f t="shared" si="53"/>
        <v>0</v>
      </c>
      <c r="DS99" s="26">
        <f t="shared" si="53"/>
        <v>0</v>
      </c>
      <c r="DT99" s="26">
        <f t="shared" si="53"/>
        <v>0</v>
      </c>
      <c r="DU99" s="26">
        <f t="shared" si="53"/>
        <v>0</v>
      </c>
    </row>
    <row r="101" spans="1:1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c r="A102" s="16" t="s">
        <v>247</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row>
    <row r="103" spans="1:125">
      <c r="A103" s="70"/>
      <c r="B103" s="70"/>
      <c r="C103" s="70"/>
      <c r="D103" s="70"/>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ht="71.400000000000006">
      <c r="A104" s="151" t="str">
        <f>IFERROR('Risku kvantificēšana'!A2,"")</f>
        <v>Risks</v>
      </c>
      <c r="B104" s="152" t="str">
        <f>IFERROR('Risku kvantificēšana'!B2,"")</f>
        <v>Riska kopējās novēršanas izmaksas, €</v>
      </c>
      <c r="C104" s="152">
        <f>IFERROR('Risku kvantificēšana'!C2,"")</f>
        <v>0</v>
      </c>
      <c r="D104" s="152">
        <f>IFERROR('Risku kvantificēšana'!D2,"")</f>
        <v>0</v>
      </c>
      <c r="E104" s="152" t="str">
        <f>IFERROR('Risku kvantificēšana'!E2,"")</f>
        <v>Pārdale privātajam partnerim, %</v>
      </c>
      <c r="F104" s="153" t="s">
        <v>2432</v>
      </c>
      <c r="G104" s="153" t="s">
        <v>2433</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c r="A105" s="151" t="str">
        <f>IFERROR('Risku kvantificēšana'!A3,"")</f>
        <v>Būvniecības fāze</v>
      </c>
      <c r="B105" s="154"/>
      <c r="C105" s="155"/>
      <c r="D105" s="155"/>
      <c r="E105" s="155"/>
      <c r="F105" s="3"/>
      <c r="G105" s="3"/>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c r="A106" s="44" t="str">
        <f>IFERROR('Risku kvantificēšana'!A4,"")</f>
        <v>2.3. Izmaiņu risks projektā</v>
      </c>
      <c r="B106" s="46">
        <f>IFERROR('Risku kvantificēšana'!B4,"")</f>
        <v>0</v>
      </c>
      <c r="C106" s="88"/>
      <c r="D106" s="88"/>
      <c r="E106" s="88">
        <f>IFERROR('Risku kvantificēšana'!E4,"")</f>
        <v>0</v>
      </c>
      <c r="F106" s="67">
        <f t="shared" ref="F106:F113" si="54">IFERROR(B106*C106*D106,"")</f>
        <v>0</v>
      </c>
      <c r="G106" s="67">
        <f t="shared" ref="G106:G113" si="55">IFERROR(F106*E106,"")</f>
        <v>0</v>
      </c>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c r="A107" s="44" t="str">
        <f>IFERROR('Risku kvantificēšana'!A5,"")</f>
        <v>2.1. Projektēšanas risks</v>
      </c>
      <c r="B107" s="46">
        <f>IFERROR('Risku kvantificēšana'!B5,"")</f>
        <v>10000</v>
      </c>
      <c r="C107" s="88"/>
      <c r="D107" s="88"/>
      <c r="E107" s="88">
        <f>G107/B107</f>
        <v>1</v>
      </c>
      <c r="F107" s="815"/>
      <c r="G107" s="67">
        <f>'Risku kvantificēšana'!B5</f>
        <v>10000</v>
      </c>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c r="A108" s="44" t="str">
        <f>IFERROR('Risku kvantificēšana'!A15,"")</f>
        <v>2.5. Būvniecības izmaksu palielināšanās risks</v>
      </c>
      <c r="B108" s="46">
        <f>IFERROR('Risku kvantificēšana'!B15,"")</f>
        <v>360383.9</v>
      </c>
      <c r="C108" s="88"/>
      <c r="D108" s="88"/>
      <c r="E108" s="88">
        <f>G108/B108</f>
        <v>1</v>
      </c>
      <c r="F108" s="67"/>
      <c r="G108" s="67">
        <f>'Risku kvantificēšana'!B15</f>
        <v>360383.9</v>
      </c>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c r="A109" s="44" t="str">
        <f>IFERROR('Risku kvantificēšana'!A25,"")</f>
        <v>2.4. Būvniecības kvalitātes un standartu risks</v>
      </c>
      <c r="B109" s="46">
        <f>IFERROR('Risku kvantificēšana'!B25,"")</f>
        <v>68076.78</v>
      </c>
      <c r="C109" s="88"/>
      <c r="D109" s="88"/>
      <c r="E109" s="88">
        <f>G109/B109</f>
        <v>1</v>
      </c>
      <c r="F109" s="67"/>
      <c r="G109" s="67">
        <f>'Risku kvantificēšana'!B33</f>
        <v>68076.78</v>
      </c>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c r="A110" s="44" t="str">
        <f>IFERROR('Risku kvantificēšana'!A34,"")</f>
        <v>2.10. Darbu pabeigšanas kavēšanās risks</v>
      </c>
      <c r="B110" s="46">
        <f>IFERROR('Risku kvantificēšana'!B34,"")</f>
        <v>71111.666666666657</v>
      </c>
      <c r="C110" s="88"/>
      <c r="D110" s="88"/>
      <c r="E110" s="88">
        <f>G110/B110</f>
        <v>1</v>
      </c>
      <c r="F110" s="67"/>
      <c r="G110" s="67">
        <f>'Risku kvantificēšana'!B34</f>
        <v>71111.666666666657</v>
      </c>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c r="A111" s="44" t="str">
        <f>IFERROR('Risku kvantificēšana'!A43,"")</f>
        <v>8.2. Tiesību aktu izmaiņu risks</v>
      </c>
      <c r="B111" s="46">
        <f>IFERROR('Risku kvantificēšana'!B43,"")</f>
        <v>0</v>
      </c>
      <c r="C111" s="88"/>
      <c r="D111" s="88"/>
      <c r="E111" s="88" t="str">
        <f>IFERROR(G111/B111,"")</f>
        <v/>
      </c>
      <c r="F111" s="67"/>
      <c r="G111" s="67">
        <f>'Risku kvantificēšana'!B43</f>
        <v>0</v>
      </c>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c r="A112" s="44" t="str">
        <f>IFERROR('Risku kvantificēšana'!A44,"")</f>
        <v>6.3. Nepārvaramas varas risks</v>
      </c>
      <c r="B112" s="46">
        <f>IFERROR('Risku kvantificēšana'!B44,"")</f>
        <v>0</v>
      </c>
      <c r="C112" s="88">
        <f>IFERROR('Risku kvantificēšana'!C44,"")</f>
        <v>0</v>
      </c>
      <c r="D112" s="88" t="str">
        <f>IFERROR('Risku kvantificēšana'!D44,"")</f>
        <v>%</v>
      </c>
      <c r="E112" s="88" t="str">
        <f>IFERROR(G112/B112,"")</f>
        <v/>
      </c>
      <c r="F112" s="67" t="str">
        <f t="shared" si="54"/>
        <v/>
      </c>
      <c r="G112" s="67">
        <f>'Risku kvantificēšana'!B44</f>
        <v>0</v>
      </c>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c r="A113" s="44">
        <f>IFERROR('Risku kvantificēšana'!A45,"")</f>
        <v>0</v>
      </c>
      <c r="B113" s="46">
        <f>IFERROR('Risku kvantificēšana'!B45,"")</f>
        <v>0</v>
      </c>
      <c r="C113" s="88">
        <f>IFERROR('Risku kvantificēšana'!C45,"")</f>
        <v>0</v>
      </c>
      <c r="D113" s="88">
        <f>IFERROR('Risku kvantificēšana'!D45,"")</f>
        <v>0</v>
      </c>
      <c r="E113" s="88">
        <f>IFERROR('Risku kvantificēšana'!E45,"")</f>
        <v>0</v>
      </c>
      <c r="F113" s="67">
        <f t="shared" si="54"/>
        <v>0</v>
      </c>
      <c r="G113" s="67">
        <f t="shared" si="55"/>
        <v>0</v>
      </c>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c r="A114" s="72"/>
      <c r="B114" s="73"/>
      <c r="C114" s="156"/>
      <c r="D114" s="156"/>
      <c r="E114" s="156"/>
      <c r="F114" s="67"/>
      <c r="G114" s="67"/>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c r="A115" s="25" t="s">
        <v>249</v>
      </c>
      <c r="B115" s="84" t="s">
        <v>71</v>
      </c>
      <c r="C115" s="25"/>
      <c r="D115" s="25"/>
      <c r="E115" s="25"/>
      <c r="F115" s="26">
        <f>IFERROR(SUM(F106:F113),"")</f>
        <v>0</v>
      </c>
      <c r="G115" s="26">
        <f>IFERROR(SUM(G106:G113),"")</f>
        <v>509572.34666666668</v>
      </c>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c r="A116" s="2"/>
      <c r="B116" s="2"/>
      <c r="C116" s="2"/>
      <c r="D116" s="2"/>
      <c r="E116" s="2"/>
      <c r="F116" s="2"/>
      <c r="G116" s="67"/>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c r="A117" s="151" t="str">
        <f>IFERROR('Risku kvantificēšana'!A46,"")</f>
        <v>Uzturēšanas fāze</v>
      </c>
      <c r="B117" s="46"/>
      <c r="C117" s="88"/>
      <c r="D117" s="88"/>
      <c r="E117" s="88"/>
      <c r="F117" s="67"/>
      <c r="G117" s="67"/>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c r="A118" s="44" t="str">
        <f>IFERROR('Risku kvantificēšana'!A47,"")</f>
        <v>3.1 Veiktspējas un cenas risks</v>
      </c>
      <c r="B118" s="46">
        <f>IFERROR('Risku kvantificēšana'!B47,"")</f>
        <v>35762.41113636364</v>
      </c>
      <c r="C118" s="88"/>
      <c r="D118" s="88"/>
      <c r="E118" s="88">
        <f>G118/B118</f>
        <v>1</v>
      </c>
      <c r="F118" s="67"/>
      <c r="G118" s="67">
        <f>'Risku kvantificēšana'!B47</f>
        <v>35762.41113636364</v>
      </c>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c r="A119" s="44" t="str">
        <f>IFERROR('Risku kvantificēšana'!A51,"")</f>
        <v>3.2. Darbības resursu risks</v>
      </c>
      <c r="B119" s="46">
        <f>IFERROR('Risku kvantificēšana'!B51,"")</f>
        <v>10518.60518181818</v>
      </c>
      <c r="C119" s="88"/>
      <c r="D119" s="88"/>
      <c r="E119" s="88">
        <f>G119/B119</f>
        <v>1</v>
      </c>
      <c r="F119" s="67"/>
      <c r="G119" s="67">
        <f>'Risku kvantificēšana'!B54</f>
        <v>10518.60518181818</v>
      </c>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c r="A120" s="44" t="str">
        <f>IFERROR('Risku kvantificēšana'!A55,"")</f>
        <v>3.5. Uzturēšanas kvalitātes risks</v>
      </c>
      <c r="B120" s="46">
        <f>IFERROR('Risku kvantificēšana'!B55,"")</f>
        <v>51111.666666666664</v>
      </c>
      <c r="C120" s="88"/>
      <c r="D120" s="88"/>
      <c r="E120" s="88">
        <f>G120/B120</f>
        <v>1</v>
      </c>
      <c r="F120" s="67"/>
      <c r="G120" s="67">
        <f>'Risku kvantificēšana'!B55</f>
        <v>51111.666666666664</v>
      </c>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c r="A121" s="44" t="str">
        <f>IFERROR('Risku kvantificēšana'!A59,"")</f>
        <v>3.11. Palielinātu ekspluatācijas izmaksu risks</v>
      </c>
      <c r="B121" s="46">
        <f>IFERROR('Risku kvantificēšana'!B59,"")</f>
        <v>0</v>
      </c>
      <c r="C121" s="88"/>
      <c r="D121" s="88"/>
      <c r="E121" s="88" t="str">
        <f>IFERROR(G121/B121,"")</f>
        <v/>
      </c>
      <c r="F121" s="67"/>
      <c r="G121" s="67">
        <f>'Risku kvantificēšana'!B59</f>
        <v>0</v>
      </c>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c r="A122" s="44" t="str">
        <f>IFERROR('Risku kvantificēšana'!A63,"")</f>
        <v>14.2. Procentu likmju svārstību risks</v>
      </c>
      <c r="B122" s="46">
        <f>IFERROR('Risku kvantificēšana'!B63,"")</f>
        <v>190460</v>
      </c>
      <c r="C122" s="88"/>
      <c r="D122" s="88"/>
      <c r="E122" s="88">
        <f>G122/B122</f>
        <v>1</v>
      </c>
      <c r="F122" s="67"/>
      <c r="G122" s="67">
        <f>'Risku kvantificēšana'!B66</f>
        <v>190460</v>
      </c>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c r="A123" s="44" t="str">
        <f>IFERROR('Risku kvantificēšana'!A67,"")</f>
        <v>9.1. Apdrošināšanas izmaksu risks</v>
      </c>
      <c r="B123" s="46">
        <f>IFERROR('Risku kvantificēšana'!B67,"")</f>
        <v>18964</v>
      </c>
      <c r="C123" s="88">
        <f>IFERROR('Risku kvantificēšana'!C67,"")</f>
        <v>0</v>
      </c>
      <c r="D123" s="88">
        <f>IFERROR('Risku kvantificēšana'!D67,"")</f>
        <v>0</v>
      </c>
      <c r="E123" s="88">
        <f>G123/B123</f>
        <v>1</v>
      </c>
      <c r="F123" s="67"/>
      <c r="G123" s="67">
        <f>'Risku kvantificēšana'!B67</f>
        <v>18964</v>
      </c>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c r="A124" s="44" t="str">
        <f>IFERROR('Risku kvantificēšana'!A71,"")</f>
        <v>8.2. Tiesību aktu izmaiņu risks</v>
      </c>
      <c r="B124" s="46">
        <f>IFERROR('Risku kvantificēšana'!B71,"")</f>
        <v>0</v>
      </c>
      <c r="C124" s="88"/>
      <c r="D124" s="88"/>
      <c r="E124" s="88"/>
      <c r="F124" s="67"/>
      <c r="G124" s="67"/>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c r="A125" s="44" t="str">
        <f>IFERROR('Risku kvantificēšana'!A72,"")</f>
        <v>6.3. Nepārvaramas varas risks</v>
      </c>
      <c r="B125" s="46">
        <f>IFERROR('Risku kvantificēšana'!B72,"")</f>
        <v>0</v>
      </c>
      <c r="C125" s="88"/>
      <c r="D125" s="88"/>
      <c r="E125" s="88"/>
      <c r="F125" s="67"/>
      <c r="G125" s="67"/>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c r="A126" s="44">
        <f>IFERROR('Risku kvantificēšana'!A73,"")</f>
        <v>0</v>
      </c>
      <c r="B126" s="46">
        <f>IFERROR('Risku kvantificēšana'!B73,"")</f>
        <v>0</v>
      </c>
      <c r="C126" s="88">
        <f>IFERROR('Risku kvantificēšana'!C73,"")</f>
        <v>0</v>
      </c>
      <c r="D126" s="88">
        <f>IFERROR('Risku kvantificēšana'!D73,"")</f>
        <v>0</v>
      </c>
      <c r="E126" s="88">
        <f>IFERROR('Risku kvantificēšana'!E73,"")</f>
        <v>0</v>
      </c>
      <c r="F126" s="67">
        <f t="shared" ref="F126:F134" si="56">IFERROR(B126*C126*D126,"")</f>
        <v>0</v>
      </c>
      <c r="G126" s="67">
        <f t="shared" ref="G126:G134" si="57">IFERROR(F126*E126,"")</f>
        <v>0</v>
      </c>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44">
        <f>IFERROR('Risku kvantificēšana'!A74,"")</f>
        <v>0</v>
      </c>
      <c r="B127" s="46">
        <f>IFERROR('Risku kvantificēšana'!B74,"")</f>
        <v>0</v>
      </c>
      <c r="C127" s="88">
        <f>IFERROR('Risku kvantificēšana'!C74,"")</f>
        <v>0</v>
      </c>
      <c r="D127" s="88">
        <f>IFERROR('Risku kvantificēšana'!D74,"")</f>
        <v>0</v>
      </c>
      <c r="E127" s="88">
        <f>IFERROR('Risku kvantificēšana'!E74,"")</f>
        <v>0</v>
      </c>
      <c r="F127" s="67">
        <f t="shared" si="56"/>
        <v>0</v>
      </c>
      <c r="G127" s="67">
        <f t="shared" si="57"/>
        <v>0</v>
      </c>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c r="A128" s="44">
        <f>IFERROR('Risku kvantificēšana'!A75,"")</f>
        <v>0</v>
      </c>
      <c r="B128" s="46">
        <f>IFERROR('Risku kvantificēšana'!B75,"")</f>
        <v>0</v>
      </c>
      <c r="C128" s="88">
        <f>IFERROR('Risku kvantificēšana'!C75,"")</f>
        <v>0</v>
      </c>
      <c r="D128" s="88">
        <f>IFERROR('Risku kvantificēšana'!D75,"")</f>
        <v>0</v>
      </c>
      <c r="E128" s="88">
        <f>IFERROR('Risku kvantificēšana'!E75,"")</f>
        <v>0</v>
      </c>
      <c r="F128" s="67">
        <f t="shared" si="56"/>
        <v>0</v>
      </c>
      <c r="G128" s="67">
        <f t="shared" si="57"/>
        <v>0</v>
      </c>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44">
        <f>IFERROR('Risku kvantificēšana'!A76,"")</f>
        <v>0</v>
      </c>
      <c r="B129" s="46">
        <f>IFERROR('Risku kvantificēšana'!B76,"")</f>
        <v>0</v>
      </c>
      <c r="C129" s="88">
        <f>IFERROR('Risku kvantificēšana'!C76,"")</f>
        <v>0</v>
      </c>
      <c r="D129" s="88">
        <f>IFERROR('Risku kvantificēšana'!D76,"")</f>
        <v>0</v>
      </c>
      <c r="E129" s="88">
        <f>IFERROR('Risku kvantificēšana'!E76,"")</f>
        <v>0</v>
      </c>
      <c r="F129" s="67">
        <f t="shared" si="56"/>
        <v>0</v>
      </c>
      <c r="G129" s="67">
        <f t="shared" si="57"/>
        <v>0</v>
      </c>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c r="A130" s="44">
        <f>IFERROR('Risku kvantificēšana'!A77,"")</f>
        <v>0</v>
      </c>
      <c r="B130" s="46">
        <f>IFERROR('Risku kvantificēšana'!B77,"")</f>
        <v>0</v>
      </c>
      <c r="C130" s="88">
        <f>IFERROR('Risku kvantificēšana'!C77,"")</f>
        <v>0</v>
      </c>
      <c r="D130" s="88">
        <f>IFERROR('Risku kvantificēšana'!D77,"")</f>
        <v>0</v>
      </c>
      <c r="E130" s="88">
        <f>IFERROR('Risku kvantificēšana'!E77,"")</f>
        <v>0</v>
      </c>
      <c r="F130" s="67">
        <f t="shared" si="56"/>
        <v>0</v>
      </c>
      <c r="G130" s="67">
        <f t="shared" si="57"/>
        <v>0</v>
      </c>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c r="A131" s="44">
        <f>IFERROR('Risku kvantificēšana'!A78,"")</f>
        <v>0</v>
      </c>
      <c r="B131" s="46">
        <f>IFERROR('Risku kvantificēšana'!B78,"")</f>
        <v>0</v>
      </c>
      <c r="C131" s="88">
        <f>IFERROR('Risku kvantificēšana'!C78,"")</f>
        <v>0</v>
      </c>
      <c r="D131" s="88">
        <f>IFERROR('Risku kvantificēšana'!D78,"")</f>
        <v>0</v>
      </c>
      <c r="E131" s="88">
        <f>IFERROR('Risku kvantificēšana'!E78,"")</f>
        <v>0</v>
      </c>
      <c r="F131" s="67">
        <f t="shared" si="56"/>
        <v>0</v>
      </c>
      <c r="G131" s="67">
        <f t="shared" si="57"/>
        <v>0</v>
      </c>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c r="A132" s="44">
        <f>IFERROR('Risku kvantificēšana'!A79,"")</f>
        <v>0</v>
      </c>
      <c r="B132" s="46">
        <f>IFERROR('Risku kvantificēšana'!B79,"")</f>
        <v>0</v>
      </c>
      <c r="C132" s="88">
        <f>IFERROR('Risku kvantificēšana'!C79,"")</f>
        <v>0</v>
      </c>
      <c r="D132" s="88">
        <f>IFERROR('Risku kvantificēšana'!D79,"")</f>
        <v>0</v>
      </c>
      <c r="E132" s="88">
        <f>IFERROR('Risku kvantificēšana'!E79,"")</f>
        <v>0</v>
      </c>
      <c r="F132" s="67">
        <f t="shared" si="56"/>
        <v>0</v>
      </c>
      <c r="G132" s="67">
        <f t="shared" si="57"/>
        <v>0</v>
      </c>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c r="A133" s="44">
        <f>IFERROR('Risku kvantificēšana'!A80,"")</f>
        <v>0</v>
      </c>
      <c r="B133" s="46">
        <f>IFERROR('Risku kvantificēšana'!B80,"")</f>
        <v>0</v>
      </c>
      <c r="C133" s="88">
        <f>IFERROR('Risku kvantificēšana'!C80,"")</f>
        <v>0</v>
      </c>
      <c r="D133" s="88">
        <f>IFERROR('Risku kvantificēšana'!D80,"")</f>
        <v>0</v>
      </c>
      <c r="E133" s="88">
        <f>IFERROR('Risku kvantificēšana'!E80,"")</f>
        <v>0</v>
      </c>
      <c r="F133" s="67">
        <f t="shared" si="56"/>
        <v>0</v>
      </c>
      <c r="G133" s="67">
        <f t="shared" si="57"/>
        <v>0</v>
      </c>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c r="A134" s="44">
        <f>IFERROR('Risku kvantificēšana'!A81,"")</f>
        <v>0</v>
      </c>
      <c r="B134" s="46">
        <f>IFERROR('Risku kvantificēšana'!B81,"")</f>
        <v>0</v>
      </c>
      <c r="C134" s="88">
        <f>IFERROR('Risku kvantificēšana'!C81,"")</f>
        <v>0</v>
      </c>
      <c r="D134" s="88">
        <f>IFERROR('Risku kvantificēšana'!D81,"")</f>
        <v>0</v>
      </c>
      <c r="E134" s="88">
        <f>IFERROR('Risku kvantificēšana'!E81,"")</f>
        <v>0</v>
      </c>
      <c r="F134" s="67">
        <f t="shared" si="56"/>
        <v>0</v>
      </c>
      <c r="G134" s="67">
        <f t="shared" si="57"/>
        <v>0</v>
      </c>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c r="A136" s="25" t="s">
        <v>250</v>
      </c>
      <c r="B136" s="84" t="s">
        <v>71</v>
      </c>
      <c r="C136" s="25"/>
      <c r="D136" s="25"/>
      <c r="E136" s="25"/>
      <c r="F136" s="26">
        <f>IFERROR(SUM(F117:F135),"")</f>
        <v>0</v>
      </c>
      <c r="G136" s="26">
        <f>IFERROR(SUM(G117:G135),"")</f>
        <v>306816.68298484851</v>
      </c>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c r="A138" s="25" t="s">
        <v>251</v>
      </c>
      <c r="B138" s="84" t="s">
        <v>71</v>
      </c>
      <c r="C138" s="25"/>
      <c r="D138" s="25"/>
      <c r="E138" s="25"/>
      <c r="F138" s="26">
        <f>IFERROR(F115+F136,"")</f>
        <v>0</v>
      </c>
      <c r="G138" s="712">
        <f>IFERROR(G115+G136,"")</f>
        <v>816389.02965151519</v>
      </c>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c r="A140" s="61" t="str">
        <f>IFERROR(Kapitālieguldījumi!A39,"")</f>
        <v>Reālie kapitālieguldījumi, kopā</v>
      </c>
      <c r="B140" s="61" t="str">
        <f>IFERROR(Kapitālieguldījumi!B39,"")</f>
        <v>k € ceturksnī</v>
      </c>
      <c r="C140" s="2"/>
      <c r="D140" s="46">
        <f>IFERROR(Kapitālieguldījumi!D39,"")</f>
        <v>6949320.0000000009</v>
      </c>
      <c r="E140" s="46">
        <f>IFERROR(Kapitālieguldījumi!E39,"")</f>
        <v>1389864.0000000002</v>
      </c>
      <c r="F140" s="46">
        <f>IFERROR(Kapitālieguldījumi!F39,"")</f>
        <v>1389864.0000000002</v>
      </c>
      <c r="G140" s="46">
        <f>IFERROR(Kapitālieguldījumi!G39,"")</f>
        <v>1389864.0000000002</v>
      </c>
      <c r="H140" s="46">
        <f>IFERROR(Kapitālieguldījumi!H39,"")</f>
        <v>1389864.0000000002</v>
      </c>
      <c r="I140" s="46">
        <f>IFERROR(Kapitālieguldījumi!I39,"")</f>
        <v>1389864.0000000002</v>
      </c>
      <c r="J140" s="46">
        <f>IFERROR(Kapitālieguldījumi!J39,"")</f>
        <v>0</v>
      </c>
      <c r="K140" s="46">
        <f>IFERROR(Kapitālieguldījumi!K39,"")</f>
        <v>0</v>
      </c>
      <c r="L140" s="46">
        <f>IFERROR(Kapitālieguldījumi!L39,"")</f>
        <v>0</v>
      </c>
      <c r="M140" s="46">
        <f>IFERROR(Kapitālieguldījumi!M39,"")</f>
        <v>0</v>
      </c>
      <c r="N140" s="46">
        <f>IFERROR(Kapitālieguldījumi!N39,"")</f>
        <v>0</v>
      </c>
      <c r="O140" s="46">
        <f>IFERROR(Kapitālieguldījumi!O39,"")</f>
        <v>0</v>
      </c>
      <c r="P140" s="46">
        <f>IFERROR(Kapitālieguldījumi!P39,"")</f>
        <v>0</v>
      </c>
      <c r="Q140" s="46">
        <f>IFERROR(Kapitālieguldījumi!Q39,"")</f>
        <v>0</v>
      </c>
      <c r="R140" s="46">
        <f>IFERROR(Kapitālieguldījumi!R39,"")</f>
        <v>0</v>
      </c>
      <c r="S140" s="46">
        <f>IFERROR(Kapitālieguldījumi!S39,"")</f>
        <v>0</v>
      </c>
      <c r="T140" s="46">
        <f>IFERROR(Kapitālieguldījumi!T39,"")</f>
        <v>0</v>
      </c>
      <c r="U140" s="46">
        <f>IFERROR(Kapitālieguldījumi!U39,"")</f>
        <v>0</v>
      </c>
      <c r="V140" s="46">
        <f>IFERROR(Kapitālieguldījumi!V39,"")</f>
        <v>0</v>
      </c>
      <c r="W140" s="46">
        <f>IFERROR(Kapitālieguldījumi!W39,"")</f>
        <v>0</v>
      </c>
      <c r="X140" s="46">
        <f>IFERROR(Kapitālieguldījumi!X39,"")</f>
        <v>0</v>
      </c>
      <c r="Y140" s="46">
        <f>IFERROR(Kapitālieguldījumi!Y39,"")</f>
        <v>0</v>
      </c>
      <c r="Z140" s="46">
        <f>IFERROR(Kapitālieguldījumi!Z39,"")</f>
        <v>0</v>
      </c>
      <c r="AA140" s="46">
        <f>IFERROR(Kapitālieguldījumi!AA39,"")</f>
        <v>0</v>
      </c>
      <c r="AB140" s="46">
        <f>IFERROR(Kapitālieguldījumi!AB39,"")</f>
        <v>0</v>
      </c>
      <c r="AC140" s="46">
        <f>IFERROR(Kapitālieguldījumi!AC39,"")</f>
        <v>0</v>
      </c>
      <c r="AD140" s="46">
        <f>IFERROR(Kapitālieguldījumi!AD39,"")</f>
        <v>0</v>
      </c>
      <c r="AE140" s="46">
        <f>IFERROR(Kapitālieguldījumi!AE39,"")</f>
        <v>0</v>
      </c>
      <c r="AF140" s="46">
        <f>IFERROR(Kapitālieguldījumi!AF39,"")</f>
        <v>0</v>
      </c>
      <c r="AG140" s="46">
        <f>IFERROR(Kapitālieguldījumi!AG39,"")</f>
        <v>0</v>
      </c>
      <c r="AH140" s="46">
        <f>IFERROR(Kapitālieguldījumi!AH39,"")</f>
        <v>0</v>
      </c>
      <c r="AI140" s="46">
        <f>IFERROR(Kapitālieguldījumi!AI39,"")</f>
        <v>0</v>
      </c>
      <c r="AJ140" s="46">
        <f>IFERROR(Kapitālieguldījumi!AJ39,"")</f>
        <v>0</v>
      </c>
      <c r="AK140" s="46">
        <f>IFERROR(Kapitālieguldījumi!AK39,"")</f>
        <v>0</v>
      </c>
      <c r="AL140" s="46">
        <f>IFERROR(Kapitālieguldījumi!AL39,"")</f>
        <v>0</v>
      </c>
      <c r="AM140" s="46">
        <f>IFERROR(Kapitālieguldījumi!AM39,"")</f>
        <v>0</v>
      </c>
      <c r="AN140" s="46">
        <f>IFERROR(Kapitālieguldījumi!AN39,"")</f>
        <v>0</v>
      </c>
      <c r="AO140" s="46">
        <f>IFERROR(Kapitālieguldījumi!AO39,"")</f>
        <v>0</v>
      </c>
      <c r="AP140" s="46">
        <f>IFERROR(Kapitālieguldījumi!AP39,"")</f>
        <v>0</v>
      </c>
      <c r="AQ140" s="46">
        <f>IFERROR(Kapitālieguldījumi!AQ39,"")</f>
        <v>0</v>
      </c>
      <c r="AR140" s="46">
        <f>IFERROR(Kapitālieguldījumi!AR39,"")</f>
        <v>0</v>
      </c>
      <c r="AS140" s="46">
        <f>IFERROR(Kapitālieguldījumi!AS39,"")</f>
        <v>0</v>
      </c>
      <c r="AT140" s="46">
        <f>IFERROR(Kapitālieguldījumi!AT39,"")</f>
        <v>0</v>
      </c>
      <c r="AU140" s="46">
        <f>IFERROR(Kapitālieguldījumi!AU39,"")</f>
        <v>0</v>
      </c>
      <c r="AV140" s="46">
        <f>IFERROR(Kapitālieguldījumi!AV39,"")</f>
        <v>0</v>
      </c>
      <c r="AW140" s="46">
        <f>IFERROR(Kapitālieguldījumi!AW39,"")</f>
        <v>0</v>
      </c>
      <c r="AX140" s="46">
        <f>IFERROR(Kapitālieguldījumi!AX39,"")</f>
        <v>0</v>
      </c>
      <c r="AY140" s="46">
        <f>IFERROR(Kapitālieguldījumi!AY39,"")</f>
        <v>0</v>
      </c>
      <c r="AZ140" s="46">
        <f>IFERROR(Kapitālieguldījumi!AZ39,"")</f>
        <v>0</v>
      </c>
      <c r="BA140" s="46">
        <f>IFERROR(Kapitālieguldījumi!BA39,"")</f>
        <v>0</v>
      </c>
      <c r="BB140" s="46">
        <f>IFERROR(Kapitālieguldījumi!BB39,"")</f>
        <v>0</v>
      </c>
      <c r="BC140" s="46">
        <f>IFERROR(Kapitālieguldījumi!BC39,"")</f>
        <v>0</v>
      </c>
      <c r="BD140" s="46">
        <f>IFERROR(Kapitālieguldījumi!BD39,"")</f>
        <v>0</v>
      </c>
      <c r="BE140" s="46">
        <f>IFERROR(Kapitālieguldījumi!BE39,"")</f>
        <v>0</v>
      </c>
      <c r="BF140" s="46">
        <f>IFERROR(Kapitālieguldījumi!BF39,"")</f>
        <v>0</v>
      </c>
      <c r="BG140" s="46">
        <f>IFERROR(Kapitālieguldījumi!BG39,"")</f>
        <v>0</v>
      </c>
      <c r="BH140" s="46">
        <f>IFERROR(Kapitālieguldījumi!BH39,"")</f>
        <v>0</v>
      </c>
      <c r="BI140" s="46">
        <f>IFERROR(Kapitālieguldījumi!BI39,"")</f>
        <v>0</v>
      </c>
      <c r="BJ140" s="46">
        <f>IFERROR(Kapitālieguldījumi!BJ39,"")</f>
        <v>0</v>
      </c>
      <c r="BK140" s="46">
        <f>IFERROR(Kapitālieguldījumi!BK39,"")</f>
        <v>0</v>
      </c>
      <c r="BL140" s="46">
        <f>IFERROR(Kapitālieguldījumi!BL39,"")</f>
        <v>0</v>
      </c>
      <c r="BM140" s="46">
        <f>IFERROR(Kapitālieguldījumi!BM39,"")</f>
        <v>0</v>
      </c>
      <c r="BN140" s="46">
        <f>IFERROR(Kapitālieguldījumi!BN39,"")</f>
        <v>0</v>
      </c>
      <c r="BO140" s="46">
        <f>IFERROR(Kapitālieguldījumi!BO39,"")</f>
        <v>0</v>
      </c>
      <c r="BP140" s="46">
        <f>IFERROR(Kapitālieguldījumi!BP39,"")</f>
        <v>0</v>
      </c>
      <c r="BQ140" s="46">
        <f>IFERROR(Kapitālieguldījumi!BQ39,"")</f>
        <v>0</v>
      </c>
      <c r="BR140" s="46">
        <f>IFERROR(Kapitālieguldījumi!BR39,"")</f>
        <v>0</v>
      </c>
      <c r="BS140" s="46">
        <f>IFERROR(Kapitālieguldījumi!BS39,"")</f>
        <v>0</v>
      </c>
      <c r="BT140" s="46">
        <f>IFERROR(Kapitālieguldījumi!BT39,"")</f>
        <v>0</v>
      </c>
      <c r="BU140" s="46">
        <f>IFERROR(Kapitālieguldījumi!BU39,"")</f>
        <v>0</v>
      </c>
      <c r="BV140" s="46">
        <f>IFERROR(Kapitālieguldījumi!BV39,"")</f>
        <v>0</v>
      </c>
      <c r="BW140" s="46">
        <f>IFERROR(Kapitālieguldījumi!BW39,"")</f>
        <v>0</v>
      </c>
      <c r="BX140" s="46">
        <f>IFERROR(Kapitālieguldījumi!BX39,"")</f>
        <v>0</v>
      </c>
      <c r="BY140" s="46">
        <f>IFERROR(Kapitālieguldījumi!BY39,"")</f>
        <v>0</v>
      </c>
      <c r="BZ140" s="46">
        <f>IFERROR(Kapitālieguldījumi!BZ39,"")</f>
        <v>0</v>
      </c>
      <c r="CA140" s="46">
        <f>IFERROR(Kapitālieguldījumi!CA39,"")</f>
        <v>0</v>
      </c>
      <c r="CB140" s="46">
        <f>IFERROR(Kapitālieguldījumi!CB39,"")</f>
        <v>0</v>
      </c>
      <c r="CC140" s="46">
        <f>IFERROR(Kapitālieguldījumi!CC39,"")</f>
        <v>0</v>
      </c>
      <c r="CD140" s="46">
        <f>IFERROR(Kapitālieguldījumi!CD39,"")</f>
        <v>0</v>
      </c>
      <c r="CE140" s="46">
        <f>IFERROR(Kapitālieguldījumi!CE39,"")</f>
        <v>0</v>
      </c>
      <c r="CF140" s="46">
        <f>IFERROR(Kapitālieguldījumi!CF39,"")</f>
        <v>0</v>
      </c>
      <c r="CG140" s="46">
        <f>IFERROR(Kapitālieguldījumi!CG39,"")</f>
        <v>0</v>
      </c>
      <c r="CH140" s="46">
        <f>IFERROR(Kapitālieguldījumi!CH39,"")</f>
        <v>0</v>
      </c>
      <c r="CI140" s="46">
        <f>IFERROR(Kapitālieguldījumi!CI39,"")</f>
        <v>0</v>
      </c>
      <c r="CJ140" s="46">
        <f>IFERROR(Kapitālieguldījumi!CJ39,"")</f>
        <v>0</v>
      </c>
      <c r="CK140" s="46">
        <f>IFERROR(Kapitālieguldījumi!CK39,"")</f>
        <v>0</v>
      </c>
      <c r="CL140" s="46">
        <f>IFERROR(Kapitālieguldījumi!CL39,"")</f>
        <v>0</v>
      </c>
      <c r="CM140" s="46">
        <f>IFERROR(Kapitālieguldījumi!CM39,"")</f>
        <v>0</v>
      </c>
      <c r="CN140" s="46">
        <f>IFERROR(Kapitālieguldījumi!CN39,"")</f>
        <v>0</v>
      </c>
      <c r="CO140" s="46">
        <f>IFERROR(Kapitālieguldījumi!CO39,"")</f>
        <v>0</v>
      </c>
      <c r="CP140" s="46">
        <f>IFERROR(Kapitālieguldījumi!CP39,"")</f>
        <v>0</v>
      </c>
      <c r="CQ140" s="46">
        <f>IFERROR(Kapitālieguldījumi!CQ39,"")</f>
        <v>0</v>
      </c>
      <c r="CR140" s="46">
        <f>IFERROR(Kapitālieguldījumi!CR39,"")</f>
        <v>0</v>
      </c>
      <c r="CS140" s="46">
        <f>IFERROR(Kapitālieguldījumi!CS39,"")</f>
        <v>0</v>
      </c>
      <c r="CT140" s="46">
        <f>IFERROR(Kapitālieguldījumi!CT39,"")</f>
        <v>0</v>
      </c>
      <c r="CU140" s="46">
        <f>IFERROR(Kapitālieguldījumi!CU39,"")</f>
        <v>0</v>
      </c>
      <c r="CV140" s="46">
        <f>IFERROR(Kapitālieguldījumi!CV39,"")</f>
        <v>0</v>
      </c>
      <c r="CW140" s="46">
        <f>IFERROR(Kapitālieguldījumi!CW39,"")</f>
        <v>0</v>
      </c>
      <c r="CX140" s="46">
        <f>IFERROR(Kapitālieguldījumi!CX39,"")</f>
        <v>0</v>
      </c>
      <c r="CY140" s="46">
        <f>IFERROR(Kapitālieguldījumi!CY39,"")</f>
        <v>0</v>
      </c>
      <c r="CZ140" s="46">
        <f>IFERROR(Kapitālieguldījumi!CZ39,"")</f>
        <v>0</v>
      </c>
      <c r="DA140" s="46">
        <f>IFERROR(Kapitālieguldījumi!DA39,"")</f>
        <v>0</v>
      </c>
      <c r="DB140" s="46">
        <f>IFERROR(Kapitālieguldījumi!DB39,"")</f>
        <v>0</v>
      </c>
      <c r="DC140" s="46">
        <f>IFERROR(Kapitālieguldījumi!DC39,"")</f>
        <v>0</v>
      </c>
      <c r="DD140" s="46">
        <f>IFERROR(Kapitālieguldījumi!DD39,"")</f>
        <v>0</v>
      </c>
      <c r="DE140" s="46">
        <f>IFERROR(Kapitālieguldījumi!DE39,"")</f>
        <v>0</v>
      </c>
      <c r="DF140" s="46">
        <f>IFERROR(Kapitālieguldījumi!DF39,"")</f>
        <v>0</v>
      </c>
      <c r="DG140" s="46">
        <f>IFERROR(Kapitālieguldījumi!DG39,"")</f>
        <v>0</v>
      </c>
      <c r="DH140" s="46">
        <f>IFERROR(Kapitālieguldījumi!DH39,"")</f>
        <v>0</v>
      </c>
      <c r="DI140" s="46">
        <f>IFERROR(Kapitālieguldījumi!DI39,"")</f>
        <v>0</v>
      </c>
      <c r="DJ140" s="46">
        <f>IFERROR(Kapitālieguldījumi!DJ39,"")</f>
        <v>0</v>
      </c>
      <c r="DK140" s="46">
        <f>IFERROR(Kapitālieguldījumi!DK39,"")</f>
        <v>0</v>
      </c>
      <c r="DL140" s="46">
        <f>IFERROR(Kapitālieguldījumi!DL39,"")</f>
        <v>0</v>
      </c>
      <c r="DM140" s="46">
        <f>IFERROR(Kapitālieguldījumi!DM39,"")</f>
        <v>0</v>
      </c>
      <c r="DN140" s="46">
        <f>IFERROR(Kapitālieguldījumi!DN39,"")</f>
        <v>0</v>
      </c>
      <c r="DO140" s="46">
        <f>IFERROR(Kapitālieguldījumi!DO39,"")</f>
        <v>0</v>
      </c>
      <c r="DP140" s="46">
        <f>IFERROR(Kapitālieguldījumi!DP39,"")</f>
        <v>0</v>
      </c>
      <c r="DQ140" s="46">
        <f>IFERROR(Kapitālieguldījumi!DQ39,"")</f>
        <v>0</v>
      </c>
      <c r="DR140" s="46">
        <f>IFERROR(Kapitālieguldījumi!DR39,"")</f>
        <v>0</v>
      </c>
      <c r="DS140" s="46">
        <f>IFERROR(Kapitālieguldījumi!DS39,"")</f>
        <v>0</v>
      </c>
      <c r="DT140" s="46">
        <f>IFERROR(Kapitālieguldījumi!DT39,"")</f>
        <v>0</v>
      </c>
      <c r="DU140" s="46">
        <f>IFERROR(Kapitālieguldījumi!DU39,"")</f>
        <v>0</v>
      </c>
    </row>
    <row r="141" spans="1:125">
      <c r="A141" s="64"/>
      <c r="B141" s="64"/>
      <c r="C141" s="2"/>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73"/>
      <c r="CP141" s="73"/>
      <c r="CQ141" s="73"/>
      <c r="CR141" s="73"/>
      <c r="CS141" s="73"/>
      <c r="CT141" s="73"/>
      <c r="CU141" s="73"/>
      <c r="CV141" s="73"/>
      <c r="CW141" s="73"/>
      <c r="CX141" s="73"/>
      <c r="CY141" s="73"/>
      <c r="CZ141" s="73"/>
      <c r="DA141" s="73"/>
      <c r="DB141" s="73"/>
      <c r="DC141" s="73"/>
      <c r="DD141" s="73"/>
      <c r="DE141" s="73"/>
      <c r="DF141" s="73"/>
      <c r="DG141" s="73"/>
      <c r="DH141" s="73"/>
      <c r="DI141" s="73"/>
      <c r="DJ141" s="73"/>
      <c r="DK141" s="73"/>
      <c r="DL141" s="73"/>
      <c r="DM141" s="73"/>
      <c r="DN141" s="73"/>
      <c r="DO141" s="73"/>
      <c r="DP141" s="73"/>
      <c r="DQ141" s="73"/>
      <c r="DR141" s="73"/>
      <c r="DS141" s="73"/>
      <c r="DT141" s="73"/>
      <c r="DU141" s="73"/>
    </row>
    <row r="142" spans="1:125">
      <c r="A142" s="25" t="s">
        <v>972</v>
      </c>
      <c r="B142" s="84" t="s">
        <v>638</v>
      </c>
      <c r="C142" s="25" t="b">
        <f>IFERROR(D142=SUM(E142:DU142),"")</f>
        <v>1</v>
      </c>
      <c r="D142" s="157">
        <f>IFERROR(G115,"")</f>
        <v>509572.34666666668</v>
      </c>
      <c r="E142" s="663">
        <f t="shared" ref="E142:BP142" si="58">IFERROR($D142*E140/$D140,"")</f>
        <v>101914.46933333334</v>
      </c>
      <c r="F142" s="663">
        <f t="shared" si="58"/>
        <v>101914.46933333334</v>
      </c>
      <c r="G142" s="663">
        <f t="shared" si="58"/>
        <v>101914.46933333334</v>
      </c>
      <c r="H142" s="663">
        <f t="shared" si="58"/>
        <v>101914.46933333334</v>
      </c>
      <c r="I142" s="663">
        <f t="shared" si="58"/>
        <v>101914.46933333334</v>
      </c>
      <c r="J142" s="663">
        <f t="shared" si="58"/>
        <v>0</v>
      </c>
      <c r="K142" s="663">
        <f t="shared" si="58"/>
        <v>0</v>
      </c>
      <c r="L142" s="663">
        <f t="shared" si="58"/>
        <v>0</v>
      </c>
      <c r="M142" s="663">
        <f t="shared" si="58"/>
        <v>0</v>
      </c>
      <c r="N142" s="663">
        <f t="shared" si="58"/>
        <v>0</v>
      </c>
      <c r="O142" s="663">
        <f t="shared" si="58"/>
        <v>0</v>
      </c>
      <c r="P142" s="663">
        <f t="shared" si="58"/>
        <v>0</v>
      </c>
      <c r="Q142" s="663">
        <f t="shared" si="58"/>
        <v>0</v>
      </c>
      <c r="R142" s="663">
        <f t="shared" si="58"/>
        <v>0</v>
      </c>
      <c r="S142" s="663">
        <f t="shared" si="58"/>
        <v>0</v>
      </c>
      <c r="T142" s="663">
        <f t="shared" si="58"/>
        <v>0</v>
      </c>
      <c r="U142" s="663">
        <f t="shared" si="58"/>
        <v>0</v>
      </c>
      <c r="V142" s="663">
        <f t="shared" si="58"/>
        <v>0</v>
      </c>
      <c r="W142" s="663">
        <f t="shared" si="58"/>
        <v>0</v>
      </c>
      <c r="X142" s="663">
        <f t="shared" si="58"/>
        <v>0</v>
      </c>
      <c r="Y142" s="663">
        <f t="shared" si="58"/>
        <v>0</v>
      </c>
      <c r="Z142" s="663">
        <f t="shared" si="58"/>
        <v>0</v>
      </c>
      <c r="AA142" s="663">
        <f t="shared" si="58"/>
        <v>0</v>
      </c>
      <c r="AB142" s="663">
        <f t="shared" si="58"/>
        <v>0</v>
      </c>
      <c r="AC142" s="663">
        <f t="shared" si="58"/>
        <v>0</v>
      </c>
      <c r="AD142" s="663">
        <f t="shared" si="58"/>
        <v>0</v>
      </c>
      <c r="AE142" s="663">
        <f t="shared" si="58"/>
        <v>0</v>
      </c>
      <c r="AF142" s="663">
        <f t="shared" si="58"/>
        <v>0</v>
      </c>
      <c r="AG142" s="663">
        <f t="shared" si="58"/>
        <v>0</v>
      </c>
      <c r="AH142" s="663">
        <f t="shared" si="58"/>
        <v>0</v>
      </c>
      <c r="AI142" s="663">
        <f t="shared" si="58"/>
        <v>0</v>
      </c>
      <c r="AJ142" s="663">
        <f t="shared" si="58"/>
        <v>0</v>
      </c>
      <c r="AK142" s="663">
        <f t="shared" si="58"/>
        <v>0</v>
      </c>
      <c r="AL142" s="663">
        <f t="shared" si="58"/>
        <v>0</v>
      </c>
      <c r="AM142" s="663">
        <f t="shared" si="58"/>
        <v>0</v>
      </c>
      <c r="AN142" s="663">
        <f t="shared" si="58"/>
        <v>0</v>
      </c>
      <c r="AO142" s="663">
        <f t="shared" si="58"/>
        <v>0</v>
      </c>
      <c r="AP142" s="663">
        <f t="shared" si="58"/>
        <v>0</v>
      </c>
      <c r="AQ142" s="663">
        <f t="shared" si="58"/>
        <v>0</v>
      </c>
      <c r="AR142" s="663">
        <f t="shared" si="58"/>
        <v>0</v>
      </c>
      <c r="AS142" s="663">
        <f t="shared" si="58"/>
        <v>0</v>
      </c>
      <c r="AT142" s="663">
        <f t="shared" si="58"/>
        <v>0</v>
      </c>
      <c r="AU142" s="663">
        <f t="shared" si="58"/>
        <v>0</v>
      </c>
      <c r="AV142" s="663">
        <f t="shared" si="58"/>
        <v>0</v>
      </c>
      <c r="AW142" s="663">
        <f t="shared" si="58"/>
        <v>0</v>
      </c>
      <c r="AX142" s="663">
        <f t="shared" si="58"/>
        <v>0</v>
      </c>
      <c r="AY142" s="663">
        <f t="shared" si="58"/>
        <v>0</v>
      </c>
      <c r="AZ142" s="663">
        <f t="shared" si="58"/>
        <v>0</v>
      </c>
      <c r="BA142" s="663">
        <f t="shared" si="58"/>
        <v>0</v>
      </c>
      <c r="BB142" s="663">
        <f t="shared" si="58"/>
        <v>0</v>
      </c>
      <c r="BC142" s="663">
        <f t="shared" si="58"/>
        <v>0</v>
      </c>
      <c r="BD142" s="663">
        <f t="shared" si="58"/>
        <v>0</v>
      </c>
      <c r="BE142" s="663">
        <f t="shared" si="58"/>
        <v>0</v>
      </c>
      <c r="BF142" s="663">
        <f t="shared" si="58"/>
        <v>0</v>
      </c>
      <c r="BG142" s="663">
        <f t="shared" si="58"/>
        <v>0</v>
      </c>
      <c r="BH142" s="663">
        <f t="shared" si="58"/>
        <v>0</v>
      </c>
      <c r="BI142" s="663">
        <f t="shared" si="58"/>
        <v>0</v>
      </c>
      <c r="BJ142" s="663">
        <f t="shared" si="58"/>
        <v>0</v>
      </c>
      <c r="BK142" s="663">
        <f t="shared" si="58"/>
        <v>0</v>
      </c>
      <c r="BL142" s="663">
        <f t="shared" si="58"/>
        <v>0</v>
      </c>
      <c r="BM142" s="663">
        <f t="shared" si="58"/>
        <v>0</v>
      </c>
      <c r="BN142" s="663">
        <f t="shared" si="58"/>
        <v>0</v>
      </c>
      <c r="BO142" s="663">
        <f t="shared" si="58"/>
        <v>0</v>
      </c>
      <c r="BP142" s="663">
        <f t="shared" si="58"/>
        <v>0</v>
      </c>
      <c r="BQ142" s="663">
        <f t="shared" ref="BQ142:DU142" si="59">IFERROR($D142*BQ140/$D140,"")</f>
        <v>0</v>
      </c>
      <c r="BR142" s="663">
        <f t="shared" si="59"/>
        <v>0</v>
      </c>
      <c r="BS142" s="663">
        <f t="shared" si="59"/>
        <v>0</v>
      </c>
      <c r="BT142" s="663">
        <f t="shared" si="59"/>
        <v>0</v>
      </c>
      <c r="BU142" s="663">
        <f t="shared" si="59"/>
        <v>0</v>
      </c>
      <c r="BV142" s="663">
        <f t="shared" si="59"/>
        <v>0</v>
      </c>
      <c r="BW142" s="663">
        <f t="shared" si="59"/>
        <v>0</v>
      </c>
      <c r="BX142" s="663">
        <f t="shared" si="59"/>
        <v>0</v>
      </c>
      <c r="BY142" s="663">
        <f t="shared" si="59"/>
        <v>0</v>
      </c>
      <c r="BZ142" s="663">
        <f t="shared" si="59"/>
        <v>0</v>
      </c>
      <c r="CA142" s="663">
        <f t="shared" si="59"/>
        <v>0</v>
      </c>
      <c r="CB142" s="663">
        <f t="shared" si="59"/>
        <v>0</v>
      </c>
      <c r="CC142" s="663">
        <f t="shared" si="59"/>
        <v>0</v>
      </c>
      <c r="CD142" s="663">
        <f t="shared" si="59"/>
        <v>0</v>
      </c>
      <c r="CE142" s="663">
        <f t="shared" si="59"/>
        <v>0</v>
      </c>
      <c r="CF142" s="663">
        <f t="shared" si="59"/>
        <v>0</v>
      </c>
      <c r="CG142" s="663">
        <f t="shared" si="59"/>
        <v>0</v>
      </c>
      <c r="CH142" s="663">
        <f t="shared" si="59"/>
        <v>0</v>
      </c>
      <c r="CI142" s="663">
        <f t="shared" si="59"/>
        <v>0</v>
      </c>
      <c r="CJ142" s="663">
        <f t="shared" si="59"/>
        <v>0</v>
      </c>
      <c r="CK142" s="663">
        <f t="shared" si="59"/>
        <v>0</v>
      </c>
      <c r="CL142" s="663">
        <f t="shared" si="59"/>
        <v>0</v>
      </c>
      <c r="CM142" s="663">
        <f t="shared" si="59"/>
        <v>0</v>
      </c>
      <c r="CN142" s="663">
        <f t="shared" si="59"/>
        <v>0</v>
      </c>
      <c r="CO142" s="663">
        <f t="shared" si="59"/>
        <v>0</v>
      </c>
      <c r="CP142" s="663">
        <f t="shared" si="59"/>
        <v>0</v>
      </c>
      <c r="CQ142" s="663">
        <f t="shared" si="59"/>
        <v>0</v>
      </c>
      <c r="CR142" s="663">
        <f t="shared" si="59"/>
        <v>0</v>
      </c>
      <c r="CS142" s="663">
        <f t="shared" si="59"/>
        <v>0</v>
      </c>
      <c r="CT142" s="663">
        <f t="shared" si="59"/>
        <v>0</v>
      </c>
      <c r="CU142" s="663">
        <f t="shared" si="59"/>
        <v>0</v>
      </c>
      <c r="CV142" s="663">
        <f t="shared" si="59"/>
        <v>0</v>
      </c>
      <c r="CW142" s="663">
        <f t="shared" si="59"/>
        <v>0</v>
      </c>
      <c r="CX142" s="663">
        <f t="shared" si="59"/>
        <v>0</v>
      </c>
      <c r="CY142" s="663">
        <f t="shared" si="59"/>
        <v>0</v>
      </c>
      <c r="CZ142" s="663">
        <f t="shared" si="59"/>
        <v>0</v>
      </c>
      <c r="DA142" s="663">
        <f t="shared" si="59"/>
        <v>0</v>
      </c>
      <c r="DB142" s="663">
        <f t="shared" si="59"/>
        <v>0</v>
      </c>
      <c r="DC142" s="663">
        <f t="shared" si="59"/>
        <v>0</v>
      </c>
      <c r="DD142" s="663">
        <f t="shared" si="59"/>
        <v>0</v>
      </c>
      <c r="DE142" s="663">
        <f t="shared" si="59"/>
        <v>0</v>
      </c>
      <c r="DF142" s="663">
        <f t="shared" si="59"/>
        <v>0</v>
      </c>
      <c r="DG142" s="663">
        <f t="shared" si="59"/>
        <v>0</v>
      </c>
      <c r="DH142" s="663">
        <f t="shared" si="59"/>
        <v>0</v>
      </c>
      <c r="DI142" s="663">
        <f t="shared" si="59"/>
        <v>0</v>
      </c>
      <c r="DJ142" s="663">
        <f t="shared" si="59"/>
        <v>0</v>
      </c>
      <c r="DK142" s="663">
        <f t="shared" si="59"/>
        <v>0</v>
      </c>
      <c r="DL142" s="663">
        <f t="shared" si="59"/>
        <v>0</v>
      </c>
      <c r="DM142" s="663">
        <f t="shared" si="59"/>
        <v>0</v>
      </c>
      <c r="DN142" s="663">
        <f t="shared" si="59"/>
        <v>0</v>
      </c>
      <c r="DO142" s="663">
        <f t="shared" si="59"/>
        <v>0</v>
      </c>
      <c r="DP142" s="663">
        <f t="shared" si="59"/>
        <v>0</v>
      </c>
      <c r="DQ142" s="663">
        <f t="shared" si="59"/>
        <v>0</v>
      </c>
      <c r="DR142" s="663">
        <f t="shared" si="59"/>
        <v>0</v>
      </c>
      <c r="DS142" s="663">
        <f t="shared" si="59"/>
        <v>0</v>
      </c>
      <c r="DT142" s="663">
        <f t="shared" si="59"/>
        <v>0</v>
      </c>
      <c r="DU142" s="663">
        <f t="shared" si="59"/>
        <v>0</v>
      </c>
    </row>
    <row r="143" spans="1:1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row>
    <row r="144" spans="1:125">
      <c r="A144" s="61" t="str">
        <f>IFERROR(Pieņēmumi!B125,"")</f>
        <v>Indekss kapitālieguldījumu izmaksām</v>
      </c>
      <c r="B144" s="2"/>
      <c r="C144" s="2"/>
      <c r="D144" s="61" t="str">
        <f>IFERROR(Pieņēmumi!E125,"")</f>
        <v>Patēriņa cenu indekss</v>
      </c>
      <c r="E144" s="81">
        <f>IFERROR(INDEX('Laika grafiks'!$54:$58,MATCH($D144,'Laika grafiks'!$A$54:$A$58,0),MATCH(E$3,'Laika grafiks'!$3:$3,0)),"")</f>
        <v>1.0061232333721217</v>
      </c>
      <c r="F144" s="81">
        <f>IFERROR(INDEX('Laika grafiks'!$54:$58,MATCH($D144,'Laika grafiks'!$A$54:$A$58,0),MATCH(F$3,'Laika grafiks'!$3:$3,0)),"")</f>
        <v>1.0124228365658292</v>
      </c>
      <c r="G144" s="81">
        <f>IFERROR(INDEX('Laika grafiks'!$54:$58,MATCH($D144,'Laika grafiks'!$A$54:$A$58,0),MATCH(G$3,'Laika grafiks'!$3:$3,0)),"")</f>
        <v>1.0186920081555439</v>
      </c>
      <c r="H144" s="81">
        <f>IFERROR(INDEX('Laika grafiks'!$54:$58,MATCH($D144,'Laika grafiks'!$A$54:$A$58,0),MATCH(H$3,'Laika grafiks'!$3:$3,0)),"")</f>
        <v>1.0249296970557957</v>
      </c>
      <c r="I144" s="81">
        <f>IFERROR(INDEX('Laika grafiks'!$54:$58,MATCH($D144,'Laika grafiks'!$A$54:$A$58,0),MATCH(I$3,'Laika grafiks'!$3:$3,0)),"")</f>
        <v>1.0287672013182014</v>
      </c>
      <c r="J144" s="81">
        <f>IFERROR(INDEX('Laika grafiks'!$54:$58,MATCH($D144,'Laika grafiks'!$A$54:$A$58,0),MATCH(J$3,'Laika grafiks'!$3:$3,0)),"")</f>
        <v>1.0346976210468446</v>
      </c>
      <c r="K144" s="81">
        <f>IFERROR(INDEX('Laika grafiks'!$54:$58,MATCH($D144,'Laika grafiks'!$A$54:$A$58,0),MATCH(K$3,'Laika grafiks'!$3:$3,0)),"")</f>
        <v>1.0405964956007363</v>
      </c>
      <c r="L144" s="81">
        <f>IFERROR(INDEX('Laika grafiks'!$54:$58,MATCH($D144,'Laika grafiks'!$A$54:$A$58,0),MATCH(L$3,'Laika grafiks'!$3:$3,0)),"")</f>
        <v>1.0464628978305941</v>
      </c>
      <c r="M144" s="81">
        <f>IFERROR(INDEX('Laika grafiks'!$54:$58,MATCH($D144,'Laika grafiks'!$A$54:$A$58,0),MATCH(M$3,'Laika grafiks'!$3:$3,0)),"")</f>
        <v>1.0455059219711271</v>
      </c>
      <c r="N144" s="81">
        <f>IFERROR(INDEX('Laika grafiks'!$54:$58,MATCH($D144,'Laika grafiks'!$A$54:$A$58,0),MATCH(N$3,'Laika grafiks'!$3:$3,0)),"")</f>
        <v>1.0507524937871906</v>
      </c>
      <c r="O144" s="81">
        <f>IFERROR(INDEX('Laika grafiks'!$54:$58,MATCH($D144,'Laika grafiks'!$A$54:$A$58,0),MATCH(O$3,'Laika grafiks'!$3:$3,0)),"")</f>
        <v>1.0559673065142297</v>
      </c>
      <c r="P144" s="81">
        <f>IFERROR(INDEX('Laika grafiks'!$54:$58,MATCH($D144,'Laika grafiks'!$A$54:$A$58,0),MATCH(P$3,'Laika grafiks'!$3:$3,0)),"")</f>
        <v>1.0611496274207299</v>
      </c>
      <c r="Q144" s="81">
        <f>IFERROR(INDEX('Laika grafiks'!$54:$58,MATCH($D144,'Laika grafiks'!$A$54:$A$58,0),MATCH(Q$3,'Laika grafiks'!$3:$3,0)),"")</f>
        <v>1.0664160404105498</v>
      </c>
      <c r="R144" s="81">
        <f>IFERROR(INDEX('Laika grafiks'!$54:$58,MATCH($D144,'Laika grafiks'!$A$54:$A$58,0),MATCH(R$3,'Laika grafiks'!$3:$3,0)),"")</f>
        <v>1.0717675436629344</v>
      </c>
      <c r="S144" s="81">
        <f>IFERROR(INDEX('Laika grafiks'!$54:$58,MATCH($D144,'Laika grafiks'!$A$54:$A$58,0),MATCH(S$3,'Laika grafiks'!$3:$3,0)),"")</f>
        <v>1.0770866526445142</v>
      </c>
      <c r="T144" s="81">
        <f>IFERROR(INDEX('Laika grafiks'!$54:$58,MATCH($D144,'Laika grafiks'!$A$54:$A$58,0),MATCH(T$3,'Laika grafiks'!$3:$3,0)),"")</f>
        <v>1.0823726199691446</v>
      </c>
      <c r="U144" s="81">
        <f>IFERROR(INDEX('Laika grafiks'!$54:$58,MATCH($D144,'Laika grafiks'!$A$54:$A$58,0),MATCH(U$3,'Laika grafiks'!$3:$3,0)),"")</f>
        <v>1.0877443612187607</v>
      </c>
      <c r="V144" s="81">
        <f>IFERROR(INDEX('Laika grafiks'!$54:$58,MATCH($D144,'Laika grafiks'!$A$54:$A$58,0),MATCH(V$3,'Laika grafiks'!$3:$3,0)),"")</f>
        <v>1.0932028945361931</v>
      </c>
      <c r="W144" s="81">
        <f>IFERROR(INDEX('Laika grafiks'!$54:$58,MATCH($D144,'Laika grafiks'!$A$54:$A$58,0),MATCH(W$3,'Laika grafiks'!$3:$3,0)),"")</f>
        <v>1.0986283856974046</v>
      </c>
      <c r="X144" s="81">
        <f>IFERROR(INDEX('Laika grafiks'!$54:$58,MATCH($D144,'Laika grafiks'!$A$54:$A$58,0),MATCH(X$3,'Laika grafiks'!$3:$3,0)),"")</f>
        <v>1.1040200723685276</v>
      </c>
      <c r="Y144" s="81">
        <f>IFERROR(INDEX('Laika grafiks'!$54:$58,MATCH($D144,'Laika grafiks'!$A$54:$A$58,0),MATCH(Y$3,'Laika grafiks'!$3:$3,0)),"")</f>
        <v>1.1094992484431361</v>
      </c>
      <c r="Z144" s="81">
        <f>IFERROR(INDEX('Laika grafiks'!$54:$58,MATCH($D144,'Laika grafiks'!$A$54:$A$58,0),MATCH(Z$3,'Laika grafiks'!$3:$3,0)),"")</f>
        <v>1.115066952426917</v>
      </c>
      <c r="AA144" s="81">
        <f>IFERROR(INDEX('Laika grafiks'!$54:$58,MATCH($D144,'Laika grafiks'!$A$54:$A$58,0),MATCH(AA$3,'Laika grafiks'!$3:$3,0)),"")</f>
        <v>1.1206009534113528</v>
      </c>
      <c r="AB144" s="81">
        <f>IFERROR(INDEX('Laika grafiks'!$54:$58,MATCH($D144,'Laika grafiks'!$A$54:$A$58,0),MATCH(AB$3,'Laika grafiks'!$3:$3,0)),"")</f>
        <v>1.1261004738158982</v>
      </c>
      <c r="AC144" s="81">
        <f>IFERROR(INDEX('Laika grafiks'!$54:$58,MATCH($D144,'Laika grafiks'!$A$54:$A$58,0),MATCH(AC$3,'Laika grafiks'!$3:$3,0)),"")</f>
        <v>1.1316892334119988</v>
      </c>
      <c r="AD144" s="81">
        <f>IFERROR(INDEX('Laika grafiks'!$54:$58,MATCH($D144,'Laika grafiks'!$A$54:$A$58,0),MATCH(AD$3,'Laika grafiks'!$3:$3,0)),"")</f>
        <v>1.1373682914754555</v>
      </c>
      <c r="AE144" s="81">
        <f>IFERROR(INDEX('Laika grafiks'!$54:$58,MATCH($D144,'Laika grafiks'!$A$54:$A$58,0),MATCH(AE$3,'Laika grafiks'!$3:$3,0)),"")</f>
        <v>1.1430129724795797</v>
      </c>
      <c r="AF144" s="81">
        <f>IFERROR(INDEX('Laika grafiks'!$54:$58,MATCH($D144,'Laika grafiks'!$A$54:$A$58,0),MATCH(AF$3,'Laika grafiks'!$3:$3,0)),"")</f>
        <v>1.1486224832922161</v>
      </c>
      <c r="AG144" s="81">
        <f>IFERROR(INDEX('Laika grafiks'!$54:$58,MATCH($D144,'Laika grafiks'!$A$54:$A$58,0),MATCH(AG$3,'Laika grafiks'!$3:$3,0)),"")</f>
        <v>1.1543230180802388</v>
      </c>
      <c r="AH144" s="81">
        <f>IFERROR(INDEX('Laika grafiks'!$54:$58,MATCH($D144,'Laika grafiks'!$A$54:$A$58,0),MATCH(AH$3,'Laika grafiks'!$3:$3,0)),"")</f>
        <v>1.1601156573049645</v>
      </c>
      <c r="AI144" s="81">
        <f>IFERROR(INDEX('Laika grafiks'!$54:$58,MATCH($D144,'Laika grafiks'!$A$54:$A$58,0),MATCH(AI$3,'Laika grafiks'!$3:$3,0)),"")</f>
        <v>1.1658732319291714</v>
      </c>
      <c r="AJ144" s="81">
        <f>IFERROR(INDEX('Laika grafiks'!$54:$58,MATCH($D144,'Laika grafiks'!$A$54:$A$58,0),MATCH(AJ$3,'Laika grafiks'!$3:$3,0)),"")</f>
        <v>1.1715949329580604</v>
      </c>
      <c r="AK144" s="81">
        <f>IFERROR(INDEX('Laika grafiks'!$54:$58,MATCH($D144,'Laika grafiks'!$A$54:$A$58,0),MATCH(AK$3,'Laika grafiks'!$3:$3,0)),"")</f>
        <v>1.1774094784418434</v>
      </c>
      <c r="AL144" s="81">
        <f>IFERROR(INDEX('Laika grafiks'!$54:$58,MATCH($D144,'Laika grafiks'!$A$54:$A$58,0),MATCH(AL$3,'Laika grafiks'!$3:$3,0)),"")</f>
        <v>1.1833179704510639</v>
      </c>
      <c r="AM144" s="81">
        <f>IFERROR(INDEX('Laika grafiks'!$54:$58,MATCH($D144,'Laika grafiks'!$A$54:$A$58,0),MATCH(AM$3,'Laika grafiks'!$3:$3,0)),"")</f>
        <v>1.1891906965677548</v>
      </c>
      <c r="AN144" s="81">
        <f>IFERROR(INDEX('Laika grafiks'!$54:$58,MATCH($D144,'Laika grafiks'!$A$54:$A$58,0),MATCH(AN$3,'Laika grafiks'!$3:$3,0)),"")</f>
        <v>1.1950268316172217</v>
      </c>
      <c r="AO144" s="81">
        <f>IFERROR(INDEX('Laika grafiks'!$54:$58,MATCH($D144,'Laika grafiks'!$A$54:$A$58,0),MATCH(AO$3,'Laika grafiks'!$3:$3,0)),"")</f>
        <v>1.2009576680106804</v>
      </c>
      <c r="AP144" s="81">
        <f>IFERROR(INDEX('Laika grafiks'!$54:$58,MATCH($D144,'Laika grafiks'!$A$54:$A$58,0),MATCH(AP$3,'Laika grafiks'!$3:$3,0)),"")</f>
        <v>1.2069843298600851</v>
      </c>
      <c r="AQ144" s="81">
        <f>IFERROR(INDEX('Laika grafiks'!$54:$58,MATCH($D144,'Laika grafiks'!$A$54:$A$58,0),MATCH(AQ$3,'Laika grafiks'!$3:$3,0)),"")</f>
        <v>1.2129745104991099</v>
      </c>
      <c r="AR144" s="81">
        <f>IFERROR(INDEX('Laika grafiks'!$54:$58,MATCH($D144,'Laika grafiks'!$A$54:$A$58,0),MATCH(AR$3,'Laika grafiks'!$3:$3,0)),"")</f>
        <v>1.218927368249566</v>
      </c>
      <c r="AS144" s="81">
        <f>IFERROR(INDEX('Laika grafiks'!$54:$58,MATCH($D144,'Laika grafiks'!$A$54:$A$58,0),MATCH(AS$3,'Laika grafiks'!$3:$3,0)),"")</f>
        <v>1.224976821370894</v>
      </c>
      <c r="AT144" s="81">
        <f>IFERROR(INDEX('Laika grafiks'!$54:$58,MATCH($D144,'Laika grafiks'!$A$54:$A$58,0),MATCH(AT$3,'Laika grafiks'!$3:$3,0)),"")</f>
        <v>1.231124016457287</v>
      </c>
      <c r="AU144" s="81">
        <f>IFERROR(INDEX('Laika grafiks'!$54:$58,MATCH($D144,'Laika grafiks'!$A$54:$A$58,0),MATCH(AU$3,'Laika grafiks'!$3:$3,0)),"")</f>
        <v>1.2372340007090921</v>
      </c>
      <c r="AV144" s="81">
        <f>IFERROR(INDEX('Laika grafiks'!$54:$58,MATCH($D144,'Laika grafiks'!$A$54:$A$58,0),MATCH(AV$3,'Laika grafiks'!$3:$3,0)),"")</f>
        <v>1.2433059156145574</v>
      </c>
      <c r="AW144" s="81">
        <f>IFERROR(INDEX('Laika grafiks'!$54:$58,MATCH($D144,'Laika grafiks'!$A$54:$A$58,0),MATCH(AW$3,'Laika grafiks'!$3:$3,0)),"")</f>
        <v>1.2494763577983119</v>
      </c>
      <c r="AX144" s="81">
        <f>IFERROR(INDEX('Laika grafiks'!$54:$58,MATCH($D144,'Laika grafiks'!$A$54:$A$58,0),MATCH(AX$3,'Laika grafiks'!$3:$3,0)),"")</f>
        <v>1.2557464967864327</v>
      </c>
      <c r="AY144" s="81">
        <f>IFERROR(INDEX('Laika grafiks'!$54:$58,MATCH($D144,'Laika grafiks'!$A$54:$A$58,0),MATCH(AY$3,'Laika grafiks'!$3:$3,0)),"")</f>
        <v>1.261978680723274</v>
      </c>
      <c r="AZ144" s="81">
        <f>IFERROR(INDEX('Laika grafiks'!$54:$58,MATCH($D144,'Laika grafiks'!$A$54:$A$58,0),MATCH(AZ$3,'Laika grafiks'!$3:$3,0)),"")</f>
        <v>1.2681720339268487</v>
      </c>
      <c r="BA144" s="81">
        <f>IFERROR(INDEX('Laika grafiks'!$54:$58,MATCH($D144,'Laika grafiks'!$A$54:$A$58,0),MATCH(BA$3,'Laika grafiks'!$3:$3,0)),"")</f>
        <v>1.2744658849542783</v>
      </c>
      <c r="BB144" s="81">
        <f>IFERROR(INDEX('Laika grafiks'!$54:$58,MATCH($D144,'Laika grafiks'!$A$54:$A$58,0),MATCH(BB$3,'Laika grafiks'!$3:$3,0)),"")</f>
        <v>1.2808614267221612</v>
      </c>
      <c r="BC144" s="81">
        <f>IFERROR(INDEX('Laika grafiks'!$54:$58,MATCH($D144,'Laika grafiks'!$A$54:$A$58,0),MATCH(BC$3,'Laika grafiks'!$3:$3,0)),"")</f>
        <v>1.2872182543377395</v>
      </c>
      <c r="BD144" s="81">
        <f>IFERROR(INDEX('Laika grafiks'!$54:$58,MATCH($D144,'Laika grafiks'!$A$54:$A$58,0),MATCH(BD$3,'Laika grafiks'!$3:$3,0)),"")</f>
        <v>1.2935354746053855</v>
      </c>
      <c r="BE144" s="81">
        <f>IFERROR(INDEX('Laika grafiks'!$54:$58,MATCH($D144,'Laika grafiks'!$A$54:$A$58,0),MATCH(BE$3,'Laika grafiks'!$3:$3,0)),"")</f>
        <v>1.2999552026533638</v>
      </c>
      <c r="BF144" s="81">
        <f>IFERROR(INDEX('Laika grafiks'!$54:$58,MATCH($D144,'Laika grafiks'!$A$54:$A$58,0),MATCH(BF$3,'Laika grafiks'!$3:$3,0)),"")</f>
        <v>1.3064786552566046</v>
      </c>
      <c r="BG144" s="81">
        <f>IFERROR(INDEX('Laika grafiks'!$54:$58,MATCH($D144,'Laika grafiks'!$A$54:$A$58,0),MATCH(BG$3,'Laika grafiks'!$3:$3,0)),"")</f>
        <v>1.3129626194244943</v>
      </c>
      <c r="BH144" s="81">
        <f>IFERROR(INDEX('Laika grafiks'!$54:$58,MATCH($D144,'Laika grafiks'!$A$54:$A$58,0),MATCH(BH$3,'Laika grafiks'!$3:$3,0)),"")</f>
        <v>1.3194061840974933</v>
      </c>
      <c r="BI144" s="81">
        <f>IFERROR(INDEX('Laika grafiks'!$54:$58,MATCH($D144,'Laika grafiks'!$A$54:$A$58,0),MATCH(BI$3,'Laika grafiks'!$3:$3,0)),"")</f>
        <v>1.325954306706431</v>
      </c>
      <c r="BJ144" s="81">
        <f>IFERROR(INDEX('Laika grafiks'!$54:$58,MATCH($D144,'Laika grafiks'!$A$54:$A$58,0),MATCH(BJ$3,'Laika grafiks'!$3:$3,0)),"")</f>
        <v>1.3326082283617366</v>
      </c>
      <c r="BK144" s="81">
        <f>IFERROR(INDEX('Laika grafiks'!$54:$58,MATCH($D144,'Laika grafiks'!$A$54:$A$58,0),MATCH(BK$3,'Laika grafiks'!$3:$3,0)),"")</f>
        <v>1.3392218718129842</v>
      </c>
      <c r="BL144" s="81">
        <f>IFERROR(INDEX('Laika grafiks'!$54:$58,MATCH($D144,'Laika grafiks'!$A$54:$A$58,0),MATCH(BL$3,'Laika grafiks'!$3:$3,0)),"")</f>
        <v>1.3457943077794432</v>
      </c>
      <c r="BM144" s="81">
        <f>IFERROR(INDEX('Laika grafiks'!$54:$58,MATCH($D144,'Laika grafiks'!$A$54:$A$58,0),MATCH(BM$3,'Laika grafiks'!$3:$3,0)),"")</f>
        <v>1.3524733928405597</v>
      </c>
      <c r="BN144" s="81">
        <f>IFERROR(INDEX('Laika grafiks'!$54:$58,MATCH($D144,'Laika grafiks'!$A$54:$A$58,0),MATCH(BN$3,'Laika grafiks'!$3:$3,0)),"")</f>
        <v>1.3592603929289715</v>
      </c>
      <c r="BO144" s="81">
        <f>IFERROR(INDEX('Laika grafiks'!$54:$58,MATCH($D144,'Laika grafiks'!$A$54:$A$58,0),MATCH(BO$3,'Laika grafiks'!$3:$3,0)),"")</f>
        <v>1.3592603929289715</v>
      </c>
      <c r="BP144" s="81">
        <f>IFERROR(INDEX('Laika grafiks'!$54:$58,MATCH($D144,'Laika grafiks'!$A$54:$A$58,0),MATCH(BP$3,'Laika grafiks'!$3:$3,0)),"")</f>
        <v>1.3592603929289715</v>
      </c>
      <c r="BQ144" s="81">
        <f>IFERROR(INDEX('Laika grafiks'!$54:$58,MATCH($D144,'Laika grafiks'!$A$54:$A$58,0),MATCH(BQ$3,'Laika grafiks'!$3:$3,0)),"")</f>
        <v>1.3592603929289715</v>
      </c>
      <c r="BR144" s="81">
        <f>IFERROR(INDEX('Laika grafiks'!$54:$58,MATCH($D144,'Laika grafiks'!$A$54:$A$58,0),MATCH(BR$3,'Laika grafiks'!$3:$3,0)),"")</f>
        <v>1.3592603929289715</v>
      </c>
      <c r="BS144" s="81">
        <f>IFERROR(INDEX('Laika grafiks'!$54:$58,MATCH($D144,'Laika grafiks'!$A$54:$A$58,0),MATCH(BS$3,'Laika grafiks'!$3:$3,0)),"")</f>
        <v>1.3592603929289715</v>
      </c>
      <c r="BT144" s="81">
        <f>IFERROR(INDEX('Laika grafiks'!$54:$58,MATCH($D144,'Laika grafiks'!$A$54:$A$58,0),MATCH(BT$3,'Laika grafiks'!$3:$3,0)),"")</f>
        <v>1.3592603929289715</v>
      </c>
      <c r="BU144" s="81">
        <f>IFERROR(INDEX('Laika grafiks'!$54:$58,MATCH($D144,'Laika grafiks'!$A$54:$A$58,0),MATCH(BU$3,'Laika grafiks'!$3:$3,0)),"")</f>
        <v>1.3592603929289715</v>
      </c>
      <c r="BV144" s="81">
        <f>IFERROR(INDEX('Laika grafiks'!$54:$58,MATCH($D144,'Laika grafiks'!$A$54:$A$58,0),MATCH(BV$3,'Laika grafiks'!$3:$3,0)),"")</f>
        <v>1.3592603929289715</v>
      </c>
      <c r="BW144" s="81">
        <f>IFERROR(INDEX('Laika grafiks'!$54:$58,MATCH($D144,'Laika grafiks'!$A$54:$A$58,0),MATCH(BW$3,'Laika grafiks'!$3:$3,0)),"")</f>
        <v>1.3592603929289715</v>
      </c>
      <c r="BX144" s="81">
        <f>IFERROR(INDEX('Laika grafiks'!$54:$58,MATCH($D144,'Laika grafiks'!$A$54:$A$58,0),MATCH(BX$3,'Laika grafiks'!$3:$3,0)),"")</f>
        <v>1.3592603929289715</v>
      </c>
      <c r="BY144" s="81">
        <f>IFERROR(INDEX('Laika grafiks'!$54:$58,MATCH($D144,'Laika grafiks'!$A$54:$A$58,0),MATCH(BY$3,'Laika grafiks'!$3:$3,0)),"")</f>
        <v>1.3592603929289715</v>
      </c>
      <c r="BZ144" s="81">
        <f>IFERROR(INDEX('Laika grafiks'!$54:$58,MATCH($D144,'Laika grafiks'!$A$54:$A$58,0),MATCH(BZ$3,'Laika grafiks'!$3:$3,0)),"")</f>
        <v>1.3592603929289715</v>
      </c>
      <c r="CA144" s="81">
        <f>IFERROR(INDEX('Laika grafiks'!$54:$58,MATCH($D144,'Laika grafiks'!$A$54:$A$58,0),MATCH(CA$3,'Laika grafiks'!$3:$3,0)),"")</f>
        <v>1.3592603929289715</v>
      </c>
      <c r="CB144" s="81">
        <f>IFERROR(INDEX('Laika grafiks'!$54:$58,MATCH($D144,'Laika grafiks'!$A$54:$A$58,0),MATCH(CB$3,'Laika grafiks'!$3:$3,0)),"")</f>
        <v>1.3592603929289715</v>
      </c>
      <c r="CC144" s="81">
        <f>IFERROR(INDEX('Laika grafiks'!$54:$58,MATCH($D144,'Laika grafiks'!$A$54:$A$58,0),MATCH(CC$3,'Laika grafiks'!$3:$3,0)),"")</f>
        <v>1.3592603929289715</v>
      </c>
      <c r="CD144" s="81">
        <f>IFERROR(INDEX('Laika grafiks'!$54:$58,MATCH($D144,'Laika grafiks'!$A$54:$A$58,0),MATCH(CD$3,'Laika grafiks'!$3:$3,0)),"")</f>
        <v>1.3592603929289715</v>
      </c>
      <c r="CE144" s="81">
        <f>IFERROR(INDEX('Laika grafiks'!$54:$58,MATCH($D144,'Laika grafiks'!$A$54:$A$58,0),MATCH(CE$3,'Laika grafiks'!$3:$3,0)),"")</f>
        <v>1.3592603929289715</v>
      </c>
      <c r="CF144" s="81">
        <f>IFERROR(INDEX('Laika grafiks'!$54:$58,MATCH($D144,'Laika grafiks'!$A$54:$A$58,0),MATCH(CF$3,'Laika grafiks'!$3:$3,0)),"")</f>
        <v>1.3592603929289715</v>
      </c>
      <c r="CG144" s="81">
        <f>IFERROR(INDEX('Laika grafiks'!$54:$58,MATCH($D144,'Laika grafiks'!$A$54:$A$58,0),MATCH(CG$3,'Laika grafiks'!$3:$3,0)),"")</f>
        <v>1.3592603929289715</v>
      </c>
      <c r="CH144" s="81">
        <f>IFERROR(INDEX('Laika grafiks'!$54:$58,MATCH($D144,'Laika grafiks'!$A$54:$A$58,0),MATCH(CH$3,'Laika grafiks'!$3:$3,0)),"")</f>
        <v>1.3592603929289715</v>
      </c>
      <c r="CI144" s="81">
        <f>IFERROR(INDEX('Laika grafiks'!$54:$58,MATCH($D144,'Laika grafiks'!$A$54:$A$58,0),MATCH(CI$3,'Laika grafiks'!$3:$3,0)),"")</f>
        <v>1.3592603929289715</v>
      </c>
      <c r="CJ144" s="81">
        <f>IFERROR(INDEX('Laika grafiks'!$54:$58,MATCH($D144,'Laika grafiks'!$A$54:$A$58,0),MATCH(CJ$3,'Laika grafiks'!$3:$3,0)),"")</f>
        <v>1.3592603929289715</v>
      </c>
      <c r="CK144" s="81">
        <f>IFERROR(INDEX('Laika grafiks'!$54:$58,MATCH($D144,'Laika grafiks'!$A$54:$A$58,0),MATCH(CK$3,'Laika grafiks'!$3:$3,0)),"")</f>
        <v>1.3592603929289715</v>
      </c>
      <c r="CL144" s="81">
        <f>IFERROR(INDEX('Laika grafiks'!$54:$58,MATCH($D144,'Laika grafiks'!$A$54:$A$58,0),MATCH(CL$3,'Laika grafiks'!$3:$3,0)),"")</f>
        <v>1.3592603929289715</v>
      </c>
      <c r="CM144" s="81">
        <f>IFERROR(INDEX('Laika grafiks'!$54:$58,MATCH($D144,'Laika grafiks'!$A$54:$A$58,0),MATCH(CM$3,'Laika grafiks'!$3:$3,0)),"")</f>
        <v>1.3592603929289715</v>
      </c>
      <c r="CN144" s="81">
        <f>IFERROR(INDEX('Laika grafiks'!$54:$58,MATCH($D144,'Laika grafiks'!$A$54:$A$58,0),MATCH(CN$3,'Laika grafiks'!$3:$3,0)),"")</f>
        <v>1.3592603929289715</v>
      </c>
      <c r="CO144" s="81">
        <f>IFERROR(INDEX('Laika grafiks'!$54:$58,MATCH($D144,'Laika grafiks'!$A$54:$A$58,0),MATCH(CO$3,'Laika grafiks'!$3:$3,0)),"")</f>
        <v>1.3592603929289715</v>
      </c>
      <c r="CP144" s="81">
        <f>IFERROR(INDEX('Laika grafiks'!$54:$58,MATCH($D144,'Laika grafiks'!$A$54:$A$58,0),MATCH(CP$3,'Laika grafiks'!$3:$3,0)),"")</f>
        <v>1.3592603929289715</v>
      </c>
      <c r="CQ144" s="81">
        <f>IFERROR(INDEX('Laika grafiks'!$54:$58,MATCH($D144,'Laika grafiks'!$A$54:$A$58,0),MATCH(CQ$3,'Laika grafiks'!$3:$3,0)),"")</f>
        <v>1.3592603929289715</v>
      </c>
      <c r="CR144" s="81">
        <f>IFERROR(INDEX('Laika grafiks'!$54:$58,MATCH($D144,'Laika grafiks'!$A$54:$A$58,0),MATCH(CR$3,'Laika grafiks'!$3:$3,0)),"")</f>
        <v>1.3592603929289715</v>
      </c>
      <c r="CS144" s="81">
        <f>IFERROR(INDEX('Laika grafiks'!$54:$58,MATCH($D144,'Laika grafiks'!$A$54:$A$58,0),MATCH(CS$3,'Laika grafiks'!$3:$3,0)),"")</f>
        <v>1.3592603929289715</v>
      </c>
      <c r="CT144" s="81">
        <f>IFERROR(INDEX('Laika grafiks'!$54:$58,MATCH($D144,'Laika grafiks'!$A$54:$A$58,0),MATCH(CT$3,'Laika grafiks'!$3:$3,0)),"")</f>
        <v>1.3592603929289715</v>
      </c>
      <c r="CU144" s="81">
        <f>IFERROR(INDEX('Laika grafiks'!$54:$58,MATCH($D144,'Laika grafiks'!$A$54:$A$58,0),MATCH(CU$3,'Laika grafiks'!$3:$3,0)),"")</f>
        <v>1.3592603929289715</v>
      </c>
      <c r="CV144" s="81">
        <f>IFERROR(INDEX('Laika grafiks'!$54:$58,MATCH($D144,'Laika grafiks'!$A$54:$A$58,0),MATCH(CV$3,'Laika grafiks'!$3:$3,0)),"")</f>
        <v>1.3592603929289715</v>
      </c>
      <c r="CW144" s="81">
        <f>IFERROR(INDEX('Laika grafiks'!$54:$58,MATCH($D144,'Laika grafiks'!$A$54:$A$58,0),MATCH(CW$3,'Laika grafiks'!$3:$3,0)),"")</f>
        <v>1.3592603929289715</v>
      </c>
      <c r="CX144" s="81">
        <f>IFERROR(INDEX('Laika grafiks'!$54:$58,MATCH($D144,'Laika grafiks'!$A$54:$A$58,0),MATCH(CX$3,'Laika grafiks'!$3:$3,0)),"")</f>
        <v>1.3592603929289715</v>
      </c>
      <c r="CY144" s="81">
        <f>IFERROR(INDEX('Laika grafiks'!$54:$58,MATCH($D144,'Laika grafiks'!$A$54:$A$58,0),MATCH(CY$3,'Laika grafiks'!$3:$3,0)),"")</f>
        <v>1.3592603929289715</v>
      </c>
      <c r="CZ144" s="81">
        <f>IFERROR(INDEX('Laika grafiks'!$54:$58,MATCH($D144,'Laika grafiks'!$A$54:$A$58,0),MATCH(CZ$3,'Laika grafiks'!$3:$3,0)),"")</f>
        <v>1.3592603929289715</v>
      </c>
      <c r="DA144" s="81">
        <f>IFERROR(INDEX('Laika grafiks'!$54:$58,MATCH($D144,'Laika grafiks'!$A$54:$A$58,0),MATCH(DA$3,'Laika grafiks'!$3:$3,0)),"")</f>
        <v>1.3592603929289715</v>
      </c>
      <c r="DB144" s="81">
        <f>IFERROR(INDEX('Laika grafiks'!$54:$58,MATCH($D144,'Laika grafiks'!$A$54:$A$58,0),MATCH(DB$3,'Laika grafiks'!$3:$3,0)),"")</f>
        <v>1.3592603929289715</v>
      </c>
      <c r="DC144" s="81">
        <f>IFERROR(INDEX('Laika grafiks'!$54:$58,MATCH($D144,'Laika grafiks'!$A$54:$A$58,0),MATCH(DC$3,'Laika grafiks'!$3:$3,0)),"")</f>
        <v>1.3592603929289715</v>
      </c>
      <c r="DD144" s="81">
        <f>IFERROR(INDEX('Laika grafiks'!$54:$58,MATCH($D144,'Laika grafiks'!$A$54:$A$58,0),MATCH(DD$3,'Laika grafiks'!$3:$3,0)),"")</f>
        <v>1.3592603929289715</v>
      </c>
      <c r="DE144" s="81">
        <f>IFERROR(INDEX('Laika grafiks'!$54:$58,MATCH($D144,'Laika grafiks'!$A$54:$A$58,0),MATCH(DE$3,'Laika grafiks'!$3:$3,0)),"")</f>
        <v>1.3592603929289715</v>
      </c>
      <c r="DF144" s="81">
        <f>IFERROR(INDEX('Laika grafiks'!$54:$58,MATCH($D144,'Laika grafiks'!$A$54:$A$58,0),MATCH(DF$3,'Laika grafiks'!$3:$3,0)),"")</f>
        <v>1.3592603929289715</v>
      </c>
      <c r="DG144" s="81">
        <f>IFERROR(INDEX('Laika grafiks'!$54:$58,MATCH($D144,'Laika grafiks'!$A$54:$A$58,0),MATCH(DG$3,'Laika grafiks'!$3:$3,0)),"")</f>
        <v>1.3592603929289715</v>
      </c>
      <c r="DH144" s="81">
        <f>IFERROR(INDEX('Laika grafiks'!$54:$58,MATCH($D144,'Laika grafiks'!$A$54:$A$58,0),MATCH(DH$3,'Laika grafiks'!$3:$3,0)),"")</f>
        <v>1.3592603929289715</v>
      </c>
      <c r="DI144" s="81">
        <f>IFERROR(INDEX('Laika grafiks'!$54:$58,MATCH($D144,'Laika grafiks'!$A$54:$A$58,0),MATCH(DI$3,'Laika grafiks'!$3:$3,0)),"")</f>
        <v>1.3592603929289715</v>
      </c>
      <c r="DJ144" s="81">
        <f>IFERROR(INDEX('Laika grafiks'!$54:$58,MATCH($D144,'Laika grafiks'!$A$54:$A$58,0),MATCH(DJ$3,'Laika grafiks'!$3:$3,0)),"")</f>
        <v>1.3592603929289715</v>
      </c>
      <c r="DK144" s="81">
        <f>IFERROR(INDEX('Laika grafiks'!$54:$58,MATCH($D144,'Laika grafiks'!$A$54:$A$58,0),MATCH(DK$3,'Laika grafiks'!$3:$3,0)),"")</f>
        <v>1.3592603929289715</v>
      </c>
      <c r="DL144" s="81">
        <f>IFERROR(INDEX('Laika grafiks'!$54:$58,MATCH($D144,'Laika grafiks'!$A$54:$A$58,0),MATCH(DL$3,'Laika grafiks'!$3:$3,0)),"")</f>
        <v>1.3592603929289715</v>
      </c>
      <c r="DM144" s="81">
        <f>IFERROR(INDEX('Laika grafiks'!$54:$58,MATCH($D144,'Laika grafiks'!$A$54:$A$58,0),MATCH(DM$3,'Laika grafiks'!$3:$3,0)),"")</f>
        <v>1.3592603929289715</v>
      </c>
      <c r="DN144" s="81">
        <f>IFERROR(INDEX('Laika grafiks'!$54:$58,MATCH($D144,'Laika grafiks'!$A$54:$A$58,0),MATCH(DN$3,'Laika grafiks'!$3:$3,0)),"")</f>
        <v>1.3592603929289715</v>
      </c>
      <c r="DO144" s="81">
        <f>IFERROR(INDEX('Laika grafiks'!$54:$58,MATCH($D144,'Laika grafiks'!$A$54:$A$58,0),MATCH(DO$3,'Laika grafiks'!$3:$3,0)),"")</f>
        <v>1.3592603929289715</v>
      </c>
      <c r="DP144" s="81">
        <f>IFERROR(INDEX('Laika grafiks'!$54:$58,MATCH($D144,'Laika grafiks'!$A$54:$A$58,0),MATCH(DP$3,'Laika grafiks'!$3:$3,0)),"")</f>
        <v>1.3592603929289715</v>
      </c>
      <c r="DQ144" s="81">
        <f>IFERROR(INDEX('Laika grafiks'!$54:$58,MATCH($D144,'Laika grafiks'!$A$54:$A$58,0),MATCH(DQ$3,'Laika grafiks'!$3:$3,0)),"")</f>
        <v>1.3592603929289715</v>
      </c>
      <c r="DR144" s="81">
        <f>IFERROR(INDEX('Laika grafiks'!$54:$58,MATCH($D144,'Laika grafiks'!$A$54:$A$58,0),MATCH(DR$3,'Laika grafiks'!$3:$3,0)),"")</f>
        <v>1.3592603929289715</v>
      </c>
      <c r="DS144" s="81">
        <f>IFERROR(INDEX('Laika grafiks'!$54:$58,MATCH($D144,'Laika grafiks'!$A$54:$A$58,0),MATCH(DS$3,'Laika grafiks'!$3:$3,0)),"")</f>
        <v>1.3592603929289715</v>
      </c>
      <c r="DT144" s="81">
        <f>IFERROR(INDEX('Laika grafiks'!$54:$58,MATCH($D144,'Laika grafiks'!$A$54:$A$58,0),MATCH(DT$3,'Laika grafiks'!$3:$3,0)),"")</f>
        <v>1.3592603929289715</v>
      </c>
      <c r="DU144" s="81">
        <f>IFERROR(INDEX('Laika grafiks'!$54:$58,MATCH($D144,'Laika grafiks'!$A$54:$A$58,0),MATCH(DU$3,'Laika grafiks'!$3:$3,0)),"")</f>
        <v>1.3592603929289715</v>
      </c>
    </row>
    <row r="145" spans="1:1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row>
    <row r="146" spans="1:125">
      <c r="A146" s="25" t="s">
        <v>252</v>
      </c>
      <c r="B146" s="84" t="s">
        <v>638</v>
      </c>
      <c r="C146" s="25"/>
      <c r="D146" s="663">
        <f>IFERROR(SUM(E146:DU146),"")</f>
        <v>518839.93653719034</v>
      </c>
      <c r="E146" s="663">
        <f t="shared" ref="E146:BP146" si="60">IFERROR(E142*E144,"")</f>
        <v>102538.51541305729</v>
      </c>
      <c r="F146" s="663">
        <f t="shared" si="60"/>
        <v>103180.53612955456</v>
      </c>
      <c r="G146" s="663">
        <f t="shared" si="60"/>
        <v>103819.45542527994</v>
      </c>
      <c r="H146" s="663">
        <f t="shared" si="60"/>
        <v>104455.16617941552</v>
      </c>
      <c r="I146" s="663">
        <f t="shared" si="60"/>
        <v>104846.26338988301</v>
      </c>
      <c r="J146" s="663">
        <f t="shared" si="60"/>
        <v>0</v>
      </c>
      <c r="K146" s="663">
        <f t="shared" si="60"/>
        <v>0</v>
      </c>
      <c r="L146" s="663">
        <f t="shared" si="60"/>
        <v>0</v>
      </c>
      <c r="M146" s="663">
        <f t="shared" si="60"/>
        <v>0</v>
      </c>
      <c r="N146" s="663">
        <f t="shared" si="60"/>
        <v>0</v>
      </c>
      <c r="O146" s="663">
        <f t="shared" si="60"/>
        <v>0</v>
      </c>
      <c r="P146" s="663">
        <f t="shared" si="60"/>
        <v>0</v>
      </c>
      <c r="Q146" s="663">
        <f t="shared" si="60"/>
        <v>0</v>
      </c>
      <c r="R146" s="663">
        <f t="shared" si="60"/>
        <v>0</v>
      </c>
      <c r="S146" s="663">
        <f t="shared" si="60"/>
        <v>0</v>
      </c>
      <c r="T146" s="663">
        <f t="shared" si="60"/>
        <v>0</v>
      </c>
      <c r="U146" s="663">
        <f t="shared" si="60"/>
        <v>0</v>
      </c>
      <c r="V146" s="663">
        <f t="shared" si="60"/>
        <v>0</v>
      </c>
      <c r="W146" s="663">
        <f t="shared" si="60"/>
        <v>0</v>
      </c>
      <c r="X146" s="663">
        <f t="shared" si="60"/>
        <v>0</v>
      </c>
      <c r="Y146" s="663">
        <f t="shared" si="60"/>
        <v>0</v>
      </c>
      <c r="Z146" s="663">
        <f t="shared" si="60"/>
        <v>0</v>
      </c>
      <c r="AA146" s="663">
        <f t="shared" si="60"/>
        <v>0</v>
      </c>
      <c r="AB146" s="663">
        <f t="shared" si="60"/>
        <v>0</v>
      </c>
      <c r="AC146" s="663">
        <f t="shared" si="60"/>
        <v>0</v>
      </c>
      <c r="AD146" s="663">
        <f t="shared" si="60"/>
        <v>0</v>
      </c>
      <c r="AE146" s="663">
        <f t="shared" si="60"/>
        <v>0</v>
      </c>
      <c r="AF146" s="663">
        <f t="shared" si="60"/>
        <v>0</v>
      </c>
      <c r="AG146" s="663">
        <f t="shared" si="60"/>
        <v>0</v>
      </c>
      <c r="AH146" s="663">
        <f t="shared" si="60"/>
        <v>0</v>
      </c>
      <c r="AI146" s="663">
        <f t="shared" si="60"/>
        <v>0</v>
      </c>
      <c r="AJ146" s="663">
        <f t="shared" si="60"/>
        <v>0</v>
      </c>
      <c r="AK146" s="663">
        <f t="shared" si="60"/>
        <v>0</v>
      </c>
      <c r="AL146" s="663">
        <f t="shared" si="60"/>
        <v>0</v>
      </c>
      <c r="AM146" s="663">
        <f t="shared" si="60"/>
        <v>0</v>
      </c>
      <c r="AN146" s="663">
        <f t="shared" si="60"/>
        <v>0</v>
      </c>
      <c r="AO146" s="663">
        <f t="shared" si="60"/>
        <v>0</v>
      </c>
      <c r="AP146" s="663">
        <f t="shared" si="60"/>
        <v>0</v>
      </c>
      <c r="AQ146" s="663">
        <f t="shared" si="60"/>
        <v>0</v>
      </c>
      <c r="AR146" s="663">
        <f t="shared" si="60"/>
        <v>0</v>
      </c>
      <c r="AS146" s="663">
        <f t="shared" si="60"/>
        <v>0</v>
      </c>
      <c r="AT146" s="663">
        <f t="shared" si="60"/>
        <v>0</v>
      </c>
      <c r="AU146" s="663">
        <f t="shared" si="60"/>
        <v>0</v>
      </c>
      <c r="AV146" s="663">
        <f t="shared" si="60"/>
        <v>0</v>
      </c>
      <c r="AW146" s="663">
        <f t="shared" si="60"/>
        <v>0</v>
      </c>
      <c r="AX146" s="663">
        <f t="shared" si="60"/>
        <v>0</v>
      </c>
      <c r="AY146" s="663">
        <f t="shared" si="60"/>
        <v>0</v>
      </c>
      <c r="AZ146" s="663">
        <f t="shared" si="60"/>
        <v>0</v>
      </c>
      <c r="BA146" s="663">
        <f t="shared" si="60"/>
        <v>0</v>
      </c>
      <c r="BB146" s="663">
        <f t="shared" si="60"/>
        <v>0</v>
      </c>
      <c r="BC146" s="663">
        <f t="shared" si="60"/>
        <v>0</v>
      </c>
      <c r="BD146" s="663">
        <f t="shared" si="60"/>
        <v>0</v>
      </c>
      <c r="BE146" s="663">
        <f t="shared" si="60"/>
        <v>0</v>
      </c>
      <c r="BF146" s="663">
        <f t="shared" si="60"/>
        <v>0</v>
      </c>
      <c r="BG146" s="663">
        <f t="shared" si="60"/>
        <v>0</v>
      </c>
      <c r="BH146" s="663">
        <f t="shared" si="60"/>
        <v>0</v>
      </c>
      <c r="BI146" s="663">
        <f t="shared" si="60"/>
        <v>0</v>
      </c>
      <c r="BJ146" s="663">
        <f t="shared" si="60"/>
        <v>0</v>
      </c>
      <c r="BK146" s="663">
        <f t="shared" si="60"/>
        <v>0</v>
      </c>
      <c r="BL146" s="663">
        <f t="shared" si="60"/>
        <v>0</v>
      </c>
      <c r="BM146" s="663">
        <f t="shared" si="60"/>
        <v>0</v>
      </c>
      <c r="BN146" s="663">
        <f t="shared" si="60"/>
        <v>0</v>
      </c>
      <c r="BO146" s="663">
        <f t="shared" si="60"/>
        <v>0</v>
      </c>
      <c r="BP146" s="663">
        <f t="shared" si="60"/>
        <v>0</v>
      </c>
      <c r="BQ146" s="663">
        <f t="shared" ref="BQ146:DU146" si="61">IFERROR(BQ142*BQ144,"")</f>
        <v>0</v>
      </c>
      <c r="BR146" s="663">
        <f t="shared" si="61"/>
        <v>0</v>
      </c>
      <c r="BS146" s="663">
        <f t="shared" si="61"/>
        <v>0</v>
      </c>
      <c r="BT146" s="663">
        <f t="shared" si="61"/>
        <v>0</v>
      </c>
      <c r="BU146" s="663">
        <f t="shared" si="61"/>
        <v>0</v>
      </c>
      <c r="BV146" s="663">
        <f t="shared" si="61"/>
        <v>0</v>
      </c>
      <c r="BW146" s="663">
        <f t="shared" si="61"/>
        <v>0</v>
      </c>
      <c r="BX146" s="663">
        <f t="shared" si="61"/>
        <v>0</v>
      </c>
      <c r="BY146" s="663">
        <f t="shared" si="61"/>
        <v>0</v>
      </c>
      <c r="BZ146" s="663">
        <f t="shared" si="61"/>
        <v>0</v>
      </c>
      <c r="CA146" s="663">
        <f t="shared" si="61"/>
        <v>0</v>
      </c>
      <c r="CB146" s="663">
        <f t="shared" si="61"/>
        <v>0</v>
      </c>
      <c r="CC146" s="663">
        <f t="shared" si="61"/>
        <v>0</v>
      </c>
      <c r="CD146" s="663">
        <f t="shared" si="61"/>
        <v>0</v>
      </c>
      <c r="CE146" s="663">
        <f t="shared" si="61"/>
        <v>0</v>
      </c>
      <c r="CF146" s="663">
        <f t="shared" si="61"/>
        <v>0</v>
      </c>
      <c r="CG146" s="663">
        <f t="shared" si="61"/>
        <v>0</v>
      </c>
      <c r="CH146" s="663">
        <f t="shared" si="61"/>
        <v>0</v>
      </c>
      <c r="CI146" s="663">
        <f t="shared" si="61"/>
        <v>0</v>
      </c>
      <c r="CJ146" s="663">
        <f t="shared" si="61"/>
        <v>0</v>
      </c>
      <c r="CK146" s="663">
        <f t="shared" si="61"/>
        <v>0</v>
      </c>
      <c r="CL146" s="663">
        <f t="shared" si="61"/>
        <v>0</v>
      </c>
      <c r="CM146" s="663">
        <f t="shared" si="61"/>
        <v>0</v>
      </c>
      <c r="CN146" s="663">
        <f t="shared" si="61"/>
        <v>0</v>
      </c>
      <c r="CO146" s="663">
        <f t="shared" si="61"/>
        <v>0</v>
      </c>
      <c r="CP146" s="663">
        <f t="shared" si="61"/>
        <v>0</v>
      </c>
      <c r="CQ146" s="663">
        <f t="shared" si="61"/>
        <v>0</v>
      </c>
      <c r="CR146" s="663">
        <f t="shared" si="61"/>
        <v>0</v>
      </c>
      <c r="CS146" s="663">
        <f t="shared" si="61"/>
        <v>0</v>
      </c>
      <c r="CT146" s="663">
        <f t="shared" si="61"/>
        <v>0</v>
      </c>
      <c r="CU146" s="663">
        <f t="shared" si="61"/>
        <v>0</v>
      </c>
      <c r="CV146" s="663">
        <f t="shared" si="61"/>
        <v>0</v>
      </c>
      <c r="CW146" s="663">
        <f t="shared" si="61"/>
        <v>0</v>
      </c>
      <c r="CX146" s="663">
        <f t="shared" si="61"/>
        <v>0</v>
      </c>
      <c r="CY146" s="663">
        <f t="shared" si="61"/>
        <v>0</v>
      </c>
      <c r="CZ146" s="663">
        <f t="shared" si="61"/>
        <v>0</v>
      </c>
      <c r="DA146" s="663">
        <f t="shared" si="61"/>
        <v>0</v>
      </c>
      <c r="DB146" s="663">
        <f t="shared" si="61"/>
        <v>0</v>
      </c>
      <c r="DC146" s="663">
        <f t="shared" si="61"/>
        <v>0</v>
      </c>
      <c r="DD146" s="663">
        <f t="shared" si="61"/>
        <v>0</v>
      </c>
      <c r="DE146" s="663">
        <f t="shared" si="61"/>
        <v>0</v>
      </c>
      <c r="DF146" s="663">
        <f t="shared" si="61"/>
        <v>0</v>
      </c>
      <c r="DG146" s="663">
        <f t="shared" si="61"/>
        <v>0</v>
      </c>
      <c r="DH146" s="663">
        <f t="shared" si="61"/>
        <v>0</v>
      </c>
      <c r="DI146" s="663">
        <f t="shared" si="61"/>
        <v>0</v>
      </c>
      <c r="DJ146" s="663">
        <f t="shared" si="61"/>
        <v>0</v>
      </c>
      <c r="DK146" s="663">
        <f t="shared" si="61"/>
        <v>0</v>
      </c>
      <c r="DL146" s="663">
        <f t="shared" si="61"/>
        <v>0</v>
      </c>
      <c r="DM146" s="663">
        <f t="shared" si="61"/>
        <v>0</v>
      </c>
      <c r="DN146" s="663">
        <f t="shared" si="61"/>
        <v>0</v>
      </c>
      <c r="DO146" s="663">
        <f t="shared" si="61"/>
        <v>0</v>
      </c>
      <c r="DP146" s="663">
        <f t="shared" si="61"/>
        <v>0</v>
      </c>
      <c r="DQ146" s="663">
        <f t="shared" si="61"/>
        <v>0</v>
      </c>
      <c r="DR146" s="663">
        <f t="shared" si="61"/>
        <v>0</v>
      </c>
      <c r="DS146" s="663">
        <f t="shared" si="61"/>
        <v>0</v>
      </c>
      <c r="DT146" s="663">
        <f t="shared" si="61"/>
        <v>0</v>
      </c>
      <c r="DU146" s="663">
        <f t="shared" si="61"/>
        <v>0</v>
      </c>
    </row>
    <row r="147" spans="1:1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c r="A148" s="44" t="str">
        <f>IFERROR(A32,"")</f>
        <v>Reālās regulārās uzturēšanas izmaksas, kopā</v>
      </c>
      <c r="B148" s="44" t="str">
        <f>IFERROR(B32,"")</f>
        <v>k €</v>
      </c>
      <c r="C148" s="2"/>
      <c r="D148" s="69">
        <f t="shared" ref="D148:BO148" si="62">IFERROR(D32,"")</f>
        <v>1080998.0500000003</v>
      </c>
      <c r="E148" s="69">
        <f t="shared" si="62"/>
        <v>0</v>
      </c>
      <c r="F148" s="69">
        <f t="shared" si="62"/>
        <v>0</v>
      </c>
      <c r="G148" s="69">
        <f t="shared" si="62"/>
        <v>0</v>
      </c>
      <c r="H148" s="69">
        <f t="shared" si="62"/>
        <v>0</v>
      </c>
      <c r="I148" s="69">
        <f t="shared" si="62"/>
        <v>0</v>
      </c>
      <c r="J148" s="69">
        <f t="shared" si="62"/>
        <v>19654.509999999998</v>
      </c>
      <c r="K148" s="69">
        <f t="shared" si="62"/>
        <v>19654.509999999998</v>
      </c>
      <c r="L148" s="69">
        <f t="shared" si="62"/>
        <v>19654.509999999998</v>
      </c>
      <c r="M148" s="69">
        <f t="shared" si="62"/>
        <v>19654.509999999998</v>
      </c>
      <c r="N148" s="69">
        <f t="shared" si="62"/>
        <v>19654.509999999998</v>
      </c>
      <c r="O148" s="69">
        <f t="shared" si="62"/>
        <v>19654.509999999998</v>
      </c>
      <c r="P148" s="69">
        <f t="shared" si="62"/>
        <v>19654.509999999998</v>
      </c>
      <c r="Q148" s="69">
        <f t="shared" si="62"/>
        <v>19654.509999999998</v>
      </c>
      <c r="R148" s="69">
        <f t="shared" si="62"/>
        <v>19654.509999999998</v>
      </c>
      <c r="S148" s="69">
        <f t="shared" si="62"/>
        <v>19654.509999999998</v>
      </c>
      <c r="T148" s="69">
        <f t="shared" si="62"/>
        <v>19654.509999999998</v>
      </c>
      <c r="U148" s="69">
        <f t="shared" si="62"/>
        <v>19654.509999999998</v>
      </c>
      <c r="V148" s="69">
        <f t="shared" si="62"/>
        <v>19654.509999999998</v>
      </c>
      <c r="W148" s="69">
        <f t="shared" si="62"/>
        <v>19654.509999999998</v>
      </c>
      <c r="X148" s="69">
        <f t="shared" si="62"/>
        <v>19654.509999999998</v>
      </c>
      <c r="Y148" s="69">
        <f t="shared" si="62"/>
        <v>19654.509999999998</v>
      </c>
      <c r="Z148" s="69">
        <f t="shared" si="62"/>
        <v>19654.509999999998</v>
      </c>
      <c r="AA148" s="69">
        <f t="shared" si="62"/>
        <v>19654.509999999998</v>
      </c>
      <c r="AB148" s="69">
        <f t="shared" si="62"/>
        <v>19654.509999999998</v>
      </c>
      <c r="AC148" s="69">
        <f t="shared" si="62"/>
        <v>19654.509999999998</v>
      </c>
      <c r="AD148" s="69">
        <f t="shared" si="62"/>
        <v>19654.509999999998</v>
      </c>
      <c r="AE148" s="69">
        <f t="shared" si="62"/>
        <v>19654.509999999998</v>
      </c>
      <c r="AF148" s="69">
        <f t="shared" si="62"/>
        <v>19654.509999999998</v>
      </c>
      <c r="AG148" s="69">
        <f t="shared" si="62"/>
        <v>19654.509999999998</v>
      </c>
      <c r="AH148" s="69">
        <f t="shared" si="62"/>
        <v>19654.509999999998</v>
      </c>
      <c r="AI148" s="69">
        <f t="shared" si="62"/>
        <v>19654.509999999998</v>
      </c>
      <c r="AJ148" s="69">
        <f t="shared" si="62"/>
        <v>19654.509999999998</v>
      </c>
      <c r="AK148" s="69">
        <f t="shared" si="62"/>
        <v>19654.509999999998</v>
      </c>
      <c r="AL148" s="69">
        <f t="shared" si="62"/>
        <v>19654.509999999998</v>
      </c>
      <c r="AM148" s="69">
        <f t="shared" si="62"/>
        <v>19654.509999999998</v>
      </c>
      <c r="AN148" s="69">
        <f t="shared" si="62"/>
        <v>19654.509999999998</v>
      </c>
      <c r="AO148" s="69">
        <f t="shared" si="62"/>
        <v>19654.509999999998</v>
      </c>
      <c r="AP148" s="69">
        <f t="shared" si="62"/>
        <v>19654.509999999998</v>
      </c>
      <c r="AQ148" s="69">
        <f t="shared" si="62"/>
        <v>19654.509999999998</v>
      </c>
      <c r="AR148" s="69">
        <f t="shared" si="62"/>
        <v>19654.509999999998</v>
      </c>
      <c r="AS148" s="69">
        <f t="shared" si="62"/>
        <v>19654.509999999998</v>
      </c>
      <c r="AT148" s="69">
        <f t="shared" si="62"/>
        <v>19654.509999999998</v>
      </c>
      <c r="AU148" s="69">
        <f t="shared" si="62"/>
        <v>19654.509999999998</v>
      </c>
      <c r="AV148" s="69">
        <f t="shared" si="62"/>
        <v>19654.509999999998</v>
      </c>
      <c r="AW148" s="69">
        <f t="shared" si="62"/>
        <v>19654.509999999998</v>
      </c>
      <c r="AX148" s="69">
        <f t="shared" si="62"/>
        <v>19654.509999999998</v>
      </c>
      <c r="AY148" s="69">
        <f t="shared" si="62"/>
        <v>19654.509999999998</v>
      </c>
      <c r="AZ148" s="69">
        <f t="shared" si="62"/>
        <v>19654.509999999998</v>
      </c>
      <c r="BA148" s="69">
        <f t="shared" si="62"/>
        <v>19654.509999999998</v>
      </c>
      <c r="BB148" s="69">
        <f t="shared" si="62"/>
        <v>19654.509999999998</v>
      </c>
      <c r="BC148" s="69">
        <f t="shared" si="62"/>
        <v>19654.509999999998</v>
      </c>
      <c r="BD148" s="69">
        <f t="shared" si="62"/>
        <v>19654.509999999998</v>
      </c>
      <c r="BE148" s="69">
        <f t="shared" si="62"/>
        <v>19654.509999999998</v>
      </c>
      <c r="BF148" s="69">
        <f t="shared" si="62"/>
        <v>19654.509999999998</v>
      </c>
      <c r="BG148" s="69">
        <f t="shared" si="62"/>
        <v>19654.509999999998</v>
      </c>
      <c r="BH148" s="69">
        <f t="shared" si="62"/>
        <v>19654.509999999998</v>
      </c>
      <c r="BI148" s="69">
        <f t="shared" si="62"/>
        <v>19654.509999999998</v>
      </c>
      <c r="BJ148" s="69">
        <f t="shared" si="62"/>
        <v>19654.509999999998</v>
      </c>
      <c r="BK148" s="69">
        <f t="shared" si="62"/>
        <v>19654.509999999998</v>
      </c>
      <c r="BL148" s="69">
        <f t="shared" si="62"/>
        <v>19654.509999999998</v>
      </c>
      <c r="BM148" s="69">
        <f t="shared" si="62"/>
        <v>0</v>
      </c>
      <c r="BN148" s="69">
        <f t="shared" si="62"/>
        <v>0</v>
      </c>
      <c r="BO148" s="69">
        <f t="shared" si="62"/>
        <v>0</v>
      </c>
      <c r="BP148" s="69">
        <f t="shared" ref="BP148:DU148" si="63">IFERROR(BP32,"")</f>
        <v>0</v>
      </c>
      <c r="BQ148" s="69">
        <f t="shared" si="63"/>
        <v>0</v>
      </c>
      <c r="BR148" s="69">
        <f t="shared" si="63"/>
        <v>0</v>
      </c>
      <c r="BS148" s="69">
        <f t="shared" si="63"/>
        <v>0</v>
      </c>
      <c r="BT148" s="69">
        <f t="shared" si="63"/>
        <v>0</v>
      </c>
      <c r="BU148" s="69">
        <f t="shared" si="63"/>
        <v>0</v>
      </c>
      <c r="BV148" s="69">
        <f t="shared" si="63"/>
        <v>0</v>
      </c>
      <c r="BW148" s="69">
        <f t="shared" si="63"/>
        <v>0</v>
      </c>
      <c r="BX148" s="69">
        <f t="shared" si="63"/>
        <v>0</v>
      </c>
      <c r="BY148" s="69">
        <f t="shared" si="63"/>
        <v>0</v>
      </c>
      <c r="BZ148" s="69">
        <f t="shared" si="63"/>
        <v>0</v>
      </c>
      <c r="CA148" s="69">
        <f t="shared" si="63"/>
        <v>0</v>
      </c>
      <c r="CB148" s="69">
        <f t="shared" si="63"/>
        <v>0</v>
      </c>
      <c r="CC148" s="69">
        <f t="shared" si="63"/>
        <v>0</v>
      </c>
      <c r="CD148" s="69">
        <f t="shared" si="63"/>
        <v>0</v>
      </c>
      <c r="CE148" s="69">
        <f t="shared" si="63"/>
        <v>0</v>
      </c>
      <c r="CF148" s="69">
        <f t="shared" si="63"/>
        <v>0</v>
      </c>
      <c r="CG148" s="69">
        <f t="shared" si="63"/>
        <v>0</v>
      </c>
      <c r="CH148" s="69">
        <f t="shared" si="63"/>
        <v>0</v>
      </c>
      <c r="CI148" s="69">
        <f t="shared" si="63"/>
        <v>0</v>
      </c>
      <c r="CJ148" s="69">
        <f t="shared" si="63"/>
        <v>0</v>
      </c>
      <c r="CK148" s="69">
        <f t="shared" si="63"/>
        <v>0</v>
      </c>
      <c r="CL148" s="69">
        <f t="shared" si="63"/>
        <v>0</v>
      </c>
      <c r="CM148" s="69">
        <f t="shared" si="63"/>
        <v>0</v>
      </c>
      <c r="CN148" s="69">
        <f t="shared" si="63"/>
        <v>0</v>
      </c>
      <c r="CO148" s="69">
        <f t="shared" si="63"/>
        <v>0</v>
      </c>
      <c r="CP148" s="69">
        <f t="shared" si="63"/>
        <v>0</v>
      </c>
      <c r="CQ148" s="69">
        <f t="shared" si="63"/>
        <v>0</v>
      </c>
      <c r="CR148" s="69">
        <f t="shared" si="63"/>
        <v>0</v>
      </c>
      <c r="CS148" s="69">
        <f t="shared" si="63"/>
        <v>0</v>
      </c>
      <c r="CT148" s="69">
        <f t="shared" si="63"/>
        <v>0</v>
      </c>
      <c r="CU148" s="69">
        <f t="shared" si="63"/>
        <v>0</v>
      </c>
      <c r="CV148" s="69">
        <f t="shared" si="63"/>
        <v>0</v>
      </c>
      <c r="CW148" s="69">
        <f t="shared" si="63"/>
        <v>0</v>
      </c>
      <c r="CX148" s="69">
        <f t="shared" si="63"/>
        <v>0</v>
      </c>
      <c r="CY148" s="69">
        <f t="shared" si="63"/>
        <v>0</v>
      </c>
      <c r="CZ148" s="69">
        <f t="shared" si="63"/>
        <v>0</v>
      </c>
      <c r="DA148" s="69">
        <f t="shared" si="63"/>
        <v>0</v>
      </c>
      <c r="DB148" s="69">
        <f t="shared" si="63"/>
        <v>0</v>
      </c>
      <c r="DC148" s="69">
        <f t="shared" si="63"/>
        <v>0</v>
      </c>
      <c r="DD148" s="69">
        <f t="shared" si="63"/>
        <v>0</v>
      </c>
      <c r="DE148" s="69">
        <f t="shared" si="63"/>
        <v>0</v>
      </c>
      <c r="DF148" s="69">
        <f t="shared" si="63"/>
        <v>0</v>
      </c>
      <c r="DG148" s="69">
        <f t="shared" si="63"/>
        <v>0</v>
      </c>
      <c r="DH148" s="69">
        <f t="shared" si="63"/>
        <v>0</v>
      </c>
      <c r="DI148" s="69">
        <f t="shared" si="63"/>
        <v>0</v>
      </c>
      <c r="DJ148" s="69">
        <f t="shared" si="63"/>
        <v>0</v>
      </c>
      <c r="DK148" s="69">
        <f t="shared" si="63"/>
        <v>0</v>
      </c>
      <c r="DL148" s="69">
        <f t="shared" si="63"/>
        <v>0</v>
      </c>
      <c r="DM148" s="69">
        <f t="shared" si="63"/>
        <v>0</v>
      </c>
      <c r="DN148" s="69">
        <f t="shared" si="63"/>
        <v>0</v>
      </c>
      <c r="DO148" s="69">
        <f t="shared" si="63"/>
        <v>0</v>
      </c>
      <c r="DP148" s="69">
        <f t="shared" si="63"/>
        <v>0</v>
      </c>
      <c r="DQ148" s="69">
        <f t="shared" si="63"/>
        <v>0</v>
      </c>
      <c r="DR148" s="69">
        <f t="shared" si="63"/>
        <v>0</v>
      </c>
      <c r="DS148" s="69">
        <f t="shared" si="63"/>
        <v>0</v>
      </c>
      <c r="DT148" s="69">
        <f t="shared" si="63"/>
        <v>0</v>
      </c>
      <c r="DU148" s="69">
        <f t="shared" si="63"/>
        <v>0</v>
      </c>
    </row>
    <row r="149" spans="1:125">
      <c r="A149" s="44" t="str">
        <f>IFERROR(A58,"")</f>
        <v>Reālās periodiskās uzturēšanas izmaksas, kopā</v>
      </c>
      <c r="B149" s="44" t="str">
        <f>IFERROR(B58,"")</f>
        <v>k €</v>
      </c>
      <c r="C149" s="2"/>
      <c r="D149" s="69">
        <f t="shared" ref="D149:BO149" si="64">IFERROR(D58,"")</f>
        <v>606934.5625</v>
      </c>
      <c r="E149" s="69">
        <f t="shared" si="64"/>
        <v>0</v>
      </c>
      <c r="F149" s="69">
        <f t="shared" si="64"/>
        <v>0</v>
      </c>
      <c r="G149" s="69">
        <f t="shared" si="64"/>
        <v>0</v>
      </c>
      <c r="H149" s="69">
        <f t="shared" si="64"/>
        <v>0</v>
      </c>
      <c r="I149" s="69">
        <f t="shared" si="64"/>
        <v>0</v>
      </c>
      <c r="J149" s="69">
        <f t="shared" si="64"/>
        <v>0</v>
      </c>
      <c r="K149" s="69">
        <f t="shared" si="64"/>
        <v>0</v>
      </c>
      <c r="L149" s="69">
        <f t="shared" si="64"/>
        <v>0</v>
      </c>
      <c r="M149" s="69">
        <f t="shared" si="64"/>
        <v>0</v>
      </c>
      <c r="N149" s="69">
        <f t="shared" si="64"/>
        <v>0</v>
      </c>
      <c r="O149" s="69">
        <f t="shared" si="64"/>
        <v>0</v>
      </c>
      <c r="P149" s="69">
        <f t="shared" si="64"/>
        <v>0</v>
      </c>
      <c r="Q149" s="69">
        <f t="shared" si="64"/>
        <v>0</v>
      </c>
      <c r="R149" s="69">
        <f t="shared" si="64"/>
        <v>0</v>
      </c>
      <c r="S149" s="69">
        <f t="shared" si="64"/>
        <v>0</v>
      </c>
      <c r="T149" s="69">
        <f t="shared" si="64"/>
        <v>0</v>
      </c>
      <c r="U149" s="69">
        <f t="shared" si="64"/>
        <v>0</v>
      </c>
      <c r="V149" s="69">
        <f t="shared" si="64"/>
        <v>0</v>
      </c>
      <c r="W149" s="69">
        <f t="shared" si="64"/>
        <v>0</v>
      </c>
      <c r="X149" s="69">
        <f t="shared" si="64"/>
        <v>0</v>
      </c>
      <c r="Y149" s="69">
        <f t="shared" si="64"/>
        <v>0</v>
      </c>
      <c r="Z149" s="69">
        <f t="shared" si="64"/>
        <v>0</v>
      </c>
      <c r="AA149" s="69">
        <f t="shared" si="64"/>
        <v>0</v>
      </c>
      <c r="AB149" s="69">
        <f t="shared" si="64"/>
        <v>0</v>
      </c>
      <c r="AC149" s="69">
        <f t="shared" si="64"/>
        <v>0</v>
      </c>
      <c r="AD149" s="69">
        <f t="shared" si="64"/>
        <v>17340.987500000003</v>
      </c>
      <c r="AE149" s="69">
        <f t="shared" si="64"/>
        <v>17340.987500000003</v>
      </c>
      <c r="AF149" s="69">
        <f t="shared" si="64"/>
        <v>17340.987500000003</v>
      </c>
      <c r="AG149" s="69">
        <f t="shared" si="64"/>
        <v>17340.987500000003</v>
      </c>
      <c r="AH149" s="69">
        <f t="shared" si="64"/>
        <v>17340.987500000003</v>
      </c>
      <c r="AI149" s="69">
        <f t="shared" si="64"/>
        <v>17340.987500000003</v>
      </c>
      <c r="AJ149" s="69">
        <f t="shared" si="64"/>
        <v>17340.987500000003</v>
      </c>
      <c r="AK149" s="69">
        <f t="shared" si="64"/>
        <v>17340.987500000003</v>
      </c>
      <c r="AL149" s="69">
        <f t="shared" si="64"/>
        <v>17340.987500000003</v>
      </c>
      <c r="AM149" s="69">
        <f t="shared" si="64"/>
        <v>17340.987500000003</v>
      </c>
      <c r="AN149" s="69">
        <f t="shared" si="64"/>
        <v>17340.987500000003</v>
      </c>
      <c r="AO149" s="69">
        <f t="shared" si="64"/>
        <v>17340.987500000003</v>
      </c>
      <c r="AP149" s="69">
        <f t="shared" si="64"/>
        <v>17340.987500000003</v>
      </c>
      <c r="AQ149" s="69">
        <f t="shared" si="64"/>
        <v>17340.987500000003</v>
      </c>
      <c r="AR149" s="69">
        <f t="shared" si="64"/>
        <v>17340.987500000003</v>
      </c>
      <c r="AS149" s="69">
        <f t="shared" si="64"/>
        <v>17340.987500000003</v>
      </c>
      <c r="AT149" s="69">
        <f t="shared" si="64"/>
        <v>17340.987500000003</v>
      </c>
      <c r="AU149" s="69">
        <f t="shared" si="64"/>
        <v>17340.987500000003</v>
      </c>
      <c r="AV149" s="69">
        <f t="shared" si="64"/>
        <v>17340.987500000003</v>
      </c>
      <c r="AW149" s="69">
        <f t="shared" si="64"/>
        <v>17340.987500000003</v>
      </c>
      <c r="AX149" s="69">
        <f t="shared" si="64"/>
        <v>17340.987500000003</v>
      </c>
      <c r="AY149" s="69">
        <f t="shared" si="64"/>
        <v>17340.987500000003</v>
      </c>
      <c r="AZ149" s="69">
        <f t="shared" si="64"/>
        <v>17340.987500000003</v>
      </c>
      <c r="BA149" s="69">
        <f t="shared" si="64"/>
        <v>17340.987500000003</v>
      </c>
      <c r="BB149" s="69">
        <f t="shared" si="64"/>
        <v>17340.987500000003</v>
      </c>
      <c r="BC149" s="69">
        <f t="shared" si="64"/>
        <v>17340.987500000003</v>
      </c>
      <c r="BD149" s="69">
        <f t="shared" si="64"/>
        <v>17340.987500000003</v>
      </c>
      <c r="BE149" s="69">
        <f t="shared" si="64"/>
        <v>17340.987500000003</v>
      </c>
      <c r="BF149" s="69">
        <f t="shared" si="64"/>
        <v>17340.987500000003</v>
      </c>
      <c r="BG149" s="69">
        <f t="shared" si="64"/>
        <v>17340.987500000003</v>
      </c>
      <c r="BH149" s="69">
        <f t="shared" si="64"/>
        <v>17340.987500000003</v>
      </c>
      <c r="BI149" s="69">
        <f t="shared" si="64"/>
        <v>17340.987500000003</v>
      </c>
      <c r="BJ149" s="69">
        <f t="shared" si="64"/>
        <v>17340.987500000003</v>
      </c>
      <c r="BK149" s="69">
        <f t="shared" si="64"/>
        <v>17340.987500000003</v>
      </c>
      <c r="BL149" s="69">
        <f t="shared" si="64"/>
        <v>17340.987500000003</v>
      </c>
      <c r="BM149" s="69">
        <f t="shared" si="64"/>
        <v>0</v>
      </c>
      <c r="BN149" s="69">
        <f t="shared" si="64"/>
        <v>0</v>
      </c>
      <c r="BO149" s="69">
        <f t="shared" si="64"/>
        <v>0</v>
      </c>
      <c r="BP149" s="69">
        <f t="shared" ref="BP149:DU149" si="65">IFERROR(BP58,"")</f>
        <v>0</v>
      </c>
      <c r="BQ149" s="69">
        <f t="shared" si="65"/>
        <v>0</v>
      </c>
      <c r="BR149" s="69">
        <f t="shared" si="65"/>
        <v>0</v>
      </c>
      <c r="BS149" s="69">
        <f t="shared" si="65"/>
        <v>0</v>
      </c>
      <c r="BT149" s="69">
        <f t="shared" si="65"/>
        <v>0</v>
      </c>
      <c r="BU149" s="69">
        <f t="shared" si="65"/>
        <v>0</v>
      </c>
      <c r="BV149" s="69">
        <f t="shared" si="65"/>
        <v>0</v>
      </c>
      <c r="BW149" s="69">
        <f t="shared" si="65"/>
        <v>0</v>
      </c>
      <c r="BX149" s="69">
        <f t="shared" si="65"/>
        <v>0</v>
      </c>
      <c r="BY149" s="69">
        <f t="shared" si="65"/>
        <v>0</v>
      </c>
      <c r="BZ149" s="69">
        <f t="shared" si="65"/>
        <v>0</v>
      </c>
      <c r="CA149" s="69">
        <f t="shared" si="65"/>
        <v>0</v>
      </c>
      <c r="CB149" s="69">
        <f t="shared" si="65"/>
        <v>0</v>
      </c>
      <c r="CC149" s="69">
        <f t="shared" si="65"/>
        <v>0</v>
      </c>
      <c r="CD149" s="69">
        <f t="shared" si="65"/>
        <v>0</v>
      </c>
      <c r="CE149" s="69">
        <f t="shared" si="65"/>
        <v>0</v>
      </c>
      <c r="CF149" s="69">
        <f t="shared" si="65"/>
        <v>0</v>
      </c>
      <c r="CG149" s="69">
        <f t="shared" si="65"/>
        <v>0</v>
      </c>
      <c r="CH149" s="69">
        <f t="shared" si="65"/>
        <v>0</v>
      </c>
      <c r="CI149" s="69">
        <f t="shared" si="65"/>
        <v>0</v>
      </c>
      <c r="CJ149" s="69">
        <f t="shared" si="65"/>
        <v>0</v>
      </c>
      <c r="CK149" s="69">
        <f t="shared" si="65"/>
        <v>0</v>
      </c>
      <c r="CL149" s="69">
        <f t="shared" si="65"/>
        <v>0</v>
      </c>
      <c r="CM149" s="69">
        <f t="shared" si="65"/>
        <v>0</v>
      </c>
      <c r="CN149" s="69">
        <f t="shared" si="65"/>
        <v>0</v>
      </c>
      <c r="CO149" s="69">
        <f t="shared" si="65"/>
        <v>0</v>
      </c>
      <c r="CP149" s="69">
        <f t="shared" si="65"/>
        <v>0</v>
      </c>
      <c r="CQ149" s="69">
        <f t="shared" si="65"/>
        <v>0</v>
      </c>
      <c r="CR149" s="69">
        <f t="shared" si="65"/>
        <v>0</v>
      </c>
      <c r="CS149" s="69">
        <f t="shared" si="65"/>
        <v>0</v>
      </c>
      <c r="CT149" s="69">
        <f t="shared" si="65"/>
        <v>0</v>
      </c>
      <c r="CU149" s="69">
        <f t="shared" si="65"/>
        <v>0</v>
      </c>
      <c r="CV149" s="69">
        <f t="shared" si="65"/>
        <v>0</v>
      </c>
      <c r="CW149" s="69">
        <f t="shared" si="65"/>
        <v>0</v>
      </c>
      <c r="CX149" s="69">
        <f t="shared" si="65"/>
        <v>0</v>
      </c>
      <c r="CY149" s="69">
        <f t="shared" si="65"/>
        <v>0</v>
      </c>
      <c r="CZ149" s="69">
        <f t="shared" si="65"/>
        <v>0</v>
      </c>
      <c r="DA149" s="69">
        <f t="shared" si="65"/>
        <v>0</v>
      </c>
      <c r="DB149" s="69">
        <f t="shared" si="65"/>
        <v>0</v>
      </c>
      <c r="DC149" s="69">
        <f t="shared" si="65"/>
        <v>0</v>
      </c>
      <c r="DD149" s="69">
        <f t="shared" si="65"/>
        <v>0</v>
      </c>
      <c r="DE149" s="69">
        <f t="shared" si="65"/>
        <v>0</v>
      </c>
      <c r="DF149" s="69">
        <f t="shared" si="65"/>
        <v>0</v>
      </c>
      <c r="DG149" s="69">
        <f t="shared" si="65"/>
        <v>0</v>
      </c>
      <c r="DH149" s="69">
        <f t="shared" si="65"/>
        <v>0</v>
      </c>
      <c r="DI149" s="69">
        <f t="shared" si="65"/>
        <v>0</v>
      </c>
      <c r="DJ149" s="69">
        <f t="shared" si="65"/>
        <v>0</v>
      </c>
      <c r="DK149" s="69">
        <f t="shared" si="65"/>
        <v>0</v>
      </c>
      <c r="DL149" s="69">
        <f t="shared" si="65"/>
        <v>0</v>
      </c>
      <c r="DM149" s="69">
        <f t="shared" si="65"/>
        <v>0</v>
      </c>
      <c r="DN149" s="69">
        <f t="shared" si="65"/>
        <v>0</v>
      </c>
      <c r="DO149" s="69">
        <f t="shared" si="65"/>
        <v>0</v>
      </c>
      <c r="DP149" s="69">
        <f t="shared" si="65"/>
        <v>0</v>
      </c>
      <c r="DQ149" s="69">
        <f t="shared" si="65"/>
        <v>0</v>
      </c>
      <c r="DR149" s="69">
        <f t="shared" si="65"/>
        <v>0</v>
      </c>
      <c r="DS149" s="69">
        <f t="shared" si="65"/>
        <v>0</v>
      </c>
      <c r="DT149" s="69">
        <f t="shared" si="65"/>
        <v>0</v>
      </c>
      <c r="DU149" s="69">
        <f t="shared" si="65"/>
        <v>0</v>
      </c>
    </row>
    <row r="150" spans="1:125">
      <c r="A150" s="2" t="s">
        <v>253</v>
      </c>
      <c r="B150" s="59" t="s">
        <v>131</v>
      </c>
      <c r="C150" s="2"/>
      <c r="D150" s="85">
        <f>IFERROR(SUM(E150:DU150),"")</f>
        <v>255750</v>
      </c>
      <c r="E150" s="85">
        <f t="shared" ref="E150:BP150" si="66">IFERROR(IF(E148&lt;&gt;0,E81,0),"")</f>
        <v>0</v>
      </c>
      <c r="F150" s="85">
        <f t="shared" si="66"/>
        <v>0</v>
      </c>
      <c r="G150" s="85">
        <f t="shared" si="66"/>
        <v>0</v>
      </c>
      <c r="H150" s="85">
        <f t="shared" si="66"/>
        <v>0</v>
      </c>
      <c r="I150" s="85">
        <f t="shared" si="66"/>
        <v>0</v>
      </c>
      <c r="J150" s="85">
        <f t="shared" si="66"/>
        <v>4650</v>
      </c>
      <c r="K150" s="85">
        <f t="shared" si="66"/>
        <v>4650</v>
      </c>
      <c r="L150" s="85">
        <f t="shared" si="66"/>
        <v>4650</v>
      </c>
      <c r="M150" s="85">
        <f t="shared" si="66"/>
        <v>4650</v>
      </c>
      <c r="N150" s="85">
        <f t="shared" si="66"/>
        <v>4650</v>
      </c>
      <c r="O150" s="85">
        <f t="shared" si="66"/>
        <v>4650</v>
      </c>
      <c r="P150" s="85">
        <f t="shared" si="66"/>
        <v>4650</v>
      </c>
      <c r="Q150" s="85">
        <f t="shared" si="66"/>
        <v>4650</v>
      </c>
      <c r="R150" s="85">
        <f t="shared" si="66"/>
        <v>4650</v>
      </c>
      <c r="S150" s="85">
        <f t="shared" si="66"/>
        <v>4650</v>
      </c>
      <c r="T150" s="85">
        <f t="shared" si="66"/>
        <v>4650</v>
      </c>
      <c r="U150" s="85">
        <f t="shared" si="66"/>
        <v>4650</v>
      </c>
      <c r="V150" s="85">
        <f t="shared" si="66"/>
        <v>4650</v>
      </c>
      <c r="W150" s="85">
        <f t="shared" si="66"/>
        <v>4650</v>
      </c>
      <c r="X150" s="85">
        <f t="shared" si="66"/>
        <v>4650</v>
      </c>
      <c r="Y150" s="85">
        <f t="shared" si="66"/>
        <v>4650</v>
      </c>
      <c r="Z150" s="85">
        <f t="shared" si="66"/>
        <v>4650</v>
      </c>
      <c r="AA150" s="85">
        <f t="shared" si="66"/>
        <v>4650</v>
      </c>
      <c r="AB150" s="85">
        <f t="shared" si="66"/>
        <v>4650</v>
      </c>
      <c r="AC150" s="85">
        <f t="shared" si="66"/>
        <v>4650</v>
      </c>
      <c r="AD150" s="85">
        <f t="shared" si="66"/>
        <v>4650</v>
      </c>
      <c r="AE150" s="85">
        <f t="shared" si="66"/>
        <v>4650</v>
      </c>
      <c r="AF150" s="85">
        <f t="shared" si="66"/>
        <v>4650</v>
      </c>
      <c r="AG150" s="85">
        <f t="shared" si="66"/>
        <v>4650</v>
      </c>
      <c r="AH150" s="85">
        <f t="shared" si="66"/>
        <v>4650</v>
      </c>
      <c r="AI150" s="85">
        <f t="shared" si="66"/>
        <v>4650</v>
      </c>
      <c r="AJ150" s="85">
        <f t="shared" si="66"/>
        <v>4650</v>
      </c>
      <c r="AK150" s="85">
        <f t="shared" si="66"/>
        <v>4650</v>
      </c>
      <c r="AL150" s="85">
        <f t="shared" si="66"/>
        <v>4650</v>
      </c>
      <c r="AM150" s="85">
        <f t="shared" si="66"/>
        <v>4650</v>
      </c>
      <c r="AN150" s="85">
        <f t="shared" si="66"/>
        <v>4650</v>
      </c>
      <c r="AO150" s="85">
        <f t="shared" si="66"/>
        <v>4650</v>
      </c>
      <c r="AP150" s="85">
        <f t="shared" si="66"/>
        <v>4650</v>
      </c>
      <c r="AQ150" s="85">
        <f t="shared" si="66"/>
        <v>4650</v>
      </c>
      <c r="AR150" s="85">
        <f t="shared" si="66"/>
        <v>4650</v>
      </c>
      <c r="AS150" s="85">
        <f t="shared" si="66"/>
        <v>4650</v>
      </c>
      <c r="AT150" s="85">
        <f t="shared" si="66"/>
        <v>4650</v>
      </c>
      <c r="AU150" s="85">
        <f t="shared" si="66"/>
        <v>4650</v>
      </c>
      <c r="AV150" s="85">
        <f t="shared" si="66"/>
        <v>4650</v>
      </c>
      <c r="AW150" s="85">
        <f t="shared" si="66"/>
        <v>4650</v>
      </c>
      <c r="AX150" s="85">
        <f t="shared" si="66"/>
        <v>4650</v>
      </c>
      <c r="AY150" s="85">
        <f t="shared" si="66"/>
        <v>4650</v>
      </c>
      <c r="AZ150" s="85">
        <f t="shared" si="66"/>
        <v>4650</v>
      </c>
      <c r="BA150" s="85">
        <f t="shared" si="66"/>
        <v>4650</v>
      </c>
      <c r="BB150" s="85">
        <f t="shared" si="66"/>
        <v>4650</v>
      </c>
      <c r="BC150" s="85">
        <f t="shared" si="66"/>
        <v>4650</v>
      </c>
      <c r="BD150" s="85">
        <f t="shared" si="66"/>
        <v>4650</v>
      </c>
      <c r="BE150" s="85">
        <f t="shared" si="66"/>
        <v>4650</v>
      </c>
      <c r="BF150" s="85">
        <f t="shared" si="66"/>
        <v>4650</v>
      </c>
      <c r="BG150" s="85">
        <f t="shared" si="66"/>
        <v>4650</v>
      </c>
      <c r="BH150" s="85">
        <f t="shared" si="66"/>
        <v>4650</v>
      </c>
      <c r="BI150" s="85">
        <f t="shared" si="66"/>
        <v>4650</v>
      </c>
      <c r="BJ150" s="85">
        <f t="shared" si="66"/>
        <v>4650</v>
      </c>
      <c r="BK150" s="85">
        <f t="shared" si="66"/>
        <v>4650</v>
      </c>
      <c r="BL150" s="85">
        <f t="shared" si="66"/>
        <v>4650</v>
      </c>
      <c r="BM150" s="85">
        <f t="shared" si="66"/>
        <v>0</v>
      </c>
      <c r="BN150" s="85">
        <f t="shared" si="66"/>
        <v>0</v>
      </c>
      <c r="BO150" s="85">
        <f t="shared" si="66"/>
        <v>0</v>
      </c>
      <c r="BP150" s="85">
        <f t="shared" si="66"/>
        <v>0</v>
      </c>
      <c r="BQ150" s="85">
        <f t="shared" ref="BQ150:DU150" si="67">IFERROR(IF(BQ148&lt;&gt;0,BQ81,0),"")</f>
        <v>0</v>
      </c>
      <c r="BR150" s="85">
        <f t="shared" si="67"/>
        <v>0</v>
      </c>
      <c r="BS150" s="85">
        <f t="shared" si="67"/>
        <v>0</v>
      </c>
      <c r="BT150" s="85">
        <f t="shared" si="67"/>
        <v>0</v>
      </c>
      <c r="BU150" s="85">
        <f t="shared" si="67"/>
        <v>0</v>
      </c>
      <c r="BV150" s="85">
        <f t="shared" si="67"/>
        <v>0</v>
      </c>
      <c r="BW150" s="85">
        <f t="shared" si="67"/>
        <v>0</v>
      </c>
      <c r="BX150" s="85">
        <f t="shared" si="67"/>
        <v>0</v>
      </c>
      <c r="BY150" s="85">
        <f t="shared" si="67"/>
        <v>0</v>
      </c>
      <c r="BZ150" s="85">
        <f t="shared" si="67"/>
        <v>0</v>
      </c>
      <c r="CA150" s="85">
        <f t="shared" si="67"/>
        <v>0</v>
      </c>
      <c r="CB150" s="85">
        <f t="shared" si="67"/>
        <v>0</v>
      </c>
      <c r="CC150" s="85">
        <f t="shared" si="67"/>
        <v>0</v>
      </c>
      <c r="CD150" s="85">
        <f t="shared" si="67"/>
        <v>0</v>
      </c>
      <c r="CE150" s="85">
        <f t="shared" si="67"/>
        <v>0</v>
      </c>
      <c r="CF150" s="85">
        <f t="shared" si="67"/>
        <v>0</v>
      </c>
      <c r="CG150" s="85">
        <f t="shared" si="67"/>
        <v>0</v>
      </c>
      <c r="CH150" s="85">
        <f t="shared" si="67"/>
        <v>0</v>
      </c>
      <c r="CI150" s="85">
        <f t="shared" si="67"/>
        <v>0</v>
      </c>
      <c r="CJ150" s="85">
        <f t="shared" si="67"/>
        <v>0</v>
      </c>
      <c r="CK150" s="85">
        <f t="shared" si="67"/>
        <v>0</v>
      </c>
      <c r="CL150" s="85">
        <f t="shared" si="67"/>
        <v>0</v>
      </c>
      <c r="CM150" s="85">
        <f t="shared" si="67"/>
        <v>0</v>
      </c>
      <c r="CN150" s="85">
        <f t="shared" si="67"/>
        <v>0</v>
      </c>
      <c r="CO150" s="85">
        <f t="shared" si="67"/>
        <v>0</v>
      </c>
      <c r="CP150" s="85">
        <f t="shared" si="67"/>
        <v>0</v>
      </c>
      <c r="CQ150" s="85">
        <f t="shared" si="67"/>
        <v>0</v>
      </c>
      <c r="CR150" s="85">
        <f t="shared" si="67"/>
        <v>0</v>
      </c>
      <c r="CS150" s="85">
        <f t="shared" si="67"/>
        <v>0</v>
      </c>
      <c r="CT150" s="85">
        <f t="shared" si="67"/>
        <v>0</v>
      </c>
      <c r="CU150" s="85">
        <f t="shared" si="67"/>
        <v>0</v>
      </c>
      <c r="CV150" s="85">
        <f t="shared" si="67"/>
        <v>0</v>
      </c>
      <c r="CW150" s="85">
        <f t="shared" si="67"/>
        <v>0</v>
      </c>
      <c r="CX150" s="85">
        <f t="shared" si="67"/>
        <v>0</v>
      </c>
      <c r="CY150" s="85">
        <f t="shared" si="67"/>
        <v>0</v>
      </c>
      <c r="CZ150" s="85">
        <f t="shared" si="67"/>
        <v>0</v>
      </c>
      <c r="DA150" s="85">
        <f t="shared" si="67"/>
        <v>0</v>
      </c>
      <c r="DB150" s="85">
        <f t="shared" si="67"/>
        <v>0</v>
      </c>
      <c r="DC150" s="85">
        <f t="shared" si="67"/>
        <v>0</v>
      </c>
      <c r="DD150" s="85">
        <f t="shared" si="67"/>
        <v>0</v>
      </c>
      <c r="DE150" s="85">
        <f t="shared" si="67"/>
        <v>0</v>
      </c>
      <c r="DF150" s="85">
        <f t="shared" si="67"/>
        <v>0</v>
      </c>
      <c r="DG150" s="85">
        <f t="shared" si="67"/>
        <v>0</v>
      </c>
      <c r="DH150" s="85">
        <f t="shared" si="67"/>
        <v>0</v>
      </c>
      <c r="DI150" s="85">
        <f t="shared" si="67"/>
        <v>0</v>
      </c>
      <c r="DJ150" s="85">
        <f t="shared" si="67"/>
        <v>0</v>
      </c>
      <c r="DK150" s="85">
        <f t="shared" si="67"/>
        <v>0</v>
      </c>
      <c r="DL150" s="85">
        <f t="shared" si="67"/>
        <v>0</v>
      </c>
      <c r="DM150" s="85">
        <f t="shared" si="67"/>
        <v>0</v>
      </c>
      <c r="DN150" s="85">
        <f t="shared" si="67"/>
        <v>0</v>
      </c>
      <c r="DO150" s="85">
        <f t="shared" si="67"/>
        <v>0</v>
      </c>
      <c r="DP150" s="85">
        <f t="shared" si="67"/>
        <v>0</v>
      </c>
      <c r="DQ150" s="85">
        <f t="shared" si="67"/>
        <v>0</v>
      </c>
      <c r="DR150" s="85">
        <f t="shared" si="67"/>
        <v>0</v>
      </c>
      <c r="DS150" s="85">
        <f t="shared" si="67"/>
        <v>0</v>
      </c>
      <c r="DT150" s="85">
        <f t="shared" si="67"/>
        <v>0</v>
      </c>
      <c r="DU150" s="85">
        <f t="shared" si="67"/>
        <v>0</v>
      </c>
    </row>
    <row r="151" spans="1:1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row>
    <row r="152" spans="1:125">
      <c r="A152" s="2" t="s">
        <v>254</v>
      </c>
      <c r="B152" s="59" t="s">
        <v>638</v>
      </c>
      <c r="C152" s="2" t="b">
        <f>IFERROR(SUM(D148:D150)=D152,"")</f>
        <v>1</v>
      </c>
      <c r="D152" s="85">
        <f>IFERROR(SUM(E152:DU152),"")</f>
        <v>1943682.6125000019</v>
      </c>
      <c r="E152" s="85">
        <f t="shared" ref="E152:BP152" si="68">IFERROR(SUM(E148:E150),"")</f>
        <v>0</v>
      </c>
      <c r="F152" s="85">
        <f t="shared" si="68"/>
        <v>0</v>
      </c>
      <c r="G152" s="85">
        <f t="shared" si="68"/>
        <v>0</v>
      </c>
      <c r="H152" s="85">
        <f t="shared" si="68"/>
        <v>0</v>
      </c>
      <c r="I152" s="85">
        <f t="shared" si="68"/>
        <v>0</v>
      </c>
      <c r="J152" s="85">
        <f t="shared" si="68"/>
        <v>24304.51</v>
      </c>
      <c r="K152" s="85">
        <f t="shared" si="68"/>
        <v>24304.51</v>
      </c>
      <c r="L152" s="85">
        <f t="shared" si="68"/>
        <v>24304.51</v>
      </c>
      <c r="M152" s="85">
        <f t="shared" si="68"/>
        <v>24304.51</v>
      </c>
      <c r="N152" s="85">
        <f t="shared" si="68"/>
        <v>24304.51</v>
      </c>
      <c r="O152" s="85">
        <f t="shared" si="68"/>
        <v>24304.51</v>
      </c>
      <c r="P152" s="85">
        <f t="shared" si="68"/>
        <v>24304.51</v>
      </c>
      <c r="Q152" s="85">
        <f t="shared" si="68"/>
        <v>24304.51</v>
      </c>
      <c r="R152" s="85">
        <f t="shared" si="68"/>
        <v>24304.51</v>
      </c>
      <c r="S152" s="85">
        <f t="shared" si="68"/>
        <v>24304.51</v>
      </c>
      <c r="T152" s="85">
        <f t="shared" si="68"/>
        <v>24304.51</v>
      </c>
      <c r="U152" s="85">
        <f t="shared" si="68"/>
        <v>24304.51</v>
      </c>
      <c r="V152" s="85">
        <f t="shared" si="68"/>
        <v>24304.51</v>
      </c>
      <c r="W152" s="85">
        <f t="shared" si="68"/>
        <v>24304.51</v>
      </c>
      <c r="X152" s="85">
        <f t="shared" si="68"/>
        <v>24304.51</v>
      </c>
      <c r="Y152" s="85">
        <f t="shared" si="68"/>
        <v>24304.51</v>
      </c>
      <c r="Z152" s="85">
        <f t="shared" si="68"/>
        <v>24304.51</v>
      </c>
      <c r="AA152" s="85">
        <f t="shared" si="68"/>
        <v>24304.51</v>
      </c>
      <c r="AB152" s="85">
        <f t="shared" si="68"/>
        <v>24304.51</v>
      </c>
      <c r="AC152" s="85">
        <f t="shared" si="68"/>
        <v>24304.51</v>
      </c>
      <c r="AD152" s="85">
        <f t="shared" si="68"/>
        <v>41645.497499999998</v>
      </c>
      <c r="AE152" s="85">
        <f t="shared" si="68"/>
        <v>41645.497499999998</v>
      </c>
      <c r="AF152" s="85">
        <f t="shared" si="68"/>
        <v>41645.497499999998</v>
      </c>
      <c r="AG152" s="85">
        <f t="shared" si="68"/>
        <v>41645.497499999998</v>
      </c>
      <c r="AH152" s="85">
        <f t="shared" si="68"/>
        <v>41645.497499999998</v>
      </c>
      <c r="AI152" s="85">
        <f t="shared" si="68"/>
        <v>41645.497499999998</v>
      </c>
      <c r="AJ152" s="85">
        <f t="shared" si="68"/>
        <v>41645.497499999998</v>
      </c>
      <c r="AK152" s="85">
        <f t="shared" si="68"/>
        <v>41645.497499999998</v>
      </c>
      <c r="AL152" s="85">
        <f t="shared" si="68"/>
        <v>41645.497499999998</v>
      </c>
      <c r="AM152" s="85">
        <f t="shared" si="68"/>
        <v>41645.497499999998</v>
      </c>
      <c r="AN152" s="85">
        <f t="shared" si="68"/>
        <v>41645.497499999998</v>
      </c>
      <c r="AO152" s="85">
        <f t="shared" si="68"/>
        <v>41645.497499999998</v>
      </c>
      <c r="AP152" s="85">
        <f t="shared" si="68"/>
        <v>41645.497499999998</v>
      </c>
      <c r="AQ152" s="85">
        <f t="shared" si="68"/>
        <v>41645.497499999998</v>
      </c>
      <c r="AR152" s="85">
        <f t="shared" si="68"/>
        <v>41645.497499999998</v>
      </c>
      <c r="AS152" s="85">
        <f t="shared" si="68"/>
        <v>41645.497499999998</v>
      </c>
      <c r="AT152" s="85">
        <f t="shared" si="68"/>
        <v>41645.497499999998</v>
      </c>
      <c r="AU152" s="85">
        <f t="shared" si="68"/>
        <v>41645.497499999998</v>
      </c>
      <c r="AV152" s="85">
        <f t="shared" si="68"/>
        <v>41645.497499999998</v>
      </c>
      <c r="AW152" s="85">
        <f t="shared" si="68"/>
        <v>41645.497499999998</v>
      </c>
      <c r="AX152" s="85">
        <f t="shared" si="68"/>
        <v>41645.497499999998</v>
      </c>
      <c r="AY152" s="85">
        <f t="shared" si="68"/>
        <v>41645.497499999998</v>
      </c>
      <c r="AZ152" s="85">
        <f t="shared" si="68"/>
        <v>41645.497499999998</v>
      </c>
      <c r="BA152" s="85">
        <f t="shared" si="68"/>
        <v>41645.497499999998</v>
      </c>
      <c r="BB152" s="85">
        <f t="shared" si="68"/>
        <v>41645.497499999998</v>
      </c>
      <c r="BC152" s="85">
        <f t="shared" si="68"/>
        <v>41645.497499999998</v>
      </c>
      <c r="BD152" s="85">
        <f t="shared" si="68"/>
        <v>41645.497499999998</v>
      </c>
      <c r="BE152" s="85">
        <f t="shared" si="68"/>
        <v>41645.497499999998</v>
      </c>
      <c r="BF152" s="85">
        <f t="shared" si="68"/>
        <v>41645.497499999998</v>
      </c>
      <c r="BG152" s="85">
        <f t="shared" si="68"/>
        <v>41645.497499999998</v>
      </c>
      <c r="BH152" s="85">
        <f t="shared" si="68"/>
        <v>41645.497499999998</v>
      </c>
      <c r="BI152" s="85">
        <f t="shared" si="68"/>
        <v>41645.497499999998</v>
      </c>
      <c r="BJ152" s="85">
        <f t="shared" si="68"/>
        <v>41645.497499999998</v>
      </c>
      <c r="BK152" s="85">
        <f t="shared" si="68"/>
        <v>41645.497499999998</v>
      </c>
      <c r="BL152" s="85">
        <f t="shared" si="68"/>
        <v>41645.497499999998</v>
      </c>
      <c r="BM152" s="85">
        <f t="shared" si="68"/>
        <v>0</v>
      </c>
      <c r="BN152" s="85">
        <f t="shared" si="68"/>
        <v>0</v>
      </c>
      <c r="BO152" s="85">
        <f t="shared" si="68"/>
        <v>0</v>
      </c>
      <c r="BP152" s="85">
        <f t="shared" si="68"/>
        <v>0</v>
      </c>
      <c r="BQ152" s="85">
        <f t="shared" ref="BQ152:DU152" si="69">IFERROR(SUM(BQ148:BQ150),"")</f>
        <v>0</v>
      </c>
      <c r="BR152" s="85">
        <f t="shared" si="69"/>
        <v>0</v>
      </c>
      <c r="BS152" s="85">
        <f t="shared" si="69"/>
        <v>0</v>
      </c>
      <c r="BT152" s="85">
        <f t="shared" si="69"/>
        <v>0</v>
      </c>
      <c r="BU152" s="85">
        <f t="shared" si="69"/>
        <v>0</v>
      </c>
      <c r="BV152" s="85">
        <f t="shared" si="69"/>
        <v>0</v>
      </c>
      <c r="BW152" s="85">
        <f t="shared" si="69"/>
        <v>0</v>
      </c>
      <c r="BX152" s="85">
        <f t="shared" si="69"/>
        <v>0</v>
      </c>
      <c r="BY152" s="85">
        <f t="shared" si="69"/>
        <v>0</v>
      </c>
      <c r="BZ152" s="85">
        <f t="shared" si="69"/>
        <v>0</v>
      </c>
      <c r="CA152" s="85">
        <f t="shared" si="69"/>
        <v>0</v>
      </c>
      <c r="CB152" s="85">
        <f t="shared" si="69"/>
        <v>0</v>
      </c>
      <c r="CC152" s="85">
        <f t="shared" si="69"/>
        <v>0</v>
      </c>
      <c r="CD152" s="85">
        <f t="shared" si="69"/>
        <v>0</v>
      </c>
      <c r="CE152" s="85">
        <f t="shared" si="69"/>
        <v>0</v>
      </c>
      <c r="CF152" s="85">
        <f t="shared" si="69"/>
        <v>0</v>
      </c>
      <c r="CG152" s="85">
        <f t="shared" si="69"/>
        <v>0</v>
      </c>
      <c r="CH152" s="85">
        <f t="shared" si="69"/>
        <v>0</v>
      </c>
      <c r="CI152" s="85">
        <f t="shared" si="69"/>
        <v>0</v>
      </c>
      <c r="CJ152" s="85">
        <f t="shared" si="69"/>
        <v>0</v>
      </c>
      <c r="CK152" s="85">
        <f t="shared" si="69"/>
        <v>0</v>
      </c>
      <c r="CL152" s="85">
        <f t="shared" si="69"/>
        <v>0</v>
      </c>
      <c r="CM152" s="85">
        <f t="shared" si="69"/>
        <v>0</v>
      </c>
      <c r="CN152" s="85">
        <f t="shared" si="69"/>
        <v>0</v>
      </c>
      <c r="CO152" s="85">
        <f t="shared" si="69"/>
        <v>0</v>
      </c>
      <c r="CP152" s="85">
        <f t="shared" si="69"/>
        <v>0</v>
      </c>
      <c r="CQ152" s="85">
        <f t="shared" si="69"/>
        <v>0</v>
      </c>
      <c r="CR152" s="85">
        <f t="shared" si="69"/>
        <v>0</v>
      </c>
      <c r="CS152" s="85">
        <f t="shared" si="69"/>
        <v>0</v>
      </c>
      <c r="CT152" s="85">
        <f t="shared" si="69"/>
        <v>0</v>
      </c>
      <c r="CU152" s="85">
        <f t="shared" si="69"/>
        <v>0</v>
      </c>
      <c r="CV152" s="85">
        <f t="shared" si="69"/>
        <v>0</v>
      </c>
      <c r="CW152" s="85">
        <f t="shared" si="69"/>
        <v>0</v>
      </c>
      <c r="CX152" s="85">
        <f t="shared" si="69"/>
        <v>0</v>
      </c>
      <c r="CY152" s="85">
        <f t="shared" si="69"/>
        <v>0</v>
      </c>
      <c r="CZ152" s="85">
        <f t="shared" si="69"/>
        <v>0</v>
      </c>
      <c r="DA152" s="85">
        <f t="shared" si="69"/>
        <v>0</v>
      </c>
      <c r="DB152" s="85">
        <f t="shared" si="69"/>
        <v>0</v>
      </c>
      <c r="DC152" s="85">
        <f t="shared" si="69"/>
        <v>0</v>
      </c>
      <c r="DD152" s="85">
        <f t="shared" si="69"/>
        <v>0</v>
      </c>
      <c r="DE152" s="85">
        <f t="shared" si="69"/>
        <v>0</v>
      </c>
      <c r="DF152" s="85">
        <f t="shared" si="69"/>
        <v>0</v>
      </c>
      <c r="DG152" s="85">
        <f t="shared" si="69"/>
        <v>0</v>
      </c>
      <c r="DH152" s="85">
        <f t="shared" si="69"/>
        <v>0</v>
      </c>
      <c r="DI152" s="85">
        <f t="shared" si="69"/>
        <v>0</v>
      </c>
      <c r="DJ152" s="85">
        <f t="shared" si="69"/>
        <v>0</v>
      </c>
      <c r="DK152" s="85">
        <f t="shared" si="69"/>
        <v>0</v>
      </c>
      <c r="DL152" s="85">
        <f t="shared" si="69"/>
        <v>0</v>
      </c>
      <c r="DM152" s="85">
        <f t="shared" si="69"/>
        <v>0</v>
      </c>
      <c r="DN152" s="85">
        <f t="shared" si="69"/>
        <v>0</v>
      </c>
      <c r="DO152" s="85">
        <f t="shared" si="69"/>
        <v>0</v>
      </c>
      <c r="DP152" s="85">
        <f t="shared" si="69"/>
        <v>0</v>
      </c>
      <c r="DQ152" s="85">
        <f t="shared" si="69"/>
        <v>0</v>
      </c>
      <c r="DR152" s="85">
        <f t="shared" si="69"/>
        <v>0</v>
      </c>
      <c r="DS152" s="85">
        <f t="shared" si="69"/>
        <v>0</v>
      </c>
      <c r="DT152" s="85">
        <f t="shared" si="69"/>
        <v>0</v>
      </c>
      <c r="DU152" s="85">
        <f t="shared" si="69"/>
        <v>0</v>
      </c>
    </row>
    <row r="153" spans="1:1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row>
    <row r="154" spans="1:125">
      <c r="A154" s="61" t="str">
        <f>IFERROR(Pieņēmumi!B154,"")</f>
        <v>Indekss regulārajām uzturēšanas izmaksām</v>
      </c>
      <c r="B154" s="2"/>
      <c r="C154" s="2"/>
      <c r="D154" s="61" t="str">
        <f>IFERROR(Pieņēmumi!E154,"")</f>
        <v>Patēriņa cenu indekss</v>
      </c>
      <c r="E154" s="81">
        <f>IFERROR(INDEX('Laika grafiks'!$54:$58,MATCH($D154,'Laika grafiks'!$A$54:$A$58,0),MATCH(E$3,'Laika grafiks'!$3:$3,0)),"")</f>
        <v>1.0061232333721217</v>
      </c>
      <c r="F154" s="81">
        <f>IFERROR(INDEX('Laika grafiks'!$54:$58,MATCH($D154,'Laika grafiks'!$A$54:$A$58,0),MATCH(F$3,'Laika grafiks'!$3:$3,0)),"")</f>
        <v>1.0124228365658292</v>
      </c>
      <c r="G154" s="81">
        <f>IFERROR(INDEX('Laika grafiks'!$54:$58,MATCH($D154,'Laika grafiks'!$A$54:$A$58,0),MATCH(G$3,'Laika grafiks'!$3:$3,0)),"")</f>
        <v>1.0186920081555439</v>
      </c>
      <c r="H154" s="81">
        <f>IFERROR(INDEX('Laika grafiks'!$54:$58,MATCH($D154,'Laika grafiks'!$A$54:$A$58,0),MATCH(H$3,'Laika grafiks'!$3:$3,0)),"")</f>
        <v>1.0249296970557957</v>
      </c>
      <c r="I154" s="81">
        <f>IFERROR(INDEX('Laika grafiks'!$54:$58,MATCH($D154,'Laika grafiks'!$A$54:$A$58,0),MATCH(I$3,'Laika grafiks'!$3:$3,0)),"")</f>
        <v>1.0287672013182014</v>
      </c>
      <c r="J154" s="81">
        <f>IFERROR(INDEX('Laika grafiks'!$54:$58,MATCH($D154,'Laika grafiks'!$A$54:$A$58,0),MATCH(J$3,'Laika grafiks'!$3:$3,0)),"")</f>
        <v>1.0346976210468446</v>
      </c>
      <c r="K154" s="81">
        <f>IFERROR(INDEX('Laika grafiks'!$54:$58,MATCH($D154,'Laika grafiks'!$A$54:$A$58,0),MATCH(K$3,'Laika grafiks'!$3:$3,0)),"")</f>
        <v>1.0405964956007363</v>
      </c>
      <c r="L154" s="81">
        <f>IFERROR(INDEX('Laika grafiks'!$54:$58,MATCH($D154,'Laika grafiks'!$A$54:$A$58,0),MATCH(L$3,'Laika grafiks'!$3:$3,0)),"")</f>
        <v>1.0464628978305941</v>
      </c>
      <c r="M154" s="81">
        <f>IFERROR(INDEX('Laika grafiks'!$54:$58,MATCH($D154,'Laika grafiks'!$A$54:$A$58,0),MATCH(M$3,'Laika grafiks'!$3:$3,0)),"")</f>
        <v>1.0455059219711271</v>
      </c>
      <c r="N154" s="81">
        <f>IFERROR(INDEX('Laika grafiks'!$54:$58,MATCH($D154,'Laika grafiks'!$A$54:$A$58,0),MATCH(N$3,'Laika grafiks'!$3:$3,0)),"")</f>
        <v>1.0507524937871906</v>
      </c>
      <c r="O154" s="81">
        <f>IFERROR(INDEX('Laika grafiks'!$54:$58,MATCH($D154,'Laika grafiks'!$A$54:$A$58,0),MATCH(O$3,'Laika grafiks'!$3:$3,0)),"")</f>
        <v>1.0559673065142297</v>
      </c>
      <c r="P154" s="81">
        <f>IFERROR(INDEX('Laika grafiks'!$54:$58,MATCH($D154,'Laika grafiks'!$A$54:$A$58,0),MATCH(P$3,'Laika grafiks'!$3:$3,0)),"")</f>
        <v>1.0611496274207299</v>
      </c>
      <c r="Q154" s="81">
        <f>IFERROR(INDEX('Laika grafiks'!$54:$58,MATCH($D154,'Laika grafiks'!$A$54:$A$58,0),MATCH(Q$3,'Laika grafiks'!$3:$3,0)),"")</f>
        <v>1.0664160404105498</v>
      </c>
      <c r="R154" s="81">
        <f>IFERROR(INDEX('Laika grafiks'!$54:$58,MATCH($D154,'Laika grafiks'!$A$54:$A$58,0),MATCH(R$3,'Laika grafiks'!$3:$3,0)),"")</f>
        <v>1.0717675436629344</v>
      </c>
      <c r="S154" s="81">
        <f>IFERROR(INDEX('Laika grafiks'!$54:$58,MATCH($D154,'Laika grafiks'!$A$54:$A$58,0),MATCH(S$3,'Laika grafiks'!$3:$3,0)),"")</f>
        <v>1.0770866526445142</v>
      </c>
      <c r="T154" s="81">
        <f>IFERROR(INDEX('Laika grafiks'!$54:$58,MATCH($D154,'Laika grafiks'!$A$54:$A$58,0),MATCH(T$3,'Laika grafiks'!$3:$3,0)),"")</f>
        <v>1.0823726199691446</v>
      </c>
      <c r="U154" s="81">
        <f>IFERROR(INDEX('Laika grafiks'!$54:$58,MATCH($D154,'Laika grafiks'!$A$54:$A$58,0),MATCH(U$3,'Laika grafiks'!$3:$3,0)),"")</f>
        <v>1.0877443612187607</v>
      </c>
      <c r="V154" s="81">
        <f>IFERROR(INDEX('Laika grafiks'!$54:$58,MATCH($D154,'Laika grafiks'!$A$54:$A$58,0),MATCH(V$3,'Laika grafiks'!$3:$3,0)),"")</f>
        <v>1.0932028945361931</v>
      </c>
      <c r="W154" s="81">
        <f>IFERROR(INDEX('Laika grafiks'!$54:$58,MATCH($D154,'Laika grafiks'!$A$54:$A$58,0),MATCH(W$3,'Laika grafiks'!$3:$3,0)),"")</f>
        <v>1.0986283856974046</v>
      </c>
      <c r="X154" s="81">
        <f>IFERROR(INDEX('Laika grafiks'!$54:$58,MATCH($D154,'Laika grafiks'!$A$54:$A$58,0),MATCH(X$3,'Laika grafiks'!$3:$3,0)),"")</f>
        <v>1.1040200723685276</v>
      </c>
      <c r="Y154" s="81">
        <f>IFERROR(INDEX('Laika grafiks'!$54:$58,MATCH($D154,'Laika grafiks'!$A$54:$A$58,0),MATCH(Y$3,'Laika grafiks'!$3:$3,0)),"")</f>
        <v>1.1094992484431361</v>
      </c>
      <c r="Z154" s="81">
        <f>IFERROR(INDEX('Laika grafiks'!$54:$58,MATCH($D154,'Laika grafiks'!$A$54:$A$58,0),MATCH(Z$3,'Laika grafiks'!$3:$3,0)),"")</f>
        <v>1.115066952426917</v>
      </c>
      <c r="AA154" s="81">
        <f>IFERROR(INDEX('Laika grafiks'!$54:$58,MATCH($D154,'Laika grafiks'!$A$54:$A$58,0),MATCH(AA$3,'Laika grafiks'!$3:$3,0)),"")</f>
        <v>1.1206009534113528</v>
      </c>
      <c r="AB154" s="81">
        <f>IFERROR(INDEX('Laika grafiks'!$54:$58,MATCH($D154,'Laika grafiks'!$A$54:$A$58,0),MATCH(AB$3,'Laika grafiks'!$3:$3,0)),"")</f>
        <v>1.1261004738158982</v>
      </c>
      <c r="AC154" s="81">
        <f>IFERROR(INDEX('Laika grafiks'!$54:$58,MATCH($D154,'Laika grafiks'!$A$54:$A$58,0),MATCH(AC$3,'Laika grafiks'!$3:$3,0)),"")</f>
        <v>1.1316892334119988</v>
      </c>
      <c r="AD154" s="81">
        <f>IFERROR(INDEX('Laika grafiks'!$54:$58,MATCH($D154,'Laika grafiks'!$A$54:$A$58,0),MATCH(AD$3,'Laika grafiks'!$3:$3,0)),"")</f>
        <v>1.1373682914754555</v>
      </c>
      <c r="AE154" s="81">
        <f>IFERROR(INDEX('Laika grafiks'!$54:$58,MATCH($D154,'Laika grafiks'!$A$54:$A$58,0),MATCH(AE$3,'Laika grafiks'!$3:$3,0)),"")</f>
        <v>1.1430129724795797</v>
      </c>
      <c r="AF154" s="81">
        <f>IFERROR(INDEX('Laika grafiks'!$54:$58,MATCH($D154,'Laika grafiks'!$A$54:$A$58,0),MATCH(AF$3,'Laika grafiks'!$3:$3,0)),"")</f>
        <v>1.1486224832922161</v>
      </c>
      <c r="AG154" s="81">
        <f>IFERROR(INDEX('Laika grafiks'!$54:$58,MATCH($D154,'Laika grafiks'!$A$54:$A$58,0),MATCH(AG$3,'Laika grafiks'!$3:$3,0)),"")</f>
        <v>1.1543230180802388</v>
      </c>
      <c r="AH154" s="81">
        <f>IFERROR(INDEX('Laika grafiks'!$54:$58,MATCH($D154,'Laika grafiks'!$A$54:$A$58,0),MATCH(AH$3,'Laika grafiks'!$3:$3,0)),"")</f>
        <v>1.1601156573049645</v>
      </c>
      <c r="AI154" s="81">
        <f>IFERROR(INDEX('Laika grafiks'!$54:$58,MATCH($D154,'Laika grafiks'!$A$54:$A$58,0),MATCH(AI$3,'Laika grafiks'!$3:$3,0)),"")</f>
        <v>1.1658732319291714</v>
      </c>
      <c r="AJ154" s="81">
        <f>IFERROR(INDEX('Laika grafiks'!$54:$58,MATCH($D154,'Laika grafiks'!$A$54:$A$58,0),MATCH(AJ$3,'Laika grafiks'!$3:$3,0)),"")</f>
        <v>1.1715949329580604</v>
      </c>
      <c r="AK154" s="81">
        <f>IFERROR(INDEX('Laika grafiks'!$54:$58,MATCH($D154,'Laika grafiks'!$A$54:$A$58,0),MATCH(AK$3,'Laika grafiks'!$3:$3,0)),"")</f>
        <v>1.1774094784418434</v>
      </c>
      <c r="AL154" s="81">
        <f>IFERROR(INDEX('Laika grafiks'!$54:$58,MATCH($D154,'Laika grafiks'!$A$54:$A$58,0),MATCH(AL$3,'Laika grafiks'!$3:$3,0)),"")</f>
        <v>1.1833179704510639</v>
      </c>
      <c r="AM154" s="81">
        <f>IFERROR(INDEX('Laika grafiks'!$54:$58,MATCH($D154,'Laika grafiks'!$A$54:$A$58,0),MATCH(AM$3,'Laika grafiks'!$3:$3,0)),"")</f>
        <v>1.1891906965677548</v>
      </c>
      <c r="AN154" s="81">
        <f>IFERROR(INDEX('Laika grafiks'!$54:$58,MATCH($D154,'Laika grafiks'!$A$54:$A$58,0),MATCH(AN$3,'Laika grafiks'!$3:$3,0)),"")</f>
        <v>1.1950268316172217</v>
      </c>
      <c r="AO154" s="81">
        <f>IFERROR(INDEX('Laika grafiks'!$54:$58,MATCH($D154,'Laika grafiks'!$A$54:$A$58,0),MATCH(AO$3,'Laika grafiks'!$3:$3,0)),"")</f>
        <v>1.2009576680106804</v>
      </c>
      <c r="AP154" s="81">
        <f>IFERROR(INDEX('Laika grafiks'!$54:$58,MATCH($D154,'Laika grafiks'!$A$54:$A$58,0),MATCH(AP$3,'Laika grafiks'!$3:$3,0)),"")</f>
        <v>1.2069843298600851</v>
      </c>
      <c r="AQ154" s="81">
        <f>IFERROR(INDEX('Laika grafiks'!$54:$58,MATCH($D154,'Laika grafiks'!$A$54:$A$58,0),MATCH(AQ$3,'Laika grafiks'!$3:$3,0)),"")</f>
        <v>1.2129745104991099</v>
      </c>
      <c r="AR154" s="81">
        <f>IFERROR(INDEX('Laika grafiks'!$54:$58,MATCH($D154,'Laika grafiks'!$A$54:$A$58,0),MATCH(AR$3,'Laika grafiks'!$3:$3,0)),"")</f>
        <v>1.218927368249566</v>
      </c>
      <c r="AS154" s="81">
        <f>IFERROR(INDEX('Laika grafiks'!$54:$58,MATCH($D154,'Laika grafiks'!$A$54:$A$58,0),MATCH(AS$3,'Laika grafiks'!$3:$3,0)),"")</f>
        <v>1.224976821370894</v>
      </c>
      <c r="AT154" s="81">
        <f>IFERROR(INDEX('Laika grafiks'!$54:$58,MATCH($D154,'Laika grafiks'!$A$54:$A$58,0),MATCH(AT$3,'Laika grafiks'!$3:$3,0)),"")</f>
        <v>1.231124016457287</v>
      </c>
      <c r="AU154" s="81">
        <f>IFERROR(INDEX('Laika grafiks'!$54:$58,MATCH($D154,'Laika grafiks'!$A$54:$A$58,0),MATCH(AU$3,'Laika grafiks'!$3:$3,0)),"")</f>
        <v>1.2372340007090921</v>
      </c>
      <c r="AV154" s="81">
        <f>IFERROR(INDEX('Laika grafiks'!$54:$58,MATCH($D154,'Laika grafiks'!$A$54:$A$58,0),MATCH(AV$3,'Laika grafiks'!$3:$3,0)),"")</f>
        <v>1.2433059156145574</v>
      </c>
      <c r="AW154" s="81">
        <f>IFERROR(INDEX('Laika grafiks'!$54:$58,MATCH($D154,'Laika grafiks'!$A$54:$A$58,0),MATCH(AW$3,'Laika grafiks'!$3:$3,0)),"")</f>
        <v>1.2494763577983119</v>
      </c>
      <c r="AX154" s="81">
        <f>IFERROR(INDEX('Laika grafiks'!$54:$58,MATCH($D154,'Laika grafiks'!$A$54:$A$58,0),MATCH(AX$3,'Laika grafiks'!$3:$3,0)),"")</f>
        <v>1.2557464967864327</v>
      </c>
      <c r="AY154" s="81">
        <f>IFERROR(INDEX('Laika grafiks'!$54:$58,MATCH($D154,'Laika grafiks'!$A$54:$A$58,0),MATCH(AY$3,'Laika grafiks'!$3:$3,0)),"")</f>
        <v>1.261978680723274</v>
      </c>
      <c r="AZ154" s="81">
        <f>IFERROR(INDEX('Laika grafiks'!$54:$58,MATCH($D154,'Laika grafiks'!$A$54:$A$58,0),MATCH(AZ$3,'Laika grafiks'!$3:$3,0)),"")</f>
        <v>1.2681720339268487</v>
      </c>
      <c r="BA154" s="81">
        <f>IFERROR(INDEX('Laika grafiks'!$54:$58,MATCH($D154,'Laika grafiks'!$A$54:$A$58,0),MATCH(BA$3,'Laika grafiks'!$3:$3,0)),"")</f>
        <v>1.2744658849542783</v>
      </c>
      <c r="BB154" s="81">
        <f>IFERROR(INDEX('Laika grafiks'!$54:$58,MATCH($D154,'Laika grafiks'!$A$54:$A$58,0),MATCH(BB$3,'Laika grafiks'!$3:$3,0)),"")</f>
        <v>1.2808614267221612</v>
      </c>
      <c r="BC154" s="81">
        <f>IFERROR(INDEX('Laika grafiks'!$54:$58,MATCH($D154,'Laika grafiks'!$A$54:$A$58,0),MATCH(BC$3,'Laika grafiks'!$3:$3,0)),"")</f>
        <v>1.2872182543377395</v>
      </c>
      <c r="BD154" s="81">
        <f>IFERROR(INDEX('Laika grafiks'!$54:$58,MATCH($D154,'Laika grafiks'!$A$54:$A$58,0),MATCH(BD$3,'Laika grafiks'!$3:$3,0)),"")</f>
        <v>1.2935354746053855</v>
      </c>
      <c r="BE154" s="81">
        <f>IFERROR(INDEX('Laika grafiks'!$54:$58,MATCH($D154,'Laika grafiks'!$A$54:$A$58,0),MATCH(BE$3,'Laika grafiks'!$3:$3,0)),"")</f>
        <v>1.2999552026533638</v>
      </c>
      <c r="BF154" s="81">
        <f>IFERROR(INDEX('Laika grafiks'!$54:$58,MATCH($D154,'Laika grafiks'!$A$54:$A$58,0),MATCH(BF$3,'Laika grafiks'!$3:$3,0)),"")</f>
        <v>1.3064786552566046</v>
      </c>
      <c r="BG154" s="81">
        <f>IFERROR(INDEX('Laika grafiks'!$54:$58,MATCH($D154,'Laika grafiks'!$A$54:$A$58,0),MATCH(BG$3,'Laika grafiks'!$3:$3,0)),"")</f>
        <v>1.3129626194244943</v>
      </c>
      <c r="BH154" s="81">
        <f>IFERROR(INDEX('Laika grafiks'!$54:$58,MATCH($D154,'Laika grafiks'!$A$54:$A$58,0),MATCH(BH$3,'Laika grafiks'!$3:$3,0)),"")</f>
        <v>1.3194061840974933</v>
      </c>
      <c r="BI154" s="81">
        <f>IFERROR(INDEX('Laika grafiks'!$54:$58,MATCH($D154,'Laika grafiks'!$A$54:$A$58,0),MATCH(BI$3,'Laika grafiks'!$3:$3,0)),"")</f>
        <v>1.325954306706431</v>
      </c>
      <c r="BJ154" s="81">
        <f>IFERROR(INDEX('Laika grafiks'!$54:$58,MATCH($D154,'Laika grafiks'!$A$54:$A$58,0),MATCH(BJ$3,'Laika grafiks'!$3:$3,0)),"")</f>
        <v>1.3326082283617366</v>
      </c>
      <c r="BK154" s="81">
        <f>IFERROR(INDEX('Laika grafiks'!$54:$58,MATCH($D154,'Laika grafiks'!$A$54:$A$58,0),MATCH(BK$3,'Laika grafiks'!$3:$3,0)),"")</f>
        <v>1.3392218718129842</v>
      </c>
      <c r="BL154" s="81">
        <f>IFERROR(INDEX('Laika grafiks'!$54:$58,MATCH($D154,'Laika grafiks'!$A$54:$A$58,0),MATCH(BL$3,'Laika grafiks'!$3:$3,0)),"")</f>
        <v>1.3457943077794432</v>
      </c>
      <c r="BM154" s="81">
        <f>IFERROR(INDEX('Laika grafiks'!$54:$58,MATCH($D154,'Laika grafiks'!$A$54:$A$58,0),MATCH(BM$3,'Laika grafiks'!$3:$3,0)),"")</f>
        <v>1.3524733928405597</v>
      </c>
      <c r="BN154" s="81">
        <f>IFERROR(INDEX('Laika grafiks'!$54:$58,MATCH($D154,'Laika grafiks'!$A$54:$A$58,0),MATCH(BN$3,'Laika grafiks'!$3:$3,0)),"")</f>
        <v>1.3592603929289715</v>
      </c>
      <c r="BO154" s="81">
        <f>IFERROR(INDEX('Laika grafiks'!$54:$58,MATCH($D154,'Laika grafiks'!$A$54:$A$58,0),MATCH(BO$3,'Laika grafiks'!$3:$3,0)),"")</f>
        <v>1.3592603929289715</v>
      </c>
      <c r="BP154" s="81">
        <f>IFERROR(INDEX('Laika grafiks'!$54:$58,MATCH($D154,'Laika grafiks'!$A$54:$A$58,0),MATCH(BP$3,'Laika grafiks'!$3:$3,0)),"")</f>
        <v>1.3592603929289715</v>
      </c>
      <c r="BQ154" s="81">
        <f>IFERROR(INDEX('Laika grafiks'!$54:$58,MATCH($D154,'Laika grafiks'!$A$54:$A$58,0),MATCH(BQ$3,'Laika grafiks'!$3:$3,0)),"")</f>
        <v>1.3592603929289715</v>
      </c>
      <c r="BR154" s="81">
        <f>IFERROR(INDEX('Laika grafiks'!$54:$58,MATCH($D154,'Laika grafiks'!$A$54:$A$58,0),MATCH(BR$3,'Laika grafiks'!$3:$3,0)),"")</f>
        <v>1.3592603929289715</v>
      </c>
      <c r="BS154" s="81">
        <f>IFERROR(INDEX('Laika grafiks'!$54:$58,MATCH($D154,'Laika grafiks'!$A$54:$A$58,0),MATCH(BS$3,'Laika grafiks'!$3:$3,0)),"")</f>
        <v>1.3592603929289715</v>
      </c>
      <c r="BT154" s="81">
        <f>IFERROR(INDEX('Laika grafiks'!$54:$58,MATCH($D154,'Laika grafiks'!$A$54:$A$58,0),MATCH(BT$3,'Laika grafiks'!$3:$3,0)),"")</f>
        <v>1.3592603929289715</v>
      </c>
      <c r="BU154" s="81">
        <f>IFERROR(INDEX('Laika grafiks'!$54:$58,MATCH($D154,'Laika grafiks'!$A$54:$A$58,0),MATCH(BU$3,'Laika grafiks'!$3:$3,0)),"")</f>
        <v>1.3592603929289715</v>
      </c>
      <c r="BV154" s="81">
        <f>IFERROR(INDEX('Laika grafiks'!$54:$58,MATCH($D154,'Laika grafiks'!$A$54:$A$58,0),MATCH(BV$3,'Laika grafiks'!$3:$3,0)),"")</f>
        <v>1.3592603929289715</v>
      </c>
      <c r="BW154" s="81">
        <f>IFERROR(INDEX('Laika grafiks'!$54:$58,MATCH($D154,'Laika grafiks'!$A$54:$A$58,0),MATCH(BW$3,'Laika grafiks'!$3:$3,0)),"")</f>
        <v>1.3592603929289715</v>
      </c>
      <c r="BX154" s="81">
        <f>IFERROR(INDEX('Laika grafiks'!$54:$58,MATCH($D154,'Laika grafiks'!$A$54:$A$58,0),MATCH(BX$3,'Laika grafiks'!$3:$3,0)),"")</f>
        <v>1.3592603929289715</v>
      </c>
      <c r="BY154" s="81">
        <f>IFERROR(INDEX('Laika grafiks'!$54:$58,MATCH($D154,'Laika grafiks'!$A$54:$A$58,0),MATCH(BY$3,'Laika grafiks'!$3:$3,0)),"")</f>
        <v>1.3592603929289715</v>
      </c>
      <c r="BZ154" s="81">
        <f>IFERROR(INDEX('Laika grafiks'!$54:$58,MATCH($D154,'Laika grafiks'!$A$54:$A$58,0),MATCH(BZ$3,'Laika grafiks'!$3:$3,0)),"")</f>
        <v>1.3592603929289715</v>
      </c>
      <c r="CA154" s="81">
        <f>IFERROR(INDEX('Laika grafiks'!$54:$58,MATCH($D154,'Laika grafiks'!$A$54:$A$58,0),MATCH(CA$3,'Laika grafiks'!$3:$3,0)),"")</f>
        <v>1.3592603929289715</v>
      </c>
      <c r="CB154" s="81">
        <f>IFERROR(INDEX('Laika grafiks'!$54:$58,MATCH($D154,'Laika grafiks'!$A$54:$A$58,0),MATCH(CB$3,'Laika grafiks'!$3:$3,0)),"")</f>
        <v>1.3592603929289715</v>
      </c>
      <c r="CC154" s="81">
        <f>IFERROR(INDEX('Laika grafiks'!$54:$58,MATCH($D154,'Laika grafiks'!$A$54:$A$58,0),MATCH(CC$3,'Laika grafiks'!$3:$3,0)),"")</f>
        <v>1.3592603929289715</v>
      </c>
      <c r="CD154" s="81">
        <f>IFERROR(INDEX('Laika grafiks'!$54:$58,MATCH($D154,'Laika grafiks'!$A$54:$A$58,0),MATCH(CD$3,'Laika grafiks'!$3:$3,0)),"")</f>
        <v>1.3592603929289715</v>
      </c>
      <c r="CE154" s="81">
        <f>IFERROR(INDEX('Laika grafiks'!$54:$58,MATCH($D154,'Laika grafiks'!$A$54:$A$58,0),MATCH(CE$3,'Laika grafiks'!$3:$3,0)),"")</f>
        <v>1.3592603929289715</v>
      </c>
      <c r="CF154" s="81">
        <f>IFERROR(INDEX('Laika grafiks'!$54:$58,MATCH($D154,'Laika grafiks'!$A$54:$A$58,0),MATCH(CF$3,'Laika grafiks'!$3:$3,0)),"")</f>
        <v>1.3592603929289715</v>
      </c>
      <c r="CG154" s="81">
        <f>IFERROR(INDEX('Laika grafiks'!$54:$58,MATCH($D154,'Laika grafiks'!$A$54:$A$58,0),MATCH(CG$3,'Laika grafiks'!$3:$3,0)),"")</f>
        <v>1.3592603929289715</v>
      </c>
      <c r="CH154" s="81">
        <f>IFERROR(INDEX('Laika grafiks'!$54:$58,MATCH($D154,'Laika grafiks'!$A$54:$A$58,0),MATCH(CH$3,'Laika grafiks'!$3:$3,0)),"")</f>
        <v>1.3592603929289715</v>
      </c>
      <c r="CI154" s="81">
        <f>IFERROR(INDEX('Laika grafiks'!$54:$58,MATCH($D154,'Laika grafiks'!$A$54:$A$58,0),MATCH(CI$3,'Laika grafiks'!$3:$3,0)),"")</f>
        <v>1.3592603929289715</v>
      </c>
      <c r="CJ154" s="81">
        <f>IFERROR(INDEX('Laika grafiks'!$54:$58,MATCH($D154,'Laika grafiks'!$A$54:$A$58,0),MATCH(CJ$3,'Laika grafiks'!$3:$3,0)),"")</f>
        <v>1.3592603929289715</v>
      </c>
      <c r="CK154" s="81">
        <f>IFERROR(INDEX('Laika grafiks'!$54:$58,MATCH($D154,'Laika grafiks'!$A$54:$A$58,0),MATCH(CK$3,'Laika grafiks'!$3:$3,0)),"")</f>
        <v>1.3592603929289715</v>
      </c>
      <c r="CL154" s="81">
        <f>IFERROR(INDEX('Laika grafiks'!$54:$58,MATCH($D154,'Laika grafiks'!$A$54:$A$58,0),MATCH(CL$3,'Laika grafiks'!$3:$3,0)),"")</f>
        <v>1.3592603929289715</v>
      </c>
      <c r="CM154" s="81">
        <f>IFERROR(INDEX('Laika grafiks'!$54:$58,MATCH($D154,'Laika grafiks'!$A$54:$A$58,0),MATCH(CM$3,'Laika grafiks'!$3:$3,0)),"")</f>
        <v>1.3592603929289715</v>
      </c>
      <c r="CN154" s="81">
        <f>IFERROR(INDEX('Laika grafiks'!$54:$58,MATCH($D154,'Laika grafiks'!$A$54:$A$58,0),MATCH(CN$3,'Laika grafiks'!$3:$3,0)),"")</f>
        <v>1.3592603929289715</v>
      </c>
      <c r="CO154" s="81">
        <f>IFERROR(INDEX('Laika grafiks'!$54:$58,MATCH($D154,'Laika grafiks'!$A$54:$A$58,0),MATCH(CO$3,'Laika grafiks'!$3:$3,0)),"")</f>
        <v>1.3592603929289715</v>
      </c>
      <c r="CP154" s="81">
        <f>IFERROR(INDEX('Laika grafiks'!$54:$58,MATCH($D154,'Laika grafiks'!$A$54:$A$58,0),MATCH(CP$3,'Laika grafiks'!$3:$3,0)),"")</f>
        <v>1.3592603929289715</v>
      </c>
      <c r="CQ154" s="81">
        <f>IFERROR(INDEX('Laika grafiks'!$54:$58,MATCH($D154,'Laika grafiks'!$A$54:$A$58,0),MATCH(CQ$3,'Laika grafiks'!$3:$3,0)),"")</f>
        <v>1.3592603929289715</v>
      </c>
      <c r="CR154" s="81">
        <f>IFERROR(INDEX('Laika grafiks'!$54:$58,MATCH($D154,'Laika grafiks'!$A$54:$A$58,0),MATCH(CR$3,'Laika grafiks'!$3:$3,0)),"")</f>
        <v>1.3592603929289715</v>
      </c>
      <c r="CS154" s="81">
        <f>IFERROR(INDEX('Laika grafiks'!$54:$58,MATCH($D154,'Laika grafiks'!$A$54:$A$58,0),MATCH(CS$3,'Laika grafiks'!$3:$3,0)),"")</f>
        <v>1.3592603929289715</v>
      </c>
      <c r="CT154" s="81">
        <f>IFERROR(INDEX('Laika grafiks'!$54:$58,MATCH($D154,'Laika grafiks'!$A$54:$A$58,0),MATCH(CT$3,'Laika grafiks'!$3:$3,0)),"")</f>
        <v>1.3592603929289715</v>
      </c>
      <c r="CU154" s="81">
        <f>IFERROR(INDEX('Laika grafiks'!$54:$58,MATCH($D154,'Laika grafiks'!$A$54:$A$58,0),MATCH(CU$3,'Laika grafiks'!$3:$3,0)),"")</f>
        <v>1.3592603929289715</v>
      </c>
      <c r="CV154" s="81">
        <f>IFERROR(INDEX('Laika grafiks'!$54:$58,MATCH($D154,'Laika grafiks'!$A$54:$A$58,0),MATCH(CV$3,'Laika grafiks'!$3:$3,0)),"")</f>
        <v>1.3592603929289715</v>
      </c>
      <c r="CW154" s="81">
        <f>IFERROR(INDEX('Laika grafiks'!$54:$58,MATCH($D154,'Laika grafiks'!$A$54:$A$58,0),MATCH(CW$3,'Laika grafiks'!$3:$3,0)),"")</f>
        <v>1.3592603929289715</v>
      </c>
      <c r="CX154" s="81">
        <f>IFERROR(INDEX('Laika grafiks'!$54:$58,MATCH($D154,'Laika grafiks'!$A$54:$A$58,0),MATCH(CX$3,'Laika grafiks'!$3:$3,0)),"")</f>
        <v>1.3592603929289715</v>
      </c>
      <c r="CY154" s="81">
        <f>IFERROR(INDEX('Laika grafiks'!$54:$58,MATCH($D154,'Laika grafiks'!$A$54:$A$58,0),MATCH(CY$3,'Laika grafiks'!$3:$3,0)),"")</f>
        <v>1.3592603929289715</v>
      </c>
      <c r="CZ154" s="81">
        <f>IFERROR(INDEX('Laika grafiks'!$54:$58,MATCH($D154,'Laika grafiks'!$A$54:$A$58,0),MATCH(CZ$3,'Laika grafiks'!$3:$3,0)),"")</f>
        <v>1.3592603929289715</v>
      </c>
      <c r="DA154" s="81">
        <f>IFERROR(INDEX('Laika grafiks'!$54:$58,MATCH($D154,'Laika grafiks'!$A$54:$A$58,0),MATCH(DA$3,'Laika grafiks'!$3:$3,0)),"")</f>
        <v>1.3592603929289715</v>
      </c>
      <c r="DB154" s="81">
        <f>IFERROR(INDEX('Laika grafiks'!$54:$58,MATCH($D154,'Laika grafiks'!$A$54:$A$58,0),MATCH(DB$3,'Laika grafiks'!$3:$3,0)),"")</f>
        <v>1.3592603929289715</v>
      </c>
      <c r="DC154" s="81">
        <f>IFERROR(INDEX('Laika grafiks'!$54:$58,MATCH($D154,'Laika grafiks'!$A$54:$A$58,0),MATCH(DC$3,'Laika grafiks'!$3:$3,0)),"")</f>
        <v>1.3592603929289715</v>
      </c>
      <c r="DD154" s="81">
        <f>IFERROR(INDEX('Laika grafiks'!$54:$58,MATCH($D154,'Laika grafiks'!$A$54:$A$58,0),MATCH(DD$3,'Laika grafiks'!$3:$3,0)),"")</f>
        <v>1.3592603929289715</v>
      </c>
      <c r="DE154" s="81">
        <f>IFERROR(INDEX('Laika grafiks'!$54:$58,MATCH($D154,'Laika grafiks'!$A$54:$A$58,0),MATCH(DE$3,'Laika grafiks'!$3:$3,0)),"")</f>
        <v>1.3592603929289715</v>
      </c>
      <c r="DF154" s="81">
        <f>IFERROR(INDEX('Laika grafiks'!$54:$58,MATCH($D154,'Laika grafiks'!$A$54:$A$58,0),MATCH(DF$3,'Laika grafiks'!$3:$3,0)),"")</f>
        <v>1.3592603929289715</v>
      </c>
      <c r="DG154" s="81">
        <f>IFERROR(INDEX('Laika grafiks'!$54:$58,MATCH($D154,'Laika grafiks'!$A$54:$A$58,0),MATCH(DG$3,'Laika grafiks'!$3:$3,0)),"")</f>
        <v>1.3592603929289715</v>
      </c>
      <c r="DH154" s="81">
        <f>IFERROR(INDEX('Laika grafiks'!$54:$58,MATCH($D154,'Laika grafiks'!$A$54:$A$58,0),MATCH(DH$3,'Laika grafiks'!$3:$3,0)),"")</f>
        <v>1.3592603929289715</v>
      </c>
      <c r="DI154" s="81">
        <f>IFERROR(INDEX('Laika grafiks'!$54:$58,MATCH($D154,'Laika grafiks'!$A$54:$A$58,0),MATCH(DI$3,'Laika grafiks'!$3:$3,0)),"")</f>
        <v>1.3592603929289715</v>
      </c>
      <c r="DJ154" s="81">
        <f>IFERROR(INDEX('Laika grafiks'!$54:$58,MATCH($D154,'Laika grafiks'!$A$54:$A$58,0),MATCH(DJ$3,'Laika grafiks'!$3:$3,0)),"")</f>
        <v>1.3592603929289715</v>
      </c>
      <c r="DK154" s="81">
        <f>IFERROR(INDEX('Laika grafiks'!$54:$58,MATCH($D154,'Laika grafiks'!$A$54:$A$58,0),MATCH(DK$3,'Laika grafiks'!$3:$3,0)),"")</f>
        <v>1.3592603929289715</v>
      </c>
      <c r="DL154" s="81">
        <f>IFERROR(INDEX('Laika grafiks'!$54:$58,MATCH($D154,'Laika grafiks'!$A$54:$A$58,0),MATCH(DL$3,'Laika grafiks'!$3:$3,0)),"")</f>
        <v>1.3592603929289715</v>
      </c>
      <c r="DM154" s="81">
        <f>IFERROR(INDEX('Laika grafiks'!$54:$58,MATCH($D154,'Laika grafiks'!$A$54:$A$58,0),MATCH(DM$3,'Laika grafiks'!$3:$3,0)),"")</f>
        <v>1.3592603929289715</v>
      </c>
      <c r="DN154" s="81">
        <f>IFERROR(INDEX('Laika grafiks'!$54:$58,MATCH($D154,'Laika grafiks'!$A$54:$A$58,0),MATCH(DN$3,'Laika grafiks'!$3:$3,0)),"")</f>
        <v>1.3592603929289715</v>
      </c>
      <c r="DO154" s="81">
        <f>IFERROR(INDEX('Laika grafiks'!$54:$58,MATCH($D154,'Laika grafiks'!$A$54:$A$58,0),MATCH(DO$3,'Laika grafiks'!$3:$3,0)),"")</f>
        <v>1.3592603929289715</v>
      </c>
      <c r="DP154" s="81">
        <f>IFERROR(INDEX('Laika grafiks'!$54:$58,MATCH($D154,'Laika grafiks'!$A$54:$A$58,0),MATCH(DP$3,'Laika grafiks'!$3:$3,0)),"")</f>
        <v>1.3592603929289715</v>
      </c>
      <c r="DQ154" s="81">
        <f>IFERROR(INDEX('Laika grafiks'!$54:$58,MATCH($D154,'Laika grafiks'!$A$54:$A$58,0),MATCH(DQ$3,'Laika grafiks'!$3:$3,0)),"")</f>
        <v>1.3592603929289715</v>
      </c>
      <c r="DR154" s="81">
        <f>IFERROR(INDEX('Laika grafiks'!$54:$58,MATCH($D154,'Laika grafiks'!$A$54:$A$58,0),MATCH(DR$3,'Laika grafiks'!$3:$3,0)),"")</f>
        <v>1.3592603929289715</v>
      </c>
      <c r="DS154" s="81">
        <f>IFERROR(INDEX('Laika grafiks'!$54:$58,MATCH($D154,'Laika grafiks'!$A$54:$A$58,0),MATCH(DS$3,'Laika grafiks'!$3:$3,0)),"")</f>
        <v>1.3592603929289715</v>
      </c>
      <c r="DT154" s="81">
        <f>IFERROR(INDEX('Laika grafiks'!$54:$58,MATCH($D154,'Laika grafiks'!$A$54:$A$58,0),MATCH(DT$3,'Laika grafiks'!$3:$3,0)),"")</f>
        <v>1.3592603929289715</v>
      </c>
      <c r="DU154" s="81">
        <f>IFERROR(INDEX('Laika grafiks'!$54:$58,MATCH($D154,'Laika grafiks'!$A$54:$A$58,0),MATCH(DU$3,'Laika grafiks'!$3:$3,0)),"")</f>
        <v>1.3592603929289715</v>
      </c>
    </row>
    <row r="155" spans="1:125">
      <c r="A155" s="61" t="str">
        <f>IFERROR(Pieņēmumi!B171,"")</f>
        <v>Indekss periodiskajām uzturēšanas izmaksām</v>
      </c>
      <c r="B155" s="2"/>
      <c r="C155" s="2"/>
      <c r="D155" s="61" t="str">
        <f>IFERROR(Pieņēmumi!E171,"")</f>
        <v>Patēriņa cenu indekss</v>
      </c>
      <c r="E155" s="81">
        <f>IFERROR(INDEX('Laika grafiks'!$54:$58,MATCH($D155,'Laika grafiks'!$A$54:$A$58,0),MATCH(E$3,'Laika grafiks'!$3:$3,0)),"")</f>
        <v>1.0061232333721217</v>
      </c>
      <c r="F155" s="81">
        <f>IFERROR(INDEX('Laika grafiks'!$54:$58,MATCH($D155,'Laika grafiks'!$A$54:$A$58,0),MATCH(F$3,'Laika grafiks'!$3:$3,0)),"")</f>
        <v>1.0124228365658292</v>
      </c>
      <c r="G155" s="81">
        <f>IFERROR(INDEX('Laika grafiks'!$54:$58,MATCH($D155,'Laika grafiks'!$A$54:$A$58,0),MATCH(G$3,'Laika grafiks'!$3:$3,0)),"")</f>
        <v>1.0186920081555439</v>
      </c>
      <c r="H155" s="81">
        <f>IFERROR(INDEX('Laika grafiks'!$54:$58,MATCH($D155,'Laika grafiks'!$A$54:$A$58,0),MATCH(H$3,'Laika grafiks'!$3:$3,0)),"")</f>
        <v>1.0249296970557957</v>
      </c>
      <c r="I155" s="81">
        <f>IFERROR(INDEX('Laika grafiks'!$54:$58,MATCH($D155,'Laika grafiks'!$A$54:$A$58,0),MATCH(I$3,'Laika grafiks'!$3:$3,0)),"")</f>
        <v>1.0287672013182014</v>
      </c>
      <c r="J155" s="81">
        <f>IFERROR(INDEX('Laika grafiks'!$54:$58,MATCH($D155,'Laika grafiks'!$A$54:$A$58,0),MATCH(J$3,'Laika grafiks'!$3:$3,0)),"")</f>
        <v>1.0346976210468446</v>
      </c>
      <c r="K155" s="81">
        <f>IFERROR(INDEX('Laika grafiks'!$54:$58,MATCH($D155,'Laika grafiks'!$A$54:$A$58,0),MATCH(K$3,'Laika grafiks'!$3:$3,0)),"")</f>
        <v>1.0405964956007363</v>
      </c>
      <c r="L155" s="81">
        <f>IFERROR(INDEX('Laika grafiks'!$54:$58,MATCH($D155,'Laika grafiks'!$A$54:$A$58,0),MATCH(L$3,'Laika grafiks'!$3:$3,0)),"")</f>
        <v>1.0464628978305941</v>
      </c>
      <c r="M155" s="81">
        <f>IFERROR(INDEX('Laika grafiks'!$54:$58,MATCH($D155,'Laika grafiks'!$A$54:$A$58,0),MATCH(M$3,'Laika grafiks'!$3:$3,0)),"")</f>
        <v>1.0455059219711271</v>
      </c>
      <c r="N155" s="81">
        <f>IFERROR(INDEX('Laika grafiks'!$54:$58,MATCH($D155,'Laika grafiks'!$A$54:$A$58,0),MATCH(N$3,'Laika grafiks'!$3:$3,0)),"")</f>
        <v>1.0507524937871906</v>
      </c>
      <c r="O155" s="81">
        <f>IFERROR(INDEX('Laika grafiks'!$54:$58,MATCH($D155,'Laika grafiks'!$A$54:$A$58,0),MATCH(O$3,'Laika grafiks'!$3:$3,0)),"")</f>
        <v>1.0559673065142297</v>
      </c>
      <c r="P155" s="81">
        <f>IFERROR(INDEX('Laika grafiks'!$54:$58,MATCH($D155,'Laika grafiks'!$A$54:$A$58,0),MATCH(P$3,'Laika grafiks'!$3:$3,0)),"")</f>
        <v>1.0611496274207299</v>
      </c>
      <c r="Q155" s="81">
        <f>IFERROR(INDEX('Laika grafiks'!$54:$58,MATCH($D155,'Laika grafiks'!$A$54:$A$58,0),MATCH(Q$3,'Laika grafiks'!$3:$3,0)),"")</f>
        <v>1.0664160404105498</v>
      </c>
      <c r="R155" s="81">
        <f>IFERROR(INDEX('Laika grafiks'!$54:$58,MATCH($D155,'Laika grafiks'!$A$54:$A$58,0),MATCH(R$3,'Laika grafiks'!$3:$3,0)),"")</f>
        <v>1.0717675436629344</v>
      </c>
      <c r="S155" s="81">
        <f>IFERROR(INDEX('Laika grafiks'!$54:$58,MATCH($D155,'Laika grafiks'!$A$54:$A$58,0),MATCH(S$3,'Laika grafiks'!$3:$3,0)),"")</f>
        <v>1.0770866526445142</v>
      </c>
      <c r="T155" s="81">
        <f>IFERROR(INDEX('Laika grafiks'!$54:$58,MATCH($D155,'Laika grafiks'!$A$54:$A$58,0),MATCH(T$3,'Laika grafiks'!$3:$3,0)),"")</f>
        <v>1.0823726199691446</v>
      </c>
      <c r="U155" s="81">
        <f>IFERROR(INDEX('Laika grafiks'!$54:$58,MATCH($D155,'Laika grafiks'!$A$54:$A$58,0),MATCH(U$3,'Laika grafiks'!$3:$3,0)),"")</f>
        <v>1.0877443612187607</v>
      </c>
      <c r="V155" s="81">
        <f>IFERROR(INDEX('Laika grafiks'!$54:$58,MATCH($D155,'Laika grafiks'!$A$54:$A$58,0),MATCH(V$3,'Laika grafiks'!$3:$3,0)),"")</f>
        <v>1.0932028945361931</v>
      </c>
      <c r="W155" s="81">
        <f>IFERROR(INDEX('Laika grafiks'!$54:$58,MATCH($D155,'Laika grafiks'!$A$54:$A$58,0),MATCH(W$3,'Laika grafiks'!$3:$3,0)),"")</f>
        <v>1.0986283856974046</v>
      </c>
      <c r="X155" s="81">
        <f>IFERROR(INDEX('Laika grafiks'!$54:$58,MATCH($D155,'Laika grafiks'!$A$54:$A$58,0),MATCH(X$3,'Laika grafiks'!$3:$3,0)),"")</f>
        <v>1.1040200723685276</v>
      </c>
      <c r="Y155" s="81">
        <f>IFERROR(INDEX('Laika grafiks'!$54:$58,MATCH($D155,'Laika grafiks'!$A$54:$A$58,0),MATCH(Y$3,'Laika grafiks'!$3:$3,0)),"")</f>
        <v>1.1094992484431361</v>
      </c>
      <c r="Z155" s="81">
        <f>IFERROR(INDEX('Laika grafiks'!$54:$58,MATCH($D155,'Laika grafiks'!$A$54:$A$58,0),MATCH(Z$3,'Laika grafiks'!$3:$3,0)),"")</f>
        <v>1.115066952426917</v>
      </c>
      <c r="AA155" s="81">
        <f>IFERROR(INDEX('Laika grafiks'!$54:$58,MATCH($D155,'Laika grafiks'!$A$54:$A$58,0),MATCH(AA$3,'Laika grafiks'!$3:$3,0)),"")</f>
        <v>1.1206009534113528</v>
      </c>
      <c r="AB155" s="81">
        <f>IFERROR(INDEX('Laika grafiks'!$54:$58,MATCH($D155,'Laika grafiks'!$A$54:$A$58,0),MATCH(AB$3,'Laika grafiks'!$3:$3,0)),"")</f>
        <v>1.1261004738158982</v>
      </c>
      <c r="AC155" s="81">
        <f>IFERROR(INDEX('Laika grafiks'!$54:$58,MATCH($D155,'Laika grafiks'!$A$54:$A$58,0),MATCH(AC$3,'Laika grafiks'!$3:$3,0)),"")</f>
        <v>1.1316892334119988</v>
      </c>
      <c r="AD155" s="81">
        <f>IFERROR(INDEX('Laika grafiks'!$54:$58,MATCH($D155,'Laika grafiks'!$A$54:$A$58,0),MATCH(AD$3,'Laika grafiks'!$3:$3,0)),"")</f>
        <v>1.1373682914754555</v>
      </c>
      <c r="AE155" s="81">
        <f>IFERROR(INDEX('Laika grafiks'!$54:$58,MATCH($D155,'Laika grafiks'!$A$54:$A$58,0),MATCH(AE$3,'Laika grafiks'!$3:$3,0)),"")</f>
        <v>1.1430129724795797</v>
      </c>
      <c r="AF155" s="81">
        <f>IFERROR(INDEX('Laika grafiks'!$54:$58,MATCH($D155,'Laika grafiks'!$A$54:$A$58,0),MATCH(AF$3,'Laika grafiks'!$3:$3,0)),"")</f>
        <v>1.1486224832922161</v>
      </c>
      <c r="AG155" s="81">
        <f>IFERROR(INDEX('Laika grafiks'!$54:$58,MATCH($D155,'Laika grafiks'!$A$54:$A$58,0),MATCH(AG$3,'Laika grafiks'!$3:$3,0)),"")</f>
        <v>1.1543230180802388</v>
      </c>
      <c r="AH155" s="81">
        <f>IFERROR(INDEX('Laika grafiks'!$54:$58,MATCH($D155,'Laika grafiks'!$A$54:$A$58,0),MATCH(AH$3,'Laika grafiks'!$3:$3,0)),"")</f>
        <v>1.1601156573049645</v>
      </c>
      <c r="AI155" s="81">
        <f>IFERROR(INDEX('Laika grafiks'!$54:$58,MATCH($D155,'Laika grafiks'!$A$54:$A$58,0),MATCH(AI$3,'Laika grafiks'!$3:$3,0)),"")</f>
        <v>1.1658732319291714</v>
      </c>
      <c r="AJ155" s="81">
        <f>IFERROR(INDEX('Laika grafiks'!$54:$58,MATCH($D155,'Laika grafiks'!$A$54:$A$58,0),MATCH(AJ$3,'Laika grafiks'!$3:$3,0)),"")</f>
        <v>1.1715949329580604</v>
      </c>
      <c r="AK155" s="81">
        <f>IFERROR(INDEX('Laika grafiks'!$54:$58,MATCH($D155,'Laika grafiks'!$A$54:$A$58,0),MATCH(AK$3,'Laika grafiks'!$3:$3,0)),"")</f>
        <v>1.1774094784418434</v>
      </c>
      <c r="AL155" s="81">
        <f>IFERROR(INDEX('Laika grafiks'!$54:$58,MATCH($D155,'Laika grafiks'!$A$54:$A$58,0),MATCH(AL$3,'Laika grafiks'!$3:$3,0)),"")</f>
        <v>1.1833179704510639</v>
      </c>
      <c r="AM155" s="81">
        <f>IFERROR(INDEX('Laika grafiks'!$54:$58,MATCH($D155,'Laika grafiks'!$A$54:$A$58,0),MATCH(AM$3,'Laika grafiks'!$3:$3,0)),"")</f>
        <v>1.1891906965677548</v>
      </c>
      <c r="AN155" s="81">
        <f>IFERROR(INDEX('Laika grafiks'!$54:$58,MATCH($D155,'Laika grafiks'!$A$54:$A$58,0),MATCH(AN$3,'Laika grafiks'!$3:$3,0)),"")</f>
        <v>1.1950268316172217</v>
      </c>
      <c r="AO155" s="81">
        <f>IFERROR(INDEX('Laika grafiks'!$54:$58,MATCH($D155,'Laika grafiks'!$A$54:$A$58,0),MATCH(AO$3,'Laika grafiks'!$3:$3,0)),"")</f>
        <v>1.2009576680106804</v>
      </c>
      <c r="AP155" s="81">
        <f>IFERROR(INDEX('Laika grafiks'!$54:$58,MATCH($D155,'Laika grafiks'!$A$54:$A$58,0),MATCH(AP$3,'Laika grafiks'!$3:$3,0)),"")</f>
        <v>1.2069843298600851</v>
      </c>
      <c r="AQ155" s="81">
        <f>IFERROR(INDEX('Laika grafiks'!$54:$58,MATCH($D155,'Laika grafiks'!$A$54:$A$58,0),MATCH(AQ$3,'Laika grafiks'!$3:$3,0)),"")</f>
        <v>1.2129745104991099</v>
      </c>
      <c r="AR155" s="81">
        <f>IFERROR(INDEX('Laika grafiks'!$54:$58,MATCH($D155,'Laika grafiks'!$A$54:$A$58,0),MATCH(AR$3,'Laika grafiks'!$3:$3,0)),"")</f>
        <v>1.218927368249566</v>
      </c>
      <c r="AS155" s="81">
        <f>IFERROR(INDEX('Laika grafiks'!$54:$58,MATCH($D155,'Laika grafiks'!$A$54:$A$58,0),MATCH(AS$3,'Laika grafiks'!$3:$3,0)),"")</f>
        <v>1.224976821370894</v>
      </c>
      <c r="AT155" s="81">
        <f>IFERROR(INDEX('Laika grafiks'!$54:$58,MATCH($D155,'Laika grafiks'!$A$54:$A$58,0),MATCH(AT$3,'Laika grafiks'!$3:$3,0)),"")</f>
        <v>1.231124016457287</v>
      </c>
      <c r="AU155" s="81">
        <f>IFERROR(INDEX('Laika grafiks'!$54:$58,MATCH($D155,'Laika grafiks'!$A$54:$A$58,0),MATCH(AU$3,'Laika grafiks'!$3:$3,0)),"")</f>
        <v>1.2372340007090921</v>
      </c>
      <c r="AV155" s="81">
        <f>IFERROR(INDEX('Laika grafiks'!$54:$58,MATCH($D155,'Laika grafiks'!$A$54:$A$58,0),MATCH(AV$3,'Laika grafiks'!$3:$3,0)),"")</f>
        <v>1.2433059156145574</v>
      </c>
      <c r="AW155" s="81">
        <f>IFERROR(INDEX('Laika grafiks'!$54:$58,MATCH($D155,'Laika grafiks'!$A$54:$A$58,0),MATCH(AW$3,'Laika grafiks'!$3:$3,0)),"")</f>
        <v>1.2494763577983119</v>
      </c>
      <c r="AX155" s="81">
        <f>IFERROR(INDEX('Laika grafiks'!$54:$58,MATCH($D155,'Laika grafiks'!$A$54:$A$58,0),MATCH(AX$3,'Laika grafiks'!$3:$3,0)),"")</f>
        <v>1.2557464967864327</v>
      </c>
      <c r="AY155" s="81">
        <f>IFERROR(INDEX('Laika grafiks'!$54:$58,MATCH($D155,'Laika grafiks'!$A$54:$A$58,0),MATCH(AY$3,'Laika grafiks'!$3:$3,0)),"")</f>
        <v>1.261978680723274</v>
      </c>
      <c r="AZ155" s="81">
        <f>IFERROR(INDEX('Laika grafiks'!$54:$58,MATCH($D155,'Laika grafiks'!$A$54:$A$58,0),MATCH(AZ$3,'Laika grafiks'!$3:$3,0)),"")</f>
        <v>1.2681720339268487</v>
      </c>
      <c r="BA155" s="81">
        <f>IFERROR(INDEX('Laika grafiks'!$54:$58,MATCH($D155,'Laika grafiks'!$A$54:$A$58,0),MATCH(BA$3,'Laika grafiks'!$3:$3,0)),"")</f>
        <v>1.2744658849542783</v>
      </c>
      <c r="BB155" s="81">
        <f>IFERROR(INDEX('Laika grafiks'!$54:$58,MATCH($D155,'Laika grafiks'!$A$54:$A$58,0),MATCH(BB$3,'Laika grafiks'!$3:$3,0)),"")</f>
        <v>1.2808614267221612</v>
      </c>
      <c r="BC155" s="81">
        <f>IFERROR(INDEX('Laika grafiks'!$54:$58,MATCH($D155,'Laika grafiks'!$A$54:$A$58,0),MATCH(BC$3,'Laika grafiks'!$3:$3,0)),"")</f>
        <v>1.2872182543377395</v>
      </c>
      <c r="BD155" s="81">
        <f>IFERROR(INDEX('Laika grafiks'!$54:$58,MATCH($D155,'Laika grafiks'!$A$54:$A$58,0),MATCH(BD$3,'Laika grafiks'!$3:$3,0)),"")</f>
        <v>1.2935354746053855</v>
      </c>
      <c r="BE155" s="81">
        <f>IFERROR(INDEX('Laika grafiks'!$54:$58,MATCH($D155,'Laika grafiks'!$A$54:$A$58,0),MATCH(BE$3,'Laika grafiks'!$3:$3,0)),"")</f>
        <v>1.2999552026533638</v>
      </c>
      <c r="BF155" s="81">
        <f>IFERROR(INDEX('Laika grafiks'!$54:$58,MATCH($D155,'Laika grafiks'!$A$54:$A$58,0),MATCH(BF$3,'Laika grafiks'!$3:$3,0)),"")</f>
        <v>1.3064786552566046</v>
      </c>
      <c r="BG155" s="81">
        <f>IFERROR(INDEX('Laika grafiks'!$54:$58,MATCH($D155,'Laika grafiks'!$A$54:$A$58,0),MATCH(BG$3,'Laika grafiks'!$3:$3,0)),"")</f>
        <v>1.3129626194244943</v>
      </c>
      <c r="BH155" s="81">
        <f>IFERROR(INDEX('Laika grafiks'!$54:$58,MATCH($D155,'Laika grafiks'!$A$54:$A$58,0),MATCH(BH$3,'Laika grafiks'!$3:$3,0)),"")</f>
        <v>1.3194061840974933</v>
      </c>
      <c r="BI155" s="81">
        <f>IFERROR(INDEX('Laika grafiks'!$54:$58,MATCH($D155,'Laika grafiks'!$A$54:$A$58,0),MATCH(BI$3,'Laika grafiks'!$3:$3,0)),"")</f>
        <v>1.325954306706431</v>
      </c>
      <c r="BJ155" s="81">
        <f>IFERROR(INDEX('Laika grafiks'!$54:$58,MATCH($D155,'Laika grafiks'!$A$54:$A$58,0),MATCH(BJ$3,'Laika grafiks'!$3:$3,0)),"")</f>
        <v>1.3326082283617366</v>
      </c>
      <c r="BK155" s="81">
        <f>IFERROR(INDEX('Laika grafiks'!$54:$58,MATCH($D155,'Laika grafiks'!$A$54:$A$58,0),MATCH(BK$3,'Laika grafiks'!$3:$3,0)),"")</f>
        <v>1.3392218718129842</v>
      </c>
      <c r="BL155" s="81">
        <f>IFERROR(INDEX('Laika grafiks'!$54:$58,MATCH($D155,'Laika grafiks'!$A$54:$A$58,0),MATCH(BL$3,'Laika grafiks'!$3:$3,0)),"")</f>
        <v>1.3457943077794432</v>
      </c>
      <c r="BM155" s="81">
        <f>IFERROR(INDEX('Laika grafiks'!$54:$58,MATCH($D155,'Laika grafiks'!$A$54:$A$58,0),MATCH(BM$3,'Laika grafiks'!$3:$3,0)),"")</f>
        <v>1.3524733928405597</v>
      </c>
      <c r="BN155" s="81">
        <f>IFERROR(INDEX('Laika grafiks'!$54:$58,MATCH($D155,'Laika grafiks'!$A$54:$A$58,0),MATCH(BN$3,'Laika grafiks'!$3:$3,0)),"")</f>
        <v>1.3592603929289715</v>
      </c>
      <c r="BO155" s="81">
        <f>IFERROR(INDEX('Laika grafiks'!$54:$58,MATCH($D155,'Laika grafiks'!$A$54:$A$58,0),MATCH(BO$3,'Laika grafiks'!$3:$3,0)),"")</f>
        <v>1.3592603929289715</v>
      </c>
      <c r="BP155" s="81">
        <f>IFERROR(INDEX('Laika grafiks'!$54:$58,MATCH($D155,'Laika grafiks'!$A$54:$A$58,0),MATCH(BP$3,'Laika grafiks'!$3:$3,0)),"")</f>
        <v>1.3592603929289715</v>
      </c>
      <c r="BQ155" s="81">
        <f>IFERROR(INDEX('Laika grafiks'!$54:$58,MATCH($D155,'Laika grafiks'!$A$54:$A$58,0),MATCH(BQ$3,'Laika grafiks'!$3:$3,0)),"")</f>
        <v>1.3592603929289715</v>
      </c>
      <c r="BR155" s="81">
        <f>IFERROR(INDEX('Laika grafiks'!$54:$58,MATCH($D155,'Laika grafiks'!$A$54:$A$58,0),MATCH(BR$3,'Laika grafiks'!$3:$3,0)),"")</f>
        <v>1.3592603929289715</v>
      </c>
      <c r="BS155" s="81">
        <f>IFERROR(INDEX('Laika grafiks'!$54:$58,MATCH($D155,'Laika grafiks'!$A$54:$A$58,0),MATCH(BS$3,'Laika grafiks'!$3:$3,0)),"")</f>
        <v>1.3592603929289715</v>
      </c>
      <c r="BT155" s="81">
        <f>IFERROR(INDEX('Laika grafiks'!$54:$58,MATCH($D155,'Laika grafiks'!$A$54:$A$58,0),MATCH(BT$3,'Laika grafiks'!$3:$3,0)),"")</f>
        <v>1.3592603929289715</v>
      </c>
      <c r="BU155" s="81">
        <f>IFERROR(INDEX('Laika grafiks'!$54:$58,MATCH($D155,'Laika grafiks'!$A$54:$A$58,0),MATCH(BU$3,'Laika grafiks'!$3:$3,0)),"")</f>
        <v>1.3592603929289715</v>
      </c>
      <c r="BV155" s="81">
        <f>IFERROR(INDEX('Laika grafiks'!$54:$58,MATCH($D155,'Laika grafiks'!$A$54:$A$58,0),MATCH(BV$3,'Laika grafiks'!$3:$3,0)),"")</f>
        <v>1.3592603929289715</v>
      </c>
      <c r="BW155" s="81">
        <f>IFERROR(INDEX('Laika grafiks'!$54:$58,MATCH($D155,'Laika grafiks'!$A$54:$A$58,0),MATCH(BW$3,'Laika grafiks'!$3:$3,0)),"")</f>
        <v>1.3592603929289715</v>
      </c>
      <c r="BX155" s="81">
        <f>IFERROR(INDEX('Laika grafiks'!$54:$58,MATCH($D155,'Laika grafiks'!$A$54:$A$58,0),MATCH(BX$3,'Laika grafiks'!$3:$3,0)),"")</f>
        <v>1.3592603929289715</v>
      </c>
      <c r="BY155" s="81">
        <f>IFERROR(INDEX('Laika grafiks'!$54:$58,MATCH($D155,'Laika grafiks'!$A$54:$A$58,0),MATCH(BY$3,'Laika grafiks'!$3:$3,0)),"")</f>
        <v>1.3592603929289715</v>
      </c>
      <c r="BZ155" s="81">
        <f>IFERROR(INDEX('Laika grafiks'!$54:$58,MATCH($D155,'Laika grafiks'!$A$54:$A$58,0),MATCH(BZ$3,'Laika grafiks'!$3:$3,0)),"")</f>
        <v>1.3592603929289715</v>
      </c>
      <c r="CA155" s="81">
        <f>IFERROR(INDEX('Laika grafiks'!$54:$58,MATCH($D155,'Laika grafiks'!$A$54:$A$58,0),MATCH(CA$3,'Laika grafiks'!$3:$3,0)),"")</f>
        <v>1.3592603929289715</v>
      </c>
      <c r="CB155" s="81">
        <f>IFERROR(INDEX('Laika grafiks'!$54:$58,MATCH($D155,'Laika grafiks'!$A$54:$A$58,0),MATCH(CB$3,'Laika grafiks'!$3:$3,0)),"")</f>
        <v>1.3592603929289715</v>
      </c>
      <c r="CC155" s="81">
        <f>IFERROR(INDEX('Laika grafiks'!$54:$58,MATCH($D155,'Laika grafiks'!$A$54:$A$58,0),MATCH(CC$3,'Laika grafiks'!$3:$3,0)),"")</f>
        <v>1.3592603929289715</v>
      </c>
      <c r="CD155" s="81">
        <f>IFERROR(INDEX('Laika grafiks'!$54:$58,MATCH($D155,'Laika grafiks'!$A$54:$A$58,0),MATCH(CD$3,'Laika grafiks'!$3:$3,0)),"")</f>
        <v>1.3592603929289715</v>
      </c>
      <c r="CE155" s="81">
        <f>IFERROR(INDEX('Laika grafiks'!$54:$58,MATCH($D155,'Laika grafiks'!$A$54:$A$58,0),MATCH(CE$3,'Laika grafiks'!$3:$3,0)),"")</f>
        <v>1.3592603929289715</v>
      </c>
      <c r="CF155" s="81">
        <f>IFERROR(INDEX('Laika grafiks'!$54:$58,MATCH($D155,'Laika grafiks'!$A$54:$A$58,0),MATCH(CF$3,'Laika grafiks'!$3:$3,0)),"")</f>
        <v>1.3592603929289715</v>
      </c>
      <c r="CG155" s="81">
        <f>IFERROR(INDEX('Laika grafiks'!$54:$58,MATCH($D155,'Laika grafiks'!$A$54:$A$58,0),MATCH(CG$3,'Laika grafiks'!$3:$3,0)),"")</f>
        <v>1.3592603929289715</v>
      </c>
      <c r="CH155" s="81">
        <f>IFERROR(INDEX('Laika grafiks'!$54:$58,MATCH($D155,'Laika grafiks'!$A$54:$A$58,0),MATCH(CH$3,'Laika grafiks'!$3:$3,0)),"")</f>
        <v>1.3592603929289715</v>
      </c>
      <c r="CI155" s="81">
        <f>IFERROR(INDEX('Laika grafiks'!$54:$58,MATCH($D155,'Laika grafiks'!$A$54:$A$58,0),MATCH(CI$3,'Laika grafiks'!$3:$3,0)),"")</f>
        <v>1.3592603929289715</v>
      </c>
      <c r="CJ155" s="81">
        <f>IFERROR(INDEX('Laika grafiks'!$54:$58,MATCH($D155,'Laika grafiks'!$A$54:$A$58,0),MATCH(CJ$3,'Laika grafiks'!$3:$3,0)),"")</f>
        <v>1.3592603929289715</v>
      </c>
      <c r="CK155" s="81">
        <f>IFERROR(INDEX('Laika grafiks'!$54:$58,MATCH($D155,'Laika grafiks'!$A$54:$A$58,0),MATCH(CK$3,'Laika grafiks'!$3:$3,0)),"")</f>
        <v>1.3592603929289715</v>
      </c>
      <c r="CL155" s="81">
        <f>IFERROR(INDEX('Laika grafiks'!$54:$58,MATCH($D155,'Laika grafiks'!$A$54:$A$58,0),MATCH(CL$3,'Laika grafiks'!$3:$3,0)),"")</f>
        <v>1.3592603929289715</v>
      </c>
      <c r="CM155" s="81">
        <f>IFERROR(INDEX('Laika grafiks'!$54:$58,MATCH($D155,'Laika grafiks'!$A$54:$A$58,0),MATCH(CM$3,'Laika grafiks'!$3:$3,0)),"")</f>
        <v>1.3592603929289715</v>
      </c>
      <c r="CN155" s="81">
        <f>IFERROR(INDEX('Laika grafiks'!$54:$58,MATCH($D155,'Laika grafiks'!$A$54:$A$58,0),MATCH(CN$3,'Laika grafiks'!$3:$3,0)),"")</f>
        <v>1.3592603929289715</v>
      </c>
      <c r="CO155" s="81">
        <f>IFERROR(INDEX('Laika grafiks'!$54:$58,MATCH($D155,'Laika grafiks'!$A$54:$A$58,0),MATCH(CO$3,'Laika grafiks'!$3:$3,0)),"")</f>
        <v>1.3592603929289715</v>
      </c>
      <c r="CP155" s="81">
        <f>IFERROR(INDEX('Laika grafiks'!$54:$58,MATCH($D155,'Laika grafiks'!$A$54:$A$58,0),MATCH(CP$3,'Laika grafiks'!$3:$3,0)),"")</f>
        <v>1.3592603929289715</v>
      </c>
      <c r="CQ155" s="81">
        <f>IFERROR(INDEX('Laika grafiks'!$54:$58,MATCH($D155,'Laika grafiks'!$A$54:$A$58,0),MATCH(CQ$3,'Laika grafiks'!$3:$3,0)),"")</f>
        <v>1.3592603929289715</v>
      </c>
      <c r="CR155" s="81">
        <f>IFERROR(INDEX('Laika grafiks'!$54:$58,MATCH($D155,'Laika grafiks'!$A$54:$A$58,0),MATCH(CR$3,'Laika grafiks'!$3:$3,0)),"")</f>
        <v>1.3592603929289715</v>
      </c>
      <c r="CS155" s="81">
        <f>IFERROR(INDEX('Laika grafiks'!$54:$58,MATCH($D155,'Laika grafiks'!$A$54:$A$58,0),MATCH(CS$3,'Laika grafiks'!$3:$3,0)),"")</f>
        <v>1.3592603929289715</v>
      </c>
      <c r="CT155" s="81">
        <f>IFERROR(INDEX('Laika grafiks'!$54:$58,MATCH($D155,'Laika grafiks'!$A$54:$A$58,0),MATCH(CT$3,'Laika grafiks'!$3:$3,0)),"")</f>
        <v>1.3592603929289715</v>
      </c>
      <c r="CU155" s="81">
        <f>IFERROR(INDEX('Laika grafiks'!$54:$58,MATCH($D155,'Laika grafiks'!$A$54:$A$58,0),MATCH(CU$3,'Laika grafiks'!$3:$3,0)),"")</f>
        <v>1.3592603929289715</v>
      </c>
      <c r="CV155" s="81">
        <f>IFERROR(INDEX('Laika grafiks'!$54:$58,MATCH($D155,'Laika grafiks'!$A$54:$A$58,0),MATCH(CV$3,'Laika grafiks'!$3:$3,0)),"")</f>
        <v>1.3592603929289715</v>
      </c>
      <c r="CW155" s="81">
        <f>IFERROR(INDEX('Laika grafiks'!$54:$58,MATCH($D155,'Laika grafiks'!$A$54:$A$58,0),MATCH(CW$3,'Laika grafiks'!$3:$3,0)),"")</f>
        <v>1.3592603929289715</v>
      </c>
      <c r="CX155" s="81">
        <f>IFERROR(INDEX('Laika grafiks'!$54:$58,MATCH($D155,'Laika grafiks'!$A$54:$A$58,0),MATCH(CX$3,'Laika grafiks'!$3:$3,0)),"")</f>
        <v>1.3592603929289715</v>
      </c>
      <c r="CY155" s="81">
        <f>IFERROR(INDEX('Laika grafiks'!$54:$58,MATCH($D155,'Laika grafiks'!$A$54:$A$58,0),MATCH(CY$3,'Laika grafiks'!$3:$3,0)),"")</f>
        <v>1.3592603929289715</v>
      </c>
      <c r="CZ155" s="81">
        <f>IFERROR(INDEX('Laika grafiks'!$54:$58,MATCH($D155,'Laika grafiks'!$A$54:$A$58,0),MATCH(CZ$3,'Laika grafiks'!$3:$3,0)),"")</f>
        <v>1.3592603929289715</v>
      </c>
      <c r="DA155" s="81">
        <f>IFERROR(INDEX('Laika grafiks'!$54:$58,MATCH($D155,'Laika grafiks'!$A$54:$A$58,0),MATCH(DA$3,'Laika grafiks'!$3:$3,0)),"")</f>
        <v>1.3592603929289715</v>
      </c>
      <c r="DB155" s="81">
        <f>IFERROR(INDEX('Laika grafiks'!$54:$58,MATCH($D155,'Laika grafiks'!$A$54:$A$58,0),MATCH(DB$3,'Laika grafiks'!$3:$3,0)),"")</f>
        <v>1.3592603929289715</v>
      </c>
      <c r="DC155" s="81">
        <f>IFERROR(INDEX('Laika grafiks'!$54:$58,MATCH($D155,'Laika grafiks'!$A$54:$A$58,0),MATCH(DC$3,'Laika grafiks'!$3:$3,0)),"")</f>
        <v>1.3592603929289715</v>
      </c>
      <c r="DD155" s="81">
        <f>IFERROR(INDEX('Laika grafiks'!$54:$58,MATCH($D155,'Laika grafiks'!$A$54:$A$58,0),MATCH(DD$3,'Laika grafiks'!$3:$3,0)),"")</f>
        <v>1.3592603929289715</v>
      </c>
      <c r="DE155" s="81">
        <f>IFERROR(INDEX('Laika grafiks'!$54:$58,MATCH($D155,'Laika grafiks'!$A$54:$A$58,0),MATCH(DE$3,'Laika grafiks'!$3:$3,0)),"")</f>
        <v>1.3592603929289715</v>
      </c>
      <c r="DF155" s="81">
        <f>IFERROR(INDEX('Laika grafiks'!$54:$58,MATCH($D155,'Laika grafiks'!$A$54:$A$58,0),MATCH(DF$3,'Laika grafiks'!$3:$3,0)),"")</f>
        <v>1.3592603929289715</v>
      </c>
      <c r="DG155" s="81">
        <f>IFERROR(INDEX('Laika grafiks'!$54:$58,MATCH($D155,'Laika grafiks'!$A$54:$A$58,0),MATCH(DG$3,'Laika grafiks'!$3:$3,0)),"")</f>
        <v>1.3592603929289715</v>
      </c>
      <c r="DH155" s="81">
        <f>IFERROR(INDEX('Laika grafiks'!$54:$58,MATCH($D155,'Laika grafiks'!$A$54:$A$58,0),MATCH(DH$3,'Laika grafiks'!$3:$3,0)),"")</f>
        <v>1.3592603929289715</v>
      </c>
      <c r="DI155" s="81">
        <f>IFERROR(INDEX('Laika grafiks'!$54:$58,MATCH($D155,'Laika grafiks'!$A$54:$A$58,0),MATCH(DI$3,'Laika grafiks'!$3:$3,0)),"")</f>
        <v>1.3592603929289715</v>
      </c>
      <c r="DJ155" s="81">
        <f>IFERROR(INDEX('Laika grafiks'!$54:$58,MATCH($D155,'Laika grafiks'!$A$54:$A$58,0),MATCH(DJ$3,'Laika grafiks'!$3:$3,0)),"")</f>
        <v>1.3592603929289715</v>
      </c>
      <c r="DK155" s="81">
        <f>IFERROR(INDEX('Laika grafiks'!$54:$58,MATCH($D155,'Laika grafiks'!$A$54:$A$58,0),MATCH(DK$3,'Laika grafiks'!$3:$3,0)),"")</f>
        <v>1.3592603929289715</v>
      </c>
      <c r="DL155" s="81">
        <f>IFERROR(INDEX('Laika grafiks'!$54:$58,MATCH($D155,'Laika grafiks'!$A$54:$A$58,0),MATCH(DL$3,'Laika grafiks'!$3:$3,0)),"")</f>
        <v>1.3592603929289715</v>
      </c>
      <c r="DM155" s="81">
        <f>IFERROR(INDEX('Laika grafiks'!$54:$58,MATCH($D155,'Laika grafiks'!$A$54:$A$58,0),MATCH(DM$3,'Laika grafiks'!$3:$3,0)),"")</f>
        <v>1.3592603929289715</v>
      </c>
      <c r="DN155" s="81">
        <f>IFERROR(INDEX('Laika grafiks'!$54:$58,MATCH($D155,'Laika grafiks'!$A$54:$A$58,0),MATCH(DN$3,'Laika grafiks'!$3:$3,0)),"")</f>
        <v>1.3592603929289715</v>
      </c>
      <c r="DO155" s="81">
        <f>IFERROR(INDEX('Laika grafiks'!$54:$58,MATCH($D155,'Laika grafiks'!$A$54:$A$58,0),MATCH(DO$3,'Laika grafiks'!$3:$3,0)),"")</f>
        <v>1.3592603929289715</v>
      </c>
      <c r="DP155" s="81">
        <f>IFERROR(INDEX('Laika grafiks'!$54:$58,MATCH($D155,'Laika grafiks'!$A$54:$A$58,0),MATCH(DP$3,'Laika grafiks'!$3:$3,0)),"")</f>
        <v>1.3592603929289715</v>
      </c>
      <c r="DQ155" s="81">
        <f>IFERROR(INDEX('Laika grafiks'!$54:$58,MATCH($D155,'Laika grafiks'!$A$54:$A$58,0),MATCH(DQ$3,'Laika grafiks'!$3:$3,0)),"")</f>
        <v>1.3592603929289715</v>
      </c>
      <c r="DR155" s="81">
        <f>IFERROR(INDEX('Laika grafiks'!$54:$58,MATCH($D155,'Laika grafiks'!$A$54:$A$58,0),MATCH(DR$3,'Laika grafiks'!$3:$3,0)),"")</f>
        <v>1.3592603929289715</v>
      </c>
      <c r="DS155" s="81">
        <f>IFERROR(INDEX('Laika grafiks'!$54:$58,MATCH($D155,'Laika grafiks'!$A$54:$A$58,0),MATCH(DS$3,'Laika grafiks'!$3:$3,0)),"")</f>
        <v>1.3592603929289715</v>
      </c>
      <c r="DT155" s="81">
        <f>IFERROR(INDEX('Laika grafiks'!$54:$58,MATCH($D155,'Laika grafiks'!$A$54:$A$58,0),MATCH(DT$3,'Laika grafiks'!$3:$3,0)),"")</f>
        <v>1.3592603929289715</v>
      </c>
      <c r="DU155" s="81">
        <f>IFERROR(INDEX('Laika grafiks'!$54:$58,MATCH($D155,'Laika grafiks'!$A$54:$A$58,0),MATCH(DU$3,'Laika grafiks'!$3:$3,0)),"")</f>
        <v>1.3592603929289715</v>
      </c>
    </row>
    <row r="156" spans="1:125">
      <c r="A156" s="61" t="str">
        <f>IFERROR(A66,"")</f>
        <v>Indekss administratīvajām izmaksām</v>
      </c>
      <c r="B156" s="2"/>
      <c r="C156" s="2"/>
      <c r="D156" s="61" t="str">
        <f>IFERROR(D66,"")</f>
        <v>Patēriņa cenu indekss</v>
      </c>
      <c r="E156" s="81">
        <f>IFERROR(INDEX('Laika grafiks'!$54:$58,MATCH($D156,'Laika grafiks'!$A$54:$A$58,0),MATCH(E$3,'Laika grafiks'!$3:$3,0)),"")</f>
        <v>1.0061232333721217</v>
      </c>
      <c r="F156" s="81">
        <f>IFERROR(INDEX('Laika grafiks'!$54:$58,MATCH($D156,'Laika grafiks'!$A$54:$A$58,0),MATCH(F$3,'Laika grafiks'!$3:$3,0)),"")</f>
        <v>1.0124228365658292</v>
      </c>
      <c r="G156" s="81">
        <f>IFERROR(INDEX('Laika grafiks'!$54:$58,MATCH($D156,'Laika grafiks'!$A$54:$A$58,0),MATCH(G$3,'Laika grafiks'!$3:$3,0)),"")</f>
        <v>1.0186920081555439</v>
      </c>
      <c r="H156" s="81">
        <f>IFERROR(INDEX('Laika grafiks'!$54:$58,MATCH($D156,'Laika grafiks'!$A$54:$A$58,0),MATCH(H$3,'Laika grafiks'!$3:$3,0)),"")</f>
        <v>1.0249296970557957</v>
      </c>
      <c r="I156" s="81">
        <f>IFERROR(INDEX('Laika grafiks'!$54:$58,MATCH($D156,'Laika grafiks'!$A$54:$A$58,0),MATCH(I$3,'Laika grafiks'!$3:$3,0)),"")</f>
        <v>1.0287672013182014</v>
      </c>
      <c r="J156" s="81">
        <f>IFERROR(INDEX('Laika grafiks'!$54:$58,MATCH($D156,'Laika grafiks'!$A$54:$A$58,0),MATCH(J$3,'Laika grafiks'!$3:$3,0)),"")</f>
        <v>1.0346976210468446</v>
      </c>
      <c r="K156" s="81">
        <f>IFERROR(INDEX('Laika grafiks'!$54:$58,MATCH($D156,'Laika grafiks'!$A$54:$A$58,0),MATCH(K$3,'Laika grafiks'!$3:$3,0)),"")</f>
        <v>1.0405964956007363</v>
      </c>
      <c r="L156" s="81">
        <f>IFERROR(INDEX('Laika grafiks'!$54:$58,MATCH($D156,'Laika grafiks'!$A$54:$A$58,0),MATCH(L$3,'Laika grafiks'!$3:$3,0)),"")</f>
        <v>1.0464628978305941</v>
      </c>
      <c r="M156" s="81">
        <f>IFERROR(INDEX('Laika grafiks'!$54:$58,MATCH($D156,'Laika grafiks'!$A$54:$A$58,0),MATCH(M$3,'Laika grafiks'!$3:$3,0)),"")</f>
        <v>1.0455059219711271</v>
      </c>
      <c r="N156" s="81">
        <f>IFERROR(INDEX('Laika grafiks'!$54:$58,MATCH($D156,'Laika grafiks'!$A$54:$A$58,0),MATCH(N$3,'Laika grafiks'!$3:$3,0)),"")</f>
        <v>1.0507524937871906</v>
      </c>
      <c r="O156" s="81">
        <f>IFERROR(INDEX('Laika grafiks'!$54:$58,MATCH($D156,'Laika grafiks'!$A$54:$A$58,0),MATCH(O$3,'Laika grafiks'!$3:$3,0)),"")</f>
        <v>1.0559673065142297</v>
      </c>
      <c r="P156" s="81">
        <f>IFERROR(INDEX('Laika grafiks'!$54:$58,MATCH($D156,'Laika grafiks'!$A$54:$A$58,0),MATCH(P$3,'Laika grafiks'!$3:$3,0)),"")</f>
        <v>1.0611496274207299</v>
      </c>
      <c r="Q156" s="81">
        <f>IFERROR(INDEX('Laika grafiks'!$54:$58,MATCH($D156,'Laika grafiks'!$A$54:$A$58,0),MATCH(Q$3,'Laika grafiks'!$3:$3,0)),"")</f>
        <v>1.0664160404105498</v>
      </c>
      <c r="R156" s="81">
        <f>IFERROR(INDEX('Laika grafiks'!$54:$58,MATCH($D156,'Laika grafiks'!$A$54:$A$58,0),MATCH(R$3,'Laika grafiks'!$3:$3,0)),"")</f>
        <v>1.0717675436629344</v>
      </c>
      <c r="S156" s="81">
        <f>IFERROR(INDEX('Laika grafiks'!$54:$58,MATCH($D156,'Laika grafiks'!$A$54:$A$58,0),MATCH(S$3,'Laika grafiks'!$3:$3,0)),"")</f>
        <v>1.0770866526445142</v>
      </c>
      <c r="T156" s="81">
        <f>IFERROR(INDEX('Laika grafiks'!$54:$58,MATCH($D156,'Laika grafiks'!$A$54:$A$58,0),MATCH(T$3,'Laika grafiks'!$3:$3,0)),"")</f>
        <v>1.0823726199691446</v>
      </c>
      <c r="U156" s="81">
        <f>IFERROR(INDEX('Laika grafiks'!$54:$58,MATCH($D156,'Laika grafiks'!$A$54:$A$58,0),MATCH(U$3,'Laika grafiks'!$3:$3,0)),"")</f>
        <v>1.0877443612187607</v>
      </c>
      <c r="V156" s="81">
        <f>IFERROR(INDEX('Laika grafiks'!$54:$58,MATCH($D156,'Laika grafiks'!$A$54:$A$58,0),MATCH(V$3,'Laika grafiks'!$3:$3,0)),"")</f>
        <v>1.0932028945361931</v>
      </c>
      <c r="W156" s="81">
        <f>IFERROR(INDEX('Laika grafiks'!$54:$58,MATCH($D156,'Laika grafiks'!$A$54:$A$58,0),MATCH(W$3,'Laika grafiks'!$3:$3,0)),"")</f>
        <v>1.0986283856974046</v>
      </c>
      <c r="X156" s="81">
        <f>IFERROR(INDEX('Laika grafiks'!$54:$58,MATCH($D156,'Laika grafiks'!$A$54:$A$58,0),MATCH(X$3,'Laika grafiks'!$3:$3,0)),"")</f>
        <v>1.1040200723685276</v>
      </c>
      <c r="Y156" s="81">
        <f>IFERROR(INDEX('Laika grafiks'!$54:$58,MATCH($D156,'Laika grafiks'!$A$54:$A$58,0),MATCH(Y$3,'Laika grafiks'!$3:$3,0)),"")</f>
        <v>1.1094992484431361</v>
      </c>
      <c r="Z156" s="81">
        <f>IFERROR(INDEX('Laika grafiks'!$54:$58,MATCH($D156,'Laika grafiks'!$A$54:$A$58,0),MATCH(Z$3,'Laika grafiks'!$3:$3,0)),"")</f>
        <v>1.115066952426917</v>
      </c>
      <c r="AA156" s="81">
        <f>IFERROR(INDEX('Laika grafiks'!$54:$58,MATCH($D156,'Laika grafiks'!$A$54:$A$58,0),MATCH(AA$3,'Laika grafiks'!$3:$3,0)),"")</f>
        <v>1.1206009534113528</v>
      </c>
      <c r="AB156" s="81">
        <f>IFERROR(INDEX('Laika grafiks'!$54:$58,MATCH($D156,'Laika grafiks'!$A$54:$A$58,0),MATCH(AB$3,'Laika grafiks'!$3:$3,0)),"")</f>
        <v>1.1261004738158982</v>
      </c>
      <c r="AC156" s="81">
        <f>IFERROR(INDEX('Laika grafiks'!$54:$58,MATCH($D156,'Laika grafiks'!$A$54:$A$58,0),MATCH(AC$3,'Laika grafiks'!$3:$3,0)),"")</f>
        <v>1.1316892334119988</v>
      </c>
      <c r="AD156" s="81">
        <f>IFERROR(INDEX('Laika grafiks'!$54:$58,MATCH($D156,'Laika grafiks'!$A$54:$A$58,0),MATCH(AD$3,'Laika grafiks'!$3:$3,0)),"")</f>
        <v>1.1373682914754555</v>
      </c>
      <c r="AE156" s="81">
        <f>IFERROR(INDEX('Laika grafiks'!$54:$58,MATCH($D156,'Laika grafiks'!$A$54:$A$58,0),MATCH(AE$3,'Laika grafiks'!$3:$3,0)),"")</f>
        <v>1.1430129724795797</v>
      </c>
      <c r="AF156" s="81">
        <f>IFERROR(INDEX('Laika grafiks'!$54:$58,MATCH($D156,'Laika grafiks'!$A$54:$A$58,0),MATCH(AF$3,'Laika grafiks'!$3:$3,0)),"")</f>
        <v>1.1486224832922161</v>
      </c>
      <c r="AG156" s="81">
        <f>IFERROR(INDEX('Laika grafiks'!$54:$58,MATCH($D156,'Laika grafiks'!$A$54:$A$58,0),MATCH(AG$3,'Laika grafiks'!$3:$3,0)),"")</f>
        <v>1.1543230180802388</v>
      </c>
      <c r="AH156" s="81">
        <f>IFERROR(INDEX('Laika grafiks'!$54:$58,MATCH($D156,'Laika grafiks'!$A$54:$A$58,0),MATCH(AH$3,'Laika grafiks'!$3:$3,0)),"")</f>
        <v>1.1601156573049645</v>
      </c>
      <c r="AI156" s="81">
        <f>IFERROR(INDEX('Laika grafiks'!$54:$58,MATCH($D156,'Laika grafiks'!$A$54:$A$58,0),MATCH(AI$3,'Laika grafiks'!$3:$3,0)),"")</f>
        <v>1.1658732319291714</v>
      </c>
      <c r="AJ156" s="81">
        <f>IFERROR(INDEX('Laika grafiks'!$54:$58,MATCH($D156,'Laika grafiks'!$A$54:$A$58,0),MATCH(AJ$3,'Laika grafiks'!$3:$3,0)),"")</f>
        <v>1.1715949329580604</v>
      </c>
      <c r="AK156" s="81">
        <f>IFERROR(INDEX('Laika grafiks'!$54:$58,MATCH($D156,'Laika grafiks'!$A$54:$A$58,0),MATCH(AK$3,'Laika grafiks'!$3:$3,0)),"")</f>
        <v>1.1774094784418434</v>
      </c>
      <c r="AL156" s="81">
        <f>IFERROR(INDEX('Laika grafiks'!$54:$58,MATCH($D156,'Laika grafiks'!$A$54:$A$58,0),MATCH(AL$3,'Laika grafiks'!$3:$3,0)),"")</f>
        <v>1.1833179704510639</v>
      </c>
      <c r="AM156" s="81">
        <f>IFERROR(INDEX('Laika grafiks'!$54:$58,MATCH($D156,'Laika grafiks'!$A$54:$A$58,0),MATCH(AM$3,'Laika grafiks'!$3:$3,0)),"")</f>
        <v>1.1891906965677548</v>
      </c>
      <c r="AN156" s="81">
        <f>IFERROR(INDEX('Laika grafiks'!$54:$58,MATCH($D156,'Laika grafiks'!$A$54:$A$58,0),MATCH(AN$3,'Laika grafiks'!$3:$3,0)),"")</f>
        <v>1.1950268316172217</v>
      </c>
      <c r="AO156" s="81">
        <f>IFERROR(INDEX('Laika grafiks'!$54:$58,MATCH($D156,'Laika grafiks'!$A$54:$A$58,0),MATCH(AO$3,'Laika grafiks'!$3:$3,0)),"")</f>
        <v>1.2009576680106804</v>
      </c>
      <c r="AP156" s="81">
        <f>IFERROR(INDEX('Laika grafiks'!$54:$58,MATCH($D156,'Laika grafiks'!$A$54:$A$58,0),MATCH(AP$3,'Laika grafiks'!$3:$3,0)),"")</f>
        <v>1.2069843298600851</v>
      </c>
      <c r="AQ156" s="81">
        <f>IFERROR(INDEX('Laika grafiks'!$54:$58,MATCH($D156,'Laika grafiks'!$A$54:$A$58,0),MATCH(AQ$3,'Laika grafiks'!$3:$3,0)),"")</f>
        <v>1.2129745104991099</v>
      </c>
      <c r="AR156" s="81">
        <f>IFERROR(INDEX('Laika grafiks'!$54:$58,MATCH($D156,'Laika grafiks'!$A$54:$A$58,0),MATCH(AR$3,'Laika grafiks'!$3:$3,0)),"")</f>
        <v>1.218927368249566</v>
      </c>
      <c r="AS156" s="81">
        <f>IFERROR(INDEX('Laika grafiks'!$54:$58,MATCH($D156,'Laika grafiks'!$A$54:$A$58,0),MATCH(AS$3,'Laika grafiks'!$3:$3,0)),"")</f>
        <v>1.224976821370894</v>
      </c>
      <c r="AT156" s="81">
        <f>IFERROR(INDEX('Laika grafiks'!$54:$58,MATCH($D156,'Laika grafiks'!$A$54:$A$58,0),MATCH(AT$3,'Laika grafiks'!$3:$3,0)),"")</f>
        <v>1.231124016457287</v>
      </c>
      <c r="AU156" s="81">
        <f>IFERROR(INDEX('Laika grafiks'!$54:$58,MATCH($D156,'Laika grafiks'!$A$54:$A$58,0),MATCH(AU$3,'Laika grafiks'!$3:$3,0)),"")</f>
        <v>1.2372340007090921</v>
      </c>
      <c r="AV156" s="81">
        <f>IFERROR(INDEX('Laika grafiks'!$54:$58,MATCH($D156,'Laika grafiks'!$A$54:$A$58,0),MATCH(AV$3,'Laika grafiks'!$3:$3,0)),"")</f>
        <v>1.2433059156145574</v>
      </c>
      <c r="AW156" s="81">
        <f>IFERROR(INDEX('Laika grafiks'!$54:$58,MATCH($D156,'Laika grafiks'!$A$54:$A$58,0),MATCH(AW$3,'Laika grafiks'!$3:$3,0)),"")</f>
        <v>1.2494763577983119</v>
      </c>
      <c r="AX156" s="81">
        <f>IFERROR(INDEX('Laika grafiks'!$54:$58,MATCH($D156,'Laika grafiks'!$A$54:$A$58,0),MATCH(AX$3,'Laika grafiks'!$3:$3,0)),"")</f>
        <v>1.2557464967864327</v>
      </c>
      <c r="AY156" s="81">
        <f>IFERROR(INDEX('Laika grafiks'!$54:$58,MATCH($D156,'Laika grafiks'!$A$54:$A$58,0),MATCH(AY$3,'Laika grafiks'!$3:$3,0)),"")</f>
        <v>1.261978680723274</v>
      </c>
      <c r="AZ156" s="81">
        <f>IFERROR(INDEX('Laika grafiks'!$54:$58,MATCH($D156,'Laika grafiks'!$A$54:$A$58,0),MATCH(AZ$3,'Laika grafiks'!$3:$3,0)),"")</f>
        <v>1.2681720339268487</v>
      </c>
      <c r="BA156" s="81">
        <f>IFERROR(INDEX('Laika grafiks'!$54:$58,MATCH($D156,'Laika grafiks'!$A$54:$A$58,0),MATCH(BA$3,'Laika grafiks'!$3:$3,0)),"")</f>
        <v>1.2744658849542783</v>
      </c>
      <c r="BB156" s="81">
        <f>IFERROR(INDEX('Laika grafiks'!$54:$58,MATCH($D156,'Laika grafiks'!$A$54:$A$58,0),MATCH(BB$3,'Laika grafiks'!$3:$3,0)),"")</f>
        <v>1.2808614267221612</v>
      </c>
      <c r="BC156" s="81">
        <f>IFERROR(INDEX('Laika grafiks'!$54:$58,MATCH($D156,'Laika grafiks'!$A$54:$A$58,0),MATCH(BC$3,'Laika grafiks'!$3:$3,0)),"")</f>
        <v>1.2872182543377395</v>
      </c>
      <c r="BD156" s="81">
        <f>IFERROR(INDEX('Laika grafiks'!$54:$58,MATCH($D156,'Laika grafiks'!$A$54:$A$58,0),MATCH(BD$3,'Laika grafiks'!$3:$3,0)),"")</f>
        <v>1.2935354746053855</v>
      </c>
      <c r="BE156" s="81">
        <f>IFERROR(INDEX('Laika grafiks'!$54:$58,MATCH($D156,'Laika grafiks'!$A$54:$A$58,0),MATCH(BE$3,'Laika grafiks'!$3:$3,0)),"")</f>
        <v>1.2999552026533638</v>
      </c>
      <c r="BF156" s="81">
        <f>IFERROR(INDEX('Laika grafiks'!$54:$58,MATCH($D156,'Laika grafiks'!$A$54:$A$58,0),MATCH(BF$3,'Laika grafiks'!$3:$3,0)),"")</f>
        <v>1.3064786552566046</v>
      </c>
      <c r="BG156" s="81">
        <f>IFERROR(INDEX('Laika grafiks'!$54:$58,MATCH($D156,'Laika grafiks'!$A$54:$A$58,0),MATCH(BG$3,'Laika grafiks'!$3:$3,0)),"")</f>
        <v>1.3129626194244943</v>
      </c>
      <c r="BH156" s="81">
        <f>IFERROR(INDEX('Laika grafiks'!$54:$58,MATCH($D156,'Laika grafiks'!$A$54:$A$58,0),MATCH(BH$3,'Laika grafiks'!$3:$3,0)),"")</f>
        <v>1.3194061840974933</v>
      </c>
      <c r="BI156" s="81">
        <f>IFERROR(INDEX('Laika grafiks'!$54:$58,MATCH($D156,'Laika grafiks'!$A$54:$A$58,0),MATCH(BI$3,'Laika grafiks'!$3:$3,0)),"")</f>
        <v>1.325954306706431</v>
      </c>
      <c r="BJ156" s="81">
        <f>IFERROR(INDEX('Laika grafiks'!$54:$58,MATCH($D156,'Laika grafiks'!$A$54:$A$58,0),MATCH(BJ$3,'Laika grafiks'!$3:$3,0)),"")</f>
        <v>1.3326082283617366</v>
      </c>
      <c r="BK156" s="81">
        <f>IFERROR(INDEX('Laika grafiks'!$54:$58,MATCH($D156,'Laika grafiks'!$A$54:$A$58,0),MATCH(BK$3,'Laika grafiks'!$3:$3,0)),"")</f>
        <v>1.3392218718129842</v>
      </c>
      <c r="BL156" s="81">
        <f>IFERROR(INDEX('Laika grafiks'!$54:$58,MATCH($D156,'Laika grafiks'!$A$54:$A$58,0),MATCH(BL$3,'Laika grafiks'!$3:$3,0)),"")</f>
        <v>1.3457943077794432</v>
      </c>
      <c r="BM156" s="81">
        <f>IFERROR(INDEX('Laika grafiks'!$54:$58,MATCH($D156,'Laika grafiks'!$A$54:$A$58,0),MATCH(BM$3,'Laika grafiks'!$3:$3,0)),"")</f>
        <v>1.3524733928405597</v>
      </c>
      <c r="BN156" s="81">
        <f>IFERROR(INDEX('Laika grafiks'!$54:$58,MATCH($D156,'Laika grafiks'!$A$54:$A$58,0),MATCH(BN$3,'Laika grafiks'!$3:$3,0)),"")</f>
        <v>1.3592603929289715</v>
      </c>
      <c r="BO156" s="81">
        <f>IFERROR(INDEX('Laika grafiks'!$54:$58,MATCH($D156,'Laika grafiks'!$A$54:$A$58,0),MATCH(BO$3,'Laika grafiks'!$3:$3,0)),"")</f>
        <v>1.3592603929289715</v>
      </c>
      <c r="BP156" s="81">
        <f>IFERROR(INDEX('Laika grafiks'!$54:$58,MATCH($D156,'Laika grafiks'!$A$54:$A$58,0),MATCH(BP$3,'Laika grafiks'!$3:$3,0)),"")</f>
        <v>1.3592603929289715</v>
      </c>
      <c r="BQ156" s="81">
        <f>IFERROR(INDEX('Laika grafiks'!$54:$58,MATCH($D156,'Laika grafiks'!$A$54:$A$58,0),MATCH(BQ$3,'Laika grafiks'!$3:$3,0)),"")</f>
        <v>1.3592603929289715</v>
      </c>
      <c r="BR156" s="81">
        <f>IFERROR(INDEX('Laika grafiks'!$54:$58,MATCH($D156,'Laika grafiks'!$A$54:$A$58,0),MATCH(BR$3,'Laika grafiks'!$3:$3,0)),"")</f>
        <v>1.3592603929289715</v>
      </c>
      <c r="BS156" s="81">
        <f>IFERROR(INDEX('Laika grafiks'!$54:$58,MATCH($D156,'Laika grafiks'!$A$54:$A$58,0),MATCH(BS$3,'Laika grafiks'!$3:$3,0)),"")</f>
        <v>1.3592603929289715</v>
      </c>
      <c r="BT156" s="81">
        <f>IFERROR(INDEX('Laika grafiks'!$54:$58,MATCH($D156,'Laika grafiks'!$A$54:$A$58,0),MATCH(BT$3,'Laika grafiks'!$3:$3,0)),"")</f>
        <v>1.3592603929289715</v>
      </c>
      <c r="BU156" s="81">
        <f>IFERROR(INDEX('Laika grafiks'!$54:$58,MATCH($D156,'Laika grafiks'!$A$54:$A$58,0),MATCH(BU$3,'Laika grafiks'!$3:$3,0)),"")</f>
        <v>1.3592603929289715</v>
      </c>
      <c r="BV156" s="81">
        <f>IFERROR(INDEX('Laika grafiks'!$54:$58,MATCH($D156,'Laika grafiks'!$A$54:$A$58,0),MATCH(BV$3,'Laika grafiks'!$3:$3,0)),"")</f>
        <v>1.3592603929289715</v>
      </c>
      <c r="BW156" s="81">
        <f>IFERROR(INDEX('Laika grafiks'!$54:$58,MATCH($D156,'Laika grafiks'!$A$54:$A$58,0),MATCH(BW$3,'Laika grafiks'!$3:$3,0)),"")</f>
        <v>1.3592603929289715</v>
      </c>
      <c r="BX156" s="81">
        <f>IFERROR(INDEX('Laika grafiks'!$54:$58,MATCH($D156,'Laika grafiks'!$A$54:$A$58,0),MATCH(BX$3,'Laika grafiks'!$3:$3,0)),"")</f>
        <v>1.3592603929289715</v>
      </c>
      <c r="BY156" s="81">
        <f>IFERROR(INDEX('Laika grafiks'!$54:$58,MATCH($D156,'Laika grafiks'!$A$54:$A$58,0),MATCH(BY$3,'Laika grafiks'!$3:$3,0)),"")</f>
        <v>1.3592603929289715</v>
      </c>
      <c r="BZ156" s="81">
        <f>IFERROR(INDEX('Laika grafiks'!$54:$58,MATCH($D156,'Laika grafiks'!$A$54:$A$58,0),MATCH(BZ$3,'Laika grafiks'!$3:$3,0)),"")</f>
        <v>1.3592603929289715</v>
      </c>
      <c r="CA156" s="81">
        <f>IFERROR(INDEX('Laika grafiks'!$54:$58,MATCH($D156,'Laika grafiks'!$A$54:$A$58,0),MATCH(CA$3,'Laika grafiks'!$3:$3,0)),"")</f>
        <v>1.3592603929289715</v>
      </c>
      <c r="CB156" s="81">
        <f>IFERROR(INDEX('Laika grafiks'!$54:$58,MATCH($D156,'Laika grafiks'!$A$54:$A$58,0),MATCH(CB$3,'Laika grafiks'!$3:$3,0)),"")</f>
        <v>1.3592603929289715</v>
      </c>
      <c r="CC156" s="81">
        <f>IFERROR(INDEX('Laika grafiks'!$54:$58,MATCH($D156,'Laika grafiks'!$A$54:$A$58,0),MATCH(CC$3,'Laika grafiks'!$3:$3,0)),"")</f>
        <v>1.3592603929289715</v>
      </c>
      <c r="CD156" s="81">
        <f>IFERROR(INDEX('Laika grafiks'!$54:$58,MATCH($D156,'Laika grafiks'!$A$54:$A$58,0),MATCH(CD$3,'Laika grafiks'!$3:$3,0)),"")</f>
        <v>1.3592603929289715</v>
      </c>
      <c r="CE156" s="81">
        <f>IFERROR(INDEX('Laika grafiks'!$54:$58,MATCH($D156,'Laika grafiks'!$A$54:$A$58,0),MATCH(CE$3,'Laika grafiks'!$3:$3,0)),"")</f>
        <v>1.3592603929289715</v>
      </c>
      <c r="CF156" s="81">
        <f>IFERROR(INDEX('Laika grafiks'!$54:$58,MATCH($D156,'Laika grafiks'!$A$54:$A$58,0),MATCH(CF$3,'Laika grafiks'!$3:$3,0)),"")</f>
        <v>1.3592603929289715</v>
      </c>
      <c r="CG156" s="81">
        <f>IFERROR(INDEX('Laika grafiks'!$54:$58,MATCH($D156,'Laika grafiks'!$A$54:$A$58,0),MATCH(CG$3,'Laika grafiks'!$3:$3,0)),"")</f>
        <v>1.3592603929289715</v>
      </c>
      <c r="CH156" s="81">
        <f>IFERROR(INDEX('Laika grafiks'!$54:$58,MATCH($D156,'Laika grafiks'!$A$54:$A$58,0),MATCH(CH$3,'Laika grafiks'!$3:$3,0)),"")</f>
        <v>1.3592603929289715</v>
      </c>
      <c r="CI156" s="81">
        <f>IFERROR(INDEX('Laika grafiks'!$54:$58,MATCH($D156,'Laika grafiks'!$A$54:$A$58,0),MATCH(CI$3,'Laika grafiks'!$3:$3,0)),"")</f>
        <v>1.3592603929289715</v>
      </c>
      <c r="CJ156" s="81">
        <f>IFERROR(INDEX('Laika grafiks'!$54:$58,MATCH($D156,'Laika grafiks'!$A$54:$A$58,0),MATCH(CJ$3,'Laika grafiks'!$3:$3,0)),"")</f>
        <v>1.3592603929289715</v>
      </c>
      <c r="CK156" s="81">
        <f>IFERROR(INDEX('Laika grafiks'!$54:$58,MATCH($D156,'Laika grafiks'!$A$54:$A$58,0),MATCH(CK$3,'Laika grafiks'!$3:$3,0)),"")</f>
        <v>1.3592603929289715</v>
      </c>
      <c r="CL156" s="81">
        <f>IFERROR(INDEX('Laika grafiks'!$54:$58,MATCH($D156,'Laika grafiks'!$A$54:$A$58,0),MATCH(CL$3,'Laika grafiks'!$3:$3,0)),"")</f>
        <v>1.3592603929289715</v>
      </c>
      <c r="CM156" s="81">
        <f>IFERROR(INDEX('Laika grafiks'!$54:$58,MATCH($D156,'Laika grafiks'!$A$54:$A$58,0),MATCH(CM$3,'Laika grafiks'!$3:$3,0)),"")</f>
        <v>1.3592603929289715</v>
      </c>
      <c r="CN156" s="81">
        <f>IFERROR(INDEX('Laika grafiks'!$54:$58,MATCH($D156,'Laika grafiks'!$A$54:$A$58,0),MATCH(CN$3,'Laika grafiks'!$3:$3,0)),"")</f>
        <v>1.3592603929289715</v>
      </c>
      <c r="CO156" s="81">
        <f>IFERROR(INDEX('Laika grafiks'!$54:$58,MATCH($D156,'Laika grafiks'!$A$54:$A$58,0),MATCH(CO$3,'Laika grafiks'!$3:$3,0)),"")</f>
        <v>1.3592603929289715</v>
      </c>
      <c r="CP156" s="81">
        <f>IFERROR(INDEX('Laika grafiks'!$54:$58,MATCH($D156,'Laika grafiks'!$A$54:$A$58,0),MATCH(CP$3,'Laika grafiks'!$3:$3,0)),"")</f>
        <v>1.3592603929289715</v>
      </c>
      <c r="CQ156" s="81">
        <f>IFERROR(INDEX('Laika grafiks'!$54:$58,MATCH($D156,'Laika grafiks'!$A$54:$A$58,0),MATCH(CQ$3,'Laika grafiks'!$3:$3,0)),"")</f>
        <v>1.3592603929289715</v>
      </c>
      <c r="CR156" s="81">
        <f>IFERROR(INDEX('Laika grafiks'!$54:$58,MATCH($D156,'Laika grafiks'!$A$54:$A$58,0),MATCH(CR$3,'Laika grafiks'!$3:$3,0)),"")</f>
        <v>1.3592603929289715</v>
      </c>
      <c r="CS156" s="81">
        <f>IFERROR(INDEX('Laika grafiks'!$54:$58,MATCH($D156,'Laika grafiks'!$A$54:$A$58,0),MATCH(CS$3,'Laika grafiks'!$3:$3,0)),"")</f>
        <v>1.3592603929289715</v>
      </c>
      <c r="CT156" s="81">
        <f>IFERROR(INDEX('Laika grafiks'!$54:$58,MATCH($D156,'Laika grafiks'!$A$54:$A$58,0),MATCH(CT$3,'Laika grafiks'!$3:$3,0)),"")</f>
        <v>1.3592603929289715</v>
      </c>
      <c r="CU156" s="81">
        <f>IFERROR(INDEX('Laika grafiks'!$54:$58,MATCH($D156,'Laika grafiks'!$A$54:$A$58,0),MATCH(CU$3,'Laika grafiks'!$3:$3,0)),"")</f>
        <v>1.3592603929289715</v>
      </c>
      <c r="CV156" s="81">
        <f>IFERROR(INDEX('Laika grafiks'!$54:$58,MATCH($D156,'Laika grafiks'!$A$54:$A$58,0),MATCH(CV$3,'Laika grafiks'!$3:$3,0)),"")</f>
        <v>1.3592603929289715</v>
      </c>
      <c r="CW156" s="81">
        <f>IFERROR(INDEX('Laika grafiks'!$54:$58,MATCH($D156,'Laika grafiks'!$A$54:$A$58,0),MATCH(CW$3,'Laika grafiks'!$3:$3,0)),"")</f>
        <v>1.3592603929289715</v>
      </c>
      <c r="CX156" s="81">
        <f>IFERROR(INDEX('Laika grafiks'!$54:$58,MATCH($D156,'Laika grafiks'!$A$54:$A$58,0),MATCH(CX$3,'Laika grafiks'!$3:$3,0)),"")</f>
        <v>1.3592603929289715</v>
      </c>
      <c r="CY156" s="81">
        <f>IFERROR(INDEX('Laika grafiks'!$54:$58,MATCH($D156,'Laika grafiks'!$A$54:$A$58,0),MATCH(CY$3,'Laika grafiks'!$3:$3,0)),"")</f>
        <v>1.3592603929289715</v>
      </c>
      <c r="CZ156" s="81">
        <f>IFERROR(INDEX('Laika grafiks'!$54:$58,MATCH($D156,'Laika grafiks'!$A$54:$A$58,0),MATCH(CZ$3,'Laika grafiks'!$3:$3,0)),"")</f>
        <v>1.3592603929289715</v>
      </c>
      <c r="DA156" s="81">
        <f>IFERROR(INDEX('Laika grafiks'!$54:$58,MATCH($D156,'Laika grafiks'!$A$54:$A$58,0),MATCH(DA$3,'Laika grafiks'!$3:$3,0)),"")</f>
        <v>1.3592603929289715</v>
      </c>
      <c r="DB156" s="81">
        <f>IFERROR(INDEX('Laika grafiks'!$54:$58,MATCH($D156,'Laika grafiks'!$A$54:$A$58,0),MATCH(DB$3,'Laika grafiks'!$3:$3,0)),"")</f>
        <v>1.3592603929289715</v>
      </c>
      <c r="DC156" s="81">
        <f>IFERROR(INDEX('Laika grafiks'!$54:$58,MATCH($D156,'Laika grafiks'!$A$54:$A$58,0),MATCH(DC$3,'Laika grafiks'!$3:$3,0)),"")</f>
        <v>1.3592603929289715</v>
      </c>
      <c r="DD156" s="81">
        <f>IFERROR(INDEX('Laika grafiks'!$54:$58,MATCH($D156,'Laika grafiks'!$A$54:$A$58,0),MATCH(DD$3,'Laika grafiks'!$3:$3,0)),"")</f>
        <v>1.3592603929289715</v>
      </c>
      <c r="DE156" s="81">
        <f>IFERROR(INDEX('Laika grafiks'!$54:$58,MATCH($D156,'Laika grafiks'!$A$54:$A$58,0),MATCH(DE$3,'Laika grafiks'!$3:$3,0)),"")</f>
        <v>1.3592603929289715</v>
      </c>
      <c r="DF156" s="81">
        <f>IFERROR(INDEX('Laika grafiks'!$54:$58,MATCH($D156,'Laika grafiks'!$A$54:$A$58,0),MATCH(DF$3,'Laika grafiks'!$3:$3,0)),"")</f>
        <v>1.3592603929289715</v>
      </c>
      <c r="DG156" s="81">
        <f>IFERROR(INDEX('Laika grafiks'!$54:$58,MATCH($D156,'Laika grafiks'!$A$54:$A$58,0),MATCH(DG$3,'Laika grafiks'!$3:$3,0)),"")</f>
        <v>1.3592603929289715</v>
      </c>
      <c r="DH156" s="81">
        <f>IFERROR(INDEX('Laika grafiks'!$54:$58,MATCH($D156,'Laika grafiks'!$A$54:$A$58,0),MATCH(DH$3,'Laika grafiks'!$3:$3,0)),"")</f>
        <v>1.3592603929289715</v>
      </c>
      <c r="DI156" s="81">
        <f>IFERROR(INDEX('Laika grafiks'!$54:$58,MATCH($D156,'Laika grafiks'!$A$54:$A$58,0),MATCH(DI$3,'Laika grafiks'!$3:$3,0)),"")</f>
        <v>1.3592603929289715</v>
      </c>
      <c r="DJ156" s="81">
        <f>IFERROR(INDEX('Laika grafiks'!$54:$58,MATCH($D156,'Laika grafiks'!$A$54:$A$58,0),MATCH(DJ$3,'Laika grafiks'!$3:$3,0)),"")</f>
        <v>1.3592603929289715</v>
      </c>
      <c r="DK156" s="81">
        <f>IFERROR(INDEX('Laika grafiks'!$54:$58,MATCH($D156,'Laika grafiks'!$A$54:$A$58,0),MATCH(DK$3,'Laika grafiks'!$3:$3,0)),"")</f>
        <v>1.3592603929289715</v>
      </c>
      <c r="DL156" s="81">
        <f>IFERROR(INDEX('Laika grafiks'!$54:$58,MATCH($D156,'Laika grafiks'!$A$54:$A$58,0),MATCH(DL$3,'Laika grafiks'!$3:$3,0)),"")</f>
        <v>1.3592603929289715</v>
      </c>
      <c r="DM156" s="81">
        <f>IFERROR(INDEX('Laika grafiks'!$54:$58,MATCH($D156,'Laika grafiks'!$A$54:$A$58,0),MATCH(DM$3,'Laika grafiks'!$3:$3,0)),"")</f>
        <v>1.3592603929289715</v>
      </c>
      <c r="DN156" s="81">
        <f>IFERROR(INDEX('Laika grafiks'!$54:$58,MATCH($D156,'Laika grafiks'!$A$54:$A$58,0),MATCH(DN$3,'Laika grafiks'!$3:$3,0)),"")</f>
        <v>1.3592603929289715</v>
      </c>
      <c r="DO156" s="81">
        <f>IFERROR(INDEX('Laika grafiks'!$54:$58,MATCH($D156,'Laika grafiks'!$A$54:$A$58,0),MATCH(DO$3,'Laika grafiks'!$3:$3,0)),"")</f>
        <v>1.3592603929289715</v>
      </c>
      <c r="DP156" s="81">
        <f>IFERROR(INDEX('Laika grafiks'!$54:$58,MATCH($D156,'Laika grafiks'!$A$54:$A$58,0),MATCH(DP$3,'Laika grafiks'!$3:$3,0)),"")</f>
        <v>1.3592603929289715</v>
      </c>
      <c r="DQ156" s="81">
        <f>IFERROR(INDEX('Laika grafiks'!$54:$58,MATCH($D156,'Laika grafiks'!$A$54:$A$58,0),MATCH(DQ$3,'Laika grafiks'!$3:$3,0)),"")</f>
        <v>1.3592603929289715</v>
      </c>
      <c r="DR156" s="81">
        <f>IFERROR(INDEX('Laika grafiks'!$54:$58,MATCH($D156,'Laika grafiks'!$A$54:$A$58,0),MATCH(DR$3,'Laika grafiks'!$3:$3,0)),"")</f>
        <v>1.3592603929289715</v>
      </c>
      <c r="DS156" s="81">
        <f>IFERROR(INDEX('Laika grafiks'!$54:$58,MATCH($D156,'Laika grafiks'!$A$54:$A$58,0),MATCH(DS$3,'Laika grafiks'!$3:$3,0)),"")</f>
        <v>1.3592603929289715</v>
      </c>
      <c r="DT156" s="81">
        <f>IFERROR(INDEX('Laika grafiks'!$54:$58,MATCH($D156,'Laika grafiks'!$A$54:$A$58,0),MATCH(DT$3,'Laika grafiks'!$3:$3,0)),"")</f>
        <v>1.3592603929289715</v>
      </c>
      <c r="DU156" s="81">
        <f>IFERROR(INDEX('Laika grafiks'!$54:$58,MATCH($D156,'Laika grafiks'!$A$54:$A$58,0),MATCH(DU$3,'Laika grafiks'!$3:$3,0)),"")</f>
        <v>1.3592603929289715</v>
      </c>
    </row>
    <row r="157" spans="1:1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row>
    <row r="158" spans="1:125">
      <c r="A158" s="2" t="s">
        <v>255</v>
      </c>
      <c r="B158" s="2"/>
      <c r="C158" s="2"/>
      <c r="D158" s="2"/>
      <c r="E158" s="158">
        <f t="shared" ref="E158:BP158" si="70">IFERROR(IFERROR(E154*E148/E152+E155*E149/E152+E156*E150/E152,0),"")</f>
        <v>0</v>
      </c>
      <c r="F158" s="158">
        <f t="shared" si="70"/>
        <v>0</v>
      </c>
      <c r="G158" s="158">
        <f t="shared" si="70"/>
        <v>0</v>
      </c>
      <c r="H158" s="158">
        <f t="shared" si="70"/>
        <v>0</v>
      </c>
      <c r="I158" s="158">
        <f t="shared" si="70"/>
        <v>0</v>
      </c>
      <c r="J158" s="158">
        <f t="shared" si="70"/>
        <v>1.0346976210468446</v>
      </c>
      <c r="K158" s="158">
        <f t="shared" si="70"/>
        <v>1.0405964956007363</v>
      </c>
      <c r="L158" s="158">
        <f t="shared" si="70"/>
        <v>1.0464628978305941</v>
      </c>
      <c r="M158" s="158">
        <f t="shared" si="70"/>
        <v>1.0455059219711271</v>
      </c>
      <c r="N158" s="158">
        <f t="shared" si="70"/>
        <v>1.0507524937871906</v>
      </c>
      <c r="O158" s="158">
        <f t="shared" si="70"/>
        <v>1.0559673065142297</v>
      </c>
      <c r="P158" s="158">
        <f t="shared" si="70"/>
        <v>1.0611496274207299</v>
      </c>
      <c r="Q158" s="158">
        <f t="shared" si="70"/>
        <v>1.0664160404105498</v>
      </c>
      <c r="R158" s="158">
        <f t="shared" si="70"/>
        <v>1.0717675436629344</v>
      </c>
      <c r="S158" s="158">
        <f t="shared" si="70"/>
        <v>1.0770866526445142</v>
      </c>
      <c r="T158" s="158">
        <f t="shared" si="70"/>
        <v>1.0823726199691446</v>
      </c>
      <c r="U158" s="158">
        <f t="shared" si="70"/>
        <v>1.0877443612187607</v>
      </c>
      <c r="V158" s="158">
        <f t="shared" si="70"/>
        <v>1.0932028945361931</v>
      </c>
      <c r="W158" s="158">
        <f t="shared" si="70"/>
        <v>1.0986283856974046</v>
      </c>
      <c r="X158" s="158">
        <f t="shared" si="70"/>
        <v>1.1040200723685276</v>
      </c>
      <c r="Y158" s="158">
        <f t="shared" si="70"/>
        <v>1.1094992484431361</v>
      </c>
      <c r="Z158" s="158">
        <f t="shared" si="70"/>
        <v>1.115066952426917</v>
      </c>
      <c r="AA158" s="158">
        <f t="shared" si="70"/>
        <v>1.1206009534113528</v>
      </c>
      <c r="AB158" s="158">
        <f t="shared" si="70"/>
        <v>1.1261004738158982</v>
      </c>
      <c r="AC158" s="158">
        <f t="shared" si="70"/>
        <v>1.1316892334119988</v>
      </c>
      <c r="AD158" s="158">
        <f t="shared" si="70"/>
        <v>1.1373682914754555</v>
      </c>
      <c r="AE158" s="158">
        <f t="shared" si="70"/>
        <v>1.1430129724795799</v>
      </c>
      <c r="AF158" s="158">
        <f t="shared" si="70"/>
        <v>1.1486224832922161</v>
      </c>
      <c r="AG158" s="158">
        <f t="shared" si="70"/>
        <v>1.1543230180802391</v>
      </c>
      <c r="AH158" s="158">
        <f t="shared" si="70"/>
        <v>1.1601156573049647</v>
      </c>
      <c r="AI158" s="158">
        <f t="shared" si="70"/>
        <v>1.1658732319291716</v>
      </c>
      <c r="AJ158" s="158">
        <f t="shared" si="70"/>
        <v>1.1715949329580604</v>
      </c>
      <c r="AK158" s="158">
        <f t="shared" si="70"/>
        <v>1.1774094784418436</v>
      </c>
      <c r="AL158" s="158">
        <f t="shared" si="70"/>
        <v>1.1833179704510639</v>
      </c>
      <c r="AM158" s="158">
        <f t="shared" si="70"/>
        <v>1.1891906965677548</v>
      </c>
      <c r="AN158" s="158">
        <f t="shared" si="70"/>
        <v>1.1950268316172219</v>
      </c>
      <c r="AO158" s="158">
        <f t="shared" si="70"/>
        <v>1.2009576680106806</v>
      </c>
      <c r="AP158" s="158">
        <f t="shared" si="70"/>
        <v>1.2069843298600851</v>
      </c>
      <c r="AQ158" s="158">
        <f t="shared" si="70"/>
        <v>1.2129745104991101</v>
      </c>
      <c r="AR158" s="158">
        <f t="shared" si="70"/>
        <v>1.2189273682495663</v>
      </c>
      <c r="AS158" s="158">
        <f t="shared" si="70"/>
        <v>1.2249768213708943</v>
      </c>
      <c r="AT158" s="158">
        <f t="shared" si="70"/>
        <v>1.2311240164572872</v>
      </c>
      <c r="AU158" s="158">
        <f t="shared" si="70"/>
        <v>1.2372340007090921</v>
      </c>
      <c r="AV158" s="158">
        <f t="shared" si="70"/>
        <v>1.2433059156145576</v>
      </c>
      <c r="AW158" s="158">
        <f t="shared" si="70"/>
        <v>1.2494763577983119</v>
      </c>
      <c r="AX158" s="158">
        <f t="shared" si="70"/>
        <v>1.2557464967864329</v>
      </c>
      <c r="AY158" s="158">
        <f t="shared" si="70"/>
        <v>1.2619786807232742</v>
      </c>
      <c r="AZ158" s="158">
        <f t="shared" si="70"/>
        <v>1.2681720339268487</v>
      </c>
      <c r="BA158" s="158">
        <f t="shared" si="70"/>
        <v>1.2744658849542783</v>
      </c>
      <c r="BB158" s="158">
        <f t="shared" si="70"/>
        <v>1.2808614267221612</v>
      </c>
      <c r="BC158" s="158">
        <f t="shared" si="70"/>
        <v>1.2872182543377395</v>
      </c>
      <c r="BD158" s="158">
        <f t="shared" si="70"/>
        <v>1.2935354746053858</v>
      </c>
      <c r="BE158" s="158">
        <f t="shared" si="70"/>
        <v>1.2999552026533638</v>
      </c>
      <c r="BF158" s="158">
        <f t="shared" si="70"/>
        <v>1.3064786552566048</v>
      </c>
      <c r="BG158" s="158">
        <f t="shared" si="70"/>
        <v>1.3129626194244945</v>
      </c>
      <c r="BH158" s="158">
        <f t="shared" si="70"/>
        <v>1.3194061840974936</v>
      </c>
      <c r="BI158" s="158">
        <f t="shared" si="70"/>
        <v>1.325954306706431</v>
      </c>
      <c r="BJ158" s="158">
        <f t="shared" si="70"/>
        <v>1.3326082283617369</v>
      </c>
      <c r="BK158" s="158">
        <f t="shared" si="70"/>
        <v>1.3392218718129842</v>
      </c>
      <c r="BL158" s="158">
        <f t="shared" si="70"/>
        <v>1.3457943077794434</v>
      </c>
      <c r="BM158" s="158">
        <f t="shared" si="70"/>
        <v>0</v>
      </c>
      <c r="BN158" s="158">
        <f t="shared" si="70"/>
        <v>0</v>
      </c>
      <c r="BO158" s="158">
        <f t="shared" si="70"/>
        <v>0</v>
      </c>
      <c r="BP158" s="158">
        <f t="shared" si="70"/>
        <v>0</v>
      </c>
      <c r="BQ158" s="158">
        <f t="shared" ref="BQ158:DU158" si="71">IFERROR(IFERROR(BQ154*BQ148/BQ152+BQ155*BQ149/BQ152+BQ156*BQ150/BQ152,0),"")</f>
        <v>0</v>
      </c>
      <c r="BR158" s="158">
        <f t="shared" si="71"/>
        <v>0</v>
      </c>
      <c r="BS158" s="158">
        <f t="shared" si="71"/>
        <v>0</v>
      </c>
      <c r="BT158" s="158">
        <f t="shared" si="71"/>
        <v>0</v>
      </c>
      <c r="BU158" s="158">
        <f t="shared" si="71"/>
        <v>0</v>
      </c>
      <c r="BV158" s="158">
        <f t="shared" si="71"/>
        <v>0</v>
      </c>
      <c r="BW158" s="158">
        <f t="shared" si="71"/>
        <v>0</v>
      </c>
      <c r="BX158" s="158">
        <f t="shared" si="71"/>
        <v>0</v>
      </c>
      <c r="BY158" s="158">
        <f t="shared" si="71"/>
        <v>0</v>
      </c>
      <c r="BZ158" s="158">
        <f t="shared" si="71"/>
        <v>0</v>
      </c>
      <c r="CA158" s="158">
        <f t="shared" si="71"/>
        <v>0</v>
      </c>
      <c r="CB158" s="158">
        <f t="shared" si="71"/>
        <v>0</v>
      </c>
      <c r="CC158" s="158">
        <f t="shared" si="71"/>
        <v>0</v>
      </c>
      <c r="CD158" s="158">
        <f t="shared" si="71"/>
        <v>0</v>
      </c>
      <c r="CE158" s="158">
        <f t="shared" si="71"/>
        <v>0</v>
      </c>
      <c r="CF158" s="158">
        <f t="shared" si="71"/>
        <v>0</v>
      </c>
      <c r="CG158" s="158">
        <f t="shared" si="71"/>
        <v>0</v>
      </c>
      <c r="CH158" s="158">
        <f t="shared" si="71"/>
        <v>0</v>
      </c>
      <c r="CI158" s="158">
        <f t="shared" si="71"/>
        <v>0</v>
      </c>
      <c r="CJ158" s="158">
        <f t="shared" si="71"/>
        <v>0</v>
      </c>
      <c r="CK158" s="158">
        <f t="shared" si="71"/>
        <v>0</v>
      </c>
      <c r="CL158" s="158">
        <f t="shared" si="71"/>
        <v>0</v>
      </c>
      <c r="CM158" s="158">
        <f t="shared" si="71"/>
        <v>0</v>
      </c>
      <c r="CN158" s="158">
        <f t="shared" si="71"/>
        <v>0</v>
      </c>
      <c r="CO158" s="158">
        <f t="shared" si="71"/>
        <v>0</v>
      </c>
      <c r="CP158" s="158">
        <f t="shared" si="71"/>
        <v>0</v>
      </c>
      <c r="CQ158" s="158">
        <f t="shared" si="71"/>
        <v>0</v>
      </c>
      <c r="CR158" s="158">
        <f t="shared" si="71"/>
        <v>0</v>
      </c>
      <c r="CS158" s="158">
        <f t="shared" si="71"/>
        <v>0</v>
      </c>
      <c r="CT158" s="158">
        <f t="shared" si="71"/>
        <v>0</v>
      </c>
      <c r="CU158" s="158">
        <f t="shared" si="71"/>
        <v>0</v>
      </c>
      <c r="CV158" s="158">
        <f t="shared" si="71"/>
        <v>0</v>
      </c>
      <c r="CW158" s="158">
        <f t="shared" si="71"/>
        <v>0</v>
      </c>
      <c r="CX158" s="158">
        <f t="shared" si="71"/>
        <v>0</v>
      </c>
      <c r="CY158" s="158">
        <f t="shared" si="71"/>
        <v>0</v>
      </c>
      <c r="CZ158" s="158">
        <f t="shared" si="71"/>
        <v>0</v>
      </c>
      <c r="DA158" s="158">
        <f t="shared" si="71"/>
        <v>0</v>
      </c>
      <c r="DB158" s="158">
        <f t="shared" si="71"/>
        <v>0</v>
      </c>
      <c r="DC158" s="158">
        <f t="shared" si="71"/>
        <v>0</v>
      </c>
      <c r="DD158" s="158">
        <f t="shared" si="71"/>
        <v>0</v>
      </c>
      <c r="DE158" s="158">
        <f t="shared" si="71"/>
        <v>0</v>
      </c>
      <c r="DF158" s="158">
        <f t="shared" si="71"/>
        <v>0</v>
      </c>
      <c r="DG158" s="158">
        <f t="shared" si="71"/>
        <v>0</v>
      </c>
      <c r="DH158" s="158">
        <f t="shared" si="71"/>
        <v>0</v>
      </c>
      <c r="DI158" s="158">
        <f t="shared" si="71"/>
        <v>0</v>
      </c>
      <c r="DJ158" s="158">
        <f t="shared" si="71"/>
        <v>0</v>
      </c>
      <c r="DK158" s="158">
        <f t="shared" si="71"/>
        <v>0</v>
      </c>
      <c r="DL158" s="158">
        <f t="shared" si="71"/>
        <v>0</v>
      </c>
      <c r="DM158" s="158">
        <f t="shared" si="71"/>
        <v>0</v>
      </c>
      <c r="DN158" s="158">
        <f t="shared" si="71"/>
        <v>0</v>
      </c>
      <c r="DO158" s="158">
        <f t="shared" si="71"/>
        <v>0</v>
      </c>
      <c r="DP158" s="158">
        <f t="shared" si="71"/>
        <v>0</v>
      </c>
      <c r="DQ158" s="158">
        <f t="shared" si="71"/>
        <v>0</v>
      </c>
      <c r="DR158" s="158">
        <f t="shared" si="71"/>
        <v>0</v>
      </c>
      <c r="DS158" s="158">
        <f t="shared" si="71"/>
        <v>0</v>
      </c>
      <c r="DT158" s="158">
        <f t="shared" si="71"/>
        <v>0</v>
      </c>
      <c r="DU158" s="158">
        <f t="shared" si="71"/>
        <v>0</v>
      </c>
    </row>
    <row r="159" spans="1:1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c r="A160" s="25" t="s">
        <v>970</v>
      </c>
      <c r="B160" s="84" t="s">
        <v>638</v>
      </c>
      <c r="C160" s="25" t="b">
        <f>IFERROR(D160=SUM(E160:DU160),"")</f>
        <v>1</v>
      </c>
      <c r="D160" s="159">
        <f>ROUND(IFERROR(G136,""),0)</f>
        <v>306817</v>
      </c>
      <c r="E160" s="663">
        <f t="shared" ref="E160:BP160" si="72">IFERROR($D160*E152/$D152,"")</f>
        <v>0</v>
      </c>
      <c r="F160" s="663">
        <f t="shared" si="72"/>
        <v>0</v>
      </c>
      <c r="G160" s="663">
        <f t="shared" si="72"/>
        <v>0</v>
      </c>
      <c r="H160" s="663">
        <f t="shared" si="72"/>
        <v>0</v>
      </c>
      <c r="I160" s="663">
        <f t="shared" si="72"/>
        <v>0</v>
      </c>
      <c r="J160" s="663">
        <f t="shared" si="72"/>
        <v>3836.5506779312159</v>
      </c>
      <c r="K160" s="663">
        <f t="shared" si="72"/>
        <v>3836.5506779312159</v>
      </c>
      <c r="L160" s="663">
        <f t="shared" si="72"/>
        <v>3836.5506779312159</v>
      </c>
      <c r="M160" s="663">
        <f t="shared" si="72"/>
        <v>3836.5506779312159</v>
      </c>
      <c r="N160" s="663">
        <f t="shared" si="72"/>
        <v>3836.5506779312159</v>
      </c>
      <c r="O160" s="663">
        <f t="shared" si="72"/>
        <v>3836.5506779312159</v>
      </c>
      <c r="P160" s="663">
        <f t="shared" si="72"/>
        <v>3836.5506779312159</v>
      </c>
      <c r="Q160" s="663">
        <f t="shared" si="72"/>
        <v>3836.5506779312159</v>
      </c>
      <c r="R160" s="663">
        <f t="shared" si="72"/>
        <v>3836.5506779312159</v>
      </c>
      <c r="S160" s="663">
        <f t="shared" si="72"/>
        <v>3836.5506779312159</v>
      </c>
      <c r="T160" s="663">
        <f t="shared" si="72"/>
        <v>3836.5506779312159</v>
      </c>
      <c r="U160" s="663">
        <f t="shared" si="72"/>
        <v>3836.5506779312159</v>
      </c>
      <c r="V160" s="663">
        <f t="shared" si="72"/>
        <v>3836.5506779312159</v>
      </c>
      <c r="W160" s="663">
        <f t="shared" si="72"/>
        <v>3836.5506779312159</v>
      </c>
      <c r="X160" s="663">
        <f t="shared" si="72"/>
        <v>3836.5506779312159</v>
      </c>
      <c r="Y160" s="663">
        <f t="shared" si="72"/>
        <v>3836.5506779312159</v>
      </c>
      <c r="Z160" s="663">
        <f t="shared" si="72"/>
        <v>3836.5506779312159</v>
      </c>
      <c r="AA160" s="663">
        <f t="shared" si="72"/>
        <v>3836.5506779312159</v>
      </c>
      <c r="AB160" s="663">
        <f t="shared" si="72"/>
        <v>3836.5506779312159</v>
      </c>
      <c r="AC160" s="663">
        <f t="shared" si="72"/>
        <v>3836.5506779312159</v>
      </c>
      <c r="AD160" s="663">
        <f t="shared" si="72"/>
        <v>6573.8853268964385</v>
      </c>
      <c r="AE160" s="663">
        <f t="shared" si="72"/>
        <v>6573.8853268964385</v>
      </c>
      <c r="AF160" s="663">
        <f t="shared" si="72"/>
        <v>6573.8853268964385</v>
      </c>
      <c r="AG160" s="663">
        <f t="shared" si="72"/>
        <v>6573.8853268964385</v>
      </c>
      <c r="AH160" s="663">
        <f t="shared" si="72"/>
        <v>6573.8853268964385</v>
      </c>
      <c r="AI160" s="663">
        <f t="shared" si="72"/>
        <v>6573.8853268964385</v>
      </c>
      <c r="AJ160" s="663">
        <f t="shared" si="72"/>
        <v>6573.8853268964385</v>
      </c>
      <c r="AK160" s="663">
        <f t="shared" si="72"/>
        <v>6573.8853268964385</v>
      </c>
      <c r="AL160" s="663">
        <f t="shared" si="72"/>
        <v>6573.8853268964385</v>
      </c>
      <c r="AM160" s="663">
        <f t="shared" si="72"/>
        <v>6573.8853268964385</v>
      </c>
      <c r="AN160" s="663">
        <f t="shared" si="72"/>
        <v>6573.8853268964385</v>
      </c>
      <c r="AO160" s="663">
        <f t="shared" si="72"/>
        <v>6573.8853268964385</v>
      </c>
      <c r="AP160" s="663">
        <f t="shared" si="72"/>
        <v>6573.8853268964385</v>
      </c>
      <c r="AQ160" s="663">
        <f t="shared" si="72"/>
        <v>6573.8853268964385</v>
      </c>
      <c r="AR160" s="663">
        <f t="shared" si="72"/>
        <v>6573.8853268964385</v>
      </c>
      <c r="AS160" s="663">
        <f t="shared" si="72"/>
        <v>6573.8853268964385</v>
      </c>
      <c r="AT160" s="663">
        <f t="shared" si="72"/>
        <v>6573.8853268964385</v>
      </c>
      <c r="AU160" s="663">
        <f t="shared" si="72"/>
        <v>6573.8853268964385</v>
      </c>
      <c r="AV160" s="663">
        <f t="shared" si="72"/>
        <v>6573.8853268964385</v>
      </c>
      <c r="AW160" s="663">
        <f t="shared" si="72"/>
        <v>6573.8853268964385</v>
      </c>
      <c r="AX160" s="663">
        <f t="shared" si="72"/>
        <v>6573.8853268964385</v>
      </c>
      <c r="AY160" s="663">
        <f t="shared" si="72"/>
        <v>6573.8853268964385</v>
      </c>
      <c r="AZ160" s="663">
        <f t="shared" si="72"/>
        <v>6573.8853268964385</v>
      </c>
      <c r="BA160" s="663">
        <f t="shared" si="72"/>
        <v>6573.8853268964385</v>
      </c>
      <c r="BB160" s="663">
        <f t="shared" si="72"/>
        <v>6573.8853268964385</v>
      </c>
      <c r="BC160" s="663">
        <f t="shared" si="72"/>
        <v>6573.8853268964385</v>
      </c>
      <c r="BD160" s="663">
        <f t="shared" si="72"/>
        <v>6573.8853268964385</v>
      </c>
      <c r="BE160" s="663">
        <f t="shared" si="72"/>
        <v>6573.8853268964385</v>
      </c>
      <c r="BF160" s="663">
        <f t="shared" si="72"/>
        <v>6573.8853268964385</v>
      </c>
      <c r="BG160" s="663">
        <f t="shared" si="72"/>
        <v>6573.8853268964385</v>
      </c>
      <c r="BH160" s="663">
        <f t="shared" si="72"/>
        <v>6573.8853268964385</v>
      </c>
      <c r="BI160" s="663">
        <f t="shared" si="72"/>
        <v>6573.8853268964385</v>
      </c>
      <c r="BJ160" s="663">
        <f t="shared" si="72"/>
        <v>6573.8853268964385</v>
      </c>
      <c r="BK160" s="663">
        <f t="shared" si="72"/>
        <v>6573.8853268964385</v>
      </c>
      <c r="BL160" s="663">
        <f t="shared" si="72"/>
        <v>6573.8853268964385</v>
      </c>
      <c r="BM160" s="663">
        <f t="shared" si="72"/>
        <v>0</v>
      </c>
      <c r="BN160" s="663">
        <f t="shared" si="72"/>
        <v>0</v>
      </c>
      <c r="BO160" s="663">
        <f t="shared" si="72"/>
        <v>0</v>
      </c>
      <c r="BP160" s="663">
        <f t="shared" si="72"/>
        <v>0</v>
      </c>
      <c r="BQ160" s="663">
        <f t="shared" ref="BQ160:DU160" si="73">IFERROR($D160*BQ152/$D152,"")</f>
        <v>0</v>
      </c>
      <c r="BR160" s="663">
        <f t="shared" si="73"/>
        <v>0</v>
      </c>
      <c r="BS160" s="663">
        <f t="shared" si="73"/>
        <v>0</v>
      </c>
      <c r="BT160" s="663">
        <f t="shared" si="73"/>
        <v>0</v>
      </c>
      <c r="BU160" s="663">
        <f t="shared" si="73"/>
        <v>0</v>
      </c>
      <c r="BV160" s="663">
        <f t="shared" si="73"/>
        <v>0</v>
      </c>
      <c r="BW160" s="663">
        <f t="shared" si="73"/>
        <v>0</v>
      </c>
      <c r="BX160" s="663">
        <f t="shared" si="73"/>
        <v>0</v>
      </c>
      <c r="BY160" s="663">
        <f t="shared" si="73"/>
        <v>0</v>
      </c>
      <c r="BZ160" s="663">
        <f t="shared" si="73"/>
        <v>0</v>
      </c>
      <c r="CA160" s="663">
        <f t="shared" si="73"/>
        <v>0</v>
      </c>
      <c r="CB160" s="663">
        <f t="shared" si="73"/>
        <v>0</v>
      </c>
      <c r="CC160" s="663">
        <f t="shared" si="73"/>
        <v>0</v>
      </c>
      <c r="CD160" s="663">
        <f t="shared" si="73"/>
        <v>0</v>
      </c>
      <c r="CE160" s="663">
        <f t="shared" si="73"/>
        <v>0</v>
      </c>
      <c r="CF160" s="663">
        <f t="shared" si="73"/>
        <v>0</v>
      </c>
      <c r="CG160" s="663">
        <f t="shared" si="73"/>
        <v>0</v>
      </c>
      <c r="CH160" s="663">
        <f t="shared" si="73"/>
        <v>0</v>
      </c>
      <c r="CI160" s="663">
        <f t="shared" si="73"/>
        <v>0</v>
      </c>
      <c r="CJ160" s="663">
        <f t="shared" si="73"/>
        <v>0</v>
      </c>
      <c r="CK160" s="663">
        <f t="shared" si="73"/>
        <v>0</v>
      </c>
      <c r="CL160" s="663">
        <f t="shared" si="73"/>
        <v>0</v>
      </c>
      <c r="CM160" s="663">
        <f t="shared" si="73"/>
        <v>0</v>
      </c>
      <c r="CN160" s="663">
        <f t="shared" si="73"/>
        <v>0</v>
      </c>
      <c r="CO160" s="663">
        <f t="shared" si="73"/>
        <v>0</v>
      </c>
      <c r="CP160" s="663">
        <f t="shared" si="73"/>
        <v>0</v>
      </c>
      <c r="CQ160" s="663">
        <f t="shared" si="73"/>
        <v>0</v>
      </c>
      <c r="CR160" s="663">
        <f t="shared" si="73"/>
        <v>0</v>
      </c>
      <c r="CS160" s="663">
        <f t="shared" si="73"/>
        <v>0</v>
      </c>
      <c r="CT160" s="663">
        <f t="shared" si="73"/>
        <v>0</v>
      </c>
      <c r="CU160" s="663">
        <f t="shared" si="73"/>
        <v>0</v>
      </c>
      <c r="CV160" s="663">
        <f t="shared" si="73"/>
        <v>0</v>
      </c>
      <c r="CW160" s="663">
        <f t="shared" si="73"/>
        <v>0</v>
      </c>
      <c r="CX160" s="663">
        <f t="shared" si="73"/>
        <v>0</v>
      </c>
      <c r="CY160" s="663">
        <f t="shared" si="73"/>
        <v>0</v>
      </c>
      <c r="CZ160" s="663">
        <f t="shared" si="73"/>
        <v>0</v>
      </c>
      <c r="DA160" s="663">
        <f t="shared" si="73"/>
        <v>0</v>
      </c>
      <c r="DB160" s="663">
        <f t="shared" si="73"/>
        <v>0</v>
      </c>
      <c r="DC160" s="663">
        <f t="shared" si="73"/>
        <v>0</v>
      </c>
      <c r="DD160" s="663">
        <f t="shared" si="73"/>
        <v>0</v>
      </c>
      <c r="DE160" s="663">
        <f t="shared" si="73"/>
        <v>0</v>
      </c>
      <c r="DF160" s="663">
        <f t="shared" si="73"/>
        <v>0</v>
      </c>
      <c r="DG160" s="663">
        <f t="shared" si="73"/>
        <v>0</v>
      </c>
      <c r="DH160" s="663">
        <f t="shared" si="73"/>
        <v>0</v>
      </c>
      <c r="DI160" s="663">
        <f t="shared" si="73"/>
        <v>0</v>
      </c>
      <c r="DJ160" s="663">
        <f t="shared" si="73"/>
        <v>0</v>
      </c>
      <c r="DK160" s="663">
        <f t="shared" si="73"/>
        <v>0</v>
      </c>
      <c r="DL160" s="663">
        <f t="shared" si="73"/>
        <v>0</v>
      </c>
      <c r="DM160" s="663">
        <f t="shared" si="73"/>
        <v>0</v>
      </c>
      <c r="DN160" s="663">
        <f t="shared" si="73"/>
        <v>0</v>
      </c>
      <c r="DO160" s="663">
        <f t="shared" si="73"/>
        <v>0</v>
      </c>
      <c r="DP160" s="663">
        <f t="shared" si="73"/>
        <v>0</v>
      </c>
      <c r="DQ160" s="663">
        <f t="shared" si="73"/>
        <v>0</v>
      </c>
      <c r="DR160" s="663">
        <f t="shared" si="73"/>
        <v>0</v>
      </c>
      <c r="DS160" s="663">
        <f t="shared" si="73"/>
        <v>0</v>
      </c>
      <c r="DT160" s="663">
        <f t="shared" si="73"/>
        <v>0</v>
      </c>
      <c r="DU160" s="663">
        <f t="shared" si="73"/>
        <v>0</v>
      </c>
    </row>
    <row r="161" spans="1:1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row>
    <row r="162" spans="1:125">
      <c r="A162" s="25" t="s">
        <v>256</v>
      </c>
      <c r="B162" s="84" t="s">
        <v>131</v>
      </c>
      <c r="C162" s="25"/>
      <c r="D162" s="663">
        <f>IFERROR(SUM(E162:DU162),"")</f>
        <v>367962.17714157421</v>
      </c>
      <c r="E162" s="663">
        <f t="shared" ref="E162:BP162" si="74">IFERROR(E158*E160,"")</f>
        <v>0</v>
      </c>
      <c r="F162" s="663">
        <f t="shared" si="74"/>
        <v>0</v>
      </c>
      <c r="G162" s="663">
        <f t="shared" si="74"/>
        <v>0</v>
      </c>
      <c r="H162" s="663">
        <f t="shared" si="74"/>
        <v>0</v>
      </c>
      <c r="I162" s="663">
        <f t="shared" si="74"/>
        <v>0</v>
      </c>
      <c r="J162" s="663">
        <f t="shared" si="74"/>
        <v>3969.6698594810878</v>
      </c>
      <c r="K162" s="663">
        <f t="shared" si="74"/>
        <v>3992.3011906498523</v>
      </c>
      <c r="L162" s="663">
        <f t="shared" si="74"/>
        <v>4014.8079401018304</v>
      </c>
      <c r="M162" s="663">
        <f t="shared" si="74"/>
        <v>4011.1364537194286</v>
      </c>
      <c r="N162" s="663">
        <f t="shared" si="74"/>
        <v>4031.2651923771618</v>
      </c>
      <c r="O162" s="663">
        <f t="shared" si="74"/>
        <v>4051.272085680368</v>
      </c>
      <c r="P162" s="663">
        <f t="shared" si="74"/>
        <v>4071.1543224674588</v>
      </c>
      <c r="Q162" s="663">
        <f t="shared" si="74"/>
        <v>4091.359182793818</v>
      </c>
      <c r="R162" s="663">
        <f t="shared" si="74"/>
        <v>4111.8904962247052</v>
      </c>
      <c r="S162" s="663">
        <f t="shared" si="74"/>
        <v>4132.2975273939746</v>
      </c>
      <c r="T162" s="663">
        <f t="shared" si="74"/>
        <v>4152.5774089168081</v>
      </c>
      <c r="U162" s="663">
        <f t="shared" si="74"/>
        <v>4173.1863664496941</v>
      </c>
      <c r="V162" s="663">
        <f t="shared" si="74"/>
        <v>4194.1283061491995</v>
      </c>
      <c r="W162" s="663">
        <f t="shared" si="74"/>
        <v>4214.9434779418552</v>
      </c>
      <c r="X162" s="663">
        <f t="shared" si="74"/>
        <v>4235.6289570951449</v>
      </c>
      <c r="Y162" s="663">
        <f t="shared" si="74"/>
        <v>4256.6500937786886</v>
      </c>
      <c r="Z162" s="663">
        <f t="shared" si="74"/>
        <v>4278.0108722721834</v>
      </c>
      <c r="AA162" s="663">
        <f t="shared" si="74"/>
        <v>4299.2423475006926</v>
      </c>
      <c r="AB162" s="663">
        <f t="shared" si="74"/>
        <v>4320.3415362370479</v>
      </c>
      <c r="AC162" s="663">
        <f t="shared" si="74"/>
        <v>4341.7830956542621</v>
      </c>
      <c r="AD162" s="663">
        <f t="shared" si="74"/>
        <v>7476.9287226077686</v>
      </c>
      <c r="AE162" s="663">
        <f t="shared" si="74"/>
        <v>7514.0362082357933</v>
      </c>
      <c r="AF162" s="663">
        <f t="shared" si="74"/>
        <v>7550.9124890580488</v>
      </c>
      <c r="AG162" s="663">
        <f t="shared" si="74"/>
        <v>7588.3871510564959</v>
      </c>
      <c r="AH162" s="663">
        <f t="shared" si="74"/>
        <v>7626.467297059924</v>
      </c>
      <c r="AI162" s="663">
        <f t="shared" si="74"/>
        <v>7664.3169324005094</v>
      </c>
      <c r="AJ162" s="663">
        <f t="shared" si="74"/>
        <v>7701.9307388392099</v>
      </c>
      <c r="AK162" s="663">
        <f t="shared" si="74"/>
        <v>7740.1548940776247</v>
      </c>
      <c r="AL162" s="663">
        <f t="shared" si="74"/>
        <v>7778.9966430011227</v>
      </c>
      <c r="AM162" s="663">
        <f t="shared" si="74"/>
        <v>7817.6032710485179</v>
      </c>
      <c r="AN162" s="663">
        <f t="shared" si="74"/>
        <v>7855.9693536159957</v>
      </c>
      <c r="AO162" s="663">
        <f t="shared" si="74"/>
        <v>7894.9579919591779</v>
      </c>
      <c r="AP162" s="663">
        <f t="shared" si="74"/>
        <v>7934.5765758611442</v>
      </c>
      <c r="AQ162" s="663">
        <f t="shared" si="74"/>
        <v>7973.9553364694902</v>
      </c>
      <c r="AR162" s="663">
        <f t="shared" si="74"/>
        <v>8013.0887406883157</v>
      </c>
      <c r="AS162" s="663">
        <f t="shared" si="74"/>
        <v>8052.857151798361</v>
      </c>
      <c r="AT162" s="663">
        <f t="shared" si="74"/>
        <v>8093.2681073783697</v>
      </c>
      <c r="AU162" s="663">
        <f t="shared" si="74"/>
        <v>8133.4344431988784</v>
      </c>
      <c r="AV162" s="663">
        <f t="shared" si="74"/>
        <v>8173.3505155020821</v>
      </c>
      <c r="AW162" s="663">
        <f t="shared" si="74"/>
        <v>8213.9142948343269</v>
      </c>
      <c r="AX162" s="663">
        <f t="shared" si="74"/>
        <v>8255.1334695259375</v>
      </c>
      <c r="AY162" s="663">
        <f t="shared" si="74"/>
        <v>8296.1031320628572</v>
      </c>
      <c r="AZ162" s="663">
        <f t="shared" si="74"/>
        <v>8336.8175258121228</v>
      </c>
      <c r="BA162" s="663">
        <f t="shared" si="74"/>
        <v>8378.1925807310145</v>
      </c>
      <c r="BB162" s="663">
        <f t="shared" si="74"/>
        <v>8420.2361389164525</v>
      </c>
      <c r="BC162" s="663">
        <f t="shared" si="74"/>
        <v>8462.0251947041143</v>
      </c>
      <c r="BD162" s="663">
        <f t="shared" si="74"/>
        <v>8503.5538763283657</v>
      </c>
      <c r="BE162" s="663">
        <f t="shared" si="74"/>
        <v>8545.7564323456354</v>
      </c>
      <c r="BF162" s="663">
        <f t="shared" si="74"/>
        <v>8588.6408616947847</v>
      </c>
      <c r="BG162" s="663">
        <f t="shared" si="74"/>
        <v>8631.2656985981976</v>
      </c>
      <c r="BH162" s="663">
        <f t="shared" si="74"/>
        <v>8673.6249538549346</v>
      </c>
      <c r="BI162" s="663">
        <f t="shared" si="74"/>
        <v>8716.6715609925468</v>
      </c>
      <c r="BJ162" s="663">
        <f t="shared" si="74"/>
        <v>8760.4136789286804</v>
      </c>
      <c r="BK162" s="663">
        <f t="shared" si="74"/>
        <v>8803.8910125701605</v>
      </c>
      <c r="BL162" s="663">
        <f t="shared" si="74"/>
        <v>8847.097452932032</v>
      </c>
      <c r="BM162" s="663">
        <f t="shared" si="74"/>
        <v>0</v>
      </c>
      <c r="BN162" s="663">
        <f t="shared" si="74"/>
        <v>0</v>
      </c>
      <c r="BO162" s="663">
        <f t="shared" si="74"/>
        <v>0</v>
      </c>
      <c r="BP162" s="663">
        <f t="shared" si="74"/>
        <v>0</v>
      </c>
      <c r="BQ162" s="663">
        <f t="shared" ref="BQ162:DU162" si="75">IFERROR(BQ158*BQ160,"")</f>
        <v>0</v>
      </c>
      <c r="BR162" s="663">
        <f t="shared" si="75"/>
        <v>0</v>
      </c>
      <c r="BS162" s="663">
        <f t="shared" si="75"/>
        <v>0</v>
      </c>
      <c r="BT162" s="663">
        <f t="shared" si="75"/>
        <v>0</v>
      </c>
      <c r="BU162" s="663">
        <f t="shared" si="75"/>
        <v>0</v>
      </c>
      <c r="BV162" s="663">
        <f t="shared" si="75"/>
        <v>0</v>
      </c>
      <c r="BW162" s="663">
        <f t="shared" si="75"/>
        <v>0</v>
      </c>
      <c r="BX162" s="663">
        <f t="shared" si="75"/>
        <v>0</v>
      </c>
      <c r="BY162" s="663">
        <f t="shared" si="75"/>
        <v>0</v>
      </c>
      <c r="BZ162" s="663">
        <f t="shared" si="75"/>
        <v>0</v>
      </c>
      <c r="CA162" s="663">
        <f t="shared" si="75"/>
        <v>0</v>
      </c>
      <c r="CB162" s="663">
        <f t="shared" si="75"/>
        <v>0</v>
      </c>
      <c r="CC162" s="663">
        <f t="shared" si="75"/>
        <v>0</v>
      </c>
      <c r="CD162" s="663">
        <f t="shared" si="75"/>
        <v>0</v>
      </c>
      <c r="CE162" s="663">
        <f t="shared" si="75"/>
        <v>0</v>
      </c>
      <c r="CF162" s="663">
        <f t="shared" si="75"/>
        <v>0</v>
      </c>
      <c r="CG162" s="663">
        <f t="shared" si="75"/>
        <v>0</v>
      </c>
      <c r="CH162" s="663">
        <f t="shared" si="75"/>
        <v>0</v>
      </c>
      <c r="CI162" s="663">
        <f t="shared" si="75"/>
        <v>0</v>
      </c>
      <c r="CJ162" s="663">
        <f t="shared" si="75"/>
        <v>0</v>
      </c>
      <c r="CK162" s="663">
        <f t="shared" si="75"/>
        <v>0</v>
      </c>
      <c r="CL162" s="663">
        <f t="shared" si="75"/>
        <v>0</v>
      </c>
      <c r="CM162" s="663">
        <f t="shared" si="75"/>
        <v>0</v>
      </c>
      <c r="CN162" s="663">
        <f t="shared" si="75"/>
        <v>0</v>
      </c>
      <c r="CO162" s="663">
        <f t="shared" si="75"/>
        <v>0</v>
      </c>
      <c r="CP162" s="663">
        <f t="shared" si="75"/>
        <v>0</v>
      </c>
      <c r="CQ162" s="663">
        <f t="shared" si="75"/>
        <v>0</v>
      </c>
      <c r="CR162" s="663">
        <f t="shared" si="75"/>
        <v>0</v>
      </c>
      <c r="CS162" s="663">
        <f t="shared" si="75"/>
        <v>0</v>
      </c>
      <c r="CT162" s="663">
        <f t="shared" si="75"/>
        <v>0</v>
      </c>
      <c r="CU162" s="663">
        <f t="shared" si="75"/>
        <v>0</v>
      </c>
      <c r="CV162" s="663">
        <f t="shared" si="75"/>
        <v>0</v>
      </c>
      <c r="CW162" s="663">
        <f t="shared" si="75"/>
        <v>0</v>
      </c>
      <c r="CX162" s="663">
        <f t="shared" si="75"/>
        <v>0</v>
      </c>
      <c r="CY162" s="663">
        <f t="shared" si="75"/>
        <v>0</v>
      </c>
      <c r="CZ162" s="663">
        <f t="shared" si="75"/>
        <v>0</v>
      </c>
      <c r="DA162" s="663">
        <f t="shared" si="75"/>
        <v>0</v>
      </c>
      <c r="DB162" s="663">
        <f t="shared" si="75"/>
        <v>0</v>
      </c>
      <c r="DC162" s="663">
        <f t="shared" si="75"/>
        <v>0</v>
      </c>
      <c r="DD162" s="663">
        <f t="shared" si="75"/>
        <v>0</v>
      </c>
      <c r="DE162" s="663">
        <f t="shared" si="75"/>
        <v>0</v>
      </c>
      <c r="DF162" s="663">
        <f t="shared" si="75"/>
        <v>0</v>
      </c>
      <c r="DG162" s="663">
        <f t="shared" si="75"/>
        <v>0</v>
      </c>
      <c r="DH162" s="663">
        <f t="shared" si="75"/>
        <v>0</v>
      </c>
      <c r="DI162" s="663">
        <f t="shared" si="75"/>
        <v>0</v>
      </c>
      <c r="DJ162" s="663">
        <f t="shared" si="75"/>
        <v>0</v>
      </c>
      <c r="DK162" s="663">
        <f t="shared" si="75"/>
        <v>0</v>
      </c>
      <c r="DL162" s="663">
        <f t="shared" si="75"/>
        <v>0</v>
      </c>
      <c r="DM162" s="663">
        <f t="shared" si="75"/>
        <v>0</v>
      </c>
      <c r="DN162" s="663">
        <f t="shared" si="75"/>
        <v>0</v>
      </c>
      <c r="DO162" s="663">
        <f t="shared" si="75"/>
        <v>0</v>
      </c>
      <c r="DP162" s="663">
        <f t="shared" si="75"/>
        <v>0</v>
      </c>
      <c r="DQ162" s="663">
        <f t="shared" si="75"/>
        <v>0</v>
      </c>
      <c r="DR162" s="663">
        <f t="shared" si="75"/>
        <v>0</v>
      </c>
      <c r="DS162" s="663">
        <f t="shared" si="75"/>
        <v>0</v>
      </c>
      <c r="DT162" s="663">
        <f t="shared" si="75"/>
        <v>0</v>
      </c>
      <c r="DU162" s="663">
        <f t="shared" si="75"/>
        <v>0</v>
      </c>
    </row>
    <row r="163" spans="1:1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row>
    <row r="164" spans="1:125">
      <c r="A164" s="16" t="s">
        <v>257</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row>
    <row r="165" spans="1:1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row>
    <row r="166" spans="1:125">
      <c r="A166" s="44" t="str">
        <f>IFERROR(A32,"")</f>
        <v>Reālās regulārās uzturēšanas izmaksas, kopā</v>
      </c>
      <c r="B166" s="50" t="str">
        <f>IFERROR(B32,"")</f>
        <v>k €</v>
      </c>
      <c r="C166" s="2"/>
      <c r="D166" s="69">
        <f t="shared" ref="D166:BO166" si="76">IFERROR(D32,"")</f>
        <v>1080998.0500000003</v>
      </c>
      <c r="E166" s="69">
        <f t="shared" si="76"/>
        <v>0</v>
      </c>
      <c r="F166" s="69">
        <f t="shared" si="76"/>
        <v>0</v>
      </c>
      <c r="G166" s="69">
        <f t="shared" si="76"/>
        <v>0</v>
      </c>
      <c r="H166" s="69">
        <f t="shared" si="76"/>
        <v>0</v>
      </c>
      <c r="I166" s="69">
        <f t="shared" si="76"/>
        <v>0</v>
      </c>
      <c r="J166" s="69">
        <f t="shared" si="76"/>
        <v>19654.509999999998</v>
      </c>
      <c r="K166" s="69">
        <f t="shared" si="76"/>
        <v>19654.509999999998</v>
      </c>
      <c r="L166" s="69">
        <f t="shared" si="76"/>
        <v>19654.509999999998</v>
      </c>
      <c r="M166" s="69">
        <f t="shared" si="76"/>
        <v>19654.509999999998</v>
      </c>
      <c r="N166" s="69">
        <f t="shared" si="76"/>
        <v>19654.509999999998</v>
      </c>
      <c r="O166" s="69">
        <f t="shared" si="76"/>
        <v>19654.509999999998</v>
      </c>
      <c r="P166" s="69">
        <f t="shared" si="76"/>
        <v>19654.509999999998</v>
      </c>
      <c r="Q166" s="69">
        <f t="shared" si="76"/>
        <v>19654.509999999998</v>
      </c>
      <c r="R166" s="69">
        <f t="shared" si="76"/>
        <v>19654.509999999998</v>
      </c>
      <c r="S166" s="69">
        <f t="shared" si="76"/>
        <v>19654.509999999998</v>
      </c>
      <c r="T166" s="69">
        <f t="shared" si="76"/>
        <v>19654.509999999998</v>
      </c>
      <c r="U166" s="69">
        <f t="shared" si="76"/>
        <v>19654.509999999998</v>
      </c>
      <c r="V166" s="69">
        <f t="shared" si="76"/>
        <v>19654.509999999998</v>
      </c>
      <c r="W166" s="69">
        <f t="shared" si="76"/>
        <v>19654.509999999998</v>
      </c>
      <c r="X166" s="69">
        <f t="shared" si="76"/>
        <v>19654.509999999998</v>
      </c>
      <c r="Y166" s="69">
        <f t="shared" si="76"/>
        <v>19654.509999999998</v>
      </c>
      <c r="Z166" s="69">
        <f t="shared" si="76"/>
        <v>19654.509999999998</v>
      </c>
      <c r="AA166" s="69">
        <f t="shared" si="76"/>
        <v>19654.509999999998</v>
      </c>
      <c r="AB166" s="69">
        <f t="shared" si="76"/>
        <v>19654.509999999998</v>
      </c>
      <c r="AC166" s="69">
        <f t="shared" si="76"/>
        <v>19654.509999999998</v>
      </c>
      <c r="AD166" s="69">
        <f t="shared" si="76"/>
        <v>19654.509999999998</v>
      </c>
      <c r="AE166" s="69">
        <f t="shared" si="76"/>
        <v>19654.509999999998</v>
      </c>
      <c r="AF166" s="69">
        <f t="shared" si="76"/>
        <v>19654.509999999998</v>
      </c>
      <c r="AG166" s="69">
        <f t="shared" si="76"/>
        <v>19654.509999999998</v>
      </c>
      <c r="AH166" s="69">
        <f t="shared" si="76"/>
        <v>19654.509999999998</v>
      </c>
      <c r="AI166" s="69">
        <f t="shared" si="76"/>
        <v>19654.509999999998</v>
      </c>
      <c r="AJ166" s="69">
        <f t="shared" si="76"/>
        <v>19654.509999999998</v>
      </c>
      <c r="AK166" s="69">
        <f t="shared" si="76"/>
        <v>19654.509999999998</v>
      </c>
      <c r="AL166" s="69">
        <f t="shared" si="76"/>
        <v>19654.509999999998</v>
      </c>
      <c r="AM166" s="69">
        <f t="shared" si="76"/>
        <v>19654.509999999998</v>
      </c>
      <c r="AN166" s="69">
        <f t="shared" si="76"/>
        <v>19654.509999999998</v>
      </c>
      <c r="AO166" s="69">
        <f t="shared" si="76"/>
        <v>19654.509999999998</v>
      </c>
      <c r="AP166" s="69">
        <f t="shared" si="76"/>
        <v>19654.509999999998</v>
      </c>
      <c r="AQ166" s="69">
        <f t="shared" si="76"/>
        <v>19654.509999999998</v>
      </c>
      <c r="AR166" s="69">
        <f t="shared" si="76"/>
        <v>19654.509999999998</v>
      </c>
      <c r="AS166" s="69">
        <f t="shared" si="76"/>
        <v>19654.509999999998</v>
      </c>
      <c r="AT166" s="69">
        <f t="shared" si="76"/>
        <v>19654.509999999998</v>
      </c>
      <c r="AU166" s="69">
        <f t="shared" si="76"/>
        <v>19654.509999999998</v>
      </c>
      <c r="AV166" s="69">
        <f t="shared" si="76"/>
        <v>19654.509999999998</v>
      </c>
      <c r="AW166" s="69">
        <f t="shared" si="76"/>
        <v>19654.509999999998</v>
      </c>
      <c r="AX166" s="69">
        <f t="shared" si="76"/>
        <v>19654.509999999998</v>
      </c>
      <c r="AY166" s="69">
        <f t="shared" si="76"/>
        <v>19654.509999999998</v>
      </c>
      <c r="AZ166" s="69">
        <f t="shared" si="76"/>
        <v>19654.509999999998</v>
      </c>
      <c r="BA166" s="69">
        <f t="shared" si="76"/>
        <v>19654.509999999998</v>
      </c>
      <c r="BB166" s="69">
        <f t="shared" si="76"/>
        <v>19654.509999999998</v>
      </c>
      <c r="BC166" s="69">
        <f t="shared" si="76"/>
        <v>19654.509999999998</v>
      </c>
      <c r="BD166" s="69">
        <f t="shared" si="76"/>
        <v>19654.509999999998</v>
      </c>
      <c r="BE166" s="69">
        <f t="shared" si="76"/>
        <v>19654.509999999998</v>
      </c>
      <c r="BF166" s="69">
        <f t="shared" si="76"/>
        <v>19654.509999999998</v>
      </c>
      <c r="BG166" s="69">
        <f t="shared" si="76"/>
        <v>19654.509999999998</v>
      </c>
      <c r="BH166" s="69">
        <f t="shared" si="76"/>
        <v>19654.509999999998</v>
      </c>
      <c r="BI166" s="69">
        <f t="shared" si="76"/>
        <v>19654.509999999998</v>
      </c>
      <c r="BJ166" s="69">
        <f t="shared" si="76"/>
        <v>19654.509999999998</v>
      </c>
      <c r="BK166" s="69">
        <f t="shared" si="76"/>
        <v>19654.509999999998</v>
      </c>
      <c r="BL166" s="69">
        <f t="shared" si="76"/>
        <v>19654.509999999998</v>
      </c>
      <c r="BM166" s="69">
        <f t="shared" si="76"/>
        <v>0</v>
      </c>
      <c r="BN166" s="69">
        <f t="shared" si="76"/>
        <v>0</v>
      </c>
      <c r="BO166" s="69">
        <f t="shared" si="76"/>
        <v>0</v>
      </c>
      <c r="BP166" s="69">
        <f t="shared" ref="BP166:DU166" si="77">IFERROR(BP32,"")</f>
        <v>0</v>
      </c>
      <c r="BQ166" s="69">
        <f t="shared" si="77"/>
        <v>0</v>
      </c>
      <c r="BR166" s="69">
        <f t="shared" si="77"/>
        <v>0</v>
      </c>
      <c r="BS166" s="69">
        <f t="shared" si="77"/>
        <v>0</v>
      </c>
      <c r="BT166" s="69">
        <f t="shared" si="77"/>
        <v>0</v>
      </c>
      <c r="BU166" s="69">
        <f t="shared" si="77"/>
        <v>0</v>
      </c>
      <c r="BV166" s="69">
        <f t="shared" si="77"/>
        <v>0</v>
      </c>
      <c r="BW166" s="69">
        <f t="shared" si="77"/>
        <v>0</v>
      </c>
      <c r="BX166" s="69">
        <f t="shared" si="77"/>
        <v>0</v>
      </c>
      <c r="BY166" s="69">
        <f t="shared" si="77"/>
        <v>0</v>
      </c>
      <c r="BZ166" s="69">
        <f t="shared" si="77"/>
        <v>0</v>
      </c>
      <c r="CA166" s="69">
        <f t="shared" si="77"/>
        <v>0</v>
      </c>
      <c r="CB166" s="69">
        <f t="shared" si="77"/>
        <v>0</v>
      </c>
      <c r="CC166" s="69">
        <f t="shared" si="77"/>
        <v>0</v>
      </c>
      <c r="CD166" s="69">
        <f t="shared" si="77"/>
        <v>0</v>
      </c>
      <c r="CE166" s="69">
        <f t="shared" si="77"/>
        <v>0</v>
      </c>
      <c r="CF166" s="69">
        <f t="shared" si="77"/>
        <v>0</v>
      </c>
      <c r="CG166" s="69">
        <f t="shared" si="77"/>
        <v>0</v>
      </c>
      <c r="CH166" s="69">
        <f t="shared" si="77"/>
        <v>0</v>
      </c>
      <c r="CI166" s="69">
        <f t="shared" si="77"/>
        <v>0</v>
      </c>
      <c r="CJ166" s="69">
        <f t="shared" si="77"/>
        <v>0</v>
      </c>
      <c r="CK166" s="69">
        <f t="shared" si="77"/>
        <v>0</v>
      </c>
      <c r="CL166" s="69">
        <f t="shared" si="77"/>
        <v>0</v>
      </c>
      <c r="CM166" s="69">
        <f t="shared" si="77"/>
        <v>0</v>
      </c>
      <c r="CN166" s="69">
        <f t="shared" si="77"/>
        <v>0</v>
      </c>
      <c r="CO166" s="69">
        <f t="shared" si="77"/>
        <v>0</v>
      </c>
      <c r="CP166" s="69">
        <f t="shared" si="77"/>
        <v>0</v>
      </c>
      <c r="CQ166" s="69">
        <f t="shared" si="77"/>
        <v>0</v>
      </c>
      <c r="CR166" s="69">
        <f t="shared" si="77"/>
        <v>0</v>
      </c>
      <c r="CS166" s="69">
        <f t="shared" si="77"/>
        <v>0</v>
      </c>
      <c r="CT166" s="69">
        <f t="shared" si="77"/>
        <v>0</v>
      </c>
      <c r="CU166" s="69">
        <f t="shared" si="77"/>
        <v>0</v>
      </c>
      <c r="CV166" s="69">
        <f t="shared" si="77"/>
        <v>0</v>
      </c>
      <c r="CW166" s="69">
        <f t="shared" si="77"/>
        <v>0</v>
      </c>
      <c r="CX166" s="69">
        <f t="shared" si="77"/>
        <v>0</v>
      </c>
      <c r="CY166" s="69">
        <f t="shared" si="77"/>
        <v>0</v>
      </c>
      <c r="CZ166" s="69">
        <f t="shared" si="77"/>
        <v>0</v>
      </c>
      <c r="DA166" s="69">
        <f t="shared" si="77"/>
        <v>0</v>
      </c>
      <c r="DB166" s="69">
        <f t="shared" si="77"/>
        <v>0</v>
      </c>
      <c r="DC166" s="69">
        <f t="shared" si="77"/>
        <v>0</v>
      </c>
      <c r="DD166" s="69">
        <f t="shared" si="77"/>
        <v>0</v>
      </c>
      <c r="DE166" s="69">
        <f t="shared" si="77"/>
        <v>0</v>
      </c>
      <c r="DF166" s="69">
        <f t="shared" si="77"/>
        <v>0</v>
      </c>
      <c r="DG166" s="69">
        <f t="shared" si="77"/>
        <v>0</v>
      </c>
      <c r="DH166" s="69">
        <f t="shared" si="77"/>
        <v>0</v>
      </c>
      <c r="DI166" s="69">
        <f t="shared" si="77"/>
        <v>0</v>
      </c>
      <c r="DJ166" s="69">
        <f t="shared" si="77"/>
        <v>0</v>
      </c>
      <c r="DK166" s="69">
        <f t="shared" si="77"/>
        <v>0</v>
      </c>
      <c r="DL166" s="69">
        <f t="shared" si="77"/>
        <v>0</v>
      </c>
      <c r="DM166" s="69">
        <f t="shared" si="77"/>
        <v>0</v>
      </c>
      <c r="DN166" s="69">
        <f t="shared" si="77"/>
        <v>0</v>
      </c>
      <c r="DO166" s="69">
        <f t="shared" si="77"/>
        <v>0</v>
      </c>
      <c r="DP166" s="69">
        <f t="shared" si="77"/>
        <v>0</v>
      </c>
      <c r="DQ166" s="69">
        <f t="shared" si="77"/>
        <v>0</v>
      </c>
      <c r="DR166" s="69">
        <f t="shared" si="77"/>
        <v>0</v>
      </c>
      <c r="DS166" s="69">
        <f t="shared" si="77"/>
        <v>0</v>
      </c>
      <c r="DT166" s="69">
        <f t="shared" si="77"/>
        <v>0</v>
      </c>
      <c r="DU166" s="69">
        <f t="shared" si="77"/>
        <v>0</v>
      </c>
    </row>
    <row r="167" spans="1:125">
      <c r="A167" s="44" t="str">
        <f>IFERROR(A58,"")</f>
        <v>Reālās periodiskās uzturēšanas izmaksas, kopā</v>
      </c>
      <c r="B167" s="50" t="str">
        <f>IFERROR(B58,"")</f>
        <v>k €</v>
      </c>
      <c r="C167" s="2"/>
      <c r="D167" s="69">
        <f t="shared" ref="D167:BO167" si="78">IFERROR(D58,"")</f>
        <v>606934.5625</v>
      </c>
      <c r="E167" s="69">
        <f t="shared" si="78"/>
        <v>0</v>
      </c>
      <c r="F167" s="69">
        <f t="shared" si="78"/>
        <v>0</v>
      </c>
      <c r="G167" s="69">
        <f t="shared" si="78"/>
        <v>0</v>
      </c>
      <c r="H167" s="69">
        <f t="shared" si="78"/>
        <v>0</v>
      </c>
      <c r="I167" s="69">
        <f t="shared" si="78"/>
        <v>0</v>
      </c>
      <c r="J167" s="69">
        <f t="shared" si="78"/>
        <v>0</v>
      </c>
      <c r="K167" s="69">
        <f t="shared" si="78"/>
        <v>0</v>
      </c>
      <c r="L167" s="69">
        <f t="shared" si="78"/>
        <v>0</v>
      </c>
      <c r="M167" s="69">
        <f t="shared" si="78"/>
        <v>0</v>
      </c>
      <c r="N167" s="69">
        <f t="shared" si="78"/>
        <v>0</v>
      </c>
      <c r="O167" s="69">
        <f t="shared" si="78"/>
        <v>0</v>
      </c>
      <c r="P167" s="69">
        <f t="shared" si="78"/>
        <v>0</v>
      </c>
      <c r="Q167" s="69">
        <f t="shared" si="78"/>
        <v>0</v>
      </c>
      <c r="R167" s="69">
        <f t="shared" si="78"/>
        <v>0</v>
      </c>
      <c r="S167" s="69">
        <f t="shared" si="78"/>
        <v>0</v>
      </c>
      <c r="T167" s="69">
        <f t="shared" si="78"/>
        <v>0</v>
      </c>
      <c r="U167" s="69">
        <f t="shared" si="78"/>
        <v>0</v>
      </c>
      <c r="V167" s="69">
        <f t="shared" si="78"/>
        <v>0</v>
      </c>
      <c r="W167" s="69">
        <f t="shared" si="78"/>
        <v>0</v>
      </c>
      <c r="X167" s="69">
        <f t="shared" si="78"/>
        <v>0</v>
      </c>
      <c r="Y167" s="69">
        <f t="shared" si="78"/>
        <v>0</v>
      </c>
      <c r="Z167" s="69">
        <f t="shared" si="78"/>
        <v>0</v>
      </c>
      <c r="AA167" s="69">
        <f t="shared" si="78"/>
        <v>0</v>
      </c>
      <c r="AB167" s="69">
        <f t="shared" si="78"/>
        <v>0</v>
      </c>
      <c r="AC167" s="69">
        <f t="shared" si="78"/>
        <v>0</v>
      </c>
      <c r="AD167" s="69">
        <f t="shared" si="78"/>
        <v>17340.987500000003</v>
      </c>
      <c r="AE167" s="69">
        <f t="shared" si="78"/>
        <v>17340.987500000003</v>
      </c>
      <c r="AF167" s="69">
        <f t="shared" si="78"/>
        <v>17340.987500000003</v>
      </c>
      <c r="AG167" s="69">
        <f t="shared" si="78"/>
        <v>17340.987500000003</v>
      </c>
      <c r="AH167" s="69">
        <f t="shared" si="78"/>
        <v>17340.987500000003</v>
      </c>
      <c r="AI167" s="69">
        <f t="shared" si="78"/>
        <v>17340.987500000003</v>
      </c>
      <c r="AJ167" s="69">
        <f t="shared" si="78"/>
        <v>17340.987500000003</v>
      </c>
      <c r="AK167" s="69">
        <f t="shared" si="78"/>
        <v>17340.987500000003</v>
      </c>
      <c r="AL167" s="69">
        <f t="shared" si="78"/>
        <v>17340.987500000003</v>
      </c>
      <c r="AM167" s="69">
        <f t="shared" si="78"/>
        <v>17340.987500000003</v>
      </c>
      <c r="AN167" s="69">
        <f t="shared" si="78"/>
        <v>17340.987500000003</v>
      </c>
      <c r="AO167" s="69">
        <f t="shared" si="78"/>
        <v>17340.987500000003</v>
      </c>
      <c r="AP167" s="69">
        <f t="shared" si="78"/>
        <v>17340.987500000003</v>
      </c>
      <c r="AQ167" s="69">
        <f t="shared" si="78"/>
        <v>17340.987500000003</v>
      </c>
      <c r="AR167" s="69">
        <f t="shared" si="78"/>
        <v>17340.987500000003</v>
      </c>
      <c r="AS167" s="69">
        <f t="shared" si="78"/>
        <v>17340.987500000003</v>
      </c>
      <c r="AT167" s="69">
        <f t="shared" si="78"/>
        <v>17340.987500000003</v>
      </c>
      <c r="AU167" s="69">
        <f t="shared" si="78"/>
        <v>17340.987500000003</v>
      </c>
      <c r="AV167" s="69">
        <f t="shared" si="78"/>
        <v>17340.987500000003</v>
      </c>
      <c r="AW167" s="69">
        <f t="shared" si="78"/>
        <v>17340.987500000003</v>
      </c>
      <c r="AX167" s="69">
        <f t="shared" si="78"/>
        <v>17340.987500000003</v>
      </c>
      <c r="AY167" s="69">
        <f t="shared" si="78"/>
        <v>17340.987500000003</v>
      </c>
      <c r="AZ167" s="69">
        <f t="shared" si="78"/>
        <v>17340.987500000003</v>
      </c>
      <c r="BA167" s="69">
        <f t="shared" si="78"/>
        <v>17340.987500000003</v>
      </c>
      <c r="BB167" s="69">
        <f t="shared" si="78"/>
        <v>17340.987500000003</v>
      </c>
      <c r="BC167" s="69">
        <f t="shared" si="78"/>
        <v>17340.987500000003</v>
      </c>
      <c r="BD167" s="69">
        <f t="shared" si="78"/>
        <v>17340.987500000003</v>
      </c>
      <c r="BE167" s="69">
        <f t="shared" si="78"/>
        <v>17340.987500000003</v>
      </c>
      <c r="BF167" s="69">
        <f t="shared" si="78"/>
        <v>17340.987500000003</v>
      </c>
      <c r="BG167" s="69">
        <f t="shared" si="78"/>
        <v>17340.987500000003</v>
      </c>
      <c r="BH167" s="69">
        <f t="shared" si="78"/>
        <v>17340.987500000003</v>
      </c>
      <c r="BI167" s="69">
        <f t="shared" si="78"/>
        <v>17340.987500000003</v>
      </c>
      <c r="BJ167" s="69">
        <f t="shared" si="78"/>
        <v>17340.987500000003</v>
      </c>
      <c r="BK167" s="69">
        <f t="shared" si="78"/>
        <v>17340.987500000003</v>
      </c>
      <c r="BL167" s="69">
        <f t="shared" si="78"/>
        <v>17340.987500000003</v>
      </c>
      <c r="BM167" s="69">
        <f t="shared" si="78"/>
        <v>0</v>
      </c>
      <c r="BN167" s="69">
        <f t="shared" si="78"/>
        <v>0</v>
      </c>
      <c r="BO167" s="69">
        <f t="shared" si="78"/>
        <v>0</v>
      </c>
      <c r="BP167" s="69">
        <f t="shared" ref="BP167:DU167" si="79">IFERROR(BP58,"")</f>
        <v>0</v>
      </c>
      <c r="BQ167" s="69">
        <f t="shared" si="79"/>
        <v>0</v>
      </c>
      <c r="BR167" s="69">
        <f t="shared" si="79"/>
        <v>0</v>
      </c>
      <c r="BS167" s="69">
        <f t="shared" si="79"/>
        <v>0</v>
      </c>
      <c r="BT167" s="69">
        <f t="shared" si="79"/>
        <v>0</v>
      </c>
      <c r="BU167" s="69">
        <f t="shared" si="79"/>
        <v>0</v>
      </c>
      <c r="BV167" s="69">
        <f t="shared" si="79"/>
        <v>0</v>
      </c>
      <c r="BW167" s="69">
        <f t="shared" si="79"/>
        <v>0</v>
      </c>
      <c r="BX167" s="69">
        <f t="shared" si="79"/>
        <v>0</v>
      </c>
      <c r="BY167" s="69">
        <f t="shared" si="79"/>
        <v>0</v>
      </c>
      <c r="BZ167" s="69">
        <f t="shared" si="79"/>
        <v>0</v>
      </c>
      <c r="CA167" s="69">
        <f t="shared" si="79"/>
        <v>0</v>
      </c>
      <c r="CB167" s="69">
        <f t="shared" si="79"/>
        <v>0</v>
      </c>
      <c r="CC167" s="69">
        <f t="shared" si="79"/>
        <v>0</v>
      </c>
      <c r="CD167" s="69">
        <f t="shared" si="79"/>
        <v>0</v>
      </c>
      <c r="CE167" s="69">
        <f t="shared" si="79"/>
        <v>0</v>
      </c>
      <c r="CF167" s="69">
        <f t="shared" si="79"/>
        <v>0</v>
      </c>
      <c r="CG167" s="69">
        <f t="shared" si="79"/>
        <v>0</v>
      </c>
      <c r="CH167" s="69">
        <f t="shared" si="79"/>
        <v>0</v>
      </c>
      <c r="CI167" s="69">
        <f t="shared" si="79"/>
        <v>0</v>
      </c>
      <c r="CJ167" s="69">
        <f t="shared" si="79"/>
        <v>0</v>
      </c>
      <c r="CK167" s="69">
        <f t="shared" si="79"/>
        <v>0</v>
      </c>
      <c r="CL167" s="69">
        <f t="shared" si="79"/>
        <v>0</v>
      </c>
      <c r="CM167" s="69">
        <f t="shared" si="79"/>
        <v>0</v>
      </c>
      <c r="CN167" s="69">
        <f t="shared" si="79"/>
        <v>0</v>
      </c>
      <c r="CO167" s="69">
        <f t="shared" si="79"/>
        <v>0</v>
      </c>
      <c r="CP167" s="69">
        <f t="shared" si="79"/>
        <v>0</v>
      </c>
      <c r="CQ167" s="69">
        <f t="shared" si="79"/>
        <v>0</v>
      </c>
      <c r="CR167" s="69">
        <f t="shared" si="79"/>
        <v>0</v>
      </c>
      <c r="CS167" s="69">
        <f t="shared" si="79"/>
        <v>0</v>
      </c>
      <c r="CT167" s="69">
        <f t="shared" si="79"/>
        <v>0</v>
      </c>
      <c r="CU167" s="69">
        <f t="shared" si="79"/>
        <v>0</v>
      </c>
      <c r="CV167" s="69">
        <f t="shared" si="79"/>
        <v>0</v>
      </c>
      <c r="CW167" s="69">
        <f t="shared" si="79"/>
        <v>0</v>
      </c>
      <c r="CX167" s="69">
        <f t="shared" si="79"/>
        <v>0</v>
      </c>
      <c r="CY167" s="69">
        <f t="shared" si="79"/>
        <v>0</v>
      </c>
      <c r="CZ167" s="69">
        <f t="shared" si="79"/>
        <v>0</v>
      </c>
      <c r="DA167" s="69">
        <f t="shared" si="79"/>
        <v>0</v>
      </c>
      <c r="DB167" s="69">
        <f t="shared" si="79"/>
        <v>0</v>
      </c>
      <c r="DC167" s="69">
        <f t="shared" si="79"/>
        <v>0</v>
      </c>
      <c r="DD167" s="69">
        <f t="shared" si="79"/>
        <v>0</v>
      </c>
      <c r="DE167" s="69">
        <f t="shared" si="79"/>
        <v>0</v>
      </c>
      <c r="DF167" s="69">
        <f t="shared" si="79"/>
        <v>0</v>
      </c>
      <c r="DG167" s="69">
        <f t="shared" si="79"/>
        <v>0</v>
      </c>
      <c r="DH167" s="69">
        <f t="shared" si="79"/>
        <v>0</v>
      </c>
      <c r="DI167" s="69">
        <f t="shared" si="79"/>
        <v>0</v>
      </c>
      <c r="DJ167" s="69">
        <f t="shared" si="79"/>
        <v>0</v>
      </c>
      <c r="DK167" s="69">
        <f t="shared" si="79"/>
        <v>0</v>
      </c>
      <c r="DL167" s="69">
        <f t="shared" si="79"/>
        <v>0</v>
      </c>
      <c r="DM167" s="69">
        <f t="shared" si="79"/>
        <v>0</v>
      </c>
      <c r="DN167" s="69">
        <f t="shared" si="79"/>
        <v>0</v>
      </c>
      <c r="DO167" s="69">
        <f t="shared" si="79"/>
        <v>0</v>
      </c>
      <c r="DP167" s="69">
        <f t="shared" si="79"/>
        <v>0</v>
      </c>
      <c r="DQ167" s="69">
        <f t="shared" si="79"/>
        <v>0</v>
      </c>
      <c r="DR167" s="69">
        <f t="shared" si="79"/>
        <v>0</v>
      </c>
      <c r="DS167" s="69">
        <f t="shared" si="79"/>
        <v>0</v>
      </c>
      <c r="DT167" s="69">
        <f t="shared" si="79"/>
        <v>0</v>
      </c>
      <c r="DU167" s="69">
        <f t="shared" si="79"/>
        <v>0</v>
      </c>
    </row>
    <row r="168" spans="1:125">
      <c r="A168" s="44" t="str">
        <f>IFERROR(A81,"")</f>
        <v>Reālās administratīvās izmaksas, kopā</v>
      </c>
      <c r="B168" s="50" t="str">
        <f>IFERROR(B81,"")</f>
        <v>k €</v>
      </c>
      <c r="C168" s="2"/>
      <c r="D168" s="69">
        <f t="shared" ref="D168:BO168" si="80">IFERROR(D81,"")</f>
        <v>279000</v>
      </c>
      <c r="E168" s="69">
        <f t="shared" si="80"/>
        <v>4650</v>
      </c>
      <c r="F168" s="69">
        <f t="shared" si="80"/>
        <v>4650</v>
      </c>
      <c r="G168" s="69">
        <f t="shared" si="80"/>
        <v>4650</v>
      </c>
      <c r="H168" s="69">
        <f t="shared" si="80"/>
        <v>4650</v>
      </c>
      <c r="I168" s="69">
        <f t="shared" si="80"/>
        <v>4650</v>
      </c>
      <c r="J168" s="69">
        <f t="shared" si="80"/>
        <v>4650</v>
      </c>
      <c r="K168" s="69">
        <f t="shared" si="80"/>
        <v>4650</v>
      </c>
      <c r="L168" s="69">
        <f t="shared" si="80"/>
        <v>4650</v>
      </c>
      <c r="M168" s="69">
        <f t="shared" si="80"/>
        <v>4650</v>
      </c>
      <c r="N168" s="69">
        <f t="shared" si="80"/>
        <v>4650</v>
      </c>
      <c r="O168" s="69">
        <f t="shared" si="80"/>
        <v>4650</v>
      </c>
      <c r="P168" s="69">
        <f t="shared" si="80"/>
        <v>4650</v>
      </c>
      <c r="Q168" s="69">
        <f t="shared" si="80"/>
        <v>4650</v>
      </c>
      <c r="R168" s="69">
        <f t="shared" si="80"/>
        <v>4650</v>
      </c>
      <c r="S168" s="69">
        <f t="shared" si="80"/>
        <v>4650</v>
      </c>
      <c r="T168" s="69">
        <f t="shared" si="80"/>
        <v>4650</v>
      </c>
      <c r="U168" s="69">
        <f t="shared" si="80"/>
        <v>4650</v>
      </c>
      <c r="V168" s="69">
        <f t="shared" si="80"/>
        <v>4650</v>
      </c>
      <c r="W168" s="69">
        <f t="shared" si="80"/>
        <v>4650</v>
      </c>
      <c r="X168" s="69">
        <f t="shared" si="80"/>
        <v>4650</v>
      </c>
      <c r="Y168" s="69">
        <f t="shared" si="80"/>
        <v>4650</v>
      </c>
      <c r="Z168" s="69">
        <f t="shared" si="80"/>
        <v>4650</v>
      </c>
      <c r="AA168" s="69">
        <f t="shared" si="80"/>
        <v>4650</v>
      </c>
      <c r="AB168" s="69">
        <f t="shared" si="80"/>
        <v>4650</v>
      </c>
      <c r="AC168" s="69">
        <f t="shared" si="80"/>
        <v>4650</v>
      </c>
      <c r="AD168" s="69">
        <f t="shared" si="80"/>
        <v>4650</v>
      </c>
      <c r="AE168" s="69">
        <f t="shared" si="80"/>
        <v>4650</v>
      </c>
      <c r="AF168" s="69">
        <f t="shared" si="80"/>
        <v>4650</v>
      </c>
      <c r="AG168" s="69">
        <f t="shared" si="80"/>
        <v>4650</v>
      </c>
      <c r="AH168" s="69">
        <f t="shared" si="80"/>
        <v>4650</v>
      </c>
      <c r="AI168" s="69">
        <f t="shared" si="80"/>
        <v>4650</v>
      </c>
      <c r="AJ168" s="69">
        <f t="shared" si="80"/>
        <v>4650</v>
      </c>
      <c r="AK168" s="69">
        <f t="shared" si="80"/>
        <v>4650</v>
      </c>
      <c r="AL168" s="69">
        <f t="shared" si="80"/>
        <v>4650</v>
      </c>
      <c r="AM168" s="69">
        <f t="shared" si="80"/>
        <v>4650</v>
      </c>
      <c r="AN168" s="69">
        <f t="shared" si="80"/>
        <v>4650</v>
      </c>
      <c r="AO168" s="69">
        <f t="shared" si="80"/>
        <v>4650</v>
      </c>
      <c r="AP168" s="69">
        <f t="shared" si="80"/>
        <v>4650</v>
      </c>
      <c r="AQ168" s="69">
        <f t="shared" si="80"/>
        <v>4650</v>
      </c>
      <c r="AR168" s="69">
        <f t="shared" si="80"/>
        <v>4650</v>
      </c>
      <c r="AS168" s="69">
        <f t="shared" si="80"/>
        <v>4650</v>
      </c>
      <c r="AT168" s="69">
        <f t="shared" si="80"/>
        <v>4650</v>
      </c>
      <c r="AU168" s="69">
        <f t="shared" si="80"/>
        <v>4650</v>
      </c>
      <c r="AV168" s="69">
        <f t="shared" si="80"/>
        <v>4650</v>
      </c>
      <c r="AW168" s="69">
        <f t="shared" si="80"/>
        <v>4650</v>
      </c>
      <c r="AX168" s="69">
        <f t="shared" si="80"/>
        <v>4650</v>
      </c>
      <c r="AY168" s="69">
        <f t="shared" si="80"/>
        <v>4650</v>
      </c>
      <c r="AZ168" s="69">
        <f t="shared" si="80"/>
        <v>4650</v>
      </c>
      <c r="BA168" s="69">
        <f t="shared" si="80"/>
        <v>4650</v>
      </c>
      <c r="BB168" s="69">
        <f t="shared" si="80"/>
        <v>4650</v>
      </c>
      <c r="BC168" s="69">
        <f t="shared" si="80"/>
        <v>4650</v>
      </c>
      <c r="BD168" s="69">
        <f t="shared" si="80"/>
        <v>4650</v>
      </c>
      <c r="BE168" s="69">
        <f t="shared" si="80"/>
        <v>4650</v>
      </c>
      <c r="BF168" s="69">
        <f t="shared" si="80"/>
        <v>4650</v>
      </c>
      <c r="BG168" s="69">
        <f t="shared" si="80"/>
        <v>4650</v>
      </c>
      <c r="BH168" s="69">
        <f t="shared" si="80"/>
        <v>4650</v>
      </c>
      <c r="BI168" s="69">
        <f t="shared" si="80"/>
        <v>4650</v>
      </c>
      <c r="BJ168" s="69">
        <f t="shared" si="80"/>
        <v>4650</v>
      </c>
      <c r="BK168" s="69">
        <f t="shared" si="80"/>
        <v>4650</v>
      </c>
      <c r="BL168" s="69">
        <f t="shared" si="80"/>
        <v>4650</v>
      </c>
      <c r="BM168" s="69">
        <f t="shared" si="80"/>
        <v>0</v>
      </c>
      <c r="BN168" s="69">
        <f t="shared" si="80"/>
        <v>0</v>
      </c>
      <c r="BO168" s="69">
        <f t="shared" si="80"/>
        <v>0</v>
      </c>
      <c r="BP168" s="69">
        <f t="shared" ref="BP168:DU168" si="81">IFERROR(BP81,"")</f>
        <v>0</v>
      </c>
      <c r="BQ168" s="69">
        <f t="shared" si="81"/>
        <v>0</v>
      </c>
      <c r="BR168" s="69">
        <f t="shared" si="81"/>
        <v>0</v>
      </c>
      <c r="BS168" s="69">
        <f t="shared" si="81"/>
        <v>0</v>
      </c>
      <c r="BT168" s="69">
        <f t="shared" si="81"/>
        <v>0</v>
      </c>
      <c r="BU168" s="69">
        <f t="shared" si="81"/>
        <v>0</v>
      </c>
      <c r="BV168" s="69">
        <f t="shared" si="81"/>
        <v>0</v>
      </c>
      <c r="BW168" s="69">
        <f t="shared" si="81"/>
        <v>0</v>
      </c>
      <c r="BX168" s="69">
        <f t="shared" si="81"/>
        <v>0</v>
      </c>
      <c r="BY168" s="69">
        <f t="shared" si="81"/>
        <v>0</v>
      </c>
      <c r="BZ168" s="69">
        <f t="shared" si="81"/>
        <v>0</v>
      </c>
      <c r="CA168" s="69">
        <f t="shared" si="81"/>
        <v>0</v>
      </c>
      <c r="CB168" s="69">
        <f t="shared" si="81"/>
        <v>0</v>
      </c>
      <c r="CC168" s="69">
        <f t="shared" si="81"/>
        <v>0</v>
      </c>
      <c r="CD168" s="69">
        <f t="shared" si="81"/>
        <v>0</v>
      </c>
      <c r="CE168" s="69">
        <f t="shared" si="81"/>
        <v>0</v>
      </c>
      <c r="CF168" s="69">
        <f t="shared" si="81"/>
        <v>0</v>
      </c>
      <c r="CG168" s="69">
        <f t="shared" si="81"/>
        <v>0</v>
      </c>
      <c r="CH168" s="69">
        <f t="shared" si="81"/>
        <v>0</v>
      </c>
      <c r="CI168" s="69">
        <f t="shared" si="81"/>
        <v>0</v>
      </c>
      <c r="CJ168" s="69">
        <f t="shared" si="81"/>
        <v>0</v>
      </c>
      <c r="CK168" s="69">
        <f t="shared" si="81"/>
        <v>0</v>
      </c>
      <c r="CL168" s="69">
        <f t="shared" si="81"/>
        <v>0</v>
      </c>
      <c r="CM168" s="69">
        <f t="shared" si="81"/>
        <v>0</v>
      </c>
      <c r="CN168" s="69">
        <f t="shared" si="81"/>
        <v>0</v>
      </c>
      <c r="CO168" s="69">
        <f t="shared" si="81"/>
        <v>0</v>
      </c>
      <c r="CP168" s="69">
        <f t="shared" si="81"/>
        <v>0</v>
      </c>
      <c r="CQ168" s="69">
        <f t="shared" si="81"/>
        <v>0</v>
      </c>
      <c r="CR168" s="69">
        <f t="shared" si="81"/>
        <v>0</v>
      </c>
      <c r="CS168" s="69">
        <f t="shared" si="81"/>
        <v>0</v>
      </c>
      <c r="CT168" s="69">
        <f t="shared" si="81"/>
        <v>0</v>
      </c>
      <c r="CU168" s="69">
        <f t="shared" si="81"/>
        <v>0</v>
      </c>
      <c r="CV168" s="69">
        <f t="shared" si="81"/>
        <v>0</v>
      </c>
      <c r="CW168" s="69">
        <f t="shared" si="81"/>
        <v>0</v>
      </c>
      <c r="CX168" s="69">
        <f t="shared" si="81"/>
        <v>0</v>
      </c>
      <c r="CY168" s="69">
        <f t="shared" si="81"/>
        <v>0</v>
      </c>
      <c r="CZ168" s="69">
        <f t="shared" si="81"/>
        <v>0</v>
      </c>
      <c r="DA168" s="69">
        <f t="shared" si="81"/>
        <v>0</v>
      </c>
      <c r="DB168" s="69">
        <f t="shared" si="81"/>
        <v>0</v>
      </c>
      <c r="DC168" s="69">
        <f t="shared" si="81"/>
        <v>0</v>
      </c>
      <c r="DD168" s="69">
        <f t="shared" si="81"/>
        <v>0</v>
      </c>
      <c r="DE168" s="69">
        <f t="shared" si="81"/>
        <v>0</v>
      </c>
      <c r="DF168" s="69">
        <f t="shared" si="81"/>
        <v>0</v>
      </c>
      <c r="DG168" s="69">
        <f t="shared" si="81"/>
        <v>0</v>
      </c>
      <c r="DH168" s="69">
        <f t="shared" si="81"/>
        <v>0</v>
      </c>
      <c r="DI168" s="69">
        <f t="shared" si="81"/>
        <v>0</v>
      </c>
      <c r="DJ168" s="69">
        <f t="shared" si="81"/>
        <v>0</v>
      </c>
      <c r="DK168" s="69">
        <f t="shared" si="81"/>
        <v>0</v>
      </c>
      <c r="DL168" s="69">
        <f t="shared" si="81"/>
        <v>0</v>
      </c>
      <c r="DM168" s="69">
        <f t="shared" si="81"/>
        <v>0</v>
      </c>
      <c r="DN168" s="69">
        <f t="shared" si="81"/>
        <v>0</v>
      </c>
      <c r="DO168" s="69">
        <f t="shared" si="81"/>
        <v>0</v>
      </c>
      <c r="DP168" s="69">
        <f t="shared" si="81"/>
        <v>0</v>
      </c>
      <c r="DQ168" s="69">
        <f t="shared" si="81"/>
        <v>0</v>
      </c>
      <c r="DR168" s="69">
        <f t="shared" si="81"/>
        <v>0</v>
      </c>
      <c r="DS168" s="69">
        <f t="shared" si="81"/>
        <v>0</v>
      </c>
      <c r="DT168" s="69">
        <f t="shared" si="81"/>
        <v>0</v>
      </c>
      <c r="DU168" s="69">
        <f t="shared" si="81"/>
        <v>0</v>
      </c>
    </row>
    <row r="169" spans="1:125">
      <c r="A169" s="44" t="str">
        <f>IFERROR(A97,"")</f>
        <v>Reālās apdrošināšanas izmaksas, kopā</v>
      </c>
      <c r="B169" s="50" t="str">
        <f>IFERROR(B97,"")</f>
        <v>k €</v>
      </c>
      <c r="C169" s="2"/>
      <c r="D169" s="69">
        <f t="shared" ref="D169:BO169" si="82">IFERROR(D97,"")</f>
        <v>225852.9000000002</v>
      </c>
      <c r="E169" s="69">
        <f t="shared" si="82"/>
        <v>6949.3200000000015</v>
      </c>
      <c r="F169" s="69">
        <f t="shared" si="82"/>
        <v>6949.3200000000015</v>
      </c>
      <c r="G169" s="69">
        <f t="shared" si="82"/>
        <v>6949.3200000000015</v>
      </c>
      <c r="H169" s="69">
        <f t="shared" si="82"/>
        <v>6949.3200000000015</v>
      </c>
      <c r="I169" s="69">
        <f t="shared" si="82"/>
        <v>6949.3200000000015</v>
      </c>
      <c r="J169" s="69">
        <f t="shared" si="82"/>
        <v>3474.6600000000008</v>
      </c>
      <c r="K169" s="69">
        <f t="shared" si="82"/>
        <v>3474.6600000000008</v>
      </c>
      <c r="L169" s="69">
        <f t="shared" si="82"/>
        <v>3474.6600000000008</v>
      </c>
      <c r="M169" s="69">
        <f t="shared" si="82"/>
        <v>3474.6600000000008</v>
      </c>
      <c r="N169" s="69">
        <f t="shared" si="82"/>
        <v>3474.6600000000008</v>
      </c>
      <c r="O169" s="69">
        <f t="shared" si="82"/>
        <v>3474.6600000000008</v>
      </c>
      <c r="P169" s="69">
        <f t="shared" si="82"/>
        <v>3474.6600000000008</v>
      </c>
      <c r="Q169" s="69">
        <f t="shared" si="82"/>
        <v>3474.6600000000008</v>
      </c>
      <c r="R169" s="69">
        <f t="shared" si="82"/>
        <v>3474.6600000000008</v>
      </c>
      <c r="S169" s="69">
        <f t="shared" si="82"/>
        <v>3474.6600000000008</v>
      </c>
      <c r="T169" s="69">
        <f t="shared" si="82"/>
        <v>3474.6600000000008</v>
      </c>
      <c r="U169" s="69">
        <f t="shared" si="82"/>
        <v>3474.6600000000008</v>
      </c>
      <c r="V169" s="69">
        <f t="shared" si="82"/>
        <v>3474.6600000000008</v>
      </c>
      <c r="W169" s="69">
        <f t="shared" si="82"/>
        <v>3474.6600000000008</v>
      </c>
      <c r="X169" s="69">
        <f t="shared" si="82"/>
        <v>3474.6600000000008</v>
      </c>
      <c r="Y169" s="69">
        <f t="shared" si="82"/>
        <v>3474.6600000000008</v>
      </c>
      <c r="Z169" s="69">
        <f t="shared" si="82"/>
        <v>3474.6600000000008</v>
      </c>
      <c r="AA169" s="69">
        <f t="shared" si="82"/>
        <v>3474.6600000000008</v>
      </c>
      <c r="AB169" s="69">
        <f t="shared" si="82"/>
        <v>3474.6600000000008</v>
      </c>
      <c r="AC169" s="69">
        <f t="shared" si="82"/>
        <v>3474.6600000000008</v>
      </c>
      <c r="AD169" s="69">
        <f t="shared" si="82"/>
        <v>3474.6600000000008</v>
      </c>
      <c r="AE169" s="69">
        <f t="shared" si="82"/>
        <v>3474.6600000000008</v>
      </c>
      <c r="AF169" s="69">
        <f t="shared" si="82"/>
        <v>3474.6600000000008</v>
      </c>
      <c r="AG169" s="69">
        <f t="shared" si="82"/>
        <v>3474.6600000000008</v>
      </c>
      <c r="AH169" s="69">
        <f t="shared" si="82"/>
        <v>3474.6600000000008</v>
      </c>
      <c r="AI169" s="69">
        <f t="shared" si="82"/>
        <v>3474.6600000000008</v>
      </c>
      <c r="AJ169" s="69">
        <f t="shared" si="82"/>
        <v>3474.6600000000008</v>
      </c>
      <c r="AK169" s="69">
        <f t="shared" si="82"/>
        <v>3474.6600000000008</v>
      </c>
      <c r="AL169" s="69">
        <f t="shared" si="82"/>
        <v>3474.6600000000008</v>
      </c>
      <c r="AM169" s="69">
        <f t="shared" si="82"/>
        <v>3474.6600000000008</v>
      </c>
      <c r="AN169" s="69">
        <f t="shared" si="82"/>
        <v>3474.6600000000008</v>
      </c>
      <c r="AO169" s="69">
        <f t="shared" si="82"/>
        <v>3474.6600000000008</v>
      </c>
      <c r="AP169" s="69">
        <f t="shared" si="82"/>
        <v>3474.6600000000008</v>
      </c>
      <c r="AQ169" s="69">
        <f t="shared" si="82"/>
        <v>3474.6600000000008</v>
      </c>
      <c r="AR169" s="69">
        <f t="shared" si="82"/>
        <v>3474.6600000000008</v>
      </c>
      <c r="AS169" s="69">
        <f t="shared" si="82"/>
        <v>3474.6600000000008</v>
      </c>
      <c r="AT169" s="69">
        <f t="shared" si="82"/>
        <v>3474.6600000000008</v>
      </c>
      <c r="AU169" s="69">
        <f t="shared" si="82"/>
        <v>3474.6600000000008</v>
      </c>
      <c r="AV169" s="69">
        <f t="shared" si="82"/>
        <v>3474.6600000000008</v>
      </c>
      <c r="AW169" s="69">
        <f t="shared" si="82"/>
        <v>3474.6600000000008</v>
      </c>
      <c r="AX169" s="69">
        <f t="shared" si="82"/>
        <v>3474.6600000000008</v>
      </c>
      <c r="AY169" s="69">
        <f t="shared" si="82"/>
        <v>3474.6600000000008</v>
      </c>
      <c r="AZ169" s="69">
        <f t="shared" si="82"/>
        <v>3474.6600000000008</v>
      </c>
      <c r="BA169" s="69">
        <f t="shared" si="82"/>
        <v>3474.6600000000008</v>
      </c>
      <c r="BB169" s="69">
        <f t="shared" si="82"/>
        <v>3474.6600000000008</v>
      </c>
      <c r="BC169" s="69">
        <f t="shared" si="82"/>
        <v>3474.6600000000008</v>
      </c>
      <c r="BD169" s="69">
        <f t="shared" si="82"/>
        <v>3474.6600000000008</v>
      </c>
      <c r="BE169" s="69">
        <f t="shared" si="82"/>
        <v>3474.6600000000008</v>
      </c>
      <c r="BF169" s="69">
        <f t="shared" si="82"/>
        <v>3474.6600000000008</v>
      </c>
      <c r="BG169" s="69">
        <f t="shared" si="82"/>
        <v>3474.6600000000008</v>
      </c>
      <c r="BH169" s="69">
        <f t="shared" si="82"/>
        <v>3474.6600000000008</v>
      </c>
      <c r="BI169" s="69">
        <f t="shared" si="82"/>
        <v>3474.6600000000008</v>
      </c>
      <c r="BJ169" s="69">
        <f t="shared" si="82"/>
        <v>3474.6600000000008</v>
      </c>
      <c r="BK169" s="69">
        <f t="shared" si="82"/>
        <v>3474.6600000000008</v>
      </c>
      <c r="BL169" s="69">
        <f t="shared" si="82"/>
        <v>3474.6600000000008</v>
      </c>
      <c r="BM169" s="69">
        <f t="shared" si="82"/>
        <v>0</v>
      </c>
      <c r="BN169" s="69">
        <f t="shared" si="82"/>
        <v>0</v>
      </c>
      <c r="BO169" s="69">
        <f t="shared" si="82"/>
        <v>0</v>
      </c>
      <c r="BP169" s="69">
        <f t="shared" ref="BP169:DU169" si="83">IFERROR(BP97,"")</f>
        <v>0</v>
      </c>
      <c r="BQ169" s="69">
        <f t="shared" si="83"/>
        <v>0</v>
      </c>
      <c r="BR169" s="69">
        <f t="shared" si="83"/>
        <v>0</v>
      </c>
      <c r="BS169" s="69">
        <f t="shared" si="83"/>
        <v>0</v>
      </c>
      <c r="BT169" s="69">
        <f t="shared" si="83"/>
        <v>0</v>
      </c>
      <c r="BU169" s="69">
        <f t="shared" si="83"/>
        <v>0</v>
      </c>
      <c r="BV169" s="69">
        <f t="shared" si="83"/>
        <v>0</v>
      </c>
      <c r="BW169" s="69">
        <f t="shared" si="83"/>
        <v>0</v>
      </c>
      <c r="BX169" s="69">
        <f t="shared" si="83"/>
        <v>0</v>
      </c>
      <c r="BY169" s="69">
        <f t="shared" si="83"/>
        <v>0</v>
      </c>
      <c r="BZ169" s="69">
        <f t="shared" si="83"/>
        <v>0</v>
      </c>
      <c r="CA169" s="69">
        <f t="shared" si="83"/>
        <v>0</v>
      </c>
      <c r="CB169" s="69">
        <f t="shared" si="83"/>
        <v>0</v>
      </c>
      <c r="CC169" s="69">
        <f t="shared" si="83"/>
        <v>0</v>
      </c>
      <c r="CD169" s="69">
        <f t="shared" si="83"/>
        <v>0</v>
      </c>
      <c r="CE169" s="69">
        <f t="shared" si="83"/>
        <v>0</v>
      </c>
      <c r="CF169" s="69">
        <f t="shared" si="83"/>
        <v>0</v>
      </c>
      <c r="CG169" s="69">
        <f t="shared" si="83"/>
        <v>0</v>
      </c>
      <c r="CH169" s="69">
        <f t="shared" si="83"/>
        <v>0</v>
      </c>
      <c r="CI169" s="69">
        <f t="shared" si="83"/>
        <v>0</v>
      </c>
      <c r="CJ169" s="69">
        <f t="shared" si="83"/>
        <v>0</v>
      </c>
      <c r="CK169" s="69">
        <f t="shared" si="83"/>
        <v>0</v>
      </c>
      <c r="CL169" s="69">
        <f t="shared" si="83"/>
        <v>0</v>
      </c>
      <c r="CM169" s="69">
        <f t="shared" si="83"/>
        <v>0</v>
      </c>
      <c r="CN169" s="69">
        <f t="shared" si="83"/>
        <v>0</v>
      </c>
      <c r="CO169" s="69">
        <f t="shared" si="83"/>
        <v>0</v>
      </c>
      <c r="CP169" s="69">
        <f t="shared" si="83"/>
        <v>0</v>
      </c>
      <c r="CQ169" s="69">
        <f t="shared" si="83"/>
        <v>0</v>
      </c>
      <c r="CR169" s="69">
        <f t="shared" si="83"/>
        <v>0</v>
      </c>
      <c r="CS169" s="69">
        <f t="shared" si="83"/>
        <v>0</v>
      </c>
      <c r="CT169" s="69">
        <f t="shared" si="83"/>
        <v>0</v>
      </c>
      <c r="CU169" s="69">
        <f t="shared" si="83"/>
        <v>0</v>
      </c>
      <c r="CV169" s="69">
        <f t="shared" si="83"/>
        <v>0</v>
      </c>
      <c r="CW169" s="69">
        <f t="shared" si="83"/>
        <v>0</v>
      </c>
      <c r="CX169" s="69">
        <f t="shared" si="83"/>
        <v>0</v>
      </c>
      <c r="CY169" s="69">
        <f t="shared" si="83"/>
        <v>0</v>
      </c>
      <c r="CZ169" s="69">
        <f t="shared" si="83"/>
        <v>0</v>
      </c>
      <c r="DA169" s="69">
        <f t="shared" si="83"/>
        <v>0</v>
      </c>
      <c r="DB169" s="69">
        <f t="shared" si="83"/>
        <v>0</v>
      </c>
      <c r="DC169" s="69">
        <f t="shared" si="83"/>
        <v>0</v>
      </c>
      <c r="DD169" s="69">
        <f t="shared" si="83"/>
        <v>0</v>
      </c>
      <c r="DE169" s="69">
        <f t="shared" si="83"/>
        <v>0</v>
      </c>
      <c r="DF169" s="69">
        <f t="shared" si="83"/>
        <v>0</v>
      </c>
      <c r="DG169" s="69">
        <f t="shared" si="83"/>
        <v>0</v>
      </c>
      <c r="DH169" s="69">
        <f t="shared" si="83"/>
        <v>0</v>
      </c>
      <c r="DI169" s="69">
        <f t="shared" si="83"/>
        <v>0</v>
      </c>
      <c r="DJ169" s="69">
        <f t="shared" si="83"/>
        <v>0</v>
      </c>
      <c r="DK169" s="69">
        <f t="shared" si="83"/>
        <v>0</v>
      </c>
      <c r="DL169" s="69">
        <f t="shared" si="83"/>
        <v>0</v>
      </c>
      <c r="DM169" s="69">
        <f t="shared" si="83"/>
        <v>0</v>
      </c>
      <c r="DN169" s="69">
        <f t="shared" si="83"/>
        <v>0</v>
      </c>
      <c r="DO169" s="69">
        <f t="shared" si="83"/>
        <v>0</v>
      </c>
      <c r="DP169" s="69">
        <f t="shared" si="83"/>
        <v>0</v>
      </c>
      <c r="DQ169" s="69">
        <f t="shared" si="83"/>
        <v>0</v>
      </c>
      <c r="DR169" s="69">
        <f t="shared" si="83"/>
        <v>0</v>
      </c>
      <c r="DS169" s="69">
        <f t="shared" si="83"/>
        <v>0</v>
      </c>
      <c r="DT169" s="69">
        <f t="shared" si="83"/>
        <v>0</v>
      </c>
      <c r="DU169" s="69">
        <f t="shared" si="83"/>
        <v>0</v>
      </c>
    </row>
    <row r="170" spans="1:125">
      <c r="A170" s="44" t="str">
        <f>IFERROR(A142,"")</f>
        <v>Privātā partnera reālās būvniecības risku izmaksas</v>
      </c>
      <c r="B170" s="50" t="str">
        <f>IFERROR(B142,"")</f>
        <v>€</v>
      </c>
      <c r="C170" s="2"/>
      <c r="D170" s="69">
        <f t="shared" ref="D170:BO170" si="84">IFERROR(D142,"")</f>
        <v>509572.34666666668</v>
      </c>
      <c r="E170" s="69">
        <f t="shared" si="84"/>
        <v>101914.46933333334</v>
      </c>
      <c r="F170" s="69">
        <f t="shared" si="84"/>
        <v>101914.46933333334</v>
      </c>
      <c r="G170" s="69">
        <f t="shared" si="84"/>
        <v>101914.46933333334</v>
      </c>
      <c r="H170" s="69">
        <f t="shared" si="84"/>
        <v>101914.46933333334</v>
      </c>
      <c r="I170" s="69">
        <f t="shared" si="84"/>
        <v>101914.46933333334</v>
      </c>
      <c r="J170" s="69">
        <f t="shared" si="84"/>
        <v>0</v>
      </c>
      <c r="K170" s="69">
        <f t="shared" si="84"/>
        <v>0</v>
      </c>
      <c r="L170" s="69">
        <f t="shared" si="84"/>
        <v>0</v>
      </c>
      <c r="M170" s="69">
        <f t="shared" si="84"/>
        <v>0</v>
      </c>
      <c r="N170" s="69">
        <f t="shared" si="84"/>
        <v>0</v>
      </c>
      <c r="O170" s="69">
        <f t="shared" si="84"/>
        <v>0</v>
      </c>
      <c r="P170" s="69">
        <f t="shared" si="84"/>
        <v>0</v>
      </c>
      <c r="Q170" s="69">
        <f t="shared" si="84"/>
        <v>0</v>
      </c>
      <c r="R170" s="69">
        <f t="shared" si="84"/>
        <v>0</v>
      </c>
      <c r="S170" s="69">
        <f t="shared" si="84"/>
        <v>0</v>
      </c>
      <c r="T170" s="69">
        <f t="shared" si="84"/>
        <v>0</v>
      </c>
      <c r="U170" s="69">
        <f t="shared" si="84"/>
        <v>0</v>
      </c>
      <c r="V170" s="69">
        <f t="shared" si="84"/>
        <v>0</v>
      </c>
      <c r="W170" s="69">
        <f t="shared" si="84"/>
        <v>0</v>
      </c>
      <c r="X170" s="69">
        <f t="shared" si="84"/>
        <v>0</v>
      </c>
      <c r="Y170" s="69">
        <f t="shared" si="84"/>
        <v>0</v>
      </c>
      <c r="Z170" s="69">
        <f t="shared" si="84"/>
        <v>0</v>
      </c>
      <c r="AA170" s="69">
        <f t="shared" si="84"/>
        <v>0</v>
      </c>
      <c r="AB170" s="69">
        <f t="shared" si="84"/>
        <v>0</v>
      </c>
      <c r="AC170" s="69">
        <f t="shared" si="84"/>
        <v>0</v>
      </c>
      <c r="AD170" s="69">
        <f t="shared" si="84"/>
        <v>0</v>
      </c>
      <c r="AE170" s="69">
        <f t="shared" si="84"/>
        <v>0</v>
      </c>
      <c r="AF170" s="69">
        <f t="shared" si="84"/>
        <v>0</v>
      </c>
      <c r="AG170" s="69">
        <f t="shared" si="84"/>
        <v>0</v>
      </c>
      <c r="AH170" s="69">
        <f t="shared" si="84"/>
        <v>0</v>
      </c>
      <c r="AI170" s="69">
        <f t="shared" si="84"/>
        <v>0</v>
      </c>
      <c r="AJ170" s="69">
        <f t="shared" si="84"/>
        <v>0</v>
      </c>
      <c r="AK170" s="69">
        <f t="shared" si="84"/>
        <v>0</v>
      </c>
      <c r="AL170" s="69">
        <f t="shared" si="84"/>
        <v>0</v>
      </c>
      <c r="AM170" s="69">
        <f t="shared" si="84"/>
        <v>0</v>
      </c>
      <c r="AN170" s="69">
        <f t="shared" si="84"/>
        <v>0</v>
      </c>
      <c r="AO170" s="69">
        <f t="shared" si="84"/>
        <v>0</v>
      </c>
      <c r="AP170" s="69">
        <f t="shared" si="84"/>
        <v>0</v>
      </c>
      <c r="AQ170" s="69">
        <f t="shared" si="84"/>
        <v>0</v>
      </c>
      <c r="AR170" s="69">
        <f t="shared" si="84"/>
        <v>0</v>
      </c>
      <c r="AS170" s="69">
        <f t="shared" si="84"/>
        <v>0</v>
      </c>
      <c r="AT170" s="69">
        <f t="shared" si="84"/>
        <v>0</v>
      </c>
      <c r="AU170" s="69">
        <f t="shared" si="84"/>
        <v>0</v>
      </c>
      <c r="AV170" s="69">
        <f t="shared" si="84"/>
        <v>0</v>
      </c>
      <c r="AW170" s="69">
        <f t="shared" si="84"/>
        <v>0</v>
      </c>
      <c r="AX170" s="69">
        <f t="shared" si="84"/>
        <v>0</v>
      </c>
      <c r="AY170" s="69">
        <f t="shared" si="84"/>
        <v>0</v>
      </c>
      <c r="AZ170" s="69">
        <f t="shared" si="84"/>
        <v>0</v>
      </c>
      <c r="BA170" s="69">
        <f t="shared" si="84"/>
        <v>0</v>
      </c>
      <c r="BB170" s="69">
        <f t="shared" si="84"/>
        <v>0</v>
      </c>
      <c r="BC170" s="69">
        <f t="shared" si="84"/>
        <v>0</v>
      </c>
      <c r="BD170" s="69">
        <f t="shared" si="84"/>
        <v>0</v>
      </c>
      <c r="BE170" s="69">
        <f t="shared" si="84"/>
        <v>0</v>
      </c>
      <c r="BF170" s="69">
        <f t="shared" si="84"/>
        <v>0</v>
      </c>
      <c r="BG170" s="69">
        <f t="shared" si="84"/>
        <v>0</v>
      </c>
      <c r="BH170" s="69">
        <f t="shared" si="84"/>
        <v>0</v>
      </c>
      <c r="BI170" s="69">
        <f t="shared" si="84"/>
        <v>0</v>
      </c>
      <c r="BJ170" s="69">
        <f t="shared" si="84"/>
        <v>0</v>
      </c>
      <c r="BK170" s="69">
        <f t="shared" si="84"/>
        <v>0</v>
      </c>
      <c r="BL170" s="69">
        <f t="shared" si="84"/>
        <v>0</v>
      </c>
      <c r="BM170" s="69">
        <f t="shared" si="84"/>
        <v>0</v>
      </c>
      <c r="BN170" s="69">
        <f t="shared" si="84"/>
        <v>0</v>
      </c>
      <c r="BO170" s="69">
        <f t="shared" si="84"/>
        <v>0</v>
      </c>
      <c r="BP170" s="69">
        <f t="shared" ref="BP170:DU170" si="85">IFERROR(BP142,"")</f>
        <v>0</v>
      </c>
      <c r="BQ170" s="69">
        <f t="shared" si="85"/>
        <v>0</v>
      </c>
      <c r="BR170" s="69">
        <f t="shared" si="85"/>
        <v>0</v>
      </c>
      <c r="BS170" s="69">
        <f t="shared" si="85"/>
        <v>0</v>
      </c>
      <c r="BT170" s="69">
        <f t="shared" si="85"/>
        <v>0</v>
      </c>
      <c r="BU170" s="69">
        <f t="shared" si="85"/>
        <v>0</v>
      </c>
      <c r="BV170" s="69">
        <f t="shared" si="85"/>
        <v>0</v>
      </c>
      <c r="BW170" s="69">
        <f t="shared" si="85"/>
        <v>0</v>
      </c>
      <c r="BX170" s="69">
        <f t="shared" si="85"/>
        <v>0</v>
      </c>
      <c r="BY170" s="69">
        <f t="shared" si="85"/>
        <v>0</v>
      </c>
      <c r="BZ170" s="69">
        <f t="shared" si="85"/>
        <v>0</v>
      </c>
      <c r="CA170" s="69">
        <f t="shared" si="85"/>
        <v>0</v>
      </c>
      <c r="CB170" s="69">
        <f t="shared" si="85"/>
        <v>0</v>
      </c>
      <c r="CC170" s="69">
        <f t="shared" si="85"/>
        <v>0</v>
      </c>
      <c r="CD170" s="69">
        <f t="shared" si="85"/>
        <v>0</v>
      </c>
      <c r="CE170" s="69">
        <f t="shared" si="85"/>
        <v>0</v>
      </c>
      <c r="CF170" s="69">
        <f t="shared" si="85"/>
        <v>0</v>
      </c>
      <c r="CG170" s="69">
        <f t="shared" si="85"/>
        <v>0</v>
      </c>
      <c r="CH170" s="69">
        <f t="shared" si="85"/>
        <v>0</v>
      </c>
      <c r="CI170" s="69">
        <f t="shared" si="85"/>
        <v>0</v>
      </c>
      <c r="CJ170" s="69">
        <f t="shared" si="85"/>
        <v>0</v>
      </c>
      <c r="CK170" s="69">
        <f t="shared" si="85"/>
        <v>0</v>
      </c>
      <c r="CL170" s="69">
        <f t="shared" si="85"/>
        <v>0</v>
      </c>
      <c r="CM170" s="69">
        <f t="shared" si="85"/>
        <v>0</v>
      </c>
      <c r="CN170" s="69">
        <f t="shared" si="85"/>
        <v>0</v>
      </c>
      <c r="CO170" s="69">
        <f t="shared" si="85"/>
        <v>0</v>
      </c>
      <c r="CP170" s="69">
        <f t="shared" si="85"/>
        <v>0</v>
      </c>
      <c r="CQ170" s="69">
        <f t="shared" si="85"/>
        <v>0</v>
      </c>
      <c r="CR170" s="69">
        <f t="shared" si="85"/>
        <v>0</v>
      </c>
      <c r="CS170" s="69">
        <f t="shared" si="85"/>
        <v>0</v>
      </c>
      <c r="CT170" s="69">
        <f t="shared" si="85"/>
        <v>0</v>
      </c>
      <c r="CU170" s="69">
        <f t="shared" si="85"/>
        <v>0</v>
      </c>
      <c r="CV170" s="69">
        <f t="shared" si="85"/>
        <v>0</v>
      </c>
      <c r="CW170" s="69">
        <f t="shared" si="85"/>
        <v>0</v>
      </c>
      <c r="CX170" s="69">
        <f t="shared" si="85"/>
        <v>0</v>
      </c>
      <c r="CY170" s="69">
        <f t="shared" si="85"/>
        <v>0</v>
      </c>
      <c r="CZ170" s="69">
        <f t="shared" si="85"/>
        <v>0</v>
      </c>
      <c r="DA170" s="69">
        <f t="shared" si="85"/>
        <v>0</v>
      </c>
      <c r="DB170" s="69">
        <f t="shared" si="85"/>
        <v>0</v>
      </c>
      <c r="DC170" s="69">
        <f t="shared" si="85"/>
        <v>0</v>
      </c>
      <c r="DD170" s="69">
        <f t="shared" si="85"/>
        <v>0</v>
      </c>
      <c r="DE170" s="69">
        <f t="shared" si="85"/>
        <v>0</v>
      </c>
      <c r="DF170" s="69">
        <f t="shared" si="85"/>
        <v>0</v>
      </c>
      <c r="DG170" s="69">
        <f t="shared" si="85"/>
        <v>0</v>
      </c>
      <c r="DH170" s="69">
        <f t="shared" si="85"/>
        <v>0</v>
      </c>
      <c r="DI170" s="69">
        <f t="shared" si="85"/>
        <v>0</v>
      </c>
      <c r="DJ170" s="69">
        <f t="shared" si="85"/>
        <v>0</v>
      </c>
      <c r="DK170" s="69">
        <f t="shared" si="85"/>
        <v>0</v>
      </c>
      <c r="DL170" s="69">
        <f t="shared" si="85"/>
        <v>0</v>
      </c>
      <c r="DM170" s="69">
        <f t="shared" si="85"/>
        <v>0</v>
      </c>
      <c r="DN170" s="69">
        <f t="shared" si="85"/>
        <v>0</v>
      </c>
      <c r="DO170" s="69">
        <f t="shared" si="85"/>
        <v>0</v>
      </c>
      <c r="DP170" s="69">
        <f t="shared" si="85"/>
        <v>0</v>
      </c>
      <c r="DQ170" s="69">
        <f t="shared" si="85"/>
        <v>0</v>
      </c>
      <c r="DR170" s="69">
        <f t="shared" si="85"/>
        <v>0</v>
      </c>
      <c r="DS170" s="69">
        <f t="shared" si="85"/>
        <v>0</v>
      </c>
      <c r="DT170" s="69">
        <f t="shared" si="85"/>
        <v>0</v>
      </c>
      <c r="DU170" s="69">
        <f t="shared" si="85"/>
        <v>0</v>
      </c>
    </row>
    <row r="171" spans="1:125">
      <c r="A171" s="44" t="str">
        <f>IFERROR(A160,"")</f>
        <v>Privātā partnera reālās uzturēšanas risku izmaksas</v>
      </c>
      <c r="B171" s="50" t="str">
        <f>IFERROR(B160,"")</f>
        <v>€</v>
      </c>
      <c r="C171" s="2"/>
      <c r="D171" s="69">
        <f t="shared" ref="D171:BO171" si="86">IFERROR(D160,"")</f>
        <v>306817</v>
      </c>
      <c r="E171" s="69">
        <f t="shared" si="86"/>
        <v>0</v>
      </c>
      <c r="F171" s="69">
        <f t="shared" si="86"/>
        <v>0</v>
      </c>
      <c r="G171" s="69">
        <f t="shared" si="86"/>
        <v>0</v>
      </c>
      <c r="H171" s="69">
        <f t="shared" si="86"/>
        <v>0</v>
      </c>
      <c r="I171" s="69">
        <f t="shared" si="86"/>
        <v>0</v>
      </c>
      <c r="J171" s="69">
        <f t="shared" si="86"/>
        <v>3836.5506779312159</v>
      </c>
      <c r="K171" s="69">
        <f t="shared" si="86"/>
        <v>3836.5506779312159</v>
      </c>
      <c r="L171" s="69">
        <f t="shared" si="86"/>
        <v>3836.5506779312159</v>
      </c>
      <c r="M171" s="69">
        <f t="shared" si="86"/>
        <v>3836.5506779312159</v>
      </c>
      <c r="N171" s="69">
        <f t="shared" si="86"/>
        <v>3836.5506779312159</v>
      </c>
      <c r="O171" s="69">
        <f t="shared" si="86"/>
        <v>3836.5506779312159</v>
      </c>
      <c r="P171" s="69">
        <f t="shared" si="86"/>
        <v>3836.5506779312159</v>
      </c>
      <c r="Q171" s="69">
        <f t="shared" si="86"/>
        <v>3836.5506779312159</v>
      </c>
      <c r="R171" s="69">
        <f t="shared" si="86"/>
        <v>3836.5506779312159</v>
      </c>
      <c r="S171" s="69">
        <f t="shared" si="86"/>
        <v>3836.5506779312159</v>
      </c>
      <c r="T171" s="69">
        <f t="shared" si="86"/>
        <v>3836.5506779312159</v>
      </c>
      <c r="U171" s="69">
        <f t="shared" si="86"/>
        <v>3836.5506779312159</v>
      </c>
      <c r="V171" s="69">
        <f t="shared" si="86"/>
        <v>3836.5506779312159</v>
      </c>
      <c r="W171" s="69">
        <f t="shared" si="86"/>
        <v>3836.5506779312159</v>
      </c>
      <c r="X171" s="69">
        <f t="shared" si="86"/>
        <v>3836.5506779312159</v>
      </c>
      <c r="Y171" s="69">
        <f t="shared" si="86"/>
        <v>3836.5506779312159</v>
      </c>
      <c r="Z171" s="69">
        <f t="shared" si="86"/>
        <v>3836.5506779312159</v>
      </c>
      <c r="AA171" s="69">
        <f t="shared" si="86"/>
        <v>3836.5506779312159</v>
      </c>
      <c r="AB171" s="69">
        <f t="shared" si="86"/>
        <v>3836.5506779312159</v>
      </c>
      <c r="AC171" s="69">
        <f t="shared" si="86"/>
        <v>3836.5506779312159</v>
      </c>
      <c r="AD171" s="69">
        <f t="shared" si="86"/>
        <v>6573.8853268964385</v>
      </c>
      <c r="AE171" s="69">
        <f t="shared" si="86"/>
        <v>6573.8853268964385</v>
      </c>
      <c r="AF171" s="69">
        <f t="shared" si="86"/>
        <v>6573.8853268964385</v>
      </c>
      <c r="AG171" s="69">
        <f t="shared" si="86"/>
        <v>6573.8853268964385</v>
      </c>
      <c r="AH171" s="69">
        <f t="shared" si="86"/>
        <v>6573.8853268964385</v>
      </c>
      <c r="AI171" s="69">
        <f t="shared" si="86"/>
        <v>6573.8853268964385</v>
      </c>
      <c r="AJ171" s="69">
        <f t="shared" si="86"/>
        <v>6573.8853268964385</v>
      </c>
      <c r="AK171" s="69">
        <f t="shared" si="86"/>
        <v>6573.8853268964385</v>
      </c>
      <c r="AL171" s="69">
        <f t="shared" si="86"/>
        <v>6573.8853268964385</v>
      </c>
      <c r="AM171" s="69">
        <f t="shared" si="86"/>
        <v>6573.8853268964385</v>
      </c>
      <c r="AN171" s="69">
        <f t="shared" si="86"/>
        <v>6573.8853268964385</v>
      </c>
      <c r="AO171" s="69">
        <f t="shared" si="86"/>
        <v>6573.8853268964385</v>
      </c>
      <c r="AP171" s="69">
        <f t="shared" si="86"/>
        <v>6573.8853268964385</v>
      </c>
      <c r="AQ171" s="69">
        <f t="shared" si="86"/>
        <v>6573.8853268964385</v>
      </c>
      <c r="AR171" s="69">
        <f t="shared" si="86"/>
        <v>6573.8853268964385</v>
      </c>
      <c r="AS171" s="69">
        <f t="shared" si="86"/>
        <v>6573.8853268964385</v>
      </c>
      <c r="AT171" s="69">
        <f t="shared" si="86"/>
        <v>6573.8853268964385</v>
      </c>
      <c r="AU171" s="69">
        <f t="shared" si="86"/>
        <v>6573.8853268964385</v>
      </c>
      <c r="AV171" s="69">
        <f t="shared" si="86"/>
        <v>6573.8853268964385</v>
      </c>
      <c r="AW171" s="69">
        <f t="shared" si="86"/>
        <v>6573.8853268964385</v>
      </c>
      <c r="AX171" s="69">
        <f t="shared" si="86"/>
        <v>6573.8853268964385</v>
      </c>
      <c r="AY171" s="69">
        <f t="shared" si="86"/>
        <v>6573.8853268964385</v>
      </c>
      <c r="AZ171" s="69">
        <f t="shared" si="86"/>
        <v>6573.8853268964385</v>
      </c>
      <c r="BA171" s="69">
        <f t="shared" si="86"/>
        <v>6573.8853268964385</v>
      </c>
      <c r="BB171" s="69">
        <f t="shared" si="86"/>
        <v>6573.8853268964385</v>
      </c>
      <c r="BC171" s="69">
        <f t="shared" si="86"/>
        <v>6573.8853268964385</v>
      </c>
      <c r="BD171" s="69">
        <f t="shared" si="86"/>
        <v>6573.8853268964385</v>
      </c>
      <c r="BE171" s="69">
        <f t="shared" si="86"/>
        <v>6573.8853268964385</v>
      </c>
      <c r="BF171" s="69">
        <f t="shared" si="86"/>
        <v>6573.8853268964385</v>
      </c>
      <c r="BG171" s="69">
        <f t="shared" si="86"/>
        <v>6573.8853268964385</v>
      </c>
      <c r="BH171" s="69">
        <f t="shared" si="86"/>
        <v>6573.8853268964385</v>
      </c>
      <c r="BI171" s="69">
        <f t="shared" si="86"/>
        <v>6573.8853268964385</v>
      </c>
      <c r="BJ171" s="69">
        <f t="shared" si="86"/>
        <v>6573.8853268964385</v>
      </c>
      <c r="BK171" s="69">
        <f t="shared" si="86"/>
        <v>6573.8853268964385</v>
      </c>
      <c r="BL171" s="69">
        <f t="shared" si="86"/>
        <v>6573.8853268964385</v>
      </c>
      <c r="BM171" s="69">
        <f t="shared" si="86"/>
        <v>0</v>
      </c>
      <c r="BN171" s="69">
        <f t="shared" si="86"/>
        <v>0</v>
      </c>
      <c r="BO171" s="69">
        <f t="shared" si="86"/>
        <v>0</v>
      </c>
      <c r="BP171" s="69">
        <f t="shared" ref="BP171:DU171" si="87">IFERROR(BP160,"")</f>
        <v>0</v>
      </c>
      <c r="BQ171" s="69">
        <f t="shared" si="87"/>
        <v>0</v>
      </c>
      <c r="BR171" s="69">
        <f t="shared" si="87"/>
        <v>0</v>
      </c>
      <c r="BS171" s="69">
        <f t="shared" si="87"/>
        <v>0</v>
      </c>
      <c r="BT171" s="69">
        <f t="shared" si="87"/>
        <v>0</v>
      </c>
      <c r="BU171" s="69">
        <f t="shared" si="87"/>
        <v>0</v>
      </c>
      <c r="BV171" s="69">
        <f t="shared" si="87"/>
        <v>0</v>
      </c>
      <c r="BW171" s="69">
        <f t="shared" si="87"/>
        <v>0</v>
      </c>
      <c r="BX171" s="69">
        <f t="shared" si="87"/>
        <v>0</v>
      </c>
      <c r="BY171" s="69">
        <f t="shared" si="87"/>
        <v>0</v>
      </c>
      <c r="BZ171" s="69">
        <f t="shared" si="87"/>
        <v>0</v>
      </c>
      <c r="CA171" s="69">
        <f t="shared" si="87"/>
        <v>0</v>
      </c>
      <c r="CB171" s="69">
        <f t="shared" si="87"/>
        <v>0</v>
      </c>
      <c r="CC171" s="69">
        <f t="shared" si="87"/>
        <v>0</v>
      </c>
      <c r="CD171" s="69">
        <f t="shared" si="87"/>
        <v>0</v>
      </c>
      <c r="CE171" s="69">
        <f t="shared" si="87"/>
        <v>0</v>
      </c>
      <c r="CF171" s="69">
        <f t="shared" si="87"/>
        <v>0</v>
      </c>
      <c r="CG171" s="69">
        <f t="shared" si="87"/>
        <v>0</v>
      </c>
      <c r="CH171" s="69">
        <f t="shared" si="87"/>
        <v>0</v>
      </c>
      <c r="CI171" s="69">
        <f t="shared" si="87"/>
        <v>0</v>
      </c>
      <c r="CJ171" s="69">
        <f t="shared" si="87"/>
        <v>0</v>
      </c>
      <c r="CK171" s="69">
        <f t="shared" si="87"/>
        <v>0</v>
      </c>
      <c r="CL171" s="69">
        <f t="shared" si="87"/>
        <v>0</v>
      </c>
      <c r="CM171" s="69">
        <f t="shared" si="87"/>
        <v>0</v>
      </c>
      <c r="CN171" s="69">
        <f t="shared" si="87"/>
        <v>0</v>
      </c>
      <c r="CO171" s="69">
        <f t="shared" si="87"/>
        <v>0</v>
      </c>
      <c r="CP171" s="69">
        <f t="shared" si="87"/>
        <v>0</v>
      </c>
      <c r="CQ171" s="69">
        <f t="shared" si="87"/>
        <v>0</v>
      </c>
      <c r="CR171" s="69">
        <f t="shared" si="87"/>
        <v>0</v>
      </c>
      <c r="CS171" s="69">
        <f t="shared" si="87"/>
        <v>0</v>
      </c>
      <c r="CT171" s="69">
        <f t="shared" si="87"/>
        <v>0</v>
      </c>
      <c r="CU171" s="69">
        <f t="shared" si="87"/>
        <v>0</v>
      </c>
      <c r="CV171" s="69">
        <f t="shared" si="87"/>
        <v>0</v>
      </c>
      <c r="CW171" s="69">
        <f t="shared" si="87"/>
        <v>0</v>
      </c>
      <c r="CX171" s="69">
        <f t="shared" si="87"/>
        <v>0</v>
      </c>
      <c r="CY171" s="69">
        <f t="shared" si="87"/>
        <v>0</v>
      </c>
      <c r="CZ171" s="69">
        <f t="shared" si="87"/>
        <v>0</v>
      </c>
      <c r="DA171" s="69">
        <f t="shared" si="87"/>
        <v>0</v>
      </c>
      <c r="DB171" s="69">
        <f t="shared" si="87"/>
        <v>0</v>
      </c>
      <c r="DC171" s="69">
        <f t="shared" si="87"/>
        <v>0</v>
      </c>
      <c r="DD171" s="69">
        <f t="shared" si="87"/>
        <v>0</v>
      </c>
      <c r="DE171" s="69">
        <f t="shared" si="87"/>
        <v>0</v>
      </c>
      <c r="DF171" s="69">
        <f t="shared" si="87"/>
        <v>0</v>
      </c>
      <c r="DG171" s="69">
        <f t="shared" si="87"/>
        <v>0</v>
      </c>
      <c r="DH171" s="69">
        <f t="shared" si="87"/>
        <v>0</v>
      </c>
      <c r="DI171" s="69">
        <f t="shared" si="87"/>
        <v>0</v>
      </c>
      <c r="DJ171" s="69">
        <f t="shared" si="87"/>
        <v>0</v>
      </c>
      <c r="DK171" s="69">
        <f t="shared" si="87"/>
        <v>0</v>
      </c>
      <c r="DL171" s="69">
        <f t="shared" si="87"/>
        <v>0</v>
      </c>
      <c r="DM171" s="69">
        <f t="shared" si="87"/>
        <v>0</v>
      </c>
      <c r="DN171" s="69">
        <f t="shared" si="87"/>
        <v>0</v>
      </c>
      <c r="DO171" s="69">
        <f t="shared" si="87"/>
        <v>0</v>
      </c>
      <c r="DP171" s="69">
        <f t="shared" si="87"/>
        <v>0</v>
      </c>
      <c r="DQ171" s="69">
        <f t="shared" si="87"/>
        <v>0</v>
      </c>
      <c r="DR171" s="69">
        <f t="shared" si="87"/>
        <v>0</v>
      </c>
      <c r="DS171" s="69">
        <f t="shared" si="87"/>
        <v>0</v>
      </c>
      <c r="DT171" s="69">
        <f t="shared" si="87"/>
        <v>0</v>
      </c>
      <c r="DU171" s="69">
        <f t="shared" si="87"/>
        <v>0</v>
      </c>
    </row>
    <row r="172" spans="1:1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row>
    <row r="173" spans="1:125">
      <c r="A173" s="25" t="s">
        <v>258</v>
      </c>
      <c r="B173" s="84" t="s">
        <v>71</v>
      </c>
      <c r="C173" s="25"/>
      <c r="D173" s="110">
        <f t="shared" ref="D173:AI173" si="88">IFERROR(SUM(D166:D171),"")</f>
        <v>3009174.8591666673</v>
      </c>
      <c r="E173" s="110">
        <f t="shared" si="88"/>
        <v>113513.78933333335</v>
      </c>
      <c r="F173" s="110">
        <f t="shared" si="88"/>
        <v>113513.78933333335</v>
      </c>
      <c r="G173" s="110">
        <f t="shared" si="88"/>
        <v>113513.78933333335</v>
      </c>
      <c r="H173" s="110">
        <f t="shared" si="88"/>
        <v>113513.78933333335</v>
      </c>
      <c r="I173" s="110">
        <f t="shared" si="88"/>
        <v>113513.78933333335</v>
      </c>
      <c r="J173" s="110">
        <f t="shared" si="88"/>
        <v>31615.720677931215</v>
      </c>
      <c r="K173" s="110">
        <f t="shared" si="88"/>
        <v>31615.720677931215</v>
      </c>
      <c r="L173" s="110">
        <f t="shared" si="88"/>
        <v>31615.720677931215</v>
      </c>
      <c r="M173" s="110">
        <f t="shared" si="88"/>
        <v>31615.720677931215</v>
      </c>
      <c r="N173" s="110">
        <f t="shared" si="88"/>
        <v>31615.720677931215</v>
      </c>
      <c r="O173" s="110">
        <f t="shared" si="88"/>
        <v>31615.720677931215</v>
      </c>
      <c r="P173" s="110">
        <f t="shared" si="88"/>
        <v>31615.720677931215</v>
      </c>
      <c r="Q173" s="110">
        <f t="shared" si="88"/>
        <v>31615.720677931215</v>
      </c>
      <c r="R173" s="110">
        <f t="shared" si="88"/>
        <v>31615.720677931215</v>
      </c>
      <c r="S173" s="110">
        <f t="shared" si="88"/>
        <v>31615.720677931215</v>
      </c>
      <c r="T173" s="110">
        <f t="shared" si="88"/>
        <v>31615.720677931215</v>
      </c>
      <c r="U173" s="110">
        <f t="shared" si="88"/>
        <v>31615.720677931215</v>
      </c>
      <c r="V173" s="110">
        <f t="shared" si="88"/>
        <v>31615.720677931215</v>
      </c>
      <c r="W173" s="110">
        <f t="shared" si="88"/>
        <v>31615.720677931215</v>
      </c>
      <c r="X173" s="110">
        <f t="shared" si="88"/>
        <v>31615.720677931215</v>
      </c>
      <c r="Y173" s="110">
        <f t="shared" si="88"/>
        <v>31615.720677931215</v>
      </c>
      <c r="Z173" s="110">
        <f t="shared" si="88"/>
        <v>31615.720677931215</v>
      </c>
      <c r="AA173" s="110">
        <f t="shared" si="88"/>
        <v>31615.720677931215</v>
      </c>
      <c r="AB173" s="110">
        <f t="shared" si="88"/>
        <v>31615.720677931215</v>
      </c>
      <c r="AC173" s="110">
        <f t="shared" si="88"/>
        <v>31615.720677931215</v>
      </c>
      <c r="AD173" s="110">
        <f t="shared" si="88"/>
        <v>51694.042826896439</v>
      </c>
      <c r="AE173" s="110">
        <f t="shared" si="88"/>
        <v>51694.042826896439</v>
      </c>
      <c r="AF173" s="110">
        <f t="shared" si="88"/>
        <v>51694.042826896439</v>
      </c>
      <c r="AG173" s="110">
        <f t="shared" si="88"/>
        <v>51694.042826896439</v>
      </c>
      <c r="AH173" s="110">
        <f t="shared" si="88"/>
        <v>51694.042826896439</v>
      </c>
      <c r="AI173" s="110">
        <f t="shared" si="88"/>
        <v>51694.042826896439</v>
      </c>
      <c r="AJ173" s="110">
        <f t="shared" ref="AJ173:CU173" si="89">IFERROR(SUM(AJ166:AJ171),"")</f>
        <v>51694.042826896439</v>
      </c>
      <c r="AK173" s="110">
        <f t="shared" si="89"/>
        <v>51694.042826896439</v>
      </c>
      <c r="AL173" s="110">
        <f t="shared" si="89"/>
        <v>51694.042826896439</v>
      </c>
      <c r="AM173" s="110">
        <f t="shared" si="89"/>
        <v>51694.042826896439</v>
      </c>
      <c r="AN173" s="110">
        <f t="shared" si="89"/>
        <v>51694.042826896439</v>
      </c>
      <c r="AO173" s="110">
        <f t="shared" si="89"/>
        <v>51694.042826896439</v>
      </c>
      <c r="AP173" s="110">
        <f t="shared" si="89"/>
        <v>51694.042826896439</v>
      </c>
      <c r="AQ173" s="110">
        <f t="shared" si="89"/>
        <v>51694.042826896439</v>
      </c>
      <c r="AR173" s="110">
        <f t="shared" si="89"/>
        <v>51694.042826896439</v>
      </c>
      <c r="AS173" s="110">
        <f t="shared" si="89"/>
        <v>51694.042826896439</v>
      </c>
      <c r="AT173" s="110">
        <f t="shared" si="89"/>
        <v>51694.042826896439</v>
      </c>
      <c r="AU173" s="110">
        <f t="shared" si="89"/>
        <v>51694.042826896439</v>
      </c>
      <c r="AV173" s="110">
        <f t="shared" si="89"/>
        <v>51694.042826896439</v>
      </c>
      <c r="AW173" s="110">
        <f t="shared" si="89"/>
        <v>51694.042826896439</v>
      </c>
      <c r="AX173" s="110">
        <f t="shared" si="89"/>
        <v>51694.042826896439</v>
      </c>
      <c r="AY173" s="110">
        <f t="shared" si="89"/>
        <v>51694.042826896439</v>
      </c>
      <c r="AZ173" s="110">
        <f t="shared" si="89"/>
        <v>51694.042826896439</v>
      </c>
      <c r="BA173" s="110">
        <f t="shared" si="89"/>
        <v>51694.042826896439</v>
      </c>
      <c r="BB173" s="110">
        <f t="shared" si="89"/>
        <v>51694.042826896439</v>
      </c>
      <c r="BC173" s="110">
        <f t="shared" si="89"/>
        <v>51694.042826896439</v>
      </c>
      <c r="BD173" s="110">
        <f t="shared" si="89"/>
        <v>51694.042826896439</v>
      </c>
      <c r="BE173" s="110">
        <f t="shared" si="89"/>
        <v>51694.042826896439</v>
      </c>
      <c r="BF173" s="110">
        <f t="shared" si="89"/>
        <v>51694.042826896439</v>
      </c>
      <c r="BG173" s="110">
        <f t="shared" si="89"/>
        <v>51694.042826896439</v>
      </c>
      <c r="BH173" s="110">
        <f t="shared" si="89"/>
        <v>51694.042826896439</v>
      </c>
      <c r="BI173" s="110">
        <f t="shared" si="89"/>
        <v>51694.042826896439</v>
      </c>
      <c r="BJ173" s="110">
        <f t="shared" si="89"/>
        <v>51694.042826896439</v>
      </c>
      <c r="BK173" s="110">
        <f t="shared" si="89"/>
        <v>51694.042826896439</v>
      </c>
      <c r="BL173" s="110">
        <f t="shared" si="89"/>
        <v>51694.042826896439</v>
      </c>
      <c r="BM173" s="110">
        <f t="shared" si="89"/>
        <v>0</v>
      </c>
      <c r="BN173" s="110">
        <f t="shared" si="89"/>
        <v>0</v>
      </c>
      <c r="BO173" s="110">
        <f t="shared" si="89"/>
        <v>0</v>
      </c>
      <c r="BP173" s="110">
        <f t="shared" si="89"/>
        <v>0</v>
      </c>
      <c r="BQ173" s="110">
        <f t="shared" si="89"/>
        <v>0</v>
      </c>
      <c r="BR173" s="110">
        <f t="shared" si="89"/>
        <v>0</v>
      </c>
      <c r="BS173" s="110">
        <f t="shared" si="89"/>
        <v>0</v>
      </c>
      <c r="BT173" s="110">
        <f t="shared" si="89"/>
        <v>0</v>
      </c>
      <c r="BU173" s="110">
        <f t="shared" si="89"/>
        <v>0</v>
      </c>
      <c r="BV173" s="110">
        <f t="shared" si="89"/>
        <v>0</v>
      </c>
      <c r="BW173" s="110">
        <f t="shared" si="89"/>
        <v>0</v>
      </c>
      <c r="BX173" s="110">
        <f t="shared" si="89"/>
        <v>0</v>
      </c>
      <c r="BY173" s="110">
        <f t="shared" si="89"/>
        <v>0</v>
      </c>
      <c r="BZ173" s="110">
        <f t="shared" si="89"/>
        <v>0</v>
      </c>
      <c r="CA173" s="110">
        <f t="shared" si="89"/>
        <v>0</v>
      </c>
      <c r="CB173" s="110">
        <f t="shared" si="89"/>
        <v>0</v>
      </c>
      <c r="CC173" s="110">
        <f t="shared" si="89"/>
        <v>0</v>
      </c>
      <c r="CD173" s="110">
        <f t="shared" si="89"/>
        <v>0</v>
      </c>
      <c r="CE173" s="110">
        <f t="shared" si="89"/>
        <v>0</v>
      </c>
      <c r="CF173" s="110">
        <f t="shared" si="89"/>
        <v>0</v>
      </c>
      <c r="CG173" s="110">
        <f t="shared" si="89"/>
        <v>0</v>
      </c>
      <c r="CH173" s="110">
        <f t="shared" si="89"/>
        <v>0</v>
      </c>
      <c r="CI173" s="110">
        <f t="shared" si="89"/>
        <v>0</v>
      </c>
      <c r="CJ173" s="110">
        <f t="shared" si="89"/>
        <v>0</v>
      </c>
      <c r="CK173" s="110">
        <f t="shared" si="89"/>
        <v>0</v>
      </c>
      <c r="CL173" s="110">
        <f t="shared" si="89"/>
        <v>0</v>
      </c>
      <c r="CM173" s="110">
        <f t="shared" si="89"/>
        <v>0</v>
      </c>
      <c r="CN173" s="110">
        <f t="shared" si="89"/>
        <v>0</v>
      </c>
      <c r="CO173" s="110">
        <f t="shared" si="89"/>
        <v>0</v>
      </c>
      <c r="CP173" s="110">
        <f t="shared" si="89"/>
        <v>0</v>
      </c>
      <c r="CQ173" s="110">
        <f t="shared" si="89"/>
        <v>0</v>
      </c>
      <c r="CR173" s="110">
        <f t="shared" si="89"/>
        <v>0</v>
      </c>
      <c r="CS173" s="110">
        <f t="shared" si="89"/>
        <v>0</v>
      </c>
      <c r="CT173" s="110">
        <f t="shared" si="89"/>
        <v>0</v>
      </c>
      <c r="CU173" s="110">
        <f t="shared" si="89"/>
        <v>0</v>
      </c>
      <c r="CV173" s="110">
        <f t="shared" ref="CV173:DU173" si="90">IFERROR(SUM(CV166:CV171),"")</f>
        <v>0</v>
      </c>
      <c r="CW173" s="110">
        <f t="shared" si="90"/>
        <v>0</v>
      </c>
      <c r="CX173" s="110">
        <f t="shared" si="90"/>
        <v>0</v>
      </c>
      <c r="CY173" s="110">
        <f t="shared" si="90"/>
        <v>0</v>
      </c>
      <c r="CZ173" s="110">
        <f t="shared" si="90"/>
        <v>0</v>
      </c>
      <c r="DA173" s="110">
        <f t="shared" si="90"/>
        <v>0</v>
      </c>
      <c r="DB173" s="110">
        <f t="shared" si="90"/>
        <v>0</v>
      </c>
      <c r="DC173" s="110">
        <f t="shared" si="90"/>
        <v>0</v>
      </c>
      <c r="DD173" s="110">
        <f t="shared" si="90"/>
        <v>0</v>
      </c>
      <c r="DE173" s="110">
        <f t="shared" si="90"/>
        <v>0</v>
      </c>
      <c r="DF173" s="110">
        <f t="shared" si="90"/>
        <v>0</v>
      </c>
      <c r="DG173" s="110">
        <f t="shared" si="90"/>
        <v>0</v>
      </c>
      <c r="DH173" s="110">
        <f t="shared" si="90"/>
        <v>0</v>
      </c>
      <c r="DI173" s="110">
        <f t="shared" si="90"/>
        <v>0</v>
      </c>
      <c r="DJ173" s="110">
        <f t="shared" si="90"/>
        <v>0</v>
      </c>
      <c r="DK173" s="110">
        <f t="shared" si="90"/>
        <v>0</v>
      </c>
      <c r="DL173" s="110">
        <f t="shared" si="90"/>
        <v>0</v>
      </c>
      <c r="DM173" s="110">
        <f t="shared" si="90"/>
        <v>0</v>
      </c>
      <c r="DN173" s="110">
        <f t="shared" si="90"/>
        <v>0</v>
      </c>
      <c r="DO173" s="110">
        <f t="shared" si="90"/>
        <v>0</v>
      </c>
      <c r="DP173" s="110">
        <f t="shared" si="90"/>
        <v>0</v>
      </c>
      <c r="DQ173" s="110">
        <f t="shared" si="90"/>
        <v>0</v>
      </c>
      <c r="DR173" s="110">
        <f t="shared" si="90"/>
        <v>0</v>
      </c>
      <c r="DS173" s="110">
        <f t="shared" si="90"/>
        <v>0</v>
      </c>
      <c r="DT173" s="110">
        <f t="shared" si="90"/>
        <v>0</v>
      </c>
      <c r="DU173" s="110">
        <f t="shared" si="90"/>
        <v>0</v>
      </c>
    </row>
    <row r="174" spans="1:1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row>
    <row r="175" spans="1:125">
      <c r="A175" s="44" t="str">
        <f>IFERROR(A34,"")</f>
        <v>Nominālās privātā partnera regulārās uzturēšanas izmaksas, kopā</v>
      </c>
      <c r="B175" s="50" t="str">
        <f>IFERROR(B34,"")</f>
        <v>k €</v>
      </c>
      <c r="C175" s="2"/>
      <c r="D175" s="69">
        <f t="shared" ref="D175:BO175" si="91">IFERROR(D34,"")</f>
        <v>1277061.6926809039</v>
      </c>
      <c r="E175" s="69">
        <f t="shared" si="91"/>
        <v>0</v>
      </c>
      <c r="F175" s="69">
        <f t="shared" si="91"/>
        <v>0</v>
      </c>
      <c r="G175" s="69">
        <f t="shared" si="91"/>
        <v>0</v>
      </c>
      <c r="H175" s="69">
        <f t="shared" si="91"/>
        <v>0</v>
      </c>
      <c r="I175" s="69">
        <f t="shared" si="91"/>
        <v>0</v>
      </c>
      <c r="J175" s="69">
        <f t="shared" si="91"/>
        <v>20336.474739841415</v>
      </c>
      <c r="K175" s="69">
        <f t="shared" si="91"/>
        <v>20452.414228749625</v>
      </c>
      <c r="L175" s="69">
        <f t="shared" si="91"/>
        <v>20567.715490040388</v>
      </c>
      <c r="M175" s="69">
        <f t="shared" si="91"/>
        <v>20548.906598440735</v>
      </c>
      <c r="N175" s="69">
        <f t="shared" si="91"/>
        <v>20652.025396665274</v>
      </c>
      <c r="O175" s="69">
        <f t="shared" si="91"/>
        <v>20754.519985556992</v>
      </c>
      <c r="P175" s="69">
        <f t="shared" si="91"/>
        <v>20856.375963637009</v>
      </c>
      <c r="Q175" s="69">
        <f t="shared" si="91"/>
        <v>20959.884730409554</v>
      </c>
      <c r="R175" s="69">
        <f t="shared" si="91"/>
        <v>21065.065904598578</v>
      </c>
      <c r="S175" s="69">
        <f t="shared" si="91"/>
        <v>21169.61038526813</v>
      </c>
      <c r="T175" s="69">
        <f t="shared" si="91"/>
        <v>21273.503482909749</v>
      </c>
      <c r="U175" s="69">
        <f t="shared" si="91"/>
        <v>21379.082425017743</v>
      </c>
      <c r="V175" s="69">
        <f t="shared" si="91"/>
        <v>21486.367222690551</v>
      </c>
      <c r="W175" s="69">
        <f t="shared" si="91"/>
        <v>21593.002592973495</v>
      </c>
      <c r="X175" s="69">
        <f t="shared" si="91"/>
        <v>21698.973552567946</v>
      </c>
      <c r="Y175" s="69">
        <f t="shared" si="91"/>
        <v>21806.664073518099</v>
      </c>
      <c r="Z175" s="69">
        <f t="shared" si="91"/>
        <v>21916.094567144362</v>
      </c>
      <c r="AA175" s="69">
        <f t="shared" si="91"/>
        <v>22024.862644832967</v>
      </c>
      <c r="AB175" s="69">
        <f t="shared" si="91"/>
        <v>22132.953023619306</v>
      </c>
      <c r="AC175" s="69">
        <f t="shared" si="91"/>
        <v>22242.797354988463</v>
      </c>
      <c r="AD175" s="69">
        <f t="shared" si="91"/>
        <v>22354.416458487252</v>
      </c>
      <c r="AE175" s="69">
        <f t="shared" si="91"/>
        <v>22465.359897729621</v>
      </c>
      <c r="AF175" s="69">
        <f t="shared" si="91"/>
        <v>22575.612084091692</v>
      </c>
      <c r="AG175" s="69">
        <f t="shared" si="91"/>
        <v>22687.653302088234</v>
      </c>
      <c r="AH175" s="69">
        <f t="shared" si="91"/>
        <v>22801.504787656995</v>
      </c>
      <c r="AI175" s="69">
        <f t="shared" si="91"/>
        <v>22914.667095684217</v>
      </c>
      <c r="AJ175" s="69">
        <f t="shared" si="91"/>
        <v>23027.124325773526</v>
      </c>
      <c r="AK175" s="69">
        <f t="shared" si="91"/>
        <v>23141.406368129992</v>
      </c>
      <c r="AL175" s="69">
        <f t="shared" si="91"/>
        <v>23257.534883410139</v>
      </c>
      <c r="AM175" s="69">
        <f t="shared" si="91"/>
        <v>23372.9604375979</v>
      </c>
      <c r="AN175" s="69">
        <f t="shared" si="91"/>
        <v>23487.666812288997</v>
      </c>
      <c r="AO175" s="69">
        <f t="shared" si="91"/>
        <v>23604.234495492597</v>
      </c>
      <c r="AP175" s="69">
        <f t="shared" si="91"/>
        <v>23722.685581078338</v>
      </c>
      <c r="AQ175" s="69">
        <f t="shared" si="91"/>
        <v>23840.419646349859</v>
      </c>
      <c r="AR175" s="69">
        <f t="shared" si="91"/>
        <v>23957.420148534777</v>
      </c>
      <c r="AS175" s="69">
        <f t="shared" si="91"/>
        <v>24076.319185402448</v>
      </c>
      <c r="AT175" s="69">
        <f t="shared" si="91"/>
        <v>24197.139292699911</v>
      </c>
      <c r="AU175" s="69">
        <f t="shared" si="91"/>
        <v>24317.228039276855</v>
      </c>
      <c r="AV175" s="69">
        <f t="shared" si="91"/>
        <v>24436.568551505472</v>
      </c>
      <c r="AW175" s="69">
        <f t="shared" si="91"/>
        <v>24557.845569110497</v>
      </c>
      <c r="AX175" s="69">
        <f t="shared" si="91"/>
        <v>24681.082078553907</v>
      </c>
      <c r="AY175" s="69">
        <f t="shared" si="91"/>
        <v>24803.572600062394</v>
      </c>
      <c r="AZ175" s="69">
        <f t="shared" si="91"/>
        <v>24925.299922535585</v>
      </c>
      <c r="BA175" s="69">
        <f t="shared" si="91"/>
        <v>25049.002480492709</v>
      </c>
      <c r="BB175" s="69">
        <f t="shared" si="91"/>
        <v>25174.70372012498</v>
      </c>
      <c r="BC175" s="69">
        <f t="shared" si="91"/>
        <v>25299.644052063642</v>
      </c>
      <c r="BD175" s="69">
        <f t="shared" si="91"/>
        <v>25423.805920986295</v>
      </c>
      <c r="BE175" s="69">
        <f t="shared" si="91"/>
        <v>25549.982530102563</v>
      </c>
      <c r="BF175" s="69">
        <f t="shared" si="91"/>
        <v>25678.197794527485</v>
      </c>
      <c r="BG175" s="69">
        <f t="shared" si="91"/>
        <v>25805.636933104917</v>
      </c>
      <c r="BH175" s="69">
        <f t="shared" si="91"/>
        <v>25932.282039406022</v>
      </c>
      <c r="BI175" s="69">
        <f t="shared" si="91"/>
        <v>26060.982180704614</v>
      </c>
      <c r="BJ175" s="69">
        <f t="shared" si="91"/>
        <v>26191.761750418034</v>
      </c>
      <c r="BK175" s="69">
        <f t="shared" si="91"/>
        <v>26321.749671767015</v>
      </c>
      <c r="BL175" s="69">
        <f t="shared" si="91"/>
        <v>26450.927680194141</v>
      </c>
      <c r="BM175" s="69">
        <f t="shared" si="91"/>
        <v>0</v>
      </c>
      <c r="BN175" s="69">
        <f t="shared" si="91"/>
        <v>0</v>
      </c>
      <c r="BO175" s="69">
        <f t="shared" si="91"/>
        <v>0</v>
      </c>
      <c r="BP175" s="69">
        <f t="shared" ref="BP175:DU175" si="92">IFERROR(BP34,"")</f>
        <v>0</v>
      </c>
      <c r="BQ175" s="69">
        <f t="shared" si="92"/>
        <v>0</v>
      </c>
      <c r="BR175" s="69">
        <f t="shared" si="92"/>
        <v>0</v>
      </c>
      <c r="BS175" s="69">
        <f t="shared" si="92"/>
        <v>0</v>
      </c>
      <c r="BT175" s="69">
        <f t="shared" si="92"/>
        <v>0</v>
      </c>
      <c r="BU175" s="69">
        <f t="shared" si="92"/>
        <v>0</v>
      </c>
      <c r="BV175" s="69">
        <f t="shared" si="92"/>
        <v>0</v>
      </c>
      <c r="BW175" s="69">
        <f t="shared" si="92"/>
        <v>0</v>
      </c>
      <c r="BX175" s="69">
        <f t="shared" si="92"/>
        <v>0</v>
      </c>
      <c r="BY175" s="69">
        <f t="shared" si="92"/>
        <v>0</v>
      </c>
      <c r="BZ175" s="69">
        <f t="shared" si="92"/>
        <v>0</v>
      </c>
      <c r="CA175" s="69">
        <f t="shared" si="92"/>
        <v>0</v>
      </c>
      <c r="CB175" s="69">
        <f t="shared" si="92"/>
        <v>0</v>
      </c>
      <c r="CC175" s="69">
        <f t="shared" si="92"/>
        <v>0</v>
      </c>
      <c r="CD175" s="69">
        <f t="shared" si="92"/>
        <v>0</v>
      </c>
      <c r="CE175" s="69">
        <f t="shared" si="92"/>
        <v>0</v>
      </c>
      <c r="CF175" s="69">
        <f t="shared" si="92"/>
        <v>0</v>
      </c>
      <c r="CG175" s="69">
        <f t="shared" si="92"/>
        <v>0</v>
      </c>
      <c r="CH175" s="69">
        <f t="shared" si="92"/>
        <v>0</v>
      </c>
      <c r="CI175" s="69">
        <f t="shared" si="92"/>
        <v>0</v>
      </c>
      <c r="CJ175" s="69">
        <f t="shared" si="92"/>
        <v>0</v>
      </c>
      <c r="CK175" s="69">
        <f t="shared" si="92"/>
        <v>0</v>
      </c>
      <c r="CL175" s="69">
        <f t="shared" si="92"/>
        <v>0</v>
      </c>
      <c r="CM175" s="69">
        <f t="shared" si="92"/>
        <v>0</v>
      </c>
      <c r="CN175" s="69">
        <f t="shared" si="92"/>
        <v>0</v>
      </c>
      <c r="CO175" s="69">
        <f t="shared" si="92"/>
        <v>0</v>
      </c>
      <c r="CP175" s="69">
        <f t="shared" si="92"/>
        <v>0</v>
      </c>
      <c r="CQ175" s="69">
        <f t="shared" si="92"/>
        <v>0</v>
      </c>
      <c r="CR175" s="69">
        <f t="shared" si="92"/>
        <v>0</v>
      </c>
      <c r="CS175" s="69">
        <f t="shared" si="92"/>
        <v>0</v>
      </c>
      <c r="CT175" s="69">
        <f t="shared" si="92"/>
        <v>0</v>
      </c>
      <c r="CU175" s="69">
        <f t="shared" si="92"/>
        <v>0</v>
      </c>
      <c r="CV175" s="69">
        <f t="shared" si="92"/>
        <v>0</v>
      </c>
      <c r="CW175" s="69">
        <f t="shared" si="92"/>
        <v>0</v>
      </c>
      <c r="CX175" s="69">
        <f t="shared" si="92"/>
        <v>0</v>
      </c>
      <c r="CY175" s="69">
        <f t="shared" si="92"/>
        <v>0</v>
      </c>
      <c r="CZ175" s="69">
        <f t="shared" si="92"/>
        <v>0</v>
      </c>
      <c r="DA175" s="69">
        <f t="shared" si="92"/>
        <v>0</v>
      </c>
      <c r="DB175" s="69">
        <f t="shared" si="92"/>
        <v>0</v>
      </c>
      <c r="DC175" s="69">
        <f t="shared" si="92"/>
        <v>0</v>
      </c>
      <c r="DD175" s="69">
        <f t="shared" si="92"/>
        <v>0</v>
      </c>
      <c r="DE175" s="69">
        <f t="shared" si="92"/>
        <v>0</v>
      </c>
      <c r="DF175" s="69">
        <f t="shared" si="92"/>
        <v>0</v>
      </c>
      <c r="DG175" s="69">
        <f t="shared" si="92"/>
        <v>0</v>
      </c>
      <c r="DH175" s="69">
        <f t="shared" si="92"/>
        <v>0</v>
      </c>
      <c r="DI175" s="69">
        <f t="shared" si="92"/>
        <v>0</v>
      </c>
      <c r="DJ175" s="69">
        <f t="shared" si="92"/>
        <v>0</v>
      </c>
      <c r="DK175" s="69">
        <f t="shared" si="92"/>
        <v>0</v>
      </c>
      <c r="DL175" s="69">
        <f t="shared" si="92"/>
        <v>0</v>
      </c>
      <c r="DM175" s="69">
        <f t="shared" si="92"/>
        <v>0</v>
      </c>
      <c r="DN175" s="69">
        <f t="shared" si="92"/>
        <v>0</v>
      </c>
      <c r="DO175" s="69">
        <f t="shared" si="92"/>
        <v>0</v>
      </c>
      <c r="DP175" s="69">
        <f t="shared" si="92"/>
        <v>0</v>
      </c>
      <c r="DQ175" s="69">
        <f t="shared" si="92"/>
        <v>0</v>
      </c>
      <c r="DR175" s="69">
        <f t="shared" si="92"/>
        <v>0</v>
      </c>
      <c r="DS175" s="69">
        <f t="shared" si="92"/>
        <v>0</v>
      </c>
      <c r="DT175" s="69">
        <f t="shared" si="92"/>
        <v>0</v>
      </c>
      <c r="DU175" s="69">
        <f t="shared" si="92"/>
        <v>0</v>
      </c>
    </row>
    <row r="176" spans="1:125">
      <c r="A176" s="44" t="str">
        <f>IFERROR(A60,"")</f>
        <v>Nominālās privātā partnera periodiskās uzturēšanas izmaksas, kopā</v>
      </c>
      <c r="B176" s="50" t="str">
        <f>IFERROR(B60,"")</f>
        <v>k €</v>
      </c>
      <c r="C176" s="2"/>
      <c r="D176" s="69">
        <f t="shared" ref="D176:BO176" si="93">IFERROR(D60,"")</f>
        <v>751838.90920799552</v>
      </c>
      <c r="E176" s="69">
        <f t="shared" si="93"/>
        <v>0</v>
      </c>
      <c r="F176" s="69">
        <f t="shared" si="93"/>
        <v>0</v>
      </c>
      <c r="G176" s="69">
        <f t="shared" si="93"/>
        <v>0</v>
      </c>
      <c r="H176" s="69">
        <f t="shared" si="93"/>
        <v>0</v>
      </c>
      <c r="I176" s="69">
        <f t="shared" si="93"/>
        <v>0</v>
      </c>
      <c r="J176" s="69">
        <f t="shared" si="93"/>
        <v>0</v>
      </c>
      <c r="K176" s="69">
        <f t="shared" si="93"/>
        <v>0</v>
      </c>
      <c r="L176" s="69">
        <f t="shared" si="93"/>
        <v>0</v>
      </c>
      <c r="M176" s="69">
        <f t="shared" si="93"/>
        <v>0</v>
      </c>
      <c r="N176" s="69">
        <f t="shared" si="93"/>
        <v>0</v>
      </c>
      <c r="O176" s="69">
        <f t="shared" si="93"/>
        <v>0</v>
      </c>
      <c r="P176" s="69">
        <f t="shared" si="93"/>
        <v>0</v>
      </c>
      <c r="Q176" s="69">
        <f t="shared" si="93"/>
        <v>0</v>
      </c>
      <c r="R176" s="69">
        <f t="shared" si="93"/>
        <v>0</v>
      </c>
      <c r="S176" s="69">
        <f t="shared" si="93"/>
        <v>0</v>
      </c>
      <c r="T176" s="69">
        <f t="shared" si="93"/>
        <v>0</v>
      </c>
      <c r="U176" s="69">
        <f t="shared" si="93"/>
        <v>0</v>
      </c>
      <c r="V176" s="69">
        <f t="shared" si="93"/>
        <v>0</v>
      </c>
      <c r="W176" s="69">
        <f t="shared" si="93"/>
        <v>0</v>
      </c>
      <c r="X176" s="69">
        <f t="shared" si="93"/>
        <v>0</v>
      </c>
      <c r="Y176" s="69">
        <f t="shared" si="93"/>
        <v>0</v>
      </c>
      <c r="Z176" s="69">
        <f t="shared" si="93"/>
        <v>0</v>
      </c>
      <c r="AA176" s="69">
        <f t="shared" si="93"/>
        <v>0</v>
      </c>
      <c r="AB176" s="69">
        <f t="shared" si="93"/>
        <v>0</v>
      </c>
      <c r="AC176" s="69">
        <f t="shared" si="93"/>
        <v>0</v>
      </c>
      <c r="AD176" s="69">
        <f t="shared" si="93"/>
        <v>19723.089325372235</v>
      </c>
      <c r="AE176" s="69">
        <f t="shared" si="93"/>
        <v>19820.973668106239</v>
      </c>
      <c r="AF176" s="69">
        <f t="shared" si="93"/>
        <v>19918.248124989281</v>
      </c>
      <c r="AG176" s="69">
        <f t="shared" si="93"/>
        <v>20017.101027491699</v>
      </c>
      <c r="AH176" s="69">
        <f t="shared" si="93"/>
        <v>20117.551111879675</v>
      </c>
      <c r="AI176" s="69">
        <f t="shared" si="93"/>
        <v>20217.393141468365</v>
      </c>
      <c r="AJ176" s="69">
        <f t="shared" si="93"/>
        <v>20316.613087489066</v>
      </c>
      <c r="AK176" s="69">
        <f t="shared" si="93"/>
        <v>20417.443048041529</v>
      </c>
      <c r="AL176" s="69">
        <f t="shared" si="93"/>
        <v>20519.90213411727</v>
      </c>
      <c r="AM176" s="69">
        <f t="shared" si="93"/>
        <v>20621.741004297732</v>
      </c>
      <c r="AN176" s="69">
        <f t="shared" si="93"/>
        <v>20722.945349238849</v>
      </c>
      <c r="AO176" s="69">
        <f t="shared" si="93"/>
        <v>20825.791909002361</v>
      </c>
      <c r="AP176" s="69">
        <f t="shared" si="93"/>
        <v>20930.300176799614</v>
      </c>
      <c r="AQ176" s="69">
        <f t="shared" si="93"/>
        <v>21034.175824383685</v>
      </c>
      <c r="AR176" s="69">
        <f t="shared" si="93"/>
        <v>21137.404256223625</v>
      </c>
      <c r="AS176" s="69">
        <f t="shared" si="93"/>
        <v>21242.307747182411</v>
      </c>
      <c r="AT176" s="69">
        <f t="shared" si="93"/>
        <v>21348.906180335613</v>
      </c>
      <c r="AU176" s="69">
        <f t="shared" si="93"/>
        <v>21454.85934087136</v>
      </c>
      <c r="AV176" s="69">
        <f t="shared" si="93"/>
        <v>21560.152341348097</v>
      </c>
      <c r="AW176" s="69">
        <f t="shared" si="93"/>
        <v>21667.153902126058</v>
      </c>
      <c r="AX176" s="69">
        <f t="shared" si="93"/>
        <v>21775.884303942323</v>
      </c>
      <c r="AY176" s="69">
        <f t="shared" si="93"/>
        <v>21883.956527688788</v>
      </c>
      <c r="AZ176" s="69">
        <f t="shared" si="93"/>
        <v>21991.355388175063</v>
      </c>
      <c r="BA176" s="69">
        <f t="shared" si="93"/>
        <v>22100.49698016858</v>
      </c>
      <c r="BB176" s="69">
        <f t="shared" si="93"/>
        <v>22211.401990021168</v>
      </c>
      <c r="BC176" s="69">
        <f t="shared" si="93"/>
        <v>22321.635658242565</v>
      </c>
      <c r="BD176" s="69">
        <f t="shared" si="93"/>
        <v>22431.182495938563</v>
      </c>
      <c r="BE176" s="69">
        <f t="shared" si="93"/>
        <v>22542.506919771953</v>
      </c>
      <c r="BF176" s="69">
        <f t="shared" si="93"/>
        <v>22655.630029821594</v>
      </c>
      <c r="BG176" s="69">
        <f t="shared" si="93"/>
        <v>22768.068371407418</v>
      </c>
      <c r="BH176" s="69">
        <f t="shared" si="93"/>
        <v>22879.806145857336</v>
      </c>
      <c r="BI176" s="69">
        <f t="shared" si="93"/>
        <v>22993.357058167388</v>
      </c>
      <c r="BJ176" s="69">
        <f t="shared" si="93"/>
        <v>23108.742630418026</v>
      </c>
      <c r="BK176" s="69">
        <f t="shared" si="93"/>
        <v>23223.429738835566</v>
      </c>
      <c r="BL176" s="69">
        <f t="shared" si="93"/>
        <v>23337.40226877448</v>
      </c>
      <c r="BM176" s="69">
        <f t="shared" si="93"/>
        <v>0</v>
      </c>
      <c r="BN176" s="69">
        <f t="shared" si="93"/>
        <v>0</v>
      </c>
      <c r="BO176" s="69">
        <f t="shared" si="93"/>
        <v>0</v>
      </c>
      <c r="BP176" s="69">
        <f t="shared" ref="BP176:DU176" si="94">IFERROR(BP60,"")</f>
        <v>0</v>
      </c>
      <c r="BQ176" s="69">
        <f t="shared" si="94"/>
        <v>0</v>
      </c>
      <c r="BR176" s="69">
        <f t="shared" si="94"/>
        <v>0</v>
      </c>
      <c r="BS176" s="69">
        <f t="shared" si="94"/>
        <v>0</v>
      </c>
      <c r="BT176" s="69">
        <f t="shared" si="94"/>
        <v>0</v>
      </c>
      <c r="BU176" s="69">
        <f t="shared" si="94"/>
        <v>0</v>
      </c>
      <c r="BV176" s="69">
        <f t="shared" si="94"/>
        <v>0</v>
      </c>
      <c r="BW176" s="69">
        <f t="shared" si="94"/>
        <v>0</v>
      </c>
      <c r="BX176" s="69">
        <f t="shared" si="94"/>
        <v>0</v>
      </c>
      <c r="BY176" s="69">
        <f t="shared" si="94"/>
        <v>0</v>
      </c>
      <c r="BZ176" s="69">
        <f t="shared" si="94"/>
        <v>0</v>
      </c>
      <c r="CA176" s="69">
        <f t="shared" si="94"/>
        <v>0</v>
      </c>
      <c r="CB176" s="69">
        <f t="shared" si="94"/>
        <v>0</v>
      </c>
      <c r="CC176" s="69">
        <f t="shared" si="94"/>
        <v>0</v>
      </c>
      <c r="CD176" s="69">
        <f t="shared" si="94"/>
        <v>0</v>
      </c>
      <c r="CE176" s="69">
        <f t="shared" si="94"/>
        <v>0</v>
      </c>
      <c r="CF176" s="69">
        <f t="shared" si="94"/>
        <v>0</v>
      </c>
      <c r="CG176" s="69">
        <f t="shared" si="94"/>
        <v>0</v>
      </c>
      <c r="CH176" s="69">
        <f t="shared" si="94"/>
        <v>0</v>
      </c>
      <c r="CI176" s="69">
        <f t="shared" si="94"/>
        <v>0</v>
      </c>
      <c r="CJ176" s="69">
        <f t="shared" si="94"/>
        <v>0</v>
      </c>
      <c r="CK176" s="69">
        <f t="shared" si="94"/>
        <v>0</v>
      </c>
      <c r="CL176" s="69">
        <f t="shared" si="94"/>
        <v>0</v>
      </c>
      <c r="CM176" s="69">
        <f t="shared" si="94"/>
        <v>0</v>
      </c>
      <c r="CN176" s="69">
        <f t="shared" si="94"/>
        <v>0</v>
      </c>
      <c r="CO176" s="69">
        <f t="shared" si="94"/>
        <v>0</v>
      </c>
      <c r="CP176" s="69">
        <f t="shared" si="94"/>
        <v>0</v>
      </c>
      <c r="CQ176" s="69">
        <f t="shared" si="94"/>
        <v>0</v>
      </c>
      <c r="CR176" s="69">
        <f t="shared" si="94"/>
        <v>0</v>
      </c>
      <c r="CS176" s="69">
        <f t="shared" si="94"/>
        <v>0</v>
      </c>
      <c r="CT176" s="69">
        <f t="shared" si="94"/>
        <v>0</v>
      </c>
      <c r="CU176" s="69">
        <f t="shared" si="94"/>
        <v>0</v>
      </c>
      <c r="CV176" s="69">
        <f t="shared" si="94"/>
        <v>0</v>
      </c>
      <c r="CW176" s="69">
        <f t="shared" si="94"/>
        <v>0</v>
      </c>
      <c r="CX176" s="69">
        <f t="shared" si="94"/>
        <v>0</v>
      </c>
      <c r="CY176" s="69">
        <f t="shared" si="94"/>
        <v>0</v>
      </c>
      <c r="CZ176" s="69">
        <f t="shared" si="94"/>
        <v>0</v>
      </c>
      <c r="DA176" s="69">
        <f t="shared" si="94"/>
        <v>0</v>
      </c>
      <c r="DB176" s="69">
        <f t="shared" si="94"/>
        <v>0</v>
      </c>
      <c r="DC176" s="69">
        <f t="shared" si="94"/>
        <v>0</v>
      </c>
      <c r="DD176" s="69">
        <f t="shared" si="94"/>
        <v>0</v>
      </c>
      <c r="DE176" s="69">
        <f t="shared" si="94"/>
        <v>0</v>
      </c>
      <c r="DF176" s="69">
        <f t="shared" si="94"/>
        <v>0</v>
      </c>
      <c r="DG176" s="69">
        <f t="shared" si="94"/>
        <v>0</v>
      </c>
      <c r="DH176" s="69">
        <f t="shared" si="94"/>
        <v>0</v>
      </c>
      <c r="DI176" s="69">
        <f t="shared" si="94"/>
        <v>0</v>
      </c>
      <c r="DJ176" s="69">
        <f t="shared" si="94"/>
        <v>0</v>
      </c>
      <c r="DK176" s="69">
        <f t="shared" si="94"/>
        <v>0</v>
      </c>
      <c r="DL176" s="69">
        <f t="shared" si="94"/>
        <v>0</v>
      </c>
      <c r="DM176" s="69">
        <f t="shared" si="94"/>
        <v>0</v>
      </c>
      <c r="DN176" s="69">
        <f t="shared" si="94"/>
        <v>0</v>
      </c>
      <c r="DO176" s="69">
        <f t="shared" si="94"/>
        <v>0</v>
      </c>
      <c r="DP176" s="69">
        <f t="shared" si="94"/>
        <v>0</v>
      </c>
      <c r="DQ176" s="69">
        <f t="shared" si="94"/>
        <v>0</v>
      </c>
      <c r="DR176" s="69">
        <f t="shared" si="94"/>
        <v>0</v>
      </c>
      <c r="DS176" s="69">
        <f t="shared" si="94"/>
        <v>0</v>
      </c>
      <c r="DT176" s="69">
        <f t="shared" si="94"/>
        <v>0</v>
      </c>
      <c r="DU176" s="69">
        <f t="shared" si="94"/>
        <v>0</v>
      </c>
    </row>
    <row r="177" spans="1:125">
      <c r="A177" s="44" t="str">
        <f>IFERROR(A83,"")</f>
        <v>Nominālās privātā partnera  administratīvās izmaksas, kopā</v>
      </c>
      <c r="B177" s="50" t="str">
        <f>IFERROR(B83,"")</f>
        <v>k €</v>
      </c>
      <c r="C177" s="2"/>
      <c r="D177" s="69">
        <f t="shared" ref="D177:BO177" si="95">IFERROR(D83,"")</f>
        <v>325808.94113597024</v>
      </c>
      <c r="E177" s="69">
        <f>IFERROR(E83,"")</f>
        <v>4678.4730351803664</v>
      </c>
      <c r="F177" s="69">
        <f t="shared" si="95"/>
        <v>4707.7661900311059</v>
      </c>
      <c r="G177" s="69">
        <f t="shared" si="95"/>
        <v>4736.917837923279</v>
      </c>
      <c r="H177" s="69">
        <f t="shared" si="95"/>
        <v>4765.9230913094498</v>
      </c>
      <c r="I177" s="69">
        <f t="shared" si="95"/>
        <v>4783.7674861296364</v>
      </c>
      <c r="J177" s="69">
        <f t="shared" si="95"/>
        <v>4811.3439378678277</v>
      </c>
      <c r="K177" s="69">
        <f t="shared" si="95"/>
        <v>4838.7737045434242</v>
      </c>
      <c r="L177" s="69">
        <f t="shared" si="95"/>
        <v>4866.0524749122624</v>
      </c>
      <c r="M177" s="69">
        <f t="shared" si="95"/>
        <v>4861.6025371657415</v>
      </c>
      <c r="N177" s="69">
        <f t="shared" si="95"/>
        <v>4885.9990961104359</v>
      </c>
      <c r="O177" s="69">
        <f t="shared" si="95"/>
        <v>4910.2479752911677</v>
      </c>
      <c r="P177" s="69">
        <f t="shared" si="95"/>
        <v>4934.3457675063946</v>
      </c>
      <c r="Q177" s="69">
        <f t="shared" si="95"/>
        <v>4958.8345879090566</v>
      </c>
      <c r="R177" s="69">
        <f t="shared" si="95"/>
        <v>4983.7190780326446</v>
      </c>
      <c r="S177" s="69">
        <f t="shared" si="95"/>
        <v>5008.452934796991</v>
      </c>
      <c r="T177" s="69">
        <f t="shared" si="95"/>
        <v>5033.0326828565221</v>
      </c>
      <c r="U177" s="69">
        <f t="shared" si="95"/>
        <v>5058.0112796672374</v>
      </c>
      <c r="V177" s="69">
        <f t="shared" si="95"/>
        <v>5083.3934595932978</v>
      </c>
      <c r="W177" s="69">
        <f t="shared" si="95"/>
        <v>5108.6219934929313</v>
      </c>
      <c r="X177" s="69">
        <f t="shared" si="95"/>
        <v>5133.6933365136538</v>
      </c>
      <c r="Y177" s="69">
        <f t="shared" si="95"/>
        <v>5159.1715052605823</v>
      </c>
      <c r="Z177" s="69">
        <f t="shared" si="95"/>
        <v>5185.0613287851638</v>
      </c>
      <c r="AA177" s="69">
        <f t="shared" si="95"/>
        <v>5210.7944333627902</v>
      </c>
      <c r="AB177" s="69">
        <f t="shared" si="95"/>
        <v>5236.3672032439263</v>
      </c>
      <c r="AC177" s="69">
        <f t="shared" si="95"/>
        <v>5262.3549353657945</v>
      </c>
      <c r="AD177" s="69">
        <f t="shared" si="95"/>
        <v>5288.7625553608677</v>
      </c>
      <c r="AE177" s="69">
        <f t="shared" si="95"/>
        <v>5315.0103220300452</v>
      </c>
      <c r="AF177" s="69">
        <f t="shared" si="95"/>
        <v>5341.094547308805</v>
      </c>
      <c r="AG177" s="69">
        <f t="shared" si="95"/>
        <v>5367.6020340731111</v>
      </c>
      <c r="AH177" s="69">
        <f t="shared" si="95"/>
        <v>5394.5378064680845</v>
      </c>
      <c r="AI177" s="69">
        <f t="shared" si="95"/>
        <v>5421.3105284706471</v>
      </c>
      <c r="AJ177" s="69">
        <f t="shared" si="95"/>
        <v>5447.9164382549807</v>
      </c>
      <c r="AK177" s="69">
        <f t="shared" si="95"/>
        <v>5474.9540747545716</v>
      </c>
      <c r="AL177" s="69">
        <f t="shared" si="95"/>
        <v>5502.4285625974471</v>
      </c>
      <c r="AM177" s="69">
        <f t="shared" si="95"/>
        <v>5529.7367390400595</v>
      </c>
      <c r="AN177" s="69">
        <f t="shared" si="95"/>
        <v>5556.874767020081</v>
      </c>
      <c r="AO177" s="69">
        <f t="shared" si="95"/>
        <v>5584.4531562496641</v>
      </c>
      <c r="AP177" s="69">
        <f t="shared" si="95"/>
        <v>5612.4771338493956</v>
      </c>
      <c r="AQ177" s="69">
        <f t="shared" si="95"/>
        <v>5640.331473820861</v>
      </c>
      <c r="AR177" s="69">
        <f t="shared" si="95"/>
        <v>5668.0122623604821</v>
      </c>
      <c r="AS177" s="69">
        <f t="shared" si="95"/>
        <v>5696.1422193746575</v>
      </c>
      <c r="AT177" s="69">
        <f t="shared" si="95"/>
        <v>5724.7266765263848</v>
      </c>
      <c r="AU177" s="69">
        <f t="shared" si="95"/>
        <v>5753.1381032972777</v>
      </c>
      <c r="AV177" s="69">
        <f t="shared" si="95"/>
        <v>5781.3725076076917</v>
      </c>
      <c r="AW177" s="69">
        <f t="shared" si="95"/>
        <v>5810.0650637621502</v>
      </c>
      <c r="AX177" s="69">
        <f t="shared" si="95"/>
        <v>5839.2212100569122</v>
      </c>
      <c r="AY177" s="69">
        <f t="shared" si="95"/>
        <v>5868.2008653632238</v>
      </c>
      <c r="AZ177" s="69">
        <f t="shared" si="95"/>
        <v>5896.9999577598464</v>
      </c>
      <c r="BA177" s="69">
        <f t="shared" si="95"/>
        <v>5926.2663650373943</v>
      </c>
      <c r="BB177" s="69">
        <f t="shared" si="95"/>
        <v>5956.0056342580492</v>
      </c>
      <c r="BC177" s="69">
        <f t="shared" si="95"/>
        <v>5985.5648826704892</v>
      </c>
      <c r="BD177" s="69">
        <f t="shared" si="95"/>
        <v>6014.9399569150428</v>
      </c>
      <c r="BE177" s="69">
        <f t="shared" si="95"/>
        <v>6044.7916923381417</v>
      </c>
      <c r="BF177" s="69">
        <f t="shared" si="95"/>
        <v>6075.1257469432112</v>
      </c>
      <c r="BG177" s="69">
        <f t="shared" si="95"/>
        <v>6105.2761803238982</v>
      </c>
      <c r="BH177" s="69">
        <f t="shared" si="95"/>
        <v>6135.2387560533443</v>
      </c>
      <c r="BI177" s="69">
        <f t="shared" si="95"/>
        <v>6165.6875261849045</v>
      </c>
      <c r="BJ177" s="69">
        <f t="shared" si="95"/>
        <v>6196.6282618820751</v>
      </c>
      <c r="BK177" s="69">
        <f t="shared" si="95"/>
        <v>6227.3817039303767</v>
      </c>
      <c r="BL177" s="69">
        <f t="shared" si="95"/>
        <v>6257.943531174411</v>
      </c>
      <c r="BM177" s="69">
        <f t="shared" si="95"/>
        <v>0</v>
      </c>
      <c r="BN177" s="69">
        <f t="shared" si="95"/>
        <v>0</v>
      </c>
      <c r="BO177" s="69">
        <f t="shared" si="95"/>
        <v>0</v>
      </c>
      <c r="BP177" s="69">
        <f t="shared" ref="BP177:DU177" si="96">IFERROR(BP83,"")</f>
        <v>0</v>
      </c>
      <c r="BQ177" s="69">
        <f t="shared" si="96"/>
        <v>0</v>
      </c>
      <c r="BR177" s="69">
        <f t="shared" si="96"/>
        <v>0</v>
      </c>
      <c r="BS177" s="69">
        <f t="shared" si="96"/>
        <v>0</v>
      </c>
      <c r="BT177" s="69">
        <f t="shared" si="96"/>
        <v>0</v>
      </c>
      <c r="BU177" s="69">
        <f t="shared" si="96"/>
        <v>0</v>
      </c>
      <c r="BV177" s="69">
        <f t="shared" si="96"/>
        <v>0</v>
      </c>
      <c r="BW177" s="69">
        <f t="shared" si="96"/>
        <v>0</v>
      </c>
      <c r="BX177" s="69">
        <f t="shared" si="96"/>
        <v>0</v>
      </c>
      <c r="BY177" s="69">
        <f t="shared" si="96"/>
        <v>0</v>
      </c>
      <c r="BZ177" s="69">
        <f t="shared" si="96"/>
        <v>0</v>
      </c>
      <c r="CA177" s="69">
        <f t="shared" si="96"/>
        <v>0</v>
      </c>
      <c r="CB177" s="69">
        <f t="shared" si="96"/>
        <v>0</v>
      </c>
      <c r="CC177" s="69">
        <f t="shared" si="96"/>
        <v>0</v>
      </c>
      <c r="CD177" s="69">
        <f t="shared" si="96"/>
        <v>0</v>
      </c>
      <c r="CE177" s="69">
        <f t="shared" si="96"/>
        <v>0</v>
      </c>
      <c r="CF177" s="69">
        <f t="shared" si="96"/>
        <v>0</v>
      </c>
      <c r="CG177" s="69">
        <f t="shared" si="96"/>
        <v>0</v>
      </c>
      <c r="CH177" s="69">
        <f t="shared" si="96"/>
        <v>0</v>
      </c>
      <c r="CI177" s="69">
        <f t="shared" si="96"/>
        <v>0</v>
      </c>
      <c r="CJ177" s="69">
        <f t="shared" si="96"/>
        <v>0</v>
      </c>
      <c r="CK177" s="69">
        <f t="shared" si="96"/>
        <v>0</v>
      </c>
      <c r="CL177" s="69">
        <f t="shared" si="96"/>
        <v>0</v>
      </c>
      <c r="CM177" s="69">
        <f t="shared" si="96"/>
        <v>0</v>
      </c>
      <c r="CN177" s="69">
        <f t="shared" si="96"/>
        <v>0</v>
      </c>
      <c r="CO177" s="69">
        <f t="shared" si="96"/>
        <v>0</v>
      </c>
      <c r="CP177" s="69">
        <f t="shared" si="96"/>
        <v>0</v>
      </c>
      <c r="CQ177" s="69">
        <f t="shared" si="96"/>
        <v>0</v>
      </c>
      <c r="CR177" s="69">
        <f t="shared" si="96"/>
        <v>0</v>
      </c>
      <c r="CS177" s="69">
        <f t="shared" si="96"/>
        <v>0</v>
      </c>
      <c r="CT177" s="69">
        <f t="shared" si="96"/>
        <v>0</v>
      </c>
      <c r="CU177" s="69">
        <f t="shared" si="96"/>
        <v>0</v>
      </c>
      <c r="CV177" s="69">
        <f t="shared" si="96"/>
        <v>0</v>
      </c>
      <c r="CW177" s="69">
        <f t="shared" si="96"/>
        <v>0</v>
      </c>
      <c r="CX177" s="69">
        <f t="shared" si="96"/>
        <v>0</v>
      </c>
      <c r="CY177" s="69">
        <f t="shared" si="96"/>
        <v>0</v>
      </c>
      <c r="CZ177" s="69">
        <f t="shared" si="96"/>
        <v>0</v>
      </c>
      <c r="DA177" s="69">
        <f t="shared" si="96"/>
        <v>0</v>
      </c>
      <c r="DB177" s="69">
        <f t="shared" si="96"/>
        <v>0</v>
      </c>
      <c r="DC177" s="69">
        <f t="shared" si="96"/>
        <v>0</v>
      </c>
      <c r="DD177" s="69">
        <f t="shared" si="96"/>
        <v>0</v>
      </c>
      <c r="DE177" s="69">
        <f t="shared" si="96"/>
        <v>0</v>
      </c>
      <c r="DF177" s="69">
        <f t="shared" si="96"/>
        <v>0</v>
      </c>
      <c r="DG177" s="69">
        <f t="shared" si="96"/>
        <v>0</v>
      </c>
      <c r="DH177" s="69">
        <f t="shared" si="96"/>
        <v>0</v>
      </c>
      <c r="DI177" s="69">
        <f t="shared" si="96"/>
        <v>0</v>
      </c>
      <c r="DJ177" s="69">
        <f t="shared" si="96"/>
        <v>0</v>
      </c>
      <c r="DK177" s="69">
        <f t="shared" si="96"/>
        <v>0</v>
      </c>
      <c r="DL177" s="69">
        <f t="shared" si="96"/>
        <v>0</v>
      </c>
      <c r="DM177" s="69">
        <f t="shared" si="96"/>
        <v>0</v>
      </c>
      <c r="DN177" s="69">
        <f t="shared" si="96"/>
        <v>0</v>
      </c>
      <c r="DO177" s="69">
        <f t="shared" si="96"/>
        <v>0</v>
      </c>
      <c r="DP177" s="69">
        <f t="shared" si="96"/>
        <v>0</v>
      </c>
      <c r="DQ177" s="69">
        <f t="shared" si="96"/>
        <v>0</v>
      </c>
      <c r="DR177" s="69">
        <f t="shared" si="96"/>
        <v>0</v>
      </c>
      <c r="DS177" s="69">
        <f t="shared" si="96"/>
        <v>0</v>
      </c>
      <c r="DT177" s="69">
        <f t="shared" si="96"/>
        <v>0</v>
      </c>
      <c r="DU177" s="69">
        <f t="shared" si="96"/>
        <v>0</v>
      </c>
    </row>
    <row r="178" spans="1:125">
      <c r="A178" s="44" t="str">
        <f>IFERROR(A99,"")</f>
        <v>Nominālās privātā partnera apdrošināšanas izmaksas, kopā</v>
      </c>
      <c r="B178" s="50" t="str">
        <f>IFERROR(B99,"")</f>
        <v>k €</v>
      </c>
      <c r="C178" s="2"/>
      <c r="D178" s="69">
        <f t="shared" ref="D178:BO178" si="97">IFERROR(D99,"")</f>
        <v>261146.3209011413</v>
      </c>
      <c r="E178" s="69">
        <f t="shared" si="97"/>
        <v>6991.8723081375547</v>
      </c>
      <c r="F178" s="69">
        <f t="shared" si="97"/>
        <v>7035.6502666036495</v>
      </c>
      <c r="G178" s="69">
        <f t="shared" si="97"/>
        <v>7079.2167461154859</v>
      </c>
      <c r="H178" s="69">
        <f t="shared" si="97"/>
        <v>7122.5644423437843</v>
      </c>
      <c r="I178" s="69">
        <f t="shared" si="97"/>
        <v>7149.2324874646056</v>
      </c>
      <c r="J178" s="69">
        <f t="shared" si="97"/>
        <v>3595.22243594663</v>
      </c>
      <c r="K178" s="69">
        <f t="shared" si="97"/>
        <v>3615.7190194040554</v>
      </c>
      <c r="L178" s="69">
        <f t="shared" si="97"/>
        <v>3636.1027725760528</v>
      </c>
      <c r="M178" s="69">
        <f t="shared" si="97"/>
        <v>3632.7776068361973</v>
      </c>
      <c r="N178" s="69">
        <f t="shared" si="97"/>
        <v>3651.0076600626003</v>
      </c>
      <c r="O178" s="69">
        <f t="shared" si="97"/>
        <v>3669.1273612527339</v>
      </c>
      <c r="P178" s="69">
        <f t="shared" si="97"/>
        <v>3687.1341644137142</v>
      </c>
      <c r="Q178" s="69">
        <f t="shared" si="97"/>
        <v>3705.4331589729218</v>
      </c>
      <c r="R178" s="69">
        <f t="shared" si="97"/>
        <v>3724.0278132638523</v>
      </c>
      <c r="S178" s="69">
        <f t="shared" si="97"/>
        <v>3742.5099084777885</v>
      </c>
      <c r="T178" s="69">
        <f t="shared" si="97"/>
        <v>3760.8768477019889</v>
      </c>
      <c r="U178" s="69">
        <f t="shared" si="97"/>
        <v>3779.5418221523801</v>
      </c>
      <c r="V178" s="69">
        <f t="shared" si="97"/>
        <v>3798.5083695291296</v>
      </c>
      <c r="W178" s="69">
        <f t="shared" si="97"/>
        <v>3817.3601066473448</v>
      </c>
      <c r="X178" s="69">
        <f t="shared" si="97"/>
        <v>3836.094384656029</v>
      </c>
      <c r="Y178" s="69">
        <f t="shared" si="97"/>
        <v>3855.132658595428</v>
      </c>
      <c r="Z178" s="69">
        <f t="shared" si="97"/>
        <v>3874.4785369197125</v>
      </c>
      <c r="AA178" s="69">
        <f t="shared" si="97"/>
        <v>3893.7073087802919</v>
      </c>
      <c r="AB178" s="69">
        <f t="shared" si="97"/>
        <v>3912.8162723491496</v>
      </c>
      <c r="AC178" s="69">
        <f t="shared" si="97"/>
        <v>3932.2353117673365</v>
      </c>
      <c r="AD178" s="69">
        <f t="shared" si="97"/>
        <v>3951.9681076581069</v>
      </c>
      <c r="AE178" s="69">
        <f t="shared" si="97"/>
        <v>3971.5814549558972</v>
      </c>
      <c r="AF178" s="69">
        <f t="shared" si="97"/>
        <v>3991.0725977961324</v>
      </c>
      <c r="AG178" s="69">
        <f t="shared" si="97"/>
        <v>4010.8800180026838</v>
      </c>
      <c r="AH178" s="69">
        <f t="shared" si="97"/>
        <v>4031.0074698112685</v>
      </c>
      <c r="AI178" s="69">
        <f t="shared" si="97"/>
        <v>4051.0130840550155</v>
      </c>
      <c r="AJ178" s="69">
        <f t="shared" si="97"/>
        <v>4070.8940497520548</v>
      </c>
      <c r="AK178" s="69">
        <f t="shared" si="97"/>
        <v>4091.0976183627363</v>
      </c>
      <c r="AL178" s="69">
        <f t="shared" si="97"/>
        <v>4111.6276192074947</v>
      </c>
      <c r="AM178" s="69">
        <f t="shared" si="97"/>
        <v>4132.0333457361157</v>
      </c>
      <c r="AN178" s="69">
        <f t="shared" si="97"/>
        <v>4152.3119307470961</v>
      </c>
      <c r="AO178" s="69">
        <f t="shared" si="97"/>
        <v>4172.9195707299914</v>
      </c>
      <c r="AP178" s="69">
        <f t="shared" si="97"/>
        <v>4193.8601715916438</v>
      </c>
      <c r="AQ178" s="69">
        <f t="shared" si="97"/>
        <v>4214.6740126508384</v>
      </c>
      <c r="AR178" s="69">
        <f t="shared" si="97"/>
        <v>4235.3581693620381</v>
      </c>
      <c r="AS178" s="69">
        <f t="shared" si="97"/>
        <v>4256.3779621445919</v>
      </c>
      <c r="AT178" s="69">
        <f t="shared" si="97"/>
        <v>4277.7373750234774</v>
      </c>
      <c r="AU178" s="69">
        <f t="shared" si="97"/>
        <v>4298.9674929038547</v>
      </c>
      <c r="AV178" s="69">
        <f t="shared" si="97"/>
        <v>4320.0653327492792</v>
      </c>
      <c r="AW178" s="69">
        <f t="shared" si="97"/>
        <v>4341.505521387483</v>
      </c>
      <c r="AX178" s="69">
        <f t="shared" si="97"/>
        <v>4363.292122523947</v>
      </c>
      <c r="AY178" s="69">
        <f t="shared" si="97"/>
        <v>4384.9468427619322</v>
      </c>
      <c r="AZ178" s="69">
        <f t="shared" si="97"/>
        <v>4406.4666394042652</v>
      </c>
      <c r="BA178" s="69">
        <f t="shared" si="97"/>
        <v>4428.3356318152337</v>
      </c>
      <c r="BB178" s="69">
        <f t="shared" si="97"/>
        <v>4450.5579649744259</v>
      </c>
      <c r="BC178" s="69">
        <f t="shared" si="97"/>
        <v>4472.6457796171708</v>
      </c>
      <c r="BD178" s="69">
        <f t="shared" si="97"/>
        <v>4494.59597219235</v>
      </c>
      <c r="BE178" s="69">
        <f t="shared" si="97"/>
        <v>4516.9023444515378</v>
      </c>
      <c r="BF178" s="69">
        <f t="shared" si="97"/>
        <v>4539.5691242739149</v>
      </c>
      <c r="BG178" s="69">
        <f t="shared" si="97"/>
        <v>4562.0986952095145</v>
      </c>
      <c r="BH178" s="69">
        <f t="shared" si="97"/>
        <v>4584.4878916361968</v>
      </c>
      <c r="BI178" s="69">
        <f t="shared" si="97"/>
        <v>4607.2403913405687</v>
      </c>
      <c r="BJ178" s="69">
        <f t="shared" si="97"/>
        <v>4630.3605067593926</v>
      </c>
      <c r="BK178" s="69">
        <f t="shared" si="97"/>
        <v>4653.3406691137052</v>
      </c>
      <c r="BL178" s="69">
        <f t="shared" si="97"/>
        <v>4676.1776494689211</v>
      </c>
      <c r="BM178" s="69">
        <f t="shared" si="97"/>
        <v>0</v>
      </c>
      <c r="BN178" s="69">
        <f t="shared" si="97"/>
        <v>0</v>
      </c>
      <c r="BO178" s="69">
        <f t="shared" si="97"/>
        <v>0</v>
      </c>
      <c r="BP178" s="69">
        <f t="shared" ref="BP178:DU178" si="98">IFERROR(BP99,"")</f>
        <v>0</v>
      </c>
      <c r="BQ178" s="69">
        <f t="shared" si="98"/>
        <v>0</v>
      </c>
      <c r="BR178" s="69">
        <f t="shared" si="98"/>
        <v>0</v>
      </c>
      <c r="BS178" s="69">
        <f t="shared" si="98"/>
        <v>0</v>
      </c>
      <c r="BT178" s="69">
        <f t="shared" si="98"/>
        <v>0</v>
      </c>
      <c r="BU178" s="69">
        <f t="shared" si="98"/>
        <v>0</v>
      </c>
      <c r="BV178" s="69">
        <f t="shared" si="98"/>
        <v>0</v>
      </c>
      <c r="BW178" s="69">
        <f t="shared" si="98"/>
        <v>0</v>
      </c>
      <c r="BX178" s="69">
        <f t="shared" si="98"/>
        <v>0</v>
      </c>
      <c r="BY178" s="69">
        <f t="shared" si="98"/>
        <v>0</v>
      </c>
      <c r="BZ178" s="69">
        <f t="shared" si="98"/>
        <v>0</v>
      </c>
      <c r="CA178" s="69">
        <f t="shared" si="98"/>
        <v>0</v>
      </c>
      <c r="CB178" s="69">
        <f t="shared" si="98"/>
        <v>0</v>
      </c>
      <c r="CC178" s="69">
        <f t="shared" si="98"/>
        <v>0</v>
      </c>
      <c r="CD178" s="69">
        <f t="shared" si="98"/>
        <v>0</v>
      </c>
      <c r="CE178" s="69">
        <f t="shared" si="98"/>
        <v>0</v>
      </c>
      <c r="CF178" s="69">
        <f t="shared" si="98"/>
        <v>0</v>
      </c>
      <c r="CG178" s="69">
        <f t="shared" si="98"/>
        <v>0</v>
      </c>
      <c r="CH178" s="69">
        <f t="shared" si="98"/>
        <v>0</v>
      </c>
      <c r="CI178" s="69">
        <f t="shared" si="98"/>
        <v>0</v>
      </c>
      <c r="CJ178" s="69">
        <f t="shared" si="98"/>
        <v>0</v>
      </c>
      <c r="CK178" s="69">
        <f t="shared" si="98"/>
        <v>0</v>
      </c>
      <c r="CL178" s="69">
        <f t="shared" si="98"/>
        <v>0</v>
      </c>
      <c r="CM178" s="69">
        <f t="shared" si="98"/>
        <v>0</v>
      </c>
      <c r="CN178" s="69">
        <f t="shared" si="98"/>
        <v>0</v>
      </c>
      <c r="CO178" s="69">
        <f t="shared" si="98"/>
        <v>0</v>
      </c>
      <c r="CP178" s="69">
        <f t="shared" si="98"/>
        <v>0</v>
      </c>
      <c r="CQ178" s="69">
        <f t="shared" si="98"/>
        <v>0</v>
      </c>
      <c r="CR178" s="69">
        <f t="shared" si="98"/>
        <v>0</v>
      </c>
      <c r="CS178" s="69">
        <f t="shared" si="98"/>
        <v>0</v>
      </c>
      <c r="CT178" s="69">
        <f t="shared" si="98"/>
        <v>0</v>
      </c>
      <c r="CU178" s="69">
        <f t="shared" si="98"/>
        <v>0</v>
      </c>
      <c r="CV178" s="69">
        <f t="shared" si="98"/>
        <v>0</v>
      </c>
      <c r="CW178" s="69">
        <f t="shared" si="98"/>
        <v>0</v>
      </c>
      <c r="CX178" s="69">
        <f t="shared" si="98"/>
        <v>0</v>
      </c>
      <c r="CY178" s="69">
        <f t="shared" si="98"/>
        <v>0</v>
      </c>
      <c r="CZ178" s="69">
        <f t="shared" si="98"/>
        <v>0</v>
      </c>
      <c r="DA178" s="69">
        <f t="shared" si="98"/>
        <v>0</v>
      </c>
      <c r="DB178" s="69">
        <f t="shared" si="98"/>
        <v>0</v>
      </c>
      <c r="DC178" s="69">
        <f t="shared" si="98"/>
        <v>0</v>
      </c>
      <c r="DD178" s="69">
        <f t="shared" si="98"/>
        <v>0</v>
      </c>
      <c r="DE178" s="69">
        <f t="shared" si="98"/>
        <v>0</v>
      </c>
      <c r="DF178" s="69">
        <f t="shared" si="98"/>
        <v>0</v>
      </c>
      <c r="DG178" s="69">
        <f t="shared" si="98"/>
        <v>0</v>
      </c>
      <c r="DH178" s="69">
        <f t="shared" si="98"/>
        <v>0</v>
      </c>
      <c r="DI178" s="69">
        <f t="shared" si="98"/>
        <v>0</v>
      </c>
      <c r="DJ178" s="69">
        <f t="shared" si="98"/>
        <v>0</v>
      </c>
      <c r="DK178" s="69">
        <f t="shared" si="98"/>
        <v>0</v>
      </c>
      <c r="DL178" s="69">
        <f t="shared" si="98"/>
        <v>0</v>
      </c>
      <c r="DM178" s="69">
        <f t="shared" si="98"/>
        <v>0</v>
      </c>
      <c r="DN178" s="69">
        <f t="shared" si="98"/>
        <v>0</v>
      </c>
      <c r="DO178" s="69">
        <f t="shared" si="98"/>
        <v>0</v>
      </c>
      <c r="DP178" s="69">
        <f t="shared" si="98"/>
        <v>0</v>
      </c>
      <c r="DQ178" s="69">
        <f t="shared" si="98"/>
        <v>0</v>
      </c>
      <c r="DR178" s="69">
        <f t="shared" si="98"/>
        <v>0</v>
      </c>
      <c r="DS178" s="69">
        <f t="shared" si="98"/>
        <v>0</v>
      </c>
      <c r="DT178" s="69">
        <f t="shared" si="98"/>
        <v>0</v>
      </c>
      <c r="DU178" s="69">
        <f t="shared" si="98"/>
        <v>0</v>
      </c>
    </row>
    <row r="179" spans="1:125">
      <c r="A179" s="44" t="str">
        <f>IFERROR(A146,"")</f>
        <v>Nominālās privātā partnera riska izmaksas būvniecības fāzē</v>
      </c>
      <c r="B179" s="50" t="str">
        <f>IFERROR(B146,"")</f>
        <v>€</v>
      </c>
      <c r="C179" s="2"/>
      <c r="D179" s="69">
        <f>IFERROR(SUM(E179:DU179),"")</f>
        <v>518839.93653719034</v>
      </c>
      <c r="E179" s="69">
        <f t="shared" ref="E179:BP179" si="99">IFERROR(E146,"")</f>
        <v>102538.51541305729</v>
      </c>
      <c r="F179" s="69">
        <f t="shared" si="99"/>
        <v>103180.53612955456</v>
      </c>
      <c r="G179" s="69">
        <f t="shared" si="99"/>
        <v>103819.45542527994</v>
      </c>
      <c r="H179" s="69">
        <f t="shared" si="99"/>
        <v>104455.16617941552</v>
      </c>
      <c r="I179" s="69">
        <f t="shared" si="99"/>
        <v>104846.26338988301</v>
      </c>
      <c r="J179" s="69">
        <f t="shared" si="99"/>
        <v>0</v>
      </c>
      <c r="K179" s="69">
        <f t="shared" si="99"/>
        <v>0</v>
      </c>
      <c r="L179" s="69">
        <f t="shared" si="99"/>
        <v>0</v>
      </c>
      <c r="M179" s="69">
        <f t="shared" si="99"/>
        <v>0</v>
      </c>
      <c r="N179" s="69">
        <f t="shared" si="99"/>
        <v>0</v>
      </c>
      <c r="O179" s="69">
        <f t="shared" si="99"/>
        <v>0</v>
      </c>
      <c r="P179" s="69">
        <f t="shared" si="99"/>
        <v>0</v>
      </c>
      <c r="Q179" s="69">
        <f t="shared" si="99"/>
        <v>0</v>
      </c>
      <c r="R179" s="69">
        <f t="shared" si="99"/>
        <v>0</v>
      </c>
      <c r="S179" s="69">
        <f t="shared" si="99"/>
        <v>0</v>
      </c>
      <c r="T179" s="69">
        <f t="shared" si="99"/>
        <v>0</v>
      </c>
      <c r="U179" s="69">
        <f t="shared" si="99"/>
        <v>0</v>
      </c>
      <c r="V179" s="69">
        <f t="shared" si="99"/>
        <v>0</v>
      </c>
      <c r="W179" s="69">
        <f t="shared" si="99"/>
        <v>0</v>
      </c>
      <c r="X179" s="69">
        <f t="shared" si="99"/>
        <v>0</v>
      </c>
      <c r="Y179" s="69">
        <f t="shared" si="99"/>
        <v>0</v>
      </c>
      <c r="Z179" s="69">
        <f t="shared" si="99"/>
        <v>0</v>
      </c>
      <c r="AA179" s="69">
        <f t="shared" si="99"/>
        <v>0</v>
      </c>
      <c r="AB179" s="69">
        <f t="shared" si="99"/>
        <v>0</v>
      </c>
      <c r="AC179" s="69">
        <f t="shared" si="99"/>
        <v>0</v>
      </c>
      <c r="AD179" s="69">
        <f t="shared" si="99"/>
        <v>0</v>
      </c>
      <c r="AE179" s="69">
        <f t="shared" si="99"/>
        <v>0</v>
      </c>
      <c r="AF179" s="69">
        <f t="shared" si="99"/>
        <v>0</v>
      </c>
      <c r="AG179" s="69">
        <f t="shared" si="99"/>
        <v>0</v>
      </c>
      <c r="AH179" s="69">
        <f t="shared" si="99"/>
        <v>0</v>
      </c>
      <c r="AI179" s="69">
        <f t="shared" si="99"/>
        <v>0</v>
      </c>
      <c r="AJ179" s="69">
        <f t="shared" si="99"/>
        <v>0</v>
      </c>
      <c r="AK179" s="69">
        <f t="shared" si="99"/>
        <v>0</v>
      </c>
      <c r="AL179" s="69">
        <f t="shared" si="99"/>
        <v>0</v>
      </c>
      <c r="AM179" s="69">
        <f t="shared" si="99"/>
        <v>0</v>
      </c>
      <c r="AN179" s="69">
        <f t="shared" si="99"/>
        <v>0</v>
      </c>
      <c r="AO179" s="69">
        <f t="shared" si="99"/>
        <v>0</v>
      </c>
      <c r="AP179" s="69">
        <f t="shared" si="99"/>
        <v>0</v>
      </c>
      <c r="AQ179" s="69">
        <f t="shared" si="99"/>
        <v>0</v>
      </c>
      <c r="AR179" s="69">
        <f t="shared" si="99"/>
        <v>0</v>
      </c>
      <c r="AS179" s="69">
        <f t="shared" si="99"/>
        <v>0</v>
      </c>
      <c r="AT179" s="69">
        <f t="shared" si="99"/>
        <v>0</v>
      </c>
      <c r="AU179" s="69">
        <f t="shared" si="99"/>
        <v>0</v>
      </c>
      <c r="AV179" s="69">
        <f t="shared" si="99"/>
        <v>0</v>
      </c>
      <c r="AW179" s="69">
        <f t="shared" si="99"/>
        <v>0</v>
      </c>
      <c r="AX179" s="69">
        <f t="shared" si="99"/>
        <v>0</v>
      </c>
      <c r="AY179" s="69">
        <f t="shared" si="99"/>
        <v>0</v>
      </c>
      <c r="AZ179" s="69">
        <f t="shared" si="99"/>
        <v>0</v>
      </c>
      <c r="BA179" s="69">
        <f t="shared" si="99"/>
        <v>0</v>
      </c>
      <c r="BB179" s="69">
        <f t="shared" si="99"/>
        <v>0</v>
      </c>
      <c r="BC179" s="69">
        <f t="shared" si="99"/>
        <v>0</v>
      </c>
      <c r="BD179" s="69">
        <f t="shared" si="99"/>
        <v>0</v>
      </c>
      <c r="BE179" s="69">
        <f t="shared" si="99"/>
        <v>0</v>
      </c>
      <c r="BF179" s="69">
        <f t="shared" si="99"/>
        <v>0</v>
      </c>
      <c r="BG179" s="69">
        <f t="shared" si="99"/>
        <v>0</v>
      </c>
      <c r="BH179" s="69">
        <f t="shared" si="99"/>
        <v>0</v>
      </c>
      <c r="BI179" s="69">
        <f t="shared" si="99"/>
        <v>0</v>
      </c>
      <c r="BJ179" s="69">
        <f t="shared" si="99"/>
        <v>0</v>
      </c>
      <c r="BK179" s="69">
        <f t="shared" si="99"/>
        <v>0</v>
      </c>
      <c r="BL179" s="69">
        <f t="shared" si="99"/>
        <v>0</v>
      </c>
      <c r="BM179" s="69">
        <f t="shared" si="99"/>
        <v>0</v>
      </c>
      <c r="BN179" s="69">
        <f t="shared" si="99"/>
        <v>0</v>
      </c>
      <c r="BO179" s="69">
        <f t="shared" si="99"/>
        <v>0</v>
      </c>
      <c r="BP179" s="69">
        <f t="shared" si="99"/>
        <v>0</v>
      </c>
      <c r="BQ179" s="69">
        <f t="shared" ref="BQ179:DU179" si="100">IFERROR(BQ146,"")</f>
        <v>0</v>
      </c>
      <c r="BR179" s="69">
        <f t="shared" si="100"/>
        <v>0</v>
      </c>
      <c r="BS179" s="69">
        <f t="shared" si="100"/>
        <v>0</v>
      </c>
      <c r="BT179" s="69">
        <f t="shared" si="100"/>
        <v>0</v>
      </c>
      <c r="BU179" s="69">
        <f t="shared" si="100"/>
        <v>0</v>
      </c>
      <c r="BV179" s="69">
        <f t="shared" si="100"/>
        <v>0</v>
      </c>
      <c r="BW179" s="69">
        <f t="shared" si="100"/>
        <v>0</v>
      </c>
      <c r="BX179" s="69">
        <f t="shared" si="100"/>
        <v>0</v>
      </c>
      <c r="BY179" s="69">
        <f t="shared" si="100"/>
        <v>0</v>
      </c>
      <c r="BZ179" s="69">
        <f t="shared" si="100"/>
        <v>0</v>
      </c>
      <c r="CA179" s="69">
        <f t="shared" si="100"/>
        <v>0</v>
      </c>
      <c r="CB179" s="69">
        <f t="shared" si="100"/>
        <v>0</v>
      </c>
      <c r="CC179" s="69">
        <f t="shared" si="100"/>
        <v>0</v>
      </c>
      <c r="CD179" s="69">
        <f t="shared" si="100"/>
        <v>0</v>
      </c>
      <c r="CE179" s="69">
        <f t="shared" si="100"/>
        <v>0</v>
      </c>
      <c r="CF179" s="69">
        <f t="shared" si="100"/>
        <v>0</v>
      </c>
      <c r="CG179" s="69">
        <f t="shared" si="100"/>
        <v>0</v>
      </c>
      <c r="CH179" s="69">
        <f t="shared" si="100"/>
        <v>0</v>
      </c>
      <c r="CI179" s="69">
        <f t="shared" si="100"/>
        <v>0</v>
      </c>
      <c r="CJ179" s="69">
        <f t="shared" si="100"/>
        <v>0</v>
      </c>
      <c r="CK179" s="69">
        <f t="shared" si="100"/>
        <v>0</v>
      </c>
      <c r="CL179" s="69">
        <f t="shared" si="100"/>
        <v>0</v>
      </c>
      <c r="CM179" s="69">
        <f t="shared" si="100"/>
        <v>0</v>
      </c>
      <c r="CN179" s="69">
        <f t="shared" si="100"/>
        <v>0</v>
      </c>
      <c r="CO179" s="69">
        <f t="shared" si="100"/>
        <v>0</v>
      </c>
      <c r="CP179" s="69">
        <f t="shared" si="100"/>
        <v>0</v>
      </c>
      <c r="CQ179" s="69">
        <f t="shared" si="100"/>
        <v>0</v>
      </c>
      <c r="CR179" s="69">
        <f t="shared" si="100"/>
        <v>0</v>
      </c>
      <c r="CS179" s="69">
        <f t="shared" si="100"/>
        <v>0</v>
      </c>
      <c r="CT179" s="69">
        <f t="shared" si="100"/>
        <v>0</v>
      </c>
      <c r="CU179" s="69">
        <f t="shared" si="100"/>
        <v>0</v>
      </c>
      <c r="CV179" s="69">
        <f t="shared" si="100"/>
        <v>0</v>
      </c>
      <c r="CW179" s="69">
        <f t="shared" si="100"/>
        <v>0</v>
      </c>
      <c r="CX179" s="69">
        <f t="shared" si="100"/>
        <v>0</v>
      </c>
      <c r="CY179" s="69">
        <f t="shared" si="100"/>
        <v>0</v>
      </c>
      <c r="CZ179" s="69">
        <f t="shared" si="100"/>
        <v>0</v>
      </c>
      <c r="DA179" s="69">
        <f t="shared" si="100"/>
        <v>0</v>
      </c>
      <c r="DB179" s="69">
        <f t="shared" si="100"/>
        <v>0</v>
      </c>
      <c r="DC179" s="69">
        <f t="shared" si="100"/>
        <v>0</v>
      </c>
      <c r="DD179" s="69">
        <f t="shared" si="100"/>
        <v>0</v>
      </c>
      <c r="DE179" s="69">
        <f t="shared" si="100"/>
        <v>0</v>
      </c>
      <c r="DF179" s="69">
        <f t="shared" si="100"/>
        <v>0</v>
      </c>
      <c r="DG179" s="69">
        <f t="shared" si="100"/>
        <v>0</v>
      </c>
      <c r="DH179" s="69">
        <f t="shared" si="100"/>
        <v>0</v>
      </c>
      <c r="DI179" s="69">
        <f t="shared" si="100"/>
        <v>0</v>
      </c>
      <c r="DJ179" s="69">
        <f t="shared" si="100"/>
        <v>0</v>
      </c>
      <c r="DK179" s="69">
        <f t="shared" si="100"/>
        <v>0</v>
      </c>
      <c r="DL179" s="69">
        <f t="shared" si="100"/>
        <v>0</v>
      </c>
      <c r="DM179" s="69">
        <f t="shared" si="100"/>
        <v>0</v>
      </c>
      <c r="DN179" s="69">
        <f t="shared" si="100"/>
        <v>0</v>
      </c>
      <c r="DO179" s="69">
        <f t="shared" si="100"/>
        <v>0</v>
      </c>
      <c r="DP179" s="69">
        <f t="shared" si="100"/>
        <v>0</v>
      </c>
      <c r="DQ179" s="69">
        <f t="shared" si="100"/>
        <v>0</v>
      </c>
      <c r="DR179" s="69">
        <f t="shared" si="100"/>
        <v>0</v>
      </c>
      <c r="DS179" s="69">
        <f t="shared" si="100"/>
        <v>0</v>
      </c>
      <c r="DT179" s="69">
        <f t="shared" si="100"/>
        <v>0</v>
      </c>
      <c r="DU179" s="69">
        <f t="shared" si="100"/>
        <v>0</v>
      </c>
    </row>
    <row r="180" spans="1:125">
      <c r="A180" s="44" t="str">
        <f>IFERROR(A162,"")</f>
        <v>Nominālās privātā partnera riska izmaksas uzturēšanas fāzē</v>
      </c>
      <c r="B180" s="50" t="str">
        <f>IFERROR(B162,"")</f>
        <v xml:space="preserve"> €</v>
      </c>
      <c r="C180" s="2"/>
      <c r="D180" s="69">
        <f>IFERROR(SUM(E180:DU180),"")</f>
        <v>367962.17714157421</v>
      </c>
      <c r="E180" s="69">
        <f t="shared" ref="E180:BP180" si="101">IFERROR(E162,"")</f>
        <v>0</v>
      </c>
      <c r="F180" s="69">
        <f t="shared" si="101"/>
        <v>0</v>
      </c>
      <c r="G180" s="69">
        <f t="shared" si="101"/>
        <v>0</v>
      </c>
      <c r="H180" s="69">
        <f t="shared" si="101"/>
        <v>0</v>
      </c>
      <c r="I180" s="69">
        <f t="shared" si="101"/>
        <v>0</v>
      </c>
      <c r="J180" s="69">
        <f t="shared" si="101"/>
        <v>3969.6698594810878</v>
      </c>
      <c r="K180" s="69">
        <f t="shared" si="101"/>
        <v>3992.3011906498523</v>
      </c>
      <c r="L180" s="69">
        <f t="shared" si="101"/>
        <v>4014.8079401018304</v>
      </c>
      <c r="M180" s="69">
        <f t="shared" si="101"/>
        <v>4011.1364537194286</v>
      </c>
      <c r="N180" s="69">
        <f t="shared" si="101"/>
        <v>4031.2651923771618</v>
      </c>
      <c r="O180" s="69">
        <f t="shared" si="101"/>
        <v>4051.272085680368</v>
      </c>
      <c r="P180" s="69">
        <f t="shared" si="101"/>
        <v>4071.1543224674588</v>
      </c>
      <c r="Q180" s="69">
        <f t="shared" si="101"/>
        <v>4091.359182793818</v>
      </c>
      <c r="R180" s="69">
        <f t="shared" si="101"/>
        <v>4111.8904962247052</v>
      </c>
      <c r="S180" s="69">
        <f t="shared" si="101"/>
        <v>4132.2975273939746</v>
      </c>
      <c r="T180" s="69">
        <f t="shared" si="101"/>
        <v>4152.5774089168081</v>
      </c>
      <c r="U180" s="69">
        <f t="shared" si="101"/>
        <v>4173.1863664496941</v>
      </c>
      <c r="V180" s="69">
        <f t="shared" si="101"/>
        <v>4194.1283061491995</v>
      </c>
      <c r="W180" s="69">
        <f t="shared" si="101"/>
        <v>4214.9434779418552</v>
      </c>
      <c r="X180" s="69">
        <f t="shared" si="101"/>
        <v>4235.6289570951449</v>
      </c>
      <c r="Y180" s="69">
        <f t="shared" si="101"/>
        <v>4256.6500937786886</v>
      </c>
      <c r="Z180" s="69">
        <f t="shared" si="101"/>
        <v>4278.0108722721834</v>
      </c>
      <c r="AA180" s="69">
        <f t="shared" si="101"/>
        <v>4299.2423475006926</v>
      </c>
      <c r="AB180" s="69">
        <f t="shared" si="101"/>
        <v>4320.3415362370479</v>
      </c>
      <c r="AC180" s="69">
        <f t="shared" si="101"/>
        <v>4341.7830956542621</v>
      </c>
      <c r="AD180" s="69">
        <f t="shared" si="101"/>
        <v>7476.9287226077686</v>
      </c>
      <c r="AE180" s="69">
        <f t="shared" si="101"/>
        <v>7514.0362082357933</v>
      </c>
      <c r="AF180" s="69">
        <f t="shared" si="101"/>
        <v>7550.9124890580488</v>
      </c>
      <c r="AG180" s="69">
        <f t="shared" si="101"/>
        <v>7588.3871510564959</v>
      </c>
      <c r="AH180" s="69">
        <f t="shared" si="101"/>
        <v>7626.467297059924</v>
      </c>
      <c r="AI180" s="69">
        <f t="shared" si="101"/>
        <v>7664.3169324005094</v>
      </c>
      <c r="AJ180" s="69">
        <f t="shared" si="101"/>
        <v>7701.9307388392099</v>
      </c>
      <c r="AK180" s="69">
        <f t="shared" si="101"/>
        <v>7740.1548940776247</v>
      </c>
      <c r="AL180" s="69">
        <f t="shared" si="101"/>
        <v>7778.9966430011227</v>
      </c>
      <c r="AM180" s="69">
        <f t="shared" si="101"/>
        <v>7817.6032710485179</v>
      </c>
      <c r="AN180" s="69">
        <f t="shared" si="101"/>
        <v>7855.9693536159957</v>
      </c>
      <c r="AO180" s="69">
        <f t="shared" si="101"/>
        <v>7894.9579919591779</v>
      </c>
      <c r="AP180" s="69">
        <f t="shared" si="101"/>
        <v>7934.5765758611442</v>
      </c>
      <c r="AQ180" s="69">
        <f t="shared" si="101"/>
        <v>7973.9553364694902</v>
      </c>
      <c r="AR180" s="69">
        <f t="shared" si="101"/>
        <v>8013.0887406883157</v>
      </c>
      <c r="AS180" s="69">
        <f t="shared" si="101"/>
        <v>8052.857151798361</v>
      </c>
      <c r="AT180" s="69">
        <f t="shared" si="101"/>
        <v>8093.2681073783697</v>
      </c>
      <c r="AU180" s="69">
        <f t="shared" si="101"/>
        <v>8133.4344431988784</v>
      </c>
      <c r="AV180" s="69">
        <f t="shared" si="101"/>
        <v>8173.3505155020821</v>
      </c>
      <c r="AW180" s="69">
        <f t="shared" si="101"/>
        <v>8213.9142948343269</v>
      </c>
      <c r="AX180" s="69">
        <f t="shared" si="101"/>
        <v>8255.1334695259375</v>
      </c>
      <c r="AY180" s="69">
        <f t="shared" si="101"/>
        <v>8296.1031320628572</v>
      </c>
      <c r="AZ180" s="69">
        <f t="shared" si="101"/>
        <v>8336.8175258121228</v>
      </c>
      <c r="BA180" s="69">
        <f t="shared" si="101"/>
        <v>8378.1925807310145</v>
      </c>
      <c r="BB180" s="69">
        <f t="shared" si="101"/>
        <v>8420.2361389164525</v>
      </c>
      <c r="BC180" s="69">
        <f t="shared" si="101"/>
        <v>8462.0251947041143</v>
      </c>
      <c r="BD180" s="69">
        <f t="shared" si="101"/>
        <v>8503.5538763283657</v>
      </c>
      <c r="BE180" s="69">
        <f t="shared" si="101"/>
        <v>8545.7564323456354</v>
      </c>
      <c r="BF180" s="69">
        <f t="shared" si="101"/>
        <v>8588.6408616947847</v>
      </c>
      <c r="BG180" s="69">
        <f t="shared" si="101"/>
        <v>8631.2656985981976</v>
      </c>
      <c r="BH180" s="69">
        <f t="shared" si="101"/>
        <v>8673.6249538549346</v>
      </c>
      <c r="BI180" s="69">
        <f t="shared" si="101"/>
        <v>8716.6715609925468</v>
      </c>
      <c r="BJ180" s="69">
        <f t="shared" si="101"/>
        <v>8760.4136789286804</v>
      </c>
      <c r="BK180" s="69">
        <f t="shared" si="101"/>
        <v>8803.8910125701605</v>
      </c>
      <c r="BL180" s="69">
        <f t="shared" si="101"/>
        <v>8847.097452932032</v>
      </c>
      <c r="BM180" s="69">
        <f t="shared" si="101"/>
        <v>0</v>
      </c>
      <c r="BN180" s="69">
        <f t="shared" si="101"/>
        <v>0</v>
      </c>
      <c r="BO180" s="69">
        <f t="shared" si="101"/>
        <v>0</v>
      </c>
      <c r="BP180" s="69">
        <f t="shared" si="101"/>
        <v>0</v>
      </c>
      <c r="BQ180" s="69">
        <f t="shared" ref="BQ180:DU180" si="102">IFERROR(BQ162,"")</f>
        <v>0</v>
      </c>
      <c r="BR180" s="69">
        <f t="shared" si="102"/>
        <v>0</v>
      </c>
      <c r="BS180" s="69">
        <f t="shared" si="102"/>
        <v>0</v>
      </c>
      <c r="BT180" s="69">
        <f t="shared" si="102"/>
        <v>0</v>
      </c>
      <c r="BU180" s="69">
        <f t="shared" si="102"/>
        <v>0</v>
      </c>
      <c r="BV180" s="69">
        <f t="shared" si="102"/>
        <v>0</v>
      </c>
      <c r="BW180" s="69">
        <f t="shared" si="102"/>
        <v>0</v>
      </c>
      <c r="BX180" s="69">
        <f t="shared" si="102"/>
        <v>0</v>
      </c>
      <c r="BY180" s="69">
        <f t="shared" si="102"/>
        <v>0</v>
      </c>
      <c r="BZ180" s="69">
        <f t="shared" si="102"/>
        <v>0</v>
      </c>
      <c r="CA180" s="69">
        <f t="shared" si="102"/>
        <v>0</v>
      </c>
      <c r="CB180" s="69">
        <f t="shared" si="102"/>
        <v>0</v>
      </c>
      <c r="CC180" s="69">
        <f t="shared" si="102"/>
        <v>0</v>
      </c>
      <c r="CD180" s="69">
        <f t="shared" si="102"/>
        <v>0</v>
      </c>
      <c r="CE180" s="69">
        <f t="shared" si="102"/>
        <v>0</v>
      </c>
      <c r="CF180" s="69">
        <f t="shared" si="102"/>
        <v>0</v>
      </c>
      <c r="CG180" s="69">
        <f t="shared" si="102"/>
        <v>0</v>
      </c>
      <c r="CH180" s="69">
        <f t="shared" si="102"/>
        <v>0</v>
      </c>
      <c r="CI180" s="69">
        <f t="shared" si="102"/>
        <v>0</v>
      </c>
      <c r="CJ180" s="69">
        <f t="shared" si="102"/>
        <v>0</v>
      </c>
      <c r="CK180" s="69">
        <f t="shared" si="102"/>
        <v>0</v>
      </c>
      <c r="CL180" s="69">
        <f t="shared" si="102"/>
        <v>0</v>
      </c>
      <c r="CM180" s="69">
        <f t="shared" si="102"/>
        <v>0</v>
      </c>
      <c r="CN180" s="69">
        <f t="shared" si="102"/>
        <v>0</v>
      </c>
      <c r="CO180" s="69">
        <f t="shared" si="102"/>
        <v>0</v>
      </c>
      <c r="CP180" s="69">
        <f t="shared" si="102"/>
        <v>0</v>
      </c>
      <c r="CQ180" s="69">
        <f t="shared" si="102"/>
        <v>0</v>
      </c>
      <c r="CR180" s="69">
        <f t="shared" si="102"/>
        <v>0</v>
      </c>
      <c r="CS180" s="69">
        <f t="shared" si="102"/>
        <v>0</v>
      </c>
      <c r="CT180" s="69">
        <f t="shared" si="102"/>
        <v>0</v>
      </c>
      <c r="CU180" s="69">
        <f t="shared" si="102"/>
        <v>0</v>
      </c>
      <c r="CV180" s="69">
        <f t="shared" si="102"/>
        <v>0</v>
      </c>
      <c r="CW180" s="69">
        <f t="shared" si="102"/>
        <v>0</v>
      </c>
      <c r="CX180" s="69">
        <f t="shared" si="102"/>
        <v>0</v>
      </c>
      <c r="CY180" s="69">
        <f t="shared" si="102"/>
        <v>0</v>
      </c>
      <c r="CZ180" s="69">
        <f t="shared" si="102"/>
        <v>0</v>
      </c>
      <c r="DA180" s="69">
        <f t="shared" si="102"/>
        <v>0</v>
      </c>
      <c r="DB180" s="69">
        <f t="shared" si="102"/>
        <v>0</v>
      </c>
      <c r="DC180" s="69">
        <f t="shared" si="102"/>
        <v>0</v>
      </c>
      <c r="DD180" s="69">
        <f t="shared" si="102"/>
        <v>0</v>
      </c>
      <c r="DE180" s="69">
        <f t="shared" si="102"/>
        <v>0</v>
      </c>
      <c r="DF180" s="69">
        <f t="shared" si="102"/>
        <v>0</v>
      </c>
      <c r="DG180" s="69">
        <f t="shared" si="102"/>
        <v>0</v>
      </c>
      <c r="DH180" s="69">
        <f t="shared" si="102"/>
        <v>0</v>
      </c>
      <c r="DI180" s="69">
        <f t="shared" si="102"/>
        <v>0</v>
      </c>
      <c r="DJ180" s="69">
        <f t="shared" si="102"/>
        <v>0</v>
      </c>
      <c r="DK180" s="69">
        <f t="shared" si="102"/>
        <v>0</v>
      </c>
      <c r="DL180" s="69">
        <f t="shared" si="102"/>
        <v>0</v>
      </c>
      <c r="DM180" s="69">
        <f t="shared" si="102"/>
        <v>0</v>
      </c>
      <c r="DN180" s="69">
        <f t="shared" si="102"/>
        <v>0</v>
      </c>
      <c r="DO180" s="69">
        <f t="shared" si="102"/>
        <v>0</v>
      </c>
      <c r="DP180" s="69">
        <f t="shared" si="102"/>
        <v>0</v>
      </c>
      <c r="DQ180" s="69">
        <f t="shared" si="102"/>
        <v>0</v>
      </c>
      <c r="DR180" s="69">
        <f t="shared" si="102"/>
        <v>0</v>
      </c>
      <c r="DS180" s="69">
        <f t="shared" si="102"/>
        <v>0</v>
      </c>
      <c r="DT180" s="69">
        <f t="shared" si="102"/>
        <v>0</v>
      </c>
      <c r="DU180" s="69">
        <f t="shared" si="102"/>
        <v>0</v>
      </c>
    </row>
    <row r="181" spans="1:125">
      <c r="A181" s="44" t="str">
        <f>IFERROR(A195,"")</f>
        <v>Pievienotās vērtības nodoklis</v>
      </c>
      <c r="B181" s="50" t="str">
        <f>IFERROR(B195,"")</f>
        <v>k €</v>
      </c>
      <c r="C181" s="2"/>
      <c r="D181" s="69">
        <f t="shared" ref="D181:BO181" si="103">IFERROR(D195,"")</f>
        <v>426069.12639666878</v>
      </c>
      <c r="E181" s="69">
        <f t="shared" si="103"/>
        <v>0</v>
      </c>
      <c r="F181" s="69">
        <f t="shared" si="103"/>
        <v>0</v>
      </c>
      <c r="G181" s="69">
        <f t="shared" si="103"/>
        <v>0</v>
      </c>
      <c r="H181" s="69">
        <f t="shared" si="103"/>
        <v>0</v>
      </c>
      <c r="I181" s="69">
        <f t="shared" si="103"/>
        <v>0</v>
      </c>
      <c r="J181" s="69">
        <f t="shared" si="103"/>
        <v>4270.6596953666967</v>
      </c>
      <c r="K181" s="69">
        <f t="shared" si="103"/>
        <v>4295.0069880374213</v>
      </c>
      <c r="L181" s="69">
        <f t="shared" si="103"/>
        <v>4319.2202529084816</v>
      </c>
      <c r="M181" s="69">
        <f t="shared" si="103"/>
        <v>4315.2703856725539</v>
      </c>
      <c r="N181" s="69">
        <f t="shared" si="103"/>
        <v>4336.9253332997077</v>
      </c>
      <c r="O181" s="69">
        <f t="shared" si="103"/>
        <v>4358.449196966968</v>
      </c>
      <c r="P181" s="69">
        <f t="shared" si="103"/>
        <v>4379.8389523637716</v>
      </c>
      <c r="Q181" s="69">
        <f t="shared" si="103"/>
        <v>4401.5757933860059</v>
      </c>
      <c r="R181" s="69">
        <f t="shared" si="103"/>
        <v>4423.6638399657013</v>
      </c>
      <c r="S181" s="69">
        <f t="shared" si="103"/>
        <v>4445.6181809063073</v>
      </c>
      <c r="T181" s="69">
        <f t="shared" si="103"/>
        <v>4467.4357314110475</v>
      </c>
      <c r="U181" s="69">
        <f t="shared" si="103"/>
        <v>4489.6073092537263</v>
      </c>
      <c r="V181" s="69">
        <f t="shared" si="103"/>
        <v>4512.1371167650159</v>
      </c>
      <c r="W181" s="69">
        <f t="shared" si="103"/>
        <v>4534.5305445244339</v>
      </c>
      <c r="X181" s="69">
        <f t="shared" si="103"/>
        <v>4556.7844460392689</v>
      </c>
      <c r="Y181" s="69">
        <f t="shared" si="103"/>
        <v>4579.3994554388009</v>
      </c>
      <c r="Z181" s="69">
        <f t="shared" si="103"/>
        <v>4602.379859100316</v>
      </c>
      <c r="AA181" s="69">
        <f t="shared" si="103"/>
        <v>4625.2211554149226</v>
      </c>
      <c r="AB181" s="69">
        <f t="shared" si="103"/>
        <v>4647.9201349600544</v>
      </c>
      <c r="AC181" s="69">
        <f t="shared" si="103"/>
        <v>4670.9874445475771</v>
      </c>
      <c r="AD181" s="69">
        <f t="shared" si="103"/>
        <v>8836.2762146104924</v>
      </c>
      <c r="AE181" s="69">
        <f t="shared" si="103"/>
        <v>8880.1300488255292</v>
      </c>
      <c r="AF181" s="69">
        <f t="shared" si="103"/>
        <v>8923.710643907003</v>
      </c>
      <c r="AG181" s="69">
        <f t="shared" si="103"/>
        <v>8967.9984092117847</v>
      </c>
      <c r="AH181" s="69">
        <f t="shared" si="103"/>
        <v>9013.0017389027016</v>
      </c>
      <c r="AI181" s="69">
        <f t="shared" si="103"/>
        <v>9057.7326498020411</v>
      </c>
      <c r="AJ181" s="69">
        <f t="shared" si="103"/>
        <v>9102.1848567851448</v>
      </c>
      <c r="AK181" s="69">
        <f t="shared" si="103"/>
        <v>9147.3583773960181</v>
      </c>
      <c r="AL181" s="69">
        <f t="shared" si="103"/>
        <v>9193.2617736807551</v>
      </c>
      <c r="AM181" s="69">
        <f t="shared" si="103"/>
        <v>9238.8873027980826</v>
      </c>
      <c r="AN181" s="69">
        <f t="shared" si="103"/>
        <v>9284.2285539208478</v>
      </c>
      <c r="AO181" s="69">
        <f t="shared" si="103"/>
        <v>9330.3055449439416</v>
      </c>
      <c r="AP181" s="69">
        <f t="shared" si="103"/>
        <v>9377.1270091543684</v>
      </c>
      <c r="AQ181" s="69">
        <f t="shared" si="103"/>
        <v>9423.6650488540454</v>
      </c>
      <c r="AR181" s="69">
        <f t="shared" si="103"/>
        <v>9469.9131249992643</v>
      </c>
      <c r="AS181" s="69">
        <f t="shared" si="103"/>
        <v>9516.9116558428195</v>
      </c>
      <c r="AT181" s="69">
        <f t="shared" si="103"/>
        <v>9564.6695493374609</v>
      </c>
      <c r="AU181" s="69">
        <f t="shared" si="103"/>
        <v>9612.1383498311243</v>
      </c>
      <c r="AV181" s="69">
        <f t="shared" si="103"/>
        <v>9659.3113874992487</v>
      </c>
      <c r="AW181" s="69">
        <f t="shared" si="103"/>
        <v>9707.2498889596773</v>
      </c>
      <c r="AX181" s="69">
        <f t="shared" si="103"/>
        <v>9755.9629403242088</v>
      </c>
      <c r="AY181" s="69">
        <f t="shared" si="103"/>
        <v>9804.381116827748</v>
      </c>
      <c r="AZ181" s="69">
        <f t="shared" si="103"/>
        <v>9852.4976152492345</v>
      </c>
      <c r="BA181" s="69">
        <f t="shared" si="103"/>
        <v>9901.3948867388699</v>
      </c>
      <c r="BB181" s="69">
        <f t="shared" si="103"/>
        <v>9951.0821991306912</v>
      </c>
      <c r="BC181" s="69">
        <f t="shared" si="103"/>
        <v>10000.468739164302</v>
      </c>
      <c r="BD181" s="69">
        <f t="shared" si="103"/>
        <v>10049.547567554218</v>
      </c>
      <c r="BE181" s="69">
        <f t="shared" si="103"/>
        <v>10099.422784473647</v>
      </c>
      <c r="BF181" s="69">
        <f t="shared" si="103"/>
        <v>10150.103843113306</v>
      </c>
      <c r="BG181" s="69">
        <f t="shared" si="103"/>
        <v>10200.478113947589</v>
      </c>
      <c r="BH181" s="69">
        <f t="shared" si="103"/>
        <v>10250.538518905305</v>
      </c>
      <c r="BI181" s="69">
        <f t="shared" si="103"/>
        <v>10301.411240163121</v>
      </c>
      <c r="BJ181" s="69">
        <f t="shared" si="103"/>
        <v>10353.105919975573</v>
      </c>
      <c r="BK181" s="69">
        <f t="shared" si="103"/>
        <v>10404.487676226541</v>
      </c>
      <c r="BL181" s="69">
        <f t="shared" si="103"/>
        <v>10455.54928928341</v>
      </c>
      <c r="BM181" s="69">
        <f t="shared" si="103"/>
        <v>0</v>
      </c>
      <c r="BN181" s="69">
        <f t="shared" si="103"/>
        <v>0</v>
      </c>
      <c r="BO181" s="69">
        <f t="shared" si="103"/>
        <v>0</v>
      </c>
      <c r="BP181" s="69">
        <f t="shared" ref="BP181:DU181" si="104">IFERROR(BP195,"")</f>
        <v>0</v>
      </c>
      <c r="BQ181" s="69">
        <f t="shared" si="104"/>
        <v>0</v>
      </c>
      <c r="BR181" s="69">
        <f t="shared" si="104"/>
        <v>0</v>
      </c>
      <c r="BS181" s="69">
        <f t="shared" si="104"/>
        <v>0</v>
      </c>
      <c r="BT181" s="69">
        <f t="shared" si="104"/>
        <v>0</v>
      </c>
      <c r="BU181" s="69">
        <f t="shared" si="104"/>
        <v>0</v>
      </c>
      <c r="BV181" s="69">
        <f t="shared" si="104"/>
        <v>0</v>
      </c>
      <c r="BW181" s="69">
        <f t="shared" si="104"/>
        <v>0</v>
      </c>
      <c r="BX181" s="69">
        <f t="shared" si="104"/>
        <v>0</v>
      </c>
      <c r="BY181" s="69">
        <f t="shared" si="104"/>
        <v>0</v>
      </c>
      <c r="BZ181" s="69">
        <f t="shared" si="104"/>
        <v>0</v>
      </c>
      <c r="CA181" s="69">
        <f t="shared" si="104"/>
        <v>0</v>
      </c>
      <c r="CB181" s="69">
        <f t="shared" si="104"/>
        <v>0</v>
      </c>
      <c r="CC181" s="69">
        <f t="shared" si="104"/>
        <v>0</v>
      </c>
      <c r="CD181" s="69">
        <f t="shared" si="104"/>
        <v>0</v>
      </c>
      <c r="CE181" s="69">
        <f t="shared" si="104"/>
        <v>0</v>
      </c>
      <c r="CF181" s="69">
        <f t="shared" si="104"/>
        <v>0</v>
      </c>
      <c r="CG181" s="69">
        <f t="shared" si="104"/>
        <v>0</v>
      </c>
      <c r="CH181" s="69">
        <f t="shared" si="104"/>
        <v>0</v>
      </c>
      <c r="CI181" s="69">
        <f t="shared" si="104"/>
        <v>0</v>
      </c>
      <c r="CJ181" s="69">
        <f t="shared" si="104"/>
        <v>0</v>
      </c>
      <c r="CK181" s="69">
        <f t="shared" si="104"/>
        <v>0</v>
      </c>
      <c r="CL181" s="69">
        <f t="shared" si="104"/>
        <v>0</v>
      </c>
      <c r="CM181" s="69">
        <f t="shared" si="104"/>
        <v>0</v>
      </c>
      <c r="CN181" s="69">
        <f t="shared" si="104"/>
        <v>0</v>
      </c>
      <c r="CO181" s="69">
        <f t="shared" si="104"/>
        <v>0</v>
      </c>
      <c r="CP181" s="69">
        <f t="shared" si="104"/>
        <v>0</v>
      </c>
      <c r="CQ181" s="69">
        <f t="shared" si="104"/>
        <v>0</v>
      </c>
      <c r="CR181" s="69">
        <f t="shared" si="104"/>
        <v>0</v>
      </c>
      <c r="CS181" s="69">
        <f t="shared" si="104"/>
        <v>0</v>
      </c>
      <c r="CT181" s="69">
        <f t="shared" si="104"/>
        <v>0</v>
      </c>
      <c r="CU181" s="69">
        <f t="shared" si="104"/>
        <v>0</v>
      </c>
      <c r="CV181" s="69">
        <f t="shared" si="104"/>
        <v>0</v>
      </c>
      <c r="CW181" s="69">
        <f t="shared" si="104"/>
        <v>0</v>
      </c>
      <c r="CX181" s="69">
        <f t="shared" si="104"/>
        <v>0</v>
      </c>
      <c r="CY181" s="69">
        <f t="shared" si="104"/>
        <v>0</v>
      </c>
      <c r="CZ181" s="69">
        <f t="shared" si="104"/>
        <v>0</v>
      </c>
      <c r="DA181" s="69">
        <f t="shared" si="104"/>
        <v>0</v>
      </c>
      <c r="DB181" s="69">
        <f t="shared" si="104"/>
        <v>0</v>
      </c>
      <c r="DC181" s="69">
        <f t="shared" si="104"/>
        <v>0</v>
      </c>
      <c r="DD181" s="69">
        <f t="shared" si="104"/>
        <v>0</v>
      </c>
      <c r="DE181" s="69">
        <f t="shared" si="104"/>
        <v>0</v>
      </c>
      <c r="DF181" s="69">
        <f t="shared" si="104"/>
        <v>0</v>
      </c>
      <c r="DG181" s="69">
        <f t="shared" si="104"/>
        <v>0</v>
      </c>
      <c r="DH181" s="69">
        <f t="shared" si="104"/>
        <v>0</v>
      </c>
      <c r="DI181" s="69">
        <f t="shared" si="104"/>
        <v>0</v>
      </c>
      <c r="DJ181" s="69">
        <f t="shared" si="104"/>
        <v>0</v>
      </c>
      <c r="DK181" s="69">
        <f t="shared" si="104"/>
        <v>0</v>
      </c>
      <c r="DL181" s="69">
        <f t="shared" si="104"/>
        <v>0</v>
      </c>
      <c r="DM181" s="69">
        <f t="shared" si="104"/>
        <v>0</v>
      </c>
      <c r="DN181" s="69">
        <f t="shared" si="104"/>
        <v>0</v>
      </c>
      <c r="DO181" s="69">
        <f t="shared" si="104"/>
        <v>0</v>
      </c>
      <c r="DP181" s="69">
        <f t="shared" si="104"/>
        <v>0</v>
      </c>
      <c r="DQ181" s="69">
        <f t="shared" si="104"/>
        <v>0</v>
      </c>
      <c r="DR181" s="69">
        <f t="shared" si="104"/>
        <v>0</v>
      </c>
      <c r="DS181" s="69">
        <f t="shared" si="104"/>
        <v>0</v>
      </c>
      <c r="DT181" s="69">
        <f t="shared" si="104"/>
        <v>0</v>
      </c>
      <c r="DU181" s="69">
        <f t="shared" si="104"/>
        <v>0</v>
      </c>
    </row>
    <row r="182" spans="1:1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row>
    <row r="183" spans="1:125">
      <c r="A183" s="25" t="s">
        <v>259</v>
      </c>
      <c r="B183" s="25"/>
      <c r="C183" s="25"/>
      <c r="D183" s="110">
        <f t="shared" ref="D183:AI183" si="105">IFERROR(SUM(D175:D181),"")</f>
        <v>3928727.1040014443</v>
      </c>
      <c r="E183" s="110">
        <f t="shared" si="105"/>
        <v>114208.86075637522</v>
      </c>
      <c r="F183" s="110">
        <f t="shared" si="105"/>
        <v>114923.95258618932</v>
      </c>
      <c r="G183" s="110">
        <f t="shared" si="105"/>
        <v>115635.59000931871</v>
      </c>
      <c r="H183" s="110">
        <f t="shared" si="105"/>
        <v>116343.65371306875</v>
      </c>
      <c r="I183" s="110">
        <f t="shared" si="105"/>
        <v>116779.26336347725</v>
      </c>
      <c r="J183" s="110">
        <f t="shared" si="105"/>
        <v>36983.37066850366</v>
      </c>
      <c r="K183" s="110">
        <f t="shared" si="105"/>
        <v>37194.215131384379</v>
      </c>
      <c r="L183" s="110">
        <f t="shared" si="105"/>
        <v>37403.898930539021</v>
      </c>
      <c r="M183" s="110">
        <f t="shared" si="105"/>
        <v>37369.693581834661</v>
      </c>
      <c r="N183" s="110">
        <f t="shared" si="105"/>
        <v>37557.22267851518</v>
      </c>
      <c r="O183" s="110">
        <f t="shared" si="105"/>
        <v>37743.616604748233</v>
      </c>
      <c r="P183" s="110">
        <f t="shared" si="105"/>
        <v>37928.849170388348</v>
      </c>
      <c r="Q183" s="110">
        <f t="shared" si="105"/>
        <v>38117.087453471358</v>
      </c>
      <c r="R183" s="110">
        <f t="shared" si="105"/>
        <v>38308.367132085485</v>
      </c>
      <c r="S183" s="110">
        <f t="shared" si="105"/>
        <v>38498.48893684319</v>
      </c>
      <c r="T183" s="110">
        <f t="shared" si="105"/>
        <v>38687.426153796114</v>
      </c>
      <c r="U183" s="110">
        <f t="shared" si="105"/>
        <v>38879.429202540778</v>
      </c>
      <c r="V183" s="110">
        <f t="shared" si="105"/>
        <v>39074.534474727196</v>
      </c>
      <c r="W183" s="110">
        <f t="shared" si="105"/>
        <v>39268.458715580055</v>
      </c>
      <c r="X183" s="110">
        <f t="shared" si="105"/>
        <v>39461.17467687204</v>
      </c>
      <c r="Y183" s="110">
        <f t="shared" si="105"/>
        <v>39657.017786591605</v>
      </c>
      <c r="Z183" s="110">
        <f t="shared" si="105"/>
        <v>39856.025164221734</v>
      </c>
      <c r="AA183" s="110">
        <f t="shared" si="105"/>
        <v>40053.827889891669</v>
      </c>
      <c r="AB183" s="110">
        <f t="shared" si="105"/>
        <v>40250.398170409484</v>
      </c>
      <c r="AC183" s="110">
        <f t="shared" si="105"/>
        <v>40450.158142323438</v>
      </c>
      <c r="AD183" s="110">
        <f t="shared" si="105"/>
        <v>67631.441384096717</v>
      </c>
      <c r="AE183" s="110">
        <f t="shared" si="105"/>
        <v>67967.091599883133</v>
      </c>
      <c r="AF183" s="110">
        <f t="shared" si="105"/>
        <v>68300.650487150968</v>
      </c>
      <c r="AG183" s="110">
        <f t="shared" si="105"/>
        <v>68639.621941924008</v>
      </c>
      <c r="AH183" s="110">
        <f t="shared" si="105"/>
        <v>68984.070211778657</v>
      </c>
      <c r="AI183" s="110">
        <f t="shared" si="105"/>
        <v>69326.433431880781</v>
      </c>
      <c r="AJ183" s="110">
        <f t="shared" ref="AJ183:CU183" si="106">IFERROR(SUM(AJ175:AJ181),"")</f>
        <v>69666.663496893976</v>
      </c>
      <c r="AK183" s="110">
        <f t="shared" si="106"/>
        <v>70012.414380762464</v>
      </c>
      <c r="AL183" s="110">
        <f t="shared" si="106"/>
        <v>70363.751616014226</v>
      </c>
      <c r="AM183" s="110">
        <f t="shared" si="106"/>
        <v>70712.962100518416</v>
      </c>
      <c r="AN183" s="110">
        <f t="shared" si="106"/>
        <v>71059.996766831871</v>
      </c>
      <c r="AO183" s="110">
        <f t="shared" si="106"/>
        <v>71412.662668377729</v>
      </c>
      <c r="AP183" s="110">
        <f t="shared" si="106"/>
        <v>71771.026648334504</v>
      </c>
      <c r="AQ183" s="110">
        <f t="shared" si="106"/>
        <v>72127.221342528777</v>
      </c>
      <c r="AR183" s="110">
        <f t="shared" si="106"/>
        <v>72481.196702168498</v>
      </c>
      <c r="AS183" s="110">
        <f t="shared" si="106"/>
        <v>72840.915921745283</v>
      </c>
      <c r="AT183" s="110">
        <f t="shared" si="106"/>
        <v>73206.447181301221</v>
      </c>
      <c r="AU183" s="110">
        <f t="shared" si="106"/>
        <v>73569.765769379344</v>
      </c>
      <c r="AV183" s="110">
        <f t="shared" si="106"/>
        <v>73930.820636211865</v>
      </c>
      <c r="AW183" s="110">
        <f t="shared" si="106"/>
        <v>74297.734240180202</v>
      </c>
      <c r="AX183" s="110">
        <f t="shared" si="106"/>
        <v>74670.576124927247</v>
      </c>
      <c r="AY183" s="110">
        <f t="shared" si="106"/>
        <v>75041.161084766936</v>
      </c>
      <c r="AZ183" s="110">
        <f t="shared" si="106"/>
        <v>75409.437048936117</v>
      </c>
      <c r="BA183" s="110">
        <f t="shared" si="106"/>
        <v>75783.688924983799</v>
      </c>
      <c r="BB183" s="110">
        <f t="shared" si="106"/>
        <v>76163.987647425762</v>
      </c>
      <c r="BC183" s="110">
        <f t="shared" si="106"/>
        <v>76541.984306462284</v>
      </c>
      <c r="BD183" s="110">
        <f t="shared" si="106"/>
        <v>76917.625789914833</v>
      </c>
      <c r="BE183" s="110">
        <f t="shared" si="106"/>
        <v>77299.362703483479</v>
      </c>
      <c r="BF183" s="110">
        <f t="shared" si="106"/>
        <v>77687.267400374287</v>
      </c>
      <c r="BG183" s="110">
        <f t="shared" si="106"/>
        <v>78072.823992591526</v>
      </c>
      <c r="BH183" s="110">
        <f t="shared" si="106"/>
        <v>78455.978305713143</v>
      </c>
      <c r="BI183" s="110">
        <f t="shared" si="106"/>
        <v>78845.349957553146</v>
      </c>
      <c r="BJ183" s="110">
        <f t="shared" si="106"/>
        <v>79241.012748381792</v>
      </c>
      <c r="BK183" s="110">
        <f t="shared" si="106"/>
        <v>79634.280472443352</v>
      </c>
      <c r="BL183" s="110">
        <f t="shared" si="106"/>
        <v>80025.097871827398</v>
      </c>
      <c r="BM183" s="110">
        <f t="shared" si="106"/>
        <v>0</v>
      </c>
      <c r="BN183" s="110">
        <f t="shared" si="106"/>
        <v>0</v>
      </c>
      <c r="BO183" s="110">
        <f t="shared" si="106"/>
        <v>0</v>
      </c>
      <c r="BP183" s="110">
        <f t="shared" si="106"/>
        <v>0</v>
      </c>
      <c r="BQ183" s="110">
        <f t="shared" si="106"/>
        <v>0</v>
      </c>
      <c r="BR183" s="110">
        <f t="shared" si="106"/>
        <v>0</v>
      </c>
      <c r="BS183" s="110">
        <f t="shared" si="106"/>
        <v>0</v>
      </c>
      <c r="BT183" s="110">
        <f t="shared" si="106"/>
        <v>0</v>
      </c>
      <c r="BU183" s="110">
        <f t="shared" si="106"/>
        <v>0</v>
      </c>
      <c r="BV183" s="110">
        <f t="shared" si="106"/>
        <v>0</v>
      </c>
      <c r="BW183" s="110">
        <f t="shared" si="106"/>
        <v>0</v>
      </c>
      <c r="BX183" s="110">
        <f t="shared" si="106"/>
        <v>0</v>
      </c>
      <c r="BY183" s="110">
        <f t="shared" si="106"/>
        <v>0</v>
      </c>
      <c r="BZ183" s="110">
        <f t="shared" si="106"/>
        <v>0</v>
      </c>
      <c r="CA183" s="110">
        <f t="shared" si="106"/>
        <v>0</v>
      </c>
      <c r="CB183" s="110">
        <f t="shared" si="106"/>
        <v>0</v>
      </c>
      <c r="CC183" s="110">
        <f t="shared" si="106"/>
        <v>0</v>
      </c>
      <c r="CD183" s="110">
        <f t="shared" si="106"/>
        <v>0</v>
      </c>
      <c r="CE183" s="110">
        <f t="shared" si="106"/>
        <v>0</v>
      </c>
      <c r="CF183" s="110">
        <f t="shared" si="106"/>
        <v>0</v>
      </c>
      <c r="CG183" s="110">
        <f t="shared" si="106"/>
        <v>0</v>
      </c>
      <c r="CH183" s="110">
        <f t="shared" si="106"/>
        <v>0</v>
      </c>
      <c r="CI183" s="110">
        <f t="shared" si="106"/>
        <v>0</v>
      </c>
      <c r="CJ183" s="110">
        <f t="shared" si="106"/>
        <v>0</v>
      </c>
      <c r="CK183" s="110">
        <f t="shared" si="106"/>
        <v>0</v>
      </c>
      <c r="CL183" s="110">
        <f t="shared" si="106"/>
        <v>0</v>
      </c>
      <c r="CM183" s="110">
        <f t="shared" si="106"/>
        <v>0</v>
      </c>
      <c r="CN183" s="110">
        <f t="shared" si="106"/>
        <v>0</v>
      </c>
      <c r="CO183" s="110">
        <f t="shared" si="106"/>
        <v>0</v>
      </c>
      <c r="CP183" s="110">
        <f t="shared" si="106"/>
        <v>0</v>
      </c>
      <c r="CQ183" s="110">
        <f t="shared" si="106"/>
        <v>0</v>
      </c>
      <c r="CR183" s="110">
        <f t="shared" si="106"/>
        <v>0</v>
      </c>
      <c r="CS183" s="110">
        <f t="shared" si="106"/>
        <v>0</v>
      </c>
      <c r="CT183" s="110">
        <f t="shared" si="106"/>
        <v>0</v>
      </c>
      <c r="CU183" s="110">
        <f t="shared" si="106"/>
        <v>0</v>
      </c>
      <c r="CV183" s="110">
        <f t="shared" ref="CV183:DU183" si="107">IFERROR(SUM(CV175:CV181),"")</f>
        <v>0</v>
      </c>
      <c r="CW183" s="110">
        <f t="shared" si="107"/>
        <v>0</v>
      </c>
      <c r="CX183" s="110">
        <f t="shared" si="107"/>
        <v>0</v>
      </c>
      <c r="CY183" s="110">
        <f t="shared" si="107"/>
        <v>0</v>
      </c>
      <c r="CZ183" s="110">
        <f t="shared" si="107"/>
        <v>0</v>
      </c>
      <c r="DA183" s="110">
        <f t="shared" si="107"/>
        <v>0</v>
      </c>
      <c r="DB183" s="110">
        <f t="shared" si="107"/>
        <v>0</v>
      </c>
      <c r="DC183" s="110">
        <f t="shared" si="107"/>
        <v>0</v>
      </c>
      <c r="DD183" s="110">
        <f t="shared" si="107"/>
        <v>0</v>
      </c>
      <c r="DE183" s="110">
        <f t="shared" si="107"/>
        <v>0</v>
      </c>
      <c r="DF183" s="110">
        <f t="shared" si="107"/>
        <v>0</v>
      </c>
      <c r="DG183" s="110">
        <f t="shared" si="107"/>
        <v>0</v>
      </c>
      <c r="DH183" s="110">
        <f t="shared" si="107"/>
        <v>0</v>
      </c>
      <c r="DI183" s="110">
        <f t="shared" si="107"/>
        <v>0</v>
      </c>
      <c r="DJ183" s="110">
        <f t="shared" si="107"/>
        <v>0</v>
      </c>
      <c r="DK183" s="110">
        <f t="shared" si="107"/>
        <v>0</v>
      </c>
      <c r="DL183" s="110">
        <f t="shared" si="107"/>
        <v>0</v>
      </c>
      <c r="DM183" s="110">
        <f t="shared" si="107"/>
        <v>0</v>
      </c>
      <c r="DN183" s="110">
        <f t="shared" si="107"/>
        <v>0</v>
      </c>
      <c r="DO183" s="110">
        <f t="shared" si="107"/>
        <v>0</v>
      </c>
      <c r="DP183" s="110">
        <f t="shared" si="107"/>
        <v>0</v>
      </c>
      <c r="DQ183" s="110">
        <f t="shared" si="107"/>
        <v>0</v>
      </c>
      <c r="DR183" s="110">
        <f t="shared" si="107"/>
        <v>0</v>
      </c>
      <c r="DS183" s="110">
        <f t="shared" si="107"/>
        <v>0</v>
      </c>
      <c r="DT183" s="110">
        <f t="shared" si="107"/>
        <v>0</v>
      </c>
      <c r="DU183" s="110">
        <f t="shared" si="107"/>
        <v>0</v>
      </c>
    </row>
    <row r="184" spans="1:1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row>
    <row r="185" spans="1:125">
      <c r="A185" s="16" t="s">
        <v>260</v>
      </c>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row>
    <row r="186" spans="1:1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row>
    <row r="187" spans="1:125">
      <c r="A187" s="61" t="str">
        <f>IFERROR(Kapitālieguldījumi!A41,"")</f>
        <v>Nominālie kapitālieguldījumi, kopā</v>
      </c>
      <c r="B187" s="2"/>
      <c r="C187" s="2"/>
      <c r="D187" s="2"/>
      <c r="E187" s="69">
        <f>IFERROR(Kapitālieguldījumi!E41,"")</f>
        <v>1398374.4616275108</v>
      </c>
      <c r="F187" s="69">
        <f>IFERROR(Kapitālieguldījumi!F41,"")</f>
        <v>1407130.0533207299</v>
      </c>
      <c r="G187" s="69">
        <f>IFERROR(Kapitālieguldījumi!G41,"")</f>
        <v>1415843.3492230971</v>
      </c>
      <c r="H187" s="69">
        <f>IFERROR(Kapitālieguldījumi!H41,"")</f>
        <v>1424512.8884687568</v>
      </c>
      <c r="I187" s="69">
        <f>IFERROR(Kapitālieguldījumi!I41,"")</f>
        <v>1429846.4974929208</v>
      </c>
      <c r="J187" s="69">
        <f>IFERROR(Kapitālieguldījumi!J41,"")</f>
        <v>0</v>
      </c>
      <c r="K187" s="69">
        <f>IFERROR(Kapitālieguldījumi!K41,"")</f>
        <v>0</v>
      </c>
      <c r="L187" s="69">
        <f>IFERROR(Kapitālieguldījumi!L41,"")</f>
        <v>0</v>
      </c>
      <c r="M187" s="69">
        <f>IFERROR(Kapitālieguldījumi!M41,"")</f>
        <v>0</v>
      </c>
      <c r="N187" s="69">
        <f>IFERROR(Kapitālieguldījumi!N41,"")</f>
        <v>0</v>
      </c>
      <c r="O187" s="69">
        <f>IFERROR(Kapitālieguldījumi!O41,"")</f>
        <v>0</v>
      </c>
      <c r="P187" s="69">
        <f>IFERROR(Kapitālieguldījumi!P41,"")</f>
        <v>0</v>
      </c>
      <c r="Q187" s="69">
        <f>IFERROR(Kapitālieguldījumi!Q41,"")</f>
        <v>0</v>
      </c>
      <c r="R187" s="69">
        <f>IFERROR(Kapitālieguldījumi!R41,"")</f>
        <v>0</v>
      </c>
      <c r="S187" s="69">
        <f>IFERROR(Kapitālieguldījumi!S41,"")</f>
        <v>0</v>
      </c>
      <c r="T187" s="69">
        <f>IFERROR(Kapitālieguldījumi!T41,"")</f>
        <v>0</v>
      </c>
      <c r="U187" s="69">
        <f>IFERROR(Kapitālieguldījumi!U41,"")</f>
        <v>0</v>
      </c>
      <c r="V187" s="69">
        <f>IFERROR(Kapitālieguldījumi!V41,"")</f>
        <v>0</v>
      </c>
      <c r="W187" s="69">
        <f>IFERROR(Kapitālieguldījumi!W41,"")</f>
        <v>0</v>
      </c>
      <c r="X187" s="69">
        <f>IFERROR(Kapitālieguldījumi!X41,"")</f>
        <v>0</v>
      </c>
      <c r="Y187" s="69">
        <f>IFERROR(Kapitālieguldījumi!Y41,"")</f>
        <v>0</v>
      </c>
      <c r="Z187" s="69">
        <f>IFERROR(Kapitālieguldījumi!Z41,"")</f>
        <v>0</v>
      </c>
      <c r="AA187" s="69">
        <f>IFERROR(Kapitālieguldījumi!AA41,"")</f>
        <v>0</v>
      </c>
      <c r="AB187" s="69">
        <f>IFERROR(Kapitālieguldījumi!AB41,"")</f>
        <v>0</v>
      </c>
      <c r="AC187" s="69">
        <f>IFERROR(Kapitālieguldījumi!AC41,"")</f>
        <v>0</v>
      </c>
      <c r="AD187" s="69">
        <f>IFERROR(Kapitālieguldījumi!AD41,"")</f>
        <v>0</v>
      </c>
      <c r="AE187" s="69">
        <f>IFERROR(Kapitālieguldījumi!AE41,"")</f>
        <v>0</v>
      </c>
      <c r="AF187" s="69">
        <f>IFERROR(Kapitālieguldījumi!AF41,"")</f>
        <v>0</v>
      </c>
      <c r="AG187" s="69">
        <f>IFERROR(Kapitālieguldījumi!AG41,"")</f>
        <v>0</v>
      </c>
      <c r="AH187" s="69">
        <f>IFERROR(Kapitālieguldījumi!AH41,"")</f>
        <v>0</v>
      </c>
      <c r="AI187" s="69">
        <f>IFERROR(Kapitālieguldījumi!AI41,"")</f>
        <v>0</v>
      </c>
      <c r="AJ187" s="69">
        <f>IFERROR(Kapitālieguldījumi!AJ41,"")</f>
        <v>0</v>
      </c>
      <c r="AK187" s="69">
        <f>IFERROR(Kapitālieguldījumi!AK41,"")</f>
        <v>0</v>
      </c>
      <c r="AL187" s="69">
        <f>IFERROR(Kapitālieguldījumi!AL41,"")</f>
        <v>0</v>
      </c>
      <c r="AM187" s="69">
        <f>IFERROR(Kapitālieguldījumi!AM41,"")</f>
        <v>0</v>
      </c>
      <c r="AN187" s="69">
        <f>IFERROR(Kapitālieguldījumi!AN41,"")</f>
        <v>0</v>
      </c>
      <c r="AO187" s="69">
        <f>IFERROR(Kapitālieguldījumi!AO41,"")</f>
        <v>0</v>
      </c>
      <c r="AP187" s="69">
        <f>IFERROR(Kapitālieguldījumi!AP41,"")</f>
        <v>0</v>
      </c>
      <c r="AQ187" s="69">
        <f>IFERROR(Kapitālieguldījumi!AQ41,"")</f>
        <v>0</v>
      </c>
      <c r="AR187" s="69">
        <f>IFERROR(Kapitālieguldījumi!AR41,"")</f>
        <v>0</v>
      </c>
      <c r="AS187" s="69">
        <f>IFERROR(Kapitālieguldījumi!AS41,"")</f>
        <v>0</v>
      </c>
      <c r="AT187" s="69">
        <f>IFERROR(Kapitālieguldījumi!AT41,"")</f>
        <v>0</v>
      </c>
      <c r="AU187" s="69">
        <f>IFERROR(Kapitālieguldījumi!AU41,"")</f>
        <v>0</v>
      </c>
      <c r="AV187" s="69">
        <f>IFERROR(Kapitālieguldījumi!AV41,"")</f>
        <v>0</v>
      </c>
      <c r="AW187" s="69">
        <f>IFERROR(Kapitālieguldījumi!AW41,"")</f>
        <v>0</v>
      </c>
      <c r="AX187" s="69">
        <f>IFERROR(Kapitālieguldījumi!AX41,"")</f>
        <v>0</v>
      </c>
      <c r="AY187" s="69">
        <f>IFERROR(Kapitālieguldījumi!AY41,"")</f>
        <v>0</v>
      </c>
      <c r="AZ187" s="69">
        <f>IFERROR(Kapitālieguldījumi!AZ41,"")</f>
        <v>0</v>
      </c>
      <c r="BA187" s="69">
        <f>IFERROR(Kapitālieguldījumi!BA41,"")</f>
        <v>0</v>
      </c>
      <c r="BB187" s="69">
        <f>IFERROR(Kapitālieguldījumi!BB41,"")</f>
        <v>0</v>
      </c>
      <c r="BC187" s="69">
        <f>IFERROR(Kapitālieguldījumi!BC41,"")</f>
        <v>0</v>
      </c>
      <c r="BD187" s="69">
        <f>IFERROR(Kapitālieguldījumi!BD41,"")</f>
        <v>0</v>
      </c>
      <c r="BE187" s="69">
        <f>IFERROR(Kapitālieguldījumi!BE41,"")</f>
        <v>0</v>
      </c>
      <c r="BF187" s="69">
        <f>IFERROR(Kapitālieguldījumi!BF41,"")</f>
        <v>0</v>
      </c>
      <c r="BG187" s="69">
        <f>IFERROR(Kapitālieguldījumi!BG41,"")</f>
        <v>0</v>
      </c>
      <c r="BH187" s="69">
        <f>IFERROR(Kapitālieguldījumi!BH41,"")</f>
        <v>0</v>
      </c>
      <c r="BI187" s="69">
        <f>IFERROR(Kapitālieguldījumi!BI41,"")</f>
        <v>0</v>
      </c>
      <c r="BJ187" s="69">
        <f>IFERROR(Kapitālieguldījumi!BJ41,"")</f>
        <v>0</v>
      </c>
      <c r="BK187" s="69">
        <f>IFERROR(Kapitālieguldījumi!BK41,"")</f>
        <v>0</v>
      </c>
      <c r="BL187" s="69">
        <f>IFERROR(Kapitālieguldījumi!BL41,"")</f>
        <v>0</v>
      </c>
      <c r="BM187" s="69">
        <f>IFERROR(Kapitālieguldījumi!BM41,"")</f>
        <v>0</v>
      </c>
      <c r="BN187" s="69">
        <f>IFERROR(Kapitālieguldījumi!BN41,"")</f>
        <v>0</v>
      </c>
      <c r="BO187" s="69">
        <f>IFERROR(Kapitālieguldījumi!BO41,"")</f>
        <v>0</v>
      </c>
      <c r="BP187" s="69">
        <f>IFERROR(Kapitālieguldījumi!BP41,"")</f>
        <v>0</v>
      </c>
      <c r="BQ187" s="69">
        <f>IFERROR(Kapitālieguldījumi!BQ41,"")</f>
        <v>0</v>
      </c>
      <c r="BR187" s="69">
        <f>IFERROR(Kapitālieguldījumi!BR41,"")</f>
        <v>0</v>
      </c>
      <c r="BS187" s="69">
        <f>IFERROR(Kapitālieguldījumi!BS41,"")</f>
        <v>0</v>
      </c>
      <c r="BT187" s="69">
        <f>IFERROR(Kapitālieguldījumi!BT41,"")</f>
        <v>0</v>
      </c>
      <c r="BU187" s="69">
        <f>IFERROR(Kapitālieguldījumi!BU41,"")</f>
        <v>0</v>
      </c>
      <c r="BV187" s="69">
        <f>IFERROR(Kapitālieguldījumi!BV41,"")</f>
        <v>0</v>
      </c>
      <c r="BW187" s="69">
        <f>IFERROR(Kapitālieguldījumi!BW41,"")</f>
        <v>0</v>
      </c>
      <c r="BX187" s="69">
        <f>IFERROR(Kapitālieguldījumi!BX41,"")</f>
        <v>0</v>
      </c>
      <c r="BY187" s="69">
        <f>IFERROR(Kapitālieguldījumi!BY41,"")</f>
        <v>0</v>
      </c>
      <c r="BZ187" s="69">
        <f>IFERROR(Kapitālieguldījumi!BZ41,"")</f>
        <v>0</v>
      </c>
      <c r="CA187" s="69">
        <f>IFERROR(Kapitālieguldījumi!CA41,"")</f>
        <v>0</v>
      </c>
      <c r="CB187" s="69">
        <f>IFERROR(Kapitālieguldījumi!CB41,"")</f>
        <v>0</v>
      </c>
      <c r="CC187" s="69">
        <f>IFERROR(Kapitālieguldījumi!CC41,"")</f>
        <v>0</v>
      </c>
      <c r="CD187" s="69">
        <f>IFERROR(Kapitālieguldījumi!CD41,"")</f>
        <v>0</v>
      </c>
      <c r="CE187" s="69">
        <f>IFERROR(Kapitālieguldījumi!CE41,"")</f>
        <v>0</v>
      </c>
      <c r="CF187" s="69">
        <f>IFERROR(Kapitālieguldījumi!CF41,"")</f>
        <v>0</v>
      </c>
      <c r="CG187" s="69">
        <f>IFERROR(Kapitālieguldījumi!CG41,"")</f>
        <v>0</v>
      </c>
      <c r="CH187" s="69">
        <f>IFERROR(Kapitālieguldījumi!CH41,"")</f>
        <v>0</v>
      </c>
      <c r="CI187" s="69">
        <f>IFERROR(Kapitālieguldījumi!CI41,"")</f>
        <v>0</v>
      </c>
      <c r="CJ187" s="69">
        <f>IFERROR(Kapitālieguldījumi!CJ41,"")</f>
        <v>0</v>
      </c>
      <c r="CK187" s="69">
        <f>IFERROR(Kapitālieguldījumi!CK41,"")</f>
        <v>0</v>
      </c>
      <c r="CL187" s="69">
        <f>IFERROR(Kapitālieguldījumi!CL41,"")</f>
        <v>0</v>
      </c>
      <c r="CM187" s="69">
        <f>IFERROR(Kapitālieguldījumi!CM41,"")</f>
        <v>0</v>
      </c>
      <c r="CN187" s="69">
        <f>IFERROR(Kapitālieguldījumi!CN41,"")</f>
        <v>0</v>
      </c>
      <c r="CO187" s="69">
        <f>IFERROR(Kapitālieguldījumi!CO41,"")</f>
        <v>0</v>
      </c>
      <c r="CP187" s="69">
        <f>IFERROR(Kapitālieguldījumi!CP41,"")</f>
        <v>0</v>
      </c>
      <c r="CQ187" s="69">
        <f>IFERROR(Kapitālieguldījumi!CQ41,"")</f>
        <v>0</v>
      </c>
      <c r="CR187" s="69">
        <f>IFERROR(Kapitālieguldījumi!CR41,"")</f>
        <v>0</v>
      </c>
      <c r="CS187" s="69">
        <f>IFERROR(Kapitālieguldījumi!CS41,"")</f>
        <v>0</v>
      </c>
      <c r="CT187" s="69">
        <f>IFERROR(Kapitālieguldījumi!CT41,"")</f>
        <v>0</v>
      </c>
      <c r="CU187" s="69">
        <f>IFERROR(Kapitālieguldījumi!CU41,"")</f>
        <v>0</v>
      </c>
      <c r="CV187" s="69">
        <f>IFERROR(Kapitālieguldījumi!CV41,"")</f>
        <v>0</v>
      </c>
      <c r="CW187" s="69">
        <f>IFERROR(Kapitālieguldījumi!CW41,"")</f>
        <v>0</v>
      </c>
      <c r="CX187" s="69">
        <f>IFERROR(Kapitālieguldījumi!CX41,"")</f>
        <v>0</v>
      </c>
      <c r="CY187" s="69">
        <f>IFERROR(Kapitālieguldījumi!CY41,"")</f>
        <v>0</v>
      </c>
      <c r="CZ187" s="69">
        <f>IFERROR(Kapitālieguldījumi!CZ41,"")</f>
        <v>0</v>
      </c>
      <c r="DA187" s="69">
        <f>IFERROR(Kapitālieguldījumi!DA41,"")</f>
        <v>0</v>
      </c>
      <c r="DB187" s="69">
        <f>IFERROR(Kapitālieguldījumi!DB41,"")</f>
        <v>0</v>
      </c>
      <c r="DC187" s="69">
        <f>IFERROR(Kapitālieguldījumi!DC41,"")</f>
        <v>0</v>
      </c>
      <c r="DD187" s="69">
        <f>IFERROR(Kapitālieguldījumi!DD41,"")</f>
        <v>0</v>
      </c>
      <c r="DE187" s="69">
        <f>IFERROR(Kapitālieguldījumi!DE41,"")</f>
        <v>0</v>
      </c>
      <c r="DF187" s="69">
        <f>IFERROR(Kapitālieguldījumi!DF41,"")</f>
        <v>0</v>
      </c>
      <c r="DG187" s="69">
        <f>IFERROR(Kapitālieguldījumi!DG41,"")</f>
        <v>0</v>
      </c>
      <c r="DH187" s="69">
        <f>IFERROR(Kapitālieguldījumi!DH41,"")</f>
        <v>0</v>
      </c>
      <c r="DI187" s="69">
        <f>IFERROR(Kapitālieguldījumi!DI41,"")</f>
        <v>0</v>
      </c>
      <c r="DJ187" s="69">
        <f>IFERROR(Kapitālieguldījumi!DJ41,"")</f>
        <v>0</v>
      </c>
      <c r="DK187" s="69">
        <f>IFERROR(Kapitālieguldījumi!DK41,"")</f>
        <v>0</v>
      </c>
      <c r="DL187" s="69">
        <f>IFERROR(Kapitālieguldījumi!DL41,"")</f>
        <v>0</v>
      </c>
      <c r="DM187" s="69">
        <f>IFERROR(Kapitālieguldījumi!DM41,"")</f>
        <v>0</v>
      </c>
      <c r="DN187" s="69">
        <f>IFERROR(Kapitālieguldījumi!DN41,"")</f>
        <v>0</v>
      </c>
      <c r="DO187" s="69">
        <f>IFERROR(Kapitālieguldījumi!DO41,"")</f>
        <v>0</v>
      </c>
      <c r="DP187" s="69">
        <f>IFERROR(Kapitālieguldījumi!DP41,"")</f>
        <v>0</v>
      </c>
      <c r="DQ187" s="69">
        <f>IFERROR(Kapitālieguldījumi!DQ41,"")</f>
        <v>0</v>
      </c>
      <c r="DR187" s="69">
        <f>IFERROR(Kapitālieguldījumi!DR41,"")</f>
        <v>0</v>
      </c>
      <c r="DS187" s="69">
        <f>IFERROR(Kapitālieguldījumi!DS41,"")</f>
        <v>0</v>
      </c>
      <c r="DT187" s="69">
        <f>IFERROR(Kapitālieguldījumi!DT41,"")</f>
        <v>0</v>
      </c>
      <c r="DU187" s="69">
        <f>IFERROR(Kapitālieguldījumi!DU41,"")</f>
        <v>0</v>
      </c>
    </row>
    <row r="188" spans="1:125">
      <c r="A188" s="61" t="str">
        <f>IFERROR(A34,"")</f>
        <v>Nominālās privātā partnera regulārās uzturēšanas izmaksas, kopā</v>
      </c>
      <c r="B188" s="2"/>
      <c r="C188" s="2"/>
      <c r="D188" s="2"/>
      <c r="E188" s="69">
        <f t="shared" ref="E188:BP188" si="108">IFERROR(E34,"")</f>
        <v>0</v>
      </c>
      <c r="F188" s="69">
        <f t="shared" si="108"/>
        <v>0</v>
      </c>
      <c r="G188" s="69">
        <f t="shared" si="108"/>
        <v>0</v>
      </c>
      <c r="H188" s="69">
        <f t="shared" si="108"/>
        <v>0</v>
      </c>
      <c r="I188" s="69">
        <f t="shared" si="108"/>
        <v>0</v>
      </c>
      <c r="J188" s="69">
        <f t="shared" si="108"/>
        <v>20336.474739841415</v>
      </c>
      <c r="K188" s="69">
        <f t="shared" si="108"/>
        <v>20452.414228749625</v>
      </c>
      <c r="L188" s="69">
        <f t="shared" si="108"/>
        <v>20567.715490040388</v>
      </c>
      <c r="M188" s="69">
        <f t="shared" si="108"/>
        <v>20548.906598440735</v>
      </c>
      <c r="N188" s="69">
        <f t="shared" si="108"/>
        <v>20652.025396665274</v>
      </c>
      <c r="O188" s="69">
        <f t="shared" si="108"/>
        <v>20754.519985556992</v>
      </c>
      <c r="P188" s="69">
        <f t="shared" si="108"/>
        <v>20856.375963637009</v>
      </c>
      <c r="Q188" s="69">
        <f t="shared" si="108"/>
        <v>20959.884730409554</v>
      </c>
      <c r="R188" s="69">
        <f t="shared" si="108"/>
        <v>21065.065904598578</v>
      </c>
      <c r="S188" s="69">
        <f t="shared" si="108"/>
        <v>21169.61038526813</v>
      </c>
      <c r="T188" s="69">
        <f t="shared" si="108"/>
        <v>21273.503482909749</v>
      </c>
      <c r="U188" s="69">
        <f t="shared" si="108"/>
        <v>21379.082425017743</v>
      </c>
      <c r="V188" s="69">
        <f t="shared" si="108"/>
        <v>21486.367222690551</v>
      </c>
      <c r="W188" s="69">
        <f t="shared" si="108"/>
        <v>21593.002592973495</v>
      </c>
      <c r="X188" s="69">
        <f t="shared" si="108"/>
        <v>21698.973552567946</v>
      </c>
      <c r="Y188" s="69">
        <f t="shared" si="108"/>
        <v>21806.664073518099</v>
      </c>
      <c r="Z188" s="69">
        <f t="shared" si="108"/>
        <v>21916.094567144362</v>
      </c>
      <c r="AA188" s="69">
        <f t="shared" si="108"/>
        <v>22024.862644832967</v>
      </c>
      <c r="AB188" s="69">
        <f t="shared" si="108"/>
        <v>22132.953023619306</v>
      </c>
      <c r="AC188" s="69">
        <f t="shared" si="108"/>
        <v>22242.797354988463</v>
      </c>
      <c r="AD188" s="69">
        <f t="shared" si="108"/>
        <v>22354.416458487252</v>
      </c>
      <c r="AE188" s="69">
        <f t="shared" si="108"/>
        <v>22465.359897729621</v>
      </c>
      <c r="AF188" s="69">
        <f t="shared" si="108"/>
        <v>22575.612084091692</v>
      </c>
      <c r="AG188" s="69">
        <f t="shared" si="108"/>
        <v>22687.653302088234</v>
      </c>
      <c r="AH188" s="69">
        <f t="shared" si="108"/>
        <v>22801.504787656995</v>
      </c>
      <c r="AI188" s="69">
        <f t="shared" si="108"/>
        <v>22914.667095684217</v>
      </c>
      <c r="AJ188" s="69">
        <f t="shared" si="108"/>
        <v>23027.124325773526</v>
      </c>
      <c r="AK188" s="69">
        <f t="shared" si="108"/>
        <v>23141.406368129992</v>
      </c>
      <c r="AL188" s="69">
        <f t="shared" si="108"/>
        <v>23257.534883410139</v>
      </c>
      <c r="AM188" s="69">
        <f t="shared" si="108"/>
        <v>23372.9604375979</v>
      </c>
      <c r="AN188" s="69">
        <f t="shared" si="108"/>
        <v>23487.666812288997</v>
      </c>
      <c r="AO188" s="69">
        <f t="shared" si="108"/>
        <v>23604.234495492597</v>
      </c>
      <c r="AP188" s="69">
        <f t="shared" si="108"/>
        <v>23722.685581078338</v>
      </c>
      <c r="AQ188" s="69">
        <f t="shared" si="108"/>
        <v>23840.419646349859</v>
      </c>
      <c r="AR188" s="69">
        <f t="shared" si="108"/>
        <v>23957.420148534777</v>
      </c>
      <c r="AS188" s="69">
        <f t="shared" si="108"/>
        <v>24076.319185402448</v>
      </c>
      <c r="AT188" s="69">
        <f t="shared" si="108"/>
        <v>24197.139292699911</v>
      </c>
      <c r="AU188" s="69">
        <f t="shared" si="108"/>
        <v>24317.228039276855</v>
      </c>
      <c r="AV188" s="69">
        <f t="shared" si="108"/>
        <v>24436.568551505472</v>
      </c>
      <c r="AW188" s="69">
        <f t="shared" si="108"/>
        <v>24557.845569110497</v>
      </c>
      <c r="AX188" s="69">
        <f t="shared" si="108"/>
        <v>24681.082078553907</v>
      </c>
      <c r="AY188" s="69">
        <f t="shared" si="108"/>
        <v>24803.572600062394</v>
      </c>
      <c r="AZ188" s="69">
        <f t="shared" si="108"/>
        <v>24925.299922535585</v>
      </c>
      <c r="BA188" s="69">
        <f t="shared" si="108"/>
        <v>25049.002480492709</v>
      </c>
      <c r="BB188" s="69">
        <f t="shared" si="108"/>
        <v>25174.70372012498</v>
      </c>
      <c r="BC188" s="69">
        <f t="shared" si="108"/>
        <v>25299.644052063642</v>
      </c>
      <c r="BD188" s="69">
        <f t="shared" si="108"/>
        <v>25423.805920986295</v>
      </c>
      <c r="BE188" s="69">
        <f t="shared" si="108"/>
        <v>25549.982530102563</v>
      </c>
      <c r="BF188" s="69">
        <f t="shared" si="108"/>
        <v>25678.197794527485</v>
      </c>
      <c r="BG188" s="69">
        <f t="shared" si="108"/>
        <v>25805.636933104917</v>
      </c>
      <c r="BH188" s="69">
        <f t="shared" si="108"/>
        <v>25932.282039406022</v>
      </c>
      <c r="BI188" s="69">
        <f t="shared" si="108"/>
        <v>26060.982180704614</v>
      </c>
      <c r="BJ188" s="69">
        <f t="shared" si="108"/>
        <v>26191.761750418034</v>
      </c>
      <c r="BK188" s="69">
        <f t="shared" si="108"/>
        <v>26321.749671767015</v>
      </c>
      <c r="BL188" s="69">
        <f t="shared" si="108"/>
        <v>26450.927680194141</v>
      </c>
      <c r="BM188" s="69">
        <f t="shared" si="108"/>
        <v>0</v>
      </c>
      <c r="BN188" s="69">
        <f t="shared" si="108"/>
        <v>0</v>
      </c>
      <c r="BO188" s="69">
        <f t="shared" si="108"/>
        <v>0</v>
      </c>
      <c r="BP188" s="69">
        <f t="shared" si="108"/>
        <v>0</v>
      </c>
      <c r="BQ188" s="69">
        <f t="shared" ref="BQ188:DU188" si="109">IFERROR(BQ34,"")</f>
        <v>0</v>
      </c>
      <c r="BR188" s="69">
        <f t="shared" si="109"/>
        <v>0</v>
      </c>
      <c r="BS188" s="69">
        <f t="shared" si="109"/>
        <v>0</v>
      </c>
      <c r="BT188" s="69">
        <f t="shared" si="109"/>
        <v>0</v>
      </c>
      <c r="BU188" s="69">
        <f t="shared" si="109"/>
        <v>0</v>
      </c>
      <c r="BV188" s="69">
        <f t="shared" si="109"/>
        <v>0</v>
      </c>
      <c r="BW188" s="69">
        <f t="shared" si="109"/>
        <v>0</v>
      </c>
      <c r="BX188" s="69">
        <f t="shared" si="109"/>
        <v>0</v>
      </c>
      <c r="BY188" s="69">
        <f t="shared" si="109"/>
        <v>0</v>
      </c>
      <c r="BZ188" s="69">
        <f t="shared" si="109"/>
        <v>0</v>
      </c>
      <c r="CA188" s="69">
        <f t="shared" si="109"/>
        <v>0</v>
      </c>
      <c r="CB188" s="69">
        <f t="shared" si="109"/>
        <v>0</v>
      </c>
      <c r="CC188" s="69">
        <f t="shared" si="109"/>
        <v>0</v>
      </c>
      <c r="CD188" s="69">
        <f t="shared" si="109"/>
        <v>0</v>
      </c>
      <c r="CE188" s="69">
        <f t="shared" si="109"/>
        <v>0</v>
      </c>
      <c r="CF188" s="69">
        <f t="shared" si="109"/>
        <v>0</v>
      </c>
      <c r="CG188" s="69">
        <f t="shared" si="109"/>
        <v>0</v>
      </c>
      <c r="CH188" s="69">
        <f t="shared" si="109"/>
        <v>0</v>
      </c>
      <c r="CI188" s="69">
        <f t="shared" si="109"/>
        <v>0</v>
      </c>
      <c r="CJ188" s="69">
        <f t="shared" si="109"/>
        <v>0</v>
      </c>
      <c r="CK188" s="69">
        <f t="shared" si="109"/>
        <v>0</v>
      </c>
      <c r="CL188" s="69">
        <f t="shared" si="109"/>
        <v>0</v>
      </c>
      <c r="CM188" s="69">
        <f t="shared" si="109"/>
        <v>0</v>
      </c>
      <c r="CN188" s="69">
        <f t="shared" si="109"/>
        <v>0</v>
      </c>
      <c r="CO188" s="69">
        <f t="shared" si="109"/>
        <v>0</v>
      </c>
      <c r="CP188" s="69">
        <f t="shared" si="109"/>
        <v>0</v>
      </c>
      <c r="CQ188" s="69">
        <f t="shared" si="109"/>
        <v>0</v>
      </c>
      <c r="CR188" s="69">
        <f t="shared" si="109"/>
        <v>0</v>
      </c>
      <c r="CS188" s="69">
        <f t="shared" si="109"/>
        <v>0</v>
      </c>
      <c r="CT188" s="69">
        <f t="shared" si="109"/>
        <v>0</v>
      </c>
      <c r="CU188" s="69">
        <f t="shared" si="109"/>
        <v>0</v>
      </c>
      <c r="CV188" s="69">
        <f t="shared" si="109"/>
        <v>0</v>
      </c>
      <c r="CW188" s="69">
        <f t="shared" si="109"/>
        <v>0</v>
      </c>
      <c r="CX188" s="69">
        <f t="shared" si="109"/>
        <v>0</v>
      </c>
      <c r="CY188" s="69">
        <f t="shared" si="109"/>
        <v>0</v>
      </c>
      <c r="CZ188" s="69">
        <f t="shared" si="109"/>
        <v>0</v>
      </c>
      <c r="DA188" s="69">
        <f t="shared" si="109"/>
        <v>0</v>
      </c>
      <c r="DB188" s="69">
        <f t="shared" si="109"/>
        <v>0</v>
      </c>
      <c r="DC188" s="69">
        <f t="shared" si="109"/>
        <v>0</v>
      </c>
      <c r="DD188" s="69">
        <f t="shared" si="109"/>
        <v>0</v>
      </c>
      <c r="DE188" s="69">
        <f t="shared" si="109"/>
        <v>0</v>
      </c>
      <c r="DF188" s="69">
        <f t="shared" si="109"/>
        <v>0</v>
      </c>
      <c r="DG188" s="69">
        <f t="shared" si="109"/>
        <v>0</v>
      </c>
      <c r="DH188" s="69">
        <f t="shared" si="109"/>
        <v>0</v>
      </c>
      <c r="DI188" s="69">
        <f t="shared" si="109"/>
        <v>0</v>
      </c>
      <c r="DJ188" s="69">
        <f t="shared" si="109"/>
        <v>0</v>
      </c>
      <c r="DK188" s="69">
        <f t="shared" si="109"/>
        <v>0</v>
      </c>
      <c r="DL188" s="69">
        <f t="shared" si="109"/>
        <v>0</v>
      </c>
      <c r="DM188" s="69">
        <f t="shared" si="109"/>
        <v>0</v>
      </c>
      <c r="DN188" s="69">
        <f t="shared" si="109"/>
        <v>0</v>
      </c>
      <c r="DO188" s="69">
        <f t="shared" si="109"/>
        <v>0</v>
      </c>
      <c r="DP188" s="69">
        <f t="shared" si="109"/>
        <v>0</v>
      </c>
      <c r="DQ188" s="69">
        <f t="shared" si="109"/>
        <v>0</v>
      </c>
      <c r="DR188" s="69">
        <f t="shared" si="109"/>
        <v>0</v>
      </c>
      <c r="DS188" s="69">
        <f t="shared" si="109"/>
        <v>0</v>
      </c>
      <c r="DT188" s="69">
        <f t="shared" si="109"/>
        <v>0</v>
      </c>
      <c r="DU188" s="69">
        <f t="shared" si="109"/>
        <v>0</v>
      </c>
    </row>
    <row r="189" spans="1:125">
      <c r="A189" s="61" t="str">
        <f>IFERROR(A60,"")</f>
        <v>Nominālās privātā partnera periodiskās uzturēšanas izmaksas, kopā</v>
      </c>
      <c r="B189" s="2"/>
      <c r="C189" s="2"/>
      <c r="D189" s="2"/>
      <c r="E189" s="69">
        <f t="shared" ref="E189:BP189" si="110">IFERROR(E60,"")</f>
        <v>0</v>
      </c>
      <c r="F189" s="69">
        <f t="shared" si="110"/>
        <v>0</v>
      </c>
      <c r="G189" s="69">
        <f t="shared" si="110"/>
        <v>0</v>
      </c>
      <c r="H189" s="69">
        <f t="shared" si="110"/>
        <v>0</v>
      </c>
      <c r="I189" s="69">
        <f t="shared" si="110"/>
        <v>0</v>
      </c>
      <c r="J189" s="69">
        <f t="shared" si="110"/>
        <v>0</v>
      </c>
      <c r="K189" s="69">
        <f t="shared" si="110"/>
        <v>0</v>
      </c>
      <c r="L189" s="69">
        <f t="shared" si="110"/>
        <v>0</v>
      </c>
      <c r="M189" s="69">
        <f t="shared" si="110"/>
        <v>0</v>
      </c>
      <c r="N189" s="69">
        <f t="shared" si="110"/>
        <v>0</v>
      </c>
      <c r="O189" s="69">
        <f t="shared" si="110"/>
        <v>0</v>
      </c>
      <c r="P189" s="69">
        <f t="shared" si="110"/>
        <v>0</v>
      </c>
      <c r="Q189" s="69">
        <f t="shared" si="110"/>
        <v>0</v>
      </c>
      <c r="R189" s="69">
        <f t="shared" si="110"/>
        <v>0</v>
      </c>
      <c r="S189" s="69">
        <f t="shared" si="110"/>
        <v>0</v>
      </c>
      <c r="T189" s="69">
        <f t="shared" si="110"/>
        <v>0</v>
      </c>
      <c r="U189" s="69">
        <f t="shared" si="110"/>
        <v>0</v>
      </c>
      <c r="V189" s="69">
        <f t="shared" si="110"/>
        <v>0</v>
      </c>
      <c r="W189" s="69">
        <f t="shared" si="110"/>
        <v>0</v>
      </c>
      <c r="X189" s="69">
        <f t="shared" si="110"/>
        <v>0</v>
      </c>
      <c r="Y189" s="69">
        <f t="shared" si="110"/>
        <v>0</v>
      </c>
      <c r="Z189" s="69">
        <f t="shared" si="110"/>
        <v>0</v>
      </c>
      <c r="AA189" s="69">
        <f t="shared" si="110"/>
        <v>0</v>
      </c>
      <c r="AB189" s="69">
        <f t="shared" si="110"/>
        <v>0</v>
      </c>
      <c r="AC189" s="69">
        <f t="shared" si="110"/>
        <v>0</v>
      </c>
      <c r="AD189" s="69">
        <f t="shared" si="110"/>
        <v>19723.089325372235</v>
      </c>
      <c r="AE189" s="69">
        <f t="shared" si="110"/>
        <v>19820.973668106239</v>
      </c>
      <c r="AF189" s="69">
        <f t="shared" si="110"/>
        <v>19918.248124989281</v>
      </c>
      <c r="AG189" s="69">
        <f t="shared" si="110"/>
        <v>20017.101027491699</v>
      </c>
      <c r="AH189" s="69">
        <f t="shared" si="110"/>
        <v>20117.551111879675</v>
      </c>
      <c r="AI189" s="69">
        <f t="shared" si="110"/>
        <v>20217.393141468365</v>
      </c>
      <c r="AJ189" s="69">
        <f t="shared" si="110"/>
        <v>20316.613087489066</v>
      </c>
      <c r="AK189" s="69">
        <f t="shared" si="110"/>
        <v>20417.443048041529</v>
      </c>
      <c r="AL189" s="69">
        <f t="shared" si="110"/>
        <v>20519.90213411727</v>
      </c>
      <c r="AM189" s="69">
        <f t="shared" si="110"/>
        <v>20621.741004297732</v>
      </c>
      <c r="AN189" s="69">
        <f t="shared" si="110"/>
        <v>20722.945349238849</v>
      </c>
      <c r="AO189" s="69">
        <f t="shared" si="110"/>
        <v>20825.791909002361</v>
      </c>
      <c r="AP189" s="69">
        <f t="shared" si="110"/>
        <v>20930.300176799614</v>
      </c>
      <c r="AQ189" s="69">
        <f t="shared" si="110"/>
        <v>21034.175824383685</v>
      </c>
      <c r="AR189" s="69">
        <f t="shared" si="110"/>
        <v>21137.404256223625</v>
      </c>
      <c r="AS189" s="69">
        <f t="shared" si="110"/>
        <v>21242.307747182411</v>
      </c>
      <c r="AT189" s="69">
        <f t="shared" si="110"/>
        <v>21348.906180335613</v>
      </c>
      <c r="AU189" s="69">
        <f t="shared" si="110"/>
        <v>21454.85934087136</v>
      </c>
      <c r="AV189" s="69">
        <f t="shared" si="110"/>
        <v>21560.152341348097</v>
      </c>
      <c r="AW189" s="69">
        <f t="shared" si="110"/>
        <v>21667.153902126058</v>
      </c>
      <c r="AX189" s="69">
        <f t="shared" si="110"/>
        <v>21775.884303942323</v>
      </c>
      <c r="AY189" s="69">
        <f t="shared" si="110"/>
        <v>21883.956527688788</v>
      </c>
      <c r="AZ189" s="69">
        <f t="shared" si="110"/>
        <v>21991.355388175063</v>
      </c>
      <c r="BA189" s="69">
        <f t="shared" si="110"/>
        <v>22100.49698016858</v>
      </c>
      <c r="BB189" s="69">
        <f t="shared" si="110"/>
        <v>22211.401990021168</v>
      </c>
      <c r="BC189" s="69">
        <f t="shared" si="110"/>
        <v>22321.635658242565</v>
      </c>
      <c r="BD189" s="69">
        <f t="shared" si="110"/>
        <v>22431.182495938563</v>
      </c>
      <c r="BE189" s="69">
        <f t="shared" si="110"/>
        <v>22542.506919771953</v>
      </c>
      <c r="BF189" s="69">
        <f t="shared" si="110"/>
        <v>22655.630029821594</v>
      </c>
      <c r="BG189" s="69">
        <f t="shared" si="110"/>
        <v>22768.068371407418</v>
      </c>
      <c r="BH189" s="69">
        <f t="shared" si="110"/>
        <v>22879.806145857336</v>
      </c>
      <c r="BI189" s="69">
        <f t="shared" si="110"/>
        <v>22993.357058167388</v>
      </c>
      <c r="BJ189" s="69">
        <f t="shared" si="110"/>
        <v>23108.742630418026</v>
      </c>
      <c r="BK189" s="69">
        <f t="shared" si="110"/>
        <v>23223.429738835566</v>
      </c>
      <c r="BL189" s="69">
        <f t="shared" si="110"/>
        <v>23337.40226877448</v>
      </c>
      <c r="BM189" s="69">
        <f t="shared" si="110"/>
        <v>0</v>
      </c>
      <c r="BN189" s="69">
        <f t="shared" si="110"/>
        <v>0</v>
      </c>
      <c r="BO189" s="69">
        <f t="shared" si="110"/>
        <v>0</v>
      </c>
      <c r="BP189" s="69">
        <f t="shared" si="110"/>
        <v>0</v>
      </c>
      <c r="BQ189" s="69">
        <f t="shared" ref="BQ189:DU189" si="111">IFERROR(BQ60,"")</f>
        <v>0</v>
      </c>
      <c r="BR189" s="69">
        <f t="shared" si="111"/>
        <v>0</v>
      </c>
      <c r="BS189" s="69">
        <f t="shared" si="111"/>
        <v>0</v>
      </c>
      <c r="BT189" s="69">
        <f t="shared" si="111"/>
        <v>0</v>
      </c>
      <c r="BU189" s="69">
        <f t="shared" si="111"/>
        <v>0</v>
      </c>
      <c r="BV189" s="69">
        <f t="shared" si="111"/>
        <v>0</v>
      </c>
      <c r="BW189" s="69">
        <f t="shared" si="111"/>
        <v>0</v>
      </c>
      <c r="BX189" s="69">
        <f t="shared" si="111"/>
        <v>0</v>
      </c>
      <c r="BY189" s="69">
        <f t="shared" si="111"/>
        <v>0</v>
      </c>
      <c r="BZ189" s="69">
        <f t="shared" si="111"/>
        <v>0</v>
      </c>
      <c r="CA189" s="69">
        <f t="shared" si="111"/>
        <v>0</v>
      </c>
      <c r="CB189" s="69">
        <f t="shared" si="111"/>
        <v>0</v>
      </c>
      <c r="CC189" s="69">
        <f t="shared" si="111"/>
        <v>0</v>
      </c>
      <c r="CD189" s="69">
        <f t="shared" si="111"/>
        <v>0</v>
      </c>
      <c r="CE189" s="69">
        <f t="shared" si="111"/>
        <v>0</v>
      </c>
      <c r="CF189" s="69">
        <f t="shared" si="111"/>
        <v>0</v>
      </c>
      <c r="CG189" s="69">
        <f t="shared" si="111"/>
        <v>0</v>
      </c>
      <c r="CH189" s="69">
        <f t="shared" si="111"/>
        <v>0</v>
      </c>
      <c r="CI189" s="69">
        <f t="shared" si="111"/>
        <v>0</v>
      </c>
      <c r="CJ189" s="69">
        <f t="shared" si="111"/>
        <v>0</v>
      </c>
      <c r="CK189" s="69">
        <f t="shared" si="111"/>
        <v>0</v>
      </c>
      <c r="CL189" s="69">
        <f t="shared" si="111"/>
        <v>0</v>
      </c>
      <c r="CM189" s="69">
        <f t="shared" si="111"/>
        <v>0</v>
      </c>
      <c r="CN189" s="69">
        <f t="shared" si="111"/>
        <v>0</v>
      </c>
      <c r="CO189" s="69">
        <f t="shared" si="111"/>
        <v>0</v>
      </c>
      <c r="CP189" s="69">
        <f t="shared" si="111"/>
        <v>0</v>
      </c>
      <c r="CQ189" s="69">
        <f t="shared" si="111"/>
        <v>0</v>
      </c>
      <c r="CR189" s="69">
        <f t="shared" si="111"/>
        <v>0</v>
      </c>
      <c r="CS189" s="69">
        <f t="shared" si="111"/>
        <v>0</v>
      </c>
      <c r="CT189" s="69">
        <f t="shared" si="111"/>
        <v>0</v>
      </c>
      <c r="CU189" s="69">
        <f t="shared" si="111"/>
        <v>0</v>
      </c>
      <c r="CV189" s="69">
        <f t="shared" si="111"/>
        <v>0</v>
      </c>
      <c r="CW189" s="69">
        <f t="shared" si="111"/>
        <v>0</v>
      </c>
      <c r="CX189" s="69">
        <f t="shared" si="111"/>
        <v>0</v>
      </c>
      <c r="CY189" s="69">
        <f t="shared" si="111"/>
        <v>0</v>
      </c>
      <c r="CZ189" s="69">
        <f t="shared" si="111"/>
        <v>0</v>
      </c>
      <c r="DA189" s="69">
        <f t="shared" si="111"/>
        <v>0</v>
      </c>
      <c r="DB189" s="69">
        <f t="shared" si="111"/>
        <v>0</v>
      </c>
      <c r="DC189" s="69">
        <f t="shared" si="111"/>
        <v>0</v>
      </c>
      <c r="DD189" s="69">
        <f t="shared" si="111"/>
        <v>0</v>
      </c>
      <c r="DE189" s="69">
        <f t="shared" si="111"/>
        <v>0</v>
      </c>
      <c r="DF189" s="69">
        <f t="shared" si="111"/>
        <v>0</v>
      </c>
      <c r="DG189" s="69">
        <f t="shared" si="111"/>
        <v>0</v>
      </c>
      <c r="DH189" s="69">
        <f t="shared" si="111"/>
        <v>0</v>
      </c>
      <c r="DI189" s="69">
        <f t="shared" si="111"/>
        <v>0</v>
      </c>
      <c r="DJ189" s="69">
        <f t="shared" si="111"/>
        <v>0</v>
      </c>
      <c r="DK189" s="69">
        <f t="shared" si="111"/>
        <v>0</v>
      </c>
      <c r="DL189" s="69">
        <f t="shared" si="111"/>
        <v>0</v>
      </c>
      <c r="DM189" s="69">
        <f t="shared" si="111"/>
        <v>0</v>
      </c>
      <c r="DN189" s="69">
        <f t="shared" si="111"/>
        <v>0</v>
      </c>
      <c r="DO189" s="69">
        <f t="shared" si="111"/>
        <v>0</v>
      </c>
      <c r="DP189" s="69">
        <f t="shared" si="111"/>
        <v>0</v>
      </c>
      <c r="DQ189" s="69">
        <f t="shared" si="111"/>
        <v>0</v>
      </c>
      <c r="DR189" s="69">
        <f t="shared" si="111"/>
        <v>0</v>
      </c>
      <c r="DS189" s="69">
        <f t="shared" si="111"/>
        <v>0</v>
      </c>
      <c r="DT189" s="69">
        <f t="shared" si="111"/>
        <v>0</v>
      </c>
      <c r="DU189" s="69">
        <f t="shared" si="111"/>
        <v>0</v>
      </c>
    </row>
    <row r="190" spans="1:1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row>
    <row r="191" spans="1:125">
      <c r="A191" s="25" t="s">
        <v>2420</v>
      </c>
      <c r="B191" s="25"/>
      <c r="C191" s="25"/>
      <c r="D191" s="25"/>
      <c r="E191" s="110">
        <f>IFERROR(SUM(E188:E189),"")</f>
        <v>0</v>
      </c>
      <c r="F191" s="110">
        <f t="shared" ref="F191:BQ191" si="112">IFERROR(SUM(F188:F189),"")</f>
        <v>0</v>
      </c>
      <c r="G191" s="110">
        <f t="shared" si="112"/>
        <v>0</v>
      </c>
      <c r="H191" s="110">
        <f t="shared" si="112"/>
        <v>0</v>
      </c>
      <c r="I191" s="110">
        <f t="shared" si="112"/>
        <v>0</v>
      </c>
      <c r="J191" s="110">
        <f t="shared" si="112"/>
        <v>20336.474739841415</v>
      </c>
      <c r="K191" s="110">
        <f t="shared" si="112"/>
        <v>20452.414228749625</v>
      </c>
      <c r="L191" s="110">
        <f t="shared" si="112"/>
        <v>20567.715490040388</v>
      </c>
      <c r="M191" s="110">
        <f t="shared" si="112"/>
        <v>20548.906598440735</v>
      </c>
      <c r="N191" s="110">
        <f t="shared" si="112"/>
        <v>20652.025396665274</v>
      </c>
      <c r="O191" s="110">
        <f t="shared" si="112"/>
        <v>20754.519985556992</v>
      </c>
      <c r="P191" s="110">
        <f t="shared" si="112"/>
        <v>20856.375963637009</v>
      </c>
      <c r="Q191" s="110">
        <f t="shared" si="112"/>
        <v>20959.884730409554</v>
      </c>
      <c r="R191" s="110">
        <f t="shared" si="112"/>
        <v>21065.065904598578</v>
      </c>
      <c r="S191" s="110">
        <f t="shared" si="112"/>
        <v>21169.61038526813</v>
      </c>
      <c r="T191" s="110">
        <f t="shared" si="112"/>
        <v>21273.503482909749</v>
      </c>
      <c r="U191" s="110">
        <f t="shared" si="112"/>
        <v>21379.082425017743</v>
      </c>
      <c r="V191" s="110">
        <f t="shared" si="112"/>
        <v>21486.367222690551</v>
      </c>
      <c r="W191" s="110">
        <f t="shared" si="112"/>
        <v>21593.002592973495</v>
      </c>
      <c r="X191" s="110">
        <f t="shared" si="112"/>
        <v>21698.973552567946</v>
      </c>
      <c r="Y191" s="110">
        <f t="shared" si="112"/>
        <v>21806.664073518099</v>
      </c>
      <c r="Z191" s="110">
        <f t="shared" si="112"/>
        <v>21916.094567144362</v>
      </c>
      <c r="AA191" s="110">
        <f t="shared" si="112"/>
        <v>22024.862644832967</v>
      </c>
      <c r="AB191" s="110">
        <f t="shared" si="112"/>
        <v>22132.953023619306</v>
      </c>
      <c r="AC191" s="110">
        <f t="shared" si="112"/>
        <v>22242.797354988463</v>
      </c>
      <c r="AD191" s="110">
        <f t="shared" si="112"/>
        <v>42077.505783859488</v>
      </c>
      <c r="AE191" s="110">
        <f t="shared" si="112"/>
        <v>42286.333565835856</v>
      </c>
      <c r="AF191" s="110">
        <f t="shared" si="112"/>
        <v>42493.860209080973</v>
      </c>
      <c r="AG191" s="110">
        <f t="shared" si="112"/>
        <v>42704.754329579933</v>
      </c>
      <c r="AH191" s="110">
        <f t="shared" si="112"/>
        <v>42919.055899536674</v>
      </c>
      <c r="AI191" s="110">
        <f t="shared" si="112"/>
        <v>43132.060237152582</v>
      </c>
      <c r="AJ191" s="110">
        <f t="shared" si="112"/>
        <v>43343.737413262592</v>
      </c>
      <c r="AK191" s="110">
        <f t="shared" si="112"/>
        <v>43558.849416171521</v>
      </c>
      <c r="AL191" s="110">
        <f t="shared" si="112"/>
        <v>43777.437017527409</v>
      </c>
      <c r="AM191" s="110">
        <f t="shared" si="112"/>
        <v>43994.701441895631</v>
      </c>
      <c r="AN191" s="110">
        <f t="shared" si="112"/>
        <v>44210.612161527846</v>
      </c>
      <c r="AO191" s="110">
        <f t="shared" si="112"/>
        <v>44430.026404494958</v>
      </c>
      <c r="AP191" s="110">
        <f t="shared" si="112"/>
        <v>44652.985757877948</v>
      </c>
      <c r="AQ191" s="110">
        <f t="shared" si="112"/>
        <v>44874.595470733548</v>
      </c>
      <c r="AR191" s="110">
        <f t="shared" si="112"/>
        <v>45094.824404758401</v>
      </c>
      <c r="AS191" s="110">
        <f t="shared" si="112"/>
        <v>45318.626932584855</v>
      </c>
      <c r="AT191" s="110">
        <f t="shared" si="112"/>
        <v>45546.045473035527</v>
      </c>
      <c r="AU191" s="110">
        <f t="shared" si="112"/>
        <v>45772.087380148216</v>
      </c>
      <c r="AV191" s="110">
        <f t="shared" si="112"/>
        <v>45996.720892853569</v>
      </c>
      <c r="AW191" s="110">
        <f t="shared" si="112"/>
        <v>46224.999471236559</v>
      </c>
      <c r="AX191" s="110">
        <f t="shared" si="112"/>
        <v>46456.966382496234</v>
      </c>
      <c r="AY191" s="110">
        <f t="shared" si="112"/>
        <v>46687.529127751186</v>
      </c>
      <c r="AZ191" s="110">
        <f t="shared" si="112"/>
        <v>46916.655310710645</v>
      </c>
      <c r="BA191" s="110">
        <f t="shared" si="112"/>
        <v>47149.499460661289</v>
      </c>
      <c r="BB191" s="110">
        <f t="shared" si="112"/>
        <v>47386.105710146148</v>
      </c>
      <c r="BC191" s="110">
        <f t="shared" si="112"/>
        <v>47621.279710306204</v>
      </c>
      <c r="BD191" s="110">
        <f t="shared" si="112"/>
        <v>47854.988416924854</v>
      </c>
      <c r="BE191" s="110">
        <f t="shared" si="112"/>
        <v>48092.489449874513</v>
      </c>
      <c r="BF191" s="110">
        <f t="shared" si="112"/>
        <v>48333.827824349079</v>
      </c>
      <c r="BG191" s="110">
        <f t="shared" si="112"/>
        <v>48573.705304512332</v>
      </c>
      <c r="BH191" s="110">
        <f t="shared" si="112"/>
        <v>48812.088185263361</v>
      </c>
      <c r="BI191" s="110">
        <f t="shared" si="112"/>
        <v>49054.339238872002</v>
      </c>
      <c r="BJ191" s="110">
        <f t="shared" si="112"/>
        <v>49300.504380836064</v>
      </c>
      <c r="BK191" s="110">
        <f t="shared" si="112"/>
        <v>49545.179410602577</v>
      </c>
      <c r="BL191" s="110">
        <f t="shared" si="112"/>
        <v>49788.329948968618</v>
      </c>
      <c r="BM191" s="110">
        <f t="shared" si="112"/>
        <v>0</v>
      </c>
      <c r="BN191" s="110">
        <f t="shared" si="112"/>
        <v>0</v>
      </c>
      <c r="BO191" s="110">
        <f t="shared" si="112"/>
        <v>0</v>
      </c>
      <c r="BP191" s="110">
        <f t="shared" si="112"/>
        <v>0</v>
      </c>
      <c r="BQ191" s="110">
        <f t="shared" si="112"/>
        <v>0</v>
      </c>
      <c r="BR191" s="110">
        <f t="shared" ref="BR191:DU191" si="113">IFERROR(SUM(BR188:BR189),"")</f>
        <v>0</v>
      </c>
      <c r="BS191" s="110">
        <f t="shared" si="113"/>
        <v>0</v>
      </c>
      <c r="BT191" s="110">
        <f t="shared" si="113"/>
        <v>0</v>
      </c>
      <c r="BU191" s="110">
        <f t="shared" si="113"/>
        <v>0</v>
      </c>
      <c r="BV191" s="110">
        <f t="shared" si="113"/>
        <v>0</v>
      </c>
      <c r="BW191" s="110">
        <f t="shared" si="113"/>
        <v>0</v>
      </c>
      <c r="BX191" s="110">
        <f t="shared" si="113"/>
        <v>0</v>
      </c>
      <c r="BY191" s="110">
        <f t="shared" si="113"/>
        <v>0</v>
      </c>
      <c r="BZ191" s="110">
        <f t="shared" si="113"/>
        <v>0</v>
      </c>
      <c r="CA191" s="110">
        <f t="shared" si="113"/>
        <v>0</v>
      </c>
      <c r="CB191" s="110">
        <f t="shared" si="113"/>
        <v>0</v>
      </c>
      <c r="CC191" s="110">
        <f t="shared" si="113"/>
        <v>0</v>
      </c>
      <c r="CD191" s="110">
        <f t="shared" si="113"/>
        <v>0</v>
      </c>
      <c r="CE191" s="110">
        <f t="shared" si="113"/>
        <v>0</v>
      </c>
      <c r="CF191" s="110">
        <f t="shared" si="113"/>
        <v>0</v>
      </c>
      <c r="CG191" s="110">
        <f t="shared" si="113"/>
        <v>0</v>
      </c>
      <c r="CH191" s="110">
        <f t="shared" si="113"/>
        <v>0</v>
      </c>
      <c r="CI191" s="110">
        <f t="shared" si="113"/>
        <v>0</v>
      </c>
      <c r="CJ191" s="110">
        <f t="shared" si="113"/>
        <v>0</v>
      </c>
      <c r="CK191" s="110">
        <f t="shared" si="113"/>
        <v>0</v>
      </c>
      <c r="CL191" s="110">
        <f t="shared" si="113"/>
        <v>0</v>
      </c>
      <c r="CM191" s="110">
        <f t="shared" si="113"/>
        <v>0</v>
      </c>
      <c r="CN191" s="110">
        <f t="shared" si="113"/>
        <v>0</v>
      </c>
      <c r="CO191" s="110">
        <f t="shared" si="113"/>
        <v>0</v>
      </c>
      <c r="CP191" s="110">
        <f t="shared" si="113"/>
        <v>0</v>
      </c>
      <c r="CQ191" s="110">
        <f t="shared" si="113"/>
        <v>0</v>
      </c>
      <c r="CR191" s="110">
        <f t="shared" si="113"/>
        <v>0</v>
      </c>
      <c r="CS191" s="110">
        <f t="shared" si="113"/>
        <v>0</v>
      </c>
      <c r="CT191" s="110">
        <f t="shared" si="113"/>
        <v>0</v>
      </c>
      <c r="CU191" s="110">
        <f t="shared" si="113"/>
        <v>0</v>
      </c>
      <c r="CV191" s="110">
        <f t="shared" si="113"/>
        <v>0</v>
      </c>
      <c r="CW191" s="110">
        <f t="shared" si="113"/>
        <v>0</v>
      </c>
      <c r="CX191" s="110">
        <f t="shared" si="113"/>
        <v>0</v>
      </c>
      <c r="CY191" s="110">
        <f t="shared" si="113"/>
        <v>0</v>
      </c>
      <c r="CZ191" s="110">
        <f t="shared" si="113"/>
        <v>0</v>
      </c>
      <c r="DA191" s="110">
        <f t="shared" si="113"/>
        <v>0</v>
      </c>
      <c r="DB191" s="110">
        <f t="shared" si="113"/>
        <v>0</v>
      </c>
      <c r="DC191" s="110">
        <f t="shared" si="113"/>
        <v>0</v>
      </c>
      <c r="DD191" s="110">
        <f t="shared" si="113"/>
        <v>0</v>
      </c>
      <c r="DE191" s="110">
        <f t="shared" si="113"/>
        <v>0</v>
      </c>
      <c r="DF191" s="110">
        <f t="shared" si="113"/>
        <v>0</v>
      </c>
      <c r="DG191" s="110">
        <f t="shared" si="113"/>
        <v>0</v>
      </c>
      <c r="DH191" s="110">
        <f t="shared" si="113"/>
        <v>0</v>
      </c>
      <c r="DI191" s="110">
        <f t="shared" si="113"/>
        <v>0</v>
      </c>
      <c r="DJ191" s="110">
        <f t="shared" si="113"/>
        <v>0</v>
      </c>
      <c r="DK191" s="110">
        <f t="shared" si="113"/>
        <v>0</v>
      </c>
      <c r="DL191" s="110">
        <f t="shared" si="113"/>
        <v>0</v>
      </c>
      <c r="DM191" s="110">
        <f t="shared" si="113"/>
        <v>0</v>
      </c>
      <c r="DN191" s="110">
        <f t="shared" si="113"/>
        <v>0</v>
      </c>
      <c r="DO191" s="110">
        <f t="shared" si="113"/>
        <v>0</v>
      </c>
      <c r="DP191" s="110">
        <f t="shared" si="113"/>
        <v>0</v>
      </c>
      <c r="DQ191" s="110">
        <f t="shared" si="113"/>
        <v>0</v>
      </c>
      <c r="DR191" s="110">
        <f t="shared" si="113"/>
        <v>0</v>
      </c>
      <c r="DS191" s="110">
        <f t="shared" si="113"/>
        <v>0</v>
      </c>
      <c r="DT191" s="110">
        <f t="shared" si="113"/>
        <v>0</v>
      </c>
      <c r="DU191" s="110">
        <f t="shared" si="113"/>
        <v>0</v>
      </c>
    </row>
    <row r="192" spans="1:1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row>
    <row r="193" spans="1:125">
      <c r="A193" s="61" t="str">
        <f>IFERROR(Pieņēmumi!B24,"")</f>
        <v>Pievienotās vērtības nodokļa likme</v>
      </c>
      <c r="D193" s="63">
        <f>IFERROR(Pieņēmumi!E24,"")</f>
        <v>0.21</v>
      </c>
      <c r="Q193" s="1"/>
      <c r="R193" s="1"/>
    </row>
    <row r="194" spans="1:125">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c r="AQ194" s="85"/>
      <c r="AR194" s="85"/>
      <c r="AS194" s="85"/>
      <c r="AT194" s="85"/>
      <c r="AU194" s="85"/>
      <c r="AV194" s="85"/>
      <c r="AW194" s="85"/>
      <c r="AX194" s="85"/>
      <c r="AY194" s="85"/>
      <c r="AZ194" s="85"/>
      <c r="BA194" s="85"/>
      <c r="BB194" s="85"/>
      <c r="BC194" s="85"/>
      <c r="BD194" s="85"/>
      <c r="BE194" s="85"/>
      <c r="BF194" s="85"/>
      <c r="BG194" s="85"/>
      <c r="BH194" s="85"/>
      <c r="BI194" s="85"/>
      <c r="BJ194" s="85"/>
      <c r="BK194" s="85"/>
      <c r="BL194" s="85"/>
      <c r="BM194" s="85"/>
      <c r="BN194" s="85"/>
      <c r="BO194" s="85"/>
      <c r="BP194" s="85"/>
      <c r="BQ194" s="85"/>
      <c r="BR194" s="85"/>
      <c r="BS194" s="85"/>
      <c r="BT194" s="85"/>
      <c r="BU194" s="85"/>
      <c r="BV194" s="85"/>
      <c r="BW194" s="85"/>
      <c r="BX194" s="85"/>
      <c r="BY194" s="85"/>
      <c r="BZ194" s="85"/>
      <c r="CA194" s="85"/>
      <c r="CB194" s="85"/>
      <c r="CC194" s="85"/>
      <c r="CD194" s="85"/>
      <c r="CE194" s="85"/>
      <c r="CF194" s="85"/>
      <c r="CG194" s="85"/>
      <c r="CH194" s="85"/>
      <c r="CI194" s="85"/>
      <c r="CJ194" s="85"/>
      <c r="CK194" s="85"/>
      <c r="CL194" s="85"/>
      <c r="CM194" s="85"/>
      <c r="CN194" s="85"/>
      <c r="CO194" s="85"/>
      <c r="CP194" s="85"/>
      <c r="CQ194" s="85"/>
      <c r="CR194" s="85"/>
      <c r="CS194" s="85"/>
      <c r="CT194" s="85"/>
      <c r="CU194" s="85"/>
      <c r="CV194" s="85"/>
      <c r="CW194" s="85"/>
      <c r="CX194" s="85"/>
      <c r="CY194" s="85"/>
      <c r="CZ194" s="85"/>
      <c r="DA194" s="85"/>
      <c r="DB194" s="85"/>
      <c r="DC194" s="85"/>
      <c r="DD194" s="85"/>
      <c r="DE194" s="85"/>
      <c r="DF194" s="85"/>
      <c r="DG194" s="85"/>
      <c r="DH194" s="85"/>
      <c r="DI194" s="85"/>
      <c r="DJ194" s="85"/>
      <c r="DK194" s="85"/>
      <c r="DL194" s="85"/>
      <c r="DM194" s="85"/>
      <c r="DN194" s="85"/>
      <c r="DO194" s="85"/>
      <c r="DP194" s="85"/>
      <c r="DQ194" s="85"/>
      <c r="DR194" s="85"/>
      <c r="DS194" s="85"/>
      <c r="DT194" s="85"/>
      <c r="DU194" s="85"/>
    </row>
    <row r="195" spans="1:125" ht="15" thickBot="1">
      <c r="A195" s="139" t="s">
        <v>260</v>
      </c>
      <c r="B195" s="126" t="s">
        <v>71</v>
      </c>
      <c r="C195" s="127"/>
      <c r="D195" s="127">
        <f>IFERROR(SUM(E195:DU195),"")</f>
        <v>426069.12639666878</v>
      </c>
      <c r="E195" s="127">
        <f t="shared" ref="E195:BP195" si="114">IFERROR($D193*E191,"")</f>
        <v>0</v>
      </c>
      <c r="F195" s="127">
        <f>IFERROR($D193*F191,"")</f>
        <v>0</v>
      </c>
      <c r="G195" s="127">
        <f>IFERROR($D193*G191,"")</f>
        <v>0</v>
      </c>
      <c r="H195" s="127">
        <f t="shared" si="114"/>
        <v>0</v>
      </c>
      <c r="I195" s="127">
        <f t="shared" si="114"/>
        <v>0</v>
      </c>
      <c r="J195" s="127">
        <f t="shared" si="114"/>
        <v>4270.6596953666967</v>
      </c>
      <c r="K195" s="127">
        <f t="shared" si="114"/>
        <v>4295.0069880374213</v>
      </c>
      <c r="L195" s="127">
        <f t="shared" si="114"/>
        <v>4319.2202529084816</v>
      </c>
      <c r="M195" s="127">
        <f t="shared" si="114"/>
        <v>4315.2703856725539</v>
      </c>
      <c r="N195" s="127">
        <f t="shared" si="114"/>
        <v>4336.9253332997077</v>
      </c>
      <c r="O195" s="127">
        <f t="shared" si="114"/>
        <v>4358.449196966968</v>
      </c>
      <c r="P195" s="127">
        <f t="shared" si="114"/>
        <v>4379.8389523637716</v>
      </c>
      <c r="Q195" s="127">
        <f t="shared" si="114"/>
        <v>4401.5757933860059</v>
      </c>
      <c r="R195" s="127">
        <f t="shared" si="114"/>
        <v>4423.6638399657013</v>
      </c>
      <c r="S195" s="127">
        <f t="shared" si="114"/>
        <v>4445.6181809063073</v>
      </c>
      <c r="T195" s="127">
        <f t="shared" si="114"/>
        <v>4467.4357314110475</v>
      </c>
      <c r="U195" s="127">
        <f t="shared" si="114"/>
        <v>4489.6073092537263</v>
      </c>
      <c r="V195" s="127">
        <f t="shared" si="114"/>
        <v>4512.1371167650159</v>
      </c>
      <c r="W195" s="127">
        <f t="shared" si="114"/>
        <v>4534.5305445244339</v>
      </c>
      <c r="X195" s="127">
        <f t="shared" si="114"/>
        <v>4556.7844460392689</v>
      </c>
      <c r="Y195" s="127">
        <f t="shared" si="114"/>
        <v>4579.3994554388009</v>
      </c>
      <c r="Z195" s="127">
        <f t="shared" si="114"/>
        <v>4602.379859100316</v>
      </c>
      <c r="AA195" s="127">
        <f t="shared" si="114"/>
        <v>4625.2211554149226</v>
      </c>
      <c r="AB195" s="127">
        <f t="shared" si="114"/>
        <v>4647.9201349600544</v>
      </c>
      <c r="AC195" s="127">
        <f t="shared" si="114"/>
        <v>4670.9874445475771</v>
      </c>
      <c r="AD195" s="127">
        <f t="shared" si="114"/>
        <v>8836.2762146104924</v>
      </c>
      <c r="AE195" s="127">
        <f t="shared" si="114"/>
        <v>8880.1300488255292</v>
      </c>
      <c r="AF195" s="127">
        <f t="shared" si="114"/>
        <v>8923.710643907003</v>
      </c>
      <c r="AG195" s="127">
        <f t="shared" si="114"/>
        <v>8967.9984092117847</v>
      </c>
      <c r="AH195" s="127">
        <f t="shared" si="114"/>
        <v>9013.0017389027016</v>
      </c>
      <c r="AI195" s="127">
        <f t="shared" si="114"/>
        <v>9057.7326498020411</v>
      </c>
      <c r="AJ195" s="127">
        <f t="shared" si="114"/>
        <v>9102.1848567851448</v>
      </c>
      <c r="AK195" s="127">
        <f t="shared" si="114"/>
        <v>9147.3583773960181</v>
      </c>
      <c r="AL195" s="127">
        <f t="shared" si="114"/>
        <v>9193.2617736807551</v>
      </c>
      <c r="AM195" s="127">
        <f t="shared" si="114"/>
        <v>9238.8873027980826</v>
      </c>
      <c r="AN195" s="127">
        <f t="shared" si="114"/>
        <v>9284.2285539208478</v>
      </c>
      <c r="AO195" s="127">
        <f t="shared" si="114"/>
        <v>9330.3055449439416</v>
      </c>
      <c r="AP195" s="127">
        <f t="shared" si="114"/>
        <v>9377.1270091543684</v>
      </c>
      <c r="AQ195" s="127">
        <f t="shared" si="114"/>
        <v>9423.6650488540454</v>
      </c>
      <c r="AR195" s="127">
        <f t="shared" si="114"/>
        <v>9469.9131249992643</v>
      </c>
      <c r="AS195" s="127">
        <f t="shared" si="114"/>
        <v>9516.9116558428195</v>
      </c>
      <c r="AT195" s="127">
        <f t="shared" si="114"/>
        <v>9564.6695493374609</v>
      </c>
      <c r="AU195" s="127">
        <f t="shared" si="114"/>
        <v>9612.1383498311243</v>
      </c>
      <c r="AV195" s="127">
        <f t="shared" si="114"/>
        <v>9659.3113874992487</v>
      </c>
      <c r="AW195" s="127">
        <f t="shared" si="114"/>
        <v>9707.2498889596773</v>
      </c>
      <c r="AX195" s="127">
        <f t="shared" si="114"/>
        <v>9755.9629403242088</v>
      </c>
      <c r="AY195" s="127">
        <f t="shared" si="114"/>
        <v>9804.381116827748</v>
      </c>
      <c r="AZ195" s="127">
        <f t="shared" si="114"/>
        <v>9852.4976152492345</v>
      </c>
      <c r="BA195" s="127">
        <f t="shared" si="114"/>
        <v>9901.3948867388699</v>
      </c>
      <c r="BB195" s="127">
        <f t="shared" si="114"/>
        <v>9951.0821991306912</v>
      </c>
      <c r="BC195" s="127">
        <f t="shared" si="114"/>
        <v>10000.468739164302</v>
      </c>
      <c r="BD195" s="127">
        <f t="shared" si="114"/>
        <v>10049.547567554218</v>
      </c>
      <c r="BE195" s="127">
        <f t="shared" si="114"/>
        <v>10099.422784473647</v>
      </c>
      <c r="BF195" s="127">
        <f t="shared" si="114"/>
        <v>10150.103843113306</v>
      </c>
      <c r="BG195" s="127">
        <f t="shared" si="114"/>
        <v>10200.478113947589</v>
      </c>
      <c r="BH195" s="127">
        <f t="shared" si="114"/>
        <v>10250.538518905305</v>
      </c>
      <c r="BI195" s="127">
        <f t="shared" si="114"/>
        <v>10301.411240163121</v>
      </c>
      <c r="BJ195" s="127">
        <f t="shared" si="114"/>
        <v>10353.105919975573</v>
      </c>
      <c r="BK195" s="127">
        <f t="shared" si="114"/>
        <v>10404.487676226541</v>
      </c>
      <c r="BL195" s="127">
        <f t="shared" si="114"/>
        <v>10455.54928928341</v>
      </c>
      <c r="BM195" s="127">
        <f t="shared" si="114"/>
        <v>0</v>
      </c>
      <c r="BN195" s="127">
        <f t="shared" si="114"/>
        <v>0</v>
      </c>
      <c r="BO195" s="127">
        <f t="shared" si="114"/>
        <v>0</v>
      </c>
      <c r="BP195" s="127">
        <f t="shared" si="114"/>
        <v>0</v>
      </c>
      <c r="BQ195" s="127">
        <f t="shared" ref="BQ195:DU195" si="115">IFERROR($D193*BQ191,"")</f>
        <v>0</v>
      </c>
      <c r="BR195" s="127">
        <f t="shared" si="115"/>
        <v>0</v>
      </c>
      <c r="BS195" s="127">
        <f t="shared" si="115"/>
        <v>0</v>
      </c>
      <c r="BT195" s="127">
        <f t="shared" si="115"/>
        <v>0</v>
      </c>
      <c r="BU195" s="127">
        <f t="shared" si="115"/>
        <v>0</v>
      </c>
      <c r="BV195" s="127">
        <f t="shared" si="115"/>
        <v>0</v>
      </c>
      <c r="BW195" s="127">
        <f t="shared" si="115"/>
        <v>0</v>
      </c>
      <c r="BX195" s="127">
        <f t="shared" si="115"/>
        <v>0</v>
      </c>
      <c r="BY195" s="127">
        <f t="shared" si="115"/>
        <v>0</v>
      </c>
      <c r="BZ195" s="127">
        <f t="shared" si="115"/>
        <v>0</v>
      </c>
      <c r="CA195" s="127">
        <f t="shared" si="115"/>
        <v>0</v>
      </c>
      <c r="CB195" s="127">
        <f t="shared" si="115"/>
        <v>0</v>
      </c>
      <c r="CC195" s="127">
        <f t="shared" si="115"/>
        <v>0</v>
      </c>
      <c r="CD195" s="127">
        <f t="shared" si="115"/>
        <v>0</v>
      </c>
      <c r="CE195" s="127">
        <f t="shared" si="115"/>
        <v>0</v>
      </c>
      <c r="CF195" s="127">
        <f t="shared" si="115"/>
        <v>0</v>
      </c>
      <c r="CG195" s="127">
        <f t="shared" si="115"/>
        <v>0</v>
      </c>
      <c r="CH195" s="127">
        <f t="shared" si="115"/>
        <v>0</v>
      </c>
      <c r="CI195" s="127">
        <f t="shared" si="115"/>
        <v>0</v>
      </c>
      <c r="CJ195" s="127">
        <f t="shared" si="115"/>
        <v>0</v>
      </c>
      <c r="CK195" s="127">
        <f t="shared" si="115"/>
        <v>0</v>
      </c>
      <c r="CL195" s="127">
        <f t="shared" si="115"/>
        <v>0</v>
      </c>
      <c r="CM195" s="127">
        <f t="shared" si="115"/>
        <v>0</v>
      </c>
      <c r="CN195" s="127">
        <f t="shared" si="115"/>
        <v>0</v>
      </c>
      <c r="CO195" s="127">
        <f t="shared" si="115"/>
        <v>0</v>
      </c>
      <c r="CP195" s="127">
        <f t="shared" si="115"/>
        <v>0</v>
      </c>
      <c r="CQ195" s="127">
        <f t="shared" si="115"/>
        <v>0</v>
      </c>
      <c r="CR195" s="127">
        <f t="shared" si="115"/>
        <v>0</v>
      </c>
      <c r="CS195" s="127">
        <f t="shared" si="115"/>
        <v>0</v>
      </c>
      <c r="CT195" s="127">
        <f t="shared" si="115"/>
        <v>0</v>
      </c>
      <c r="CU195" s="127">
        <f t="shared" si="115"/>
        <v>0</v>
      </c>
      <c r="CV195" s="127">
        <f t="shared" si="115"/>
        <v>0</v>
      </c>
      <c r="CW195" s="127">
        <f t="shared" si="115"/>
        <v>0</v>
      </c>
      <c r="CX195" s="127">
        <f t="shared" si="115"/>
        <v>0</v>
      </c>
      <c r="CY195" s="127">
        <f t="shared" si="115"/>
        <v>0</v>
      </c>
      <c r="CZ195" s="127">
        <f t="shared" si="115"/>
        <v>0</v>
      </c>
      <c r="DA195" s="127">
        <f t="shared" si="115"/>
        <v>0</v>
      </c>
      <c r="DB195" s="127">
        <f t="shared" si="115"/>
        <v>0</v>
      </c>
      <c r="DC195" s="127">
        <f t="shared" si="115"/>
        <v>0</v>
      </c>
      <c r="DD195" s="127">
        <f t="shared" si="115"/>
        <v>0</v>
      </c>
      <c r="DE195" s="127">
        <f t="shared" si="115"/>
        <v>0</v>
      </c>
      <c r="DF195" s="127">
        <f t="shared" si="115"/>
        <v>0</v>
      </c>
      <c r="DG195" s="127">
        <f t="shared" si="115"/>
        <v>0</v>
      </c>
      <c r="DH195" s="127">
        <f t="shared" si="115"/>
        <v>0</v>
      </c>
      <c r="DI195" s="127">
        <f t="shared" si="115"/>
        <v>0</v>
      </c>
      <c r="DJ195" s="127">
        <f t="shared" si="115"/>
        <v>0</v>
      </c>
      <c r="DK195" s="127">
        <f t="shared" si="115"/>
        <v>0</v>
      </c>
      <c r="DL195" s="127">
        <f t="shared" si="115"/>
        <v>0</v>
      </c>
      <c r="DM195" s="127">
        <f t="shared" si="115"/>
        <v>0</v>
      </c>
      <c r="DN195" s="127">
        <f t="shared" si="115"/>
        <v>0</v>
      </c>
      <c r="DO195" s="127">
        <f t="shared" si="115"/>
        <v>0</v>
      </c>
      <c r="DP195" s="127">
        <f t="shared" si="115"/>
        <v>0</v>
      </c>
      <c r="DQ195" s="127">
        <f t="shared" si="115"/>
        <v>0</v>
      </c>
      <c r="DR195" s="127">
        <f t="shared" si="115"/>
        <v>0</v>
      </c>
      <c r="DS195" s="127">
        <f t="shared" si="115"/>
        <v>0</v>
      </c>
      <c r="DT195" s="127">
        <f t="shared" si="115"/>
        <v>0</v>
      </c>
      <c r="DU195" s="127">
        <f t="shared" si="115"/>
        <v>0</v>
      </c>
    </row>
    <row r="196" spans="1:1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row>
    <row r="197" spans="1:1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ht="15.6">
      <c r="A198" s="855" t="s">
        <v>262</v>
      </c>
      <c r="B198" s="855"/>
      <c r="C198" s="855"/>
      <c r="D198" s="855"/>
      <c r="E198" s="855"/>
      <c r="F198" s="855"/>
      <c r="G198" s="855"/>
      <c r="H198" s="855"/>
      <c r="I198" s="855"/>
      <c r="J198" s="855"/>
      <c r="K198" s="855"/>
      <c r="L198" s="855"/>
      <c r="M198" s="855"/>
      <c r="N198" s="855"/>
      <c r="O198" s="855"/>
      <c r="P198" s="855"/>
      <c r="Q198" s="855"/>
      <c r="R198" s="855"/>
      <c r="S198" s="855"/>
      <c r="T198" s="855"/>
      <c r="U198" s="855"/>
      <c r="V198" s="855"/>
      <c r="W198" s="855"/>
      <c r="X198" s="855"/>
      <c r="Y198" s="855"/>
      <c r="Z198" s="855"/>
      <c r="AA198" s="855"/>
      <c r="AB198" s="855"/>
      <c r="AC198" s="855"/>
      <c r="AD198" s="855"/>
      <c r="AE198" s="855"/>
      <c r="AF198" s="855"/>
      <c r="AG198" s="855"/>
      <c r="AH198" s="855"/>
      <c r="AI198" s="855"/>
      <c r="AJ198" s="855"/>
      <c r="AK198" s="855"/>
      <c r="AL198" s="855"/>
      <c r="AM198" s="855"/>
      <c r="AN198" s="855"/>
      <c r="AO198" s="855"/>
      <c r="AP198" s="855"/>
      <c r="AQ198" s="855"/>
      <c r="AR198" s="855"/>
      <c r="AS198" s="855"/>
      <c r="AT198" s="855"/>
      <c r="AU198" s="855"/>
      <c r="AV198" s="855"/>
      <c r="AW198" s="855"/>
      <c r="AX198" s="855"/>
      <c r="AY198" s="855"/>
      <c r="AZ198" s="855"/>
      <c r="BA198" s="855"/>
      <c r="BB198" s="855"/>
      <c r="BC198" s="855"/>
      <c r="BD198" s="855"/>
      <c r="BE198" s="855"/>
      <c r="BF198" s="855"/>
      <c r="BG198" s="855"/>
      <c r="BH198" s="855"/>
      <c r="BI198" s="855"/>
      <c r="BJ198" s="855"/>
      <c r="BK198" s="855"/>
      <c r="BL198" s="855"/>
      <c r="BM198" s="855"/>
      <c r="BN198" s="855"/>
      <c r="BO198" s="855"/>
      <c r="BP198" s="855"/>
      <c r="BQ198" s="855"/>
      <c r="BR198" s="855"/>
      <c r="BS198" s="855"/>
      <c r="BT198" s="855"/>
      <c r="BU198" s="855"/>
      <c r="BV198" s="855"/>
      <c r="BW198" s="855"/>
      <c r="BX198" s="855"/>
      <c r="BY198" s="855"/>
      <c r="BZ198" s="855"/>
      <c r="CA198" s="855"/>
      <c r="CB198" s="855"/>
      <c r="CC198" s="855"/>
      <c r="CD198" s="855"/>
      <c r="CE198" s="855"/>
      <c r="CF198" s="855"/>
      <c r="CG198" s="855"/>
      <c r="CH198" s="855"/>
      <c r="CI198" s="855"/>
      <c r="CJ198" s="855"/>
      <c r="CK198" s="855"/>
      <c r="CL198" s="855"/>
      <c r="CM198" s="855"/>
      <c r="CN198" s="855"/>
      <c r="CO198" s="855"/>
      <c r="CP198" s="855"/>
      <c r="CQ198" s="855"/>
      <c r="CR198" s="855"/>
      <c r="CS198" s="855"/>
      <c r="CT198" s="855"/>
      <c r="CU198" s="855"/>
      <c r="CV198" s="855"/>
      <c r="CW198" s="855"/>
      <c r="CX198" s="855"/>
      <c r="CY198" s="855"/>
      <c r="CZ198" s="855"/>
      <c r="DA198" s="855"/>
      <c r="DB198" s="855"/>
      <c r="DC198" s="855"/>
      <c r="DD198" s="855"/>
      <c r="DE198" s="855"/>
      <c r="DF198" s="855"/>
      <c r="DG198" s="855"/>
      <c r="DH198" s="855"/>
      <c r="DI198" s="855"/>
      <c r="DJ198" s="855"/>
      <c r="DK198" s="855"/>
      <c r="DL198" s="855"/>
      <c r="DM198" s="855"/>
      <c r="DN198" s="855"/>
      <c r="DO198" s="855"/>
      <c r="DP198" s="855"/>
      <c r="DQ198" s="855"/>
      <c r="DR198" s="855"/>
      <c r="DS198" s="855"/>
      <c r="DT198" s="855"/>
      <c r="DU198" s="855"/>
    </row>
    <row r="199" spans="1:1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c r="A200" s="16" t="s">
        <v>121</v>
      </c>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row>
    <row r="201" spans="1:1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row>
    <row r="202" spans="1:125">
      <c r="A202" s="44" t="str">
        <f>IFERROR('Laika grafiks'!A32,"")</f>
        <v>Administratīvo  izmaksu marķieris</v>
      </c>
      <c r="B202" s="2"/>
      <c r="C202" s="2"/>
      <c r="D202" s="2"/>
      <c r="E202" s="148">
        <f>IFERROR('Laika grafiks'!E32,"")</f>
        <v>1</v>
      </c>
      <c r="F202" s="148">
        <f>IFERROR('Laika grafiks'!F32,"")</f>
        <v>1</v>
      </c>
      <c r="G202" s="148">
        <f>IFERROR('Laika grafiks'!G32,"")</f>
        <v>1</v>
      </c>
      <c r="H202" s="148">
        <f>IFERROR('Laika grafiks'!H32,"")</f>
        <v>1</v>
      </c>
      <c r="I202" s="148">
        <f>IFERROR('Laika grafiks'!I32,"")</f>
        <v>1</v>
      </c>
      <c r="J202" s="148">
        <f>IFERROR('Laika grafiks'!J32,"")</f>
        <v>1</v>
      </c>
      <c r="K202" s="148">
        <f>IFERROR('Laika grafiks'!K32,"")</f>
        <v>1</v>
      </c>
      <c r="L202" s="148">
        <f>IFERROR('Laika grafiks'!L32,"")</f>
        <v>1</v>
      </c>
      <c r="M202" s="148">
        <f>IFERROR('Laika grafiks'!M32,"")</f>
        <v>1</v>
      </c>
      <c r="N202" s="148">
        <f>IFERROR('Laika grafiks'!N32,"")</f>
        <v>1</v>
      </c>
      <c r="O202" s="148">
        <f>IFERROR('Laika grafiks'!O32,"")</f>
        <v>1</v>
      </c>
      <c r="P202" s="148">
        <f>IFERROR('Laika grafiks'!P32,"")</f>
        <v>1</v>
      </c>
      <c r="Q202" s="148">
        <f>IFERROR('Laika grafiks'!Q32,"")</f>
        <v>1</v>
      </c>
      <c r="R202" s="148">
        <f>IFERROR('Laika grafiks'!R32,"")</f>
        <v>1</v>
      </c>
      <c r="S202" s="148">
        <f>IFERROR('Laika grafiks'!S32,"")</f>
        <v>1</v>
      </c>
      <c r="T202" s="148">
        <f>IFERROR('Laika grafiks'!T32,"")</f>
        <v>1</v>
      </c>
      <c r="U202" s="148">
        <f>IFERROR('Laika grafiks'!U32,"")</f>
        <v>1</v>
      </c>
      <c r="V202" s="148">
        <f>IFERROR('Laika grafiks'!V32,"")</f>
        <v>1</v>
      </c>
      <c r="W202" s="148">
        <f>IFERROR('Laika grafiks'!W32,"")</f>
        <v>1</v>
      </c>
      <c r="X202" s="148">
        <f>IFERROR('Laika grafiks'!X32,"")</f>
        <v>1</v>
      </c>
      <c r="Y202" s="148">
        <f>IFERROR('Laika grafiks'!Y32,"")</f>
        <v>1</v>
      </c>
      <c r="Z202" s="148">
        <f>IFERROR('Laika grafiks'!Z32,"")</f>
        <v>1</v>
      </c>
      <c r="AA202" s="148">
        <f>IFERROR('Laika grafiks'!AA32,"")</f>
        <v>1</v>
      </c>
      <c r="AB202" s="148">
        <f>IFERROR('Laika grafiks'!AB32,"")</f>
        <v>1</v>
      </c>
      <c r="AC202" s="148">
        <f>IFERROR('Laika grafiks'!AC32,"")</f>
        <v>1</v>
      </c>
      <c r="AD202" s="148">
        <f>IFERROR('Laika grafiks'!AD32,"")</f>
        <v>1</v>
      </c>
      <c r="AE202" s="148">
        <f>IFERROR('Laika grafiks'!AE32,"")</f>
        <v>1</v>
      </c>
      <c r="AF202" s="148">
        <f>IFERROR('Laika grafiks'!AF32,"")</f>
        <v>1</v>
      </c>
      <c r="AG202" s="148">
        <f>IFERROR('Laika grafiks'!AG32,"")</f>
        <v>1</v>
      </c>
      <c r="AH202" s="148">
        <f>IFERROR('Laika grafiks'!AH32,"")</f>
        <v>1</v>
      </c>
      <c r="AI202" s="148">
        <f>IFERROR('Laika grafiks'!AI32,"")</f>
        <v>1</v>
      </c>
      <c r="AJ202" s="148">
        <f>IFERROR('Laika grafiks'!AJ32,"")</f>
        <v>1</v>
      </c>
      <c r="AK202" s="148">
        <f>IFERROR('Laika grafiks'!AK32,"")</f>
        <v>1</v>
      </c>
      <c r="AL202" s="148">
        <f>IFERROR('Laika grafiks'!AL32,"")</f>
        <v>1</v>
      </c>
      <c r="AM202" s="148">
        <f>IFERROR('Laika grafiks'!AM32,"")</f>
        <v>1</v>
      </c>
      <c r="AN202" s="148">
        <f>IFERROR('Laika grafiks'!AN32,"")</f>
        <v>1</v>
      </c>
      <c r="AO202" s="148">
        <f>IFERROR('Laika grafiks'!AO32,"")</f>
        <v>1</v>
      </c>
      <c r="AP202" s="148">
        <f>IFERROR('Laika grafiks'!AP32,"")</f>
        <v>1</v>
      </c>
      <c r="AQ202" s="148">
        <f>IFERROR('Laika grafiks'!AQ32,"")</f>
        <v>1</v>
      </c>
      <c r="AR202" s="148">
        <f>IFERROR('Laika grafiks'!AR32,"")</f>
        <v>1</v>
      </c>
      <c r="AS202" s="148">
        <f>IFERROR('Laika grafiks'!AS32,"")</f>
        <v>1</v>
      </c>
      <c r="AT202" s="148">
        <f>IFERROR('Laika grafiks'!AT32,"")</f>
        <v>1</v>
      </c>
      <c r="AU202" s="148">
        <f>IFERROR('Laika grafiks'!AU32,"")</f>
        <v>1</v>
      </c>
      <c r="AV202" s="148">
        <f>IFERROR('Laika grafiks'!AV32,"")</f>
        <v>1</v>
      </c>
      <c r="AW202" s="148">
        <f>IFERROR('Laika grafiks'!AW32,"")</f>
        <v>1</v>
      </c>
      <c r="AX202" s="148">
        <f>IFERROR('Laika grafiks'!AX32,"")</f>
        <v>1</v>
      </c>
      <c r="AY202" s="148">
        <f>IFERROR('Laika grafiks'!AY32,"")</f>
        <v>1</v>
      </c>
      <c r="AZ202" s="148">
        <f>IFERROR('Laika grafiks'!AZ32,"")</f>
        <v>1</v>
      </c>
      <c r="BA202" s="148">
        <f>IFERROR('Laika grafiks'!BA32,"")</f>
        <v>1</v>
      </c>
      <c r="BB202" s="148">
        <f>IFERROR('Laika grafiks'!BB32,"")</f>
        <v>1</v>
      </c>
      <c r="BC202" s="148">
        <f>IFERROR('Laika grafiks'!BC32,"")</f>
        <v>1</v>
      </c>
      <c r="BD202" s="148">
        <f>IFERROR('Laika grafiks'!BD32,"")</f>
        <v>1</v>
      </c>
      <c r="BE202" s="148">
        <f>IFERROR('Laika grafiks'!BE32,"")</f>
        <v>1</v>
      </c>
      <c r="BF202" s="148">
        <f>IFERROR('Laika grafiks'!BF32,"")</f>
        <v>1</v>
      </c>
      <c r="BG202" s="148">
        <f>IFERROR('Laika grafiks'!BG32,"")</f>
        <v>1</v>
      </c>
      <c r="BH202" s="148">
        <f>IFERROR('Laika grafiks'!BH32,"")</f>
        <v>1</v>
      </c>
      <c r="BI202" s="148">
        <f>IFERROR('Laika grafiks'!BI32,"")</f>
        <v>1</v>
      </c>
      <c r="BJ202" s="148">
        <f>IFERROR('Laika grafiks'!BJ32,"")</f>
        <v>1</v>
      </c>
      <c r="BK202" s="148">
        <f>IFERROR('Laika grafiks'!BK32,"")</f>
        <v>1</v>
      </c>
      <c r="BL202" s="148">
        <f>IFERROR('Laika grafiks'!BL32,"")</f>
        <v>1</v>
      </c>
      <c r="BM202" s="148">
        <f>IFERROR('Laika grafiks'!BM32,"")</f>
        <v>0</v>
      </c>
      <c r="BN202" s="148">
        <f>IFERROR('Laika grafiks'!BN32,"")</f>
        <v>0</v>
      </c>
      <c r="BO202" s="148">
        <f>IFERROR('Laika grafiks'!BO32,"")</f>
        <v>0</v>
      </c>
      <c r="BP202" s="148">
        <f>IFERROR('Laika grafiks'!BP32,"")</f>
        <v>0</v>
      </c>
      <c r="BQ202" s="148">
        <f>IFERROR('Laika grafiks'!BQ32,"")</f>
        <v>0</v>
      </c>
      <c r="BR202" s="148">
        <f>IFERROR('Laika grafiks'!BR32,"")</f>
        <v>0</v>
      </c>
      <c r="BS202" s="148">
        <f>IFERROR('Laika grafiks'!BS32,"")</f>
        <v>0</v>
      </c>
      <c r="BT202" s="148">
        <f>IFERROR('Laika grafiks'!BT32,"")</f>
        <v>0</v>
      </c>
      <c r="BU202" s="148">
        <f>IFERROR('Laika grafiks'!BU32,"")</f>
        <v>0</v>
      </c>
      <c r="BV202" s="148">
        <f>IFERROR('Laika grafiks'!BV32,"")</f>
        <v>0</v>
      </c>
      <c r="BW202" s="148">
        <f>IFERROR('Laika grafiks'!BW32,"")</f>
        <v>0</v>
      </c>
      <c r="BX202" s="148">
        <f>IFERROR('Laika grafiks'!BX32,"")</f>
        <v>0</v>
      </c>
      <c r="BY202" s="148">
        <f>IFERROR('Laika grafiks'!BY32,"")</f>
        <v>0</v>
      </c>
      <c r="BZ202" s="148">
        <f>IFERROR('Laika grafiks'!BZ32,"")</f>
        <v>0</v>
      </c>
      <c r="CA202" s="148">
        <f>IFERROR('Laika grafiks'!CA32,"")</f>
        <v>0</v>
      </c>
      <c r="CB202" s="148">
        <f>IFERROR('Laika grafiks'!CB32,"")</f>
        <v>0</v>
      </c>
      <c r="CC202" s="148">
        <f>IFERROR('Laika grafiks'!CC32,"")</f>
        <v>0</v>
      </c>
      <c r="CD202" s="148">
        <f>IFERROR('Laika grafiks'!CD32,"")</f>
        <v>0</v>
      </c>
      <c r="CE202" s="148">
        <f>IFERROR('Laika grafiks'!CE32,"")</f>
        <v>0</v>
      </c>
      <c r="CF202" s="148">
        <f>IFERROR('Laika grafiks'!CF32,"")</f>
        <v>0</v>
      </c>
      <c r="CG202" s="148">
        <f>IFERROR('Laika grafiks'!CG32,"")</f>
        <v>0</v>
      </c>
      <c r="CH202" s="148">
        <f>IFERROR('Laika grafiks'!CH32,"")</f>
        <v>0</v>
      </c>
      <c r="CI202" s="148">
        <f>IFERROR('Laika grafiks'!CI32,"")</f>
        <v>0</v>
      </c>
      <c r="CJ202" s="148">
        <f>IFERROR('Laika grafiks'!CJ32,"")</f>
        <v>0</v>
      </c>
      <c r="CK202" s="148">
        <f>IFERROR('Laika grafiks'!CK32,"")</f>
        <v>0</v>
      </c>
      <c r="CL202" s="148">
        <f>IFERROR('Laika grafiks'!CL32,"")</f>
        <v>0</v>
      </c>
      <c r="CM202" s="148">
        <f>IFERROR('Laika grafiks'!CM32,"")</f>
        <v>0</v>
      </c>
      <c r="CN202" s="148">
        <f>IFERROR('Laika grafiks'!CN32,"")</f>
        <v>0</v>
      </c>
      <c r="CO202" s="148">
        <f>IFERROR('Laika grafiks'!CO32,"")</f>
        <v>0</v>
      </c>
      <c r="CP202" s="148">
        <f>IFERROR('Laika grafiks'!CP32,"")</f>
        <v>0</v>
      </c>
      <c r="CQ202" s="148">
        <f>IFERROR('Laika grafiks'!CQ32,"")</f>
        <v>0</v>
      </c>
      <c r="CR202" s="148">
        <f>IFERROR('Laika grafiks'!CR32,"")</f>
        <v>0</v>
      </c>
      <c r="CS202" s="148">
        <f>IFERROR('Laika grafiks'!CS32,"")</f>
        <v>0</v>
      </c>
      <c r="CT202" s="148">
        <f>IFERROR('Laika grafiks'!CT32,"")</f>
        <v>0</v>
      </c>
      <c r="CU202" s="148">
        <f>IFERROR('Laika grafiks'!CU32,"")</f>
        <v>0</v>
      </c>
      <c r="CV202" s="148">
        <f>IFERROR('Laika grafiks'!CV32,"")</f>
        <v>0</v>
      </c>
      <c r="CW202" s="148">
        <f>IFERROR('Laika grafiks'!CW32,"")</f>
        <v>0</v>
      </c>
      <c r="CX202" s="148">
        <f>IFERROR('Laika grafiks'!CX32,"")</f>
        <v>0</v>
      </c>
      <c r="CY202" s="148">
        <f>IFERROR('Laika grafiks'!CY32,"")</f>
        <v>0</v>
      </c>
      <c r="CZ202" s="148">
        <f>IFERROR('Laika grafiks'!CZ32,"")</f>
        <v>0</v>
      </c>
      <c r="DA202" s="148">
        <f>IFERROR('Laika grafiks'!DA32,"")</f>
        <v>0</v>
      </c>
      <c r="DB202" s="148">
        <f>IFERROR('Laika grafiks'!DB32,"")</f>
        <v>0</v>
      </c>
      <c r="DC202" s="148">
        <f>IFERROR('Laika grafiks'!DC32,"")</f>
        <v>0</v>
      </c>
      <c r="DD202" s="148">
        <f>IFERROR('Laika grafiks'!DD32,"")</f>
        <v>0</v>
      </c>
      <c r="DE202" s="148">
        <f>IFERROR('Laika grafiks'!DE32,"")</f>
        <v>0</v>
      </c>
      <c r="DF202" s="148">
        <f>IFERROR('Laika grafiks'!DF32,"")</f>
        <v>0</v>
      </c>
      <c r="DG202" s="148">
        <f>IFERROR('Laika grafiks'!DG32,"")</f>
        <v>0</v>
      </c>
      <c r="DH202" s="148">
        <f>IFERROR('Laika grafiks'!DH32,"")</f>
        <v>0</v>
      </c>
      <c r="DI202" s="148">
        <f>IFERROR('Laika grafiks'!DI32,"")</f>
        <v>0</v>
      </c>
      <c r="DJ202" s="148">
        <f>IFERROR('Laika grafiks'!DJ32,"")</f>
        <v>0</v>
      </c>
      <c r="DK202" s="148">
        <f>IFERROR('Laika grafiks'!DK32,"")</f>
        <v>0</v>
      </c>
      <c r="DL202" s="148">
        <f>IFERROR('Laika grafiks'!DL32,"")</f>
        <v>0</v>
      </c>
      <c r="DM202" s="148">
        <f>IFERROR('Laika grafiks'!DM32,"")</f>
        <v>0</v>
      </c>
      <c r="DN202" s="148">
        <f>IFERROR('Laika grafiks'!DN32,"")</f>
        <v>0</v>
      </c>
      <c r="DO202" s="148">
        <f>IFERROR('Laika grafiks'!DO32,"")</f>
        <v>0</v>
      </c>
      <c r="DP202" s="148">
        <f>IFERROR('Laika grafiks'!DP32,"")</f>
        <v>0</v>
      </c>
      <c r="DQ202" s="148">
        <f>IFERROR('Laika grafiks'!DQ32,"")</f>
        <v>0</v>
      </c>
      <c r="DR202" s="148">
        <f>IFERROR('Laika grafiks'!DR32,"")</f>
        <v>0</v>
      </c>
      <c r="DS202" s="148">
        <f>IFERROR('Laika grafiks'!DS32,"")</f>
        <v>0</v>
      </c>
      <c r="DT202" s="148">
        <f>IFERROR('Laika grafiks'!DT32,"")</f>
        <v>0</v>
      </c>
      <c r="DU202" s="148">
        <f>IFERROR('Laika grafiks'!DU32,"")</f>
        <v>0</v>
      </c>
    </row>
    <row r="203" spans="1:1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row>
    <row r="204" spans="1:125">
      <c r="A204" s="44" t="str">
        <f>IFERROR(Pieņēmumi!B221,"")</f>
        <v>Indekss administratīvajām izmaksām</v>
      </c>
      <c r="B204" s="2"/>
      <c r="C204" s="2"/>
      <c r="D204" s="44" t="str">
        <f>IFERROR(Pieņēmumi!E221,"")</f>
        <v>Patēriņa cenu indekss</v>
      </c>
      <c r="E204" s="81">
        <f>IFERROR(INDEX('Laika grafiks'!$54:$58,MATCH($D204,'Laika grafiks'!$A$54:$A$58,0),MATCH(E$3,'Laika grafiks'!$3:$3,0)),"")</f>
        <v>1.0061232333721217</v>
      </c>
      <c r="F204" s="81">
        <f>IFERROR(INDEX('Laika grafiks'!$54:$58,MATCH($D204,'Laika grafiks'!$A$54:$A$58,0),MATCH(F$3,'Laika grafiks'!$3:$3,0)),"")</f>
        <v>1.0124228365658292</v>
      </c>
      <c r="G204" s="81">
        <f>IFERROR(INDEX('Laika grafiks'!$54:$58,MATCH($D204,'Laika grafiks'!$A$54:$A$58,0),MATCH(G$3,'Laika grafiks'!$3:$3,0)),"")</f>
        <v>1.0186920081555439</v>
      </c>
      <c r="H204" s="81">
        <f>IFERROR(INDEX('Laika grafiks'!$54:$58,MATCH($D204,'Laika grafiks'!$A$54:$A$58,0),MATCH(H$3,'Laika grafiks'!$3:$3,0)),"")</f>
        <v>1.0249296970557957</v>
      </c>
      <c r="I204" s="81">
        <f>IFERROR(INDEX('Laika grafiks'!$54:$58,MATCH($D204,'Laika grafiks'!$A$54:$A$58,0),MATCH(I$3,'Laika grafiks'!$3:$3,0)),"")</f>
        <v>1.0287672013182014</v>
      </c>
      <c r="J204" s="81">
        <f>IFERROR(INDEX('Laika grafiks'!$54:$58,MATCH($D204,'Laika grafiks'!$A$54:$A$58,0),MATCH(J$3,'Laika grafiks'!$3:$3,0)),"")</f>
        <v>1.0346976210468446</v>
      </c>
      <c r="K204" s="81">
        <f>IFERROR(INDEX('Laika grafiks'!$54:$58,MATCH($D204,'Laika grafiks'!$A$54:$A$58,0),MATCH(K$3,'Laika grafiks'!$3:$3,0)),"")</f>
        <v>1.0405964956007363</v>
      </c>
      <c r="L204" s="81">
        <f>IFERROR(INDEX('Laika grafiks'!$54:$58,MATCH($D204,'Laika grafiks'!$A$54:$A$58,0),MATCH(L$3,'Laika grafiks'!$3:$3,0)),"")</f>
        <v>1.0464628978305941</v>
      </c>
      <c r="M204" s="81">
        <f>IFERROR(INDEX('Laika grafiks'!$54:$58,MATCH($D204,'Laika grafiks'!$A$54:$A$58,0),MATCH(M$3,'Laika grafiks'!$3:$3,0)),"")</f>
        <v>1.0455059219711271</v>
      </c>
      <c r="N204" s="81">
        <f>IFERROR(INDEX('Laika grafiks'!$54:$58,MATCH($D204,'Laika grafiks'!$A$54:$A$58,0),MATCH(N$3,'Laika grafiks'!$3:$3,0)),"")</f>
        <v>1.0507524937871906</v>
      </c>
      <c r="O204" s="81">
        <f>IFERROR(INDEX('Laika grafiks'!$54:$58,MATCH($D204,'Laika grafiks'!$A$54:$A$58,0),MATCH(O$3,'Laika grafiks'!$3:$3,0)),"")</f>
        <v>1.0559673065142297</v>
      </c>
      <c r="P204" s="81">
        <f>IFERROR(INDEX('Laika grafiks'!$54:$58,MATCH($D204,'Laika grafiks'!$A$54:$A$58,0),MATCH(P$3,'Laika grafiks'!$3:$3,0)),"")</f>
        <v>1.0611496274207299</v>
      </c>
      <c r="Q204" s="81">
        <f>IFERROR(INDEX('Laika grafiks'!$54:$58,MATCH($D204,'Laika grafiks'!$A$54:$A$58,0),MATCH(Q$3,'Laika grafiks'!$3:$3,0)),"")</f>
        <v>1.0664160404105498</v>
      </c>
      <c r="R204" s="81">
        <f>IFERROR(INDEX('Laika grafiks'!$54:$58,MATCH($D204,'Laika grafiks'!$A$54:$A$58,0),MATCH(R$3,'Laika grafiks'!$3:$3,0)),"")</f>
        <v>1.0717675436629344</v>
      </c>
      <c r="S204" s="81">
        <f>IFERROR(INDEX('Laika grafiks'!$54:$58,MATCH($D204,'Laika grafiks'!$A$54:$A$58,0),MATCH(S$3,'Laika grafiks'!$3:$3,0)),"")</f>
        <v>1.0770866526445142</v>
      </c>
      <c r="T204" s="81">
        <f>IFERROR(INDEX('Laika grafiks'!$54:$58,MATCH($D204,'Laika grafiks'!$A$54:$A$58,0),MATCH(T$3,'Laika grafiks'!$3:$3,0)),"")</f>
        <v>1.0823726199691446</v>
      </c>
      <c r="U204" s="81">
        <f>IFERROR(INDEX('Laika grafiks'!$54:$58,MATCH($D204,'Laika grafiks'!$A$54:$A$58,0),MATCH(U$3,'Laika grafiks'!$3:$3,0)),"")</f>
        <v>1.0877443612187607</v>
      </c>
      <c r="V204" s="81">
        <f>IFERROR(INDEX('Laika grafiks'!$54:$58,MATCH($D204,'Laika grafiks'!$A$54:$A$58,0),MATCH(V$3,'Laika grafiks'!$3:$3,0)),"")</f>
        <v>1.0932028945361931</v>
      </c>
      <c r="W204" s="81">
        <f>IFERROR(INDEX('Laika grafiks'!$54:$58,MATCH($D204,'Laika grafiks'!$A$54:$A$58,0),MATCH(W$3,'Laika grafiks'!$3:$3,0)),"")</f>
        <v>1.0986283856974046</v>
      </c>
      <c r="X204" s="81">
        <f>IFERROR(INDEX('Laika grafiks'!$54:$58,MATCH($D204,'Laika grafiks'!$A$54:$A$58,0),MATCH(X$3,'Laika grafiks'!$3:$3,0)),"")</f>
        <v>1.1040200723685276</v>
      </c>
      <c r="Y204" s="81">
        <f>IFERROR(INDEX('Laika grafiks'!$54:$58,MATCH($D204,'Laika grafiks'!$A$54:$A$58,0),MATCH(Y$3,'Laika grafiks'!$3:$3,0)),"")</f>
        <v>1.1094992484431361</v>
      </c>
      <c r="Z204" s="81">
        <f>IFERROR(INDEX('Laika grafiks'!$54:$58,MATCH($D204,'Laika grafiks'!$A$54:$A$58,0),MATCH(Z$3,'Laika grafiks'!$3:$3,0)),"")</f>
        <v>1.115066952426917</v>
      </c>
      <c r="AA204" s="81">
        <f>IFERROR(INDEX('Laika grafiks'!$54:$58,MATCH($D204,'Laika grafiks'!$A$54:$A$58,0),MATCH(AA$3,'Laika grafiks'!$3:$3,0)),"")</f>
        <v>1.1206009534113528</v>
      </c>
      <c r="AB204" s="81">
        <f>IFERROR(INDEX('Laika grafiks'!$54:$58,MATCH($D204,'Laika grafiks'!$A$54:$A$58,0),MATCH(AB$3,'Laika grafiks'!$3:$3,0)),"")</f>
        <v>1.1261004738158982</v>
      </c>
      <c r="AC204" s="81">
        <f>IFERROR(INDEX('Laika grafiks'!$54:$58,MATCH($D204,'Laika grafiks'!$A$54:$A$58,0),MATCH(AC$3,'Laika grafiks'!$3:$3,0)),"")</f>
        <v>1.1316892334119988</v>
      </c>
      <c r="AD204" s="81">
        <f>IFERROR(INDEX('Laika grafiks'!$54:$58,MATCH($D204,'Laika grafiks'!$A$54:$A$58,0),MATCH(AD$3,'Laika grafiks'!$3:$3,0)),"")</f>
        <v>1.1373682914754555</v>
      </c>
      <c r="AE204" s="81">
        <f>IFERROR(INDEX('Laika grafiks'!$54:$58,MATCH($D204,'Laika grafiks'!$A$54:$A$58,0),MATCH(AE$3,'Laika grafiks'!$3:$3,0)),"")</f>
        <v>1.1430129724795797</v>
      </c>
      <c r="AF204" s="81">
        <f>IFERROR(INDEX('Laika grafiks'!$54:$58,MATCH($D204,'Laika grafiks'!$A$54:$A$58,0),MATCH(AF$3,'Laika grafiks'!$3:$3,0)),"")</f>
        <v>1.1486224832922161</v>
      </c>
      <c r="AG204" s="81">
        <f>IFERROR(INDEX('Laika grafiks'!$54:$58,MATCH($D204,'Laika grafiks'!$A$54:$A$58,0),MATCH(AG$3,'Laika grafiks'!$3:$3,0)),"")</f>
        <v>1.1543230180802388</v>
      </c>
      <c r="AH204" s="81">
        <f>IFERROR(INDEX('Laika grafiks'!$54:$58,MATCH($D204,'Laika grafiks'!$A$54:$A$58,0),MATCH(AH$3,'Laika grafiks'!$3:$3,0)),"")</f>
        <v>1.1601156573049645</v>
      </c>
      <c r="AI204" s="81">
        <f>IFERROR(INDEX('Laika grafiks'!$54:$58,MATCH($D204,'Laika grafiks'!$A$54:$A$58,0),MATCH(AI$3,'Laika grafiks'!$3:$3,0)),"")</f>
        <v>1.1658732319291714</v>
      </c>
      <c r="AJ204" s="81">
        <f>IFERROR(INDEX('Laika grafiks'!$54:$58,MATCH($D204,'Laika grafiks'!$A$54:$A$58,0),MATCH(AJ$3,'Laika grafiks'!$3:$3,0)),"")</f>
        <v>1.1715949329580604</v>
      </c>
      <c r="AK204" s="81">
        <f>IFERROR(INDEX('Laika grafiks'!$54:$58,MATCH($D204,'Laika grafiks'!$A$54:$A$58,0),MATCH(AK$3,'Laika grafiks'!$3:$3,0)),"")</f>
        <v>1.1774094784418434</v>
      </c>
      <c r="AL204" s="81">
        <f>IFERROR(INDEX('Laika grafiks'!$54:$58,MATCH($D204,'Laika grafiks'!$A$54:$A$58,0),MATCH(AL$3,'Laika grafiks'!$3:$3,0)),"")</f>
        <v>1.1833179704510639</v>
      </c>
      <c r="AM204" s="81">
        <f>IFERROR(INDEX('Laika grafiks'!$54:$58,MATCH($D204,'Laika grafiks'!$A$54:$A$58,0),MATCH(AM$3,'Laika grafiks'!$3:$3,0)),"")</f>
        <v>1.1891906965677548</v>
      </c>
      <c r="AN204" s="81">
        <f>IFERROR(INDEX('Laika grafiks'!$54:$58,MATCH($D204,'Laika grafiks'!$A$54:$A$58,0),MATCH(AN$3,'Laika grafiks'!$3:$3,0)),"")</f>
        <v>1.1950268316172217</v>
      </c>
      <c r="AO204" s="81">
        <f>IFERROR(INDEX('Laika grafiks'!$54:$58,MATCH($D204,'Laika grafiks'!$A$54:$A$58,0),MATCH(AO$3,'Laika grafiks'!$3:$3,0)),"")</f>
        <v>1.2009576680106804</v>
      </c>
      <c r="AP204" s="81">
        <f>IFERROR(INDEX('Laika grafiks'!$54:$58,MATCH($D204,'Laika grafiks'!$A$54:$A$58,0),MATCH(AP$3,'Laika grafiks'!$3:$3,0)),"")</f>
        <v>1.2069843298600851</v>
      </c>
      <c r="AQ204" s="81">
        <f>IFERROR(INDEX('Laika grafiks'!$54:$58,MATCH($D204,'Laika grafiks'!$A$54:$A$58,0),MATCH(AQ$3,'Laika grafiks'!$3:$3,0)),"")</f>
        <v>1.2129745104991099</v>
      </c>
      <c r="AR204" s="81">
        <f>IFERROR(INDEX('Laika grafiks'!$54:$58,MATCH($D204,'Laika grafiks'!$A$54:$A$58,0),MATCH(AR$3,'Laika grafiks'!$3:$3,0)),"")</f>
        <v>1.218927368249566</v>
      </c>
      <c r="AS204" s="81">
        <f>IFERROR(INDEX('Laika grafiks'!$54:$58,MATCH($D204,'Laika grafiks'!$A$54:$A$58,0),MATCH(AS$3,'Laika grafiks'!$3:$3,0)),"")</f>
        <v>1.224976821370894</v>
      </c>
      <c r="AT204" s="81">
        <f>IFERROR(INDEX('Laika grafiks'!$54:$58,MATCH($D204,'Laika grafiks'!$A$54:$A$58,0),MATCH(AT$3,'Laika grafiks'!$3:$3,0)),"")</f>
        <v>1.231124016457287</v>
      </c>
      <c r="AU204" s="81">
        <f>IFERROR(INDEX('Laika grafiks'!$54:$58,MATCH($D204,'Laika grafiks'!$A$54:$A$58,0),MATCH(AU$3,'Laika grafiks'!$3:$3,0)),"")</f>
        <v>1.2372340007090921</v>
      </c>
      <c r="AV204" s="81">
        <f>IFERROR(INDEX('Laika grafiks'!$54:$58,MATCH($D204,'Laika grafiks'!$A$54:$A$58,0),MATCH(AV$3,'Laika grafiks'!$3:$3,0)),"")</f>
        <v>1.2433059156145574</v>
      </c>
      <c r="AW204" s="81">
        <f>IFERROR(INDEX('Laika grafiks'!$54:$58,MATCH($D204,'Laika grafiks'!$A$54:$A$58,0),MATCH(AW$3,'Laika grafiks'!$3:$3,0)),"")</f>
        <v>1.2494763577983119</v>
      </c>
      <c r="AX204" s="81">
        <f>IFERROR(INDEX('Laika grafiks'!$54:$58,MATCH($D204,'Laika grafiks'!$A$54:$A$58,0),MATCH(AX$3,'Laika grafiks'!$3:$3,0)),"")</f>
        <v>1.2557464967864327</v>
      </c>
      <c r="AY204" s="81">
        <f>IFERROR(INDEX('Laika grafiks'!$54:$58,MATCH($D204,'Laika grafiks'!$A$54:$A$58,0),MATCH(AY$3,'Laika grafiks'!$3:$3,0)),"")</f>
        <v>1.261978680723274</v>
      </c>
      <c r="AZ204" s="81">
        <f>IFERROR(INDEX('Laika grafiks'!$54:$58,MATCH($D204,'Laika grafiks'!$A$54:$A$58,0),MATCH(AZ$3,'Laika grafiks'!$3:$3,0)),"")</f>
        <v>1.2681720339268487</v>
      </c>
      <c r="BA204" s="81">
        <f>IFERROR(INDEX('Laika grafiks'!$54:$58,MATCH($D204,'Laika grafiks'!$A$54:$A$58,0),MATCH(BA$3,'Laika grafiks'!$3:$3,0)),"")</f>
        <v>1.2744658849542783</v>
      </c>
      <c r="BB204" s="81">
        <f>IFERROR(INDEX('Laika grafiks'!$54:$58,MATCH($D204,'Laika grafiks'!$A$54:$A$58,0),MATCH(BB$3,'Laika grafiks'!$3:$3,0)),"")</f>
        <v>1.2808614267221612</v>
      </c>
      <c r="BC204" s="81">
        <f>IFERROR(INDEX('Laika grafiks'!$54:$58,MATCH($D204,'Laika grafiks'!$A$54:$A$58,0),MATCH(BC$3,'Laika grafiks'!$3:$3,0)),"")</f>
        <v>1.2872182543377395</v>
      </c>
      <c r="BD204" s="81">
        <f>IFERROR(INDEX('Laika grafiks'!$54:$58,MATCH($D204,'Laika grafiks'!$A$54:$A$58,0),MATCH(BD$3,'Laika grafiks'!$3:$3,0)),"")</f>
        <v>1.2935354746053855</v>
      </c>
      <c r="BE204" s="81">
        <f>IFERROR(INDEX('Laika grafiks'!$54:$58,MATCH($D204,'Laika grafiks'!$A$54:$A$58,0),MATCH(BE$3,'Laika grafiks'!$3:$3,0)),"")</f>
        <v>1.2999552026533638</v>
      </c>
      <c r="BF204" s="81">
        <f>IFERROR(INDEX('Laika grafiks'!$54:$58,MATCH($D204,'Laika grafiks'!$A$54:$A$58,0),MATCH(BF$3,'Laika grafiks'!$3:$3,0)),"")</f>
        <v>1.3064786552566046</v>
      </c>
      <c r="BG204" s="81">
        <f>IFERROR(INDEX('Laika grafiks'!$54:$58,MATCH($D204,'Laika grafiks'!$A$54:$A$58,0),MATCH(BG$3,'Laika grafiks'!$3:$3,0)),"")</f>
        <v>1.3129626194244943</v>
      </c>
      <c r="BH204" s="81">
        <f>IFERROR(INDEX('Laika grafiks'!$54:$58,MATCH($D204,'Laika grafiks'!$A$54:$A$58,0),MATCH(BH$3,'Laika grafiks'!$3:$3,0)),"")</f>
        <v>1.3194061840974933</v>
      </c>
      <c r="BI204" s="81">
        <f>IFERROR(INDEX('Laika grafiks'!$54:$58,MATCH($D204,'Laika grafiks'!$A$54:$A$58,0),MATCH(BI$3,'Laika grafiks'!$3:$3,0)),"")</f>
        <v>1.325954306706431</v>
      </c>
      <c r="BJ204" s="81">
        <f>IFERROR(INDEX('Laika grafiks'!$54:$58,MATCH($D204,'Laika grafiks'!$A$54:$A$58,0),MATCH(BJ$3,'Laika grafiks'!$3:$3,0)),"")</f>
        <v>1.3326082283617366</v>
      </c>
      <c r="BK204" s="81">
        <f>IFERROR(INDEX('Laika grafiks'!$54:$58,MATCH($D204,'Laika grafiks'!$A$54:$A$58,0),MATCH(BK$3,'Laika grafiks'!$3:$3,0)),"")</f>
        <v>1.3392218718129842</v>
      </c>
      <c r="BL204" s="81">
        <f>IFERROR(INDEX('Laika grafiks'!$54:$58,MATCH($D204,'Laika grafiks'!$A$54:$A$58,0),MATCH(BL$3,'Laika grafiks'!$3:$3,0)),"")</f>
        <v>1.3457943077794432</v>
      </c>
      <c r="BM204" s="81">
        <f>IFERROR(INDEX('Laika grafiks'!$54:$58,MATCH($D204,'Laika grafiks'!$A$54:$A$58,0),MATCH(BM$3,'Laika grafiks'!$3:$3,0)),"")</f>
        <v>1.3524733928405597</v>
      </c>
      <c r="BN204" s="81">
        <f>IFERROR(INDEX('Laika grafiks'!$54:$58,MATCH($D204,'Laika grafiks'!$A$54:$A$58,0),MATCH(BN$3,'Laika grafiks'!$3:$3,0)),"")</f>
        <v>1.3592603929289715</v>
      </c>
      <c r="BO204" s="81">
        <f>IFERROR(INDEX('Laika grafiks'!$54:$58,MATCH($D204,'Laika grafiks'!$A$54:$A$58,0),MATCH(BO$3,'Laika grafiks'!$3:$3,0)),"")</f>
        <v>1.3592603929289715</v>
      </c>
      <c r="BP204" s="81">
        <f>IFERROR(INDEX('Laika grafiks'!$54:$58,MATCH($D204,'Laika grafiks'!$A$54:$A$58,0),MATCH(BP$3,'Laika grafiks'!$3:$3,0)),"")</f>
        <v>1.3592603929289715</v>
      </c>
      <c r="BQ204" s="81">
        <f>IFERROR(INDEX('Laika grafiks'!$54:$58,MATCH($D204,'Laika grafiks'!$A$54:$A$58,0),MATCH(BQ$3,'Laika grafiks'!$3:$3,0)),"")</f>
        <v>1.3592603929289715</v>
      </c>
      <c r="BR204" s="81">
        <f>IFERROR(INDEX('Laika grafiks'!$54:$58,MATCH($D204,'Laika grafiks'!$A$54:$A$58,0),MATCH(BR$3,'Laika grafiks'!$3:$3,0)),"")</f>
        <v>1.3592603929289715</v>
      </c>
      <c r="BS204" s="81">
        <f>IFERROR(INDEX('Laika grafiks'!$54:$58,MATCH($D204,'Laika grafiks'!$A$54:$A$58,0),MATCH(BS$3,'Laika grafiks'!$3:$3,0)),"")</f>
        <v>1.3592603929289715</v>
      </c>
      <c r="BT204" s="81">
        <f>IFERROR(INDEX('Laika grafiks'!$54:$58,MATCH($D204,'Laika grafiks'!$A$54:$A$58,0),MATCH(BT$3,'Laika grafiks'!$3:$3,0)),"")</f>
        <v>1.3592603929289715</v>
      </c>
      <c r="BU204" s="81">
        <f>IFERROR(INDEX('Laika grafiks'!$54:$58,MATCH($D204,'Laika grafiks'!$A$54:$A$58,0),MATCH(BU$3,'Laika grafiks'!$3:$3,0)),"")</f>
        <v>1.3592603929289715</v>
      </c>
      <c r="BV204" s="81">
        <f>IFERROR(INDEX('Laika grafiks'!$54:$58,MATCH($D204,'Laika grafiks'!$A$54:$A$58,0),MATCH(BV$3,'Laika grafiks'!$3:$3,0)),"")</f>
        <v>1.3592603929289715</v>
      </c>
      <c r="BW204" s="81">
        <f>IFERROR(INDEX('Laika grafiks'!$54:$58,MATCH($D204,'Laika grafiks'!$A$54:$A$58,0),MATCH(BW$3,'Laika grafiks'!$3:$3,0)),"")</f>
        <v>1.3592603929289715</v>
      </c>
      <c r="BX204" s="81">
        <f>IFERROR(INDEX('Laika grafiks'!$54:$58,MATCH($D204,'Laika grafiks'!$A$54:$A$58,0),MATCH(BX$3,'Laika grafiks'!$3:$3,0)),"")</f>
        <v>1.3592603929289715</v>
      </c>
      <c r="BY204" s="81">
        <f>IFERROR(INDEX('Laika grafiks'!$54:$58,MATCH($D204,'Laika grafiks'!$A$54:$A$58,0),MATCH(BY$3,'Laika grafiks'!$3:$3,0)),"")</f>
        <v>1.3592603929289715</v>
      </c>
      <c r="BZ204" s="81">
        <f>IFERROR(INDEX('Laika grafiks'!$54:$58,MATCH($D204,'Laika grafiks'!$A$54:$A$58,0),MATCH(BZ$3,'Laika grafiks'!$3:$3,0)),"")</f>
        <v>1.3592603929289715</v>
      </c>
      <c r="CA204" s="81">
        <f>IFERROR(INDEX('Laika grafiks'!$54:$58,MATCH($D204,'Laika grafiks'!$A$54:$A$58,0),MATCH(CA$3,'Laika grafiks'!$3:$3,0)),"")</f>
        <v>1.3592603929289715</v>
      </c>
      <c r="CB204" s="81">
        <f>IFERROR(INDEX('Laika grafiks'!$54:$58,MATCH($D204,'Laika grafiks'!$A$54:$A$58,0),MATCH(CB$3,'Laika grafiks'!$3:$3,0)),"")</f>
        <v>1.3592603929289715</v>
      </c>
      <c r="CC204" s="81">
        <f>IFERROR(INDEX('Laika grafiks'!$54:$58,MATCH($D204,'Laika grafiks'!$A$54:$A$58,0),MATCH(CC$3,'Laika grafiks'!$3:$3,0)),"")</f>
        <v>1.3592603929289715</v>
      </c>
      <c r="CD204" s="81">
        <f>IFERROR(INDEX('Laika grafiks'!$54:$58,MATCH($D204,'Laika grafiks'!$A$54:$A$58,0),MATCH(CD$3,'Laika grafiks'!$3:$3,0)),"")</f>
        <v>1.3592603929289715</v>
      </c>
      <c r="CE204" s="81">
        <f>IFERROR(INDEX('Laika grafiks'!$54:$58,MATCH($D204,'Laika grafiks'!$A$54:$A$58,0),MATCH(CE$3,'Laika grafiks'!$3:$3,0)),"")</f>
        <v>1.3592603929289715</v>
      </c>
      <c r="CF204" s="81">
        <f>IFERROR(INDEX('Laika grafiks'!$54:$58,MATCH($D204,'Laika grafiks'!$A$54:$A$58,0),MATCH(CF$3,'Laika grafiks'!$3:$3,0)),"")</f>
        <v>1.3592603929289715</v>
      </c>
      <c r="CG204" s="81">
        <f>IFERROR(INDEX('Laika grafiks'!$54:$58,MATCH($D204,'Laika grafiks'!$A$54:$A$58,0),MATCH(CG$3,'Laika grafiks'!$3:$3,0)),"")</f>
        <v>1.3592603929289715</v>
      </c>
      <c r="CH204" s="81">
        <f>IFERROR(INDEX('Laika grafiks'!$54:$58,MATCH($D204,'Laika grafiks'!$A$54:$A$58,0),MATCH(CH$3,'Laika grafiks'!$3:$3,0)),"")</f>
        <v>1.3592603929289715</v>
      </c>
      <c r="CI204" s="81">
        <f>IFERROR(INDEX('Laika grafiks'!$54:$58,MATCH($D204,'Laika grafiks'!$A$54:$A$58,0),MATCH(CI$3,'Laika grafiks'!$3:$3,0)),"")</f>
        <v>1.3592603929289715</v>
      </c>
      <c r="CJ204" s="81">
        <f>IFERROR(INDEX('Laika grafiks'!$54:$58,MATCH($D204,'Laika grafiks'!$A$54:$A$58,0),MATCH(CJ$3,'Laika grafiks'!$3:$3,0)),"")</f>
        <v>1.3592603929289715</v>
      </c>
      <c r="CK204" s="81">
        <f>IFERROR(INDEX('Laika grafiks'!$54:$58,MATCH($D204,'Laika grafiks'!$A$54:$A$58,0),MATCH(CK$3,'Laika grafiks'!$3:$3,0)),"")</f>
        <v>1.3592603929289715</v>
      </c>
      <c r="CL204" s="81">
        <f>IFERROR(INDEX('Laika grafiks'!$54:$58,MATCH($D204,'Laika grafiks'!$A$54:$A$58,0),MATCH(CL$3,'Laika grafiks'!$3:$3,0)),"")</f>
        <v>1.3592603929289715</v>
      </c>
      <c r="CM204" s="81">
        <f>IFERROR(INDEX('Laika grafiks'!$54:$58,MATCH($D204,'Laika grafiks'!$A$54:$A$58,0),MATCH(CM$3,'Laika grafiks'!$3:$3,0)),"")</f>
        <v>1.3592603929289715</v>
      </c>
      <c r="CN204" s="81">
        <f>IFERROR(INDEX('Laika grafiks'!$54:$58,MATCH($D204,'Laika grafiks'!$A$54:$A$58,0),MATCH(CN$3,'Laika grafiks'!$3:$3,0)),"")</f>
        <v>1.3592603929289715</v>
      </c>
      <c r="CO204" s="81">
        <f>IFERROR(INDEX('Laika grafiks'!$54:$58,MATCH($D204,'Laika grafiks'!$A$54:$A$58,0),MATCH(CO$3,'Laika grafiks'!$3:$3,0)),"")</f>
        <v>1.3592603929289715</v>
      </c>
      <c r="CP204" s="81">
        <f>IFERROR(INDEX('Laika grafiks'!$54:$58,MATCH($D204,'Laika grafiks'!$A$54:$A$58,0),MATCH(CP$3,'Laika grafiks'!$3:$3,0)),"")</f>
        <v>1.3592603929289715</v>
      </c>
      <c r="CQ204" s="81">
        <f>IFERROR(INDEX('Laika grafiks'!$54:$58,MATCH($D204,'Laika grafiks'!$A$54:$A$58,0),MATCH(CQ$3,'Laika grafiks'!$3:$3,0)),"")</f>
        <v>1.3592603929289715</v>
      </c>
      <c r="CR204" s="81">
        <f>IFERROR(INDEX('Laika grafiks'!$54:$58,MATCH($D204,'Laika grafiks'!$A$54:$A$58,0),MATCH(CR$3,'Laika grafiks'!$3:$3,0)),"")</f>
        <v>1.3592603929289715</v>
      </c>
      <c r="CS204" s="81">
        <f>IFERROR(INDEX('Laika grafiks'!$54:$58,MATCH($D204,'Laika grafiks'!$A$54:$A$58,0),MATCH(CS$3,'Laika grafiks'!$3:$3,0)),"")</f>
        <v>1.3592603929289715</v>
      </c>
      <c r="CT204" s="81">
        <f>IFERROR(INDEX('Laika grafiks'!$54:$58,MATCH($D204,'Laika grafiks'!$A$54:$A$58,0),MATCH(CT$3,'Laika grafiks'!$3:$3,0)),"")</f>
        <v>1.3592603929289715</v>
      </c>
      <c r="CU204" s="81">
        <f>IFERROR(INDEX('Laika grafiks'!$54:$58,MATCH($D204,'Laika grafiks'!$A$54:$A$58,0),MATCH(CU$3,'Laika grafiks'!$3:$3,0)),"")</f>
        <v>1.3592603929289715</v>
      </c>
      <c r="CV204" s="81">
        <f>IFERROR(INDEX('Laika grafiks'!$54:$58,MATCH($D204,'Laika grafiks'!$A$54:$A$58,0),MATCH(CV$3,'Laika grafiks'!$3:$3,0)),"")</f>
        <v>1.3592603929289715</v>
      </c>
      <c r="CW204" s="81">
        <f>IFERROR(INDEX('Laika grafiks'!$54:$58,MATCH($D204,'Laika grafiks'!$A$54:$A$58,0),MATCH(CW$3,'Laika grafiks'!$3:$3,0)),"")</f>
        <v>1.3592603929289715</v>
      </c>
      <c r="CX204" s="81">
        <f>IFERROR(INDEX('Laika grafiks'!$54:$58,MATCH($D204,'Laika grafiks'!$A$54:$A$58,0),MATCH(CX$3,'Laika grafiks'!$3:$3,0)),"")</f>
        <v>1.3592603929289715</v>
      </c>
      <c r="CY204" s="81">
        <f>IFERROR(INDEX('Laika grafiks'!$54:$58,MATCH($D204,'Laika grafiks'!$A$54:$A$58,0),MATCH(CY$3,'Laika grafiks'!$3:$3,0)),"")</f>
        <v>1.3592603929289715</v>
      </c>
      <c r="CZ204" s="81">
        <f>IFERROR(INDEX('Laika grafiks'!$54:$58,MATCH($D204,'Laika grafiks'!$A$54:$A$58,0),MATCH(CZ$3,'Laika grafiks'!$3:$3,0)),"")</f>
        <v>1.3592603929289715</v>
      </c>
      <c r="DA204" s="81">
        <f>IFERROR(INDEX('Laika grafiks'!$54:$58,MATCH($D204,'Laika grafiks'!$A$54:$A$58,0),MATCH(DA$3,'Laika grafiks'!$3:$3,0)),"")</f>
        <v>1.3592603929289715</v>
      </c>
      <c r="DB204" s="81">
        <f>IFERROR(INDEX('Laika grafiks'!$54:$58,MATCH($D204,'Laika grafiks'!$A$54:$A$58,0),MATCH(DB$3,'Laika grafiks'!$3:$3,0)),"")</f>
        <v>1.3592603929289715</v>
      </c>
      <c r="DC204" s="81">
        <f>IFERROR(INDEX('Laika grafiks'!$54:$58,MATCH($D204,'Laika grafiks'!$A$54:$A$58,0),MATCH(DC$3,'Laika grafiks'!$3:$3,0)),"")</f>
        <v>1.3592603929289715</v>
      </c>
      <c r="DD204" s="81">
        <f>IFERROR(INDEX('Laika grafiks'!$54:$58,MATCH($D204,'Laika grafiks'!$A$54:$A$58,0),MATCH(DD$3,'Laika grafiks'!$3:$3,0)),"")</f>
        <v>1.3592603929289715</v>
      </c>
      <c r="DE204" s="81">
        <f>IFERROR(INDEX('Laika grafiks'!$54:$58,MATCH($D204,'Laika grafiks'!$A$54:$A$58,0),MATCH(DE$3,'Laika grafiks'!$3:$3,0)),"")</f>
        <v>1.3592603929289715</v>
      </c>
      <c r="DF204" s="81">
        <f>IFERROR(INDEX('Laika grafiks'!$54:$58,MATCH($D204,'Laika grafiks'!$A$54:$A$58,0),MATCH(DF$3,'Laika grafiks'!$3:$3,0)),"")</f>
        <v>1.3592603929289715</v>
      </c>
      <c r="DG204" s="81">
        <f>IFERROR(INDEX('Laika grafiks'!$54:$58,MATCH($D204,'Laika grafiks'!$A$54:$A$58,0),MATCH(DG$3,'Laika grafiks'!$3:$3,0)),"")</f>
        <v>1.3592603929289715</v>
      </c>
      <c r="DH204" s="81">
        <f>IFERROR(INDEX('Laika grafiks'!$54:$58,MATCH($D204,'Laika grafiks'!$A$54:$A$58,0),MATCH(DH$3,'Laika grafiks'!$3:$3,0)),"")</f>
        <v>1.3592603929289715</v>
      </c>
      <c r="DI204" s="81">
        <f>IFERROR(INDEX('Laika grafiks'!$54:$58,MATCH($D204,'Laika grafiks'!$A$54:$A$58,0),MATCH(DI$3,'Laika grafiks'!$3:$3,0)),"")</f>
        <v>1.3592603929289715</v>
      </c>
      <c r="DJ204" s="81">
        <f>IFERROR(INDEX('Laika grafiks'!$54:$58,MATCH($D204,'Laika grafiks'!$A$54:$A$58,0),MATCH(DJ$3,'Laika grafiks'!$3:$3,0)),"")</f>
        <v>1.3592603929289715</v>
      </c>
      <c r="DK204" s="81">
        <f>IFERROR(INDEX('Laika grafiks'!$54:$58,MATCH($D204,'Laika grafiks'!$A$54:$A$58,0),MATCH(DK$3,'Laika grafiks'!$3:$3,0)),"")</f>
        <v>1.3592603929289715</v>
      </c>
      <c r="DL204" s="81">
        <f>IFERROR(INDEX('Laika grafiks'!$54:$58,MATCH($D204,'Laika grafiks'!$A$54:$A$58,0),MATCH(DL$3,'Laika grafiks'!$3:$3,0)),"")</f>
        <v>1.3592603929289715</v>
      </c>
      <c r="DM204" s="81">
        <f>IFERROR(INDEX('Laika grafiks'!$54:$58,MATCH($D204,'Laika grafiks'!$A$54:$A$58,0),MATCH(DM$3,'Laika grafiks'!$3:$3,0)),"")</f>
        <v>1.3592603929289715</v>
      </c>
      <c r="DN204" s="81">
        <f>IFERROR(INDEX('Laika grafiks'!$54:$58,MATCH($D204,'Laika grafiks'!$A$54:$A$58,0),MATCH(DN$3,'Laika grafiks'!$3:$3,0)),"")</f>
        <v>1.3592603929289715</v>
      </c>
      <c r="DO204" s="81">
        <f>IFERROR(INDEX('Laika grafiks'!$54:$58,MATCH($D204,'Laika grafiks'!$A$54:$A$58,0),MATCH(DO$3,'Laika grafiks'!$3:$3,0)),"")</f>
        <v>1.3592603929289715</v>
      </c>
      <c r="DP204" s="81">
        <f>IFERROR(INDEX('Laika grafiks'!$54:$58,MATCH($D204,'Laika grafiks'!$A$54:$A$58,0),MATCH(DP$3,'Laika grafiks'!$3:$3,0)),"")</f>
        <v>1.3592603929289715</v>
      </c>
      <c r="DQ204" s="81">
        <f>IFERROR(INDEX('Laika grafiks'!$54:$58,MATCH($D204,'Laika grafiks'!$A$54:$A$58,0),MATCH(DQ$3,'Laika grafiks'!$3:$3,0)),"")</f>
        <v>1.3592603929289715</v>
      </c>
      <c r="DR204" s="81">
        <f>IFERROR(INDEX('Laika grafiks'!$54:$58,MATCH($D204,'Laika grafiks'!$A$54:$A$58,0),MATCH(DR$3,'Laika grafiks'!$3:$3,0)),"")</f>
        <v>1.3592603929289715</v>
      </c>
      <c r="DS204" s="81">
        <f>IFERROR(INDEX('Laika grafiks'!$54:$58,MATCH($D204,'Laika grafiks'!$A$54:$A$58,0),MATCH(DS$3,'Laika grafiks'!$3:$3,0)),"")</f>
        <v>1.3592603929289715</v>
      </c>
      <c r="DT204" s="81">
        <f>IFERROR(INDEX('Laika grafiks'!$54:$58,MATCH($D204,'Laika grafiks'!$A$54:$A$58,0),MATCH(DT$3,'Laika grafiks'!$3:$3,0)),"")</f>
        <v>1.3592603929289715</v>
      </c>
      <c r="DU204" s="81">
        <f>IFERROR(INDEX('Laika grafiks'!$54:$58,MATCH($D204,'Laika grafiks'!$A$54:$A$58,0),MATCH(DU$3,'Laika grafiks'!$3:$3,0)),"")</f>
        <v>1.3592603929289715</v>
      </c>
    </row>
    <row r="205" spans="1:1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row>
    <row r="206" spans="1:125">
      <c r="A206" s="44" t="str">
        <f>IFERROR(Pieņēmumi!B223,"")</f>
        <v>Administratīvās izmaksas Nr.1 (PPP līguma administrēšana, t.sk. ārpakalpojumi)</v>
      </c>
      <c r="B206" s="50" t="str">
        <f>IFERROR(Pieņēmumi!C223,"")</f>
        <v xml:space="preserve"> € ceturksnī</v>
      </c>
      <c r="C206" s="2"/>
      <c r="D206" s="69">
        <f>IFERROR(Pieņēmumi!E223,"")</f>
        <v>2625</v>
      </c>
      <c r="E206" s="83">
        <f t="shared" ref="E206:T215" si="116">IFERROR($D206*E$202,"")</f>
        <v>2625</v>
      </c>
      <c r="F206" s="83">
        <f t="shared" si="116"/>
        <v>2625</v>
      </c>
      <c r="G206" s="83">
        <f t="shared" si="116"/>
        <v>2625</v>
      </c>
      <c r="H206" s="83">
        <f t="shared" si="116"/>
        <v>2625</v>
      </c>
      <c r="I206" s="83">
        <f t="shared" si="116"/>
        <v>2625</v>
      </c>
      <c r="J206" s="83">
        <f t="shared" si="116"/>
        <v>2625</v>
      </c>
      <c r="K206" s="83">
        <f t="shared" si="116"/>
        <v>2625</v>
      </c>
      <c r="L206" s="83">
        <f t="shared" si="116"/>
        <v>2625</v>
      </c>
      <c r="M206" s="83">
        <f t="shared" si="116"/>
        <v>2625</v>
      </c>
      <c r="N206" s="83">
        <f t="shared" si="116"/>
        <v>2625</v>
      </c>
      <c r="O206" s="83">
        <f t="shared" si="116"/>
        <v>2625</v>
      </c>
      <c r="P206" s="83">
        <f t="shared" si="116"/>
        <v>2625</v>
      </c>
      <c r="Q206" s="83">
        <f t="shared" si="116"/>
        <v>2625</v>
      </c>
      <c r="R206" s="83">
        <f t="shared" si="116"/>
        <v>2625</v>
      </c>
      <c r="S206" s="83">
        <f t="shared" si="116"/>
        <v>2625</v>
      </c>
      <c r="T206" s="83">
        <f t="shared" si="116"/>
        <v>2625</v>
      </c>
      <c r="U206" s="83">
        <f t="shared" ref="U206:AJ215" si="117">IFERROR($D206*U$202,"")</f>
        <v>2625</v>
      </c>
      <c r="V206" s="83">
        <f t="shared" si="117"/>
        <v>2625</v>
      </c>
      <c r="W206" s="83">
        <f t="shared" si="117"/>
        <v>2625</v>
      </c>
      <c r="X206" s="83">
        <f t="shared" si="117"/>
        <v>2625</v>
      </c>
      <c r="Y206" s="83">
        <f t="shared" si="117"/>
        <v>2625</v>
      </c>
      <c r="Z206" s="83">
        <f t="shared" si="117"/>
        <v>2625</v>
      </c>
      <c r="AA206" s="83">
        <f t="shared" si="117"/>
        <v>2625</v>
      </c>
      <c r="AB206" s="83">
        <f t="shared" si="117"/>
        <v>2625</v>
      </c>
      <c r="AC206" s="83">
        <f t="shared" si="117"/>
        <v>2625</v>
      </c>
      <c r="AD206" s="83">
        <f t="shared" si="117"/>
        <v>2625</v>
      </c>
      <c r="AE206" s="83">
        <f t="shared" si="117"/>
        <v>2625</v>
      </c>
      <c r="AF206" s="83">
        <f t="shared" si="117"/>
        <v>2625</v>
      </c>
      <c r="AG206" s="83">
        <f t="shared" si="117"/>
        <v>2625</v>
      </c>
      <c r="AH206" s="83">
        <f t="shared" si="117"/>
        <v>2625</v>
      </c>
      <c r="AI206" s="83">
        <f t="shared" si="117"/>
        <v>2625</v>
      </c>
      <c r="AJ206" s="83">
        <f t="shared" si="117"/>
        <v>2625</v>
      </c>
      <c r="AK206" s="83">
        <f t="shared" ref="AK206:AZ215" si="118">IFERROR($D206*AK$202,"")</f>
        <v>2625</v>
      </c>
      <c r="AL206" s="83">
        <f t="shared" si="118"/>
        <v>2625</v>
      </c>
      <c r="AM206" s="83">
        <f t="shared" si="118"/>
        <v>2625</v>
      </c>
      <c r="AN206" s="83">
        <f t="shared" si="118"/>
        <v>2625</v>
      </c>
      <c r="AO206" s="83">
        <f t="shared" si="118"/>
        <v>2625</v>
      </c>
      <c r="AP206" s="83">
        <f t="shared" si="118"/>
        <v>2625</v>
      </c>
      <c r="AQ206" s="83">
        <f t="shared" si="118"/>
        <v>2625</v>
      </c>
      <c r="AR206" s="83">
        <f t="shared" si="118"/>
        <v>2625</v>
      </c>
      <c r="AS206" s="83">
        <f t="shared" si="118"/>
        <v>2625</v>
      </c>
      <c r="AT206" s="83">
        <f t="shared" si="118"/>
        <v>2625</v>
      </c>
      <c r="AU206" s="83">
        <f t="shared" si="118"/>
        <v>2625</v>
      </c>
      <c r="AV206" s="83">
        <f t="shared" si="118"/>
        <v>2625</v>
      </c>
      <c r="AW206" s="83">
        <f t="shared" si="118"/>
        <v>2625</v>
      </c>
      <c r="AX206" s="83">
        <f t="shared" si="118"/>
        <v>2625</v>
      </c>
      <c r="AY206" s="83">
        <f t="shared" si="118"/>
        <v>2625</v>
      </c>
      <c r="AZ206" s="83">
        <f t="shared" si="118"/>
        <v>2625</v>
      </c>
      <c r="BA206" s="83">
        <f t="shared" ref="BA206:BP215" si="119">IFERROR($D206*BA$202,"")</f>
        <v>2625</v>
      </c>
      <c r="BB206" s="83">
        <f t="shared" si="119"/>
        <v>2625</v>
      </c>
      <c r="BC206" s="83">
        <f t="shared" si="119"/>
        <v>2625</v>
      </c>
      <c r="BD206" s="83">
        <f t="shared" si="119"/>
        <v>2625</v>
      </c>
      <c r="BE206" s="83">
        <f t="shared" si="119"/>
        <v>2625</v>
      </c>
      <c r="BF206" s="83">
        <f t="shared" si="119"/>
        <v>2625</v>
      </c>
      <c r="BG206" s="83">
        <f t="shared" si="119"/>
        <v>2625</v>
      </c>
      <c r="BH206" s="83">
        <f t="shared" si="119"/>
        <v>2625</v>
      </c>
      <c r="BI206" s="83">
        <f t="shared" si="119"/>
        <v>2625</v>
      </c>
      <c r="BJ206" s="83">
        <f t="shared" si="119"/>
        <v>2625</v>
      </c>
      <c r="BK206" s="83">
        <f t="shared" si="119"/>
        <v>2625</v>
      </c>
      <c r="BL206" s="83">
        <f t="shared" si="119"/>
        <v>2625</v>
      </c>
      <c r="BM206" s="83">
        <f t="shared" si="119"/>
        <v>0</v>
      </c>
      <c r="BN206" s="83">
        <f t="shared" si="119"/>
        <v>0</v>
      </c>
      <c r="BO206" s="83">
        <f t="shared" si="119"/>
        <v>0</v>
      </c>
      <c r="BP206" s="83">
        <f t="shared" si="119"/>
        <v>0</v>
      </c>
      <c r="BQ206" s="83">
        <f t="shared" ref="BQ206:CF215" si="120">IFERROR($D206*BQ$202,"")</f>
        <v>0</v>
      </c>
      <c r="BR206" s="83">
        <f t="shared" si="120"/>
        <v>0</v>
      </c>
      <c r="BS206" s="83">
        <f t="shared" si="120"/>
        <v>0</v>
      </c>
      <c r="BT206" s="83">
        <f t="shared" si="120"/>
        <v>0</v>
      </c>
      <c r="BU206" s="83">
        <f t="shared" si="120"/>
        <v>0</v>
      </c>
      <c r="BV206" s="83">
        <f t="shared" si="120"/>
        <v>0</v>
      </c>
      <c r="BW206" s="83">
        <f t="shared" si="120"/>
        <v>0</v>
      </c>
      <c r="BX206" s="83">
        <f t="shared" si="120"/>
        <v>0</v>
      </c>
      <c r="BY206" s="83">
        <f t="shared" si="120"/>
        <v>0</v>
      </c>
      <c r="BZ206" s="83">
        <f t="shared" si="120"/>
        <v>0</v>
      </c>
      <c r="CA206" s="83">
        <f t="shared" si="120"/>
        <v>0</v>
      </c>
      <c r="CB206" s="83">
        <f t="shared" si="120"/>
        <v>0</v>
      </c>
      <c r="CC206" s="83">
        <f t="shared" si="120"/>
        <v>0</v>
      </c>
      <c r="CD206" s="83">
        <f t="shared" si="120"/>
        <v>0</v>
      </c>
      <c r="CE206" s="83">
        <f t="shared" si="120"/>
        <v>0</v>
      </c>
      <c r="CF206" s="83">
        <f t="shared" si="120"/>
        <v>0</v>
      </c>
      <c r="CG206" s="83">
        <f t="shared" ref="CG206:CV215" si="121">IFERROR($D206*CG$202,"")</f>
        <v>0</v>
      </c>
      <c r="CH206" s="83">
        <f t="shared" si="121"/>
        <v>0</v>
      </c>
      <c r="CI206" s="83">
        <f t="shared" si="121"/>
        <v>0</v>
      </c>
      <c r="CJ206" s="83">
        <f t="shared" si="121"/>
        <v>0</v>
      </c>
      <c r="CK206" s="83">
        <f t="shared" si="121"/>
        <v>0</v>
      </c>
      <c r="CL206" s="83">
        <f t="shared" si="121"/>
        <v>0</v>
      </c>
      <c r="CM206" s="83">
        <f t="shared" si="121"/>
        <v>0</v>
      </c>
      <c r="CN206" s="83">
        <f t="shared" si="121"/>
        <v>0</v>
      </c>
      <c r="CO206" s="83">
        <f t="shared" si="121"/>
        <v>0</v>
      </c>
      <c r="CP206" s="83">
        <f t="shared" si="121"/>
        <v>0</v>
      </c>
      <c r="CQ206" s="83">
        <f t="shared" si="121"/>
        <v>0</v>
      </c>
      <c r="CR206" s="83">
        <f t="shared" si="121"/>
        <v>0</v>
      </c>
      <c r="CS206" s="83">
        <f t="shared" si="121"/>
        <v>0</v>
      </c>
      <c r="CT206" s="83">
        <f t="shared" si="121"/>
        <v>0</v>
      </c>
      <c r="CU206" s="83">
        <f t="shared" si="121"/>
        <v>0</v>
      </c>
      <c r="CV206" s="83">
        <f t="shared" si="121"/>
        <v>0</v>
      </c>
      <c r="CW206" s="83">
        <f t="shared" ref="CW206:DL215" si="122">IFERROR($D206*CW$202,"")</f>
        <v>0</v>
      </c>
      <c r="CX206" s="83">
        <f t="shared" si="122"/>
        <v>0</v>
      </c>
      <c r="CY206" s="83">
        <f t="shared" si="122"/>
        <v>0</v>
      </c>
      <c r="CZ206" s="83">
        <f t="shared" si="122"/>
        <v>0</v>
      </c>
      <c r="DA206" s="83">
        <f t="shared" si="122"/>
        <v>0</v>
      </c>
      <c r="DB206" s="83">
        <f t="shared" si="122"/>
        <v>0</v>
      </c>
      <c r="DC206" s="83">
        <f t="shared" si="122"/>
        <v>0</v>
      </c>
      <c r="DD206" s="83">
        <f t="shared" si="122"/>
        <v>0</v>
      </c>
      <c r="DE206" s="83">
        <f t="shared" si="122"/>
        <v>0</v>
      </c>
      <c r="DF206" s="83">
        <f t="shared" si="122"/>
        <v>0</v>
      </c>
      <c r="DG206" s="83">
        <f t="shared" si="122"/>
        <v>0</v>
      </c>
      <c r="DH206" s="83">
        <f t="shared" si="122"/>
        <v>0</v>
      </c>
      <c r="DI206" s="83">
        <f t="shared" si="122"/>
        <v>0</v>
      </c>
      <c r="DJ206" s="83">
        <f t="shared" si="122"/>
        <v>0</v>
      </c>
      <c r="DK206" s="83">
        <f t="shared" si="122"/>
        <v>0</v>
      </c>
      <c r="DL206" s="83">
        <f t="shared" si="122"/>
        <v>0</v>
      </c>
      <c r="DM206" s="83">
        <f t="shared" ref="DK206:DU215" si="123">IFERROR($D206*DM$202,"")</f>
        <v>0</v>
      </c>
      <c r="DN206" s="83">
        <f t="shared" si="123"/>
        <v>0</v>
      </c>
      <c r="DO206" s="83">
        <f t="shared" si="123"/>
        <v>0</v>
      </c>
      <c r="DP206" s="83">
        <f t="shared" si="123"/>
        <v>0</v>
      </c>
      <c r="DQ206" s="83">
        <f t="shared" si="123"/>
        <v>0</v>
      </c>
      <c r="DR206" s="83">
        <f t="shared" si="123"/>
        <v>0</v>
      </c>
      <c r="DS206" s="83">
        <f t="shared" si="123"/>
        <v>0</v>
      </c>
      <c r="DT206" s="83">
        <f t="shared" si="123"/>
        <v>0</v>
      </c>
      <c r="DU206" s="83">
        <f t="shared" si="123"/>
        <v>0</v>
      </c>
    </row>
    <row r="207" spans="1:125">
      <c r="A207" s="44" t="str">
        <f>IFERROR(Pieņēmumi!B224,"")</f>
        <v>Administratīvās izmaksas Nr2</v>
      </c>
      <c r="B207" s="50" t="str">
        <f>IFERROR(Pieņēmumi!C224,"")</f>
        <v xml:space="preserve"> € ceturksnī</v>
      </c>
      <c r="C207" s="2"/>
      <c r="D207" s="69">
        <f>IFERROR(Pieņēmumi!E224,"")</f>
        <v>0</v>
      </c>
      <c r="E207" s="83">
        <f t="shared" si="116"/>
        <v>0</v>
      </c>
      <c r="F207" s="83">
        <f t="shared" si="116"/>
        <v>0</v>
      </c>
      <c r="G207" s="83">
        <f t="shared" si="116"/>
        <v>0</v>
      </c>
      <c r="H207" s="83">
        <f t="shared" si="116"/>
        <v>0</v>
      </c>
      <c r="I207" s="83">
        <f t="shared" si="116"/>
        <v>0</v>
      </c>
      <c r="J207" s="83">
        <f t="shared" si="116"/>
        <v>0</v>
      </c>
      <c r="K207" s="83">
        <f t="shared" si="116"/>
        <v>0</v>
      </c>
      <c r="L207" s="83">
        <f t="shared" si="116"/>
        <v>0</v>
      </c>
      <c r="M207" s="83">
        <f t="shared" si="116"/>
        <v>0</v>
      </c>
      <c r="N207" s="83">
        <f t="shared" si="116"/>
        <v>0</v>
      </c>
      <c r="O207" s="83">
        <f t="shared" si="116"/>
        <v>0</v>
      </c>
      <c r="P207" s="83">
        <f t="shared" si="116"/>
        <v>0</v>
      </c>
      <c r="Q207" s="83">
        <f t="shared" si="116"/>
        <v>0</v>
      </c>
      <c r="R207" s="83">
        <f t="shared" si="116"/>
        <v>0</v>
      </c>
      <c r="S207" s="83">
        <f t="shared" si="116"/>
        <v>0</v>
      </c>
      <c r="T207" s="83">
        <f t="shared" si="116"/>
        <v>0</v>
      </c>
      <c r="U207" s="83">
        <f t="shared" si="117"/>
        <v>0</v>
      </c>
      <c r="V207" s="83">
        <f t="shared" si="117"/>
        <v>0</v>
      </c>
      <c r="W207" s="83">
        <f t="shared" si="117"/>
        <v>0</v>
      </c>
      <c r="X207" s="83">
        <f t="shared" si="117"/>
        <v>0</v>
      </c>
      <c r="Y207" s="83">
        <f t="shared" si="117"/>
        <v>0</v>
      </c>
      <c r="Z207" s="83">
        <f t="shared" si="117"/>
        <v>0</v>
      </c>
      <c r="AA207" s="83">
        <f t="shared" si="117"/>
        <v>0</v>
      </c>
      <c r="AB207" s="83">
        <f t="shared" si="117"/>
        <v>0</v>
      </c>
      <c r="AC207" s="83">
        <f t="shared" si="117"/>
        <v>0</v>
      </c>
      <c r="AD207" s="83">
        <f t="shared" si="117"/>
        <v>0</v>
      </c>
      <c r="AE207" s="83">
        <f t="shared" si="117"/>
        <v>0</v>
      </c>
      <c r="AF207" s="83">
        <f t="shared" si="117"/>
        <v>0</v>
      </c>
      <c r="AG207" s="83">
        <f t="shared" si="117"/>
        <v>0</v>
      </c>
      <c r="AH207" s="83">
        <f t="shared" si="117"/>
        <v>0</v>
      </c>
      <c r="AI207" s="83">
        <f t="shared" si="117"/>
        <v>0</v>
      </c>
      <c r="AJ207" s="83">
        <f t="shared" si="117"/>
        <v>0</v>
      </c>
      <c r="AK207" s="83">
        <f t="shared" si="118"/>
        <v>0</v>
      </c>
      <c r="AL207" s="83">
        <f t="shared" si="118"/>
        <v>0</v>
      </c>
      <c r="AM207" s="83">
        <f t="shared" si="118"/>
        <v>0</v>
      </c>
      <c r="AN207" s="83">
        <f t="shared" si="118"/>
        <v>0</v>
      </c>
      <c r="AO207" s="83">
        <f t="shared" si="118"/>
        <v>0</v>
      </c>
      <c r="AP207" s="83">
        <f t="shared" si="118"/>
        <v>0</v>
      </c>
      <c r="AQ207" s="83">
        <f t="shared" si="118"/>
        <v>0</v>
      </c>
      <c r="AR207" s="83">
        <f t="shared" si="118"/>
        <v>0</v>
      </c>
      <c r="AS207" s="83">
        <f t="shared" si="118"/>
        <v>0</v>
      </c>
      <c r="AT207" s="83">
        <f t="shared" si="118"/>
        <v>0</v>
      </c>
      <c r="AU207" s="83">
        <f t="shared" si="118"/>
        <v>0</v>
      </c>
      <c r="AV207" s="83">
        <f t="shared" si="118"/>
        <v>0</v>
      </c>
      <c r="AW207" s="83">
        <f t="shared" si="118"/>
        <v>0</v>
      </c>
      <c r="AX207" s="83">
        <f t="shared" si="118"/>
        <v>0</v>
      </c>
      <c r="AY207" s="83">
        <f t="shared" si="118"/>
        <v>0</v>
      </c>
      <c r="AZ207" s="83">
        <f t="shared" si="118"/>
        <v>0</v>
      </c>
      <c r="BA207" s="83">
        <f t="shared" si="119"/>
        <v>0</v>
      </c>
      <c r="BB207" s="83">
        <f t="shared" si="119"/>
        <v>0</v>
      </c>
      <c r="BC207" s="83">
        <f t="shared" si="119"/>
        <v>0</v>
      </c>
      <c r="BD207" s="83">
        <f t="shared" si="119"/>
        <v>0</v>
      </c>
      <c r="BE207" s="83">
        <f t="shared" si="119"/>
        <v>0</v>
      </c>
      <c r="BF207" s="83">
        <f t="shared" si="119"/>
        <v>0</v>
      </c>
      <c r="BG207" s="83">
        <f t="shared" si="119"/>
        <v>0</v>
      </c>
      <c r="BH207" s="83">
        <f t="shared" si="119"/>
        <v>0</v>
      </c>
      <c r="BI207" s="83">
        <f t="shared" si="119"/>
        <v>0</v>
      </c>
      <c r="BJ207" s="83">
        <f t="shared" si="119"/>
        <v>0</v>
      </c>
      <c r="BK207" s="83">
        <f t="shared" si="119"/>
        <v>0</v>
      </c>
      <c r="BL207" s="83">
        <f t="shared" si="119"/>
        <v>0</v>
      </c>
      <c r="BM207" s="83">
        <f t="shared" si="119"/>
        <v>0</v>
      </c>
      <c r="BN207" s="83">
        <f t="shared" si="119"/>
        <v>0</v>
      </c>
      <c r="BO207" s="83">
        <f t="shared" si="119"/>
        <v>0</v>
      </c>
      <c r="BP207" s="83">
        <f t="shared" si="119"/>
        <v>0</v>
      </c>
      <c r="BQ207" s="83">
        <f t="shared" si="120"/>
        <v>0</v>
      </c>
      <c r="BR207" s="83">
        <f t="shared" si="120"/>
        <v>0</v>
      </c>
      <c r="BS207" s="83">
        <f t="shared" si="120"/>
        <v>0</v>
      </c>
      <c r="BT207" s="83">
        <f t="shared" si="120"/>
        <v>0</v>
      </c>
      <c r="BU207" s="83">
        <f t="shared" si="120"/>
        <v>0</v>
      </c>
      <c r="BV207" s="83">
        <f t="shared" si="120"/>
        <v>0</v>
      </c>
      <c r="BW207" s="83">
        <f t="shared" si="120"/>
        <v>0</v>
      </c>
      <c r="BX207" s="83">
        <f t="shared" si="120"/>
        <v>0</v>
      </c>
      <c r="BY207" s="83">
        <f t="shared" si="120"/>
        <v>0</v>
      </c>
      <c r="BZ207" s="83">
        <f t="shared" si="120"/>
        <v>0</v>
      </c>
      <c r="CA207" s="83">
        <f t="shared" si="120"/>
        <v>0</v>
      </c>
      <c r="CB207" s="83">
        <f t="shared" si="120"/>
        <v>0</v>
      </c>
      <c r="CC207" s="83">
        <f t="shared" si="120"/>
        <v>0</v>
      </c>
      <c r="CD207" s="83">
        <f t="shared" si="120"/>
        <v>0</v>
      </c>
      <c r="CE207" s="83">
        <f t="shared" si="120"/>
        <v>0</v>
      </c>
      <c r="CF207" s="83">
        <f t="shared" si="120"/>
        <v>0</v>
      </c>
      <c r="CG207" s="83">
        <f t="shared" si="121"/>
        <v>0</v>
      </c>
      <c r="CH207" s="83">
        <f t="shared" si="121"/>
        <v>0</v>
      </c>
      <c r="CI207" s="83">
        <f t="shared" si="121"/>
        <v>0</v>
      </c>
      <c r="CJ207" s="83">
        <f t="shared" si="121"/>
        <v>0</v>
      </c>
      <c r="CK207" s="83">
        <f t="shared" si="121"/>
        <v>0</v>
      </c>
      <c r="CL207" s="83">
        <f t="shared" si="121"/>
        <v>0</v>
      </c>
      <c r="CM207" s="83">
        <f t="shared" si="121"/>
        <v>0</v>
      </c>
      <c r="CN207" s="83">
        <f t="shared" si="121"/>
        <v>0</v>
      </c>
      <c r="CO207" s="83">
        <f t="shared" si="121"/>
        <v>0</v>
      </c>
      <c r="CP207" s="83">
        <f t="shared" si="121"/>
        <v>0</v>
      </c>
      <c r="CQ207" s="83">
        <f t="shared" si="121"/>
        <v>0</v>
      </c>
      <c r="CR207" s="83">
        <f t="shared" si="121"/>
        <v>0</v>
      </c>
      <c r="CS207" s="83">
        <f t="shared" si="121"/>
        <v>0</v>
      </c>
      <c r="CT207" s="83">
        <f t="shared" si="121"/>
        <v>0</v>
      </c>
      <c r="CU207" s="83">
        <f t="shared" si="121"/>
        <v>0</v>
      </c>
      <c r="CV207" s="83">
        <f t="shared" si="121"/>
        <v>0</v>
      </c>
      <c r="CW207" s="83">
        <f t="shared" si="122"/>
        <v>0</v>
      </c>
      <c r="CX207" s="83">
        <f t="shared" si="122"/>
        <v>0</v>
      </c>
      <c r="CY207" s="83">
        <f t="shared" si="122"/>
        <v>0</v>
      </c>
      <c r="CZ207" s="83">
        <f t="shared" si="122"/>
        <v>0</v>
      </c>
      <c r="DA207" s="83">
        <f t="shared" si="122"/>
        <v>0</v>
      </c>
      <c r="DB207" s="83">
        <f t="shared" si="122"/>
        <v>0</v>
      </c>
      <c r="DC207" s="83">
        <f t="shared" si="122"/>
        <v>0</v>
      </c>
      <c r="DD207" s="83">
        <f t="shared" si="122"/>
        <v>0</v>
      </c>
      <c r="DE207" s="83">
        <f t="shared" si="122"/>
        <v>0</v>
      </c>
      <c r="DF207" s="83">
        <f t="shared" si="122"/>
        <v>0</v>
      </c>
      <c r="DG207" s="83">
        <f t="shared" si="122"/>
        <v>0</v>
      </c>
      <c r="DH207" s="83">
        <f t="shared" si="122"/>
        <v>0</v>
      </c>
      <c r="DI207" s="83">
        <f t="shared" si="122"/>
        <v>0</v>
      </c>
      <c r="DJ207" s="83">
        <f t="shared" si="122"/>
        <v>0</v>
      </c>
      <c r="DK207" s="83">
        <f t="shared" si="123"/>
        <v>0</v>
      </c>
      <c r="DL207" s="83">
        <f t="shared" si="123"/>
        <v>0</v>
      </c>
      <c r="DM207" s="83">
        <f t="shared" si="123"/>
        <v>0</v>
      </c>
      <c r="DN207" s="83">
        <f t="shared" si="123"/>
        <v>0</v>
      </c>
      <c r="DO207" s="83">
        <f t="shared" si="123"/>
        <v>0</v>
      </c>
      <c r="DP207" s="83">
        <f t="shared" si="123"/>
        <v>0</v>
      </c>
      <c r="DQ207" s="83">
        <f t="shared" si="123"/>
        <v>0</v>
      </c>
      <c r="DR207" s="83">
        <f t="shared" si="123"/>
        <v>0</v>
      </c>
      <c r="DS207" s="83">
        <f t="shared" si="123"/>
        <v>0</v>
      </c>
      <c r="DT207" s="83">
        <f t="shared" si="123"/>
        <v>0</v>
      </c>
      <c r="DU207" s="83">
        <f t="shared" si="123"/>
        <v>0</v>
      </c>
    </row>
    <row r="208" spans="1:125">
      <c r="A208" s="44" t="str">
        <f>IFERROR(Pieņēmumi!B225,"")</f>
        <v>Administratīvās izmaksas Nr3</v>
      </c>
      <c r="B208" s="50" t="str">
        <f>IFERROR(Pieņēmumi!C225,"")</f>
        <v>€ ceturksnī</v>
      </c>
      <c r="C208" s="2"/>
      <c r="D208" s="69">
        <f>IFERROR(Pieņēmumi!E225,"")</f>
        <v>0</v>
      </c>
      <c r="E208" s="83">
        <f t="shared" si="116"/>
        <v>0</v>
      </c>
      <c r="F208" s="83">
        <f t="shared" si="116"/>
        <v>0</v>
      </c>
      <c r="G208" s="83">
        <f t="shared" si="116"/>
        <v>0</v>
      </c>
      <c r="H208" s="83">
        <f t="shared" si="116"/>
        <v>0</v>
      </c>
      <c r="I208" s="83">
        <f t="shared" si="116"/>
        <v>0</v>
      </c>
      <c r="J208" s="83">
        <f t="shared" si="116"/>
        <v>0</v>
      </c>
      <c r="K208" s="83">
        <f t="shared" si="116"/>
        <v>0</v>
      </c>
      <c r="L208" s="83">
        <f t="shared" si="116"/>
        <v>0</v>
      </c>
      <c r="M208" s="83">
        <f t="shared" si="116"/>
        <v>0</v>
      </c>
      <c r="N208" s="83">
        <f t="shared" si="116"/>
        <v>0</v>
      </c>
      <c r="O208" s="83">
        <f t="shared" si="116"/>
        <v>0</v>
      </c>
      <c r="P208" s="83">
        <f t="shared" si="116"/>
        <v>0</v>
      </c>
      <c r="Q208" s="83">
        <f t="shared" si="116"/>
        <v>0</v>
      </c>
      <c r="R208" s="83">
        <f t="shared" si="116"/>
        <v>0</v>
      </c>
      <c r="S208" s="83">
        <f t="shared" si="116"/>
        <v>0</v>
      </c>
      <c r="T208" s="83">
        <f t="shared" si="116"/>
        <v>0</v>
      </c>
      <c r="U208" s="83">
        <f t="shared" si="117"/>
        <v>0</v>
      </c>
      <c r="V208" s="83">
        <f t="shared" si="117"/>
        <v>0</v>
      </c>
      <c r="W208" s="83">
        <f t="shared" si="117"/>
        <v>0</v>
      </c>
      <c r="X208" s="83">
        <f t="shared" si="117"/>
        <v>0</v>
      </c>
      <c r="Y208" s="83">
        <f t="shared" si="117"/>
        <v>0</v>
      </c>
      <c r="Z208" s="83">
        <f t="shared" si="117"/>
        <v>0</v>
      </c>
      <c r="AA208" s="83">
        <f t="shared" si="117"/>
        <v>0</v>
      </c>
      <c r="AB208" s="83">
        <f t="shared" si="117"/>
        <v>0</v>
      </c>
      <c r="AC208" s="83">
        <f t="shared" si="117"/>
        <v>0</v>
      </c>
      <c r="AD208" s="83">
        <f t="shared" si="117"/>
        <v>0</v>
      </c>
      <c r="AE208" s="83">
        <f t="shared" si="117"/>
        <v>0</v>
      </c>
      <c r="AF208" s="83">
        <f t="shared" si="117"/>
        <v>0</v>
      </c>
      <c r="AG208" s="83">
        <f t="shared" si="117"/>
        <v>0</v>
      </c>
      <c r="AH208" s="83">
        <f t="shared" si="117"/>
        <v>0</v>
      </c>
      <c r="AI208" s="83">
        <f t="shared" si="117"/>
        <v>0</v>
      </c>
      <c r="AJ208" s="83">
        <f t="shared" si="117"/>
        <v>0</v>
      </c>
      <c r="AK208" s="83">
        <f t="shared" si="118"/>
        <v>0</v>
      </c>
      <c r="AL208" s="83">
        <f t="shared" si="118"/>
        <v>0</v>
      </c>
      <c r="AM208" s="83">
        <f t="shared" si="118"/>
        <v>0</v>
      </c>
      <c r="AN208" s="83">
        <f t="shared" si="118"/>
        <v>0</v>
      </c>
      <c r="AO208" s="83">
        <f t="shared" si="118"/>
        <v>0</v>
      </c>
      <c r="AP208" s="83">
        <f t="shared" si="118"/>
        <v>0</v>
      </c>
      <c r="AQ208" s="83">
        <f t="shared" si="118"/>
        <v>0</v>
      </c>
      <c r="AR208" s="83">
        <f t="shared" si="118"/>
        <v>0</v>
      </c>
      <c r="AS208" s="83">
        <f t="shared" si="118"/>
        <v>0</v>
      </c>
      <c r="AT208" s="83">
        <f t="shared" si="118"/>
        <v>0</v>
      </c>
      <c r="AU208" s="83">
        <f t="shared" si="118"/>
        <v>0</v>
      </c>
      <c r="AV208" s="83">
        <f t="shared" si="118"/>
        <v>0</v>
      </c>
      <c r="AW208" s="83">
        <f t="shared" si="118"/>
        <v>0</v>
      </c>
      <c r="AX208" s="83">
        <f t="shared" si="118"/>
        <v>0</v>
      </c>
      <c r="AY208" s="83">
        <f t="shared" si="118"/>
        <v>0</v>
      </c>
      <c r="AZ208" s="83">
        <f t="shared" si="118"/>
        <v>0</v>
      </c>
      <c r="BA208" s="83">
        <f t="shared" si="119"/>
        <v>0</v>
      </c>
      <c r="BB208" s="83">
        <f t="shared" si="119"/>
        <v>0</v>
      </c>
      <c r="BC208" s="83">
        <f t="shared" si="119"/>
        <v>0</v>
      </c>
      <c r="BD208" s="83">
        <f t="shared" si="119"/>
        <v>0</v>
      </c>
      <c r="BE208" s="83">
        <f t="shared" si="119"/>
        <v>0</v>
      </c>
      <c r="BF208" s="83">
        <f t="shared" si="119"/>
        <v>0</v>
      </c>
      <c r="BG208" s="83">
        <f t="shared" si="119"/>
        <v>0</v>
      </c>
      <c r="BH208" s="83">
        <f t="shared" si="119"/>
        <v>0</v>
      </c>
      <c r="BI208" s="83">
        <f t="shared" si="119"/>
        <v>0</v>
      </c>
      <c r="BJ208" s="83">
        <f t="shared" si="119"/>
        <v>0</v>
      </c>
      <c r="BK208" s="83">
        <f t="shared" si="119"/>
        <v>0</v>
      </c>
      <c r="BL208" s="83">
        <f t="shared" si="119"/>
        <v>0</v>
      </c>
      <c r="BM208" s="83">
        <f t="shared" si="119"/>
        <v>0</v>
      </c>
      <c r="BN208" s="83">
        <f t="shared" si="119"/>
        <v>0</v>
      </c>
      <c r="BO208" s="83">
        <f t="shared" si="119"/>
        <v>0</v>
      </c>
      <c r="BP208" s="83">
        <f t="shared" si="119"/>
        <v>0</v>
      </c>
      <c r="BQ208" s="83">
        <f t="shared" si="120"/>
        <v>0</v>
      </c>
      <c r="BR208" s="83">
        <f t="shared" si="120"/>
        <v>0</v>
      </c>
      <c r="BS208" s="83">
        <f t="shared" si="120"/>
        <v>0</v>
      </c>
      <c r="BT208" s="83">
        <f t="shared" si="120"/>
        <v>0</v>
      </c>
      <c r="BU208" s="83">
        <f t="shared" si="120"/>
        <v>0</v>
      </c>
      <c r="BV208" s="83">
        <f t="shared" si="120"/>
        <v>0</v>
      </c>
      <c r="BW208" s="83">
        <f t="shared" si="120"/>
        <v>0</v>
      </c>
      <c r="BX208" s="83">
        <f t="shared" si="120"/>
        <v>0</v>
      </c>
      <c r="BY208" s="83">
        <f t="shared" si="120"/>
        <v>0</v>
      </c>
      <c r="BZ208" s="83">
        <f t="shared" si="120"/>
        <v>0</v>
      </c>
      <c r="CA208" s="83">
        <f t="shared" si="120"/>
        <v>0</v>
      </c>
      <c r="CB208" s="83">
        <f t="shared" si="120"/>
        <v>0</v>
      </c>
      <c r="CC208" s="83">
        <f t="shared" si="120"/>
        <v>0</v>
      </c>
      <c r="CD208" s="83">
        <f t="shared" si="120"/>
        <v>0</v>
      </c>
      <c r="CE208" s="83">
        <f t="shared" si="120"/>
        <v>0</v>
      </c>
      <c r="CF208" s="83">
        <f t="shared" si="120"/>
        <v>0</v>
      </c>
      <c r="CG208" s="83">
        <f t="shared" si="121"/>
        <v>0</v>
      </c>
      <c r="CH208" s="83">
        <f t="shared" si="121"/>
        <v>0</v>
      </c>
      <c r="CI208" s="83">
        <f t="shared" si="121"/>
        <v>0</v>
      </c>
      <c r="CJ208" s="83">
        <f t="shared" si="121"/>
        <v>0</v>
      </c>
      <c r="CK208" s="83">
        <f t="shared" si="121"/>
        <v>0</v>
      </c>
      <c r="CL208" s="83">
        <f t="shared" si="121"/>
        <v>0</v>
      </c>
      <c r="CM208" s="83">
        <f t="shared" si="121"/>
        <v>0</v>
      </c>
      <c r="CN208" s="83">
        <f t="shared" si="121"/>
        <v>0</v>
      </c>
      <c r="CO208" s="83">
        <f t="shared" si="121"/>
        <v>0</v>
      </c>
      <c r="CP208" s="83">
        <f t="shared" si="121"/>
        <v>0</v>
      </c>
      <c r="CQ208" s="83">
        <f t="shared" si="121"/>
        <v>0</v>
      </c>
      <c r="CR208" s="83">
        <f t="shared" si="121"/>
        <v>0</v>
      </c>
      <c r="CS208" s="83">
        <f t="shared" si="121"/>
        <v>0</v>
      </c>
      <c r="CT208" s="83">
        <f t="shared" si="121"/>
        <v>0</v>
      </c>
      <c r="CU208" s="83">
        <f t="shared" si="121"/>
        <v>0</v>
      </c>
      <c r="CV208" s="83">
        <f t="shared" si="121"/>
        <v>0</v>
      </c>
      <c r="CW208" s="83">
        <f t="shared" si="122"/>
        <v>0</v>
      </c>
      <c r="CX208" s="83">
        <f t="shared" si="122"/>
        <v>0</v>
      </c>
      <c r="CY208" s="83">
        <f t="shared" si="122"/>
        <v>0</v>
      </c>
      <c r="CZ208" s="83">
        <f t="shared" si="122"/>
        <v>0</v>
      </c>
      <c r="DA208" s="83">
        <f t="shared" si="122"/>
        <v>0</v>
      </c>
      <c r="DB208" s="83">
        <f t="shared" si="122"/>
        <v>0</v>
      </c>
      <c r="DC208" s="83">
        <f t="shared" si="122"/>
        <v>0</v>
      </c>
      <c r="DD208" s="83">
        <f t="shared" si="122"/>
        <v>0</v>
      </c>
      <c r="DE208" s="83">
        <f t="shared" si="122"/>
        <v>0</v>
      </c>
      <c r="DF208" s="83">
        <f t="shared" si="122"/>
        <v>0</v>
      </c>
      <c r="DG208" s="83">
        <f t="shared" si="122"/>
        <v>0</v>
      </c>
      <c r="DH208" s="83">
        <f t="shared" si="122"/>
        <v>0</v>
      </c>
      <c r="DI208" s="83">
        <f t="shared" si="122"/>
        <v>0</v>
      </c>
      <c r="DJ208" s="83">
        <f t="shared" si="122"/>
        <v>0</v>
      </c>
      <c r="DK208" s="83">
        <f t="shared" si="123"/>
        <v>0</v>
      </c>
      <c r="DL208" s="83">
        <f t="shared" si="123"/>
        <v>0</v>
      </c>
      <c r="DM208" s="83">
        <f t="shared" si="123"/>
        <v>0</v>
      </c>
      <c r="DN208" s="83">
        <f t="shared" si="123"/>
        <v>0</v>
      </c>
      <c r="DO208" s="83">
        <f t="shared" si="123"/>
        <v>0</v>
      </c>
      <c r="DP208" s="83">
        <f t="shared" si="123"/>
        <v>0</v>
      </c>
      <c r="DQ208" s="83">
        <f t="shared" si="123"/>
        <v>0</v>
      </c>
      <c r="DR208" s="83">
        <f t="shared" si="123"/>
        <v>0</v>
      </c>
      <c r="DS208" s="83">
        <f t="shared" si="123"/>
        <v>0</v>
      </c>
      <c r="DT208" s="83">
        <f t="shared" si="123"/>
        <v>0</v>
      </c>
      <c r="DU208" s="83">
        <f t="shared" si="123"/>
        <v>0</v>
      </c>
    </row>
    <row r="209" spans="1:125">
      <c r="A209" s="44" t="str">
        <f>IFERROR(Pieņēmumi!B226,"")</f>
        <v>Administratīvās izmaksas Nr4</v>
      </c>
      <c r="B209" s="50" t="str">
        <f>IFERROR(Pieņēmumi!C226,"")</f>
        <v>€ ceturksnī</v>
      </c>
      <c r="C209" s="2"/>
      <c r="D209" s="69">
        <f>IFERROR(Pieņēmumi!E226,"")</f>
        <v>0</v>
      </c>
      <c r="E209" s="83">
        <f t="shared" si="116"/>
        <v>0</v>
      </c>
      <c r="F209" s="83">
        <f t="shared" si="116"/>
        <v>0</v>
      </c>
      <c r="G209" s="83">
        <f t="shared" si="116"/>
        <v>0</v>
      </c>
      <c r="H209" s="83">
        <f t="shared" si="116"/>
        <v>0</v>
      </c>
      <c r="I209" s="83">
        <f t="shared" si="116"/>
        <v>0</v>
      </c>
      <c r="J209" s="83">
        <f t="shared" si="116"/>
        <v>0</v>
      </c>
      <c r="K209" s="83">
        <f t="shared" si="116"/>
        <v>0</v>
      </c>
      <c r="L209" s="83">
        <f t="shared" si="116"/>
        <v>0</v>
      </c>
      <c r="M209" s="83">
        <f t="shared" si="116"/>
        <v>0</v>
      </c>
      <c r="N209" s="83">
        <f t="shared" si="116"/>
        <v>0</v>
      </c>
      <c r="O209" s="83">
        <f t="shared" si="116"/>
        <v>0</v>
      </c>
      <c r="P209" s="83">
        <f t="shared" si="116"/>
        <v>0</v>
      </c>
      <c r="Q209" s="83">
        <f t="shared" si="116"/>
        <v>0</v>
      </c>
      <c r="R209" s="83">
        <f t="shared" si="116"/>
        <v>0</v>
      </c>
      <c r="S209" s="83">
        <f t="shared" si="116"/>
        <v>0</v>
      </c>
      <c r="T209" s="83">
        <f t="shared" si="116"/>
        <v>0</v>
      </c>
      <c r="U209" s="83">
        <f t="shared" si="117"/>
        <v>0</v>
      </c>
      <c r="V209" s="83">
        <f t="shared" si="117"/>
        <v>0</v>
      </c>
      <c r="W209" s="83">
        <f t="shared" si="117"/>
        <v>0</v>
      </c>
      <c r="X209" s="83">
        <f t="shared" si="117"/>
        <v>0</v>
      </c>
      <c r="Y209" s="83">
        <f t="shared" si="117"/>
        <v>0</v>
      </c>
      <c r="Z209" s="83">
        <f t="shared" si="117"/>
        <v>0</v>
      </c>
      <c r="AA209" s="83">
        <f t="shared" si="117"/>
        <v>0</v>
      </c>
      <c r="AB209" s="83">
        <f t="shared" si="117"/>
        <v>0</v>
      </c>
      <c r="AC209" s="83">
        <f t="shared" si="117"/>
        <v>0</v>
      </c>
      <c r="AD209" s="83">
        <f t="shared" si="117"/>
        <v>0</v>
      </c>
      <c r="AE209" s="83">
        <f t="shared" si="117"/>
        <v>0</v>
      </c>
      <c r="AF209" s="83">
        <f t="shared" si="117"/>
        <v>0</v>
      </c>
      <c r="AG209" s="83">
        <f t="shared" si="117"/>
        <v>0</v>
      </c>
      <c r="AH209" s="83">
        <f t="shared" si="117"/>
        <v>0</v>
      </c>
      <c r="AI209" s="83">
        <f t="shared" si="117"/>
        <v>0</v>
      </c>
      <c r="AJ209" s="83">
        <f t="shared" si="117"/>
        <v>0</v>
      </c>
      <c r="AK209" s="83">
        <f t="shared" si="118"/>
        <v>0</v>
      </c>
      <c r="AL209" s="83">
        <f t="shared" si="118"/>
        <v>0</v>
      </c>
      <c r="AM209" s="83">
        <f t="shared" si="118"/>
        <v>0</v>
      </c>
      <c r="AN209" s="83">
        <f t="shared" si="118"/>
        <v>0</v>
      </c>
      <c r="AO209" s="83">
        <f t="shared" si="118"/>
        <v>0</v>
      </c>
      <c r="AP209" s="83">
        <f t="shared" si="118"/>
        <v>0</v>
      </c>
      <c r="AQ209" s="83">
        <f t="shared" si="118"/>
        <v>0</v>
      </c>
      <c r="AR209" s="83">
        <f t="shared" si="118"/>
        <v>0</v>
      </c>
      <c r="AS209" s="83">
        <f t="shared" si="118"/>
        <v>0</v>
      </c>
      <c r="AT209" s="83">
        <f t="shared" si="118"/>
        <v>0</v>
      </c>
      <c r="AU209" s="83">
        <f t="shared" si="118"/>
        <v>0</v>
      </c>
      <c r="AV209" s="83">
        <f t="shared" si="118"/>
        <v>0</v>
      </c>
      <c r="AW209" s="83">
        <f t="shared" si="118"/>
        <v>0</v>
      </c>
      <c r="AX209" s="83">
        <f t="shared" si="118"/>
        <v>0</v>
      </c>
      <c r="AY209" s="83">
        <f t="shared" si="118"/>
        <v>0</v>
      </c>
      <c r="AZ209" s="83">
        <f t="shared" si="118"/>
        <v>0</v>
      </c>
      <c r="BA209" s="83">
        <f t="shared" si="119"/>
        <v>0</v>
      </c>
      <c r="BB209" s="83">
        <f t="shared" si="119"/>
        <v>0</v>
      </c>
      <c r="BC209" s="83">
        <f t="shared" si="119"/>
        <v>0</v>
      </c>
      <c r="BD209" s="83">
        <f t="shared" si="119"/>
        <v>0</v>
      </c>
      <c r="BE209" s="83">
        <f t="shared" si="119"/>
        <v>0</v>
      </c>
      <c r="BF209" s="83">
        <f t="shared" si="119"/>
        <v>0</v>
      </c>
      <c r="BG209" s="83">
        <f t="shared" si="119"/>
        <v>0</v>
      </c>
      <c r="BH209" s="83">
        <f t="shared" si="119"/>
        <v>0</v>
      </c>
      <c r="BI209" s="83">
        <f t="shared" si="119"/>
        <v>0</v>
      </c>
      <c r="BJ209" s="83">
        <f t="shared" si="119"/>
        <v>0</v>
      </c>
      <c r="BK209" s="83">
        <f t="shared" si="119"/>
        <v>0</v>
      </c>
      <c r="BL209" s="83">
        <f t="shared" si="119"/>
        <v>0</v>
      </c>
      <c r="BM209" s="83">
        <f t="shared" si="119"/>
        <v>0</v>
      </c>
      <c r="BN209" s="83">
        <f t="shared" si="119"/>
        <v>0</v>
      </c>
      <c r="BO209" s="83">
        <f t="shared" si="119"/>
        <v>0</v>
      </c>
      <c r="BP209" s="83">
        <f t="shared" si="119"/>
        <v>0</v>
      </c>
      <c r="BQ209" s="83">
        <f t="shared" si="120"/>
        <v>0</v>
      </c>
      <c r="BR209" s="83">
        <f t="shared" si="120"/>
        <v>0</v>
      </c>
      <c r="BS209" s="83">
        <f t="shared" si="120"/>
        <v>0</v>
      </c>
      <c r="BT209" s="83">
        <f t="shared" si="120"/>
        <v>0</v>
      </c>
      <c r="BU209" s="83">
        <f t="shared" si="120"/>
        <v>0</v>
      </c>
      <c r="BV209" s="83">
        <f t="shared" si="120"/>
        <v>0</v>
      </c>
      <c r="BW209" s="83">
        <f t="shared" si="120"/>
        <v>0</v>
      </c>
      <c r="BX209" s="83">
        <f t="shared" si="120"/>
        <v>0</v>
      </c>
      <c r="BY209" s="83">
        <f t="shared" si="120"/>
        <v>0</v>
      </c>
      <c r="BZ209" s="83">
        <f t="shared" si="120"/>
        <v>0</v>
      </c>
      <c r="CA209" s="83">
        <f t="shared" si="120"/>
        <v>0</v>
      </c>
      <c r="CB209" s="83">
        <f t="shared" si="120"/>
        <v>0</v>
      </c>
      <c r="CC209" s="83">
        <f t="shared" si="120"/>
        <v>0</v>
      </c>
      <c r="CD209" s="83">
        <f t="shared" si="120"/>
        <v>0</v>
      </c>
      <c r="CE209" s="83">
        <f t="shared" si="120"/>
        <v>0</v>
      </c>
      <c r="CF209" s="83">
        <f t="shared" si="120"/>
        <v>0</v>
      </c>
      <c r="CG209" s="83">
        <f t="shared" si="121"/>
        <v>0</v>
      </c>
      <c r="CH209" s="83">
        <f t="shared" si="121"/>
        <v>0</v>
      </c>
      <c r="CI209" s="83">
        <f t="shared" si="121"/>
        <v>0</v>
      </c>
      <c r="CJ209" s="83">
        <f t="shared" si="121"/>
        <v>0</v>
      </c>
      <c r="CK209" s="83">
        <f t="shared" si="121"/>
        <v>0</v>
      </c>
      <c r="CL209" s="83">
        <f t="shared" si="121"/>
        <v>0</v>
      </c>
      <c r="CM209" s="83">
        <f t="shared" si="121"/>
        <v>0</v>
      </c>
      <c r="CN209" s="83">
        <f t="shared" si="121"/>
        <v>0</v>
      </c>
      <c r="CO209" s="83">
        <f t="shared" si="121"/>
        <v>0</v>
      </c>
      <c r="CP209" s="83">
        <f t="shared" si="121"/>
        <v>0</v>
      </c>
      <c r="CQ209" s="83">
        <f t="shared" si="121"/>
        <v>0</v>
      </c>
      <c r="CR209" s="83">
        <f t="shared" si="121"/>
        <v>0</v>
      </c>
      <c r="CS209" s="83">
        <f t="shared" si="121"/>
        <v>0</v>
      </c>
      <c r="CT209" s="83">
        <f t="shared" si="121"/>
        <v>0</v>
      </c>
      <c r="CU209" s="83">
        <f t="shared" si="121"/>
        <v>0</v>
      </c>
      <c r="CV209" s="83">
        <f t="shared" si="121"/>
        <v>0</v>
      </c>
      <c r="CW209" s="83">
        <f t="shared" si="122"/>
        <v>0</v>
      </c>
      <c r="CX209" s="83">
        <f t="shared" si="122"/>
        <v>0</v>
      </c>
      <c r="CY209" s="83">
        <f t="shared" si="122"/>
        <v>0</v>
      </c>
      <c r="CZ209" s="83">
        <f t="shared" si="122"/>
        <v>0</v>
      </c>
      <c r="DA209" s="83">
        <f t="shared" si="122"/>
        <v>0</v>
      </c>
      <c r="DB209" s="83">
        <f t="shared" si="122"/>
        <v>0</v>
      </c>
      <c r="DC209" s="83">
        <f t="shared" si="122"/>
        <v>0</v>
      </c>
      <c r="DD209" s="83">
        <f t="shared" si="122"/>
        <v>0</v>
      </c>
      <c r="DE209" s="83">
        <f t="shared" si="122"/>
        <v>0</v>
      </c>
      <c r="DF209" s="83">
        <f t="shared" si="122"/>
        <v>0</v>
      </c>
      <c r="DG209" s="83">
        <f t="shared" si="122"/>
        <v>0</v>
      </c>
      <c r="DH209" s="83">
        <f t="shared" si="122"/>
        <v>0</v>
      </c>
      <c r="DI209" s="83">
        <f t="shared" si="122"/>
        <v>0</v>
      </c>
      <c r="DJ209" s="83">
        <f t="shared" si="122"/>
        <v>0</v>
      </c>
      <c r="DK209" s="83">
        <f t="shared" si="123"/>
        <v>0</v>
      </c>
      <c r="DL209" s="83">
        <f t="shared" si="123"/>
        <v>0</v>
      </c>
      <c r="DM209" s="83">
        <f t="shared" si="123"/>
        <v>0</v>
      </c>
      <c r="DN209" s="83">
        <f t="shared" si="123"/>
        <v>0</v>
      </c>
      <c r="DO209" s="83">
        <f t="shared" si="123"/>
        <v>0</v>
      </c>
      <c r="DP209" s="83">
        <f t="shared" si="123"/>
        <v>0</v>
      </c>
      <c r="DQ209" s="83">
        <f t="shared" si="123"/>
        <v>0</v>
      </c>
      <c r="DR209" s="83">
        <f t="shared" si="123"/>
        <v>0</v>
      </c>
      <c r="DS209" s="83">
        <f t="shared" si="123"/>
        <v>0</v>
      </c>
      <c r="DT209" s="83">
        <f t="shared" si="123"/>
        <v>0</v>
      </c>
      <c r="DU209" s="83">
        <f t="shared" si="123"/>
        <v>0</v>
      </c>
    </row>
    <row r="210" spans="1:125">
      <c r="A210" s="44" t="str">
        <f>IFERROR(Pieņēmumi!B227,"")</f>
        <v>Administratīvās izmaksas Nr5</v>
      </c>
      <c r="B210" s="50" t="str">
        <f>IFERROR(Pieņēmumi!C227,"")</f>
        <v>€ ceturksnī</v>
      </c>
      <c r="C210" s="2"/>
      <c r="D210" s="69">
        <f>IFERROR(Pieņēmumi!E227,"")</f>
        <v>0</v>
      </c>
      <c r="E210" s="83">
        <f t="shared" si="116"/>
        <v>0</v>
      </c>
      <c r="F210" s="83">
        <f t="shared" si="116"/>
        <v>0</v>
      </c>
      <c r="G210" s="83">
        <f t="shared" si="116"/>
        <v>0</v>
      </c>
      <c r="H210" s="83">
        <f t="shared" si="116"/>
        <v>0</v>
      </c>
      <c r="I210" s="83">
        <f t="shared" si="116"/>
        <v>0</v>
      </c>
      <c r="J210" s="83">
        <f t="shared" si="116"/>
        <v>0</v>
      </c>
      <c r="K210" s="83">
        <f t="shared" si="116"/>
        <v>0</v>
      </c>
      <c r="L210" s="83">
        <f t="shared" si="116"/>
        <v>0</v>
      </c>
      <c r="M210" s="83">
        <f t="shared" si="116"/>
        <v>0</v>
      </c>
      <c r="N210" s="83">
        <f t="shared" si="116"/>
        <v>0</v>
      </c>
      <c r="O210" s="83">
        <f t="shared" si="116"/>
        <v>0</v>
      </c>
      <c r="P210" s="83">
        <f t="shared" si="116"/>
        <v>0</v>
      </c>
      <c r="Q210" s="83">
        <f t="shared" si="116"/>
        <v>0</v>
      </c>
      <c r="R210" s="83">
        <f t="shared" si="116"/>
        <v>0</v>
      </c>
      <c r="S210" s="83">
        <f t="shared" si="116"/>
        <v>0</v>
      </c>
      <c r="T210" s="83">
        <f t="shared" si="116"/>
        <v>0</v>
      </c>
      <c r="U210" s="83">
        <f t="shared" si="117"/>
        <v>0</v>
      </c>
      <c r="V210" s="83">
        <f t="shared" si="117"/>
        <v>0</v>
      </c>
      <c r="W210" s="83">
        <f t="shared" si="117"/>
        <v>0</v>
      </c>
      <c r="X210" s="83">
        <f t="shared" si="117"/>
        <v>0</v>
      </c>
      <c r="Y210" s="83">
        <f t="shared" si="117"/>
        <v>0</v>
      </c>
      <c r="Z210" s="83">
        <f t="shared" si="117"/>
        <v>0</v>
      </c>
      <c r="AA210" s="83">
        <f t="shared" si="117"/>
        <v>0</v>
      </c>
      <c r="AB210" s="83">
        <f t="shared" si="117"/>
        <v>0</v>
      </c>
      <c r="AC210" s="83">
        <f t="shared" si="117"/>
        <v>0</v>
      </c>
      <c r="AD210" s="83">
        <f t="shared" si="117"/>
        <v>0</v>
      </c>
      <c r="AE210" s="83">
        <f t="shared" si="117"/>
        <v>0</v>
      </c>
      <c r="AF210" s="83">
        <f t="shared" si="117"/>
        <v>0</v>
      </c>
      <c r="AG210" s="83">
        <f t="shared" si="117"/>
        <v>0</v>
      </c>
      <c r="AH210" s="83">
        <f t="shared" si="117"/>
        <v>0</v>
      </c>
      <c r="AI210" s="83">
        <f t="shared" si="117"/>
        <v>0</v>
      </c>
      <c r="AJ210" s="83">
        <f t="shared" si="117"/>
        <v>0</v>
      </c>
      <c r="AK210" s="83">
        <f t="shared" si="118"/>
        <v>0</v>
      </c>
      <c r="AL210" s="83">
        <f t="shared" si="118"/>
        <v>0</v>
      </c>
      <c r="AM210" s="83">
        <f t="shared" si="118"/>
        <v>0</v>
      </c>
      <c r="AN210" s="83">
        <f t="shared" si="118"/>
        <v>0</v>
      </c>
      <c r="AO210" s="83">
        <f t="shared" si="118"/>
        <v>0</v>
      </c>
      <c r="AP210" s="83">
        <f t="shared" si="118"/>
        <v>0</v>
      </c>
      <c r="AQ210" s="83">
        <f t="shared" si="118"/>
        <v>0</v>
      </c>
      <c r="AR210" s="83">
        <f t="shared" si="118"/>
        <v>0</v>
      </c>
      <c r="AS210" s="83">
        <f t="shared" si="118"/>
        <v>0</v>
      </c>
      <c r="AT210" s="83">
        <f t="shared" si="118"/>
        <v>0</v>
      </c>
      <c r="AU210" s="83">
        <f t="shared" si="118"/>
        <v>0</v>
      </c>
      <c r="AV210" s="83">
        <f t="shared" si="118"/>
        <v>0</v>
      </c>
      <c r="AW210" s="83">
        <f t="shared" si="118"/>
        <v>0</v>
      </c>
      <c r="AX210" s="83">
        <f t="shared" si="118"/>
        <v>0</v>
      </c>
      <c r="AY210" s="83">
        <f t="shared" si="118"/>
        <v>0</v>
      </c>
      <c r="AZ210" s="83">
        <f t="shared" si="118"/>
        <v>0</v>
      </c>
      <c r="BA210" s="83">
        <f t="shared" si="119"/>
        <v>0</v>
      </c>
      <c r="BB210" s="83">
        <f t="shared" si="119"/>
        <v>0</v>
      </c>
      <c r="BC210" s="83">
        <f t="shared" si="119"/>
        <v>0</v>
      </c>
      <c r="BD210" s="83">
        <f t="shared" si="119"/>
        <v>0</v>
      </c>
      <c r="BE210" s="83">
        <f t="shared" si="119"/>
        <v>0</v>
      </c>
      <c r="BF210" s="83">
        <f t="shared" si="119"/>
        <v>0</v>
      </c>
      <c r="BG210" s="83">
        <f t="shared" si="119"/>
        <v>0</v>
      </c>
      <c r="BH210" s="83">
        <f t="shared" si="119"/>
        <v>0</v>
      </c>
      <c r="BI210" s="83">
        <f t="shared" si="119"/>
        <v>0</v>
      </c>
      <c r="BJ210" s="83">
        <f t="shared" si="119"/>
        <v>0</v>
      </c>
      <c r="BK210" s="83">
        <f t="shared" si="119"/>
        <v>0</v>
      </c>
      <c r="BL210" s="83">
        <f t="shared" si="119"/>
        <v>0</v>
      </c>
      <c r="BM210" s="83">
        <f t="shared" si="119"/>
        <v>0</v>
      </c>
      <c r="BN210" s="83">
        <f t="shared" si="119"/>
        <v>0</v>
      </c>
      <c r="BO210" s="83">
        <f t="shared" si="119"/>
        <v>0</v>
      </c>
      <c r="BP210" s="83">
        <f t="shared" si="119"/>
        <v>0</v>
      </c>
      <c r="BQ210" s="83">
        <f t="shared" si="120"/>
        <v>0</v>
      </c>
      <c r="BR210" s="83">
        <f t="shared" si="120"/>
        <v>0</v>
      </c>
      <c r="BS210" s="83">
        <f t="shared" si="120"/>
        <v>0</v>
      </c>
      <c r="BT210" s="83">
        <f t="shared" si="120"/>
        <v>0</v>
      </c>
      <c r="BU210" s="83">
        <f t="shared" si="120"/>
        <v>0</v>
      </c>
      <c r="BV210" s="83">
        <f t="shared" si="120"/>
        <v>0</v>
      </c>
      <c r="BW210" s="83">
        <f t="shared" si="120"/>
        <v>0</v>
      </c>
      <c r="BX210" s="83">
        <f t="shared" si="120"/>
        <v>0</v>
      </c>
      <c r="BY210" s="83">
        <f t="shared" si="120"/>
        <v>0</v>
      </c>
      <c r="BZ210" s="83">
        <f t="shared" si="120"/>
        <v>0</v>
      </c>
      <c r="CA210" s="83">
        <f t="shared" si="120"/>
        <v>0</v>
      </c>
      <c r="CB210" s="83">
        <f t="shared" si="120"/>
        <v>0</v>
      </c>
      <c r="CC210" s="83">
        <f t="shared" si="120"/>
        <v>0</v>
      </c>
      <c r="CD210" s="83">
        <f t="shared" si="120"/>
        <v>0</v>
      </c>
      <c r="CE210" s="83">
        <f t="shared" si="120"/>
        <v>0</v>
      </c>
      <c r="CF210" s="83">
        <f t="shared" si="120"/>
        <v>0</v>
      </c>
      <c r="CG210" s="83">
        <f t="shared" si="121"/>
        <v>0</v>
      </c>
      <c r="CH210" s="83">
        <f t="shared" si="121"/>
        <v>0</v>
      </c>
      <c r="CI210" s="83">
        <f t="shared" si="121"/>
        <v>0</v>
      </c>
      <c r="CJ210" s="83">
        <f t="shared" si="121"/>
        <v>0</v>
      </c>
      <c r="CK210" s="83">
        <f t="shared" si="121"/>
        <v>0</v>
      </c>
      <c r="CL210" s="83">
        <f t="shared" si="121"/>
        <v>0</v>
      </c>
      <c r="CM210" s="83">
        <f t="shared" si="121"/>
        <v>0</v>
      </c>
      <c r="CN210" s="83">
        <f t="shared" si="121"/>
        <v>0</v>
      </c>
      <c r="CO210" s="83">
        <f t="shared" si="121"/>
        <v>0</v>
      </c>
      <c r="CP210" s="83">
        <f t="shared" si="121"/>
        <v>0</v>
      </c>
      <c r="CQ210" s="83">
        <f t="shared" si="121"/>
        <v>0</v>
      </c>
      <c r="CR210" s="83">
        <f t="shared" si="121"/>
        <v>0</v>
      </c>
      <c r="CS210" s="83">
        <f t="shared" si="121"/>
        <v>0</v>
      </c>
      <c r="CT210" s="83">
        <f t="shared" si="121"/>
        <v>0</v>
      </c>
      <c r="CU210" s="83">
        <f t="shared" si="121"/>
        <v>0</v>
      </c>
      <c r="CV210" s="83">
        <f t="shared" si="121"/>
        <v>0</v>
      </c>
      <c r="CW210" s="83">
        <f t="shared" si="122"/>
        <v>0</v>
      </c>
      <c r="CX210" s="83">
        <f t="shared" si="122"/>
        <v>0</v>
      </c>
      <c r="CY210" s="83">
        <f t="shared" si="122"/>
        <v>0</v>
      </c>
      <c r="CZ210" s="83">
        <f t="shared" si="122"/>
        <v>0</v>
      </c>
      <c r="DA210" s="83">
        <f t="shared" si="122"/>
        <v>0</v>
      </c>
      <c r="DB210" s="83">
        <f t="shared" si="122"/>
        <v>0</v>
      </c>
      <c r="DC210" s="83">
        <f t="shared" si="122"/>
        <v>0</v>
      </c>
      <c r="DD210" s="83">
        <f t="shared" si="122"/>
        <v>0</v>
      </c>
      <c r="DE210" s="83">
        <f t="shared" si="122"/>
        <v>0</v>
      </c>
      <c r="DF210" s="83">
        <f t="shared" si="122"/>
        <v>0</v>
      </c>
      <c r="DG210" s="83">
        <f t="shared" si="122"/>
        <v>0</v>
      </c>
      <c r="DH210" s="83">
        <f t="shared" si="122"/>
        <v>0</v>
      </c>
      <c r="DI210" s="83">
        <f t="shared" si="122"/>
        <v>0</v>
      </c>
      <c r="DJ210" s="83">
        <f t="shared" si="122"/>
        <v>0</v>
      </c>
      <c r="DK210" s="83">
        <f t="shared" si="123"/>
        <v>0</v>
      </c>
      <c r="DL210" s="83">
        <f t="shared" si="123"/>
        <v>0</v>
      </c>
      <c r="DM210" s="83">
        <f t="shared" si="123"/>
        <v>0</v>
      </c>
      <c r="DN210" s="83">
        <f t="shared" si="123"/>
        <v>0</v>
      </c>
      <c r="DO210" s="83">
        <f t="shared" si="123"/>
        <v>0</v>
      </c>
      <c r="DP210" s="83">
        <f t="shared" si="123"/>
        <v>0</v>
      </c>
      <c r="DQ210" s="83">
        <f t="shared" si="123"/>
        <v>0</v>
      </c>
      <c r="DR210" s="83">
        <f t="shared" si="123"/>
        <v>0</v>
      </c>
      <c r="DS210" s="83">
        <f t="shared" si="123"/>
        <v>0</v>
      </c>
      <c r="DT210" s="83">
        <f t="shared" si="123"/>
        <v>0</v>
      </c>
      <c r="DU210" s="83">
        <f t="shared" si="123"/>
        <v>0</v>
      </c>
    </row>
    <row r="211" spans="1:125">
      <c r="A211" s="44" t="str">
        <f>IFERROR(Pieņēmumi!B228,"")</f>
        <v>Administratīvās izmaksas Nr6</v>
      </c>
      <c r="B211" s="50" t="str">
        <f>IFERROR(Pieņēmumi!C228,"")</f>
        <v>€ ceturksnī</v>
      </c>
      <c r="C211" s="2"/>
      <c r="D211" s="69">
        <f>IFERROR(Pieņēmumi!E228,"")</f>
        <v>0</v>
      </c>
      <c r="E211" s="83">
        <f t="shared" si="116"/>
        <v>0</v>
      </c>
      <c r="F211" s="83">
        <f t="shared" si="116"/>
        <v>0</v>
      </c>
      <c r="G211" s="83">
        <f t="shared" si="116"/>
        <v>0</v>
      </c>
      <c r="H211" s="83">
        <f t="shared" si="116"/>
        <v>0</v>
      </c>
      <c r="I211" s="83">
        <f t="shared" si="116"/>
        <v>0</v>
      </c>
      <c r="J211" s="83">
        <f t="shared" si="116"/>
        <v>0</v>
      </c>
      <c r="K211" s="83">
        <f t="shared" si="116"/>
        <v>0</v>
      </c>
      <c r="L211" s="83">
        <f t="shared" si="116"/>
        <v>0</v>
      </c>
      <c r="M211" s="83">
        <f t="shared" si="116"/>
        <v>0</v>
      </c>
      <c r="N211" s="83">
        <f t="shared" si="116"/>
        <v>0</v>
      </c>
      <c r="O211" s="83">
        <f t="shared" si="116"/>
        <v>0</v>
      </c>
      <c r="P211" s="83">
        <f t="shared" si="116"/>
        <v>0</v>
      </c>
      <c r="Q211" s="83">
        <f t="shared" si="116"/>
        <v>0</v>
      </c>
      <c r="R211" s="83">
        <f t="shared" si="116"/>
        <v>0</v>
      </c>
      <c r="S211" s="83">
        <f t="shared" si="116"/>
        <v>0</v>
      </c>
      <c r="T211" s="83">
        <f t="shared" si="116"/>
        <v>0</v>
      </c>
      <c r="U211" s="83">
        <f t="shared" si="117"/>
        <v>0</v>
      </c>
      <c r="V211" s="83">
        <f t="shared" si="117"/>
        <v>0</v>
      </c>
      <c r="W211" s="83">
        <f t="shared" si="117"/>
        <v>0</v>
      </c>
      <c r="X211" s="83">
        <f t="shared" si="117"/>
        <v>0</v>
      </c>
      <c r="Y211" s="83">
        <f t="shared" si="117"/>
        <v>0</v>
      </c>
      <c r="Z211" s="83">
        <f t="shared" si="117"/>
        <v>0</v>
      </c>
      <c r="AA211" s="83">
        <f t="shared" si="117"/>
        <v>0</v>
      </c>
      <c r="AB211" s="83">
        <f t="shared" si="117"/>
        <v>0</v>
      </c>
      <c r="AC211" s="83">
        <f t="shared" si="117"/>
        <v>0</v>
      </c>
      <c r="AD211" s="83">
        <f t="shared" si="117"/>
        <v>0</v>
      </c>
      <c r="AE211" s="83">
        <f t="shared" si="117"/>
        <v>0</v>
      </c>
      <c r="AF211" s="83">
        <f t="shared" si="117"/>
        <v>0</v>
      </c>
      <c r="AG211" s="83">
        <f t="shared" si="117"/>
        <v>0</v>
      </c>
      <c r="AH211" s="83">
        <f t="shared" si="117"/>
        <v>0</v>
      </c>
      <c r="AI211" s="83">
        <f t="shared" si="117"/>
        <v>0</v>
      </c>
      <c r="AJ211" s="83">
        <f t="shared" si="117"/>
        <v>0</v>
      </c>
      <c r="AK211" s="83">
        <f t="shared" si="118"/>
        <v>0</v>
      </c>
      <c r="AL211" s="83">
        <f t="shared" si="118"/>
        <v>0</v>
      </c>
      <c r="AM211" s="83">
        <f t="shared" si="118"/>
        <v>0</v>
      </c>
      <c r="AN211" s="83">
        <f t="shared" si="118"/>
        <v>0</v>
      </c>
      <c r="AO211" s="83">
        <f t="shared" si="118"/>
        <v>0</v>
      </c>
      <c r="AP211" s="83">
        <f t="shared" si="118"/>
        <v>0</v>
      </c>
      <c r="AQ211" s="83">
        <f t="shared" si="118"/>
        <v>0</v>
      </c>
      <c r="AR211" s="83">
        <f t="shared" si="118"/>
        <v>0</v>
      </c>
      <c r="AS211" s="83">
        <f t="shared" si="118"/>
        <v>0</v>
      </c>
      <c r="AT211" s="83">
        <f t="shared" si="118"/>
        <v>0</v>
      </c>
      <c r="AU211" s="83">
        <f t="shared" si="118"/>
        <v>0</v>
      </c>
      <c r="AV211" s="83">
        <f t="shared" si="118"/>
        <v>0</v>
      </c>
      <c r="AW211" s="83">
        <f t="shared" si="118"/>
        <v>0</v>
      </c>
      <c r="AX211" s="83">
        <f t="shared" si="118"/>
        <v>0</v>
      </c>
      <c r="AY211" s="83">
        <f t="shared" si="118"/>
        <v>0</v>
      </c>
      <c r="AZ211" s="83">
        <f t="shared" si="118"/>
        <v>0</v>
      </c>
      <c r="BA211" s="83">
        <f t="shared" si="119"/>
        <v>0</v>
      </c>
      <c r="BB211" s="83">
        <f t="shared" si="119"/>
        <v>0</v>
      </c>
      <c r="BC211" s="83">
        <f t="shared" si="119"/>
        <v>0</v>
      </c>
      <c r="BD211" s="83">
        <f t="shared" si="119"/>
        <v>0</v>
      </c>
      <c r="BE211" s="83">
        <f t="shared" si="119"/>
        <v>0</v>
      </c>
      <c r="BF211" s="83">
        <f t="shared" si="119"/>
        <v>0</v>
      </c>
      <c r="BG211" s="83">
        <f t="shared" si="119"/>
        <v>0</v>
      </c>
      <c r="BH211" s="83">
        <f t="shared" si="119"/>
        <v>0</v>
      </c>
      <c r="BI211" s="83">
        <f t="shared" si="119"/>
        <v>0</v>
      </c>
      <c r="BJ211" s="83">
        <f t="shared" si="119"/>
        <v>0</v>
      </c>
      <c r="BK211" s="83">
        <f t="shared" si="119"/>
        <v>0</v>
      </c>
      <c r="BL211" s="83">
        <f t="shared" si="119"/>
        <v>0</v>
      </c>
      <c r="BM211" s="83">
        <f t="shared" si="119"/>
        <v>0</v>
      </c>
      <c r="BN211" s="83">
        <f t="shared" si="119"/>
        <v>0</v>
      </c>
      <c r="BO211" s="83">
        <f t="shared" si="119"/>
        <v>0</v>
      </c>
      <c r="BP211" s="83">
        <f t="shared" si="119"/>
        <v>0</v>
      </c>
      <c r="BQ211" s="83">
        <f t="shared" si="120"/>
        <v>0</v>
      </c>
      <c r="BR211" s="83">
        <f t="shared" si="120"/>
        <v>0</v>
      </c>
      <c r="BS211" s="83">
        <f t="shared" si="120"/>
        <v>0</v>
      </c>
      <c r="BT211" s="83">
        <f t="shared" si="120"/>
        <v>0</v>
      </c>
      <c r="BU211" s="83">
        <f t="shared" si="120"/>
        <v>0</v>
      </c>
      <c r="BV211" s="83">
        <f t="shared" si="120"/>
        <v>0</v>
      </c>
      <c r="BW211" s="83">
        <f t="shared" si="120"/>
        <v>0</v>
      </c>
      <c r="BX211" s="83">
        <f t="shared" si="120"/>
        <v>0</v>
      </c>
      <c r="BY211" s="83">
        <f t="shared" si="120"/>
        <v>0</v>
      </c>
      <c r="BZ211" s="83">
        <f t="shared" si="120"/>
        <v>0</v>
      </c>
      <c r="CA211" s="83">
        <f t="shared" si="120"/>
        <v>0</v>
      </c>
      <c r="CB211" s="83">
        <f t="shared" si="120"/>
        <v>0</v>
      </c>
      <c r="CC211" s="83">
        <f t="shared" si="120"/>
        <v>0</v>
      </c>
      <c r="CD211" s="83">
        <f t="shared" si="120"/>
        <v>0</v>
      </c>
      <c r="CE211" s="83">
        <f t="shared" si="120"/>
        <v>0</v>
      </c>
      <c r="CF211" s="83">
        <f t="shared" si="120"/>
        <v>0</v>
      </c>
      <c r="CG211" s="83">
        <f t="shared" si="121"/>
        <v>0</v>
      </c>
      <c r="CH211" s="83">
        <f t="shared" si="121"/>
        <v>0</v>
      </c>
      <c r="CI211" s="83">
        <f t="shared" si="121"/>
        <v>0</v>
      </c>
      <c r="CJ211" s="83">
        <f t="shared" si="121"/>
        <v>0</v>
      </c>
      <c r="CK211" s="83">
        <f t="shared" si="121"/>
        <v>0</v>
      </c>
      <c r="CL211" s="83">
        <f t="shared" si="121"/>
        <v>0</v>
      </c>
      <c r="CM211" s="83">
        <f t="shared" si="121"/>
        <v>0</v>
      </c>
      <c r="CN211" s="83">
        <f t="shared" si="121"/>
        <v>0</v>
      </c>
      <c r="CO211" s="83">
        <f t="shared" si="121"/>
        <v>0</v>
      </c>
      <c r="CP211" s="83">
        <f t="shared" si="121"/>
        <v>0</v>
      </c>
      <c r="CQ211" s="83">
        <f t="shared" si="121"/>
        <v>0</v>
      </c>
      <c r="CR211" s="83">
        <f t="shared" si="121"/>
        <v>0</v>
      </c>
      <c r="CS211" s="83">
        <f t="shared" si="121"/>
        <v>0</v>
      </c>
      <c r="CT211" s="83">
        <f t="shared" si="121"/>
        <v>0</v>
      </c>
      <c r="CU211" s="83">
        <f t="shared" si="121"/>
        <v>0</v>
      </c>
      <c r="CV211" s="83">
        <f t="shared" si="121"/>
        <v>0</v>
      </c>
      <c r="CW211" s="83">
        <f t="shared" si="122"/>
        <v>0</v>
      </c>
      <c r="CX211" s="83">
        <f t="shared" si="122"/>
        <v>0</v>
      </c>
      <c r="CY211" s="83">
        <f t="shared" si="122"/>
        <v>0</v>
      </c>
      <c r="CZ211" s="83">
        <f t="shared" si="122"/>
        <v>0</v>
      </c>
      <c r="DA211" s="83">
        <f t="shared" si="122"/>
        <v>0</v>
      </c>
      <c r="DB211" s="83">
        <f t="shared" si="122"/>
        <v>0</v>
      </c>
      <c r="DC211" s="83">
        <f t="shared" si="122"/>
        <v>0</v>
      </c>
      <c r="DD211" s="83">
        <f t="shared" si="122"/>
        <v>0</v>
      </c>
      <c r="DE211" s="83">
        <f t="shared" si="122"/>
        <v>0</v>
      </c>
      <c r="DF211" s="83">
        <f t="shared" si="122"/>
        <v>0</v>
      </c>
      <c r="DG211" s="83">
        <f t="shared" si="122"/>
        <v>0</v>
      </c>
      <c r="DH211" s="83">
        <f t="shared" si="122"/>
        <v>0</v>
      </c>
      <c r="DI211" s="83">
        <f t="shared" si="122"/>
        <v>0</v>
      </c>
      <c r="DJ211" s="83">
        <f t="shared" si="122"/>
        <v>0</v>
      </c>
      <c r="DK211" s="83">
        <f t="shared" si="123"/>
        <v>0</v>
      </c>
      <c r="DL211" s="83">
        <f t="shared" si="123"/>
        <v>0</v>
      </c>
      <c r="DM211" s="83">
        <f t="shared" si="123"/>
        <v>0</v>
      </c>
      <c r="DN211" s="83">
        <f t="shared" si="123"/>
        <v>0</v>
      </c>
      <c r="DO211" s="83">
        <f t="shared" si="123"/>
        <v>0</v>
      </c>
      <c r="DP211" s="83">
        <f t="shared" si="123"/>
        <v>0</v>
      </c>
      <c r="DQ211" s="83">
        <f t="shared" si="123"/>
        <v>0</v>
      </c>
      <c r="DR211" s="83">
        <f t="shared" si="123"/>
        <v>0</v>
      </c>
      <c r="DS211" s="83">
        <f t="shared" si="123"/>
        <v>0</v>
      </c>
      <c r="DT211" s="83">
        <f t="shared" si="123"/>
        <v>0</v>
      </c>
      <c r="DU211" s="83">
        <f t="shared" si="123"/>
        <v>0</v>
      </c>
    </row>
    <row r="212" spans="1:125">
      <c r="A212" s="44" t="str">
        <f>IFERROR(Pieņēmumi!B229,"")</f>
        <v>Administratīvās izmaksas Nr7</v>
      </c>
      <c r="B212" s="50" t="str">
        <f>IFERROR(Pieņēmumi!C229,"")</f>
        <v>€ ceturksnī</v>
      </c>
      <c r="C212" s="2"/>
      <c r="D212" s="69">
        <f>IFERROR(Pieņēmumi!E229,"")</f>
        <v>0</v>
      </c>
      <c r="E212" s="83">
        <f t="shared" si="116"/>
        <v>0</v>
      </c>
      <c r="F212" s="83">
        <f t="shared" si="116"/>
        <v>0</v>
      </c>
      <c r="G212" s="83">
        <f t="shared" si="116"/>
        <v>0</v>
      </c>
      <c r="H212" s="83">
        <f t="shared" si="116"/>
        <v>0</v>
      </c>
      <c r="I212" s="83">
        <f t="shared" si="116"/>
        <v>0</v>
      </c>
      <c r="J212" s="83">
        <f t="shared" si="116"/>
        <v>0</v>
      </c>
      <c r="K212" s="83">
        <f t="shared" si="116"/>
        <v>0</v>
      </c>
      <c r="L212" s="83">
        <f t="shared" si="116"/>
        <v>0</v>
      </c>
      <c r="M212" s="83">
        <f t="shared" si="116"/>
        <v>0</v>
      </c>
      <c r="N212" s="83">
        <f t="shared" si="116"/>
        <v>0</v>
      </c>
      <c r="O212" s="83">
        <f t="shared" si="116"/>
        <v>0</v>
      </c>
      <c r="P212" s="83">
        <f t="shared" si="116"/>
        <v>0</v>
      </c>
      <c r="Q212" s="83">
        <f t="shared" si="116"/>
        <v>0</v>
      </c>
      <c r="R212" s="83">
        <f t="shared" si="116"/>
        <v>0</v>
      </c>
      <c r="S212" s="83">
        <f t="shared" si="116"/>
        <v>0</v>
      </c>
      <c r="T212" s="83">
        <f t="shared" si="116"/>
        <v>0</v>
      </c>
      <c r="U212" s="83">
        <f t="shared" si="117"/>
        <v>0</v>
      </c>
      <c r="V212" s="83">
        <f t="shared" si="117"/>
        <v>0</v>
      </c>
      <c r="W212" s="83">
        <f t="shared" si="117"/>
        <v>0</v>
      </c>
      <c r="X212" s="83">
        <f t="shared" si="117"/>
        <v>0</v>
      </c>
      <c r="Y212" s="83">
        <f t="shared" si="117"/>
        <v>0</v>
      </c>
      <c r="Z212" s="83">
        <f t="shared" si="117"/>
        <v>0</v>
      </c>
      <c r="AA212" s="83">
        <f t="shared" si="117"/>
        <v>0</v>
      </c>
      <c r="AB212" s="83">
        <f t="shared" si="117"/>
        <v>0</v>
      </c>
      <c r="AC212" s="83">
        <f t="shared" si="117"/>
        <v>0</v>
      </c>
      <c r="AD212" s="83">
        <f t="shared" si="117"/>
        <v>0</v>
      </c>
      <c r="AE212" s="83">
        <f t="shared" si="117"/>
        <v>0</v>
      </c>
      <c r="AF212" s="83">
        <f t="shared" si="117"/>
        <v>0</v>
      </c>
      <c r="AG212" s="83">
        <f t="shared" si="117"/>
        <v>0</v>
      </c>
      <c r="AH212" s="83">
        <f t="shared" si="117"/>
        <v>0</v>
      </c>
      <c r="AI212" s="83">
        <f t="shared" si="117"/>
        <v>0</v>
      </c>
      <c r="AJ212" s="83">
        <f t="shared" si="117"/>
        <v>0</v>
      </c>
      <c r="AK212" s="83">
        <f t="shared" si="118"/>
        <v>0</v>
      </c>
      <c r="AL212" s="83">
        <f t="shared" si="118"/>
        <v>0</v>
      </c>
      <c r="AM212" s="83">
        <f t="shared" si="118"/>
        <v>0</v>
      </c>
      <c r="AN212" s="83">
        <f t="shared" si="118"/>
        <v>0</v>
      </c>
      <c r="AO212" s="83">
        <f t="shared" si="118"/>
        <v>0</v>
      </c>
      <c r="AP212" s="83">
        <f t="shared" si="118"/>
        <v>0</v>
      </c>
      <c r="AQ212" s="83">
        <f t="shared" si="118"/>
        <v>0</v>
      </c>
      <c r="AR212" s="83">
        <f t="shared" si="118"/>
        <v>0</v>
      </c>
      <c r="AS212" s="83">
        <f t="shared" si="118"/>
        <v>0</v>
      </c>
      <c r="AT212" s="83">
        <f t="shared" si="118"/>
        <v>0</v>
      </c>
      <c r="AU212" s="83">
        <f t="shared" si="118"/>
        <v>0</v>
      </c>
      <c r="AV212" s="83">
        <f t="shared" si="118"/>
        <v>0</v>
      </c>
      <c r="AW212" s="83">
        <f t="shared" si="118"/>
        <v>0</v>
      </c>
      <c r="AX212" s="83">
        <f t="shared" si="118"/>
        <v>0</v>
      </c>
      <c r="AY212" s="83">
        <f t="shared" si="118"/>
        <v>0</v>
      </c>
      <c r="AZ212" s="83">
        <f t="shared" si="118"/>
        <v>0</v>
      </c>
      <c r="BA212" s="83">
        <f t="shared" si="119"/>
        <v>0</v>
      </c>
      <c r="BB212" s="83">
        <f t="shared" si="119"/>
        <v>0</v>
      </c>
      <c r="BC212" s="83">
        <f t="shared" si="119"/>
        <v>0</v>
      </c>
      <c r="BD212" s="83">
        <f t="shared" si="119"/>
        <v>0</v>
      </c>
      <c r="BE212" s="83">
        <f t="shared" si="119"/>
        <v>0</v>
      </c>
      <c r="BF212" s="83">
        <f t="shared" si="119"/>
        <v>0</v>
      </c>
      <c r="BG212" s="83">
        <f t="shared" si="119"/>
        <v>0</v>
      </c>
      <c r="BH212" s="83">
        <f t="shared" si="119"/>
        <v>0</v>
      </c>
      <c r="BI212" s="83">
        <f t="shared" si="119"/>
        <v>0</v>
      </c>
      <c r="BJ212" s="83">
        <f t="shared" si="119"/>
        <v>0</v>
      </c>
      <c r="BK212" s="83">
        <f t="shared" si="119"/>
        <v>0</v>
      </c>
      <c r="BL212" s="83">
        <f t="shared" si="119"/>
        <v>0</v>
      </c>
      <c r="BM212" s="83">
        <f t="shared" si="119"/>
        <v>0</v>
      </c>
      <c r="BN212" s="83">
        <f t="shared" si="119"/>
        <v>0</v>
      </c>
      <c r="BO212" s="83">
        <f t="shared" si="119"/>
        <v>0</v>
      </c>
      <c r="BP212" s="83">
        <f t="shared" si="119"/>
        <v>0</v>
      </c>
      <c r="BQ212" s="83">
        <f t="shared" si="120"/>
        <v>0</v>
      </c>
      <c r="BR212" s="83">
        <f t="shared" si="120"/>
        <v>0</v>
      </c>
      <c r="BS212" s="83">
        <f t="shared" si="120"/>
        <v>0</v>
      </c>
      <c r="BT212" s="83">
        <f t="shared" si="120"/>
        <v>0</v>
      </c>
      <c r="BU212" s="83">
        <f t="shared" si="120"/>
        <v>0</v>
      </c>
      <c r="BV212" s="83">
        <f t="shared" si="120"/>
        <v>0</v>
      </c>
      <c r="BW212" s="83">
        <f t="shared" si="120"/>
        <v>0</v>
      </c>
      <c r="BX212" s="83">
        <f t="shared" si="120"/>
        <v>0</v>
      </c>
      <c r="BY212" s="83">
        <f t="shared" si="120"/>
        <v>0</v>
      </c>
      <c r="BZ212" s="83">
        <f t="shared" si="120"/>
        <v>0</v>
      </c>
      <c r="CA212" s="83">
        <f t="shared" si="120"/>
        <v>0</v>
      </c>
      <c r="CB212" s="83">
        <f t="shared" si="120"/>
        <v>0</v>
      </c>
      <c r="CC212" s="83">
        <f t="shared" si="120"/>
        <v>0</v>
      </c>
      <c r="CD212" s="83">
        <f t="shared" si="120"/>
        <v>0</v>
      </c>
      <c r="CE212" s="83">
        <f t="shared" si="120"/>
        <v>0</v>
      </c>
      <c r="CF212" s="83">
        <f t="shared" si="120"/>
        <v>0</v>
      </c>
      <c r="CG212" s="83">
        <f t="shared" si="121"/>
        <v>0</v>
      </c>
      <c r="CH212" s="83">
        <f t="shared" si="121"/>
        <v>0</v>
      </c>
      <c r="CI212" s="83">
        <f t="shared" si="121"/>
        <v>0</v>
      </c>
      <c r="CJ212" s="83">
        <f t="shared" si="121"/>
        <v>0</v>
      </c>
      <c r="CK212" s="83">
        <f t="shared" si="121"/>
        <v>0</v>
      </c>
      <c r="CL212" s="83">
        <f t="shared" si="121"/>
        <v>0</v>
      </c>
      <c r="CM212" s="83">
        <f t="shared" si="121"/>
        <v>0</v>
      </c>
      <c r="CN212" s="83">
        <f t="shared" si="121"/>
        <v>0</v>
      </c>
      <c r="CO212" s="83">
        <f t="shared" si="121"/>
        <v>0</v>
      </c>
      <c r="CP212" s="83">
        <f t="shared" si="121"/>
        <v>0</v>
      </c>
      <c r="CQ212" s="83">
        <f t="shared" si="121"/>
        <v>0</v>
      </c>
      <c r="CR212" s="83">
        <f t="shared" si="121"/>
        <v>0</v>
      </c>
      <c r="CS212" s="83">
        <f t="shared" si="121"/>
        <v>0</v>
      </c>
      <c r="CT212" s="83">
        <f t="shared" si="121"/>
        <v>0</v>
      </c>
      <c r="CU212" s="83">
        <f t="shared" si="121"/>
        <v>0</v>
      </c>
      <c r="CV212" s="83">
        <f t="shared" si="121"/>
        <v>0</v>
      </c>
      <c r="CW212" s="83">
        <f t="shared" si="122"/>
        <v>0</v>
      </c>
      <c r="CX212" s="83">
        <f t="shared" si="122"/>
        <v>0</v>
      </c>
      <c r="CY212" s="83">
        <f t="shared" si="122"/>
        <v>0</v>
      </c>
      <c r="CZ212" s="83">
        <f t="shared" si="122"/>
        <v>0</v>
      </c>
      <c r="DA212" s="83">
        <f t="shared" si="122"/>
        <v>0</v>
      </c>
      <c r="DB212" s="83">
        <f t="shared" si="122"/>
        <v>0</v>
      </c>
      <c r="DC212" s="83">
        <f t="shared" si="122"/>
        <v>0</v>
      </c>
      <c r="DD212" s="83">
        <f t="shared" si="122"/>
        <v>0</v>
      </c>
      <c r="DE212" s="83">
        <f t="shared" si="122"/>
        <v>0</v>
      </c>
      <c r="DF212" s="83">
        <f t="shared" si="122"/>
        <v>0</v>
      </c>
      <c r="DG212" s="83">
        <f t="shared" si="122"/>
        <v>0</v>
      </c>
      <c r="DH212" s="83">
        <f t="shared" si="122"/>
        <v>0</v>
      </c>
      <c r="DI212" s="83">
        <f t="shared" si="122"/>
        <v>0</v>
      </c>
      <c r="DJ212" s="83">
        <f t="shared" si="122"/>
        <v>0</v>
      </c>
      <c r="DK212" s="83">
        <f t="shared" si="123"/>
        <v>0</v>
      </c>
      <c r="DL212" s="83">
        <f t="shared" si="123"/>
        <v>0</v>
      </c>
      <c r="DM212" s="83">
        <f t="shared" si="123"/>
        <v>0</v>
      </c>
      <c r="DN212" s="83">
        <f t="shared" si="123"/>
        <v>0</v>
      </c>
      <c r="DO212" s="83">
        <f t="shared" si="123"/>
        <v>0</v>
      </c>
      <c r="DP212" s="83">
        <f t="shared" si="123"/>
        <v>0</v>
      </c>
      <c r="DQ212" s="83">
        <f t="shared" si="123"/>
        <v>0</v>
      </c>
      <c r="DR212" s="83">
        <f t="shared" si="123"/>
        <v>0</v>
      </c>
      <c r="DS212" s="83">
        <f t="shared" si="123"/>
        <v>0</v>
      </c>
      <c r="DT212" s="83">
        <f t="shared" si="123"/>
        <v>0</v>
      </c>
      <c r="DU212" s="83">
        <f t="shared" si="123"/>
        <v>0</v>
      </c>
    </row>
    <row r="213" spans="1:125">
      <c r="A213" s="44" t="str">
        <f>IFERROR(Pieņēmumi!B230,"")</f>
        <v>Administratīvās izmaksas Nr8</v>
      </c>
      <c r="B213" s="50" t="str">
        <f>IFERROR(Pieņēmumi!C230,"")</f>
        <v>€ ceturksnī</v>
      </c>
      <c r="C213" s="2"/>
      <c r="D213" s="69">
        <f>IFERROR(Pieņēmumi!E230,"")</f>
        <v>0</v>
      </c>
      <c r="E213" s="83">
        <f t="shared" si="116"/>
        <v>0</v>
      </c>
      <c r="F213" s="83">
        <f t="shared" si="116"/>
        <v>0</v>
      </c>
      <c r="G213" s="83">
        <f t="shared" si="116"/>
        <v>0</v>
      </c>
      <c r="H213" s="83">
        <f t="shared" si="116"/>
        <v>0</v>
      </c>
      <c r="I213" s="83">
        <f t="shared" si="116"/>
        <v>0</v>
      </c>
      <c r="J213" s="83">
        <f t="shared" si="116"/>
        <v>0</v>
      </c>
      <c r="K213" s="83">
        <f t="shared" si="116"/>
        <v>0</v>
      </c>
      <c r="L213" s="83">
        <f t="shared" si="116"/>
        <v>0</v>
      </c>
      <c r="M213" s="83">
        <f t="shared" si="116"/>
        <v>0</v>
      </c>
      <c r="N213" s="83">
        <f t="shared" si="116"/>
        <v>0</v>
      </c>
      <c r="O213" s="83">
        <f t="shared" si="116"/>
        <v>0</v>
      </c>
      <c r="P213" s="83">
        <f t="shared" si="116"/>
        <v>0</v>
      </c>
      <c r="Q213" s="83">
        <f t="shared" si="116"/>
        <v>0</v>
      </c>
      <c r="R213" s="83">
        <f t="shared" si="116"/>
        <v>0</v>
      </c>
      <c r="S213" s="83">
        <f t="shared" si="116"/>
        <v>0</v>
      </c>
      <c r="T213" s="83">
        <f t="shared" si="116"/>
        <v>0</v>
      </c>
      <c r="U213" s="83">
        <f t="shared" si="117"/>
        <v>0</v>
      </c>
      <c r="V213" s="83">
        <f t="shared" si="117"/>
        <v>0</v>
      </c>
      <c r="W213" s="83">
        <f t="shared" si="117"/>
        <v>0</v>
      </c>
      <c r="X213" s="83">
        <f t="shared" si="117"/>
        <v>0</v>
      </c>
      <c r="Y213" s="83">
        <f t="shared" si="117"/>
        <v>0</v>
      </c>
      <c r="Z213" s="83">
        <f t="shared" si="117"/>
        <v>0</v>
      </c>
      <c r="AA213" s="83">
        <f t="shared" si="117"/>
        <v>0</v>
      </c>
      <c r="AB213" s="83">
        <f t="shared" si="117"/>
        <v>0</v>
      </c>
      <c r="AC213" s="83">
        <f t="shared" si="117"/>
        <v>0</v>
      </c>
      <c r="AD213" s="83">
        <f t="shared" si="117"/>
        <v>0</v>
      </c>
      <c r="AE213" s="83">
        <f t="shared" si="117"/>
        <v>0</v>
      </c>
      <c r="AF213" s="83">
        <f t="shared" si="117"/>
        <v>0</v>
      </c>
      <c r="AG213" s="83">
        <f t="shared" si="117"/>
        <v>0</v>
      </c>
      <c r="AH213" s="83">
        <f t="shared" si="117"/>
        <v>0</v>
      </c>
      <c r="AI213" s="83">
        <f t="shared" si="117"/>
        <v>0</v>
      </c>
      <c r="AJ213" s="83">
        <f t="shared" si="117"/>
        <v>0</v>
      </c>
      <c r="AK213" s="83">
        <f t="shared" si="118"/>
        <v>0</v>
      </c>
      <c r="AL213" s="83">
        <f t="shared" si="118"/>
        <v>0</v>
      </c>
      <c r="AM213" s="83">
        <f t="shared" si="118"/>
        <v>0</v>
      </c>
      <c r="AN213" s="83">
        <f t="shared" si="118"/>
        <v>0</v>
      </c>
      <c r="AO213" s="83">
        <f t="shared" si="118"/>
        <v>0</v>
      </c>
      <c r="AP213" s="83">
        <f t="shared" si="118"/>
        <v>0</v>
      </c>
      <c r="AQ213" s="83">
        <f t="shared" si="118"/>
        <v>0</v>
      </c>
      <c r="AR213" s="83">
        <f t="shared" si="118"/>
        <v>0</v>
      </c>
      <c r="AS213" s="83">
        <f t="shared" si="118"/>
        <v>0</v>
      </c>
      <c r="AT213" s="83">
        <f t="shared" si="118"/>
        <v>0</v>
      </c>
      <c r="AU213" s="83">
        <f t="shared" si="118"/>
        <v>0</v>
      </c>
      <c r="AV213" s="83">
        <f t="shared" si="118"/>
        <v>0</v>
      </c>
      <c r="AW213" s="83">
        <f t="shared" si="118"/>
        <v>0</v>
      </c>
      <c r="AX213" s="83">
        <f t="shared" si="118"/>
        <v>0</v>
      </c>
      <c r="AY213" s="83">
        <f t="shared" si="118"/>
        <v>0</v>
      </c>
      <c r="AZ213" s="83">
        <f t="shared" si="118"/>
        <v>0</v>
      </c>
      <c r="BA213" s="83">
        <f t="shared" si="119"/>
        <v>0</v>
      </c>
      <c r="BB213" s="83">
        <f t="shared" si="119"/>
        <v>0</v>
      </c>
      <c r="BC213" s="83">
        <f t="shared" si="119"/>
        <v>0</v>
      </c>
      <c r="BD213" s="83">
        <f t="shared" si="119"/>
        <v>0</v>
      </c>
      <c r="BE213" s="83">
        <f t="shared" si="119"/>
        <v>0</v>
      </c>
      <c r="BF213" s="83">
        <f t="shared" si="119"/>
        <v>0</v>
      </c>
      <c r="BG213" s="83">
        <f t="shared" si="119"/>
        <v>0</v>
      </c>
      <c r="BH213" s="83">
        <f t="shared" si="119"/>
        <v>0</v>
      </c>
      <c r="BI213" s="83">
        <f t="shared" si="119"/>
        <v>0</v>
      </c>
      <c r="BJ213" s="83">
        <f t="shared" si="119"/>
        <v>0</v>
      </c>
      <c r="BK213" s="83">
        <f t="shared" si="119"/>
        <v>0</v>
      </c>
      <c r="BL213" s="83">
        <f t="shared" si="119"/>
        <v>0</v>
      </c>
      <c r="BM213" s="83">
        <f t="shared" si="119"/>
        <v>0</v>
      </c>
      <c r="BN213" s="83">
        <f t="shared" si="119"/>
        <v>0</v>
      </c>
      <c r="BO213" s="83">
        <f t="shared" si="119"/>
        <v>0</v>
      </c>
      <c r="BP213" s="83">
        <f t="shared" si="119"/>
        <v>0</v>
      </c>
      <c r="BQ213" s="83">
        <f t="shared" si="120"/>
        <v>0</v>
      </c>
      <c r="BR213" s="83">
        <f t="shared" si="120"/>
        <v>0</v>
      </c>
      <c r="BS213" s="83">
        <f t="shared" si="120"/>
        <v>0</v>
      </c>
      <c r="BT213" s="83">
        <f t="shared" si="120"/>
        <v>0</v>
      </c>
      <c r="BU213" s="83">
        <f t="shared" si="120"/>
        <v>0</v>
      </c>
      <c r="BV213" s="83">
        <f t="shared" si="120"/>
        <v>0</v>
      </c>
      <c r="BW213" s="83">
        <f t="shared" si="120"/>
        <v>0</v>
      </c>
      <c r="BX213" s="83">
        <f t="shared" si="120"/>
        <v>0</v>
      </c>
      <c r="BY213" s="83">
        <f t="shared" si="120"/>
        <v>0</v>
      </c>
      <c r="BZ213" s="83">
        <f t="shared" si="120"/>
        <v>0</v>
      </c>
      <c r="CA213" s="83">
        <f t="shared" si="120"/>
        <v>0</v>
      </c>
      <c r="CB213" s="83">
        <f t="shared" si="120"/>
        <v>0</v>
      </c>
      <c r="CC213" s="83">
        <f t="shared" si="120"/>
        <v>0</v>
      </c>
      <c r="CD213" s="83">
        <f t="shared" si="120"/>
        <v>0</v>
      </c>
      <c r="CE213" s="83">
        <f t="shared" si="120"/>
        <v>0</v>
      </c>
      <c r="CF213" s="83">
        <f t="shared" si="120"/>
        <v>0</v>
      </c>
      <c r="CG213" s="83">
        <f t="shared" si="121"/>
        <v>0</v>
      </c>
      <c r="CH213" s="83">
        <f t="shared" si="121"/>
        <v>0</v>
      </c>
      <c r="CI213" s="83">
        <f t="shared" si="121"/>
        <v>0</v>
      </c>
      <c r="CJ213" s="83">
        <f t="shared" si="121"/>
        <v>0</v>
      </c>
      <c r="CK213" s="83">
        <f t="shared" si="121"/>
        <v>0</v>
      </c>
      <c r="CL213" s="83">
        <f t="shared" si="121"/>
        <v>0</v>
      </c>
      <c r="CM213" s="83">
        <f t="shared" si="121"/>
        <v>0</v>
      </c>
      <c r="CN213" s="83">
        <f t="shared" si="121"/>
        <v>0</v>
      </c>
      <c r="CO213" s="83">
        <f t="shared" si="121"/>
        <v>0</v>
      </c>
      <c r="CP213" s="83">
        <f t="shared" si="121"/>
        <v>0</v>
      </c>
      <c r="CQ213" s="83">
        <f t="shared" si="121"/>
        <v>0</v>
      </c>
      <c r="CR213" s="83">
        <f t="shared" si="121"/>
        <v>0</v>
      </c>
      <c r="CS213" s="83">
        <f t="shared" si="121"/>
        <v>0</v>
      </c>
      <c r="CT213" s="83">
        <f t="shared" si="121"/>
        <v>0</v>
      </c>
      <c r="CU213" s="83">
        <f t="shared" si="121"/>
        <v>0</v>
      </c>
      <c r="CV213" s="83">
        <f t="shared" si="121"/>
        <v>0</v>
      </c>
      <c r="CW213" s="83">
        <f t="shared" si="122"/>
        <v>0</v>
      </c>
      <c r="CX213" s="83">
        <f t="shared" si="122"/>
        <v>0</v>
      </c>
      <c r="CY213" s="83">
        <f t="shared" si="122"/>
        <v>0</v>
      </c>
      <c r="CZ213" s="83">
        <f t="shared" si="122"/>
        <v>0</v>
      </c>
      <c r="DA213" s="83">
        <f t="shared" si="122"/>
        <v>0</v>
      </c>
      <c r="DB213" s="83">
        <f t="shared" si="122"/>
        <v>0</v>
      </c>
      <c r="DC213" s="83">
        <f t="shared" si="122"/>
        <v>0</v>
      </c>
      <c r="DD213" s="83">
        <f t="shared" si="122"/>
        <v>0</v>
      </c>
      <c r="DE213" s="83">
        <f t="shared" si="122"/>
        <v>0</v>
      </c>
      <c r="DF213" s="83">
        <f t="shared" si="122"/>
        <v>0</v>
      </c>
      <c r="DG213" s="83">
        <f t="shared" si="122"/>
        <v>0</v>
      </c>
      <c r="DH213" s="83">
        <f t="shared" si="122"/>
        <v>0</v>
      </c>
      <c r="DI213" s="83">
        <f t="shared" si="122"/>
        <v>0</v>
      </c>
      <c r="DJ213" s="83">
        <f t="shared" si="122"/>
        <v>0</v>
      </c>
      <c r="DK213" s="83">
        <f t="shared" si="123"/>
        <v>0</v>
      </c>
      <c r="DL213" s="83">
        <f t="shared" si="123"/>
        <v>0</v>
      </c>
      <c r="DM213" s="83">
        <f t="shared" si="123"/>
        <v>0</v>
      </c>
      <c r="DN213" s="83">
        <f t="shared" si="123"/>
        <v>0</v>
      </c>
      <c r="DO213" s="83">
        <f t="shared" si="123"/>
        <v>0</v>
      </c>
      <c r="DP213" s="83">
        <f t="shared" si="123"/>
        <v>0</v>
      </c>
      <c r="DQ213" s="83">
        <f t="shared" si="123"/>
        <v>0</v>
      </c>
      <c r="DR213" s="83">
        <f t="shared" si="123"/>
        <v>0</v>
      </c>
      <c r="DS213" s="83">
        <f t="shared" si="123"/>
        <v>0</v>
      </c>
      <c r="DT213" s="83">
        <f t="shared" si="123"/>
        <v>0</v>
      </c>
      <c r="DU213" s="83">
        <f t="shared" si="123"/>
        <v>0</v>
      </c>
    </row>
    <row r="214" spans="1:125">
      <c r="A214" s="44" t="str">
        <f>IFERROR(Pieņēmumi!B231,"")</f>
        <v>Administratīvās izmaksas Nr9</v>
      </c>
      <c r="B214" s="50" t="str">
        <f>IFERROR(Pieņēmumi!C231,"")</f>
        <v>€ ceturksnī</v>
      </c>
      <c r="C214" s="2"/>
      <c r="D214" s="69">
        <f>IFERROR(Pieņēmumi!E231,"")</f>
        <v>0</v>
      </c>
      <c r="E214" s="83">
        <f t="shared" si="116"/>
        <v>0</v>
      </c>
      <c r="F214" s="83">
        <f t="shared" si="116"/>
        <v>0</v>
      </c>
      <c r="G214" s="83">
        <f t="shared" si="116"/>
        <v>0</v>
      </c>
      <c r="H214" s="83">
        <f t="shared" si="116"/>
        <v>0</v>
      </c>
      <c r="I214" s="83">
        <f t="shared" si="116"/>
        <v>0</v>
      </c>
      <c r="J214" s="83">
        <f t="shared" si="116"/>
        <v>0</v>
      </c>
      <c r="K214" s="83">
        <f t="shared" si="116"/>
        <v>0</v>
      </c>
      <c r="L214" s="83">
        <f t="shared" si="116"/>
        <v>0</v>
      </c>
      <c r="M214" s="83">
        <f t="shared" si="116"/>
        <v>0</v>
      </c>
      <c r="N214" s="83">
        <f t="shared" si="116"/>
        <v>0</v>
      </c>
      <c r="O214" s="83">
        <f t="shared" si="116"/>
        <v>0</v>
      </c>
      <c r="P214" s="83">
        <f t="shared" si="116"/>
        <v>0</v>
      </c>
      <c r="Q214" s="83">
        <f t="shared" si="116"/>
        <v>0</v>
      </c>
      <c r="R214" s="83">
        <f t="shared" si="116"/>
        <v>0</v>
      </c>
      <c r="S214" s="83">
        <f t="shared" si="116"/>
        <v>0</v>
      </c>
      <c r="T214" s="83">
        <f t="shared" si="116"/>
        <v>0</v>
      </c>
      <c r="U214" s="83">
        <f t="shared" si="117"/>
        <v>0</v>
      </c>
      <c r="V214" s="83">
        <f t="shared" si="117"/>
        <v>0</v>
      </c>
      <c r="W214" s="83">
        <f t="shared" si="117"/>
        <v>0</v>
      </c>
      <c r="X214" s="83">
        <f t="shared" si="117"/>
        <v>0</v>
      </c>
      <c r="Y214" s="83">
        <f t="shared" si="117"/>
        <v>0</v>
      </c>
      <c r="Z214" s="83">
        <f t="shared" si="117"/>
        <v>0</v>
      </c>
      <c r="AA214" s="83">
        <f t="shared" si="117"/>
        <v>0</v>
      </c>
      <c r="AB214" s="83">
        <f t="shared" si="117"/>
        <v>0</v>
      </c>
      <c r="AC214" s="83">
        <f t="shared" si="117"/>
        <v>0</v>
      </c>
      <c r="AD214" s="83">
        <f t="shared" si="117"/>
        <v>0</v>
      </c>
      <c r="AE214" s="83">
        <f t="shared" si="117"/>
        <v>0</v>
      </c>
      <c r="AF214" s="83">
        <f t="shared" si="117"/>
        <v>0</v>
      </c>
      <c r="AG214" s="83">
        <f t="shared" si="117"/>
        <v>0</v>
      </c>
      <c r="AH214" s="83">
        <f t="shared" si="117"/>
        <v>0</v>
      </c>
      <c r="AI214" s="83">
        <f t="shared" si="117"/>
        <v>0</v>
      </c>
      <c r="AJ214" s="83">
        <f t="shared" si="117"/>
        <v>0</v>
      </c>
      <c r="AK214" s="83">
        <f t="shared" si="118"/>
        <v>0</v>
      </c>
      <c r="AL214" s="83">
        <f t="shared" si="118"/>
        <v>0</v>
      </c>
      <c r="AM214" s="83">
        <f t="shared" si="118"/>
        <v>0</v>
      </c>
      <c r="AN214" s="83">
        <f t="shared" si="118"/>
        <v>0</v>
      </c>
      <c r="AO214" s="83">
        <f t="shared" si="118"/>
        <v>0</v>
      </c>
      <c r="AP214" s="83">
        <f t="shared" si="118"/>
        <v>0</v>
      </c>
      <c r="AQ214" s="83">
        <f t="shared" si="118"/>
        <v>0</v>
      </c>
      <c r="AR214" s="83">
        <f t="shared" si="118"/>
        <v>0</v>
      </c>
      <c r="AS214" s="83">
        <f t="shared" si="118"/>
        <v>0</v>
      </c>
      <c r="AT214" s="83">
        <f t="shared" si="118"/>
        <v>0</v>
      </c>
      <c r="AU214" s="83">
        <f t="shared" si="118"/>
        <v>0</v>
      </c>
      <c r="AV214" s="83">
        <f t="shared" si="118"/>
        <v>0</v>
      </c>
      <c r="AW214" s="83">
        <f t="shared" si="118"/>
        <v>0</v>
      </c>
      <c r="AX214" s="83">
        <f t="shared" si="118"/>
        <v>0</v>
      </c>
      <c r="AY214" s="83">
        <f t="shared" si="118"/>
        <v>0</v>
      </c>
      <c r="AZ214" s="83">
        <f t="shared" si="118"/>
        <v>0</v>
      </c>
      <c r="BA214" s="83">
        <f t="shared" si="119"/>
        <v>0</v>
      </c>
      <c r="BB214" s="83">
        <f t="shared" si="119"/>
        <v>0</v>
      </c>
      <c r="BC214" s="83">
        <f t="shared" si="119"/>
        <v>0</v>
      </c>
      <c r="BD214" s="83">
        <f t="shared" si="119"/>
        <v>0</v>
      </c>
      <c r="BE214" s="83">
        <f t="shared" si="119"/>
        <v>0</v>
      </c>
      <c r="BF214" s="83">
        <f t="shared" si="119"/>
        <v>0</v>
      </c>
      <c r="BG214" s="83">
        <f t="shared" si="119"/>
        <v>0</v>
      </c>
      <c r="BH214" s="83">
        <f t="shared" si="119"/>
        <v>0</v>
      </c>
      <c r="BI214" s="83">
        <f t="shared" si="119"/>
        <v>0</v>
      </c>
      <c r="BJ214" s="83">
        <f t="shared" si="119"/>
        <v>0</v>
      </c>
      <c r="BK214" s="83">
        <f t="shared" si="119"/>
        <v>0</v>
      </c>
      <c r="BL214" s="83">
        <f t="shared" si="119"/>
        <v>0</v>
      </c>
      <c r="BM214" s="83">
        <f t="shared" si="119"/>
        <v>0</v>
      </c>
      <c r="BN214" s="83">
        <f t="shared" si="119"/>
        <v>0</v>
      </c>
      <c r="BO214" s="83">
        <f t="shared" si="119"/>
        <v>0</v>
      </c>
      <c r="BP214" s="83">
        <f t="shared" si="119"/>
        <v>0</v>
      </c>
      <c r="BQ214" s="83">
        <f t="shared" si="120"/>
        <v>0</v>
      </c>
      <c r="BR214" s="83">
        <f t="shared" si="120"/>
        <v>0</v>
      </c>
      <c r="BS214" s="83">
        <f t="shared" si="120"/>
        <v>0</v>
      </c>
      <c r="BT214" s="83">
        <f t="shared" si="120"/>
        <v>0</v>
      </c>
      <c r="BU214" s="83">
        <f t="shared" si="120"/>
        <v>0</v>
      </c>
      <c r="BV214" s="83">
        <f t="shared" si="120"/>
        <v>0</v>
      </c>
      <c r="BW214" s="83">
        <f t="shared" si="120"/>
        <v>0</v>
      </c>
      <c r="BX214" s="83">
        <f t="shared" si="120"/>
        <v>0</v>
      </c>
      <c r="BY214" s="83">
        <f t="shared" si="120"/>
        <v>0</v>
      </c>
      <c r="BZ214" s="83">
        <f t="shared" si="120"/>
        <v>0</v>
      </c>
      <c r="CA214" s="83">
        <f t="shared" si="120"/>
        <v>0</v>
      </c>
      <c r="CB214" s="83">
        <f t="shared" si="120"/>
        <v>0</v>
      </c>
      <c r="CC214" s="83">
        <f t="shared" si="120"/>
        <v>0</v>
      </c>
      <c r="CD214" s="83">
        <f t="shared" si="120"/>
        <v>0</v>
      </c>
      <c r="CE214" s="83">
        <f t="shared" si="120"/>
        <v>0</v>
      </c>
      <c r="CF214" s="83">
        <f t="shared" si="120"/>
        <v>0</v>
      </c>
      <c r="CG214" s="83">
        <f t="shared" si="121"/>
        <v>0</v>
      </c>
      <c r="CH214" s="83">
        <f t="shared" si="121"/>
        <v>0</v>
      </c>
      <c r="CI214" s="83">
        <f t="shared" si="121"/>
        <v>0</v>
      </c>
      <c r="CJ214" s="83">
        <f t="shared" si="121"/>
        <v>0</v>
      </c>
      <c r="CK214" s="83">
        <f t="shared" si="121"/>
        <v>0</v>
      </c>
      <c r="CL214" s="83">
        <f t="shared" si="121"/>
        <v>0</v>
      </c>
      <c r="CM214" s="83">
        <f t="shared" si="121"/>
        <v>0</v>
      </c>
      <c r="CN214" s="83">
        <f t="shared" si="121"/>
        <v>0</v>
      </c>
      <c r="CO214" s="83">
        <f t="shared" si="121"/>
        <v>0</v>
      </c>
      <c r="CP214" s="83">
        <f t="shared" si="121"/>
        <v>0</v>
      </c>
      <c r="CQ214" s="83">
        <f t="shared" si="121"/>
        <v>0</v>
      </c>
      <c r="CR214" s="83">
        <f t="shared" si="121"/>
        <v>0</v>
      </c>
      <c r="CS214" s="83">
        <f t="shared" si="121"/>
        <v>0</v>
      </c>
      <c r="CT214" s="83">
        <f t="shared" si="121"/>
        <v>0</v>
      </c>
      <c r="CU214" s="83">
        <f t="shared" si="121"/>
        <v>0</v>
      </c>
      <c r="CV214" s="83">
        <f t="shared" si="121"/>
        <v>0</v>
      </c>
      <c r="CW214" s="83">
        <f t="shared" si="122"/>
        <v>0</v>
      </c>
      <c r="CX214" s="83">
        <f t="shared" si="122"/>
        <v>0</v>
      </c>
      <c r="CY214" s="83">
        <f t="shared" si="122"/>
        <v>0</v>
      </c>
      <c r="CZ214" s="83">
        <f t="shared" si="122"/>
        <v>0</v>
      </c>
      <c r="DA214" s="83">
        <f t="shared" si="122"/>
        <v>0</v>
      </c>
      <c r="DB214" s="83">
        <f t="shared" si="122"/>
        <v>0</v>
      </c>
      <c r="DC214" s="83">
        <f t="shared" si="122"/>
        <v>0</v>
      </c>
      <c r="DD214" s="83">
        <f t="shared" si="122"/>
        <v>0</v>
      </c>
      <c r="DE214" s="83">
        <f t="shared" si="122"/>
        <v>0</v>
      </c>
      <c r="DF214" s="83">
        <f t="shared" si="122"/>
        <v>0</v>
      </c>
      <c r="DG214" s="83">
        <f t="shared" si="122"/>
        <v>0</v>
      </c>
      <c r="DH214" s="83">
        <f t="shared" si="122"/>
        <v>0</v>
      </c>
      <c r="DI214" s="83">
        <f t="shared" si="122"/>
        <v>0</v>
      </c>
      <c r="DJ214" s="83">
        <f t="shared" si="122"/>
        <v>0</v>
      </c>
      <c r="DK214" s="83">
        <f t="shared" si="123"/>
        <v>0</v>
      </c>
      <c r="DL214" s="83">
        <f t="shared" si="123"/>
        <v>0</v>
      </c>
      <c r="DM214" s="83">
        <f t="shared" si="123"/>
        <v>0</v>
      </c>
      <c r="DN214" s="83">
        <f t="shared" si="123"/>
        <v>0</v>
      </c>
      <c r="DO214" s="83">
        <f t="shared" si="123"/>
        <v>0</v>
      </c>
      <c r="DP214" s="83">
        <f t="shared" si="123"/>
        <v>0</v>
      </c>
      <c r="DQ214" s="83">
        <f t="shared" si="123"/>
        <v>0</v>
      </c>
      <c r="DR214" s="83">
        <f t="shared" si="123"/>
        <v>0</v>
      </c>
      <c r="DS214" s="83">
        <f t="shared" si="123"/>
        <v>0</v>
      </c>
      <c r="DT214" s="83">
        <f t="shared" si="123"/>
        <v>0</v>
      </c>
      <c r="DU214" s="83">
        <f t="shared" si="123"/>
        <v>0</v>
      </c>
    </row>
    <row r="215" spans="1:125">
      <c r="A215" s="44" t="str">
        <f>IFERROR(Pieņēmumi!B232,"")</f>
        <v>Administratīvās izmaksas Nr10</v>
      </c>
      <c r="B215" s="50" t="str">
        <f>IFERROR(Pieņēmumi!C232,"")</f>
        <v>€ ceturksnī</v>
      </c>
      <c r="C215" s="2"/>
      <c r="D215" s="69">
        <f>IFERROR(Pieņēmumi!E232,"")</f>
        <v>0</v>
      </c>
      <c r="E215" s="83">
        <f t="shared" si="116"/>
        <v>0</v>
      </c>
      <c r="F215" s="83">
        <f t="shared" si="116"/>
        <v>0</v>
      </c>
      <c r="G215" s="83">
        <f t="shared" si="116"/>
        <v>0</v>
      </c>
      <c r="H215" s="83">
        <f t="shared" si="116"/>
        <v>0</v>
      </c>
      <c r="I215" s="83">
        <f t="shared" si="116"/>
        <v>0</v>
      </c>
      <c r="J215" s="83">
        <f t="shared" si="116"/>
        <v>0</v>
      </c>
      <c r="K215" s="83">
        <f t="shared" si="116"/>
        <v>0</v>
      </c>
      <c r="L215" s="83">
        <f t="shared" si="116"/>
        <v>0</v>
      </c>
      <c r="M215" s="83">
        <f t="shared" si="116"/>
        <v>0</v>
      </c>
      <c r="N215" s="83">
        <f t="shared" si="116"/>
        <v>0</v>
      </c>
      <c r="O215" s="83">
        <f t="shared" si="116"/>
        <v>0</v>
      </c>
      <c r="P215" s="83">
        <f t="shared" si="116"/>
        <v>0</v>
      </c>
      <c r="Q215" s="83">
        <f t="shared" si="116"/>
        <v>0</v>
      </c>
      <c r="R215" s="83">
        <f t="shared" si="116"/>
        <v>0</v>
      </c>
      <c r="S215" s="83">
        <f t="shared" si="116"/>
        <v>0</v>
      </c>
      <c r="T215" s="83">
        <f t="shared" si="116"/>
        <v>0</v>
      </c>
      <c r="U215" s="83">
        <f t="shared" si="117"/>
        <v>0</v>
      </c>
      <c r="V215" s="83">
        <f t="shared" si="117"/>
        <v>0</v>
      </c>
      <c r="W215" s="83">
        <f t="shared" si="117"/>
        <v>0</v>
      </c>
      <c r="X215" s="83">
        <f t="shared" si="117"/>
        <v>0</v>
      </c>
      <c r="Y215" s="83">
        <f t="shared" si="117"/>
        <v>0</v>
      </c>
      <c r="Z215" s="83">
        <f t="shared" si="117"/>
        <v>0</v>
      </c>
      <c r="AA215" s="83">
        <f t="shared" si="117"/>
        <v>0</v>
      </c>
      <c r="AB215" s="83">
        <f t="shared" si="117"/>
        <v>0</v>
      </c>
      <c r="AC215" s="83">
        <f t="shared" si="117"/>
        <v>0</v>
      </c>
      <c r="AD215" s="83">
        <f t="shared" si="117"/>
        <v>0</v>
      </c>
      <c r="AE215" s="83">
        <f t="shared" si="117"/>
        <v>0</v>
      </c>
      <c r="AF215" s="83">
        <f t="shared" si="117"/>
        <v>0</v>
      </c>
      <c r="AG215" s="83">
        <f t="shared" si="117"/>
        <v>0</v>
      </c>
      <c r="AH215" s="83">
        <f t="shared" si="117"/>
        <v>0</v>
      </c>
      <c r="AI215" s="83">
        <f t="shared" si="117"/>
        <v>0</v>
      </c>
      <c r="AJ215" s="83">
        <f t="shared" si="117"/>
        <v>0</v>
      </c>
      <c r="AK215" s="83">
        <f t="shared" si="118"/>
        <v>0</v>
      </c>
      <c r="AL215" s="83">
        <f t="shared" si="118"/>
        <v>0</v>
      </c>
      <c r="AM215" s="83">
        <f t="shared" si="118"/>
        <v>0</v>
      </c>
      <c r="AN215" s="83">
        <f t="shared" si="118"/>
        <v>0</v>
      </c>
      <c r="AO215" s="83">
        <f t="shared" si="118"/>
        <v>0</v>
      </c>
      <c r="AP215" s="83">
        <f t="shared" si="118"/>
        <v>0</v>
      </c>
      <c r="AQ215" s="83">
        <f t="shared" si="118"/>
        <v>0</v>
      </c>
      <c r="AR215" s="83">
        <f t="shared" si="118"/>
        <v>0</v>
      </c>
      <c r="AS215" s="83">
        <f t="shared" si="118"/>
        <v>0</v>
      </c>
      <c r="AT215" s="83">
        <f t="shared" si="118"/>
        <v>0</v>
      </c>
      <c r="AU215" s="83">
        <f t="shared" si="118"/>
        <v>0</v>
      </c>
      <c r="AV215" s="83">
        <f t="shared" si="118"/>
        <v>0</v>
      </c>
      <c r="AW215" s="83">
        <f t="shared" si="118"/>
        <v>0</v>
      </c>
      <c r="AX215" s="83">
        <f t="shared" si="118"/>
        <v>0</v>
      </c>
      <c r="AY215" s="83">
        <f t="shared" si="118"/>
        <v>0</v>
      </c>
      <c r="AZ215" s="83">
        <f t="shared" si="118"/>
        <v>0</v>
      </c>
      <c r="BA215" s="83">
        <f t="shared" si="119"/>
        <v>0</v>
      </c>
      <c r="BB215" s="83">
        <f t="shared" si="119"/>
        <v>0</v>
      </c>
      <c r="BC215" s="83">
        <f t="shared" si="119"/>
        <v>0</v>
      </c>
      <c r="BD215" s="83">
        <f t="shared" si="119"/>
        <v>0</v>
      </c>
      <c r="BE215" s="83">
        <f t="shared" si="119"/>
        <v>0</v>
      </c>
      <c r="BF215" s="83">
        <f t="shared" si="119"/>
        <v>0</v>
      </c>
      <c r="BG215" s="83">
        <f t="shared" si="119"/>
        <v>0</v>
      </c>
      <c r="BH215" s="83">
        <f t="shared" si="119"/>
        <v>0</v>
      </c>
      <c r="BI215" s="83">
        <f t="shared" si="119"/>
        <v>0</v>
      </c>
      <c r="BJ215" s="83">
        <f t="shared" si="119"/>
        <v>0</v>
      </c>
      <c r="BK215" s="83">
        <f t="shared" si="119"/>
        <v>0</v>
      </c>
      <c r="BL215" s="83">
        <f t="shared" si="119"/>
        <v>0</v>
      </c>
      <c r="BM215" s="83">
        <f t="shared" si="119"/>
        <v>0</v>
      </c>
      <c r="BN215" s="83">
        <f t="shared" si="119"/>
        <v>0</v>
      </c>
      <c r="BO215" s="83">
        <f t="shared" si="119"/>
        <v>0</v>
      </c>
      <c r="BP215" s="83">
        <f t="shared" si="119"/>
        <v>0</v>
      </c>
      <c r="BQ215" s="83">
        <f t="shared" si="120"/>
        <v>0</v>
      </c>
      <c r="BR215" s="83">
        <f t="shared" si="120"/>
        <v>0</v>
      </c>
      <c r="BS215" s="83">
        <f t="shared" si="120"/>
        <v>0</v>
      </c>
      <c r="BT215" s="83">
        <f t="shared" si="120"/>
        <v>0</v>
      </c>
      <c r="BU215" s="83">
        <f t="shared" si="120"/>
        <v>0</v>
      </c>
      <c r="BV215" s="83">
        <f t="shared" si="120"/>
        <v>0</v>
      </c>
      <c r="BW215" s="83">
        <f t="shared" si="120"/>
        <v>0</v>
      </c>
      <c r="BX215" s="83">
        <f t="shared" si="120"/>
        <v>0</v>
      </c>
      <c r="BY215" s="83">
        <f t="shared" si="120"/>
        <v>0</v>
      </c>
      <c r="BZ215" s="83">
        <f t="shared" si="120"/>
        <v>0</v>
      </c>
      <c r="CA215" s="83">
        <f t="shared" si="120"/>
        <v>0</v>
      </c>
      <c r="CB215" s="83">
        <f t="shared" si="120"/>
        <v>0</v>
      </c>
      <c r="CC215" s="83">
        <f t="shared" si="120"/>
        <v>0</v>
      </c>
      <c r="CD215" s="83">
        <f t="shared" si="120"/>
        <v>0</v>
      </c>
      <c r="CE215" s="83">
        <f t="shared" si="120"/>
        <v>0</v>
      </c>
      <c r="CF215" s="83">
        <f t="shared" si="120"/>
        <v>0</v>
      </c>
      <c r="CG215" s="83">
        <f t="shared" si="121"/>
        <v>0</v>
      </c>
      <c r="CH215" s="83">
        <f t="shared" si="121"/>
        <v>0</v>
      </c>
      <c r="CI215" s="83">
        <f t="shared" si="121"/>
        <v>0</v>
      </c>
      <c r="CJ215" s="83">
        <f t="shared" si="121"/>
        <v>0</v>
      </c>
      <c r="CK215" s="83">
        <f t="shared" si="121"/>
        <v>0</v>
      </c>
      <c r="CL215" s="83">
        <f t="shared" si="121"/>
        <v>0</v>
      </c>
      <c r="CM215" s="83">
        <f t="shared" si="121"/>
        <v>0</v>
      </c>
      <c r="CN215" s="83">
        <f t="shared" si="121"/>
        <v>0</v>
      </c>
      <c r="CO215" s="83">
        <f t="shared" si="121"/>
        <v>0</v>
      </c>
      <c r="CP215" s="83">
        <f t="shared" si="121"/>
        <v>0</v>
      </c>
      <c r="CQ215" s="83">
        <f t="shared" si="121"/>
        <v>0</v>
      </c>
      <c r="CR215" s="83">
        <f t="shared" si="121"/>
        <v>0</v>
      </c>
      <c r="CS215" s="83">
        <f t="shared" si="121"/>
        <v>0</v>
      </c>
      <c r="CT215" s="83">
        <f t="shared" si="121"/>
        <v>0</v>
      </c>
      <c r="CU215" s="83">
        <f t="shared" si="121"/>
        <v>0</v>
      </c>
      <c r="CV215" s="83">
        <f t="shared" si="121"/>
        <v>0</v>
      </c>
      <c r="CW215" s="83">
        <f t="shared" si="122"/>
        <v>0</v>
      </c>
      <c r="CX215" s="83">
        <f t="shared" si="122"/>
        <v>0</v>
      </c>
      <c r="CY215" s="83">
        <f t="shared" si="122"/>
        <v>0</v>
      </c>
      <c r="CZ215" s="83">
        <f t="shared" si="122"/>
        <v>0</v>
      </c>
      <c r="DA215" s="83">
        <f t="shared" si="122"/>
        <v>0</v>
      </c>
      <c r="DB215" s="83">
        <f t="shared" si="122"/>
        <v>0</v>
      </c>
      <c r="DC215" s="83">
        <f t="shared" si="122"/>
        <v>0</v>
      </c>
      <c r="DD215" s="83">
        <f t="shared" si="122"/>
        <v>0</v>
      </c>
      <c r="DE215" s="83">
        <f t="shared" si="122"/>
        <v>0</v>
      </c>
      <c r="DF215" s="83">
        <f t="shared" si="122"/>
        <v>0</v>
      </c>
      <c r="DG215" s="83">
        <f t="shared" si="122"/>
        <v>0</v>
      </c>
      <c r="DH215" s="83">
        <f t="shared" si="122"/>
        <v>0</v>
      </c>
      <c r="DI215" s="83">
        <f t="shared" si="122"/>
        <v>0</v>
      </c>
      <c r="DJ215" s="83">
        <f t="shared" si="122"/>
        <v>0</v>
      </c>
      <c r="DK215" s="83">
        <f t="shared" si="123"/>
        <v>0</v>
      </c>
      <c r="DL215" s="83">
        <f t="shared" si="123"/>
        <v>0</v>
      </c>
      <c r="DM215" s="83">
        <f t="shared" si="123"/>
        <v>0</v>
      </c>
      <c r="DN215" s="83">
        <f t="shared" si="123"/>
        <v>0</v>
      </c>
      <c r="DO215" s="83">
        <f t="shared" si="123"/>
        <v>0</v>
      </c>
      <c r="DP215" s="83">
        <f t="shared" si="123"/>
        <v>0</v>
      </c>
      <c r="DQ215" s="83">
        <f t="shared" si="123"/>
        <v>0</v>
      </c>
      <c r="DR215" s="83">
        <f t="shared" si="123"/>
        <v>0</v>
      </c>
      <c r="DS215" s="83">
        <f t="shared" si="123"/>
        <v>0</v>
      </c>
      <c r="DT215" s="83">
        <f t="shared" si="123"/>
        <v>0</v>
      </c>
      <c r="DU215" s="83">
        <f t="shared" si="123"/>
        <v>0</v>
      </c>
    </row>
    <row r="216" spans="1:1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row>
    <row r="217" spans="1:125">
      <c r="A217" s="44" t="str">
        <f>IFERROR(Pieņēmumi!B234,"")</f>
        <v>Publiskā partnera administratīvās izmaksas, kopā</v>
      </c>
      <c r="B217" s="50" t="str">
        <f>IFERROR(Pieņēmumi!C234,"")</f>
        <v>€ ceturksnī</v>
      </c>
      <c r="C217" s="2"/>
      <c r="D217" s="69">
        <f>IFERROR(Pieņēmumi!E234,"")</f>
        <v>2625</v>
      </c>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c r="A219" s="25" t="s">
        <v>263</v>
      </c>
      <c r="B219" s="84" t="s">
        <v>638</v>
      </c>
      <c r="C219" s="25"/>
      <c r="D219" s="26">
        <f>IFERROR(SUM(E219:DU219),"")</f>
        <v>157500</v>
      </c>
      <c r="E219" s="26">
        <f t="shared" ref="E219:BP219" si="124">IFERROR(SUM(E206:E215),"")</f>
        <v>2625</v>
      </c>
      <c r="F219" s="26">
        <f t="shared" si="124"/>
        <v>2625</v>
      </c>
      <c r="G219" s="26">
        <f t="shared" si="124"/>
        <v>2625</v>
      </c>
      <c r="H219" s="26">
        <f t="shared" si="124"/>
        <v>2625</v>
      </c>
      <c r="I219" s="26">
        <f t="shared" si="124"/>
        <v>2625</v>
      </c>
      <c r="J219" s="26">
        <f t="shared" si="124"/>
        <v>2625</v>
      </c>
      <c r="K219" s="26">
        <f t="shared" si="124"/>
        <v>2625</v>
      </c>
      <c r="L219" s="26">
        <f t="shared" si="124"/>
        <v>2625</v>
      </c>
      <c r="M219" s="26">
        <f t="shared" si="124"/>
        <v>2625</v>
      </c>
      <c r="N219" s="26">
        <f t="shared" si="124"/>
        <v>2625</v>
      </c>
      <c r="O219" s="26">
        <f t="shared" si="124"/>
        <v>2625</v>
      </c>
      <c r="P219" s="26">
        <f t="shared" si="124"/>
        <v>2625</v>
      </c>
      <c r="Q219" s="26">
        <f t="shared" si="124"/>
        <v>2625</v>
      </c>
      <c r="R219" s="26">
        <f t="shared" si="124"/>
        <v>2625</v>
      </c>
      <c r="S219" s="26">
        <f t="shared" si="124"/>
        <v>2625</v>
      </c>
      <c r="T219" s="26">
        <f t="shared" si="124"/>
        <v>2625</v>
      </c>
      <c r="U219" s="26">
        <f t="shared" si="124"/>
        <v>2625</v>
      </c>
      <c r="V219" s="26">
        <f t="shared" si="124"/>
        <v>2625</v>
      </c>
      <c r="W219" s="26">
        <f t="shared" si="124"/>
        <v>2625</v>
      </c>
      <c r="X219" s="26">
        <f t="shared" si="124"/>
        <v>2625</v>
      </c>
      <c r="Y219" s="26">
        <f t="shared" si="124"/>
        <v>2625</v>
      </c>
      <c r="Z219" s="26">
        <f t="shared" si="124"/>
        <v>2625</v>
      </c>
      <c r="AA219" s="26">
        <f t="shared" si="124"/>
        <v>2625</v>
      </c>
      <c r="AB219" s="26">
        <f t="shared" si="124"/>
        <v>2625</v>
      </c>
      <c r="AC219" s="26">
        <f t="shared" si="124"/>
        <v>2625</v>
      </c>
      <c r="AD219" s="26">
        <f t="shared" si="124"/>
        <v>2625</v>
      </c>
      <c r="AE219" s="26">
        <f t="shared" si="124"/>
        <v>2625</v>
      </c>
      <c r="AF219" s="26">
        <f t="shared" si="124"/>
        <v>2625</v>
      </c>
      <c r="AG219" s="26">
        <f t="shared" si="124"/>
        <v>2625</v>
      </c>
      <c r="AH219" s="26">
        <f t="shared" si="124"/>
        <v>2625</v>
      </c>
      <c r="AI219" s="26">
        <f t="shared" si="124"/>
        <v>2625</v>
      </c>
      <c r="AJ219" s="26">
        <f t="shared" si="124"/>
        <v>2625</v>
      </c>
      <c r="AK219" s="26">
        <f t="shared" si="124"/>
        <v>2625</v>
      </c>
      <c r="AL219" s="26">
        <f t="shared" si="124"/>
        <v>2625</v>
      </c>
      <c r="AM219" s="26">
        <f t="shared" si="124"/>
        <v>2625</v>
      </c>
      <c r="AN219" s="26">
        <f t="shared" si="124"/>
        <v>2625</v>
      </c>
      <c r="AO219" s="26">
        <f t="shared" si="124"/>
        <v>2625</v>
      </c>
      <c r="AP219" s="26">
        <f t="shared" si="124"/>
        <v>2625</v>
      </c>
      <c r="AQ219" s="26">
        <f t="shared" si="124"/>
        <v>2625</v>
      </c>
      <c r="AR219" s="26">
        <f t="shared" si="124"/>
        <v>2625</v>
      </c>
      <c r="AS219" s="26">
        <f t="shared" si="124"/>
        <v>2625</v>
      </c>
      <c r="AT219" s="26">
        <f t="shared" si="124"/>
        <v>2625</v>
      </c>
      <c r="AU219" s="26">
        <f t="shared" si="124"/>
        <v>2625</v>
      </c>
      <c r="AV219" s="26">
        <f t="shared" si="124"/>
        <v>2625</v>
      </c>
      <c r="AW219" s="26">
        <f t="shared" si="124"/>
        <v>2625</v>
      </c>
      <c r="AX219" s="26">
        <f t="shared" si="124"/>
        <v>2625</v>
      </c>
      <c r="AY219" s="26">
        <f t="shared" si="124"/>
        <v>2625</v>
      </c>
      <c r="AZ219" s="26">
        <f t="shared" si="124"/>
        <v>2625</v>
      </c>
      <c r="BA219" s="26">
        <f t="shared" si="124"/>
        <v>2625</v>
      </c>
      <c r="BB219" s="26">
        <f t="shared" si="124"/>
        <v>2625</v>
      </c>
      <c r="BC219" s="26">
        <f t="shared" si="124"/>
        <v>2625</v>
      </c>
      <c r="BD219" s="26">
        <f t="shared" si="124"/>
        <v>2625</v>
      </c>
      <c r="BE219" s="26">
        <f t="shared" si="124"/>
        <v>2625</v>
      </c>
      <c r="BF219" s="26">
        <f t="shared" si="124"/>
        <v>2625</v>
      </c>
      <c r="BG219" s="26">
        <f t="shared" si="124"/>
        <v>2625</v>
      </c>
      <c r="BH219" s="26">
        <f t="shared" si="124"/>
        <v>2625</v>
      </c>
      <c r="BI219" s="26">
        <f t="shared" si="124"/>
        <v>2625</v>
      </c>
      <c r="BJ219" s="26">
        <f t="shared" si="124"/>
        <v>2625</v>
      </c>
      <c r="BK219" s="26">
        <f t="shared" si="124"/>
        <v>2625</v>
      </c>
      <c r="BL219" s="26">
        <f t="shared" si="124"/>
        <v>2625</v>
      </c>
      <c r="BM219" s="26">
        <f t="shared" si="124"/>
        <v>0</v>
      </c>
      <c r="BN219" s="26">
        <f t="shared" si="124"/>
        <v>0</v>
      </c>
      <c r="BO219" s="26">
        <f t="shared" si="124"/>
        <v>0</v>
      </c>
      <c r="BP219" s="26">
        <f t="shared" si="124"/>
        <v>0</v>
      </c>
      <c r="BQ219" s="26">
        <f t="shared" ref="BQ219:DU219" si="125">IFERROR(SUM(BQ206:BQ215),"")</f>
        <v>0</v>
      </c>
      <c r="BR219" s="26">
        <f t="shared" si="125"/>
        <v>0</v>
      </c>
      <c r="BS219" s="26">
        <f t="shared" si="125"/>
        <v>0</v>
      </c>
      <c r="BT219" s="26">
        <f t="shared" si="125"/>
        <v>0</v>
      </c>
      <c r="BU219" s="26">
        <f t="shared" si="125"/>
        <v>0</v>
      </c>
      <c r="BV219" s="26">
        <f t="shared" si="125"/>
        <v>0</v>
      </c>
      <c r="BW219" s="26">
        <f t="shared" si="125"/>
        <v>0</v>
      </c>
      <c r="BX219" s="26">
        <f t="shared" si="125"/>
        <v>0</v>
      </c>
      <c r="BY219" s="26">
        <f t="shared" si="125"/>
        <v>0</v>
      </c>
      <c r="BZ219" s="26">
        <f t="shared" si="125"/>
        <v>0</v>
      </c>
      <c r="CA219" s="26">
        <f t="shared" si="125"/>
        <v>0</v>
      </c>
      <c r="CB219" s="26">
        <f t="shared" si="125"/>
        <v>0</v>
      </c>
      <c r="CC219" s="26">
        <f t="shared" si="125"/>
        <v>0</v>
      </c>
      <c r="CD219" s="26">
        <f t="shared" si="125"/>
        <v>0</v>
      </c>
      <c r="CE219" s="26">
        <f t="shared" si="125"/>
        <v>0</v>
      </c>
      <c r="CF219" s="26">
        <f t="shared" si="125"/>
        <v>0</v>
      </c>
      <c r="CG219" s="26">
        <f t="shared" si="125"/>
        <v>0</v>
      </c>
      <c r="CH219" s="26">
        <f t="shared" si="125"/>
        <v>0</v>
      </c>
      <c r="CI219" s="26">
        <f t="shared" si="125"/>
        <v>0</v>
      </c>
      <c r="CJ219" s="26">
        <f t="shared" si="125"/>
        <v>0</v>
      </c>
      <c r="CK219" s="26">
        <f t="shared" si="125"/>
        <v>0</v>
      </c>
      <c r="CL219" s="26">
        <f t="shared" si="125"/>
        <v>0</v>
      </c>
      <c r="CM219" s="26">
        <f t="shared" si="125"/>
        <v>0</v>
      </c>
      <c r="CN219" s="26">
        <f t="shared" si="125"/>
        <v>0</v>
      </c>
      <c r="CO219" s="26">
        <f t="shared" si="125"/>
        <v>0</v>
      </c>
      <c r="CP219" s="26">
        <f t="shared" si="125"/>
        <v>0</v>
      </c>
      <c r="CQ219" s="26">
        <f t="shared" si="125"/>
        <v>0</v>
      </c>
      <c r="CR219" s="26">
        <f t="shared" si="125"/>
        <v>0</v>
      </c>
      <c r="CS219" s="26">
        <f t="shared" si="125"/>
        <v>0</v>
      </c>
      <c r="CT219" s="26">
        <f t="shared" si="125"/>
        <v>0</v>
      </c>
      <c r="CU219" s="26">
        <f t="shared" si="125"/>
        <v>0</v>
      </c>
      <c r="CV219" s="26">
        <f t="shared" si="125"/>
        <v>0</v>
      </c>
      <c r="CW219" s="26">
        <f t="shared" si="125"/>
        <v>0</v>
      </c>
      <c r="CX219" s="26">
        <f t="shared" si="125"/>
        <v>0</v>
      </c>
      <c r="CY219" s="26">
        <f t="shared" si="125"/>
        <v>0</v>
      </c>
      <c r="CZ219" s="26">
        <f t="shared" si="125"/>
        <v>0</v>
      </c>
      <c r="DA219" s="26">
        <f t="shared" si="125"/>
        <v>0</v>
      </c>
      <c r="DB219" s="26">
        <f t="shared" si="125"/>
        <v>0</v>
      </c>
      <c r="DC219" s="26">
        <f t="shared" si="125"/>
        <v>0</v>
      </c>
      <c r="DD219" s="26">
        <f t="shared" si="125"/>
        <v>0</v>
      </c>
      <c r="DE219" s="26">
        <f t="shared" si="125"/>
        <v>0</v>
      </c>
      <c r="DF219" s="26">
        <f t="shared" si="125"/>
        <v>0</v>
      </c>
      <c r="DG219" s="26">
        <f t="shared" si="125"/>
        <v>0</v>
      </c>
      <c r="DH219" s="26">
        <f t="shared" si="125"/>
        <v>0</v>
      </c>
      <c r="DI219" s="26">
        <f t="shared" si="125"/>
        <v>0</v>
      </c>
      <c r="DJ219" s="26">
        <f t="shared" si="125"/>
        <v>0</v>
      </c>
      <c r="DK219" s="26">
        <f t="shared" si="125"/>
        <v>0</v>
      </c>
      <c r="DL219" s="26">
        <f t="shared" si="125"/>
        <v>0</v>
      </c>
      <c r="DM219" s="26">
        <f t="shared" si="125"/>
        <v>0</v>
      </c>
      <c r="DN219" s="26">
        <f t="shared" si="125"/>
        <v>0</v>
      </c>
      <c r="DO219" s="26">
        <f t="shared" si="125"/>
        <v>0</v>
      </c>
      <c r="DP219" s="26">
        <f t="shared" si="125"/>
        <v>0</v>
      </c>
      <c r="DQ219" s="26">
        <f t="shared" si="125"/>
        <v>0</v>
      </c>
      <c r="DR219" s="26">
        <f t="shared" si="125"/>
        <v>0</v>
      </c>
      <c r="DS219" s="26">
        <f t="shared" si="125"/>
        <v>0</v>
      </c>
      <c r="DT219" s="26">
        <f t="shared" si="125"/>
        <v>0</v>
      </c>
      <c r="DU219" s="26">
        <f t="shared" si="125"/>
        <v>0</v>
      </c>
    </row>
    <row r="220" spans="1:125">
      <c r="A220" s="25"/>
      <c r="B220" s="25"/>
      <c r="C220" s="2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row>
    <row r="221" spans="1:125">
      <c r="A221" s="25" t="s">
        <v>264</v>
      </c>
      <c r="B221" s="84" t="s">
        <v>638</v>
      </c>
      <c r="C221" s="25"/>
      <c r="D221" s="26">
        <f>IFERROR(SUM(E221:DU221),"")</f>
        <v>183924.40225417679</v>
      </c>
      <c r="E221" s="26">
        <f t="shared" ref="E221:BP221" si="126">IFERROR(E204*E219,"")</f>
        <v>2641.0734876018196</v>
      </c>
      <c r="F221" s="26">
        <f t="shared" si="126"/>
        <v>2657.6099459853017</v>
      </c>
      <c r="G221" s="26">
        <f t="shared" si="126"/>
        <v>2674.0665214083028</v>
      </c>
      <c r="H221" s="26">
        <f t="shared" si="126"/>
        <v>2690.4404547714639</v>
      </c>
      <c r="I221" s="26">
        <f t="shared" si="126"/>
        <v>2700.5139034602789</v>
      </c>
      <c r="J221" s="26">
        <f t="shared" si="126"/>
        <v>2716.081255247967</v>
      </c>
      <c r="K221" s="26">
        <f t="shared" si="126"/>
        <v>2731.5658009519329</v>
      </c>
      <c r="L221" s="26">
        <f t="shared" si="126"/>
        <v>2746.9651068053095</v>
      </c>
      <c r="M221" s="26">
        <f t="shared" si="126"/>
        <v>2744.4530451742089</v>
      </c>
      <c r="N221" s="26">
        <f t="shared" si="126"/>
        <v>2758.2252961913755</v>
      </c>
      <c r="O221" s="26">
        <f t="shared" si="126"/>
        <v>2771.914179599853</v>
      </c>
      <c r="P221" s="26">
        <f t="shared" si="126"/>
        <v>2785.517771979416</v>
      </c>
      <c r="Q221" s="26">
        <f t="shared" si="126"/>
        <v>2799.3421060776932</v>
      </c>
      <c r="R221" s="26">
        <f t="shared" si="126"/>
        <v>2813.3898021152027</v>
      </c>
      <c r="S221" s="26">
        <f t="shared" si="126"/>
        <v>2827.3524631918499</v>
      </c>
      <c r="T221" s="26">
        <f t="shared" si="126"/>
        <v>2841.2281274190045</v>
      </c>
      <c r="U221" s="26">
        <f t="shared" si="126"/>
        <v>2855.328948199247</v>
      </c>
      <c r="V221" s="26">
        <f t="shared" si="126"/>
        <v>2869.657598157507</v>
      </c>
      <c r="W221" s="26">
        <f t="shared" si="126"/>
        <v>2883.8995124556873</v>
      </c>
      <c r="X221" s="26">
        <f t="shared" si="126"/>
        <v>2898.052689967385</v>
      </c>
      <c r="Y221" s="26">
        <f t="shared" si="126"/>
        <v>2912.4355271632321</v>
      </c>
      <c r="Z221" s="26">
        <f t="shared" si="126"/>
        <v>2927.0507501206571</v>
      </c>
      <c r="AA221" s="26">
        <f t="shared" si="126"/>
        <v>2941.5775027048012</v>
      </c>
      <c r="AB221" s="26">
        <f t="shared" si="126"/>
        <v>2956.0137437667327</v>
      </c>
      <c r="AC221" s="26">
        <f t="shared" si="126"/>
        <v>2970.6842377064968</v>
      </c>
      <c r="AD221" s="26">
        <f t="shared" si="126"/>
        <v>2985.5917651230707</v>
      </c>
      <c r="AE221" s="26">
        <f t="shared" si="126"/>
        <v>3000.4090527588965</v>
      </c>
      <c r="AF221" s="26">
        <f t="shared" si="126"/>
        <v>3015.1340186420671</v>
      </c>
      <c r="AG221" s="26">
        <f t="shared" si="126"/>
        <v>3030.0979224606272</v>
      </c>
      <c r="AH221" s="26">
        <f t="shared" si="126"/>
        <v>3045.3036004255318</v>
      </c>
      <c r="AI221" s="26">
        <f t="shared" si="126"/>
        <v>3060.4172338140747</v>
      </c>
      <c r="AJ221" s="26">
        <f t="shared" si="126"/>
        <v>3075.4366990149083</v>
      </c>
      <c r="AK221" s="26">
        <f t="shared" si="126"/>
        <v>3090.6998809098391</v>
      </c>
      <c r="AL221" s="26">
        <f t="shared" si="126"/>
        <v>3106.2096724340427</v>
      </c>
      <c r="AM221" s="26">
        <f t="shared" si="126"/>
        <v>3121.6255784903565</v>
      </c>
      <c r="AN221" s="26">
        <f t="shared" si="126"/>
        <v>3136.9454329952068</v>
      </c>
      <c r="AO221" s="26">
        <f t="shared" si="126"/>
        <v>3152.513878528036</v>
      </c>
      <c r="AP221" s="26">
        <f t="shared" si="126"/>
        <v>3168.3338658827233</v>
      </c>
      <c r="AQ221" s="26">
        <f t="shared" si="126"/>
        <v>3184.0580900601635</v>
      </c>
      <c r="AR221" s="26">
        <f t="shared" si="126"/>
        <v>3199.684341655111</v>
      </c>
      <c r="AS221" s="26">
        <f t="shared" si="126"/>
        <v>3215.5641560985969</v>
      </c>
      <c r="AT221" s="26">
        <f t="shared" si="126"/>
        <v>3231.7005432003784</v>
      </c>
      <c r="AU221" s="26">
        <f t="shared" si="126"/>
        <v>3247.7392518613665</v>
      </c>
      <c r="AV221" s="26">
        <f t="shared" si="126"/>
        <v>3263.6780284882129</v>
      </c>
      <c r="AW221" s="26">
        <f t="shared" si="126"/>
        <v>3279.8754392205688</v>
      </c>
      <c r="AX221" s="26">
        <f t="shared" si="126"/>
        <v>3296.3345540643859</v>
      </c>
      <c r="AY221" s="26">
        <f t="shared" si="126"/>
        <v>3312.6940368985943</v>
      </c>
      <c r="AZ221" s="26">
        <f t="shared" si="126"/>
        <v>3328.9515890579778</v>
      </c>
      <c r="BA221" s="26">
        <f t="shared" si="126"/>
        <v>3345.4729480049805</v>
      </c>
      <c r="BB221" s="26">
        <f t="shared" si="126"/>
        <v>3362.261245145673</v>
      </c>
      <c r="BC221" s="26">
        <f t="shared" si="126"/>
        <v>3378.9479176365662</v>
      </c>
      <c r="BD221" s="26">
        <f t="shared" si="126"/>
        <v>3395.5306208391371</v>
      </c>
      <c r="BE221" s="26">
        <f t="shared" si="126"/>
        <v>3412.38240696508</v>
      </c>
      <c r="BF221" s="26">
        <f t="shared" si="126"/>
        <v>3429.5064700485868</v>
      </c>
      <c r="BG221" s="26">
        <f t="shared" si="126"/>
        <v>3446.5268759892974</v>
      </c>
      <c r="BH221" s="26">
        <f t="shared" si="126"/>
        <v>3463.44123325592</v>
      </c>
      <c r="BI221" s="26">
        <f t="shared" si="126"/>
        <v>3480.6300551043814</v>
      </c>
      <c r="BJ221" s="26">
        <f t="shared" si="126"/>
        <v>3498.0965994495587</v>
      </c>
      <c r="BK221" s="26">
        <f t="shared" si="126"/>
        <v>3515.4574135090838</v>
      </c>
      <c r="BL221" s="26">
        <f t="shared" si="126"/>
        <v>3532.7100579210382</v>
      </c>
      <c r="BM221" s="26">
        <f t="shared" si="126"/>
        <v>0</v>
      </c>
      <c r="BN221" s="26">
        <f t="shared" si="126"/>
        <v>0</v>
      </c>
      <c r="BO221" s="26">
        <f t="shared" si="126"/>
        <v>0</v>
      </c>
      <c r="BP221" s="26">
        <f t="shared" si="126"/>
        <v>0</v>
      </c>
      <c r="BQ221" s="26">
        <f t="shared" ref="BQ221:DU221" si="127">IFERROR(BQ204*BQ219,"")</f>
        <v>0</v>
      </c>
      <c r="BR221" s="26">
        <f t="shared" si="127"/>
        <v>0</v>
      </c>
      <c r="BS221" s="26">
        <f t="shared" si="127"/>
        <v>0</v>
      </c>
      <c r="BT221" s="26">
        <f t="shared" si="127"/>
        <v>0</v>
      </c>
      <c r="BU221" s="26">
        <f t="shared" si="127"/>
        <v>0</v>
      </c>
      <c r="BV221" s="26">
        <f t="shared" si="127"/>
        <v>0</v>
      </c>
      <c r="BW221" s="26">
        <f t="shared" si="127"/>
        <v>0</v>
      </c>
      <c r="BX221" s="26">
        <f t="shared" si="127"/>
        <v>0</v>
      </c>
      <c r="BY221" s="26">
        <f t="shared" si="127"/>
        <v>0</v>
      </c>
      <c r="BZ221" s="26">
        <f t="shared" si="127"/>
        <v>0</v>
      </c>
      <c r="CA221" s="26">
        <f t="shared" si="127"/>
        <v>0</v>
      </c>
      <c r="CB221" s="26">
        <f t="shared" si="127"/>
        <v>0</v>
      </c>
      <c r="CC221" s="26">
        <f t="shared" si="127"/>
        <v>0</v>
      </c>
      <c r="CD221" s="26">
        <f t="shared" si="127"/>
        <v>0</v>
      </c>
      <c r="CE221" s="26">
        <f t="shared" si="127"/>
        <v>0</v>
      </c>
      <c r="CF221" s="26">
        <f t="shared" si="127"/>
        <v>0</v>
      </c>
      <c r="CG221" s="26">
        <f t="shared" si="127"/>
        <v>0</v>
      </c>
      <c r="CH221" s="26">
        <f t="shared" si="127"/>
        <v>0</v>
      </c>
      <c r="CI221" s="26">
        <f t="shared" si="127"/>
        <v>0</v>
      </c>
      <c r="CJ221" s="26">
        <f t="shared" si="127"/>
        <v>0</v>
      </c>
      <c r="CK221" s="26">
        <f t="shared" si="127"/>
        <v>0</v>
      </c>
      <c r="CL221" s="26">
        <f t="shared" si="127"/>
        <v>0</v>
      </c>
      <c r="CM221" s="26">
        <f t="shared" si="127"/>
        <v>0</v>
      </c>
      <c r="CN221" s="26">
        <f t="shared" si="127"/>
        <v>0</v>
      </c>
      <c r="CO221" s="26">
        <f t="shared" si="127"/>
        <v>0</v>
      </c>
      <c r="CP221" s="26">
        <f t="shared" si="127"/>
        <v>0</v>
      </c>
      <c r="CQ221" s="26">
        <f t="shared" si="127"/>
        <v>0</v>
      </c>
      <c r="CR221" s="26">
        <f t="shared" si="127"/>
        <v>0</v>
      </c>
      <c r="CS221" s="26">
        <f t="shared" si="127"/>
        <v>0</v>
      </c>
      <c r="CT221" s="26">
        <f t="shared" si="127"/>
        <v>0</v>
      </c>
      <c r="CU221" s="26">
        <f t="shared" si="127"/>
        <v>0</v>
      </c>
      <c r="CV221" s="26">
        <f t="shared" si="127"/>
        <v>0</v>
      </c>
      <c r="CW221" s="26">
        <f t="shared" si="127"/>
        <v>0</v>
      </c>
      <c r="CX221" s="26">
        <f t="shared" si="127"/>
        <v>0</v>
      </c>
      <c r="CY221" s="26">
        <f t="shared" si="127"/>
        <v>0</v>
      </c>
      <c r="CZ221" s="26">
        <f t="shared" si="127"/>
        <v>0</v>
      </c>
      <c r="DA221" s="26">
        <f t="shared" si="127"/>
        <v>0</v>
      </c>
      <c r="DB221" s="26">
        <f t="shared" si="127"/>
        <v>0</v>
      </c>
      <c r="DC221" s="26">
        <f t="shared" si="127"/>
        <v>0</v>
      </c>
      <c r="DD221" s="26">
        <f t="shared" si="127"/>
        <v>0</v>
      </c>
      <c r="DE221" s="26">
        <f t="shared" si="127"/>
        <v>0</v>
      </c>
      <c r="DF221" s="26">
        <f t="shared" si="127"/>
        <v>0</v>
      </c>
      <c r="DG221" s="26">
        <f t="shared" si="127"/>
        <v>0</v>
      </c>
      <c r="DH221" s="26">
        <f t="shared" si="127"/>
        <v>0</v>
      </c>
      <c r="DI221" s="26">
        <f t="shared" si="127"/>
        <v>0</v>
      </c>
      <c r="DJ221" s="26">
        <f t="shared" si="127"/>
        <v>0</v>
      </c>
      <c r="DK221" s="26">
        <f t="shared" si="127"/>
        <v>0</v>
      </c>
      <c r="DL221" s="26">
        <f t="shared" si="127"/>
        <v>0</v>
      </c>
      <c r="DM221" s="26">
        <f t="shared" si="127"/>
        <v>0</v>
      </c>
      <c r="DN221" s="26">
        <f t="shared" si="127"/>
        <v>0</v>
      </c>
      <c r="DO221" s="26">
        <f t="shared" si="127"/>
        <v>0</v>
      </c>
      <c r="DP221" s="26">
        <f t="shared" si="127"/>
        <v>0</v>
      </c>
      <c r="DQ221" s="26">
        <f t="shared" si="127"/>
        <v>0</v>
      </c>
      <c r="DR221" s="26">
        <f t="shared" si="127"/>
        <v>0</v>
      </c>
      <c r="DS221" s="26">
        <f t="shared" si="127"/>
        <v>0</v>
      </c>
      <c r="DT221" s="26">
        <f t="shared" si="127"/>
        <v>0</v>
      </c>
      <c r="DU221" s="26">
        <f t="shared" si="127"/>
        <v>0</v>
      </c>
    </row>
    <row r="222" spans="1:1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ht="15.6">
      <c r="A223" s="896" t="s">
        <v>134</v>
      </c>
      <c r="B223" s="896"/>
      <c r="C223" s="896"/>
      <c r="D223" s="896"/>
      <c r="E223" s="896"/>
      <c r="F223" s="896"/>
      <c r="G223" s="896"/>
      <c r="H223" s="896"/>
      <c r="I223" s="896"/>
      <c r="J223" s="896"/>
      <c r="K223" s="896"/>
      <c r="L223" s="896"/>
      <c r="M223" s="896"/>
      <c r="N223" s="896"/>
      <c r="O223" s="896"/>
      <c r="P223" s="896"/>
      <c r="Q223" s="896"/>
      <c r="R223" s="896"/>
      <c r="S223" s="896"/>
      <c r="T223" s="896"/>
      <c r="U223" s="896"/>
      <c r="V223" s="896"/>
      <c r="W223" s="896"/>
      <c r="X223" s="896"/>
      <c r="Y223" s="896"/>
      <c r="Z223" s="896"/>
      <c r="AA223" s="896"/>
      <c r="AB223" s="896"/>
      <c r="AC223" s="896"/>
      <c r="AD223" s="896"/>
      <c r="AE223" s="896"/>
      <c r="AF223" s="896"/>
      <c r="AG223" s="896"/>
      <c r="AH223" s="896"/>
      <c r="AI223" s="896"/>
      <c r="AJ223" s="896"/>
      <c r="AK223" s="896"/>
      <c r="AL223" s="896"/>
      <c r="AM223" s="896"/>
      <c r="AN223" s="896"/>
      <c r="AO223" s="896"/>
      <c r="AP223" s="896"/>
      <c r="AQ223" s="896"/>
      <c r="AR223" s="896"/>
      <c r="AS223" s="896"/>
      <c r="AT223" s="896"/>
      <c r="AU223" s="896"/>
      <c r="AV223" s="896"/>
      <c r="AW223" s="896"/>
      <c r="AX223" s="896"/>
      <c r="AY223" s="896"/>
      <c r="AZ223" s="896"/>
      <c r="BA223" s="896"/>
      <c r="BB223" s="896"/>
      <c r="BC223" s="896"/>
      <c r="BD223" s="896"/>
      <c r="BE223" s="896"/>
      <c r="BF223" s="896"/>
      <c r="BG223" s="896"/>
      <c r="BH223" s="896"/>
      <c r="BI223" s="896"/>
      <c r="BJ223" s="896"/>
      <c r="BK223" s="896"/>
      <c r="BL223" s="896"/>
      <c r="BM223" s="896"/>
      <c r="BN223" s="896"/>
      <c r="BO223" s="896"/>
      <c r="BP223" s="896"/>
      <c r="BQ223" s="896"/>
      <c r="BR223" s="896"/>
      <c r="BS223" s="896"/>
      <c r="BT223" s="896"/>
      <c r="BU223" s="896"/>
      <c r="BV223" s="896"/>
      <c r="BW223" s="896"/>
      <c r="BX223" s="896"/>
      <c r="BY223" s="896"/>
      <c r="BZ223" s="896"/>
      <c r="CA223" s="896"/>
      <c r="CB223" s="896"/>
      <c r="CC223" s="896"/>
      <c r="CD223" s="896"/>
      <c r="CE223" s="896"/>
      <c r="CF223" s="896"/>
      <c r="CG223" s="896"/>
      <c r="CH223" s="896"/>
      <c r="CI223" s="896"/>
      <c r="CJ223" s="896"/>
      <c r="CK223" s="896"/>
      <c r="CL223" s="896"/>
      <c r="CM223" s="896"/>
      <c r="CN223" s="896"/>
      <c r="CO223" s="896"/>
      <c r="CP223" s="896"/>
      <c r="CQ223" s="896"/>
      <c r="CR223" s="896"/>
      <c r="CS223" s="896"/>
      <c r="CT223" s="896"/>
      <c r="CU223" s="896"/>
      <c r="CV223" s="896"/>
      <c r="CW223" s="896"/>
      <c r="CX223" s="896"/>
      <c r="CY223" s="896"/>
      <c r="CZ223" s="896"/>
      <c r="DA223" s="896"/>
      <c r="DB223" s="896"/>
      <c r="DC223" s="896"/>
      <c r="DD223" s="896"/>
      <c r="DE223" s="896"/>
      <c r="DF223" s="896"/>
      <c r="DG223" s="896"/>
      <c r="DH223" s="896"/>
      <c r="DI223" s="896"/>
      <c r="DJ223" s="896"/>
      <c r="DK223" s="896"/>
      <c r="DL223" s="896"/>
      <c r="DM223" s="896"/>
      <c r="DN223" s="896"/>
      <c r="DO223" s="896"/>
      <c r="DP223" s="896"/>
      <c r="DQ223" s="896"/>
      <c r="DR223" s="896"/>
      <c r="DS223" s="896"/>
      <c r="DT223" s="896"/>
      <c r="DU223" s="896"/>
    </row>
    <row r="224" spans="1:125">
      <c r="A224" s="2"/>
      <c r="B224" s="3"/>
      <c r="C224" s="3"/>
      <c r="D224" s="78"/>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79"/>
      <c r="DU224" s="79"/>
    </row>
    <row r="225" spans="1:125">
      <c r="A225" s="44" t="str">
        <f>IFERROR(Pieņēmumi!B251,"")</f>
        <v>Būvniecības perioda pagarināšana</v>
      </c>
      <c r="B225" s="3"/>
      <c r="C225" s="3"/>
      <c r="D225" s="80">
        <f>IFERROR(Pieņēmumi!E251,"")</f>
        <v>0</v>
      </c>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c r="DA225" s="79"/>
      <c r="DB225" s="79"/>
      <c r="DC225" s="79"/>
      <c r="DD225" s="79"/>
      <c r="DE225" s="79"/>
      <c r="DF225" s="79"/>
      <c r="DG225" s="79"/>
      <c r="DH225" s="79"/>
      <c r="DI225" s="79"/>
      <c r="DJ225" s="79"/>
      <c r="DK225" s="79"/>
      <c r="DL225" s="79"/>
      <c r="DM225" s="79"/>
      <c r="DN225" s="79"/>
      <c r="DO225" s="79"/>
      <c r="DP225" s="79"/>
      <c r="DQ225" s="79"/>
      <c r="DR225" s="79"/>
      <c r="DS225" s="79"/>
      <c r="DT225" s="79"/>
      <c r="DU225" s="79"/>
    </row>
    <row r="226" spans="1:125">
      <c r="A226" s="44" t="str">
        <f>IFERROR(IF(A8=0,"",A8),"")</f>
        <v>PARTNERĪBAS LĪGUMA parakstīšanas datums</v>
      </c>
      <c r="B226" s="160" t="str">
        <f>IFERROR(IF(B8=0,"",B8),"")</f>
        <v/>
      </c>
      <c r="C226" s="160" t="str">
        <f>IFERROR(IF(C8=0,"",C8),"")</f>
        <v/>
      </c>
      <c r="D226" s="45">
        <f>IFERROR(IF(D8=0,"",D8),"")</f>
        <v>45839</v>
      </c>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c r="BO226" s="160"/>
      <c r="BP226" s="160"/>
      <c r="BQ226" s="160"/>
      <c r="BR226" s="160"/>
      <c r="BS226" s="160"/>
      <c r="BT226" s="160"/>
      <c r="BU226" s="160"/>
      <c r="BV226" s="160"/>
      <c r="BW226" s="160"/>
      <c r="BX226" s="160"/>
      <c r="BY226" s="160"/>
      <c r="BZ226" s="160"/>
      <c r="CA226" s="160"/>
      <c r="CB226" s="160"/>
      <c r="CC226" s="160"/>
      <c r="CD226" s="160"/>
      <c r="CE226" s="160"/>
      <c r="CF226" s="160"/>
      <c r="CG226" s="160"/>
      <c r="CH226" s="160"/>
      <c r="CI226" s="160"/>
      <c r="CJ226" s="160"/>
      <c r="CK226" s="160"/>
      <c r="CL226" s="160"/>
      <c r="CM226" s="160"/>
      <c r="CN226" s="160"/>
      <c r="CO226" s="160"/>
      <c r="CP226" s="160"/>
      <c r="CQ226" s="160"/>
      <c r="CR226" s="160"/>
      <c r="CS226" s="160"/>
      <c r="CT226" s="160"/>
      <c r="CU226" s="160"/>
      <c r="CV226" s="160"/>
      <c r="CW226" s="160"/>
      <c r="CX226" s="160"/>
      <c r="CY226" s="160"/>
      <c r="CZ226" s="160"/>
      <c r="DA226" s="160"/>
      <c r="DB226" s="160"/>
      <c r="DC226" s="160"/>
      <c r="DD226" s="160"/>
      <c r="DE226" s="160"/>
      <c r="DF226" s="160"/>
      <c r="DG226" s="160"/>
      <c r="DH226" s="160"/>
      <c r="DI226" s="160"/>
      <c r="DJ226" s="160"/>
      <c r="DK226" s="160"/>
      <c r="DL226" s="160"/>
      <c r="DM226" s="160"/>
      <c r="DN226" s="160"/>
      <c r="DO226" s="160"/>
      <c r="DP226" s="160"/>
      <c r="DQ226" s="160"/>
      <c r="DR226" s="160"/>
      <c r="DS226" s="160"/>
      <c r="DT226" s="160"/>
      <c r="DU226" s="160"/>
    </row>
    <row r="227" spans="1:125" ht="15" thickBot="1">
      <c r="A227" s="44" t="str">
        <f t="shared" ref="A227:C228" si="128">IFERROR(IF(A9=0,"",A9),"")</f>
        <v>Būvniecības periods</v>
      </c>
      <c r="B227" s="44" t="str">
        <f t="shared" si="128"/>
        <v>ceturkšņi</v>
      </c>
      <c r="C227" s="160" t="str">
        <f t="shared" si="128"/>
        <v/>
      </c>
      <c r="D227" s="149">
        <f>IFERROR(IF(D9=0,"",D9)+D225,"")</f>
        <v>5</v>
      </c>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c r="BO227" s="160"/>
      <c r="BP227" s="160"/>
      <c r="BQ227" s="160"/>
      <c r="BR227" s="160"/>
      <c r="BS227" s="160"/>
      <c r="BT227" s="160"/>
      <c r="BU227" s="160"/>
      <c r="BV227" s="160"/>
      <c r="BW227" s="160"/>
      <c r="BX227" s="160"/>
      <c r="BY227" s="160"/>
      <c r="BZ227" s="160"/>
      <c r="CA227" s="160"/>
      <c r="CB227" s="160"/>
      <c r="CC227" s="160"/>
      <c r="CD227" s="160"/>
      <c r="CE227" s="160"/>
      <c r="CF227" s="160"/>
      <c r="CG227" s="160"/>
      <c r="CH227" s="160"/>
      <c r="CI227" s="160"/>
      <c r="CJ227" s="160"/>
      <c r="CK227" s="160"/>
      <c r="CL227" s="160"/>
      <c r="CM227" s="160"/>
      <c r="CN227" s="160"/>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0"/>
      <c r="DL227" s="160"/>
      <c r="DM227" s="160"/>
      <c r="DN227" s="160"/>
      <c r="DO227" s="160"/>
      <c r="DP227" s="160"/>
      <c r="DQ227" s="160"/>
      <c r="DR227" s="160"/>
      <c r="DS227" s="160"/>
      <c r="DT227" s="160"/>
      <c r="DU227" s="160"/>
    </row>
    <row r="228" spans="1:125" ht="15" thickTop="1">
      <c r="A228" s="44" t="str">
        <f t="shared" si="128"/>
        <v>Būvniecības beigu datums/ uzturēšanas uzsākšanas datums</v>
      </c>
      <c r="B228" s="160" t="str">
        <f t="shared" si="128"/>
        <v/>
      </c>
      <c r="C228" s="160" t="str">
        <f t="shared" si="128"/>
        <v/>
      </c>
      <c r="D228" s="47">
        <f>IFERROR(EDATE(DATE(YEAR(D226),MONTH(D226),DAY(D226)),D227*3),"")</f>
        <v>46296</v>
      </c>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c r="BO228" s="160"/>
      <c r="BP228" s="160"/>
      <c r="BQ228" s="160"/>
      <c r="BR228" s="160"/>
      <c r="BS228" s="160"/>
      <c r="BT228" s="160"/>
      <c r="BU228" s="160"/>
      <c r="BV228" s="160"/>
      <c r="BW228" s="160"/>
      <c r="BX228" s="160"/>
      <c r="BY228" s="160"/>
      <c r="BZ228" s="160"/>
      <c r="CA228" s="160"/>
      <c r="CB228" s="160"/>
      <c r="CC228" s="160"/>
      <c r="CD228" s="160"/>
      <c r="CE228" s="160"/>
      <c r="CF228" s="160"/>
      <c r="CG228" s="160"/>
      <c r="CH228" s="160"/>
      <c r="CI228" s="160"/>
      <c r="CJ228" s="160"/>
      <c r="CK228" s="160"/>
      <c r="CL228" s="160"/>
      <c r="CM228" s="160"/>
      <c r="CN228" s="160"/>
      <c r="CO228" s="160"/>
      <c r="CP228" s="160"/>
      <c r="CQ228" s="160"/>
      <c r="CR228" s="160"/>
      <c r="CS228" s="160"/>
      <c r="CT228" s="160"/>
      <c r="CU228" s="160"/>
      <c r="CV228" s="160"/>
      <c r="CW228" s="160"/>
      <c r="CX228" s="160"/>
      <c r="CY228" s="160"/>
      <c r="CZ228" s="160"/>
      <c r="DA228" s="160"/>
      <c r="DB228" s="160"/>
      <c r="DC228" s="160"/>
      <c r="DD228" s="160"/>
      <c r="DE228" s="160"/>
      <c r="DF228" s="160"/>
      <c r="DG228" s="160"/>
      <c r="DH228" s="160"/>
      <c r="DI228" s="160"/>
      <c r="DJ228" s="160"/>
      <c r="DK228" s="160"/>
      <c r="DL228" s="160"/>
      <c r="DM228" s="160"/>
      <c r="DN228" s="160"/>
      <c r="DO228" s="160"/>
      <c r="DP228" s="160"/>
      <c r="DQ228" s="160"/>
      <c r="DR228" s="160"/>
      <c r="DS228" s="160"/>
      <c r="DT228" s="160"/>
      <c r="DU228" s="160"/>
    </row>
    <row r="229" spans="1:125">
      <c r="A229" s="160" t="s">
        <v>265</v>
      </c>
      <c r="B229" s="44" t="str">
        <f>IFERROR(IF(B11=0,"",B11),"")</f>
        <v>ceturkšņi</v>
      </c>
      <c r="C229" s="160" t="str">
        <f>IFERROR(IF(C11=0,"",C11),"")</f>
        <v/>
      </c>
      <c r="D229" s="149">
        <f>IFERROR(IF(D11=0,"",D11)+D225,"")</f>
        <v>60</v>
      </c>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c r="BO229" s="160"/>
      <c r="BP229" s="160"/>
      <c r="BQ229" s="160"/>
      <c r="BR229" s="160"/>
      <c r="BS229" s="160"/>
      <c r="BT229" s="160"/>
      <c r="BU229" s="160"/>
      <c r="BV229" s="160"/>
      <c r="BW229" s="160"/>
      <c r="BX229" s="160"/>
      <c r="BY229" s="160"/>
      <c r="BZ229" s="160"/>
      <c r="CA229" s="160"/>
      <c r="CB229" s="160"/>
      <c r="CC229" s="160"/>
      <c r="CD229" s="160"/>
      <c r="CE229" s="160"/>
      <c r="CF229" s="160"/>
      <c r="CG229" s="160"/>
      <c r="CH229" s="160"/>
      <c r="CI229" s="160"/>
      <c r="CJ229" s="160"/>
      <c r="CK229" s="160"/>
      <c r="CL229" s="160"/>
      <c r="CM229" s="160"/>
      <c r="CN229" s="160"/>
      <c r="CO229" s="160"/>
      <c r="CP229" s="160"/>
      <c r="CQ229" s="160"/>
      <c r="CR229" s="160"/>
      <c r="CS229" s="160"/>
      <c r="CT229" s="160"/>
      <c r="CU229" s="160"/>
      <c r="CV229" s="160"/>
      <c r="CW229" s="160"/>
      <c r="CX229" s="160"/>
      <c r="CY229" s="160"/>
      <c r="CZ229" s="160"/>
      <c r="DA229" s="160"/>
      <c r="DB229" s="160"/>
      <c r="DC229" s="160"/>
      <c r="DD229" s="160"/>
      <c r="DE229" s="160"/>
      <c r="DF229" s="160"/>
      <c r="DG229" s="160"/>
      <c r="DH229" s="160"/>
      <c r="DI229" s="160"/>
      <c r="DJ229" s="160"/>
      <c r="DK229" s="160"/>
      <c r="DL229" s="160"/>
      <c r="DM229" s="160"/>
      <c r="DN229" s="160"/>
      <c r="DO229" s="160"/>
      <c r="DP229" s="160"/>
      <c r="DQ229" s="160"/>
      <c r="DR229" s="160"/>
      <c r="DS229" s="160"/>
      <c r="DT229" s="160"/>
      <c r="DU229" s="160"/>
    </row>
    <row r="230" spans="1:125">
      <c r="A230" s="160"/>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c r="BO230" s="160"/>
      <c r="BP230" s="160"/>
      <c r="BQ230" s="160"/>
      <c r="BR230" s="160"/>
      <c r="BS230" s="160"/>
      <c r="BT230" s="160"/>
      <c r="BU230" s="160"/>
      <c r="BV230" s="160"/>
      <c r="BW230" s="160"/>
      <c r="BX230" s="160"/>
      <c r="BY230" s="160"/>
      <c r="BZ230" s="160"/>
      <c r="CA230" s="160"/>
      <c r="CB230" s="160"/>
      <c r="CC230" s="160"/>
      <c r="CD230" s="160"/>
      <c r="CE230" s="160"/>
      <c r="CF230" s="160"/>
      <c r="CG230" s="160"/>
      <c r="CH230" s="160"/>
      <c r="CI230" s="160"/>
      <c r="CJ230" s="160"/>
      <c r="CK230" s="160"/>
      <c r="CL230" s="160"/>
      <c r="CM230" s="160"/>
      <c r="CN230" s="160"/>
      <c r="CO230" s="160"/>
      <c r="CP230" s="160"/>
      <c r="CQ230" s="160"/>
      <c r="CR230" s="160"/>
      <c r="CS230" s="160"/>
      <c r="CT230" s="160"/>
      <c r="CU230" s="160"/>
      <c r="CV230" s="160"/>
      <c r="CW230" s="160"/>
      <c r="CX230" s="160"/>
      <c r="CY230" s="160"/>
      <c r="CZ230" s="160"/>
      <c r="DA230" s="160"/>
      <c r="DB230" s="160"/>
      <c r="DC230" s="160"/>
      <c r="DD230" s="160"/>
      <c r="DE230" s="160"/>
      <c r="DF230" s="160"/>
      <c r="DG230" s="160"/>
      <c r="DH230" s="160"/>
      <c r="DI230" s="160"/>
      <c r="DJ230" s="160"/>
      <c r="DK230" s="160"/>
      <c r="DL230" s="160"/>
      <c r="DM230" s="160"/>
      <c r="DN230" s="160"/>
      <c r="DO230" s="160"/>
      <c r="DP230" s="160"/>
      <c r="DQ230" s="160"/>
      <c r="DR230" s="160"/>
      <c r="DS230" s="160"/>
      <c r="DT230" s="160"/>
      <c r="DU230" s="160"/>
    </row>
    <row r="231" spans="1:125">
      <c r="A231" s="161" t="str">
        <f>IFERROR(IF(A13=0,"",A13),"")</f>
        <v>Regulārās uzturēšanas izmaksas</v>
      </c>
      <c r="B231" s="161" t="str">
        <f>IFERROR(IF(B13=0,"",B13),"")</f>
        <v/>
      </c>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c r="AA231" s="161"/>
      <c r="AB231" s="161"/>
      <c r="AC231" s="161"/>
      <c r="AD231" s="161"/>
      <c r="AE231" s="161"/>
      <c r="AF231" s="161"/>
      <c r="AG231" s="161"/>
      <c r="AH231" s="161"/>
      <c r="AI231" s="161"/>
      <c r="AJ231" s="161"/>
      <c r="AK231" s="161"/>
      <c r="AL231" s="161"/>
      <c r="AM231" s="161"/>
      <c r="AN231" s="161"/>
      <c r="AO231" s="161"/>
      <c r="AP231" s="161"/>
      <c r="AQ231" s="161"/>
      <c r="AR231" s="161"/>
      <c r="AS231" s="161"/>
      <c r="AT231" s="161"/>
      <c r="AU231" s="161"/>
      <c r="AV231" s="161"/>
      <c r="AW231" s="161"/>
      <c r="AX231" s="161"/>
      <c r="AY231" s="161"/>
      <c r="AZ231" s="161"/>
      <c r="BA231" s="161"/>
      <c r="BB231" s="161"/>
      <c r="BC231" s="161"/>
      <c r="BD231" s="161"/>
      <c r="BE231" s="161"/>
      <c r="BF231" s="161"/>
      <c r="BG231" s="161"/>
      <c r="BH231" s="161"/>
      <c r="BI231" s="161"/>
      <c r="BJ231" s="161"/>
      <c r="BK231" s="161"/>
      <c r="BL231" s="161"/>
      <c r="BM231" s="161"/>
      <c r="BN231" s="161"/>
      <c r="BO231" s="161"/>
      <c r="BP231" s="161"/>
      <c r="BQ231" s="161"/>
      <c r="BR231" s="161"/>
      <c r="BS231" s="161"/>
      <c r="BT231" s="161"/>
      <c r="BU231" s="161"/>
      <c r="BV231" s="161"/>
      <c r="BW231" s="161"/>
      <c r="BX231" s="161"/>
      <c r="BY231" s="161"/>
      <c r="BZ231" s="161"/>
      <c r="CA231" s="161"/>
      <c r="CB231" s="161"/>
      <c r="CC231" s="161"/>
      <c r="CD231" s="161"/>
      <c r="CE231" s="161"/>
      <c r="CF231" s="161"/>
      <c r="CG231" s="161"/>
      <c r="CH231" s="161"/>
      <c r="CI231" s="161"/>
      <c r="CJ231" s="161"/>
      <c r="CK231" s="161"/>
      <c r="CL231" s="161"/>
      <c r="CM231" s="161"/>
      <c r="CN231" s="161"/>
      <c r="CO231" s="161"/>
      <c r="CP231" s="161"/>
      <c r="CQ231" s="161"/>
      <c r="CR231" s="161"/>
      <c r="CS231" s="161"/>
      <c r="CT231" s="161"/>
      <c r="CU231" s="161"/>
      <c r="CV231" s="161"/>
      <c r="CW231" s="161"/>
      <c r="CX231" s="161"/>
      <c r="CY231" s="161"/>
      <c r="CZ231" s="161"/>
      <c r="DA231" s="161"/>
      <c r="DB231" s="161"/>
      <c r="DC231" s="161"/>
      <c r="DD231" s="161"/>
      <c r="DE231" s="161"/>
      <c r="DF231" s="161"/>
      <c r="DG231" s="161"/>
      <c r="DH231" s="161"/>
      <c r="DI231" s="161"/>
      <c r="DJ231" s="161"/>
      <c r="DK231" s="161"/>
      <c r="DL231" s="161"/>
      <c r="DM231" s="161"/>
      <c r="DN231" s="161"/>
      <c r="DO231" s="161"/>
      <c r="DP231" s="161"/>
      <c r="DQ231" s="161"/>
      <c r="DR231" s="161"/>
      <c r="DS231" s="161"/>
      <c r="DT231" s="161"/>
      <c r="DU231" s="161"/>
    </row>
    <row r="232" spans="1:125">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c r="BO232" s="160"/>
      <c r="BP232" s="160"/>
      <c r="BQ232" s="160"/>
      <c r="BR232" s="160"/>
      <c r="BS232" s="160"/>
      <c r="BT232" s="160"/>
      <c r="BU232" s="160"/>
      <c r="BV232" s="160"/>
      <c r="BW232" s="160"/>
      <c r="BX232" s="160"/>
      <c r="BY232" s="160"/>
      <c r="BZ232" s="160"/>
      <c r="CA232" s="160"/>
      <c r="CB232" s="160"/>
      <c r="CC232" s="160"/>
      <c r="CD232" s="160"/>
      <c r="CE232" s="160"/>
      <c r="CF232" s="160"/>
      <c r="CG232" s="160"/>
      <c r="CH232" s="160"/>
      <c r="CI232" s="160"/>
      <c r="CJ232" s="160"/>
      <c r="CK232" s="160"/>
      <c r="CL232" s="160"/>
      <c r="CM232" s="160"/>
      <c r="CN232" s="160"/>
      <c r="CO232" s="160"/>
      <c r="CP232" s="160"/>
      <c r="CQ232" s="160"/>
      <c r="CR232" s="160"/>
      <c r="CS232" s="160"/>
      <c r="CT232" s="160"/>
      <c r="CU232" s="160"/>
      <c r="CV232" s="160"/>
      <c r="CW232" s="160"/>
      <c r="CX232" s="160"/>
      <c r="CY232" s="160"/>
      <c r="CZ232" s="160"/>
      <c r="DA232" s="160"/>
      <c r="DB232" s="160"/>
      <c r="DC232" s="160"/>
      <c r="DD232" s="160"/>
      <c r="DE232" s="160"/>
      <c r="DF232" s="160"/>
      <c r="DG232" s="160"/>
      <c r="DH232" s="160"/>
      <c r="DI232" s="160"/>
      <c r="DJ232" s="160"/>
      <c r="DK232" s="160"/>
      <c r="DL232" s="160"/>
      <c r="DM232" s="160"/>
      <c r="DN232" s="160"/>
      <c r="DO232" s="160"/>
      <c r="DP232" s="160"/>
      <c r="DQ232" s="160"/>
      <c r="DR232" s="160"/>
      <c r="DS232" s="160"/>
      <c r="DT232" s="160"/>
      <c r="DU232" s="160"/>
    </row>
    <row r="233" spans="1:125">
      <c r="A233" s="555" t="str">
        <f>IFERROR('Laika grafiks'!A95,"")</f>
        <v>Regulāro uzturēšanas izmaksu marķieris  bāzes modelī</v>
      </c>
      <c r="B233" s="160" t="str">
        <f>IFERROR(IF(B15=0,"",B15),"")</f>
        <v/>
      </c>
      <c r="C233" s="160" t="str">
        <f>IFERROR(IF(C15=0,"",C15),"")</f>
        <v/>
      </c>
      <c r="D233" s="160" t="str">
        <f>IFERROR(IF(D15=0,"",D15),"")</f>
        <v/>
      </c>
      <c r="E233" s="134">
        <f>IFERROR('Laika grafiks'!E95,"")</f>
        <v>0</v>
      </c>
      <c r="F233" s="134">
        <f>IFERROR('Laika grafiks'!F95,"")</f>
        <v>0</v>
      </c>
      <c r="G233" s="134">
        <f>IFERROR('Laika grafiks'!G95,"")</f>
        <v>0</v>
      </c>
      <c r="H233" s="134">
        <f>IFERROR('Laika grafiks'!H95,"")</f>
        <v>0</v>
      </c>
      <c r="I233" s="134">
        <f>IFERROR('Laika grafiks'!I95,"")</f>
        <v>0</v>
      </c>
      <c r="J233" s="134">
        <f>IFERROR('Laika grafiks'!J95,"")</f>
        <v>1</v>
      </c>
      <c r="K233" s="134">
        <f>IFERROR('Laika grafiks'!K95,"")</f>
        <v>1</v>
      </c>
      <c r="L233" s="134">
        <f>IFERROR('Laika grafiks'!L95,"")</f>
        <v>1</v>
      </c>
      <c r="M233" s="134">
        <f>IFERROR('Laika grafiks'!M95,"")</f>
        <v>1</v>
      </c>
      <c r="N233" s="134">
        <f>IFERROR('Laika grafiks'!N95,"")</f>
        <v>1</v>
      </c>
      <c r="O233" s="134">
        <f>IFERROR('Laika grafiks'!O95,"")</f>
        <v>1</v>
      </c>
      <c r="P233" s="134">
        <f>IFERROR('Laika grafiks'!P95,"")</f>
        <v>1</v>
      </c>
      <c r="Q233" s="134">
        <f>IFERROR('Laika grafiks'!Q95,"")</f>
        <v>1</v>
      </c>
      <c r="R233" s="134">
        <f>IFERROR('Laika grafiks'!R95,"")</f>
        <v>1</v>
      </c>
      <c r="S233" s="134">
        <f>IFERROR('Laika grafiks'!S95,"")</f>
        <v>1</v>
      </c>
      <c r="T233" s="134">
        <f>IFERROR('Laika grafiks'!T95,"")</f>
        <v>1</v>
      </c>
      <c r="U233" s="134">
        <f>IFERROR('Laika grafiks'!U95,"")</f>
        <v>1</v>
      </c>
      <c r="V233" s="134">
        <f>IFERROR('Laika grafiks'!V95,"")</f>
        <v>1</v>
      </c>
      <c r="W233" s="134">
        <f>IFERROR('Laika grafiks'!W95,"")</f>
        <v>1</v>
      </c>
      <c r="X233" s="134">
        <f>IFERROR('Laika grafiks'!X95,"")</f>
        <v>1</v>
      </c>
      <c r="Y233" s="134">
        <f>IFERROR('Laika grafiks'!Y95,"")</f>
        <v>1</v>
      </c>
      <c r="Z233" s="134">
        <f>IFERROR('Laika grafiks'!Z95,"")</f>
        <v>1</v>
      </c>
      <c r="AA233" s="134">
        <f>IFERROR('Laika grafiks'!AA95,"")</f>
        <v>1</v>
      </c>
      <c r="AB233" s="134">
        <f>IFERROR('Laika grafiks'!AB95,"")</f>
        <v>1</v>
      </c>
      <c r="AC233" s="134">
        <f>IFERROR('Laika grafiks'!AC95,"")</f>
        <v>1</v>
      </c>
      <c r="AD233" s="134">
        <f>IFERROR('Laika grafiks'!AD95,"")</f>
        <v>1</v>
      </c>
      <c r="AE233" s="134">
        <f>IFERROR('Laika grafiks'!AE95,"")</f>
        <v>1</v>
      </c>
      <c r="AF233" s="134">
        <f>IFERROR('Laika grafiks'!AF95,"")</f>
        <v>1</v>
      </c>
      <c r="AG233" s="134">
        <f>IFERROR('Laika grafiks'!AG95,"")</f>
        <v>1</v>
      </c>
      <c r="AH233" s="134">
        <f>IFERROR('Laika grafiks'!AH95,"")</f>
        <v>1</v>
      </c>
      <c r="AI233" s="134">
        <f>IFERROR('Laika grafiks'!AI95,"")</f>
        <v>1</v>
      </c>
      <c r="AJ233" s="134">
        <f>IFERROR('Laika grafiks'!AJ95,"")</f>
        <v>1</v>
      </c>
      <c r="AK233" s="134">
        <f>IFERROR('Laika grafiks'!AK95,"")</f>
        <v>1</v>
      </c>
      <c r="AL233" s="134">
        <f>IFERROR('Laika grafiks'!AL95,"")</f>
        <v>1</v>
      </c>
      <c r="AM233" s="134">
        <f>IFERROR('Laika grafiks'!AM95,"")</f>
        <v>1</v>
      </c>
      <c r="AN233" s="134">
        <f>IFERROR('Laika grafiks'!AN95,"")</f>
        <v>1</v>
      </c>
      <c r="AO233" s="134">
        <f>IFERROR('Laika grafiks'!AO95,"")</f>
        <v>1</v>
      </c>
      <c r="AP233" s="134">
        <f>IFERROR('Laika grafiks'!AP95,"")</f>
        <v>1</v>
      </c>
      <c r="AQ233" s="134">
        <f>IFERROR('Laika grafiks'!AQ95,"")</f>
        <v>1</v>
      </c>
      <c r="AR233" s="134">
        <f>IFERROR('Laika grafiks'!AR95,"")</f>
        <v>1</v>
      </c>
      <c r="AS233" s="134">
        <f>IFERROR('Laika grafiks'!AS95,"")</f>
        <v>1</v>
      </c>
      <c r="AT233" s="134">
        <f>IFERROR('Laika grafiks'!AT95,"")</f>
        <v>1</v>
      </c>
      <c r="AU233" s="134">
        <f>IFERROR('Laika grafiks'!AU95,"")</f>
        <v>1</v>
      </c>
      <c r="AV233" s="134">
        <f>IFERROR('Laika grafiks'!AV95,"")</f>
        <v>1</v>
      </c>
      <c r="AW233" s="134">
        <f>IFERROR('Laika grafiks'!AW95,"")</f>
        <v>1</v>
      </c>
      <c r="AX233" s="134">
        <f>IFERROR('Laika grafiks'!AX95,"")</f>
        <v>1</v>
      </c>
      <c r="AY233" s="134">
        <f>IFERROR('Laika grafiks'!AY95,"")</f>
        <v>1</v>
      </c>
      <c r="AZ233" s="134">
        <f>IFERROR('Laika grafiks'!AZ95,"")</f>
        <v>1</v>
      </c>
      <c r="BA233" s="134">
        <f>IFERROR('Laika grafiks'!BA95,"")</f>
        <v>1</v>
      </c>
      <c r="BB233" s="134">
        <f>IFERROR('Laika grafiks'!BB95,"")</f>
        <v>1</v>
      </c>
      <c r="BC233" s="134">
        <f>IFERROR('Laika grafiks'!BC95,"")</f>
        <v>1</v>
      </c>
      <c r="BD233" s="134">
        <f>IFERROR('Laika grafiks'!BD95,"")</f>
        <v>1</v>
      </c>
      <c r="BE233" s="134">
        <f>IFERROR('Laika grafiks'!BE95,"")</f>
        <v>1</v>
      </c>
      <c r="BF233" s="134">
        <f>IFERROR('Laika grafiks'!BF95,"")</f>
        <v>1</v>
      </c>
      <c r="BG233" s="134">
        <f>IFERROR('Laika grafiks'!BG95,"")</f>
        <v>1</v>
      </c>
      <c r="BH233" s="134">
        <f>IFERROR('Laika grafiks'!BH95,"")</f>
        <v>1</v>
      </c>
      <c r="BI233" s="134">
        <f>IFERROR('Laika grafiks'!BI95,"")</f>
        <v>1</v>
      </c>
      <c r="BJ233" s="134">
        <f>IFERROR('Laika grafiks'!BJ95,"")</f>
        <v>1</v>
      </c>
      <c r="BK233" s="134">
        <f>IFERROR('Laika grafiks'!BK95,"")</f>
        <v>1</v>
      </c>
      <c r="BL233" s="134">
        <f>IFERROR('Laika grafiks'!BL95,"")</f>
        <v>1</v>
      </c>
      <c r="BM233" s="134">
        <f>IFERROR('Laika grafiks'!BM95,"")</f>
        <v>0</v>
      </c>
      <c r="BN233" s="134">
        <f>IFERROR('Laika grafiks'!BN95,"")</f>
        <v>0</v>
      </c>
      <c r="BO233" s="134">
        <f>IFERROR('Laika grafiks'!BO95,"")</f>
        <v>0</v>
      </c>
      <c r="BP233" s="134">
        <f>IFERROR('Laika grafiks'!BP95,"")</f>
        <v>0</v>
      </c>
      <c r="BQ233" s="134">
        <f>IFERROR('Laika grafiks'!BQ95,"")</f>
        <v>0</v>
      </c>
      <c r="BR233" s="134">
        <f>IFERROR('Laika grafiks'!BR95,"")</f>
        <v>0</v>
      </c>
      <c r="BS233" s="134">
        <f>IFERROR('Laika grafiks'!BS95,"")</f>
        <v>0</v>
      </c>
      <c r="BT233" s="134">
        <f>IFERROR('Laika grafiks'!BT95,"")</f>
        <v>0</v>
      </c>
      <c r="BU233" s="134">
        <f>IFERROR('Laika grafiks'!BU95,"")</f>
        <v>0</v>
      </c>
      <c r="BV233" s="134">
        <f>IFERROR('Laika grafiks'!BV95,"")</f>
        <v>0</v>
      </c>
      <c r="BW233" s="134">
        <f>IFERROR('Laika grafiks'!BW95,"")</f>
        <v>0</v>
      </c>
      <c r="BX233" s="134">
        <f>IFERROR('Laika grafiks'!BX95,"")</f>
        <v>0</v>
      </c>
      <c r="BY233" s="134">
        <f>IFERROR('Laika grafiks'!BY95,"")</f>
        <v>0</v>
      </c>
      <c r="BZ233" s="134">
        <f>IFERROR('Laika grafiks'!BZ95,"")</f>
        <v>0</v>
      </c>
      <c r="CA233" s="134">
        <f>IFERROR('Laika grafiks'!CA95,"")</f>
        <v>0</v>
      </c>
      <c r="CB233" s="134">
        <f>IFERROR('Laika grafiks'!CB95,"")</f>
        <v>0</v>
      </c>
      <c r="CC233" s="134">
        <f>IFERROR('Laika grafiks'!CC95,"")</f>
        <v>0</v>
      </c>
      <c r="CD233" s="134">
        <f>IFERROR('Laika grafiks'!CD95,"")</f>
        <v>0</v>
      </c>
      <c r="CE233" s="134">
        <f>IFERROR('Laika grafiks'!CE95,"")</f>
        <v>0</v>
      </c>
      <c r="CF233" s="134">
        <f>IFERROR('Laika grafiks'!CF95,"")</f>
        <v>0</v>
      </c>
      <c r="CG233" s="134">
        <f>IFERROR('Laika grafiks'!CG95,"")</f>
        <v>0</v>
      </c>
      <c r="CH233" s="134">
        <f>IFERROR('Laika grafiks'!CH95,"")</f>
        <v>0</v>
      </c>
      <c r="CI233" s="134">
        <f>IFERROR('Laika grafiks'!CI95,"")</f>
        <v>0</v>
      </c>
      <c r="CJ233" s="134">
        <f>IFERROR('Laika grafiks'!CJ95,"")</f>
        <v>0</v>
      </c>
      <c r="CK233" s="134">
        <f>IFERROR('Laika grafiks'!CK95,"")</f>
        <v>0</v>
      </c>
      <c r="CL233" s="134">
        <f>IFERROR('Laika grafiks'!CL95,"")</f>
        <v>0</v>
      </c>
      <c r="CM233" s="134">
        <f>IFERROR('Laika grafiks'!CM95,"")</f>
        <v>0</v>
      </c>
      <c r="CN233" s="134">
        <f>IFERROR('Laika grafiks'!CN95,"")</f>
        <v>0</v>
      </c>
      <c r="CO233" s="134">
        <f>IFERROR('Laika grafiks'!CO95,"")</f>
        <v>0</v>
      </c>
      <c r="CP233" s="134">
        <f>IFERROR('Laika grafiks'!CP95,"")</f>
        <v>0</v>
      </c>
      <c r="CQ233" s="134">
        <f>IFERROR('Laika grafiks'!CQ95,"")</f>
        <v>0</v>
      </c>
      <c r="CR233" s="134">
        <f>IFERROR('Laika grafiks'!CR95,"")</f>
        <v>0</v>
      </c>
      <c r="CS233" s="134">
        <f>IFERROR('Laika grafiks'!CS95,"")</f>
        <v>0</v>
      </c>
      <c r="CT233" s="134">
        <f>IFERROR('Laika grafiks'!CT95,"")</f>
        <v>0</v>
      </c>
      <c r="CU233" s="134">
        <f>IFERROR('Laika grafiks'!CU95,"")</f>
        <v>0</v>
      </c>
      <c r="CV233" s="134">
        <f>IFERROR('Laika grafiks'!CV95,"")</f>
        <v>0</v>
      </c>
      <c r="CW233" s="134">
        <f>IFERROR('Laika grafiks'!CW95,"")</f>
        <v>0</v>
      </c>
      <c r="CX233" s="134">
        <f>IFERROR('Laika grafiks'!CX95,"")</f>
        <v>0</v>
      </c>
      <c r="CY233" s="134">
        <f>IFERROR('Laika grafiks'!CY95,"")</f>
        <v>0</v>
      </c>
      <c r="CZ233" s="134">
        <f>IFERROR('Laika grafiks'!CZ95,"")</f>
        <v>0</v>
      </c>
      <c r="DA233" s="134">
        <f>IFERROR('Laika grafiks'!DA95,"")</f>
        <v>0</v>
      </c>
      <c r="DB233" s="134">
        <f>IFERROR('Laika grafiks'!DB95,"")</f>
        <v>0</v>
      </c>
      <c r="DC233" s="134">
        <f>IFERROR('Laika grafiks'!DC95,"")</f>
        <v>0</v>
      </c>
      <c r="DD233" s="134">
        <f>IFERROR('Laika grafiks'!DD95,"")</f>
        <v>0</v>
      </c>
      <c r="DE233" s="134">
        <f>IFERROR('Laika grafiks'!DE95,"")</f>
        <v>0</v>
      </c>
      <c r="DF233" s="134">
        <f>IFERROR('Laika grafiks'!DF95,"")</f>
        <v>0</v>
      </c>
      <c r="DG233" s="134">
        <f>IFERROR('Laika grafiks'!DG95,"")</f>
        <v>0</v>
      </c>
      <c r="DH233" s="134">
        <f>IFERROR('Laika grafiks'!DH95,"")</f>
        <v>0</v>
      </c>
      <c r="DI233" s="134">
        <f>IFERROR('Laika grafiks'!DI95,"")</f>
        <v>0</v>
      </c>
      <c r="DJ233" s="134">
        <f>IFERROR('Laika grafiks'!DJ95,"")</f>
        <v>0</v>
      </c>
      <c r="DK233" s="134">
        <f>IFERROR('Laika grafiks'!DK95,"")</f>
        <v>0</v>
      </c>
      <c r="DL233" s="134">
        <f>IFERROR('Laika grafiks'!DL95,"")</f>
        <v>0</v>
      </c>
      <c r="DM233" s="134">
        <f>IFERROR('Laika grafiks'!DM95,"")</f>
        <v>0</v>
      </c>
      <c r="DN233" s="134">
        <f>IFERROR('Laika grafiks'!DN95,"")</f>
        <v>0</v>
      </c>
      <c r="DO233" s="134">
        <f>IFERROR('Laika grafiks'!DO95,"")</f>
        <v>0</v>
      </c>
      <c r="DP233" s="134">
        <f>IFERROR('Laika grafiks'!DP95,"")</f>
        <v>0</v>
      </c>
      <c r="DQ233" s="134">
        <f>IFERROR('Laika grafiks'!DQ95,"")</f>
        <v>0</v>
      </c>
      <c r="DR233" s="134">
        <f>IFERROR('Laika grafiks'!DR95,"")</f>
        <v>0</v>
      </c>
      <c r="DS233" s="134">
        <f>IFERROR('Laika grafiks'!DS95,"")</f>
        <v>0</v>
      </c>
      <c r="DT233" s="134">
        <f>IFERROR('Laika grafiks'!DT95,"")</f>
        <v>0</v>
      </c>
      <c r="DU233" s="134">
        <f>IFERROR('Laika grafiks'!DU95,"")</f>
        <v>0</v>
      </c>
    </row>
    <row r="234" spans="1:125">
      <c r="A234" s="555" t="str">
        <f>IFERROR('Laika grafiks'!A96,"")</f>
        <v>Būvdarbu garantijas laika garantijas izmaksu marķieris bāzes modelī</v>
      </c>
      <c r="B234" s="160"/>
      <c r="C234" s="160"/>
      <c r="D234" s="160"/>
      <c r="E234" s="714">
        <f>IFERROR('Laika grafiks'!E96,"")</f>
        <v>0</v>
      </c>
      <c r="F234" s="714">
        <f>IFERROR('Laika grafiks'!F96,"")</f>
        <v>0</v>
      </c>
      <c r="G234" s="714">
        <f>IFERROR('Laika grafiks'!G96,"")</f>
        <v>0</v>
      </c>
      <c r="H234" s="714">
        <f>IFERROR('Laika grafiks'!H96,"")</f>
        <v>0</v>
      </c>
      <c r="I234" s="714">
        <f>IFERROR('Laika grafiks'!I96,"")</f>
        <v>0</v>
      </c>
      <c r="J234" s="714">
        <f>IFERROR('Laika grafiks'!J96,"")</f>
        <v>1</v>
      </c>
      <c r="K234" s="714">
        <f>IFERROR('Laika grafiks'!K96,"")</f>
        <v>1</v>
      </c>
      <c r="L234" s="714">
        <f>IFERROR('Laika grafiks'!L96,"")</f>
        <v>1</v>
      </c>
      <c r="M234" s="714">
        <f>IFERROR('Laika grafiks'!M96,"")</f>
        <v>1</v>
      </c>
      <c r="N234" s="714">
        <f>IFERROR('Laika grafiks'!N96,"")</f>
        <v>1</v>
      </c>
      <c r="O234" s="714">
        <f>IFERROR('Laika grafiks'!O96,"")</f>
        <v>1</v>
      </c>
      <c r="P234" s="714">
        <f>IFERROR('Laika grafiks'!P96,"")</f>
        <v>1</v>
      </c>
      <c r="Q234" s="714">
        <f>IFERROR('Laika grafiks'!Q96,"")</f>
        <v>1</v>
      </c>
      <c r="R234" s="714">
        <f>IFERROR('Laika grafiks'!R96,"")</f>
        <v>1</v>
      </c>
      <c r="S234" s="714">
        <f>IFERROR('Laika grafiks'!S96,"")</f>
        <v>1</v>
      </c>
      <c r="T234" s="714">
        <f>IFERROR('Laika grafiks'!T96,"")</f>
        <v>1</v>
      </c>
      <c r="U234" s="714">
        <f>IFERROR('Laika grafiks'!U96,"")</f>
        <v>1</v>
      </c>
      <c r="V234" s="714">
        <f>IFERROR('Laika grafiks'!V96,"")</f>
        <v>1</v>
      </c>
      <c r="W234" s="714">
        <f>IFERROR('Laika grafiks'!W96,"")</f>
        <v>1</v>
      </c>
      <c r="X234" s="714">
        <f>IFERROR('Laika grafiks'!X96,"")</f>
        <v>1</v>
      </c>
      <c r="Y234" s="714">
        <f>IFERROR('Laika grafiks'!Y96,"")</f>
        <v>1</v>
      </c>
      <c r="Z234" s="714">
        <f>IFERROR('Laika grafiks'!Z96,"")</f>
        <v>1</v>
      </c>
      <c r="AA234" s="714">
        <f>IFERROR('Laika grafiks'!AA96,"")</f>
        <v>1</v>
      </c>
      <c r="AB234" s="714">
        <f>IFERROR('Laika grafiks'!AB96,"")</f>
        <v>1</v>
      </c>
      <c r="AC234" s="714">
        <f>IFERROR('Laika grafiks'!AC96,"")</f>
        <v>1</v>
      </c>
      <c r="AD234" s="714">
        <f>IFERROR('Laika grafiks'!AD96,"")</f>
        <v>0</v>
      </c>
      <c r="AE234" s="714">
        <f>IFERROR('Laika grafiks'!AE96,"")</f>
        <v>0</v>
      </c>
      <c r="AF234" s="714">
        <f>IFERROR('Laika grafiks'!AF96,"")</f>
        <v>0</v>
      </c>
      <c r="AG234" s="714">
        <f>IFERROR('Laika grafiks'!AG96,"")</f>
        <v>0</v>
      </c>
      <c r="AH234" s="714">
        <f>IFERROR('Laika grafiks'!AH96,"")</f>
        <v>0</v>
      </c>
      <c r="AI234" s="714">
        <f>IFERROR('Laika grafiks'!AI96,"")</f>
        <v>0</v>
      </c>
      <c r="AJ234" s="714">
        <f>IFERROR('Laika grafiks'!AJ96,"")</f>
        <v>0</v>
      </c>
      <c r="AK234" s="714">
        <f>IFERROR('Laika grafiks'!AK96,"")</f>
        <v>0</v>
      </c>
      <c r="AL234" s="714">
        <f>IFERROR('Laika grafiks'!AL96,"")</f>
        <v>0</v>
      </c>
      <c r="AM234" s="714">
        <f>IFERROR('Laika grafiks'!AM96,"")</f>
        <v>0</v>
      </c>
      <c r="AN234" s="714">
        <f>IFERROR('Laika grafiks'!AN96,"")</f>
        <v>0</v>
      </c>
      <c r="AO234" s="714">
        <f>IFERROR('Laika grafiks'!AO96,"")</f>
        <v>0</v>
      </c>
      <c r="AP234" s="714">
        <f>IFERROR('Laika grafiks'!AP96,"")</f>
        <v>0</v>
      </c>
      <c r="AQ234" s="714">
        <f>IFERROR('Laika grafiks'!AQ96,"")</f>
        <v>0</v>
      </c>
      <c r="AR234" s="714">
        <f>IFERROR('Laika grafiks'!AR96,"")</f>
        <v>0</v>
      </c>
      <c r="AS234" s="714">
        <f>IFERROR('Laika grafiks'!AS96,"")</f>
        <v>0</v>
      </c>
      <c r="AT234" s="714">
        <f>IFERROR('Laika grafiks'!AT96,"")</f>
        <v>0</v>
      </c>
      <c r="AU234" s="714">
        <f>IFERROR('Laika grafiks'!AU96,"")</f>
        <v>0</v>
      </c>
      <c r="AV234" s="714">
        <f>IFERROR('Laika grafiks'!AV96,"")</f>
        <v>0</v>
      </c>
      <c r="AW234" s="714">
        <f>IFERROR('Laika grafiks'!AW96,"")</f>
        <v>0</v>
      </c>
      <c r="AX234" s="714">
        <f>IFERROR('Laika grafiks'!AX96,"")</f>
        <v>0</v>
      </c>
      <c r="AY234" s="714">
        <f>IFERROR('Laika grafiks'!AY96,"")</f>
        <v>0</v>
      </c>
      <c r="AZ234" s="714">
        <f>IFERROR('Laika grafiks'!AZ96,"")</f>
        <v>0</v>
      </c>
      <c r="BA234" s="714">
        <f>IFERROR('Laika grafiks'!BA96,"")</f>
        <v>0</v>
      </c>
      <c r="BB234" s="714">
        <f>IFERROR('Laika grafiks'!BB96,"")</f>
        <v>0</v>
      </c>
      <c r="BC234" s="714">
        <f>IFERROR('Laika grafiks'!BC96,"")</f>
        <v>0</v>
      </c>
      <c r="BD234" s="714">
        <f>IFERROR('Laika grafiks'!BD96,"")</f>
        <v>0</v>
      </c>
      <c r="BE234" s="714">
        <f>IFERROR('Laika grafiks'!BE96,"")</f>
        <v>0</v>
      </c>
      <c r="BF234" s="714">
        <f>IFERROR('Laika grafiks'!BF96,"")</f>
        <v>0</v>
      </c>
      <c r="BG234" s="714">
        <f>IFERROR('Laika grafiks'!BG96,"")</f>
        <v>0</v>
      </c>
      <c r="BH234" s="714">
        <f>IFERROR('Laika grafiks'!BH96,"")</f>
        <v>0</v>
      </c>
      <c r="BI234" s="714">
        <f>IFERROR('Laika grafiks'!BI96,"")</f>
        <v>0</v>
      </c>
      <c r="BJ234" s="714">
        <f>IFERROR('Laika grafiks'!BJ96,"")</f>
        <v>0</v>
      </c>
      <c r="BK234" s="714">
        <f>IFERROR('Laika grafiks'!BK96,"")</f>
        <v>0</v>
      </c>
      <c r="BL234" s="714">
        <f>IFERROR('Laika grafiks'!BL96,"")</f>
        <v>0</v>
      </c>
      <c r="BM234" s="714">
        <f>IFERROR('Laika grafiks'!BM96,"")</f>
        <v>0</v>
      </c>
      <c r="BN234" s="714">
        <f>IFERROR('Laika grafiks'!BN96,"")</f>
        <v>0</v>
      </c>
      <c r="BO234" s="714">
        <f>IFERROR('Laika grafiks'!BO96,"")</f>
        <v>0</v>
      </c>
      <c r="BP234" s="714">
        <f>IFERROR('Laika grafiks'!BP96,"")</f>
        <v>0</v>
      </c>
      <c r="BQ234" s="714">
        <f>IFERROR('Laika grafiks'!BQ96,"")</f>
        <v>0</v>
      </c>
      <c r="BR234" s="714">
        <f>IFERROR('Laika grafiks'!BR96,"")</f>
        <v>0</v>
      </c>
      <c r="BS234" s="714">
        <f>IFERROR('Laika grafiks'!BS96,"")</f>
        <v>0</v>
      </c>
      <c r="BT234" s="714">
        <f>IFERROR('Laika grafiks'!BT96,"")</f>
        <v>0</v>
      </c>
      <c r="BU234" s="714">
        <f>IFERROR('Laika grafiks'!BU96,"")</f>
        <v>0</v>
      </c>
      <c r="BV234" s="714">
        <f>IFERROR('Laika grafiks'!BV96,"")</f>
        <v>0</v>
      </c>
      <c r="BW234" s="714">
        <f>IFERROR('Laika grafiks'!BW96,"")</f>
        <v>0</v>
      </c>
      <c r="BX234" s="714">
        <f>IFERROR('Laika grafiks'!BX96,"")</f>
        <v>0</v>
      </c>
      <c r="BY234" s="714">
        <f>IFERROR('Laika grafiks'!BY96,"")</f>
        <v>0</v>
      </c>
      <c r="BZ234" s="714">
        <f>IFERROR('Laika grafiks'!BZ96,"")</f>
        <v>0</v>
      </c>
      <c r="CA234" s="714">
        <f>IFERROR('Laika grafiks'!CA96,"")</f>
        <v>0</v>
      </c>
      <c r="CB234" s="714">
        <f>IFERROR('Laika grafiks'!CB96,"")</f>
        <v>0</v>
      </c>
      <c r="CC234" s="714">
        <f>IFERROR('Laika grafiks'!CC96,"")</f>
        <v>0</v>
      </c>
      <c r="CD234" s="714">
        <f>IFERROR('Laika grafiks'!CD96,"")</f>
        <v>0</v>
      </c>
      <c r="CE234" s="714">
        <f>IFERROR('Laika grafiks'!CE96,"")</f>
        <v>0</v>
      </c>
      <c r="CF234" s="714">
        <f>IFERROR('Laika grafiks'!CF96,"")</f>
        <v>0</v>
      </c>
      <c r="CG234" s="714">
        <f>IFERROR('Laika grafiks'!CG96,"")</f>
        <v>0</v>
      </c>
      <c r="CH234" s="714">
        <f>IFERROR('Laika grafiks'!CH96,"")</f>
        <v>0</v>
      </c>
      <c r="CI234" s="714">
        <f>IFERROR('Laika grafiks'!CI96,"")</f>
        <v>0</v>
      </c>
      <c r="CJ234" s="714">
        <f>IFERROR('Laika grafiks'!CJ96,"")</f>
        <v>0</v>
      </c>
      <c r="CK234" s="714">
        <f>IFERROR('Laika grafiks'!CK96,"")</f>
        <v>0</v>
      </c>
      <c r="CL234" s="714">
        <f>IFERROR('Laika grafiks'!CL96,"")</f>
        <v>0</v>
      </c>
      <c r="CM234" s="714">
        <f>IFERROR('Laika grafiks'!CM96,"")</f>
        <v>0</v>
      </c>
      <c r="CN234" s="714">
        <f>IFERROR('Laika grafiks'!CN96,"")</f>
        <v>0</v>
      </c>
      <c r="CO234" s="714">
        <f>IFERROR('Laika grafiks'!CO96,"")</f>
        <v>0</v>
      </c>
      <c r="CP234" s="714">
        <f>IFERROR('Laika grafiks'!CP96,"")</f>
        <v>0</v>
      </c>
      <c r="CQ234" s="714">
        <f>IFERROR('Laika grafiks'!CQ96,"")</f>
        <v>0</v>
      </c>
      <c r="CR234" s="714">
        <f>IFERROR('Laika grafiks'!CR96,"")</f>
        <v>0</v>
      </c>
      <c r="CS234" s="714">
        <f>IFERROR('Laika grafiks'!CS96,"")</f>
        <v>0</v>
      </c>
      <c r="CT234" s="714">
        <f>IFERROR('Laika grafiks'!CT96,"")</f>
        <v>0</v>
      </c>
      <c r="CU234" s="714">
        <f>IFERROR('Laika grafiks'!CU96,"")</f>
        <v>0</v>
      </c>
      <c r="CV234" s="714">
        <f>IFERROR('Laika grafiks'!CV96,"")</f>
        <v>0</v>
      </c>
      <c r="CW234" s="714">
        <f>IFERROR('Laika grafiks'!CW96,"")</f>
        <v>0</v>
      </c>
      <c r="CX234" s="714">
        <f>IFERROR('Laika grafiks'!CX96,"")</f>
        <v>0</v>
      </c>
      <c r="CY234" s="714">
        <f>IFERROR('Laika grafiks'!CY96,"")</f>
        <v>0</v>
      </c>
      <c r="CZ234" s="714">
        <f>IFERROR('Laika grafiks'!CZ96,"")</f>
        <v>0</v>
      </c>
      <c r="DA234" s="714">
        <f>IFERROR('Laika grafiks'!DA96,"")</f>
        <v>0</v>
      </c>
      <c r="DB234" s="714">
        <f>IFERROR('Laika grafiks'!DB96,"")</f>
        <v>0</v>
      </c>
      <c r="DC234" s="714">
        <f>IFERROR('Laika grafiks'!DC96,"")</f>
        <v>0</v>
      </c>
      <c r="DD234" s="714">
        <f>IFERROR('Laika grafiks'!DD96,"")</f>
        <v>0</v>
      </c>
      <c r="DE234" s="714">
        <f>IFERROR('Laika grafiks'!DE96,"")</f>
        <v>0</v>
      </c>
      <c r="DF234" s="714">
        <f>IFERROR('Laika grafiks'!DF96,"")</f>
        <v>0</v>
      </c>
      <c r="DG234" s="714">
        <f>IFERROR('Laika grafiks'!DG96,"")</f>
        <v>0</v>
      </c>
      <c r="DH234" s="714">
        <f>IFERROR('Laika grafiks'!DH96,"")</f>
        <v>0</v>
      </c>
      <c r="DI234" s="714">
        <f>IFERROR('Laika grafiks'!DI96,"")</f>
        <v>0</v>
      </c>
      <c r="DJ234" s="714">
        <f>IFERROR('Laika grafiks'!DJ96,"")</f>
        <v>0</v>
      </c>
      <c r="DK234" s="714">
        <f>IFERROR('Laika grafiks'!DK96,"")</f>
        <v>0</v>
      </c>
      <c r="DL234" s="714">
        <f>IFERROR('Laika grafiks'!DL96,"")</f>
        <v>0</v>
      </c>
      <c r="DM234" s="714">
        <f>IFERROR('Laika grafiks'!DM96,"")</f>
        <v>0</v>
      </c>
      <c r="DN234" s="714">
        <f>IFERROR('Laika grafiks'!DN96,"")</f>
        <v>0</v>
      </c>
      <c r="DO234" s="714">
        <f>IFERROR('Laika grafiks'!DO96,"")</f>
        <v>0</v>
      </c>
      <c r="DP234" s="714">
        <f>IFERROR('Laika grafiks'!DP96,"")</f>
        <v>0</v>
      </c>
      <c r="DQ234" s="714">
        <f>IFERROR('Laika grafiks'!DQ96,"")</f>
        <v>0</v>
      </c>
      <c r="DR234" s="714">
        <f>IFERROR('Laika grafiks'!DR96,"")</f>
        <v>0</v>
      </c>
      <c r="DS234" s="714">
        <f>IFERROR('Laika grafiks'!DS96,"")</f>
        <v>0</v>
      </c>
      <c r="DT234" s="714">
        <f>IFERROR('Laika grafiks'!DT96,"")</f>
        <v>0</v>
      </c>
      <c r="DU234" s="714">
        <f>IFERROR('Laika grafiks'!DU96,"")</f>
        <v>0</v>
      </c>
    </row>
    <row r="235" spans="1:125">
      <c r="A235" s="160"/>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c r="BO235" s="160"/>
      <c r="BP235" s="160"/>
      <c r="BQ235" s="160"/>
      <c r="BR235" s="160"/>
      <c r="BS235" s="160"/>
      <c r="BT235" s="160"/>
      <c r="BU235" s="160"/>
      <c r="BV235" s="160"/>
      <c r="BW235" s="160"/>
      <c r="BX235" s="160"/>
      <c r="BY235" s="160"/>
      <c r="BZ235" s="160"/>
      <c r="CA235" s="160"/>
      <c r="CB235" s="160"/>
      <c r="CC235" s="160"/>
      <c r="CD235" s="160"/>
      <c r="CE235" s="160"/>
      <c r="CF235" s="160"/>
      <c r="CG235" s="160"/>
      <c r="CH235" s="160"/>
      <c r="CI235" s="160"/>
      <c r="CJ235" s="160"/>
      <c r="CK235" s="160"/>
      <c r="CL235" s="160"/>
      <c r="CM235" s="160"/>
      <c r="CN235" s="160"/>
      <c r="CO235" s="160"/>
      <c r="CP235" s="160"/>
      <c r="CQ235" s="160"/>
      <c r="CR235" s="160"/>
      <c r="CS235" s="160"/>
      <c r="CT235" s="160"/>
      <c r="CU235" s="160"/>
      <c r="CV235" s="160"/>
      <c r="CW235" s="160"/>
      <c r="CX235" s="160"/>
      <c r="CY235" s="160"/>
      <c r="CZ235" s="160"/>
      <c r="DA235" s="160"/>
      <c r="DB235" s="160"/>
      <c r="DC235" s="160"/>
      <c r="DD235" s="160"/>
      <c r="DE235" s="160"/>
      <c r="DF235" s="160"/>
      <c r="DG235" s="160"/>
      <c r="DH235" s="160"/>
      <c r="DI235" s="160"/>
      <c r="DJ235" s="160"/>
      <c r="DK235" s="160"/>
      <c r="DL235" s="160"/>
      <c r="DM235" s="160"/>
      <c r="DN235" s="160"/>
      <c r="DO235" s="160"/>
      <c r="DP235" s="160"/>
      <c r="DQ235" s="160"/>
      <c r="DR235" s="160"/>
      <c r="DS235" s="160"/>
      <c r="DT235" s="160"/>
      <c r="DU235" s="160"/>
    </row>
    <row r="236" spans="1:125">
      <c r="A236" s="44" t="str">
        <f>IFERROR(Pieņēmumi!B254,"")</f>
        <v>Regulāro uzturēšanas izmaksu izmaiņas</v>
      </c>
      <c r="B236" s="50" t="str">
        <f>IFERROR(Pieņēmumi!C254,"")</f>
        <v>k € ceturksnī</v>
      </c>
      <c r="C236" s="160"/>
      <c r="D236" s="627">
        <f>IFERROR(Pieņēmumi!E254,"")</f>
        <v>30015.239999999998</v>
      </c>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5"/>
      <c r="BM236" s="85"/>
      <c r="BN236" s="85"/>
      <c r="BO236" s="85"/>
      <c r="BP236" s="85"/>
      <c r="BQ236" s="85"/>
      <c r="BR236" s="85"/>
      <c r="BS236" s="85"/>
      <c r="BT236" s="85"/>
      <c r="BU236" s="85"/>
      <c r="BV236" s="85"/>
      <c r="BW236" s="85"/>
      <c r="BX236" s="85"/>
      <c r="BY236" s="85"/>
      <c r="BZ236" s="85"/>
      <c r="CA236" s="85"/>
      <c r="CB236" s="85"/>
      <c r="CC236" s="85"/>
      <c r="CD236" s="85"/>
      <c r="CE236" s="85"/>
      <c r="CF236" s="85"/>
      <c r="CG236" s="85"/>
      <c r="CH236" s="85"/>
      <c r="CI236" s="85"/>
      <c r="CJ236" s="85"/>
      <c r="CK236" s="85"/>
      <c r="CL236" s="85"/>
      <c r="CM236" s="85"/>
      <c r="CN236" s="85"/>
      <c r="CO236" s="85"/>
      <c r="CP236" s="85"/>
      <c r="CQ236" s="85"/>
      <c r="CR236" s="85"/>
      <c r="CS236" s="85"/>
      <c r="CT236" s="85"/>
      <c r="CU236" s="85"/>
      <c r="CV236" s="85"/>
      <c r="CW236" s="85"/>
      <c r="CX236" s="85"/>
      <c r="CY236" s="85"/>
      <c r="CZ236" s="85"/>
      <c r="DA236" s="85"/>
      <c r="DB236" s="85"/>
      <c r="DC236" s="85"/>
      <c r="DD236" s="85"/>
      <c r="DE236" s="85"/>
      <c r="DF236" s="85"/>
      <c r="DG236" s="85"/>
      <c r="DH236" s="85"/>
      <c r="DI236" s="85"/>
      <c r="DJ236" s="85"/>
      <c r="DK236" s="85"/>
      <c r="DL236" s="85"/>
      <c r="DM236" s="85"/>
      <c r="DN236" s="85"/>
      <c r="DO236" s="85"/>
      <c r="DP236" s="85"/>
      <c r="DQ236" s="85"/>
      <c r="DR236" s="85"/>
      <c r="DS236" s="85"/>
      <c r="DT236" s="85"/>
      <c r="DU236" s="85"/>
    </row>
    <row r="237" spans="1:125">
      <c r="A237" s="16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c r="BO237" s="160"/>
      <c r="BP237" s="160"/>
      <c r="BQ237" s="160"/>
      <c r="BR237" s="160"/>
      <c r="BS237" s="160"/>
      <c r="BT237" s="160"/>
      <c r="BU237" s="160"/>
      <c r="BV237" s="160"/>
      <c r="BW237" s="160"/>
      <c r="BX237" s="160"/>
      <c r="BY237" s="160"/>
      <c r="BZ237" s="160"/>
      <c r="CA237" s="160"/>
      <c r="CB237" s="160"/>
      <c r="CC237" s="160"/>
      <c r="CD237" s="160"/>
      <c r="CE237" s="160"/>
      <c r="CF237" s="160"/>
      <c r="CG237" s="160"/>
      <c r="CH237" s="160"/>
      <c r="CI237" s="160"/>
      <c r="CJ237" s="160"/>
      <c r="CK237" s="160"/>
      <c r="CL237" s="160"/>
      <c r="CM237" s="160"/>
      <c r="CN237" s="160"/>
      <c r="CO237" s="160"/>
      <c r="CP237" s="160"/>
      <c r="CQ237" s="160"/>
      <c r="CR237" s="160"/>
      <c r="CS237" s="160"/>
      <c r="CT237" s="160"/>
      <c r="CU237" s="160"/>
      <c r="CV237" s="160"/>
      <c r="CW237" s="160"/>
      <c r="CX237" s="160"/>
      <c r="CY237" s="160"/>
      <c r="CZ237" s="160"/>
      <c r="DA237" s="160"/>
      <c r="DB237" s="160"/>
      <c r="DC237" s="160"/>
      <c r="DD237" s="160"/>
      <c r="DE237" s="160"/>
      <c r="DF237" s="160"/>
      <c r="DG237" s="160"/>
      <c r="DH237" s="160"/>
      <c r="DI237" s="160"/>
      <c r="DJ237" s="160"/>
      <c r="DK237" s="160"/>
      <c r="DL237" s="160"/>
      <c r="DM237" s="160"/>
      <c r="DN237" s="160"/>
      <c r="DO237" s="160"/>
      <c r="DP237" s="160"/>
      <c r="DQ237" s="160"/>
      <c r="DR237" s="160"/>
      <c r="DS237" s="160"/>
      <c r="DT237" s="160"/>
      <c r="DU237" s="160"/>
    </row>
    <row r="238" spans="1:125">
      <c r="A238" s="44" t="str">
        <f t="shared" ref="A238:BL238" si="129">IFERROR(IF(A17=0,"",A17),"")</f>
        <v>Indekss regulārajām uzturēšanas izmaksām</v>
      </c>
      <c r="B238" s="160" t="str">
        <f t="shared" si="129"/>
        <v/>
      </c>
      <c r="C238" s="160" t="str">
        <f t="shared" si="129"/>
        <v/>
      </c>
      <c r="D238" s="80" t="str">
        <f t="shared" si="129"/>
        <v>Patēriņa cenu indekss</v>
      </c>
      <c r="E238" s="162">
        <f t="shared" si="129"/>
        <v>1.0061232333721217</v>
      </c>
      <c r="F238" s="162">
        <f t="shared" si="129"/>
        <v>1.0124228365658292</v>
      </c>
      <c r="G238" s="162">
        <f t="shared" si="129"/>
        <v>1.0186920081555439</v>
      </c>
      <c r="H238" s="162">
        <f t="shared" si="129"/>
        <v>1.0249296970557957</v>
      </c>
      <c r="I238" s="162">
        <f t="shared" si="129"/>
        <v>1.0287672013182014</v>
      </c>
      <c r="J238" s="162">
        <f t="shared" si="129"/>
        <v>1.0346976210468446</v>
      </c>
      <c r="K238" s="162">
        <f t="shared" si="129"/>
        <v>1.0405964956007363</v>
      </c>
      <c r="L238" s="162">
        <f t="shared" si="129"/>
        <v>1.0464628978305941</v>
      </c>
      <c r="M238" s="162">
        <f t="shared" si="129"/>
        <v>1.0455059219711271</v>
      </c>
      <c r="N238" s="162">
        <f t="shared" si="129"/>
        <v>1.0507524937871906</v>
      </c>
      <c r="O238" s="162">
        <f t="shared" si="129"/>
        <v>1.0559673065142297</v>
      </c>
      <c r="P238" s="162">
        <f t="shared" si="129"/>
        <v>1.0611496274207299</v>
      </c>
      <c r="Q238" s="162">
        <f t="shared" si="129"/>
        <v>1.0664160404105498</v>
      </c>
      <c r="R238" s="162">
        <f t="shared" si="129"/>
        <v>1.0717675436629344</v>
      </c>
      <c r="S238" s="162">
        <f t="shared" si="129"/>
        <v>1.0770866526445142</v>
      </c>
      <c r="T238" s="162">
        <f t="shared" si="129"/>
        <v>1.0823726199691446</v>
      </c>
      <c r="U238" s="162">
        <f t="shared" si="129"/>
        <v>1.0877443612187607</v>
      </c>
      <c r="V238" s="162">
        <f t="shared" si="129"/>
        <v>1.0932028945361931</v>
      </c>
      <c r="W238" s="162">
        <f t="shared" si="129"/>
        <v>1.0986283856974046</v>
      </c>
      <c r="X238" s="162">
        <f t="shared" si="129"/>
        <v>1.1040200723685276</v>
      </c>
      <c r="Y238" s="162">
        <f t="shared" si="129"/>
        <v>1.1094992484431361</v>
      </c>
      <c r="Z238" s="162">
        <f t="shared" si="129"/>
        <v>1.115066952426917</v>
      </c>
      <c r="AA238" s="162">
        <f t="shared" si="129"/>
        <v>1.1206009534113528</v>
      </c>
      <c r="AB238" s="162">
        <f t="shared" si="129"/>
        <v>1.1261004738158982</v>
      </c>
      <c r="AC238" s="162">
        <f t="shared" si="129"/>
        <v>1.1316892334119988</v>
      </c>
      <c r="AD238" s="162">
        <f t="shared" si="129"/>
        <v>1.1373682914754555</v>
      </c>
      <c r="AE238" s="162">
        <f t="shared" si="129"/>
        <v>1.1430129724795797</v>
      </c>
      <c r="AF238" s="162">
        <f t="shared" si="129"/>
        <v>1.1486224832922161</v>
      </c>
      <c r="AG238" s="162">
        <f t="shared" si="129"/>
        <v>1.1543230180802388</v>
      </c>
      <c r="AH238" s="162">
        <f t="shared" si="129"/>
        <v>1.1601156573049645</v>
      </c>
      <c r="AI238" s="162">
        <f t="shared" si="129"/>
        <v>1.1658732319291714</v>
      </c>
      <c r="AJ238" s="162">
        <f t="shared" si="129"/>
        <v>1.1715949329580604</v>
      </c>
      <c r="AK238" s="162">
        <f t="shared" si="129"/>
        <v>1.1774094784418434</v>
      </c>
      <c r="AL238" s="162">
        <f t="shared" si="129"/>
        <v>1.1833179704510639</v>
      </c>
      <c r="AM238" s="162">
        <f t="shared" si="129"/>
        <v>1.1891906965677548</v>
      </c>
      <c r="AN238" s="162">
        <f t="shared" si="129"/>
        <v>1.1950268316172217</v>
      </c>
      <c r="AO238" s="162">
        <f t="shared" si="129"/>
        <v>1.2009576680106804</v>
      </c>
      <c r="AP238" s="162">
        <f t="shared" si="129"/>
        <v>1.2069843298600851</v>
      </c>
      <c r="AQ238" s="162">
        <f t="shared" si="129"/>
        <v>1.2129745104991099</v>
      </c>
      <c r="AR238" s="162">
        <f t="shared" si="129"/>
        <v>1.218927368249566</v>
      </c>
      <c r="AS238" s="162">
        <f t="shared" si="129"/>
        <v>1.224976821370894</v>
      </c>
      <c r="AT238" s="162">
        <f t="shared" si="129"/>
        <v>1.231124016457287</v>
      </c>
      <c r="AU238" s="162">
        <f t="shared" si="129"/>
        <v>1.2372340007090921</v>
      </c>
      <c r="AV238" s="162">
        <f t="shared" si="129"/>
        <v>1.2433059156145574</v>
      </c>
      <c r="AW238" s="162">
        <f t="shared" si="129"/>
        <v>1.2494763577983119</v>
      </c>
      <c r="AX238" s="162">
        <f t="shared" si="129"/>
        <v>1.2557464967864327</v>
      </c>
      <c r="AY238" s="162">
        <f t="shared" si="129"/>
        <v>1.261978680723274</v>
      </c>
      <c r="AZ238" s="162">
        <f t="shared" si="129"/>
        <v>1.2681720339268487</v>
      </c>
      <c r="BA238" s="162">
        <f t="shared" si="129"/>
        <v>1.2744658849542783</v>
      </c>
      <c r="BB238" s="162">
        <f t="shared" si="129"/>
        <v>1.2808614267221612</v>
      </c>
      <c r="BC238" s="162">
        <f t="shared" si="129"/>
        <v>1.2872182543377395</v>
      </c>
      <c r="BD238" s="162">
        <f t="shared" si="129"/>
        <v>1.2935354746053855</v>
      </c>
      <c r="BE238" s="162">
        <f t="shared" si="129"/>
        <v>1.2999552026533638</v>
      </c>
      <c r="BF238" s="162">
        <f t="shared" si="129"/>
        <v>1.3064786552566046</v>
      </c>
      <c r="BG238" s="162">
        <f t="shared" si="129"/>
        <v>1.3129626194244943</v>
      </c>
      <c r="BH238" s="162">
        <f t="shared" si="129"/>
        <v>1.3194061840974933</v>
      </c>
      <c r="BI238" s="162">
        <f t="shared" si="129"/>
        <v>1.325954306706431</v>
      </c>
      <c r="BJ238" s="162">
        <f t="shared" si="129"/>
        <v>1.3326082283617366</v>
      </c>
      <c r="BK238" s="162">
        <f t="shared" si="129"/>
        <v>1.3392218718129842</v>
      </c>
      <c r="BL238" s="162">
        <f t="shared" si="129"/>
        <v>1.3457943077794432</v>
      </c>
      <c r="BM238" s="162">
        <f t="shared" ref="BM238:DU238" si="130">IFERROR(IF(BM17=0,"",BM17),"")</f>
        <v>1.3524733928405597</v>
      </c>
      <c r="BN238" s="162">
        <f t="shared" si="130"/>
        <v>1.3592603929289715</v>
      </c>
      <c r="BO238" s="162">
        <f t="shared" si="130"/>
        <v>1.3592603929289715</v>
      </c>
      <c r="BP238" s="162">
        <f t="shared" si="130"/>
        <v>1.3592603929289715</v>
      </c>
      <c r="BQ238" s="162">
        <f t="shared" si="130"/>
        <v>1.3592603929289715</v>
      </c>
      <c r="BR238" s="162">
        <f t="shared" si="130"/>
        <v>1.3592603929289715</v>
      </c>
      <c r="BS238" s="162">
        <f t="shared" si="130"/>
        <v>1.3592603929289715</v>
      </c>
      <c r="BT238" s="162">
        <f t="shared" si="130"/>
        <v>1.3592603929289715</v>
      </c>
      <c r="BU238" s="162">
        <f t="shared" si="130"/>
        <v>1.3592603929289715</v>
      </c>
      <c r="BV238" s="162">
        <f t="shared" si="130"/>
        <v>1.3592603929289715</v>
      </c>
      <c r="BW238" s="162">
        <f t="shared" si="130"/>
        <v>1.3592603929289715</v>
      </c>
      <c r="BX238" s="162">
        <f t="shared" si="130"/>
        <v>1.3592603929289715</v>
      </c>
      <c r="BY238" s="162">
        <f t="shared" si="130"/>
        <v>1.3592603929289715</v>
      </c>
      <c r="BZ238" s="162">
        <f t="shared" si="130"/>
        <v>1.3592603929289715</v>
      </c>
      <c r="CA238" s="162">
        <f t="shared" si="130"/>
        <v>1.3592603929289715</v>
      </c>
      <c r="CB238" s="162">
        <f t="shared" si="130"/>
        <v>1.3592603929289715</v>
      </c>
      <c r="CC238" s="162">
        <f t="shared" si="130"/>
        <v>1.3592603929289715</v>
      </c>
      <c r="CD238" s="162">
        <f t="shared" si="130"/>
        <v>1.3592603929289715</v>
      </c>
      <c r="CE238" s="162">
        <f t="shared" si="130"/>
        <v>1.3592603929289715</v>
      </c>
      <c r="CF238" s="162">
        <f t="shared" si="130"/>
        <v>1.3592603929289715</v>
      </c>
      <c r="CG238" s="162">
        <f t="shared" si="130"/>
        <v>1.3592603929289715</v>
      </c>
      <c r="CH238" s="162">
        <f t="shared" si="130"/>
        <v>1.3592603929289715</v>
      </c>
      <c r="CI238" s="162">
        <f t="shared" si="130"/>
        <v>1.3592603929289715</v>
      </c>
      <c r="CJ238" s="162">
        <f t="shared" si="130"/>
        <v>1.3592603929289715</v>
      </c>
      <c r="CK238" s="162">
        <f t="shared" si="130"/>
        <v>1.3592603929289715</v>
      </c>
      <c r="CL238" s="162">
        <f t="shared" si="130"/>
        <v>1.3592603929289715</v>
      </c>
      <c r="CM238" s="162">
        <f t="shared" si="130"/>
        <v>1.3592603929289715</v>
      </c>
      <c r="CN238" s="162">
        <f t="shared" si="130"/>
        <v>1.3592603929289715</v>
      </c>
      <c r="CO238" s="162">
        <f t="shared" si="130"/>
        <v>1.3592603929289715</v>
      </c>
      <c r="CP238" s="162">
        <f t="shared" si="130"/>
        <v>1.3592603929289715</v>
      </c>
      <c r="CQ238" s="162">
        <f t="shared" si="130"/>
        <v>1.3592603929289715</v>
      </c>
      <c r="CR238" s="162">
        <f t="shared" si="130"/>
        <v>1.3592603929289715</v>
      </c>
      <c r="CS238" s="162">
        <f t="shared" si="130"/>
        <v>1.3592603929289715</v>
      </c>
      <c r="CT238" s="162">
        <f t="shared" si="130"/>
        <v>1.3592603929289715</v>
      </c>
      <c r="CU238" s="162">
        <f t="shared" si="130"/>
        <v>1.3592603929289715</v>
      </c>
      <c r="CV238" s="162">
        <f t="shared" si="130"/>
        <v>1.3592603929289715</v>
      </c>
      <c r="CW238" s="162">
        <f t="shared" si="130"/>
        <v>1.3592603929289715</v>
      </c>
      <c r="CX238" s="162">
        <f t="shared" si="130"/>
        <v>1.3592603929289715</v>
      </c>
      <c r="CY238" s="162">
        <f t="shared" si="130"/>
        <v>1.3592603929289715</v>
      </c>
      <c r="CZ238" s="162">
        <f t="shared" si="130"/>
        <v>1.3592603929289715</v>
      </c>
      <c r="DA238" s="162">
        <f t="shared" si="130"/>
        <v>1.3592603929289715</v>
      </c>
      <c r="DB238" s="162">
        <f t="shared" si="130"/>
        <v>1.3592603929289715</v>
      </c>
      <c r="DC238" s="162">
        <f t="shared" si="130"/>
        <v>1.3592603929289715</v>
      </c>
      <c r="DD238" s="162">
        <f t="shared" si="130"/>
        <v>1.3592603929289715</v>
      </c>
      <c r="DE238" s="162">
        <f t="shared" si="130"/>
        <v>1.3592603929289715</v>
      </c>
      <c r="DF238" s="162">
        <f t="shared" si="130"/>
        <v>1.3592603929289715</v>
      </c>
      <c r="DG238" s="162">
        <f t="shared" si="130"/>
        <v>1.3592603929289715</v>
      </c>
      <c r="DH238" s="162">
        <f t="shared" si="130"/>
        <v>1.3592603929289715</v>
      </c>
      <c r="DI238" s="162">
        <f t="shared" si="130"/>
        <v>1.3592603929289715</v>
      </c>
      <c r="DJ238" s="162">
        <f t="shared" si="130"/>
        <v>1.3592603929289715</v>
      </c>
      <c r="DK238" s="162">
        <f t="shared" si="130"/>
        <v>1.3592603929289715</v>
      </c>
      <c r="DL238" s="162">
        <f t="shared" si="130"/>
        <v>1.3592603929289715</v>
      </c>
      <c r="DM238" s="162">
        <f t="shared" si="130"/>
        <v>1.3592603929289715</v>
      </c>
      <c r="DN238" s="162">
        <f t="shared" si="130"/>
        <v>1.3592603929289715</v>
      </c>
      <c r="DO238" s="162">
        <f t="shared" si="130"/>
        <v>1.3592603929289715</v>
      </c>
      <c r="DP238" s="162">
        <f t="shared" si="130"/>
        <v>1.3592603929289715</v>
      </c>
      <c r="DQ238" s="162">
        <f t="shared" si="130"/>
        <v>1.3592603929289715</v>
      </c>
      <c r="DR238" s="162">
        <f t="shared" si="130"/>
        <v>1.3592603929289715</v>
      </c>
      <c r="DS238" s="162">
        <f t="shared" si="130"/>
        <v>1.3592603929289715</v>
      </c>
      <c r="DT238" s="162">
        <f t="shared" si="130"/>
        <v>1.3592603929289715</v>
      </c>
      <c r="DU238" s="162">
        <f t="shared" si="130"/>
        <v>1.3592603929289715</v>
      </c>
    </row>
    <row r="239" spans="1:125">
      <c r="A239" s="160"/>
      <c r="B239" s="160"/>
      <c r="C239" s="160"/>
      <c r="D239" s="160"/>
      <c r="E239" s="85"/>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60"/>
      <c r="CG239" s="160"/>
      <c r="CH239" s="160"/>
      <c r="CI239" s="160"/>
      <c r="CJ239" s="160"/>
      <c r="CK239" s="160"/>
      <c r="CL239" s="160"/>
      <c r="CM239" s="160"/>
      <c r="CN239" s="160"/>
      <c r="CO239" s="160"/>
      <c r="CP239" s="160"/>
      <c r="CQ239" s="160"/>
      <c r="CR239" s="160"/>
      <c r="CS239" s="160"/>
      <c r="CT239" s="160"/>
      <c r="CU239" s="160"/>
      <c r="CV239" s="160"/>
      <c r="CW239" s="160"/>
      <c r="CX239" s="160"/>
      <c r="CY239" s="160"/>
      <c r="CZ239" s="160"/>
      <c r="DA239" s="160"/>
      <c r="DB239" s="160"/>
      <c r="DC239" s="160"/>
      <c r="DD239" s="160"/>
      <c r="DE239" s="160"/>
      <c r="DF239" s="160"/>
      <c r="DG239" s="160"/>
      <c r="DH239" s="160"/>
      <c r="DI239" s="160"/>
      <c r="DJ239" s="160"/>
      <c r="DK239" s="160"/>
      <c r="DL239" s="160"/>
      <c r="DM239" s="160"/>
      <c r="DN239" s="160"/>
      <c r="DO239" s="160"/>
      <c r="DP239" s="160"/>
      <c r="DQ239" s="160"/>
      <c r="DR239" s="160"/>
      <c r="DS239" s="160"/>
      <c r="DT239" s="160"/>
      <c r="DU239" s="160"/>
    </row>
    <row r="240" spans="1:125">
      <c r="A240" s="160" t="s">
        <v>266</v>
      </c>
      <c r="B240" s="160" t="str">
        <f>IFERROR(IF(B30=0,"",B30),"")</f>
        <v>k € ceturksnī</v>
      </c>
      <c r="C240" s="160"/>
      <c r="D240" s="85">
        <f>IFERROR(IF(D30=0,"",D30)+D236,"")</f>
        <v>49669.75</v>
      </c>
      <c r="E240" s="85">
        <f t="shared" ref="E240:BP240" si="131">IFERROR($D240*E233,"")</f>
        <v>0</v>
      </c>
      <c r="F240" s="85">
        <f t="shared" si="131"/>
        <v>0</v>
      </c>
      <c r="G240" s="85">
        <f t="shared" si="131"/>
        <v>0</v>
      </c>
      <c r="H240" s="85">
        <f t="shared" si="131"/>
        <v>0</v>
      </c>
      <c r="I240" s="85">
        <f t="shared" si="131"/>
        <v>0</v>
      </c>
      <c r="J240" s="85">
        <f t="shared" si="131"/>
        <v>49669.75</v>
      </c>
      <c r="K240" s="85">
        <f t="shared" si="131"/>
        <v>49669.75</v>
      </c>
      <c r="L240" s="85">
        <f t="shared" si="131"/>
        <v>49669.75</v>
      </c>
      <c r="M240" s="85">
        <f t="shared" si="131"/>
        <v>49669.75</v>
      </c>
      <c r="N240" s="85">
        <f t="shared" si="131"/>
        <v>49669.75</v>
      </c>
      <c r="O240" s="85">
        <f t="shared" si="131"/>
        <v>49669.75</v>
      </c>
      <c r="P240" s="85">
        <f t="shared" si="131"/>
        <v>49669.75</v>
      </c>
      <c r="Q240" s="85">
        <f t="shared" si="131"/>
        <v>49669.75</v>
      </c>
      <c r="R240" s="85">
        <f t="shared" si="131"/>
        <v>49669.75</v>
      </c>
      <c r="S240" s="85">
        <f t="shared" si="131"/>
        <v>49669.75</v>
      </c>
      <c r="T240" s="85">
        <f t="shared" si="131"/>
        <v>49669.75</v>
      </c>
      <c r="U240" s="85">
        <f t="shared" si="131"/>
        <v>49669.75</v>
      </c>
      <c r="V240" s="85">
        <f t="shared" si="131"/>
        <v>49669.75</v>
      </c>
      <c r="W240" s="85">
        <f t="shared" si="131"/>
        <v>49669.75</v>
      </c>
      <c r="X240" s="85">
        <f t="shared" si="131"/>
        <v>49669.75</v>
      </c>
      <c r="Y240" s="85">
        <f t="shared" si="131"/>
        <v>49669.75</v>
      </c>
      <c r="Z240" s="85">
        <f t="shared" si="131"/>
        <v>49669.75</v>
      </c>
      <c r="AA240" s="85">
        <f t="shared" si="131"/>
        <v>49669.75</v>
      </c>
      <c r="AB240" s="85">
        <f t="shared" si="131"/>
        <v>49669.75</v>
      </c>
      <c r="AC240" s="85">
        <f t="shared" si="131"/>
        <v>49669.75</v>
      </c>
      <c r="AD240" s="85">
        <f t="shared" si="131"/>
        <v>49669.75</v>
      </c>
      <c r="AE240" s="85">
        <f t="shared" si="131"/>
        <v>49669.75</v>
      </c>
      <c r="AF240" s="85">
        <f t="shared" si="131"/>
        <v>49669.75</v>
      </c>
      <c r="AG240" s="85">
        <f t="shared" si="131"/>
        <v>49669.75</v>
      </c>
      <c r="AH240" s="85">
        <f t="shared" si="131"/>
        <v>49669.75</v>
      </c>
      <c r="AI240" s="85">
        <f t="shared" si="131"/>
        <v>49669.75</v>
      </c>
      <c r="AJ240" s="85">
        <f t="shared" si="131"/>
        <v>49669.75</v>
      </c>
      <c r="AK240" s="85">
        <f t="shared" si="131"/>
        <v>49669.75</v>
      </c>
      <c r="AL240" s="85">
        <f t="shared" si="131"/>
        <v>49669.75</v>
      </c>
      <c r="AM240" s="85">
        <f t="shared" si="131"/>
        <v>49669.75</v>
      </c>
      <c r="AN240" s="85">
        <f t="shared" si="131"/>
        <v>49669.75</v>
      </c>
      <c r="AO240" s="85">
        <f t="shared" si="131"/>
        <v>49669.75</v>
      </c>
      <c r="AP240" s="85">
        <f t="shared" si="131"/>
        <v>49669.75</v>
      </c>
      <c r="AQ240" s="85">
        <f t="shared" si="131"/>
        <v>49669.75</v>
      </c>
      <c r="AR240" s="85">
        <f t="shared" si="131"/>
        <v>49669.75</v>
      </c>
      <c r="AS240" s="85">
        <f t="shared" si="131"/>
        <v>49669.75</v>
      </c>
      <c r="AT240" s="85">
        <f t="shared" si="131"/>
        <v>49669.75</v>
      </c>
      <c r="AU240" s="85">
        <f t="shared" si="131"/>
        <v>49669.75</v>
      </c>
      <c r="AV240" s="85">
        <f t="shared" si="131"/>
        <v>49669.75</v>
      </c>
      <c r="AW240" s="85">
        <f t="shared" si="131"/>
        <v>49669.75</v>
      </c>
      <c r="AX240" s="85">
        <f t="shared" si="131"/>
        <v>49669.75</v>
      </c>
      <c r="AY240" s="85">
        <f t="shared" si="131"/>
        <v>49669.75</v>
      </c>
      <c r="AZ240" s="85">
        <f t="shared" si="131"/>
        <v>49669.75</v>
      </c>
      <c r="BA240" s="85">
        <f t="shared" si="131"/>
        <v>49669.75</v>
      </c>
      <c r="BB240" s="85">
        <f t="shared" si="131"/>
        <v>49669.75</v>
      </c>
      <c r="BC240" s="85">
        <f t="shared" si="131"/>
        <v>49669.75</v>
      </c>
      <c r="BD240" s="85">
        <f t="shared" si="131"/>
        <v>49669.75</v>
      </c>
      <c r="BE240" s="85">
        <f t="shared" si="131"/>
        <v>49669.75</v>
      </c>
      <c r="BF240" s="85">
        <f t="shared" si="131"/>
        <v>49669.75</v>
      </c>
      <c r="BG240" s="85">
        <f t="shared" si="131"/>
        <v>49669.75</v>
      </c>
      <c r="BH240" s="85">
        <f t="shared" si="131"/>
        <v>49669.75</v>
      </c>
      <c r="BI240" s="85">
        <f t="shared" si="131"/>
        <v>49669.75</v>
      </c>
      <c r="BJ240" s="85">
        <f t="shared" si="131"/>
        <v>49669.75</v>
      </c>
      <c r="BK240" s="85">
        <f t="shared" si="131"/>
        <v>49669.75</v>
      </c>
      <c r="BL240" s="85">
        <f t="shared" si="131"/>
        <v>49669.75</v>
      </c>
      <c r="BM240" s="85">
        <f t="shared" si="131"/>
        <v>0</v>
      </c>
      <c r="BN240" s="85">
        <f t="shared" si="131"/>
        <v>0</v>
      </c>
      <c r="BO240" s="85">
        <f t="shared" si="131"/>
        <v>0</v>
      </c>
      <c r="BP240" s="85">
        <f t="shared" si="131"/>
        <v>0</v>
      </c>
      <c r="BQ240" s="85">
        <f t="shared" ref="BQ240:DU240" si="132">IFERROR($D240*BQ233,"")</f>
        <v>0</v>
      </c>
      <c r="BR240" s="85">
        <f t="shared" si="132"/>
        <v>0</v>
      </c>
      <c r="BS240" s="85">
        <f t="shared" si="132"/>
        <v>0</v>
      </c>
      <c r="BT240" s="85">
        <f t="shared" si="132"/>
        <v>0</v>
      </c>
      <c r="BU240" s="85">
        <f t="shared" si="132"/>
        <v>0</v>
      </c>
      <c r="BV240" s="85">
        <f t="shared" si="132"/>
        <v>0</v>
      </c>
      <c r="BW240" s="85">
        <f t="shared" si="132"/>
        <v>0</v>
      </c>
      <c r="BX240" s="85">
        <f t="shared" si="132"/>
        <v>0</v>
      </c>
      <c r="BY240" s="85">
        <f t="shared" si="132"/>
        <v>0</v>
      </c>
      <c r="BZ240" s="85">
        <f t="shared" si="132"/>
        <v>0</v>
      </c>
      <c r="CA240" s="85">
        <f t="shared" si="132"/>
        <v>0</v>
      </c>
      <c r="CB240" s="85">
        <f t="shared" si="132"/>
        <v>0</v>
      </c>
      <c r="CC240" s="85">
        <f t="shared" si="132"/>
        <v>0</v>
      </c>
      <c r="CD240" s="85">
        <f t="shared" si="132"/>
        <v>0</v>
      </c>
      <c r="CE240" s="85">
        <f t="shared" si="132"/>
        <v>0</v>
      </c>
      <c r="CF240" s="85">
        <f t="shared" si="132"/>
        <v>0</v>
      </c>
      <c r="CG240" s="85">
        <f t="shared" si="132"/>
        <v>0</v>
      </c>
      <c r="CH240" s="85">
        <f t="shared" si="132"/>
        <v>0</v>
      </c>
      <c r="CI240" s="85">
        <f t="shared" si="132"/>
        <v>0</v>
      </c>
      <c r="CJ240" s="85">
        <f t="shared" si="132"/>
        <v>0</v>
      </c>
      <c r="CK240" s="85">
        <f t="shared" si="132"/>
        <v>0</v>
      </c>
      <c r="CL240" s="85">
        <f t="shared" si="132"/>
        <v>0</v>
      </c>
      <c r="CM240" s="85">
        <f t="shared" si="132"/>
        <v>0</v>
      </c>
      <c r="CN240" s="85">
        <f t="shared" si="132"/>
        <v>0</v>
      </c>
      <c r="CO240" s="85">
        <f t="shared" si="132"/>
        <v>0</v>
      </c>
      <c r="CP240" s="85">
        <f t="shared" si="132"/>
        <v>0</v>
      </c>
      <c r="CQ240" s="85">
        <f t="shared" si="132"/>
        <v>0</v>
      </c>
      <c r="CR240" s="85">
        <f t="shared" si="132"/>
        <v>0</v>
      </c>
      <c r="CS240" s="85">
        <f t="shared" si="132"/>
        <v>0</v>
      </c>
      <c r="CT240" s="85">
        <f t="shared" si="132"/>
        <v>0</v>
      </c>
      <c r="CU240" s="85">
        <f t="shared" si="132"/>
        <v>0</v>
      </c>
      <c r="CV240" s="85">
        <f t="shared" si="132"/>
        <v>0</v>
      </c>
      <c r="CW240" s="85">
        <f t="shared" si="132"/>
        <v>0</v>
      </c>
      <c r="CX240" s="85">
        <f t="shared" si="132"/>
        <v>0</v>
      </c>
      <c r="CY240" s="85">
        <f t="shared" si="132"/>
        <v>0</v>
      </c>
      <c r="CZ240" s="85">
        <f t="shared" si="132"/>
        <v>0</v>
      </c>
      <c r="DA240" s="85">
        <f t="shared" si="132"/>
        <v>0</v>
      </c>
      <c r="DB240" s="85">
        <f t="shared" si="132"/>
        <v>0</v>
      </c>
      <c r="DC240" s="85">
        <f t="shared" si="132"/>
        <v>0</v>
      </c>
      <c r="DD240" s="85">
        <f t="shared" si="132"/>
        <v>0</v>
      </c>
      <c r="DE240" s="85">
        <f t="shared" si="132"/>
        <v>0</v>
      </c>
      <c r="DF240" s="85">
        <f t="shared" si="132"/>
        <v>0</v>
      </c>
      <c r="DG240" s="85">
        <f t="shared" si="132"/>
        <v>0</v>
      </c>
      <c r="DH240" s="85">
        <f t="shared" si="132"/>
        <v>0</v>
      </c>
      <c r="DI240" s="85">
        <f t="shared" si="132"/>
        <v>0</v>
      </c>
      <c r="DJ240" s="85">
        <f t="shared" si="132"/>
        <v>0</v>
      </c>
      <c r="DK240" s="85">
        <f t="shared" si="132"/>
        <v>0</v>
      </c>
      <c r="DL240" s="85">
        <f t="shared" si="132"/>
        <v>0</v>
      </c>
      <c r="DM240" s="85">
        <f t="shared" si="132"/>
        <v>0</v>
      </c>
      <c r="DN240" s="85">
        <f t="shared" si="132"/>
        <v>0</v>
      </c>
      <c r="DO240" s="85">
        <f t="shared" si="132"/>
        <v>0</v>
      </c>
      <c r="DP240" s="85">
        <f t="shared" si="132"/>
        <v>0</v>
      </c>
      <c r="DQ240" s="85">
        <f t="shared" si="132"/>
        <v>0</v>
      </c>
      <c r="DR240" s="85">
        <f t="shared" si="132"/>
        <v>0</v>
      </c>
      <c r="DS240" s="85">
        <f t="shared" si="132"/>
        <v>0</v>
      </c>
      <c r="DT240" s="85">
        <f t="shared" si="132"/>
        <v>0</v>
      </c>
      <c r="DU240" s="85">
        <f t="shared" si="132"/>
        <v>0</v>
      </c>
    </row>
    <row r="241" spans="1:125">
      <c r="A241" s="16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c r="DL241" s="160"/>
      <c r="DM241" s="160"/>
      <c r="DN241" s="160"/>
      <c r="DO241" s="160"/>
      <c r="DP241" s="160"/>
      <c r="DQ241" s="160"/>
      <c r="DR241" s="160"/>
      <c r="DS241" s="160"/>
      <c r="DT241" s="160"/>
      <c r="DU241" s="160"/>
    </row>
    <row r="242" spans="1:125" ht="15.75" customHeight="1">
      <c r="A242" s="163" t="s">
        <v>267</v>
      </c>
      <c r="B242" s="163" t="str">
        <f>IFERROR(IF(B34=0,"",B34),"")</f>
        <v>k €</v>
      </c>
      <c r="C242" s="163" t="str">
        <f>IFERROR(IF(C34=0,"",C34),"")</f>
        <v/>
      </c>
      <c r="D242" s="26">
        <f>IFERROR(SUM(E242:DU242),"")</f>
        <v>3227317.0386866592</v>
      </c>
      <c r="E242" s="26">
        <f t="shared" ref="E242:BP242" si="133">IFERROR(E240*E238,"")</f>
        <v>0</v>
      </c>
      <c r="F242" s="26">
        <f t="shared" si="133"/>
        <v>0</v>
      </c>
      <c r="G242" s="26">
        <f t="shared" si="133"/>
        <v>0</v>
      </c>
      <c r="H242" s="26">
        <f t="shared" si="133"/>
        <v>0</v>
      </c>
      <c r="I242" s="26">
        <f t="shared" si="133"/>
        <v>0</v>
      </c>
      <c r="J242" s="26">
        <f t="shared" si="133"/>
        <v>51393.172162991512</v>
      </c>
      <c r="K242" s="26">
        <f t="shared" si="133"/>
        <v>51686.167787364669</v>
      </c>
      <c r="L242" s="26">
        <f t="shared" si="133"/>
        <v>51977.550519521152</v>
      </c>
      <c r="M242" s="26">
        <f t="shared" si="133"/>
        <v>51930.017767825389</v>
      </c>
      <c r="N242" s="26">
        <f t="shared" si="133"/>
        <v>52190.61367828631</v>
      </c>
      <c r="O242" s="26">
        <f t="shared" si="133"/>
        <v>52449.632122735158</v>
      </c>
      <c r="P242" s="26">
        <f t="shared" si="133"/>
        <v>52707.036706580802</v>
      </c>
      <c r="Q242" s="26">
        <f t="shared" si="133"/>
        <v>52968.618123181906</v>
      </c>
      <c r="R242" s="26">
        <f t="shared" si="133"/>
        <v>53234.425951852034</v>
      </c>
      <c r="S242" s="26">
        <f t="shared" si="133"/>
        <v>53498.624765189859</v>
      </c>
      <c r="T242" s="26">
        <f t="shared" si="133"/>
        <v>53761.177440712418</v>
      </c>
      <c r="U242" s="26">
        <f t="shared" si="133"/>
        <v>54027.99048564554</v>
      </c>
      <c r="V242" s="26">
        <f t="shared" si="133"/>
        <v>54299.114470889079</v>
      </c>
      <c r="W242" s="26">
        <f t="shared" si="133"/>
        <v>54568.597260493661</v>
      </c>
      <c r="X242" s="26">
        <f t="shared" si="133"/>
        <v>54836.400989526672</v>
      </c>
      <c r="Y242" s="26">
        <f t="shared" si="133"/>
        <v>55108.550295358458</v>
      </c>
      <c r="Z242" s="26">
        <f t="shared" si="133"/>
        <v>55385.096760306864</v>
      </c>
      <c r="AA242" s="26">
        <f t="shared" si="133"/>
        <v>55659.969205703543</v>
      </c>
      <c r="AB242" s="26">
        <f t="shared" si="133"/>
        <v>55933.129009317207</v>
      </c>
      <c r="AC242" s="26">
        <f t="shared" si="133"/>
        <v>56210.721301265628</v>
      </c>
      <c r="AD242" s="26">
        <f t="shared" si="133"/>
        <v>56492.798695513004</v>
      </c>
      <c r="AE242" s="26">
        <f t="shared" si="133"/>
        <v>56773.1685898176</v>
      </c>
      <c r="AF242" s="26">
        <f t="shared" si="133"/>
        <v>57051.791589503548</v>
      </c>
      <c r="AG242" s="26">
        <f t="shared" si="133"/>
        <v>57334.93572729094</v>
      </c>
      <c r="AH242" s="26">
        <f t="shared" si="133"/>
        <v>57622.65466942326</v>
      </c>
      <c r="AI242" s="26">
        <f t="shared" si="133"/>
        <v>57908.631961613959</v>
      </c>
      <c r="AJ242" s="26">
        <f t="shared" si="133"/>
        <v>58192.827421293623</v>
      </c>
      <c r="AK242" s="26">
        <f t="shared" si="133"/>
        <v>58481.634441836752</v>
      </c>
      <c r="AL242" s="26">
        <f t="shared" si="133"/>
        <v>58775.107762811735</v>
      </c>
      <c r="AM242" s="26">
        <f t="shared" si="133"/>
        <v>59066.804600846241</v>
      </c>
      <c r="AN242" s="26">
        <f t="shared" si="133"/>
        <v>59356.683969719496</v>
      </c>
      <c r="AO242" s="26">
        <f t="shared" si="133"/>
        <v>59651.267130673492</v>
      </c>
      <c r="AP242" s="26">
        <f t="shared" si="133"/>
        <v>59950.609918067959</v>
      </c>
      <c r="AQ242" s="26">
        <f t="shared" si="133"/>
        <v>60248.140692863162</v>
      </c>
      <c r="AR242" s="26">
        <f t="shared" si="133"/>
        <v>60543.81764911388</v>
      </c>
      <c r="AS242" s="26">
        <f t="shared" si="133"/>
        <v>60844.292473286965</v>
      </c>
      <c r="AT242" s="26">
        <f t="shared" si="133"/>
        <v>61149.622116429331</v>
      </c>
      <c r="AU242" s="26">
        <f t="shared" si="133"/>
        <v>61453.103506720428</v>
      </c>
      <c r="AV242" s="26">
        <f t="shared" si="133"/>
        <v>61754.694002096163</v>
      </c>
      <c r="AW242" s="26">
        <f t="shared" si="133"/>
        <v>62061.178322752705</v>
      </c>
      <c r="AX242" s="26">
        <f t="shared" si="133"/>
        <v>62372.614558757916</v>
      </c>
      <c r="AY242" s="26">
        <f t="shared" si="133"/>
        <v>62682.165576854837</v>
      </c>
      <c r="AZ242" s="26">
        <f t="shared" si="133"/>
        <v>62989.787882138095</v>
      </c>
      <c r="BA242" s="26">
        <f t="shared" si="133"/>
        <v>63302.401889207766</v>
      </c>
      <c r="BB242" s="26">
        <f t="shared" si="133"/>
        <v>63620.066849933064</v>
      </c>
      <c r="BC242" s="26">
        <f t="shared" si="133"/>
        <v>63935.808888391934</v>
      </c>
      <c r="BD242" s="26">
        <f t="shared" si="133"/>
        <v>64249.583639780845</v>
      </c>
      <c r="BE242" s="26">
        <f t="shared" si="133"/>
        <v>64568.449926991918</v>
      </c>
      <c r="BF242" s="26">
        <f t="shared" si="133"/>
        <v>64892.468186931736</v>
      </c>
      <c r="BG242" s="26">
        <f t="shared" si="133"/>
        <v>65214.525066159775</v>
      </c>
      <c r="BH242" s="26">
        <f t="shared" si="133"/>
        <v>65534.575312576468</v>
      </c>
      <c r="BI242" s="26">
        <f t="shared" si="133"/>
        <v>65859.818925531756</v>
      </c>
      <c r="BJ242" s="26">
        <f t="shared" si="133"/>
        <v>66190.31755067037</v>
      </c>
      <c r="BK242" s="26">
        <f t="shared" si="133"/>
        <v>66518.815567482976</v>
      </c>
      <c r="BL242" s="26">
        <f t="shared" si="133"/>
        <v>66845.266818827993</v>
      </c>
      <c r="BM242" s="26">
        <f t="shared" si="133"/>
        <v>0</v>
      </c>
      <c r="BN242" s="26">
        <f t="shared" si="133"/>
        <v>0</v>
      </c>
      <c r="BO242" s="26">
        <f t="shared" si="133"/>
        <v>0</v>
      </c>
      <c r="BP242" s="26">
        <f t="shared" si="133"/>
        <v>0</v>
      </c>
      <c r="BQ242" s="26">
        <f t="shared" ref="BQ242:DU242" si="134">IFERROR(BQ240*BQ238,"")</f>
        <v>0</v>
      </c>
      <c r="BR242" s="26">
        <f t="shared" si="134"/>
        <v>0</v>
      </c>
      <c r="BS242" s="26">
        <f t="shared" si="134"/>
        <v>0</v>
      </c>
      <c r="BT242" s="26">
        <f t="shared" si="134"/>
        <v>0</v>
      </c>
      <c r="BU242" s="26">
        <f t="shared" si="134"/>
        <v>0</v>
      </c>
      <c r="BV242" s="26">
        <f t="shared" si="134"/>
        <v>0</v>
      </c>
      <c r="BW242" s="26">
        <f t="shared" si="134"/>
        <v>0</v>
      </c>
      <c r="BX242" s="26">
        <f t="shared" si="134"/>
        <v>0</v>
      </c>
      <c r="BY242" s="26">
        <f t="shared" si="134"/>
        <v>0</v>
      </c>
      <c r="BZ242" s="26">
        <f t="shared" si="134"/>
        <v>0</v>
      </c>
      <c r="CA242" s="26">
        <f t="shared" si="134"/>
        <v>0</v>
      </c>
      <c r="CB242" s="26">
        <f t="shared" si="134"/>
        <v>0</v>
      </c>
      <c r="CC242" s="26">
        <f t="shared" si="134"/>
        <v>0</v>
      </c>
      <c r="CD242" s="26">
        <f t="shared" si="134"/>
        <v>0</v>
      </c>
      <c r="CE242" s="26">
        <f t="shared" si="134"/>
        <v>0</v>
      </c>
      <c r="CF242" s="26">
        <f t="shared" si="134"/>
        <v>0</v>
      </c>
      <c r="CG242" s="26">
        <f t="shared" si="134"/>
        <v>0</v>
      </c>
      <c r="CH242" s="26">
        <f t="shared" si="134"/>
        <v>0</v>
      </c>
      <c r="CI242" s="26">
        <f t="shared" si="134"/>
        <v>0</v>
      </c>
      <c r="CJ242" s="26">
        <f t="shared" si="134"/>
        <v>0</v>
      </c>
      <c r="CK242" s="26">
        <f t="shared" si="134"/>
        <v>0</v>
      </c>
      <c r="CL242" s="26">
        <f t="shared" si="134"/>
        <v>0</v>
      </c>
      <c r="CM242" s="26">
        <f t="shared" si="134"/>
        <v>0</v>
      </c>
      <c r="CN242" s="26">
        <f t="shared" si="134"/>
        <v>0</v>
      </c>
      <c r="CO242" s="26">
        <f t="shared" si="134"/>
        <v>0</v>
      </c>
      <c r="CP242" s="26">
        <f t="shared" si="134"/>
        <v>0</v>
      </c>
      <c r="CQ242" s="26">
        <f t="shared" si="134"/>
        <v>0</v>
      </c>
      <c r="CR242" s="26">
        <f t="shared" si="134"/>
        <v>0</v>
      </c>
      <c r="CS242" s="26">
        <f t="shared" si="134"/>
        <v>0</v>
      </c>
      <c r="CT242" s="26">
        <f t="shared" si="134"/>
        <v>0</v>
      </c>
      <c r="CU242" s="26">
        <f t="shared" si="134"/>
        <v>0</v>
      </c>
      <c r="CV242" s="26">
        <f t="shared" si="134"/>
        <v>0</v>
      </c>
      <c r="CW242" s="26">
        <f t="shared" si="134"/>
        <v>0</v>
      </c>
      <c r="CX242" s="26">
        <f t="shared" si="134"/>
        <v>0</v>
      </c>
      <c r="CY242" s="26">
        <f t="shared" si="134"/>
        <v>0</v>
      </c>
      <c r="CZ242" s="26">
        <f t="shared" si="134"/>
        <v>0</v>
      </c>
      <c r="DA242" s="26">
        <f t="shared" si="134"/>
        <v>0</v>
      </c>
      <c r="DB242" s="26">
        <f t="shared" si="134"/>
        <v>0</v>
      </c>
      <c r="DC242" s="26">
        <f t="shared" si="134"/>
        <v>0</v>
      </c>
      <c r="DD242" s="26">
        <f t="shared" si="134"/>
        <v>0</v>
      </c>
      <c r="DE242" s="26">
        <f t="shared" si="134"/>
        <v>0</v>
      </c>
      <c r="DF242" s="26">
        <f t="shared" si="134"/>
        <v>0</v>
      </c>
      <c r="DG242" s="26">
        <f t="shared" si="134"/>
        <v>0</v>
      </c>
      <c r="DH242" s="26">
        <f t="shared" si="134"/>
        <v>0</v>
      </c>
      <c r="DI242" s="26">
        <f t="shared" si="134"/>
        <v>0</v>
      </c>
      <c r="DJ242" s="26">
        <f t="shared" si="134"/>
        <v>0</v>
      </c>
      <c r="DK242" s="26">
        <f t="shared" si="134"/>
        <v>0</v>
      </c>
      <c r="DL242" s="26">
        <f t="shared" si="134"/>
        <v>0</v>
      </c>
      <c r="DM242" s="26">
        <f t="shared" si="134"/>
        <v>0</v>
      </c>
      <c r="DN242" s="26">
        <f t="shared" si="134"/>
        <v>0</v>
      </c>
      <c r="DO242" s="26">
        <f t="shared" si="134"/>
        <v>0</v>
      </c>
      <c r="DP242" s="26">
        <f t="shared" si="134"/>
        <v>0</v>
      </c>
      <c r="DQ242" s="26">
        <f t="shared" si="134"/>
        <v>0</v>
      </c>
      <c r="DR242" s="26">
        <f t="shared" si="134"/>
        <v>0</v>
      </c>
      <c r="DS242" s="26">
        <f t="shared" si="134"/>
        <v>0</v>
      </c>
      <c r="DT242" s="26">
        <f t="shared" si="134"/>
        <v>0</v>
      </c>
      <c r="DU242" s="26">
        <f t="shared" si="134"/>
        <v>0</v>
      </c>
    </row>
    <row r="243" spans="1:125">
      <c r="A243" s="160"/>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row>
    <row r="244" spans="1:125">
      <c r="A244" s="161" t="str">
        <f t="shared" ref="A244:BL244" si="135">IFERROR(IF(A37=0,"",A37),"")</f>
        <v>Periodiskās uzturēšanas izmaksas</v>
      </c>
      <c r="B244" s="161" t="str">
        <f t="shared" si="135"/>
        <v/>
      </c>
      <c r="C244" s="161" t="str">
        <f t="shared" si="135"/>
        <v/>
      </c>
      <c r="D244" s="161" t="str">
        <f t="shared" si="135"/>
        <v/>
      </c>
      <c r="E244" s="161" t="str">
        <f t="shared" si="135"/>
        <v/>
      </c>
      <c r="F244" s="161" t="str">
        <f t="shared" si="135"/>
        <v/>
      </c>
      <c r="G244" s="161" t="str">
        <f t="shared" si="135"/>
        <v/>
      </c>
      <c r="H244" s="161" t="str">
        <f t="shared" si="135"/>
        <v/>
      </c>
      <c r="I244" s="161" t="str">
        <f t="shared" si="135"/>
        <v/>
      </c>
      <c r="J244" s="161" t="str">
        <f t="shared" si="135"/>
        <v/>
      </c>
      <c r="K244" s="161" t="str">
        <f t="shared" si="135"/>
        <v/>
      </c>
      <c r="L244" s="161" t="str">
        <f t="shared" si="135"/>
        <v/>
      </c>
      <c r="M244" s="161" t="str">
        <f t="shared" si="135"/>
        <v/>
      </c>
      <c r="N244" s="161" t="str">
        <f t="shared" si="135"/>
        <v/>
      </c>
      <c r="O244" s="161" t="str">
        <f t="shared" si="135"/>
        <v/>
      </c>
      <c r="P244" s="161" t="str">
        <f t="shared" si="135"/>
        <v/>
      </c>
      <c r="Q244" s="161" t="str">
        <f t="shared" si="135"/>
        <v/>
      </c>
      <c r="R244" s="161" t="str">
        <f t="shared" si="135"/>
        <v/>
      </c>
      <c r="S244" s="161" t="str">
        <f t="shared" si="135"/>
        <v/>
      </c>
      <c r="T244" s="161" t="str">
        <f t="shared" si="135"/>
        <v/>
      </c>
      <c r="U244" s="161" t="str">
        <f t="shared" si="135"/>
        <v/>
      </c>
      <c r="V244" s="161" t="str">
        <f t="shared" si="135"/>
        <v/>
      </c>
      <c r="W244" s="161" t="str">
        <f t="shared" si="135"/>
        <v/>
      </c>
      <c r="X244" s="161" t="str">
        <f t="shared" si="135"/>
        <v/>
      </c>
      <c r="Y244" s="161" t="str">
        <f t="shared" si="135"/>
        <v/>
      </c>
      <c r="Z244" s="161" t="str">
        <f t="shared" si="135"/>
        <v/>
      </c>
      <c r="AA244" s="161" t="str">
        <f t="shared" si="135"/>
        <v/>
      </c>
      <c r="AB244" s="161" t="str">
        <f t="shared" si="135"/>
        <v/>
      </c>
      <c r="AC244" s="161" t="str">
        <f t="shared" si="135"/>
        <v/>
      </c>
      <c r="AD244" s="161" t="str">
        <f t="shared" si="135"/>
        <v/>
      </c>
      <c r="AE244" s="161" t="str">
        <f t="shared" si="135"/>
        <v/>
      </c>
      <c r="AF244" s="161" t="str">
        <f t="shared" si="135"/>
        <v/>
      </c>
      <c r="AG244" s="161" t="str">
        <f t="shared" si="135"/>
        <v/>
      </c>
      <c r="AH244" s="161" t="str">
        <f t="shared" si="135"/>
        <v/>
      </c>
      <c r="AI244" s="161" t="str">
        <f t="shared" si="135"/>
        <v/>
      </c>
      <c r="AJ244" s="161" t="str">
        <f t="shared" si="135"/>
        <v/>
      </c>
      <c r="AK244" s="161" t="str">
        <f t="shared" si="135"/>
        <v/>
      </c>
      <c r="AL244" s="161" t="str">
        <f t="shared" si="135"/>
        <v/>
      </c>
      <c r="AM244" s="161" t="str">
        <f t="shared" si="135"/>
        <v/>
      </c>
      <c r="AN244" s="161" t="str">
        <f t="shared" si="135"/>
        <v/>
      </c>
      <c r="AO244" s="161" t="str">
        <f t="shared" si="135"/>
        <v/>
      </c>
      <c r="AP244" s="161" t="str">
        <f t="shared" si="135"/>
        <v/>
      </c>
      <c r="AQ244" s="161" t="str">
        <f t="shared" si="135"/>
        <v/>
      </c>
      <c r="AR244" s="161" t="str">
        <f t="shared" si="135"/>
        <v/>
      </c>
      <c r="AS244" s="161" t="str">
        <f t="shared" si="135"/>
        <v/>
      </c>
      <c r="AT244" s="161" t="str">
        <f t="shared" si="135"/>
        <v/>
      </c>
      <c r="AU244" s="161" t="str">
        <f t="shared" si="135"/>
        <v/>
      </c>
      <c r="AV244" s="161" t="str">
        <f t="shared" si="135"/>
        <v/>
      </c>
      <c r="AW244" s="161" t="str">
        <f t="shared" si="135"/>
        <v/>
      </c>
      <c r="AX244" s="161" t="str">
        <f t="shared" si="135"/>
        <v/>
      </c>
      <c r="AY244" s="161" t="str">
        <f t="shared" si="135"/>
        <v/>
      </c>
      <c r="AZ244" s="161" t="str">
        <f t="shared" si="135"/>
        <v/>
      </c>
      <c r="BA244" s="161" t="str">
        <f t="shared" si="135"/>
        <v/>
      </c>
      <c r="BB244" s="161" t="str">
        <f t="shared" si="135"/>
        <v/>
      </c>
      <c r="BC244" s="161" t="str">
        <f t="shared" si="135"/>
        <v/>
      </c>
      <c r="BD244" s="161" t="str">
        <f t="shared" si="135"/>
        <v/>
      </c>
      <c r="BE244" s="161" t="str">
        <f t="shared" si="135"/>
        <v/>
      </c>
      <c r="BF244" s="161" t="str">
        <f t="shared" si="135"/>
        <v/>
      </c>
      <c r="BG244" s="161" t="str">
        <f t="shared" si="135"/>
        <v/>
      </c>
      <c r="BH244" s="161" t="str">
        <f t="shared" si="135"/>
        <v/>
      </c>
      <c r="BI244" s="161" t="str">
        <f t="shared" si="135"/>
        <v/>
      </c>
      <c r="BJ244" s="161" t="str">
        <f t="shared" si="135"/>
        <v/>
      </c>
      <c r="BK244" s="161" t="str">
        <f t="shared" si="135"/>
        <v/>
      </c>
      <c r="BL244" s="161" t="str">
        <f t="shared" si="135"/>
        <v/>
      </c>
      <c r="BM244" s="161" t="str">
        <f t="shared" ref="BM244:DU244" si="136">IFERROR(IF(BM37=0,"",BM37),"")</f>
        <v/>
      </c>
      <c r="BN244" s="161" t="str">
        <f t="shared" si="136"/>
        <v/>
      </c>
      <c r="BO244" s="161" t="str">
        <f t="shared" si="136"/>
        <v/>
      </c>
      <c r="BP244" s="161" t="str">
        <f t="shared" si="136"/>
        <v/>
      </c>
      <c r="BQ244" s="161" t="str">
        <f t="shared" si="136"/>
        <v/>
      </c>
      <c r="BR244" s="161" t="str">
        <f t="shared" si="136"/>
        <v/>
      </c>
      <c r="BS244" s="161" t="str">
        <f t="shared" si="136"/>
        <v/>
      </c>
      <c r="BT244" s="161" t="str">
        <f t="shared" si="136"/>
        <v/>
      </c>
      <c r="BU244" s="161" t="str">
        <f t="shared" si="136"/>
        <v/>
      </c>
      <c r="BV244" s="161" t="str">
        <f t="shared" si="136"/>
        <v/>
      </c>
      <c r="BW244" s="161" t="str">
        <f t="shared" si="136"/>
        <v/>
      </c>
      <c r="BX244" s="161" t="str">
        <f t="shared" si="136"/>
        <v/>
      </c>
      <c r="BY244" s="161" t="str">
        <f t="shared" si="136"/>
        <v/>
      </c>
      <c r="BZ244" s="161" t="str">
        <f t="shared" si="136"/>
        <v/>
      </c>
      <c r="CA244" s="161" t="str">
        <f t="shared" si="136"/>
        <v/>
      </c>
      <c r="CB244" s="161" t="str">
        <f t="shared" si="136"/>
        <v/>
      </c>
      <c r="CC244" s="161" t="str">
        <f t="shared" si="136"/>
        <v/>
      </c>
      <c r="CD244" s="161" t="str">
        <f t="shared" si="136"/>
        <v/>
      </c>
      <c r="CE244" s="161" t="str">
        <f t="shared" si="136"/>
        <v/>
      </c>
      <c r="CF244" s="161" t="str">
        <f t="shared" si="136"/>
        <v/>
      </c>
      <c r="CG244" s="161" t="str">
        <f t="shared" si="136"/>
        <v/>
      </c>
      <c r="CH244" s="161" t="str">
        <f t="shared" si="136"/>
        <v/>
      </c>
      <c r="CI244" s="161" t="str">
        <f t="shared" si="136"/>
        <v/>
      </c>
      <c r="CJ244" s="161" t="str">
        <f t="shared" si="136"/>
        <v/>
      </c>
      <c r="CK244" s="161" t="str">
        <f t="shared" si="136"/>
        <v/>
      </c>
      <c r="CL244" s="161" t="str">
        <f t="shared" si="136"/>
        <v/>
      </c>
      <c r="CM244" s="161" t="str">
        <f t="shared" si="136"/>
        <v/>
      </c>
      <c r="CN244" s="161" t="str">
        <f t="shared" si="136"/>
        <v/>
      </c>
      <c r="CO244" s="161" t="str">
        <f t="shared" si="136"/>
        <v/>
      </c>
      <c r="CP244" s="161" t="str">
        <f t="shared" si="136"/>
        <v/>
      </c>
      <c r="CQ244" s="161" t="str">
        <f t="shared" si="136"/>
        <v/>
      </c>
      <c r="CR244" s="161" t="str">
        <f t="shared" si="136"/>
        <v/>
      </c>
      <c r="CS244" s="161" t="str">
        <f t="shared" si="136"/>
        <v/>
      </c>
      <c r="CT244" s="161" t="str">
        <f t="shared" si="136"/>
        <v/>
      </c>
      <c r="CU244" s="161" t="str">
        <f t="shared" si="136"/>
        <v/>
      </c>
      <c r="CV244" s="161" t="str">
        <f t="shared" si="136"/>
        <v/>
      </c>
      <c r="CW244" s="161" t="str">
        <f t="shared" si="136"/>
        <v/>
      </c>
      <c r="CX244" s="161" t="str">
        <f t="shared" si="136"/>
        <v/>
      </c>
      <c r="CY244" s="161" t="str">
        <f t="shared" si="136"/>
        <v/>
      </c>
      <c r="CZ244" s="161" t="str">
        <f t="shared" si="136"/>
        <v/>
      </c>
      <c r="DA244" s="161" t="str">
        <f t="shared" si="136"/>
        <v/>
      </c>
      <c r="DB244" s="161" t="str">
        <f t="shared" si="136"/>
        <v/>
      </c>
      <c r="DC244" s="161" t="str">
        <f t="shared" si="136"/>
        <v/>
      </c>
      <c r="DD244" s="161" t="str">
        <f t="shared" si="136"/>
        <v/>
      </c>
      <c r="DE244" s="161" t="str">
        <f t="shared" si="136"/>
        <v/>
      </c>
      <c r="DF244" s="161" t="str">
        <f t="shared" si="136"/>
        <v/>
      </c>
      <c r="DG244" s="161" t="str">
        <f t="shared" si="136"/>
        <v/>
      </c>
      <c r="DH244" s="161" t="str">
        <f t="shared" si="136"/>
        <v/>
      </c>
      <c r="DI244" s="161" t="str">
        <f t="shared" si="136"/>
        <v/>
      </c>
      <c r="DJ244" s="161" t="str">
        <f t="shared" si="136"/>
        <v/>
      </c>
      <c r="DK244" s="161" t="str">
        <f t="shared" si="136"/>
        <v/>
      </c>
      <c r="DL244" s="161" t="str">
        <f t="shared" si="136"/>
        <v/>
      </c>
      <c r="DM244" s="161" t="str">
        <f t="shared" si="136"/>
        <v/>
      </c>
      <c r="DN244" s="161" t="str">
        <f t="shared" si="136"/>
        <v/>
      </c>
      <c r="DO244" s="161" t="str">
        <f t="shared" si="136"/>
        <v/>
      </c>
      <c r="DP244" s="161" t="str">
        <f t="shared" si="136"/>
        <v/>
      </c>
      <c r="DQ244" s="161" t="str">
        <f t="shared" si="136"/>
        <v/>
      </c>
      <c r="DR244" s="161" t="str">
        <f t="shared" si="136"/>
        <v/>
      </c>
      <c r="DS244" s="161" t="str">
        <f t="shared" si="136"/>
        <v/>
      </c>
      <c r="DT244" s="161" t="str">
        <f t="shared" si="136"/>
        <v/>
      </c>
      <c r="DU244" s="161" t="str">
        <f t="shared" si="136"/>
        <v/>
      </c>
    </row>
    <row r="245" spans="1:125">
      <c r="A245" s="160"/>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c r="BO245" s="160"/>
      <c r="BP245" s="160"/>
      <c r="BQ245" s="160"/>
      <c r="BR245" s="160"/>
      <c r="BS245" s="160"/>
      <c r="BT245" s="160"/>
      <c r="BU245" s="160"/>
      <c r="BV245" s="160"/>
      <c r="BW245" s="160"/>
      <c r="BX245" s="160"/>
      <c r="BY245" s="160"/>
      <c r="BZ245" s="160"/>
      <c r="CA245" s="160"/>
      <c r="CB245" s="160"/>
      <c r="CC245" s="160"/>
      <c r="CD245" s="160"/>
      <c r="CE245" s="160"/>
      <c r="CF245" s="160"/>
      <c r="CG245" s="160"/>
      <c r="CH245" s="160"/>
      <c r="CI245" s="160"/>
      <c r="CJ245" s="160"/>
      <c r="CK245" s="160"/>
      <c r="CL245" s="160"/>
      <c r="CM245" s="160"/>
      <c r="CN245" s="160"/>
      <c r="CO245" s="160"/>
      <c r="CP245" s="160"/>
      <c r="CQ245" s="160"/>
      <c r="CR245" s="160"/>
      <c r="CS245" s="160"/>
      <c r="CT245" s="160"/>
      <c r="CU245" s="160"/>
      <c r="CV245" s="160"/>
      <c r="CW245" s="160"/>
      <c r="CX245" s="160"/>
      <c r="CY245" s="160"/>
      <c r="CZ245" s="160"/>
      <c r="DA245" s="160"/>
      <c r="DB245" s="160"/>
      <c r="DC245" s="160"/>
      <c r="DD245" s="160"/>
      <c r="DE245" s="160"/>
      <c r="DF245" s="160"/>
      <c r="DG245" s="160"/>
      <c r="DH245" s="160"/>
      <c r="DI245" s="160"/>
      <c r="DJ245" s="160"/>
      <c r="DK245" s="160"/>
      <c r="DL245" s="160"/>
      <c r="DM245" s="160"/>
      <c r="DN245" s="160"/>
      <c r="DO245" s="160"/>
      <c r="DP245" s="160"/>
      <c r="DQ245" s="160"/>
      <c r="DR245" s="160"/>
      <c r="DS245" s="160"/>
      <c r="DT245" s="160"/>
      <c r="DU245" s="160"/>
    </row>
    <row r="246" spans="1:125">
      <c r="A246" s="44" t="str">
        <f t="shared" ref="A246:BL246" si="137">IFERROR(IF(A39=0,"",A39),"")</f>
        <v>Periodisko uzturēšanas izmaksu garums</v>
      </c>
      <c r="B246" s="160" t="str">
        <f t="shared" si="137"/>
        <v/>
      </c>
      <c r="C246" s="160" t="str">
        <f t="shared" si="137"/>
        <v/>
      </c>
      <c r="D246" s="80">
        <f t="shared" si="137"/>
        <v>1</v>
      </c>
      <c r="E246" s="160" t="str">
        <f t="shared" si="137"/>
        <v/>
      </c>
      <c r="F246" s="160" t="str">
        <f t="shared" si="137"/>
        <v/>
      </c>
      <c r="G246" s="160" t="str">
        <f t="shared" si="137"/>
        <v/>
      </c>
      <c r="H246" s="160" t="str">
        <f t="shared" si="137"/>
        <v/>
      </c>
      <c r="I246" s="160" t="str">
        <f t="shared" si="137"/>
        <v/>
      </c>
      <c r="J246" s="160" t="str">
        <f t="shared" si="137"/>
        <v/>
      </c>
      <c r="K246" s="160" t="str">
        <f t="shared" si="137"/>
        <v/>
      </c>
      <c r="L246" s="160" t="str">
        <f t="shared" si="137"/>
        <v/>
      </c>
      <c r="M246" s="160" t="str">
        <f t="shared" si="137"/>
        <v/>
      </c>
      <c r="N246" s="160" t="str">
        <f t="shared" si="137"/>
        <v/>
      </c>
      <c r="O246" s="160" t="str">
        <f t="shared" si="137"/>
        <v/>
      </c>
      <c r="P246" s="160" t="str">
        <f t="shared" si="137"/>
        <v/>
      </c>
      <c r="Q246" s="160" t="str">
        <f t="shared" si="137"/>
        <v/>
      </c>
      <c r="R246" s="160" t="str">
        <f t="shared" si="137"/>
        <v/>
      </c>
      <c r="S246" s="160" t="str">
        <f t="shared" si="137"/>
        <v/>
      </c>
      <c r="T246" s="160" t="str">
        <f t="shared" si="137"/>
        <v/>
      </c>
      <c r="U246" s="160" t="str">
        <f t="shared" si="137"/>
        <v/>
      </c>
      <c r="V246" s="160" t="str">
        <f t="shared" si="137"/>
        <v/>
      </c>
      <c r="W246" s="160" t="str">
        <f t="shared" si="137"/>
        <v/>
      </c>
      <c r="X246" s="160" t="str">
        <f t="shared" si="137"/>
        <v/>
      </c>
      <c r="Y246" s="160" t="str">
        <f t="shared" si="137"/>
        <v/>
      </c>
      <c r="Z246" s="160" t="str">
        <f t="shared" si="137"/>
        <v/>
      </c>
      <c r="AA246" s="160" t="str">
        <f t="shared" si="137"/>
        <v/>
      </c>
      <c r="AB246" s="160" t="str">
        <f t="shared" si="137"/>
        <v/>
      </c>
      <c r="AC246" s="160" t="str">
        <f t="shared" si="137"/>
        <v/>
      </c>
      <c r="AD246" s="160" t="str">
        <f t="shared" si="137"/>
        <v/>
      </c>
      <c r="AE246" s="160" t="str">
        <f t="shared" si="137"/>
        <v/>
      </c>
      <c r="AF246" s="160" t="str">
        <f t="shared" si="137"/>
        <v/>
      </c>
      <c r="AG246" s="160" t="str">
        <f t="shared" si="137"/>
        <v/>
      </c>
      <c r="AH246" s="160" t="str">
        <f t="shared" si="137"/>
        <v/>
      </c>
      <c r="AI246" s="160" t="str">
        <f t="shared" si="137"/>
        <v/>
      </c>
      <c r="AJ246" s="160" t="str">
        <f t="shared" si="137"/>
        <v/>
      </c>
      <c r="AK246" s="160" t="str">
        <f t="shared" si="137"/>
        <v/>
      </c>
      <c r="AL246" s="160" t="str">
        <f t="shared" si="137"/>
        <v/>
      </c>
      <c r="AM246" s="160" t="str">
        <f t="shared" si="137"/>
        <v/>
      </c>
      <c r="AN246" s="160" t="str">
        <f t="shared" si="137"/>
        <v/>
      </c>
      <c r="AO246" s="160" t="str">
        <f t="shared" si="137"/>
        <v/>
      </c>
      <c r="AP246" s="160" t="str">
        <f t="shared" si="137"/>
        <v/>
      </c>
      <c r="AQ246" s="160" t="str">
        <f t="shared" si="137"/>
        <v/>
      </c>
      <c r="AR246" s="160" t="str">
        <f t="shared" si="137"/>
        <v/>
      </c>
      <c r="AS246" s="160" t="str">
        <f t="shared" si="137"/>
        <v/>
      </c>
      <c r="AT246" s="160" t="str">
        <f t="shared" si="137"/>
        <v/>
      </c>
      <c r="AU246" s="160" t="str">
        <f t="shared" si="137"/>
        <v/>
      </c>
      <c r="AV246" s="160" t="str">
        <f t="shared" si="137"/>
        <v/>
      </c>
      <c r="AW246" s="160" t="str">
        <f t="shared" si="137"/>
        <v/>
      </c>
      <c r="AX246" s="160" t="str">
        <f t="shared" si="137"/>
        <v/>
      </c>
      <c r="AY246" s="160" t="str">
        <f t="shared" si="137"/>
        <v/>
      </c>
      <c r="AZ246" s="160" t="str">
        <f t="shared" si="137"/>
        <v/>
      </c>
      <c r="BA246" s="160" t="str">
        <f t="shared" si="137"/>
        <v/>
      </c>
      <c r="BB246" s="160" t="str">
        <f t="shared" si="137"/>
        <v/>
      </c>
      <c r="BC246" s="160" t="str">
        <f t="shared" si="137"/>
        <v/>
      </c>
      <c r="BD246" s="160" t="str">
        <f t="shared" si="137"/>
        <v/>
      </c>
      <c r="BE246" s="160" t="str">
        <f t="shared" si="137"/>
        <v/>
      </c>
      <c r="BF246" s="160" t="str">
        <f t="shared" si="137"/>
        <v/>
      </c>
      <c r="BG246" s="160" t="str">
        <f t="shared" si="137"/>
        <v/>
      </c>
      <c r="BH246" s="160" t="str">
        <f t="shared" si="137"/>
        <v/>
      </c>
      <c r="BI246" s="160" t="str">
        <f t="shared" si="137"/>
        <v/>
      </c>
      <c r="BJ246" s="160" t="str">
        <f t="shared" si="137"/>
        <v/>
      </c>
      <c r="BK246" s="160" t="str">
        <f t="shared" si="137"/>
        <v/>
      </c>
      <c r="BL246" s="160" t="str">
        <f t="shared" si="137"/>
        <v/>
      </c>
      <c r="BM246" s="160" t="str">
        <f t="shared" ref="BM246:DU246" si="138">IFERROR(IF(BM39=0,"",BM39),"")</f>
        <v/>
      </c>
      <c r="BN246" s="160" t="str">
        <f t="shared" si="138"/>
        <v/>
      </c>
      <c r="BO246" s="160" t="str">
        <f t="shared" si="138"/>
        <v/>
      </c>
      <c r="BP246" s="160" t="str">
        <f t="shared" si="138"/>
        <v/>
      </c>
      <c r="BQ246" s="160" t="str">
        <f t="shared" si="138"/>
        <v/>
      </c>
      <c r="BR246" s="160" t="str">
        <f t="shared" si="138"/>
        <v/>
      </c>
      <c r="BS246" s="160" t="str">
        <f t="shared" si="138"/>
        <v/>
      </c>
      <c r="BT246" s="160" t="str">
        <f t="shared" si="138"/>
        <v/>
      </c>
      <c r="BU246" s="160" t="str">
        <f t="shared" si="138"/>
        <v/>
      </c>
      <c r="BV246" s="160" t="str">
        <f t="shared" si="138"/>
        <v/>
      </c>
      <c r="BW246" s="160" t="str">
        <f t="shared" si="138"/>
        <v/>
      </c>
      <c r="BX246" s="160" t="str">
        <f t="shared" si="138"/>
        <v/>
      </c>
      <c r="BY246" s="160" t="str">
        <f t="shared" si="138"/>
        <v/>
      </c>
      <c r="BZ246" s="160" t="str">
        <f t="shared" si="138"/>
        <v/>
      </c>
      <c r="CA246" s="160" t="str">
        <f t="shared" si="138"/>
        <v/>
      </c>
      <c r="CB246" s="160" t="str">
        <f t="shared" si="138"/>
        <v/>
      </c>
      <c r="CC246" s="160" t="str">
        <f t="shared" si="138"/>
        <v/>
      </c>
      <c r="CD246" s="160" t="str">
        <f t="shared" si="138"/>
        <v/>
      </c>
      <c r="CE246" s="160" t="str">
        <f t="shared" si="138"/>
        <v/>
      </c>
      <c r="CF246" s="160" t="str">
        <f t="shared" si="138"/>
        <v/>
      </c>
      <c r="CG246" s="160" t="str">
        <f t="shared" si="138"/>
        <v/>
      </c>
      <c r="CH246" s="160" t="str">
        <f t="shared" si="138"/>
        <v/>
      </c>
      <c r="CI246" s="160" t="str">
        <f t="shared" si="138"/>
        <v/>
      </c>
      <c r="CJ246" s="160" t="str">
        <f t="shared" si="138"/>
        <v/>
      </c>
      <c r="CK246" s="160" t="str">
        <f t="shared" si="138"/>
        <v/>
      </c>
      <c r="CL246" s="160" t="str">
        <f t="shared" si="138"/>
        <v/>
      </c>
      <c r="CM246" s="160" t="str">
        <f t="shared" si="138"/>
        <v/>
      </c>
      <c r="CN246" s="160" t="str">
        <f t="shared" si="138"/>
        <v/>
      </c>
      <c r="CO246" s="160" t="str">
        <f t="shared" si="138"/>
        <v/>
      </c>
      <c r="CP246" s="160" t="str">
        <f t="shared" si="138"/>
        <v/>
      </c>
      <c r="CQ246" s="160" t="str">
        <f t="shared" si="138"/>
        <v/>
      </c>
      <c r="CR246" s="160" t="str">
        <f t="shared" si="138"/>
        <v/>
      </c>
      <c r="CS246" s="160" t="str">
        <f t="shared" si="138"/>
        <v/>
      </c>
      <c r="CT246" s="160" t="str">
        <f t="shared" si="138"/>
        <v/>
      </c>
      <c r="CU246" s="160" t="str">
        <f t="shared" si="138"/>
        <v/>
      </c>
      <c r="CV246" s="160" t="str">
        <f t="shared" si="138"/>
        <v/>
      </c>
      <c r="CW246" s="160" t="str">
        <f t="shared" si="138"/>
        <v/>
      </c>
      <c r="CX246" s="160" t="str">
        <f t="shared" si="138"/>
        <v/>
      </c>
      <c r="CY246" s="160" t="str">
        <f t="shared" si="138"/>
        <v/>
      </c>
      <c r="CZ246" s="160" t="str">
        <f t="shared" si="138"/>
        <v/>
      </c>
      <c r="DA246" s="160" t="str">
        <f t="shared" si="138"/>
        <v/>
      </c>
      <c r="DB246" s="160" t="str">
        <f t="shared" si="138"/>
        <v/>
      </c>
      <c r="DC246" s="160" t="str">
        <f t="shared" si="138"/>
        <v/>
      </c>
      <c r="DD246" s="160" t="str">
        <f t="shared" si="138"/>
        <v/>
      </c>
      <c r="DE246" s="160" t="str">
        <f t="shared" si="138"/>
        <v/>
      </c>
      <c r="DF246" s="160" t="str">
        <f t="shared" si="138"/>
        <v/>
      </c>
      <c r="DG246" s="160" t="str">
        <f t="shared" si="138"/>
        <v/>
      </c>
      <c r="DH246" s="160" t="str">
        <f t="shared" si="138"/>
        <v/>
      </c>
      <c r="DI246" s="160" t="str">
        <f t="shared" si="138"/>
        <v/>
      </c>
      <c r="DJ246" s="160" t="str">
        <f t="shared" si="138"/>
        <v/>
      </c>
      <c r="DK246" s="160" t="str">
        <f t="shared" si="138"/>
        <v/>
      </c>
      <c r="DL246" s="160" t="str">
        <f t="shared" si="138"/>
        <v/>
      </c>
      <c r="DM246" s="160" t="str">
        <f t="shared" si="138"/>
        <v/>
      </c>
      <c r="DN246" s="160" t="str">
        <f t="shared" si="138"/>
        <v/>
      </c>
      <c r="DO246" s="160" t="str">
        <f t="shared" si="138"/>
        <v/>
      </c>
      <c r="DP246" s="160" t="str">
        <f t="shared" si="138"/>
        <v/>
      </c>
      <c r="DQ246" s="160" t="str">
        <f t="shared" si="138"/>
        <v/>
      </c>
      <c r="DR246" s="160" t="str">
        <f t="shared" si="138"/>
        <v/>
      </c>
      <c r="DS246" s="160" t="str">
        <f t="shared" si="138"/>
        <v/>
      </c>
      <c r="DT246" s="160" t="str">
        <f t="shared" si="138"/>
        <v/>
      </c>
      <c r="DU246" s="160" t="str">
        <f t="shared" si="138"/>
        <v/>
      </c>
    </row>
    <row r="247" spans="1:125">
      <c r="A247" s="160"/>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c r="BO247" s="160"/>
      <c r="BP247" s="160"/>
      <c r="BQ247" s="160"/>
      <c r="BR247" s="160"/>
      <c r="BS247" s="160"/>
      <c r="BT247" s="160"/>
      <c r="BU247" s="160"/>
      <c r="BV247" s="160"/>
      <c r="BW247" s="160"/>
      <c r="BX247" s="160"/>
      <c r="BY247" s="160"/>
      <c r="BZ247" s="160"/>
      <c r="CA247" s="160"/>
      <c r="CB247" s="160"/>
      <c r="CC247" s="160"/>
      <c r="CD247" s="160"/>
      <c r="CE247" s="160"/>
      <c r="CF247" s="160"/>
      <c r="CG247" s="160"/>
      <c r="CH247" s="160"/>
      <c r="CI247" s="160"/>
      <c r="CJ247" s="160"/>
      <c r="CK247" s="160"/>
      <c r="CL247" s="160"/>
      <c r="CM247" s="160"/>
      <c r="CN247" s="160"/>
      <c r="CO247" s="160"/>
      <c r="CP247" s="160"/>
      <c r="CQ247" s="160"/>
      <c r="CR247" s="160"/>
      <c r="CS247" s="160"/>
      <c r="CT247" s="160"/>
      <c r="CU247" s="160"/>
      <c r="CV247" s="160"/>
      <c r="CW247" s="160"/>
      <c r="CX247" s="160"/>
      <c r="CY247" s="160"/>
      <c r="CZ247" s="160"/>
      <c r="DA247" s="160"/>
      <c r="DB247" s="160"/>
      <c r="DC247" s="160"/>
      <c r="DD247" s="160"/>
      <c r="DE247" s="160"/>
      <c r="DF247" s="160"/>
      <c r="DG247" s="160"/>
      <c r="DH247" s="160"/>
      <c r="DI247" s="160"/>
      <c r="DJ247" s="160"/>
      <c r="DK247" s="160"/>
      <c r="DL247" s="160"/>
      <c r="DM247" s="160"/>
      <c r="DN247" s="160"/>
      <c r="DO247" s="160"/>
      <c r="DP247" s="160"/>
      <c r="DQ247" s="160"/>
      <c r="DR247" s="160"/>
      <c r="DS247" s="160"/>
      <c r="DT247" s="160"/>
      <c r="DU247" s="160"/>
    </row>
    <row r="248" spans="1:125">
      <c r="A248" s="44" t="str">
        <f>IFERROR('Laika grafiks'!A98,"")</f>
        <v>Periodisko uzturēšanas izmaksu marķieris  bāzes modelī</v>
      </c>
      <c r="B248" s="160" t="str">
        <f>IFERROR(IF(B41=0,"",B41),"")</f>
        <v/>
      </c>
      <c r="C248" s="160" t="str">
        <f>IFERROR(IF(C41=0,"",C41),"")</f>
        <v/>
      </c>
      <c r="D248" s="160" t="str">
        <f>IFERROR(IF(D41=0,"",D41),"")</f>
        <v/>
      </c>
      <c r="E248" s="148">
        <f>IFERROR('Laika grafiks'!E98,"")</f>
        <v>0</v>
      </c>
      <c r="F248" s="148">
        <f>IFERROR('Laika grafiks'!F98,"")</f>
        <v>0</v>
      </c>
      <c r="G248" s="148">
        <f>IFERROR('Laika grafiks'!G98,"")</f>
        <v>0</v>
      </c>
      <c r="H248" s="148">
        <f>IFERROR('Laika grafiks'!H98,"")</f>
        <v>0</v>
      </c>
      <c r="I248" s="148">
        <f>IFERROR('Laika grafiks'!I98,"")</f>
        <v>0</v>
      </c>
      <c r="J248" s="148">
        <f>IFERROR('Laika grafiks'!J98,"")</f>
        <v>0</v>
      </c>
      <c r="K248" s="148">
        <f>IFERROR('Laika grafiks'!K98,"")</f>
        <v>0</v>
      </c>
      <c r="L248" s="148">
        <f>IFERROR('Laika grafiks'!L98,"")</f>
        <v>0</v>
      </c>
      <c r="M248" s="148">
        <f>IFERROR('Laika grafiks'!M98,"")</f>
        <v>0</v>
      </c>
      <c r="N248" s="148">
        <f>IFERROR('Laika grafiks'!N98,"")</f>
        <v>0</v>
      </c>
      <c r="O248" s="148">
        <f>IFERROR('Laika grafiks'!O98,"")</f>
        <v>0</v>
      </c>
      <c r="P248" s="148">
        <f>IFERROR('Laika grafiks'!P98,"")</f>
        <v>0</v>
      </c>
      <c r="Q248" s="148">
        <f>IFERROR('Laika grafiks'!Q98,"")</f>
        <v>0</v>
      </c>
      <c r="R248" s="148">
        <f>IFERROR('Laika grafiks'!R98,"")</f>
        <v>0</v>
      </c>
      <c r="S248" s="148">
        <f>IFERROR('Laika grafiks'!S98,"")</f>
        <v>0</v>
      </c>
      <c r="T248" s="148">
        <f>IFERROR('Laika grafiks'!T98,"")</f>
        <v>0</v>
      </c>
      <c r="U248" s="148">
        <f>IFERROR('Laika grafiks'!U98,"")</f>
        <v>0</v>
      </c>
      <c r="V248" s="148">
        <f>IFERROR('Laika grafiks'!V98,"")</f>
        <v>0</v>
      </c>
      <c r="W248" s="148">
        <f>IFERROR('Laika grafiks'!W98,"")</f>
        <v>0</v>
      </c>
      <c r="X248" s="148">
        <f>IFERROR('Laika grafiks'!X98,"")</f>
        <v>0</v>
      </c>
      <c r="Y248" s="148">
        <f>IFERROR('Laika grafiks'!Y98,"")</f>
        <v>0</v>
      </c>
      <c r="Z248" s="148">
        <f>IFERROR('Laika grafiks'!Z98,"")</f>
        <v>0</v>
      </c>
      <c r="AA248" s="148">
        <f>IFERROR('Laika grafiks'!AA98,"")</f>
        <v>0</v>
      </c>
      <c r="AB248" s="148">
        <f>IFERROR('Laika grafiks'!AB98,"")</f>
        <v>0</v>
      </c>
      <c r="AC248" s="148">
        <f>IFERROR('Laika grafiks'!AC98,"")</f>
        <v>0</v>
      </c>
      <c r="AD248" s="148">
        <f>IFERROR('Laika grafiks'!AD98,"")</f>
        <v>1</v>
      </c>
      <c r="AE248" s="148">
        <f>IFERROR('Laika grafiks'!AE98,"")</f>
        <v>1</v>
      </c>
      <c r="AF248" s="148">
        <f>IFERROR('Laika grafiks'!AF98,"")</f>
        <v>1</v>
      </c>
      <c r="AG248" s="148">
        <f>IFERROR('Laika grafiks'!AG98,"")</f>
        <v>1</v>
      </c>
      <c r="AH248" s="148">
        <f>IFERROR('Laika grafiks'!AH98,"")</f>
        <v>1</v>
      </c>
      <c r="AI248" s="148">
        <f>IFERROR('Laika grafiks'!AI98,"")</f>
        <v>1</v>
      </c>
      <c r="AJ248" s="148">
        <f>IFERROR('Laika grafiks'!AJ98,"")</f>
        <v>1</v>
      </c>
      <c r="AK248" s="148">
        <f>IFERROR('Laika grafiks'!AK98,"")</f>
        <v>1</v>
      </c>
      <c r="AL248" s="148">
        <f>IFERROR('Laika grafiks'!AL98,"")</f>
        <v>1</v>
      </c>
      <c r="AM248" s="148">
        <f>IFERROR('Laika grafiks'!AM98,"")</f>
        <v>1</v>
      </c>
      <c r="AN248" s="148">
        <f>IFERROR('Laika grafiks'!AN98,"")</f>
        <v>1</v>
      </c>
      <c r="AO248" s="148">
        <f>IFERROR('Laika grafiks'!AO98,"")</f>
        <v>1</v>
      </c>
      <c r="AP248" s="148">
        <f>IFERROR('Laika grafiks'!AP98,"")</f>
        <v>1</v>
      </c>
      <c r="AQ248" s="148">
        <f>IFERROR('Laika grafiks'!AQ98,"")</f>
        <v>1</v>
      </c>
      <c r="AR248" s="148">
        <f>IFERROR('Laika grafiks'!AR98,"")</f>
        <v>1</v>
      </c>
      <c r="AS248" s="148">
        <f>IFERROR('Laika grafiks'!AS98,"")</f>
        <v>1</v>
      </c>
      <c r="AT248" s="148">
        <f>IFERROR('Laika grafiks'!AT98,"")</f>
        <v>1</v>
      </c>
      <c r="AU248" s="148">
        <f>IFERROR('Laika grafiks'!AU98,"")</f>
        <v>1</v>
      </c>
      <c r="AV248" s="148">
        <f>IFERROR('Laika grafiks'!AV98,"")</f>
        <v>1</v>
      </c>
      <c r="AW248" s="148">
        <f>IFERROR('Laika grafiks'!AW98,"")</f>
        <v>1</v>
      </c>
      <c r="AX248" s="148">
        <f>IFERROR('Laika grafiks'!AX98,"")</f>
        <v>1</v>
      </c>
      <c r="AY248" s="148">
        <f>IFERROR('Laika grafiks'!AY98,"")</f>
        <v>1</v>
      </c>
      <c r="AZ248" s="148">
        <f>IFERROR('Laika grafiks'!AZ98,"")</f>
        <v>1</v>
      </c>
      <c r="BA248" s="148">
        <f>IFERROR('Laika grafiks'!BA98,"")</f>
        <v>1</v>
      </c>
      <c r="BB248" s="148">
        <f>IFERROR('Laika grafiks'!BB98,"")</f>
        <v>1</v>
      </c>
      <c r="BC248" s="148">
        <f>IFERROR('Laika grafiks'!BC98,"")</f>
        <v>1</v>
      </c>
      <c r="BD248" s="148">
        <f>IFERROR('Laika grafiks'!BD98,"")</f>
        <v>1</v>
      </c>
      <c r="BE248" s="148">
        <f>IFERROR('Laika grafiks'!BE98,"")</f>
        <v>1</v>
      </c>
      <c r="BF248" s="148">
        <f>IFERROR('Laika grafiks'!BF98,"")</f>
        <v>1</v>
      </c>
      <c r="BG248" s="148">
        <f>IFERROR('Laika grafiks'!BG98,"")</f>
        <v>1</v>
      </c>
      <c r="BH248" s="148">
        <f>IFERROR('Laika grafiks'!BH98,"")</f>
        <v>1</v>
      </c>
      <c r="BI248" s="148">
        <f>IFERROR('Laika grafiks'!BI98,"")</f>
        <v>1</v>
      </c>
      <c r="BJ248" s="148">
        <f>IFERROR('Laika grafiks'!BJ98,"")</f>
        <v>1</v>
      </c>
      <c r="BK248" s="148">
        <f>IFERROR('Laika grafiks'!BK98,"")</f>
        <v>1</v>
      </c>
      <c r="BL248" s="148">
        <f>IFERROR('Laika grafiks'!BL98,"")</f>
        <v>1</v>
      </c>
      <c r="BM248" s="148">
        <f>IFERROR('Laika grafiks'!BM98,"")</f>
        <v>0</v>
      </c>
      <c r="BN248" s="148">
        <f>IFERROR('Laika grafiks'!BN98,"")</f>
        <v>0</v>
      </c>
      <c r="BO248" s="148">
        <f>IFERROR('Laika grafiks'!BO98,"")</f>
        <v>0</v>
      </c>
      <c r="BP248" s="148">
        <f>IFERROR('Laika grafiks'!BP98,"")</f>
        <v>0</v>
      </c>
      <c r="BQ248" s="148">
        <f>IFERROR('Laika grafiks'!BQ98,"")</f>
        <v>0</v>
      </c>
      <c r="BR248" s="148">
        <f>IFERROR('Laika grafiks'!BR98,"")</f>
        <v>0</v>
      </c>
      <c r="BS248" s="148">
        <f>IFERROR('Laika grafiks'!BS98,"")</f>
        <v>0</v>
      </c>
      <c r="BT248" s="148">
        <f>IFERROR('Laika grafiks'!BT98,"")</f>
        <v>0</v>
      </c>
      <c r="BU248" s="148">
        <f>IFERROR('Laika grafiks'!BU98,"")</f>
        <v>0</v>
      </c>
      <c r="BV248" s="148">
        <f>IFERROR('Laika grafiks'!BV98,"")</f>
        <v>0</v>
      </c>
      <c r="BW248" s="148">
        <f>IFERROR('Laika grafiks'!BW98,"")</f>
        <v>0</v>
      </c>
      <c r="BX248" s="148">
        <f>IFERROR('Laika grafiks'!BX98,"")</f>
        <v>0</v>
      </c>
      <c r="BY248" s="148">
        <f>IFERROR('Laika grafiks'!BY98,"")</f>
        <v>0</v>
      </c>
      <c r="BZ248" s="148">
        <f>IFERROR('Laika grafiks'!BZ98,"")</f>
        <v>0</v>
      </c>
      <c r="CA248" s="148">
        <f>IFERROR('Laika grafiks'!CA98,"")</f>
        <v>0</v>
      </c>
      <c r="CB248" s="148">
        <f>IFERROR('Laika grafiks'!CB98,"")</f>
        <v>0</v>
      </c>
      <c r="CC248" s="148">
        <f>IFERROR('Laika grafiks'!CC98,"")</f>
        <v>0</v>
      </c>
      <c r="CD248" s="148">
        <f>IFERROR('Laika grafiks'!CD98,"")</f>
        <v>0</v>
      </c>
      <c r="CE248" s="148">
        <f>IFERROR('Laika grafiks'!CE98,"")</f>
        <v>0</v>
      </c>
      <c r="CF248" s="148">
        <f>IFERROR('Laika grafiks'!CF98,"")</f>
        <v>0</v>
      </c>
      <c r="CG248" s="148">
        <f>IFERROR('Laika grafiks'!CG98,"")</f>
        <v>0</v>
      </c>
      <c r="CH248" s="148">
        <f>IFERROR('Laika grafiks'!CH98,"")</f>
        <v>0</v>
      </c>
      <c r="CI248" s="148">
        <f>IFERROR('Laika grafiks'!CI98,"")</f>
        <v>0</v>
      </c>
      <c r="CJ248" s="148">
        <f>IFERROR('Laika grafiks'!CJ98,"")</f>
        <v>0</v>
      </c>
      <c r="CK248" s="148">
        <f>IFERROR('Laika grafiks'!CK98,"")</f>
        <v>0</v>
      </c>
      <c r="CL248" s="148">
        <f>IFERROR('Laika grafiks'!CL98,"")</f>
        <v>0</v>
      </c>
      <c r="CM248" s="148">
        <f>IFERROR('Laika grafiks'!CM98,"")</f>
        <v>0</v>
      </c>
      <c r="CN248" s="148">
        <f>IFERROR('Laika grafiks'!CN98,"")</f>
        <v>0</v>
      </c>
      <c r="CO248" s="148">
        <f>IFERROR('Laika grafiks'!CO98,"")</f>
        <v>0</v>
      </c>
      <c r="CP248" s="148">
        <f>IFERROR('Laika grafiks'!CP98,"")</f>
        <v>0</v>
      </c>
      <c r="CQ248" s="148">
        <f>IFERROR('Laika grafiks'!CQ98,"")</f>
        <v>0</v>
      </c>
      <c r="CR248" s="148">
        <f>IFERROR('Laika grafiks'!CR98,"")</f>
        <v>0</v>
      </c>
      <c r="CS248" s="148">
        <f>IFERROR('Laika grafiks'!CS98,"")</f>
        <v>0</v>
      </c>
      <c r="CT248" s="148">
        <f>IFERROR('Laika grafiks'!CT98,"")</f>
        <v>0</v>
      </c>
      <c r="CU248" s="148">
        <f>IFERROR('Laika grafiks'!CU98,"")</f>
        <v>0</v>
      </c>
      <c r="CV248" s="148">
        <f>IFERROR('Laika grafiks'!CV98,"")</f>
        <v>0</v>
      </c>
      <c r="CW248" s="148">
        <f>IFERROR('Laika grafiks'!CW98,"")</f>
        <v>0</v>
      </c>
      <c r="CX248" s="148">
        <f>IFERROR('Laika grafiks'!CX98,"")</f>
        <v>0</v>
      </c>
      <c r="CY248" s="148">
        <f>IFERROR('Laika grafiks'!CY98,"")</f>
        <v>0</v>
      </c>
      <c r="CZ248" s="148">
        <f>IFERROR('Laika grafiks'!CZ98,"")</f>
        <v>0</v>
      </c>
      <c r="DA248" s="148">
        <f>IFERROR('Laika grafiks'!DA98,"")</f>
        <v>0</v>
      </c>
      <c r="DB248" s="148">
        <f>IFERROR('Laika grafiks'!DB98,"")</f>
        <v>0</v>
      </c>
      <c r="DC248" s="148">
        <f>IFERROR('Laika grafiks'!DC98,"")</f>
        <v>0</v>
      </c>
      <c r="DD248" s="148">
        <f>IFERROR('Laika grafiks'!DD98,"")</f>
        <v>0</v>
      </c>
      <c r="DE248" s="148">
        <f>IFERROR('Laika grafiks'!DE98,"")</f>
        <v>0</v>
      </c>
      <c r="DF248" s="148">
        <f>IFERROR('Laika grafiks'!DF98,"")</f>
        <v>0</v>
      </c>
      <c r="DG248" s="148">
        <f>IFERROR('Laika grafiks'!DG98,"")</f>
        <v>0</v>
      </c>
      <c r="DH248" s="148">
        <f>IFERROR('Laika grafiks'!DH98,"")</f>
        <v>0</v>
      </c>
      <c r="DI248" s="148">
        <f>IFERROR('Laika grafiks'!DI98,"")</f>
        <v>0</v>
      </c>
      <c r="DJ248" s="148">
        <f>IFERROR('Laika grafiks'!DJ98,"")</f>
        <v>0</v>
      </c>
      <c r="DK248" s="148">
        <f>IFERROR('Laika grafiks'!DK98,"")</f>
        <v>0</v>
      </c>
      <c r="DL248" s="148">
        <f>IFERROR('Laika grafiks'!DL98,"")</f>
        <v>0</v>
      </c>
      <c r="DM248" s="148">
        <f>IFERROR('Laika grafiks'!DM98,"")</f>
        <v>0</v>
      </c>
      <c r="DN248" s="148">
        <f>IFERROR('Laika grafiks'!DN98,"")</f>
        <v>0</v>
      </c>
      <c r="DO248" s="148">
        <f>IFERROR('Laika grafiks'!DO98,"")</f>
        <v>0</v>
      </c>
      <c r="DP248" s="148">
        <f>IFERROR('Laika grafiks'!DP98,"")</f>
        <v>0</v>
      </c>
      <c r="DQ248" s="148">
        <f>IFERROR('Laika grafiks'!DQ98,"")</f>
        <v>0</v>
      </c>
      <c r="DR248" s="148">
        <f>IFERROR('Laika grafiks'!DR98,"")</f>
        <v>0</v>
      </c>
      <c r="DS248" s="148">
        <f>IFERROR('Laika grafiks'!DS98,"")</f>
        <v>0</v>
      </c>
      <c r="DT248" s="148">
        <f>IFERROR('Laika grafiks'!DT98,"")</f>
        <v>0</v>
      </c>
      <c r="DU248" s="148">
        <f>IFERROR('Laika grafiks'!DU98,"")</f>
        <v>0</v>
      </c>
    </row>
    <row r="249" spans="1:125">
      <c r="A249" s="160"/>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c r="BO249" s="160"/>
      <c r="BP249" s="160"/>
      <c r="BQ249" s="160"/>
      <c r="BR249" s="160"/>
      <c r="BS249" s="160"/>
      <c r="BT249" s="160"/>
      <c r="BU249" s="160"/>
      <c r="BV249" s="160"/>
      <c r="BW249" s="160"/>
      <c r="BX249" s="160"/>
      <c r="BY249" s="160"/>
      <c r="BZ249" s="160"/>
      <c r="CA249" s="160"/>
      <c r="CB249" s="160"/>
      <c r="CC249" s="160"/>
      <c r="CD249" s="160"/>
      <c r="CE249" s="160"/>
      <c r="CF249" s="160"/>
      <c r="CG249" s="160"/>
      <c r="CH249" s="160"/>
      <c r="CI249" s="160"/>
      <c r="CJ249" s="160"/>
      <c r="CK249" s="160"/>
      <c r="CL249" s="160"/>
      <c r="CM249" s="160"/>
      <c r="CN249" s="160"/>
      <c r="CO249" s="160"/>
      <c r="CP249" s="160"/>
      <c r="CQ249" s="160"/>
      <c r="CR249" s="160"/>
      <c r="CS249" s="160"/>
      <c r="CT249" s="160"/>
      <c r="CU249" s="160"/>
      <c r="CV249" s="160"/>
      <c r="CW249" s="160"/>
      <c r="CX249" s="160"/>
      <c r="CY249" s="160"/>
      <c r="CZ249" s="160"/>
      <c r="DA249" s="160"/>
      <c r="DB249" s="160"/>
      <c r="DC249" s="160"/>
      <c r="DD249" s="160"/>
      <c r="DE249" s="160"/>
      <c r="DF249" s="160"/>
      <c r="DG249" s="160"/>
      <c r="DH249" s="160"/>
      <c r="DI249" s="160"/>
      <c r="DJ249" s="160"/>
      <c r="DK249" s="160"/>
      <c r="DL249" s="160"/>
      <c r="DM249" s="160"/>
      <c r="DN249" s="160"/>
      <c r="DO249" s="160"/>
      <c r="DP249" s="160"/>
      <c r="DQ249" s="160"/>
      <c r="DR249" s="160"/>
      <c r="DS249" s="160"/>
      <c r="DT249" s="160"/>
      <c r="DU249" s="160"/>
    </row>
    <row r="250" spans="1:125">
      <c r="A250" s="44" t="str">
        <f>IFERROR(Pieņēmumi!B255,"")</f>
        <v>Periodisko uzturēšanas izmaksu izmaiņas</v>
      </c>
      <c r="B250" s="50" t="str">
        <f>IFERROR(Pieņēmumi!C255,"")</f>
        <v>k € ceturksnī</v>
      </c>
      <c r="C250" s="160"/>
      <c r="D250" s="80">
        <f>IFERROR(Pieņēmumi!E255,"")</f>
        <v>1000</v>
      </c>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c r="BO250" s="160"/>
      <c r="BP250" s="160"/>
      <c r="BQ250" s="160"/>
      <c r="BR250" s="160"/>
      <c r="BS250" s="160"/>
      <c r="BT250" s="160"/>
      <c r="BU250" s="160"/>
      <c r="BV250" s="160"/>
      <c r="BW250" s="160"/>
      <c r="BX250" s="160"/>
      <c r="BY250" s="160"/>
      <c r="BZ250" s="160"/>
      <c r="CA250" s="160"/>
      <c r="CB250" s="160"/>
      <c r="CC250" s="160"/>
      <c r="CD250" s="160"/>
      <c r="CE250" s="160"/>
      <c r="CF250" s="160"/>
      <c r="CG250" s="160"/>
      <c r="CH250" s="160"/>
      <c r="CI250" s="160"/>
      <c r="CJ250" s="160"/>
      <c r="CK250" s="160"/>
      <c r="CL250" s="160"/>
      <c r="CM250" s="160"/>
      <c r="CN250" s="160"/>
      <c r="CO250" s="160"/>
      <c r="CP250" s="160"/>
      <c r="CQ250" s="160"/>
      <c r="CR250" s="160"/>
      <c r="CS250" s="160"/>
      <c r="CT250" s="160"/>
      <c r="CU250" s="160"/>
      <c r="CV250" s="160"/>
      <c r="CW250" s="160"/>
      <c r="CX250" s="160"/>
      <c r="CY250" s="160"/>
      <c r="CZ250" s="160"/>
      <c r="DA250" s="160"/>
      <c r="DB250" s="160"/>
      <c r="DC250" s="160"/>
      <c r="DD250" s="160"/>
      <c r="DE250" s="160"/>
      <c r="DF250" s="160"/>
      <c r="DG250" s="160"/>
      <c r="DH250" s="160"/>
      <c r="DI250" s="160"/>
      <c r="DJ250" s="160"/>
      <c r="DK250" s="160"/>
      <c r="DL250" s="160"/>
      <c r="DM250" s="160"/>
      <c r="DN250" s="160"/>
      <c r="DO250" s="160"/>
      <c r="DP250" s="160"/>
      <c r="DQ250" s="160"/>
      <c r="DR250" s="160"/>
      <c r="DS250" s="160"/>
      <c r="DT250" s="160"/>
      <c r="DU250" s="160"/>
    </row>
    <row r="251" spans="1:125">
      <c r="A251" s="160"/>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row>
    <row r="252" spans="1:125">
      <c r="A252" s="44" t="str">
        <f t="shared" ref="A252:BL252" si="139">IFERROR(IF(A43=0,"",A43),"")</f>
        <v>Indekss periodiskajām uzturēšanas izmaksām</v>
      </c>
      <c r="B252" s="160" t="str">
        <f t="shared" si="139"/>
        <v/>
      </c>
      <c r="C252" s="160" t="str">
        <f t="shared" si="139"/>
        <v/>
      </c>
      <c r="D252" s="80" t="str">
        <f t="shared" si="139"/>
        <v>Patēriņa cenu indekss</v>
      </c>
      <c r="E252" s="162">
        <f t="shared" si="139"/>
        <v>1.0061232333721217</v>
      </c>
      <c r="F252" s="162">
        <f t="shared" si="139"/>
        <v>1.0124228365658292</v>
      </c>
      <c r="G252" s="162">
        <f t="shared" si="139"/>
        <v>1.0186920081555439</v>
      </c>
      <c r="H252" s="162">
        <f t="shared" si="139"/>
        <v>1.0249296970557957</v>
      </c>
      <c r="I252" s="162">
        <f t="shared" si="139"/>
        <v>1.0287672013182014</v>
      </c>
      <c r="J252" s="162">
        <f t="shared" si="139"/>
        <v>1.0346976210468446</v>
      </c>
      <c r="K252" s="162">
        <f t="shared" si="139"/>
        <v>1.0405964956007363</v>
      </c>
      <c r="L252" s="162">
        <f t="shared" si="139"/>
        <v>1.0464628978305941</v>
      </c>
      <c r="M252" s="162">
        <f t="shared" si="139"/>
        <v>1.0455059219711271</v>
      </c>
      <c r="N252" s="162">
        <f t="shared" si="139"/>
        <v>1.0507524937871906</v>
      </c>
      <c r="O252" s="162">
        <f t="shared" si="139"/>
        <v>1.0559673065142297</v>
      </c>
      <c r="P252" s="162">
        <f t="shared" si="139"/>
        <v>1.0611496274207299</v>
      </c>
      <c r="Q252" s="162">
        <f t="shared" si="139"/>
        <v>1.0664160404105498</v>
      </c>
      <c r="R252" s="162">
        <f t="shared" si="139"/>
        <v>1.0717675436629344</v>
      </c>
      <c r="S252" s="162">
        <f t="shared" si="139"/>
        <v>1.0770866526445142</v>
      </c>
      <c r="T252" s="162">
        <f t="shared" si="139"/>
        <v>1.0823726199691446</v>
      </c>
      <c r="U252" s="162">
        <f t="shared" si="139"/>
        <v>1.0877443612187607</v>
      </c>
      <c r="V252" s="162">
        <f t="shared" si="139"/>
        <v>1.0932028945361931</v>
      </c>
      <c r="W252" s="162">
        <f t="shared" si="139"/>
        <v>1.0986283856974046</v>
      </c>
      <c r="X252" s="162">
        <f t="shared" si="139"/>
        <v>1.1040200723685276</v>
      </c>
      <c r="Y252" s="162">
        <f t="shared" si="139"/>
        <v>1.1094992484431361</v>
      </c>
      <c r="Z252" s="162">
        <f t="shared" si="139"/>
        <v>1.115066952426917</v>
      </c>
      <c r="AA252" s="162">
        <f t="shared" si="139"/>
        <v>1.1206009534113528</v>
      </c>
      <c r="AB252" s="162">
        <f t="shared" si="139"/>
        <v>1.1261004738158982</v>
      </c>
      <c r="AC252" s="162">
        <f t="shared" si="139"/>
        <v>1.1316892334119988</v>
      </c>
      <c r="AD252" s="162">
        <f t="shared" si="139"/>
        <v>1.1373682914754555</v>
      </c>
      <c r="AE252" s="162">
        <f t="shared" si="139"/>
        <v>1.1430129724795797</v>
      </c>
      <c r="AF252" s="162">
        <f t="shared" si="139"/>
        <v>1.1486224832922161</v>
      </c>
      <c r="AG252" s="162">
        <f t="shared" si="139"/>
        <v>1.1543230180802388</v>
      </c>
      <c r="AH252" s="162">
        <f t="shared" si="139"/>
        <v>1.1601156573049645</v>
      </c>
      <c r="AI252" s="162">
        <f t="shared" si="139"/>
        <v>1.1658732319291714</v>
      </c>
      <c r="AJ252" s="162">
        <f t="shared" si="139"/>
        <v>1.1715949329580604</v>
      </c>
      <c r="AK252" s="162">
        <f t="shared" si="139"/>
        <v>1.1774094784418434</v>
      </c>
      <c r="AL252" s="162">
        <f t="shared" si="139"/>
        <v>1.1833179704510639</v>
      </c>
      <c r="AM252" s="162">
        <f t="shared" si="139"/>
        <v>1.1891906965677548</v>
      </c>
      <c r="AN252" s="162">
        <f t="shared" si="139"/>
        <v>1.1950268316172217</v>
      </c>
      <c r="AO252" s="162">
        <f t="shared" si="139"/>
        <v>1.2009576680106804</v>
      </c>
      <c r="AP252" s="162">
        <f t="shared" si="139"/>
        <v>1.2069843298600851</v>
      </c>
      <c r="AQ252" s="162">
        <f t="shared" si="139"/>
        <v>1.2129745104991099</v>
      </c>
      <c r="AR252" s="162">
        <f t="shared" si="139"/>
        <v>1.218927368249566</v>
      </c>
      <c r="AS252" s="162">
        <f t="shared" si="139"/>
        <v>1.224976821370894</v>
      </c>
      <c r="AT252" s="162">
        <f t="shared" si="139"/>
        <v>1.231124016457287</v>
      </c>
      <c r="AU252" s="162">
        <f t="shared" si="139"/>
        <v>1.2372340007090921</v>
      </c>
      <c r="AV252" s="162">
        <f t="shared" si="139"/>
        <v>1.2433059156145574</v>
      </c>
      <c r="AW252" s="162">
        <f t="shared" si="139"/>
        <v>1.2494763577983119</v>
      </c>
      <c r="AX252" s="162">
        <f t="shared" si="139"/>
        <v>1.2557464967864327</v>
      </c>
      <c r="AY252" s="162">
        <f t="shared" si="139"/>
        <v>1.261978680723274</v>
      </c>
      <c r="AZ252" s="162">
        <f t="shared" si="139"/>
        <v>1.2681720339268487</v>
      </c>
      <c r="BA252" s="162">
        <f t="shared" si="139"/>
        <v>1.2744658849542783</v>
      </c>
      <c r="BB252" s="162">
        <f t="shared" si="139"/>
        <v>1.2808614267221612</v>
      </c>
      <c r="BC252" s="162">
        <f t="shared" si="139"/>
        <v>1.2872182543377395</v>
      </c>
      <c r="BD252" s="162">
        <f t="shared" si="139"/>
        <v>1.2935354746053855</v>
      </c>
      <c r="BE252" s="162">
        <f t="shared" si="139"/>
        <v>1.2999552026533638</v>
      </c>
      <c r="BF252" s="162">
        <f t="shared" si="139"/>
        <v>1.3064786552566046</v>
      </c>
      <c r="BG252" s="162">
        <f t="shared" si="139"/>
        <v>1.3129626194244943</v>
      </c>
      <c r="BH252" s="162">
        <f t="shared" si="139"/>
        <v>1.3194061840974933</v>
      </c>
      <c r="BI252" s="162">
        <f t="shared" si="139"/>
        <v>1.325954306706431</v>
      </c>
      <c r="BJ252" s="162">
        <f t="shared" si="139"/>
        <v>1.3326082283617366</v>
      </c>
      <c r="BK252" s="162">
        <f t="shared" si="139"/>
        <v>1.3392218718129842</v>
      </c>
      <c r="BL252" s="162">
        <f t="shared" si="139"/>
        <v>1.3457943077794432</v>
      </c>
      <c r="BM252" s="162">
        <f t="shared" ref="BM252:DU252" si="140">IFERROR(IF(BM43=0,"",BM43),"")</f>
        <v>1.3524733928405597</v>
      </c>
      <c r="BN252" s="162">
        <f t="shared" si="140"/>
        <v>1.3592603929289715</v>
      </c>
      <c r="BO252" s="162">
        <f t="shared" si="140"/>
        <v>1.3592603929289715</v>
      </c>
      <c r="BP252" s="162">
        <f t="shared" si="140"/>
        <v>1.3592603929289715</v>
      </c>
      <c r="BQ252" s="162">
        <f t="shared" si="140"/>
        <v>1.3592603929289715</v>
      </c>
      <c r="BR252" s="162">
        <f t="shared" si="140"/>
        <v>1.3592603929289715</v>
      </c>
      <c r="BS252" s="162">
        <f t="shared" si="140"/>
        <v>1.3592603929289715</v>
      </c>
      <c r="BT252" s="162">
        <f t="shared" si="140"/>
        <v>1.3592603929289715</v>
      </c>
      <c r="BU252" s="162">
        <f t="shared" si="140"/>
        <v>1.3592603929289715</v>
      </c>
      <c r="BV252" s="162">
        <f t="shared" si="140"/>
        <v>1.3592603929289715</v>
      </c>
      <c r="BW252" s="162">
        <f t="shared" si="140"/>
        <v>1.3592603929289715</v>
      </c>
      <c r="BX252" s="162">
        <f t="shared" si="140"/>
        <v>1.3592603929289715</v>
      </c>
      <c r="BY252" s="162">
        <f t="shared" si="140"/>
        <v>1.3592603929289715</v>
      </c>
      <c r="BZ252" s="162">
        <f t="shared" si="140"/>
        <v>1.3592603929289715</v>
      </c>
      <c r="CA252" s="162">
        <f t="shared" si="140"/>
        <v>1.3592603929289715</v>
      </c>
      <c r="CB252" s="162">
        <f t="shared" si="140"/>
        <v>1.3592603929289715</v>
      </c>
      <c r="CC252" s="162">
        <f t="shared" si="140"/>
        <v>1.3592603929289715</v>
      </c>
      <c r="CD252" s="162">
        <f t="shared" si="140"/>
        <v>1.3592603929289715</v>
      </c>
      <c r="CE252" s="162">
        <f t="shared" si="140"/>
        <v>1.3592603929289715</v>
      </c>
      <c r="CF252" s="162">
        <f t="shared" si="140"/>
        <v>1.3592603929289715</v>
      </c>
      <c r="CG252" s="162">
        <f t="shared" si="140"/>
        <v>1.3592603929289715</v>
      </c>
      <c r="CH252" s="162">
        <f t="shared" si="140"/>
        <v>1.3592603929289715</v>
      </c>
      <c r="CI252" s="162">
        <f t="shared" si="140"/>
        <v>1.3592603929289715</v>
      </c>
      <c r="CJ252" s="162">
        <f t="shared" si="140"/>
        <v>1.3592603929289715</v>
      </c>
      <c r="CK252" s="162">
        <f t="shared" si="140"/>
        <v>1.3592603929289715</v>
      </c>
      <c r="CL252" s="162">
        <f t="shared" si="140"/>
        <v>1.3592603929289715</v>
      </c>
      <c r="CM252" s="162">
        <f t="shared" si="140"/>
        <v>1.3592603929289715</v>
      </c>
      <c r="CN252" s="162">
        <f t="shared" si="140"/>
        <v>1.3592603929289715</v>
      </c>
      <c r="CO252" s="162">
        <f t="shared" si="140"/>
        <v>1.3592603929289715</v>
      </c>
      <c r="CP252" s="162">
        <f t="shared" si="140"/>
        <v>1.3592603929289715</v>
      </c>
      <c r="CQ252" s="162">
        <f t="shared" si="140"/>
        <v>1.3592603929289715</v>
      </c>
      <c r="CR252" s="162">
        <f t="shared" si="140"/>
        <v>1.3592603929289715</v>
      </c>
      <c r="CS252" s="162">
        <f t="shared" si="140"/>
        <v>1.3592603929289715</v>
      </c>
      <c r="CT252" s="162">
        <f t="shared" si="140"/>
        <v>1.3592603929289715</v>
      </c>
      <c r="CU252" s="162">
        <f t="shared" si="140"/>
        <v>1.3592603929289715</v>
      </c>
      <c r="CV252" s="162">
        <f t="shared" si="140"/>
        <v>1.3592603929289715</v>
      </c>
      <c r="CW252" s="162">
        <f t="shared" si="140"/>
        <v>1.3592603929289715</v>
      </c>
      <c r="CX252" s="162">
        <f t="shared" si="140"/>
        <v>1.3592603929289715</v>
      </c>
      <c r="CY252" s="162">
        <f t="shared" si="140"/>
        <v>1.3592603929289715</v>
      </c>
      <c r="CZ252" s="162">
        <f t="shared" si="140"/>
        <v>1.3592603929289715</v>
      </c>
      <c r="DA252" s="162">
        <f t="shared" si="140"/>
        <v>1.3592603929289715</v>
      </c>
      <c r="DB252" s="162">
        <f t="shared" si="140"/>
        <v>1.3592603929289715</v>
      </c>
      <c r="DC252" s="162">
        <f t="shared" si="140"/>
        <v>1.3592603929289715</v>
      </c>
      <c r="DD252" s="162">
        <f t="shared" si="140"/>
        <v>1.3592603929289715</v>
      </c>
      <c r="DE252" s="162">
        <f t="shared" si="140"/>
        <v>1.3592603929289715</v>
      </c>
      <c r="DF252" s="162">
        <f t="shared" si="140"/>
        <v>1.3592603929289715</v>
      </c>
      <c r="DG252" s="162">
        <f t="shared" si="140"/>
        <v>1.3592603929289715</v>
      </c>
      <c r="DH252" s="162">
        <f t="shared" si="140"/>
        <v>1.3592603929289715</v>
      </c>
      <c r="DI252" s="162">
        <f t="shared" si="140"/>
        <v>1.3592603929289715</v>
      </c>
      <c r="DJ252" s="162">
        <f t="shared" si="140"/>
        <v>1.3592603929289715</v>
      </c>
      <c r="DK252" s="162">
        <f t="shared" si="140"/>
        <v>1.3592603929289715</v>
      </c>
      <c r="DL252" s="162">
        <f t="shared" si="140"/>
        <v>1.3592603929289715</v>
      </c>
      <c r="DM252" s="162">
        <f t="shared" si="140"/>
        <v>1.3592603929289715</v>
      </c>
      <c r="DN252" s="162">
        <f t="shared" si="140"/>
        <v>1.3592603929289715</v>
      </c>
      <c r="DO252" s="162">
        <f t="shared" si="140"/>
        <v>1.3592603929289715</v>
      </c>
      <c r="DP252" s="162">
        <f t="shared" si="140"/>
        <v>1.3592603929289715</v>
      </c>
      <c r="DQ252" s="162">
        <f t="shared" si="140"/>
        <v>1.3592603929289715</v>
      </c>
      <c r="DR252" s="162">
        <f t="shared" si="140"/>
        <v>1.3592603929289715</v>
      </c>
      <c r="DS252" s="162">
        <f t="shared" si="140"/>
        <v>1.3592603929289715</v>
      </c>
      <c r="DT252" s="162">
        <f t="shared" si="140"/>
        <v>1.3592603929289715</v>
      </c>
      <c r="DU252" s="162">
        <f t="shared" si="140"/>
        <v>1.3592603929289715</v>
      </c>
    </row>
    <row r="253" spans="1:125">
      <c r="A253" s="160"/>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c r="DF253" s="160"/>
      <c r="DG253" s="160"/>
      <c r="DH253" s="160"/>
      <c r="DI253" s="160"/>
      <c r="DJ253" s="160"/>
      <c r="DK253" s="160"/>
      <c r="DL253" s="160"/>
      <c r="DM253" s="160"/>
      <c r="DN253" s="160"/>
      <c r="DO253" s="160"/>
      <c r="DP253" s="160"/>
      <c r="DQ253" s="160"/>
      <c r="DR253" s="160"/>
      <c r="DS253" s="160"/>
      <c r="DT253" s="160"/>
      <c r="DU253" s="160"/>
    </row>
    <row r="254" spans="1:125">
      <c r="A254" s="160" t="s">
        <v>240</v>
      </c>
      <c r="B254" s="160" t="str">
        <f>IFERROR(IF(B56=0,"",B56),"")</f>
        <v>k € ceturksnī</v>
      </c>
      <c r="C254" s="160" t="str">
        <f>IFERROR(IF(C56=0,"",C56),"")</f>
        <v/>
      </c>
      <c r="D254" s="85">
        <f>IFERROR(IF(D56=0,0,D56)+D250,"")</f>
        <v>18340.987500000003</v>
      </c>
      <c r="E254" s="172">
        <f>'Laika grafiks'!E100*SUM('IIA Papildus aprēķini'!E143,$D$250)</f>
        <v>0</v>
      </c>
      <c r="F254" s="172">
        <f>'Laika grafiks'!F100*SUM('IIA Papildus aprēķini'!F143,$D$250)</f>
        <v>0</v>
      </c>
      <c r="G254" s="172">
        <f>'Laika grafiks'!G100*SUM('IIA Papildus aprēķini'!G143,$D$250)</f>
        <v>0</v>
      </c>
      <c r="H254" s="172">
        <f>'Laika grafiks'!H100*SUM('IIA Papildus aprēķini'!H143,$D$250)</f>
        <v>0</v>
      </c>
      <c r="I254" s="172">
        <f>'Laika grafiks'!I100*SUM('IIA Papildus aprēķini'!I143,$D$250)</f>
        <v>0</v>
      </c>
      <c r="J254" s="172">
        <f>'Laika grafiks'!J100*SUM('IIA Papildus aprēķini'!J143,$D$250)</f>
        <v>0</v>
      </c>
      <c r="K254" s="172">
        <f>'Laika grafiks'!K100*SUM('IIA Papildus aprēķini'!K143,$D$250)</f>
        <v>0</v>
      </c>
      <c r="L254" s="172">
        <f>'Laika grafiks'!L100*SUM('IIA Papildus aprēķini'!L143,$D$250)</f>
        <v>0</v>
      </c>
      <c r="M254" s="172">
        <f>'Laika grafiks'!M100*SUM('IIA Papildus aprēķini'!M143,$D$250)</f>
        <v>0</v>
      </c>
      <c r="N254" s="172">
        <f>'Laika grafiks'!N100*SUM('IIA Papildus aprēķini'!N143,$D$250)</f>
        <v>0</v>
      </c>
      <c r="O254" s="172">
        <f>'Laika grafiks'!O100*SUM('IIA Papildus aprēķini'!O143,$D$250)</f>
        <v>0</v>
      </c>
      <c r="P254" s="172">
        <f>'Laika grafiks'!P100*SUM('IIA Papildus aprēķini'!P143,$D$250)</f>
        <v>0</v>
      </c>
      <c r="Q254" s="172">
        <f>'Laika grafiks'!Q100*SUM('IIA Papildus aprēķini'!Q143,$D$250)</f>
        <v>0</v>
      </c>
      <c r="R254" s="172">
        <f>'Laika grafiks'!R100*SUM('IIA Papildus aprēķini'!R143,$D$250)</f>
        <v>0</v>
      </c>
      <c r="S254" s="172">
        <f>'Laika grafiks'!S100*SUM('IIA Papildus aprēķini'!S143,$D$250)</f>
        <v>0</v>
      </c>
      <c r="T254" s="172">
        <f>'Laika grafiks'!T100*SUM('IIA Papildus aprēķini'!T143,$D$250)</f>
        <v>0</v>
      </c>
      <c r="U254" s="172">
        <f>'Laika grafiks'!U100*SUM('IIA Papildus aprēķini'!U143,$D$250)</f>
        <v>0</v>
      </c>
      <c r="V254" s="172">
        <f>'Laika grafiks'!V100*SUM('IIA Papildus aprēķini'!V143,$D$250)</f>
        <v>0</v>
      </c>
      <c r="W254" s="172">
        <f>'Laika grafiks'!W100*SUM('IIA Papildus aprēķini'!W143,$D$250)</f>
        <v>0</v>
      </c>
      <c r="X254" s="172">
        <f>'Laika grafiks'!X100*SUM('IIA Papildus aprēķini'!X143,$D$250)</f>
        <v>0</v>
      </c>
      <c r="Y254" s="172">
        <f>'Laika grafiks'!Y100*SUM('IIA Papildus aprēķini'!Y143,$D$250)</f>
        <v>0</v>
      </c>
      <c r="Z254" s="172">
        <f>'Laika grafiks'!Z100*SUM('IIA Papildus aprēķini'!Z143,$D$250)</f>
        <v>0</v>
      </c>
      <c r="AA254" s="172">
        <f>'Laika grafiks'!AA100*SUM('IIA Papildus aprēķini'!AA143,$D$250)</f>
        <v>0</v>
      </c>
      <c r="AB254" s="172">
        <f>'Laika grafiks'!AB100*SUM('IIA Papildus aprēķini'!AB143,$D$250)</f>
        <v>0</v>
      </c>
      <c r="AC254" s="172">
        <f>'Laika grafiks'!AC100*SUM('IIA Papildus aprēķini'!AC143,$D$250)</f>
        <v>0</v>
      </c>
      <c r="AD254" s="172">
        <f>'Laika grafiks'!AD100*SUM('IIA Papildus aprēķini'!AD143,$D$250)</f>
        <v>18340.987500000003</v>
      </c>
      <c r="AE254" s="172">
        <f>'Laika grafiks'!AE100*SUM('IIA Papildus aprēķini'!AE143,$D$250)</f>
        <v>18340.987500000003</v>
      </c>
      <c r="AF254" s="172">
        <f>'Laika grafiks'!AF100*SUM('IIA Papildus aprēķini'!AF143,$D$250)</f>
        <v>18340.987500000003</v>
      </c>
      <c r="AG254" s="172">
        <f>'Laika grafiks'!AG100*SUM('IIA Papildus aprēķini'!AG143,$D$250)</f>
        <v>18340.987500000003</v>
      </c>
      <c r="AH254" s="172">
        <f>'Laika grafiks'!AH100*SUM('IIA Papildus aprēķini'!AH143,$D$250)</f>
        <v>18340.987500000003</v>
      </c>
      <c r="AI254" s="172">
        <f>'Laika grafiks'!AI100*SUM('IIA Papildus aprēķini'!AI143,$D$250)</f>
        <v>18340.987500000003</v>
      </c>
      <c r="AJ254" s="172">
        <f>'Laika grafiks'!AJ100*SUM('IIA Papildus aprēķini'!AJ143,$D$250)</f>
        <v>18340.987500000003</v>
      </c>
      <c r="AK254" s="172">
        <f>'Laika grafiks'!AK100*SUM('IIA Papildus aprēķini'!AK143,$D$250)</f>
        <v>18340.987500000003</v>
      </c>
      <c r="AL254" s="172">
        <f>'Laika grafiks'!AL100*SUM('IIA Papildus aprēķini'!AL143,$D$250)</f>
        <v>18340.987500000003</v>
      </c>
      <c r="AM254" s="172">
        <f>'Laika grafiks'!AM100*SUM('IIA Papildus aprēķini'!AM143,$D$250)</f>
        <v>18340.987500000003</v>
      </c>
      <c r="AN254" s="172">
        <f>'Laika grafiks'!AN100*SUM('IIA Papildus aprēķini'!AN143,$D$250)</f>
        <v>18340.987500000003</v>
      </c>
      <c r="AO254" s="172">
        <f>'Laika grafiks'!AO100*SUM('IIA Papildus aprēķini'!AO143,$D$250)</f>
        <v>18340.987500000003</v>
      </c>
      <c r="AP254" s="172">
        <f>'Laika grafiks'!AP100*SUM('IIA Papildus aprēķini'!AP143,$D$250)</f>
        <v>18340.987500000003</v>
      </c>
      <c r="AQ254" s="172">
        <f>'Laika grafiks'!AQ100*SUM('IIA Papildus aprēķini'!AQ143,$D$250)</f>
        <v>18340.987500000003</v>
      </c>
      <c r="AR254" s="172">
        <f>'Laika grafiks'!AR100*SUM('IIA Papildus aprēķini'!AR143,$D$250)</f>
        <v>18340.987500000003</v>
      </c>
      <c r="AS254" s="172">
        <f>'Laika grafiks'!AS100*SUM('IIA Papildus aprēķini'!AS143,$D$250)</f>
        <v>18340.987500000003</v>
      </c>
      <c r="AT254" s="172">
        <f>'Laika grafiks'!AT100*SUM('IIA Papildus aprēķini'!AT143,$D$250)</f>
        <v>18340.987500000003</v>
      </c>
      <c r="AU254" s="172">
        <f>'Laika grafiks'!AU100*SUM('IIA Papildus aprēķini'!AU143,$D$250)</f>
        <v>18340.987500000003</v>
      </c>
      <c r="AV254" s="172">
        <f>'Laika grafiks'!AV100*SUM('IIA Papildus aprēķini'!AV143,$D$250)</f>
        <v>18340.987500000003</v>
      </c>
      <c r="AW254" s="172">
        <f>'Laika grafiks'!AW100*SUM('IIA Papildus aprēķini'!AW143,$D$250)</f>
        <v>18340.987500000003</v>
      </c>
      <c r="AX254" s="172">
        <f>'Laika grafiks'!AX100*SUM('IIA Papildus aprēķini'!AX143,$D$250)</f>
        <v>18340.987500000003</v>
      </c>
      <c r="AY254" s="172">
        <f>'Laika grafiks'!AY100*SUM('IIA Papildus aprēķini'!AY143,$D$250)</f>
        <v>18340.987500000003</v>
      </c>
      <c r="AZ254" s="172">
        <f>'Laika grafiks'!AZ100*SUM('IIA Papildus aprēķini'!AZ143,$D$250)</f>
        <v>18340.987500000003</v>
      </c>
      <c r="BA254" s="172">
        <f>'Laika grafiks'!BA100*SUM('IIA Papildus aprēķini'!BA143,$D$250)</f>
        <v>18340.987500000003</v>
      </c>
      <c r="BB254" s="172">
        <f>'Laika grafiks'!BB100*SUM('IIA Papildus aprēķini'!BB143,$D$250)</f>
        <v>18340.987500000003</v>
      </c>
      <c r="BC254" s="172">
        <f>'Laika grafiks'!BC100*SUM('IIA Papildus aprēķini'!BC143,$D$250)</f>
        <v>18340.987500000003</v>
      </c>
      <c r="BD254" s="172">
        <f>'Laika grafiks'!BD100*SUM('IIA Papildus aprēķini'!BD143,$D$250)</f>
        <v>18340.987500000003</v>
      </c>
      <c r="BE254" s="172">
        <f>'Laika grafiks'!BE100*SUM('IIA Papildus aprēķini'!BE143,$D$250)</f>
        <v>18340.987500000003</v>
      </c>
      <c r="BF254" s="172">
        <f>'Laika grafiks'!BF100*SUM('IIA Papildus aprēķini'!BF143,$D$250)</f>
        <v>18340.987500000003</v>
      </c>
      <c r="BG254" s="172">
        <f>'Laika grafiks'!BG100*SUM('IIA Papildus aprēķini'!BG143,$D$250)</f>
        <v>18340.987500000003</v>
      </c>
      <c r="BH254" s="172">
        <f>'Laika grafiks'!BH100*SUM('IIA Papildus aprēķini'!BH143,$D$250)</f>
        <v>18340.987500000003</v>
      </c>
      <c r="BI254" s="172">
        <f>'Laika grafiks'!BI100*SUM('IIA Papildus aprēķini'!BI143,$D$250)</f>
        <v>18340.987500000003</v>
      </c>
      <c r="BJ254" s="172">
        <f>'Laika grafiks'!BJ100*SUM('IIA Papildus aprēķini'!BJ143,$D$250)</f>
        <v>18340.987500000003</v>
      </c>
      <c r="BK254" s="172">
        <f>'Laika grafiks'!BK100*SUM('IIA Papildus aprēķini'!BK143,$D$250)</f>
        <v>18340.987500000003</v>
      </c>
      <c r="BL254" s="172">
        <f>'Laika grafiks'!BL100*SUM('IIA Papildus aprēķini'!BL143,$D$250)</f>
        <v>18340.987500000003</v>
      </c>
      <c r="BM254" s="172">
        <f>'Laika grafiks'!BM100*SUM('IIA Papildus aprēķini'!BM143,$D$250)</f>
        <v>0</v>
      </c>
      <c r="BN254" s="172">
        <f>'Laika grafiks'!BN100*SUM('IIA Papildus aprēķini'!BN143,$D$250)</f>
        <v>0</v>
      </c>
      <c r="BO254" s="172">
        <f>'Laika grafiks'!BO100*SUM('IIA Papildus aprēķini'!BO143,$D$250)</f>
        <v>0</v>
      </c>
      <c r="BP254" s="172">
        <f>'Laika grafiks'!BP100*SUM('IIA Papildus aprēķini'!BP143,$D$250)</f>
        <v>0</v>
      </c>
      <c r="BQ254" s="172">
        <f>'Laika grafiks'!BQ100*SUM('IIA Papildus aprēķini'!BQ143,$D$250)</f>
        <v>0</v>
      </c>
      <c r="BR254" s="172">
        <f>'Laika grafiks'!BR100*SUM('IIA Papildus aprēķini'!BR143,$D$250)</f>
        <v>0</v>
      </c>
      <c r="BS254" s="172">
        <f>'Laika grafiks'!BS100*SUM('IIA Papildus aprēķini'!BS143,$D$250)</f>
        <v>0</v>
      </c>
      <c r="BT254" s="172">
        <f>'Laika grafiks'!BT100*SUM('IIA Papildus aprēķini'!BT143,$D$250)</f>
        <v>0</v>
      </c>
      <c r="BU254" s="172">
        <f>'Laika grafiks'!BU100*SUM('IIA Papildus aprēķini'!BU143,$D$250)</f>
        <v>0</v>
      </c>
      <c r="BV254" s="172">
        <f>'Laika grafiks'!BV100*SUM('IIA Papildus aprēķini'!BV143,$D$250)</f>
        <v>0</v>
      </c>
      <c r="BW254" s="172">
        <f>'Laika grafiks'!BW100*SUM('IIA Papildus aprēķini'!BW143,$D$250)</f>
        <v>0</v>
      </c>
      <c r="BX254" s="172">
        <f>'Laika grafiks'!BX100*SUM('IIA Papildus aprēķini'!BX143,$D$250)</f>
        <v>0</v>
      </c>
      <c r="BY254" s="172">
        <f>'Laika grafiks'!BY100*SUM('IIA Papildus aprēķini'!BY143,$D$250)</f>
        <v>0</v>
      </c>
      <c r="BZ254" s="172">
        <f>'Laika grafiks'!BZ100*SUM('IIA Papildus aprēķini'!BZ143,$D$250)</f>
        <v>0</v>
      </c>
      <c r="CA254" s="172">
        <f>'Laika grafiks'!CA100*SUM('IIA Papildus aprēķini'!CA143,$D$250)</f>
        <v>0</v>
      </c>
      <c r="CB254" s="172">
        <f>'Laika grafiks'!CB100*SUM('IIA Papildus aprēķini'!CB143,$D$250)</f>
        <v>0</v>
      </c>
      <c r="CC254" s="172">
        <f>'Laika grafiks'!CC100*SUM('IIA Papildus aprēķini'!CC143,$D$250)</f>
        <v>0</v>
      </c>
      <c r="CD254" s="172">
        <f>'Laika grafiks'!CD100*SUM('IIA Papildus aprēķini'!CD143,$D$250)</f>
        <v>0</v>
      </c>
      <c r="CE254" s="172">
        <f>'Laika grafiks'!CE100*SUM('IIA Papildus aprēķini'!CE143,$D$250)</f>
        <v>0</v>
      </c>
      <c r="CF254" s="172">
        <f>'Laika grafiks'!CF100*SUM('IIA Papildus aprēķini'!CF143,$D$250)</f>
        <v>0</v>
      </c>
      <c r="CG254" s="172">
        <f>'Laika grafiks'!CG100*SUM('IIA Papildus aprēķini'!CG143,$D$250)</f>
        <v>0</v>
      </c>
      <c r="CH254" s="172">
        <f>'Laika grafiks'!CH100*SUM('IIA Papildus aprēķini'!CH143,$D$250)</f>
        <v>0</v>
      </c>
      <c r="CI254" s="172">
        <f>'Laika grafiks'!CI100*SUM('IIA Papildus aprēķini'!CI143,$D$250)</f>
        <v>0</v>
      </c>
      <c r="CJ254" s="172">
        <f>'Laika grafiks'!CJ100*SUM('IIA Papildus aprēķini'!CJ143,$D$250)</f>
        <v>0</v>
      </c>
      <c r="CK254" s="172">
        <f>'Laika grafiks'!CK100*SUM('IIA Papildus aprēķini'!CK143,$D$250)</f>
        <v>0</v>
      </c>
      <c r="CL254" s="172">
        <f>'Laika grafiks'!CL100*SUM('IIA Papildus aprēķini'!CL143,$D$250)</f>
        <v>0</v>
      </c>
      <c r="CM254" s="172">
        <f>'Laika grafiks'!CM100*SUM('IIA Papildus aprēķini'!CM143,$D$250)</f>
        <v>0</v>
      </c>
      <c r="CN254" s="172">
        <f>'Laika grafiks'!CN100*SUM('IIA Papildus aprēķini'!CN143,$D$250)</f>
        <v>0</v>
      </c>
      <c r="CO254" s="172">
        <f>'Laika grafiks'!CO100*SUM('IIA Papildus aprēķini'!CO143,$D$250)</f>
        <v>0</v>
      </c>
      <c r="CP254" s="172">
        <f>'Laika grafiks'!CP100*SUM('IIA Papildus aprēķini'!CP143,$D$250)</f>
        <v>0</v>
      </c>
      <c r="CQ254" s="172">
        <f>'Laika grafiks'!CQ100*SUM('IIA Papildus aprēķini'!CQ143,$D$250)</f>
        <v>0</v>
      </c>
      <c r="CR254" s="172">
        <f>'Laika grafiks'!CR100*SUM('IIA Papildus aprēķini'!CR143,$D$250)</f>
        <v>0</v>
      </c>
      <c r="CS254" s="172">
        <f>'Laika grafiks'!CS100*SUM('IIA Papildus aprēķini'!CS143,$D$250)</f>
        <v>0</v>
      </c>
      <c r="CT254" s="172">
        <f>'Laika grafiks'!CT100*SUM('IIA Papildus aprēķini'!CT143,$D$250)</f>
        <v>0</v>
      </c>
      <c r="CU254" s="172">
        <f>'Laika grafiks'!CU100*SUM('IIA Papildus aprēķini'!CU143,$D$250)</f>
        <v>0</v>
      </c>
      <c r="CV254" s="172">
        <f>'Laika grafiks'!CV100*SUM('IIA Papildus aprēķini'!CV143,$D$250)</f>
        <v>0</v>
      </c>
      <c r="CW254" s="172">
        <f>'Laika grafiks'!CW100*SUM('IIA Papildus aprēķini'!CW143,$D$250)</f>
        <v>0</v>
      </c>
      <c r="CX254" s="172">
        <f>'Laika grafiks'!CX100*SUM('IIA Papildus aprēķini'!CX143,$D$250)</f>
        <v>0</v>
      </c>
      <c r="CY254" s="172">
        <f>'Laika grafiks'!CY100*SUM('IIA Papildus aprēķini'!CY143,$D$250)</f>
        <v>0</v>
      </c>
      <c r="CZ254" s="172">
        <f>'Laika grafiks'!CZ100*SUM('IIA Papildus aprēķini'!CZ143,$D$250)</f>
        <v>0</v>
      </c>
      <c r="DA254" s="172">
        <f>'Laika grafiks'!DA100*SUM('IIA Papildus aprēķini'!DA143,$D$250)</f>
        <v>0</v>
      </c>
      <c r="DB254" s="172">
        <f>'Laika grafiks'!DB100*SUM('IIA Papildus aprēķini'!DB143,$D$250)</f>
        <v>0</v>
      </c>
      <c r="DC254" s="172">
        <f>'Laika grafiks'!DC100*SUM('IIA Papildus aprēķini'!DC143,$D$250)</f>
        <v>0</v>
      </c>
      <c r="DD254" s="172">
        <f>'Laika grafiks'!DD100*SUM('IIA Papildus aprēķini'!DD143,$D$250)</f>
        <v>0</v>
      </c>
      <c r="DE254" s="172">
        <f>'Laika grafiks'!DE100*SUM('IIA Papildus aprēķini'!DE143,$D$250)</f>
        <v>0</v>
      </c>
      <c r="DF254" s="172">
        <f>'Laika grafiks'!DF100*SUM('IIA Papildus aprēķini'!DF143,$D$250)</f>
        <v>0</v>
      </c>
      <c r="DG254" s="172">
        <f>'Laika grafiks'!DG100*SUM('IIA Papildus aprēķini'!DG143,$D$250)</f>
        <v>0</v>
      </c>
      <c r="DH254" s="172">
        <f>'Laika grafiks'!DH100*SUM('IIA Papildus aprēķini'!DH143,$D$250)</f>
        <v>0</v>
      </c>
      <c r="DI254" s="172">
        <f>'Laika grafiks'!DI100*SUM('IIA Papildus aprēķini'!DI143,$D$250)</f>
        <v>0</v>
      </c>
      <c r="DJ254" s="172">
        <f>'Laika grafiks'!DJ100*SUM('IIA Papildus aprēķini'!DJ143,$D$250)</f>
        <v>0</v>
      </c>
      <c r="DK254" s="172">
        <f>'Laika grafiks'!DK100*SUM('IIA Papildus aprēķini'!DK143,$D$250)</f>
        <v>0</v>
      </c>
      <c r="DL254" s="172">
        <f>'Laika grafiks'!DL100*SUM('IIA Papildus aprēķini'!DL143,$D$250)</f>
        <v>0</v>
      </c>
      <c r="DM254" s="172">
        <f>'Laika grafiks'!DM100*SUM('IIA Papildus aprēķini'!DM143,$D$250)</f>
        <v>0</v>
      </c>
      <c r="DN254" s="172">
        <f>'Laika grafiks'!DN100*SUM('IIA Papildus aprēķini'!DN143,$D$250)</f>
        <v>0</v>
      </c>
      <c r="DO254" s="172">
        <f>'Laika grafiks'!DO100*SUM('IIA Papildus aprēķini'!DO143,$D$250)</f>
        <v>0</v>
      </c>
      <c r="DP254" s="172">
        <f>'Laika grafiks'!DP100*SUM('IIA Papildus aprēķini'!DP143,$D$250)</f>
        <v>0</v>
      </c>
      <c r="DQ254" s="172">
        <f>'Laika grafiks'!DQ100*SUM('IIA Papildus aprēķini'!DQ143,$D$250)</f>
        <v>0</v>
      </c>
      <c r="DR254" s="172">
        <f>'Laika grafiks'!DR100*SUM('IIA Papildus aprēķini'!DR143,$D$250)</f>
        <v>0</v>
      </c>
      <c r="DS254" s="172">
        <f>'Laika grafiks'!DS100*SUM('IIA Papildus aprēķini'!DS143,$D$250)</f>
        <v>0</v>
      </c>
      <c r="DT254" s="172">
        <f>'Laika grafiks'!DT100*SUM('IIA Papildus aprēķini'!DT143,$D$250)</f>
        <v>0</v>
      </c>
      <c r="DU254" s="172">
        <f>'Laika grafiks'!DU100*SUM('IIA Papildus aprēķini'!DU143,$D$250)</f>
        <v>0</v>
      </c>
    </row>
    <row r="255" spans="1:125">
      <c r="A255" s="160"/>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c r="DF255" s="160"/>
      <c r="DG255" s="160"/>
      <c r="DH255" s="160"/>
      <c r="DI255" s="160"/>
      <c r="DJ255" s="160"/>
      <c r="DK255" s="160"/>
      <c r="DL255" s="160"/>
      <c r="DM255" s="160"/>
      <c r="DN255" s="160"/>
      <c r="DO255" s="160"/>
      <c r="DP255" s="160"/>
      <c r="DQ255" s="160"/>
      <c r="DR255" s="160"/>
      <c r="DS255" s="160"/>
      <c r="DT255" s="160"/>
      <c r="DU255" s="160"/>
    </row>
    <row r="256" spans="1:125">
      <c r="A256" s="163" t="s">
        <v>268</v>
      </c>
      <c r="B256" s="163" t="str">
        <f>IFERROR(IF(B60=0,"",B60),"")</f>
        <v>k €</v>
      </c>
      <c r="C256" s="163" t="str">
        <f>IFERROR(IF(C60=0,"",C60),"")</f>
        <v/>
      </c>
      <c r="D256" s="26">
        <f>IFERROR(SUM(E256:DU256),"")</f>
        <v>795195.08538931154</v>
      </c>
      <c r="E256" s="26">
        <f t="shared" ref="E256:BP256" si="141">IFERROR(E254*E252,"")</f>
        <v>0</v>
      </c>
      <c r="F256" s="26">
        <f t="shared" si="141"/>
        <v>0</v>
      </c>
      <c r="G256" s="26">
        <f t="shared" si="141"/>
        <v>0</v>
      </c>
      <c r="H256" s="26">
        <f t="shared" si="141"/>
        <v>0</v>
      </c>
      <c r="I256" s="26">
        <f t="shared" si="141"/>
        <v>0</v>
      </c>
      <c r="J256" s="26">
        <f t="shared" si="141"/>
        <v>0</v>
      </c>
      <c r="K256" s="26">
        <f t="shared" si="141"/>
        <v>0</v>
      </c>
      <c r="L256" s="26">
        <f t="shared" si="141"/>
        <v>0</v>
      </c>
      <c r="M256" s="26">
        <f t="shared" si="141"/>
        <v>0</v>
      </c>
      <c r="N256" s="26">
        <f t="shared" si="141"/>
        <v>0</v>
      </c>
      <c r="O256" s="26">
        <f t="shared" si="141"/>
        <v>0</v>
      </c>
      <c r="P256" s="26">
        <f t="shared" si="141"/>
        <v>0</v>
      </c>
      <c r="Q256" s="26">
        <f t="shared" si="141"/>
        <v>0</v>
      </c>
      <c r="R256" s="26">
        <f t="shared" si="141"/>
        <v>0</v>
      </c>
      <c r="S256" s="26">
        <f t="shared" si="141"/>
        <v>0</v>
      </c>
      <c r="T256" s="26">
        <f t="shared" si="141"/>
        <v>0</v>
      </c>
      <c r="U256" s="26">
        <f t="shared" si="141"/>
        <v>0</v>
      </c>
      <c r="V256" s="26">
        <f t="shared" si="141"/>
        <v>0</v>
      </c>
      <c r="W256" s="26">
        <f t="shared" si="141"/>
        <v>0</v>
      </c>
      <c r="X256" s="26">
        <f t="shared" si="141"/>
        <v>0</v>
      </c>
      <c r="Y256" s="26">
        <f t="shared" si="141"/>
        <v>0</v>
      </c>
      <c r="Z256" s="26">
        <f t="shared" si="141"/>
        <v>0</v>
      </c>
      <c r="AA256" s="26">
        <f t="shared" si="141"/>
        <v>0</v>
      </c>
      <c r="AB256" s="26">
        <f t="shared" si="141"/>
        <v>0</v>
      </c>
      <c r="AC256" s="26">
        <f t="shared" si="141"/>
        <v>0</v>
      </c>
      <c r="AD256" s="26">
        <f t="shared" si="141"/>
        <v>20860.457616847689</v>
      </c>
      <c r="AE256" s="26">
        <f t="shared" si="141"/>
        <v>20963.986640585819</v>
      </c>
      <c r="AF256" s="26">
        <f t="shared" si="141"/>
        <v>21066.870608281497</v>
      </c>
      <c r="AG256" s="26">
        <f t="shared" si="141"/>
        <v>21171.424045571937</v>
      </c>
      <c r="AH256" s="26">
        <f t="shared" si="141"/>
        <v>21277.666769184641</v>
      </c>
      <c r="AI256" s="26">
        <f t="shared" si="141"/>
        <v>21383.266373397535</v>
      </c>
      <c r="AJ256" s="26">
        <f t="shared" si="141"/>
        <v>21488.208020447128</v>
      </c>
      <c r="AK256" s="26">
        <f t="shared" si="141"/>
        <v>21594.852526483373</v>
      </c>
      <c r="AL256" s="26">
        <f t="shared" si="141"/>
        <v>21703.220104568336</v>
      </c>
      <c r="AM256" s="26">
        <f t="shared" si="141"/>
        <v>21810.931700865487</v>
      </c>
      <c r="AN256" s="26">
        <f t="shared" si="141"/>
        <v>21917.972180856072</v>
      </c>
      <c r="AO256" s="26">
        <f t="shared" si="141"/>
        <v>22026.749577013041</v>
      </c>
      <c r="AP256" s="26">
        <f t="shared" si="141"/>
        <v>22137.2845066597</v>
      </c>
      <c r="AQ256" s="26">
        <f t="shared" si="141"/>
        <v>22247.150334882797</v>
      </c>
      <c r="AR256" s="26">
        <f t="shared" si="141"/>
        <v>22356.33162447319</v>
      </c>
      <c r="AS256" s="26">
        <f t="shared" si="141"/>
        <v>22467.284568553303</v>
      </c>
      <c r="AT256" s="26">
        <f t="shared" si="141"/>
        <v>22580.030196792897</v>
      </c>
      <c r="AU256" s="26">
        <f t="shared" si="141"/>
        <v>22692.093341580454</v>
      </c>
      <c r="AV256" s="26">
        <f t="shared" si="141"/>
        <v>22803.458256962655</v>
      </c>
      <c r="AW256" s="26">
        <f t="shared" si="141"/>
        <v>22916.630259924368</v>
      </c>
      <c r="AX256" s="26">
        <f t="shared" si="141"/>
        <v>23031.630800728755</v>
      </c>
      <c r="AY256" s="26">
        <f t="shared" si="141"/>
        <v>23145.935208412062</v>
      </c>
      <c r="AZ256" s="26">
        <f t="shared" si="141"/>
        <v>23259.527422101914</v>
      </c>
      <c r="BA256" s="26">
        <f t="shared" si="141"/>
        <v>23374.96286512286</v>
      </c>
      <c r="BB256" s="26">
        <f t="shared" si="141"/>
        <v>23492.263416743328</v>
      </c>
      <c r="BC256" s="26">
        <f t="shared" si="141"/>
        <v>23608.853912580304</v>
      </c>
      <c r="BD256" s="26">
        <f t="shared" si="141"/>
        <v>23724.717970543948</v>
      </c>
      <c r="BE256" s="26">
        <f t="shared" si="141"/>
        <v>23842.462122425317</v>
      </c>
      <c r="BF256" s="26">
        <f t="shared" si="141"/>
        <v>23962.108685078198</v>
      </c>
      <c r="BG256" s="26">
        <f t="shared" si="141"/>
        <v>24081.03099083191</v>
      </c>
      <c r="BH256" s="26">
        <f t="shared" si="141"/>
        <v>24199.212329954829</v>
      </c>
      <c r="BI256" s="26">
        <f t="shared" si="141"/>
        <v>24319.311364873822</v>
      </c>
      <c r="BJ256" s="26">
        <f t="shared" si="141"/>
        <v>24441.350858779762</v>
      </c>
      <c r="BK256" s="26">
        <f t="shared" si="141"/>
        <v>24562.651610648551</v>
      </c>
      <c r="BL256" s="26">
        <f t="shared" si="141"/>
        <v>24683.196576553924</v>
      </c>
      <c r="BM256" s="26">
        <f t="shared" si="141"/>
        <v>0</v>
      </c>
      <c r="BN256" s="26">
        <f t="shared" si="141"/>
        <v>0</v>
      </c>
      <c r="BO256" s="26">
        <f t="shared" si="141"/>
        <v>0</v>
      </c>
      <c r="BP256" s="26">
        <f t="shared" si="141"/>
        <v>0</v>
      </c>
      <c r="BQ256" s="26">
        <f t="shared" ref="BQ256:DU256" si="142">IFERROR(BQ254*BQ252,"")</f>
        <v>0</v>
      </c>
      <c r="BR256" s="26">
        <f t="shared" si="142"/>
        <v>0</v>
      </c>
      <c r="BS256" s="26">
        <f t="shared" si="142"/>
        <v>0</v>
      </c>
      <c r="BT256" s="26">
        <f t="shared" si="142"/>
        <v>0</v>
      </c>
      <c r="BU256" s="26">
        <f t="shared" si="142"/>
        <v>0</v>
      </c>
      <c r="BV256" s="26">
        <f t="shared" si="142"/>
        <v>0</v>
      </c>
      <c r="BW256" s="26">
        <f t="shared" si="142"/>
        <v>0</v>
      </c>
      <c r="BX256" s="26">
        <f t="shared" si="142"/>
        <v>0</v>
      </c>
      <c r="BY256" s="26">
        <f t="shared" si="142"/>
        <v>0</v>
      </c>
      <c r="BZ256" s="26">
        <f t="shared" si="142"/>
        <v>0</v>
      </c>
      <c r="CA256" s="26">
        <f t="shared" si="142"/>
        <v>0</v>
      </c>
      <c r="CB256" s="26">
        <f t="shared" si="142"/>
        <v>0</v>
      </c>
      <c r="CC256" s="26">
        <f t="shared" si="142"/>
        <v>0</v>
      </c>
      <c r="CD256" s="26">
        <f t="shared" si="142"/>
        <v>0</v>
      </c>
      <c r="CE256" s="26">
        <f t="shared" si="142"/>
        <v>0</v>
      </c>
      <c r="CF256" s="26">
        <f t="shared" si="142"/>
        <v>0</v>
      </c>
      <c r="CG256" s="26">
        <f t="shared" si="142"/>
        <v>0</v>
      </c>
      <c r="CH256" s="26">
        <f t="shared" si="142"/>
        <v>0</v>
      </c>
      <c r="CI256" s="26">
        <f t="shared" si="142"/>
        <v>0</v>
      </c>
      <c r="CJ256" s="26">
        <f t="shared" si="142"/>
        <v>0</v>
      </c>
      <c r="CK256" s="26">
        <f t="shared" si="142"/>
        <v>0</v>
      </c>
      <c r="CL256" s="26">
        <f t="shared" si="142"/>
        <v>0</v>
      </c>
      <c r="CM256" s="26">
        <f t="shared" si="142"/>
        <v>0</v>
      </c>
      <c r="CN256" s="26">
        <f t="shared" si="142"/>
        <v>0</v>
      </c>
      <c r="CO256" s="26">
        <f t="shared" si="142"/>
        <v>0</v>
      </c>
      <c r="CP256" s="26">
        <f t="shared" si="142"/>
        <v>0</v>
      </c>
      <c r="CQ256" s="26">
        <f t="shared" si="142"/>
        <v>0</v>
      </c>
      <c r="CR256" s="26">
        <f t="shared" si="142"/>
        <v>0</v>
      </c>
      <c r="CS256" s="26">
        <f t="shared" si="142"/>
        <v>0</v>
      </c>
      <c r="CT256" s="26">
        <f t="shared" si="142"/>
        <v>0</v>
      </c>
      <c r="CU256" s="26">
        <f t="shared" si="142"/>
        <v>0</v>
      </c>
      <c r="CV256" s="26">
        <f t="shared" si="142"/>
        <v>0</v>
      </c>
      <c r="CW256" s="26">
        <f t="shared" si="142"/>
        <v>0</v>
      </c>
      <c r="CX256" s="26">
        <f t="shared" si="142"/>
        <v>0</v>
      </c>
      <c r="CY256" s="26">
        <f t="shared" si="142"/>
        <v>0</v>
      </c>
      <c r="CZ256" s="26">
        <f t="shared" si="142"/>
        <v>0</v>
      </c>
      <c r="DA256" s="26">
        <f t="shared" si="142"/>
        <v>0</v>
      </c>
      <c r="DB256" s="26">
        <f t="shared" si="142"/>
        <v>0</v>
      </c>
      <c r="DC256" s="26">
        <f t="shared" si="142"/>
        <v>0</v>
      </c>
      <c r="DD256" s="26">
        <f t="shared" si="142"/>
        <v>0</v>
      </c>
      <c r="DE256" s="26">
        <f t="shared" si="142"/>
        <v>0</v>
      </c>
      <c r="DF256" s="26">
        <f t="shared" si="142"/>
        <v>0</v>
      </c>
      <c r="DG256" s="26">
        <f t="shared" si="142"/>
        <v>0</v>
      </c>
      <c r="DH256" s="26">
        <f t="shared" si="142"/>
        <v>0</v>
      </c>
      <c r="DI256" s="26">
        <f t="shared" si="142"/>
        <v>0</v>
      </c>
      <c r="DJ256" s="26">
        <f t="shared" si="142"/>
        <v>0</v>
      </c>
      <c r="DK256" s="26">
        <f t="shared" si="142"/>
        <v>0</v>
      </c>
      <c r="DL256" s="26">
        <f t="shared" si="142"/>
        <v>0</v>
      </c>
      <c r="DM256" s="26">
        <f t="shared" si="142"/>
        <v>0</v>
      </c>
      <c r="DN256" s="26">
        <f t="shared" si="142"/>
        <v>0</v>
      </c>
      <c r="DO256" s="26">
        <f t="shared" si="142"/>
        <v>0</v>
      </c>
      <c r="DP256" s="26">
        <f t="shared" si="142"/>
        <v>0</v>
      </c>
      <c r="DQ256" s="26">
        <f t="shared" si="142"/>
        <v>0</v>
      </c>
      <c r="DR256" s="26">
        <f t="shared" si="142"/>
        <v>0</v>
      </c>
      <c r="DS256" s="26">
        <f t="shared" si="142"/>
        <v>0</v>
      </c>
      <c r="DT256" s="26">
        <f t="shared" si="142"/>
        <v>0</v>
      </c>
      <c r="DU256" s="26">
        <f t="shared" si="142"/>
        <v>0</v>
      </c>
    </row>
    <row r="257" spans="1:125">
      <c r="A257" s="160"/>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0"/>
      <c r="DU257" s="160"/>
    </row>
    <row r="258" spans="1:125">
      <c r="A258" s="161" t="str">
        <f t="shared" ref="A258:BL258" si="143">IFERROR(IF(A62=0,"",A62),"")</f>
        <v>Administratīvās izmaksas</v>
      </c>
      <c r="B258" s="161" t="str">
        <f t="shared" si="143"/>
        <v/>
      </c>
      <c r="C258" s="161" t="str">
        <f t="shared" si="143"/>
        <v/>
      </c>
      <c r="D258" s="161" t="str">
        <f t="shared" si="143"/>
        <v/>
      </c>
      <c r="E258" s="161" t="str">
        <f t="shared" si="143"/>
        <v/>
      </c>
      <c r="F258" s="161" t="str">
        <f t="shared" si="143"/>
        <v/>
      </c>
      <c r="G258" s="161" t="str">
        <f t="shared" si="143"/>
        <v/>
      </c>
      <c r="H258" s="161" t="str">
        <f t="shared" si="143"/>
        <v/>
      </c>
      <c r="I258" s="161" t="str">
        <f t="shared" si="143"/>
        <v/>
      </c>
      <c r="J258" s="161" t="str">
        <f t="shared" si="143"/>
        <v/>
      </c>
      <c r="K258" s="161" t="str">
        <f t="shared" si="143"/>
        <v/>
      </c>
      <c r="L258" s="161" t="str">
        <f t="shared" si="143"/>
        <v/>
      </c>
      <c r="M258" s="161" t="str">
        <f t="shared" si="143"/>
        <v/>
      </c>
      <c r="N258" s="161" t="str">
        <f t="shared" si="143"/>
        <v/>
      </c>
      <c r="O258" s="161" t="str">
        <f t="shared" si="143"/>
        <v/>
      </c>
      <c r="P258" s="161" t="str">
        <f t="shared" si="143"/>
        <v/>
      </c>
      <c r="Q258" s="161" t="str">
        <f t="shared" si="143"/>
        <v/>
      </c>
      <c r="R258" s="161" t="str">
        <f t="shared" si="143"/>
        <v/>
      </c>
      <c r="S258" s="161" t="str">
        <f t="shared" si="143"/>
        <v/>
      </c>
      <c r="T258" s="161" t="str">
        <f t="shared" si="143"/>
        <v/>
      </c>
      <c r="U258" s="161" t="str">
        <f t="shared" si="143"/>
        <v/>
      </c>
      <c r="V258" s="161" t="str">
        <f t="shared" si="143"/>
        <v/>
      </c>
      <c r="W258" s="161" t="str">
        <f t="shared" si="143"/>
        <v/>
      </c>
      <c r="X258" s="161" t="str">
        <f t="shared" si="143"/>
        <v/>
      </c>
      <c r="Y258" s="161" t="str">
        <f t="shared" si="143"/>
        <v/>
      </c>
      <c r="Z258" s="161" t="str">
        <f t="shared" si="143"/>
        <v/>
      </c>
      <c r="AA258" s="161" t="str">
        <f t="shared" si="143"/>
        <v/>
      </c>
      <c r="AB258" s="161" t="str">
        <f t="shared" si="143"/>
        <v/>
      </c>
      <c r="AC258" s="161" t="str">
        <f t="shared" si="143"/>
        <v/>
      </c>
      <c r="AD258" s="161" t="str">
        <f t="shared" si="143"/>
        <v/>
      </c>
      <c r="AE258" s="161" t="str">
        <f t="shared" si="143"/>
        <v/>
      </c>
      <c r="AF258" s="161" t="str">
        <f t="shared" si="143"/>
        <v/>
      </c>
      <c r="AG258" s="161" t="str">
        <f t="shared" si="143"/>
        <v/>
      </c>
      <c r="AH258" s="161" t="str">
        <f t="shared" si="143"/>
        <v/>
      </c>
      <c r="AI258" s="161" t="str">
        <f t="shared" si="143"/>
        <v/>
      </c>
      <c r="AJ258" s="161" t="str">
        <f t="shared" si="143"/>
        <v/>
      </c>
      <c r="AK258" s="161" t="str">
        <f t="shared" si="143"/>
        <v/>
      </c>
      <c r="AL258" s="161" t="str">
        <f t="shared" si="143"/>
        <v/>
      </c>
      <c r="AM258" s="161" t="str">
        <f t="shared" si="143"/>
        <v/>
      </c>
      <c r="AN258" s="161" t="str">
        <f t="shared" si="143"/>
        <v/>
      </c>
      <c r="AO258" s="161" t="str">
        <f t="shared" si="143"/>
        <v/>
      </c>
      <c r="AP258" s="161" t="str">
        <f t="shared" si="143"/>
        <v/>
      </c>
      <c r="AQ258" s="161" t="str">
        <f t="shared" si="143"/>
        <v/>
      </c>
      <c r="AR258" s="161" t="str">
        <f t="shared" si="143"/>
        <v/>
      </c>
      <c r="AS258" s="161" t="str">
        <f t="shared" si="143"/>
        <v/>
      </c>
      <c r="AT258" s="161" t="str">
        <f t="shared" si="143"/>
        <v/>
      </c>
      <c r="AU258" s="161" t="str">
        <f t="shared" si="143"/>
        <v/>
      </c>
      <c r="AV258" s="161" t="str">
        <f t="shared" si="143"/>
        <v/>
      </c>
      <c r="AW258" s="161" t="str">
        <f t="shared" si="143"/>
        <v/>
      </c>
      <c r="AX258" s="161" t="str">
        <f t="shared" si="143"/>
        <v/>
      </c>
      <c r="AY258" s="161" t="str">
        <f t="shared" si="143"/>
        <v/>
      </c>
      <c r="AZ258" s="161" t="str">
        <f t="shared" si="143"/>
        <v/>
      </c>
      <c r="BA258" s="161" t="str">
        <f t="shared" si="143"/>
        <v/>
      </c>
      <c r="BB258" s="161" t="str">
        <f t="shared" si="143"/>
        <v/>
      </c>
      <c r="BC258" s="161" t="str">
        <f t="shared" si="143"/>
        <v/>
      </c>
      <c r="BD258" s="161" t="str">
        <f t="shared" si="143"/>
        <v/>
      </c>
      <c r="BE258" s="161" t="str">
        <f t="shared" si="143"/>
        <v/>
      </c>
      <c r="BF258" s="161" t="str">
        <f t="shared" si="143"/>
        <v/>
      </c>
      <c r="BG258" s="161" t="str">
        <f t="shared" si="143"/>
        <v/>
      </c>
      <c r="BH258" s="161" t="str">
        <f t="shared" si="143"/>
        <v/>
      </c>
      <c r="BI258" s="161" t="str">
        <f t="shared" si="143"/>
        <v/>
      </c>
      <c r="BJ258" s="161" t="str">
        <f t="shared" si="143"/>
        <v/>
      </c>
      <c r="BK258" s="161" t="str">
        <f t="shared" si="143"/>
        <v/>
      </c>
      <c r="BL258" s="161" t="str">
        <f t="shared" si="143"/>
        <v/>
      </c>
      <c r="BM258" s="161" t="str">
        <f t="shared" ref="BM258:DU258" si="144">IFERROR(IF(BM62=0,"",BM62),"")</f>
        <v/>
      </c>
      <c r="BN258" s="161" t="str">
        <f t="shared" si="144"/>
        <v/>
      </c>
      <c r="BO258" s="161" t="str">
        <f t="shared" si="144"/>
        <v/>
      </c>
      <c r="BP258" s="161" t="str">
        <f t="shared" si="144"/>
        <v/>
      </c>
      <c r="BQ258" s="161" t="str">
        <f t="shared" si="144"/>
        <v/>
      </c>
      <c r="BR258" s="161" t="str">
        <f t="shared" si="144"/>
        <v/>
      </c>
      <c r="BS258" s="161" t="str">
        <f t="shared" si="144"/>
        <v/>
      </c>
      <c r="BT258" s="161" t="str">
        <f t="shared" si="144"/>
        <v/>
      </c>
      <c r="BU258" s="161" t="str">
        <f t="shared" si="144"/>
        <v/>
      </c>
      <c r="BV258" s="161" t="str">
        <f t="shared" si="144"/>
        <v/>
      </c>
      <c r="BW258" s="161" t="str">
        <f t="shared" si="144"/>
        <v/>
      </c>
      <c r="BX258" s="161" t="str">
        <f t="shared" si="144"/>
        <v/>
      </c>
      <c r="BY258" s="161" t="str">
        <f t="shared" si="144"/>
        <v/>
      </c>
      <c r="BZ258" s="161" t="str">
        <f t="shared" si="144"/>
        <v/>
      </c>
      <c r="CA258" s="161" t="str">
        <f t="shared" si="144"/>
        <v/>
      </c>
      <c r="CB258" s="161" t="str">
        <f t="shared" si="144"/>
        <v/>
      </c>
      <c r="CC258" s="161" t="str">
        <f t="shared" si="144"/>
        <v/>
      </c>
      <c r="CD258" s="161" t="str">
        <f t="shared" si="144"/>
        <v/>
      </c>
      <c r="CE258" s="161" t="str">
        <f t="shared" si="144"/>
        <v/>
      </c>
      <c r="CF258" s="161" t="str">
        <f t="shared" si="144"/>
        <v/>
      </c>
      <c r="CG258" s="161" t="str">
        <f t="shared" si="144"/>
        <v/>
      </c>
      <c r="CH258" s="161" t="str">
        <f t="shared" si="144"/>
        <v/>
      </c>
      <c r="CI258" s="161" t="str">
        <f t="shared" si="144"/>
        <v/>
      </c>
      <c r="CJ258" s="161" t="str">
        <f t="shared" si="144"/>
        <v/>
      </c>
      <c r="CK258" s="161" t="str">
        <f t="shared" si="144"/>
        <v/>
      </c>
      <c r="CL258" s="161" t="str">
        <f t="shared" si="144"/>
        <v/>
      </c>
      <c r="CM258" s="161" t="str">
        <f t="shared" si="144"/>
        <v/>
      </c>
      <c r="CN258" s="161" t="str">
        <f t="shared" si="144"/>
        <v/>
      </c>
      <c r="CO258" s="161" t="str">
        <f t="shared" si="144"/>
        <v/>
      </c>
      <c r="CP258" s="161" t="str">
        <f t="shared" si="144"/>
        <v/>
      </c>
      <c r="CQ258" s="161" t="str">
        <f t="shared" si="144"/>
        <v/>
      </c>
      <c r="CR258" s="161" t="str">
        <f t="shared" si="144"/>
        <v/>
      </c>
      <c r="CS258" s="161" t="str">
        <f t="shared" si="144"/>
        <v/>
      </c>
      <c r="CT258" s="161" t="str">
        <f t="shared" si="144"/>
        <v/>
      </c>
      <c r="CU258" s="161" t="str">
        <f t="shared" si="144"/>
        <v/>
      </c>
      <c r="CV258" s="161" t="str">
        <f t="shared" si="144"/>
        <v/>
      </c>
      <c r="CW258" s="161" t="str">
        <f t="shared" si="144"/>
        <v/>
      </c>
      <c r="CX258" s="161" t="str">
        <f t="shared" si="144"/>
        <v/>
      </c>
      <c r="CY258" s="161" t="str">
        <f t="shared" si="144"/>
        <v/>
      </c>
      <c r="CZ258" s="161" t="str">
        <f t="shared" si="144"/>
        <v/>
      </c>
      <c r="DA258" s="161" t="str">
        <f t="shared" si="144"/>
        <v/>
      </c>
      <c r="DB258" s="161" t="str">
        <f t="shared" si="144"/>
        <v/>
      </c>
      <c r="DC258" s="161" t="str">
        <f t="shared" si="144"/>
        <v/>
      </c>
      <c r="DD258" s="161" t="str">
        <f t="shared" si="144"/>
        <v/>
      </c>
      <c r="DE258" s="161" t="str">
        <f t="shared" si="144"/>
        <v/>
      </c>
      <c r="DF258" s="161" t="str">
        <f t="shared" si="144"/>
        <v/>
      </c>
      <c r="DG258" s="161" t="str">
        <f t="shared" si="144"/>
        <v/>
      </c>
      <c r="DH258" s="161" t="str">
        <f t="shared" si="144"/>
        <v/>
      </c>
      <c r="DI258" s="161" t="str">
        <f t="shared" si="144"/>
        <v/>
      </c>
      <c r="DJ258" s="161" t="str">
        <f t="shared" si="144"/>
        <v/>
      </c>
      <c r="DK258" s="161" t="str">
        <f t="shared" si="144"/>
        <v/>
      </c>
      <c r="DL258" s="161" t="str">
        <f t="shared" si="144"/>
        <v/>
      </c>
      <c r="DM258" s="161" t="str">
        <f t="shared" si="144"/>
        <v/>
      </c>
      <c r="DN258" s="161" t="str">
        <f t="shared" si="144"/>
        <v/>
      </c>
      <c r="DO258" s="161" t="str">
        <f t="shared" si="144"/>
        <v/>
      </c>
      <c r="DP258" s="161" t="str">
        <f t="shared" si="144"/>
        <v/>
      </c>
      <c r="DQ258" s="161" t="str">
        <f t="shared" si="144"/>
        <v/>
      </c>
      <c r="DR258" s="161" t="str">
        <f t="shared" si="144"/>
        <v/>
      </c>
      <c r="DS258" s="161" t="str">
        <f t="shared" si="144"/>
        <v/>
      </c>
      <c r="DT258" s="161" t="str">
        <f t="shared" si="144"/>
        <v/>
      </c>
      <c r="DU258" s="161" t="str">
        <f t="shared" si="144"/>
        <v/>
      </c>
    </row>
    <row r="259" spans="1:125">
      <c r="A259" s="160"/>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c r="DF259" s="160"/>
      <c r="DG259" s="160"/>
      <c r="DH259" s="160"/>
      <c r="DI259" s="160"/>
      <c r="DJ259" s="160"/>
      <c r="DK259" s="160"/>
      <c r="DL259" s="160"/>
      <c r="DM259" s="160"/>
      <c r="DN259" s="160"/>
      <c r="DO259" s="160"/>
      <c r="DP259" s="160"/>
      <c r="DQ259" s="160"/>
      <c r="DR259" s="160"/>
      <c r="DS259" s="160"/>
      <c r="DT259" s="160"/>
      <c r="DU259" s="160"/>
    </row>
    <row r="260" spans="1:125">
      <c r="A260" s="44" t="str">
        <f>IFERROR('Laika grafiks'!A97,"")</f>
        <v>Administratīvo uzturēšanas izmaksu marķieris  bāzes modelī</v>
      </c>
      <c r="B260" s="160"/>
      <c r="C260" s="160"/>
      <c r="D260" s="160"/>
      <c r="E260" s="148">
        <f>IFERROR('Laika grafiks'!E97,"")</f>
        <v>1</v>
      </c>
      <c r="F260" s="148">
        <f>IFERROR('Laika grafiks'!F97,"")</f>
        <v>1</v>
      </c>
      <c r="G260" s="148">
        <f>IFERROR('Laika grafiks'!G97,"")</f>
        <v>1</v>
      </c>
      <c r="H260" s="148">
        <f>IFERROR('Laika grafiks'!H97,"")</f>
        <v>1</v>
      </c>
      <c r="I260" s="148">
        <f>IFERROR('Laika grafiks'!I97,"")</f>
        <v>1</v>
      </c>
      <c r="J260" s="148">
        <f>IFERROR('Laika grafiks'!J97,"")</f>
        <v>1</v>
      </c>
      <c r="K260" s="148">
        <f>IFERROR('Laika grafiks'!K97,"")</f>
        <v>1</v>
      </c>
      <c r="L260" s="148">
        <f>IFERROR('Laika grafiks'!L97,"")</f>
        <v>1</v>
      </c>
      <c r="M260" s="148">
        <f>IFERROR('Laika grafiks'!M97,"")</f>
        <v>1</v>
      </c>
      <c r="N260" s="148">
        <f>IFERROR('Laika grafiks'!N97,"")</f>
        <v>1</v>
      </c>
      <c r="O260" s="148">
        <f>IFERROR('Laika grafiks'!O97,"")</f>
        <v>1</v>
      </c>
      <c r="P260" s="148">
        <f>IFERROR('Laika grafiks'!P97,"")</f>
        <v>1</v>
      </c>
      <c r="Q260" s="148">
        <f>IFERROR('Laika grafiks'!Q97,"")</f>
        <v>1</v>
      </c>
      <c r="R260" s="148">
        <f>IFERROR('Laika grafiks'!R97,"")</f>
        <v>1</v>
      </c>
      <c r="S260" s="148">
        <f>IFERROR('Laika grafiks'!S97,"")</f>
        <v>1</v>
      </c>
      <c r="T260" s="148">
        <f>IFERROR('Laika grafiks'!T97,"")</f>
        <v>1</v>
      </c>
      <c r="U260" s="148">
        <f>IFERROR('Laika grafiks'!U97,"")</f>
        <v>1</v>
      </c>
      <c r="V260" s="148">
        <f>IFERROR('Laika grafiks'!V97,"")</f>
        <v>1</v>
      </c>
      <c r="W260" s="148">
        <f>IFERROR('Laika grafiks'!W97,"")</f>
        <v>1</v>
      </c>
      <c r="X260" s="148">
        <f>IFERROR('Laika grafiks'!X97,"")</f>
        <v>1</v>
      </c>
      <c r="Y260" s="148">
        <f>IFERROR('Laika grafiks'!Y97,"")</f>
        <v>1</v>
      </c>
      <c r="Z260" s="148">
        <f>IFERROR('Laika grafiks'!Z97,"")</f>
        <v>1</v>
      </c>
      <c r="AA260" s="148">
        <f>IFERROR('Laika grafiks'!AA97,"")</f>
        <v>1</v>
      </c>
      <c r="AB260" s="148">
        <f>IFERROR('Laika grafiks'!AB97,"")</f>
        <v>1</v>
      </c>
      <c r="AC260" s="148">
        <f>IFERROR('Laika grafiks'!AC97,"")</f>
        <v>1</v>
      </c>
      <c r="AD260" s="148">
        <f>IFERROR('Laika grafiks'!AD97,"")</f>
        <v>1</v>
      </c>
      <c r="AE260" s="148">
        <f>IFERROR('Laika grafiks'!AE97,"")</f>
        <v>1</v>
      </c>
      <c r="AF260" s="148">
        <f>IFERROR('Laika grafiks'!AF97,"")</f>
        <v>1</v>
      </c>
      <c r="AG260" s="148">
        <f>IFERROR('Laika grafiks'!AG97,"")</f>
        <v>1</v>
      </c>
      <c r="AH260" s="148">
        <f>IFERROR('Laika grafiks'!AH97,"")</f>
        <v>1</v>
      </c>
      <c r="AI260" s="148">
        <f>IFERROR('Laika grafiks'!AI97,"")</f>
        <v>1</v>
      </c>
      <c r="AJ260" s="148">
        <f>IFERROR('Laika grafiks'!AJ97,"")</f>
        <v>1</v>
      </c>
      <c r="AK260" s="148">
        <f>IFERROR('Laika grafiks'!AK97,"")</f>
        <v>1</v>
      </c>
      <c r="AL260" s="148">
        <f>IFERROR('Laika grafiks'!AL97,"")</f>
        <v>1</v>
      </c>
      <c r="AM260" s="148">
        <f>IFERROR('Laika grafiks'!AM97,"")</f>
        <v>1</v>
      </c>
      <c r="AN260" s="148">
        <f>IFERROR('Laika grafiks'!AN97,"")</f>
        <v>1</v>
      </c>
      <c r="AO260" s="148">
        <f>IFERROR('Laika grafiks'!AO97,"")</f>
        <v>1</v>
      </c>
      <c r="AP260" s="148">
        <f>IFERROR('Laika grafiks'!AP97,"")</f>
        <v>1</v>
      </c>
      <c r="AQ260" s="148">
        <f>IFERROR('Laika grafiks'!AQ97,"")</f>
        <v>1</v>
      </c>
      <c r="AR260" s="148">
        <f>IFERROR('Laika grafiks'!AR97,"")</f>
        <v>1</v>
      </c>
      <c r="AS260" s="148">
        <f>IFERROR('Laika grafiks'!AS97,"")</f>
        <v>1</v>
      </c>
      <c r="AT260" s="148">
        <f>IFERROR('Laika grafiks'!AT97,"")</f>
        <v>1</v>
      </c>
      <c r="AU260" s="148">
        <f>IFERROR('Laika grafiks'!AU97,"")</f>
        <v>1</v>
      </c>
      <c r="AV260" s="148">
        <f>IFERROR('Laika grafiks'!AV97,"")</f>
        <v>1</v>
      </c>
      <c r="AW260" s="148">
        <f>IFERROR('Laika grafiks'!AW97,"")</f>
        <v>1</v>
      </c>
      <c r="AX260" s="148">
        <f>IFERROR('Laika grafiks'!AX97,"")</f>
        <v>1</v>
      </c>
      <c r="AY260" s="148">
        <f>IFERROR('Laika grafiks'!AY97,"")</f>
        <v>1</v>
      </c>
      <c r="AZ260" s="148">
        <f>IFERROR('Laika grafiks'!AZ97,"")</f>
        <v>1</v>
      </c>
      <c r="BA260" s="148">
        <f>IFERROR('Laika grafiks'!BA97,"")</f>
        <v>1</v>
      </c>
      <c r="BB260" s="148">
        <f>IFERROR('Laika grafiks'!BB97,"")</f>
        <v>1</v>
      </c>
      <c r="BC260" s="148">
        <f>IFERROR('Laika grafiks'!BC97,"")</f>
        <v>1</v>
      </c>
      <c r="BD260" s="148">
        <f>IFERROR('Laika grafiks'!BD97,"")</f>
        <v>1</v>
      </c>
      <c r="BE260" s="148">
        <f>IFERROR('Laika grafiks'!BE97,"")</f>
        <v>1</v>
      </c>
      <c r="BF260" s="148">
        <f>IFERROR('Laika grafiks'!BF97,"")</f>
        <v>1</v>
      </c>
      <c r="BG260" s="148">
        <f>IFERROR('Laika grafiks'!BG97,"")</f>
        <v>1</v>
      </c>
      <c r="BH260" s="148">
        <f>IFERROR('Laika grafiks'!BH97,"")</f>
        <v>1</v>
      </c>
      <c r="BI260" s="148">
        <f>IFERROR('Laika grafiks'!BI97,"")</f>
        <v>1</v>
      </c>
      <c r="BJ260" s="148">
        <f>IFERROR('Laika grafiks'!BJ97,"")</f>
        <v>1</v>
      </c>
      <c r="BK260" s="148">
        <f>IFERROR('Laika grafiks'!BK97,"")</f>
        <v>1</v>
      </c>
      <c r="BL260" s="148">
        <f>IFERROR('Laika grafiks'!BL97,"")</f>
        <v>1</v>
      </c>
      <c r="BM260" s="148">
        <f>IFERROR('Laika grafiks'!BM97,"")</f>
        <v>0</v>
      </c>
      <c r="BN260" s="148">
        <f>IFERROR('Laika grafiks'!BN97,"")</f>
        <v>0</v>
      </c>
      <c r="BO260" s="148">
        <f>IFERROR('Laika grafiks'!BO97,"")</f>
        <v>0</v>
      </c>
      <c r="BP260" s="148">
        <f>IFERROR('Laika grafiks'!BP97,"")</f>
        <v>0</v>
      </c>
      <c r="BQ260" s="148">
        <f>IFERROR('Laika grafiks'!BQ97,"")</f>
        <v>0</v>
      </c>
      <c r="BR260" s="148">
        <f>IFERROR('Laika grafiks'!BR97,"")</f>
        <v>0</v>
      </c>
      <c r="BS260" s="148">
        <f>IFERROR('Laika grafiks'!BS97,"")</f>
        <v>0</v>
      </c>
      <c r="BT260" s="148">
        <f>IFERROR('Laika grafiks'!BT97,"")</f>
        <v>0</v>
      </c>
      <c r="BU260" s="148">
        <f>IFERROR('Laika grafiks'!BU97,"")</f>
        <v>0</v>
      </c>
      <c r="BV260" s="148">
        <f>IFERROR('Laika grafiks'!BV97,"")</f>
        <v>0</v>
      </c>
      <c r="BW260" s="148">
        <f>IFERROR('Laika grafiks'!BW97,"")</f>
        <v>0</v>
      </c>
      <c r="BX260" s="148">
        <f>IFERROR('Laika grafiks'!BX97,"")</f>
        <v>0</v>
      </c>
      <c r="BY260" s="148">
        <f>IFERROR('Laika grafiks'!BY97,"")</f>
        <v>0</v>
      </c>
      <c r="BZ260" s="148">
        <f>IFERROR('Laika grafiks'!BZ97,"")</f>
        <v>0</v>
      </c>
      <c r="CA260" s="148">
        <f>IFERROR('Laika grafiks'!CA97,"")</f>
        <v>0</v>
      </c>
      <c r="CB260" s="148">
        <f>IFERROR('Laika grafiks'!CB97,"")</f>
        <v>0</v>
      </c>
      <c r="CC260" s="148">
        <f>IFERROR('Laika grafiks'!CC97,"")</f>
        <v>0</v>
      </c>
      <c r="CD260" s="148">
        <f>IFERROR('Laika grafiks'!CD97,"")</f>
        <v>0</v>
      </c>
      <c r="CE260" s="148">
        <f>IFERROR('Laika grafiks'!CE97,"")</f>
        <v>0</v>
      </c>
      <c r="CF260" s="148">
        <f>IFERROR('Laika grafiks'!CF97,"")</f>
        <v>0</v>
      </c>
      <c r="CG260" s="148">
        <f>IFERROR('Laika grafiks'!CG97,"")</f>
        <v>0</v>
      </c>
      <c r="CH260" s="148">
        <f>IFERROR('Laika grafiks'!CH97,"")</f>
        <v>0</v>
      </c>
      <c r="CI260" s="148">
        <f>IFERROR('Laika grafiks'!CI97,"")</f>
        <v>0</v>
      </c>
      <c r="CJ260" s="148">
        <f>IFERROR('Laika grafiks'!CJ97,"")</f>
        <v>0</v>
      </c>
      <c r="CK260" s="148">
        <f>IFERROR('Laika grafiks'!CK97,"")</f>
        <v>0</v>
      </c>
      <c r="CL260" s="148">
        <f>IFERROR('Laika grafiks'!CL97,"")</f>
        <v>0</v>
      </c>
      <c r="CM260" s="148">
        <f>IFERROR('Laika grafiks'!CM97,"")</f>
        <v>0</v>
      </c>
      <c r="CN260" s="148">
        <f>IFERROR('Laika grafiks'!CN97,"")</f>
        <v>0</v>
      </c>
      <c r="CO260" s="148">
        <f>IFERROR('Laika grafiks'!CO97,"")</f>
        <v>0</v>
      </c>
      <c r="CP260" s="148">
        <f>IFERROR('Laika grafiks'!CP97,"")</f>
        <v>0</v>
      </c>
      <c r="CQ260" s="148">
        <f>IFERROR('Laika grafiks'!CQ97,"")</f>
        <v>0</v>
      </c>
      <c r="CR260" s="148">
        <f>IFERROR('Laika grafiks'!CR97,"")</f>
        <v>0</v>
      </c>
      <c r="CS260" s="148">
        <f>IFERROR('Laika grafiks'!CS97,"")</f>
        <v>0</v>
      </c>
      <c r="CT260" s="148">
        <f>IFERROR('Laika grafiks'!CT97,"")</f>
        <v>0</v>
      </c>
      <c r="CU260" s="148">
        <f>IFERROR('Laika grafiks'!CU97,"")</f>
        <v>0</v>
      </c>
      <c r="CV260" s="148">
        <f>IFERROR('Laika grafiks'!CV97,"")</f>
        <v>0</v>
      </c>
      <c r="CW260" s="148">
        <f>IFERROR('Laika grafiks'!CW97,"")</f>
        <v>0</v>
      </c>
      <c r="CX260" s="148">
        <f>IFERROR('Laika grafiks'!CX97,"")</f>
        <v>0</v>
      </c>
      <c r="CY260" s="148">
        <f>IFERROR('Laika grafiks'!CY97,"")</f>
        <v>0</v>
      </c>
      <c r="CZ260" s="148">
        <f>IFERROR('Laika grafiks'!CZ97,"")</f>
        <v>0</v>
      </c>
      <c r="DA260" s="148">
        <f>IFERROR('Laika grafiks'!DA97,"")</f>
        <v>0</v>
      </c>
      <c r="DB260" s="148">
        <f>IFERROR('Laika grafiks'!DB97,"")</f>
        <v>0</v>
      </c>
      <c r="DC260" s="148">
        <f>IFERROR('Laika grafiks'!DC97,"")</f>
        <v>0</v>
      </c>
      <c r="DD260" s="148">
        <f>IFERROR('Laika grafiks'!DD97,"")</f>
        <v>0</v>
      </c>
      <c r="DE260" s="148">
        <f>IFERROR('Laika grafiks'!DE97,"")</f>
        <v>0</v>
      </c>
      <c r="DF260" s="148">
        <f>IFERROR('Laika grafiks'!DF97,"")</f>
        <v>0</v>
      </c>
      <c r="DG260" s="148">
        <f>IFERROR('Laika grafiks'!DG97,"")</f>
        <v>0</v>
      </c>
      <c r="DH260" s="148">
        <f>IFERROR('Laika grafiks'!DH97,"")</f>
        <v>0</v>
      </c>
      <c r="DI260" s="148">
        <f>IFERROR('Laika grafiks'!DI97,"")</f>
        <v>0</v>
      </c>
      <c r="DJ260" s="148">
        <f>IFERROR('Laika grafiks'!DJ97,"")</f>
        <v>0</v>
      </c>
      <c r="DK260" s="148">
        <f>IFERROR('Laika grafiks'!DK97,"")</f>
        <v>0</v>
      </c>
      <c r="DL260" s="148">
        <f>IFERROR('Laika grafiks'!DL97,"")</f>
        <v>0</v>
      </c>
      <c r="DM260" s="148">
        <f>IFERROR('Laika grafiks'!DM97,"")</f>
        <v>0</v>
      </c>
      <c r="DN260" s="148">
        <f>IFERROR('Laika grafiks'!DN97,"")</f>
        <v>0</v>
      </c>
      <c r="DO260" s="148">
        <f>IFERROR('Laika grafiks'!DO97,"")</f>
        <v>0</v>
      </c>
      <c r="DP260" s="148">
        <f>IFERROR('Laika grafiks'!DP97,"")</f>
        <v>0</v>
      </c>
      <c r="DQ260" s="148">
        <f>IFERROR('Laika grafiks'!DQ97,"")</f>
        <v>0</v>
      </c>
      <c r="DR260" s="148">
        <f>IFERROR('Laika grafiks'!DR97,"")</f>
        <v>0</v>
      </c>
      <c r="DS260" s="148">
        <f>IFERROR('Laika grafiks'!DS97,"")</f>
        <v>0</v>
      </c>
      <c r="DT260" s="148">
        <f>IFERROR('Laika grafiks'!DT97,"")</f>
        <v>0</v>
      </c>
      <c r="DU260" s="148">
        <f>IFERROR('Laika grafiks'!DU97,"")</f>
        <v>0</v>
      </c>
    </row>
    <row r="261" spans="1:125">
      <c r="A261" s="160"/>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row>
    <row r="262" spans="1:125">
      <c r="A262" s="44" t="str">
        <f>IFERROR(Pieņēmumi!B256,"")</f>
        <v>Privātā partnera administratīvo izmaksu izmaiņas</v>
      </c>
      <c r="B262" s="160" t="str">
        <f>IFERROR(IF(B64=0,"",B64),"")</f>
        <v/>
      </c>
      <c r="C262" s="160" t="str">
        <f>IFERROR(IF(C64=0,"",C64),"")</f>
        <v/>
      </c>
      <c r="D262" s="69">
        <f>IFERROR(Pieņēmumi!E256,"")</f>
        <v>-2625</v>
      </c>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c r="BI262" s="149"/>
      <c r="BJ262" s="149"/>
      <c r="BK262" s="149"/>
      <c r="BL262" s="149"/>
      <c r="BM262" s="149"/>
      <c r="BN262" s="149"/>
      <c r="BO262" s="149"/>
      <c r="BP262" s="149"/>
      <c r="BQ262" s="149"/>
      <c r="BR262" s="149"/>
      <c r="BS262" s="149"/>
      <c r="BT262" s="149"/>
      <c r="BU262" s="149"/>
      <c r="BV262" s="149"/>
      <c r="BW262" s="149"/>
      <c r="BX262" s="149"/>
      <c r="BY262" s="149"/>
      <c r="BZ262" s="149"/>
      <c r="CA262" s="149"/>
      <c r="CB262" s="149"/>
      <c r="CC262" s="149"/>
      <c r="CD262" s="149"/>
      <c r="CE262" s="149"/>
      <c r="CF262" s="149"/>
      <c r="CG262" s="149"/>
      <c r="CH262" s="149"/>
      <c r="CI262" s="149"/>
      <c r="CJ262" s="149"/>
      <c r="CK262" s="149"/>
      <c r="CL262" s="149"/>
      <c r="CM262" s="149"/>
      <c r="CN262" s="149"/>
      <c r="CO262" s="149"/>
      <c r="CP262" s="149"/>
      <c r="CQ262" s="149"/>
      <c r="CR262" s="149"/>
      <c r="CS262" s="149"/>
      <c r="CT262" s="149"/>
      <c r="CU262" s="149"/>
      <c r="CV262" s="149"/>
      <c r="CW262" s="149"/>
      <c r="CX262" s="149"/>
      <c r="CY262" s="149"/>
      <c r="CZ262" s="149"/>
      <c r="DA262" s="149"/>
      <c r="DB262" s="149"/>
      <c r="DC262" s="149"/>
      <c r="DD262" s="149"/>
      <c r="DE262" s="149"/>
      <c r="DF262" s="149"/>
      <c r="DG262" s="149"/>
      <c r="DH262" s="149"/>
      <c r="DI262" s="149"/>
      <c r="DJ262" s="149"/>
      <c r="DK262" s="149"/>
      <c r="DL262" s="149"/>
      <c r="DM262" s="149"/>
      <c r="DN262" s="149"/>
      <c r="DO262" s="149"/>
      <c r="DP262" s="149"/>
      <c r="DQ262" s="149"/>
      <c r="DR262" s="149"/>
      <c r="DS262" s="149"/>
      <c r="DT262" s="149"/>
      <c r="DU262" s="149"/>
    </row>
    <row r="263" spans="1:125">
      <c r="A263" s="160"/>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c r="BO263" s="160"/>
      <c r="BP263" s="160"/>
      <c r="BQ263" s="160"/>
      <c r="BR263" s="160"/>
      <c r="BS263" s="160"/>
      <c r="BT263" s="160"/>
      <c r="BU263" s="160"/>
      <c r="BV263" s="160"/>
      <c r="BW263" s="160"/>
      <c r="BX263" s="160"/>
      <c r="BY263" s="160"/>
      <c r="BZ263" s="160"/>
      <c r="CA263" s="160"/>
      <c r="CB263" s="160"/>
      <c r="CC263" s="160"/>
      <c r="CD263" s="160"/>
      <c r="CE263" s="160"/>
      <c r="CF263" s="160"/>
      <c r="CG263" s="160"/>
      <c r="CH263" s="160"/>
      <c r="CI263" s="160"/>
      <c r="CJ263" s="160"/>
      <c r="CK263" s="160"/>
      <c r="CL263" s="160"/>
      <c r="CM263" s="160"/>
      <c r="CN263" s="160"/>
      <c r="CO263" s="160"/>
      <c r="CP263" s="160"/>
      <c r="CQ263" s="160"/>
      <c r="CR263" s="160"/>
      <c r="CS263" s="160"/>
      <c r="CT263" s="160"/>
      <c r="CU263" s="160"/>
      <c r="CV263" s="160"/>
      <c r="CW263" s="160"/>
      <c r="CX263" s="160"/>
      <c r="CY263" s="160"/>
      <c r="CZ263" s="160"/>
      <c r="DA263" s="160"/>
      <c r="DB263" s="160"/>
      <c r="DC263" s="160"/>
      <c r="DD263" s="160"/>
      <c r="DE263" s="160"/>
      <c r="DF263" s="160"/>
      <c r="DG263" s="160"/>
      <c r="DH263" s="160"/>
      <c r="DI263" s="160"/>
      <c r="DJ263" s="160"/>
      <c r="DK263" s="160"/>
      <c r="DL263" s="160"/>
      <c r="DM263" s="160"/>
      <c r="DN263" s="160"/>
      <c r="DO263" s="160"/>
      <c r="DP263" s="160"/>
      <c r="DQ263" s="160"/>
      <c r="DR263" s="160"/>
      <c r="DS263" s="160"/>
      <c r="DT263" s="160"/>
      <c r="DU263" s="160"/>
    </row>
    <row r="264" spans="1:125">
      <c r="A264" s="44" t="str">
        <f>IFERROR(A204,"")</f>
        <v>Indekss administratīvajām izmaksām</v>
      </c>
      <c r="B264" s="160" t="str">
        <f>IFERROR(IF(B66=0,"",B66),"")</f>
        <v/>
      </c>
      <c r="C264" s="160" t="str">
        <f>IFERROR(IF(C66=0,"",C66),"")</f>
        <v/>
      </c>
      <c r="D264" s="44" t="str">
        <f t="shared" ref="D264:BO264" si="145">IFERROR(D204,"")</f>
        <v>Patēriņa cenu indekss</v>
      </c>
      <c r="E264" s="162">
        <f t="shared" si="145"/>
        <v>1.0061232333721217</v>
      </c>
      <c r="F264" s="162">
        <f t="shared" si="145"/>
        <v>1.0124228365658292</v>
      </c>
      <c r="G264" s="162">
        <f t="shared" si="145"/>
        <v>1.0186920081555439</v>
      </c>
      <c r="H264" s="162">
        <f t="shared" si="145"/>
        <v>1.0249296970557957</v>
      </c>
      <c r="I264" s="162">
        <f t="shared" si="145"/>
        <v>1.0287672013182014</v>
      </c>
      <c r="J264" s="162">
        <f t="shared" si="145"/>
        <v>1.0346976210468446</v>
      </c>
      <c r="K264" s="162">
        <f t="shared" si="145"/>
        <v>1.0405964956007363</v>
      </c>
      <c r="L264" s="162">
        <f t="shared" si="145"/>
        <v>1.0464628978305941</v>
      </c>
      <c r="M264" s="162">
        <f t="shared" si="145"/>
        <v>1.0455059219711271</v>
      </c>
      <c r="N264" s="162">
        <f t="shared" si="145"/>
        <v>1.0507524937871906</v>
      </c>
      <c r="O264" s="162">
        <f t="shared" si="145"/>
        <v>1.0559673065142297</v>
      </c>
      <c r="P264" s="162">
        <f t="shared" si="145"/>
        <v>1.0611496274207299</v>
      </c>
      <c r="Q264" s="162">
        <f t="shared" si="145"/>
        <v>1.0664160404105498</v>
      </c>
      <c r="R264" s="162">
        <f t="shared" si="145"/>
        <v>1.0717675436629344</v>
      </c>
      <c r="S264" s="162">
        <f t="shared" si="145"/>
        <v>1.0770866526445142</v>
      </c>
      <c r="T264" s="162">
        <f t="shared" si="145"/>
        <v>1.0823726199691446</v>
      </c>
      <c r="U264" s="162">
        <f t="shared" si="145"/>
        <v>1.0877443612187607</v>
      </c>
      <c r="V264" s="162">
        <f t="shared" si="145"/>
        <v>1.0932028945361931</v>
      </c>
      <c r="W264" s="162">
        <f t="shared" si="145"/>
        <v>1.0986283856974046</v>
      </c>
      <c r="X264" s="162">
        <f t="shared" si="145"/>
        <v>1.1040200723685276</v>
      </c>
      <c r="Y264" s="162">
        <f t="shared" si="145"/>
        <v>1.1094992484431361</v>
      </c>
      <c r="Z264" s="162">
        <f t="shared" si="145"/>
        <v>1.115066952426917</v>
      </c>
      <c r="AA264" s="162">
        <f t="shared" si="145"/>
        <v>1.1206009534113528</v>
      </c>
      <c r="AB264" s="162">
        <f t="shared" si="145"/>
        <v>1.1261004738158982</v>
      </c>
      <c r="AC264" s="162">
        <f t="shared" si="145"/>
        <v>1.1316892334119988</v>
      </c>
      <c r="AD264" s="162">
        <f t="shared" si="145"/>
        <v>1.1373682914754555</v>
      </c>
      <c r="AE264" s="162">
        <f t="shared" si="145"/>
        <v>1.1430129724795797</v>
      </c>
      <c r="AF264" s="162">
        <f t="shared" si="145"/>
        <v>1.1486224832922161</v>
      </c>
      <c r="AG264" s="162">
        <f t="shared" si="145"/>
        <v>1.1543230180802388</v>
      </c>
      <c r="AH264" s="162">
        <f t="shared" si="145"/>
        <v>1.1601156573049645</v>
      </c>
      <c r="AI264" s="162">
        <f t="shared" si="145"/>
        <v>1.1658732319291714</v>
      </c>
      <c r="AJ264" s="162">
        <f t="shared" si="145"/>
        <v>1.1715949329580604</v>
      </c>
      <c r="AK264" s="162">
        <f t="shared" si="145"/>
        <v>1.1774094784418434</v>
      </c>
      <c r="AL264" s="162">
        <f t="shared" si="145"/>
        <v>1.1833179704510639</v>
      </c>
      <c r="AM264" s="162">
        <f t="shared" si="145"/>
        <v>1.1891906965677548</v>
      </c>
      <c r="AN264" s="162">
        <f t="shared" si="145"/>
        <v>1.1950268316172217</v>
      </c>
      <c r="AO264" s="162">
        <f t="shared" si="145"/>
        <v>1.2009576680106804</v>
      </c>
      <c r="AP264" s="162">
        <f t="shared" si="145"/>
        <v>1.2069843298600851</v>
      </c>
      <c r="AQ264" s="162">
        <f t="shared" si="145"/>
        <v>1.2129745104991099</v>
      </c>
      <c r="AR264" s="162">
        <f t="shared" si="145"/>
        <v>1.218927368249566</v>
      </c>
      <c r="AS264" s="162">
        <f t="shared" si="145"/>
        <v>1.224976821370894</v>
      </c>
      <c r="AT264" s="162">
        <f t="shared" si="145"/>
        <v>1.231124016457287</v>
      </c>
      <c r="AU264" s="162">
        <f t="shared" si="145"/>
        <v>1.2372340007090921</v>
      </c>
      <c r="AV264" s="162">
        <f t="shared" si="145"/>
        <v>1.2433059156145574</v>
      </c>
      <c r="AW264" s="162">
        <f t="shared" si="145"/>
        <v>1.2494763577983119</v>
      </c>
      <c r="AX264" s="162">
        <f t="shared" si="145"/>
        <v>1.2557464967864327</v>
      </c>
      <c r="AY264" s="162">
        <f t="shared" si="145"/>
        <v>1.261978680723274</v>
      </c>
      <c r="AZ264" s="162">
        <f t="shared" si="145"/>
        <v>1.2681720339268487</v>
      </c>
      <c r="BA264" s="162">
        <f t="shared" si="145"/>
        <v>1.2744658849542783</v>
      </c>
      <c r="BB264" s="162">
        <f t="shared" si="145"/>
        <v>1.2808614267221612</v>
      </c>
      <c r="BC264" s="162">
        <f t="shared" si="145"/>
        <v>1.2872182543377395</v>
      </c>
      <c r="BD264" s="162">
        <f t="shared" si="145"/>
        <v>1.2935354746053855</v>
      </c>
      <c r="BE264" s="162">
        <f t="shared" si="145"/>
        <v>1.2999552026533638</v>
      </c>
      <c r="BF264" s="162">
        <f t="shared" si="145"/>
        <v>1.3064786552566046</v>
      </c>
      <c r="BG264" s="162">
        <f t="shared" si="145"/>
        <v>1.3129626194244943</v>
      </c>
      <c r="BH264" s="162">
        <f t="shared" si="145"/>
        <v>1.3194061840974933</v>
      </c>
      <c r="BI264" s="162">
        <f t="shared" si="145"/>
        <v>1.325954306706431</v>
      </c>
      <c r="BJ264" s="162">
        <f t="shared" si="145"/>
        <v>1.3326082283617366</v>
      </c>
      <c r="BK264" s="162">
        <f t="shared" si="145"/>
        <v>1.3392218718129842</v>
      </c>
      <c r="BL264" s="162">
        <f t="shared" si="145"/>
        <v>1.3457943077794432</v>
      </c>
      <c r="BM264" s="162">
        <f t="shared" si="145"/>
        <v>1.3524733928405597</v>
      </c>
      <c r="BN264" s="162">
        <f t="shared" si="145"/>
        <v>1.3592603929289715</v>
      </c>
      <c r="BO264" s="162">
        <f t="shared" si="145"/>
        <v>1.3592603929289715</v>
      </c>
      <c r="BP264" s="162">
        <f t="shared" ref="BP264:DU264" si="146">IFERROR(BP204,"")</f>
        <v>1.3592603929289715</v>
      </c>
      <c r="BQ264" s="162">
        <f t="shared" si="146"/>
        <v>1.3592603929289715</v>
      </c>
      <c r="BR264" s="162">
        <f t="shared" si="146"/>
        <v>1.3592603929289715</v>
      </c>
      <c r="BS264" s="162">
        <f t="shared" si="146"/>
        <v>1.3592603929289715</v>
      </c>
      <c r="BT264" s="162">
        <f t="shared" si="146"/>
        <v>1.3592603929289715</v>
      </c>
      <c r="BU264" s="162">
        <f t="shared" si="146"/>
        <v>1.3592603929289715</v>
      </c>
      <c r="BV264" s="162">
        <f t="shared" si="146"/>
        <v>1.3592603929289715</v>
      </c>
      <c r="BW264" s="162">
        <f t="shared" si="146"/>
        <v>1.3592603929289715</v>
      </c>
      <c r="BX264" s="162">
        <f t="shared" si="146"/>
        <v>1.3592603929289715</v>
      </c>
      <c r="BY264" s="162">
        <f t="shared" si="146"/>
        <v>1.3592603929289715</v>
      </c>
      <c r="BZ264" s="162">
        <f t="shared" si="146"/>
        <v>1.3592603929289715</v>
      </c>
      <c r="CA264" s="162">
        <f t="shared" si="146"/>
        <v>1.3592603929289715</v>
      </c>
      <c r="CB264" s="162">
        <f t="shared" si="146"/>
        <v>1.3592603929289715</v>
      </c>
      <c r="CC264" s="162">
        <f t="shared" si="146"/>
        <v>1.3592603929289715</v>
      </c>
      <c r="CD264" s="162">
        <f t="shared" si="146"/>
        <v>1.3592603929289715</v>
      </c>
      <c r="CE264" s="162">
        <f t="shared" si="146"/>
        <v>1.3592603929289715</v>
      </c>
      <c r="CF264" s="162">
        <f t="shared" si="146"/>
        <v>1.3592603929289715</v>
      </c>
      <c r="CG264" s="162">
        <f t="shared" si="146"/>
        <v>1.3592603929289715</v>
      </c>
      <c r="CH264" s="162">
        <f t="shared" si="146"/>
        <v>1.3592603929289715</v>
      </c>
      <c r="CI264" s="162">
        <f t="shared" si="146"/>
        <v>1.3592603929289715</v>
      </c>
      <c r="CJ264" s="162">
        <f t="shared" si="146"/>
        <v>1.3592603929289715</v>
      </c>
      <c r="CK264" s="162">
        <f t="shared" si="146"/>
        <v>1.3592603929289715</v>
      </c>
      <c r="CL264" s="162">
        <f t="shared" si="146"/>
        <v>1.3592603929289715</v>
      </c>
      <c r="CM264" s="162">
        <f t="shared" si="146"/>
        <v>1.3592603929289715</v>
      </c>
      <c r="CN264" s="162">
        <f t="shared" si="146"/>
        <v>1.3592603929289715</v>
      </c>
      <c r="CO264" s="162">
        <f t="shared" si="146"/>
        <v>1.3592603929289715</v>
      </c>
      <c r="CP264" s="162">
        <f t="shared" si="146"/>
        <v>1.3592603929289715</v>
      </c>
      <c r="CQ264" s="162">
        <f t="shared" si="146"/>
        <v>1.3592603929289715</v>
      </c>
      <c r="CR264" s="162">
        <f t="shared" si="146"/>
        <v>1.3592603929289715</v>
      </c>
      <c r="CS264" s="162">
        <f t="shared" si="146"/>
        <v>1.3592603929289715</v>
      </c>
      <c r="CT264" s="162">
        <f t="shared" si="146"/>
        <v>1.3592603929289715</v>
      </c>
      <c r="CU264" s="162">
        <f t="shared" si="146"/>
        <v>1.3592603929289715</v>
      </c>
      <c r="CV264" s="162">
        <f t="shared" si="146"/>
        <v>1.3592603929289715</v>
      </c>
      <c r="CW264" s="162">
        <f t="shared" si="146"/>
        <v>1.3592603929289715</v>
      </c>
      <c r="CX264" s="162">
        <f t="shared" si="146"/>
        <v>1.3592603929289715</v>
      </c>
      <c r="CY264" s="162">
        <f t="shared" si="146"/>
        <v>1.3592603929289715</v>
      </c>
      <c r="CZ264" s="162">
        <f t="shared" si="146"/>
        <v>1.3592603929289715</v>
      </c>
      <c r="DA264" s="162">
        <f t="shared" si="146"/>
        <v>1.3592603929289715</v>
      </c>
      <c r="DB264" s="162">
        <f t="shared" si="146"/>
        <v>1.3592603929289715</v>
      </c>
      <c r="DC264" s="162">
        <f t="shared" si="146"/>
        <v>1.3592603929289715</v>
      </c>
      <c r="DD264" s="162">
        <f t="shared" si="146"/>
        <v>1.3592603929289715</v>
      </c>
      <c r="DE264" s="162">
        <f t="shared" si="146"/>
        <v>1.3592603929289715</v>
      </c>
      <c r="DF264" s="162">
        <f t="shared" si="146"/>
        <v>1.3592603929289715</v>
      </c>
      <c r="DG264" s="162">
        <f t="shared" si="146"/>
        <v>1.3592603929289715</v>
      </c>
      <c r="DH264" s="162">
        <f t="shared" si="146"/>
        <v>1.3592603929289715</v>
      </c>
      <c r="DI264" s="162">
        <f t="shared" si="146"/>
        <v>1.3592603929289715</v>
      </c>
      <c r="DJ264" s="162">
        <f t="shared" si="146"/>
        <v>1.3592603929289715</v>
      </c>
      <c r="DK264" s="162">
        <f t="shared" si="146"/>
        <v>1.3592603929289715</v>
      </c>
      <c r="DL264" s="162">
        <f t="shared" si="146"/>
        <v>1.3592603929289715</v>
      </c>
      <c r="DM264" s="162">
        <f t="shared" si="146"/>
        <v>1.3592603929289715</v>
      </c>
      <c r="DN264" s="162">
        <f t="shared" si="146"/>
        <v>1.3592603929289715</v>
      </c>
      <c r="DO264" s="162">
        <f t="shared" si="146"/>
        <v>1.3592603929289715</v>
      </c>
      <c r="DP264" s="162">
        <f t="shared" si="146"/>
        <v>1.3592603929289715</v>
      </c>
      <c r="DQ264" s="162">
        <f t="shared" si="146"/>
        <v>1.3592603929289715</v>
      </c>
      <c r="DR264" s="162">
        <f t="shared" si="146"/>
        <v>1.3592603929289715</v>
      </c>
      <c r="DS264" s="162">
        <f t="shared" si="146"/>
        <v>1.3592603929289715</v>
      </c>
      <c r="DT264" s="162">
        <f t="shared" si="146"/>
        <v>1.3592603929289715</v>
      </c>
      <c r="DU264" s="162">
        <f t="shared" si="146"/>
        <v>1.3592603929289715</v>
      </c>
    </row>
    <row r="265" spans="1:125">
      <c r="A265" s="160"/>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c r="BO265" s="160"/>
      <c r="BP265" s="160"/>
      <c r="BQ265" s="160"/>
      <c r="BR265" s="160"/>
      <c r="BS265" s="160"/>
      <c r="BT265" s="160"/>
      <c r="BU265" s="160"/>
      <c r="BV265" s="160"/>
      <c r="BW265" s="160"/>
      <c r="BX265" s="160"/>
      <c r="BY265" s="160"/>
      <c r="BZ265" s="160"/>
      <c r="CA265" s="160"/>
      <c r="CB265" s="160"/>
      <c r="CC265" s="160"/>
      <c r="CD265" s="160"/>
      <c r="CE265" s="160"/>
      <c r="CF265" s="160"/>
      <c r="CG265" s="160"/>
      <c r="CH265" s="160"/>
      <c r="CI265" s="160"/>
      <c r="CJ265" s="160"/>
      <c r="CK265" s="160"/>
      <c r="CL265" s="160"/>
      <c r="CM265" s="160"/>
      <c r="CN265" s="160"/>
      <c r="CO265" s="160"/>
      <c r="CP265" s="160"/>
      <c r="CQ265" s="160"/>
      <c r="CR265" s="160"/>
      <c r="CS265" s="160"/>
      <c r="CT265" s="160"/>
      <c r="CU265" s="160"/>
      <c r="CV265" s="160"/>
      <c r="CW265" s="160"/>
      <c r="CX265" s="160"/>
      <c r="CY265" s="160"/>
      <c r="CZ265" s="160"/>
      <c r="DA265" s="160"/>
      <c r="DB265" s="160"/>
      <c r="DC265" s="160"/>
      <c r="DD265" s="160"/>
      <c r="DE265" s="160"/>
      <c r="DF265" s="160"/>
      <c r="DG265" s="160"/>
      <c r="DH265" s="160"/>
      <c r="DI265" s="160"/>
      <c r="DJ265" s="160"/>
      <c r="DK265" s="160"/>
      <c r="DL265" s="160"/>
      <c r="DM265" s="160"/>
      <c r="DN265" s="160"/>
      <c r="DO265" s="160"/>
      <c r="DP265" s="160"/>
      <c r="DQ265" s="160"/>
      <c r="DR265" s="160"/>
      <c r="DS265" s="160"/>
      <c r="DT265" s="160"/>
      <c r="DU265" s="160"/>
    </row>
    <row r="266" spans="1:125" ht="15" thickBot="1">
      <c r="A266" s="139" t="s">
        <v>243</v>
      </c>
      <c r="B266" s="126" t="s">
        <v>77</v>
      </c>
      <c r="C266" s="127" t="str">
        <f>IFERROR(IF(C81=0,"",C81),"")</f>
        <v/>
      </c>
      <c r="D266" s="127">
        <f>IFERROR(D79+D262,"")</f>
        <v>2025</v>
      </c>
      <c r="E266" s="127">
        <f t="shared" ref="E266:BP266" si="147">IFERROR($D266*E260,"")</f>
        <v>2025</v>
      </c>
      <c r="F266" s="127">
        <f t="shared" si="147"/>
        <v>2025</v>
      </c>
      <c r="G266" s="127">
        <f t="shared" si="147"/>
        <v>2025</v>
      </c>
      <c r="H266" s="127">
        <f t="shared" si="147"/>
        <v>2025</v>
      </c>
      <c r="I266" s="127">
        <f t="shared" si="147"/>
        <v>2025</v>
      </c>
      <c r="J266" s="127">
        <f t="shared" si="147"/>
        <v>2025</v>
      </c>
      <c r="K266" s="127">
        <f t="shared" si="147"/>
        <v>2025</v>
      </c>
      <c r="L266" s="127">
        <f t="shared" si="147"/>
        <v>2025</v>
      </c>
      <c r="M266" s="127">
        <f t="shared" si="147"/>
        <v>2025</v>
      </c>
      <c r="N266" s="127">
        <f t="shared" si="147"/>
        <v>2025</v>
      </c>
      <c r="O266" s="127">
        <f t="shared" si="147"/>
        <v>2025</v>
      </c>
      <c r="P266" s="127">
        <f t="shared" si="147"/>
        <v>2025</v>
      </c>
      <c r="Q266" s="127">
        <f t="shared" si="147"/>
        <v>2025</v>
      </c>
      <c r="R266" s="127">
        <f t="shared" si="147"/>
        <v>2025</v>
      </c>
      <c r="S266" s="127">
        <f t="shared" si="147"/>
        <v>2025</v>
      </c>
      <c r="T266" s="127">
        <f t="shared" si="147"/>
        <v>2025</v>
      </c>
      <c r="U266" s="127">
        <f t="shared" si="147"/>
        <v>2025</v>
      </c>
      <c r="V266" s="127">
        <f t="shared" si="147"/>
        <v>2025</v>
      </c>
      <c r="W266" s="127">
        <f t="shared" si="147"/>
        <v>2025</v>
      </c>
      <c r="X266" s="127">
        <f t="shared" si="147"/>
        <v>2025</v>
      </c>
      <c r="Y266" s="127">
        <f t="shared" si="147"/>
        <v>2025</v>
      </c>
      <c r="Z266" s="127">
        <f t="shared" si="147"/>
        <v>2025</v>
      </c>
      <c r="AA266" s="127">
        <f t="shared" si="147"/>
        <v>2025</v>
      </c>
      <c r="AB266" s="127">
        <f t="shared" si="147"/>
        <v>2025</v>
      </c>
      <c r="AC266" s="127">
        <f t="shared" si="147"/>
        <v>2025</v>
      </c>
      <c r="AD266" s="127">
        <f t="shared" si="147"/>
        <v>2025</v>
      </c>
      <c r="AE266" s="127">
        <f t="shared" si="147"/>
        <v>2025</v>
      </c>
      <c r="AF266" s="127">
        <f t="shared" si="147"/>
        <v>2025</v>
      </c>
      <c r="AG266" s="127">
        <f t="shared" si="147"/>
        <v>2025</v>
      </c>
      <c r="AH266" s="127">
        <f t="shared" si="147"/>
        <v>2025</v>
      </c>
      <c r="AI266" s="127">
        <f t="shared" si="147"/>
        <v>2025</v>
      </c>
      <c r="AJ266" s="127">
        <f t="shared" si="147"/>
        <v>2025</v>
      </c>
      <c r="AK266" s="127">
        <f t="shared" si="147"/>
        <v>2025</v>
      </c>
      <c r="AL266" s="127">
        <f t="shared" si="147"/>
        <v>2025</v>
      </c>
      <c r="AM266" s="127">
        <f t="shared" si="147"/>
        <v>2025</v>
      </c>
      <c r="AN266" s="127">
        <f t="shared" si="147"/>
        <v>2025</v>
      </c>
      <c r="AO266" s="127">
        <f t="shared" si="147"/>
        <v>2025</v>
      </c>
      <c r="AP266" s="127">
        <f t="shared" si="147"/>
        <v>2025</v>
      </c>
      <c r="AQ266" s="127">
        <f t="shared" si="147"/>
        <v>2025</v>
      </c>
      <c r="AR266" s="127">
        <f t="shared" si="147"/>
        <v>2025</v>
      </c>
      <c r="AS266" s="127">
        <f t="shared" si="147"/>
        <v>2025</v>
      </c>
      <c r="AT266" s="127">
        <f t="shared" si="147"/>
        <v>2025</v>
      </c>
      <c r="AU266" s="127">
        <f t="shared" si="147"/>
        <v>2025</v>
      </c>
      <c r="AV266" s="127">
        <f t="shared" si="147"/>
        <v>2025</v>
      </c>
      <c r="AW266" s="127">
        <f t="shared" si="147"/>
        <v>2025</v>
      </c>
      <c r="AX266" s="127">
        <f t="shared" si="147"/>
        <v>2025</v>
      </c>
      <c r="AY266" s="127">
        <f t="shared" si="147"/>
        <v>2025</v>
      </c>
      <c r="AZ266" s="127">
        <f t="shared" si="147"/>
        <v>2025</v>
      </c>
      <c r="BA266" s="127">
        <f t="shared" si="147"/>
        <v>2025</v>
      </c>
      <c r="BB266" s="127">
        <f t="shared" si="147"/>
        <v>2025</v>
      </c>
      <c r="BC266" s="127">
        <f t="shared" si="147"/>
        <v>2025</v>
      </c>
      <c r="BD266" s="127">
        <f t="shared" si="147"/>
        <v>2025</v>
      </c>
      <c r="BE266" s="127">
        <f t="shared" si="147"/>
        <v>2025</v>
      </c>
      <c r="BF266" s="127">
        <f t="shared" si="147"/>
        <v>2025</v>
      </c>
      <c r="BG266" s="127">
        <f t="shared" si="147"/>
        <v>2025</v>
      </c>
      <c r="BH266" s="127">
        <f t="shared" si="147"/>
        <v>2025</v>
      </c>
      <c r="BI266" s="127">
        <f t="shared" si="147"/>
        <v>2025</v>
      </c>
      <c r="BJ266" s="127">
        <f t="shared" si="147"/>
        <v>2025</v>
      </c>
      <c r="BK266" s="127">
        <f t="shared" si="147"/>
        <v>2025</v>
      </c>
      <c r="BL266" s="127">
        <f t="shared" si="147"/>
        <v>2025</v>
      </c>
      <c r="BM266" s="127">
        <f t="shared" si="147"/>
        <v>0</v>
      </c>
      <c r="BN266" s="127">
        <f t="shared" si="147"/>
        <v>0</v>
      </c>
      <c r="BO266" s="127">
        <f t="shared" si="147"/>
        <v>0</v>
      </c>
      <c r="BP266" s="127">
        <f t="shared" si="147"/>
        <v>0</v>
      </c>
      <c r="BQ266" s="127">
        <f t="shared" ref="BQ266:DU266" si="148">IFERROR($D266*BQ260,"")</f>
        <v>0</v>
      </c>
      <c r="BR266" s="127">
        <f t="shared" si="148"/>
        <v>0</v>
      </c>
      <c r="BS266" s="127">
        <f t="shared" si="148"/>
        <v>0</v>
      </c>
      <c r="BT266" s="127">
        <f t="shared" si="148"/>
        <v>0</v>
      </c>
      <c r="BU266" s="127">
        <f t="shared" si="148"/>
        <v>0</v>
      </c>
      <c r="BV266" s="127">
        <f t="shared" si="148"/>
        <v>0</v>
      </c>
      <c r="BW266" s="127">
        <f t="shared" si="148"/>
        <v>0</v>
      </c>
      <c r="BX266" s="127">
        <f t="shared" si="148"/>
        <v>0</v>
      </c>
      <c r="BY266" s="127">
        <f t="shared" si="148"/>
        <v>0</v>
      </c>
      <c r="BZ266" s="127">
        <f t="shared" si="148"/>
        <v>0</v>
      </c>
      <c r="CA266" s="127">
        <f t="shared" si="148"/>
        <v>0</v>
      </c>
      <c r="CB266" s="127">
        <f t="shared" si="148"/>
        <v>0</v>
      </c>
      <c r="CC266" s="127">
        <f t="shared" si="148"/>
        <v>0</v>
      </c>
      <c r="CD266" s="127">
        <f t="shared" si="148"/>
        <v>0</v>
      </c>
      <c r="CE266" s="127">
        <f t="shared" si="148"/>
        <v>0</v>
      </c>
      <c r="CF266" s="127">
        <f t="shared" si="148"/>
        <v>0</v>
      </c>
      <c r="CG266" s="127">
        <f t="shared" si="148"/>
        <v>0</v>
      </c>
      <c r="CH266" s="127">
        <f t="shared" si="148"/>
        <v>0</v>
      </c>
      <c r="CI266" s="127">
        <f t="shared" si="148"/>
        <v>0</v>
      </c>
      <c r="CJ266" s="127">
        <f t="shared" si="148"/>
        <v>0</v>
      </c>
      <c r="CK266" s="127">
        <f t="shared" si="148"/>
        <v>0</v>
      </c>
      <c r="CL266" s="127">
        <f t="shared" si="148"/>
        <v>0</v>
      </c>
      <c r="CM266" s="127">
        <f t="shared" si="148"/>
        <v>0</v>
      </c>
      <c r="CN266" s="127">
        <f t="shared" si="148"/>
        <v>0</v>
      </c>
      <c r="CO266" s="127">
        <f t="shared" si="148"/>
        <v>0</v>
      </c>
      <c r="CP266" s="127">
        <f t="shared" si="148"/>
        <v>0</v>
      </c>
      <c r="CQ266" s="127">
        <f t="shared" si="148"/>
        <v>0</v>
      </c>
      <c r="CR266" s="127">
        <f t="shared" si="148"/>
        <v>0</v>
      </c>
      <c r="CS266" s="127">
        <f t="shared" si="148"/>
        <v>0</v>
      </c>
      <c r="CT266" s="127">
        <f t="shared" si="148"/>
        <v>0</v>
      </c>
      <c r="CU266" s="127">
        <f t="shared" si="148"/>
        <v>0</v>
      </c>
      <c r="CV266" s="127">
        <f t="shared" si="148"/>
        <v>0</v>
      </c>
      <c r="CW266" s="127">
        <f t="shared" si="148"/>
        <v>0</v>
      </c>
      <c r="CX266" s="127">
        <f t="shared" si="148"/>
        <v>0</v>
      </c>
      <c r="CY266" s="127">
        <f t="shared" si="148"/>
        <v>0</v>
      </c>
      <c r="CZ266" s="127">
        <f t="shared" si="148"/>
        <v>0</v>
      </c>
      <c r="DA266" s="127">
        <f t="shared" si="148"/>
        <v>0</v>
      </c>
      <c r="DB266" s="127">
        <f t="shared" si="148"/>
        <v>0</v>
      </c>
      <c r="DC266" s="127">
        <f t="shared" si="148"/>
        <v>0</v>
      </c>
      <c r="DD266" s="127">
        <f t="shared" si="148"/>
        <v>0</v>
      </c>
      <c r="DE266" s="127">
        <f t="shared" si="148"/>
        <v>0</v>
      </c>
      <c r="DF266" s="127">
        <f t="shared" si="148"/>
        <v>0</v>
      </c>
      <c r="DG266" s="127">
        <f t="shared" si="148"/>
        <v>0</v>
      </c>
      <c r="DH266" s="127">
        <f t="shared" si="148"/>
        <v>0</v>
      </c>
      <c r="DI266" s="127">
        <f t="shared" si="148"/>
        <v>0</v>
      </c>
      <c r="DJ266" s="127">
        <f t="shared" si="148"/>
        <v>0</v>
      </c>
      <c r="DK266" s="127">
        <f t="shared" si="148"/>
        <v>0</v>
      </c>
      <c r="DL266" s="127">
        <f t="shared" si="148"/>
        <v>0</v>
      </c>
      <c r="DM266" s="127">
        <f t="shared" si="148"/>
        <v>0</v>
      </c>
      <c r="DN266" s="127">
        <f t="shared" si="148"/>
        <v>0</v>
      </c>
      <c r="DO266" s="127">
        <f t="shared" si="148"/>
        <v>0</v>
      </c>
      <c r="DP266" s="127">
        <f t="shared" si="148"/>
        <v>0</v>
      </c>
      <c r="DQ266" s="127">
        <f t="shared" si="148"/>
        <v>0</v>
      </c>
      <c r="DR266" s="127">
        <f t="shared" si="148"/>
        <v>0</v>
      </c>
      <c r="DS266" s="127">
        <f t="shared" si="148"/>
        <v>0</v>
      </c>
      <c r="DT266" s="127">
        <f t="shared" si="148"/>
        <v>0</v>
      </c>
      <c r="DU266" s="127">
        <f t="shared" si="148"/>
        <v>0</v>
      </c>
    </row>
    <row r="267" spans="1:125">
      <c r="A267" s="160" t="str">
        <f>IFERROR(IF(A82=0,"",A82),"")</f>
        <v/>
      </c>
      <c r="B267" s="160" t="str">
        <f>IFERROR(IF(B82=0,"",B82),"")</f>
        <v/>
      </c>
      <c r="C267" s="160" t="str">
        <f>IFERROR(IF(C82=0,"",C82),"")</f>
        <v/>
      </c>
      <c r="D267" s="160" t="str">
        <f t="shared" ref="D267:BO267" si="149">IFERROR(IF(D82=0,"",D82),"")</f>
        <v/>
      </c>
      <c r="E267" s="160" t="str">
        <f t="shared" si="149"/>
        <v/>
      </c>
      <c r="F267" s="160" t="str">
        <f t="shared" si="149"/>
        <v/>
      </c>
      <c r="G267" s="160" t="str">
        <f t="shared" si="149"/>
        <v/>
      </c>
      <c r="H267" s="160" t="str">
        <f t="shared" si="149"/>
        <v/>
      </c>
      <c r="I267" s="160" t="str">
        <f t="shared" si="149"/>
        <v/>
      </c>
      <c r="J267" s="160" t="str">
        <f t="shared" si="149"/>
        <v/>
      </c>
      <c r="K267" s="160" t="str">
        <f t="shared" si="149"/>
        <v/>
      </c>
      <c r="L267" s="160" t="str">
        <f t="shared" si="149"/>
        <v/>
      </c>
      <c r="M267" s="160" t="str">
        <f t="shared" si="149"/>
        <v/>
      </c>
      <c r="N267" s="160" t="str">
        <f t="shared" si="149"/>
        <v/>
      </c>
      <c r="O267" s="160" t="str">
        <f t="shared" si="149"/>
        <v/>
      </c>
      <c r="P267" s="160" t="str">
        <f t="shared" si="149"/>
        <v/>
      </c>
      <c r="Q267" s="160" t="str">
        <f t="shared" si="149"/>
        <v/>
      </c>
      <c r="R267" s="160" t="str">
        <f t="shared" si="149"/>
        <v/>
      </c>
      <c r="S267" s="160" t="str">
        <f t="shared" si="149"/>
        <v/>
      </c>
      <c r="T267" s="160" t="str">
        <f t="shared" si="149"/>
        <v/>
      </c>
      <c r="U267" s="160" t="str">
        <f t="shared" si="149"/>
        <v/>
      </c>
      <c r="V267" s="160" t="str">
        <f t="shared" si="149"/>
        <v/>
      </c>
      <c r="W267" s="160" t="str">
        <f t="shared" si="149"/>
        <v/>
      </c>
      <c r="X267" s="160" t="str">
        <f t="shared" si="149"/>
        <v/>
      </c>
      <c r="Y267" s="160" t="str">
        <f t="shared" si="149"/>
        <v/>
      </c>
      <c r="Z267" s="160" t="str">
        <f t="shared" si="149"/>
        <v/>
      </c>
      <c r="AA267" s="160" t="str">
        <f t="shared" si="149"/>
        <v/>
      </c>
      <c r="AB267" s="160" t="str">
        <f t="shared" si="149"/>
        <v/>
      </c>
      <c r="AC267" s="160" t="str">
        <f t="shared" si="149"/>
        <v/>
      </c>
      <c r="AD267" s="160" t="str">
        <f t="shared" si="149"/>
        <v/>
      </c>
      <c r="AE267" s="160" t="str">
        <f t="shared" si="149"/>
        <v/>
      </c>
      <c r="AF267" s="160" t="str">
        <f t="shared" si="149"/>
        <v/>
      </c>
      <c r="AG267" s="160" t="str">
        <f t="shared" si="149"/>
        <v/>
      </c>
      <c r="AH267" s="160" t="str">
        <f t="shared" si="149"/>
        <v/>
      </c>
      <c r="AI267" s="160" t="str">
        <f t="shared" si="149"/>
        <v/>
      </c>
      <c r="AJ267" s="160" t="str">
        <f t="shared" si="149"/>
        <v/>
      </c>
      <c r="AK267" s="160" t="str">
        <f t="shared" si="149"/>
        <v/>
      </c>
      <c r="AL267" s="160" t="str">
        <f t="shared" si="149"/>
        <v/>
      </c>
      <c r="AM267" s="160" t="str">
        <f t="shared" si="149"/>
        <v/>
      </c>
      <c r="AN267" s="160" t="str">
        <f t="shared" si="149"/>
        <v/>
      </c>
      <c r="AO267" s="160" t="str">
        <f t="shared" si="149"/>
        <v/>
      </c>
      <c r="AP267" s="160" t="str">
        <f t="shared" si="149"/>
        <v/>
      </c>
      <c r="AQ267" s="160" t="str">
        <f t="shared" si="149"/>
        <v/>
      </c>
      <c r="AR267" s="160" t="str">
        <f t="shared" si="149"/>
        <v/>
      </c>
      <c r="AS267" s="160" t="str">
        <f t="shared" si="149"/>
        <v/>
      </c>
      <c r="AT267" s="160" t="str">
        <f t="shared" si="149"/>
        <v/>
      </c>
      <c r="AU267" s="160" t="str">
        <f t="shared" si="149"/>
        <v/>
      </c>
      <c r="AV267" s="160" t="str">
        <f t="shared" si="149"/>
        <v/>
      </c>
      <c r="AW267" s="160" t="str">
        <f t="shared" si="149"/>
        <v/>
      </c>
      <c r="AX267" s="160" t="str">
        <f t="shared" si="149"/>
        <v/>
      </c>
      <c r="AY267" s="160" t="str">
        <f t="shared" si="149"/>
        <v/>
      </c>
      <c r="AZ267" s="160" t="str">
        <f t="shared" si="149"/>
        <v/>
      </c>
      <c r="BA267" s="160" t="str">
        <f t="shared" si="149"/>
        <v/>
      </c>
      <c r="BB267" s="160" t="str">
        <f t="shared" si="149"/>
        <v/>
      </c>
      <c r="BC267" s="160" t="str">
        <f t="shared" si="149"/>
        <v/>
      </c>
      <c r="BD267" s="160" t="str">
        <f t="shared" si="149"/>
        <v/>
      </c>
      <c r="BE267" s="160" t="str">
        <f t="shared" si="149"/>
        <v/>
      </c>
      <c r="BF267" s="160" t="str">
        <f t="shared" si="149"/>
        <v/>
      </c>
      <c r="BG267" s="160" t="str">
        <f t="shared" si="149"/>
        <v/>
      </c>
      <c r="BH267" s="160" t="str">
        <f t="shared" si="149"/>
        <v/>
      </c>
      <c r="BI267" s="160" t="str">
        <f t="shared" si="149"/>
        <v/>
      </c>
      <c r="BJ267" s="160" t="str">
        <f t="shared" si="149"/>
        <v/>
      </c>
      <c r="BK267" s="160" t="str">
        <f t="shared" si="149"/>
        <v/>
      </c>
      <c r="BL267" s="160" t="str">
        <f t="shared" si="149"/>
        <v/>
      </c>
      <c r="BM267" s="160" t="str">
        <f t="shared" si="149"/>
        <v/>
      </c>
      <c r="BN267" s="160" t="str">
        <f t="shared" si="149"/>
        <v/>
      </c>
      <c r="BO267" s="160" t="str">
        <f t="shared" si="149"/>
        <v/>
      </c>
      <c r="BP267" s="160" t="str">
        <f t="shared" ref="BP267:DU267" si="150">IFERROR(IF(BP82=0,"",BP82),"")</f>
        <v/>
      </c>
      <c r="BQ267" s="160" t="str">
        <f t="shared" si="150"/>
        <v/>
      </c>
      <c r="BR267" s="160" t="str">
        <f t="shared" si="150"/>
        <v/>
      </c>
      <c r="BS267" s="160" t="str">
        <f t="shared" si="150"/>
        <v/>
      </c>
      <c r="BT267" s="160" t="str">
        <f t="shared" si="150"/>
        <v/>
      </c>
      <c r="BU267" s="160" t="str">
        <f t="shared" si="150"/>
        <v/>
      </c>
      <c r="BV267" s="160" t="str">
        <f t="shared" si="150"/>
        <v/>
      </c>
      <c r="BW267" s="160" t="str">
        <f t="shared" si="150"/>
        <v/>
      </c>
      <c r="BX267" s="160" t="str">
        <f t="shared" si="150"/>
        <v/>
      </c>
      <c r="BY267" s="160" t="str">
        <f t="shared" si="150"/>
        <v/>
      </c>
      <c r="BZ267" s="160" t="str">
        <f t="shared" si="150"/>
        <v/>
      </c>
      <c r="CA267" s="160" t="str">
        <f t="shared" si="150"/>
        <v/>
      </c>
      <c r="CB267" s="160" t="str">
        <f t="shared" si="150"/>
        <v/>
      </c>
      <c r="CC267" s="160" t="str">
        <f t="shared" si="150"/>
        <v/>
      </c>
      <c r="CD267" s="160" t="str">
        <f t="shared" si="150"/>
        <v/>
      </c>
      <c r="CE267" s="160" t="str">
        <f t="shared" si="150"/>
        <v/>
      </c>
      <c r="CF267" s="160" t="str">
        <f t="shared" si="150"/>
        <v/>
      </c>
      <c r="CG267" s="160" t="str">
        <f t="shared" si="150"/>
        <v/>
      </c>
      <c r="CH267" s="160" t="str">
        <f t="shared" si="150"/>
        <v/>
      </c>
      <c r="CI267" s="160" t="str">
        <f t="shared" si="150"/>
        <v/>
      </c>
      <c r="CJ267" s="160" t="str">
        <f t="shared" si="150"/>
        <v/>
      </c>
      <c r="CK267" s="160" t="str">
        <f t="shared" si="150"/>
        <v/>
      </c>
      <c r="CL267" s="160" t="str">
        <f t="shared" si="150"/>
        <v/>
      </c>
      <c r="CM267" s="160" t="str">
        <f t="shared" si="150"/>
        <v/>
      </c>
      <c r="CN267" s="160" t="str">
        <f t="shared" si="150"/>
        <v/>
      </c>
      <c r="CO267" s="160" t="str">
        <f t="shared" si="150"/>
        <v/>
      </c>
      <c r="CP267" s="160" t="str">
        <f t="shared" si="150"/>
        <v/>
      </c>
      <c r="CQ267" s="160" t="str">
        <f t="shared" si="150"/>
        <v/>
      </c>
      <c r="CR267" s="160" t="str">
        <f t="shared" si="150"/>
        <v/>
      </c>
      <c r="CS267" s="160" t="str">
        <f t="shared" si="150"/>
        <v/>
      </c>
      <c r="CT267" s="160" t="str">
        <f t="shared" si="150"/>
        <v/>
      </c>
      <c r="CU267" s="160" t="str">
        <f t="shared" si="150"/>
        <v/>
      </c>
      <c r="CV267" s="160" t="str">
        <f t="shared" si="150"/>
        <v/>
      </c>
      <c r="CW267" s="160" t="str">
        <f t="shared" si="150"/>
        <v/>
      </c>
      <c r="CX267" s="160" t="str">
        <f t="shared" si="150"/>
        <v/>
      </c>
      <c r="CY267" s="160" t="str">
        <f t="shared" si="150"/>
        <v/>
      </c>
      <c r="CZ267" s="160" t="str">
        <f t="shared" si="150"/>
        <v/>
      </c>
      <c r="DA267" s="160" t="str">
        <f t="shared" si="150"/>
        <v/>
      </c>
      <c r="DB267" s="160" t="str">
        <f t="shared" si="150"/>
        <v/>
      </c>
      <c r="DC267" s="160" t="str">
        <f t="shared" si="150"/>
        <v/>
      </c>
      <c r="DD267" s="160" t="str">
        <f t="shared" si="150"/>
        <v/>
      </c>
      <c r="DE267" s="160" t="str">
        <f t="shared" si="150"/>
        <v/>
      </c>
      <c r="DF267" s="160" t="str">
        <f t="shared" si="150"/>
        <v/>
      </c>
      <c r="DG267" s="160" t="str">
        <f t="shared" si="150"/>
        <v/>
      </c>
      <c r="DH267" s="160" t="str">
        <f t="shared" si="150"/>
        <v/>
      </c>
      <c r="DI267" s="160" t="str">
        <f t="shared" si="150"/>
        <v/>
      </c>
      <c r="DJ267" s="160" t="str">
        <f t="shared" si="150"/>
        <v/>
      </c>
      <c r="DK267" s="160" t="str">
        <f t="shared" si="150"/>
        <v/>
      </c>
      <c r="DL267" s="160" t="str">
        <f t="shared" si="150"/>
        <v/>
      </c>
      <c r="DM267" s="160" t="str">
        <f t="shared" si="150"/>
        <v/>
      </c>
      <c r="DN267" s="160" t="str">
        <f t="shared" si="150"/>
        <v/>
      </c>
      <c r="DO267" s="160" t="str">
        <f t="shared" si="150"/>
        <v/>
      </c>
      <c r="DP267" s="160" t="str">
        <f t="shared" si="150"/>
        <v/>
      </c>
      <c r="DQ267" s="160" t="str">
        <f t="shared" si="150"/>
        <v/>
      </c>
      <c r="DR267" s="160" t="str">
        <f t="shared" si="150"/>
        <v/>
      </c>
      <c r="DS267" s="160" t="str">
        <f t="shared" si="150"/>
        <v/>
      </c>
      <c r="DT267" s="160" t="str">
        <f t="shared" si="150"/>
        <v/>
      </c>
      <c r="DU267" s="160" t="str">
        <f t="shared" si="150"/>
        <v/>
      </c>
    </row>
    <row r="268" spans="1:125" ht="15" thickBot="1">
      <c r="A268" s="139" t="s">
        <v>269</v>
      </c>
      <c r="B268" s="126" t="str">
        <f>IFERROR(IF(B83=0,"",B83),"")</f>
        <v>k €</v>
      </c>
      <c r="C268" s="127" t="str">
        <f>IFERROR(IF(C83=0,"",C83),"")</f>
        <v/>
      </c>
      <c r="D268" s="127">
        <f>IFERROR(SUM(E268:DU268),"")</f>
        <v>141884.5388817935</v>
      </c>
      <c r="E268" s="127">
        <f t="shared" ref="E268:BP268" si="151">IFERROR(E266*E264,"")</f>
        <v>2037.3995475785464</v>
      </c>
      <c r="F268" s="127">
        <f t="shared" si="151"/>
        <v>2050.1562440458042</v>
      </c>
      <c r="G268" s="127">
        <f t="shared" si="151"/>
        <v>2062.8513165149766</v>
      </c>
      <c r="H268" s="127">
        <f t="shared" si="151"/>
        <v>2075.4826365379863</v>
      </c>
      <c r="I268" s="127">
        <f t="shared" si="151"/>
        <v>2083.2535826693579</v>
      </c>
      <c r="J268" s="127">
        <f t="shared" si="151"/>
        <v>2095.2626826198602</v>
      </c>
      <c r="K268" s="127">
        <f t="shared" si="151"/>
        <v>2107.2079035914912</v>
      </c>
      <c r="L268" s="127">
        <f t="shared" si="151"/>
        <v>2119.0873681069529</v>
      </c>
      <c r="M268" s="127">
        <f t="shared" si="151"/>
        <v>2117.1494919915326</v>
      </c>
      <c r="N268" s="127">
        <f t="shared" si="151"/>
        <v>2127.7737999190608</v>
      </c>
      <c r="O268" s="127">
        <f t="shared" si="151"/>
        <v>2138.3337956913151</v>
      </c>
      <c r="P268" s="127">
        <f t="shared" si="151"/>
        <v>2148.8279955269782</v>
      </c>
      <c r="Q268" s="127">
        <f t="shared" si="151"/>
        <v>2159.4924818313634</v>
      </c>
      <c r="R268" s="127">
        <f t="shared" si="151"/>
        <v>2170.3292759174419</v>
      </c>
      <c r="S268" s="127">
        <f t="shared" si="151"/>
        <v>2181.1004716051411</v>
      </c>
      <c r="T268" s="127">
        <f t="shared" si="151"/>
        <v>2191.8045554375176</v>
      </c>
      <c r="U268" s="127">
        <f t="shared" si="151"/>
        <v>2202.6823314679905</v>
      </c>
      <c r="V268" s="127">
        <f t="shared" si="151"/>
        <v>2213.7358614357909</v>
      </c>
      <c r="W268" s="127">
        <f t="shared" si="151"/>
        <v>2224.7224810372445</v>
      </c>
      <c r="X268" s="127">
        <f t="shared" si="151"/>
        <v>2235.6406465462683</v>
      </c>
      <c r="Y268" s="127">
        <f t="shared" si="151"/>
        <v>2246.7359780973507</v>
      </c>
      <c r="Z268" s="127">
        <f t="shared" si="151"/>
        <v>2258.0105786645067</v>
      </c>
      <c r="AA268" s="127">
        <f t="shared" si="151"/>
        <v>2269.2169306579895</v>
      </c>
      <c r="AB268" s="127">
        <f t="shared" si="151"/>
        <v>2280.3534594771936</v>
      </c>
      <c r="AC268" s="127">
        <f t="shared" si="151"/>
        <v>2291.6706976592977</v>
      </c>
      <c r="AD268" s="127">
        <f t="shared" si="151"/>
        <v>2303.1707902377975</v>
      </c>
      <c r="AE268" s="127">
        <f t="shared" si="151"/>
        <v>2314.6012692711488</v>
      </c>
      <c r="AF268" s="127">
        <f t="shared" si="151"/>
        <v>2325.9605286667374</v>
      </c>
      <c r="AG268" s="127">
        <f t="shared" si="151"/>
        <v>2337.5041116124835</v>
      </c>
      <c r="AH268" s="127">
        <f t="shared" si="151"/>
        <v>2349.2342060425531</v>
      </c>
      <c r="AI268" s="127">
        <f t="shared" si="151"/>
        <v>2360.8932946565719</v>
      </c>
      <c r="AJ268" s="127">
        <f t="shared" si="151"/>
        <v>2372.4797392400724</v>
      </c>
      <c r="AK268" s="127">
        <f t="shared" si="151"/>
        <v>2384.254193844733</v>
      </c>
      <c r="AL268" s="127">
        <f t="shared" si="151"/>
        <v>2396.2188901634045</v>
      </c>
      <c r="AM268" s="127">
        <f t="shared" si="151"/>
        <v>2408.1111605497035</v>
      </c>
      <c r="AN268" s="127">
        <f t="shared" si="151"/>
        <v>2419.9293340248737</v>
      </c>
      <c r="AO268" s="127">
        <f t="shared" si="151"/>
        <v>2431.9392777216276</v>
      </c>
      <c r="AP268" s="127">
        <f t="shared" si="151"/>
        <v>2444.1432679666723</v>
      </c>
      <c r="AQ268" s="127">
        <f t="shared" si="151"/>
        <v>2456.2733837606975</v>
      </c>
      <c r="AR268" s="127">
        <f t="shared" si="151"/>
        <v>2468.3279207053711</v>
      </c>
      <c r="AS268" s="127">
        <f t="shared" si="151"/>
        <v>2480.5780632760602</v>
      </c>
      <c r="AT268" s="127">
        <f t="shared" si="151"/>
        <v>2493.0261333260059</v>
      </c>
      <c r="AU268" s="127">
        <f t="shared" si="151"/>
        <v>2505.3988514359116</v>
      </c>
      <c r="AV268" s="127">
        <f t="shared" si="151"/>
        <v>2517.6944791194787</v>
      </c>
      <c r="AW268" s="127">
        <f t="shared" si="151"/>
        <v>2530.1896245415815</v>
      </c>
      <c r="AX268" s="127">
        <f t="shared" si="151"/>
        <v>2542.8866559925264</v>
      </c>
      <c r="AY268" s="127">
        <f t="shared" si="151"/>
        <v>2555.50682846463</v>
      </c>
      <c r="AZ268" s="127">
        <f t="shared" si="151"/>
        <v>2568.0483687018686</v>
      </c>
      <c r="BA268" s="127">
        <f t="shared" si="151"/>
        <v>2580.7934170324133</v>
      </c>
      <c r="BB268" s="127">
        <f t="shared" si="151"/>
        <v>2593.7443891123762</v>
      </c>
      <c r="BC268" s="127">
        <f t="shared" si="151"/>
        <v>2606.6169650339225</v>
      </c>
      <c r="BD268" s="127">
        <f t="shared" si="151"/>
        <v>2619.4093360759057</v>
      </c>
      <c r="BE268" s="127">
        <f t="shared" si="151"/>
        <v>2632.4092853730617</v>
      </c>
      <c r="BF268" s="127">
        <f t="shared" si="151"/>
        <v>2645.6192768946244</v>
      </c>
      <c r="BG268" s="127">
        <f t="shared" si="151"/>
        <v>2658.7493043346012</v>
      </c>
      <c r="BH268" s="127">
        <f t="shared" si="151"/>
        <v>2671.7975227974239</v>
      </c>
      <c r="BI268" s="127">
        <f t="shared" si="151"/>
        <v>2685.0574710805226</v>
      </c>
      <c r="BJ268" s="127">
        <f t="shared" si="151"/>
        <v>2698.5316624325169</v>
      </c>
      <c r="BK268" s="127">
        <f t="shared" si="151"/>
        <v>2711.9242904212929</v>
      </c>
      <c r="BL268" s="127">
        <f t="shared" si="151"/>
        <v>2725.2334732533723</v>
      </c>
      <c r="BM268" s="127">
        <f t="shared" si="151"/>
        <v>0</v>
      </c>
      <c r="BN268" s="127">
        <f t="shared" si="151"/>
        <v>0</v>
      </c>
      <c r="BO268" s="127">
        <f t="shared" si="151"/>
        <v>0</v>
      </c>
      <c r="BP268" s="127">
        <f t="shared" si="151"/>
        <v>0</v>
      </c>
      <c r="BQ268" s="127">
        <f t="shared" ref="BQ268:DU268" si="152">IFERROR(BQ266*BQ264,"")</f>
        <v>0</v>
      </c>
      <c r="BR268" s="127">
        <f t="shared" si="152"/>
        <v>0</v>
      </c>
      <c r="BS268" s="127">
        <f t="shared" si="152"/>
        <v>0</v>
      </c>
      <c r="BT268" s="127">
        <f t="shared" si="152"/>
        <v>0</v>
      </c>
      <c r="BU268" s="127">
        <f t="shared" si="152"/>
        <v>0</v>
      </c>
      <c r="BV268" s="127">
        <f t="shared" si="152"/>
        <v>0</v>
      </c>
      <c r="BW268" s="127">
        <f t="shared" si="152"/>
        <v>0</v>
      </c>
      <c r="BX268" s="127">
        <f t="shared" si="152"/>
        <v>0</v>
      </c>
      <c r="BY268" s="127">
        <f t="shared" si="152"/>
        <v>0</v>
      </c>
      <c r="BZ268" s="127">
        <f t="shared" si="152"/>
        <v>0</v>
      </c>
      <c r="CA268" s="127">
        <f t="shared" si="152"/>
        <v>0</v>
      </c>
      <c r="CB268" s="127">
        <f t="shared" si="152"/>
        <v>0</v>
      </c>
      <c r="CC268" s="127">
        <f t="shared" si="152"/>
        <v>0</v>
      </c>
      <c r="CD268" s="127">
        <f t="shared" si="152"/>
        <v>0</v>
      </c>
      <c r="CE268" s="127">
        <f t="shared" si="152"/>
        <v>0</v>
      </c>
      <c r="CF268" s="127">
        <f t="shared" si="152"/>
        <v>0</v>
      </c>
      <c r="CG268" s="127">
        <f t="shared" si="152"/>
        <v>0</v>
      </c>
      <c r="CH268" s="127">
        <f t="shared" si="152"/>
        <v>0</v>
      </c>
      <c r="CI268" s="127">
        <f t="shared" si="152"/>
        <v>0</v>
      </c>
      <c r="CJ268" s="127">
        <f t="shared" si="152"/>
        <v>0</v>
      </c>
      <c r="CK268" s="127">
        <f t="shared" si="152"/>
        <v>0</v>
      </c>
      <c r="CL268" s="127">
        <f t="shared" si="152"/>
        <v>0</v>
      </c>
      <c r="CM268" s="127">
        <f t="shared" si="152"/>
        <v>0</v>
      </c>
      <c r="CN268" s="127">
        <f t="shared" si="152"/>
        <v>0</v>
      </c>
      <c r="CO268" s="127">
        <f t="shared" si="152"/>
        <v>0</v>
      </c>
      <c r="CP268" s="127">
        <f t="shared" si="152"/>
        <v>0</v>
      </c>
      <c r="CQ268" s="127">
        <f t="shared" si="152"/>
        <v>0</v>
      </c>
      <c r="CR268" s="127">
        <f t="shared" si="152"/>
        <v>0</v>
      </c>
      <c r="CS268" s="127">
        <f t="shared" si="152"/>
        <v>0</v>
      </c>
      <c r="CT268" s="127">
        <f t="shared" si="152"/>
        <v>0</v>
      </c>
      <c r="CU268" s="127">
        <f t="shared" si="152"/>
        <v>0</v>
      </c>
      <c r="CV268" s="127">
        <f t="shared" si="152"/>
        <v>0</v>
      </c>
      <c r="CW268" s="127">
        <f t="shared" si="152"/>
        <v>0</v>
      </c>
      <c r="CX268" s="127">
        <f t="shared" si="152"/>
        <v>0</v>
      </c>
      <c r="CY268" s="127">
        <f t="shared" si="152"/>
        <v>0</v>
      </c>
      <c r="CZ268" s="127">
        <f t="shared" si="152"/>
        <v>0</v>
      </c>
      <c r="DA268" s="127">
        <f t="shared" si="152"/>
        <v>0</v>
      </c>
      <c r="DB268" s="127">
        <f t="shared" si="152"/>
        <v>0</v>
      </c>
      <c r="DC268" s="127">
        <f t="shared" si="152"/>
        <v>0</v>
      </c>
      <c r="DD268" s="127">
        <f t="shared" si="152"/>
        <v>0</v>
      </c>
      <c r="DE268" s="127">
        <f t="shared" si="152"/>
        <v>0</v>
      </c>
      <c r="DF268" s="127">
        <f t="shared" si="152"/>
        <v>0</v>
      </c>
      <c r="DG268" s="127">
        <f t="shared" si="152"/>
        <v>0</v>
      </c>
      <c r="DH268" s="127">
        <f t="shared" si="152"/>
        <v>0</v>
      </c>
      <c r="DI268" s="127">
        <f t="shared" si="152"/>
        <v>0</v>
      </c>
      <c r="DJ268" s="127">
        <f t="shared" si="152"/>
        <v>0</v>
      </c>
      <c r="DK268" s="127">
        <f t="shared" si="152"/>
        <v>0</v>
      </c>
      <c r="DL268" s="127">
        <f t="shared" si="152"/>
        <v>0</v>
      </c>
      <c r="DM268" s="127">
        <f t="shared" si="152"/>
        <v>0</v>
      </c>
      <c r="DN268" s="127">
        <f t="shared" si="152"/>
        <v>0</v>
      </c>
      <c r="DO268" s="127">
        <f t="shared" si="152"/>
        <v>0</v>
      </c>
      <c r="DP268" s="127">
        <f t="shared" si="152"/>
        <v>0</v>
      </c>
      <c r="DQ268" s="127">
        <f t="shared" si="152"/>
        <v>0</v>
      </c>
      <c r="DR268" s="127">
        <f t="shared" si="152"/>
        <v>0</v>
      </c>
      <c r="DS268" s="127">
        <f t="shared" si="152"/>
        <v>0</v>
      </c>
      <c r="DT268" s="127">
        <f t="shared" si="152"/>
        <v>0</v>
      </c>
      <c r="DU268" s="127">
        <f t="shared" si="152"/>
        <v>0</v>
      </c>
    </row>
    <row r="269" spans="1:125">
      <c r="A269" s="160"/>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row>
    <row r="270" spans="1:125">
      <c r="A270" s="161" t="str">
        <f t="shared" ref="A270:BL270" si="153">IFERROR(IF(A85=0,"",A85),"")</f>
        <v>Apdrošināšanas izmaksas</v>
      </c>
      <c r="B270" s="161" t="str">
        <f t="shared" si="153"/>
        <v/>
      </c>
      <c r="C270" s="161" t="str">
        <f t="shared" si="153"/>
        <v/>
      </c>
      <c r="D270" s="161" t="str">
        <f t="shared" si="153"/>
        <v/>
      </c>
      <c r="E270" s="161" t="str">
        <f t="shared" si="153"/>
        <v/>
      </c>
      <c r="F270" s="161" t="str">
        <f t="shared" si="153"/>
        <v/>
      </c>
      <c r="G270" s="161" t="str">
        <f t="shared" si="153"/>
        <v/>
      </c>
      <c r="H270" s="161" t="str">
        <f t="shared" si="153"/>
        <v/>
      </c>
      <c r="I270" s="161" t="str">
        <f t="shared" si="153"/>
        <v/>
      </c>
      <c r="J270" s="161" t="str">
        <f t="shared" si="153"/>
        <v/>
      </c>
      <c r="K270" s="161" t="str">
        <f t="shared" si="153"/>
        <v/>
      </c>
      <c r="L270" s="161" t="str">
        <f t="shared" si="153"/>
        <v/>
      </c>
      <c r="M270" s="161" t="str">
        <f t="shared" si="153"/>
        <v/>
      </c>
      <c r="N270" s="161" t="str">
        <f t="shared" si="153"/>
        <v/>
      </c>
      <c r="O270" s="161" t="str">
        <f t="shared" si="153"/>
        <v/>
      </c>
      <c r="P270" s="161" t="str">
        <f t="shared" si="153"/>
        <v/>
      </c>
      <c r="Q270" s="161" t="str">
        <f t="shared" si="153"/>
        <v/>
      </c>
      <c r="R270" s="161" t="str">
        <f t="shared" si="153"/>
        <v/>
      </c>
      <c r="S270" s="161" t="str">
        <f t="shared" si="153"/>
        <v/>
      </c>
      <c r="T270" s="161" t="str">
        <f t="shared" si="153"/>
        <v/>
      </c>
      <c r="U270" s="161" t="str">
        <f t="shared" si="153"/>
        <v/>
      </c>
      <c r="V270" s="161" t="str">
        <f t="shared" si="153"/>
        <v/>
      </c>
      <c r="W270" s="161" t="str">
        <f t="shared" si="153"/>
        <v/>
      </c>
      <c r="X270" s="161" t="str">
        <f t="shared" si="153"/>
        <v/>
      </c>
      <c r="Y270" s="161" t="str">
        <f t="shared" si="153"/>
        <v/>
      </c>
      <c r="Z270" s="161" t="str">
        <f t="shared" si="153"/>
        <v/>
      </c>
      <c r="AA270" s="161" t="str">
        <f t="shared" si="153"/>
        <v/>
      </c>
      <c r="AB270" s="161" t="str">
        <f t="shared" si="153"/>
        <v/>
      </c>
      <c r="AC270" s="161" t="str">
        <f t="shared" si="153"/>
        <v/>
      </c>
      <c r="AD270" s="161" t="str">
        <f t="shared" si="153"/>
        <v/>
      </c>
      <c r="AE270" s="161" t="str">
        <f t="shared" si="153"/>
        <v/>
      </c>
      <c r="AF270" s="161" t="str">
        <f t="shared" si="153"/>
        <v/>
      </c>
      <c r="AG270" s="161" t="str">
        <f t="shared" si="153"/>
        <v/>
      </c>
      <c r="AH270" s="161" t="str">
        <f t="shared" si="153"/>
        <v/>
      </c>
      <c r="AI270" s="161" t="str">
        <f t="shared" si="153"/>
        <v/>
      </c>
      <c r="AJ270" s="161" t="str">
        <f t="shared" si="153"/>
        <v/>
      </c>
      <c r="AK270" s="161" t="str">
        <f t="shared" si="153"/>
        <v/>
      </c>
      <c r="AL270" s="161" t="str">
        <f t="shared" si="153"/>
        <v/>
      </c>
      <c r="AM270" s="161" t="str">
        <f t="shared" si="153"/>
        <v/>
      </c>
      <c r="AN270" s="161" t="str">
        <f t="shared" si="153"/>
        <v/>
      </c>
      <c r="AO270" s="161" t="str">
        <f t="shared" si="153"/>
        <v/>
      </c>
      <c r="AP270" s="161" t="str">
        <f t="shared" si="153"/>
        <v/>
      </c>
      <c r="AQ270" s="161" t="str">
        <f t="shared" si="153"/>
        <v/>
      </c>
      <c r="AR270" s="161" t="str">
        <f t="shared" si="153"/>
        <v/>
      </c>
      <c r="AS270" s="161" t="str">
        <f t="shared" si="153"/>
        <v/>
      </c>
      <c r="AT270" s="161" t="str">
        <f t="shared" si="153"/>
        <v/>
      </c>
      <c r="AU270" s="161" t="str">
        <f t="shared" si="153"/>
        <v/>
      </c>
      <c r="AV270" s="161" t="str">
        <f t="shared" si="153"/>
        <v/>
      </c>
      <c r="AW270" s="161" t="str">
        <f t="shared" si="153"/>
        <v/>
      </c>
      <c r="AX270" s="161" t="str">
        <f t="shared" si="153"/>
        <v/>
      </c>
      <c r="AY270" s="161" t="str">
        <f t="shared" si="153"/>
        <v/>
      </c>
      <c r="AZ270" s="161" t="str">
        <f t="shared" si="153"/>
        <v/>
      </c>
      <c r="BA270" s="161" t="str">
        <f t="shared" si="153"/>
        <v/>
      </c>
      <c r="BB270" s="161" t="str">
        <f t="shared" si="153"/>
        <v/>
      </c>
      <c r="BC270" s="161" t="str">
        <f t="shared" si="153"/>
        <v/>
      </c>
      <c r="BD270" s="161" t="str">
        <f t="shared" si="153"/>
        <v/>
      </c>
      <c r="BE270" s="161" t="str">
        <f t="shared" si="153"/>
        <v/>
      </c>
      <c r="BF270" s="161" t="str">
        <f t="shared" si="153"/>
        <v/>
      </c>
      <c r="BG270" s="161" t="str">
        <f t="shared" si="153"/>
        <v/>
      </c>
      <c r="BH270" s="161" t="str">
        <f t="shared" si="153"/>
        <v/>
      </c>
      <c r="BI270" s="161" t="str">
        <f t="shared" si="153"/>
        <v/>
      </c>
      <c r="BJ270" s="161" t="str">
        <f t="shared" si="153"/>
        <v/>
      </c>
      <c r="BK270" s="161" t="str">
        <f t="shared" si="153"/>
        <v/>
      </c>
      <c r="BL270" s="161" t="str">
        <f t="shared" si="153"/>
        <v/>
      </c>
      <c r="BM270" s="161" t="str">
        <f t="shared" ref="BM270:DU270" si="154">IFERROR(IF(BM85=0,"",BM85),"")</f>
        <v/>
      </c>
      <c r="BN270" s="161" t="str">
        <f t="shared" si="154"/>
        <v/>
      </c>
      <c r="BO270" s="161" t="str">
        <f t="shared" si="154"/>
        <v/>
      </c>
      <c r="BP270" s="161" t="str">
        <f t="shared" si="154"/>
        <v/>
      </c>
      <c r="BQ270" s="161" t="str">
        <f t="shared" si="154"/>
        <v/>
      </c>
      <c r="BR270" s="161" t="str">
        <f t="shared" si="154"/>
        <v/>
      </c>
      <c r="BS270" s="161" t="str">
        <f t="shared" si="154"/>
        <v/>
      </c>
      <c r="BT270" s="161" t="str">
        <f t="shared" si="154"/>
        <v/>
      </c>
      <c r="BU270" s="161" t="str">
        <f t="shared" si="154"/>
        <v/>
      </c>
      <c r="BV270" s="161" t="str">
        <f t="shared" si="154"/>
        <v/>
      </c>
      <c r="BW270" s="161" t="str">
        <f t="shared" si="154"/>
        <v/>
      </c>
      <c r="BX270" s="161" t="str">
        <f t="shared" si="154"/>
        <v/>
      </c>
      <c r="BY270" s="161" t="str">
        <f t="shared" si="154"/>
        <v/>
      </c>
      <c r="BZ270" s="161" t="str">
        <f t="shared" si="154"/>
        <v/>
      </c>
      <c r="CA270" s="161" t="str">
        <f t="shared" si="154"/>
        <v/>
      </c>
      <c r="CB270" s="161" t="str">
        <f t="shared" si="154"/>
        <v/>
      </c>
      <c r="CC270" s="161" t="str">
        <f t="shared" si="154"/>
        <v/>
      </c>
      <c r="CD270" s="161" t="str">
        <f t="shared" si="154"/>
        <v/>
      </c>
      <c r="CE270" s="161" t="str">
        <f t="shared" si="154"/>
        <v/>
      </c>
      <c r="CF270" s="161" t="str">
        <f t="shared" si="154"/>
        <v/>
      </c>
      <c r="CG270" s="161" t="str">
        <f t="shared" si="154"/>
        <v/>
      </c>
      <c r="CH270" s="161" t="str">
        <f t="shared" si="154"/>
        <v/>
      </c>
      <c r="CI270" s="161" t="str">
        <f t="shared" si="154"/>
        <v/>
      </c>
      <c r="CJ270" s="161" t="str">
        <f t="shared" si="154"/>
        <v/>
      </c>
      <c r="CK270" s="161" t="str">
        <f t="shared" si="154"/>
        <v/>
      </c>
      <c r="CL270" s="161" t="str">
        <f t="shared" si="154"/>
        <v/>
      </c>
      <c r="CM270" s="161" t="str">
        <f t="shared" si="154"/>
        <v/>
      </c>
      <c r="CN270" s="161" t="str">
        <f t="shared" si="154"/>
        <v/>
      </c>
      <c r="CO270" s="161" t="str">
        <f t="shared" si="154"/>
        <v/>
      </c>
      <c r="CP270" s="161" t="str">
        <f t="shared" si="154"/>
        <v/>
      </c>
      <c r="CQ270" s="161" t="str">
        <f t="shared" si="154"/>
        <v/>
      </c>
      <c r="CR270" s="161" t="str">
        <f t="shared" si="154"/>
        <v/>
      </c>
      <c r="CS270" s="161" t="str">
        <f t="shared" si="154"/>
        <v/>
      </c>
      <c r="CT270" s="161" t="str">
        <f t="shared" si="154"/>
        <v/>
      </c>
      <c r="CU270" s="161" t="str">
        <f t="shared" si="154"/>
        <v/>
      </c>
      <c r="CV270" s="161" t="str">
        <f t="shared" si="154"/>
        <v/>
      </c>
      <c r="CW270" s="161" t="str">
        <f t="shared" si="154"/>
        <v/>
      </c>
      <c r="CX270" s="161" t="str">
        <f t="shared" si="154"/>
        <v/>
      </c>
      <c r="CY270" s="161" t="str">
        <f t="shared" si="154"/>
        <v/>
      </c>
      <c r="CZ270" s="161" t="str">
        <f t="shared" si="154"/>
        <v/>
      </c>
      <c r="DA270" s="161" t="str">
        <f t="shared" si="154"/>
        <v/>
      </c>
      <c r="DB270" s="161" t="str">
        <f t="shared" si="154"/>
        <v/>
      </c>
      <c r="DC270" s="161" t="str">
        <f t="shared" si="154"/>
        <v/>
      </c>
      <c r="DD270" s="161" t="str">
        <f t="shared" si="154"/>
        <v/>
      </c>
      <c r="DE270" s="161" t="str">
        <f t="shared" si="154"/>
        <v/>
      </c>
      <c r="DF270" s="161" t="str">
        <f t="shared" si="154"/>
        <v/>
      </c>
      <c r="DG270" s="161" t="str">
        <f t="shared" si="154"/>
        <v/>
      </c>
      <c r="DH270" s="161" t="str">
        <f t="shared" si="154"/>
        <v/>
      </c>
      <c r="DI270" s="161" t="str">
        <f t="shared" si="154"/>
        <v/>
      </c>
      <c r="DJ270" s="161" t="str">
        <f t="shared" si="154"/>
        <v/>
      </c>
      <c r="DK270" s="161" t="str">
        <f t="shared" si="154"/>
        <v/>
      </c>
      <c r="DL270" s="161" t="str">
        <f t="shared" si="154"/>
        <v/>
      </c>
      <c r="DM270" s="161" t="str">
        <f t="shared" si="154"/>
        <v/>
      </c>
      <c r="DN270" s="161" t="str">
        <f t="shared" si="154"/>
        <v/>
      </c>
      <c r="DO270" s="161" t="str">
        <f t="shared" si="154"/>
        <v/>
      </c>
      <c r="DP270" s="161" t="str">
        <f t="shared" si="154"/>
        <v/>
      </c>
      <c r="DQ270" s="161" t="str">
        <f t="shared" si="154"/>
        <v/>
      </c>
      <c r="DR270" s="161" t="str">
        <f t="shared" si="154"/>
        <v/>
      </c>
      <c r="DS270" s="161" t="str">
        <f t="shared" si="154"/>
        <v/>
      </c>
      <c r="DT270" s="161" t="str">
        <f t="shared" si="154"/>
        <v/>
      </c>
      <c r="DU270" s="161" t="str">
        <f t="shared" si="154"/>
        <v/>
      </c>
    </row>
    <row r="271" spans="1:125">
      <c r="A271" s="160"/>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c r="BO271" s="160"/>
      <c r="BP271" s="160"/>
      <c r="BQ271" s="160"/>
      <c r="BR271" s="160"/>
      <c r="BS271" s="160"/>
      <c r="BT271" s="160"/>
      <c r="BU271" s="160"/>
      <c r="BV271" s="160"/>
      <c r="BW271" s="160"/>
      <c r="BX271" s="160"/>
      <c r="BY271" s="160"/>
      <c r="BZ271" s="160"/>
      <c r="CA271" s="160"/>
      <c r="CB271" s="160"/>
      <c r="CC271" s="160"/>
      <c r="CD271" s="160"/>
      <c r="CE271" s="160"/>
      <c r="CF271" s="160"/>
      <c r="CG271" s="160"/>
      <c r="CH271" s="160"/>
      <c r="CI271" s="160"/>
      <c r="CJ271" s="160"/>
      <c r="CK271" s="160"/>
      <c r="CL271" s="160"/>
      <c r="CM271" s="160"/>
      <c r="CN271" s="160"/>
      <c r="CO271" s="160"/>
      <c r="CP271" s="160"/>
      <c r="CQ271" s="160"/>
      <c r="CR271" s="160"/>
      <c r="CS271" s="160"/>
      <c r="CT271" s="160"/>
      <c r="CU271" s="160"/>
      <c r="CV271" s="160"/>
      <c r="CW271" s="160"/>
      <c r="CX271" s="160"/>
      <c r="CY271" s="160"/>
      <c r="CZ271" s="160"/>
      <c r="DA271" s="160"/>
      <c r="DB271" s="160"/>
      <c r="DC271" s="160"/>
      <c r="DD271" s="160"/>
      <c r="DE271" s="160"/>
      <c r="DF271" s="160"/>
      <c r="DG271" s="160"/>
      <c r="DH271" s="160"/>
      <c r="DI271" s="160"/>
      <c r="DJ271" s="160"/>
      <c r="DK271" s="160"/>
      <c r="DL271" s="160"/>
      <c r="DM271" s="160"/>
      <c r="DN271" s="160"/>
      <c r="DO271" s="160"/>
      <c r="DP271" s="160"/>
      <c r="DQ271" s="160"/>
      <c r="DR271" s="160"/>
      <c r="DS271" s="160"/>
      <c r="DT271" s="160"/>
      <c r="DU271" s="160"/>
    </row>
    <row r="272" spans="1:125">
      <c r="A272" s="44" t="str">
        <f t="shared" ref="A272:BL272" si="155">IFERROR(IF(A87=0,"",A87),"")</f>
        <v>Indekss kapitālieguldījumu izmaksām</v>
      </c>
      <c r="B272" s="160" t="str">
        <f t="shared" si="155"/>
        <v/>
      </c>
      <c r="C272" s="160" t="str">
        <f t="shared" si="155"/>
        <v/>
      </c>
      <c r="D272" s="44" t="str">
        <f t="shared" si="155"/>
        <v>Patēriņa cenu indekss</v>
      </c>
      <c r="E272" s="150">
        <f t="shared" si="155"/>
        <v>1.0061232333721217</v>
      </c>
      <c r="F272" s="150">
        <f t="shared" si="155"/>
        <v>1.0124228365658292</v>
      </c>
      <c r="G272" s="150">
        <f t="shared" si="155"/>
        <v>1.0186920081555439</v>
      </c>
      <c r="H272" s="150">
        <f t="shared" si="155"/>
        <v>1.0249296970557957</v>
      </c>
      <c r="I272" s="150">
        <f t="shared" si="155"/>
        <v>1.0287672013182014</v>
      </c>
      <c r="J272" s="150">
        <f t="shared" si="155"/>
        <v>1.0346976210468446</v>
      </c>
      <c r="K272" s="150">
        <f t="shared" si="155"/>
        <v>1.0405964956007363</v>
      </c>
      <c r="L272" s="150">
        <f t="shared" si="155"/>
        <v>1.0464628978305941</v>
      </c>
      <c r="M272" s="150">
        <f t="shared" si="155"/>
        <v>1.0455059219711271</v>
      </c>
      <c r="N272" s="150">
        <f t="shared" si="155"/>
        <v>1.0507524937871906</v>
      </c>
      <c r="O272" s="150">
        <f t="shared" si="155"/>
        <v>1.0559673065142297</v>
      </c>
      <c r="P272" s="150">
        <f t="shared" si="155"/>
        <v>1.0611496274207299</v>
      </c>
      <c r="Q272" s="150">
        <f t="shared" si="155"/>
        <v>1.0664160404105498</v>
      </c>
      <c r="R272" s="150">
        <f t="shared" si="155"/>
        <v>1.0717675436629344</v>
      </c>
      <c r="S272" s="150">
        <f t="shared" si="155"/>
        <v>1.0770866526445142</v>
      </c>
      <c r="T272" s="150">
        <f t="shared" si="155"/>
        <v>1.0823726199691446</v>
      </c>
      <c r="U272" s="150">
        <f t="shared" si="155"/>
        <v>1.0877443612187607</v>
      </c>
      <c r="V272" s="150">
        <f t="shared" si="155"/>
        <v>1.0932028945361931</v>
      </c>
      <c r="W272" s="150">
        <f t="shared" si="155"/>
        <v>1.0986283856974046</v>
      </c>
      <c r="X272" s="150">
        <f t="shared" si="155"/>
        <v>1.1040200723685276</v>
      </c>
      <c r="Y272" s="150">
        <f t="shared" si="155"/>
        <v>1.1094992484431361</v>
      </c>
      <c r="Z272" s="150">
        <f t="shared" si="155"/>
        <v>1.115066952426917</v>
      </c>
      <c r="AA272" s="150">
        <f t="shared" si="155"/>
        <v>1.1206009534113528</v>
      </c>
      <c r="AB272" s="150">
        <f t="shared" si="155"/>
        <v>1.1261004738158982</v>
      </c>
      <c r="AC272" s="150">
        <f t="shared" si="155"/>
        <v>1.1316892334119988</v>
      </c>
      <c r="AD272" s="150">
        <f t="shared" si="155"/>
        <v>1.1373682914754555</v>
      </c>
      <c r="AE272" s="150">
        <f t="shared" si="155"/>
        <v>1.1430129724795797</v>
      </c>
      <c r="AF272" s="150">
        <f t="shared" si="155"/>
        <v>1.1486224832922161</v>
      </c>
      <c r="AG272" s="150">
        <f t="shared" si="155"/>
        <v>1.1543230180802388</v>
      </c>
      <c r="AH272" s="150">
        <f t="shared" si="155"/>
        <v>1.1601156573049645</v>
      </c>
      <c r="AI272" s="150">
        <f t="shared" si="155"/>
        <v>1.1658732319291714</v>
      </c>
      <c r="AJ272" s="150">
        <f t="shared" si="155"/>
        <v>1.1715949329580604</v>
      </c>
      <c r="AK272" s="150">
        <f t="shared" si="155"/>
        <v>1.1774094784418434</v>
      </c>
      <c r="AL272" s="150">
        <f t="shared" si="155"/>
        <v>1.1833179704510639</v>
      </c>
      <c r="AM272" s="150">
        <f t="shared" si="155"/>
        <v>1.1891906965677548</v>
      </c>
      <c r="AN272" s="150">
        <f t="shared" si="155"/>
        <v>1.1950268316172217</v>
      </c>
      <c r="AO272" s="150">
        <f t="shared" si="155"/>
        <v>1.2009576680106804</v>
      </c>
      <c r="AP272" s="150">
        <f t="shared" si="155"/>
        <v>1.2069843298600851</v>
      </c>
      <c r="AQ272" s="150">
        <f t="shared" si="155"/>
        <v>1.2129745104991099</v>
      </c>
      <c r="AR272" s="150">
        <f t="shared" si="155"/>
        <v>1.218927368249566</v>
      </c>
      <c r="AS272" s="150">
        <f t="shared" si="155"/>
        <v>1.224976821370894</v>
      </c>
      <c r="AT272" s="150">
        <f t="shared" si="155"/>
        <v>1.231124016457287</v>
      </c>
      <c r="AU272" s="150">
        <f t="shared" si="155"/>
        <v>1.2372340007090921</v>
      </c>
      <c r="AV272" s="150">
        <f t="shared" si="155"/>
        <v>1.2433059156145574</v>
      </c>
      <c r="AW272" s="150">
        <f t="shared" si="155"/>
        <v>1.2494763577983119</v>
      </c>
      <c r="AX272" s="150">
        <f t="shared" si="155"/>
        <v>1.2557464967864327</v>
      </c>
      <c r="AY272" s="150">
        <f t="shared" si="155"/>
        <v>1.261978680723274</v>
      </c>
      <c r="AZ272" s="150">
        <f t="shared" si="155"/>
        <v>1.2681720339268487</v>
      </c>
      <c r="BA272" s="150">
        <f t="shared" si="155"/>
        <v>1.2744658849542783</v>
      </c>
      <c r="BB272" s="150">
        <f t="shared" si="155"/>
        <v>1.2808614267221612</v>
      </c>
      <c r="BC272" s="150">
        <f t="shared" si="155"/>
        <v>1.2872182543377395</v>
      </c>
      <c r="BD272" s="150">
        <f t="shared" si="155"/>
        <v>1.2935354746053855</v>
      </c>
      <c r="BE272" s="150">
        <f t="shared" si="155"/>
        <v>1.2999552026533638</v>
      </c>
      <c r="BF272" s="150">
        <f t="shared" si="155"/>
        <v>1.3064786552566046</v>
      </c>
      <c r="BG272" s="150">
        <f t="shared" si="155"/>
        <v>1.3129626194244943</v>
      </c>
      <c r="BH272" s="150">
        <f t="shared" si="155"/>
        <v>1.3194061840974933</v>
      </c>
      <c r="BI272" s="150">
        <f t="shared" si="155"/>
        <v>1.325954306706431</v>
      </c>
      <c r="BJ272" s="150">
        <f t="shared" si="155"/>
        <v>1.3326082283617366</v>
      </c>
      <c r="BK272" s="150">
        <f t="shared" si="155"/>
        <v>1.3392218718129842</v>
      </c>
      <c r="BL272" s="150">
        <f t="shared" si="155"/>
        <v>1.3457943077794432</v>
      </c>
      <c r="BM272" s="150">
        <f t="shared" ref="BM272:DU272" si="156">IFERROR(IF(BM87=0,"",BM87),"")</f>
        <v>1.3524733928405597</v>
      </c>
      <c r="BN272" s="150">
        <f t="shared" si="156"/>
        <v>1.3592603929289715</v>
      </c>
      <c r="BO272" s="150">
        <f t="shared" si="156"/>
        <v>1.3592603929289715</v>
      </c>
      <c r="BP272" s="150">
        <f t="shared" si="156"/>
        <v>1.3592603929289715</v>
      </c>
      <c r="BQ272" s="150">
        <f t="shared" si="156"/>
        <v>1.3592603929289715</v>
      </c>
      <c r="BR272" s="150">
        <f t="shared" si="156"/>
        <v>1.3592603929289715</v>
      </c>
      <c r="BS272" s="150">
        <f t="shared" si="156"/>
        <v>1.3592603929289715</v>
      </c>
      <c r="BT272" s="150">
        <f t="shared" si="156"/>
        <v>1.3592603929289715</v>
      </c>
      <c r="BU272" s="150">
        <f t="shared" si="156"/>
        <v>1.3592603929289715</v>
      </c>
      <c r="BV272" s="150">
        <f t="shared" si="156"/>
        <v>1.3592603929289715</v>
      </c>
      <c r="BW272" s="150">
        <f t="shared" si="156"/>
        <v>1.3592603929289715</v>
      </c>
      <c r="BX272" s="150">
        <f t="shared" si="156"/>
        <v>1.3592603929289715</v>
      </c>
      <c r="BY272" s="150">
        <f t="shared" si="156"/>
        <v>1.3592603929289715</v>
      </c>
      <c r="BZ272" s="150">
        <f t="shared" si="156"/>
        <v>1.3592603929289715</v>
      </c>
      <c r="CA272" s="150">
        <f t="shared" si="156"/>
        <v>1.3592603929289715</v>
      </c>
      <c r="CB272" s="150">
        <f t="shared" si="156"/>
        <v>1.3592603929289715</v>
      </c>
      <c r="CC272" s="150">
        <f t="shared" si="156"/>
        <v>1.3592603929289715</v>
      </c>
      <c r="CD272" s="150">
        <f t="shared" si="156"/>
        <v>1.3592603929289715</v>
      </c>
      <c r="CE272" s="150">
        <f t="shared" si="156"/>
        <v>1.3592603929289715</v>
      </c>
      <c r="CF272" s="150">
        <f t="shared" si="156"/>
        <v>1.3592603929289715</v>
      </c>
      <c r="CG272" s="150">
        <f t="shared" si="156"/>
        <v>1.3592603929289715</v>
      </c>
      <c r="CH272" s="150">
        <f t="shared" si="156"/>
        <v>1.3592603929289715</v>
      </c>
      <c r="CI272" s="150">
        <f t="shared" si="156"/>
        <v>1.3592603929289715</v>
      </c>
      <c r="CJ272" s="150">
        <f t="shared" si="156"/>
        <v>1.3592603929289715</v>
      </c>
      <c r="CK272" s="150">
        <f t="shared" si="156"/>
        <v>1.3592603929289715</v>
      </c>
      <c r="CL272" s="150">
        <f t="shared" si="156"/>
        <v>1.3592603929289715</v>
      </c>
      <c r="CM272" s="150">
        <f t="shared" si="156"/>
        <v>1.3592603929289715</v>
      </c>
      <c r="CN272" s="150">
        <f t="shared" si="156"/>
        <v>1.3592603929289715</v>
      </c>
      <c r="CO272" s="150">
        <f t="shared" si="156"/>
        <v>1.3592603929289715</v>
      </c>
      <c r="CP272" s="150">
        <f t="shared" si="156"/>
        <v>1.3592603929289715</v>
      </c>
      <c r="CQ272" s="150">
        <f t="shared" si="156"/>
        <v>1.3592603929289715</v>
      </c>
      <c r="CR272" s="150">
        <f t="shared" si="156"/>
        <v>1.3592603929289715</v>
      </c>
      <c r="CS272" s="150">
        <f t="shared" si="156"/>
        <v>1.3592603929289715</v>
      </c>
      <c r="CT272" s="150">
        <f t="shared" si="156"/>
        <v>1.3592603929289715</v>
      </c>
      <c r="CU272" s="150">
        <f t="shared" si="156"/>
        <v>1.3592603929289715</v>
      </c>
      <c r="CV272" s="150">
        <f t="shared" si="156"/>
        <v>1.3592603929289715</v>
      </c>
      <c r="CW272" s="150">
        <f t="shared" si="156"/>
        <v>1.3592603929289715</v>
      </c>
      <c r="CX272" s="150">
        <f t="shared" si="156"/>
        <v>1.3592603929289715</v>
      </c>
      <c r="CY272" s="150">
        <f t="shared" si="156"/>
        <v>1.3592603929289715</v>
      </c>
      <c r="CZ272" s="150">
        <f t="shared" si="156"/>
        <v>1.3592603929289715</v>
      </c>
      <c r="DA272" s="150">
        <f t="shared" si="156"/>
        <v>1.3592603929289715</v>
      </c>
      <c r="DB272" s="150">
        <f t="shared" si="156"/>
        <v>1.3592603929289715</v>
      </c>
      <c r="DC272" s="150">
        <f t="shared" si="156"/>
        <v>1.3592603929289715</v>
      </c>
      <c r="DD272" s="150">
        <f t="shared" si="156"/>
        <v>1.3592603929289715</v>
      </c>
      <c r="DE272" s="150">
        <f t="shared" si="156"/>
        <v>1.3592603929289715</v>
      </c>
      <c r="DF272" s="150">
        <f t="shared" si="156"/>
        <v>1.3592603929289715</v>
      </c>
      <c r="DG272" s="150">
        <f t="shared" si="156"/>
        <v>1.3592603929289715</v>
      </c>
      <c r="DH272" s="150">
        <f t="shared" si="156"/>
        <v>1.3592603929289715</v>
      </c>
      <c r="DI272" s="150">
        <f t="shared" si="156"/>
        <v>1.3592603929289715</v>
      </c>
      <c r="DJ272" s="150">
        <f t="shared" si="156"/>
        <v>1.3592603929289715</v>
      </c>
      <c r="DK272" s="150">
        <f t="shared" si="156"/>
        <v>1.3592603929289715</v>
      </c>
      <c r="DL272" s="150">
        <f t="shared" si="156"/>
        <v>1.3592603929289715</v>
      </c>
      <c r="DM272" s="150">
        <f t="shared" si="156"/>
        <v>1.3592603929289715</v>
      </c>
      <c r="DN272" s="150">
        <f t="shared" si="156"/>
        <v>1.3592603929289715</v>
      </c>
      <c r="DO272" s="150">
        <f t="shared" si="156"/>
        <v>1.3592603929289715</v>
      </c>
      <c r="DP272" s="150">
        <f t="shared" si="156"/>
        <v>1.3592603929289715</v>
      </c>
      <c r="DQ272" s="150">
        <f t="shared" si="156"/>
        <v>1.3592603929289715</v>
      </c>
      <c r="DR272" s="150">
        <f t="shared" si="156"/>
        <v>1.3592603929289715</v>
      </c>
      <c r="DS272" s="150">
        <f t="shared" si="156"/>
        <v>1.3592603929289715</v>
      </c>
      <c r="DT272" s="150">
        <f t="shared" si="156"/>
        <v>1.3592603929289715</v>
      </c>
      <c r="DU272" s="150">
        <f t="shared" si="156"/>
        <v>1.3592603929289715</v>
      </c>
    </row>
    <row r="273" spans="1:125">
      <c r="A273" s="160"/>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c r="BO273" s="160"/>
      <c r="BP273" s="160"/>
      <c r="BQ273" s="160"/>
      <c r="BR273" s="160"/>
      <c r="BS273" s="160"/>
      <c r="BT273" s="160"/>
      <c r="BU273" s="160"/>
      <c r="BV273" s="160"/>
      <c r="BW273" s="160"/>
      <c r="BX273" s="160"/>
      <c r="BY273" s="160"/>
      <c r="BZ273" s="160"/>
      <c r="CA273" s="160"/>
      <c r="CB273" s="160"/>
      <c r="CC273" s="160"/>
      <c r="CD273" s="160"/>
      <c r="CE273" s="160"/>
      <c r="CF273" s="160"/>
      <c r="CG273" s="160"/>
      <c r="CH273" s="160"/>
      <c r="CI273" s="160"/>
      <c r="CJ273" s="160"/>
      <c r="CK273" s="160"/>
      <c r="CL273" s="160"/>
      <c r="CM273" s="160"/>
      <c r="CN273" s="160"/>
      <c r="CO273" s="160"/>
      <c r="CP273" s="160"/>
      <c r="CQ273" s="160"/>
      <c r="CR273" s="160"/>
      <c r="CS273" s="160"/>
      <c r="CT273" s="160"/>
      <c r="CU273" s="160"/>
      <c r="CV273" s="160"/>
      <c r="CW273" s="160"/>
      <c r="CX273" s="160"/>
      <c r="CY273" s="160"/>
      <c r="CZ273" s="160"/>
      <c r="DA273" s="160"/>
      <c r="DB273" s="160"/>
      <c r="DC273" s="160"/>
      <c r="DD273" s="160"/>
      <c r="DE273" s="160"/>
      <c r="DF273" s="160"/>
      <c r="DG273" s="160"/>
      <c r="DH273" s="160"/>
      <c r="DI273" s="160"/>
      <c r="DJ273" s="160"/>
      <c r="DK273" s="160"/>
      <c r="DL273" s="160"/>
      <c r="DM273" s="160"/>
      <c r="DN273" s="160"/>
      <c r="DO273" s="160"/>
      <c r="DP273" s="160"/>
      <c r="DQ273" s="160"/>
      <c r="DR273" s="160"/>
      <c r="DS273" s="160"/>
      <c r="DT273" s="160"/>
      <c r="DU273" s="160"/>
    </row>
    <row r="274" spans="1:125">
      <c r="A274" s="44" t="str">
        <f>IFERROR(Kapitālieguldījumi!A53,"")</f>
        <v>Reālie kapitālieguldījumi, kopā</v>
      </c>
      <c r="B274" s="44" t="str">
        <f>IFERROR(Kapitālieguldījumi!B53,"")</f>
        <v>k € ceturksnī</v>
      </c>
      <c r="C274" s="160" t="str">
        <f>IFERROR(IF(C89=0,"",C89),"")</f>
        <v/>
      </c>
      <c r="D274" s="69">
        <f>IFERROR(Kapitālieguldījumi!D53,"")</f>
        <v>7832180</v>
      </c>
      <c r="E274" s="69">
        <f>IFERROR(Kapitālieguldījumi!$D$53*Kapitālieguldījumi!E51,"")</f>
        <v>1566436</v>
      </c>
      <c r="F274" s="69">
        <f>IFERROR(Kapitālieguldījumi!$D$53*Kapitālieguldījumi!F51,"")</f>
        <v>1566436</v>
      </c>
      <c r="G274" s="69">
        <f>IFERROR(Kapitālieguldījumi!$D$53*Kapitālieguldījumi!G51,"")</f>
        <v>1566436</v>
      </c>
      <c r="H274" s="69">
        <f>IFERROR(Kapitālieguldījumi!$D$53*Kapitālieguldījumi!H51,"")</f>
        <v>1566436</v>
      </c>
      <c r="I274" s="69">
        <f>IFERROR(Kapitālieguldījumi!$D$53*Kapitālieguldījumi!I51,"")</f>
        <v>1566436</v>
      </c>
      <c r="J274" s="69">
        <f>IFERROR(Kapitālieguldījumi!$D$53*Kapitālieguldījumi!J51,"")</f>
        <v>0</v>
      </c>
      <c r="K274" s="69">
        <f>IFERROR(Kapitālieguldījumi!$D$53*Kapitālieguldījumi!K51,"")</f>
        <v>0</v>
      </c>
      <c r="L274" s="69">
        <f>IFERROR(Kapitālieguldījumi!$D$53*Kapitālieguldījumi!L51,"")</f>
        <v>0</v>
      </c>
      <c r="M274" s="69">
        <f>IFERROR(Kapitālieguldījumi!$D$53*Kapitālieguldījumi!M51,"")</f>
        <v>0</v>
      </c>
      <c r="N274" s="69">
        <f>IFERROR(Kapitālieguldījumi!$D$53*Kapitālieguldījumi!N51,"")</f>
        <v>0</v>
      </c>
      <c r="O274" s="69">
        <f>IFERROR(Kapitālieguldījumi!$D$53*Kapitālieguldījumi!O51,"")</f>
        <v>0</v>
      </c>
      <c r="P274" s="69">
        <f>IFERROR(Kapitālieguldījumi!$D$53*Kapitālieguldījumi!P51,"")</f>
        <v>0</v>
      </c>
      <c r="Q274" s="69">
        <f>IFERROR(Kapitālieguldījumi!$D$53*Kapitālieguldījumi!Q51,"")</f>
        <v>0</v>
      </c>
      <c r="R274" s="69">
        <f>IFERROR(Kapitālieguldījumi!$D$53*Kapitālieguldījumi!R51,"")</f>
        <v>0</v>
      </c>
      <c r="S274" s="69">
        <f>IFERROR(Kapitālieguldījumi!$D$53*Kapitālieguldījumi!S51,"")</f>
        <v>0</v>
      </c>
      <c r="T274" s="69">
        <f>IFERROR(Kapitālieguldījumi!$D$53*Kapitālieguldījumi!T51,"")</f>
        <v>0</v>
      </c>
      <c r="U274" s="69">
        <f>IFERROR(Kapitālieguldījumi!$D$53*Kapitālieguldījumi!U51,"")</f>
        <v>0</v>
      </c>
      <c r="V274" s="69">
        <f>IFERROR(Kapitālieguldījumi!$D$53*Kapitālieguldījumi!V51,"")</f>
        <v>0</v>
      </c>
      <c r="W274" s="69">
        <f>IFERROR(Kapitālieguldījumi!$D$53*Kapitālieguldījumi!W51,"")</f>
        <v>0</v>
      </c>
      <c r="X274" s="69">
        <f>IFERROR(Kapitālieguldījumi!$D$53*Kapitālieguldījumi!X51,"")</f>
        <v>0</v>
      </c>
      <c r="Y274" s="69">
        <f>IFERROR(Kapitālieguldījumi!$D$53*Kapitālieguldījumi!Y51,"")</f>
        <v>0</v>
      </c>
      <c r="Z274" s="69">
        <f>IFERROR(Kapitālieguldījumi!$D$53*Kapitālieguldījumi!Z51,"")</f>
        <v>0</v>
      </c>
      <c r="AA274" s="69">
        <f>IFERROR(Kapitālieguldījumi!$D$53*Kapitālieguldījumi!AA51,"")</f>
        <v>0</v>
      </c>
      <c r="AB274" s="69">
        <f>IFERROR(Kapitālieguldījumi!$D$53*Kapitālieguldījumi!AB51,"")</f>
        <v>0</v>
      </c>
      <c r="AC274" s="69">
        <f>IFERROR(Kapitālieguldījumi!$D$53*Kapitālieguldījumi!AC51,"")</f>
        <v>0</v>
      </c>
      <c r="AD274" s="69">
        <f>IFERROR(Kapitālieguldījumi!$D$53*Kapitālieguldījumi!AD51,"")</f>
        <v>0</v>
      </c>
      <c r="AE274" s="69">
        <f>IFERROR(Kapitālieguldījumi!$D$53*Kapitālieguldījumi!AE51,"")</f>
        <v>0</v>
      </c>
      <c r="AF274" s="69">
        <f>IFERROR(Kapitālieguldījumi!$D$53*Kapitālieguldījumi!AF51,"")</f>
        <v>0</v>
      </c>
      <c r="AG274" s="69">
        <f>IFERROR(Kapitālieguldījumi!$D$53*Kapitālieguldījumi!AG51,"")</f>
        <v>0</v>
      </c>
      <c r="AH274" s="69">
        <f>IFERROR(Kapitālieguldījumi!$D$53*Kapitālieguldījumi!AH51,"")</f>
        <v>0</v>
      </c>
      <c r="AI274" s="69">
        <f>IFERROR(Kapitālieguldījumi!$D$53*Kapitālieguldījumi!AI51,"")</f>
        <v>0</v>
      </c>
      <c r="AJ274" s="69">
        <f>IFERROR(Kapitālieguldījumi!$D$53*Kapitālieguldījumi!AJ51,"")</f>
        <v>0</v>
      </c>
      <c r="AK274" s="69">
        <f>IFERROR(Kapitālieguldījumi!$D$53*Kapitālieguldījumi!AK51,"")</f>
        <v>0</v>
      </c>
      <c r="AL274" s="69">
        <f>IFERROR(Kapitālieguldījumi!$D$53*Kapitālieguldījumi!AL51,"")</f>
        <v>0</v>
      </c>
      <c r="AM274" s="69">
        <f>IFERROR(Kapitālieguldījumi!$D$53*Kapitālieguldījumi!AM51,"")</f>
        <v>0</v>
      </c>
      <c r="AN274" s="69">
        <f>IFERROR(Kapitālieguldījumi!$D$53*Kapitālieguldījumi!AN51,"")</f>
        <v>0</v>
      </c>
      <c r="AO274" s="69">
        <f>IFERROR(Kapitālieguldījumi!$D$53*Kapitālieguldījumi!AO51,"")</f>
        <v>0</v>
      </c>
      <c r="AP274" s="69">
        <f>IFERROR(Kapitālieguldījumi!$D$53*Kapitālieguldījumi!AP51,"")</f>
        <v>0</v>
      </c>
      <c r="AQ274" s="69">
        <f>IFERROR(Kapitālieguldījumi!$D$53*Kapitālieguldījumi!AQ51,"")</f>
        <v>0</v>
      </c>
      <c r="AR274" s="69">
        <f>IFERROR(Kapitālieguldījumi!$D$53*Kapitālieguldījumi!AR51,"")</f>
        <v>0</v>
      </c>
      <c r="AS274" s="69">
        <f>IFERROR(Kapitālieguldījumi!$D$53*Kapitālieguldījumi!AS51,"")</f>
        <v>0</v>
      </c>
      <c r="AT274" s="69">
        <f>IFERROR(Kapitālieguldījumi!$D$53*Kapitālieguldījumi!AT51,"")</f>
        <v>0</v>
      </c>
      <c r="AU274" s="69">
        <f>IFERROR(Kapitālieguldījumi!$D$53*Kapitālieguldījumi!AU51,"")</f>
        <v>0</v>
      </c>
      <c r="AV274" s="69">
        <f>IFERROR(Kapitālieguldījumi!$D$53*Kapitālieguldījumi!AV51,"")</f>
        <v>0</v>
      </c>
      <c r="AW274" s="69">
        <f>IFERROR(Kapitālieguldījumi!$D$53*Kapitālieguldījumi!AW51,"")</f>
        <v>0</v>
      </c>
      <c r="AX274" s="69">
        <f>IFERROR(Kapitālieguldījumi!$D$53*Kapitālieguldījumi!AX51,"")</f>
        <v>0</v>
      </c>
      <c r="AY274" s="69">
        <f>IFERROR(Kapitālieguldījumi!$D$53*Kapitālieguldījumi!AY51,"")</f>
        <v>0</v>
      </c>
      <c r="AZ274" s="69">
        <f>IFERROR(Kapitālieguldījumi!$D$53*Kapitālieguldījumi!AZ51,"")</f>
        <v>0</v>
      </c>
      <c r="BA274" s="69">
        <f>IFERROR(Kapitālieguldījumi!$D$53*Kapitālieguldījumi!BA51,"")</f>
        <v>0</v>
      </c>
      <c r="BB274" s="69">
        <f>IFERROR(Kapitālieguldījumi!$D$53*Kapitālieguldījumi!BB51,"")</f>
        <v>0</v>
      </c>
      <c r="BC274" s="69">
        <f>IFERROR(Kapitālieguldījumi!$D$53*Kapitālieguldījumi!BC51,"")</f>
        <v>0</v>
      </c>
      <c r="BD274" s="69">
        <f>IFERROR(Kapitālieguldījumi!$D$53*Kapitālieguldījumi!BD51,"")</f>
        <v>0</v>
      </c>
      <c r="BE274" s="69">
        <f>IFERROR(Kapitālieguldījumi!$D$53*Kapitālieguldījumi!BE51,"")</f>
        <v>0</v>
      </c>
      <c r="BF274" s="69">
        <f>IFERROR(Kapitālieguldījumi!$D$53*Kapitālieguldījumi!BF51,"")</f>
        <v>0</v>
      </c>
      <c r="BG274" s="69">
        <f>IFERROR(Kapitālieguldījumi!$D$53*Kapitālieguldījumi!BG51,"")</f>
        <v>0</v>
      </c>
      <c r="BH274" s="69">
        <f>IFERROR(Kapitālieguldījumi!$D$53*Kapitālieguldījumi!BH51,"")</f>
        <v>0</v>
      </c>
      <c r="BI274" s="69">
        <f>IFERROR(Kapitālieguldījumi!$D$53*Kapitālieguldījumi!BI51,"")</f>
        <v>0</v>
      </c>
      <c r="BJ274" s="69">
        <f>IFERROR(Kapitālieguldījumi!$D$53*Kapitālieguldījumi!BJ51,"")</f>
        <v>0</v>
      </c>
      <c r="BK274" s="69">
        <f>IFERROR(Kapitālieguldījumi!$D$53*Kapitālieguldījumi!BK51,"")</f>
        <v>0</v>
      </c>
      <c r="BL274" s="69">
        <f>IFERROR(Kapitālieguldījumi!$D$53*Kapitālieguldījumi!BL51,"")</f>
        <v>0</v>
      </c>
      <c r="BM274" s="69">
        <f>IFERROR(Kapitālieguldījumi!$D$53*Kapitālieguldījumi!BM51,"")</f>
        <v>0</v>
      </c>
      <c r="BN274" s="69">
        <f>IFERROR(Kapitālieguldījumi!$D$53*Kapitālieguldījumi!BN51,"")</f>
        <v>0</v>
      </c>
      <c r="BO274" s="69">
        <f>IFERROR(Kapitālieguldījumi!$D$53*Kapitālieguldījumi!BO51,"")</f>
        <v>0</v>
      </c>
      <c r="BP274" s="69">
        <f>IFERROR(Kapitālieguldījumi!$D$53*Kapitālieguldījumi!BP51,"")</f>
        <v>0</v>
      </c>
      <c r="BQ274" s="69">
        <f>IFERROR(Kapitālieguldījumi!$D$53*Kapitālieguldījumi!BQ51,"")</f>
        <v>0</v>
      </c>
      <c r="BR274" s="69">
        <f>IFERROR(Kapitālieguldījumi!$D$53*Kapitālieguldījumi!BR51,"")</f>
        <v>0</v>
      </c>
      <c r="BS274" s="69">
        <f>IFERROR(Kapitālieguldījumi!$D$53*Kapitālieguldījumi!BS51,"")</f>
        <v>0</v>
      </c>
      <c r="BT274" s="69">
        <f>IFERROR(Kapitālieguldījumi!$D$53*Kapitālieguldījumi!BT51,"")</f>
        <v>0</v>
      </c>
      <c r="BU274" s="69">
        <f>IFERROR(Kapitālieguldījumi!$D$53*Kapitālieguldījumi!BU51,"")</f>
        <v>0</v>
      </c>
      <c r="BV274" s="69">
        <f>IFERROR(Kapitālieguldījumi!$D$53*Kapitālieguldījumi!BV51,"")</f>
        <v>0</v>
      </c>
      <c r="BW274" s="69">
        <f>IFERROR(Kapitālieguldījumi!$D$53*Kapitālieguldījumi!BW51,"")</f>
        <v>0</v>
      </c>
      <c r="BX274" s="69">
        <f>IFERROR(Kapitālieguldījumi!$D$53*Kapitālieguldījumi!BX51,"")</f>
        <v>0</v>
      </c>
      <c r="BY274" s="69">
        <f>IFERROR(Kapitālieguldījumi!$D$53*Kapitālieguldījumi!BY51,"")</f>
        <v>0</v>
      </c>
      <c r="BZ274" s="69">
        <f>IFERROR(Kapitālieguldījumi!$D$53*Kapitālieguldījumi!BZ51,"")</f>
        <v>0</v>
      </c>
      <c r="CA274" s="69">
        <f>IFERROR(Kapitālieguldījumi!$D$53*Kapitālieguldījumi!CA51,"")</f>
        <v>0</v>
      </c>
      <c r="CB274" s="69">
        <f>IFERROR(Kapitālieguldījumi!$D$53*Kapitālieguldījumi!CB51,"")</f>
        <v>0</v>
      </c>
      <c r="CC274" s="69">
        <f>IFERROR(Kapitālieguldījumi!$D$53*Kapitālieguldījumi!CC51,"")</f>
        <v>0</v>
      </c>
      <c r="CD274" s="69">
        <f>IFERROR(Kapitālieguldījumi!$D$53*Kapitālieguldījumi!CD51,"")</f>
        <v>0</v>
      </c>
      <c r="CE274" s="69">
        <f>IFERROR(Kapitālieguldījumi!$D$53*Kapitālieguldījumi!CE51,"")</f>
        <v>0</v>
      </c>
      <c r="CF274" s="69">
        <f>IFERROR(Kapitālieguldījumi!$D$53*Kapitālieguldījumi!CF51,"")</f>
        <v>0</v>
      </c>
      <c r="CG274" s="69">
        <f>IFERROR(Kapitālieguldījumi!$D$53*Kapitālieguldījumi!CG51,"")</f>
        <v>0</v>
      </c>
      <c r="CH274" s="69">
        <f>IFERROR(Kapitālieguldījumi!$D$53*Kapitālieguldījumi!CH51,"")</f>
        <v>0</v>
      </c>
      <c r="CI274" s="69">
        <f>IFERROR(Kapitālieguldījumi!$D$53*Kapitālieguldījumi!CI51,"")</f>
        <v>0</v>
      </c>
      <c r="CJ274" s="69">
        <f>IFERROR(Kapitālieguldījumi!$D$53*Kapitālieguldījumi!CJ51,"")</f>
        <v>0</v>
      </c>
      <c r="CK274" s="69">
        <f>IFERROR(Kapitālieguldījumi!$D$53*Kapitālieguldījumi!CK51,"")</f>
        <v>0</v>
      </c>
      <c r="CL274" s="69">
        <f>IFERROR(Kapitālieguldījumi!$D$53*Kapitālieguldījumi!CL51,"")</f>
        <v>0</v>
      </c>
      <c r="CM274" s="69">
        <f>IFERROR(Kapitālieguldījumi!$D$53*Kapitālieguldījumi!CM51,"")</f>
        <v>0</v>
      </c>
      <c r="CN274" s="69">
        <f>IFERROR(Kapitālieguldījumi!$D$53*Kapitālieguldījumi!CN51,"")</f>
        <v>0</v>
      </c>
      <c r="CO274" s="69">
        <f>IFERROR(Kapitālieguldījumi!$D$53*Kapitālieguldījumi!CO51,"")</f>
        <v>0</v>
      </c>
      <c r="CP274" s="69">
        <f>IFERROR(Kapitālieguldījumi!$D$53*Kapitālieguldījumi!CP51,"")</f>
        <v>0</v>
      </c>
      <c r="CQ274" s="69">
        <f>IFERROR(Kapitālieguldījumi!$D$53*Kapitālieguldījumi!CQ51,"")</f>
        <v>0</v>
      </c>
      <c r="CR274" s="69">
        <f>IFERROR(Kapitālieguldījumi!$D$53*Kapitālieguldījumi!CR51,"")</f>
        <v>0</v>
      </c>
      <c r="CS274" s="69">
        <f>IFERROR(Kapitālieguldījumi!$D$53*Kapitālieguldījumi!CS51,"")</f>
        <v>0</v>
      </c>
      <c r="CT274" s="69">
        <f>IFERROR(Kapitālieguldījumi!$D$53*Kapitālieguldījumi!CT51,"")</f>
        <v>0</v>
      </c>
      <c r="CU274" s="69">
        <f>IFERROR(Kapitālieguldījumi!$D$53*Kapitālieguldījumi!CU51,"")</f>
        <v>0</v>
      </c>
      <c r="CV274" s="69">
        <f>IFERROR(Kapitālieguldījumi!$D$53*Kapitālieguldījumi!CV51,"")</f>
        <v>0</v>
      </c>
      <c r="CW274" s="69">
        <f>IFERROR(Kapitālieguldījumi!$D$53*Kapitālieguldījumi!CW51,"")</f>
        <v>0</v>
      </c>
      <c r="CX274" s="69">
        <f>IFERROR(Kapitālieguldījumi!$D$53*Kapitālieguldījumi!CX51,"")</f>
        <v>0</v>
      </c>
      <c r="CY274" s="69">
        <f>IFERROR(Kapitālieguldījumi!$D$53*Kapitālieguldījumi!CY51,"")</f>
        <v>0</v>
      </c>
      <c r="CZ274" s="69">
        <f>IFERROR(Kapitālieguldījumi!$D$53*Kapitālieguldījumi!CZ51,"")</f>
        <v>0</v>
      </c>
      <c r="DA274" s="69">
        <f>IFERROR(Kapitālieguldījumi!$D$53*Kapitālieguldījumi!DA51,"")</f>
        <v>0</v>
      </c>
      <c r="DB274" s="69">
        <f>IFERROR(Kapitālieguldījumi!$D$53*Kapitālieguldījumi!DB51,"")</f>
        <v>0</v>
      </c>
      <c r="DC274" s="69">
        <f>IFERROR(Kapitālieguldījumi!$D$53*Kapitālieguldījumi!DC51,"")</f>
        <v>0</v>
      </c>
      <c r="DD274" s="69">
        <f>IFERROR(Kapitālieguldījumi!$D$53*Kapitālieguldījumi!DD51,"")</f>
        <v>0</v>
      </c>
      <c r="DE274" s="69">
        <f>IFERROR(Kapitālieguldījumi!$D$53*Kapitālieguldījumi!DE51,"")</f>
        <v>0</v>
      </c>
      <c r="DF274" s="69">
        <f>IFERROR(Kapitālieguldījumi!$D$53*Kapitālieguldījumi!DF51,"")</f>
        <v>0</v>
      </c>
      <c r="DG274" s="69">
        <f>IFERROR(Kapitālieguldījumi!$D$53*Kapitālieguldījumi!DG51,"")</f>
        <v>0</v>
      </c>
      <c r="DH274" s="69">
        <f>IFERROR(Kapitālieguldījumi!$D$53*Kapitālieguldījumi!DH51,"")</f>
        <v>0</v>
      </c>
      <c r="DI274" s="69">
        <f>IFERROR(Kapitālieguldījumi!$D$53*Kapitālieguldījumi!DI51,"")</f>
        <v>0</v>
      </c>
      <c r="DJ274" s="69">
        <f>IFERROR(Kapitālieguldījumi!$D$53*Kapitālieguldījumi!DJ51,"")</f>
        <v>0</v>
      </c>
      <c r="DK274" s="69">
        <f>IFERROR(Kapitālieguldījumi!$D$53*Kapitālieguldījumi!DK51,"")</f>
        <v>0</v>
      </c>
      <c r="DL274" s="69">
        <f>IFERROR(Kapitālieguldījumi!$D$53*Kapitālieguldījumi!DL51,"")</f>
        <v>0</v>
      </c>
      <c r="DM274" s="69">
        <f>IFERROR(Kapitālieguldījumi!$D$53*Kapitālieguldījumi!DM51,"")</f>
        <v>0</v>
      </c>
      <c r="DN274" s="69">
        <f>IFERROR(Kapitālieguldījumi!$D$53*Kapitālieguldījumi!DN51,"")</f>
        <v>0</v>
      </c>
      <c r="DO274" s="69">
        <f>IFERROR(Kapitālieguldījumi!$D$53*Kapitālieguldījumi!DO51,"")</f>
        <v>0</v>
      </c>
      <c r="DP274" s="69">
        <f>IFERROR(Kapitālieguldījumi!$D$53*Kapitālieguldījumi!DP51,"")</f>
        <v>0</v>
      </c>
      <c r="DQ274" s="69">
        <f>IFERROR(Kapitālieguldījumi!$D$53*Kapitālieguldījumi!DQ51,"")</f>
        <v>0</v>
      </c>
      <c r="DR274" s="69">
        <f>IFERROR(Kapitālieguldījumi!$D$53*Kapitālieguldījumi!DR51,"")</f>
        <v>0</v>
      </c>
      <c r="DS274" s="69">
        <f>IFERROR(Kapitālieguldījumi!$D$53*Kapitālieguldījumi!DS51,"")</f>
        <v>0</v>
      </c>
      <c r="DT274" s="69">
        <f>IFERROR(Kapitālieguldījumi!$D$53*Kapitālieguldījumi!DT51,"")</f>
        <v>0</v>
      </c>
      <c r="DU274" s="69">
        <f>IFERROR(Kapitālieguldījumi!$D$53*Kapitālieguldījumi!DU51,"")</f>
        <v>0</v>
      </c>
    </row>
    <row r="275" spans="1:125">
      <c r="A275" s="160"/>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row>
    <row r="276" spans="1:125">
      <c r="A276" s="44" t="str">
        <f t="shared" ref="A276:D278" si="157">IFERROR(IF(A91=0,"",A91),"")</f>
        <v>Civiltiesiskās apdrošināšanas prēmija (profesionālās civiltiesiskās atbildības apdrošināšana) (gadā)</v>
      </c>
      <c r="B276" s="44" t="str">
        <f t="shared" si="157"/>
        <v>%</v>
      </c>
      <c r="C276" s="160" t="str">
        <f t="shared" si="157"/>
        <v/>
      </c>
      <c r="D276" s="88">
        <f t="shared" si="157"/>
        <v>2E-3</v>
      </c>
      <c r="E276" s="85">
        <f t="shared" ref="E276:T277" si="158">IFERROR(E$274*$D276,"")</f>
        <v>3132.8719999999998</v>
      </c>
      <c r="F276" s="85">
        <f t="shared" si="158"/>
        <v>3132.8719999999998</v>
      </c>
      <c r="G276" s="85">
        <f t="shared" si="158"/>
        <v>3132.8719999999998</v>
      </c>
      <c r="H276" s="85">
        <f t="shared" si="158"/>
        <v>3132.8719999999998</v>
      </c>
      <c r="I276" s="85">
        <f t="shared" si="158"/>
        <v>3132.8719999999998</v>
      </c>
      <c r="J276" s="85">
        <f t="shared" si="158"/>
        <v>0</v>
      </c>
      <c r="K276" s="85">
        <f t="shared" si="158"/>
        <v>0</v>
      </c>
      <c r="L276" s="85">
        <f t="shared" si="158"/>
        <v>0</v>
      </c>
      <c r="M276" s="85">
        <f t="shared" si="158"/>
        <v>0</v>
      </c>
      <c r="N276" s="85">
        <f t="shared" si="158"/>
        <v>0</v>
      </c>
      <c r="O276" s="85">
        <f t="shared" si="158"/>
        <v>0</v>
      </c>
      <c r="P276" s="85">
        <f t="shared" si="158"/>
        <v>0</v>
      </c>
      <c r="Q276" s="85">
        <f t="shared" si="158"/>
        <v>0</v>
      </c>
      <c r="R276" s="85">
        <f t="shared" si="158"/>
        <v>0</v>
      </c>
      <c r="S276" s="85">
        <f t="shared" si="158"/>
        <v>0</v>
      </c>
      <c r="T276" s="85">
        <f t="shared" si="158"/>
        <v>0</v>
      </c>
      <c r="U276" s="85">
        <f t="shared" ref="U276:AJ277" si="159">IFERROR(U$274*$D276,"")</f>
        <v>0</v>
      </c>
      <c r="V276" s="85">
        <f t="shared" si="159"/>
        <v>0</v>
      </c>
      <c r="W276" s="85">
        <f t="shared" si="159"/>
        <v>0</v>
      </c>
      <c r="X276" s="85">
        <f t="shared" si="159"/>
        <v>0</v>
      </c>
      <c r="Y276" s="85">
        <f t="shared" si="159"/>
        <v>0</v>
      </c>
      <c r="Z276" s="85">
        <f t="shared" si="159"/>
        <v>0</v>
      </c>
      <c r="AA276" s="85">
        <f t="shared" si="159"/>
        <v>0</v>
      </c>
      <c r="AB276" s="85">
        <f t="shared" si="159"/>
        <v>0</v>
      </c>
      <c r="AC276" s="85">
        <f t="shared" si="159"/>
        <v>0</v>
      </c>
      <c r="AD276" s="85">
        <f t="shared" si="159"/>
        <v>0</v>
      </c>
      <c r="AE276" s="85">
        <f t="shared" si="159"/>
        <v>0</v>
      </c>
      <c r="AF276" s="85">
        <f t="shared" si="159"/>
        <v>0</v>
      </c>
      <c r="AG276" s="85">
        <f t="shared" si="159"/>
        <v>0</v>
      </c>
      <c r="AH276" s="85">
        <f t="shared" si="159"/>
        <v>0</v>
      </c>
      <c r="AI276" s="85">
        <f t="shared" si="159"/>
        <v>0</v>
      </c>
      <c r="AJ276" s="85">
        <f t="shared" si="159"/>
        <v>0</v>
      </c>
      <c r="AK276" s="85">
        <f t="shared" ref="AK276:AZ277" si="160">IFERROR(AK$274*$D276,"")</f>
        <v>0</v>
      </c>
      <c r="AL276" s="85">
        <f t="shared" si="160"/>
        <v>0</v>
      </c>
      <c r="AM276" s="85">
        <f t="shared" si="160"/>
        <v>0</v>
      </c>
      <c r="AN276" s="85">
        <f t="shared" si="160"/>
        <v>0</v>
      </c>
      <c r="AO276" s="85">
        <f t="shared" si="160"/>
        <v>0</v>
      </c>
      <c r="AP276" s="85">
        <f t="shared" si="160"/>
        <v>0</v>
      </c>
      <c r="AQ276" s="85">
        <f t="shared" si="160"/>
        <v>0</v>
      </c>
      <c r="AR276" s="85">
        <f t="shared" si="160"/>
        <v>0</v>
      </c>
      <c r="AS276" s="85">
        <f t="shared" si="160"/>
        <v>0</v>
      </c>
      <c r="AT276" s="85">
        <f t="shared" si="160"/>
        <v>0</v>
      </c>
      <c r="AU276" s="85">
        <f t="shared" si="160"/>
        <v>0</v>
      </c>
      <c r="AV276" s="85">
        <f t="shared" si="160"/>
        <v>0</v>
      </c>
      <c r="AW276" s="85">
        <f t="shared" si="160"/>
        <v>0</v>
      </c>
      <c r="AX276" s="85">
        <f t="shared" si="160"/>
        <v>0</v>
      </c>
      <c r="AY276" s="85">
        <f t="shared" si="160"/>
        <v>0</v>
      </c>
      <c r="AZ276" s="85">
        <f t="shared" si="160"/>
        <v>0</v>
      </c>
      <c r="BA276" s="85">
        <f t="shared" ref="BA276:BP277" si="161">IFERROR(BA$274*$D276,"")</f>
        <v>0</v>
      </c>
      <c r="BB276" s="85">
        <f t="shared" si="161"/>
        <v>0</v>
      </c>
      <c r="BC276" s="85">
        <f t="shared" si="161"/>
        <v>0</v>
      </c>
      <c r="BD276" s="85">
        <f t="shared" si="161"/>
        <v>0</v>
      </c>
      <c r="BE276" s="85">
        <f t="shared" si="161"/>
        <v>0</v>
      </c>
      <c r="BF276" s="85">
        <f t="shared" si="161"/>
        <v>0</v>
      </c>
      <c r="BG276" s="85">
        <f t="shared" si="161"/>
        <v>0</v>
      </c>
      <c r="BH276" s="85">
        <f t="shared" si="161"/>
        <v>0</v>
      </c>
      <c r="BI276" s="85">
        <f t="shared" si="161"/>
        <v>0</v>
      </c>
      <c r="BJ276" s="85">
        <f t="shared" si="161"/>
        <v>0</v>
      </c>
      <c r="BK276" s="85">
        <f t="shared" si="161"/>
        <v>0</v>
      </c>
      <c r="BL276" s="85">
        <f t="shared" si="161"/>
        <v>0</v>
      </c>
      <c r="BM276" s="85">
        <f t="shared" si="161"/>
        <v>0</v>
      </c>
      <c r="BN276" s="85">
        <f t="shared" si="161"/>
        <v>0</v>
      </c>
      <c r="BO276" s="85">
        <f t="shared" si="161"/>
        <v>0</v>
      </c>
      <c r="BP276" s="85">
        <f t="shared" si="161"/>
        <v>0</v>
      </c>
      <c r="BQ276" s="85">
        <f t="shared" ref="BQ276:CF277" si="162">IFERROR(BQ$274*$D276,"")</f>
        <v>0</v>
      </c>
      <c r="BR276" s="85">
        <f t="shared" si="162"/>
        <v>0</v>
      </c>
      <c r="BS276" s="85">
        <f t="shared" si="162"/>
        <v>0</v>
      </c>
      <c r="BT276" s="85">
        <f t="shared" si="162"/>
        <v>0</v>
      </c>
      <c r="BU276" s="85">
        <f t="shared" si="162"/>
        <v>0</v>
      </c>
      <c r="BV276" s="85">
        <f t="shared" si="162"/>
        <v>0</v>
      </c>
      <c r="BW276" s="85">
        <f t="shared" si="162"/>
        <v>0</v>
      </c>
      <c r="BX276" s="85">
        <f t="shared" si="162"/>
        <v>0</v>
      </c>
      <c r="BY276" s="85">
        <f t="shared" si="162"/>
        <v>0</v>
      </c>
      <c r="BZ276" s="85">
        <f t="shared" si="162"/>
        <v>0</v>
      </c>
      <c r="CA276" s="85">
        <f t="shared" si="162"/>
        <v>0</v>
      </c>
      <c r="CB276" s="85">
        <f t="shared" si="162"/>
        <v>0</v>
      </c>
      <c r="CC276" s="85">
        <f t="shared" si="162"/>
        <v>0</v>
      </c>
      <c r="CD276" s="85">
        <f t="shared" si="162"/>
        <v>0</v>
      </c>
      <c r="CE276" s="85">
        <f t="shared" si="162"/>
        <v>0</v>
      </c>
      <c r="CF276" s="85">
        <f t="shared" si="162"/>
        <v>0</v>
      </c>
      <c r="CG276" s="85">
        <f t="shared" ref="CG276:CV277" si="163">IFERROR(CG$274*$D276,"")</f>
        <v>0</v>
      </c>
      <c r="CH276" s="85">
        <f t="shared" si="163"/>
        <v>0</v>
      </c>
      <c r="CI276" s="85">
        <f t="shared" si="163"/>
        <v>0</v>
      </c>
      <c r="CJ276" s="85">
        <f t="shared" si="163"/>
        <v>0</v>
      </c>
      <c r="CK276" s="85">
        <f t="shared" si="163"/>
        <v>0</v>
      </c>
      <c r="CL276" s="85">
        <f t="shared" si="163"/>
        <v>0</v>
      </c>
      <c r="CM276" s="85">
        <f t="shared" si="163"/>
        <v>0</v>
      </c>
      <c r="CN276" s="85">
        <f t="shared" si="163"/>
        <v>0</v>
      </c>
      <c r="CO276" s="85">
        <f t="shared" si="163"/>
        <v>0</v>
      </c>
      <c r="CP276" s="85">
        <f t="shared" si="163"/>
        <v>0</v>
      </c>
      <c r="CQ276" s="85">
        <f t="shared" si="163"/>
        <v>0</v>
      </c>
      <c r="CR276" s="85">
        <f t="shared" si="163"/>
        <v>0</v>
      </c>
      <c r="CS276" s="85">
        <f t="shared" si="163"/>
        <v>0</v>
      </c>
      <c r="CT276" s="85">
        <f t="shared" si="163"/>
        <v>0</v>
      </c>
      <c r="CU276" s="85">
        <f t="shared" si="163"/>
        <v>0</v>
      </c>
      <c r="CV276" s="85">
        <f t="shared" si="163"/>
        <v>0</v>
      </c>
      <c r="CW276" s="85">
        <f t="shared" ref="CW276:DL277" si="164">IFERROR(CW$274*$D276,"")</f>
        <v>0</v>
      </c>
      <c r="CX276" s="85">
        <f t="shared" si="164"/>
        <v>0</v>
      </c>
      <c r="CY276" s="85">
        <f t="shared" si="164"/>
        <v>0</v>
      </c>
      <c r="CZ276" s="85">
        <f t="shared" si="164"/>
        <v>0</v>
      </c>
      <c r="DA276" s="85">
        <f t="shared" si="164"/>
        <v>0</v>
      </c>
      <c r="DB276" s="85">
        <f t="shared" si="164"/>
        <v>0</v>
      </c>
      <c r="DC276" s="85">
        <f t="shared" si="164"/>
        <v>0</v>
      </c>
      <c r="DD276" s="85">
        <f t="shared" si="164"/>
        <v>0</v>
      </c>
      <c r="DE276" s="85">
        <f t="shared" si="164"/>
        <v>0</v>
      </c>
      <c r="DF276" s="85">
        <f t="shared" si="164"/>
        <v>0</v>
      </c>
      <c r="DG276" s="85">
        <f t="shared" si="164"/>
        <v>0</v>
      </c>
      <c r="DH276" s="85">
        <f t="shared" si="164"/>
        <v>0</v>
      </c>
      <c r="DI276" s="85">
        <f t="shared" si="164"/>
        <v>0</v>
      </c>
      <c r="DJ276" s="85">
        <f t="shared" si="164"/>
        <v>0</v>
      </c>
      <c r="DK276" s="85">
        <f t="shared" si="164"/>
        <v>0</v>
      </c>
      <c r="DL276" s="85">
        <f t="shared" si="164"/>
        <v>0</v>
      </c>
      <c r="DM276" s="85">
        <f t="shared" ref="DK276:DU277" si="165">IFERROR(DM$274*$D276,"")</f>
        <v>0</v>
      </c>
      <c r="DN276" s="85">
        <f t="shared" si="165"/>
        <v>0</v>
      </c>
      <c r="DO276" s="85">
        <f t="shared" si="165"/>
        <v>0</v>
      </c>
      <c r="DP276" s="85">
        <f t="shared" si="165"/>
        <v>0</v>
      </c>
      <c r="DQ276" s="85">
        <f t="shared" si="165"/>
        <v>0</v>
      </c>
      <c r="DR276" s="85">
        <f t="shared" si="165"/>
        <v>0</v>
      </c>
      <c r="DS276" s="85">
        <f t="shared" si="165"/>
        <v>0</v>
      </c>
      <c r="DT276" s="85">
        <f t="shared" si="165"/>
        <v>0</v>
      </c>
      <c r="DU276" s="85">
        <f t="shared" si="165"/>
        <v>0</v>
      </c>
    </row>
    <row r="277" spans="1:125">
      <c r="A277" s="44" t="str">
        <f t="shared" si="157"/>
        <v>BŪVUZŅEMĒJA VISU RISKU (CAR) apdrošināšanas prēmija projekta īstenošanas posmā (gadā)</v>
      </c>
      <c r="B277" s="44" t="str">
        <f t="shared" si="157"/>
        <v>%</v>
      </c>
      <c r="C277" s="160" t="str">
        <f t="shared" si="157"/>
        <v/>
      </c>
      <c r="D277" s="88">
        <f t="shared" si="157"/>
        <v>1E-3</v>
      </c>
      <c r="E277" s="85">
        <f t="shared" si="158"/>
        <v>1566.4359999999999</v>
      </c>
      <c r="F277" s="85">
        <f t="shared" si="158"/>
        <v>1566.4359999999999</v>
      </c>
      <c r="G277" s="85">
        <f t="shared" si="158"/>
        <v>1566.4359999999999</v>
      </c>
      <c r="H277" s="85">
        <f t="shared" si="158"/>
        <v>1566.4359999999999</v>
      </c>
      <c r="I277" s="85">
        <f t="shared" si="158"/>
        <v>1566.4359999999999</v>
      </c>
      <c r="J277" s="85">
        <f t="shared" si="158"/>
        <v>0</v>
      </c>
      <c r="K277" s="85">
        <f t="shared" si="158"/>
        <v>0</v>
      </c>
      <c r="L277" s="85">
        <f t="shared" si="158"/>
        <v>0</v>
      </c>
      <c r="M277" s="85">
        <f t="shared" si="158"/>
        <v>0</v>
      </c>
      <c r="N277" s="85">
        <f t="shared" si="158"/>
        <v>0</v>
      </c>
      <c r="O277" s="85">
        <f t="shared" si="158"/>
        <v>0</v>
      </c>
      <c r="P277" s="85">
        <f t="shared" si="158"/>
        <v>0</v>
      </c>
      <c r="Q277" s="85">
        <f t="shared" si="158"/>
        <v>0</v>
      </c>
      <c r="R277" s="85">
        <f t="shared" si="158"/>
        <v>0</v>
      </c>
      <c r="S277" s="85">
        <f t="shared" si="158"/>
        <v>0</v>
      </c>
      <c r="T277" s="85">
        <f t="shared" si="158"/>
        <v>0</v>
      </c>
      <c r="U277" s="85">
        <f t="shared" si="159"/>
        <v>0</v>
      </c>
      <c r="V277" s="85">
        <f t="shared" si="159"/>
        <v>0</v>
      </c>
      <c r="W277" s="85">
        <f t="shared" si="159"/>
        <v>0</v>
      </c>
      <c r="X277" s="85">
        <f t="shared" si="159"/>
        <v>0</v>
      </c>
      <c r="Y277" s="85">
        <f t="shared" si="159"/>
        <v>0</v>
      </c>
      <c r="Z277" s="85">
        <f t="shared" si="159"/>
        <v>0</v>
      </c>
      <c r="AA277" s="85">
        <f t="shared" si="159"/>
        <v>0</v>
      </c>
      <c r="AB277" s="85">
        <f t="shared" si="159"/>
        <v>0</v>
      </c>
      <c r="AC277" s="85">
        <f t="shared" si="159"/>
        <v>0</v>
      </c>
      <c r="AD277" s="85">
        <f t="shared" si="159"/>
        <v>0</v>
      </c>
      <c r="AE277" s="85">
        <f t="shared" si="159"/>
        <v>0</v>
      </c>
      <c r="AF277" s="85">
        <f t="shared" si="159"/>
        <v>0</v>
      </c>
      <c r="AG277" s="85">
        <f t="shared" si="159"/>
        <v>0</v>
      </c>
      <c r="AH277" s="85">
        <f t="shared" si="159"/>
        <v>0</v>
      </c>
      <c r="AI277" s="85">
        <f t="shared" si="159"/>
        <v>0</v>
      </c>
      <c r="AJ277" s="85">
        <f t="shared" si="159"/>
        <v>0</v>
      </c>
      <c r="AK277" s="85">
        <f t="shared" si="160"/>
        <v>0</v>
      </c>
      <c r="AL277" s="85">
        <f t="shared" si="160"/>
        <v>0</v>
      </c>
      <c r="AM277" s="85">
        <f t="shared" si="160"/>
        <v>0</v>
      </c>
      <c r="AN277" s="85">
        <f t="shared" si="160"/>
        <v>0</v>
      </c>
      <c r="AO277" s="85">
        <f t="shared" si="160"/>
        <v>0</v>
      </c>
      <c r="AP277" s="85">
        <f t="shared" si="160"/>
        <v>0</v>
      </c>
      <c r="AQ277" s="85">
        <f t="shared" si="160"/>
        <v>0</v>
      </c>
      <c r="AR277" s="85">
        <f t="shared" si="160"/>
        <v>0</v>
      </c>
      <c r="AS277" s="85">
        <f t="shared" si="160"/>
        <v>0</v>
      </c>
      <c r="AT277" s="85">
        <f t="shared" si="160"/>
        <v>0</v>
      </c>
      <c r="AU277" s="85">
        <f t="shared" si="160"/>
        <v>0</v>
      </c>
      <c r="AV277" s="85">
        <f t="shared" si="160"/>
        <v>0</v>
      </c>
      <c r="AW277" s="85">
        <f t="shared" si="160"/>
        <v>0</v>
      </c>
      <c r="AX277" s="85">
        <f t="shared" si="160"/>
        <v>0</v>
      </c>
      <c r="AY277" s="85">
        <f t="shared" si="160"/>
        <v>0</v>
      </c>
      <c r="AZ277" s="85">
        <f t="shared" si="160"/>
        <v>0</v>
      </c>
      <c r="BA277" s="85">
        <f t="shared" si="161"/>
        <v>0</v>
      </c>
      <c r="BB277" s="85">
        <f t="shared" si="161"/>
        <v>0</v>
      </c>
      <c r="BC277" s="85">
        <f t="shared" si="161"/>
        <v>0</v>
      </c>
      <c r="BD277" s="85">
        <f t="shared" si="161"/>
        <v>0</v>
      </c>
      <c r="BE277" s="85">
        <f t="shared" si="161"/>
        <v>0</v>
      </c>
      <c r="BF277" s="85">
        <f t="shared" si="161"/>
        <v>0</v>
      </c>
      <c r="BG277" s="85">
        <f t="shared" si="161"/>
        <v>0</v>
      </c>
      <c r="BH277" s="85">
        <f t="shared" si="161"/>
        <v>0</v>
      </c>
      <c r="BI277" s="85">
        <f t="shared" si="161"/>
        <v>0</v>
      </c>
      <c r="BJ277" s="85">
        <f t="shared" si="161"/>
        <v>0</v>
      </c>
      <c r="BK277" s="85">
        <f t="shared" si="161"/>
        <v>0</v>
      </c>
      <c r="BL277" s="85">
        <f t="shared" si="161"/>
        <v>0</v>
      </c>
      <c r="BM277" s="85">
        <f t="shared" si="161"/>
        <v>0</v>
      </c>
      <c r="BN277" s="85">
        <f t="shared" si="161"/>
        <v>0</v>
      </c>
      <c r="BO277" s="85">
        <f t="shared" si="161"/>
        <v>0</v>
      </c>
      <c r="BP277" s="85">
        <f t="shared" si="161"/>
        <v>0</v>
      </c>
      <c r="BQ277" s="85">
        <f t="shared" si="162"/>
        <v>0</v>
      </c>
      <c r="BR277" s="85">
        <f t="shared" si="162"/>
        <v>0</v>
      </c>
      <c r="BS277" s="85">
        <f t="shared" si="162"/>
        <v>0</v>
      </c>
      <c r="BT277" s="85">
        <f t="shared" si="162"/>
        <v>0</v>
      </c>
      <c r="BU277" s="85">
        <f t="shared" si="162"/>
        <v>0</v>
      </c>
      <c r="BV277" s="85">
        <f t="shared" si="162"/>
        <v>0</v>
      </c>
      <c r="BW277" s="85">
        <f t="shared" si="162"/>
        <v>0</v>
      </c>
      <c r="BX277" s="85">
        <f t="shared" si="162"/>
        <v>0</v>
      </c>
      <c r="BY277" s="85">
        <f t="shared" si="162"/>
        <v>0</v>
      </c>
      <c r="BZ277" s="85">
        <f t="shared" si="162"/>
        <v>0</v>
      </c>
      <c r="CA277" s="85">
        <f t="shared" si="162"/>
        <v>0</v>
      </c>
      <c r="CB277" s="85">
        <f t="shared" si="162"/>
        <v>0</v>
      </c>
      <c r="CC277" s="85">
        <f t="shared" si="162"/>
        <v>0</v>
      </c>
      <c r="CD277" s="85">
        <f t="shared" si="162"/>
        <v>0</v>
      </c>
      <c r="CE277" s="85">
        <f t="shared" si="162"/>
        <v>0</v>
      </c>
      <c r="CF277" s="85">
        <f t="shared" si="162"/>
        <v>0</v>
      </c>
      <c r="CG277" s="85">
        <f t="shared" si="163"/>
        <v>0</v>
      </c>
      <c r="CH277" s="85">
        <f t="shared" si="163"/>
        <v>0</v>
      </c>
      <c r="CI277" s="85">
        <f t="shared" si="163"/>
        <v>0</v>
      </c>
      <c r="CJ277" s="85">
        <f t="shared" si="163"/>
        <v>0</v>
      </c>
      <c r="CK277" s="85">
        <f t="shared" si="163"/>
        <v>0</v>
      </c>
      <c r="CL277" s="85">
        <f t="shared" si="163"/>
        <v>0</v>
      </c>
      <c r="CM277" s="85">
        <f t="shared" si="163"/>
        <v>0</v>
      </c>
      <c r="CN277" s="85">
        <f t="shared" si="163"/>
        <v>0</v>
      </c>
      <c r="CO277" s="85">
        <f t="shared" si="163"/>
        <v>0</v>
      </c>
      <c r="CP277" s="85">
        <f t="shared" si="163"/>
        <v>0</v>
      </c>
      <c r="CQ277" s="85">
        <f t="shared" si="163"/>
        <v>0</v>
      </c>
      <c r="CR277" s="85">
        <f t="shared" si="163"/>
        <v>0</v>
      </c>
      <c r="CS277" s="85">
        <f t="shared" si="163"/>
        <v>0</v>
      </c>
      <c r="CT277" s="85">
        <f t="shared" si="163"/>
        <v>0</v>
      </c>
      <c r="CU277" s="85">
        <f t="shared" si="163"/>
        <v>0</v>
      </c>
      <c r="CV277" s="85">
        <f t="shared" si="163"/>
        <v>0</v>
      </c>
      <c r="CW277" s="85">
        <f t="shared" si="164"/>
        <v>0</v>
      </c>
      <c r="CX277" s="85">
        <f t="shared" si="164"/>
        <v>0</v>
      </c>
      <c r="CY277" s="85">
        <f t="shared" si="164"/>
        <v>0</v>
      </c>
      <c r="CZ277" s="85">
        <f t="shared" si="164"/>
        <v>0</v>
      </c>
      <c r="DA277" s="85">
        <f t="shared" si="164"/>
        <v>0</v>
      </c>
      <c r="DB277" s="85">
        <f t="shared" si="164"/>
        <v>0</v>
      </c>
      <c r="DC277" s="85">
        <f t="shared" si="164"/>
        <v>0</v>
      </c>
      <c r="DD277" s="85">
        <f t="shared" si="164"/>
        <v>0</v>
      </c>
      <c r="DE277" s="85">
        <f t="shared" si="164"/>
        <v>0</v>
      </c>
      <c r="DF277" s="85">
        <f t="shared" si="164"/>
        <v>0</v>
      </c>
      <c r="DG277" s="85">
        <f t="shared" si="164"/>
        <v>0</v>
      </c>
      <c r="DH277" s="85">
        <f t="shared" si="164"/>
        <v>0</v>
      </c>
      <c r="DI277" s="85">
        <f t="shared" si="164"/>
        <v>0</v>
      </c>
      <c r="DJ277" s="85">
        <f t="shared" si="164"/>
        <v>0</v>
      </c>
      <c r="DK277" s="85">
        <f t="shared" si="165"/>
        <v>0</v>
      </c>
      <c r="DL277" s="85">
        <f t="shared" si="165"/>
        <v>0</v>
      </c>
      <c r="DM277" s="85">
        <f t="shared" si="165"/>
        <v>0</v>
      </c>
      <c r="DN277" s="85">
        <f t="shared" si="165"/>
        <v>0</v>
      </c>
      <c r="DO277" s="85">
        <f t="shared" si="165"/>
        <v>0</v>
      </c>
      <c r="DP277" s="85">
        <f t="shared" si="165"/>
        <v>0</v>
      </c>
      <c r="DQ277" s="85">
        <f t="shared" si="165"/>
        <v>0</v>
      </c>
      <c r="DR277" s="85">
        <f t="shared" si="165"/>
        <v>0</v>
      </c>
      <c r="DS277" s="85">
        <f t="shared" si="165"/>
        <v>0</v>
      </c>
      <c r="DT277" s="85">
        <f t="shared" si="165"/>
        <v>0</v>
      </c>
      <c r="DU277" s="85">
        <f t="shared" si="165"/>
        <v>0</v>
      </c>
    </row>
    <row r="278" spans="1:125">
      <c r="A278" s="44" t="str">
        <f t="shared" si="157"/>
        <v>Kapitālieguldījumu daļa, kurai nepieciešama IZPILDES GARANTIJA</v>
      </c>
      <c r="B278" s="44" t="str">
        <f t="shared" si="157"/>
        <v>%</v>
      </c>
      <c r="C278" s="160"/>
      <c r="D278" s="88">
        <f t="shared" si="157"/>
        <v>0.1</v>
      </c>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c r="AO278" s="85"/>
      <c r="AP278" s="85"/>
      <c r="AQ278" s="85"/>
      <c r="AR278" s="85"/>
      <c r="AS278" s="85"/>
      <c r="AT278" s="85"/>
      <c r="AU278" s="85"/>
      <c r="AV278" s="85"/>
      <c r="AW278" s="85"/>
      <c r="AX278" s="85"/>
      <c r="AY278" s="85"/>
      <c r="AZ278" s="85"/>
      <c r="BA278" s="85"/>
      <c r="BB278" s="85"/>
      <c r="BC278" s="85"/>
      <c r="BD278" s="85"/>
      <c r="BE278" s="85"/>
      <c r="BF278" s="85"/>
      <c r="BG278" s="85"/>
      <c r="BH278" s="85"/>
      <c r="BI278" s="85"/>
      <c r="BJ278" s="85"/>
      <c r="BK278" s="85"/>
      <c r="BL278" s="85"/>
      <c r="BM278" s="85"/>
      <c r="BN278" s="85"/>
      <c r="BO278" s="85"/>
      <c r="BP278" s="85"/>
      <c r="BQ278" s="85"/>
      <c r="BR278" s="85"/>
      <c r="BS278" s="85"/>
      <c r="BT278" s="85"/>
      <c r="BU278" s="85"/>
      <c r="BV278" s="85"/>
      <c r="BW278" s="85"/>
      <c r="BX278" s="85"/>
      <c r="BY278" s="85"/>
      <c r="BZ278" s="85"/>
      <c r="CA278" s="85"/>
      <c r="CB278" s="85"/>
      <c r="CC278" s="85"/>
      <c r="CD278" s="85"/>
      <c r="CE278" s="85"/>
      <c r="CF278" s="85"/>
      <c r="CG278" s="85"/>
      <c r="CH278" s="85"/>
      <c r="CI278" s="85"/>
      <c r="CJ278" s="85"/>
      <c r="CK278" s="85"/>
      <c r="CL278" s="85"/>
      <c r="CM278" s="85"/>
      <c r="CN278" s="85"/>
      <c r="CO278" s="85"/>
      <c r="CP278" s="85"/>
      <c r="CQ278" s="85"/>
      <c r="CR278" s="85"/>
      <c r="CS278" s="85"/>
      <c r="CT278" s="85"/>
      <c r="CU278" s="85"/>
      <c r="CV278" s="85"/>
      <c r="CW278" s="85"/>
      <c r="CX278" s="85"/>
      <c r="CY278" s="85"/>
      <c r="CZ278" s="85"/>
      <c r="DA278" s="85"/>
      <c r="DB278" s="85"/>
      <c r="DC278" s="85"/>
      <c r="DD278" s="85"/>
      <c r="DE278" s="85"/>
      <c r="DF278" s="85"/>
      <c r="DG278" s="85"/>
      <c r="DH278" s="85"/>
      <c r="DI278" s="85"/>
      <c r="DJ278" s="85"/>
      <c r="DK278" s="85"/>
      <c r="DL278" s="85"/>
      <c r="DM278" s="85"/>
      <c r="DN278" s="85"/>
      <c r="DO278" s="85"/>
      <c r="DP278" s="85"/>
      <c r="DQ278" s="85"/>
      <c r="DR278" s="85"/>
      <c r="DS278" s="85"/>
      <c r="DT278" s="85"/>
      <c r="DU278" s="85"/>
    </row>
    <row r="279" spans="1:125">
      <c r="A279" s="44" t="str">
        <f>IFERROR(IF(A94=0,"",A94),"")</f>
        <v>IZPILDES GARANTIJAS maksa (līguma saistību izpildes garantija) (gadā)</v>
      </c>
      <c r="B279" s="44" t="str">
        <f>IFERROR(IF(B95=0,"",B95),"")</f>
        <v>%</v>
      </c>
      <c r="C279" s="160" t="str">
        <f>IFERROR(IF(C95=0,"",C95),"")</f>
        <v/>
      </c>
      <c r="D279" s="88">
        <f>IFERROR(IF(D94=0,"",D94),"")</f>
        <v>0.02</v>
      </c>
      <c r="E279" s="172">
        <f>IFERROR(E$274*$D279*$D278,"")</f>
        <v>3132.8720000000003</v>
      </c>
      <c r="F279" s="172">
        <f t="shared" ref="F279:BQ279" si="166">IFERROR(F$274*$D279*$D278,"")</f>
        <v>3132.8720000000003</v>
      </c>
      <c r="G279" s="172">
        <f t="shared" si="166"/>
        <v>3132.8720000000003</v>
      </c>
      <c r="H279" s="172">
        <f t="shared" si="166"/>
        <v>3132.8720000000003</v>
      </c>
      <c r="I279" s="172">
        <f t="shared" si="166"/>
        <v>3132.8720000000003</v>
      </c>
      <c r="J279" s="172">
        <f t="shared" si="166"/>
        <v>0</v>
      </c>
      <c r="K279" s="172">
        <f t="shared" si="166"/>
        <v>0</v>
      </c>
      <c r="L279" s="172">
        <f t="shared" si="166"/>
        <v>0</v>
      </c>
      <c r="M279" s="172">
        <f t="shared" si="166"/>
        <v>0</v>
      </c>
      <c r="N279" s="172">
        <f t="shared" si="166"/>
        <v>0</v>
      </c>
      <c r="O279" s="172">
        <f t="shared" si="166"/>
        <v>0</v>
      </c>
      <c r="P279" s="172">
        <f t="shared" si="166"/>
        <v>0</v>
      </c>
      <c r="Q279" s="172">
        <f t="shared" si="166"/>
        <v>0</v>
      </c>
      <c r="R279" s="172">
        <f t="shared" si="166"/>
        <v>0</v>
      </c>
      <c r="S279" s="172">
        <f t="shared" si="166"/>
        <v>0</v>
      </c>
      <c r="T279" s="172">
        <f t="shared" si="166"/>
        <v>0</v>
      </c>
      <c r="U279" s="172">
        <f t="shared" si="166"/>
        <v>0</v>
      </c>
      <c r="V279" s="172">
        <f t="shared" si="166"/>
        <v>0</v>
      </c>
      <c r="W279" s="172">
        <f t="shared" si="166"/>
        <v>0</v>
      </c>
      <c r="X279" s="172">
        <f t="shared" si="166"/>
        <v>0</v>
      </c>
      <c r="Y279" s="172">
        <f t="shared" si="166"/>
        <v>0</v>
      </c>
      <c r="Z279" s="172">
        <f t="shared" si="166"/>
        <v>0</v>
      </c>
      <c r="AA279" s="172">
        <f t="shared" si="166"/>
        <v>0</v>
      </c>
      <c r="AB279" s="172">
        <f t="shared" si="166"/>
        <v>0</v>
      </c>
      <c r="AC279" s="172">
        <f t="shared" si="166"/>
        <v>0</v>
      </c>
      <c r="AD279" s="172">
        <f t="shared" si="166"/>
        <v>0</v>
      </c>
      <c r="AE279" s="172">
        <f t="shared" si="166"/>
        <v>0</v>
      </c>
      <c r="AF279" s="172">
        <f t="shared" si="166"/>
        <v>0</v>
      </c>
      <c r="AG279" s="172">
        <f t="shared" si="166"/>
        <v>0</v>
      </c>
      <c r="AH279" s="172">
        <f t="shared" si="166"/>
        <v>0</v>
      </c>
      <c r="AI279" s="172">
        <f t="shared" si="166"/>
        <v>0</v>
      </c>
      <c r="AJ279" s="172">
        <f t="shared" si="166"/>
        <v>0</v>
      </c>
      <c r="AK279" s="172">
        <f t="shared" si="166"/>
        <v>0</v>
      </c>
      <c r="AL279" s="172">
        <f t="shared" si="166"/>
        <v>0</v>
      </c>
      <c r="AM279" s="172">
        <f t="shared" si="166"/>
        <v>0</v>
      </c>
      <c r="AN279" s="172">
        <f t="shared" si="166"/>
        <v>0</v>
      </c>
      <c r="AO279" s="172">
        <f t="shared" si="166"/>
        <v>0</v>
      </c>
      <c r="AP279" s="172">
        <f t="shared" si="166"/>
        <v>0</v>
      </c>
      <c r="AQ279" s="172">
        <f t="shared" si="166"/>
        <v>0</v>
      </c>
      <c r="AR279" s="172">
        <f t="shared" si="166"/>
        <v>0</v>
      </c>
      <c r="AS279" s="172">
        <f t="shared" si="166"/>
        <v>0</v>
      </c>
      <c r="AT279" s="172">
        <f t="shared" si="166"/>
        <v>0</v>
      </c>
      <c r="AU279" s="172">
        <f t="shared" si="166"/>
        <v>0</v>
      </c>
      <c r="AV279" s="172">
        <f t="shared" si="166"/>
        <v>0</v>
      </c>
      <c r="AW279" s="172">
        <f t="shared" si="166"/>
        <v>0</v>
      </c>
      <c r="AX279" s="172">
        <f t="shared" si="166"/>
        <v>0</v>
      </c>
      <c r="AY279" s="172">
        <f t="shared" si="166"/>
        <v>0</v>
      </c>
      <c r="AZ279" s="172">
        <f t="shared" si="166"/>
        <v>0</v>
      </c>
      <c r="BA279" s="172">
        <f t="shared" si="166"/>
        <v>0</v>
      </c>
      <c r="BB279" s="172">
        <f t="shared" si="166"/>
        <v>0</v>
      </c>
      <c r="BC279" s="172">
        <f t="shared" si="166"/>
        <v>0</v>
      </c>
      <c r="BD279" s="172">
        <f t="shared" si="166"/>
        <v>0</v>
      </c>
      <c r="BE279" s="172">
        <f t="shared" si="166"/>
        <v>0</v>
      </c>
      <c r="BF279" s="172">
        <f t="shared" si="166"/>
        <v>0</v>
      </c>
      <c r="BG279" s="172">
        <f t="shared" si="166"/>
        <v>0</v>
      </c>
      <c r="BH279" s="172">
        <f t="shared" si="166"/>
        <v>0</v>
      </c>
      <c r="BI279" s="172">
        <f t="shared" si="166"/>
        <v>0</v>
      </c>
      <c r="BJ279" s="172">
        <f t="shared" si="166"/>
        <v>0</v>
      </c>
      <c r="BK279" s="172">
        <f t="shared" si="166"/>
        <v>0</v>
      </c>
      <c r="BL279" s="172">
        <f t="shared" si="166"/>
        <v>0</v>
      </c>
      <c r="BM279" s="172">
        <f t="shared" si="166"/>
        <v>0</v>
      </c>
      <c r="BN279" s="172">
        <f t="shared" si="166"/>
        <v>0</v>
      </c>
      <c r="BO279" s="172">
        <f t="shared" si="166"/>
        <v>0</v>
      </c>
      <c r="BP279" s="172">
        <f t="shared" si="166"/>
        <v>0</v>
      </c>
      <c r="BQ279" s="172">
        <f t="shared" si="166"/>
        <v>0</v>
      </c>
      <c r="BR279" s="172">
        <f t="shared" ref="BR279:DU279" si="167">IFERROR(BR$274*$D279*$D278,"")</f>
        <v>0</v>
      </c>
      <c r="BS279" s="172">
        <f t="shared" si="167"/>
        <v>0</v>
      </c>
      <c r="BT279" s="172">
        <f t="shared" si="167"/>
        <v>0</v>
      </c>
      <c r="BU279" s="172">
        <f t="shared" si="167"/>
        <v>0</v>
      </c>
      <c r="BV279" s="172">
        <f t="shared" si="167"/>
        <v>0</v>
      </c>
      <c r="BW279" s="172">
        <f t="shared" si="167"/>
        <v>0</v>
      </c>
      <c r="BX279" s="172">
        <f t="shared" si="167"/>
        <v>0</v>
      </c>
      <c r="BY279" s="172">
        <f t="shared" si="167"/>
        <v>0</v>
      </c>
      <c r="BZ279" s="172">
        <f t="shared" si="167"/>
        <v>0</v>
      </c>
      <c r="CA279" s="172">
        <f t="shared" si="167"/>
        <v>0</v>
      </c>
      <c r="CB279" s="172">
        <f t="shared" si="167"/>
        <v>0</v>
      </c>
      <c r="CC279" s="172">
        <f t="shared" si="167"/>
        <v>0</v>
      </c>
      <c r="CD279" s="172">
        <f t="shared" si="167"/>
        <v>0</v>
      </c>
      <c r="CE279" s="172">
        <f t="shared" si="167"/>
        <v>0</v>
      </c>
      <c r="CF279" s="172">
        <f t="shared" si="167"/>
        <v>0</v>
      </c>
      <c r="CG279" s="172">
        <f t="shared" si="167"/>
        <v>0</v>
      </c>
      <c r="CH279" s="172">
        <f t="shared" si="167"/>
        <v>0</v>
      </c>
      <c r="CI279" s="172">
        <f t="shared" si="167"/>
        <v>0</v>
      </c>
      <c r="CJ279" s="172">
        <f t="shared" si="167"/>
        <v>0</v>
      </c>
      <c r="CK279" s="172">
        <f t="shared" si="167"/>
        <v>0</v>
      </c>
      <c r="CL279" s="172">
        <f t="shared" si="167"/>
        <v>0</v>
      </c>
      <c r="CM279" s="172">
        <f t="shared" si="167"/>
        <v>0</v>
      </c>
      <c r="CN279" s="172">
        <f t="shared" si="167"/>
        <v>0</v>
      </c>
      <c r="CO279" s="172">
        <f t="shared" si="167"/>
        <v>0</v>
      </c>
      <c r="CP279" s="172">
        <f t="shared" si="167"/>
        <v>0</v>
      </c>
      <c r="CQ279" s="172">
        <f t="shared" si="167"/>
        <v>0</v>
      </c>
      <c r="CR279" s="172">
        <f t="shared" si="167"/>
        <v>0</v>
      </c>
      <c r="CS279" s="172">
        <f t="shared" si="167"/>
        <v>0</v>
      </c>
      <c r="CT279" s="172">
        <f t="shared" si="167"/>
        <v>0</v>
      </c>
      <c r="CU279" s="172">
        <f t="shared" si="167"/>
        <v>0</v>
      </c>
      <c r="CV279" s="172">
        <f t="shared" si="167"/>
        <v>0</v>
      </c>
      <c r="CW279" s="172">
        <f t="shared" si="167"/>
        <v>0</v>
      </c>
      <c r="CX279" s="172">
        <f t="shared" si="167"/>
        <v>0</v>
      </c>
      <c r="CY279" s="172">
        <f t="shared" si="167"/>
        <v>0</v>
      </c>
      <c r="CZ279" s="172">
        <f t="shared" si="167"/>
        <v>0</v>
      </c>
      <c r="DA279" s="172">
        <f t="shared" si="167"/>
        <v>0</v>
      </c>
      <c r="DB279" s="172">
        <f t="shared" si="167"/>
        <v>0</v>
      </c>
      <c r="DC279" s="172">
        <f t="shared" si="167"/>
        <v>0</v>
      </c>
      <c r="DD279" s="172">
        <f t="shared" si="167"/>
        <v>0</v>
      </c>
      <c r="DE279" s="172">
        <f t="shared" si="167"/>
        <v>0</v>
      </c>
      <c r="DF279" s="172">
        <f t="shared" si="167"/>
        <v>0</v>
      </c>
      <c r="DG279" s="172">
        <f t="shared" si="167"/>
        <v>0</v>
      </c>
      <c r="DH279" s="172">
        <f t="shared" si="167"/>
        <v>0</v>
      </c>
      <c r="DI279" s="172">
        <f t="shared" si="167"/>
        <v>0</v>
      </c>
      <c r="DJ279" s="172">
        <f t="shared" si="167"/>
        <v>0</v>
      </c>
      <c r="DK279" s="172">
        <f t="shared" si="167"/>
        <v>0</v>
      </c>
      <c r="DL279" s="172">
        <f t="shared" si="167"/>
        <v>0</v>
      </c>
      <c r="DM279" s="172">
        <f t="shared" si="167"/>
        <v>0</v>
      </c>
      <c r="DN279" s="172">
        <f t="shared" si="167"/>
        <v>0</v>
      </c>
      <c r="DO279" s="172">
        <f t="shared" si="167"/>
        <v>0</v>
      </c>
      <c r="DP279" s="172">
        <f t="shared" si="167"/>
        <v>0</v>
      </c>
      <c r="DQ279" s="172">
        <f t="shared" si="167"/>
        <v>0</v>
      </c>
      <c r="DR279" s="172">
        <f t="shared" si="167"/>
        <v>0</v>
      </c>
      <c r="DS279" s="172">
        <f t="shared" si="167"/>
        <v>0</v>
      </c>
      <c r="DT279" s="172">
        <f t="shared" si="167"/>
        <v>0</v>
      </c>
      <c r="DU279" s="172">
        <f t="shared" si="167"/>
        <v>0</v>
      </c>
    </row>
    <row r="280" spans="1:125">
      <c r="A280" s="44" t="str">
        <f>Pieņēmumi!B197</f>
        <v>Kapitālieguldījumu daļa, kurai nepieciešama būvdarbu garantijas laika garantija</v>
      </c>
      <c r="B280" s="44" t="str">
        <f>Pieņēmumi!C197</f>
        <v>%</v>
      </c>
      <c r="C280" s="160"/>
      <c r="D280" s="88">
        <f>Pieņēmumi!E197</f>
        <v>0.05</v>
      </c>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c r="AB280" s="172"/>
      <c r="AC280" s="172"/>
      <c r="AD280" s="172"/>
      <c r="AE280" s="172"/>
      <c r="AF280" s="172"/>
      <c r="AG280" s="172"/>
      <c r="AH280" s="172"/>
      <c r="AI280" s="172"/>
      <c r="AJ280" s="172"/>
      <c r="AK280" s="172"/>
      <c r="AL280" s="172"/>
      <c r="AM280" s="172"/>
      <c r="AN280" s="172"/>
      <c r="AO280" s="172"/>
      <c r="AP280" s="172"/>
      <c r="AQ280" s="172"/>
      <c r="AR280" s="172"/>
      <c r="AS280" s="172"/>
      <c r="AT280" s="172"/>
      <c r="AU280" s="172"/>
      <c r="AV280" s="172"/>
      <c r="AW280" s="172"/>
      <c r="AX280" s="172"/>
      <c r="AY280" s="172"/>
      <c r="AZ280" s="172"/>
      <c r="BA280" s="172"/>
      <c r="BB280" s="172"/>
      <c r="BC280" s="172"/>
      <c r="BD280" s="172"/>
      <c r="BE280" s="172"/>
      <c r="BF280" s="172"/>
      <c r="BG280" s="172"/>
      <c r="BH280" s="172"/>
      <c r="BI280" s="172"/>
      <c r="BJ280" s="172"/>
      <c r="BK280" s="172"/>
      <c r="BL280" s="172"/>
      <c r="BM280" s="172"/>
      <c r="BN280" s="172"/>
      <c r="BO280" s="172"/>
      <c r="BP280" s="172"/>
      <c r="BQ280" s="172"/>
      <c r="BR280" s="172"/>
      <c r="BS280" s="172"/>
      <c r="BT280" s="172"/>
      <c r="BU280" s="172"/>
      <c r="BV280" s="172"/>
      <c r="BW280" s="172"/>
      <c r="BX280" s="172"/>
      <c r="BY280" s="172"/>
      <c r="BZ280" s="172"/>
      <c r="CA280" s="172"/>
      <c r="CB280" s="172"/>
      <c r="CC280" s="172"/>
      <c r="CD280" s="172"/>
      <c r="CE280" s="172"/>
      <c r="CF280" s="172"/>
      <c r="CG280" s="172"/>
      <c r="CH280" s="172"/>
      <c r="CI280" s="172"/>
      <c r="CJ280" s="172"/>
      <c r="CK280" s="172"/>
      <c r="CL280" s="172"/>
      <c r="CM280" s="172"/>
      <c r="CN280" s="172"/>
      <c r="CO280" s="172"/>
      <c r="CP280" s="172"/>
      <c r="CQ280" s="172"/>
      <c r="CR280" s="172"/>
      <c r="CS280" s="172"/>
      <c r="CT280" s="172"/>
      <c r="CU280" s="172"/>
      <c r="CV280" s="172"/>
      <c r="CW280" s="172"/>
      <c r="CX280" s="172"/>
      <c r="CY280" s="172"/>
      <c r="CZ280" s="172"/>
      <c r="DA280" s="172"/>
      <c r="DB280" s="172"/>
      <c r="DC280" s="172"/>
      <c r="DD280" s="172"/>
      <c r="DE280" s="172"/>
      <c r="DF280" s="172"/>
      <c r="DG280" s="172"/>
      <c r="DH280" s="172"/>
      <c r="DI280" s="172"/>
      <c r="DJ280" s="172"/>
      <c r="DK280" s="172"/>
      <c r="DL280" s="172"/>
      <c r="DM280" s="172"/>
      <c r="DN280" s="172"/>
      <c r="DO280" s="172"/>
      <c r="DP280" s="172"/>
      <c r="DQ280" s="172"/>
      <c r="DR280" s="172"/>
      <c r="DS280" s="172"/>
      <c r="DT280" s="172"/>
      <c r="DU280" s="172"/>
    </row>
    <row r="281" spans="1:125">
      <c r="A281" s="44" t="str">
        <f>Pieņēmumi!B198</f>
        <v>Būvdarbu garantijas laika garantija (ceturksnī)</v>
      </c>
      <c r="B281" s="44" t="str">
        <f>Pieņēmumi!C198</f>
        <v>%</v>
      </c>
      <c r="C281" s="160"/>
      <c r="D281" s="88">
        <f>Pieņēmumi!E198</f>
        <v>5.0000000000000001E-3</v>
      </c>
      <c r="E281" s="172">
        <f>IFERROR($D274*$D281*$D280*E$234,"")</f>
        <v>0</v>
      </c>
      <c r="F281" s="172">
        <f t="shared" ref="F281:BQ281" si="168">IFERROR($D274*$D281*$D280*F$234,"")</f>
        <v>0</v>
      </c>
      <c r="G281" s="172">
        <f t="shared" si="168"/>
        <v>0</v>
      </c>
      <c r="H281" s="172">
        <f t="shared" si="168"/>
        <v>0</v>
      </c>
      <c r="I281" s="172">
        <f t="shared" si="168"/>
        <v>0</v>
      </c>
      <c r="J281" s="172">
        <f t="shared" si="168"/>
        <v>1958.0450000000001</v>
      </c>
      <c r="K281" s="172">
        <f t="shared" si="168"/>
        <v>1958.0450000000001</v>
      </c>
      <c r="L281" s="172">
        <f t="shared" si="168"/>
        <v>1958.0450000000001</v>
      </c>
      <c r="M281" s="172">
        <f t="shared" si="168"/>
        <v>1958.0450000000001</v>
      </c>
      <c r="N281" s="172">
        <f t="shared" si="168"/>
        <v>1958.0450000000001</v>
      </c>
      <c r="O281" s="172">
        <f t="shared" si="168"/>
        <v>1958.0450000000001</v>
      </c>
      <c r="P281" s="172">
        <f t="shared" si="168"/>
        <v>1958.0450000000001</v>
      </c>
      <c r="Q281" s="172">
        <f t="shared" si="168"/>
        <v>1958.0450000000001</v>
      </c>
      <c r="R281" s="172">
        <f t="shared" si="168"/>
        <v>1958.0450000000001</v>
      </c>
      <c r="S281" s="172">
        <f t="shared" si="168"/>
        <v>1958.0450000000001</v>
      </c>
      <c r="T281" s="172">
        <f t="shared" si="168"/>
        <v>1958.0450000000001</v>
      </c>
      <c r="U281" s="172">
        <f t="shared" si="168"/>
        <v>1958.0450000000001</v>
      </c>
      <c r="V281" s="172">
        <f t="shared" si="168"/>
        <v>1958.0450000000001</v>
      </c>
      <c r="W281" s="172">
        <f t="shared" si="168"/>
        <v>1958.0450000000001</v>
      </c>
      <c r="X281" s="172">
        <f t="shared" si="168"/>
        <v>1958.0450000000001</v>
      </c>
      <c r="Y281" s="172">
        <f t="shared" si="168"/>
        <v>1958.0450000000001</v>
      </c>
      <c r="Z281" s="172">
        <f t="shared" si="168"/>
        <v>1958.0450000000001</v>
      </c>
      <c r="AA281" s="172">
        <f t="shared" si="168"/>
        <v>1958.0450000000001</v>
      </c>
      <c r="AB281" s="172">
        <f t="shared" si="168"/>
        <v>1958.0450000000001</v>
      </c>
      <c r="AC281" s="172">
        <f t="shared" si="168"/>
        <v>1958.0450000000001</v>
      </c>
      <c r="AD281" s="172">
        <f t="shared" si="168"/>
        <v>0</v>
      </c>
      <c r="AE281" s="172">
        <f t="shared" si="168"/>
        <v>0</v>
      </c>
      <c r="AF281" s="172">
        <f t="shared" si="168"/>
        <v>0</v>
      </c>
      <c r="AG281" s="172">
        <f t="shared" si="168"/>
        <v>0</v>
      </c>
      <c r="AH281" s="172">
        <f t="shared" si="168"/>
        <v>0</v>
      </c>
      <c r="AI281" s="172">
        <f t="shared" si="168"/>
        <v>0</v>
      </c>
      <c r="AJ281" s="172">
        <f t="shared" si="168"/>
        <v>0</v>
      </c>
      <c r="AK281" s="172">
        <f t="shared" si="168"/>
        <v>0</v>
      </c>
      <c r="AL281" s="172">
        <f t="shared" si="168"/>
        <v>0</v>
      </c>
      <c r="AM281" s="172">
        <f t="shared" si="168"/>
        <v>0</v>
      </c>
      <c r="AN281" s="172">
        <f t="shared" si="168"/>
        <v>0</v>
      </c>
      <c r="AO281" s="172">
        <f t="shared" si="168"/>
        <v>0</v>
      </c>
      <c r="AP281" s="172">
        <f t="shared" si="168"/>
        <v>0</v>
      </c>
      <c r="AQ281" s="172">
        <f t="shared" si="168"/>
        <v>0</v>
      </c>
      <c r="AR281" s="172">
        <f t="shared" si="168"/>
        <v>0</v>
      </c>
      <c r="AS281" s="172">
        <f t="shared" si="168"/>
        <v>0</v>
      </c>
      <c r="AT281" s="172">
        <f t="shared" si="168"/>
        <v>0</v>
      </c>
      <c r="AU281" s="172">
        <f t="shared" si="168"/>
        <v>0</v>
      </c>
      <c r="AV281" s="172">
        <f t="shared" si="168"/>
        <v>0</v>
      </c>
      <c r="AW281" s="172">
        <f t="shared" si="168"/>
        <v>0</v>
      </c>
      <c r="AX281" s="172">
        <f t="shared" si="168"/>
        <v>0</v>
      </c>
      <c r="AY281" s="172">
        <f t="shared" si="168"/>
        <v>0</v>
      </c>
      <c r="AZ281" s="172">
        <f t="shared" si="168"/>
        <v>0</v>
      </c>
      <c r="BA281" s="172">
        <f t="shared" si="168"/>
        <v>0</v>
      </c>
      <c r="BB281" s="172">
        <f t="shared" si="168"/>
        <v>0</v>
      </c>
      <c r="BC281" s="172">
        <f t="shared" si="168"/>
        <v>0</v>
      </c>
      <c r="BD281" s="172">
        <f t="shared" si="168"/>
        <v>0</v>
      </c>
      <c r="BE281" s="172">
        <f t="shared" si="168"/>
        <v>0</v>
      </c>
      <c r="BF281" s="172">
        <f t="shared" si="168"/>
        <v>0</v>
      </c>
      <c r="BG281" s="172">
        <f t="shared" si="168"/>
        <v>0</v>
      </c>
      <c r="BH281" s="172">
        <f t="shared" si="168"/>
        <v>0</v>
      </c>
      <c r="BI281" s="172">
        <f t="shared" si="168"/>
        <v>0</v>
      </c>
      <c r="BJ281" s="172">
        <f t="shared" si="168"/>
        <v>0</v>
      </c>
      <c r="BK281" s="172">
        <f t="shared" si="168"/>
        <v>0</v>
      </c>
      <c r="BL281" s="172">
        <f t="shared" si="168"/>
        <v>0</v>
      </c>
      <c r="BM281" s="172">
        <f t="shared" si="168"/>
        <v>0</v>
      </c>
      <c r="BN281" s="172">
        <f t="shared" si="168"/>
        <v>0</v>
      </c>
      <c r="BO281" s="172">
        <f t="shared" si="168"/>
        <v>0</v>
      </c>
      <c r="BP281" s="172">
        <f t="shared" si="168"/>
        <v>0</v>
      </c>
      <c r="BQ281" s="172">
        <f t="shared" si="168"/>
        <v>0</v>
      </c>
      <c r="BR281" s="172">
        <f t="shared" ref="BR281:DU281" si="169">IFERROR($D274*$D281*$D280*BR$234,"")</f>
        <v>0</v>
      </c>
      <c r="BS281" s="172">
        <f t="shared" si="169"/>
        <v>0</v>
      </c>
      <c r="BT281" s="172">
        <f t="shared" si="169"/>
        <v>0</v>
      </c>
      <c r="BU281" s="172">
        <f t="shared" si="169"/>
        <v>0</v>
      </c>
      <c r="BV281" s="172">
        <f t="shared" si="169"/>
        <v>0</v>
      </c>
      <c r="BW281" s="172">
        <f t="shared" si="169"/>
        <v>0</v>
      </c>
      <c r="BX281" s="172">
        <f t="shared" si="169"/>
        <v>0</v>
      </c>
      <c r="BY281" s="172">
        <f t="shared" si="169"/>
        <v>0</v>
      </c>
      <c r="BZ281" s="172">
        <f t="shared" si="169"/>
        <v>0</v>
      </c>
      <c r="CA281" s="172">
        <f t="shared" si="169"/>
        <v>0</v>
      </c>
      <c r="CB281" s="172">
        <f t="shared" si="169"/>
        <v>0</v>
      </c>
      <c r="CC281" s="172">
        <f t="shared" si="169"/>
        <v>0</v>
      </c>
      <c r="CD281" s="172">
        <f t="shared" si="169"/>
        <v>0</v>
      </c>
      <c r="CE281" s="172">
        <f t="shared" si="169"/>
        <v>0</v>
      </c>
      <c r="CF281" s="172">
        <f t="shared" si="169"/>
        <v>0</v>
      </c>
      <c r="CG281" s="172">
        <f t="shared" si="169"/>
        <v>0</v>
      </c>
      <c r="CH281" s="172">
        <f t="shared" si="169"/>
        <v>0</v>
      </c>
      <c r="CI281" s="172">
        <f t="shared" si="169"/>
        <v>0</v>
      </c>
      <c r="CJ281" s="172">
        <f t="shared" si="169"/>
        <v>0</v>
      </c>
      <c r="CK281" s="172">
        <f t="shared" si="169"/>
        <v>0</v>
      </c>
      <c r="CL281" s="172">
        <f t="shared" si="169"/>
        <v>0</v>
      </c>
      <c r="CM281" s="172">
        <f t="shared" si="169"/>
        <v>0</v>
      </c>
      <c r="CN281" s="172">
        <f t="shared" si="169"/>
        <v>0</v>
      </c>
      <c r="CO281" s="172">
        <f t="shared" si="169"/>
        <v>0</v>
      </c>
      <c r="CP281" s="172">
        <f t="shared" si="169"/>
        <v>0</v>
      </c>
      <c r="CQ281" s="172">
        <f t="shared" si="169"/>
        <v>0</v>
      </c>
      <c r="CR281" s="172">
        <f t="shared" si="169"/>
        <v>0</v>
      </c>
      <c r="CS281" s="172">
        <f t="shared" si="169"/>
        <v>0</v>
      </c>
      <c r="CT281" s="172">
        <f t="shared" si="169"/>
        <v>0</v>
      </c>
      <c r="CU281" s="172">
        <f t="shared" si="169"/>
        <v>0</v>
      </c>
      <c r="CV281" s="172">
        <f t="shared" si="169"/>
        <v>0</v>
      </c>
      <c r="CW281" s="172">
        <f t="shared" si="169"/>
        <v>0</v>
      </c>
      <c r="CX281" s="172">
        <f t="shared" si="169"/>
        <v>0</v>
      </c>
      <c r="CY281" s="172">
        <f t="shared" si="169"/>
        <v>0</v>
      </c>
      <c r="CZ281" s="172">
        <f t="shared" si="169"/>
        <v>0</v>
      </c>
      <c r="DA281" s="172">
        <f t="shared" si="169"/>
        <v>0</v>
      </c>
      <c r="DB281" s="172">
        <f t="shared" si="169"/>
        <v>0</v>
      </c>
      <c r="DC281" s="172">
        <f t="shared" si="169"/>
        <v>0</v>
      </c>
      <c r="DD281" s="172">
        <f t="shared" si="169"/>
        <v>0</v>
      </c>
      <c r="DE281" s="172">
        <f t="shared" si="169"/>
        <v>0</v>
      </c>
      <c r="DF281" s="172">
        <f t="shared" si="169"/>
        <v>0</v>
      </c>
      <c r="DG281" s="172">
        <f t="shared" si="169"/>
        <v>0</v>
      </c>
      <c r="DH281" s="172">
        <f t="shared" si="169"/>
        <v>0</v>
      </c>
      <c r="DI281" s="172">
        <f t="shared" si="169"/>
        <v>0</v>
      </c>
      <c r="DJ281" s="172">
        <f t="shared" si="169"/>
        <v>0</v>
      </c>
      <c r="DK281" s="172">
        <f t="shared" si="169"/>
        <v>0</v>
      </c>
      <c r="DL281" s="172">
        <f t="shared" si="169"/>
        <v>0</v>
      </c>
      <c r="DM281" s="172">
        <f t="shared" si="169"/>
        <v>0</v>
      </c>
      <c r="DN281" s="172">
        <f t="shared" si="169"/>
        <v>0</v>
      </c>
      <c r="DO281" s="172">
        <f t="shared" si="169"/>
        <v>0</v>
      </c>
      <c r="DP281" s="172">
        <f t="shared" si="169"/>
        <v>0</v>
      </c>
      <c r="DQ281" s="172">
        <f t="shared" si="169"/>
        <v>0</v>
      </c>
      <c r="DR281" s="172">
        <f t="shared" si="169"/>
        <v>0</v>
      </c>
      <c r="DS281" s="172">
        <f t="shared" si="169"/>
        <v>0</v>
      </c>
      <c r="DT281" s="172">
        <f t="shared" si="169"/>
        <v>0</v>
      </c>
      <c r="DU281" s="172">
        <f t="shared" si="169"/>
        <v>0</v>
      </c>
    </row>
    <row r="283" spans="1:125" ht="15" thickBot="1">
      <c r="A283" s="139" t="s">
        <v>245</v>
      </c>
      <c r="B283" s="126" t="str">
        <f>IFERROR(IF(B97=0,"",B97),"")</f>
        <v>k €</v>
      </c>
      <c r="C283" s="127" t="str">
        <f>IFERROR(IF(C97=0,"",C97),"")</f>
        <v/>
      </c>
      <c r="D283" s="127">
        <f>IFERROR(SUM(E283:DU283),"")</f>
        <v>78321.799999999974</v>
      </c>
      <c r="E283" s="713">
        <f>IFERROR(SUM(E276:E281),"")</f>
        <v>7832.18</v>
      </c>
      <c r="F283" s="713">
        <f t="shared" ref="F283:BQ283" si="170">IFERROR(SUM(F276:F281),"")</f>
        <v>7832.18</v>
      </c>
      <c r="G283" s="713">
        <f t="shared" si="170"/>
        <v>7832.18</v>
      </c>
      <c r="H283" s="713">
        <f t="shared" si="170"/>
        <v>7832.18</v>
      </c>
      <c r="I283" s="713">
        <f t="shared" si="170"/>
        <v>7832.18</v>
      </c>
      <c r="J283" s="713">
        <f t="shared" si="170"/>
        <v>1958.0450000000001</v>
      </c>
      <c r="K283" s="713">
        <f t="shared" si="170"/>
        <v>1958.0450000000001</v>
      </c>
      <c r="L283" s="713">
        <f t="shared" si="170"/>
        <v>1958.0450000000001</v>
      </c>
      <c r="M283" s="713">
        <f t="shared" si="170"/>
        <v>1958.0450000000001</v>
      </c>
      <c r="N283" s="713">
        <f t="shared" si="170"/>
        <v>1958.0450000000001</v>
      </c>
      <c r="O283" s="713">
        <f t="shared" si="170"/>
        <v>1958.0450000000001</v>
      </c>
      <c r="P283" s="713">
        <f t="shared" si="170"/>
        <v>1958.0450000000001</v>
      </c>
      <c r="Q283" s="713">
        <f t="shared" si="170"/>
        <v>1958.0450000000001</v>
      </c>
      <c r="R283" s="713">
        <f t="shared" si="170"/>
        <v>1958.0450000000001</v>
      </c>
      <c r="S283" s="713">
        <f t="shared" si="170"/>
        <v>1958.0450000000001</v>
      </c>
      <c r="T283" s="713">
        <f t="shared" si="170"/>
        <v>1958.0450000000001</v>
      </c>
      <c r="U283" s="713">
        <f t="shared" si="170"/>
        <v>1958.0450000000001</v>
      </c>
      <c r="V283" s="713">
        <f t="shared" si="170"/>
        <v>1958.0450000000001</v>
      </c>
      <c r="W283" s="713">
        <f t="shared" si="170"/>
        <v>1958.0450000000001</v>
      </c>
      <c r="X283" s="713">
        <f t="shared" si="170"/>
        <v>1958.0450000000001</v>
      </c>
      <c r="Y283" s="713">
        <f t="shared" si="170"/>
        <v>1958.0450000000001</v>
      </c>
      <c r="Z283" s="713">
        <f t="shared" si="170"/>
        <v>1958.0450000000001</v>
      </c>
      <c r="AA283" s="713">
        <f t="shared" si="170"/>
        <v>1958.0450000000001</v>
      </c>
      <c r="AB283" s="713">
        <f t="shared" si="170"/>
        <v>1958.0450000000001</v>
      </c>
      <c r="AC283" s="713">
        <f t="shared" si="170"/>
        <v>1958.0450000000001</v>
      </c>
      <c r="AD283" s="713">
        <f t="shared" si="170"/>
        <v>0</v>
      </c>
      <c r="AE283" s="713">
        <f t="shared" si="170"/>
        <v>0</v>
      </c>
      <c r="AF283" s="713">
        <f t="shared" si="170"/>
        <v>0</v>
      </c>
      <c r="AG283" s="713">
        <f t="shared" si="170"/>
        <v>0</v>
      </c>
      <c r="AH283" s="713">
        <f t="shared" si="170"/>
        <v>0</v>
      </c>
      <c r="AI283" s="713">
        <f t="shared" si="170"/>
        <v>0</v>
      </c>
      <c r="AJ283" s="713">
        <f t="shared" si="170"/>
        <v>0</v>
      </c>
      <c r="AK283" s="713">
        <f t="shared" si="170"/>
        <v>0</v>
      </c>
      <c r="AL283" s="713">
        <f t="shared" si="170"/>
        <v>0</v>
      </c>
      <c r="AM283" s="713">
        <f t="shared" si="170"/>
        <v>0</v>
      </c>
      <c r="AN283" s="713">
        <f t="shared" si="170"/>
        <v>0</v>
      </c>
      <c r="AO283" s="713">
        <f t="shared" si="170"/>
        <v>0</v>
      </c>
      <c r="AP283" s="713">
        <f t="shared" si="170"/>
        <v>0</v>
      </c>
      <c r="AQ283" s="713">
        <f t="shared" si="170"/>
        <v>0</v>
      </c>
      <c r="AR283" s="713">
        <f t="shared" si="170"/>
        <v>0</v>
      </c>
      <c r="AS283" s="713">
        <f t="shared" si="170"/>
        <v>0</v>
      </c>
      <c r="AT283" s="713">
        <f t="shared" si="170"/>
        <v>0</v>
      </c>
      <c r="AU283" s="713">
        <f t="shared" si="170"/>
        <v>0</v>
      </c>
      <c r="AV283" s="713">
        <f t="shared" si="170"/>
        <v>0</v>
      </c>
      <c r="AW283" s="713">
        <f t="shared" si="170"/>
        <v>0</v>
      </c>
      <c r="AX283" s="713">
        <f t="shared" si="170"/>
        <v>0</v>
      </c>
      <c r="AY283" s="713">
        <f t="shared" si="170"/>
        <v>0</v>
      </c>
      <c r="AZ283" s="713">
        <f t="shared" si="170"/>
        <v>0</v>
      </c>
      <c r="BA283" s="713">
        <f t="shared" si="170"/>
        <v>0</v>
      </c>
      <c r="BB283" s="713">
        <f t="shared" si="170"/>
        <v>0</v>
      </c>
      <c r="BC283" s="713">
        <f t="shared" si="170"/>
        <v>0</v>
      </c>
      <c r="BD283" s="713">
        <f t="shared" si="170"/>
        <v>0</v>
      </c>
      <c r="BE283" s="713">
        <f t="shared" si="170"/>
        <v>0</v>
      </c>
      <c r="BF283" s="713">
        <f t="shared" si="170"/>
        <v>0</v>
      </c>
      <c r="BG283" s="713">
        <f t="shared" si="170"/>
        <v>0</v>
      </c>
      <c r="BH283" s="713">
        <f t="shared" si="170"/>
        <v>0</v>
      </c>
      <c r="BI283" s="713">
        <f t="shared" si="170"/>
        <v>0</v>
      </c>
      <c r="BJ283" s="713">
        <f t="shared" si="170"/>
        <v>0</v>
      </c>
      <c r="BK283" s="713">
        <f t="shared" si="170"/>
        <v>0</v>
      </c>
      <c r="BL283" s="713">
        <f t="shared" si="170"/>
        <v>0</v>
      </c>
      <c r="BM283" s="713">
        <f t="shared" si="170"/>
        <v>0</v>
      </c>
      <c r="BN283" s="713">
        <f t="shared" si="170"/>
        <v>0</v>
      </c>
      <c r="BO283" s="713">
        <f t="shared" si="170"/>
        <v>0</v>
      </c>
      <c r="BP283" s="713">
        <f t="shared" si="170"/>
        <v>0</v>
      </c>
      <c r="BQ283" s="713">
        <f t="shared" si="170"/>
        <v>0</v>
      </c>
      <c r="BR283" s="713">
        <f t="shared" ref="BR283:DU283" si="171">IFERROR(SUM(BR276:BR281),"")</f>
        <v>0</v>
      </c>
      <c r="BS283" s="713">
        <f t="shared" si="171"/>
        <v>0</v>
      </c>
      <c r="BT283" s="713">
        <f t="shared" si="171"/>
        <v>0</v>
      </c>
      <c r="BU283" s="713">
        <f t="shared" si="171"/>
        <v>0</v>
      </c>
      <c r="BV283" s="713">
        <f t="shared" si="171"/>
        <v>0</v>
      </c>
      <c r="BW283" s="713">
        <f t="shared" si="171"/>
        <v>0</v>
      </c>
      <c r="BX283" s="713">
        <f t="shared" si="171"/>
        <v>0</v>
      </c>
      <c r="BY283" s="713">
        <f t="shared" si="171"/>
        <v>0</v>
      </c>
      <c r="BZ283" s="713">
        <f t="shared" si="171"/>
        <v>0</v>
      </c>
      <c r="CA283" s="713">
        <f t="shared" si="171"/>
        <v>0</v>
      </c>
      <c r="CB283" s="713">
        <f t="shared" si="171"/>
        <v>0</v>
      </c>
      <c r="CC283" s="713">
        <f t="shared" si="171"/>
        <v>0</v>
      </c>
      <c r="CD283" s="713">
        <f t="shared" si="171"/>
        <v>0</v>
      </c>
      <c r="CE283" s="713">
        <f t="shared" si="171"/>
        <v>0</v>
      </c>
      <c r="CF283" s="713">
        <f t="shared" si="171"/>
        <v>0</v>
      </c>
      <c r="CG283" s="713">
        <f t="shared" si="171"/>
        <v>0</v>
      </c>
      <c r="CH283" s="713">
        <f t="shared" si="171"/>
        <v>0</v>
      </c>
      <c r="CI283" s="713">
        <f t="shared" si="171"/>
        <v>0</v>
      </c>
      <c r="CJ283" s="713">
        <f t="shared" si="171"/>
        <v>0</v>
      </c>
      <c r="CK283" s="713">
        <f t="shared" si="171"/>
        <v>0</v>
      </c>
      <c r="CL283" s="713">
        <f t="shared" si="171"/>
        <v>0</v>
      </c>
      <c r="CM283" s="713">
        <f t="shared" si="171"/>
        <v>0</v>
      </c>
      <c r="CN283" s="713">
        <f t="shared" si="171"/>
        <v>0</v>
      </c>
      <c r="CO283" s="713">
        <f t="shared" si="171"/>
        <v>0</v>
      </c>
      <c r="CP283" s="713">
        <f t="shared" si="171"/>
        <v>0</v>
      </c>
      <c r="CQ283" s="713">
        <f t="shared" si="171"/>
        <v>0</v>
      </c>
      <c r="CR283" s="713">
        <f t="shared" si="171"/>
        <v>0</v>
      </c>
      <c r="CS283" s="713">
        <f t="shared" si="171"/>
        <v>0</v>
      </c>
      <c r="CT283" s="713">
        <f t="shared" si="171"/>
        <v>0</v>
      </c>
      <c r="CU283" s="713">
        <f t="shared" si="171"/>
        <v>0</v>
      </c>
      <c r="CV283" s="713">
        <f t="shared" si="171"/>
        <v>0</v>
      </c>
      <c r="CW283" s="713">
        <f t="shared" si="171"/>
        <v>0</v>
      </c>
      <c r="CX283" s="713">
        <f t="shared" si="171"/>
        <v>0</v>
      </c>
      <c r="CY283" s="713">
        <f t="shared" si="171"/>
        <v>0</v>
      </c>
      <c r="CZ283" s="713">
        <f t="shared" si="171"/>
        <v>0</v>
      </c>
      <c r="DA283" s="713">
        <f t="shared" si="171"/>
        <v>0</v>
      </c>
      <c r="DB283" s="713">
        <f t="shared" si="171"/>
        <v>0</v>
      </c>
      <c r="DC283" s="713">
        <f t="shared" si="171"/>
        <v>0</v>
      </c>
      <c r="DD283" s="713">
        <f t="shared" si="171"/>
        <v>0</v>
      </c>
      <c r="DE283" s="713">
        <f t="shared" si="171"/>
        <v>0</v>
      </c>
      <c r="DF283" s="713">
        <f t="shared" si="171"/>
        <v>0</v>
      </c>
      <c r="DG283" s="713">
        <f t="shared" si="171"/>
        <v>0</v>
      </c>
      <c r="DH283" s="713">
        <f t="shared" si="171"/>
        <v>0</v>
      </c>
      <c r="DI283" s="713">
        <f t="shared" si="171"/>
        <v>0</v>
      </c>
      <c r="DJ283" s="713">
        <f t="shared" si="171"/>
        <v>0</v>
      </c>
      <c r="DK283" s="713">
        <f t="shared" si="171"/>
        <v>0</v>
      </c>
      <c r="DL283" s="713">
        <f t="shared" si="171"/>
        <v>0</v>
      </c>
      <c r="DM283" s="713">
        <f t="shared" si="171"/>
        <v>0</v>
      </c>
      <c r="DN283" s="713">
        <f t="shared" si="171"/>
        <v>0</v>
      </c>
      <c r="DO283" s="713">
        <f t="shared" si="171"/>
        <v>0</v>
      </c>
      <c r="DP283" s="713">
        <f t="shared" si="171"/>
        <v>0</v>
      </c>
      <c r="DQ283" s="713">
        <f t="shared" si="171"/>
        <v>0</v>
      </c>
      <c r="DR283" s="713">
        <f t="shared" si="171"/>
        <v>0</v>
      </c>
      <c r="DS283" s="713">
        <f t="shared" si="171"/>
        <v>0</v>
      </c>
      <c r="DT283" s="713">
        <f t="shared" si="171"/>
        <v>0</v>
      </c>
      <c r="DU283" s="713">
        <f t="shared" si="171"/>
        <v>0</v>
      </c>
    </row>
    <row r="284" spans="1:125">
      <c r="A284" s="160"/>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row>
    <row r="285" spans="1:125" ht="15" thickBot="1">
      <c r="A285" s="139" t="s">
        <v>270</v>
      </c>
      <c r="B285" s="126" t="str">
        <f>IFERROR(IF(B99=0,"",B99),"")</f>
        <v>k €</v>
      </c>
      <c r="C285" s="127" t="str">
        <f>IFERROR(IF(C99=0,"",C99),"")</f>
        <v/>
      </c>
      <c r="D285" s="127">
        <f>IFERROR(SUM(E285:DU285),"")</f>
        <v>82204.735798677633</v>
      </c>
      <c r="E285" s="127">
        <f t="shared" ref="E285:BP285" si="172">IFERROR(E283*E272,"")</f>
        <v>7880.1382659524643</v>
      </c>
      <c r="F285" s="127">
        <f t="shared" si="172"/>
        <v>7929.4778920941562</v>
      </c>
      <c r="G285" s="127">
        <f t="shared" si="172"/>
        <v>7978.5791724356886</v>
      </c>
      <c r="H285" s="127">
        <f t="shared" si="172"/>
        <v>8027.4338746864623</v>
      </c>
      <c r="I285" s="127">
        <f t="shared" si="172"/>
        <v>8057.4898988203913</v>
      </c>
      <c r="J285" s="127">
        <f t="shared" si="172"/>
        <v>2025.9845034026689</v>
      </c>
      <c r="K285" s="127">
        <f t="shared" si="172"/>
        <v>2037.5347652285438</v>
      </c>
      <c r="L285" s="127">
        <f t="shared" si="172"/>
        <v>2049.0214447827057</v>
      </c>
      <c r="M285" s="127">
        <f t="shared" si="172"/>
        <v>2047.1476429859556</v>
      </c>
      <c r="N285" s="127">
        <f t="shared" si="172"/>
        <v>2057.4206666975397</v>
      </c>
      <c r="O285" s="127">
        <f t="shared" si="172"/>
        <v>2067.6315046836548</v>
      </c>
      <c r="P285" s="127">
        <f t="shared" si="172"/>
        <v>2077.7787222230231</v>
      </c>
      <c r="Q285" s="127">
        <f t="shared" si="172"/>
        <v>2088.0905958456751</v>
      </c>
      <c r="R285" s="127">
        <f t="shared" si="172"/>
        <v>2098.5690800314906</v>
      </c>
      <c r="S285" s="127">
        <f t="shared" si="172"/>
        <v>2108.9841347773277</v>
      </c>
      <c r="T285" s="127">
        <f t="shared" si="172"/>
        <v>2119.3342966674836</v>
      </c>
      <c r="U285" s="127">
        <f t="shared" si="172"/>
        <v>2129.8524077625884</v>
      </c>
      <c r="V285" s="127">
        <f t="shared" si="172"/>
        <v>2140.5404616321202</v>
      </c>
      <c r="W285" s="127">
        <f t="shared" si="172"/>
        <v>2151.1638174728746</v>
      </c>
      <c r="X285" s="127">
        <f t="shared" si="172"/>
        <v>2161.7209826008338</v>
      </c>
      <c r="Y285" s="127">
        <f t="shared" si="172"/>
        <v>2172.4494559178406</v>
      </c>
      <c r="Z285" s="127">
        <f t="shared" si="172"/>
        <v>2183.3512708647627</v>
      </c>
      <c r="AA285" s="127">
        <f t="shared" si="172"/>
        <v>2194.1870938223324</v>
      </c>
      <c r="AB285" s="127">
        <f t="shared" si="172"/>
        <v>2204.9554022528505</v>
      </c>
      <c r="AC285" s="127">
        <f t="shared" si="172"/>
        <v>2215.8984450361972</v>
      </c>
      <c r="AD285" s="127">
        <f t="shared" si="172"/>
        <v>0</v>
      </c>
      <c r="AE285" s="127">
        <f t="shared" si="172"/>
        <v>0</v>
      </c>
      <c r="AF285" s="127">
        <f t="shared" si="172"/>
        <v>0</v>
      </c>
      <c r="AG285" s="127">
        <f t="shared" si="172"/>
        <v>0</v>
      </c>
      <c r="AH285" s="127">
        <f t="shared" si="172"/>
        <v>0</v>
      </c>
      <c r="AI285" s="127">
        <f t="shared" si="172"/>
        <v>0</v>
      </c>
      <c r="AJ285" s="127">
        <f t="shared" si="172"/>
        <v>0</v>
      </c>
      <c r="AK285" s="127">
        <f t="shared" si="172"/>
        <v>0</v>
      </c>
      <c r="AL285" s="127">
        <f t="shared" si="172"/>
        <v>0</v>
      </c>
      <c r="AM285" s="127">
        <f t="shared" si="172"/>
        <v>0</v>
      </c>
      <c r="AN285" s="127">
        <f t="shared" si="172"/>
        <v>0</v>
      </c>
      <c r="AO285" s="127">
        <f t="shared" si="172"/>
        <v>0</v>
      </c>
      <c r="AP285" s="127">
        <f t="shared" si="172"/>
        <v>0</v>
      </c>
      <c r="AQ285" s="127">
        <f t="shared" si="172"/>
        <v>0</v>
      </c>
      <c r="AR285" s="127">
        <f t="shared" si="172"/>
        <v>0</v>
      </c>
      <c r="AS285" s="127">
        <f t="shared" si="172"/>
        <v>0</v>
      </c>
      <c r="AT285" s="127">
        <f t="shared" si="172"/>
        <v>0</v>
      </c>
      <c r="AU285" s="127">
        <f t="shared" si="172"/>
        <v>0</v>
      </c>
      <c r="AV285" s="127">
        <f t="shared" si="172"/>
        <v>0</v>
      </c>
      <c r="AW285" s="127">
        <f t="shared" si="172"/>
        <v>0</v>
      </c>
      <c r="AX285" s="127">
        <f t="shared" si="172"/>
        <v>0</v>
      </c>
      <c r="AY285" s="127">
        <f t="shared" si="172"/>
        <v>0</v>
      </c>
      <c r="AZ285" s="127">
        <f t="shared" si="172"/>
        <v>0</v>
      </c>
      <c r="BA285" s="127">
        <f t="shared" si="172"/>
        <v>0</v>
      </c>
      <c r="BB285" s="127">
        <f t="shared" si="172"/>
        <v>0</v>
      </c>
      <c r="BC285" s="127">
        <f t="shared" si="172"/>
        <v>0</v>
      </c>
      <c r="BD285" s="127">
        <f t="shared" si="172"/>
        <v>0</v>
      </c>
      <c r="BE285" s="127">
        <f t="shared" si="172"/>
        <v>0</v>
      </c>
      <c r="BF285" s="127">
        <f t="shared" si="172"/>
        <v>0</v>
      </c>
      <c r="BG285" s="127">
        <f t="shared" si="172"/>
        <v>0</v>
      </c>
      <c r="BH285" s="127">
        <f t="shared" si="172"/>
        <v>0</v>
      </c>
      <c r="BI285" s="127">
        <f t="shared" si="172"/>
        <v>0</v>
      </c>
      <c r="BJ285" s="127">
        <f t="shared" si="172"/>
        <v>0</v>
      </c>
      <c r="BK285" s="127">
        <f t="shared" si="172"/>
        <v>0</v>
      </c>
      <c r="BL285" s="127">
        <f t="shared" si="172"/>
        <v>0</v>
      </c>
      <c r="BM285" s="127">
        <f t="shared" si="172"/>
        <v>0</v>
      </c>
      <c r="BN285" s="127">
        <f t="shared" si="172"/>
        <v>0</v>
      </c>
      <c r="BO285" s="127">
        <f t="shared" si="172"/>
        <v>0</v>
      </c>
      <c r="BP285" s="127">
        <f t="shared" si="172"/>
        <v>0</v>
      </c>
      <c r="BQ285" s="127">
        <f t="shared" ref="BQ285:DU285" si="173">IFERROR(BQ283*BQ272,"")</f>
        <v>0</v>
      </c>
      <c r="BR285" s="127">
        <f t="shared" si="173"/>
        <v>0</v>
      </c>
      <c r="BS285" s="127">
        <f t="shared" si="173"/>
        <v>0</v>
      </c>
      <c r="BT285" s="127">
        <f t="shared" si="173"/>
        <v>0</v>
      </c>
      <c r="BU285" s="127">
        <f t="shared" si="173"/>
        <v>0</v>
      </c>
      <c r="BV285" s="127">
        <f t="shared" si="173"/>
        <v>0</v>
      </c>
      <c r="BW285" s="127">
        <f t="shared" si="173"/>
        <v>0</v>
      </c>
      <c r="BX285" s="127">
        <f t="shared" si="173"/>
        <v>0</v>
      </c>
      <c r="BY285" s="127">
        <f t="shared" si="173"/>
        <v>0</v>
      </c>
      <c r="BZ285" s="127">
        <f t="shared" si="173"/>
        <v>0</v>
      </c>
      <c r="CA285" s="127">
        <f t="shared" si="173"/>
        <v>0</v>
      </c>
      <c r="CB285" s="127">
        <f t="shared" si="173"/>
        <v>0</v>
      </c>
      <c r="CC285" s="127">
        <f t="shared" si="173"/>
        <v>0</v>
      </c>
      <c r="CD285" s="127">
        <f t="shared" si="173"/>
        <v>0</v>
      </c>
      <c r="CE285" s="127">
        <f t="shared" si="173"/>
        <v>0</v>
      </c>
      <c r="CF285" s="127">
        <f t="shared" si="173"/>
        <v>0</v>
      </c>
      <c r="CG285" s="127">
        <f t="shared" si="173"/>
        <v>0</v>
      </c>
      <c r="CH285" s="127">
        <f t="shared" si="173"/>
        <v>0</v>
      </c>
      <c r="CI285" s="127">
        <f t="shared" si="173"/>
        <v>0</v>
      </c>
      <c r="CJ285" s="127">
        <f t="shared" si="173"/>
        <v>0</v>
      </c>
      <c r="CK285" s="127">
        <f t="shared" si="173"/>
        <v>0</v>
      </c>
      <c r="CL285" s="127">
        <f t="shared" si="173"/>
        <v>0</v>
      </c>
      <c r="CM285" s="127">
        <f t="shared" si="173"/>
        <v>0</v>
      </c>
      <c r="CN285" s="127">
        <f t="shared" si="173"/>
        <v>0</v>
      </c>
      <c r="CO285" s="127">
        <f t="shared" si="173"/>
        <v>0</v>
      </c>
      <c r="CP285" s="127">
        <f t="shared" si="173"/>
        <v>0</v>
      </c>
      <c r="CQ285" s="127">
        <f t="shared" si="173"/>
        <v>0</v>
      </c>
      <c r="CR285" s="127">
        <f t="shared" si="173"/>
        <v>0</v>
      </c>
      <c r="CS285" s="127">
        <f t="shared" si="173"/>
        <v>0</v>
      </c>
      <c r="CT285" s="127">
        <f t="shared" si="173"/>
        <v>0</v>
      </c>
      <c r="CU285" s="127">
        <f t="shared" si="173"/>
        <v>0</v>
      </c>
      <c r="CV285" s="127">
        <f t="shared" si="173"/>
        <v>0</v>
      </c>
      <c r="CW285" s="127">
        <f t="shared" si="173"/>
        <v>0</v>
      </c>
      <c r="CX285" s="127">
        <f t="shared" si="173"/>
        <v>0</v>
      </c>
      <c r="CY285" s="127">
        <f t="shared" si="173"/>
        <v>0</v>
      </c>
      <c r="CZ285" s="127">
        <f t="shared" si="173"/>
        <v>0</v>
      </c>
      <c r="DA285" s="127">
        <f t="shared" si="173"/>
        <v>0</v>
      </c>
      <c r="DB285" s="127">
        <f t="shared" si="173"/>
        <v>0</v>
      </c>
      <c r="DC285" s="127">
        <f t="shared" si="173"/>
        <v>0</v>
      </c>
      <c r="DD285" s="127">
        <f t="shared" si="173"/>
        <v>0</v>
      </c>
      <c r="DE285" s="127">
        <f t="shared" si="173"/>
        <v>0</v>
      </c>
      <c r="DF285" s="127">
        <f t="shared" si="173"/>
        <v>0</v>
      </c>
      <c r="DG285" s="127">
        <f t="shared" si="173"/>
        <v>0</v>
      </c>
      <c r="DH285" s="127">
        <f t="shared" si="173"/>
        <v>0</v>
      </c>
      <c r="DI285" s="127">
        <f t="shared" si="173"/>
        <v>0</v>
      </c>
      <c r="DJ285" s="127">
        <f t="shared" si="173"/>
        <v>0</v>
      </c>
      <c r="DK285" s="127">
        <f t="shared" si="173"/>
        <v>0</v>
      </c>
      <c r="DL285" s="127">
        <f t="shared" si="173"/>
        <v>0</v>
      </c>
      <c r="DM285" s="127">
        <f t="shared" si="173"/>
        <v>0</v>
      </c>
      <c r="DN285" s="127">
        <f t="shared" si="173"/>
        <v>0</v>
      </c>
      <c r="DO285" s="127">
        <f t="shared" si="173"/>
        <v>0</v>
      </c>
      <c r="DP285" s="127">
        <f t="shared" si="173"/>
        <v>0</v>
      </c>
      <c r="DQ285" s="127">
        <f t="shared" si="173"/>
        <v>0</v>
      </c>
      <c r="DR285" s="127">
        <f t="shared" si="173"/>
        <v>0</v>
      </c>
      <c r="DS285" s="127">
        <f t="shared" si="173"/>
        <v>0</v>
      </c>
      <c r="DT285" s="127">
        <f t="shared" si="173"/>
        <v>0</v>
      </c>
      <c r="DU285" s="127">
        <f t="shared" si="173"/>
        <v>0</v>
      </c>
    </row>
    <row r="286" spans="1:125">
      <c r="A286" s="160"/>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c r="CO286" s="160"/>
      <c r="CP286" s="160"/>
      <c r="CQ286" s="160"/>
      <c r="CR286" s="160"/>
      <c r="CS286" s="160"/>
      <c r="CT286" s="160"/>
      <c r="CU286" s="160"/>
      <c r="CV286" s="160"/>
      <c r="CW286" s="160"/>
      <c r="CX286" s="160"/>
      <c r="CY286" s="160"/>
      <c r="CZ286" s="160"/>
      <c r="DA286" s="160"/>
      <c r="DB286" s="160"/>
      <c r="DC286" s="160"/>
      <c r="DD286" s="160"/>
      <c r="DE286" s="160"/>
      <c r="DF286" s="160"/>
      <c r="DG286" s="160"/>
      <c r="DH286" s="160"/>
      <c r="DI286" s="160"/>
      <c r="DJ286" s="160"/>
      <c r="DK286" s="160"/>
      <c r="DL286" s="160"/>
      <c r="DM286" s="160"/>
      <c r="DN286" s="160"/>
      <c r="DO286" s="160"/>
      <c r="DP286" s="160"/>
      <c r="DQ286" s="160"/>
      <c r="DR286" s="160"/>
      <c r="DS286" s="160"/>
      <c r="DT286" s="160"/>
      <c r="DU286" s="160"/>
    </row>
    <row r="287" spans="1:125">
      <c r="A287" s="161" t="s">
        <v>260</v>
      </c>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c r="CL287" s="161"/>
      <c r="CM287" s="161"/>
      <c r="CN287" s="161"/>
      <c r="CO287" s="161"/>
      <c r="CP287" s="161"/>
      <c r="CQ287" s="161"/>
      <c r="CR287" s="161"/>
      <c r="CS287" s="161"/>
      <c r="CT287" s="161"/>
      <c r="CU287" s="161"/>
      <c r="CV287" s="161"/>
      <c r="CW287" s="161"/>
      <c r="CX287" s="161"/>
      <c r="CY287" s="161"/>
      <c r="CZ287" s="161"/>
      <c r="DA287" s="161"/>
      <c r="DB287" s="161"/>
      <c r="DC287" s="161"/>
      <c r="DD287" s="161"/>
      <c r="DE287" s="161"/>
      <c r="DF287" s="161"/>
      <c r="DG287" s="161"/>
      <c r="DH287" s="161"/>
      <c r="DI287" s="161"/>
      <c r="DJ287" s="161"/>
      <c r="DK287" s="161"/>
      <c r="DL287" s="161"/>
      <c r="DM287" s="161"/>
      <c r="DN287" s="161"/>
      <c r="DO287" s="161"/>
      <c r="DP287" s="161"/>
      <c r="DQ287" s="161"/>
      <c r="DR287" s="161"/>
      <c r="DS287" s="161"/>
      <c r="DT287" s="161"/>
      <c r="DU287" s="161"/>
    </row>
    <row r="288" spans="1:1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row>
    <row r="289" spans="1:125">
      <c r="A289" s="61" t="str">
        <f>IFERROR(Kapitālieguldījumi!A55,"")</f>
        <v>Nominālie kapitālieguldījumi, kopā</v>
      </c>
      <c r="B289" s="2"/>
      <c r="C289" s="2"/>
      <c r="D289" s="2"/>
      <c r="E289" s="69">
        <f>IFERROR(Kapitālieguldījumi!$D$53*Kapitālieguldījumi!E51*Kapitālieguldījumi!E12,"")</f>
        <v>1576027.6531904929</v>
      </c>
      <c r="F289" s="69">
        <f>IFERROR(Kapitālieguldījumi!$D$53*Kapitālieguldījumi!F51*Kapitālieguldījumi!F12,"")</f>
        <v>1585895.5784188313</v>
      </c>
      <c r="G289" s="69">
        <f>IFERROR(Kapitālieguldījumi!$D$53*Kapitālieguldījumi!G51*Kapitālieguldījumi!G12,"")</f>
        <v>1595715.8344871376</v>
      </c>
      <c r="H289" s="69">
        <f>IFERROR(Kapitālieguldījumi!$D$53*Kapitālieguldījumi!H51*Kapitālieguldījumi!H12,"")</f>
        <v>1605486.7749372923</v>
      </c>
      <c r="I289" s="69">
        <f>IFERROR(Kapitālieguldījumi!$D$53*Kapitālieguldījumi!I51*Kapitālieguldījumi!I12,"")</f>
        <v>1611497.9797640783</v>
      </c>
      <c r="J289" s="69">
        <f>IFERROR(Kapitālieguldījumi!$D$53*Kapitālieguldījumi!J51*Kapitālieguldījumi!J12,"")</f>
        <v>0</v>
      </c>
      <c r="K289" s="69">
        <f>IFERROR(Kapitālieguldījumi!$D$53*Kapitālieguldījumi!K51*Kapitālieguldījumi!K12,"")</f>
        <v>0</v>
      </c>
      <c r="L289" s="69">
        <f>IFERROR(Kapitālieguldījumi!$D$53*Kapitālieguldījumi!L51*Kapitālieguldījumi!L12,"")</f>
        <v>0</v>
      </c>
      <c r="M289" s="69">
        <f>IFERROR(Kapitālieguldījumi!$D$53*Kapitālieguldījumi!M51*Kapitālieguldījumi!M12,"")</f>
        <v>0</v>
      </c>
      <c r="N289" s="69">
        <f>IFERROR(Kapitālieguldījumi!$D$53*Kapitālieguldījumi!N51*Kapitālieguldījumi!N12,"")</f>
        <v>0</v>
      </c>
      <c r="O289" s="69">
        <f>IFERROR(Kapitālieguldījumi!$D$53*Kapitālieguldījumi!O51*Kapitālieguldījumi!O12,"")</f>
        <v>0</v>
      </c>
      <c r="P289" s="69">
        <f>IFERROR(Kapitālieguldījumi!$D$53*Kapitālieguldījumi!P51*Kapitālieguldījumi!P12,"")</f>
        <v>0</v>
      </c>
      <c r="Q289" s="69">
        <f>IFERROR(Kapitālieguldījumi!$D$53*Kapitālieguldījumi!Q51*Kapitālieguldījumi!Q12,"")</f>
        <v>0</v>
      </c>
      <c r="R289" s="69">
        <f>IFERROR(Kapitālieguldījumi!$D$53*Kapitālieguldījumi!R51*Kapitālieguldījumi!R12,"")</f>
        <v>0</v>
      </c>
      <c r="S289" s="69">
        <f>IFERROR(Kapitālieguldījumi!$D$53*Kapitālieguldījumi!S51*Kapitālieguldījumi!S12,"")</f>
        <v>0</v>
      </c>
      <c r="T289" s="69">
        <f>IFERROR(Kapitālieguldījumi!$D$53*Kapitālieguldījumi!T51*Kapitālieguldījumi!T12,"")</f>
        <v>0</v>
      </c>
      <c r="U289" s="69">
        <f>IFERROR(Kapitālieguldījumi!$D$53*Kapitālieguldījumi!U51*Kapitālieguldījumi!U12,"")</f>
        <v>0</v>
      </c>
      <c r="V289" s="69">
        <f>IFERROR(Kapitālieguldījumi!$D$53*Kapitālieguldījumi!V51*Kapitālieguldījumi!V12,"")</f>
        <v>0</v>
      </c>
      <c r="W289" s="69">
        <f>IFERROR(Kapitālieguldījumi!$D$53*Kapitālieguldījumi!W51*Kapitālieguldījumi!W12,"")</f>
        <v>0</v>
      </c>
      <c r="X289" s="69">
        <f>IFERROR(Kapitālieguldījumi!$D$53*Kapitālieguldījumi!X51*Kapitālieguldījumi!X12,"")</f>
        <v>0</v>
      </c>
      <c r="Y289" s="69">
        <f>IFERROR(Kapitālieguldījumi!$D$53*Kapitālieguldījumi!Y51*Kapitālieguldījumi!Y12,"")</f>
        <v>0</v>
      </c>
      <c r="Z289" s="69">
        <f>IFERROR(Kapitālieguldījumi!$D$53*Kapitālieguldījumi!Z51*Kapitālieguldījumi!Z12,"")</f>
        <v>0</v>
      </c>
      <c r="AA289" s="69">
        <f>IFERROR(Kapitālieguldījumi!$D$53*Kapitālieguldījumi!AA51*Kapitālieguldījumi!AA12,"")</f>
        <v>0</v>
      </c>
      <c r="AB289" s="69">
        <f>IFERROR(Kapitālieguldījumi!$D$53*Kapitālieguldījumi!AB51*Kapitālieguldījumi!AB12,"")</f>
        <v>0</v>
      </c>
      <c r="AC289" s="69">
        <f>IFERROR(Kapitālieguldījumi!$D$53*Kapitālieguldījumi!AC51*Kapitālieguldījumi!AC12,"")</f>
        <v>0</v>
      </c>
      <c r="AD289" s="69">
        <f>IFERROR(Kapitālieguldījumi!$D$53*Kapitālieguldījumi!AD51*Kapitālieguldījumi!AD12,"")</f>
        <v>0</v>
      </c>
      <c r="AE289" s="69">
        <f>IFERROR(Kapitālieguldījumi!$D$53*Kapitālieguldījumi!AE51*Kapitālieguldījumi!AE12,"")</f>
        <v>0</v>
      </c>
      <c r="AF289" s="69">
        <f>IFERROR(Kapitālieguldījumi!$D$53*Kapitālieguldījumi!AF51*Kapitālieguldījumi!AF12,"")</f>
        <v>0</v>
      </c>
      <c r="AG289" s="69">
        <f>IFERROR(Kapitālieguldījumi!$D$53*Kapitālieguldījumi!AG51*Kapitālieguldījumi!AG12,"")</f>
        <v>0</v>
      </c>
      <c r="AH289" s="69">
        <f>IFERROR(Kapitālieguldījumi!$D$53*Kapitālieguldījumi!AH51*Kapitālieguldījumi!AH12,"")</f>
        <v>0</v>
      </c>
      <c r="AI289" s="69">
        <f>IFERROR(Kapitālieguldījumi!$D$53*Kapitālieguldījumi!AI51*Kapitālieguldījumi!AI12,"")</f>
        <v>0</v>
      </c>
      <c r="AJ289" s="69">
        <f>IFERROR(Kapitālieguldījumi!$D$53*Kapitālieguldījumi!AJ51*Kapitālieguldījumi!AJ12,"")</f>
        <v>0</v>
      </c>
      <c r="AK289" s="69">
        <f>IFERROR(Kapitālieguldījumi!$D$53*Kapitālieguldījumi!AK51*Kapitālieguldījumi!AK12,"")</f>
        <v>0</v>
      </c>
      <c r="AL289" s="69">
        <f>IFERROR(Kapitālieguldījumi!$D$53*Kapitālieguldījumi!AL51*Kapitālieguldījumi!AL12,"")</f>
        <v>0</v>
      </c>
      <c r="AM289" s="69">
        <f>IFERROR(Kapitālieguldījumi!$D$53*Kapitālieguldījumi!AM51*Kapitālieguldījumi!AM12,"")</f>
        <v>0</v>
      </c>
      <c r="AN289" s="69">
        <f>IFERROR(Kapitālieguldījumi!$D$53*Kapitālieguldījumi!AN51*Kapitālieguldījumi!AN12,"")</f>
        <v>0</v>
      </c>
      <c r="AO289" s="69">
        <f>IFERROR(Kapitālieguldījumi!$D$53*Kapitālieguldījumi!AO51*Kapitālieguldījumi!AO12,"")</f>
        <v>0</v>
      </c>
      <c r="AP289" s="69">
        <f>IFERROR(Kapitālieguldījumi!$D$53*Kapitālieguldījumi!AP51*Kapitālieguldījumi!AP12,"")</f>
        <v>0</v>
      </c>
      <c r="AQ289" s="69">
        <f>IFERROR(Kapitālieguldījumi!$D$53*Kapitālieguldījumi!AQ51*Kapitālieguldījumi!AQ12,"")</f>
        <v>0</v>
      </c>
      <c r="AR289" s="69">
        <f>IFERROR(Kapitālieguldījumi!$D$53*Kapitālieguldījumi!AR51*Kapitālieguldījumi!AR12,"")</f>
        <v>0</v>
      </c>
      <c r="AS289" s="69">
        <f>IFERROR(Kapitālieguldījumi!$D$53*Kapitālieguldījumi!AS51*Kapitālieguldījumi!AS12,"")</f>
        <v>0</v>
      </c>
      <c r="AT289" s="69">
        <f>IFERROR(Kapitālieguldījumi!$D$53*Kapitālieguldījumi!AT51*Kapitālieguldījumi!AT12,"")</f>
        <v>0</v>
      </c>
      <c r="AU289" s="69">
        <f>IFERROR(Kapitālieguldījumi!$D$53*Kapitālieguldījumi!AU51*Kapitālieguldījumi!AU12,"")</f>
        <v>0</v>
      </c>
      <c r="AV289" s="69">
        <f>IFERROR(Kapitālieguldījumi!$D$53*Kapitālieguldījumi!AV51*Kapitālieguldījumi!AV12,"")</f>
        <v>0</v>
      </c>
      <c r="AW289" s="69">
        <f>IFERROR(Kapitālieguldījumi!$D$53*Kapitālieguldījumi!AW51*Kapitālieguldījumi!AW12,"")</f>
        <v>0</v>
      </c>
      <c r="AX289" s="69">
        <f>IFERROR(Kapitālieguldījumi!$D$53*Kapitālieguldījumi!AX51*Kapitālieguldījumi!AX12,"")</f>
        <v>0</v>
      </c>
      <c r="AY289" s="69">
        <f>IFERROR(Kapitālieguldījumi!$D$53*Kapitālieguldījumi!AY51*Kapitālieguldījumi!AY12,"")</f>
        <v>0</v>
      </c>
      <c r="AZ289" s="69">
        <f>IFERROR(Kapitālieguldījumi!$D$53*Kapitālieguldījumi!AZ51*Kapitālieguldījumi!AZ12,"")</f>
        <v>0</v>
      </c>
      <c r="BA289" s="69">
        <f>IFERROR(Kapitālieguldījumi!$D$53*Kapitālieguldījumi!BA51*Kapitālieguldījumi!BA12,"")</f>
        <v>0</v>
      </c>
      <c r="BB289" s="69">
        <f>IFERROR(Kapitālieguldījumi!$D$53*Kapitālieguldījumi!BB51*Kapitālieguldījumi!BB12,"")</f>
        <v>0</v>
      </c>
      <c r="BC289" s="69">
        <f>IFERROR(Kapitālieguldījumi!$D$53*Kapitālieguldījumi!BC51*Kapitālieguldījumi!BC12,"")</f>
        <v>0</v>
      </c>
      <c r="BD289" s="69">
        <f>IFERROR(Kapitālieguldījumi!$D$53*Kapitālieguldījumi!BD51*Kapitālieguldījumi!BD12,"")</f>
        <v>0</v>
      </c>
      <c r="BE289" s="69">
        <f>IFERROR(Kapitālieguldījumi!$D$53*Kapitālieguldījumi!BE51*Kapitālieguldījumi!BE12,"")</f>
        <v>0</v>
      </c>
      <c r="BF289" s="69">
        <f>IFERROR(Kapitālieguldījumi!$D$53*Kapitālieguldījumi!BF51*Kapitālieguldījumi!BF12,"")</f>
        <v>0</v>
      </c>
      <c r="BG289" s="69">
        <f>IFERROR(Kapitālieguldījumi!$D$53*Kapitālieguldījumi!BG51*Kapitālieguldījumi!BG12,"")</f>
        <v>0</v>
      </c>
      <c r="BH289" s="69">
        <f>IFERROR(Kapitālieguldījumi!$D$53*Kapitālieguldījumi!BH51*Kapitālieguldījumi!BH12,"")</f>
        <v>0</v>
      </c>
      <c r="BI289" s="69">
        <f>IFERROR(Kapitālieguldījumi!$D$53*Kapitālieguldījumi!BI51*Kapitālieguldījumi!BI12,"")</f>
        <v>0</v>
      </c>
      <c r="BJ289" s="69">
        <f>IFERROR(Kapitālieguldījumi!$D$53*Kapitālieguldījumi!BJ51*Kapitālieguldījumi!BJ12,"")</f>
        <v>0</v>
      </c>
      <c r="BK289" s="69">
        <f>IFERROR(Kapitālieguldījumi!$D$53*Kapitālieguldījumi!BK51*Kapitālieguldījumi!BK12,"")</f>
        <v>0</v>
      </c>
      <c r="BL289" s="69">
        <f>IFERROR(Kapitālieguldījumi!$D$53*Kapitālieguldījumi!BL51*Kapitālieguldījumi!BL12,"")</f>
        <v>0</v>
      </c>
      <c r="BM289" s="69">
        <f>IFERROR(Kapitālieguldījumi!$D$53*Kapitālieguldījumi!BM51*Kapitālieguldījumi!BM12,"")</f>
        <v>0</v>
      </c>
      <c r="BN289" s="69">
        <f>IFERROR(Kapitālieguldījumi!$D$53*Kapitālieguldījumi!BN51*Kapitālieguldījumi!BN12,"")</f>
        <v>0</v>
      </c>
      <c r="BO289" s="69">
        <f>IFERROR(Kapitālieguldījumi!$D$53*Kapitālieguldījumi!BO51*Kapitālieguldījumi!BO12,"")</f>
        <v>0</v>
      </c>
      <c r="BP289" s="69">
        <f>IFERROR(Kapitālieguldījumi!$D$53*Kapitālieguldījumi!BP51*Kapitālieguldījumi!BP12,"")</f>
        <v>0</v>
      </c>
      <c r="BQ289" s="69">
        <f>IFERROR(Kapitālieguldījumi!$D$53*Kapitālieguldījumi!BQ51*Kapitālieguldījumi!BQ12,"")</f>
        <v>0</v>
      </c>
      <c r="BR289" s="69">
        <f>IFERROR(Kapitālieguldījumi!$D$53*Kapitālieguldījumi!BR51*Kapitālieguldījumi!BR12,"")</f>
        <v>0</v>
      </c>
      <c r="BS289" s="69">
        <f>IFERROR(Kapitālieguldījumi!$D$53*Kapitālieguldījumi!BS51*Kapitālieguldījumi!BS12,"")</f>
        <v>0</v>
      </c>
      <c r="BT289" s="69">
        <f>IFERROR(Kapitālieguldījumi!$D$53*Kapitālieguldījumi!BT51*Kapitālieguldījumi!BT12,"")</f>
        <v>0</v>
      </c>
      <c r="BU289" s="69">
        <f>IFERROR(Kapitālieguldījumi!$D$53*Kapitālieguldījumi!BU51*Kapitālieguldījumi!BU12,"")</f>
        <v>0</v>
      </c>
      <c r="BV289" s="69">
        <f>IFERROR(Kapitālieguldījumi!$D$53*Kapitālieguldījumi!BV51*Kapitālieguldījumi!BV12,"")</f>
        <v>0</v>
      </c>
      <c r="BW289" s="69">
        <f>IFERROR(Kapitālieguldījumi!$D$53*Kapitālieguldījumi!BW51*Kapitālieguldījumi!BW12,"")</f>
        <v>0</v>
      </c>
      <c r="BX289" s="69">
        <f>IFERROR(Kapitālieguldījumi!$D$53*Kapitālieguldījumi!BX51*Kapitālieguldījumi!BX12,"")</f>
        <v>0</v>
      </c>
      <c r="BY289" s="69">
        <f>IFERROR(Kapitālieguldījumi!$D$53*Kapitālieguldījumi!BY51*Kapitālieguldījumi!BY12,"")</f>
        <v>0</v>
      </c>
      <c r="BZ289" s="69">
        <f>IFERROR(Kapitālieguldījumi!$D$53*Kapitālieguldījumi!BZ51*Kapitālieguldījumi!BZ12,"")</f>
        <v>0</v>
      </c>
      <c r="CA289" s="69">
        <f>IFERROR(Kapitālieguldījumi!$D$53*Kapitālieguldījumi!CA51*Kapitālieguldījumi!CA12,"")</f>
        <v>0</v>
      </c>
      <c r="CB289" s="69">
        <f>IFERROR(Kapitālieguldījumi!$D$53*Kapitālieguldījumi!CB51*Kapitālieguldījumi!CB12,"")</f>
        <v>0</v>
      </c>
      <c r="CC289" s="69">
        <f>IFERROR(Kapitālieguldījumi!$D$53*Kapitālieguldījumi!CC51*Kapitālieguldījumi!CC12,"")</f>
        <v>0</v>
      </c>
      <c r="CD289" s="69">
        <f>IFERROR(Kapitālieguldījumi!$D$53*Kapitālieguldījumi!CD51*Kapitālieguldījumi!CD12,"")</f>
        <v>0</v>
      </c>
      <c r="CE289" s="69">
        <f>IFERROR(Kapitālieguldījumi!$D$53*Kapitālieguldījumi!CE51*Kapitālieguldījumi!CE12,"")</f>
        <v>0</v>
      </c>
      <c r="CF289" s="69">
        <f>IFERROR(Kapitālieguldījumi!$D$53*Kapitālieguldījumi!CF51*Kapitālieguldījumi!CF12,"")</f>
        <v>0</v>
      </c>
      <c r="CG289" s="69">
        <f>IFERROR(Kapitālieguldījumi!$D$53*Kapitālieguldījumi!CG51*Kapitālieguldījumi!CG12,"")</f>
        <v>0</v>
      </c>
      <c r="CH289" s="69">
        <f>IFERROR(Kapitālieguldījumi!$D$53*Kapitālieguldījumi!CH51*Kapitālieguldījumi!CH12,"")</f>
        <v>0</v>
      </c>
      <c r="CI289" s="69">
        <f>IFERROR(Kapitālieguldījumi!$D$53*Kapitālieguldījumi!CI51*Kapitālieguldījumi!CI12,"")</f>
        <v>0</v>
      </c>
      <c r="CJ289" s="69">
        <f>IFERROR(Kapitālieguldījumi!$D$53*Kapitālieguldījumi!CJ51*Kapitālieguldījumi!CJ12,"")</f>
        <v>0</v>
      </c>
      <c r="CK289" s="69">
        <f>IFERROR(Kapitālieguldījumi!$D$53*Kapitālieguldījumi!CK51*Kapitālieguldījumi!CK12,"")</f>
        <v>0</v>
      </c>
      <c r="CL289" s="69">
        <f>IFERROR(Kapitālieguldījumi!$D$53*Kapitālieguldījumi!CL51*Kapitālieguldījumi!CL12,"")</f>
        <v>0</v>
      </c>
      <c r="CM289" s="69">
        <f>IFERROR(Kapitālieguldījumi!$D$53*Kapitālieguldījumi!CM51*Kapitālieguldījumi!CM12,"")</f>
        <v>0</v>
      </c>
      <c r="CN289" s="69">
        <f>IFERROR(Kapitālieguldījumi!$D$53*Kapitālieguldījumi!CN51*Kapitālieguldījumi!CN12,"")</f>
        <v>0</v>
      </c>
      <c r="CO289" s="69">
        <f>IFERROR(Kapitālieguldījumi!$D$53*Kapitālieguldījumi!CO51*Kapitālieguldījumi!CO12,"")</f>
        <v>0</v>
      </c>
      <c r="CP289" s="69">
        <f>IFERROR(Kapitālieguldījumi!$D$53*Kapitālieguldījumi!CP51*Kapitālieguldījumi!CP12,"")</f>
        <v>0</v>
      </c>
      <c r="CQ289" s="69">
        <f>IFERROR(Kapitālieguldījumi!$D$53*Kapitālieguldījumi!CQ51*Kapitālieguldījumi!CQ12,"")</f>
        <v>0</v>
      </c>
      <c r="CR289" s="69">
        <f>IFERROR(Kapitālieguldījumi!$D$53*Kapitālieguldījumi!CR51*Kapitālieguldījumi!CR12,"")</f>
        <v>0</v>
      </c>
      <c r="CS289" s="69">
        <f>IFERROR(Kapitālieguldījumi!$D$53*Kapitālieguldījumi!CS51*Kapitālieguldījumi!CS12,"")</f>
        <v>0</v>
      </c>
      <c r="CT289" s="69">
        <f>IFERROR(Kapitālieguldījumi!$D$53*Kapitālieguldījumi!CT51*Kapitālieguldījumi!CT12,"")</f>
        <v>0</v>
      </c>
      <c r="CU289" s="69">
        <f>IFERROR(Kapitālieguldījumi!$D$53*Kapitālieguldījumi!CU51*Kapitālieguldījumi!CU12,"")</f>
        <v>0</v>
      </c>
      <c r="CV289" s="69">
        <f>IFERROR(Kapitālieguldījumi!$D$53*Kapitālieguldījumi!CV51*Kapitālieguldījumi!CV12,"")</f>
        <v>0</v>
      </c>
      <c r="CW289" s="69">
        <f>IFERROR(Kapitālieguldījumi!$D$53*Kapitālieguldījumi!CW51*Kapitālieguldījumi!CW12,"")</f>
        <v>0</v>
      </c>
      <c r="CX289" s="69">
        <f>IFERROR(Kapitālieguldījumi!$D$53*Kapitālieguldījumi!CX51*Kapitālieguldījumi!CX12,"")</f>
        <v>0</v>
      </c>
      <c r="CY289" s="69">
        <f>IFERROR(Kapitālieguldījumi!$D$53*Kapitālieguldījumi!CY51*Kapitālieguldījumi!CY12,"")</f>
        <v>0</v>
      </c>
      <c r="CZ289" s="69">
        <f>IFERROR(Kapitālieguldījumi!$D$53*Kapitālieguldījumi!CZ51*Kapitālieguldījumi!CZ12,"")</f>
        <v>0</v>
      </c>
      <c r="DA289" s="69">
        <f>IFERROR(Kapitālieguldījumi!$D$53*Kapitālieguldījumi!DA51*Kapitālieguldījumi!DA12,"")</f>
        <v>0</v>
      </c>
      <c r="DB289" s="69">
        <f>IFERROR(Kapitālieguldījumi!$D$53*Kapitālieguldījumi!DB51*Kapitālieguldījumi!DB12,"")</f>
        <v>0</v>
      </c>
      <c r="DC289" s="69">
        <f>IFERROR(Kapitālieguldījumi!$D$53*Kapitālieguldījumi!DC51*Kapitālieguldījumi!DC12,"")</f>
        <v>0</v>
      </c>
      <c r="DD289" s="69">
        <f>IFERROR(Kapitālieguldījumi!$D$53*Kapitālieguldījumi!DD51*Kapitālieguldījumi!DD12,"")</f>
        <v>0</v>
      </c>
      <c r="DE289" s="69">
        <f>IFERROR(Kapitālieguldījumi!$D$53*Kapitālieguldījumi!DE51*Kapitālieguldījumi!DE12,"")</f>
        <v>0</v>
      </c>
      <c r="DF289" s="69">
        <f>IFERROR(Kapitālieguldījumi!$D$53*Kapitālieguldījumi!DF51*Kapitālieguldījumi!DF12,"")</f>
        <v>0</v>
      </c>
      <c r="DG289" s="69">
        <f>IFERROR(Kapitālieguldījumi!$D$53*Kapitālieguldījumi!DG51*Kapitālieguldījumi!DG12,"")</f>
        <v>0</v>
      </c>
      <c r="DH289" s="69">
        <f>IFERROR(Kapitālieguldījumi!$D$53*Kapitālieguldījumi!DH51*Kapitālieguldījumi!DH12,"")</f>
        <v>0</v>
      </c>
      <c r="DI289" s="69">
        <f>IFERROR(Kapitālieguldījumi!$D$53*Kapitālieguldījumi!DI51*Kapitālieguldījumi!DI12,"")</f>
        <v>0</v>
      </c>
      <c r="DJ289" s="69">
        <f>IFERROR(Kapitālieguldījumi!$D$53*Kapitālieguldījumi!DJ51*Kapitālieguldījumi!DJ12,"")</f>
        <v>0</v>
      </c>
      <c r="DK289" s="69">
        <f>IFERROR(Kapitālieguldījumi!$D$53*Kapitālieguldījumi!DK51*Kapitālieguldījumi!DK12,"")</f>
        <v>0</v>
      </c>
      <c r="DL289" s="69">
        <f>IFERROR(Kapitālieguldījumi!$D$53*Kapitālieguldījumi!DL51*Kapitālieguldījumi!DL12,"")</f>
        <v>0</v>
      </c>
      <c r="DM289" s="69">
        <f>IFERROR(Kapitālieguldījumi!$D$53*Kapitālieguldījumi!DM51*Kapitālieguldījumi!DM12,"")</f>
        <v>0</v>
      </c>
      <c r="DN289" s="69">
        <f>IFERROR(Kapitālieguldījumi!$D$53*Kapitālieguldījumi!DN51*Kapitālieguldījumi!DN12,"")</f>
        <v>0</v>
      </c>
      <c r="DO289" s="69">
        <f>IFERROR(Kapitālieguldījumi!$D$53*Kapitālieguldījumi!DO51*Kapitālieguldījumi!DO12,"")</f>
        <v>0</v>
      </c>
      <c r="DP289" s="69">
        <f>IFERROR(Kapitālieguldījumi!$D$53*Kapitālieguldījumi!DP51*Kapitālieguldījumi!DP12,"")</f>
        <v>0</v>
      </c>
      <c r="DQ289" s="69">
        <f>IFERROR(Kapitālieguldījumi!$D$53*Kapitālieguldījumi!DQ51*Kapitālieguldījumi!DQ12,"")</f>
        <v>0</v>
      </c>
      <c r="DR289" s="69">
        <f>IFERROR(Kapitālieguldījumi!$D$53*Kapitālieguldījumi!DR51*Kapitālieguldījumi!DR12,"")</f>
        <v>0</v>
      </c>
      <c r="DS289" s="69">
        <f>IFERROR(Kapitālieguldījumi!$D$53*Kapitālieguldījumi!DS51*Kapitālieguldījumi!DS12,"")</f>
        <v>0</v>
      </c>
      <c r="DT289" s="69">
        <f>IFERROR(Kapitālieguldījumi!$D$53*Kapitālieguldījumi!DT51*Kapitālieguldījumi!DT12,"")</f>
        <v>0</v>
      </c>
      <c r="DU289" s="69">
        <f>IFERROR(Kapitālieguldījumi!$D$53*Kapitālieguldījumi!DU51*Kapitālieguldījumi!DU12,"")</f>
        <v>0</v>
      </c>
    </row>
    <row r="290" spans="1:125">
      <c r="A290" s="61" t="str">
        <f>IFERROR(A242,"")</f>
        <v>Nominālās regulārās uzturēšanas izmaksas, kopā</v>
      </c>
      <c r="B290" s="2"/>
      <c r="C290" s="2"/>
      <c r="D290" s="2"/>
      <c r="E290" s="69">
        <f t="shared" ref="E290:BP290" si="174">IFERROR(E242,"")</f>
        <v>0</v>
      </c>
      <c r="F290" s="69">
        <f t="shared" si="174"/>
        <v>0</v>
      </c>
      <c r="G290" s="69">
        <f t="shared" si="174"/>
        <v>0</v>
      </c>
      <c r="H290" s="69">
        <f t="shared" si="174"/>
        <v>0</v>
      </c>
      <c r="I290" s="69">
        <f t="shared" si="174"/>
        <v>0</v>
      </c>
      <c r="J290" s="69">
        <f t="shared" si="174"/>
        <v>51393.172162991512</v>
      </c>
      <c r="K290" s="69">
        <f t="shared" si="174"/>
        <v>51686.167787364669</v>
      </c>
      <c r="L290" s="69">
        <f t="shared" si="174"/>
        <v>51977.550519521152</v>
      </c>
      <c r="M290" s="69">
        <f t="shared" si="174"/>
        <v>51930.017767825389</v>
      </c>
      <c r="N290" s="69">
        <f t="shared" si="174"/>
        <v>52190.61367828631</v>
      </c>
      <c r="O290" s="69">
        <f t="shared" si="174"/>
        <v>52449.632122735158</v>
      </c>
      <c r="P290" s="69">
        <f t="shared" si="174"/>
        <v>52707.036706580802</v>
      </c>
      <c r="Q290" s="69">
        <f t="shared" si="174"/>
        <v>52968.618123181906</v>
      </c>
      <c r="R290" s="69">
        <f t="shared" si="174"/>
        <v>53234.425951852034</v>
      </c>
      <c r="S290" s="69">
        <f t="shared" si="174"/>
        <v>53498.624765189859</v>
      </c>
      <c r="T290" s="69">
        <f t="shared" si="174"/>
        <v>53761.177440712418</v>
      </c>
      <c r="U290" s="69">
        <f t="shared" si="174"/>
        <v>54027.99048564554</v>
      </c>
      <c r="V290" s="69">
        <f t="shared" si="174"/>
        <v>54299.114470889079</v>
      </c>
      <c r="W290" s="69">
        <f t="shared" si="174"/>
        <v>54568.597260493661</v>
      </c>
      <c r="X290" s="69">
        <f t="shared" si="174"/>
        <v>54836.400989526672</v>
      </c>
      <c r="Y290" s="69">
        <f t="shared" si="174"/>
        <v>55108.550295358458</v>
      </c>
      <c r="Z290" s="69">
        <f t="shared" si="174"/>
        <v>55385.096760306864</v>
      </c>
      <c r="AA290" s="69">
        <f t="shared" si="174"/>
        <v>55659.969205703543</v>
      </c>
      <c r="AB290" s="69">
        <f t="shared" si="174"/>
        <v>55933.129009317207</v>
      </c>
      <c r="AC290" s="69">
        <f t="shared" si="174"/>
        <v>56210.721301265628</v>
      </c>
      <c r="AD290" s="69">
        <f t="shared" si="174"/>
        <v>56492.798695513004</v>
      </c>
      <c r="AE290" s="69">
        <f t="shared" si="174"/>
        <v>56773.1685898176</v>
      </c>
      <c r="AF290" s="69">
        <f t="shared" si="174"/>
        <v>57051.791589503548</v>
      </c>
      <c r="AG290" s="69">
        <f t="shared" si="174"/>
        <v>57334.93572729094</v>
      </c>
      <c r="AH290" s="69">
        <f t="shared" si="174"/>
        <v>57622.65466942326</v>
      </c>
      <c r="AI290" s="69">
        <f t="shared" si="174"/>
        <v>57908.631961613959</v>
      </c>
      <c r="AJ290" s="69">
        <f t="shared" si="174"/>
        <v>58192.827421293623</v>
      </c>
      <c r="AK290" s="69">
        <f t="shared" si="174"/>
        <v>58481.634441836752</v>
      </c>
      <c r="AL290" s="69">
        <f t="shared" si="174"/>
        <v>58775.107762811735</v>
      </c>
      <c r="AM290" s="69">
        <f t="shared" si="174"/>
        <v>59066.804600846241</v>
      </c>
      <c r="AN290" s="69">
        <f t="shared" si="174"/>
        <v>59356.683969719496</v>
      </c>
      <c r="AO290" s="69">
        <f t="shared" si="174"/>
        <v>59651.267130673492</v>
      </c>
      <c r="AP290" s="69">
        <f t="shared" si="174"/>
        <v>59950.609918067959</v>
      </c>
      <c r="AQ290" s="69">
        <f t="shared" si="174"/>
        <v>60248.140692863162</v>
      </c>
      <c r="AR290" s="69">
        <f t="shared" si="174"/>
        <v>60543.81764911388</v>
      </c>
      <c r="AS290" s="69">
        <f t="shared" si="174"/>
        <v>60844.292473286965</v>
      </c>
      <c r="AT290" s="69">
        <f t="shared" si="174"/>
        <v>61149.622116429331</v>
      </c>
      <c r="AU290" s="69">
        <f t="shared" si="174"/>
        <v>61453.103506720428</v>
      </c>
      <c r="AV290" s="69">
        <f t="shared" si="174"/>
        <v>61754.694002096163</v>
      </c>
      <c r="AW290" s="69">
        <f t="shared" si="174"/>
        <v>62061.178322752705</v>
      </c>
      <c r="AX290" s="69">
        <f t="shared" si="174"/>
        <v>62372.614558757916</v>
      </c>
      <c r="AY290" s="69">
        <f t="shared" si="174"/>
        <v>62682.165576854837</v>
      </c>
      <c r="AZ290" s="69">
        <f t="shared" si="174"/>
        <v>62989.787882138095</v>
      </c>
      <c r="BA290" s="69">
        <f t="shared" si="174"/>
        <v>63302.401889207766</v>
      </c>
      <c r="BB290" s="69">
        <f t="shared" si="174"/>
        <v>63620.066849933064</v>
      </c>
      <c r="BC290" s="69">
        <f t="shared" si="174"/>
        <v>63935.808888391934</v>
      </c>
      <c r="BD290" s="69">
        <f t="shared" si="174"/>
        <v>64249.583639780845</v>
      </c>
      <c r="BE290" s="69">
        <f t="shared" si="174"/>
        <v>64568.449926991918</v>
      </c>
      <c r="BF290" s="69">
        <f t="shared" si="174"/>
        <v>64892.468186931736</v>
      </c>
      <c r="BG290" s="69">
        <f t="shared" si="174"/>
        <v>65214.525066159775</v>
      </c>
      <c r="BH290" s="69">
        <f t="shared" si="174"/>
        <v>65534.575312576468</v>
      </c>
      <c r="BI290" s="69">
        <f t="shared" si="174"/>
        <v>65859.818925531756</v>
      </c>
      <c r="BJ290" s="69">
        <f t="shared" si="174"/>
        <v>66190.31755067037</v>
      </c>
      <c r="BK290" s="69">
        <f t="shared" si="174"/>
        <v>66518.815567482976</v>
      </c>
      <c r="BL290" s="69">
        <f t="shared" si="174"/>
        <v>66845.266818827993</v>
      </c>
      <c r="BM290" s="69">
        <f t="shared" si="174"/>
        <v>0</v>
      </c>
      <c r="BN290" s="69">
        <f t="shared" si="174"/>
        <v>0</v>
      </c>
      <c r="BO290" s="69">
        <f t="shared" si="174"/>
        <v>0</v>
      </c>
      <c r="BP290" s="69">
        <f t="shared" si="174"/>
        <v>0</v>
      </c>
      <c r="BQ290" s="69">
        <f t="shared" ref="BQ290:DU290" si="175">IFERROR(BQ242,"")</f>
        <v>0</v>
      </c>
      <c r="BR290" s="69">
        <f t="shared" si="175"/>
        <v>0</v>
      </c>
      <c r="BS290" s="69">
        <f t="shared" si="175"/>
        <v>0</v>
      </c>
      <c r="BT290" s="69">
        <f t="shared" si="175"/>
        <v>0</v>
      </c>
      <c r="BU290" s="69">
        <f t="shared" si="175"/>
        <v>0</v>
      </c>
      <c r="BV290" s="69">
        <f t="shared" si="175"/>
        <v>0</v>
      </c>
      <c r="BW290" s="69">
        <f t="shared" si="175"/>
        <v>0</v>
      </c>
      <c r="BX290" s="69">
        <f t="shared" si="175"/>
        <v>0</v>
      </c>
      <c r="BY290" s="69">
        <f t="shared" si="175"/>
        <v>0</v>
      </c>
      <c r="BZ290" s="69">
        <f t="shared" si="175"/>
        <v>0</v>
      </c>
      <c r="CA290" s="69">
        <f t="shared" si="175"/>
        <v>0</v>
      </c>
      <c r="CB290" s="69">
        <f t="shared" si="175"/>
        <v>0</v>
      </c>
      <c r="CC290" s="69">
        <f t="shared" si="175"/>
        <v>0</v>
      </c>
      <c r="CD290" s="69">
        <f t="shared" si="175"/>
        <v>0</v>
      </c>
      <c r="CE290" s="69">
        <f t="shared" si="175"/>
        <v>0</v>
      </c>
      <c r="CF290" s="69">
        <f t="shared" si="175"/>
        <v>0</v>
      </c>
      <c r="CG290" s="69">
        <f t="shared" si="175"/>
        <v>0</v>
      </c>
      <c r="CH290" s="69">
        <f t="shared" si="175"/>
        <v>0</v>
      </c>
      <c r="CI290" s="69">
        <f t="shared" si="175"/>
        <v>0</v>
      </c>
      <c r="CJ290" s="69">
        <f t="shared" si="175"/>
        <v>0</v>
      </c>
      <c r="CK290" s="69">
        <f t="shared" si="175"/>
        <v>0</v>
      </c>
      <c r="CL290" s="69">
        <f t="shared" si="175"/>
        <v>0</v>
      </c>
      <c r="CM290" s="69">
        <f t="shared" si="175"/>
        <v>0</v>
      </c>
      <c r="CN290" s="69">
        <f t="shared" si="175"/>
        <v>0</v>
      </c>
      <c r="CO290" s="69">
        <f t="shared" si="175"/>
        <v>0</v>
      </c>
      <c r="CP290" s="69">
        <f t="shared" si="175"/>
        <v>0</v>
      </c>
      <c r="CQ290" s="69">
        <f t="shared" si="175"/>
        <v>0</v>
      </c>
      <c r="CR290" s="69">
        <f t="shared" si="175"/>
        <v>0</v>
      </c>
      <c r="CS290" s="69">
        <f t="shared" si="175"/>
        <v>0</v>
      </c>
      <c r="CT290" s="69">
        <f t="shared" si="175"/>
        <v>0</v>
      </c>
      <c r="CU290" s="69">
        <f t="shared" si="175"/>
        <v>0</v>
      </c>
      <c r="CV290" s="69">
        <f t="shared" si="175"/>
        <v>0</v>
      </c>
      <c r="CW290" s="69">
        <f t="shared" si="175"/>
        <v>0</v>
      </c>
      <c r="CX290" s="69">
        <f t="shared" si="175"/>
        <v>0</v>
      </c>
      <c r="CY290" s="69">
        <f t="shared" si="175"/>
        <v>0</v>
      </c>
      <c r="CZ290" s="69">
        <f t="shared" si="175"/>
        <v>0</v>
      </c>
      <c r="DA290" s="69">
        <f t="shared" si="175"/>
        <v>0</v>
      </c>
      <c r="DB290" s="69">
        <f t="shared" si="175"/>
        <v>0</v>
      </c>
      <c r="DC290" s="69">
        <f t="shared" si="175"/>
        <v>0</v>
      </c>
      <c r="DD290" s="69">
        <f t="shared" si="175"/>
        <v>0</v>
      </c>
      <c r="DE290" s="69">
        <f t="shared" si="175"/>
        <v>0</v>
      </c>
      <c r="DF290" s="69">
        <f t="shared" si="175"/>
        <v>0</v>
      </c>
      <c r="DG290" s="69">
        <f t="shared" si="175"/>
        <v>0</v>
      </c>
      <c r="DH290" s="69">
        <f t="shared" si="175"/>
        <v>0</v>
      </c>
      <c r="DI290" s="69">
        <f t="shared" si="175"/>
        <v>0</v>
      </c>
      <c r="DJ290" s="69">
        <f t="shared" si="175"/>
        <v>0</v>
      </c>
      <c r="DK290" s="69">
        <f t="shared" si="175"/>
        <v>0</v>
      </c>
      <c r="DL290" s="69">
        <f t="shared" si="175"/>
        <v>0</v>
      </c>
      <c r="DM290" s="69">
        <f t="shared" si="175"/>
        <v>0</v>
      </c>
      <c r="DN290" s="69">
        <f t="shared" si="175"/>
        <v>0</v>
      </c>
      <c r="DO290" s="69">
        <f t="shared" si="175"/>
        <v>0</v>
      </c>
      <c r="DP290" s="69">
        <f t="shared" si="175"/>
        <v>0</v>
      </c>
      <c r="DQ290" s="69">
        <f t="shared" si="175"/>
        <v>0</v>
      </c>
      <c r="DR290" s="69">
        <f t="shared" si="175"/>
        <v>0</v>
      </c>
      <c r="DS290" s="69">
        <f t="shared" si="175"/>
        <v>0</v>
      </c>
      <c r="DT290" s="69">
        <f t="shared" si="175"/>
        <v>0</v>
      </c>
      <c r="DU290" s="69">
        <f t="shared" si="175"/>
        <v>0</v>
      </c>
    </row>
    <row r="291" spans="1:125">
      <c r="A291" s="61" t="str">
        <f>IFERROR(A256,"")</f>
        <v>Nominālās periodiskās uzturēšanas izmaksas, kopā</v>
      </c>
      <c r="B291" s="2"/>
      <c r="C291" s="2"/>
      <c r="D291" s="2"/>
      <c r="E291" s="69">
        <f t="shared" ref="E291:BP291" si="176">IFERROR(E256,"")</f>
        <v>0</v>
      </c>
      <c r="F291" s="69">
        <f t="shared" si="176"/>
        <v>0</v>
      </c>
      <c r="G291" s="69">
        <f t="shared" si="176"/>
        <v>0</v>
      </c>
      <c r="H291" s="69">
        <f t="shared" si="176"/>
        <v>0</v>
      </c>
      <c r="I291" s="69">
        <f t="shared" si="176"/>
        <v>0</v>
      </c>
      <c r="J291" s="69">
        <f t="shared" si="176"/>
        <v>0</v>
      </c>
      <c r="K291" s="69">
        <f t="shared" si="176"/>
        <v>0</v>
      </c>
      <c r="L291" s="69">
        <f t="shared" si="176"/>
        <v>0</v>
      </c>
      <c r="M291" s="69">
        <f t="shared" si="176"/>
        <v>0</v>
      </c>
      <c r="N291" s="69">
        <f t="shared" si="176"/>
        <v>0</v>
      </c>
      <c r="O291" s="69">
        <f t="shared" si="176"/>
        <v>0</v>
      </c>
      <c r="P291" s="69">
        <f t="shared" si="176"/>
        <v>0</v>
      </c>
      <c r="Q291" s="69">
        <f t="shared" si="176"/>
        <v>0</v>
      </c>
      <c r="R291" s="69">
        <f t="shared" si="176"/>
        <v>0</v>
      </c>
      <c r="S291" s="69">
        <f t="shared" si="176"/>
        <v>0</v>
      </c>
      <c r="T291" s="69">
        <f t="shared" si="176"/>
        <v>0</v>
      </c>
      <c r="U291" s="69">
        <f t="shared" si="176"/>
        <v>0</v>
      </c>
      <c r="V291" s="69">
        <f t="shared" si="176"/>
        <v>0</v>
      </c>
      <c r="W291" s="69">
        <f t="shared" si="176"/>
        <v>0</v>
      </c>
      <c r="X291" s="69">
        <f t="shared" si="176"/>
        <v>0</v>
      </c>
      <c r="Y291" s="69">
        <f t="shared" si="176"/>
        <v>0</v>
      </c>
      <c r="Z291" s="69">
        <f t="shared" si="176"/>
        <v>0</v>
      </c>
      <c r="AA291" s="69">
        <f t="shared" si="176"/>
        <v>0</v>
      </c>
      <c r="AB291" s="69">
        <f t="shared" si="176"/>
        <v>0</v>
      </c>
      <c r="AC291" s="69">
        <f t="shared" si="176"/>
        <v>0</v>
      </c>
      <c r="AD291" s="69">
        <f t="shared" si="176"/>
        <v>20860.457616847689</v>
      </c>
      <c r="AE291" s="69">
        <f t="shared" si="176"/>
        <v>20963.986640585819</v>
      </c>
      <c r="AF291" s="69">
        <f t="shared" si="176"/>
        <v>21066.870608281497</v>
      </c>
      <c r="AG291" s="69">
        <f t="shared" si="176"/>
        <v>21171.424045571937</v>
      </c>
      <c r="AH291" s="69">
        <f t="shared" si="176"/>
        <v>21277.666769184641</v>
      </c>
      <c r="AI291" s="69">
        <f t="shared" si="176"/>
        <v>21383.266373397535</v>
      </c>
      <c r="AJ291" s="69">
        <f t="shared" si="176"/>
        <v>21488.208020447128</v>
      </c>
      <c r="AK291" s="69">
        <f t="shared" si="176"/>
        <v>21594.852526483373</v>
      </c>
      <c r="AL291" s="69">
        <f t="shared" si="176"/>
        <v>21703.220104568336</v>
      </c>
      <c r="AM291" s="69">
        <f t="shared" si="176"/>
        <v>21810.931700865487</v>
      </c>
      <c r="AN291" s="69">
        <f t="shared" si="176"/>
        <v>21917.972180856072</v>
      </c>
      <c r="AO291" s="69">
        <f t="shared" si="176"/>
        <v>22026.749577013041</v>
      </c>
      <c r="AP291" s="69">
        <f t="shared" si="176"/>
        <v>22137.2845066597</v>
      </c>
      <c r="AQ291" s="69">
        <f t="shared" si="176"/>
        <v>22247.150334882797</v>
      </c>
      <c r="AR291" s="69">
        <f t="shared" si="176"/>
        <v>22356.33162447319</v>
      </c>
      <c r="AS291" s="69">
        <f t="shared" si="176"/>
        <v>22467.284568553303</v>
      </c>
      <c r="AT291" s="69">
        <f t="shared" si="176"/>
        <v>22580.030196792897</v>
      </c>
      <c r="AU291" s="69">
        <f t="shared" si="176"/>
        <v>22692.093341580454</v>
      </c>
      <c r="AV291" s="69">
        <f t="shared" si="176"/>
        <v>22803.458256962655</v>
      </c>
      <c r="AW291" s="69">
        <f t="shared" si="176"/>
        <v>22916.630259924368</v>
      </c>
      <c r="AX291" s="69">
        <f t="shared" si="176"/>
        <v>23031.630800728755</v>
      </c>
      <c r="AY291" s="69">
        <f t="shared" si="176"/>
        <v>23145.935208412062</v>
      </c>
      <c r="AZ291" s="69">
        <f t="shared" si="176"/>
        <v>23259.527422101914</v>
      </c>
      <c r="BA291" s="69">
        <f t="shared" si="176"/>
        <v>23374.96286512286</v>
      </c>
      <c r="BB291" s="69">
        <f t="shared" si="176"/>
        <v>23492.263416743328</v>
      </c>
      <c r="BC291" s="69">
        <f t="shared" si="176"/>
        <v>23608.853912580304</v>
      </c>
      <c r="BD291" s="69">
        <f t="shared" si="176"/>
        <v>23724.717970543948</v>
      </c>
      <c r="BE291" s="69">
        <f t="shared" si="176"/>
        <v>23842.462122425317</v>
      </c>
      <c r="BF291" s="69">
        <f t="shared" si="176"/>
        <v>23962.108685078198</v>
      </c>
      <c r="BG291" s="69">
        <f t="shared" si="176"/>
        <v>24081.03099083191</v>
      </c>
      <c r="BH291" s="69">
        <f t="shared" si="176"/>
        <v>24199.212329954829</v>
      </c>
      <c r="BI291" s="69">
        <f t="shared" si="176"/>
        <v>24319.311364873822</v>
      </c>
      <c r="BJ291" s="69">
        <f t="shared" si="176"/>
        <v>24441.350858779762</v>
      </c>
      <c r="BK291" s="69">
        <f t="shared" si="176"/>
        <v>24562.651610648551</v>
      </c>
      <c r="BL291" s="69">
        <f t="shared" si="176"/>
        <v>24683.196576553924</v>
      </c>
      <c r="BM291" s="69">
        <f t="shared" si="176"/>
        <v>0</v>
      </c>
      <c r="BN291" s="69">
        <f t="shared" si="176"/>
        <v>0</v>
      </c>
      <c r="BO291" s="69">
        <f t="shared" si="176"/>
        <v>0</v>
      </c>
      <c r="BP291" s="69">
        <f t="shared" si="176"/>
        <v>0</v>
      </c>
      <c r="BQ291" s="69">
        <f t="shared" ref="BQ291:DU291" si="177">IFERROR(BQ256,"")</f>
        <v>0</v>
      </c>
      <c r="BR291" s="69">
        <f t="shared" si="177"/>
        <v>0</v>
      </c>
      <c r="BS291" s="69">
        <f t="shared" si="177"/>
        <v>0</v>
      </c>
      <c r="BT291" s="69">
        <f t="shared" si="177"/>
        <v>0</v>
      </c>
      <c r="BU291" s="69">
        <f t="shared" si="177"/>
        <v>0</v>
      </c>
      <c r="BV291" s="69">
        <f t="shared" si="177"/>
        <v>0</v>
      </c>
      <c r="BW291" s="69">
        <f t="shared" si="177"/>
        <v>0</v>
      </c>
      <c r="BX291" s="69">
        <f t="shared" si="177"/>
        <v>0</v>
      </c>
      <c r="BY291" s="69">
        <f t="shared" si="177"/>
        <v>0</v>
      </c>
      <c r="BZ291" s="69">
        <f t="shared" si="177"/>
        <v>0</v>
      </c>
      <c r="CA291" s="69">
        <f t="shared" si="177"/>
        <v>0</v>
      </c>
      <c r="CB291" s="69">
        <f t="shared" si="177"/>
        <v>0</v>
      </c>
      <c r="CC291" s="69">
        <f t="shared" si="177"/>
        <v>0</v>
      </c>
      <c r="CD291" s="69">
        <f t="shared" si="177"/>
        <v>0</v>
      </c>
      <c r="CE291" s="69">
        <f t="shared" si="177"/>
        <v>0</v>
      </c>
      <c r="CF291" s="69">
        <f t="shared" si="177"/>
        <v>0</v>
      </c>
      <c r="CG291" s="69">
        <f t="shared" si="177"/>
        <v>0</v>
      </c>
      <c r="CH291" s="69">
        <f t="shared" si="177"/>
        <v>0</v>
      </c>
      <c r="CI291" s="69">
        <f t="shared" si="177"/>
        <v>0</v>
      </c>
      <c r="CJ291" s="69">
        <f t="shared" si="177"/>
        <v>0</v>
      </c>
      <c r="CK291" s="69">
        <f t="shared" si="177"/>
        <v>0</v>
      </c>
      <c r="CL291" s="69">
        <f t="shared" si="177"/>
        <v>0</v>
      </c>
      <c r="CM291" s="69">
        <f t="shared" si="177"/>
        <v>0</v>
      </c>
      <c r="CN291" s="69">
        <f t="shared" si="177"/>
        <v>0</v>
      </c>
      <c r="CO291" s="69">
        <f t="shared" si="177"/>
        <v>0</v>
      </c>
      <c r="CP291" s="69">
        <f t="shared" si="177"/>
        <v>0</v>
      </c>
      <c r="CQ291" s="69">
        <f t="shared" si="177"/>
        <v>0</v>
      </c>
      <c r="CR291" s="69">
        <f t="shared" si="177"/>
        <v>0</v>
      </c>
      <c r="CS291" s="69">
        <f t="shared" si="177"/>
        <v>0</v>
      </c>
      <c r="CT291" s="69">
        <f t="shared" si="177"/>
        <v>0</v>
      </c>
      <c r="CU291" s="69">
        <f t="shared" si="177"/>
        <v>0</v>
      </c>
      <c r="CV291" s="69">
        <f t="shared" si="177"/>
        <v>0</v>
      </c>
      <c r="CW291" s="69">
        <f t="shared" si="177"/>
        <v>0</v>
      </c>
      <c r="CX291" s="69">
        <f t="shared" si="177"/>
        <v>0</v>
      </c>
      <c r="CY291" s="69">
        <f t="shared" si="177"/>
        <v>0</v>
      </c>
      <c r="CZ291" s="69">
        <f t="shared" si="177"/>
        <v>0</v>
      </c>
      <c r="DA291" s="69">
        <f t="shared" si="177"/>
        <v>0</v>
      </c>
      <c r="DB291" s="69">
        <f t="shared" si="177"/>
        <v>0</v>
      </c>
      <c r="DC291" s="69">
        <f t="shared" si="177"/>
        <v>0</v>
      </c>
      <c r="DD291" s="69">
        <f t="shared" si="177"/>
        <v>0</v>
      </c>
      <c r="DE291" s="69">
        <f t="shared" si="177"/>
        <v>0</v>
      </c>
      <c r="DF291" s="69">
        <f t="shared" si="177"/>
        <v>0</v>
      </c>
      <c r="DG291" s="69">
        <f t="shared" si="177"/>
        <v>0</v>
      </c>
      <c r="DH291" s="69">
        <f t="shared" si="177"/>
        <v>0</v>
      </c>
      <c r="DI291" s="69">
        <f t="shared" si="177"/>
        <v>0</v>
      </c>
      <c r="DJ291" s="69">
        <f t="shared" si="177"/>
        <v>0</v>
      </c>
      <c r="DK291" s="69">
        <f t="shared" si="177"/>
        <v>0</v>
      </c>
      <c r="DL291" s="69">
        <f t="shared" si="177"/>
        <v>0</v>
      </c>
      <c r="DM291" s="69">
        <f t="shared" si="177"/>
        <v>0</v>
      </c>
      <c r="DN291" s="69">
        <f t="shared" si="177"/>
        <v>0</v>
      </c>
      <c r="DO291" s="69">
        <f t="shared" si="177"/>
        <v>0</v>
      </c>
      <c r="DP291" s="69">
        <f t="shared" si="177"/>
        <v>0</v>
      </c>
      <c r="DQ291" s="69">
        <f t="shared" si="177"/>
        <v>0</v>
      </c>
      <c r="DR291" s="69">
        <f t="shared" si="177"/>
        <v>0</v>
      </c>
      <c r="DS291" s="69">
        <f t="shared" si="177"/>
        <v>0</v>
      </c>
      <c r="DT291" s="69">
        <f t="shared" si="177"/>
        <v>0</v>
      </c>
      <c r="DU291" s="69">
        <f t="shared" si="177"/>
        <v>0</v>
      </c>
    </row>
    <row r="292" spans="1:1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c r="A293" s="25" t="s">
        <v>261</v>
      </c>
      <c r="B293" s="25"/>
      <c r="C293" s="25"/>
      <c r="D293" s="25"/>
      <c r="E293" s="110">
        <f t="shared" ref="E293:AJ293" si="178">IFERROR(SUM(E289:E291),"")</f>
        <v>1576027.6531904929</v>
      </c>
      <c r="F293" s="110">
        <f t="shared" si="178"/>
        <v>1585895.5784188313</v>
      </c>
      <c r="G293" s="110">
        <f t="shared" si="178"/>
        <v>1595715.8344871376</v>
      </c>
      <c r="H293" s="110">
        <f t="shared" si="178"/>
        <v>1605486.7749372923</v>
      </c>
      <c r="I293" s="110">
        <f t="shared" si="178"/>
        <v>1611497.9797640783</v>
      </c>
      <c r="J293" s="110">
        <f t="shared" si="178"/>
        <v>51393.172162991512</v>
      </c>
      <c r="K293" s="110">
        <f t="shared" si="178"/>
        <v>51686.167787364669</v>
      </c>
      <c r="L293" s="110">
        <f t="shared" si="178"/>
        <v>51977.550519521152</v>
      </c>
      <c r="M293" s="110">
        <f t="shared" si="178"/>
        <v>51930.017767825389</v>
      </c>
      <c r="N293" s="110">
        <f t="shared" si="178"/>
        <v>52190.61367828631</v>
      </c>
      <c r="O293" s="110">
        <f t="shared" si="178"/>
        <v>52449.632122735158</v>
      </c>
      <c r="P293" s="110">
        <f t="shared" si="178"/>
        <v>52707.036706580802</v>
      </c>
      <c r="Q293" s="110">
        <f t="shared" si="178"/>
        <v>52968.618123181906</v>
      </c>
      <c r="R293" s="110">
        <f t="shared" si="178"/>
        <v>53234.425951852034</v>
      </c>
      <c r="S293" s="110">
        <f t="shared" si="178"/>
        <v>53498.624765189859</v>
      </c>
      <c r="T293" s="110">
        <f t="shared" si="178"/>
        <v>53761.177440712418</v>
      </c>
      <c r="U293" s="110">
        <f t="shared" si="178"/>
        <v>54027.99048564554</v>
      </c>
      <c r="V293" s="110">
        <f t="shared" si="178"/>
        <v>54299.114470889079</v>
      </c>
      <c r="W293" s="110">
        <f t="shared" si="178"/>
        <v>54568.597260493661</v>
      </c>
      <c r="X293" s="110">
        <f t="shared" si="178"/>
        <v>54836.400989526672</v>
      </c>
      <c r="Y293" s="110">
        <f t="shared" si="178"/>
        <v>55108.550295358458</v>
      </c>
      <c r="Z293" s="110">
        <f t="shared" si="178"/>
        <v>55385.096760306864</v>
      </c>
      <c r="AA293" s="110">
        <f t="shared" si="178"/>
        <v>55659.969205703543</v>
      </c>
      <c r="AB293" s="110">
        <f t="shared" si="178"/>
        <v>55933.129009317207</v>
      </c>
      <c r="AC293" s="110">
        <f t="shared" si="178"/>
        <v>56210.721301265628</v>
      </c>
      <c r="AD293" s="110">
        <f t="shared" si="178"/>
        <v>77353.256312360696</v>
      </c>
      <c r="AE293" s="110">
        <f t="shared" si="178"/>
        <v>77737.155230403412</v>
      </c>
      <c r="AF293" s="110">
        <f t="shared" si="178"/>
        <v>78118.662197785045</v>
      </c>
      <c r="AG293" s="110">
        <f t="shared" si="178"/>
        <v>78506.359772862881</v>
      </c>
      <c r="AH293" s="110">
        <f t="shared" si="178"/>
        <v>78900.321438607905</v>
      </c>
      <c r="AI293" s="110">
        <f t="shared" si="178"/>
        <v>79291.898335011501</v>
      </c>
      <c r="AJ293" s="110">
        <f t="shared" si="178"/>
        <v>79681.035441740751</v>
      </c>
      <c r="AK293" s="110">
        <f t="shared" ref="AK293:CV293" si="179">IFERROR(SUM(AK289:AK291),"")</f>
        <v>80076.486968320125</v>
      </c>
      <c r="AL293" s="110">
        <f t="shared" si="179"/>
        <v>80478.327867380067</v>
      </c>
      <c r="AM293" s="110">
        <f t="shared" si="179"/>
        <v>80877.736301711731</v>
      </c>
      <c r="AN293" s="110">
        <f t="shared" si="179"/>
        <v>81274.656150575567</v>
      </c>
      <c r="AO293" s="110">
        <f t="shared" si="179"/>
        <v>81678.016707686533</v>
      </c>
      <c r="AP293" s="110">
        <f t="shared" si="179"/>
        <v>82087.894424727652</v>
      </c>
      <c r="AQ293" s="110">
        <f t="shared" si="179"/>
        <v>82495.29102774596</v>
      </c>
      <c r="AR293" s="110">
        <f t="shared" si="179"/>
        <v>82900.149273587071</v>
      </c>
      <c r="AS293" s="110">
        <f t="shared" si="179"/>
        <v>83311.577041840268</v>
      </c>
      <c r="AT293" s="110">
        <f t="shared" si="179"/>
        <v>83729.652313222236</v>
      </c>
      <c r="AU293" s="110">
        <f t="shared" si="179"/>
        <v>84145.196848300882</v>
      </c>
      <c r="AV293" s="110">
        <f t="shared" si="179"/>
        <v>84558.152259058814</v>
      </c>
      <c r="AW293" s="110">
        <f t="shared" si="179"/>
        <v>84977.808582677069</v>
      </c>
      <c r="AX293" s="110">
        <f t="shared" si="179"/>
        <v>85404.245359486667</v>
      </c>
      <c r="AY293" s="110">
        <f t="shared" si="179"/>
        <v>85828.100785266899</v>
      </c>
      <c r="AZ293" s="110">
        <f t="shared" si="179"/>
        <v>86249.315304240008</v>
      </c>
      <c r="BA293" s="110">
        <f t="shared" si="179"/>
        <v>86677.364754330629</v>
      </c>
      <c r="BB293" s="110">
        <f t="shared" si="179"/>
        <v>87112.330266676392</v>
      </c>
      <c r="BC293" s="110">
        <f t="shared" si="179"/>
        <v>87544.662800972234</v>
      </c>
      <c r="BD293" s="110">
        <f t="shared" si="179"/>
        <v>87974.301610324794</v>
      </c>
      <c r="BE293" s="110">
        <f t="shared" si="179"/>
        <v>88410.912049417238</v>
      </c>
      <c r="BF293" s="110">
        <f t="shared" si="179"/>
        <v>88854.57687200993</v>
      </c>
      <c r="BG293" s="110">
        <f t="shared" si="179"/>
        <v>89295.556056991685</v>
      </c>
      <c r="BH293" s="110">
        <f t="shared" si="179"/>
        <v>89733.787642531301</v>
      </c>
      <c r="BI293" s="110">
        <f t="shared" si="179"/>
        <v>90179.130290405577</v>
      </c>
      <c r="BJ293" s="110">
        <f t="shared" si="179"/>
        <v>90631.668409450125</v>
      </c>
      <c r="BK293" s="110">
        <f t="shared" si="179"/>
        <v>91081.467178131526</v>
      </c>
      <c r="BL293" s="110">
        <f t="shared" si="179"/>
        <v>91528.463395381914</v>
      </c>
      <c r="BM293" s="110">
        <f t="shared" si="179"/>
        <v>0</v>
      </c>
      <c r="BN293" s="110">
        <f t="shared" si="179"/>
        <v>0</v>
      </c>
      <c r="BO293" s="110">
        <f t="shared" si="179"/>
        <v>0</v>
      </c>
      <c r="BP293" s="110">
        <f t="shared" si="179"/>
        <v>0</v>
      </c>
      <c r="BQ293" s="110">
        <f t="shared" si="179"/>
        <v>0</v>
      </c>
      <c r="BR293" s="110">
        <f t="shared" si="179"/>
        <v>0</v>
      </c>
      <c r="BS293" s="110">
        <f t="shared" si="179"/>
        <v>0</v>
      </c>
      <c r="BT293" s="110">
        <f t="shared" si="179"/>
        <v>0</v>
      </c>
      <c r="BU293" s="110">
        <f t="shared" si="179"/>
        <v>0</v>
      </c>
      <c r="BV293" s="110">
        <f t="shared" si="179"/>
        <v>0</v>
      </c>
      <c r="BW293" s="110">
        <f t="shared" si="179"/>
        <v>0</v>
      </c>
      <c r="BX293" s="110">
        <f t="shared" si="179"/>
        <v>0</v>
      </c>
      <c r="BY293" s="110">
        <f t="shared" si="179"/>
        <v>0</v>
      </c>
      <c r="BZ293" s="110">
        <f t="shared" si="179"/>
        <v>0</v>
      </c>
      <c r="CA293" s="110">
        <f t="shared" si="179"/>
        <v>0</v>
      </c>
      <c r="CB293" s="110">
        <f t="shared" si="179"/>
        <v>0</v>
      </c>
      <c r="CC293" s="110">
        <f t="shared" si="179"/>
        <v>0</v>
      </c>
      <c r="CD293" s="110">
        <f t="shared" si="179"/>
        <v>0</v>
      </c>
      <c r="CE293" s="110">
        <f t="shared" si="179"/>
        <v>0</v>
      </c>
      <c r="CF293" s="110">
        <f t="shared" si="179"/>
        <v>0</v>
      </c>
      <c r="CG293" s="110">
        <f t="shared" si="179"/>
        <v>0</v>
      </c>
      <c r="CH293" s="110">
        <f t="shared" si="179"/>
        <v>0</v>
      </c>
      <c r="CI293" s="110">
        <f t="shared" si="179"/>
        <v>0</v>
      </c>
      <c r="CJ293" s="110">
        <f t="shared" si="179"/>
        <v>0</v>
      </c>
      <c r="CK293" s="110">
        <f t="shared" si="179"/>
        <v>0</v>
      </c>
      <c r="CL293" s="110">
        <f t="shared" si="179"/>
        <v>0</v>
      </c>
      <c r="CM293" s="110">
        <f t="shared" si="179"/>
        <v>0</v>
      </c>
      <c r="CN293" s="110">
        <f t="shared" si="179"/>
        <v>0</v>
      </c>
      <c r="CO293" s="110">
        <f t="shared" si="179"/>
        <v>0</v>
      </c>
      <c r="CP293" s="110">
        <f t="shared" si="179"/>
        <v>0</v>
      </c>
      <c r="CQ293" s="110">
        <f t="shared" si="179"/>
        <v>0</v>
      </c>
      <c r="CR293" s="110">
        <f t="shared" si="179"/>
        <v>0</v>
      </c>
      <c r="CS293" s="110">
        <f t="shared" si="179"/>
        <v>0</v>
      </c>
      <c r="CT293" s="110">
        <f t="shared" si="179"/>
        <v>0</v>
      </c>
      <c r="CU293" s="110">
        <f t="shared" si="179"/>
        <v>0</v>
      </c>
      <c r="CV293" s="110">
        <f t="shared" si="179"/>
        <v>0</v>
      </c>
      <c r="CW293" s="110">
        <f t="shared" ref="CW293:DU293" si="180">IFERROR(SUM(CW289:CW291),"")</f>
        <v>0</v>
      </c>
      <c r="CX293" s="110">
        <f t="shared" si="180"/>
        <v>0</v>
      </c>
      <c r="CY293" s="110">
        <f t="shared" si="180"/>
        <v>0</v>
      </c>
      <c r="CZ293" s="110">
        <f t="shared" si="180"/>
        <v>0</v>
      </c>
      <c r="DA293" s="110">
        <f t="shared" si="180"/>
        <v>0</v>
      </c>
      <c r="DB293" s="110">
        <f t="shared" si="180"/>
        <v>0</v>
      </c>
      <c r="DC293" s="110">
        <f t="shared" si="180"/>
        <v>0</v>
      </c>
      <c r="DD293" s="110">
        <f t="shared" si="180"/>
        <v>0</v>
      </c>
      <c r="DE293" s="110">
        <f t="shared" si="180"/>
        <v>0</v>
      </c>
      <c r="DF293" s="110">
        <f t="shared" si="180"/>
        <v>0</v>
      </c>
      <c r="DG293" s="110">
        <f t="shared" si="180"/>
        <v>0</v>
      </c>
      <c r="DH293" s="110">
        <f t="shared" si="180"/>
        <v>0</v>
      </c>
      <c r="DI293" s="110">
        <f t="shared" si="180"/>
        <v>0</v>
      </c>
      <c r="DJ293" s="110">
        <f t="shared" si="180"/>
        <v>0</v>
      </c>
      <c r="DK293" s="110">
        <f t="shared" si="180"/>
        <v>0</v>
      </c>
      <c r="DL293" s="110">
        <f t="shared" si="180"/>
        <v>0</v>
      </c>
      <c r="DM293" s="110">
        <f t="shared" si="180"/>
        <v>0</v>
      </c>
      <c r="DN293" s="110">
        <f t="shared" si="180"/>
        <v>0</v>
      </c>
      <c r="DO293" s="110">
        <f t="shared" si="180"/>
        <v>0</v>
      </c>
      <c r="DP293" s="110">
        <f t="shared" si="180"/>
        <v>0</v>
      </c>
      <c r="DQ293" s="110">
        <f t="shared" si="180"/>
        <v>0</v>
      </c>
      <c r="DR293" s="110">
        <f t="shared" si="180"/>
        <v>0</v>
      </c>
      <c r="DS293" s="110">
        <f t="shared" si="180"/>
        <v>0</v>
      </c>
      <c r="DT293" s="110">
        <f t="shared" si="180"/>
        <v>0</v>
      </c>
      <c r="DU293" s="110">
        <f t="shared" si="180"/>
        <v>0</v>
      </c>
    </row>
    <row r="294" spans="1:1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row>
    <row r="295" spans="1:125">
      <c r="A295" s="61" t="str">
        <f>IFERROR(A193,"")</f>
        <v>Pievienotās vērtības nodokļa likme</v>
      </c>
      <c r="D295" s="63">
        <f>IFERROR(D193,"")</f>
        <v>0.21</v>
      </c>
      <c r="Q295" s="1"/>
      <c r="R295" s="1"/>
    </row>
    <row r="296" spans="1:125">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296" s="85"/>
      <c r="AN296" s="85"/>
      <c r="AO296" s="85"/>
      <c r="AP296" s="85"/>
      <c r="AQ296" s="85"/>
      <c r="AR296" s="85"/>
      <c r="AS296" s="85"/>
      <c r="AT296" s="85"/>
      <c r="AU296" s="85"/>
      <c r="AV296" s="85"/>
      <c r="AW296" s="85"/>
      <c r="AX296" s="85"/>
      <c r="AY296" s="85"/>
      <c r="AZ296" s="85"/>
      <c r="BA296" s="85"/>
      <c r="BB296" s="85"/>
      <c r="BC296" s="85"/>
      <c r="BD296" s="85"/>
      <c r="BE296" s="85"/>
      <c r="BF296" s="85"/>
      <c r="BG296" s="85"/>
      <c r="BH296" s="85"/>
      <c r="BI296" s="85"/>
      <c r="BJ296" s="85"/>
      <c r="BK296" s="85"/>
      <c r="BL296" s="85"/>
      <c r="BM296" s="85"/>
      <c r="BN296" s="85"/>
      <c r="BO296" s="85"/>
      <c r="BP296" s="85"/>
      <c r="BQ296" s="85"/>
      <c r="BR296" s="85"/>
      <c r="BS296" s="85"/>
      <c r="BT296" s="85"/>
      <c r="BU296" s="85"/>
      <c r="BV296" s="85"/>
      <c r="BW296" s="85"/>
      <c r="BX296" s="85"/>
      <c r="BY296" s="85"/>
      <c r="BZ296" s="85"/>
      <c r="CA296" s="85"/>
      <c r="CB296" s="85"/>
      <c r="CC296" s="85"/>
      <c r="CD296" s="85"/>
      <c r="CE296" s="85"/>
      <c r="CF296" s="85"/>
      <c r="CG296" s="85"/>
      <c r="CH296" s="85"/>
      <c r="CI296" s="85"/>
      <c r="CJ296" s="85"/>
      <c r="CK296" s="85"/>
      <c r="CL296" s="85"/>
      <c r="CM296" s="85"/>
      <c r="CN296" s="85"/>
      <c r="CO296" s="85"/>
      <c r="CP296" s="85"/>
      <c r="CQ296" s="85"/>
      <c r="CR296" s="85"/>
      <c r="CS296" s="85"/>
      <c r="CT296" s="85"/>
      <c r="CU296" s="85"/>
      <c r="CV296" s="85"/>
      <c r="CW296" s="85"/>
      <c r="CX296" s="85"/>
      <c r="CY296" s="85"/>
      <c r="CZ296" s="85"/>
      <c r="DA296" s="85"/>
      <c r="DB296" s="85"/>
      <c r="DC296" s="85"/>
      <c r="DD296" s="85"/>
      <c r="DE296" s="85"/>
      <c r="DF296" s="85"/>
      <c r="DG296" s="85"/>
      <c r="DH296" s="85"/>
      <c r="DI296" s="85"/>
      <c r="DJ296" s="85"/>
      <c r="DK296" s="85"/>
      <c r="DL296" s="85"/>
      <c r="DM296" s="85"/>
      <c r="DN296" s="85"/>
      <c r="DO296" s="85"/>
      <c r="DP296" s="85"/>
      <c r="DQ296" s="85"/>
      <c r="DR296" s="85"/>
      <c r="DS296" s="85"/>
      <c r="DT296" s="85"/>
      <c r="DU296" s="85"/>
    </row>
    <row r="297" spans="1:125" ht="15" thickBot="1">
      <c r="A297" s="139" t="s">
        <v>260</v>
      </c>
      <c r="B297" s="126" t="s">
        <v>71</v>
      </c>
      <c r="C297" s="127"/>
      <c r="D297" s="127">
        <f>IFERROR(SUM(E297:DU297),"")</f>
        <v>2519398.5484234984</v>
      </c>
      <c r="E297" s="127">
        <f>IFERROR($D295*E293,"")</f>
        <v>330965.80717000348</v>
      </c>
      <c r="F297" s="127">
        <f t="shared" ref="F297:BP297" si="181">IFERROR($D295*F293,"")</f>
        <v>333038.07146795455</v>
      </c>
      <c r="G297" s="127">
        <f t="shared" si="181"/>
        <v>335100.32524229889</v>
      </c>
      <c r="H297" s="127">
        <f t="shared" si="181"/>
        <v>337152.22273683141</v>
      </c>
      <c r="I297" s="127">
        <f t="shared" si="181"/>
        <v>338414.57575045642</v>
      </c>
      <c r="J297" s="127">
        <f t="shared" si="181"/>
        <v>10792.566154228218</v>
      </c>
      <c r="K297" s="127">
        <f t="shared" si="181"/>
        <v>10854.09523534658</v>
      </c>
      <c r="L297" s="127">
        <f t="shared" si="181"/>
        <v>10915.285609099441</v>
      </c>
      <c r="M297" s="127">
        <f t="shared" si="181"/>
        <v>10905.303731243332</v>
      </c>
      <c r="N297" s="127">
        <f t="shared" si="181"/>
        <v>10960.028872440125</v>
      </c>
      <c r="O297" s="127">
        <f t="shared" si="181"/>
        <v>11014.422745774384</v>
      </c>
      <c r="P297" s="127">
        <f t="shared" si="181"/>
        <v>11068.477708381968</v>
      </c>
      <c r="Q297" s="127">
        <f t="shared" si="181"/>
        <v>11123.409805868199</v>
      </c>
      <c r="R297" s="127">
        <f t="shared" si="181"/>
        <v>11179.229449888926</v>
      </c>
      <c r="S297" s="127">
        <f t="shared" si="181"/>
        <v>11234.71120068987</v>
      </c>
      <c r="T297" s="127">
        <f t="shared" si="181"/>
        <v>11289.847262549607</v>
      </c>
      <c r="U297" s="127">
        <f t="shared" si="181"/>
        <v>11345.878001985562</v>
      </c>
      <c r="V297" s="127">
        <f t="shared" si="181"/>
        <v>11402.814038886707</v>
      </c>
      <c r="W297" s="127">
        <f t="shared" si="181"/>
        <v>11459.405424703669</v>
      </c>
      <c r="X297" s="127">
        <f t="shared" si="181"/>
        <v>11515.6442078006</v>
      </c>
      <c r="Y297" s="127">
        <f t="shared" si="181"/>
        <v>11572.795562025276</v>
      </c>
      <c r="Z297" s="127">
        <f t="shared" si="181"/>
        <v>11630.87031966444</v>
      </c>
      <c r="AA297" s="127">
        <f t="shared" si="181"/>
        <v>11688.593533197743</v>
      </c>
      <c r="AB297" s="127">
        <f t="shared" si="181"/>
        <v>11745.957091956612</v>
      </c>
      <c r="AC297" s="127">
        <f t="shared" si="181"/>
        <v>11804.251473265782</v>
      </c>
      <c r="AD297" s="127">
        <f t="shared" si="181"/>
        <v>16244.183825595746</v>
      </c>
      <c r="AE297" s="127">
        <f t="shared" si="181"/>
        <v>16324.802598384716</v>
      </c>
      <c r="AF297" s="127">
        <f t="shared" si="181"/>
        <v>16404.91906153486</v>
      </c>
      <c r="AG297" s="127">
        <f t="shared" si="181"/>
        <v>16486.335552301203</v>
      </c>
      <c r="AH297" s="127">
        <f t="shared" si="181"/>
        <v>16569.06750210766</v>
      </c>
      <c r="AI297" s="127">
        <f t="shared" si="181"/>
        <v>16651.298650352415</v>
      </c>
      <c r="AJ297" s="127">
        <f t="shared" si="181"/>
        <v>16733.017442765558</v>
      </c>
      <c r="AK297" s="127">
        <f t="shared" si="181"/>
        <v>16816.062263347227</v>
      </c>
      <c r="AL297" s="127">
        <f t="shared" si="181"/>
        <v>16900.448852149813</v>
      </c>
      <c r="AM297" s="127">
        <f t="shared" si="181"/>
        <v>16984.324623359462</v>
      </c>
      <c r="AN297" s="127">
        <f t="shared" si="181"/>
        <v>17067.67779162087</v>
      </c>
      <c r="AO297" s="127">
        <f t="shared" si="181"/>
        <v>17152.38350861417</v>
      </c>
      <c r="AP297" s="127">
        <f t="shared" si="181"/>
        <v>17238.457829192805</v>
      </c>
      <c r="AQ297" s="127">
        <f t="shared" si="181"/>
        <v>17324.011115826652</v>
      </c>
      <c r="AR297" s="127">
        <f t="shared" si="181"/>
        <v>17409.031347453285</v>
      </c>
      <c r="AS297" s="127">
        <f t="shared" si="181"/>
        <v>17495.431178786457</v>
      </c>
      <c r="AT297" s="127">
        <f t="shared" si="181"/>
        <v>17583.22698577667</v>
      </c>
      <c r="AU297" s="127">
        <f t="shared" si="181"/>
        <v>17670.491338143183</v>
      </c>
      <c r="AV297" s="127">
        <f t="shared" si="181"/>
        <v>17757.211974402351</v>
      </c>
      <c r="AW297" s="127">
        <f t="shared" si="181"/>
        <v>17845.339802362185</v>
      </c>
      <c r="AX297" s="127">
        <f t="shared" si="181"/>
        <v>17934.891525492199</v>
      </c>
      <c r="AY297" s="127">
        <f t="shared" si="181"/>
        <v>18023.901164906049</v>
      </c>
      <c r="AZ297" s="127">
        <f t="shared" si="181"/>
        <v>18112.356213890402</v>
      </c>
      <c r="BA297" s="127">
        <f t="shared" si="181"/>
        <v>18202.246598409431</v>
      </c>
      <c r="BB297" s="127">
        <f t="shared" si="181"/>
        <v>18293.589356002041</v>
      </c>
      <c r="BC297" s="127">
        <f t="shared" si="181"/>
        <v>18384.37918820417</v>
      </c>
      <c r="BD297" s="127">
        <f t="shared" si="181"/>
        <v>18474.603338168206</v>
      </c>
      <c r="BE297" s="127">
        <f t="shared" si="181"/>
        <v>18566.291530377621</v>
      </c>
      <c r="BF297" s="127">
        <f t="shared" si="181"/>
        <v>18659.461143122084</v>
      </c>
      <c r="BG297" s="127">
        <f t="shared" si="181"/>
        <v>18752.066771968253</v>
      </c>
      <c r="BH297" s="127">
        <f t="shared" si="181"/>
        <v>18844.095404931573</v>
      </c>
      <c r="BI297" s="127">
        <f t="shared" si="181"/>
        <v>18937.617360985172</v>
      </c>
      <c r="BJ297" s="127">
        <f t="shared" si="181"/>
        <v>19032.650365984526</v>
      </c>
      <c r="BK297" s="127">
        <f t="shared" si="181"/>
        <v>19127.108107407621</v>
      </c>
      <c r="BL297" s="127">
        <f t="shared" si="181"/>
        <v>19220.977313030202</v>
      </c>
      <c r="BM297" s="127">
        <f t="shared" si="181"/>
        <v>0</v>
      </c>
      <c r="BN297" s="127">
        <f t="shared" si="181"/>
        <v>0</v>
      </c>
      <c r="BO297" s="127">
        <f t="shared" si="181"/>
        <v>0</v>
      </c>
      <c r="BP297" s="127">
        <f t="shared" si="181"/>
        <v>0</v>
      </c>
      <c r="BQ297" s="127">
        <f t="shared" ref="BQ297:DU297" si="182">IFERROR($D295*BQ293,"")</f>
        <v>0</v>
      </c>
      <c r="BR297" s="127">
        <f t="shared" si="182"/>
        <v>0</v>
      </c>
      <c r="BS297" s="127">
        <f t="shared" si="182"/>
        <v>0</v>
      </c>
      <c r="BT297" s="127">
        <f t="shared" si="182"/>
        <v>0</v>
      </c>
      <c r="BU297" s="127">
        <f t="shared" si="182"/>
        <v>0</v>
      </c>
      <c r="BV297" s="127">
        <f t="shared" si="182"/>
        <v>0</v>
      </c>
      <c r="BW297" s="127">
        <f t="shared" si="182"/>
        <v>0</v>
      </c>
      <c r="BX297" s="127">
        <f t="shared" si="182"/>
        <v>0</v>
      </c>
      <c r="BY297" s="127">
        <f t="shared" si="182"/>
        <v>0</v>
      </c>
      <c r="BZ297" s="127">
        <f t="shared" si="182"/>
        <v>0</v>
      </c>
      <c r="CA297" s="127">
        <f t="shared" si="182"/>
        <v>0</v>
      </c>
      <c r="CB297" s="127">
        <f t="shared" si="182"/>
        <v>0</v>
      </c>
      <c r="CC297" s="127">
        <f t="shared" si="182"/>
        <v>0</v>
      </c>
      <c r="CD297" s="127">
        <f t="shared" si="182"/>
        <v>0</v>
      </c>
      <c r="CE297" s="127">
        <f t="shared" si="182"/>
        <v>0</v>
      </c>
      <c r="CF297" s="127">
        <f t="shared" si="182"/>
        <v>0</v>
      </c>
      <c r="CG297" s="127">
        <f t="shared" si="182"/>
        <v>0</v>
      </c>
      <c r="CH297" s="127">
        <f t="shared" si="182"/>
        <v>0</v>
      </c>
      <c r="CI297" s="127">
        <f t="shared" si="182"/>
        <v>0</v>
      </c>
      <c r="CJ297" s="127">
        <f t="shared" si="182"/>
        <v>0</v>
      </c>
      <c r="CK297" s="127">
        <f t="shared" si="182"/>
        <v>0</v>
      </c>
      <c r="CL297" s="127">
        <f t="shared" si="182"/>
        <v>0</v>
      </c>
      <c r="CM297" s="127">
        <f t="shared" si="182"/>
        <v>0</v>
      </c>
      <c r="CN297" s="127">
        <f t="shared" si="182"/>
        <v>0</v>
      </c>
      <c r="CO297" s="127">
        <f t="shared" si="182"/>
        <v>0</v>
      </c>
      <c r="CP297" s="127">
        <f t="shared" si="182"/>
        <v>0</v>
      </c>
      <c r="CQ297" s="127">
        <f t="shared" si="182"/>
        <v>0</v>
      </c>
      <c r="CR297" s="127">
        <f t="shared" si="182"/>
        <v>0</v>
      </c>
      <c r="CS297" s="127">
        <f t="shared" si="182"/>
        <v>0</v>
      </c>
      <c r="CT297" s="127">
        <f t="shared" si="182"/>
        <v>0</v>
      </c>
      <c r="CU297" s="127">
        <f t="shared" si="182"/>
        <v>0</v>
      </c>
      <c r="CV297" s="127">
        <f t="shared" si="182"/>
        <v>0</v>
      </c>
      <c r="CW297" s="127">
        <f t="shared" si="182"/>
        <v>0</v>
      </c>
      <c r="CX297" s="127">
        <f t="shared" si="182"/>
        <v>0</v>
      </c>
      <c r="CY297" s="127">
        <f t="shared" si="182"/>
        <v>0</v>
      </c>
      <c r="CZ297" s="127">
        <f t="shared" si="182"/>
        <v>0</v>
      </c>
      <c r="DA297" s="127">
        <f t="shared" si="182"/>
        <v>0</v>
      </c>
      <c r="DB297" s="127">
        <f t="shared" si="182"/>
        <v>0</v>
      </c>
      <c r="DC297" s="127">
        <f t="shared" si="182"/>
        <v>0</v>
      </c>
      <c r="DD297" s="127">
        <f t="shared" si="182"/>
        <v>0</v>
      </c>
      <c r="DE297" s="127">
        <f t="shared" si="182"/>
        <v>0</v>
      </c>
      <c r="DF297" s="127">
        <f t="shared" si="182"/>
        <v>0</v>
      </c>
      <c r="DG297" s="127">
        <f t="shared" si="182"/>
        <v>0</v>
      </c>
      <c r="DH297" s="127">
        <f t="shared" si="182"/>
        <v>0</v>
      </c>
      <c r="DI297" s="127">
        <f t="shared" si="182"/>
        <v>0</v>
      </c>
      <c r="DJ297" s="127">
        <f t="shared" si="182"/>
        <v>0</v>
      </c>
      <c r="DK297" s="127">
        <f t="shared" si="182"/>
        <v>0</v>
      </c>
      <c r="DL297" s="127">
        <f t="shared" si="182"/>
        <v>0</v>
      </c>
      <c r="DM297" s="127">
        <f t="shared" si="182"/>
        <v>0</v>
      </c>
      <c r="DN297" s="127">
        <f t="shared" si="182"/>
        <v>0</v>
      </c>
      <c r="DO297" s="127">
        <f t="shared" si="182"/>
        <v>0</v>
      </c>
      <c r="DP297" s="127">
        <f t="shared" si="182"/>
        <v>0</v>
      </c>
      <c r="DQ297" s="127">
        <f t="shared" si="182"/>
        <v>0</v>
      </c>
      <c r="DR297" s="127">
        <f t="shared" si="182"/>
        <v>0</v>
      </c>
      <c r="DS297" s="127">
        <f t="shared" si="182"/>
        <v>0</v>
      </c>
      <c r="DT297" s="127">
        <f t="shared" si="182"/>
        <v>0</v>
      </c>
      <c r="DU297" s="127">
        <f t="shared" si="182"/>
        <v>0</v>
      </c>
    </row>
    <row r="298" spans="1:1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c r="A299" s="161" t="s">
        <v>247</v>
      </c>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c r="AF299" s="161"/>
      <c r="AG299" s="161"/>
      <c r="AH299" s="161"/>
      <c r="AI299" s="161"/>
      <c r="AJ299" s="161"/>
      <c r="AK299" s="161"/>
      <c r="AL299" s="161"/>
      <c r="AM299" s="161"/>
      <c r="AN299" s="161"/>
      <c r="AO299" s="161"/>
      <c r="AP299" s="161"/>
      <c r="AQ299" s="161"/>
      <c r="AR299" s="161"/>
      <c r="AS299" s="161"/>
      <c r="AT299" s="161"/>
      <c r="AU299" s="161"/>
      <c r="AV299" s="161"/>
      <c r="AW299" s="161"/>
      <c r="AX299" s="161"/>
      <c r="AY299" s="161"/>
      <c r="AZ299" s="161"/>
      <c r="BA299" s="161"/>
      <c r="BB299" s="161"/>
      <c r="BC299" s="161"/>
      <c r="BD299" s="161"/>
      <c r="BE299" s="161"/>
      <c r="BF299" s="161"/>
      <c r="BG299" s="161"/>
      <c r="BH299" s="161"/>
      <c r="BI299" s="161"/>
      <c r="BJ299" s="161"/>
      <c r="BK299" s="161"/>
      <c r="BL299" s="161"/>
      <c r="BM299" s="161"/>
      <c r="BN299" s="161"/>
      <c r="BO299" s="161"/>
      <c r="BP299" s="161"/>
      <c r="BQ299" s="161"/>
      <c r="BR299" s="161"/>
      <c r="BS299" s="161"/>
      <c r="BT299" s="161"/>
      <c r="BU299" s="161"/>
      <c r="BV299" s="161"/>
      <c r="BW299" s="161"/>
      <c r="BX299" s="161"/>
      <c r="BY299" s="161"/>
      <c r="BZ299" s="161"/>
      <c r="CA299" s="161"/>
      <c r="CB299" s="161"/>
      <c r="CC299" s="161"/>
      <c r="CD299" s="161"/>
      <c r="CE299" s="161"/>
      <c r="CF299" s="161"/>
      <c r="CG299" s="161"/>
      <c r="CH299" s="161"/>
      <c r="CI299" s="161"/>
      <c r="CJ299" s="161"/>
      <c r="CK299" s="161"/>
      <c r="CL299" s="161"/>
      <c r="CM299" s="161"/>
      <c r="CN299" s="161"/>
      <c r="CO299" s="161"/>
      <c r="CP299" s="161"/>
      <c r="CQ299" s="161"/>
      <c r="CR299" s="161"/>
      <c r="CS299" s="161"/>
      <c r="CT299" s="161"/>
      <c r="CU299" s="161"/>
      <c r="CV299" s="161"/>
      <c r="CW299" s="161"/>
      <c r="CX299" s="161"/>
      <c r="CY299" s="161"/>
      <c r="CZ299" s="161"/>
      <c r="DA299" s="161"/>
      <c r="DB299" s="161"/>
      <c r="DC299" s="161"/>
      <c r="DD299" s="161"/>
      <c r="DE299" s="161"/>
      <c r="DF299" s="161"/>
      <c r="DG299" s="161"/>
      <c r="DH299" s="161"/>
      <c r="DI299" s="161"/>
      <c r="DJ299" s="161"/>
      <c r="DK299" s="161"/>
      <c r="DL299" s="161"/>
      <c r="DM299" s="161"/>
      <c r="DN299" s="161"/>
      <c r="DO299" s="161"/>
      <c r="DP299" s="161"/>
      <c r="DQ299" s="161"/>
      <c r="DR299" s="161"/>
      <c r="DS299" s="161"/>
      <c r="DT299" s="161"/>
      <c r="DU299" s="161"/>
    </row>
    <row r="300" spans="1:125">
      <c r="A300" s="70"/>
      <c r="B300" s="70"/>
      <c r="C300" s="70"/>
      <c r="D300" s="70"/>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ht="30.6">
      <c r="A301" s="151" t="str">
        <f>IFERROR('Risku kvantificēšana'!A2,"")</f>
        <v>Risks</v>
      </c>
      <c r="B301" s="151" t="str">
        <f>IFERROR('Risku kvantificēšana'!G2,"")</f>
        <v>Riska bāze, k €</v>
      </c>
      <c r="C301" s="831" t="str">
        <f>IFERROR('Risku kvantificēšana'!H2,"")</f>
        <v>Neparedzēto izdevumu rezerve, %</v>
      </c>
      <c r="D301" s="151">
        <f>IFERROR('Risku kvantificēšana'!I2,"")</f>
        <v>0</v>
      </c>
      <c r="E301" s="153" t="s">
        <v>248</v>
      </c>
      <c r="F301" s="153"/>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c r="A302" s="151" t="str">
        <f>IFERROR('Risku kvantificēšana'!A3,"")</f>
        <v>Būvniecības fāze</v>
      </c>
      <c r="B302" s="151"/>
      <c r="C302" s="151"/>
      <c r="D302" s="151"/>
      <c r="E302" s="3"/>
      <c r="F302" s="3"/>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c r="A303" s="44" t="str">
        <f>IFERROR('Risku kvantificēšana'!A4,"")</f>
        <v>2.3. Izmaiņu risks projektā</v>
      </c>
      <c r="B303" s="46">
        <f>IFERROR('Risku kvantificēšana'!G4,"")</f>
        <v>7832180</v>
      </c>
      <c r="C303" s="88">
        <f>IFERROR('Risku kvantificēšana'!H4,"")</f>
        <v>0</v>
      </c>
      <c r="D303" s="88">
        <f>IFERROR('Risku kvantificēšana'!I4,"")</f>
        <v>0</v>
      </c>
      <c r="E303" s="85">
        <f>IFERROR(B303*C303,"")</f>
        <v>0</v>
      </c>
      <c r="F303" s="67"/>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c r="A304" s="44" t="str">
        <f>IFERROR('Risku kvantificēšana'!A5,"")</f>
        <v>2.1. Projektēšanas risks</v>
      </c>
      <c r="B304" s="46">
        <f>IFERROR('Risku kvantificēšana'!G5,"")</f>
        <v>7832180</v>
      </c>
      <c r="C304" s="88">
        <f>IFERROR('Risku kvantificēšana'!H5,"")</f>
        <v>0.01</v>
      </c>
      <c r="D304" s="88">
        <f>IFERROR('Risku kvantificēšana'!I5,"")</f>
        <v>0</v>
      </c>
      <c r="E304" s="85">
        <f>IFERROR(B304*C304,"")+'Risku kvantificēšana'!H8*'Risku kvantificēšana'!H9</f>
        <v>81821.8</v>
      </c>
      <c r="F304" s="67"/>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c r="A305" s="44" t="str">
        <f>IFERROR('Risku kvantificēšana'!A15,"")</f>
        <v>2.5. Būvniecības izmaksu palielināšanās risks</v>
      </c>
      <c r="B305" s="46">
        <f>IFERROR('Risku kvantificēšana'!G15,"")</f>
        <v>7832180</v>
      </c>
      <c r="C305" s="88">
        <f>IFERROR('Risku kvantificēšana'!H15,"")</f>
        <v>7.0000000000000007E-2</v>
      </c>
      <c r="D305" s="88">
        <f>IFERROR('Risku kvantificēšana'!I15,"")</f>
        <v>0</v>
      </c>
      <c r="E305" s="85">
        <f>IFERROR(B305*C305,"")+'Risku kvantificēšana'!H18*'Risku kvantificēšana'!H19</f>
        <v>551752.60000000009</v>
      </c>
      <c r="F305" s="67"/>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c r="A306" s="44" t="str">
        <f>IFERROR('Risku kvantificēšana'!A25,"")</f>
        <v>2.4. Būvniecības kvalitātes un standartu risks</v>
      </c>
      <c r="B306" s="46">
        <f>IFERROR('Risku kvantificēšana'!G25,"")</f>
        <v>7832180</v>
      </c>
      <c r="C306" s="88">
        <f>IFERROR('Risku kvantificēšana'!H25,"")</f>
        <v>0.02</v>
      </c>
      <c r="D306" s="88">
        <f>IFERROR('Risku kvantificēšana'!I25,"")</f>
        <v>0</v>
      </c>
      <c r="E306" s="85">
        <f>IFERROR(B306*C306,"")+'Risku kvantificēšana'!H31*'Risku kvantificēšana'!H32</f>
        <v>160143.6</v>
      </c>
      <c r="F306" s="67"/>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c r="A307" s="44" t="str">
        <f>IFERROR('Risku kvantificēšana'!A34,"")</f>
        <v>2.10. Darbu pabeigšanas kavēšanās risks</v>
      </c>
      <c r="B307" s="46">
        <f>IFERROR('Risku kvantificēšana'!G34,"")</f>
        <v>7832180</v>
      </c>
      <c r="C307" s="88">
        <f>IFERROR('Risku kvantificēšana'!H34,"")</f>
        <v>0</v>
      </c>
      <c r="D307" s="88">
        <f>IFERROR('Risku kvantificēšana'!I34,"")</f>
        <v>0</v>
      </c>
      <c r="E307" s="85">
        <f t="shared" ref="E307:E310" si="183">IFERROR(B307*C307*D307,"")</f>
        <v>0</v>
      </c>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c r="A308" s="44" t="str">
        <f>IFERROR('Risku kvantificēšana'!A43,"")</f>
        <v>8.2. Tiesību aktu izmaiņu risks</v>
      </c>
      <c r="B308" s="46">
        <f>IFERROR('Risku kvantificēšana'!G43,"")</f>
        <v>0</v>
      </c>
      <c r="C308" s="88">
        <f>IFERROR('Risku kvantificēšana'!H43,"")</f>
        <v>0</v>
      </c>
      <c r="D308" s="88">
        <f>IFERROR('Risku kvantificēšana'!I43,"")</f>
        <v>0</v>
      </c>
      <c r="E308" s="85">
        <f t="shared" si="183"/>
        <v>0</v>
      </c>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c r="A309" s="44" t="str">
        <f>IFERROR('Risku kvantificēšana'!A44,"")</f>
        <v>6.3. Nepārvaramas varas risks</v>
      </c>
      <c r="B309" s="46">
        <f>IFERROR('Risku kvantificēšana'!G44,"")</f>
        <v>0</v>
      </c>
      <c r="C309" s="88">
        <f>IFERROR('Risku kvantificēšana'!H44,"")</f>
        <v>0</v>
      </c>
      <c r="D309" s="88">
        <f>IFERROR('Risku kvantificēšana'!I44,"")</f>
        <v>0</v>
      </c>
      <c r="E309" s="85">
        <f t="shared" si="183"/>
        <v>0</v>
      </c>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c r="A310" s="44">
        <f>IFERROR('Risku kvantificēšana'!A45,"")</f>
        <v>0</v>
      </c>
      <c r="B310" s="46">
        <f>IFERROR('Risku kvantificēšana'!G45,"")</f>
        <v>0</v>
      </c>
      <c r="C310" s="88">
        <f>IFERROR('Risku kvantificēšana'!H45,"")</f>
        <v>0</v>
      </c>
      <c r="D310" s="88">
        <f>IFERROR('Risku kvantificēšana'!I45,"")</f>
        <v>0</v>
      </c>
      <c r="E310" s="85">
        <f t="shared" si="183"/>
        <v>0</v>
      </c>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c r="A311" s="72"/>
      <c r="B311" s="73"/>
      <c r="C311" s="156"/>
      <c r="D311" s="156"/>
      <c r="E311" s="67"/>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c r="A312" s="25" t="s">
        <v>249</v>
      </c>
      <c r="B312" s="84" t="s">
        <v>71</v>
      </c>
      <c r="C312" s="25"/>
      <c r="D312" s="25"/>
      <c r="E312" s="26">
        <f>IFERROR(SUM(E303:E310),"")</f>
        <v>793718.00000000012</v>
      </c>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c r="A314" s="151" t="str">
        <f>IFERROR('Risku kvantificēšana'!A46,"")</f>
        <v>Uzturēšanas fāze</v>
      </c>
      <c r="B314" s="46"/>
      <c r="C314" s="46"/>
      <c r="D314" s="46"/>
      <c r="E314" s="67"/>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c r="A315" s="44" t="str">
        <f>IFERROR('Risku kvantificēšana'!A47,"")</f>
        <v>3.1 Veiktspējas un cenas risks</v>
      </c>
      <c r="B315" s="46">
        <f>IFERROR('Risku kvantificēšana'!G47,"")</f>
        <v>2708832</v>
      </c>
      <c r="C315" s="88">
        <f>IFERROR('Risku kvantificēšana'!H47,"")</f>
        <v>0.02</v>
      </c>
      <c r="D315" s="88">
        <f>IFERROR('Risku kvantificēšana'!I47,"")</f>
        <v>0</v>
      </c>
      <c r="E315" s="85">
        <f t="shared" ref="E315:E331" si="184">IFERROR(B315*C315,"")</f>
        <v>54176.639999999999</v>
      </c>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c r="A316" s="44" t="str">
        <f>IFERROR('Risku kvantificēšana'!A51,"")</f>
        <v>3.2. Darbības resursu risks</v>
      </c>
      <c r="B316" s="46">
        <f>IFERROR('Risku kvantificēšana'!G51,"")</f>
        <v>338427</v>
      </c>
      <c r="C316" s="88">
        <f>IFERROR('Risku kvantificēšana'!H51,"")</f>
        <v>0.1</v>
      </c>
      <c r="D316" s="88">
        <f>IFERROR('Risku kvantificēšana'!I51,"")</f>
        <v>0</v>
      </c>
      <c r="E316" s="85">
        <f t="shared" si="184"/>
        <v>33842.700000000004</v>
      </c>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c r="A317" s="44" t="str">
        <f>IFERROR('Risku kvantificēšana'!A55,"")</f>
        <v>3.5. Uzturēšanas kvalitātes risks</v>
      </c>
      <c r="B317" s="46">
        <f>IFERROR('Risku kvantificēšana'!G55,"")</f>
        <v>7832180</v>
      </c>
      <c r="C317" s="88">
        <f>IFERROR('Risku kvantificēšana'!H55,"")</f>
        <v>0</v>
      </c>
      <c r="D317" s="88">
        <f>IFERROR('Risku kvantificēšana'!I55,"")</f>
        <v>0</v>
      </c>
      <c r="E317" s="85">
        <f t="shared" si="184"/>
        <v>0</v>
      </c>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c r="A318" s="44" t="str">
        <f>IFERROR('Risku kvantificēšana'!A59,"")</f>
        <v>3.11. Palielinātu ekspluatācijas izmaksu risks</v>
      </c>
      <c r="B318" s="46">
        <f>IFERROR('Risku kvantificēšana'!G59,"")</f>
        <v>7832180</v>
      </c>
      <c r="C318" s="88">
        <f>IFERROR('Risku kvantificēšana'!H59,"")</f>
        <v>0</v>
      </c>
      <c r="D318" s="88">
        <f>IFERROR('Risku kvantificēšana'!I59,"")</f>
        <v>0</v>
      </c>
      <c r="E318" s="85">
        <f t="shared" si="184"/>
        <v>0</v>
      </c>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c r="A319" s="44" t="str">
        <f>IFERROR('Risku kvantificēšana'!A63,"")</f>
        <v>14.2. Procentu likmju svārstību risks</v>
      </c>
      <c r="B319" s="46">
        <f>IFERROR('Risku kvantificēšana'!G63,"")</f>
        <v>155030</v>
      </c>
      <c r="C319" s="88">
        <f>IFERROR('Risku kvantificēšana'!H63,"")</f>
        <v>0</v>
      </c>
      <c r="D319" s="88">
        <f>IFERROR('Risku kvantificēšana'!I63,"")</f>
        <v>0</v>
      </c>
      <c r="E319" s="85">
        <f>B319</f>
        <v>155030</v>
      </c>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c r="A320" s="44" t="str">
        <f>IFERROR('Risku kvantificēšana'!A67,"")</f>
        <v>9.1. Apdrošināšanas izmaksu risks</v>
      </c>
      <c r="B320" s="46">
        <f>IFERROR('Risku kvantificēšana'!G67,"")</f>
        <v>150000</v>
      </c>
      <c r="C320" s="88">
        <f>IFERROR('Risku kvantificēšana'!H67,"")</f>
        <v>0</v>
      </c>
      <c r="D320" s="88">
        <f>IFERROR('Risku kvantificēšana'!I67,"")</f>
        <v>0</v>
      </c>
      <c r="E320" s="85">
        <f>B320</f>
        <v>150000</v>
      </c>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c r="A321" s="44" t="str">
        <f>IFERROR('Risku kvantificēšana'!A71,"")</f>
        <v>8.2. Tiesību aktu izmaiņu risks</v>
      </c>
      <c r="B321" s="46">
        <f>IFERROR('Risku kvantificēšana'!G71,"")</f>
        <v>0</v>
      </c>
      <c r="C321" s="88">
        <f>IFERROR('Risku kvantificēšana'!H71,"")</f>
        <v>0</v>
      </c>
      <c r="D321" s="88">
        <f>IFERROR('Risku kvantificēšana'!I71,"")</f>
        <v>0</v>
      </c>
      <c r="E321" s="85">
        <f t="shared" si="184"/>
        <v>0</v>
      </c>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c r="A322" s="44" t="str">
        <f>IFERROR('Risku kvantificēšana'!A72,"")</f>
        <v>6.3. Nepārvaramas varas risks</v>
      </c>
      <c r="B322" s="46">
        <f>IFERROR('Risku kvantificēšana'!G72,"")</f>
        <v>0</v>
      </c>
      <c r="C322" s="88">
        <f>IFERROR('Risku kvantificēšana'!H72,"")</f>
        <v>0</v>
      </c>
      <c r="D322" s="88">
        <f>IFERROR('Risku kvantificēšana'!I72,"")</f>
        <v>0</v>
      </c>
      <c r="E322" s="85">
        <f t="shared" si="184"/>
        <v>0</v>
      </c>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c r="A323" s="44">
        <f>IFERROR('Risku kvantificēšana'!A73,"")</f>
        <v>0</v>
      </c>
      <c r="B323" s="46">
        <f>IFERROR('Risku kvantificēšana'!G73,"")</f>
        <v>0</v>
      </c>
      <c r="C323" s="88">
        <f>IFERROR('Risku kvantificēšana'!H73,"")</f>
        <v>0</v>
      </c>
      <c r="D323" s="88">
        <f>IFERROR('Risku kvantificēšana'!I73,"")</f>
        <v>0</v>
      </c>
      <c r="E323" s="85">
        <f t="shared" si="184"/>
        <v>0</v>
      </c>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c r="A324" s="44">
        <f>IFERROR('Risku kvantificēšana'!A74,"")</f>
        <v>0</v>
      </c>
      <c r="B324" s="46">
        <f>IFERROR('Risku kvantificēšana'!G74,"")</f>
        <v>0</v>
      </c>
      <c r="C324" s="88">
        <f>IFERROR('Risku kvantificēšana'!H74,"")</f>
        <v>0</v>
      </c>
      <c r="D324" s="88">
        <f>IFERROR('Risku kvantificēšana'!I74,"")</f>
        <v>0</v>
      </c>
      <c r="E324" s="85">
        <f t="shared" si="184"/>
        <v>0</v>
      </c>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c r="A325" s="44">
        <f>IFERROR('Risku kvantificēšana'!A75,"")</f>
        <v>0</v>
      </c>
      <c r="B325" s="46">
        <f>IFERROR('Risku kvantificēšana'!G75,"")</f>
        <v>0</v>
      </c>
      <c r="C325" s="88">
        <f>IFERROR('Risku kvantificēšana'!H75,"")</f>
        <v>0</v>
      </c>
      <c r="D325" s="88">
        <f>IFERROR('Risku kvantificēšana'!I75,"")</f>
        <v>0</v>
      </c>
      <c r="E325" s="85">
        <f t="shared" si="184"/>
        <v>0</v>
      </c>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c r="A326" s="44">
        <f>IFERROR('Risku kvantificēšana'!A76,"")</f>
        <v>0</v>
      </c>
      <c r="B326" s="46">
        <f>IFERROR('Risku kvantificēšana'!G76,"")</f>
        <v>0</v>
      </c>
      <c r="C326" s="88">
        <f>IFERROR('Risku kvantificēšana'!H76,"")</f>
        <v>0</v>
      </c>
      <c r="D326" s="88">
        <f>IFERROR('Risku kvantificēšana'!I76,"")</f>
        <v>0</v>
      </c>
      <c r="E326" s="85">
        <f t="shared" si="184"/>
        <v>0</v>
      </c>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c r="A327" s="44">
        <f>IFERROR('Risku kvantificēšana'!A77,"")</f>
        <v>0</v>
      </c>
      <c r="B327" s="46">
        <f>IFERROR('Risku kvantificēšana'!G77,"")</f>
        <v>0</v>
      </c>
      <c r="C327" s="88">
        <f>IFERROR('Risku kvantificēšana'!H77,"")</f>
        <v>0</v>
      </c>
      <c r="D327" s="88">
        <f>IFERROR('Risku kvantificēšana'!I77,"")</f>
        <v>0</v>
      </c>
      <c r="E327" s="85">
        <f t="shared" si="184"/>
        <v>0</v>
      </c>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c r="A328" s="44">
        <f>IFERROR('Risku kvantificēšana'!A78,"")</f>
        <v>0</v>
      </c>
      <c r="B328" s="46">
        <f>IFERROR('Risku kvantificēšana'!G78,"")</f>
        <v>0</v>
      </c>
      <c r="C328" s="88">
        <f>IFERROR('Risku kvantificēšana'!H78,"")</f>
        <v>0</v>
      </c>
      <c r="D328" s="88">
        <f>IFERROR('Risku kvantificēšana'!I78,"")</f>
        <v>0</v>
      </c>
      <c r="E328" s="85">
        <f t="shared" si="184"/>
        <v>0</v>
      </c>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c r="A329" s="44">
        <f>IFERROR('Risku kvantificēšana'!A79,"")</f>
        <v>0</v>
      </c>
      <c r="B329" s="46">
        <f>IFERROR('Risku kvantificēšana'!G79,"")</f>
        <v>0</v>
      </c>
      <c r="C329" s="88">
        <f>IFERROR('Risku kvantificēšana'!H79,"")</f>
        <v>0</v>
      </c>
      <c r="D329" s="88">
        <f>IFERROR('Risku kvantificēšana'!I79,"")</f>
        <v>0</v>
      </c>
      <c r="E329" s="85">
        <f t="shared" si="184"/>
        <v>0</v>
      </c>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c r="A330" s="44">
        <f>IFERROR('Risku kvantificēšana'!A80,"")</f>
        <v>0</v>
      </c>
      <c r="B330" s="46">
        <f>IFERROR('Risku kvantificēšana'!G80,"")</f>
        <v>0</v>
      </c>
      <c r="C330" s="88">
        <f>IFERROR('Risku kvantificēšana'!H80,"")</f>
        <v>0</v>
      </c>
      <c r="D330" s="88">
        <f>IFERROR('Risku kvantificēšana'!I80,"")</f>
        <v>0</v>
      </c>
      <c r="E330" s="85">
        <f t="shared" si="184"/>
        <v>0</v>
      </c>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c r="A331" s="44">
        <f>IFERROR('Risku kvantificēšana'!A81,"")</f>
        <v>0</v>
      </c>
      <c r="B331" s="46">
        <f>IFERROR('Risku kvantificēšana'!G81,"")</f>
        <v>0</v>
      </c>
      <c r="C331" s="88">
        <f>IFERROR('Risku kvantificēšana'!H81,"")</f>
        <v>0</v>
      </c>
      <c r="D331" s="88">
        <f>IFERROR('Risku kvantificēšana'!I81,"")</f>
        <v>0</v>
      </c>
      <c r="E331" s="85">
        <f t="shared" si="184"/>
        <v>0</v>
      </c>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c r="A333" s="25" t="s">
        <v>250</v>
      </c>
      <c r="B333" s="84" t="s">
        <v>71</v>
      </c>
      <c r="C333" s="25"/>
      <c r="D333" s="25"/>
      <c r="E333" s="26">
        <f>IFERROR(SUM(E314:E332),"")</f>
        <v>393049.33999999997</v>
      </c>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c r="A335" s="25" t="s">
        <v>251</v>
      </c>
      <c r="B335" s="84" t="s">
        <v>71</v>
      </c>
      <c r="C335" s="25"/>
      <c r="D335" s="25"/>
      <c r="E335" s="712">
        <f>IFERROR(SUM(E312,E333),"")</f>
        <v>1186767.3400000001</v>
      </c>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c r="A337" s="61" t="str">
        <f>IFERROR(Kapitālieguldījumi!A39,"")</f>
        <v>Reālie kapitālieguldījumi, kopā</v>
      </c>
      <c r="B337" s="62" t="str">
        <f>IFERROR(Kapitālieguldījumi!B39,"")</f>
        <v>k € ceturksnī</v>
      </c>
      <c r="C337" s="2"/>
      <c r="D337" s="69">
        <f t="shared" ref="D337:BO337" si="185">IFERROR(D274,"")</f>
        <v>7832180</v>
      </c>
      <c r="E337" s="69">
        <f t="shared" si="185"/>
        <v>1566436</v>
      </c>
      <c r="F337" s="69">
        <f t="shared" si="185"/>
        <v>1566436</v>
      </c>
      <c r="G337" s="69">
        <f t="shared" si="185"/>
        <v>1566436</v>
      </c>
      <c r="H337" s="69">
        <f t="shared" si="185"/>
        <v>1566436</v>
      </c>
      <c r="I337" s="69">
        <f t="shared" si="185"/>
        <v>1566436</v>
      </c>
      <c r="J337" s="69">
        <f t="shared" si="185"/>
        <v>0</v>
      </c>
      <c r="K337" s="69">
        <f t="shared" si="185"/>
        <v>0</v>
      </c>
      <c r="L337" s="69">
        <f t="shared" si="185"/>
        <v>0</v>
      </c>
      <c r="M337" s="69">
        <f t="shared" si="185"/>
        <v>0</v>
      </c>
      <c r="N337" s="69">
        <f t="shared" si="185"/>
        <v>0</v>
      </c>
      <c r="O337" s="69">
        <f t="shared" si="185"/>
        <v>0</v>
      </c>
      <c r="P337" s="69">
        <f t="shared" si="185"/>
        <v>0</v>
      </c>
      <c r="Q337" s="69">
        <f t="shared" si="185"/>
        <v>0</v>
      </c>
      <c r="R337" s="69">
        <f t="shared" si="185"/>
        <v>0</v>
      </c>
      <c r="S337" s="69">
        <f t="shared" si="185"/>
        <v>0</v>
      </c>
      <c r="T337" s="69">
        <f t="shared" si="185"/>
        <v>0</v>
      </c>
      <c r="U337" s="69">
        <f t="shared" si="185"/>
        <v>0</v>
      </c>
      <c r="V337" s="69">
        <f t="shared" si="185"/>
        <v>0</v>
      </c>
      <c r="W337" s="69">
        <f t="shared" si="185"/>
        <v>0</v>
      </c>
      <c r="X337" s="69">
        <f t="shared" si="185"/>
        <v>0</v>
      </c>
      <c r="Y337" s="69">
        <f t="shared" si="185"/>
        <v>0</v>
      </c>
      <c r="Z337" s="69">
        <f t="shared" si="185"/>
        <v>0</v>
      </c>
      <c r="AA337" s="69">
        <f t="shared" si="185"/>
        <v>0</v>
      </c>
      <c r="AB337" s="69">
        <f t="shared" si="185"/>
        <v>0</v>
      </c>
      <c r="AC337" s="69">
        <f t="shared" si="185"/>
        <v>0</v>
      </c>
      <c r="AD337" s="69">
        <f t="shared" si="185"/>
        <v>0</v>
      </c>
      <c r="AE337" s="69">
        <f t="shared" si="185"/>
        <v>0</v>
      </c>
      <c r="AF337" s="69">
        <f t="shared" si="185"/>
        <v>0</v>
      </c>
      <c r="AG337" s="69">
        <f t="shared" si="185"/>
        <v>0</v>
      </c>
      <c r="AH337" s="69">
        <f t="shared" si="185"/>
        <v>0</v>
      </c>
      <c r="AI337" s="69">
        <f t="shared" si="185"/>
        <v>0</v>
      </c>
      <c r="AJ337" s="69">
        <f t="shared" si="185"/>
        <v>0</v>
      </c>
      <c r="AK337" s="69">
        <f t="shared" si="185"/>
        <v>0</v>
      </c>
      <c r="AL337" s="69">
        <f t="shared" si="185"/>
        <v>0</v>
      </c>
      <c r="AM337" s="69">
        <f t="shared" si="185"/>
        <v>0</v>
      </c>
      <c r="AN337" s="69">
        <f t="shared" si="185"/>
        <v>0</v>
      </c>
      <c r="AO337" s="69">
        <f t="shared" si="185"/>
        <v>0</v>
      </c>
      <c r="AP337" s="69">
        <f t="shared" si="185"/>
        <v>0</v>
      </c>
      <c r="AQ337" s="69">
        <f t="shared" si="185"/>
        <v>0</v>
      </c>
      <c r="AR337" s="69">
        <f t="shared" si="185"/>
        <v>0</v>
      </c>
      <c r="AS337" s="69">
        <f t="shared" si="185"/>
        <v>0</v>
      </c>
      <c r="AT337" s="69">
        <f t="shared" si="185"/>
        <v>0</v>
      </c>
      <c r="AU337" s="69">
        <f t="shared" si="185"/>
        <v>0</v>
      </c>
      <c r="AV337" s="69">
        <f t="shared" si="185"/>
        <v>0</v>
      </c>
      <c r="AW337" s="69">
        <f t="shared" si="185"/>
        <v>0</v>
      </c>
      <c r="AX337" s="69">
        <f t="shared" si="185"/>
        <v>0</v>
      </c>
      <c r="AY337" s="69">
        <f t="shared" si="185"/>
        <v>0</v>
      </c>
      <c r="AZ337" s="69">
        <f t="shared" si="185"/>
        <v>0</v>
      </c>
      <c r="BA337" s="69">
        <f t="shared" si="185"/>
        <v>0</v>
      </c>
      <c r="BB337" s="69">
        <f t="shared" si="185"/>
        <v>0</v>
      </c>
      <c r="BC337" s="69">
        <f t="shared" si="185"/>
        <v>0</v>
      </c>
      <c r="BD337" s="69">
        <f t="shared" si="185"/>
        <v>0</v>
      </c>
      <c r="BE337" s="69">
        <f t="shared" si="185"/>
        <v>0</v>
      </c>
      <c r="BF337" s="69">
        <f t="shared" si="185"/>
        <v>0</v>
      </c>
      <c r="BG337" s="69">
        <f t="shared" si="185"/>
        <v>0</v>
      </c>
      <c r="BH337" s="69">
        <f t="shared" si="185"/>
        <v>0</v>
      </c>
      <c r="BI337" s="69">
        <f t="shared" si="185"/>
        <v>0</v>
      </c>
      <c r="BJ337" s="69">
        <f t="shared" si="185"/>
        <v>0</v>
      </c>
      <c r="BK337" s="69">
        <f t="shared" si="185"/>
        <v>0</v>
      </c>
      <c r="BL337" s="69">
        <f t="shared" si="185"/>
        <v>0</v>
      </c>
      <c r="BM337" s="69">
        <f t="shared" si="185"/>
        <v>0</v>
      </c>
      <c r="BN337" s="69">
        <f t="shared" si="185"/>
        <v>0</v>
      </c>
      <c r="BO337" s="69">
        <f t="shared" si="185"/>
        <v>0</v>
      </c>
      <c r="BP337" s="69">
        <f t="shared" ref="BP337:DU337" si="186">IFERROR(BP274,"")</f>
        <v>0</v>
      </c>
      <c r="BQ337" s="69">
        <f t="shared" si="186"/>
        <v>0</v>
      </c>
      <c r="BR337" s="69">
        <f t="shared" si="186"/>
        <v>0</v>
      </c>
      <c r="BS337" s="69">
        <f t="shared" si="186"/>
        <v>0</v>
      </c>
      <c r="BT337" s="69">
        <f t="shared" si="186"/>
        <v>0</v>
      </c>
      <c r="BU337" s="69">
        <f t="shared" si="186"/>
        <v>0</v>
      </c>
      <c r="BV337" s="69">
        <f t="shared" si="186"/>
        <v>0</v>
      </c>
      <c r="BW337" s="69">
        <f t="shared" si="186"/>
        <v>0</v>
      </c>
      <c r="BX337" s="69">
        <f t="shared" si="186"/>
        <v>0</v>
      </c>
      <c r="BY337" s="69">
        <f t="shared" si="186"/>
        <v>0</v>
      </c>
      <c r="BZ337" s="69">
        <f t="shared" si="186"/>
        <v>0</v>
      </c>
      <c r="CA337" s="69">
        <f t="shared" si="186"/>
        <v>0</v>
      </c>
      <c r="CB337" s="69">
        <f t="shared" si="186"/>
        <v>0</v>
      </c>
      <c r="CC337" s="69">
        <f t="shared" si="186"/>
        <v>0</v>
      </c>
      <c r="CD337" s="69">
        <f t="shared" si="186"/>
        <v>0</v>
      </c>
      <c r="CE337" s="69">
        <f t="shared" si="186"/>
        <v>0</v>
      </c>
      <c r="CF337" s="69">
        <f t="shared" si="186"/>
        <v>0</v>
      </c>
      <c r="CG337" s="69">
        <f t="shared" si="186"/>
        <v>0</v>
      </c>
      <c r="CH337" s="69">
        <f t="shared" si="186"/>
        <v>0</v>
      </c>
      <c r="CI337" s="69">
        <f t="shared" si="186"/>
        <v>0</v>
      </c>
      <c r="CJ337" s="69">
        <f t="shared" si="186"/>
        <v>0</v>
      </c>
      <c r="CK337" s="69">
        <f t="shared" si="186"/>
        <v>0</v>
      </c>
      <c r="CL337" s="69">
        <f t="shared" si="186"/>
        <v>0</v>
      </c>
      <c r="CM337" s="69">
        <f t="shared" si="186"/>
        <v>0</v>
      </c>
      <c r="CN337" s="69">
        <f t="shared" si="186"/>
        <v>0</v>
      </c>
      <c r="CO337" s="69">
        <f t="shared" si="186"/>
        <v>0</v>
      </c>
      <c r="CP337" s="69">
        <f t="shared" si="186"/>
        <v>0</v>
      </c>
      <c r="CQ337" s="69">
        <f t="shared" si="186"/>
        <v>0</v>
      </c>
      <c r="CR337" s="69">
        <f t="shared" si="186"/>
        <v>0</v>
      </c>
      <c r="CS337" s="69">
        <f t="shared" si="186"/>
        <v>0</v>
      </c>
      <c r="CT337" s="69">
        <f t="shared" si="186"/>
        <v>0</v>
      </c>
      <c r="CU337" s="69">
        <f t="shared" si="186"/>
        <v>0</v>
      </c>
      <c r="CV337" s="69">
        <f t="shared" si="186"/>
        <v>0</v>
      </c>
      <c r="CW337" s="69">
        <f t="shared" si="186"/>
        <v>0</v>
      </c>
      <c r="CX337" s="69">
        <f t="shared" si="186"/>
        <v>0</v>
      </c>
      <c r="CY337" s="69">
        <f t="shared" si="186"/>
        <v>0</v>
      </c>
      <c r="CZ337" s="69">
        <f t="shared" si="186"/>
        <v>0</v>
      </c>
      <c r="DA337" s="69">
        <f t="shared" si="186"/>
        <v>0</v>
      </c>
      <c r="DB337" s="69">
        <f t="shared" si="186"/>
        <v>0</v>
      </c>
      <c r="DC337" s="69">
        <f t="shared" si="186"/>
        <v>0</v>
      </c>
      <c r="DD337" s="69">
        <f t="shared" si="186"/>
        <v>0</v>
      </c>
      <c r="DE337" s="69">
        <f t="shared" si="186"/>
        <v>0</v>
      </c>
      <c r="DF337" s="69">
        <f t="shared" si="186"/>
        <v>0</v>
      </c>
      <c r="DG337" s="69">
        <f t="shared" si="186"/>
        <v>0</v>
      </c>
      <c r="DH337" s="69">
        <f t="shared" si="186"/>
        <v>0</v>
      </c>
      <c r="DI337" s="69">
        <f t="shared" si="186"/>
        <v>0</v>
      </c>
      <c r="DJ337" s="69">
        <f t="shared" si="186"/>
        <v>0</v>
      </c>
      <c r="DK337" s="69">
        <f t="shared" si="186"/>
        <v>0</v>
      </c>
      <c r="DL337" s="69">
        <f t="shared" si="186"/>
        <v>0</v>
      </c>
      <c r="DM337" s="69">
        <f t="shared" si="186"/>
        <v>0</v>
      </c>
      <c r="DN337" s="69">
        <f t="shared" si="186"/>
        <v>0</v>
      </c>
      <c r="DO337" s="69">
        <f t="shared" si="186"/>
        <v>0</v>
      </c>
      <c r="DP337" s="69">
        <f t="shared" si="186"/>
        <v>0</v>
      </c>
      <c r="DQ337" s="69">
        <f t="shared" si="186"/>
        <v>0</v>
      </c>
      <c r="DR337" s="69">
        <f t="shared" si="186"/>
        <v>0</v>
      </c>
      <c r="DS337" s="69">
        <f t="shared" si="186"/>
        <v>0</v>
      </c>
      <c r="DT337" s="69">
        <f t="shared" si="186"/>
        <v>0</v>
      </c>
      <c r="DU337" s="69">
        <f t="shared" si="186"/>
        <v>0</v>
      </c>
    </row>
    <row r="338" spans="1:125">
      <c r="A338" s="64"/>
      <c r="B338" s="64"/>
      <c r="C338" s="2"/>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c r="AH338" s="73"/>
      <c r="AI338" s="73"/>
      <c r="AJ338" s="73"/>
      <c r="AK338" s="73"/>
      <c r="AL338" s="73"/>
      <c r="AM338" s="73"/>
      <c r="AN338" s="73"/>
      <c r="AO338" s="73"/>
      <c r="AP338" s="73"/>
      <c r="AQ338" s="73"/>
      <c r="AR338" s="73"/>
      <c r="AS338" s="73"/>
      <c r="AT338" s="73"/>
      <c r="AU338" s="73"/>
      <c r="AV338" s="73"/>
      <c r="AW338" s="73"/>
      <c r="AX338" s="73"/>
      <c r="AY338" s="73"/>
      <c r="AZ338" s="73"/>
      <c r="BA338" s="73"/>
      <c r="BB338" s="73"/>
      <c r="BC338" s="73"/>
      <c r="BD338" s="73"/>
      <c r="BE338" s="73"/>
      <c r="BF338" s="73"/>
      <c r="BG338" s="73"/>
      <c r="BH338" s="73"/>
      <c r="BI338" s="73"/>
      <c r="BJ338" s="73"/>
      <c r="BK338" s="73"/>
      <c r="BL338" s="73"/>
      <c r="BM338" s="73"/>
      <c r="BN338" s="73"/>
      <c r="BO338" s="73"/>
      <c r="BP338" s="73"/>
      <c r="BQ338" s="73"/>
      <c r="BR338" s="73"/>
      <c r="BS338" s="73"/>
      <c r="BT338" s="73"/>
      <c r="BU338" s="73"/>
      <c r="BV338" s="73"/>
      <c r="BW338" s="73"/>
      <c r="BX338" s="73"/>
      <c r="BY338" s="73"/>
      <c r="BZ338" s="73"/>
      <c r="CA338" s="73"/>
      <c r="CB338" s="73"/>
      <c r="CC338" s="73"/>
      <c r="CD338" s="73"/>
      <c r="CE338" s="73"/>
      <c r="CF338" s="73"/>
      <c r="CG338" s="73"/>
      <c r="CH338" s="73"/>
      <c r="CI338" s="73"/>
      <c r="CJ338" s="73"/>
      <c r="CK338" s="73"/>
      <c r="CL338" s="73"/>
      <c r="CM338" s="73"/>
      <c r="CN338" s="73"/>
      <c r="CO338" s="73"/>
      <c r="CP338" s="73"/>
      <c r="CQ338" s="73"/>
      <c r="CR338" s="73"/>
      <c r="CS338" s="73"/>
      <c r="CT338" s="73"/>
      <c r="CU338" s="73"/>
      <c r="CV338" s="73"/>
      <c r="CW338" s="73"/>
      <c r="CX338" s="73"/>
      <c r="CY338" s="73"/>
      <c r="CZ338" s="73"/>
      <c r="DA338" s="73"/>
      <c r="DB338" s="73"/>
      <c r="DC338" s="73"/>
      <c r="DD338" s="73"/>
      <c r="DE338" s="73"/>
      <c r="DF338" s="73"/>
      <c r="DG338" s="73"/>
      <c r="DH338" s="73"/>
      <c r="DI338" s="73"/>
      <c r="DJ338" s="73"/>
      <c r="DK338" s="73"/>
      <c r="DL338" s="73"/>
      <c r="DM338" s="73"/>
      <c r="DN338" s="73"/>
      <c r="DO338" s="73"/>
      <c r="DP338" s="73"/>
      <c r="DQ338" s="73"/>
      <c r="DR338" s="73"/>
      <c r="DS338" s="73"/>
      <c r="DT338" s="73"/>
      <c r="DU338" s="73"/>
    </row>
    <row r="339" spans="1:125">
      <c r="A339" s="25" t="s">
        <v>271</v>
      </c>
      <c r="B339" s="84" t="s">
        <v>71</v>
      </c>
      <c r="C339" s="25"/>
      <c r="D339" s="69">
        <f>IFERROR(E312,"")</f>
        <v>793718.00000000012</v>
      </c>
      <c r="E339" s="26">
        <f t="shared" ref="E339:BP339" si="187">IFERROR($D339*E337/$D337,"")</f>
        <v>158743.60000000003</v>
      </c>
      <c r="F339" s="26">
        <f t="shared" si="187"/>
        <v>158743.60000000003</v>
      </c>
      <c r="G339" s="26">
        <f t="shared" si="187"/>
        <v>158743.60000000003</v>
      </c>
      <c r="H339" s="26">
        <f t="shared" si="187"/>
        <v>158743.60000000003</v>
      </c>
      <c r="I339" s="26">
        <f t="shared" si="187"/>
        <v>158743.60000000003</v>
      </c>
      <c r="J339" s="26">
        <f t="shared" si="187"/>
        <v>0</v>
      </c>
      <c r="K339" s="26">
        <f t="shared" si="187"/>
        <v>0</v>
      </c>
      <c r="L339" s="26">
        <f t="shared" si="187"/>
        <v>0</v>
      </c>
      <c r="M339" s="26">
        <f t="shared" si="187"/>
        <v>0</v>
      </c>
      <c r="N339" s="26">
        <f t="shared" si="187"/>
        <v>0</v>
      </c>
      <c r="O339" s="26">
        <f t="shared" si="187"/>
        <v>0</v>
      </c>
      <c r="P339" s="26">
        <f t="shared" si="187"/>
        <v>0</v>
      </c>
      <c r="Q339" s="26">
        <f t="shared" si="187"/>
        <v>0</v>
      </c>
      <c r="R339" s="26">
        <f t="shared" si="187"/>
        <v>0</v>
      </c>
      <c r="S339" s="26">
        <f t="shared" si="187"/>
        <v>0</v>
      </c>
      <c r="T339" s="26">
        <f t="shared" si="187"/>
        <v>0</v>
      </c>
      <c r="U339" s="26">
        <f t="shared" si="187"/>
        <v>0</v>
      </c>
      <c r="V339" s="26">
        <f t="shared" si="187"/>
        <v>0</v>
      </c>
      <c r="W339" s="26">
        <f t="shared" si="187"/>
        <v>0</v>
      </c>
      <c r="X339" s="26">
        <f t="shared" si="187"/>
        <v>0</v>
      </c>
      <c r="Y339" s="26">
        <f t="shared" si="187"/>
        <v>0</v>
      </c>
      <c r="Z339" s="26">
        <f t="shared" si="187"/>
        <v>0</v>
      </c>
      <c r="AA339" s="26">
        <f t="shared" si="187"/>
        <v>0</v>
      </c>
      <c r="AB339" s="26">
        <f t="shared" si="187"/>
        <v>0</v>
      </c>
      <c r="AC339" s="26">
        <f t="shared" si="187"/>
        <v>0</v>
      </c>
      <c r="AD339" s="26">
        <f t="shared" si="187"/>
        <v>0</v>
      </c>
      <c r="AE339" s="26">
        <f t="shared" si="187"/>
        <v>0</v>
      </c>
      <c r="AF339" s="26">
        <f t="shared" si="187"/>
        <v>0</v>
      </c>
      <c r="AG339" s="26">
        <f t="shared" si="187"/>
        <v>0</v>
      </c>
      <c r="AH339" s="26">
        <f t="shared" si="187"/>
        <v>0</v>
      </c>
      <c r="AI339" s="26">
        <f t="shared" si="187"/>
        <v>0</v>
      </c>
      <c r="AJ339" s="26">
        <f t="shared" si="187"/>
        <v>0</v>
      </c>
      <c r="AK339" s="26">
        <f t="shared" si="187"/>
        <v>0</v>
      </c>
      <c r="AL339" s="26">
        <f t="shared" si="187"/>
        <v>0</v>
      </c>
      <c r="AM339" s="26">
        <f t="shared" si="187"/>
        <v>0</v>
      </c>
      <c r="AN339" s="26">
        <f t="shared" si="187"/>
        <v>0</v>
      </c>
      <c r="AO339" s="26">
        <f t="shared" si="187"/>
        <v>0</v>
      </c>
      <c r="AP339" s="26">
        <f t="shared" si="187"/>
        <v>0</v>
      </c>
      <c r="AQ339" s="26">
        <f t="shared" si="187"/>
        <v>0</v>
      </c>
      <c r="AR339" s="26">
        <f t="shared" si="187"/>
        <v>0</v>
      </c>
      <c r="AS339" s="26">
        <f t="shared" si="187"/>
        <v>0</v>
      </c>
      <c r="AT339" s="26">
        <f t="shared" si="187"/>
        <v>0</v>
      </c>
      <c r="AU339" s="26">
        <f t="shared" si="187"/>
        <v>0</v>
      </c>
      <c r="AV339" s="26">
        <f t="shared" si="187"/>
        <v>0</v>
      </c>
      <c r="AW339" s="26">
        <f t="shared" si="187"/>
        <v>0</v>
      </c>
      <c r="AX339" s="26">
        <f t="shared" si="187"/>
        <v>0</v>
      </c>
      <c r="AY339" s="26">
        <f t="shared" si="187"/>
        <v>0</v>
      </c>
      <c r="AZ339" s="26">
        <f t="shared" si="187"/>
        <v>0</v>
      </c>
      <c r="BA339" s="26">
        <f t="shared" si="187"/>
        <v>0</v>
      </c>
      <c r="BB339" s="26">
        <f t="shared" si="187"/>
        <v>0</v>
      </c>
      <c r="BC339" s="26">
        <f t="shared" si="187"/>
        <v>0</v>
      </c>
      <c r="BD339" s="26">
        <f t="shared" si="187"/>
        <v>0</v>
      </c>
      <c r="BE339" s="26">
        <f t="shared" si="187"/>
        <v>0</v>
      </c>
      <c r="BF339" s="26">
        <f t="shared" si="187"/>
        <v>0</v>
      </c>
      <c r="BG339" s="26">
        <f t="shared" si="187"/>
        <v>0</v>
      </c>
      <c r="BH339" s="26">
        <f t="shared" si="187"/>
        <v>0</v>
      </c>
      <c r="BI339" s="26">
        <f t="shared" si="187"/>
        <v>0</v>
      </c>
      <c r="BJ339" s="26">
        <f t="shared" si="187"/>
        <v>0</v>
      </c>
      <c r="BK339" s="26">
        <f t="shared" si="187"/>
        <v>0</v>
      </c>
      <c r="BL339" s="26">
        <f t="shared" si="187"/>
        <v>0</v>
      </c>
      <c r="BM339" s="26">
        <f t="shared" si="187"/>
        <v>0</v>
      </c>
      <c r="BN339" s="26">
        <f t="shared" si="187"/>
        <v>0</v>
      </c>
      <c r="BO339" s="26">
        <f t="shared" si="187"/>
        <v>0</v>
      </c>
      <c r="BP339" s="26">
        <f t="shared" si="187"/>
        <v>0</v>
      </c>
      <c r="BQ339" s="26">
        <f t="shared" ref="BQ339:DU339" si="188">IFERROR($D339*BQ337/$D337,"")</f>
        <v>0</v>
      </c>
      <c r="BR339" s="26">
        <f t="shared" si="188"/>
        <v>0</v>
      </c>
      <c r="BS339" s="26">
        <f t="shared" si="188"/>
        <v>0</v>
      </c>
      <c r="BT339" s="26">
        <f t="shared" si="188"/>
        <v>0</v>
      </c>
      <c r="BU339" s="26">
        <f t="shared" si="188"/>
        <v>0</v>
      </c>
      <c r="BV339" s="26">
        <f t="shared" si="188"/>
        <v>0</v>
      </c>
      <c r="BW339" s="26">
        <f t="shared" si="188"/>
        <v>0</v>
      </c>
      <c r="BX339" s="26">
        <f t="shared" si="188"/>
        <v>0</v>
      </c>
      <c r="BY339" s="26">
        <f t="shared" si="188"/>
        <v>0</v>
      </c>
      <c r="BZ339" s="26">
        <f t="shared" si="188"/>
        <v>0</v>
      </c>
      <c r="CA339" s="26">
        <f t="shared" si="188"/>
        <v>0</v>
      </c>
      <c r="CB339" s="26">
        <f t="shared" si="188"/>
        <v>0</v>
      </c>
      <c r="CC339" s="26">
        <f t="shared" si="188"/>
        <v>0</v>
      </c>
      <c r="CD339" s="26">
        <f t="shared" si="188"/>
        <v>0</v>
      </c>
      <c r="CE339" s="26">
        <f t="shared" si="188"/>
        <v>0</v>
      </c>
      <c r="CF339" s="26">
        <f t="shared" si="188"/>
        <v>0</v>
      </c>
      <c r="CG339" s="26">
        <f t="shared" si="188"/>
        <v>0</v>
      </c>
      <c r="CH339" s="26">
        <f t="shared" si="188"/>
        <v>0</v>
      </c>
      <c r="CI339" s="26">
        <f t="shared" si="188"/>
        <v>0</v>
      </c>
      <c r="CJ339" s="26">
        <f t="shared" si="188"/>
        <v>0</v>
      </c>
      <c r="CK339" s="26">
        <f t="shared" si="188"/>
        <v>0</v>
      </c>
      <c r="CL339" s="26">
        <f t="shared" si="188"/>
        <v>0</v>
      </c>
      <c r="CM339" s="26">
        <f t="shared" si="188"/>
        <v>0</v>
      </c>
      <c r="CN339" s="26">
        <f t="shared" si="188"/>
        <v>0</v>
      </c>
      <c r="CO339" s="26">
        <f t="shared" si="188"/>
        <v>0</v>
      </c>
      <c r="CP339" s="26">
        <f t="shared" si="188"/>
        <v>0</v>
      </c>
      <c r="CQ339" s="26">
        <f t="shared" si="188"/>
        <v>0</v>
      </c>
      <c r="CR339" s="26">
        <f t="shared" si="188"/>
        <v>0</v>
      </c>
      <c r="CS339" s="26">
        <f t="shared" si="188"/>
        <v>0</v>
      </c>
      <c r="CT339" s="26">
        <f t="shared" si="188"/>
        <v>0</v>
      </c>
      <c r="CU339" s="26">
        <f t="shared" si="188"/>
        <v>0</v>
      </c>
      <c r="CV339" s="26">
        <f t="shared" si="188"/>
        <v>0</v>
      </c>
      <c r="CW339" s="26">
        <f t="shared" si="188"/>
        <v>0</v>
      </c>
      <c r="CX339" s="26">
        <f t="shared" si="188"/>
        <v>0</v>
      </c>
      <c r="CY339" s="26">
        <f t="shared" si="188"/>
        <v>0</v>
      </c>
      <c r="CZ339" s="26">
        <f t="shared" si="188"/>
        <v>0</v>
      </c>
      <c r="DA339" s="26">
        <f t="shared" si="188"/>
        <v>0</v>
      </c>
      <c r="DB339" s="26">
        <f t="shared" si="188"/>
        <v>0</v>
      </c>
      <c r="DC339" s="26">
        <f t="shared" si="188"/>
        <v>0</v>
      </c>
      <c r="DD339" s="26">
        <f t="shared" si="188"/>
        <v>0</v>
      </c>
      <c r="DE339" s="26">
        <f t="shared" si="188"/>
        <v>0</v>
      </c>
      <c r="DF339" s="26">
        <f t="shared" si="188"/>
        <v>0</v>
      </c>
      <c r="DG339" s="26">
        <f t="shared" si="188"/>
        <v>0</v>
      </c>
      <c r="DH339" s="26">
        <f t="shared" si="188"/>
        <v>0</v>
      </c>
      <c r="DI339" s="26">
        <f t="shared" si="188"/>
        <v>0</v>
      </c>
      <c r="DJ339" s="26">
        <f t="shared" si="188"/>
        <v>0</v>
      </c>
      <c r="DK339" s="26">
        <f t="shared" si="188"/>
        <v>0</v>
      </c>
      <c r="DL339" s="26">
        <f t="shared" si="188"/>
        <v>0</v>
      </c>
      <c r="DM339" s="26">
        <f t="shared" si="188"/>
        <v>0</v>
      </c>
      <c r="DN339" s="26">
        <f t="shared" si="188"/>
        <v>0</v>
      </c>
      <c r="DO339" s="26">
        <f t="shared" si="188"/>
        <v>0</v>
      </c>
      <c r="DP339" s="26">
        <f t="shared" si="188"/>
        <v>0</v>
      </c>
      <c r="DQ339" s="26">
        <f t="shared" si="188"/>
        <v>0</v>
      </c>
      <c r="DR339" s="26">
        <f t="shared" si="188"/>
        <v>0</v>
      </c>
      <c r="DS339" s="26">
        <f t="shared" si="188"/>
        <v>0</v>
      </c>
      <c r="DT339" s="26">
        <f t="shared" si="188"/>
        <v>0</v>
      </c>
      <c r="DU339" s="26">
        <f t="shared" si="188"/>
        <v>0</v>
      </c>
    </row>
    <row r="340" spans="1:1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c r="A341" s="164" t="str">
        <f>IFERROR(A144,"")</f>
        <v>Indekss kapitālieguldījumu izmaksām</v>
      </c>
      <c r="B341" s="2"/>
      <c r="C341" s="2"/>
      <c r="D341" s="164" t="str">
        <f>IFERROR(D144,"")</f>
        <v>Patēriņa cenu indekss</v>
      </c>
      <c r="E341" s="81">
        <f>IFERROR(INDEX('Laika grafiks'!$54:$58,MATCH($D341,'Laika grafiks'!$A$54:$A$58,0),MATCH('Naudas plūsmas'!E$3,'Laika grafiks'!$3:$3,0)),"")</f>
        <v>1.0061232333721217</v>
      </c>
      <c r="F341" s="81">
        <f>IFERROR(INDEX('Laika grafiks'!$54:$58,MATCH($D341,'Laika grafiks'!$A$54:$A$58,0),MATCH('Naudas plūsmas'!F$3,'Laika grafiks'!$3:$3,0)),"")</f>
        <v>1.0124228365658292</v>
      </c>
      <c r="G341" s="81">
        <f>IFERROR(INDEX('Laika grafiks'!$54:$58,MATCH($D341,'Laika grafiks'!$A$54:$A$58,0),MATCH('Naudas plūsmas'!G$3,'Laika grafiks'!$3:$3,0)),"")</f>
        <v>1.0186920081555439</v>
      </c>
      <c r="H341" s="81">
        <f>IFERROR(INDEX('Laika grafiks'!$54:$58,MATCH($D341,'Laika grafiks'!$A$54:$A$58,0),MATCH('Naudas plūsmas'!H$3,'Laika grafiks'!$3:$3,0)),"")</f>
        <v>1.0249296970557957</v>
      </c>
      <c r="I341" s="81">
        <f>IFERROR(INDEX('Laika grafiks'!$54:$58,MATCH($D341,'Laika grafiks'!$A$54:$A$58,0),MATCH('Naudas plūsmas'!I$3,'Laika grafiks'!$3:$3,0)),"")</f>
        <v>1.0287672013182014</v>
      </c>
      <c r="J341" s="81">
        <f>IFERROR(INDEX('Laika grafiks'!$54:$58,MATCH($D341,'Laika grafiks'!$A$54:$A$58,0),MATCH('Naudas plūsmas'!J$3,'Laika grafiks'!$3:$3,0)),"")</f>
        <v>1.0346976210468446</v>
      </c>
      <c r="K341" s="81">
        <f>IFERROR(INDEX('Laika grafiks'!$54:$58,MATCH($D341,'Laika grafiks'!$A$54:$A$58,0),MATCH('Naudas plūsmas'!K$3,'Laika grafiks'!$3:$3,0)),"")</f>
        <v>1.0405964956007363</v>
      </c>
      <c r="L341" s="81">
        <f>IFERROR(INDEX('Laika grafiks'!$54:$58,MATCH($D341,'Laika grafiks'!$A$54:$A$58,0),MATCH('Naudas plūsmas'!L$3,'Laika grafiks'!$3:$3,0)),"")</f>
        <v>1.0464628978305941</v>
      </c>
      <c r="M341" s="81">
        <f>IFERROR(INDEX('Laika grafiks'!$54:$58,MATCH($D341,'Laika grafiks'!$A$54:$A$58,0),MATCH('Naudas plūsmas'!M$3,'Laika grafiks'!$3:$3,0)),"")</f>
        <v>1.0455059219711271</v>
      </c>
      <c r="N341" s="81">
        <f>IFERROR(INDEX('Laika grafiks'!$54:$58,MATCH($D341,'Laika grafiks'!$A$54:$A$58,0),MATCH('Naudas plūsmas'!N$3,'Laika grafiks'!$3:$3,0)),"")</f>
        <v>1.0507524937871906</v>
      </c>
      <c r="O341" s="81">
        <f>IFERROR(INDEX('Laika grafiks'!$54:$58,MATCH($D341,'Laika grafiks'!$A$54:$A$58,0),MATCH('Naudas plūsmas'!O$3,'Laika grafiks'!$3:$3,0)),"")</f>
        <v>1.0559673065142297</v>
      </c>
      <c r="P341" s="81">
        <f>IFERROR(INDEX('Laika grafiks'!$54:$58,MATCH($D341,'Laika grafiks'!$A$54:$A$58,0),MATCH('Naudas plūsmas'!P$3,'Laika grafiks'!$3:$3,0)),"")</f>
        <v>1.0611496274207299</v>
      </c>
      <c r="Q341" s="81">
        <f>IFERROR(INDEX('Laika grafiks'!$54:$58,MATCH($D341,'Laika grafiks'!$A$54:$A$58,0),MATCH('Naudas plūsmas'!Q$3,'Laika grafiks'!$3:$3,0)),"")</f>
        <v>1.0664160404105498</v>
      </c>
      <c r="R341" s="81">
        <f>IFERROR(INDEX('Laika grafiks'!$54:$58,MATCH($D341,'Laika grafiks'!$A$54:$A$58,0),MATCH('Naudas plūsmas'!R$3,'Laika grafiks'!$3:$3,0)),"")</f>
        <v>1.0717675436629344</v>
      </c>
      <c r="S341" s="81">
        <f>IFERROR(INDEX('Laika grafiks'!$54:$58,MATCH($D341,'Laika grafiks'!$A$54:$A$58,0),MATCH('Naudas plūsmas'!S$3,'Laika grafiks'!$3:$3,0)),"")</f>
        <v>1.0770866526445142</v>
      </c>
      <c r="T341" s="81">
        <f>IFERROR(INDEX('Laika grafiks'!$54:$58,MATCH($D341,'Laika grafiks'!$A$54:$A$58,0),MATCH('Naudas plūsmas'!T$3,'Laika grafiks'!$3:$3,0)),"")</f>
        <v>1.0823726199691446</v>
      </c>
      <c r="U341" s="81">
        <f>IFERROR(INDEX('Laika grafiks'!$54:$58,MATCH($D341,'Laika grafiks'!$A$54:$A$58,0),MATCH('Naudas plūsmas'!U$3,'Laika grafiks'!$3:$3,0)),"")</f>
        <v>1.0877443612187607</v>
      </c>
      <c r="V341" s="81">
        <f>IFERROR(INDEX('Laika grafiks'!$54:$58,MATCH($D341,'Laika grafiks'!$A$54:$A$58,0),MATCH('Naudas plūsmas'!V$3,'Laika grafiks'!$3:$3,0)),"")</f>
        <v>1.0932028945361931</v>
      </c>
      <c r="W341" s="81">
        <f>IFERROR(INDEX('Laika grafiks'!$54:$58,MATCH($D341,'Laika grafiks'!$A$54:$A$58,0),MATCH('Naudas plūsmas'!W$3,'Laika grafiks'!$3:$3,0)),"")</f>
        <v>1.0986283856974046</v>
      </c>
      <c r="X341" s="81">
        <f>IFERROR(INDEX('Laika grafiks'!$54:$58,MATCH($D341,'Laika grafiks'!$A$54:$A$58,0),MATCH('Naudas plūsmas'!X$3,'Laika grafiks'!$3:$3,0)),"")</f>
        <v>1.1040200723685276</v>
      </c>
      <c r="Y341" s="81">
        <f>IFERROR(INDEX('Laika grafiks'!$54:$58,MATCH($D341,'Laika grafiks'!$A$54:$A$58,0),MATCH('Naudas plūsmas'!Y$3,'Laika grafiks'!$3:$3,0)),"")</f>
        <v>1.1094992484431361</v>
      </c>
      <c r="Z341" s="81">
        <f>IFERROR(INDEX('Laika grafiks'!$54:$58,MATCH($D341,'Laika grafiks'!$A$54:$A$58,0),MATCH('Naudas plūsmas'!Z$3,'Laika grafiks'!$3:$3,0)),"")</f>
        <v>1.115066952426917</v>
      </c>
      <c r="AA341" s="81">
        <f>IFERROR(INDEX('Laika grafiks'!$54:$58,MATCH($D341,'Laika grafiks'!$A$54:$A$58,0),MATCH('Naudas plūsmas'!AA$3,'Laika grafiks'!$3:$3,0)),"")</f>
        <v>1.1206009534113528</v>
      </c>
      <c r="AB341" s="81">
        <f>IFERROR(INDEX('Laika grafiks'!$54:$58,MATCH($D341,'Laika grafiks'!$A$54:$A$58,0),MATCH('Naudas plūsmas'!AB$3,'Laika grafiks'!$3:$3,0)),"")</f>
        <v>1.1261004738158982</v>
      </c>
      <c r="AC341" s="81">
        <f>IFERROR(INDEX('Laika grafiks'!$54:$58,MATCH($D341,'Laika grafiks'!$A$54:$A$58,0),MATCH('Naudas plūsmas'!AC$3,'Laika grafiks'!$3:$3,0)),"")</f>
        <v>1.1316892334119988</v>
      </c>
      <c r="AD341" s="81">
        <f>IFERROR(INDEX('Laika grafiks'!$54:$58,MATCH($D341,'Laika grafiks'!$A$54:$A$58,0),MATCH('Naudas plūsmas'!AD$3,'Laika grafiks'!$3:$3,0)),"")</f>
        <v>1.1373682914754555</v>
      </c>
      <c r="AE341" s="81">
        <f>IFERROR(INDEX('Laika grafiks'!$54:$58,MATCH($D341,'Laika grafiks'!$A$54:$A$58,0),MATCH('Naudas plūsmas'!AE$3,'Laika grafiks'!$3:$3,0)),"")</f>
        <v>1.1430129724795797</v>
      </c>
      <c r="AF341" s="81">
        <f>IFERROR(INDEX('Laika grafiks'!$54:$58,MATCH($D341,'Laika grafiks'!$A$54:$A$58,0),MATCH('Naudas plūsmas'!AF$3,'Laika grafiks'!$3:$3,0)),"")</f>
        <v>1.1486224832922161</v>
      </c>
      <c r="AG341" s="81">
        <f>IFERROR(INDEX('Laika grafiks'!$54:$58,MATCH($D341,'Laika grafiks'!$A$54:$A$58,0),MATCH('Naudas plūsmas'!AG$3,'Laika grafiks'!$3:$3,0)),"")</f>
        <v>1.1543230180802388</v>
      </c>
      <c r="AH341" s="81">
        <f>IFERROR(INDEX('Laika grafiks'!$54:$58,MATCH($D341,'Laika grafiks'!$A$54:$A$58,0),MATCH('Naudas plūsmas'!AH$3,'Laika grafiks'!$3:$3,0)),"")</f>
        <v>1.1601156573049645</v>
      </c>
      <c r="AI341" s="81">
        <f>IFERROR(INDEX('Laika grafiks'!$54:$58,MATCH($D341,'Laika grafiks'!$A$54:$A$58,0),MATCH('Naudas plūsmas'!AI$3,'Laika grafiks'!$3:$3,0)),"")</f>
        <v>1.1658732319291714</v>
      </c>
      <c r="AJ341" s="81">
        <f>IFERROR(INDEX('Laika grafiks'!$54:$58,MATCH($D341,'Laika grafiks'!$A$54:$A$58,0),MATCH('Naudas plūsmas'!AJ$3,'Laika grafiks'!$3:$3,0)),"")</f>
        <v>1.1715949329580604</v>
      </c>
      <c r="AK341" s="81">
        <f>IFERROR(INDEX('Laika grafiks'!$54:$58,MATCH($D341,'Laika grafiks'!$A$54:$A$58,0),MATCH('Naudas plūsmas'!AK$3,'Laika grafiks'!$3:$3,0)),"")</f>
        <v>1.1774094784418434</v>
      </c>
      <c r="AL341" s="81">
        <f>IFERROR(INDEX('Laika grafiks'!$54:$58,MATCH($D341,'Laika grafiks'!$A$54:$A$58,0),MATCH('Naudas plūsmas'!AL$3,'Laika grafiks'!$3:$3,0)),"")</f>
        <v>1.1833179704510639</v>
      </c>
      <c r="AM341" s="81">
        <f>IFERROR(INDEX('Laika grafiks'!$54:$58,MATCH($D341,'Laika grafiks'!$A$54:$A$58,0),MATCH('Naudas plūsmas'!AM$3,'Laika grafiks'!$3:$3,0)),"")</f>
        <v>1.1891906965677548</v>
      </c>
      <c r="AN341" s="81">
        <f>IFERROR(INDEX('Laika grafiks'!$54:$58,MATCH($D341,'Laika grafiks'!$A$54:$A$58,0),MATCH('Naudas plūsmas'!AN$3,'Laika grafiks'!$3:$3,0)),"")</f>
        <v>1.1950268316172217</v>
      </c>
      <c r="AO341" s="81">
        <f>IFERROR(INDEX('Laika grafiks'!$54:$58,MATCH($D341,'Laika grafiks'!$A$54:$A$58,0),MATCH('Naudas plūsmas'!AO$3,'Laika grafiks'!$3:$3,0)),"")</f>
        <v>1.2009576680106804</v>
      </c>
      <c r="AP341" s="81">
        <f>IFERROR(INDEX('Laika grafiks'!$54:$58,MATCH($D341,'Laika grafiks'!$A$54:$A$58,0),MATCH('Naudas plūsmas'!AP$3,'Laika grafiks'!$3:$3,0)),"")</f>
        <v>1.2069843298600851</v>
      </c>
      <c r="AQ341" s="81">
        <f>IFERROR(INDEX('Laika grafiks'!$54:$58,MATCH($D341,'Laika grafiks'!$A$54:$A$58,0),MATCH('Naudas plūsmas'!AQ$3,'Laika grafiks'!$3:$3,0)),"")</f>
        <v>1.2129745104991099</v>
      </c>
      <c r="AR341" s="81">
        <f>IFERROR(INDEX('Laika grafiks'!$54:$58,MATCH($D341,'Laika grafiks'!$A$54:$A$58,0),MATCH('Naudas plūsmas'!AR$3,'Laika grafiks'!$3:$3,0)),"")</f>
        <v>1.218927368249566</v>
      </c>
      <c r="AS341" s="81">
        <f>IFERROR(INDEX('Laika grafiks'!$54:$58,MATCH($D341,'Laika grafiks'!$A$54:$A$58,0),MATCH('Naudas plūsmas'!AS$3,'Laika grafiks'!$3:$3,0)),"")</f>
        <v>1.224976821370894</v>
      </c>
      <c r="AT341" s="81">
        <f>IFERROR(INDEX('Laika grafiks'!$54:$58,MATCH($D341,'Laika grafiks'!$A$54:$A$58,0),MATCH('Naudas plūsmas'!AT$3,'Laika grafiks'!$3:$3,0)),"")</f>
        <v>1.231124016457287</v>
      </c>
      <c r="AU341" s="81">
        <f>IFERROR(INDEX('Laika grafiks'!$54:$58,MATCH($D341,'Laika grafiks'!$A$54:$A$58,0),MATCH('Naudas plūsmas'!AU$3,'Laika grafiks'!$3:$3,0)),"")</f>
        <v>1.2372340007090921</v>
      </c>
      <c r="AV341" s="81">
        <f>IFERROR(INDEX('Laika grafiks'!$54:$58,MATCH($D341,'Laika grafiks'!$A$54:$A$58,0),MATCH('Naudas plūsmas'!AV$3,'Laika grafiks'!$3:$3,0)),"")</f>
        <v>1.2433059156145574</v>
      </c>
      <c r="AW341" s="81">
        <f>IFERROR(INDEX('Laika grafiks'!$54:$58,MATCH($D341,'Laika grafiks'!$A$54:$A$58,0),MATCH('Naudas plūsmas'!AW$3,'Laika grafiks'!$3:$3,0)),"")</f>
        <v>1.2494763577983119</v>
      </c>
      <c r="AX341" s="81">
        <f>IFERROR(INDEX('Laika grafiks'!$54:$58,MATCH($D341,'Laika grafiks'!$A$54:$A$58,0),MATCH('Naudas plūsmas'!AX$3,'Laika grafiks'!$3:$3,0)),"")</f>
        <v>1.2557464967864327</v>
      </c>
      <c r="AY341" s="81">
        <f>IFERROR(INDEX('Laika grafiks'!$54:$58,MATCH($D341,'Laika grafiks'!$A$54:$A$58,0),MATCH('Naudas plūsmas'!AY$3,'Laika grafiks'!$3:$3,0)),"")</f>
        <v>1.261978680723274</v>
      </c>
      <c r="AZ341" s="81">
        <f>IFERROR(INDEX('Laika grafiks'!$54:$58,MATCH($D341,'Laika grafiks'!$A$54:$A$58,0),MATCH('Naudas plūsmas'!AZ$3,'Laika grafiks'!$3:$3,0)),"")</f>
        <v>1.2681720339268487</v>
      </c>
      <c r="BA341" s="81">
        <f>IFERROR(INDEX('Laika grafiks'!$54:$58,MATCH($D341,'Laika grafiks'!$A$54:$A$58,0),MATCH('Naudas plūsmas'!BA$3,'Laika grafiks'!$3:$3,0)),"")</f>
        <v>1.2744658849542783</v>
      </c>
      <c r="BB341" s="81">
        <f>IFERROR(INDEX('Laika grafiks'!$54:$58,MATCH($D341,'Laika grafiks'!$A$54:$A$58,0),MATCH('Naudas plūsmas'!BB$3,'Laika grafiks'!$3:$3,0)),"")</f>
        <v>1.2808614267221612</v>
      </c>
      <c r="BC341" s="81">
        <f>IFERROR(INDEX('Laika grafiks'!$54:$58,MATCH($D341,'Laika grafiks'!$A$54:$A$58,0),MATCH('Naudas plūsmas'!BC$3,'Laika grafiks'!$3:$3,0)),"")</f>
        <v>1.2872182543377395</v>
      </c>
      <c r="BD341" s="81">
        <f>IFERROR(INDEX('Laika grafiks'!$54:$58,MATCH($D341,'Laika grafiks'!$A$54:$A$58,0),MATCH('Naudas plūsmas'!BD$3,'Laika grafiks'!$3:$3,0)),"")</f>
        <v>1.2935354746053855</v>
      </c>
      <c r="BE341" s="81">
        <f>IFERROR(INDEX('Laika grafiks'!$54:$58,MATCH($D341,'Laika grafiks'!$A$54:$A$58,0),MATCH('Naudas plūsmas'!BE$3,'Laika grafiks'!$3:$3,0)),"")</f>
        <v>1.2999552026533638</v>
      </c>
      <c r="BF341" s="81">
        <f>IFERROR(INDEX('Laika grafiks'!$54:$58,MATCH($D341,'Laika grafiks'!$A$54:$A$58,0),MATCH('Naudas plūsmas'!BF$3,'Laika grafiks'!$3:$3,0)),"")</f>
        <v>1.3064786552566046</v>
      </c>
      <c r="BG341" s="81">
        <f>IFERROR(INDEX('Laika grafiks'!$54:$58,MATCH($D341,'Laika grafiks'!$A$54:$A$58,0),MATCH('Naudas plūsmas'!BG$3,'Laika grafiks'!$3:$3,0)),"")</f>
        <v>1.3129626194244943</v>
      </c>
      <c r="BH341" s="81">
        <f>IFERROR(INDEX('Laika grafiks'!$54:$58,MATCH($D341,'Laika grafiks'!$A$54:$A$58,0),MATCH('Naudas plūsmas'!BH$3,'Laika grafiks'!$3:$3,0)),"")</f>
        <v>1.3194061840974933</v>
      </c>
      <c r="BI341" s="81">
        <f>IFERROR(INDEX('Laika grafiks'!$54:$58,MATCH($D341,'Laika grafiks'!$A$54:$A$58,0),MATCH('Naudas plūsmas'!BI$3,'Laika grafiks'!$3:$3,0)),"")</f>
        <v>1.325954306706431</v>
      </c>
      <c r="BJ341" s="81">
        <f>IFERROR(INDEX('Laika grafiks'!$54:$58,MATCH($D341,'Laika grafiks'!$A$54:$A$58,0),MATCH('Naudas plūsmas'!BJ$3,'Laika grafiks'!$3:$3,0)),"")</f>
        <v>1.3326082283617366</v>
      </c>
      <c r="BK341" s="81">
        <f>IFERROR(INDEX('Laika grafiks'!$54:$58,MATCH($D341,'Laika grafiks'!$A$54:$A$58,0),MATCH('Naudas plūsmas'!BK$3,'Laika grafiks'!$3:$3,0)),"")</f>
        <v>1.3392218718129842</v>
      </c>
      <c r="BL341" s="81">
        <f>IFERROR(INDEX('Laika grafiks'!$54:$58,MATCH($D341,'Laika grafiks'!$A$54:$A$58,0),MATCH('Naudas plūsmas'!BL$3,'Laika grafiks'!$3:$3,0)),"")</f>
        <v>1.3457943077794432</v>
      </c>
      <c r="BM341" s="81">
        <f>IFERROR(INDEX('Laika grafiks'!$54:$58,MATCH($D341,'Laika grafiks'!$A$54:$A$58,0),MATCH('Naudas plūsmas'!BM$3,'Laika grafiks'!$3:$3,0)),"")</f>
        <v>1.3524733928405597</v>
      </c>
      <c r="BN341" s="81">
        <f>IFERROR(INDEX('Laika grafiks'!$54:$58,MATCH($D341,'Laika grafiks'!$A$54:$A$58,0),MATCH('Naudas plūsmas'!BN$3,'Laika grafiks'!$3:$3,0)),"")</f>
        <v>1.3592603929289715</v>
      </c>
      <c r="BO341" s="81">
        <f>IFERROR(INDEX('Laika grafiks'!$54:$58,MATCH($D341,'Laika grafiks'!$A$54:$A$58,0),MATCH('Naudas plūsmas'!BO$3,'Laika grafiks'!$3:$3,0)),"")</f>
        <v>1.3592603929289715</v>
      </c>
      <c r="BP341" s="81">
        <f>IFERROR(INDEX('Laika grafiks'!$54:$58,MATCH($D341,'Laika grafiks'!$A$54:$A$58,0),MATCH('Naudas plūsmas'!BP$3,'Laika grafiks'!$3:$3,0)),"")</f>
        <v>1.3592603929289715</v>
      </c>
      <c r="BQ341" s="81">
        <f>IFERROR(INDEX('Laika grafiks'!$54:$58,MATCH($D341,'Laika grafiks'!$A$54:$A$58,0),MATCH('Naudas plūsmas'!BQ$3,'Laika grafiks'!$3:$3,0)),"")</f>
        <v>1.3592603929289715</v>
      </c>
      <c r="BR341" s="81">
        <f>IFERROR(INDEX('Laika grafiks'!$54:$58,MATCH($D341,'Laika grafiks'!$A$54:$A$58,0),MATCH('Naudas plūsmas'!BR$3,'Laika grafiks'!$3:$3,0)),"")</f>
        <v>1.3592603929289715</v>
      </c>
      <c r="BS341" s="81">
        <f>IFERROR(INDEX('Laika grafiks'!$54:$58,MATCH($D341,'Laika grafiks'!$A$54:$A$58,0),MATCH('Naudas plūsmas'!BS$3,'Laika grafiks'!$3:$3,0)),"")</f>
        <v>1.3592603929289715</v>
      </c>
      <c r="BT341" s="81">
        <f>IFERROR(INDEX('Laika grafiks'!$54:$58,MATCH($D341,'Laika grafiks'!$A$54:$A$58,0),MATCH('Naudas plūsmas'!BT$3,'Laika grafiks'!$3:$3,0)),"")</f>
        <v>1.3592603929289715</v>
      </c>
      <c r="BU341" s="81">
        <f>IFERROR(INDEX('Laika grafiks'!$54:$58,MATCH($D341,'Laika grafiks'!$A$54:$A$58,0),MATCH('Naudas plūsmas'!BU$3,'Laika grafiks'!$3:$3,0)),"")</f>
        <v>1.3592603929289715</v>
      </c>
      <c r="BV341" s="81">
        <f>IFERROR(INDEX('Laika grafiks'!$54:$58,MATCH($D341,'Laika grafiks'!$A$54:$A$58,0),MATCH('Naudas plūsmas'!BV$3,'Laika grafiks'!$3:$3,0)),"")</f>
        <v>1.3592603929289715</v>
      </c>
      <c r="BW341" s="81">
        <f>IFERROR(INDEX('Laika grafiks'!$54:$58,MATCH($D341,'Laika grafiks'!$A$54:$A$58,0),MATCH('Naudas plūsmas'!BW$3,'Laika grafiks'!$3:$3,0)),"")</f>
        <v>1.3592603929289715</v>
      </c>
      <c r="BX341" s="81">
        <f>IFERROR(INDEX('Laika grafiks'!$54:$58,MATCH($D341,'Laika grafiks'!$A$54:$A$58,0),MATCH('Naudas plūsmas'!BX$3,'Laika grafiks'!$3:$3,0)),"")</f>
        <v>1.3592603929289715</v>
      </c>
      <c r="BY341" s="81">
        <f>IFERROR(INDEX('Laika grafiks'!$54:$58,MATCH($D341,'Laika grafiks'!$A$54:$A$58,0),MATCH('Naudas plūsmas'!BY$3,'Laika grafiks'!$3:$3,0)),"")</f>
        <v>1.3592603929289715</v>
      </c>
      <c r="BZ341" s="81">
        <f>IFERROR(INDEX('Laika grafiks'!$54:$58,MATCH($D341,'Laika grafiks'!$A$54:$A$58,0),MATCH('Naudas plūsmas'!BZ$3,'Laika grafiks'!$3:$3,0)),"")</f>
        <v>1.3592603929289715</v>
      </c>
      <c r="CA341" s="81">
        <f>IFERROR(INDEX('Laika grafiks'!$54:$58,MATCH($D341,'Laika grafiks'!$A$54:$A$58,0),MATCH('Naudas plūsmas'!CA$3,'Laika grafiks'!$3:$3,0)),"")</f>
        <v>1.3592603929289715</v>
      </c>
      <c r="CB341" s="81">
        <f>IFERROR(INDEX('Laika grafiks'!$54:$58,MATCH($D341,'Laika grafiks'!$A$54:$A$58,0),MATCH('Naudas plūsmas'!CB$3,'Laika grafiks'!$3:$3,0)),"")</f>
        <v>1.3592603929289715</v>
      </c>
      <c r="CC341" s="81">
        <f>IFERROR(INDEX('Laika grafiks'!$54:$58,MATCH($D341,'Laika grafiks'!$A$54:$A$58,0),MATCH('Naudas plūsmas'!CC$3,'Laika grafiks'!$3:$3,0)),"")</f>
        <v>1.3592603929289715</v>
      </c>
      <c r="CD341" s="81">
        <f>IFERROR(INDEX('Laika grafiks'!$54:$58,MATCH($D341,'Laika grafiks'!$A$54:$A$58,0),MATCH('Naudas plūsmas'!CD$3,'Laika grafiks'!$3:$3,0)),"")</f>
        <v>1.3592603929289715</v>
      </c>
      <c r="CE341" s="81">
        <f>IFERROR(INDEX('Laika grafiks'!$54:$58,MATCH($D341,'Laika grafiks'!$A$54:$A$58,0),MATCH('Naudas plūsmas'!CE$3,'Laika grafiks'!$3:$3,0)),"")</f>
        <v>1.3592603929289715</v>
      </c>
      <c r="CF341" s="81">
        <f>IFERROR(INDEX('Laika grafiks'!$54:$58,MATCH($D341,'Laika grafiks'!$A$54:$A$58,0),MATCH('Naudas plūsmas'!CF$3,'Laika grafiks'!$3:$3,0)),"")</f>
        <v>1.3592603929289715</v>
      </c>
      <c r="CG341" s="81">
        <f>IFERROR(INDEX('Laika grafiks'!$54:$58,MATCH($D341,'Laika grafiks'!$A$54:$A$58,0),MATCH('Naudas plūsmas'!CG$3,'Laika grafiks'!$3:$3,0)),"")</f>
        <v>1.3592603929289715</v>
      </c>
      <c r="CH341" s="81">
        <f>IFERROR(INDEX('Laika grafiks'!$54:$58,MATCH($D341,'Laika grafiks'!$A$54:$A$58,0),MATCH('Naudas plūsmas'!CH$3,'Laika grafiks'!$3:$3,0)),"")</f>
        <v>1.3592603929289715</v>
      </c>
      <c r="CI341" s="81">
        <f>IFERROR(INDEX('Laika grafiks'!$54:$58,MATCH($D341,'Laika grafiks'!$A$54:$A$58,0),MATCH('Naudas plūsmas'!CI$3,'Laika grafiks'!$3:$3,0)),"")</f>
        <v>1.3592603929289715</v>
      </c>
      <c r="CJ341" s="81">
        <f>IFERROR(INDEX('Laika grafiks'!$54:$58,MATCH($D341,'Laika grafiks'!$A$54:$A$58,0),MATCH('Naudas plūsmas'!CJ$3,'Laika grafiks'!$3:$3,0)),"")</f>
        <v>1.3592603929289715</v>
      </c>
      <c r="CK341" s="81">
        <f>IFERROR(INDEX('Laika grafiks'!$54:$58,MATCH($D341,'Laika grafiks'!$A$54:$A$58,0),MATCH('Naudas plūsmas'!CK$3,'Laika grafiks'!$3:$3,0)),"")</f>
        <v>1.3592603929289715</v>
      </c>
      <c r="CL341" s="81">
        <f>IFERROR(INDEX('Laika grafiks'!$54:$58,MATCH($D341,'Laika grafiks'!$A$54:$A$58,0),MATCH('Naudas plūsmas'!CL$3,'Laika grafiks'!$3:$3,0)),"")</f>
        <v>1.3592603929289715</v>
      </c>
      <c r="CM341" s="81">
        <f>IFERROR(INDEX('Laika grafiks'!$54:$58,MATCH($D341,'Laika grafiks'!$A$54:$A$58,0),MATCH('Naudas plūsmas'!CM$3,'Laika grafiks'!$3:$3,0)),"")</f>
        <v>1.3592603929289715</v>
      </c>
      <c r="CN341" s="81">
        <f>IFERROR(INDEX('Laika grafiks'!$54:$58,MATCH($D341,'Laika grafiks'!$A$54:$A$58,0),MATCH('Naudas plūsmas'!CN$3,'Laika grafiks'!$3:$3,0)),"")</f>
        <v>1.3592603929289715</v>
      </c>
      <c r="CO341" s="81">
        <f>IFERROR(INDEX('Laika grafiks'!$54:$58,MATCH($D341,'Laika grafiks'!$A$54:$A$58,0),MATCH('Naudas plūsmas'!CO$3,'Laika grafiks'!$3:$3,0)),"")</f>
        <v>1.3592603929289715</v>
      </c>
      <c r="CP341" s="81">
        <f>IFERROR(INDEX('Laika grafiks'!$54:$58,MATCH($D341,'Laika grafiks'!$A$54:$A$58,0),MATCH('Naudas plūsmas'!CP$3,'Laika grafiks'!$3:$3,0)),"")</f>
        <v>1.3592603929289715</v>
      </c>
      <c r="CQ341" s="81">
        <f>IFERROR(INDEX('Laika grafiks'!$54:$58,MATCH($D341,'Laika grafiks'!$A$54:$A$58,0),MATCH('Naudas plūsmas'!CQ$3,'Laika grafiks'!$3:$3,0)),"")</f>
        <v>1.3592603929289715</v>
      </c>
      <c r="CR341" s="81">
        <f>IFERROR(INDEX('Laika grafiks'!$54:$58,MATCH($D341,'Laika grafiks'!$A$54:$A$58,0),MATCH('Naudas plūsmas'!CR$3,'Laika grafiks'!$3:$3,0)),"")</f>
        <v>1.3592603929289715</v>
      </c>
      <c r="CS341" s="81">
        <f>IFERROR(INDEX('Laika grafiks'!$54:$58,MATCH($D341,'Laika grafiks'!$A$54:$A$58,0),MATCH('Naudas plūsmas'!CS$3,'Laika grafiks'!$3:$3,0)),"")</f>
        <v>1.3592603929289715</v>
      </c>
      <c r="CT341" s="81">
        <f>IFERROR(INDEX('Laika grafiks'!$54:$58,MATCH($D341,'Laika grafiks'!$A$54:$A$58,0),MATCH('Naudas plūsmas'!CT$3,'Laika grafiks'!$3:$3,0)),"")</f>
        <v>1.3592603929289715</v>
      </c>
      <c r="CU341" s="81">
        <f>IFERROR(INDEX('Laika grafiks'!$54:$58,MATCH($D341,'Laika grafiks'!$A$54:$A$58,0),MATCH('Naudas plūsmas'!CU$3,'Laika grafiks'!$3:$3,0)),"")</f>
        <v>1.3592603929289715</v>
      </c>
      <c r="CV341" s="81">
        <f>IFERROR(INDEX('Laika grafiks'!$54:$58,MATCH($D341,'Laika grafiks'!$A$54:$A$58,0),MATCH('Naudas plūsmas'!CV$3,'Laika grafiks'!$3:$3,0)),"")</f>
        <v>1.3592603929289715</v>
      </c>
      <c r="CW341" s="81">
        <f>IFERROR(INDEX('Laika grafiks'!$54:$58,MATCH($D341,'Laika grafiks'!$A$54:$A$58,0),MATCH('Naudas plūsmas'!CW$3,'Laika grafiks'!$3:$3,0)),"")</f>
        <v>1.3592603929289715</v>
      </c>
      <c r="CX341" s="81">
        <f>IFERROR(INDEX('Laika grafiks'!$54:$58,MATCH($D341,'Laika grafiks'!$A$54:$A$58,0),MATCH('Naudas plūsmas'!CX$3,'Laika grafiks'!$3:$3,0)),"")</f>
        <v>1.3592603929289715</v>
      </c>
      <c r="CY341" s="81">
        <f>IFERROR(INDEX('Laika grafiks'!$54:$58,MATCH($D341,'Laika grafiks'!$A$54:$A$58,0),MATCH('Naudas plūsmas'!CY$3,'Laika grafiks'!$3:$3,0)),"")</f>
        <v>1.3592603929289715</v>
      </c>
      <c r="CZ341" s="81">
        <f>IFERROR(INDEX('Laika grafiks'!$54:$58,MATCH($D341,'Laika grafiks'!$A$54:$A$58,0),MATCH('Naudas plūsmas'!CZ$3,'Laika grafiks'!$3:$3,0)),"")</f>
        <v>1.3592603929289715</v>
      </c>
      <c r="DA341" s="81">
        <f>IFERROR(INDEX('Laika grafiks'!$54:$58,MATCH($D341,'Laika grafiks'!$A$54:$A$58,0),MATCH('Naudas plūsmas'!DA$3,'Laika grafiks'!$3:$3,0)),"")</f>
        <v>1.3592603929289715</v>
      </c>
      <c r="DB341" s="81">
        <f>IFERROR(INDEX('Laika grafiks'!$54:$58,MATCH($D341,'Laika grafiks'!$A$54:$A$58,0),MATCH('Naudas plūsmas'!DB$3,'Laika grafiks'!$3:$3,0)),"")</f>
        <v>1.3592603929289715</v>
      </c>
      <c r="DC341" s="81">
        <f>IFERROR(INDEX('Laika grafiks'!$54:$58,MATCH($D341,'Laika grafiks'!$A$54:$A$58,0),MATCH('Naudas plūsmas'!DC$3,'Laika grafiks'!$3:$3,0)),"")</f>
        <v>1.3592603929289715</v>
      </c>
      <c r="DD341" s="81">
        <f>IFERROR(INDEX('Laika grafiks'!$54:$58,MATCH($D341,'Laika grafiks'!$A$54:$A$58,0),MATCH('Naudas plūsmas'!DD$3,'Laika grafiks'!$3:$3,0)),"")</f>
        <v>1.3592603929289715</v>
      </c>
      <c r="DE341" s="81">
        <f>IFERROR(INDEX('Laika grafiks'!$54:$58,MATCH($D341,'Laika grafiks'!$A$54:$A$58,0),MATCH('Naudas plūsmas'!DE$3,'Laika grafiks'!$3:$3,0)),"")</f>
        <v>1.3592603929289715</v>
      </c>
      <c r="DF341" s="81">
        <f>IFERROR(INDEX('Laika grafiks'!$54:$58,MATCH($D341,'Laika grafiks'!$A$54:$A$58,0),MATCH('Naudas plūsmas'!DF$3,'Laika grafiks'!$3:$3,0)),"")</f>
        <v>1.3592603929289715</v>
      </c>
      <c r="DG341" s="81">
        <f>IFERROR(INDEX('Laika grafiks'!$54:$58,MATCH($D341,'Laika grafiks'!$A$54:$A$58,0),MATCH('Naudas plūsmas'!DG$3,'Laika grafiks'!$3:$3,0)),"")</f>
        <v>1.3592603929289715</v>
      </c>
      <c r="DH341" s="81">
        <f>IFERROR(INDEX('Laika grafiks'!$54:$58,MATCH($D341,'Laika grafiks'!$A$54:$A$58,0),MATCH('Naudas plūsmas'!DH$3,'Laika grafiks'!$3:$3,0)),"")</f>
        <v>1.3592603929289715</v>
      </c>
      <c r="DI341" s="81">
        <f>IFERROR(INDEX('Laika grafiks'!$54:$58,MATCH($D341,'Laika grafiks'!$A$54:$A$58,0),MATCH('Naudas plūsmas'!DI$3,'Laika grafiks'!$3:$3,0)),"")</f>
        <v>1.3592603929289715</v>
      </c>
      <c r="DJ341" s="81">
        <f>IFERROR(INDEX('Laika grafiks'!$54:$58,MATCH($D341,'Laika grafiks'!$A$54:$A$58,0),MATCH('Naudas plūsmas'!DJ$3,'Laika grafiks'!$3:$3,0)),"")</f>
        <v>1.3592603929289715</v>
      </c>
      <c r="DK341" s="81">
        <f>IFERROR(INDEX('Laika grafiks'!$54:$58,MATCH($D341,'Laika grafiks'!$A$54:$A$58,0),MATCH('Naudas plūsmas'!DK$3,'Laika grafiks'!$3:$3,0)),"")</f>
        <v>1.3592603929289715</v>
      </c>
      <c r="DL341" s="81">
        <f>IFERROR(INDEX('Laika grafiks'!$54:$58,MATCH($D341,'Laika grafiks'!$A$54:$A$58,0),MATCH('Naudas plūsmas'!DL$3,'Laika grafiks'!$3:$3,0)),"")</f>
        <v>1.3592603929289715</v>
      </c>
      <c r="DM341" s="81">
        <f>IFERROR(INDEX('Laika grafiks'!$54:$58,MATCH($D341,'Laika grafiks'!$A$54:$A$58,0),MATCH('Naudas plūsmas'!DM$3,'Laika grafiks'!$3:$3,0)),"")</f>
        <v>1.3592603929289715</v>
      </c>
      <c r="DN341" s="81">
        <f>IFERROR(INDEX('Laika grafiks'!$54:$58,MATCH($D341,'Laika grafiks'!$A$54:$A$58,0),MATCH('Naudas plūsmas'!DN$3,'Laika grafiks'!$3:$3,0)),"")</f>
        <v>1.3592603929289715</v>
      </c>
      <c r="DO341" s="81">
        <f>IFERROR(INDEX('Laika grafiks'!$54:$58,MATCH($D341,'Laika grafiks'!$A$54:$A$58,0),MATCH('Naudas plūsmas'!DO$3,'Laika grafiks'!$3:$3,0)),"")</f>
        <v>1.3592603929289715</v>
      </c>
      <c r="DP341" s="81">
        <f>IFERROR(INDEX('Laika grafiks'!$54:$58,MATCH($D341,'Laika grafiks'!$A$54:$A$58,0),MATCH('Naudas plūsmas'!DP$3,'Laika grafiks'!$3:$3,0)),"")</f>
        <v>1.3592603929289715</v>
      </c>
      <c r="DQ341" s="81">
        <f>IFERROR(INDEX('Laika grafiks'!$54:$58,MATCH($D341,'Laika grafiks'!$A$54:$A$58,0),MATCH('Naudas plūsmas'!DQ$3,'Laika grafiks'!$3:$3,0)),"")</f>
        <v>1.3592603929289715</v>
      </c>
      <c r="DR341" s="81">
        <f>IFERROR(INDEX('Laika grafiks'!$54:$58,MATCH($D341,'Laika grafiks'!$A$54:$A$58,0),MATCH('Naudas plūsmas'!DR$3,'Laika grafiks'!$3:$3,0)),"")</f>
        <v>1.3592603929289715</v>
      </c>
      <c r="DS341" s="81">
        <f>IFERROR(INDEX('Laika grafiks'!$54:$58,MATCH($D341,'Laika grafiks'!$A$54:$A$58,0),MATCH('Naudas plūsmas'!DS$3,'Laika grafiks'!$3:$3,0)),"")</f>
        <v>1.3592603929289715</v>
      </c>
      <c r="DT341" s="81">
        <f>IFERROR(INDEX('Laika grafiks'!$54:$58,MATCH($D341,'Laika grafiks'!$A$54:$A$58,0),MATCH('Naudas plūsmas'!DT$3,'Laika grafiks'!$3:$3,0)),"")</f>
        <v>1.3592603929289715</v>
      </c>
      <c r="DU341" s="81">
        <f>IFERROR(INDEX('Laika grafiks'!$54:$58,MATCH($D341,'Laika grafiks'!$A$54:$A$58,0),MATCH('Naudas plūsmas'!DU$3,'Laika grafiks'!$3:$3,0)),"")</f>
        <v>1.3592603929289715</v>
      </c>
    </row>
    <row r="342" spans="1:1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c r="A343" s="25" t="s">
        <v>272</v>
      </c>
      <c r="B343" s="84" t="s">
        <v>71</v>
      </c>
      <c r="C343" s="25"/>
      <c r="D343" s="26">
        <f>IFERROR(SUM(E343:DU343),"")</f>
        <v>808153.34553036524</v>
      </c>
      <c r="E343" s="26">
        <f t="shared" ref="E343:BP343" si="189">IFERROR(E339*E341,"")</f>
        <v>159715.62410913079</v>
      </c>
      <c r="F343" s="26">
        <f t="shared" si="189"/>
        <v>160715.64579867141</v>
      </c>
      <c r="G343" s="26">
        <f t="shared" si="189"/>
        <v>161710.83666584044</v>
      </c>
      <c r="H343" s="26">
        <f t="shared" si="189"/>
        <v>162701.02985754644</v>
      </c>
      <c r="I343" s="26">
        <f t="shared" si="189"/>
        <v>163310.20909917608</v>
      </c>
      <c r="J343" s="26">
        <f t="shared" si="189"/>
        <v>0</v>
      </c>
      <c r="K343" s="26">
        <f t="shared" si="189"/>
        <v>0</v>
      </c>
      <c r="L343" s="26">
        <f t="shared" si="189"/>
        <v>0</v>
      </c>
      <c r="M343" s="26">
        <f t="shared" si="189"/>
        <v>0</v>
      </c>
      <c r="N343" s="26">
        <f t="shared" si="189"/>
        <v>0</v>
      </c>
      <c r="O343" s="26">
        <f t="shared" si="189"/>
        <v>0</v>
      </c>
      <c r="P343" s="26">
        <f t="shared" si="189"/>
        <v>0</v>
      </c>
      <c r="Q343" s="26">
        <f t="shared" si="189"/>
        <v>0</v>
      </c>
      <c r="R343" s="26">
        <f t="shared" si="189"/>
        <v>0</v>
      </c>
      <c r="S343" s="26">
        <f t="shared" si="189"/>
        <v>0</v>
      </c>
      <c r="T343" s="26">
        <f t="shared" si="189"/>
        <v>0</v>
      </c>
      <c r="U343" s="26">
        <f t="shared" si="189"/>
        <v>0</v>
      </c>
      <c r="V343" s="26">
        <f t="shared" si="189"/>
        <v>0</v>
      </c>
      <c r="W343" s="26">
        <f t="shared" si="189"/>
        <v>0</v>
      </c>
      <c r="X343" s="26">
        <f t="shared" si="189"/>
        <v>0</v>
      </c>
      <c r="Y343" s="26">
        <f t="shared" si="189"/>
        <v>0</v>
      </c>
      <c r="Z343" s="26">
        <f t="shared" si="189"/>
        <v>0</v>
      </c>
      <c r="AA343" s="26">
        <f t="shared" si="189"/>
        <v>0</v>
      </c>
      <c r="AB343" s="26">
        <f t="shared" si="189"/>
        <v>0</v>
      </c>
      <c r="AC343" s="26">
        <f t="shared" si="189"/>
        <v>0</v>
      </c>
      <c r="AD343" s="26">
        <f t="shared" si="189"/>
        <v>0</v>
      </c>
      <c r="AE343" s="26">
        <f t="shared" si="189"/>
        <v>0</v>
      </c>
      <c r="AF343" s="26">
        <f t="shared" si="189"/>
        <v>0</v>
      </c>
      <c r="AG343" s="26">
        <f t="shared" si="189"/>
        <v>0</v>
      </c>
      <c r="AH343" s="26">
        <f t="shared" si="189"/>
        <v>0</v>
      </c>
      <c r="AI343" s="26">
        <f t="shared" si="189"/>
        <v>0</v>
      </c>
      <c r="AJ343" s="26">
        <f t="shared" si="189"/>
        <v>0</v>
      </c>
      <c r="AK343" s="26">
        <f t="shared" si="189"/>
        <v>0</v>
      </c>
      <c r="AL343" s="26">
        <f t="shared" si="189"/>
        <v>0</v>
      </c>
      <c r="AM343" s="26">
        <f t="shared" si="189"/>
        <v>0</v>
      </c>
      <c r="AN343" s="26">
        <f t="shared" si="189"/>
        <v>0</v>
      </c>
      <c r="AO343" s="26">
        <f t="shared" si="189"/>
        <v>0</v>
      </c>
      <c r="AP343" s="26">
        <f t="shared" si="189"/>
        <v>0</v>
      </c>
      <c r="AQ343" s="26">
        <f t="shared" si="189"/>
        <v>0</v>
      </c>
      <c r="AR343" s="26">
        <f t="shared" si="189"/>
        <v>0</v>
      </c>
      <c r="AS343" s="26">
        <f t="shared" si="189"/>
        <v>0</v>
      </c>
      <c r="AT343" s="26">
        <f t="shared" si="189"/>
        <v>0</v>
      </c>
      <c r="AU343" s="26">
        <f t="shared" si="189"/>
        <v>0</v>
      </c>
      <c r="AV343" s="26">
        <f t="shared" si="189"/>
        <v>0</v>
      </c>
      <c r="AW343" s="26">
        <f t="shared" si="189"/>
        <v>0</v>
      </c>
      <c r="AX343" s="26">
        <f t="shared" si="189"/>
        <v>0</v>
      </c>
      <c r="AY343" s="26">
        <f t="shared" si="189"/>
        <v>0</v>
      </c>
      <c r="AZ343" s="26">
        <f t="shared" si="189"/>
        <v>0</v>
      </c>
      <c r="BA343" s="26">
        <f t="shared" si="189"/>
        <v>0</v>
      </c>
      <c r="BB343" s="26">
        <f t="shared" si="189"/>
        <v>0</v>
      </c>
      <c r="BC343" s="26">
        <f t="shared" si="189"/>
        <v>0</v>
      </c>
      <c r="BD343" s="26">
        <f t="shared" si="189"/>
        <v>0</v>
      </c>
      <c r="BE343" s="26">
        <f t="shared" si="189"/>
        <v>0</v>
      </c>
      <c r="BF343" s="26">
        <f t="shared" si="189"/>
        <v>0</v>
      </c>
      <c r="BG343" s="26">
        <f t="shared" si="189"/>
        <v>0</v>
      </c>
      <c r="BH343" s="26">
        <f t="shared" si="189"/>
        <v>0</v>
      </c>
      <c r="BI343" s="26">
        <f t="shared" si="189"/>
        <v>0</v>
      </c>
      <c r="BJ343" s="26">
        <f t="shared" si="189"/>
        <v>0</v>
      </c>
      <c r="BK343" s="26">
        <f t="shared" si="189"/>
        <v>0</v>
      </c>
      <c r="BL343" s="26">
        <f t="shared" si="189"/>
        <v>0</v>
      </c>
      <c r="BM343" s="26">
        <f t="shared" si="189"/>
        <v>0</v>
      </c>
      <c r="BN343" s="26">
        <f t="shared" si="189"/>
        <v>0</v>
      </c>
      <c r="BO343" s="26">
        <f t="shared" si="189"/>
        <v>0</v>
      </c>
      <c r="BP343" s="26">
        <f t="shared" si="189"/>
        <v>0</v>
      </c>
      <c r="BQ343" s="26">
        <f t="shared" ref="BQ343:DU343" si="190">IFERROR(BQ339*BQ341,"")</f>
        <v>0</v>
      </c>
      <c r="BR343" s="26">
        <f t="shared" si="190"/>
        <v>0</v>
      </c>
      <c r="BS343" s="26">
        <f t="shared" si="190"/>
        <v>0</v>
      </c>
      <c r="BT343" s="26">
        <f t="shared" si="190"/>
        <v>0</v>
      </c>
      <c r="BU343" s="26">
        <f t="shared" si="190"/>
        <v>0</v>
      </c>
      <c r="BV343" s="26">
        <f t="shared" si="190"/>
        <v>0</v>
      </c>
      <c r="BW343" s="26">
        <f t="shared" si="190"/>
        <v>0</v>
      </c>
      <c r="BX343" s="26">
        <f t="shared" si="190"/>
        <v>0</v>
      </c>
      <c r="BY343" s="26">
        <f t="shared" si="190"/>
        <v>0</v>
      </c>
      <c r="BZ343" s="26">
        <f t="shared" si="190"/>
        <v>0</v>
      </c>
      <c r="CA343" s="26">
        <f t="shared" si="190"/>
        <v>0</v>
      </c>
      <c r="CB343" s="26">
        <f t="shared" si="190"/>
        <v>0</v>
      </c>
      <c r="CC343" s="26">
        <f t="shared" si="190"/>
        <v>0</v>
      </c>
      <c r="CD343" s="26">
        <f t="shared" si="190"/>
        <v>0</v>
      </c>
      <c r="CE343" s="26">
        <f t="shared" si="190"/>
        <v>0</v>
      </c>
      <c r="CF343" s="26">
        <f t="shared" si="190"/>
        <v>0</v>
      </c>
      <c r="CG343" s="26">
        <f t="shared" si="190"/>
        <v>0</v>
      </c>
      <c r="CH343" s="26">
        <f t="shared" si="190"/>
        <v>0</v>
      </c>
      <c r="CI343" s="26">
        <f t="shared" si="190"/>
        <v>0</v>
      </c>
      <c r="CJ343" s="26">
        <f t="shared" si="190"/>
        <v>0</v>
      </c>
      <c r="CK343" s="26">
        <f t="shared" si="190"/>
        <v>0</v>
      </c>
      <c r="CL343" s="26">
        <f t="shared" si="190"/>
        <v>0</v>
      </c>
      <c r="CM343" s="26">
        <f t="shared" si="190"/>
        <v>0</v>
      </c>
      <c r="CN343" s="26">
        <f t="shared" si="190"/>
        <v>0</v>
      </c>
      <c r="CO343" s="26">
        <f t="shared" si="190"/>
        <v>0</v>
      </c>
      <c r="CP343" s="26">
        <f t="shared" si="190"/>
        <v>0</v>
      </c>
      <c r="CQ343" s="26">
        <f t="shared" si="190"/>
        <v>0</v>
      </c>
      <c r="CR343" s="26">
        <f t="shared" si="190"/>
        <v>0</v>
      </c>
      <c r="CS343" s="26">
        <f t="shared" si="190"/>
        <v>0</v>
      </c>
      <c r="CT343" s="26">
        <f t="shared" si="190"/>
        <v>0</v>
      </c>
      <c r="CU343" s="26">
        <f t="shared" si="190"/>
        <v>0</v>
      </c>
      <c r="CV343" s="26">
        <f t="shared" si="190"/>
        <v>0</v>
      </c>
      <c r="CW343" s="26">
        <f t="shared" si="190"/>
        <v>0</v>
      </c>
      <c r="CX343" s="26">
        <f t="shared" si="190"/>
        <v>0</v>
      </c>
      <c r="CY343" s="26">
        <f t="shared" si="190"/>
        <v>0</v>
      </c>
      <c r="CZ343" s="26">
        <f t="shared" si="190"/>
        <v>0</v>
      </c>
      <c r="DA343" s="26">
        <f t="shared" si="190"/>
        <v>0</v>
      </c>
      <c r="DB343" s="26">
        <f t="shared" si="190"/>
        <v>0</v>
      </c>
      <c r="DC343" s="26">
        <f t="shared" si="190"/>
        <v>0</v>
      </c>
      <c r="DD343" s="26">
        <f t="shared" si="190"/>
        <v>0</v>
      </c>
      <c r="DE343" s="26">
        <f t="shared" si="190"/>
        <v>0</v>
      </c>
      <c r="DF343" s="26">
        <f t="shared" si="190"/>
        <v>0</v>
      </c>
      <c r="DG343" s="26">
        <f t="shared" si="190"/>
        <v>0</v>
      </c>
      <c r="DH343" s="26">
        <f t="shared" si="190"/>
        <v>0</v>
      </c>
      <c r="DI343" s="26">
        <f t="shared" si="190"/>
        <v>0</v>
      </c>
      <c r="DJ343" s="26">
        <f t="shared" si="190"/>
        <v>0</v>
      </c>
      <c r="DK343" s="26">
        <f t="shared" si="190"/>
        <v>0</v>
      </c>
      <c r="DL343" s="26">
        <f t="shared" si="190"/>
        <v>0</v>
      </c>
      <c r="DM343" s="26">
        <f t="shared" si="190"/>
        <v>0</v>
      </c>
      <c r="DN343" s="26">
        <f t="shared" si="190"/>
        <v>0</v>
      </c>
      <c r="DO343" s="26">
        <f t="shared" si="190"/>
        <v>0</v>
      </c>
      <c r="DP343" s="26">
        <f t="shared" si="190"/>
        <v>0</v>
      </c>
      <c r="DQ343" s="26">
        <f t="shared" si="190"/>
        <v>0</v>
      </c>
      <c r="DR343" s="26">
        <f t="shared" si="190"/>
        <v>0</v>
      </c>
      <c r="DS343" s="26">
        <f t="shared" si="190"/>
        <v>0</v>
      </c>
      <c r="DT343" s="26">
        <f t="shared" si="190"/>
        <v>0</v>
      </c>
      <c r="DU343" s="26">
        <f t="shared" si="190"/>
        <v>0</v>
      </c>
    </row>
    <row r="344" spans="1:1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row>
    <row r="345" spans="1:125">
      <c r="A345" s="164" t="str">
        <f>IFERROR(A240,"")</f>
        <v>Reālās regulāras uzturēšanas izmaksas, kopā</v>
      </c>
      <c r="B345" s="59" t="s">
        <v>71</v>
      </c>
      <c r="C345" s="2"/>
      <c r="D345" s="85">
        <f>IFERROR(SUM(E345:DU345),"")</f>
        <v>2731836.25</v>
      </c>
      <c r="E345" s="69">
        <f t="shared" ref="E345:BP345" si="191">IFERROR(E240,"")</f>
        <v>0</v>
      </c>
      <c r="F345" s="69">
        <f t="shared" si="191"/>
        <v>0</v>
      </c>
      <c r="G345" s="69">
        <f t="shared" si="191"/>
        <v>0</v>
      </c>
      <c r="H345" s="69">
        <f t="shared" si="191"/>
        <v>0</v>
      </c>
      <c r="I345" s="69">
        <f t="shared" si="191"/>
        <v>0</v>
      </c>
      <c r="J345" s="69">
        <f t="shared" si="191"/>
        <v>49669.75</v>
      </c>
      <c r="K345" s="69">
        <f t="shared" si="191"/>
        <v>49669.75</v>
      </c>
      <c r="L345" s="69">
        <f t="shared" si="191"/>
        <v>49669.75</v>
      </c>
      <c r="M345" s="69">
        <f t="shared" si="191"/>
        <v>49669.75</v>
      </c>
      <c r="N345" s="69">
        <f t="shared" si="191"/>
        <v>49669.75</v>
      </c>
      <c r="O345" s="69">
        <f t="shared" si="191"/>
        <v>49669.75</v>
      </c>
      <c r="P345" s="69">
        <f t="shared" si="191"/>
        <v>49669.75</v>
      </c>
      <c r="Q345" s="69">
        <f t="shared" si="191"/>
        <v>49669.75</v>
      </c>
      <c r="R345" s="69">
        <f t="shared" si="191"/>
        <v>49669.75</v>
      </c>
      <c r="S345" s="69">
        <f t="shared" si="191"/>
        <v>49669.75</v>
      </c>
      <c r="T345" s="69">
        <f t="shared" si="191"/>
        <v>49669.75</v>
      </c>
      <c r="U345" s="69">
        <f t="shared" si="191"/>
        <v>49669.75</v>
      </c>
      <c r="V345" s="69">
        <f t="shared" si="191"/>
        <v>49669.75</v>
      </c>
      <c r="W345" s="69">
        <f t="shared" si="191"/>
        <v>49669.75</v>
      </c>
      <c r="X345" s="69">
        <f t="shared" si="191"/>
        <v>49669.75</v>
      </c>
      <c r="Y345" s="69">
        <f t="shared" si="191"/>
        <v>49669.75</v>
      </c>
      <c r="Z345" s="69">
        <f t="shared" si="191"/>
        <v>49669.75</v>
      </c>
      <c r="AA345" s="69">
        <f t="shared" si="191"/>
        <v>49669.75</v>
      </c>
      <c r="AB345" s="69">
        <f t="shared" si="191"/>
        <v>49669.75</v>
      </c>
      <c r="AC345" s="69">
        <f t="shared" si="191"/>
        <v>49669.75</v>
      </c>
      <c r="AD345" s="69">
        <f t="shared" si="191"/>
        <v>49669.75</v>
      </c>
      <c r="AE345" s="69">
        <f t="shared" si="191"/>
        <v>49669.75</v>
      </c>
      <c r="AF345" s="69">
        <f t="shared" si="191"/>
        <v>49669.75</v>
      </c>
      <c r="AG345" s="69">
        <f t="shared" si="191"/>
        <v>49669.75</v>
      </c>
      <c r="AH345" s="69">
        <f t="shared" si="191"/>
        <v>49669.75</v>
      </c>
      <c r="AI345" s="69">
        <f t="shared" si="191"/>
        <v>49669.75</v>
      </c>
      <c r="AJ345" s="69">
        <f t="shared" si="191"/>
        <v>49669.75</v>
      </c>
      <c r="AK345" s="69">
        <f t="shared" si="191"/>
        <v>49669.75</v>
      </c>
      <c r="AL345" s="69">
        <f t="shared" si="191"/>
        <v>49669.75</v>
      </c>
      <c r="AM345" s="69">
        <f t="shared" si="191"/>
        <v>49669.75</v>
      </c>
      <c r="AN345" s="69">
        <f t="shared" si="191"/>
        <v>49669.75</v>
      </c>
      <c r="AO345" s="69">
        <f t="shared" si="191"/>
        <v>49669.75</v>
      </c>
      <c r="AP345" s="69">
        <f t="shared" si="191"/>
        <v>49669.75</v>
      </c>
      <c r="AQ345" s="69">
        <f t="shared" si="191"/>
        <v>49669.75</v>
      </c>
      <c r="AR345" s="69">
        <f t="shared" si="191"/>
        <v>49669.75</v>
      </c>
      <c r="AS345" s="69">
        <f t="shared" si="191"/>
        <v>49669.75</v>
      </c>
      <c r="AT345" s="69">
        <f t="shared" si="191"/>
        <v>49669.75</v>
      </c>
      <c r="AU345" s="69">
        <f t="shared" si="191"/>
        <v>49669.75</v>
      </c>
      <c r="AV345" s="69">
        <f t="shared" si="191"/>
        <v>49669.75</v>
      </c>
      <c r="AW345" s="69">
        <f t="shared" si="191"/>
        <v>49669.75</v>
      </c>
      <c r="AX345" s="69">
        <f t="shared" si="191"/>
        <v>49669.75</v>
      </c>
      <c r="AY345" s="69">
        <f t="shared" si="191"/>
        <v>49669.75</v>
      </c>
      <c r="AZ345" s="69">
        <f t="shared" si="191"/>
        <v>49669.75</v>
      </c>
      <c r="BA345" s="69">
        <f t="shared" si="191"/>
        <v>49669.75</v>
      </c>
      <c r="BB345" s="69">
        <f t="shared" si="191"/>
        <v>49669.75</v>
      </c>
      <c r="BC345" s="69">
        <f t="shared" si="191"/>
        <v>49669.75</v>
      </c>
      <c r="BD345" s="69">
        <f t="shared" si="191"/>
        <v>49669.75</v>
      </c>
      <c r="BE345" s="69">
        <f t="shared" si="191"/>
        <v>49669.75</v>
      </c>
      <c r="BF345" s="69">
        <f t="shared" si="191"/>
        <v>49669.75</v>
      </c>
      <c r="BG345" s="69">
        <f t="shared" si="191"/>
        <v>49669.75</v>
      </c>
      <c r="BH345" s="69">
        <f t="shared" si="191"/>
        <v>49669.75</v>
      </c>
      <c r="BI345" s="69">
        <f t="shared" si="191"/>
        <v>49669.75</v>
      </c>
      <c r="BJ345" s="69">
        <f t="shared" si="191"/>
        <v>49669.75</v>
      </c>
      <c r="BK345" s="69">
        <f t="shared" si="191"/>
        <v>49669.75</v>
      </c>
      <c r="BL345" s="69">
        <f t="shared" si="191"/>
        <v>49669.75</v>
      </c>
      <c r="BM345" s="69">
        <f t="shared" si="191"/>
        <v>0</v>
      </c>
      <c r="BN345" s="69">
        <f t="shared" si="191"/>
        <v>0</v>
      </c>
      <c r="BO345" s="69">
        <f t="shared" si="191"/>
        <v>0</v>
      </c>
      <c r="BP345" s="69">
        <f t="shared" si="191"/>
        <v>0</v>
      </c>
      <c r="BQ345" s="69">
        <f t="shared" ref="BQ345:DU345" si="192">IFERROR(BQ240,"")</f>
        <v>0</v>
      </c>
      <c r="BR345" s="69">
        <f t="shared" si="192"/>
        <v>0</v>
      </c>
      <c r="BS345" s="69">
        <f t="shared" si="192"/>
        <v>0</v>
      </c>
      <c r="BT345" s="69">
        <f t="shared" si="192"/>
        <v>0</v>
      </c>
      <c r="BU345" s="69">
        <f t="shared" si="192"/>
        <v>0</v>
      </c>
      <c r="BV345" s="69">
        <f t="shared" si="192"/>
        <v>0</v>
      </c>
      <c r="BW345" s="69">
        <f t="shared" si="192"/>
        <v>0</v>
      </c>
      <c r="BX345" s="69">
        <f t="shared" si="192"/>
        <v>0</v>
      </c>
      <c r="BY345" s="69">
        <f t="shared" si="192"/>
        <v>0</v>
      </c>
      <c r="BZ345" s="69">
        <f t="shared" si="192"/>
        <v>0</v>
      </c>
      <c r="CA345" s="69">
        <f t="shared" si="192"/>
        <v>0</v>
      </c>
      <c r="CB345" s="69">
        <f t="shared" si="192"/>
        <v>0</v>
      </c>
      <c r="CC345" s="69">
        <f t="shared" si="192"/>
        <v>0</v>
      </c>
      <c r="CD345" s="69">
        <f t="shared" si="192"/>
        <v>0</v>
      </c>
      <c r="CE345" s="69">
        <f t="shared" si="192"/>
        <v>0</v>
      </c>
      <c r="CF345" s="69">
        <f t="shared" si="192"/>
        <v>0</v>
      </c>
      <c r="CG345" s="69">
        <f t="shared" si="192"/>
        <v>0</v>
      </c>
      <c r="CH345" s="69">
        <f t="shared" si="192"/>
        <v>0</v>
      </c>
      <c r="CI345" s="69">
        <f t="shared" si="192"/>
        <v>0</v>
      </c>
      <c r="CJ345" s="69">
        <f t="shared" si="192"/>
        <v>0</v>
      </c>
      <c r="CK345" s="69">
        <f t="shared" si="192"/>
        <v>0</v>
      </c>
      <c r="CL345" s="69">
        <f t="shared" si="192"/>
        <v>0</v>
      </c>
      <c r="CM345" s="69">
        <f t="shared" si="192"/>
        <v>0</v>
      </c>
      <c r="CN345" s="69">
        <f t="shared" si="192"/>
        <v>0</v>
      </c>
      <c r="CO345" s="69">
        <f t="shared" si="192"/>
        <v>0</v>
      </c>
      <c r="CP345" s="69">
        <f t="shared" si="192"/>
        <v>0</v>
      </c>
      <c r="CQ345" s="69">
        <f t="shared" si="192"/>
        <v>0</v>
      </c>
      <c r="CR345" s="69">
        <f t="shared" si="192"/>
        <v>0</v>
      </c>
      <c r="CS345" s="69">
        <f t="shared" si="192"/>
        <v>0</v>
      </c>
      <c r="CT345" s="69">
        <f t="shared" si="192"/>
        <v>0</v>
      </c>
      <c r="CU345" s="69">
        <f t="shared" si="192"/>
        <v>0</v>
      </c>
      <c r="CV345" s="69">
        <f t="shared" si="192"/>
        <v>0</v>
      </c>
      <c r="CW345" s="69">
        <f t="shared" si="192"/>
        <v>0</v>
      </c>
      <c r="CX345" s="69">
        <f t="shared" si="192"/>
        <v>0</v>
      </c>
      <c r="CY345" s="69">
        <f t="shared" si="192"/>
        <v>0</v>
      </c>
      <c r="CZ345" s="69">
        <f t="shared" si="192"/>
        <v>0</v>
      </c>
      <c r="DA345" s="69">
        <f t="shared" si="192"/>
        <v>0</v>
      </c>
      <c r="DB345" s="69">
        <f t="shared" si="192"/>
        <v>0</v>
      </c>
      <c r="DC345" s="69">
        <f t="shared" si="192"/>
        <v>0</v>
      </c>
      <c r="DD345" s="69">
        <f t="shared" si="192"/>
        <v>0</v>
      </c>
      <c r="DE345" s="69">
        <f t="shared" si="192"/>
        <v>0</v>
      </c>
      <c r="DF345" s="69">
        <f t="shared" si="192"/>
        <v>0</v>
      </c>
      <c r="DG345" s="69">
        <f t="shared" si="192"/>
        <v>0</v>
      </c>
      <c r="DH345" s="69">
        <f t="shared" si="192"/>
        <v>0</v>
      </c>
      <c r="DI345" s="69">
        <f t="shared" si="192"/>
        <v>0</v>
      </c>
      <c r="DJ345" s="69">
        <f t="shared" si="192"/>
        <v>0</v>
      </c>
      <c r="DK345" s="69">
        <f t="shared" si="192"/>
        <v>0</v>
      </c>
      <c r="DL345" s="69">
        <f t="shared" si="192"/>
        <v>0</v>
      </c>
      <c r="DM345" s="69">
        <f t="shared" si="192"/>
        <v>0</v>
      </c>
      <c r="DN345" s="69">
        <f t="shared" si="192"/>
        <v>0</v>
      </c>
      <c r="DO345" s="69">
        <f t="shared" si="192"/>
        <v>0</v>
      </c>
      <c r="DP345" s="69">
        <f t="shared" si="192"/>
        <v>0</v>
      </c>
      <c r="DQ345" s="69">
        <f t="shared" si="192"/>
        <v>0</v>
      </c>
      <c r="DR345" s="69">
        <f t="shared" si="192"/>
        <v>0</v>
      </c>
      <c r="DS345" s="69">
        <f t="shared" si="192"/>
        <v>0</v>
      </c>
      <c r="DT345" s="69">
        <f t="shared" si="192"/>
        <v>0</v>
      </c>
      <c r="DU345" s="69">
        <f t="shared" si="192"/>
        <v>0</v>
      </c>
    </row>
    <row r="346" spans="1:125">
      <c r="A346" s="164" t="str">
        <f>IFERROR(A254,"")</f>
        <v>Reālās periodiskās uzturēšanas izmaksas, kopā</v>
      </c>
      <c r="B346" s="59" t="s">
        <v>71</v>
      </c>
      <c r="C346" s="2"/>
      <c r="D346" s="85">
        <f>IFERROR(SUM(E346:DU346),"")</f>
        <v>641934.56250000012</v>
      </c>
      <c r="E346" s="69">
        <f t="shared" ref="E346:BP346" si="193">IFERROR(E254,"")</f>
        <v>0</v>
      </c>
      <c r="F346" s="69">
        <f t="shared" si="193"/>
        <v>0</v>
      </c>
      <c r="G346" s="69">
        <f t="shared" si="193"/>
        <v>0</v>
      </c>
      <c r="H346" s="69">
        <f t="shared" si="193"/>
        <v>0</v>
      </c>
      <c r="I346" s="69">
        <f t="shared" si="193"/>
        <v>0</v>
      </c>
      <c r="J346" s="69">
        <f t="shared" si="193"/>
        <v>0</v>
      </c>
      <c r="K346" s="69">
        <f t="shared" si="193"/>
        <v>0</v>
      </c>
      <c r="L346" s="69">
        <f t="shared" si="193"/>
        <v>0</v>
      </c>
      <c r="M346" s="69">
        <f t="shared" si="193"/>
        <v>0</v>
      </c>
      <c r="N346" s="69">
        <f t="shared" si="193"/>
        <v>0</v>
      </c>
      <c r="O346" s="69">
        <f t="shared" si="193"/>
        <v>0</v>
      </c>
      <c r="P346" s="69">
        <f t="shared" si="193"/>
        <v>0</v>
      </c>
      <c r="Q346" s="69">
        <f t="shared" si="193"/>
        <v>0</v>
      </c>
      <c r="R346" s="69">
        <f t="shared" si="193"/>
        <v>0</v>
      </c>
      <c r="S346" s="69">
        <f t="shared" si="193"/>
        <v>0</v>
      </c>
      <c r="T346" s="69">
        <f t="shared" si="193"/>
        <v>0</v>
      </c>
      <c r="U346" s="69">
        <f t="shared" si="193"/>
        <v>0</v>
      </c>
      <c r="V346" s="69">
        <f t="shared" si="193"/>
        <v>0</v>
      </c>
      <c r="W346" s="69">
        <f t="shared" si="193"/>
        <v>0</v>
      </c>
      <c r="X346" s="69">
        <f t="shared" si="193"/>
        <v>0</v>
      </c>
      <c r="Y346" s="69">
        <f t="shared" si="193"/>
        <v>0</v>
      </c>
      <c r="Z346" s="69">
        <f t="shared" si="193"/>
        <v>0</v>
      </c>
      <c r="AA346" s="69">
        <f t="shared" si="193"/>
        <v>0</v>
      </c>
      <c r="AB346" s="69">
        <f t="shared" si="193"/>
        <v>0</v>
      </c>
      <c r="AC346" s="69">
        <f t="shared" si="193"/>
        <v>0</v>
      </c>
      <c r="AD346" s="69">
        <f t="shared" si="193"/>
        <v>18340.987500000003</v>
      </c>
      <c r="AE346" s="69">
        <f t="shared" si="193"/>
        <v>18340.987500000003</v>
      </c>
      <c r="AF346" s="69">
        <f t="shared" si="193"/>
        <v>18340.987500000003</v>
      </c>
      <c r="AG346" s="69">
        <f t="shared" si="193"/>
        <v>18340.987500000003</v>
      </c>
      <c r="AH346" s="69">
        <f t="shared" si="193"/>
        <v>18340.987500000003</v>
      </c>
      <c r="AI346" s="69">
        <f t="shared" si="193"/>
        <v>18340.987500000003</v>
      </c>
      <c r="AJ346" s="69">
        <f t="shared" si="193"/>
        <v>18340.987500000003</v>
      </c>
      <c r="AK346" s="69">
        <f t="shared" si="193"/>
        <v>18340.987500000003</v>
      </c>
      <c r="AL346" s="69">
        <f t="shared" si="193"/>
        <v>18340.987500000003</v>
      </c>
      <c r="AM346" s="69">
        <f t="shared" si="193"/>
        <v>18340.987500000003</v>
      </c>
      <c r="AN346" s="69">
        <f t="shared" si="193"/>
        <v>18340.987500000003</v>
      </c>
      <c r="AO346" s="69">
        <f t="shared" si="193"/>
        <v>18340.987500000003</v>
      </c>
      <c r="AP346" s="69">
        <f t="shared" si="193"/>
        <v>18340.987500000003</v>
      </c>
      <c r="AQ346" s="69">
        <f t="shared" si="193"/>
        <v>18340.987500000003</v>
      </c>
      <c r="AR346" s="69">
        <f t="shared" si="193"/>
        <v>18340.987500000003</v>
      </c>
      <c r="AS346" s="69">
        <f t="shared" si="193"/>
        <v>18340.987500000003</v>
      </c>
      <c r="AT346" s="69">
        <f t="shared" si="193"/>
        <v>18340.987500000003</v>
      </c>
      <c r="AU346" s="69">
        <f t="shared" si="193"/>
        <v>18340.987500000003</v>
      </c>
      <c r="AV346" s="69">
        <f t="shared" si="193"/>
        <v>18340.987500000003</v>
      </c>
      <c r="AW346" s="69">
        <f t="shared" si="193"/>
        <v>18340.987500000003</v>
      </c>
      <c r="AX346" s="69">
        <f t="shared" si="193"/>
        <v>18340.987500000003</v>
      </c>
      <c r="AY346" s="69">
        <f t="shared" si="193"/>
        <v>18340.987500000003</v>
      </c>
      <c r="AZ346" s="69">
        <f t="shared" si="193"/>
        <v>18340.987500000003</v>
      </c>
      <c r="BA346" s="69">
        <f t="shared" si="193"/>
        <v>18340.987500000003</v>
      </c>
      <c r="BB346" s="69">
        <f t="shared" si="193"/>
        <v>18340.987500000003</v>
      </c>
      <c r="BC346" s="69">
        <f t="shared" si="193"/>
        <v>18340.987500000003</v>
      </c>
      <c r="BD346" s="69">
        <f t="shared" si="193"/>
        <v>18340.987500000003</v>
      </c>
      <c r="BE346" s="69">
        <f t="shared" si="193"/>
        <v>18340.987500000003</v>
      </c>
      <c r="BF346" s="69">
        <f t="shared" si="193"/>
        <v>18340.987500000003</v>
      </c>
      <c r="BG346" s="69">
        <f t="shared" si="193"/>
        <v>18340.987500000003</v>
      </c>
      <c r="BH346" s="69">
        <f t="shared" si="193"/>
        <v>18340.987500000003</v>
      </c>
      <c r="BI346" s="69">
        <f t="shared" si="193"/>
        <v>18340.987500000003</v>
      </c>
      <c r="BJ346" s="69">
        <f t="shared" si="193"/>
        <v>18340.987500000003</v>
      </c>
      <c r="BK346" s="69">
        <f t="shared" si="193"/>
        <v>18340.987500000003</v>
      </c>
      <c r="BL346" s="69">
        <f t="shared" si="193"/>
        <v>18340.987500000003</v>
      </c>
      <c r="BM346" s="69">
        <f t="shared" si="193"/>
        <v>0</v>
      </c>
      <c r="BN346" s="69">
        <f t="shared" si="193"/>
        <v>0</v>
      </c>
      <c r="BO346" s="69">
        <f t="shared" si="193"/>
        <v>0</v>
      </c>
      <c r="BP346" s="69">
        <f t="shared" si="193"/>
        <v>0</v>
      </c>
      <c r="BQ346" s="69">
        <f t="shared" ref="BQ346:DU346" si="194">IFERROR(BQ254,"")</f>
        <v>0</v>
      </c>
      <c r="BR346" s="69">
        <f t="shared" si="194"/>
        <v>0</v>
      </c>
      <c r="BS346" s="69">
        <f t="shared" si="194"/>
        <v>0</v>
      </c>
      <c r="BT346" s="69">
        <f t="shared" si="194"/>
        <v>0</v>
      </c>
      <c r="BU346" s="69">
        <f t="shared" si="194"/>
        <v>0</v>
      </c>
      <c r="BV346" s="69">
        <f t="shared" si="194"/>
        <v>0</v>
      </c>
      <c r="BW346" s="69">
        <f t="shared" si="194"/>
        <v>0</v>
      </c>
      <c r="BX346" s="69">
        <f t="shared" si="194"/>
        <v>0</v>
      </c>
      <c r="BY346" s="69">
        <f t="shared" si="194"/>
        <v>0</v>
      </c>
      <c r="BZ346" s="69">
        <f t="shared" si="194"/>
        <v>0</v>
      </c>
      <c r="CA346" s="69">
        <f t="shared" si="194"/>
        <v>0</v>
      </c>
      <c r="CB346" s="69">
        <f t="shared" si="194"/>
        <v>0</v>
      </c>
      <c r="CC346" s="69">
        <f t="shared" si="194"/>
        <v>0</v>
      </c>
      <c r="CD346" s="69">
        <f t="shared" si="194"/>
        <v>0</v>
      </c>
      <c r="CE346" s="69">
        <f t="shared" si="194"/>
        <v>0</v>
      </c>
      <c r="CF346" s="69">
        <f t="shared" si="194"/>
        <v>0</v>
      </c>
      <c r="CG346" s="69">
        <f t="shared" si="194"/>
        <v>0</v>
      </c>
      <c r="CH346" s="69">
        <f t="shared" si="194"/>
        <v>0</v>
      </c>
      <c r="CI346" s="69">
        <f t="shared" si="194"/>
        <v>0</v>
      </c>
      <c r="CJ346" s="69">
        <f t="shared" si="194"/>
        <v>0</v>
      </c>
      <c r="CK346" s="69">
        <f t="shared" si="194"/>
        <v>0</v>
      </c>
      <c r="CL346" s="69">
        <f t="shared" si="194"/>
        <v>0</v>
      </c>
      <c r="CM346" s="69">
        <f t="shared" si="194"/>
        <v>0</v>
      </c>
      <c r="CN346" s="69">
        <f t="shared" si="194"/>
        <v>0</v>
      </c>
      <c r="CO346" s="69">
        <f t="shared" si="194"/>
        <v>0</v>
      </c>
      <c r="CP346" s="69">
        <f t="shared" si="194"/>
        <v>0</v>
      </c>
      <c r="CQ346" s="69">
        <f t="shared" si="194"/>
        <v>0</v>
      </c>
      <c r="CR346" s="69">
        <f t="shared" si="194"/>
        <v>0</v>
      </c>
      <c r="CS346" s="69">
        <f t="shared" si="194"/>
        <v>0</v>
      </c>
      <c r="CT346" s="69">
        <f t="shared" si="194"/>
        <v>0</v>
      </c>
      <c r="CU346" s="69">
        <f t="shared" si="194"/>
        <v>0</v>
      </c>
      <c r="CV346" s="69">
        <f t="shared" si="194"/>
        <v>0</v>
      </c>
      <c r="CW346" s="69">
        <f t="shared" si="194"/>
        <v>0</v>
      </c>
      <c r="CX346" s="69">
        <f t="shared" si="194"/>
        <v>0</v>
      </c>
      <c r="CY346" s="69">
        <f t="shared" si="194"/>
        <v>0</v>
      </c>
      <c r="CZ346" s="69">
        <f t="shared" si="194"/>
        <v>0</v>
      </c>
      <c r="DA346" s="69">
        <f t="shared" si="194"/>
        <v>0</v>
      </c>
      <c r="DB346" s="69">
        <f t="shared" si="194"/>
        <v>0</v>
      </c>
      <c r="DC346" s="69">
        <f t="shared" si="194"/>
        <v>0</v>
      </c>
      <c r="DD346" s="69">
        <f t="shared" si="194"/>
        <v>0</v>
      </c>
      <c r="DE346" s="69">
        <f t="shared" si="194"/>
        <v>0</v>
      </c>
      <c r="DF346" s="69">
        <f t="shared" si="194"/>
        <v>0</v>
      </c>
      <c r="DG346" s="69">
        <f t="shared" si="194"/>
        <v>0</v>
      </c>
      <c r="DH346" s="69">
        <f t="shared" si="194"/>
        <v>0</v>
      </c>
      <c r="DI346" s="69">
        <f t="shared" si="194"/>
        <v>0</v>
      </c>
      <c r="DJ346" s="69">
        <f t="shared" si="194"/>
        <v>0</v>
      </c>
      <c r="DK346" s="69">
        <f t="shared" si="194"/>
        <v>0</v>
      </c>
      <c r="DL346" s="69">
        <f t="shared" si="194"/>
        <v>0</v>
      </c>
      <c r="DM346" s="69">
        <f t="shared" si="194"/>
        <v>0</v>
      </c>
      <c r="DN346" s="69">
        <f t="shared" si="194"/>
        <v>0</v>
      </c>
      <c r="DO346" s="69">
        <f t="shared" si="194"/>
        <v>0</v>
      </c>
      <c r="DP346" s="69">
        <f t="shared" si="194"/>
        <v>0</v>
      </c>
      <c r="DQ346" s="69">
        <f t="shared" si="194"/>
        <v>0</v>
      </c>
      <c r="DR346" s="69">
        <f t="shared" si="194"/>
        <v>0</v>
      </c>
      <c r="DS346" s="69">
        <f t="shared" si="194"/>
        <v>0</v>
      </c>
      <c r="DT346" s="69">
        <f t="shared" si="194"/>
        <v>0</v>
      </c>
      <c r="DU346" s="69">
        <f t="shared" si="194"/>
        <v>0</v>
      </c>
    </row>
    <row r="347" spans="1:125">
      <c r="A347" s="164" t="str">
        <f>IFERROR(A266,"")</f>
        <v>Reālās administratīvās izmaksas, kopā</v>
      </c>
      <c r="B347" s="59" t="s">
        <v>71</v>
      </c>
      <c r="C347" s="2"/>
      <c r="D347" s="85">
        <f>IFERROR(SUM(E347:DU347),"")</f>
        <v>121500</v>
      </c>
      <c r="E347" s="69">
        <f t="shared" ref="E347:BP347" si="195">IFERROR(E266,"")</f>
        <v>2025</v>
      </c>
      <c r="F347" s="69">
        <f t="shared" si="195"/>
        <v>2025</v>
      </c>
      <c r="G347" s="69">
        <f t="shared" si="195"/>
        <v>2025</v>
      </c>
      <c r="H347" s="69">
        <f t="shared" si="195"/>
        <v>2025</v>
      </c>
      <c r="I347" s="69">
        <f t="shared" si="195"/>
        <v>2025</v>
      </c>
      <c r="J347" s="69">
        <f t="shared" si="195"/>
        <v>2025</v>
      </c>
      <c r="K347" s="69">
        <f t="shared" si="195"/>
        <v>2025</v>
      </c>
      <c r="L347" s="69">
        <f t="shared" si="195"/>
        <v>2025</v>
      </c>
      <c r="M347" s="69">
        <f t="shared" si="195"/>
        <v>2025</v>
      </c>
      <c r="N347" s="69">
        <f t="shared" si="195"/>
        <v>2025</v>
      </c>
      <c r="O347" s="69">
        <f t="shared" si="195"/>
        <v>2025</v>
      </c>
      <c r="P347" s="69">
        <f t="shared" si="195"/>
        <v>2025</v>
      </c>
      <c r="Q347" s="69">
        <f t="shared" si="195"/>
        <v>2025</v>
      </c>
      <c r="R347" s="69">
        <f t="shared" si="195"/>
        <v>2025</v>
      </c>
      <c r="S347" s="69">
        <f t="shared" si="195"/>
        <v>2025</v>
      </c>
      <c r="T347" s="69">
        <f t="shared" si="195"/>
        <v>2025</v>
      </c>
      <c r="U347" s="69">
        <f t="shared" si="195"/>
        <v>2025</v>
      </c>
      <c r="V347" s="69">
        <f t="shared" si="195"/>
        <v>2025</v>
      </c>
      <c r="W347" s="69">
        <f t="shared" si="195"/>
        <v>2025</v>
      </c>
      <c r="X347" s="69">
        <f t="shared" si="195"/>
        <v>2025</v>
      </c>
      <c r="Y347" s="69">
        <f t="shared" si="195"/>
        <v>2025</v>
      </c>
      <c r="Z347" s="69">
        <f t="shared" si="195"/>
        <v>2025</v>
      </c>
      <c r="AA347" s="69">
        <f t="shared" si="195"/>
        <v>2025</v>
      </c>
      <c r="AB347" s="69">
        <f t="shared" si="195"/>
        <v>2025</v>
      </c>
      <c r="AC347" s="69">
        <f t="shared" si="195"/>
        <v>2025</v>
      </c>
      <c r="AD347" s="69">
        <f t="shared" si="195"/>
        <v>2025</v>
      </c>
      <c r="AE347" s="69">
        <f t="shared" si="195"/>
        <v>2025</v>
      </c>
      <c r="AF347" s="69">
        <f t="shared" si="195"/>
        <v>2025</v>
      </c>
      <c r="AG347" s="69">
        <f t="shared" si="195"/>
        <v>2025</v>
      </c>
      <c r="AH347" s="69">
        <f t="shared" si="195"/>
        <v>2025</v>
      </c>
      <c r="AI347" s="69">
        <f t="shared" si="195"/>
        <v>2025</v>
      </c>
      <c r="AJ347" s="69">
        <f t="shared" si="195"/>
        <v>2025</v>
      </c>
      <c r="AK347" s="69">
        <f t="shared" si="195"/>
        <v>2025</v>
      </c>
      <c r="AL347" s="69">
        <f t="shared" si="195"/>
        <v>2025</v>
      </c>
      <c r="AM347" s="69">
        <f t="shared" si="195"/>
        <v>2025</v>
      </c>
      <c r="AN347" s="69">
        <f t="shared" si="195"/>
        <v>2025</v>
      </c>
      <c r="AO347" s="69">
        <f t="shared" si="195"/>
        <v>2025</v>
      </c>
      <c r="AP347" s="69">
        <f t="shared" si="195"/>
        <v>2025</v>
      </c>
      <c r="AQ347" s="69">
        <f t="shared" si="195"/>
        <v>2025</v>
      </c>
      <c r="AR347" s="69">
        <f t="shared" si="195"/>
        <v>2025</v>
      </c>
      <c r="AS347" s="69">
        <f t="shared" si="195"/>
        <v>2025</v>
      </c>
      <c r="AT347" s="69">
        <f t="shared" si="195"/>
        <v>2025</v>
      </c>
      <c r="AU347" s="69">
        <f t="shared" si="195"/>
        <v>2025</v>
      </c>
      <c r="AV347" s="69">
        <f t="shared" si="195"/>
        <v>2025</v>
      </c>
      <c r="AW347" s="69">
        <f t="shared" si="195"/>
        <v>2025</v>
      </c>
      <c r="AX347" s="69">
        <f t="shared" si="195"/>
        <v>2025</v>
      </c>
      <c r="AY347" s="69">
        <f t="shared" si="195"/>
        <v>2025</v>
      </c>
      <c r="AZ347" s="69">
        <f t="shared" si="195"/>
        <v>2025</v>
      </c>
      <c r="BA347" s="69">
        <f t="shared" si="195"/>
        <v>2025</v>
      </c>
      <c r="BB347" s="69">
        <f t="shared" si="195"/>
        <v>2025</v>
      </c>
      <c r="BC347" s="69">
        <f t="shared" si="195"/>
        <v>2025</v>
      </c>
      <c r="BD347" s="69">
        <f t="shared" si="195"/>
        <v>2025</v>
      </c>
      <c r="BE347" s="69">
        <f t="shared" si="195"/>
        <v>2025</v>
      </c>
      <c r="BF347" s="69">
        <f t="shared" si="195"/>
        <v>2025</v>
      </c>
      <c r="BG347" s="69">
        <f t="shared" si="195"/>
        <v>2025</v>
      </c>
      <c r="BH347" s="69">
        <f t="shared" si="195"/>
        <v>2025</v>
      </c>
      <c r="BI347" s="69">
        <f t="shared" si="195"/>
        <v>2025</v>
      </c>
      <c r="BJ347" s="69">
        <f t="shared" si="195"/>
        <v>2025</v>
      </c>
      <c r="BK347" s="69">
        <f t="shared" si="195"/>
        <v>2025</v>
      </c>
      <c r="BL347" s="69">
        <f t="shared" si="195"/>
        <v>2025</v>
      </c>
      <c r="BM347" s="69">
        <f t="shared" si="195"/>
        <v>0</v>
      </c>
      <c r="BN347" s="69">
        <f t="shared" si="195"/>
        <v>0</v>
      </c>
      <c r="BO347" s="69">
        <f t="shared" si="195"/>
        <v>0</v>
      </c>
      <c r="BP347" s="69">
        <f t="shared" si="195"/>
        <v>0</v>
      </c>
      <c r="BQ347" s="69">
        <f t="shared" ref="BQ347:DU347" si="196">IFERROR(BQ266,"")</f>
        <v>0</v>
      </c>
      <c r="BR347" s="69">
        <f t="shared" si="196"/>
        <v>0</v>
      </c>
      <c r="BS347" s="69">
        <f t="shared" si="196"/>
        <v>0</v>
      </c>
      <c r="BT347" s="69">
        <f t="shared" si="196"/>
        <v>0</v>
      </c>
      <c r="BU347" s="69">
        <f t="shared" si="196"/>
        <v>0</v>
      </c>
      <c r="BV347" s="69">
        <f t="shared" si="196"/>
        <v>0</v>
      </c>
      <c r="BW347" s="69">
        <f t="shared" si="196"/>
        <v>0</v>
      </c>
      <c r="BX347" s="69">
        <f t="shared" si="196"/>
        <v>0</v>
      </c>
      <c r="BY347" s="69">
        <f t="shared" si="196"/>
        <v>0</v>
      </c>
      <c r="BZ347" s="69">
        <f t="shared" si="196"/>
        <v>0</v>
      </c>
      <c r="CA347" s="69">
        <f t="shared" si="196"/>
        <v>0</v>
      </c>
      <c r="CB347" s="69">
        <f t="shared" si="196"/>
        <v>0</v>
      </c>
      <c r="CC347" s="69">
        <f t="shared" si="196"/>
        <v>0</v>
      </c>
      <c r="CD347" s="69">
        <f t="shared" si="196"/>
        <v>0</v>
      </c>
      <c r="CE347" s="69">
        <f t="shared" si="196"/>
        <v>0</v>
      </c>
      <c r="CF347" s="69">
        <f t="shared" si="196"/>
        <v>0</v>
      </c>
      <c r="CG347" s="69">
        <f t="shared" si="196"/>
        <v>0</v>
      </c>
      <c r="CH347" s="69">
        <f t="shared" si="196"/>
        <v>0</v>
      </c>
      <c r="CI347" s="69">
        <f t="shared" si="196"/>
        <v>0</v>
      </c>
      <c r="CJ347" s="69">
        <f t="shared" si="196"/>
        <v>0</v>
      </c>
      <c r="CK347" s="69">
        <f t="shared" si="196"/>
        <v>0</v>
      </c>
      <c r="CL347" s="69">
        <f t="shared" si="196"/>
        <v>0</v>
      </c>
      <c r="CM347" s="69">
        <f t="shared" si="196"/>
        <v>0</v>
      </c>
      <c r="CN347" s="69">
        <f t="shared" si="196"/>
        <v>0</v>
      </c>
      <c r="CO347" s="69">
        <f t="shared" si="196"/>
        <v>0</v>
      </c>
      <c r="CP347" s="69">
        <f t="shared" si="196"/>
        <v>0</v>
      </c>
      <c r="CQ347" s="69">
        <f t="shared" si="196"/>
        <v>0</v>
      </c>
      <c r="CR347" s="69">
        <f t="shared" si="196"/>
        <v>0</v>
      </c>
      <c r="CS347" s="69">
        <f t="shared" si="196"/>
        <v>0</v>
      </c>
      <c r="CT347" s="69">
        <f t="shared" si="196"/>
        <v>0</v>
      </c>
      <c r="CU347" s="69">
        <f t="shared" si="196"/>
        <v>0</v>
      </c>
      <c r="CV347" s="69">
        <f t="shared" si="196"/>
        <v>0</v>
      </c>
      <c r="CW347" s="69">
        <f t="shared" si="196"/>
        <v>0</v>
      </c>
      <c r="CX347" s="69">
        <f t="shared" si="196"/>
        <v>0</v>
      </c>
      <c r="CY347" s="69">
        <f t="shared" si="196"/>
        <v>0</v>
      </c>
      <c r="CZ347" s="69">
        <f t="shared" si="196"/>
        <v>0</v>
      </c>
      <c r="DA347" s="69">
        <f t="shared" si="196"/>
        <v>0</v>
      </c>
      <c r="DB347" s="69">
        <f t="shared" si="196"/>
        <v>0</v>
      </c>
      <c r="DC347" s="69">
        <f t="shared" si="196"/>
        <v>0</v>
      </c>
      <c r="DD347" s="69">
        <f t="shared" si="196"/>
        <v>0</v>
      </c>
      <c r="DE347" s="69">
        <f t="shared" si="196"/>
        <v>0</v>
      </c>
      <c r="DF347" s="69">
        <f t="shared" si="196"/>
        <v>0</v>
      </c>
      <c r="DG347" s="69">
        <f t="shared" si="196"/>
        <v>0</v>
      </c>
      <c r="DH347" s="69">
        <f t="shared" si="196"/>
        <v>0</v>
      </c>
      <c r="DI347" s="69">
        <f t="shared" si="196"/>
        <v>0</v>
      </c>
      <c r="DJ347" s="69">
        <f t="shared" si="196"/>
        <v>0</v>
      </c>
      <c r="DK347" s="69">
        <f t="shared" si="196"/>
        <v>0</v>
      </c>
      <c r="DL347" s="69">
        <f t="shared" si="196"/>
        <v>0</v>
      </c>
      <c r="DM347" s="69">
        <f t="shared" si="196"/>
        <v>0</v>
      </c>
      <c r="DN347" s="69">
        <f t="shared" si="196"/>
        <v>0</v>
      </c>
      <c r="DO347" s="69">
        <f t="shared" si="196"/>
        <v>0</v>
      </c>
      <c r="DP347" s="69">
        <f t="shared" si="196"/>
        <v>0</v>
      </c>
      <c r="DQ347" s="69">
        <f t="shared" si="196"/>
        <v>0</v>
      </c>
      <c r="DR347" s="69">
        <f t="shared" si="196"/>
        <v>0</v>
      </c>
      <c r="DS347" s="69">
        <f t="shared" si="196"/>
        <v>0</v>
      </c>
      <c r="DT347" s="69">
        <f t="shared" si="196"/>
        <v>0</v>
      </c>
      <c r="DU347" s="69">
        <f t="shared" si="196"/>
        <v>0</v>
      </c>
    </row>
    <row r="348" spans="1:1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c r="A349" s="3" t="s">
        <v>254</v>
      </c>
      <c r="B349" s="59" t="s">
        <v>71</v>
      </c>
      <c r="C349" s="2"/>
      <c r="D349" s="85">
        <f>IFERROR(SUM(E349:DU349),"")</f>
        <v>3495270.8124999972</v>
      </c>
      <c r="E349" s="85">
        <f t="shared" ref="E349:BP349" si="197">IFERROR(SUM(E345:E347),"")</f>
        <v>2025</v>
      </c>
      <c r="F349" s="85">
        <f t="shared" si="197"/>
        <v>2025</v>
      </c>
      <c r="G349" s="85">
        <f t="shared" si="197"/>
        <v>2025</v>
      </c>
      <c r="H349" s="85">
        <f t="shared" si="197"/>
        <v>2025</v>
      </c>
      <c r="I349" s="85">
        <f t="shared" si="197"/>
        <v>2025</v>
      </c>
      <c r="J349" s="85">
        <f t="shared" si="197"/>
        <v>51694.75</v>
      </c>
      <c r="K349" s="85">
        <f t="shared" si="197"/>
        <v>51694.75</v>
      </c>
      <c r="L349" s="85">
        <f t="shared" si="197"/>
        <v>51694.75</v>
      </c>
      <c r="M349" s="85">
        <f t="shared" si="197"/>
        <v>51694.75</v>
      </c>
      <c r="N349" s="85">
        <f t="shared" si="197"/>
        <v>51694.75</v>
      </c>
      <c r="O349" s="85">
        <f t="shared" si="197"/>
        <v>51694.75</v>
      </c>
      <c r="P349" s="85">
        <f t="shared" si="197"/>
        <v>51694.75</v>
      </c>
      <c r="Q349" s="85">
        <f t="shared" si="197"/>
        <v>51694.75</v>
      </c>
      <c r="R349" s="85">
        <f t="shared" si="197"/>
        <v>51694.75</v>
      </c>
      <c r="S349" s="85">
        <f t="shared" si="197"/>
        <v>51694.75</v>
      </c>
      <c r="T349" s="85">
        <f t="shared" si="197"/>
        <v>51694.75</v>
      </c>
      <c r="U349" s="85">
        <f t="shared" si="197"/>
        <v>51694.75</v>
      </c>
      <c r="V349" s="85">
        <f t="shared" si="197"/>
        <v>51694.75</v>
      </c>
      <c r="W349" s="85">
        <f t="shared" si="197"/>
        <v>51694.75</v>
      </c>
      <c r="X349" s="85">
        <f t="shared" si="197"/>
        <v>51694.75</v>
      </c>
      <c r="Y349" s="85">
        <f t="shared" si="197"/>
        <v>51694.75</v>
      </c>
      <c r="Z349" s="85">
        <f t="shared" si="197"/>
        <v>51694.75</v>
      </c>
      <c r="AA349" s="85">
        <f t="shared" si="197"/>
        <v>51694.75</v>
      </c>
      <c r="AB349" s="85">
        <f t="shared" si="197"/>
        <v>51694.75</v>
      </c>
      <c r="AC349" s="85">
        <f t="shared" si="197"/>
        <v>51694.75</v>
      </c>
      <c r="AD349" s="85">
        <f t="shared" si="197"/>
        <v>70035.737500000003</v>
      </c>
      <c r="AE349" s="85">
        <f t="shared" si="197"/>
        <v>70035.737500000003</v>
      </c>
      <c r="AF349" s="85">
        <f t="shared" si="197"/>
        <v>70035.737500000003</v>
      </c>
      <c r="AG349" s="85">
        <f t="shared" si="197"/>
        <v>70035.737500000003</v>
      </c>
      <c r="AH349" s="85">
        <f t="shared" si="197"/>
        <v>70035.737500000003</v>
      </c>
      <c r="AI349" s="85">
        <f t="shared" si="197"/>
        <v>70035.737500000003</v>
      </c>
      <c r="AJ349" s="85">
        <f t="shared" si="197"/>
        <v>70035.737500000003</v>
      </c>
      <c r="AK349" s="85">
        <f t="shared" si="197"/>
        <v>70035.737500000003</v>
      </c>
      <c r="AL349" s="85">
        <f t="shared" si="197"/>
        <v>70035.737500000003</v>
      </c>
      <c r="AM349" s="85">
        <f t="shared" si="197"/>
        <v>70035.737500000003</v>
      </c>
      <c r="AN349" s="85">
        <f t="shared" si="197"/>
        <v>70035.737500000003</v>
      </c>
      <c r="AO349" s="85">
        <f t="shared" si="197"/>
        <v>70035.737500000003</v>
      </c>
      <c r="AP349" s="85">
        <f t="shared" si="197"/>
        <v>70035.737500000003</v>
      </c>
      <c r="AQ349" s="85">
        <f t="shared" si="197"/>
        <v>70035.737500000003</v>
      </c>
      <c r="AR349" s="85">
        <f t="shared" si="197"/>
        <v>70035.737500000003</v>
      </c>
      <c r="AS349" s="85">
        <f t="shared" si="197"/>
        <v>70035.737500000003</v>
      </c>
      <c r="AT349" s="85">
        <f t="shared" si="197"/>
        <v>70035.737500000003</v>
      </c>
      <c r="AU349" s="85">
        <f t="shared" si="197"/>
        <v>70035.737500000003</v>
      </c>
      <c r="AV349" s="85">
        <f t="shared" si="197"/>
        <v>70035.737500000003</v>
      </c>
      <c r="AW349" s="85">
        <f t="shared" si="197"/>
        <v>70035.737500000003</v>
      </c>
      <c r="AX349" s="85">
        <f t="shared" si="197"/>
        <v>70035.737500000003</v>
      </c>
      <c r="AY349" s="85">
        <f t="shared" si="197"/>
        <v>70035.737500000003</v>
      </c>
      <c r="AZ349" s="85">
        <f t="shared" si="197"/>
        <v>70035.737500000003</v>
      </c>
      <c r="BA349" s="85">
        <f t="shared" si="197"/>
        <v>70035.737500000003</v>
      </c>
      <c r="BB349" s="85">
        <f t="shared" si="197"/>
        <v>70035.737500000003</v>
      </c>
      <c r="BC349" s="85">
        <f t="shared" si="197"/>
        <v>70035.737500000003</v>
      </c>
      <c r="BD349" s="85">
        <f t="shared" si="197"/>
        <v>70035.737500000003</v>
      </c>
      <c r="BE349" s="85">
        <f t="shared" si="197"/>
        <v>70035.737500000003</v>
      </c>
      <c r="BF349" s="85">
        <f t="shared" si="197"/>
        <v>70035.737500000003</v>
      </c>
      <c r="BG349" s="85">
        <f t="shared" si="197"/>
        <v>70035.737500000003</v>
      </c>
      <c r="BH349" s="85">
        <f t="shared" si="197"/>
        <v>70035.737500000003</v>
      </c>
      <c r="BI349" s="85">
        <f t="shared" si="197"/>
        <v>70035.737500000003</v>
      </c>
      <c r="BJ349" s="85">
        <f t="shared" si="197"/>
        <v>70035.737500000003</v>
      </c>
      <c r="BK349" s="85">
        <f t="shared" si="197"/>
        <v>70035.737500000003</v>
      </c>
      <c r="BL349" s="85">
        <f t="shared" si="197"/>
        <v>70035.737500000003</v>
      </c>
      <c r="BM349" s="85">
        <f t="shared" si="197"/>
        <v>0</v>
      </c>
      <c r="BN349" s="85">
        <f t="shared" si="197"/>
        <v>0</v>
      </c>
      <c r="BO349" s="85">
        <f t="shared" si="197"/>
        <v>0</v>
      </c>
      <c r="BP349" s="85">
        <f t="shared" si="197"/>
        <v>0</v>
      </c>
      <c r="BQ349" s="85">
        <f t="shared" ref="BQ349:DU349" si="198">IFERROR(SUM(BQ345:BQ347),"")</f>
        <v>0</v>
      </c>
      <c r="BR349" s="85">
        <f t="shared" si="198"/>
        <v>0</v>
      </c>
      <c r="BS349" s="85">
        <f t="shared" si="198"/>
        <v>0</v>
      </c>
      <c r="BT349" s="85">
        <f t="shared" si="198"/>
        <v>0</v>
      </c>
      <c r="BU349" s="85">
        <f t="shared" si="198"/>
        <v>0</v>
      </c>
      <c r="BV349" s="85">
        <f t="shared" si="198"/>
        <v>0</v>
      </c>
      <c r="BW349" s="85">
        <f t="shared" si="198"/>
        <v>0</v>
      </c>
      <c r="BX349" s="85">
        <f t="shared" si="198"/>
        <v>0</v>
      </c>
      <c r="BY349" s="85">
        <f t="shared" si="198"/>
        <v>0</v>
      </c>
      <c r="BZ349" s="85">
        <f t="shared" si="198"/>
        <v>0</v>
      </c>
      <c r="CA349" s="85">
        <f t="shared" si="198"/>
        <v>0</v>
      </c>
      <c r="CB349" s="85">
        <f t="shared" si="198"/>
        <v>0</v>
      </c>
      <c r="CC349" s="85">
        <f t="shared" si="198"/>
        <v>0</v>
      </c>
      <c r="CD349" s="85">
        <f t="shared" si="198"/>
        <v>0</v>
      </c>
      <c r="CE349" s="85">
        <f t="shared" si="198"/>
        <v>0</v>
      </c>
      <c r="CF349" s="85">
        <f t="shared" si="198"/>
        <v>0</v>
      </c>
      <c r="CG349" s="85">
        <f t="shared" si="198"/>
        <v>0</v>
      </c>
      <c r="CH349" s="85">
        <f t="shared" si="198"/>
        <v>0</v>
      </c>
      <c r="CI349" s="85">
        <f t="shared" si="198"/>
        <v>0</v>
      </c>
      <c r="CJ349" s="85">
        <f t="shared" si="198"/>
        <v>0</v>
      </c>
      <c r="CK349" s="85">
        <f t="shared" si="198"/>
        <v>0</v>
      </c>
      <c r="CL349" s="85">
        <f t="shared" si="198"/>
        <v>0</v>
      </c>
      <c r="CM349" s="85">
        <f t="shared" si="198"/>
        <v>0</v>
      </c>
      <c r="CN349" s="85">
        <f t="shared" si="198"/>
        <v>0</v>
      </c>
      <c r="CO349" s="85">
        <f t="shared" si="198"/>
        <v>0</v>
      </c>
      <c r="CP349" s="85">
        <f t="shared" si="198"/>
        <v>0</v>
      </c>
      <c r="CQ349" s="85">
        <f t="shared" si="198"/>
        <v>0</v>
      </c>
      <c r="CR349" s="85">
        <f t="shared" si="198"/>
        <v>0</v>
      </c>
      <c r="CS349" s="85">
        <f t="shared" si="198"/>
        <v>0</v>
      </c>
      <c r="CT349" s="85">
        <f t="shared" si="198"/>
        <v>0</v>
      </c>
      <c r="CU349" s="85">
        <f t="shared" si="198"/>
        <v>0</v>
      </c>
      <c r="CV349" s="85">
        <f t="shared" si="198"/>
        <v>0</v>
      </c>
      <c r="CW349" s="85">
        <f t="shared" si="198"/>
        <v>0</v>
      </c>
      <c r="CX349" s="85">
        <f t="shared" si="198"/>
        <v>0</v>
      </c>
      <c r="CY349" s="85">
        <f t="shared" si="198"/>
        <v>0</v>
      </c>
      <c r="CZ349" s="85">
        <f t="shared" si="198"/>
        <v>0</v>
      </c>
      <c r="DA349" s="85">
        <f t="shared" si="198"/>
        <v>0</v>
      </c>
      <c r="DB349" s="85">
        <f t="shared" si="198"/>
        <v>0</v>
      </c>
      <c r="DC349" s="85">
        <f t="shared" si="198"/>
        <v>0</v>
      </c>
      <c r="DD349" s="85">
        <f t="shared" si="198"/>
        <v>0</v>
      </c>
      <c r="DE349" s="85">
        <f t="shared" si="198"/>
        <v>0</v>
      </c>
      <c r="DF349" s="85">
        <f t="shared" si="198"/>
        <v>0</v>
      </c>
      <c r="DG349" s="85">
        <f t="shared" si="198"/>
        <v>0</v>
      </c>
      <c r="DH349" s="85">
        <f t="shared" si="198"/>
        <v>0</v>
      </c>
      <c r="DI349" s="85">
        <f t="shared" si="198"/>
        <v>0</v>
      </c>
      <c r="DJ349" s="85">
        <f t="shared" si="198"/>
        <v>0</v>
      </c>
      <c r="DK349" s="85">
        <f t="shared" si="198"/>
        <v>0</v>
      </c>
      <c r="DL349" s="85">
        <f t="shared" si="198"/>
        <v>0</v>
      </c>
      <c r="DM349" s="85">
        <f t="shared" si="198"/>
        <v>0</v>
      </c>
      <c r="DN349" s="85">
        <f t="shared" si="198"/>
        <v>0</v>
      </c>
      <c r="DO349" s="85">
        <f t="shared" si="198"/>
        <v>0</v>
      </c>
      <c r="DP349" s="85">
        <f t="shared" si="198"/>
        <v>0</v>
      </c>
      <c r="DQ349" s="85">
        <f t="shared" si="198"/>
        <v>0</v>
      </c>
      <c r="DR349" s="85">
        <f t="shared" si="198"/>
        <v>0</v>
      </c>
      <c r="DS349" s="85">
        <f t="shared" si="198"/>
        <v>0</v>
      </c>
      <c r="DT349" s="85">
        <f t="shared" si="198"/>
        <v>0</v>
      </c>
      <c r="DU349" s="85">
        <f t="shared" si="198"/>
        <v>0</v>
      </c>
    </row>
    <row r="350" spans="1:1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row>
    <row r="351" spans="1:125">
      <c r="A351" s="61" t="str">
        <f>IFERROR(A154,"")</f>
        <v>Indekss regulārajām uzturēšanas izmaksām</v>
      </c>
      <c r="B351" s="2"/>
      <c r="C351" s="2"/>
      <c r="D351" s="61" t="str">
        <f>IFERROR(D154,"")</f>
        <v>Patēriņa cenu indekss</v>
      </c>
      <c r="E351" s="81">
        <f>IFERROR(INDEX('Laika grafiks'!$54:$58,MATCH($D351,'Laika grafiks'!$A$54:$A$58,0),MATCH('Naudas plūsmas'!E$3,'Laika grafiks'!$3:$3,0)),"")</f>
        <v>1.0061232333721217</v>
      </c>
      <c r="F351" s="81">
        <f>IFERROR(INDEX('Laika grafiks'!$54:$58,MATCH($D351,'Laika grafiks'!$A$54:$A$58,0),MATCH('Naudas plūsmas'!F$3,'Laika grafiks'!$3:$3,0)),"")</f>
        <v>1.0124228365658292</v>
      </c>
      <c r="G351" s="81">
        <f>IFERROR(INDEX('Laika grafiks'!$54:$58,MATCH($D351,'Laika grafiks'!$A$54:$A$58,0),MATCH('Naudas plūsmas'!G$3,'Laika grafiks'!$3:$3,0)),"")</f>
        <v>1.0186920081555439</v>
      </c>
      <c r="H351" s="81">
        <f>IFERROR(INDEX('Laika grafiks'!$54:$58,MATCH($D351,'Laika grafiks'!$A$54:$A$58,0),MATCH('Naudas plūsmas'!H$3,'Laika grafiks'!$3:$3,0)),"")</f>
        <v>1.0249296970557957</v>
      </c>
      <c r="I351" s="81">
        <f>IFERROR(INDEX('Laika grafiks'!$54:$58,MATCH($D351,'Laika grafiks'!$A$54:$A$58,0),MATCH('Naudas plūsmas'!I$3,'Laika grafiks'!$3:$3,0)),"")</f>
        <v>1.0287672013182014</v>
      </c>
      <c r="J351" s="81">
        <f>IFERROR(INDEX('Laika grafiks'!$54:$58,MATCH($D351,'Laika grafiks'!$A$54:$A$58,0),MATCH('Naudas plūsmas'!J$3,'Laika grafiks'!$3:$3,0)),"")</f>
        <v>1.0346976210468446</v>
      </c>
      <c r="K351" s="81">
        <f>IFERROR(INDEX('Laika grafiks'!$54:$58,MATCH($D351,'Laika grafiks'!$A$54:$A$58,0),MATCH('Naudas plūsmas'!K$3,'Laika grafiks'!$3:$3,0)),"")</f>
        <v>1.0405964956007363</v>
      </c>
      <c r="L351" s="81">
        <f>IFERROR(INDEX('Laika grafiks'!$54:$58,MATCH($D351,'Laika grafiks'!$A$54:$A$58,0),MATCH('Naudas plūsmas'!L$3,'Laika grafiks'!$3:$3,0)),"")</f>
        <v>1.0464628978305941</v>
      </c>
      <c r="M351" s="81">
        <f>IFERROR(INDEX('Laika grafiks'!$54:$58,MATCH($D351,'Laika grafiks'!$A$54:$A$58,0),MATCH('Naudas plūsmas'!M$3,'Laika grafiks'!$3:$3,0)),"")</f>
        <v>1.0455059219711271</v>
      </c>
      <c r="N351" s="81">
        <f>IFERROR(INDEX('Laika grafiks'!$54:$58,MATCH($D351,'Laika grafiks'!$A$54:$A$58,0),MATCH('Naudas plūsmas'!N$3,'Laika grafiks'!$3:$3,0)),"")</f>
        <v>1.0507524937871906</v>
      </c>
      <c r="O351" s="81">
        <f>IFERROR(INDEX('Laika grafiks'!$54:$58,MATCH($D351,'Laika grafiks'!$A$54:$A$58,0),MATCH('Naudas plūsmas'!O$3,'Laika grafiks'!$3:$3,0)),"")</f>
        <v>1.0559673065142297</v>
      </c>
      <c r="P351" s="81">
        <f>IFERROR(INDEX('Laika grafiks'!$54:$58,MATCH($D351,'Laika grafiks'!$A$54:$A$58,0),MATCH('Naudas plūsmas'!P$3,'Laika grafiks'!$3:$3,0)),"")</f>
        <v>1.0611496274207299</v>
      </c>
      <c r="Q351" s="81">
        <f>IFERROR(INDEX('Laika grafiks'!$54:$58,MATCH($D351,'Laika grafiks'!$A$54:$A$58,0),MATCH('Naudas plūsmas'!Q$3,'Laika grafiks'!$3:$3,0)),"")</f>
        <v>1.0664160404105498</v>
      </c>
      <c r="R351" s="81">
        <f>IFERROR(INDEX('Laika grafiks'!$54:$58,MATCH($D351,'Laika grafiks'!$A$54:$A$58,0),MATCH('Naudas plūsmas'!R$3,'Laika grafiks'!$3:$3,0)),"")</f>
        <v>1.0717675436629344</v>
      </c>
      <c r="S351" s="81">
        <f>IFERROR(INDEX('Laika grafiks'!$54:$58,MATCH($D351,'Laika grafiks'!$A$54:$A$58,0),MATCH('Naudas plūsmas'!S$3,'Laika grafiks'!$3:$3,0)),"")</f>
        <v>1.0770866526445142</v>
      </c>
      <c r="T351" s="81">
        <f>IFERROR(INDEX('Laika grafiks'!$54:$58,MATCH($D351,'Laika grafiks'!$A$54:$A$58,0),MATCH('Naudas plūsmas'!T$3,'Laika grafiks'!$3:$3,0)),"")</f>
        <v>1.0823726199691446</v>
      </c>
      <c r="U351" s="81">
        <f>IFERROR(INDEX('Laika grafiks'!$54:$58,MATCH($D351,'Laika grafiks'!$A$54:$A$58,0),MATCH('Naudas plūsmas'!U$3,'Laika grafiks'!$3:$3,0)),"")</f>
        <v>1.0877443612187607</v>
      </c>
      <c r="V351" s="81">
        <f>IFERROR(INDEX('Laika grafiks'!$54:$58,MATCH($D351,'Laika grafiks'!$A$54:$A$58,0),MATCH('Naudas plūsmas'!V$3,'Laika grafiks'!$3:$3,0)),"")</f>
        <v>1.0932028945361931</v>
      </c>
      <c r="W351" s="81">
        <f>IFERROR(INDEX('Laika grafiks'!$54:$58,MATCH($D351,'Laika grafiks'!$A$54:$A$58,0),MATCH('Naudas plūsmas'!W$3,'Laika grafiks'!$3:$3,0)),"")</f>
        <v>1.0986283856974046</v>
      </c>
      <c r="X351" s="81">
        <f>IFERROR(INDEX('Laika grafiks'!$54:$58,MATCH($D351,'Laika grafiks'!$A$54:$A$58,0),MATCH('Naudas plūsmas'!X$3,'Laika grafiks'!$3:$3,0)),"")</f>
        <v>1.1040200723685276</v>
      </c>
      <c r="Y351" s="81">
        <f>IFERROR(INDEX('Laika grafiks'!$54:$58,MATCH($D351,'Laika grafiks'!$A$54:$A$58,0),MATCH('Naudas plūsmas'!Y$3,'Laika grafiks'!$3:$3,0)),"")</f>
        <v>1.1094992484431361</v>
      </c>
      <c r="Z351" s="81">
        <f>IFERROR(INDEX('Laika grafiks'!$54:$58,MATCH($D351,'Laika grafiks'!$A$54:$A$58,0),MATCH('Naudas plūsmas'!Z$3,'Laika grafiks'!$3:$3,0)),"")</f>
        <v>1.115066952426917</v>
      </c>
      <c r="AA351" s="81">
        <f>IFERROR(INDEX('Laika grafiks'!$54:$58,MATCH($D351,'Laika grafiks'!$A$54:$A$58,0),MATCH('Naudas plūsmas'!AA$3,'Laika grafiks'!$3:$3,0)),"")</f>
        <v>1.1206009534113528</v>
      </c>
      <c r="AB351" s="81">
        <f>IFERROR(INDEX('Laika grafiks'!$54:$58,MATCH($D351,'Laika grafiks'!$A$54:$A$58,0),MATCH('Naudas plūsmas'!AB$3,'Laika grafiks'!$3:$3,0)),"")</f>
        <v>1.1261004738158982</v>
      </c>
      <c r="AC351" s="81">
        <f>IFERROR(INDEX('Laika grafiks'!$54:$58,MATCH($D351,'Laika grafiks'!$A$54:$A$58,0),MATCH('Naudas plūsmas'!AC$3,'Laika grafiks'!$3:$3,0)),"")</f>
        <v>1.1316892334119988</v>
      </c>
      <c r="AD351" s="81">
        <f>IFERROR(INDEX('Laika grafiks'!$54:$58,MATCH($D351,'Laika grafiks'!$A$54:$A$58,0),MATCH('Naudas plūsmas'!AD$3,'Laika grafiks'!$3:$3,0)),"")</f>
        <v>1.1373682914754555</v>
      </c>
      <c r="AE351" s="81">
        <f>IFERROR(INDEX('Laika grafiks'!$54:$58,MATCH($D351,'Laika grafiks'!$A$54:$A$58,0),MATCH('Naudas plūsmas'!AE$3,'Laika grafiks'!$3:$3,0)),"")</f>
        <v>1.1430129724795797</v>
      </c>
      <c r="AF351" s="81">
        <f>IFERROR(INDEX('Laika grafiks'!$54:$58,MATCH($D351,'Laika grafiks'!$A$54:$A$58,0),MATCH('Naudas plūsmas'!AF$3,'Laika grafiks'!$3:$3,0)),"")</f>
        <v>1.1486224832922161</v>
      </c>
      <c r="AG351" s="81">
        <f>IFERROR(INDEX('Laika grafiks'!$54:$58,MATCH($D351,'Laika grafiks'!$A$54:$A$58,0),MATCH('Naudas plūsmas'!AG$3,'Laika grafiks'!$3:$3,0)),"")</f>
        <v>1.1543230180802388</v>
      </c>
      <c r="AH351" s="81">
        <f>IFERROR(INDEX('Laika grafiks'!$54:$58,MATCH($D351,'Laika grafiks'!$A$54:$A$58,0),MATCH('Naudas plūsmas'!AH$3,'Laika grafiks'!$3:$3,0)),"")</f>
        <v>1.1601156573049645</v>
      </c>
      <c r="AI351" s="81">
        <f>IFERROR(INDEX('Laika grafiks'!$54:$58,MATCH($D351,'Laika grafiks'!$A$54:$A$58,0),MATCH('Naudas plūsmas'!AI$3,'Laika grafiks'!$3:$3,0)),"")</f>
        <v>1.1658732319291714</v>
      </c>
      <c r="AJ351" s="81">
        <f>IFERROR(INDEX('Laika grafiks'!$54:$58,MATCH($D351,'Laika grafiks'!$A$54:$A$58,0),MATCH('Naudas plūsmas'!AJ$3,'Laika grafiks'!$3:$3,0)),"")</f>
        <v>1.1715949329580604</v>
      </c>
      <c r="AK351" s="81">
        <f>IFERROR(INDEX('Laika grafiks'!$54:$58,MATCH($D351,'Laika grafiks'!$A$54:$A$58,0),MATCH('Naudas plūsmas'!AK$3,'Laika grafiks'!$3:$3,0)),"")</f>
        <v>1.1774094784418434</v>
      </c>
      <c r="AL351" s="81">
        <f>IFERROR(INDEX('Laika grafiks'!$54:$58,MATCH($D351,'Laika grafiks'!$A$54:$A$58,0),MATCH('Naudas plūsmas'!AL$3,'Laika grafiks'!$3:$3,0)),"")</f>
        <v>1.1833179704510639</v>
      </c>
      <c r="AM351" s="81">
        <f>IFERROR(INDEX('Laika grafiks'!$54:$58,MATCH($D351,'Laika grafiks'!$A$54:$A$58,0),MATCH('Naudas plūsmas'!AM$3,'Laika grafiks'!$3:$3,0)),"")</f>
        <v>1.1891906965677548</v>
      </c>
      <c r="AN351" s="81">
        <f>IFERROR(INDEX('Laika grafiks'!$54:$58,MATCH($D351,'Laika grafiks'!$A$54:$A$58,0),MATCH('Naudas plūsmas'!AN$3,'Laika grafiks'!$3:$3,0)),"")</f>
        <v>1.1950268316172217</v>
      </c>
      <c r="AO351" s="81">
        <f>IFERROR(INDEX('Laika grafiks'!$54:$58,MATCH($D351,'Laika grafiks'!$A$54:$A$58,0),MATCH('Naudas plūsmas'!AO$3,'Laika grafiks'!$3:$3,0)),"")</f>
        <v>1.2009576680106804</v>
      </c>
      <c r="AP351" s="81">
        <f>IFERROR(INDEX('Laika grafiks'!$54:$58,MATCH($D351,'Laika grafiks'!$A$54:$A$58,0),MATCH('Naudas plūsmas'!AP$3,'Laika grafiks'!$3:$3,0)),"")</f>
        <v>1.2069843298600851</v>
      </c>
      <c r="AQ351" s="81">
        <f>IFERROR(INDEX('Laika grafiks'!$54:$58,MATCH($D351,'Laika grafiks'!$A$54:$A$58,0),MATCH('Naudas plūsmas'!AQ$3,'Laika grafiks'!$3:$3,0)),"")</f>
        <v>1.2129745104991099</v>
      </c>
      <c r="AR351" s="81">
        <f>IFERROR(INDEX('Laika grafiks'!$54:$58,MATCH($D351,'Laika grafiks'!$A$54:$A$58,0),MATCH('Naudas plūsmas'!AR$3,'Laika grafiks'!$3:$3,0)),"")</f>
        <v>1.218927368249566</v>
      </c>
      <c r="AS351" s="81">
        <f>IFERROR(INDEX('Laika grafiks'!$54:$58,MATCH($D351,'Laika grafiks'!$A$54:$A$58,0),MATCH('Naudas plūsmas'!AS$3,'Laika grafiks'!$3:$3,0)),"")</f>
        <v>1.224976821370894</v>
      </c>
      <c r="AT351" s="81">
        <f>IFERROR(INDEX('Laika grafiks'!$54:$58,MATCH($D351,'Laika grafiks'!$A$54:$A$58,0),MATCH('Naudas plūsmas'!AT$3,'Laika grafiks'!$3:$3,0)),"")</f>
        <v>1.231124016457287</v>
      </c>
      <c r="AU351" s="81">
        <f>IFERROR(INDEX('Laika grafiks'!$54:$58,MATCH($D351,'Laika grafiks'!$A$54:$A$58,0),MATCH('Naudas plūsmas'!AU$3,'Laika grafiks'!$3:$3,0)),"")</f>
        <v>1.2372340007090921</v>
      </c>
      <c r="AV351" s="81">
        <f>IFERROR(INDEX('Laika grafiks'!$54:$58,MATCH($D351,'Laika grafiks'!$A$54:$A$58,0),MATCH('Naudas plūsmas'!AV$3,'Laika grafiks'!$3:$3,0)),"")</f>
        <v>1.2433059156145574</v>
      </c>
      <c r="AW351" s="81">
        <f>IFERROR(INDEX('Laika grafiks'!$54:$58,MATCH($D351,'Laika grafiks'!$A$54:$A$58,0),MATCH('Naudas plūsmas'!AW$3,'Laika grafiks'!$3:$3,0)),"")</f>
        <v>1.2494763577983119</v>
      </c>
      <c r="AX351" s="81">
        <f>IFERROR(INDEX('Laika grafiks'!$54:$58,MATCH($D351,'Laika grafiks'!$A$54:$A$58,0),MATCH('Naudas plūsmas'!AX$3,'Laika grafiks'!$3:$3,0)),"")</f>
        <v>1.2557464967864327</v>
      </c>
      <c r="AY351" s="81">
        <f>IFERROR(INDEX('Laika grafiks'!$54:$58,MATCH($D351,'Laika grafiks'!$A$54:$A$58,0),MATCH('Naudas plūsmas'!AY$3,'Laika grafiks'!$3:$3,0)),"")</f>
        <v>1.261978680723274</v>
      </c>
      <c r="AZ351" s="81">
        <f>IFERROR(INDEX('Laika grafiks'!$54:$58,MATCH($D351,'Laika grafiks'!$A$54:$A$58,0),MATCH('Naudas plūsmas'!AZ$3,'Laika grafiks'!$3:$3,0)),"")</f>
        <v>1.2681720339268487</v>
      </c>
      <c r="BA351" s="81">
        <f>IFERROR(INDEX('Laika grafiks'!$54:$58,MATCH($D351,'Laika grafiks'!$A$54:$A$58,0),MATCH('Naudas plūsmas'!BA$3,'Laika grafiks'!$3:$3,0)),"")</f>
        <v>1.2744658849542783</v>
      </c>
      <c r="BB351" s="81">
        <f>IFERROR(INDEX('Laika grafiks'!$54:$58,MATCH($D351,'Laika grafiks'!$A$54:$A$58,0),MATCH('Naudas plūsmas'!BB$3,'Laika grafiks'!$3:$3,0)),"")</f>
        <v>1.2808614267221612</v>
      </c>
      <c r="BC351" s="81">
        <f>IFERROR(INDEX('Laika grafiks'!$54:$58,MATCH($D351,'Laika grafiks'!$A$54:$A$58,0),MATCH('Naudas plūsmas'!BC$3,'Laika grafiks'!$3:$3,0)),"")</f>
        <v>1.2872182543377395</v>
      </c>
      <c r="BD351" s="81">
        <f>IFERROR(INDEX('Laika grafiks'!$54:$58,MATCH($D351,'Laika grafiks'!$A$54:$A$58,0),MATCH('Naudas plūsmas'!BD$3,'Laika grafiks'!$3:$3,0)),"")</f>
        <v>1.2935354746053855</v>
      </c>
      <c r="BE351" s="81">
        <f>IFERROR(INDEX('Laika grafiks'!$54:$58,MATCH($D351,'Laika grafiks'!$A$54:$A$58,0),MATCH('Naudas plūsmas'!BE$3,'Laika grafiks'!$3:$3,0)),"")</f>
        <v>1.2999552026533638</v>
      </c>
      <c r="BF351" s="81">
        <f>IFERROR(INDEX('Laika grafiks'!$54:$58,MATCH($D351,'Laika grafiks'!$A$54:$A$58,0),MATCH('Naudas plūsmas'!BF$3,'Laika grafiks'!$3:$3,0)),"")</f>
        <v>1.3064786552566046</v>
      </c>
      <c r="BG351" s="81">
        <f>IFERROR(INDEX('Laika grafiks'!$54:$58,MATCH($D351,'Laika grafiks'!$A$54:$A$58,0),MATCH('Naudas plūsmas'!BG$3,'Laika grafiks'!$3:$3,0)),"")</f>
        <v>1.3129626194244943</v>
      </c>
      <c r="BH351" s="81">
        <f>IFERROR(INDEX('Laika grafiks'!$54:$58,MATCH($D351,'Laika grafiks'!$A$54:$A$58,0),MATCH('Naudas plūsmas'!BH$3,'Laika grafiks'!$3:$3,0)),"")</f>
        <v>1.3194061840974933</v>
      </c>
      <c r="BI351" s="81">
        <f>IFERROR(INDEX('Laika grafiks'!$54:$58,MATCH($D351,'Laika grafiks'!$A$54:$A$58,0),MATCH('Naudas plūsmas'!BI$3,'Laika grafiks'!$3:$3,0)),"")</f>
        <v>1.325954306706431</v>
      </c>
      <c r="BJ351" s="81">
        <f>IFERROR(INDEX('Laika grafiks'!$54:$58,MATCH($D351,'Laika grafiks'!$A$54:$A$58,0),MATCH('Naudas plūsmas'!BJ$3,'Laika grafiks'!$3:$3,0)),"")</f>
        <v>1.3326082283617366</v>
      </c>
      <c r="BK351" s="81">
        <f>IFERROR(INDEX('Laika grafiks'!$54:$58,MATCH($D351,'Laika grafiks'!$A$54:$A$58,0),MATCH('Naudas plūsmas'!BK$3,'Laika grafiks'!$3:$3,0)),"")</f>
        <v>1.3392218718129842</v>
      </c>
      <c r="BL351" s="81">
        <f>IFERROR(INDEX('Laika grafiks'!$54:$58,MATCH($D351,'Laika grafiks'!$A$54:$A$58,0),MATCH('Naudas plūsmas'!BL$3,'Laika grafiks'!$3:$3,0)),"")</f>
        <v>1.3457943077794432</v>
      </c>
      <c r="BM351" s="81">
        <f>IFERROR(INDEX('Laika grafiks'!$54:$58,MATCH($D351,'Laika grafiks'!$A$54:$A$58,0),MATCH('Naudas plūsmas'!BM$3,'Laika grafiks'!$3:$3,0)),"")</f>
        <v>1.3524733928405597</v>
      </c>
      <c r="BN351" s="81">
        <f>IFERROR(INDEX('Laika grafiks'!$54:$58,MATCH($D351,'Laika grafiks'!$A$54:$A$58,0),MATCH('Naudas plūsmas'!BN$3,'Laika grafiks'!$3:$3,0)),"")</f>
        <v>1.3592603929289715</v>
      </c>
      <c r="BO351" s="81">
        <f>IFERROR(INDEX('Laika grafiks'!$54:$58,MATCH($D351,'Laika grafiks'!$A$54:$A$58,0),MATCH('Naudas plūsmas'!BO$3,'Laika grafiks'!$3:$3,0)),"")</f>
        <v>1.3592603929289715</v>
      </c>
      <c r="BP351" s="81">
        <f>IFERROR(INDEX('Laika grafiks'!$54:$58,MATCH($D351,'Laika grafiks'!$A$54:$A$58,0),MATCH('Naudas plūsmas'!BP$3,'Laika grafiks'!$3:$3,0)),"")</f>
        <v>1.3592603929289715</v>
      </c>
      <c r="BQ351" s="81">
        <f>IFERROR(INDEX('Laika grafiks'!$54:$58,MATCH($D351,'Laika grafiks'!$A$54:$A$58,0),MATCH('Naudas plūsmas'!BQ$3,'Laika grafiks'!$3:$3,0)),"")</f>
        <v>1.3592603929289715</v>
      </c>
      <c r="BR351" s="81">
        <f>IFERROR(INDEX('Laika grafiks'!$54:$58,MATCH($D351,'Laika grafiks'!$A$54:$A$58,0),MATCH('Naudas plūsmas'!BR$3,'Laika grafiks'!$3:$3,0)),"")</f>
        <v>1.3592603929289715</v>
      </c>
      <c r="BS351" s="81">
        <f>IFERROR(INDEX('Laika grafiks'!$54:$58,MATCH($D351,'Laika grafiks'!$A$54:$A$58,0),MATCH('Naudas plūsmas'!BS$3,'Laika grafiks'!$3:$3,0)),"")</f>
        <v>1.3592603929289715</v>
      </c>
      <c r="BT351" s="81">
        <f>IFERROR(INDEX('Laika grafiks'!$54:$58,MATCH($D351,'Laika grafiks'!$A$54:$A$58,0),MATCH('Naudas plūsmas'!BT$3,'Laika grafiks'!$3:$3,0)),"")</f>
        <v>1.3592603929289715</v>
      </c>
      <c r="BU351" s="81">
        <f>IFERROR(INDEX('Laika grafiks'!$54:$58,MATCH($D351,'Laika grafiks'!$A$54:$A$58,0),MATCH('Naudas plūsmas'!BU$3,'Laika grafiks'!$3:$3,0)),"")</f>
        <v>1.3592603929289715</v>
      </c>
      <c r="BV351" s="81">
        <f>IFERROR(INDEX('Laika grafiks'!$54:$58,MATCH($D351,'Laika grafiks'!$A$54:$A$58,0),MATCH('Naudas plūsmas'!BV$3,'Laika grafiks'!$3:$3,0)),"")</f>
        <v>1.3592603929289715</v>
      </c>
      <c r="BW351" s="81">
        <f>IFERROR(INDEX('Laika grafiks'!$54:$58,MATCH($D351,'Laika grafiks'!$A$54:$A$58,0),MATCH('Naudas plūsmas'!BW$3,'Laika grafiks'!$3:$3,0)),"")</f>
        <v>1.3592603929289715</v>
      </c>
      <c r="BX351" s="81">
        <f>IFERROR(INDEX('Laika grafiks'!$54:$58,MATCH($D351,'Laika grafiks'!$A$54:$A$58,0),MATCH('Naudas plūsmas'!BX$3,'Laika grafiks'!$3:$3,0)),"")</f>
        <v>1.3592603929289715</v>
      </c>
      <c r="BY351" s="81">
        <f>IFERROR(INDEX('Laika grafiks'!$54:$58,MATCH($D351,'Laika grafiks'!$A$54:$A$58,0),MATCH('Naudas plūsmas'!BY$3,'Laika grafiks'!$3:$3,0)),"")</f>
        <v>1.3592603929289715</v>
      </c>
      <c r="BZ351" s="81">
        <f>IFERROR(INDEX('Laika grafiks'!$54:$58,MATCH($D351,'Laika grafiks'!$A$54:$A$58,0),MATCH('Naudas plūsmas'!BZ$3,'Laika grafiks'!$3:$3,0)),"")</f>
        <v>1.3592603929289715</v>
      </c>
      <c r="CA351" s="81">
        <f>IFERROR(INDEX('Laika grafiks'!$54:$58,MATCH($D351,'Laika grafiks'!$A$54:$A$58,0),MATCH('Naudas plūsmas'!CA$3,'Laika grafiks'!$3:$3,0)),"")</f>
        <v>1.3592603929289715</v>
      </c>
      <c r="CB351" s="81">
        <f>IFERROR(INDEX('Laika grafiks'!$54:$58,MATCH($D351,'Laika grafiks'!$A$54:$A$58,0),MATCH('Naudas plūsmas'!CB$3,'Laika grafiks'!$3:$3,0)),"")</f>
        <v>1.3592603929289715</v>
      </c>
      <c r="CC351" s="81">
        <f>IFERROR(INDEX('Laika grafiks'!$54:$58,MATCH($D351,'Laika grafiks'!$A$54:$A$58,0),MATCH('Naudas plūsmas'!CC$3,'Laika grafiks'!$3:$3,0)),"")</f>
        <v>1.3592603929289715</v>
      </c>
      <c r="CD351" s="81">
        <f>IFERROR(INDEX('Laika grafiks'!$54:$58,MATCH($D351,'Laika grafiks'!$A$54:$A$58,0),MATCH('Naudas plūsmas'!CD$3,'Laika grafiks'!$3:$3,0)),"")</f>
        <v>1.3592603929289715</v>
      </c>
      <c r="CE351" s="81">
        <f>IFERROR(INDEX('Laika grafiks'!$54:$58,MATCH($D351,'Laika grafiks'!$A$54:$A$58,0),MATCH('Naudas plūsmas'!CE$3,'Laika grafiks'!$3:$3,0)),"")</f>
        <v>1.3592603929289715</v>
      </c>
      <c r="CF351" s="81">
        <f>IFERROR(INDEX('Laika grafiks'!$54:$58,MATCH($D351,'Laika grafiks'!$A$54:$A$58,0),MATCH('Naudas plūsmas'!CF$3,'Laika grafiks'!$3:$3,0)),"")</f>
        <v>1.3592603929289715</v>
      </c>
      <c r="CG351" s="81">
        <f>IFERROR(INDEX('Laika grafiks'!$54:$58,MATCH($D351,'Laika grafiks'!$A$54:$A$58,0),MATCH('Naudas plūsmas'!CG$3,'Laika grafiks'!$3:$3,0)),"")</f>
        <v>1.3592603929289715</v>
      </c>
      <c r="CH351" s="81">
        <f>IFERROR(INDEX('Laika grafiks'!$54:$58,MATCH($D351,'Laika grafiks'!$A$54:$A$58,0),MATCH('Naudas plūsmas'!CH$3,'Laika grafiks'!$3:$3,0)),"")</f>
        <v>1.3592603929289715</v>
      </c>
      <c r="CI351" s="81">
        <f>IFERROR(INDEX('Laika grafiks'!$54:$58,MATCH($D351,'Laika grafiks'!$A$54:$A$58,0),MATCH('Naudas plūsmas'!CI$3,'Laika grafiks'!$3:$3,0)),"")</f>
        <v>1.3592603929289715</v>
      </c>
      <c r="CJ351" s="81">
        <f>IFERROR(INDEX('Laika grafiks'!$54:$58,MATCH($D351,'Laika grafiks'!$A$54:$A$58,0),MATCH('Naudas plūsmas'!CJ$3,'Laika grafiks'!$3:$3,0)),"")</f>
        <v>1.3592603929289715</v>
      </c>
      <c r="CK351" s="81">
        <f>IFERROR(INDEX('Laika grafiks'!$54:$58,MATCH($D351,'Laika grafiks'!$A$54:$A$58,0),MATCH('Naudas plūsmas'!CK$3,'Laika grafiks'!$3:$3,0)),"")</f>
        <v>1.3592603929289715</v>
      </c>
      <c r="CL351" s="81">
        <f>IFERROR(INDEX('Laika grafiks'!$54:$58,MATCH($D351,'Laika grafiks'!$A$54:$A$58,0),MATCH('Naudas plūsmas'!CL$3,'Laika grafiks'!$3:$3,0)),"")</f>
        <v>1.3592603929289715</v>
      </c>
      <c r="CM351" s="81">
        <f>IFERROR(INDEX('Laika grafiks'!$54:$58,MATCH($D351,'Laika grafiks'!$A$54:$A$58,0),MATCH('Naudas plūsmas'!CM$3,'Laika grafiks'!$3:$3,0)),"")</f>
        <v>1.3592603929289715</v>
      </c>
      <c r="CN351" s="81">
        <f>IFERROR(INDEX('Laika grafiks'!$54:$58,MATCH($D351,'Laika grafiks'!$A$54:$A$58,0),MATCH('Naudas plūsmas'!CN$3,'Laika grafiks'!$3:$3,0)),"")</f>
        <v>1.3592603929289715</v>
      </c>
      <c r="CO351" s="81">
        <f>IFERROR(INDEX('Laika grafiks'!$54:$58,MATCH($D351,'Laika grafiks'!$A$54:$A$58,0),MATCH('Naudas plūsmas'!CO$3,'Laika grafiks'!$3:$3,0)),"")</f>
        <v>1.3592603929289715</v>
      </c>
      <c r="CP351" s="81">
        <f>IFERROR(INDEX('Laika grafiks'!$54:$58,MATCH($D351,'Laika grafiks'!$A$54:$A$58,0),MATCH('Naudas plūsmas'!CP$3,'Laika grafiks'!$3:$3,0)),"")</f>
        <v>1.3592603929289715</v>
      </c>
      <c r="CQ351" s="81">
        <f>IFERROR(INDEX('Laika grafiks'!$54:$58,MATCH($D351,'Laika grafiks'!$A$54:$A$58,0),MATCH('Naudas plūsmas'!CQ$3,'Laika grafiks'!$3:$3,0)),"")</f>
        <v>1.3592603929289715</v>
      </c>
      <c r="CR351" s="81">
        <f>IFERROR(INDEX('Laika grafiks'!$54:$58,MATCH($D351,'Laika grafiks'!$A$54:$A$58,0),MATCH('Naudas plūsmas'!CR$3,'Laika grafiks'!$3:$3,0)),"")</f>
        <v>1.3592603929289715</v>
      </c>
      <c r="CS351" s="81">
        <f>IFERROR(INDEX('Laika grafiks'!$54:$58,MATCH($D351,'Laika grafiks'!$A$54:$A$58,0),MATCH('Naudas plūsmas'!CS$3,'Laika grafiks'!$3:$3,0)),"")</f>
        <v>1.3592603929289715</v>
      </c>
      <c r="CT351" s="81">
        <f>IFERROR(INDEX('Laika grafiks'!$54:$58,MATCH($D351,'Laika grafiks'!$A$54:$A$58,0),MATCH('Naudas plūsmas'!CT$3,'Laika grafiks'!$3:$3,0)),"")</f>
        <v>1.3592603929289715</v>
      </c>
      <c r="CU351" s="81">
        <f>IFERROR(INDEX('Laika grafiks'!$54:$58,MATCH($D351,'Laika grafiks'!$A$54:$A$58,0),MATCH('Naudas plūsmas'!CU$3,'Laika grafiks'!$3:$3,0)),"")</f>
        <v>1.3592603929289715</v>
      </c>
      <c r="CV351" s="81">
        <f>IFERROR(INDEX('Laika grafiks'!$54:$58,MATCH($D351,'Laika grafiks'!$A$54:$A$58,0),MATCH('Naudas plūsmas'!CV$3,'Laika grafiks'!$3:$3,0)),"")</f>
        <v>1.3592603929289715</v>
      </c>
      <c r="CW351" s="81">
        <f>IFERROR(INDEX('Laika grafiks'!$54:$58,MATCH($D351,'Laika grafiks'!$A$54:$A$58,0),MATCH('Naudas plūsmas'!CW$3,'Laika grafiks'!$3:$3,0)),"")</f>
        <v>1.3592603929289715</v>
      </c>
      <c r="CX351" s="81">
        <f>IFERROR(INDEX('Laika grafiks'!$54:$58,MATCH($D351,'Laika grafiks'!$A$54:$A$58,0),MATCH('Naudas plūsmas'!CX$3,'Laika grafiks'!$3:$3,0)),"")</f>
        <v>1.3592603929289715</v>
      </c>
      <c r="CY351" s="81">
        <f>IFERROR(INDEX('Laika grafiks'!$54:$58,MATCH($D351,'Laika grafiks'!$A$54:$A$58,0),MATCH('Naudas plūsmas'!CY$3,'Laika grafiks'!$3:$3,0)),"")</f>
        <v>1.3592603929289715</v>
      </c>
      <c r="CZ351" s="81">
        <f>IFERROR(INDEX('Laika grafiks'!$54:$58,MATCH($D351,'Laika grafiks'!$A$54:$A$58,0),MATCH('Naudas plūsmas'!CZ$3,'Laika grafiks'!$3:$3,0)),"")</f>
        <v>1.3592603929289715</v>
      </c>
      <c r="DA351" s="81">
        <f>IFERROR(INDEX('Laika grafiks'!$54:$58,MATCH($D351,'Laika grafiks'!$A$54:$A$58,0),MATCH('Naudas plūsmas'!DA$3,'Laika grafiks'!$3:$3,0)),"")</f>
        <v>1.3592603929289715</v>
      </c>
      <c r="DB351" s="81">
        <f>IFERROR(INDEX('Laika grafiks'!$54:$58,MATCH($D351,'Laika grafiks'!$A$54:$A$58,0),MATCH('Naudas plūsmas'!DB$3,'Laika grafiks'!$3:$3,0)),"")</f>
        <v>1.3592603929289715</v>
      </c>
      <c r="DC351" s="81">
        <f>IFERROR(INDEX('Laika grafiks'!$54:$58,MATCH($D351,'Laika grafiks'!$A$54:$A$58,0),MATCH('Naudas plūsmas'!DC$3,'Laika grafiks'!$3:$3,0)),"")</f>
        <v>1.3592603929289715</v>
      </c>
      <c r="DD351" s="81">
        <f>IFERROR(INDEX('Laika grafiks'!$54:$58,MATCH($D351,'Laika grafiks'!$A$54:$A$58,0),MATCH('Naudas plūsmas'!DD$3,'Laika grafiks'!$3:$3,0)),"")</f>
        <v>1.3592603929289715</v>
      </c>
      <c r="DE351" s="81">
        <f>IFERROR(INDEX('Laika grafiks'!$54:$58,MATCH($D351,'Laika grafiks'!$A$54:$A$58,0),MATCH('Naudas plūsmas'!DE$3,'Laika grafiks'!$3:$3,0)),"")</f>
        <v>1.3592603929289715</v>
      </c>
      <c r="DF351" s="81">
        <f>IFERROR(INDEX('Laika grafiks'!$54:$58,MATCH($D351,'Laika grafiks'!$A$54:$A$58,0),MATCH('Naudas plūsmas'!DF$3,'Laika grafiks'!$3:$3,0)),"")</f>
        <v>1.3592603929289715</v>
      </c>
      <c r="DG351" s="81">
        <f>IFERROR(INDEX('Laika grafiks'!$54:$58,MATCH($D351,'Laika grafiks'!$A$54:$A$58,0),MATCH('Naudas plūsmas'!DG$3,'Laika grafiks'!$3:$3,0)),"")</f>
        <v>1.3592603929289715</v>
      </c>
      <c r="DH351" s="81">
        <f>IFERROR(INDEX('Laika grafiks'!$54:$58,MATCH($D351,'Laika grafiks'!$A$54:$A$58,0),MATCH('Naudas plūsmas'!DH$3,'Laika grafiks'!$3:$3,0)),"")</f>
        <v>1.3592603929289715</v>
      </c>
      <c r="DI351" s="81">
        <f>IFERROR(INDEX('Laika grafiks'!$54:$58,MATCH($D351,'Laika grafiks'!$A$54:$A$58,0),MATCH('Naudas plūsmas'!DI$3,'Laika grafiks'!$3:$3,0)),"")</f>
        <v>1.3592603929289715</v>
      </c>
      <c r="DJ351" s="81">
        <f>IFERROR(INDEX('Laika grafiks'!$54:$58,MATCH($D351,'Laika grafiks'!$A$54:$A$58,0),MATCH('Naudas plūsmas'!DJ$3,'Laika grafiks'!$3:$3,0)),"")</f>
        <v>1.3592603929289715</v>
      </c>
      <c r="DK351" s="81">
        <f>IFERROR(INDEX('Laika grafiks'!$54:$58,MATCH($D351,'Laika grafiks'!$A$54:$A$58,0),MATCH('Naudas plūsmas'!DK$3,'Laika grafiks'!$3:$3,0)),"")</f>
        <v>1.3592603929289715</v>
      </c>
      <c r="DL351" s="81">
        <f>IFERROR(INDEX('Laika grafiks'!$54:$58,MATCH($D351,'Laika grafiks'!$A$54:$A$58,0),MATCH('Naudas plūsmas'!DL$3,'Laika grafiks'!$3:$3,0)),"")</f>
        <v>1.3592603929289715</v>
      </c>
      <c r="DM351" s="81">
        <f>IFERROR(INDEX('Laika grafiks'!$54:$58,MATCH($D351,'Laika grafiks'!$A$54:$A$58,0),MATCH('Naudas plūsmas'!DM$3,'Laika grafiks'!$3:$3,0)),"")</f>
        <v>1.3592603929289715</v>
      </c>
      <c r="DN351" s="81">
        <f>IFERROR(INDEX('Laika grafiks'!$54:$58,MATCH($D351,'Laika grafiks'!$A$54:$A$58,0),MATCH('Naudas plūsmas'!DN$3,'Laika grafiks'!$3:$3,0)),"")</f>
        <v>1.3592603929289715</v>
      </c>
      <c r="DO351" s="81">
        <f>IFERROR(INDEX('Laika grafiks'!$54:$58,MATCH($D351,'Laika grafiks'!$A$54:$A$58,0),MATCH('Naudas plūsmas'!DO$3,'Laika grafiks'!$3:$3,0)),"")</f>
        <v>1.3592603929289715</v>
      </c>
      <c r="DP351" s="81">
        <f>IFERROR(INDEX('Laika grafiks'!$54:$58,MATCH($D351,'Laika grafiks'!$A$54:$A$58,0),MATCH('Naudas plūsmas'!DP$3,'Laika grafiks'!$3:$3,0)),"")</f>
        <v>1.3592603929289715</v>
      </c>
      <c r="DQ351" s="81">
        <f>IFERROR(INDEX('Laika grafiks'!$54:$58,MATCH($D351,'Laika grafiks'!$A$54:$A$58,0),MATCH('Naudas plūsmas'!DQ$3,'Laika grafiks'!$3:$3,0)),"")</f>
        <v>1.3592603929289715</v>
      </c>
      <c r="DR351" s="81">
        <f>IFERROR(INDEX('Laika grafiks'!$54:$58,MATCH($D351,'Laika grafiks'!$A$54:$A$58,0),MATCH('Naudas plūsmas'!DR$3,'Laika grafiks'!$3:$3,0)),"")</f>
        <v>1.3592603929289715</v>
      </c>
      <c r="DS351" s="81">
        <f>IFERROR(INDEX('Laika grafiks'!$54:$58,MATCH($D351,'Laika grafiks'!$A$54:$A$58,0),MATCH('Naudas plūsmas'!DS$3,'Laika grafiks'!$3:$3,0)),"")</f>
        <v>1.3592603929289715</v>
      </c>
      <c r="DT351" s="81">
        <f>IFERROR(INDEX('Laika grafiks'!$54:$58,MATCH($D351,'Laika grafiks'!$A$54:$A$58,0),MATCH('Naudas plūsmas'!DT$3,'Laika grafiks'!$3:$3,0)),"")</f>
        <v>1.3592603929289715</v>
      </c>
      <c r="DU351" s="81">
        <f>IFERROR(INDEX('Laika grafiks'!$54:$58,MATCH($D351,'Laika grafiks'!$A$54:$A$58,0),MATCH('Naudas plūsmas'!DU$3,'Laika grafiks'!$3:$3,0)),"")</f>
        <v>1.3592603929289715</v>
      </c>
    </row>
    <row r="352" spans="1:125">
      <c r="A352" s="61" t="str">
        <f>IFERROR(A155,"")</f>
        <v>Indekss periodiskajām uzturēšanas izmaksām</v>
      </c>
      <c r="B352" s="2"/>
      <c r="C352" s="2"/>
      <c r="D352" s="61" t="str">
        <f>IFERROR(D155,"")</f>
        <v>Patēriņa cenu indekss</v>
      </c>
      <c r="E352" s="81">
        <f>IFERROR(INDEX('Laika grafiks'!$54:$58,MATCH($D352,'Laika grafiks'!$A$54:$A$58,0),MATCH('Naudas plūsmas'!E$3,'Laika grafiks'!$3:$3,0)),"")</f>
        <v>1.0061232333721217</v>
      </c>
      <c r="F352" s="81">
        <f>IFERROR(INDEX('Laika grafiks'!$54:$58,MATCH($D352,'Laika grafiks'!$A$54:$A$58,0),MATCH('Naudas plūsmas'!F$3,'Laika grafiks'!$3:$3,0)),"")</f>
        <v>1.0124228365658292</v>
      </c>
      <c r="G352" s="81">
        <f>IFERROR(INDEX('Laika grafiks'!$54:$58,MATCH($D352,'Laika grafiks'!$A$54:$A$58,0),MATCH('Naudas plūsmas'!G$3,'Laika grafiks'!$3:$3,0)),"")</f>
        <v>1.0186920081555439</v>
      </c>
      <c r="H352" s="81">
        <f>IFERROR(INDEX('Laika grafiks'!$54:$58,MATCH($D352,'Laika grafiks'!$A$54:$A$58,0),MATCH('Naudas plūsmas'!H$3,'Laika grafiks'!$3:$3,0)),"")</f>
        <v>1.0249296970557957</v>
      </c>
      <c r="I352" s="81">
        <f>IFERROR(INDEX('Laika grafiks'!$54:$58,MATCH($D352,'Laika grafiks'!$A$54:$A$58,0),MATCH('Naudas plūsmas'!I$3,'Laika grafiks'!$3:$3,0)),"")</f>
        <v>1.0287672013182014</v>
      </c>
      <c r="J352" s="81">
        <f>IFERROR(INDEX('Laika grafiks'!$54:$58,MATCH($D352,'Laika grafiks'!$A$54:$A$58,0),MATCH('Naudas plūsmas'!J$3,'Laika grafiks'!$3:$3,0)),"")</f>
        <v>1.0346976210468446</v>
      </c>
      <c r="K352" s="81">
        <f>IFERROR(INDEX('Laika grafiks'!$54:$58,MATCH($D352,'Laika grafiks'!$A$54:$A$58,0),MATCH('Naudas plūsmas'!K$3,'Laika grafiks'!$3:$3,0)),"")</f>
        <v>1.0405964956007363</v>
      </c>
      <c r="L352" s="81">
        <f>IFERROR(INDEX('Laika grafiks'!$54:$58,MATCH($D352,'Laika grafiks'!$A$54:$A$58,0),MATCH('Naudas plūsmas'!L$3,'Laika grafiks'!$3:$3,0)),"")</f>
        <v>1.0464628978305941</v>
      </c>
      <c r="M352" s="81">
        <f>IFERROR(INDEX('Laika grafiks'!$54:$58,MATCH($D352,'Laika grafiks'!$A$54:$A$58,0),MATCH('Naudas plūsmas'!M$3,'Laika grafiks'!$3:$3,0)),"")</f>
        <v>1.0455059219711271</v>
      </c>
      <c r="N352" s="81">
        <f>IFERROR(INDEX('Laika grafiks'!$54:$58,MATCH($D352,'Laika grafiks'!$A$54:$A$58,0),MATCH('Naudas plūsmas'!N$3,'Laika grafiks'!$3:$3,0)),"")</f>
        <v>1.0507524937871906</v>
      </c>
      <c r="O352" s="81">
        <f>IFERROR(INDEX('Laika grafiks'!$54:$58,MATCH($D352,'Laika grafiks'!$A$54:$A$58,0),MATCH('Naudas plūsmas'!O$3,'Laika grafiks'!$3:$3,0)),"")</f>
        <v>1.0559673065142297</v>
      </c>
      <c r="P352" s="81">
        <f>IFERROR(INDEX('Laika grafiks'!$54:$58,MATCH($D352,'Laika grafiks'!$A$54:$A$58,0),MATCH('Naudas plūsmas'!P$3,'Laika grafiks'!$3:$3,0)),"")</f>
        <v>1.0611496274207299</v>
      </c>
      <c r="Q352" s="81">
        <f>IFERROR(INDEX('Laika grafiks'!$54:$58,MATCH($D352,'Laika grafiks'!$A$54:$A$58,0),MATCH('Naudas plūsmas'!Q$3,'Laika grafiks'!$3:$3,0)),"")</f>
        <v>1.0664160404105498</v>
      </c>
      <c r="R352" s="81">
        <f>IFERROR(INDEX('Laika grafiks'!$54:$58,MATCH($D352,'Laika grafiks'!$A$54:$A$58,0),MATCH('Naudas plūsmas'!R$3,'Laika grafiks'!$3:$3,0)),"")</f>
        <v>1.0717675436629344</v>
      </c>
      <c r="S352" s="81">
        <f>IFERROR(INDEX('Laika grafiks'!$54:$58,MATCH($D352,'Laika grafiks'!$A$54:$A$58,0),MATCH('Naudas plūsmas'!S$3,'Laika grafiks'!$3:$3,0)),"")</f>
        <v>1.0770866526445142</v>
      </c>
      <c r="T352" s="81">
        <f>IFERROR(INDEX('Laika grafiks'!$54:$58,MATCH($D352,'Laika grafiks'!$A$54:$A$58,0),MATCH('Naudas plūsmas'!T$3,'Laika grafiks'!$3:$3,0)),"")</f>
        <v>1.0823726199691446</v>
      </c>
      <c r="U352" s="81">
        <f>IFERROR(INDEX('Laika grafiks'!$54:$58,MATCH($D352,'Laika grafiks'!$A$54:$A$58,0),MATCH('Naudas plūsmas'!U$3,'Laika grafiks'!$3:$3,0)),"")</f>
        <v>1.0877443612187607</v>
      </c>
      <c r="V352" s="81">
        <f>IFERROR(INDEX('Laika grafiks'!$54:$58,MATCH($D352,'Laika grafiks'!$A$54:$A$58,0),MATCH('Naudas plūsmas'!V$3,'Laika grafiks'!$3:$3,0)),"")</f>
        <v>1.0932028945361931</v>
      </c>
      <c r="W352" s="81">
        <f>IFERROR(INDEX('Laika grafiks'!$54:$58,MATCH($D352,'Laika grafiks'!$A$54:$A$58,0),MATCH('Naudas plūsmas'!W$3,'Laika grafiks'!$3:$3,0)),"")</f>
        <v>1.0986283856974046</v>
      </c>
      <c r="X352" s="81">
        <f>IFERROR(INDEX('Laika grafiks'!$54:$58,MATCH($D352,'Laika grafiks'!$A$54:$A$58,0),MATCH('Naudas plūsmas'!X$3,'Laika grafiks'!$3:$3,0)),"")</f>
        <v>1.1040200723685276</v>
      </c>
      <c r="Y352" s="81">
        <f>IFERROR(INDEX('Laika grafiks'!$54:$58,MATCH($D352,'Laika grafiks'!$A$54:$A$58,0),MATCH('Naudas plūsmas'!Y$3,'Laika grafiks'!$3:$3,0)),"")</f>
        <v>1.1094992484431361</v>
      </c>
      <c r="Z352" s="81">
        <f>IFERROR(INDEX('Laika grafiks'!$54:$58,MATCH($D352,'Laika grafiks'!$A$54:$A$58,0),MATCH('Naudas plūsmas'!Z$3,'Laika grafiks'!$3:$3,0)),"")</f>
        <v>1.115066952426917</v>
      </c>
      <c r="AA352" s="81">
        <f>IFERROR(INDEX('Laika grafiks'!$54:$58,MATCH($D352,'Laika grafiks'!$A$54:$A$58,0),MATCH('Naudas plūsmas'!AA$3,'Laika grafiks'!$3:$3,0)),"")</f>
        <v>1.1206009534113528</v>
      </c>
      <c r="AB352" s="81">
        <f>IFERROR(INDEX('Laika grafiks'!$54:$58,MATCH($D352,'Laika grafiks'!$A$54:$A$58,0),MATCH('Naudas plūsmas'!AB$3,'Laika grafiks'!$3:$3,0)),"")</f>
        <v>1.1261004738158982</v>
      </c>
      <c r="AC352" s="81">
        <f>IFERROR(INDEX('Laika grafiks'!$54:$58,MATCH($D352,'Laika grafiks'!$A$54:$A$58,0),MATCH('Naudas plūsmas'!AC$3,'Laika grafiks'!$3:$3,0)),"")</f>
        <v>1.1316892334119988</v>
      </c>
      <c r="AD352" s="81">
        <f>IFERROR(INDEX('Laika grafiks'!$54:$58,MATCH($D352,'Laika grafiks'!$A$54:$A$58,0),MATCH('Naudas plūsmas'!AD$3,'Laika grafiks'!$3:$3,0)),"")</f>
        <v>1.1373682914754555</v>
      </c>
      <c r="AE352" s="81">
        <f>IFERROR(INDEX('Laika grafiks'!$54:$58,MATCH($D352,'Laika grafiks'!$A$54:$A$58,0),MATCH('Naudas plūsmas'!AE$3,'Laika grafiks'!$3:$3,0)),"")</f>
        <v>1.1430129724795797</v>
      </c>
      <c r="AF352" s="81">
        <f>IFERROR(INDEX('Laika grafiks'!$54:$58,MATCH($D352,'Laika grafiks'!$A$54:$A$58,0),MATCH('Naudas plūsmas'!AF$3,'Laika grafiks'!$3:$3,0)),"")</f>
        <v>1.1486224832922161</v>
      </c>
      <c r="AG352" s="81">
        <f>IFERROR(INDEX('Laika grafiks'!$54:$58,MATCH($D352,'Laika grafiks'!$A$54:$A$58,0),MATCH('Naudas plūsmas'!AG$3,'Laika grafiks'!$3:$3,0)),"")</f>
        <v>1.1543230180802388</v>
      </c>
      <c r="AH352" s="81">
        <f>IFERROR(INDEX('Laika grafiks'!$54:$58,MATCH($D352,'Laika grafiks'!$A$54:$A$58,0),MATCH('Naudas plūsmas'!AH$3,'Laika grafiks'!$3:$3,0)),"")</f>
        <v>1.1601156573049645</v>
      </c>
      <c r="AI352" s="81">
        <f>IFERROR(INDEX('Laika grafiks'!$54:$58,MATCH($D352,'Laika grafiks'!$A$54:$A$58,0),MATCH('Naudas plūsmas'!AI$3,'Laika grafiks'!$3:$3,0)),"")</f>
        <v>1.1658732319291714</v>
      </c>
      <c r="AJ352" s="81">
        <f>IFERROR(INDEX('Laika grafiks'!$54:$58,MATCH($D352,'Laika grafiks'!$A$54:$A$58,0),MATCH('Naudas plūsmas'!AJ$3,'Laika grafiks'!$3:$3,0)),"")</f>
        <v>1.1715949329580604</v>
      </c>
      <c r="AK352" s="81">
        <f>IFERROR(INDEX('Laika grafiks'!$54:$58,MATCH($D352,'Laika grafiks'!$A$54:$A$58,0),MATCH('Naudas plūsmas'!AK$3,'Laika grafiks'!$3:$3,0)),"")</f>
        <v>1.1774094784418434</v>
      </c>
      <c r="AL352" s="81">
        <f>IFERROR(INDEX('Laika grafiks'!$54:$58,MATCH($D352,'Laika grafiks'!$A$54:$A$58,0),MATCH('Naudas plūsmas'!AL$3,'Laika grafiks'!$3:$3,0)),"")</f>
        <v>1.1833179704510639</v>
      </c>
      <c r="AM352" s="81">
        <f>IFERROR(INDEX('Laika grafiks'!$54:$58,MATCH($D352,'Laika grafiks'!$A$54:$A$58,0),MATCH('Naudas plūsmas'!AM$3,'Laika grafiks'!$3:$3,0)),"")</f>
        <v>1.1891906965677548</v>
      </c>
      <c r="AN352" s="81">
        <f>IFERROR(INDEX('Laika grafiks'!$54:$58,MATCH($D352,'Laika grafiks'!$A$54:$A$58,0),MATCH('Naudas plūsmas'!AN$3,'Laika grafiks'!$3:$3,0)),"")</f>
        <v>1.1950268316172217</v>
      </c>
      <c r="AO352" s="81">
        <f>IFERROR(INDEX('Laika grafiks'!$54:$58,MATCH($D352,'Laika grafiks'!$A$54:$A$58,0),MATCH('Naudas plūsmas'!AO$3,'Laika grafiks'!$3:$3,0)),"")</f>
        <v>1.2009576680106804</v>
      </c>
      <c r="AP352" s="81">
        <f>IFERROR(INDEX('Laika grafiks'!$54:$58,MATCH($D352,'Laika grafiks'!$A$54:$A$58,0),MATCH('Naudas plūsmas'!AP$3,'Laika grafiks'!$3:$3,0)),"")</f>
        <v>1.2069843298600851</v>
      </c>
      <c r="AQ352" s="81">
        <f>IFERROR(INDEX('Laika grafiks'!$54:$58,MATCH($D352,'Laika grafiks'!$A$54:$A$58,0),MATCH('Naudas plūsmas'!AQ$3,'Laika grafiks'!$3:$3,0)),"")</f>
        <v>1.2129745104991099</v>
      </c>
      <c r="AR352" s="81">
        <f>IFERROR(INDEX('Laika grafiks'!$54:$58,MATCH($D352,'Laika grafiks'!$A$54:$A$58,0),MATCH('Naudas plūsmas'!AR$3,'Laika grafiks'!$3:$3,0)),"")</f>
        <v>1.218927368249566</v>
      </c>
      <c r="AS352" s="81">
        <f>IFERROR(INDEX('Laika grafiks'!$54:$58,MATCH($D352,'Laika grafiks'!$A$54:$A$58,0),MATCH('Naudas plūsmas'!AS$3,'Laika grafiks'!$3:$3,0)),"")</f>
        <v>1.224976821370894</v>
      </c>
      <c r="AT352" s="81">
        <f>IFERROR(INDEX('Laika grafiks'!$54:$58,MATCH($D352,'Laika grafiks'!$A$54:$A$58,0),MATCH('Naudas plūsmas'!AT$3,'Laika grafiks'!$3:$3,0)),"")</f>
        <v>1.231124016457287</v>
      </c>
      <c r="AU352" s="81">
        <f>IFERROR(INDEX('Laika grafiks'!$54:$58,MATCH($D352,'Laika grafiks'!$A$54:$A$58,0),MATCH('Naudas plūsmas'!AU$3,'Laika grafiks'!$3:$3,0)),"")</f>
        <v>1.2372340007090921</v>
      </c>
      <c r="AV352" s="81">
        <f>IFERROR(INDEX('Laika grafiks'!$54:$58,MATCH($D352,'Laika grafiks'!$A$54:$A$58,0),MATCH('Naudas plūsmas'!AV$3,'Laika grafiks'!$3:$3,0)),"")</f>
        <v>1.2433059156145574</v>
      </c>
      <c r="AW352" s="81">
        <f>IFERROR(INDEX('Laika grafiks'!$54:$58,MATCH($D352,'Laika grafiks'!$A$54:$A$58,0),MATCH('Naudas plūsmas'!AW$3,'Laika grafiks'!$3:$3,0)),"")</f>
        <v>1.2494763577983119</v>
      </c>
      <c r="AX352" s="81">
        <f>IFERROR(INDEX('Laika grafiks'!$54:$58,MATCH($D352,'Laika grafiks'!$A$54:$A$58,0),MATCH('Naudas plūsmas'!AX$3,'Laika grafiks'!$3:$3,0)),"")</f>
        <v>1.2557464967864327</v>
      </c>
      <c r="AY352" s="81">
        <f>IFERROR(INDEX('Laika grafiks'!$54:$58,MATCH($D352,'Laika grafiks'!$A$54:$A$58,0),MATCH('Naudas plūsmas'!AY$3,'Laika grafiks'!$3:$3,0)),"")</f>
        <v>1.261978680723274</v>
      </c>
      <c r="AZ352" s="81">
        <f>IFERROR(INDEX('Laika grafiks'!$54:$58,MATCH($D352,'Laika grafiks'!$A$54:$A$58,0),MATCH('Naudas plūsmas'!AZ$3,'Laika grafiks'!$3:$3,0)),"")</f>
        <v>1.2681720339268487</v>
      </c>
      <c r="BA352" s="81">
        <f>IFERROR(INDEX('Laika grafiks'!$54:$58,MATCH($D352,'Laika grafiks'!$A$54:$A$58,0),MATCH('Naudas plūsmas'!BA$3,'Laika grafiks'!$3:$3,0)),"")</f>
        <v>1.2744658849542783</v>
      </c>
      <c r="BB352" s="81">
        <f>IFERROR(INDEX('Laika grafiks'!$54:$58,MATCH($D352,'Laika grafiks'!$A$54:$A$58,0),MATCH('Naudas plūsmas'!BB$3,'Laika grafiks'!$3:$3,0)),"")</f>
        <v>1.2808614267221612</v>
      </c>
      <c r="BC352" s="81">
        <f>IFERROR(INDEX('Laika grafiks'!$54:$58,MATCH($D352,'Laika grafiks'!$A$54:$A$58,0),MATCH('Naudas plūsmas'!BC$3,'Laika grafiks'!$3:$3,0)),"")</f>
        <v>1.2872182543377395</v>
      </c>
      <c r="BD352" s="81">
        <f>IFERROR(INDEX('Laika grafiks'!$54:$58,MATCH($D352,'Laika grafiks'!$A$54:$A$58,0),MATCH('Naudas plūsmas'!BD$3,'Laika grafiks'!$3:$3,0)),"")</f>
        <v>1.2935354746053855</v>
      </c>
      <c r="BE352" s="81">
        <f>IFERROR(INDEX('Laika grafiks'!$54:$58,MATCH($D352,'Laika grafiks'!$A$54:$A$58,0),MATCH('Naudas plūsmas'!BE$3,'Laika grafiks'!$3:$3,0)),"")</f>
        <v>1.2999552026533638</v>
      </c>
      <c r="BF352" s="81">
        <f>IFERROR(INDEX('Laika grafiks'!$54:$58,MATCH($D352,'Laika grafiks'!$A$54:$A$58,0),MATCH('Naudas plūsmas'!BF$3,'Laika grafiks'!$3:$3,0)),"")</f>
        <v>1.3064786552566046</v>
      </c>
      <c r="BG352" s="81">
        <f>IFERROR(INDEX('Laika grafiks'!$54:$58,MATCH($D352,'Laika grafiks'!$A$54:$A$58,0),MATCH('Naudas plūsmas'!BG$3,'Laika grafiks'!$3:$3,0)),"")</f>
        <v>1.3129626194244943</v>
      </c>
      <c r="BH352" s="81">
        <f>IFERROR(INDEX('Laika grafiks'!$54:$58,MATCH($D352,'Laika grafiks'!$A$54:$A$58,0),MATCH('Naudas plūsmas'!BH$3,'Laika grafiks'!$3:$3,0)),"")</f>
        <v>1.3194061840974933</v>
      </c>
      <c r="BI352" s="81">
        <f>IFERROR(INDEX('Laika grafiks'!$54:$58,MATCH($D352,'Laika grafiks'!$A$54:$A$58,0),MATCH('Naudas plūsmas'!BI$3,'Laika grafiks'!$3:$3,0)),"")</f>
        <v>1.325954306706431</v>
      </c>
      <c r="BJ352" s="81">
        <f>IFERROR(INDEX('Laika grafiks'!$54:$58,MATCH($D352,'Laika grafiks'!$A$54:$A$58,0),MATCH('Naudas plūsmas'!BJ$3,'Laika grafiks'!$3:$3,0)),"")</f>
        <v>1.3326082283617366</v>
      </c>
      <c r="BK352" s="81">
        <f>IFERROR(INDEX('Laika grafiks'!$54:$58,MATCH($D352,'Laika grafiks'!$A$54:$A$58,0),MATCH('Naudas plūsmas'!BK$3,'Laika grafiks'!$3:$3,0)),"")</f>
        <v>1.3392218718129842</v>
      </c>
      <c r="BL352" s="81">
        <f>IFERROR(INDEX('Laika grafiks'!$54:$58,MATCH($D352,'Laika grafiks'!$A$54:$A$58,0),MATCH('Naudas plūsmas'!BL$3,'Laika grafiks'!$3:$3,0)),"")</f>
        <v>1.3457943077794432</v>
      </c>
      <c r="BM352" s="81">
        <f>IFERROR(INDEX('Laika grafiks'!$54:$58,MATCH($D352,'Laika grafiks'!$A$54:$A$58,0),MATCH('Naudas plūsmas'!BM$3,'Laika grafiks'!$3:$3,0)),"")</f>
        <v>1.3524733928405597</v>
      </c>
      <c r="BN352" s="81">
        <f>IFERROR(INDEX('Laika grafiks'!$54:$58,MATCH($D352,'Laika grafiks'!$A$54:$A$58,0),MATCH('Naudas plūsmas'!BN$3,'Laika grafiks'!$3:$3,0)),"")</f>
        <v>1.3592603929289715</v>
      </c>
      <c r="BO352" s="81">
        <f>IFERROR(INDEX('Laika grafiks'!$54:$58,MATCH($D352,'Laika grafiks'!$A$54:$A$58,0),MATCH('Naudas plūsmas'!BO$3,'Laika grafiks'!$3:$3,0)),"")</f>
        <v>1.3592603929289715</v>
      </c>
      <c r="BP352" s="81">
        <f>IFERROR(INDEX('Laika grafiks'!$54:$58,MATCH($D352,'Laika grafiks'!$A$54:$A$58,0),MATCH('Naudas plūsmas'!BP$3,'Laika grafiks'!$3:$3,0)),"")</f>
        <v>1.3592603929289715</v>
      </c>
      <c r="BQ352" s="81">
        <f>IFERROR(INDEX('Laika grafiks'!$54:$58,MATCH($D352,'Laika grafiks'!$A$54:$A$58,0),MATCH('Naudas plūsmas'!BQ$3,'Laika grafiks'!$3:$3,0)),"")</f>
        <v>1.3592603929289715</v>
      </c>
      <c r="BR352" s="81">
        <f>IFERROR(INDEX('Laika grafiks'!$54:$58,MATCH($D352,'Laika grafiks'!$A$54:$A$58,0),MATCH('Naudas plūsmas'!BR$3,'Laika grafiks'!$3:$3,0)),"")</f>
        <v>1.3592603929289715</v>
      </c>
      <c r="BS352" s="81">
        <f>IFERROR(INDEX('Laika grafiks'!$54:$58,MATCH($D352,'Laika grafiks'!$A$54:$A$58,0),MATCH('Naudas plūsmas'!BS$3,'Laika grafiks'!$3:$3,0)),"")</f>
        <v>1.3592603929289715</v>
      </c>
      <c r="BT352" s="81">
        <f>IFERROR(INDEX('Laika grafiks'!$54:$58,MATCH($D352,'Laika grafiks'!$A$54:$A$58,0),MATCH('Naudas plūsmas'!BT$3,'Laika grafiks'!$3:$3,0)),"")</f>
        <v>1.3592603929289715</v>
      </c>
      <c r="BU352" s="81">
        <f>IFERROR(INDEX('Laika grafiks'!$54:$58,MATCH($D352,'Laika grafiks'!$A$54:$A$58,0),MATCH('Naudas plūsmas'!BU$3,'Laika grafiks'!$3:$3,0)),"")</f>
        <v>1.3592603929289715</v>
      </c>
      <c r="BV352" s="81">
        <f>IFERROR(INDEX('Laika grafiks'!$54:$58,MATCH($D352,'Laika grafiks'!$A$54:$A$58,0),MATCH('Naudas plūsmas'!BV$3,'Laika grafiks'!$3:$3,0)),"")</f>
        <v>1.3592603929289715</v>
      </c>
      <c r="BW352" s="81">
        <f>IFERROR(INDEX('Laika grafiks'!$54:$58,MATCH($D352,'Laika grafiks'!$A$54:$A$58,0),MATCH('Naudas plūsmas'!BW$3,'Laika grafiks'!$3:$3,0)),"")</f>
        <v>1.3592603929289715</v>
      </c>
      <c r="BX352" s="81">
        <f>IFERROR(INDEX('Laika grafiks'!$54:$58,MATCH($D352,'Laika grafiks'!$A$54:$A$58,0),MATCH('Naudas plūsmas'!BX$3,'Laika grafiks'!$3:$3,0)),"")</f>
        <v>1.3592603929289715</v>
      </c>
      <c r="BY352" s="81">
        <f>IFERROR(INDEX('Laika grafiks'!$54:$58,MATCH($D352,'Laika grafiks'!$A$54:$A$58,0),MATCH('Naudas plūsmas'!BY$3,'Laika grafiks'!$3:$3,0)),"")</f>
        <v>1.3592603929289715</v>
      </c>
      <c r="BZ352" s="81">
        <f>IFERROR(INDEX('Laika grafiks'!$54:$58,MATCH($D352,'Laika grafiks'!$A$54:$A$58,0),MATCH('Naudas plūsmas'!BZ$3,'Laika grafiks'!$3:$3,0)),"")</f>
        <v>1.3592603929289715</v>
      </c>
      <c r="CA352" s="81">
        <f>IFERROR(INDEX('Laika grafiks'!$54:$58,MATCH($D352,'Laika grafiks'!$A$54:$A$58,0),MATCH('Naudas plūsmas'!CA$3,'Laika grafiks'!$3:$3,0)),"")</f>
        <v>1.3592603929289715</v>
      </c>
      <c r="CB352" s="81">
        <f>IFERROR(INDEX('Laika grafiks'!$54:$58,MATCH($D352,'Laika grafiks'!$A$54:$A$58,0),MATCH('Naudas plūsmas'!CB$3,'Laika grafiks'!$3:$3,0)),"")</f>
        <v>1.3592603929289715</v>
      </c>
      <c r="CC352" s="81">
        <f>IFERROR(INDEX('Laika grafiks'!$54:$58,MATCH($D352,'Laika grafiks'!$A$54:$A$58,0),MATCH('Naudas plūsmas'!CC$3,'Laika grafiks'!$3:$3,0)),"")</f>
        <v>1.3592603929289715</v>
      </c>
      <c r="CD352" s="81">
        <f>IFERROR(INDEX('Laika grafiks'!$54:$58,MATCH($D352,'Laika grafiks'!$A$54:$A$58,0),MATCH('Naudas plūsmas'!CD$3,'Laika grafiks'!$3:$3,0)),"")</f>
        <v>1.3592603929289715</v>
      </c>
      <c r="CE352" s="81">
        <f>IFERROR(INDEX('Laika grafiks'!$54:$58,MATCH($D352,'Laika grafiks'!$A$54:$A$58,0),MATCH('Naudas plūsmas'!CE$3,'Laika grafiks'!$3:$3,0)),"")</f>
        <v>1.3592603929289715</v>
      </c>
      <c r="CF352" s="81">
        <f>IFERROR(INDEX('Laika grafiks'!$54:$58,MATCH($D352,'Laika grafiks'!$A$54:$A$58,0),MATCH('Naudas plūsmas'!CF$3,'Laika grafiks'!$3:$3,0)),"")</f>
        <v>1.3592603929289715</v>
      </c>
      <c r="CG352" s="81">
        <f>IFERROR(INDEX('Laika grafiks'!$54:$58,MATCH($D352,'Laika grafiks'!$A$54:$A$58,0),MATCH('Naudas plūsmas'!CG$3,'Laika grafiks'!$3:$3,0)),"")</f>
        <v>1.3592603929289715</v>
      </c>
      <c r="CH352" s="81">
        <f>IFERROR(INDEX('Laika grafiks'!$54:$58,MATCH($D352,'Laika grafiks'!$A$54:$A$58,0),MATCH('Naudas plūsmas'!CH$3,'Laika grafiks'!$3:$3,0)),"")</f>
        <v>1.3592603929289715</v>
      </c>
      <c r="CI352" s="81">
        <f>IFERROR(INDEX('Laika grafiks'!$54:$58,MATCH($D352,'Laika grafiks'!$A$54:$A$58,0),MATCH('Naudas plūsmas'!CI$3,'Laika grafiks'!$3:$3,0)),"")</f>
        <v>1.3592603929289715</v>
      </c>
      <c r="CJ352" s="81">
        <f>IFERROR(INDEX('Laika grafiks'!$54:$58,MATCH($D352,'Laika grafiks'!$A$54:$A$58,0),MATCH('Naudas plūsmas'!CJ$3,'Laika grafiks'!$3:$3,0)),"")</f>
        <v>1.3592603929289715</v>
      </c>
      <c r="CK352" s="81">
        <f>IFERROR(INDEX('Laika grafiks'!$54:$58,MATCH($D352,'Laika grafiks'!$A$54:$A$58,0),MATCH('Naudas plūsmas'!CK$3,'Laika grafiks'!$3:$3,0)),"")</f>
        <v>1.3592603929289715</v>
      </c>
      <c r="CL352" s="81">
        <f>IFERROR(INDEX('Laika grafiks'!$54:$58,MATCH($D352,'Laika grafiks'!$A$54:$A$58,0),MATCH('Naudas plūsmas'!CL$3,'Laika grafiks'!$3:$3,0)),"")</f>
        <v>1.3592603929289715</v>
      </c>
      <c r="CM352" s="81">
        <f>IFERROR(INDEX('Laika grafiks'!$54:$58,MATCH($D352,'Laika grafiks'!$A$54:$A$58,0),MATCH('Naudas plūsmas'!CM$3,'Laika grafiks'!$3:$3,0)),"")</f>
        <v>1.3592603929289715</v>
      </c>
      <c r="CN352" s="81">
        <f>IFERROR(INDEX('Laika grafiks'!$54:$58,MATCH($D352,'Laika grafiks'!$A$54:$A$58,0),MATCH('Naudas plūsmas'!CN$3,'Laika grafiks'!$3:$3,0)),"")</f>
        <v>1.3592603929289715</v>
      </c>
      <c r="CO352" s="81">
        <f>IFERROR(INDEX('Laika grafiks'!$54:$58,MATCH($D352,'Laika grafiks'!$A$54:$A$58,0),MATCH('Naudas plūsmas'!CO$3,'Laika grafiks'!$3:$3,0)),"")</f>
        <v>1.3592603929289715</v>
      </c>
      <c r="CP352" s="81">
        <f>IFERROR(INDEX('Laika grafiks'!$54:$58,MATCH($D352,'Laika grafiks'!$A$54:$A$58,0),MATCH('Naudas plūsmas'!CP$3,'Laika grafiks'!$3:$3,0)),"")</f>
        <v>1.3592603929289715</v>
      </c>
      <c r="CQ352" s="81">
        <f>IFERROR(INDEX('Laika grafiks'!$54:$58,MATCH($D352,'Laika grafiks'!$A$54:$A$58,0),MATCH('Naudas plūsmas'!CQ$3,'Laika grafiks'!$3:$3,0)),"")</f>
        <v>1.3592603929289715</v>
      </c>
      <c r="CR352" s="81">
        <f>IFERROR(INDEX('Laika grafiks'!$54:$58,MATCH($D352,'Laika grafiks'!$A$54:$A$58,0),MATCH('Naudas plūsmas'!CR$3,'Laika grafiks'!$3:$3,0)),"")</f>
        <v>1.3592603929289715</v>
      </c>
      <c r="CS352" s="81">
        <f>IFERROR(INDEX('Laika grafiks'!$54:$58,MATCH($D352,'Laika grafiks'!$A$54:$A$58,0),MATCH('Naudas plūsmas'!CS$3,'Laika grafiks'!$3:$3,0)),"")</f>
        <v>1.3592603929289715</v>
      </c>
      <c r="CT352" s="81">
        <f>IFERROR(INDEX('Laika grafiks'!$54:$58,MATCH($D352,'Laika grafiks'!$A$54:$A$58,0),MATCH('Naudas plūsmas'!CT$3,'Laika grafiks'!$3:$3,0)),"")</f>
        <v>1.3592603929289715</v>
      </c>
      <c r="CU352" s="81">
        <f>IFERROR(INDEX('Laika grafiks'!$54:$58,MATCH($D352,'Laika grafiks'!$A$54:$A$58,0),MATCH('Naudas plūsmas'!CU$3,'Laika grafiks'!$3:$3,0)),"")</f>
        <v>1.3592603929289715</v>
      </c>
      <c r="CV352" s="81">
        <f>IFERROR(INDEX('Laika grafiks'!$54:$58,MATCH($D352,'Laika grafiks'!$A$54:$A$58,0),MATCH('Naudas plūsmas'!CV$3,'Laika grafiks'!$3:$3,0)),"")</f>
        <v>1.3592603929289715</v>
      </c>
      <c r="CW352" s="81">
        <f>IFERROR(INDEX('Laika grafiks'!$54:$58,MATCH($D352,'Laika grafiks'!$A$54:$A$58,0),MATCH('Naudas plūsmas'!CW$3,'Laika grafiks'!$3:$3,0)),"")</f>
        <v>1.3592603929289715</v>
      </c>
      <c r="CX352" s="81">
        <f>IFERROR(INDEX('Laika grafiks'!$54:$58,MATCH($D352,'Laika grafiks'!$A$54:$A$58,0),MATCH('Naudas plūsmas'!CX$3,'Laika grafiks'!$3:$3,0)),"")</f>
        <v>1.3592603929289715</v>
      </c>
      <c r="CY352" s="81">
        <f>IFERROR(INDEX('Laika grafiks'!$54:$58,MATCH($D352,'Laika grafiks'!$A$54:$A$58,0),MATCH('Naudas plūsmas'!CY$3,'Laika grafiks'!$3:$3,0)),"")</f>
        <v>1.3592603929289715</v>
      </c>
      <c r="CZ352" s="81">
        <f>IFERROR(INDEX('Laika grafiks'!$54:$58,MATCH($D352,'Laika grafiks'!$A$54:$A$58,0),MATCH('Naudas plūsmas'!CZ$3,'Laika grafiks'!$3:$3,0)),"")</f>
        <v>1.3592603929289715</v>
      </c>
      <c r="DA352" s="81">
        <f>IFERROR(INDEX('Laika grafiks'!$54:$58,MATCH($D352,'Laika grafiks'!$A$54:$A$58,0),MATCH('Naudas plūsmas'!DA$3,'Laika grafiks'!$3:$3,0)),"")</f>
        <v>1.3592603929289715</v>
      </c>
      <c r="DB352" s="81">
        <f>IFERROR(INDEX('Laika grafiks'!$54:$58,MATCH($D352,'Laika grafiks'!$A$54:$A$58,0),MATCH('Naudas plūsmas'!DB$3,'Laika grafiks'!$3:$3,0)),"")</f>
        <v>1.3592603929289715</v>
      </c>
      <c r="DC352" s="81">
        <f>IFERROR(INDEX('Laika grafiks'!$54:$58,MATCH($D352,'Laika grafiks'!$A$54:$A$58,0),MATCH('Naudas plūsmas'!DC$3,'Laika grafiks'!$3:$3,0)),"")</f>
        <v>1.3592603929289715</v>
      </c>
      <c r="DD352" s="81">
        <f>IFERROR(INDEX('Laika grafiks'!$54:$58,MATCH($D352,'Laika grafiks'!$A$54:$A$58,0),MATCH('Naudas plūsmas'!DD$3,'Laika grafiks'!$3:$3,0)),"")</f>
        <v>1.3592603929289715</v>
      </c>
      <c r="DE352" s="81">
        <f>IFERROR(INDEX('Laika grafiks'!$54:$58,MATCH($D352,'Laika grafiks'!$A$54:$A$58,0),MATCH('Naudas plūsmas'!DE$3,'Laika grafiks'!$3:$3,0)),"")</f>
        <v>1.3592603929289715</v>
      </c>
      <c r="DF352" s="81">
        <f>IFERROR(INDEX('Laika grafiks'!$54:$58,MATCH($D352,'Laika grafiks'!$A$54:$A$58,0),MATCH('Naudas plūsmas'!DF$3,'Laika grafiks'!$3:$3,0)),"")</f>
        <v>1.3592603929289715</v>
      </c>
      <c r="DG352" s="81">
        <f>IFERROR(INDEX('Laika grafiks'!$54:$58,MATCH($D352,'Laika grafiks'!$A$54:$A$58,0),MATCH('Naudas plūsmas'!DG$3,'Laika grafiks'!$3:$3,0)),"")</f>
        <v>1.3592603929289715</v>
      </c>
      <c r="DH352" s="81">
        <f>IFERROR(INDEX('Laika grafiks'!$54:$58,MATCH($D352,'Laika grafiks'!$A$54:$A$58,0),MATCH('Naudas plūsmas'!DH$3,'Laika grafiks'!$3:$3,0)),"")</f>
        <v>1.3592603929289715</v>
      </c>
      <c r="DI352" s="81">
        <f>IFERROR(INDEX('Laika grafiks'!$54:$58,MATCH($D352,'Laika grafiks'!$A$54:$A$58,0),MATCH('Naudas plūsmas'!DI$3,'Laika grafiks'!$3:$3,0)),"")</f>
        <v>1.3592603929289715</v>
      </c>
      <c r="DJ352" s="81">
        <f>IFERROR(INDEX('Laika grafiks'!$54:$58,MATCH($D352,'Laika grafiks'!$A$54:$A$58,0),MATCH('Naudas plūsmas'!DJ$3,'Laika grafiks'!$3:$3,0)),"")</f>
        <v>1.3592603929289715</v>
      </c>
      <c r="DK352" s="81">
        <f>IFERROR(INDEX('Laika grafiks'!$54:$58,MATCH($D352,'Laika grafiks'!$A$54:$A$58,0),MATCH('Naudas plūsmas'!DK$3,'Laika grafiks'!$3:$3,0)),"")</f>
        <v>1.3592603929289715</v>
      </c>
      <c r="DL352" s="81">
        <f>IFERROR(INDEX('Laika grafiks'!$54:$58,MATCH($D352,'Laika grafiks'!$A$54:$A$58,0),MATCH('Naudas plūsmas'!DL$3,'Laika grafiks'!$3:$3,0)),"")</f>
        <v>1.3592603929289715</v>
      </c>
      <c r="DM352" s="81">
        <f>IFERROR(INDEX('Laika grafiks'!$54:$58,MATCH($D352,'Laika grafiks'!$A$54:$A$58,0),MATCH('Naudas plūsmas'!DM$3,'Laika grafiks'!$3:$3,0)),"")</f>
        <v>1.3592603929289715</v>
      </c>
      <c r="DN352" s="81">
        <f>IFERROR(INDEX('Laika grafiks'!$54:$58,MATCH($D352,'Laika grafiks'!$A$54:$A$58,0),MATCH('Naudas plūsmas'!DN$3,'Laika grafiks'!$3:$3,0)),"")</f>
        <v>1.3592603929289715</v>
      </c>
      <c r="DO352" s="81">
        <f>IFERROR(INDEX('Laika grafiks'!$54:$58,MATCH($D352,'Laika grafiks'!$A$54:$A$58,0),MATCH('Naudas plūsmas'!DO$3,'Laika grafiks'!$3:$3,0)),"")</f>
        <v>1.3592603929289715</v>
      </c>
      <c r="DP352" s="81">
        <f>IFERROR(INDEX('Laika grafiks'!$54:$58,MATCH($D352,'Laika grafiks'!$A$54:$A$58,0),MATCH('Naudas plūsmas'!DP$3,'Laika grafiks'!$3:$3,0)),"")</f>
        <v>1.3592603929289715</v>
      </c>
      <c r="DQ352" s="81">
        <f>IFERROR(INDEX('Laika grafiks'!$54:$58,MATCH($D352,'Laika grafiks'!$A$54:$A$58,0),MATCH('Naudas plūsmas'!DQ$3,'Laika grafiks'!$3:$3,0)),"")</f>
        <v>1.3592603929289715</v>
      </c>
      <c r="DR352" s="81">
        <f>IFERROR(INDEX('Laika grafiks'!$54:$58,MATCH($D352,'Laika grafiks'!$A$54:$A$58,0),MATCH('Naudas plūsmas'!DR$3,'Laika grafiks'!$3:$3,0)),"")</f>
        <v>1.3592603929289715</v>
      </c>
      <c r="DS352" s="81">
        <f>IFERROR(INDEX('Laika grafiks'!$54:$58,MATCH($D352,'Laika grafiks'!$A$54:$A$58,0),MATCH('Naudas plūsmas'!DS$3,'Laika grafiks'!$3:$3,0)),"")</f>
        <v>1.3592603929289715</v>
      </c>
      <c r="DT352" s="81">
        <f>IFERROR(INDEX('Laika grafiks'!$54:$58,MATCH($D352,'Laika grafiks'!$A$54:$A$58,0),MATCH('Naudas plūsmas'!DT$3,'Laika grafiks'!$3:$3,0)),"")</f>
        <v>1.3592603929289715</v>
      </c>
      <c r="DU352" s="81">
        <f>IFERROR(INDEX('Laika grafiks'!$54:$58,MATCH($D352,'Laika grafiks'!$A$54:$A$58,0),MATCH('Naudas plūsmas'!DU$3,'Laika grafiks'!$3:$3,0)),"")</f>
        <v>1.3592603929289715</v>
      </c>
    </row>
    <row r="353" spans="1:125">
      <c r="A353" s="61" t="str">
        <f>IFERROR(A156,"")</f>
        <v>Indekss administratīvajām izmaksām</v>
      </c>
      <c r="B353" s="2"/>
      <c r="C353" s="2"/>
      <c r="D353" s="61" t="str">
        <f>IFERROR(D156,"")</f>
        <v>Patēriņa cenu indekss</v>
      </c>
      <c r="E353" s="81">
        <f>IFERROR(INDEX('Laika grafiks'!$54:$58,MATCH($D353,'Laika grafiks'!$A$54:$A$58,0),MATCH('Naudas plūsmas'!E$3,'Laika grafiks'!$3:$3,0)),"")</f>
        <v>1.0061232333721217</v>
      </c>
      <c r="F353" s="81">
        <f>IFERROR(INDEX('Laika grafiks'!$54:$58,MATCH($D353,'Laika grafiks'!$A$54:$A$58,0),MATCH('Naudas plūsmas'!F$3,'Laika grafiks'!$3:$3,0)),"")</f>
        <v>1.0124228365658292</v>
      </c>
      <c r="G353" s="81">
        <f>IFERROR(INDEX('Laika grafiks'!$54:$58,MATCH($D353,'Laika grafiks'!$A$54:$A$58,0),MATCH('Naudas plūsmas'!G$3,'Laika grafiks'!$3:$3,0)),"")</f>
        <v>1.0186920081555439</v>
      </c>
      <c r="H353" s="81">
        <f>IFERROR(INDEX('Laika grafiks'!$54:$58,MATCH($D353,'Laika grafiks'!$A$54:$A$58,0),MATCH('Naudas plūsmas'!H$3,'Laika grafiks'!$3:$3,0)),"")</f>
        <v>1.0249296970557957</v>
      </c>
      <c r="I353" s="81">
        <f>IFERROR(INDEX('Laika grafiks'!$54:$58,MATCH($D353,'Laika grafiks'!$A$54:$A$58,0),MATCH('Naudas plūsmas'!I$3,'Laika grafiks'!$3:$3,0)),"")</f>
        <v>1.0287672013182014</v>
      </c>
      <c r="J353" s="81">
        <f>IFERROR(INDEX('Laika grafiks'!$54:$58,MATCH($D353,'Laika grafiks'!$A$54:$A$58,0),MATCH('Naudas plūsmas'!J$3,'Laika grafiks'!$3:$3,0)),"")</f>
        <v>1.0346976210468446</v>
      </c>
      <c r="K353" s="81">
        <f>IFERROR(INDEX('Laika grafiks'!$54:$58,MATCH($D353,'Laika grafiks'!$A$54:$A$58,0),MATCH('Naudas plūsmas'!K$3,'Laika grafiks'!$3:$3,0)),"")</f>
        <v>1.0405964956007363</v>
      </c>
      <c r="L353" s="81">
        <f>IFERROR(INDEX('Laika grafiks'!$54:$58,MATCH($D353,'Laika grafiks'!$A$54:$A$58,0),MATCH('Naudas plūsmas'!L$3,'Laika grafiks'!$3:$3,0)),"")</f>
        <v>1.0464628978305941</v>
      </c>
      <c r="M353" s="81">
        <f>IFERROR(INDEX('Laika grafiks'!$54:$58,MATCH($D353,'Laika grafiks'!$A$54:$A$58,0),MATCH('Naudas plūsmas'!M$3,'Laika grafiks'!$3:$3,0)),"")</f>
        <v>1.0455059219711271</v>
      </c>
      <c r="N353" s="81">
        <f>IFERROR(INDEX('Laika grafiks'!$54:$58,MATCH($D353,'Laika grafiks'!$A$54:$A$58,0),MATCH('Naudas plūsmas'!N$3,'Laika grafiks'!$3:$3,0)),"")</f>
        <v>1.0507524937871906</v>
      </c>
      <c r="O353" s="81">
        <f>IFERROR(INDEX('Laika grafiks'!$54:$58,MATCH($D353,'Laika grafiks'!$A$54:$A$58,0),MATCH('Naudas plūsmas'!O$3,'Laika grafiks'!$3:$3,0)),"")</f>
        <v>1.0559673065142297</v>
      </c>
      <c r="P353" s="81">
        <f>IFERROR(INDEX('Laika grafiks'!$54:$58,MATCH($D353,'Laika grafiks'!$A$54:$A$58,0),MATCH('Naudas plūsmas'!P$3,'Laika grafiks'!$3:$3,0)),"")</f>
        <v>1.0611496274207299</v>
      </c>
      <c r="Q353" s="81">
        <f>IFERROR(INDEX('Laika grafiks'!$54:$58,MATCH($D353,'Laika grafiks'!$A$54:$A$58,0),MATCH('Naudas plūsmas'!Q$3,'Laika grafiks'!$3:$3,0)),"")</f>
        <v>1.0664160404105498</v>
      </c>
      <c r="R353" s="81">
        <f>IFERROR(INDEX('Laika grafiks'!$54:$58,MATCH($D353,'Laika grafiks'!$A$54:$A$58,0),MATCH('Naudas plūsmas'!R$3,'Laika grafiks'!$3:$3,0)),"")</f>
        <v>1.0717675436629344</v>
      </c>
      <c r="S353" s="81">
        <f>IFERROR(INDEX('Laika grafiks'!$54:$58,MATCH($D353,'Laika grafiks'!$A$54:$A$58,0),MATCH('Naudas plūsmas'!S$3,'Laika grafiks'!$3:$3,0)),"")</f>
        <v>1.0770866526445142</v>
      </c>
      <c r="T353" s="81">
        <f>IFERROR(INDEX('Laika grafiks'!$54:$58,MATCH($D353,'Laika grafiks'!$A$54:$A$58,0),MATCH('Naudas plūsmas'!T$3,'Laika grafiks'!$3:$3,0)),"")</f>
        <v>1.0823726199691446</v>
      </c>
      <c r="U353" s="81">
        <f>IFERROR(INDEX('Laika grafiks'!$54:$58,MATCH($D353,'Laika grafiks'!$A$54:$A$58,0),MATCH('Naudas plūsmas'!U$3,'Laika grafiks'!$3:$3,0)),"")</f>
        <v>1.0877443612187607</v>
      </c>
      <c r="V353" s="81">
        <f>IFERROR(INDEX('Laika grafiks'!$54:$58,MATCH($D353,'Laika grafiks'!$A$54:$A$58,0),MATCH('Naudas plūsmas'!V$3,'Laika grafiks'!$3:$3,0)),"")</f>
        <v>1.0932028945361931</v>
      </c>
      <c r="W353" s="81">
        <f>IFERROR(INDEX('Laika grafiks'!$54:$58,MATCH($D353,'Laika grafiks'!$A$54:$A$58,0),MATCH('Naudas plūsmas'!W$3,'Laika grafiks'!$3:$3,0)),"")</f>
        <v>1.0986283856974046</v>
      </c>
      <c r="X353" s="81">
        <f>IFERROR(INDEX('Laika grafiks'!$54:$58,MATCH($D353,'Laika grafiks'!$A$54:$A$58,0),MATCH('Naudas plūsmas'!X$3,'Laika grafiks'!$3:$3,0)),"")</f>
        <v>1.1040200723685276</v>
      </c>
      <c r="Y353" s="81">
        <f>IFERROR(INDEX('Laika grafiks'!$54:$58,MATCH($D353,'Laika grafiks'!$A$54:$A$58,0),MATCH('Naudas plūsmas'!Y$3,'Laika grafiks'!$3:$3,0)),"")</f>
        <v>1.1094992484431361</v>
      </c>
      <c r="Z353" s="81">
        <f>IFERROR(INDEX('Laika grafiks'!$54:$58,MATCH($D353,'Laika grafiks'!$A$54:$A$58,0),MATCH('Naudas plūsmas'!Z$3,'Laika grafiks'!$3:$3,0)),"")</f>
        <v>1.115066952426917</v>
      </c>
      <c r="AA353" s="81">
        <f>IFERROR(INDEX('Laika grafiks'!$54:$58,MATCH($D353,'Laika grafiks'!$A$54:$A$58,0),MATCH('Naudas plūsmas'!AA$3,'Laika grafiks'!$3:$3,0)),"")</f>
        <v>1.1206009534113528</v>
      </c>
      <c r="AB353" s="81">
        <f>IFERROR(INDEX('Laika grafiks'!$54:$58,MATCH($D353,'Laika grafiks'!$A$54:$A$58,0),MATCH('Naudas plūsmas'!AB$3,'Laika grafiks'!$3:$3,0)),"")</f>
        <v>1.1261004738158982</v>
      </c>
      <c r="AC353" s="81">
        <f>IFERROR(INDEX('Laika grafiks'!$54:$58,MATCH($D353,'Laika grafiks'!$A$54:$A$58,0),MATCH('Naudas plūsmas'!AC$3,'Laika grafiks'!$3:$3,0)),"")</f>
        <v>1.1316892334119988</v>
      </c>
      <c r="AD353" s="81">
        <f>IFERROR(INDEX('Laika grafiks'!$54:$58,MATCH($D353,'Laika grafiks'!$A$54:$A$58,0),MATCH('Naudas plūsmas'!AD$3,'Laika grafiks'!$3:$3,0)),"")</f>
        <v>1.1373682914754555</v>
      </c>
      <c r="AE353" s="81">
        <f>IFERROR(INDEX('Laika grafiks'!$54:$58,MATCH($D353,'Laika grafiks'!$A$54:$A$58,0),MATCH('Naudas plūsmas'!AE$3,'Laika grafiks'!$3:$3,0)),"")</f>
        <v>1.1430129724795797</v>
      </c>
      <c r="AF353" s="81">
        <f>IFERROR(INDEX('Laika grafiks'!$54:$58,MATCH($D353,'Laika grafiks'!$A$54:$A$58,0),MATCH('Naudas plūsmas'!AF$3,'Laika grafiks'!$3:$3,0)),"")</f>
        <v>1.1486224832922161</v>
      </c>
      <c r="AG353" s="81">
        <f>IFERROR(INDEX('Laika grafiks'!$54:$58,MATCH($D353,'Laika grafiks'!$A$54:$A$58,0),MATCH('Naudas plūsmas'!AG$3,'Laika grafiks'!$3:$3,0)),"")</f>
        <v>1.1543230180802388</v>
      </c>
      <c r="AH353" s="81">
        <f>IFERROR(INDEX('Laika grafiks'!$54:$58,MATCH($D353,'Laika grafiks'!$A$54:$A$58,0),MATCH('Naudas plūsmas'!AH$3,'Laika grafiks'!$3:$3,0)),"")</f>
        <v>1.1601156573049645</v>
      </c>
      <c r="AI353" s="81">
        <f>IFERROR(INDEX('Laika grafiks'!$54:$58,MATCH($D353,'Laika grafiks'!$A$54:$A$58,0),MATCH('Naudas plūsmas'!AI$3,'Laika grafiks'!$3:$3,0)),"")</f>
        <v>1.1658732319291714</v>
      </c>
      <c r="AJ353" s="81">
        <f>IFERROR(INDEX('Laika grafiks'!$54:$58,MATCH($D353,'Laika grafiks'!$A$54:$A$58,0),MATCH('Naudas plūsmas'!AJ$3,'Laika grafiks'!$3:$3,0)),"")</f>
        <v>1.1715949329580604</v>
      </c>
      <c r="AK353" s="81">
        <f>IFERROR(INDEX('Laika grafiks'!$54:$58,MATCH($D353,'Laika grafiks'!$A$54:$A$58,0),MATCH('Naudas plūsmas'!AK$3,'Laika grafiks'!$3:$3,0)),"")</f>
        <v>1.1774094784418434</v>
      </c>
      <c r="AL353" s="81">
        <f>IFERROR(INDEX('Laika grafiks'!$54:$58,MATCH($D353,'Laika grafiks'!$A$54:$A$58,0),MATCH('Naudas plūsmas'!AL$3,'Laika grafiks'!$3:$3,0)),"")</f>
        <v>1.1833179704510639</v>
      </c>
      <c r="AM353" s="81">
        <f>IFERROR(INDEX('Laika grafiks'!$54:$58,MATCH($D353,'Laika grafiks'!$A$54:$A$58,0),MATCH('Naudas plūsmas'!AM$3,'Laika grafiks'!$3:$3,0)),"")</f>
        <v>1.1891906965677548</v>
      </c>
      <c r="AN353" s="81">
        <f>IFERROR(INDEX('Laika grafiks'!$54:$58,MATCH($D353,'Laika grafiks'!$A$54:$A$58,0),MATCH('Naudas plūsmas'!AN$3,'Laika grafiks'!$3:$3,0)),"")</f>
        <v>1.1950268316172217</v>
      </c>
      <c r="AO353" s="81">
        <f>IFERROR(INDEX('Laika grafiks'!$54:$58,MATCH($D353,'Laika grafiks'!$A$54:$A$58,0),MATCH('Naudas plūsmas'!AO$3,'Laika grafiks'!$3:$3,0)),"")</f>
        <v>1.2009576680106804</v>
      </c>
      <c r="AP353" s="81">
        <f>IFERROR(INDEX('Laika grafiks'!$54:$58,MATCH($D353,'Laika grafiks'!$A$54:$A$58,0),MATCH('Naudas plūsmas'!AP$3,'Laika grafiks'!$3:$3,0)),"")</f>
        <v>1.2069843298600851</v>
      </c>
      <c r="AQ353" s="81">
        <f>IFERROR(INDEX('Laika grafiks'!$54:$58,MATCH($D353,'Laika grafiks'!$A$54:$A$58,0),MATCH('Naudas plūsmas'!AQ$3,'Laika grafiks'!$3:$3,0)),"")</f>
        <v>1.2129745104991099</v>
      </c>
      <c r="AR353" s="81">
        <f>IFERROR(INDEX('Laika grafiks'!$54:$58,MATCH($D353,'Laika grafiks'!$A$54:$A$58,0),MATCH('Naudas plūsmas'!AR$3,'Laika grafiks'!$3:$3,0)),"")</f>
        <v>1.218927368249566</v>
      </c>
      <c r="AS353" s="81">
        <f>IFERROR(INDEX('Laika grafiks'!$54:$58,MATCH($D353,'Laika grafiks'!$A$54:$A$58,0),MATCH('Naudas plūsmas'!AS$3,'Laika grafiks'!$3:$3,0)),"")</f>
        <v>1.224976821370894</v>
      </c>
      <c r="AT353" s="81">
        <f>IFERROR(INDEX('Laika grafiks'!$54:$58,MATCH($D353,'Laika grafiks'!$A$54:$A$58,0),MATCH('Naudas plūsmas'!AT$3,'Laika grafiks'!$3:$3,0)),"")</f>
        <v>1.231124016457287</v>
      </c>
      <c r="AU353" s="81">
        <f>IFERROR(INDEX('Laika grafiks'!$54:$58,MATCH($D353,'Laika grafiks'!$A$54:$A$58,0),MATCH('Naudas plūsmas'!AU$3,'Laika grafiks'!$3:$3,0)),"")</f>
        <v>1.2372340007090921</v>
      </c>
      <c r="AV353" s="81">
        <f>IFERROR(INDEX('Laika grafiks'!$54:$58,MATCH($D353,'Laika grafiks'!$A$54:$A$58,0),MATCH('Naudas plūsmas'!AV$3,'Laika grafiks'!$3:$3,0)),"")</f>
        <v>1.2433059156145574</v>
      </c>
      <c r="AW353" s="81">
        <f>IFERROR(INDEX('Laika grafiks'!$54:$58,MATCH($D353,'Laika grafiks'!$A$54:$A$58,0),MATCH('Naudas plūsmas'!AW$3,'Laika grafiks'!$3:$3,0)),"")</f>
        <v>1.2494763577983119</v>
      </c>
      <c r="AX353" s="81">
        <f>IFERROR(INDEX('Laika grafiks'!$54:$58,MATCH($D353,'Laika grafiks'!$A$54:$A$58,0),MATCH('Naudas plūsmas'!AX$3,'Laika grafiks'!$3:$3,0)),"")</f>
        <v>1.2557464967864327</v>
      </c>
      <c r="AY353" s="81">
        <f>IFERROR(INDEX('Laika grafiks'!$54:$58,MATCH($D353,'Laika grafiks'!$A$54:$A$58,0),MATCH('Naudas plūsmas'!AY$3,'Laika grafiks'!$3:$3,0)),"")</f>
        <v>1.261978680723274</v>
      </c>
      <c r="AZ353" s="81">
        <f>IFERROR(INDEX('Laika grafiks'!$54:$58,MATCH($D353,'Laika grafiks'!$A$54:$A$58,0),MATCH('Naudas plūsmas'!AZ$3,'Laika grafiks'!$3:$3,0)),"")</f>
        <v>1.2681720339268487</v>
      </c>
      <c r="BA353" s="81">
        <f>IFERROR(INDEX('Laika grafiks'!$54:$58,MATCH($D353,'Laika grafiks'!$A$54:$A$58,0),MATCH('Naudas plūsmas'!BA$3,'Laika grafiks'!$3:$3,0)),"")</f>
        <v>1.2744658849542783</v>
      </c>
      <c r="BB353" s="81">
        <f>IFERROR(INDEX('Laika grafiks'!$54:$58,MATCH($D353,'Laika grafiks'!$A$54:$A$58,0),MATCH('Naudas plūsmas'!BB$3,'Laika grafiks'!$3:$3,0)),"")</f>
        <v>1.2808614267221612</v>
      </c>
      <c r="BC353" s="81">
        <f>IFERROR(INDEX('Laika grafiks'!$54:$58,MATCH($D353,'Laika grafiks'!$A$54:$A$58,0),MATCH('Naudas plūsmas'!BC$3,'Laika grafiks'!$3:$3,0)),"")</f>
        <v>1.2872182543377395</v>
      </c>
      <c r="BD353" s="81">
        <f>IFERROR(INDEX('Laika grafiks'!$54:$58,MATCH($D353,'Laika grafiks'!$A$54:$A$58,0),MATCH('Naudas plūsmas'!BD$3,'Laika grafiks'!$3:$3,0)),"")</f>
        <v>1.2935354746053855</v>
      </c>
      <c r="BE353" s="81">
        <f>IFERROR(INDEX('Laika grafiks'!$54:$58,MATCH($D353,'Laika grafiks'!$A$54:$A$58,0),MATCH('Naudas plūsmas'!BE$3,'Laika grafiks'!$3:$3,0)),"")</f>
        <v>1.2999552026533638</v>
      </c>
      <c r="BF353" s="81">
        <f>IFERROR(INDEX('Laika grafiks'!$54:$58,MATCH($D353,'Laika grafiks'!$A$54:$A$58,0),MATCH('Naudas plūsmas'!BF$3,'Laika grafiks'!$3:$3,0)),"")</f>
        <v>1.3064786552566046</v>
      </c>
      <c r="BG353" s="81">
        <f>IFERROR(INDEX('Laika grafiks'!$54:$58,MATCH($D353,'Laika grafiks'!$A$54:$A$58,0),MATCH('Naudas plūsmas'!BG$3,'Laika grafiks'!$3:$3,0)),"")</f>
        <v>1.3129626194244943</v>
      </c>
      <c r="BH353" s="81">
        <f>IFERROR(INDEX('Laika grafiks'!$54:$58,MATCH($D353,'Laika grafiks'!$A$54:$A$58,0),MATCH('Naudas plūsmas'!BH$3,'Laika grafiks'!$3:$3,0)),"")</f>
        <v>1.3194061840974933</v>
      </c>
      <c r="BI353" s="81">
        <f>IFERROR(INDEX('Laika grafiks'!$54:$58,MATCH($D353,'Laika grafiks'!$A$54:$A$58,0),MATCH('Naudas plūsmas'!BI$3,'Laika grafiks'!$3:$3,0)),"")</f>
        <v>1.325954306706431</v>
      </c>
      <c r="BJ353" s="81">
        <f>IFERROR(INDEX('Laika grafiks'!$54:$58,MATCH($D353,'Laika grafiks'!$A$54:$A$58,0),MATCH('Naudas plūsmas'!BJ$3,'Laika grafiks'!$3:$3,0)),"")</f>
        <v>1.3326082283617366</v>
      </c>
      <c r="BK353" s="81">
        <f>IFERROR(INDEX('Laika grafiks'!$54:$58,MATCH($D353,'Laika grafiks'!$A$54:$A$58,0),MATCH('Naudas plūsmas'!BK$3,'Laika grafiks'!$3:$3,0)),"")</f>
        <v>1.3392218718129842</v>
      </c>
      <c r="BL353" s="81">
        <f>IFERROR(INDEX('Laika grafiks'!$54:$58,MATCH($D353,'Laika grafiks'!$A$54:$A$58,0),MATCH('Naudas plūsmas'!BL$3,'Laika grafiks'!$3:$3,0)),"")</f>
        <v>1.3457943077794432</v>
      </c>
      <c r="BM353" s="81">
        <f>IFERROR(INDEX('Laika grafiks'!$54:$58,MATCH($D353,'Laika grafiks'!$A$54:$A$58,0),MATCH('Naudas plūsmas'!BM$3,'Laika grafiks'!$3:$3,0)),"")</f>
        <v>1.3524733928405597</v>
      </c>
      <c r="BN353" s="81">
        <f>IFERROR(INDEX('Laika grafiks'!$54:$58,MATCH($D353,'Laika grafiks'!$A$54:$A$58,0),MATCH('Naudas plūsmas'!BN$3,'Laika grafiks'!$3:$3,0)),"")</f>
        <v>1.3592603929289715</v>
      </c>
      <c r="BO353" s="81">
        <f>IFERROR(INDEX('Laika grafiks'!$54:$58,MATCH($D353,'Laika grafiks'!$A$54:$A$58,0),MATCH('Naudas plūsmas'!BO$3,'Laika grafiks'!$3:$3,0)),"")</f>
        <v>1.3592603929289715</v>
      </c>
      <c r="BP353" s="81">
        <f>IFERROR(INDEX('Laika grafiks'!$54:$58,MATCH($D353,'Laika grafiks'!$A$54:$A$58,0),MATCH('Naudas plūsmas'!BP$3,'Laika grafiks'!$3:$3,0)),"")</f>
        <v>1.3592603929289715</v>
      </c>
      <c r="BQ353" s="81">
        <f>IFERROR(INDEX('Laika grafiks'!$54:$58,MATCH($D353,'Laika grafiks'!$A$54:$A$58,0),MATCH('Naudas plūsmas'!BQ$3,'Laika grafiks'!$3:$3,0)),"")</f>
        <v>1.3592603929289715</v>
      </c>
      <c r="BR353" s="81">
        <f>IFERROR(INDEX('Laika grafiks'!$54:$58,MATCH($D353,'Laika grafiks'!$A$54:$A$58,0),MATCH('Naudas plūsmas'!BR$3,'Laika grafiks'!$3:$3,0)),"")</f>
        <v>1.3592603929289715</v>
      </c>
      <c r="BS353" s="81">
        <f>IFERROR(INDEX('Laika grafiks'!$54:$58,MATCH($D353,'Laika grafiks'!$A$54:$A$58,0),MATCH('Naudas plūsmas'!BS$3,'Laika grafiks'!$3:$3,0)),"")</f>
        <v>1.3592603929289715</v>
      </c>
      <c r="BT353" s="81">
        <f>IFERROR(INDEX('Laika grafiks'!$54:$58,MATCH($D353,'Laika grafiks'!$A$54:$A$58,0),MATCH('Naudas plūsmas'!BT$3,'Laika grafiks'!$3:$3,0)),"")</f>
        <v>1.3592603929289715</v>
      </c>
      <c r="BU353" s="81">
        <f>IFERROR(INDEX('Laika grafiks'!$54:$58,MATCH($D353,'Laika grafiks'!$A$54:$A$58,0),MATCH('Naudas plūsmas'!BU$3,'Laika grafiks'!$3:$3,0)),"")</f>
        <v>1.3592603929289715</v>
      </c>
      <c r="BV353" s="81">
        <f>IFERROR(INDEX('Laika grafiks'!$54:$58,MATCH($D353,'Laika grafiks'!$A$54:$A$58,0),MATCH('Naudas plūsmas'!BV$3,'Laika grafiks'!$3:$3,0)),"")</f>
        <v>1.3592603929289715</v>
      </c>
      <c r="BW353" s="81">
        <f>IFERROR(INDEX('Laika grafiks'!$54:$58,MATCH($D353,'Laika grafiks'!$A$54:$A$58,0),MATCH('Naudas plūsmas'!BW$3,'Laika grafiks'!$3:$3,0)),"")</f>
        <v>1.3592603929289715</v>
      </c>
      <c r="BX353" s="81">
        <f>IFERROR(INDEX('Laika grafiks'!$54:$58,MATCH($D353,'Laika grafiks'!$A$54:$A$58,0),MATCH('Naudas plūsmas'!BX$3,'Laika grafiks'!$3:$3,0)),"")</f>
        <v>1.3592603929289715</v>
      </c>
      <c r="BY353" s="81">
        <f>IFERROR(INDEX('Laika grafiks'!$54:$58,MATCH($D353,'Laika grafiks'!$A$54:$A$58,0),MATCH('Naudas plūsmas'!BY$3,'Laika grafiks'!$3:$3,0)),"")</f>
        <v>1.3592603929289715</v>
      </c>
      <c r="BZ353" s="81">
        <f>IFERROR(INDEX('Laika grafiks'!$54:$58,MATCH($D353,'Laika grafiks'!$A$54:$A$58,0),MATCH('Naudas plūsmas'!BZ$3,'Laika grafiks'!$3:$3,0)),"")</f>
        <v>1.3592603929289715</v>
      </c>
      <c r="CA353" s="81">
        <f>IFERROR(INDEX('Laika grafiks'!$54:$58,MATCH($D353,'Laika grafiks'!$A$54:$A$58,0),MATCH('Naudas plūsmas'!CA$3,'Laika grafiks'!$3:$3,0)),"")</f>
        <v>1.3592603929289715</v>
      </c>
      <c r="CB353" s="81">
        <f>IFERROR(INDEX('Laika grafiks'!$54:$58,MATCH($D353,'Laika grafiks'!$A$54:$A$58,0),MATCH('Naudas plūsmas'!CB$3,'Laika grafiks'!$3:$3,0)),"")</f>
        <v>1.3592603929289715</v>
      </c>
      <c r="CC353" s="81">
        <f>IFERROR(INDEX('Laika grafiks'!$54:$58,MATCH($D353,'Laika grafiks'!$A$54:$A$58,0),MATCH('Naudas plūsmas'!CC$3,'Laika grafiks'!$3:$3,0)),"")</f>
        <v>1.3592603929289715</v>
      </c>
      <c r="CD353" s="81">
        <f>IFERROR(INDEX('Laika grafiks'!$54:$58,MATCH($D353,'Laika grafiks'!$A$54:$A$58,0),MATCH('Naudas plūsmas'!CD$3,'Laika grafiks'!$3:$3,0)),"")</f>
        <v>1.3592603929289715</v>
      </c>
      <c r="CE353" s="81">
        <f>IFERROR(INDEX('Laika grafiks'!$54:$58,MATCH($D353,'Laika grafiks'!$A$54:$A$58,0),MATCH('Naudas plūsmas'!CE$3,'Laika grafiks'!$3:$3,0)),"")</f>
        <v>1.3592603929289715</v>
      </c>
      <c r="CF353" s="81">
        <f>IFERROR(INDEX('Laika grafiks'!$54:$58,MATCH($D353,'Laika grafiks'!$A$54:$A$58,0),MATCH('Naudas plūsmas'!CF$3,'Laika grafiks'!$3:$3,0)),"")</f>
        <v>1.3592603929289715</v>
      </c>
      <c r="CG353" s="81">
        <f>IFERROR(INDEX('Laika grafiks'!$54:$58,MATCH($D353,'Laika grafiks'!$A$54:$A$58,0),MATCH('Naudas plūsmas'!CG$3,'Laika grafiks'!$3:$3,0)),"")</f>
        <v>1.3592603929289715</v>
      </c>
      <c r="CH353" s="81">
        <f>IFERROR(INDEX('Laika grafiks'!$54:$58,MATCH($D353,'Laika grafiks'!$A$54:$A$58,0),MATCH('Naudas plūsmas'!CH$3,'Laika grafiks'!$3:$3,0)),"")</f>
        <v>1.3592603929289715</v>
      </c>
      <c r="CI353" s="81">
        <f>IFERROR(INDEX('Laika grafiks'!$54:$58,MATCH($D353,'Laika grafiks'!$A$54:$A$58,0),MATCH('Naudas plūsmas'!CI$3,'Laika grafiks'!$3:$3,0)),"")</f>
        <v>1.3592603929289715</v>
      </c>
      <c r="CJ353" s="81">
        <f>IFERROR(INDEX('Laika grafiks'!$54:$58,MATCH($D353,'Laika grafiks'!$A$54:$A$58,0),MATCH('Naudas plūsmas'!CJ$3,'Laika grafiks'!$3:$3,0)),"")</f>
        <v>1.3592603929289715</v>
      </c>
      <c r="CK353" s="81">
        <f>IFERROR(INDEX('Laika grafiks'!$54:$58,MATCH($D353,'Laika grafiks'!$A$54:$A$58,0),MATCH('Naudas plūsmas'!CK$3,'Laika grafiks'!$3:$3,0)),"")</f>
        <v>1.3592603929289715</v>
      </c>
      <c r="CL353" s="81">
        <f>IFERROR(INDEX('Laika grafiks'!$54:$58,MATCH($D353,'Laika grafiks'!$A$54:$A$58,0),MATCH('Naudas plūsmas'!CL$3,'Laika grafiks'!$3:$3,0)),"")</f>
        <v>1.3592603929289715</v>
      </c>
      <c r="CM353" s="81">
        <f>IFERROR(INDEX('Laika grafiks'!$54:$58,MATCH($D353,'Laika grafiks'!$A$54:$A$58,0),MATCH('Naudas plūsmas'!CM$3,'Laika grafiks'!$3:$3,0)),"")</f>
        <v>1.3592603929289715</v>
      </c>
      <c r="CN353" s="81">
        <f>IFERROR(INDEX('Laika grafiks'!$54:$58,MATCH($D353,'Laika grafiks'!$A$54:$A$58,0),MATCH('Naudas plūsmas'!CN$3,'Laika grafiks'!$3:$3,0)),"")</f>
        <v>1.3592603929289715</v>
      </c>
      <c r="CO353" s="81">
        <f>IFERROR(INDEX('Laika grafiks'!$54:$58,MATCH($D353,'Laika grafiks'!$A$54:$A$58,0),MATCH('Naudas plūsmas'!CO$3,'Laika grafiks'!$3:$3,0)),"")</f>
        <v>1.3592603929289715</v>
      </c>
      <c r="CP353" s="81">
        <f>IFERROR(INDEX('Laika grafiks'!$54:$58,MATCH($D353,'Laika grafiks'!$A$54:$A$58,0),MATCH('Naudas plūsmas'!CP$3,'Laika grafiks'!$3:$3,0)),"")</f>
        <v>1.3592603929289715</v>
      </c>
      <c r="CQ353" s="81">
        <f>IFERROR(INDEX('Laika grafiks'!$54:$58,MATCH($D353,'Laika grafiks'!$A$54:$A$58,0),MATCH('Naudas plūsmas'!CQ$3,'Laika grafiks'!$3:$3,0)),"")</f>
        <v>1.3592603929289715</v>
      </c>
      <c r="CR353" s="81">
        <f>IFERROR(INDEX('Laika grafiks'!$54:$58,MATCH($D353,'Laika grafiks'!$A$54:$A$58,0),MATCH('Naudas plūsmas'!CR$3,'Laika grafiks'!$3:$3,0)),"")</f>
        <v>1.3592603929289715</v>
      </c>
      <c r="CS353" s="81">
        <f>IFERROR(INDEX('Laika grafiks'!$54:$58,MATCH($D353,'Laika grafiks'!$A$54:$A$58,0),MATCH('Naudas plūsmas'!CS$3,'Laika grafiks'!$3:$3,0)),"")</f>
        <v>1.3592603929289715</v>
      </c>
      <c r="CT353" s="81">
        <f>IFERROR(INDEX('Laika grafiks'!$54:$58,MATCH($D353,'Laika grafiks'!$A$54:$A$58,0),MATCH('Naudas plūsmas'!CT$3,'Laika grafiks'!$3:$3,0)),"")</f>
        <v>1.3592603929289715</v>
      </c>
      <c r="CU353" s="81">
        <f>IFERROR(INDEX('Laika grafiks'!$54:$58,MATCH($D353,'Laika grafiks'!$A$54:$A$58,0),MATCH('Naudas plūsmas'!CU$3,'Laika grafiks'!$3:$3,0)),"")</f>
        <v>1.3592603929289715</v>
      </c>
      <c r="CV353" s="81">
        <f>IFERROR(INDEX('Laika grafiks'!$54:$58,MATCH($D353,'Laika grafiks'!$A$54:$A$58,0),MATCH('Naudas plūsmas'!CV$3,'Laika grafiks'!$3:$3,0)),"")</f>
        <v>1.3592603929289715</v>
      </c>
      <c r="CW353" s="81">
        <f>IFERROR(INDEX('Laika grafiks'!$54:$58,MATCH($D353,'Laika grafiks'!$A$54:$A$58,0),MATCH('Naudas plūsmas'!CW$3,'Laika grafiks'!$3:$3,0)),"")</f>
        <v>1.3592603929289715</v>
      </c>
      <c r="CX353" s="81">
        <f>IFERROR(INDEX('Laika grafiks'!$54:$58,MATCH($D353,'Laika grafiks'!$A$54:$A$58,0),MATCH('Naudas plūsmas'!CX$3,'Laika grafiks'!$3:$3,0)),"")</f>
        <v>1.3592603929289715</v>
      </c>
      <c r="CY353" s="81">
        <f>IFERROR(INDEX('Laika grafiks'!$54:$58,MATCH($D353,'Laika grafiks'!$A$54:$A$58,0),MATCH('Naudas plūsmas'!CY$3,'Laika grafiks'!$3:$3,0)),"")</f>
        <v>1.3592603929289715</v>
      </c>
      <c r="CZ353" s="81">
        <f>IFERROR(INDEX('Laika grafiks'!$54:$58,MATCH($D353,'Laika grafiks'!$A$54:$A$58,0),MATCH('Naudas plūsmas'!CZ$3,'Laika grafiks'!$3:$3,0)),"")</f>
        <v>1.3592603929289715</v>
      </c>
      <c r="DA353" s="81">
        <f>IFERROR(INDEX('Laika grafiks'!$54:$58,MATCH($D353,'Laika grafiks'!$A$54:$A$58,0),MATCH('Naudas plūsmas'!DA$3,'Laika grafiks'!$3:$3,0)),"")</f>
        <v>1.3592603929289715</v>
      </c>
      <c r="DB353" s="81">
        <f>IFERROR(INDEX('Laika grafiks'!$54:$58,MATCH($D353,'Laika grafiks'!$A$54:$A$58,0),MATCH('Naudas plūsmas'!DB$3,'Laika grafiks'!$3:$3,0)),"")</f>
        <v>1.3592603929289715</v>
      </c>
      <c r="DC353" s="81">
        <f>IFERROR(INDEX('Laika grafiks'!$54:$58,MATCH($D353,'Laika grafiks'!$A$54:$A$58,0),MATCH('Naudas plūsmas'!DC$3,'Laika grafiks'!$3:$3,0)),"")</f>
        <v>1.3592603929289715</v>
      </c>
      <c r="DD353" s="81">
        <f>IFERROR(INDEX('Laika grafiks'!$54:$58,MATCH($D353,'Laika grafiks'!$A$54:$A$58,0),MATCH('Naudas plūsmas'!DD$3,'Laika grafiks'!$3:$3,0)),"")</f>
        <v>1.3592603929289715</v>
      </c>
      <c r="DE353" s="81">
        <f>IFERROR(INDEX('Laika grafiks'!$54:$58,MATCH($D353,'Laika grafiks'!$A$54:$A$58,0),MATCH('Naudas plūsmas'!DE$3,'Laika grafiks'!$3:$3,0)),"")</f>
        <v>1.3592603929289715</v>
      </c>
      <c r="DF353" s="81">
        <f>IFERROR(INDEX('Laika grafiks'!$54:$58,MATCH($D353,'Laika grafiks'!$A$54:$A$58,0),MATCH('Naudas plūsmas'!DF$3,'Laika grafiks'!$3:$3,0)),"")</f>
        <v>1.3592603929289715</v>
      </c>
      <c r="DG353" s="81">
        <f>IFERROR(INDEX('Laika grafiks'!$54:$58,MATCH($D353,'Laika grafiks'!$A$54:$A$58,0),MATCH('Naudas plūsmas'!DG$3,'Laika grafiks'!$3:$3,0)),"")</f>
        <v>1.3592603929289715</v>
      </c>
      <c r="DH353" s="81">
        <f>IFERROR(INDEX('Laika grafiks'!$54:$58,MATCH($D353,'Laika grafiks'!$A$54:$A$58,0),MATCH('Naudas plūsmas'!DH$3,'Laika grafiks'!$3:$3,0)),"")</f>
        <v>1.3592603929289715</v>
      </c>
      <c r="DI353" s="81">
        <f>IFERROR(INDEX('Laika grafiks'!$54:$58,MATCH($D353,'Laika grafiks'!$A$54:$A$58,0),MATCH('Naudas plūsmas'!DI$3,'Laika grafiks'!$3:$3,0)),"")</f>
        <v>1.3592603929289715</v>
      </c>
      <c r="DJ353" s="81">
        <f>IFERROR(INDEX('Laika grafiks'!$54:$58,MATCH($D353,'Laika grafiks'!$A$54:$A$58,0),MATCH('Naudas plūsmas'!DJ$3,'Laika grafiks'!$3:$3,0)),"")</f>
        <v>1.3592603929289715</v>
      </c>
      <c r="DK353" s="81">
        <f>IFERROR(INDEX('Laika grafiks'!$54:$58,MATCH($D353,'Laika grafiks'!$A$54:$A$58,0),MATCH('Naudas plūsmas'!DK$3,'Laika grafiks'!$3:$3,0)),"")</f>
        <v>1.3592603929289715</v>
      </c>
      <c r="DL353" s="81">
        <f>IFERROR(INDEX('Laika grafiks'!$54:$58,MATCH($D353,'Laika grafiks'!$A$54:$A$58,0),MATCH('Naudas plūsmas'!DL$3,'Laika grafiks'!$3:$3,0)),"")</f>
        <v>1.3592603929289715</v>
      </c>
      <c r="DM353" s="81">
        <f>IFERROR(INDEX('Laika grafiks'!$54:$58,MATCH($D353,'Laika grafiks'!$A$54:$A$58,0),MATCH('Naudas plūsmas'!DM$3,'Laika grafiks'!$3:$3,0)),"")</f>
        <v>1.3592603929289715</v>
      </c>
      <c r="DN353" s="81">
        <f>IFERROR(INDEX('Laika grafiks'!$54:$58,MATCH($D353,'Laika grafiks'!$A$54:$A$58,0),MATCH('Naudas plūsmas'!DN$3,'Laika grafiks'!$3:$3,0)),"")</f>
        <v>1.3592603929289715</v>
      </c>
      <c r="DO353" s="81">
        <f>IFERROR(INDEX('Laika grafiks'!$54:$58,MATCH($D353,'Laika grafiks'!$A$54:$A$58,0),MATCH('Naudas plūsmas'!DO$3,'Laika grafiks'!$3:$3,0)),"")</f>
        <v>1.3592603929289715</v>
      </c>
      <c r="DP353" s="81">
        <f>IFERROR(INDEX('Laika grafiks'!$54:$58,MATCH($D353,'Laika grafiks'!$A$54:$A$58,0),MATCH('Naudas plūsmas'!DP$3,'Laika grafiks'!$3:$3,0)),"")</f>
        <v>1.3592603929289715</v>
      </c>
      <c r="DQ353" s="81">
        <f>IFERROR(INDEX('Laika grafiks'!$54:$58,MATCH($D353,'Laika grafiks'!$A$54:$A$58,0),MATCH('Naudas plūsmas'!DQ$3,'Laika grafiks'!$3:$3,0)),"")</f>
        <v>1.3592603929289715</v>
      </c>
      <c r="DR353" s="81">
        <f>IFERROR(INDEX('Laika grafiks'!$54:$58,MATCH($D353,'Laika grafiks'!$A$54:$A$58,0),MATCH('Naudas plūsmas'!DR$3,'Laika grafiks'!$3:$3,0)),"")</f>
        <v>1.3592603929289715</v>
      </c>
      <c r="DS353" s="81">
        <f>IFERROR(INDEX('Laika grafiks'!$54:$58,MATCH($D353,'Laika grafiks'!$A$54:$A$58,0),MATCH('Naudas plūsmas'!DS$3,'Laika grafiks'!$3:$3,0)),"")</f>
        <v>1.3592603929289715</v>
      </c>
      <c r="DT353" s="81">
        <f>IFERROR(INDEX('Laika grafiks'!$54:$58,MATCH($D353,'Laika grafiks'!$A$54:$A$58,0),MATCH('Naudas plūsmas'!DT$3,'Laika grafiks'!$3:$3,0)),"")</f>
        <v>1.3592603929289715</v>
      </c>
      <c r="DU353" s="81">
        <f>IFERROR(INDEX('Laika grafiks'!$54:$58,MATCH($D353,'Laika grafiks'!$A$54:$A$58,0),MATCH('Naudas plūsmas'!DU$3,'Laika grafiks'!$3:$3,0)),"")</f>
        <v>1.3592603929289715</v>
      </c>
    </row>
    <row r="354" spans="1:1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c r="A355" s="2" t="s">
        <v>255</v>
      </c>
      <c r="B355" s="2"/>
      <c r="C355" s="2"/>
      <c r="D355" s="2"/>
      <c r="E355" s="165">
        <f t="shared" ref="E355:BP355" si="199">IFERROR(IFERROR(E351*E345/E349+E352*E346/E349+E353*E347/E349,0),"")</f>
        <v>1.0061232333721217</v>
      </c>
      <c r="F355" s="158">
        <f t="shared" si="199"/>
        <v>1.0124228365658292</v>
      </c>
      <c r="G355" s="158">
        <f t="shared" si="199"/>
        <v>1.0186920081555439</v>
      </c>
      <c r="H355" s="158">
        <f t="shared" si="199"/>
        <v>1.0249296970557957</v>
      </c>
      <c r="I355" s="158">
        <f t="shared" si="199"/>
        <v>1.0287672013182014</v>
      </c>
      <c r="J355" s="158">
        <f t="shared" si="199"/>
        <v>1.0346976210468446</v>
      </c>
      <c r="K355" s="158">
        <f t="shared" si="199"/>
        <v>1.0405964956007363</v>
      </c>
      <c r="L355" s="158">
        <f t="shared" si="199"/>
        <v>1.0464628978305941</v>
      </c>
      <c r="M355" s="158">
        <f t="shared" si="199"/>
        <v>1.0455059219711271</v>
      </c>
      <c r="N355" s="158">
        <f t="shared" si="199"/>
        <v>1.0507524937871906</v>
      </c>
      <c r="O355" s="158">
        <f t="shared" si="199"/>
        <v>1.0559673065142297</v>
      </c>
      <c r="P355" s="158">
        <f t="shared" si="199"/>
        <v>1.0611496274207299</v>
      </c>
      <c r="Q355" s="158">
        <f t="shared" si="199"/>
        <v>1.0664160404105498</v>
      </c>
      <c r="R355" s="158">
        <f t="shared" si="199"/>
        <v>1.0717675436629344</v>
      </c>
      <c r="S355" s="158">
        <f t="shared" si="199"/>
        <v>1.0770866526445142</v>
      </c>
      <c r="T355" s="158">
        <f t="shared" si="199"/>
        <v>1.0823726199691444</v>
      </c>
      <c r="U355" s="158">
        <f t="shared" si="199"/>
        <v>1.0877443612187607</v>
      </c>
      <c r="V355" s="158">
        <f t="shared" si="199"/>
        <v>1.0932028945361931</v>
      </c>
      <c r="W355" s="158">
        <f t="shared" si="199"/>
        <v>1.0986283856974046</v>
      </c>
      <c r="X355" s="158">
        <f t="shared" si="199"/>
        <v>1.1040200723685276</v>
      </c>
      <c r="Y355" s="158">
        <f t="shared" si="199"/>
        <v>1.1094992484431361</v>
      </c>
      <c r="Z355" s="158">
        <f t="shared" si="199"/>
        <v>1.115066952426917</v>
      </c>
      <c r="AA355" s="158">
        <f t="shared" si="199"/>
        <v>1.120600953411353</v>
      </c>
      <c r="AB355" s="158">
        <f t="shared" si="199"/>
        <v>1.1261004738158982</v>
      </c>
      <c r="AC355" s="158">
        <f t="shared" si="199"/>
        <v>1.1316892334119988</v>
      </c>
      <c r="AD355" s="158">
        <f t="shared" si="199"/>
        <v>1.1373682914754555</v>
      </c>
      <c r="AE355" s="158">
        <f t="shared" si="199"/>
        <v>1.1430129724795797</v>
      </c>
      <c r="AF355" s="158">
        <f t="shared" si="199"/>
        <v>1.1486224832922161</v>
      </c>
      <c r="AG355" s="158">
        <f t="shared" si="199"/>
        <v>1.1543230180802386</v>
      </c>
      <c r="AH355" s="158">
        <f t="shared" si="199"/>
        <v>1.1601156573049645</v>
      </c>
      <c r="AI355" s="158">
        <f t="shared" si="199"/>
        <v>1.1658732319291716</v>
      </c>
      <c r="AJ355" s="158">
        <f t="shared" si="199"/>
        <v>1.1715949329580604</v>
      </c>
      <c r="AK355" s="158">
        <f t="shared" si="199"/>
        <v>1.1774094784418434</v>
      </c>
      <c r="AL355" s="158">
        <f t="shared" si="199"/>
        <v>1.1833179704510639</v>
      </c>
      <c r="AM355" s="158">
        <f t="shared" si="199"/>
        <v>1.1891906965677548</v>
      </c>
      <c r="AN355" s="158">
        <f t="shared" si="199"/>
        <v>1.1950268316172217</v>
      </c>
      <c r="AO355" s="158">
        <f t="shared" si="199"/>
        <v>1.2009576680106804</v>
      </c>
      <c r="AP355" s="158">
        <f t="shared" si="199"/>
        <v>1.2069843298600851</v>
      </c>
      <c r="AQ355" s="158">
        <f t="shared" si="199"/>
        <v>1.2129745104991099</v>
      </c>
      <c r="AR355" s="158">
        <f t="shared" si="199"/>
        <v>1.218927368249566</v>
      </c>
      <c r="AS355" s="158">
        <f t="shared" si="199"/>
        <v>1.224976821370894</v>
      </c>
      <c r="AT355" s="158">
        <f t="shared" si="199"/>
        <v>1.231124016457287</v>
      </c>
      <c r="AU355" s="158">
        <f t="shared" si="199"/>
        <v>1.2372340007090921</v>
      </c>
      <c r="AV355" s="158">
        <f t="shared" si="199"/>
        <v>1.2433059156145574</v>
      </c>
      <c r="AW355" s="158">
        <f t="shared" si="199"/>
        <v>1.2494763577983119</v>
      </c>
      <c r="AX355" s="158">
        <f t="shared" si="199"/>
        <v>1.2557464967864327</v>
      </c>
      <c r="AY355" s="158">
        <f t="shared" si="199"/>
        <v>1.261978680723274</v>
      </c>
      <c r="AZ355" s="158">
        <f t="shared" si="199"/>
        <v>1.2681720339268487</v>
      </c>
      <c r="BA355" s="158">
        <f t="shared" si="199"/>
        <v>1.2744658849542783</v>
      </c>
      <c r="BB355" s="158">
        <f t="shared" si="199"/>
        <v>1.2808614267221612</v>
      </c>
      <c r="BC355" s="158">
        <f t="shared" si="199"/>
        <v>1.2872182543377395</v>
      </c>
      <c r="BD355" s="158">
        <f t="shared" si="199"/>
        <v>1.2935354746053855</v>
      </c>
      <c r="BE355" s="158">
        <f t="shared" si="199"/>
        <v>1.2999552026533638</v>
      </c>
      <c r="BF355" s="158">
        <f t="shared" si="199"/>
        <v>1.3064786552566046</v>
      </c>
      <c r="BG355" s="158">
        <f t="shared" si="199"/>
        <v>1.3129626194244943</v>
      </c>
      <c r="BH355" s="158">
        <f t="shared" si="199"/>
        <v>1.3194061840974933</v>
      </c>
      <c r="BI355" s="158">
        <f t="shared" si="199"/>
        <v>1.325954306706431</v>
      </c>
      <c r="BJ355" s="158">
        <f t="shared" si="199"/>
        <v>1.3326082283617366</v>
      </c>
      <c r="BK355" s="158">
        <f t="shared" si="199"/>
        <v>1.3392218718129842</v>
      </c>
      <c r="BL355" s="158">
        <f t="shared" si="199"/>
        <v>1.345794307779443</v>
      </c>
      <c r="BM355" s="158">
        <f t="shared" si="199"/>
        <v>0</v>
      </c>
      <c r="BN355" s="158">
        <f t="shared" si="199"/>
        <v>0</v>
      </c>
      <c r="BO355" s="158">
        <f t="shared" si="199"/>
        <v>0</v>
      </c>
      <c r="BP355" s="158">
        <f t="shared" si="199"/>
        <v>0</v>
      </c>
      <c r="BQ355" s="158">
        <f t="shared" ref="BQ355:DU355" si="200">IFERROR(IFERROR(BQ351*BQ345/BQ349+BQ352*BQ346/BQ349+BQ353*BQ347/BQ349,0),"")</f>
        <v>0</v>
      </c>
      <c r="BR355" s="158">
        <f t="shared" si="200"/>
        <v>0</v>
      </c>
      <c r="BS355" s="158">
        <f t="shared" si="200"/>
        <v>0</v>
      </c>
      <c r="BT355" s="158">
        <f t="shared" si="200"/>
        <v>0</v>
      </c>
      <c r="BU355" s="158">
        <f t="shared" si="200"/>
        <v>0</v>
      </c>
      <c r="BV355" s="158">
        <f t="shared" si="200"/>
        <v>0</v>
      </c>
      <c r="BW355" s="158">
        <f t="shared" si="200"/>
        <v>0</v>
      </c>
      <c r="BX355" s="158">
        <f t="shared" si="200"/>
        <v>0</v>
      </c>
      <c r="BY355" s="158">
        <f t="shared" si="200"/>
        <v>0</v>
      </c>
      <c r="BZ355" s="158">
        <f t="shared" si="200"/>
        <v>0</v>
      </c>
      <c r="CA355" s="158">
        <f t="shared" si="200"/>
        <v>0</v>
      </c>
      <c r="CB355" s="158">
        <f t="shared" si="200"/>
        <v>0</v>
      </c>
      <c r="CC355" s="158">
        <f t="shared" si="200"/>
        <v>0</v>
      </c>
      <c r="CD355" s="158">
        <f t="shared" si="200"/>
        <v>0</v>
      </c>
      <c r="CE355" s="158">
        <f t="shared" si="200"/>
        <v>0</v>
      </c>
      <c r="CF355" s="158">
        <f t="shared" si="200"/>
        <v>0</v>
      </c>
      <c r="CG355" s="158">
        <f t="shared" si="200"/>
        <v>0</v>
      </c>
      <c r="CH355" s="158">
        <f t="shared" si="200"/>
        <v>0</v>
      </c>
      <c r="CI355" s="158">
        <f t="shared" si="200"/>
        <v>0</v>
      </c>
      <c r="CJ355" s="158">
        <f t="shared" si="200"/>
        <v>0</v>
      </c>
      <c r="CK355" s="158">
        <f t="shared" si="200"/>
        <v>0</v>
      </c>
      <c r="CL355" s="158">
        <f t="shared" si="200"/>
        <v>0</v>
      </c>
      <c r="CM355" s="158">
        <f t="shared" si="200"/>
        <v>0</v>
      </c>
      <c r="CN355" s="158">
        <f t="shared" si="200"/>
        <v>0</v>
      </c>
      <c r="CO355" s="158">
        <f t="shared" si="200"/>
        <v>0</v>
      </c>
      <c r="CP355" s="158">
        <f t="shared" si="200"/>
        <v>0</v>
      </c>
      <c r="CQ355" s="158">
        <f t="shared" si="200"/>
        <v>0</v>
      </c>
      <c r="CR355" s="158">
        <f t="shared" si="200"/>
        <v>0</v>
      </c>
      <c r="CS355" s="158">
        <f t="shared" si="200"/>
        <v>0</v>
      </c>
      <c r="CT355" s="158">
        <f t="shared" si="200"/>
        <v>0</v>
      </c>
      <c r="CU355" s="158">
        <f t="shared" si="200"/>
        <v>0</v>
      </c>
      <c r="CV355" s="158">
        <f t="shared" si="200"/>
        <v>0</v>
      </c>
      <c r="CW355" s="158">
        <f t="shared" si="200"/>
        <v>0</v>
      </c>
      <c r="CX355" s="158">
        <f t="shared" si="200"/>
        <v>0</v>
      </c>
      <c r="CY355" s="158">
        <f t="shared" si="200"/>
        <v>0</v>
      </c>
      <c r="CZ355" s="158">
        <f t="shared" si="200"/>
        <v>0</v>
      </c>
      <c r="DA355" s="158">
        <f t="shared" si="200"/>
        <v>0</v>
      </c>
      <c r="DB355" s="158">
        <f t="shared" si="200"/>
        <v>0</v>
      </c>
      <c r="DC355" s="158">
        <f t="shared" si="200"/>
        <v>0</v>
      </c>
      <c r="DD355" s="158">
        <f t="shared" si="200"/>
        <v>0</v>
      </c>
      <c r="DE355" s="158">
        <f t="shared" si="200"/>
        <v>0</v>
      </c>
      <c r="DF355" s="158">
        <f t="shared" si="200"/>
        <v>0</v>
      </c>
      <c r="DG355" s="158">
        <f t="shared" si="200"/>
        <v>0</v>
      </c>
      <c r="DH355" s="158">
        <f t="shared" si="200"/>
        <v>0</v>
      </c>
      <c r="DI355" s="158">
        <f t="shared" si="200"/>
        <v>0</v>
      </c>
      <c r="DJ355" s="158">
        <f t="shared" si="200"/>
        <v>0</v>
      </c>
      <c r="DK355" s="158">
        <f t="shared" si="200"/>
        <v>0</v>
      </c>
      <c r="DL355" s="158">
        <f t="shared" si="200"/>
        <v>0</v>
      </c>
      <c r="DM355" s="158">
        <f t="shared" si="200"/>
        <v>0</v>
      </c>
      <c r="DN355" s="158">
        <f t="shared" si="200"/>
        <v>0</v>
      </c>
      <c r="DO355" s="158">
        <f t="shared" si="200"/>
        <v>0</v>
      </c>
      <c r="DP355" s="158">
        <f t="shared" si="200"/>
        <v>0</v>
      </c>
      <c r="DQ355" s="158">
        <f t="shared" si="200"/>
        <v>0</v>
      </c>
      <c r="DR355" s="158">
        <f t="shared" si="200"/>
        <v>0</v>
      </c>
      <c r="DS355" s="158">
        <f t="shared" si="200"/>
        <v>0</v>
      </c>
      <c r="DT355" s="158">
        <f t="shared" si="200"/>
        <v>0</v>
      </c>
      <c r="DU355" s="158">
        <f t="shared" si="200"/>
        <v>0</v>
      </c>
    </row>
    <row r="356" spans="1:1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c r="A357" s="25" t="s">
        <v>273</v>
      </c>
      <c r="B357" s="84" t="s">
        <v>71</v>
      </c>
      <c r="C357" s="25"/>
      <c r="D357" s="705">
        <f>IFERROR(E333,"")</f>
        <v>393049.33999999997</v>
      </c>
      <c r="E357" s="26">
        <f t="shared" ref="E357:BP357" si="201">IFERROR($D357*E349/$D349,"")</f>
        <v>227.71480557488292</v>
      </c>
      <c r="F357" s="26">
        <f t="shared" si="201"/>
        <v>227.71480557488292</v>
      </c>
      <c r="G357" s="26">
        <f t="shared" si="201"/>
        <v>227.71480557488292</v>
      </c>
      <c r="H357" s="26">
        <f t="shared" si="201"/>
        <v>227.71480557488292</v>
      </c>
      <c r="I357" s="26">
        <f t="shared" si="201"/>
        <v>227.71480557488292</v>
      </c>
      <c r="J357" s="26">
        <f t="shared" si="201"/>
        <v>5813.1654051813239</v>
      </c>
      <c r="K357" s="26">
        <f t="shared" si="201"/>
        <v>5813.1654051813239</v>
      </c>
      <c r="L357" s="26">
        <f t="shared" si="201"/>
        <v>5813.1654051813239</v>
      </c>
      <c r="M357" s="26">
        <f t="shared" si="201"/>
        <v>5813.1654051813239</v>
      </c>
      <c r="N357" s="26">
        <f t="shared" si="201"/>
        <v>5813.1654051813239</v>
      </c>
      <c r="O357" s="26">
        <f t="shared" si="201"/>
        <v>5813.1654051813239</v>
      </c>
      <c r="P357" s="26">
        <f t="shared" si="201"/>
        <v>5813.1654051813239</v>
      </c>
      <c r="Q357" s="26">
        <f t="shared" si="201"/>
        <v>5813.1654051813239</v>
      </c>
      <c r="R357" s="26">
        <f t="shared" si="201"/>
        <v>5813.1654051813239</v>
      </c>
      <c r="S357" s="26">
        <f t="shared" si="201"/>
        <v>5813.1654051813239</v>
      </c>
      <c r="T357" s="26">
        <f t="shared" si="201"/>
        <v>5813.1654051813239</v>
      </c>
      <c r="U357" s="26">
        <f t="shared" si="201"/>
        <v>5813.1654051813239</v>
      </c>
      <c r="V357" s="26">
        <f t="shared" si="201"/>
        <v>5813.1654051813239</v>
      </c>
      <c r="W357" s="26">
        <f t="shared" si="201"/>
        <v>5813.1654051813239</v>
      </c>
      <c r="X357" s="26">
        <f t="shared" si="201"/>
        <v>5813.1654051813239</v>
      </c>
      <c r="Y357" s="26">
        <f t="shared" si="201"/>
        <v>5813.1654051813239</v>
      </c>
      <c r="Z357" s="26">
        <f t="shared" si="201"/>
        <v>5813.1654051813239</v>
      </c>
      <c r="AA357" s="26">
        <f t="shared" si="201"/>
        <v>5813.1654051813239</v>
      </c>
      <c r="AB357" s="26">
        <f t="shared" si="201"/>
        <v>5813.1654051813239</v>
      </c>
      <c r="AC357" s="26">
        <f t="shared" si="201"/>
        <v>5813.1654051813239</v>
      </c>
      <c r="AD357" s="26">
        <f t="shared" si="201"/>
        <v>7875.6416533856982</v>
      </c>
      <c r="AE357" s="26">
        <f t="shared" si="201"/>
        <v>7875.6416533856982</v>
      </c>
      <c r="AF357" s="26">
        <f t="shared" si="201"/>
        <v>7875.6416533856982</v>
      </c>
      <c r="AG357" s="26">
        <f t="shared" si="201"/>
        <v>7875.6416533856982</v>
      </c>
      <c r="AH357" s="26">
        <f t="shared" si="201"/>
        <v>7875.6416533856982</v>
      </c>
      <c r="AI357" s="26">
        <f t="shared" si="201"/>
        <v>7875.6416533856982</v>
      </c>
      <c r="AJ357" s="26">
        <f t="shared" si="201"/>
        <v>7875.6416533856982</v>
      </c>
      <c r="AK357" s="26">
        <f t="shared" si="201"/>
        <v>7875.6416533856982</v>
      </c>
      <c r="AL357" s="26">
        <f t="shared" si="201"/>
        <v>7875.6416533856982</v>
      </c>
      <c r="AM357" s="26">
        <f t="shared" si="201"/>
        <v>7875.6416533856982</v>
      </c>
      <c r="AN357" s="26">
        <f t="shared" si="201"/>
        <v>7875.6416533856982</v>
      </c>
      <c r="AO357" s="26">
        <f t="shared" si="201"/>
        <v>7875.6416533856982</v>
      </c>
      <c r="AP357" s="26">
        <f t="shared" si="201"/>
        <v>7875.6416533856982</v>
      </c>
      <c r="AQ357" s="26">
        <f t="shared" si="201"/>
        <v>7875.6416533856982</v>
      </c>
      <c r="AR357" s="26">
        <f t="shared" si="201"/>
        <v>7875.6416533856982</v>
      </c>
      <c r="AS357" s="26">
        <f t="shared" si="201"/>
        <v>7875.6416533856982</v>
      </c>
      <c r="AT357" s="26">
        <f t="shared" si="201"/>
        <v>7875.6416533856982</v>
      </c>
      <c r="AU357" s="26">
        <f t="shared" si="201"/>
        <v>7875.6416533856982</v>
      </c>
      <c r="AV357" s="26">
        <f t="shared" si="201"/>
        <v>7875.6416533856982</v>
      </c>
      <c r="AW357" s="26">
        <f t="shared" si="201"/>
        <v>7875.6416533856982</v>
      </c>
      <c r="AX357" s="26">
        <f t="shared" si="201"/>
        <v>7875.6416533856982</v>
      </c>
      <c r="AY357" s="26">
        <f t="shared" si="201"/>
        <v>7875.6416533856982</v>
      </c>
      <c r="AZ357" s="26">
        <f t="shared" si="201"/>
        <v>7875.6416533856982</v>
      </c>
      <c r="BA357" s="26">
        <f t="shared" si="201"/>
        <v>7875.6416533856982</v>
      </c>
      <c r="BB357" s="26">
        <f t="shared" si="201"/>
        <v>7875.6416533856982</v>
      </c>
      <c r="BC357" s="26">
        <f t="shared" si="201"/>
        <v>7875.6416533856982</v>
      </c>
      <c r="BD357" s="26">
        <f t="shared" si="201"/>
        <v>7875.6416533856982</v>
      </c>
      <c r="BE357" s="26">
        <f t="shared" si="201"/>
        <v>7875.6416533856982</v>
      </c>
      <c r="BF357" s="26">
        <f t="shared" si="201"/>
        <v>7875.6416533856982</v>
      </c>
      <c r="BG357" s="26">
        <f t="shared" si="201"/>
        <v>7875.6416533856982</v>
      </c>
      <c r="BH357" s="26">
        <f t="shared" si="201"/>
        <v>7875.6416533856982</v>
      </c>
      <c r="BI357" s="26">
        <f t="shared" si="201"/>
        <v>7875.6416533856982</v>
      </c>
      <c r="BJ357" s="26">
        <f t="shared" si="201"/>
        <v>7875.6416533856982</v>
      </c>
      <c r="BK357" s="26">
        <f t="shared" si="201"/>
        <v>7875.6416533856982</v>
      </c>
      <c r="BL357" s="26">
        <f t="shared" si="201"/>
        <v>7875.6416533856982</v>
      </c>
      <c r="BM357" s="26">
        <f t="shared" si="201"/>
        <v>0</v>
      </c>
      <c r="BN357" s="26">
        <f t="shared" si="201"/>
        <v>0</v>
      </c>
      <c r="BO357" s="26">
        <f t="shared" si="201"/>
        <v>0</v>
      </c>
      <c r="BP357" s="26">
        <f t="shared" si="201"/>
        <v>0</v>
      </c>
      <c r="BQ357" s="26">
        <f t="shared" ref="BQ357:DU357" si="202">IFERROR($D357*BQ349/$D349,"")</f>
        <v>0</v>
      </c>
      <c r="BR357" s="26">
        <f t="shared" si="202"/>
        <v>0</v>
      </c>
      <c r="BS357" s="26">
        <f t="shared" si="202"/>
        <v>0</v>
      </c>
      <c r="BT357" s="26">
        <f t="shared" si="202"/>
        <v>0</v>
      </c>
      <c r="BU357" s="26">
        <f t="shared" si="202"/>
        <v>0</v>
      </c>
      <c r="BV357" s="26">
        <f t="shared" si="202"/>
        <v>0</v>
      </c>
      <c r="BW357" s="26">
        <f t="shared" si="202"/>
        <v>0</v>
      </c>
      <c r="BX357" s="26">
        <f t="shared" si="202"/>
        <v>0</v>
      </c>
      <c r="BY357" s="26">
        <f t="shared" si="202"/>
        <v>0</v>
      </c>
      <c r="BZ357" s="26">
        <f t="shared" si="202"/>
        <v>0</v>
      </c>
      <c r="CA357" s="26">
        <f t="shared" si="202"/>
        <v>0</v>
      </c>
      <c r="CB357" s="26">
        <f t="shared" si="202"/>
        <v>0</v>
      </c>
      <c r="CC357" s="26">
        <f t="shared" si="202"/>
        <v>0</v>
      </c>
      <c r="CD357" s="26">
        <f t="shared" si="202"/>
        <v>0</v>
      </c>
      <c r="CE357" s="26">
        <f t="shared" si="202"/>
        <v>0</v>
      </c>
      <c r="CF357" s="26">
        <f t="shared" si="202"/>
        <v>0</v>
      </c>
      <c r="CG357" s="26">
        <f t="shared" si="202"/>
        <v>0</v>
      </c>
      <c r="CH357" s="26">
        <f t="shared" si="202"/>
        <v>0</v>
      </c>
      <c r="CI357" s="26">
        <f t="shared" si="202"/>
        <v>0</v>
      </c>
      <c r="CJ357" s="26">
        <f t="shared" si="202"/>
        <v>0</v>
      </c>
      <c r="CK357" s="26">
        <f t="shared" si="202"/>
        <v>0</v>
      </c>
      <c r="CL357" s="26">
        <f t="shared" si="202"/>
        <v>0</v>
      </c>
      <c r="CM357" s="26">
        <f t="shared" si="202"/>
        <v>0</v>
      </c>
      <c r="CN357" s="26">
        <f t="shared" si="202"/>
        <v>0</v>
      </c>
      <c r="CO357" s="26">
        <f t="shared" si="202"/>
        <v>0</v>
      </c>
      <c r="CP357" s="26">
        <f t="shared" si="202"/>
        <v>0</v>
      </c>
      <c r="CQ357" s="26">
        <f t="shared" si="202"/>
        <v>0</v>
      </c>
      <c r="CR357" s="26">
        <f t="shared" si="202"/>
        <v>0</v>
      </c>
      <c r="CS357" s="26">
        <f t="shared" si="202"/>
        <v>0</v>
      </c>
      <c r="CT357" s="26">
        <f t="shared" si="202"/>
        <v>0</v>
      </c>
      <c r="CU357" s="26">
        <f t="shared" si="202"/>
        <v>0</v>
      </c>
      <c r="CV357" s="26">
        <f t="shared" si="202"/>
        <v>0</v>
      </c>
      <c r="CW357" s="26">
        <f t="shared" si="202"/>
        <v>0</v>
      </c>
      <c r="CX357" s="26">
        <f t="shared" si="202"/>
        <v>0</v>
      </c>
      <c r="CY357" s="26">
        <f t="shared" si="202"/>
        <v>0</v>
      </c>
      <c r="CZ357" s="26">
        <f t="shared" si="202"/>
        <v>0</v>
      </c>
      <c r="DA357" s="26">
        <f t="shared" si="202"/>
        <v>0</v>
      </c>
      <c r="DB357" s="26">
        <f t="shared" si="202"/>
        <v>0</v>
      </c>
      <c r="DC357" s="26">
        <f t="shared" si="202"/>
        <v>0</v>
      </c>
      <c r="DD357" s="26">
        <f t="shared" si="202"/>
        <v>0</v>
      </c>
      <c r="DE357" s="26">
        <f t="shared" si="202"/>
        <v>0</v>
      </c>
      <c r="DF357" s="26">
        <f t="shared" si="202"/>
        <v>0</v>
      </c>
      <c r="DG357" s="26">
        <f t="shared" si="202"/>
        <v>0</v>
      </c>
      <c r="DH357" s="26">
        <f t="shared" si="202"/>
        <v>0</v>
      </c>
      <c r="DI357" s="26">
        <f t="shared" si="202"/>
        <v>0</v>
      </c>
      <c r="DJ357" s="26">
        <f t="shared" si="202"/>
        <v>0</v>
      </c>
      <c r="DK357" s="26">
        <f t="shared" si="202"/>
        <v>0</v>
      </c>
      <c r="DL357" s="26">
        <f t="shared" si="202"/>
        <v>0</v>
      </c>
      <c r="DM357" s="26">
        <f t="shared" si="202"/>
        <v>0</v>
      </c>
      <c r="DN357" s="26">
        <f t="shared" si="202"/>
        <v>0</v>
      </c>
      <c r="DO357" s="26">
        <f t="shared" si="202"/>
        <v>0</v>
      </c>
      <c r="DP357" s="26">
        <f t="shared" si="202"/>
        <v>0</v>
      </c>
      <c r="DQ357" s="26">
        <f t="shared" si="202"/>
        <v>0</v>
      </c>
      <c r="DR357" s="26">
        <f t="shared" si="202"/>
        <v>0</v>
      </c>
      <c r="DS357" s="26">
        <f t="shared" si="202"/>
        <v>0</v>
      </c>
      <c r="DT357" s="26">
        <f t="shared" si="202"/>
        <v>0</v>
      </c>
      <c r="DU357" s="26">
        <f t="shared" si="202"/>
        <v>0</v>
      </c>
    </row>
    <row r="358" spans="1:1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row>
    <row r="359" spans="1:125">
      <c r="A359" s="25" t="s">
        <v>274</v>
      </c>
      <c r="B359" s="84" t="s">
        <v>71</v>
      </c>
      <c r="C359" s="25"/>
      <c r="D359" s="26">
        <f>IFERROR(SUM(E359:DU359),"")</f>
        <v>468293.71676154004</v>
      </c>
      <c r="E359" s="26">
        <f t="shared" ref="E359:BP359" si="203">IFERROR(E355*E357,"")</f>
        <v>229.10915647170526</v>
      </c>
      <c r="F359" s="26">
        <f t="shared" si="203"/>
        <v>230.54366938815926</v>
      </c>
      <c r="G359" s="26">
        <f t="shared" si="203"/>
        <v>231.97125257782673</v>
      </c>
      <c r="H359" s="26">
        <f t="shared" si="203"/>
        <v>233.39166669298416</v>
      </c>
      <c r="I359" s="26">
        <f t="shared" si="203"/>
        <v>234.26552322999066</v>
      </c>
      <c r="J359" s="26">
        <f t="shared" si="203"/>
        <v>6014.8684154929324</v>
      </c>
      <c r="K359" s="26">
        <f t="shared" si="203"/>
        <v>6049.1595489791198</v>
      </c>
      <c r="L359" s="26">
        <f t="shared" si="203"/>
        <v>6083.261915474608</v>
      </c>
      <c r="M359" s="26">
        <f t="shared" si="203"/>
        <v>6077.6988565147612</v>
      </c>
      <c r="N359" s="26">
        <f t="shared" si="203"/>
        <v>6108.1980462916999</v>
      </c>
      <c r="O359" s="26">
        <f t="shared" si="203"/>
        <v>6138.5126152310231</v>
      </c>
      <c r="P359" s="26">
        <f t="shared" si="203"/>
        <v>6168.6383038432386</v>
      </c>
      <c r="Q359" s="26">
        <f t="shared" si="203"/>
        <v>6199.2528336450569</v>
      </c>
      <c r="R359" s="26">
        <f t="shared" si="203"/>
        <v>6230.3620072175345</v>
      </c>
      <c r="S359" s="26">
        <f t="shared" si="203"/>
        <v>6261.2828675356432</v>
      </c>
      <c r="T359" s="26">
        <f t="shared" si="203"/>
        <v>6292.0110699201023</v>
      </c>
      <c r="U359" s="26">
        <f t="shared" si="203"/>
        <v>6323.2378903179579</v>
      </c>
      <c r="V359" s="26">
        <f t="shared" si="203"/>
        <v>6354.9692473618852</v>
      </c>
      <c r="W359" s="26">
        <f t="shared" si="203"/>
        <v>6386.508524886357</v>
      </c>
      <c r="X359" s="26">
        <f t="shared" si="203"/>
        <v>6417.8512913185059</v>
      </c>
      <c r="Y359" s="26">
        <f t="shared" si="203"/>
        <v>6449.7026481243174</v>
      </c>
      <c r="Z359" s="26">
        <f t="shared" si="203"/>
        <v>6482.0686323091231</v>
      </c>
      <c r="AA359" s="26">
        <f t="shared" si="203"/>
        <v>6514.238695384086</v>
      </c>
      <c r="AB359" s="26">
        <f t="shared" si="203"/>
        <v>6546.2083171448767</v>
      </c>
      <c r="AC359" s="26">
        <f t="shared" si="203"/>
        <v>6578.6967010868038</v>
      </c>
      <c r="AD359" s="26">
        <f t="shared" si="203"/>
        <v>8957.5050915842221</v>
      </c>
      <c r="AE359" s="26">
        <f t="shared" si="203"/>
        <v>9001.9605764203789</v>
      </c>
      <c r="AF359" s="26">
        <f t="shared" si="203"/>
        <v>9046.1390734314955</v>
      </c>
      <c r="AG359" s="26">
        <f t="shared" si="203"/>
        <v>9091.0344426546199</v>
      </c>
      <c r="AH359" s="26">
        <f t="shared" si="203"/>
        <v>9136.655193415907</v>
      </c>
      <c r="AI359" s="26">
        <f t="shared" si="203"/>
        <v>9181.9997879487892</v>
      </c>
      <c r="AJ359" s="26">
        <f t="shared" si="203"/>
        <v>9227.0618549001247</v>
      </c>
      <c r="AK359" s="26">
        <f t="shared" si="203"/>
        <v>9272.8551315077129</v>
      </c>
      <c r="AL359" s="26">
        <f t="shared" si="203"/>
        <v>9319.3882972842257</v>
      </c>
      <c r="AM359" s="26">
        <f t="shared" si="203"/>
        <v>9365.639783707762</v>
      </c>
      <c r="AN359" s="26">
        <f t="shared" si="203"/>
        <v>9411.6030919981276</v>
      </c>
      <c r="AO359" s="26">
        <f t="shared" si="203"/>
        <v>9458.3122341378676</v>
      </c>
      <c r="AP359" s="26">
        <f t="shared" si="203"/>
        <v>9505.7760632299087</v>
      </c>
      <c r="AQ359" s="26">
        <f t="shared" si="203"/>
        <v>9552.9525793819175</v>
      </c>
      <c r="AR359" s="26">
        <f t="shared" si="203"/>
        <v>9599.8351538380903</v>
      </c>
      <c r="AS359" s="26">
        <f t="shared" si="203"/>
        <v>9647.4784788206252</v>
      </c>
      <c r="AT359" s="26">
        <f t="shared" si="203"/>
        <v>9695.8915844945095</v>
      </c>
      <c r="AU359" s="26">
        <f t="shared" si="203"/>
        <v>9744.0116309695568</v>
      </c>
      <c r="AV359" s="26">
        <f t="shared" si="203"/>
        <v>9791.8318569148523</v>
      </c>
      <c r="AW359" s="26">
        <f t="shared" si="203"/>
        <v>9840.4280483970379</v>
      </c>
      <c r="AX359" s="26">
        <f t="shared" si="203"/>
        <v>9889.8094161843983</v>
      </c>
      <c r="AY359" s="26">
        <f t="shared" si="203"/>
        <v>9938.8918635889477</v>
      </c>
      <c r="AZ359" s="26">
        <f t="shared" si="203"/>
        <v>9987.6684940531504</v>
      </c>
      <c r="BA359" s="26">
        <f t="shared" si="203"/>
        <v>10037.23660936498</v>
      </c>
      <c r="BB359" s="26">
        <f t="shared" si="203"/>
        <v>10087.605604508086</v>
      </c>
      <c r="BC359" s="26">
        <f t="shared" si="203"/>
        <v>10137.669700860726</v>
      </c>
      <c r="BD359" s="26">
        <f t="shared" si="203"/>
        <v>10187.421863934213</v>
      </c>
      <c r="BE359" s="26">
        <f t="shared" si="203"/>
        <v>10237.981341552279</v>
      </c>
      <c r="BF359" s="26">
        <f t="shared" si="203"/>
        <v>10289.357716598248</v>
      </c>
      <c r="BG359" s="26">
        <f t="shared" si="203"/>
        <v>10340.423094877942</v>
      </c>
      <c r="BH359" s="26">
        <f t="shared" si="203"/>
        <v>10391.170301212896</v>
      </c>
      <c r="BI359" s="26">
        <f t="shared" si="203"/>
        <v>10442.740968383323</v>
      </c>
      <c r="BJ359" s="26">
        <f t="shared" si="203"/>
        <v>10495.144870930213</v>
      </c>
      <c r="BK359" s="26">
        <f t="shared" si="203"/>
        <v>10547.231556775501</v>
      </c>
      <c r="BL359" s="26">
        <f t="shared" si="203"/>
        <v>10598.993707237154</v>
      </c>
      <c r="BM359" s="26">
        <f t="shared" si="203"/>
        <v>0</v>
      </c>
      <c r="BN359" s="26">
        <f t="shared" si="203"/>
        <v>0</v>
      </c>
      <c r="BO359" s="26">
        <f t="shared" si="203"/>
        <v>0</v>
      </c>
      <c r="BP359" s="26">
        <f t="shared" si="203"/>
        <v>0</v>
      </c>
      <c r="BQ359" s="26">
        <f t="shared" ref="BQ359:DU359" si="204">IFERROR(BQ355*BQ357,"")</f>
        <v>0</v>
      </c>
      <c r="BR359" s="26">
        <f t="shared" si="204"/>
        <v>0</v>
      </c>
      <c r="BS359" s="26">
        <f t="shared" si="204"/>
        <v>0</v>
      </c>
      <c r="BT359" s="26">
        <f t="shared" si="204"/>
        <v>0</v>
      </c>
      <c r="BU359" s="26">
        <f t="shared" si="204"/>
        <v>0</v>
      </c>
      <c r="BV359" s="26">
        <f t="shared" si="204"/>
        <v>0</v>
      </c>
      <c r="BW359" s="26">
        <f t="shared" si="204"/>
        <v>0</v>
      </c>
      <c r="BX359" s="26">
        <f t="shared" si="204"/>
        <v>0</v>
      </c>
      <c r="BY359" s="26">
        <f t="shared" si="204"/>
        <v>0</v>
      </c>
      <c r="BZ359" s="26">
        <f t="shared" si="204"/>
        <v>0</v>
      </c>
      <c r="CA359" s="26">
        <f t="shared" si="204"/>
        <v>0</v>
      </c>
      <c r="CB359" s="26">
        <f t="shared" si="204"/>
        <v>0</v>
      </c>
      <c r="CC359" s="26">
        <f t="shared" si="204"/>
        <v>0</v>
      </c>
      <c r="CD359" s="26">
        <f t="shared" si="204"/>
        <v>0</v>
      </c>
      <c r="CE359" s="26">
        <f t="shared" si="204"/>
        <v>0</v>
      </c>
      <c r="CF359" s="26">
        <f t="shared" si="204"/>
        <v>0</v>
      </c>
      <c r="CG359" s="26">
        <f t="shared" si="204"/>
        <v>0</v>
      </c>
      <c r="CH359" s="26">
        <f t="shared" si="204"/>
        <v>0</v>
      </c>
      <c r="CI359" s="26">
        <f t="shared" si="204"/>
        <v>0</v>
      </c>
      <c r="CJ359" s="26">
        <f t="shared" si="204"/>
        <v>0</v>
      </c>
      <c r="CK359" s="26">
        <f t="shared" si="204"/>
        <v>0</v>
      </c>
      <c r="CL359" s="26">
        <f t="shared" si="204"/>
        <v>0</v>
      </c>
      <c r="CM359" s="26">
        <f t="shared" si="204"/>
        <v>0</v>
      </c>
      <c r="CN359" s="26">
        <f t="shared" si="204"/>
        <v>0</v>
      </c>
      <c r="CO359" s="26">
        <f t="shared" si="204"/>
        <v>0</v>
      </c>
      <c r="CP359" s="26">
        <f t="shared" si="204"/>
        <v>0</v>
      </c>
      <c r="CQ359" s="26">
        <f t="shared" si="204"/>
        <v>0</v>
      </c>
      <c r="CR359" s="26">
        <f t="shared" si="204"/>
        <v>0</v>
      </c>
      <c r="CS359" s="26">
        <f t="shared" si="204"/>
        <v>0</v>
      </c>
      <c r="CT359" s="26">
        <f t="shared" si="204"/>
        <v>0</v>
      </c>
      <c r="CU359" s="26">
        <f t="shared" si="204"/>
        <v>0</v>
      </c>
      <c r="CV359" s="26">
        <f t="shared" si="204"/>
        <v>0</v>
      </c>
      <c r="CW359" s="26">
        <f t="shared" si="204"/>
        <v>0</v>
      </c>
      <c r="CX359" s="26">
        <f t="shared" si="204"/>
        <v>0</v>
      </c>
      <c r="CY359" s="26">
        <f t="shared" si="204"/>
        <v>0</v>
      </c>
      <c r="CZ359" s="26">
        <f t="shared" si="204"/>
        <v>0</v>
      </c>
      <c r="DA359" s="26">
        <f t="shared" si="204"/>
        <v>0</v>
      </c>
      <c r="DB359" s="26">
        <f t="shared" si="204"/>
        <v>0</v>
      </c>
      <c r="DC359" s="26">
        <f t="shared" si="204"/>
        <v>0</v>
      </c>
      <c r="DD359" s="26">
        <f t="shared" si="204"/>
        <v>0</v>
      </c>
      <c r="DE359" s="26">
        <f t="shared" si="204"/>
        <v>0</v>
      </c>
      <c r="DF359" s="26">
        <f t="shared" si="204"/>
        <v>0</v>
      </c>
      <c r="DG359" s="26">
        <f t="shared" si="204"/>
        <v>0</v>
      </c>
      <c r="DH359" s="26">
        <f t="shared" si="204"/>
        <v>0</v>
      </c>
      <c r="DI359" s="26">
        <f t="shared" si="204"/>
        <v>0</v>
      </c>
      <c r="DJ359" s="26">
        <f t="shared" si="204"/>
        <v>0</v>
      </c>
      <c r="DK359" s="26">
        <f t="shared" si="204"/>
        <v>0</v>
      </c>
      <c r="DL359" s="26">
        <f t="shared" si="204"/>
        <v>0</v>
      </c>
      <c r="DM359" s="26">
        <f t="shared" si="204"/>
        <v>0</v>
      </c>
      <c r="DN359" s="26">
        <f t="shared" si="204"/>
        <v>0</v>
      </c>
      <c r="DO359" s="26">
        <f t="shared" si="204"/>
        <v>0</v>
      </c>
      <c r="DP359" s="26">
        <f t="shared" si="204"/>
        <v>0</v>
      </c>
      <c r="DQ359" s="26">
        <f t="shared" si="204"/>
        <v>0</v>
      </c>
      <c r="DR359" s="26">
        <f t="shared" si="204"/>
        <v>0</v>
      </c>
      <c r="DS359" s="26">
        <f t="shared" si="204"/>
        <v>0</v>
      </c>
      <c r="DT359" s="26">
        <f t="shared" si="204"/>
        <v>0</v>
      </c>
      <c r="DU359" s="26">
        <f t="shared" si="204"/>
        <v>0</v>
      </c>
    </row>
    <row r="360" spans="1:125">
      <c r="A360" s="160"/>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c r="BO360" s="160"/>
      <c r="BP360" s="160"/>
      <c r="BQ360" s="160"/>
      <c r="BR360" s="160"/>
      <c r="BS360" s="160"/>
      <c r="BT360" s="160"/>
      <c r="BU360" s="160"/>
      <c r="BV360" s="160"/>
      <c r="BW360" s="160"/>
      <c r="BX360" s="160"/>
      <c r="BY360" s="160"/>
      <c r="BZ360" s="160"/>
      <c r="CA360" s="160"/>
      <c r="CB360" s="160"/>
      <c r="CC360" s="160"/>
      <c r="CD360" s="160"/>
      <c r="CE360" s="160"/>
      <c r="CF360" s="160"/>
      <c r="CG360" s="160"/>
      <c r="CH360" s="160"/>
      <c r="CI360" s="160"/>
      <c r="CJ360" s="160"/>
      <c r="CK360" s="160"/>
      <c r="CL360" s="160"/>
      <c r="CM360" s="160"/>
      <c r="CN360" s="160"/>
      <c r="CO360" s="160"/>
      <c r="CP360" s="160"/>
      <c r="CQ360" s="160"/>
      <c r="CR360" s="160"/>
      <c r="CS360" s="160"/>
      <c r="CT360" s="160"/>
      <c r="CU360" s="160"/>
      <c r="CV360" s="160"/>
      <c r="CW360" s="160"/>
      <c r="CX360" s="160"/>
      <c r="CY360" s="160"/>
      <c r="CZ360" s="160"/>
      <c r="DA360" s="160"/>
      <c r="DB360" s="160"/>
      <c r="DC360" s="160"/>
      <c r="DD360" s="160"/>
      <c r="DE360" s="160"/>
      <c r="DF360" s="160"/>
      <c r="DG360" s="160"/>
      <c r="DH360" s="160"/>
      <c r="DI360" s="160"/>
      <c r="DJ360" s="160"/>
      <c r="DK360" s="160"/>
      <c r="DL360" s="160"/>
      <c r="DM360" s="160"/>
      <c r="DN360" s="160"/>
      <c r="DO360" s="160"/>
      <c r="DP360" s="160"/>
      <c r="DQ360" s="160"/>
      <c r="DR360" s="160"/>
      <c r="DS360" s="160"/>
      <c r="DT360" s="160"/>
      <c r="DU360" s="160"/>
    </row>
    <row r="361" spans="1:125">
      <c r="A361" s="160"/>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c r="BO361" s="160"/>
      <c r="BP361" s="160"/>
      <c r="BQ361" s="160"/>
      <c r="BR361" s="160"/>
      <c r="BS361" s="160"/>
      <c r="BT361" s="160"/>
      <c r="BU361" s="160"/>
      <c r="BV361" s="160"/>
      <c r="BW361" s="160"/>
      <c r="BX361" s="160"/>
      <c r="BY361" s="160"/>
      <c r="BZ361" s="160"/>
      <c r="CA361" s="160"/>
      <c r="CB361" s="160"/>
      <c r="CC361" s="160"/>
      <c r="CD361" s="160"/>
      <c r="CE361" s="160"/>
      <c r="CF361" s="160"/>
      <c r="CG361" s="160"/>
      <c r="CH361" s="160"/>
      <c r="CI361" s="160"/>
      <c r="CJ361" s="160"/>
      <c r="CK361" s="160"/>
      <c r="CL361" s="160"/>
      <c r="CM361" s="160"/>
      <c r="CN361" s="160"/>
      <c r="CO361" s="160"/>
      <c r="CP361" s="160"/>
      <c r="CQ361" s="160"/>
      <c r="CR361" s="160"/>
      <c r="CS361" s="160"/>
      <c r="CT361" s="160"/>
      <c r="CU361" s="160"/>
      <c r="CV361" s="160"/>
      <c r="CW361" s="160"/>
      <c r="CX361" s="160"/>
      <c r="CY361" s="160"/>
      <c r="CZ361" s="160"/>
      <c r="DA361" s="160"/>
      <c r="DB361" s="160"/>
      <c r="DC361" s="160"/>
      <c r="DD361" s="160"/>
      <c r="DE361" s="160"/>
      <c r="DF361" s="160"/>
      <c r="DG361" s="160"/>
      <c r="DH361" s="160"/>
      <c r="DI361" s="160"/>
      <c r="DJ361" s="160"/>
      <c r="DK361" s="160"/>
      <c r="DL361" s="160"/>
      <c r="DM361" s="160"/>
      <c r="DN361" s="160"/>
      <c r="DO361" s="160"/>
      <c r="DP361" s="160"/>
      <c r="DQ361" s="160"/>
      <c r="DR361" s="160"/>
      <c r="DS361" s="160"/>
      <c r="DT361" s="160"/>
      <c r="DU361" s="160"/>
    </row>
    <row r="362" spans="1:125">
      <c r="A362" s="161" t="s">
        <v>275</v>
      </c>
      <c r="B362" s="161" t="str">
        <f t="shared" ref="B362:BM362" si="205">IFERROR(IF(B164=0,"",B164),"")</f>
        <v/>
      </c>
      <c r="C362" s="161" t="str">
        <f t="shared" si="205"/>
        <v/>
      </c>
      <c r="D362" s="161" t="str">
        <f t="shared" si="205"/>
        <v/>
      </c>
      <c r="E362" s="161" t="str">
        <f t="shared" si="205"/>
        <v/>
      </c>
      <c r="F362" s="161" t="str">
        <f t="shared" si="205"/>
        <v/>
      </c>
      <c r="G362" s="161" t="str">
        <f t="shared" si="205"/>
        <v/>
      </c>
      <c r="H362" s="161" t="str">
        <f t="shared" si="205"/>
        <v/>
      </c>
      <c r="I362" s="161" t="str">
        <f t="shared" si="205"/>
        <v/>
      </c>
      <c r="J362" s="161" t="str">
        <f t="shared" si="205"/>
        <v/>
      </c>
      <c r="K362" s="161" t="str">
        <f t="shared" si="205"/>
        <v/>
      </c>
      <c r="L362" s="161" t="str">
        <f t="shared" si="205"/>
        <v/>
      </c>
      <c r="M362" s="161" t="str">
        <f t="shared" si="205"/>
        <v/>
      </c>
      <c r="N362" s="161" t="str">
        <f t="shared" si="205"/>
        <v/>
      </c>
      <c r="O362" s="161" t="str">
        <f t="shared" si="205"/>
        <v/>
      </c>
      <c r="P362" s="161" t="str">
        <f t="shared" si="205"/>
        <v/>
      </c>
      <c r="Q362" s="161" t="str">
        <f t="shared" si="205"/>
        <v/>
      </c>
      <c r="R362" s="161" t="str">
        <f t="shared" si="205"/>
        <v/>
      </c>
      <c r="S362" s="161" t="str">
        <f t="shared" si="205"/>
        <v/>
      </c>
      <c r="T362" s="161" t="str">
        <f t="shared" si="205"/>
        <v/>
      </c>
      <c r="U362" s="161" t="str">
        <f t="shared" si="205"/>
        <v/>
      </c>
      <c r="V362" s="161" t="str">
        <f t="shared" si="205"/>
        <v/>
      </c>
      <c r="W362" s="161" t="str">
        <f t="shared" si="205"/>
        <v/>
      </c>
      <c r="X362" s="161" t="str">
        <f t="shared" si="205"/>
        <v/>
      </c>
      <c r="Y362" s="161" t="str">
        <f t="shared" si="205"/>
        <v/>
      </c>
      <c r="Z362" s="161" t="str">
        <f t="shared" si="205"/>
        <v/>
      </c>
      <c r="AA362" s="161" t="str">
        <f t="shared" si="205"/>
        <v/>
      </c>
      <c r="AB362" s="161" t="str">
        <f t="shared" si="205"/>
        <v/>
      </c>
      <c r="AC362" s="161" t="str">
        <f t="shared" si="205"/>
        <v/>
      </c>
      <c r="AD362" s="161" t="str">
        <f t="shared" si="205"/>
        <v/>
      </c>
      <c r="AE362" s="161" t="str">
        <f t="shared" si="205"/>
        <v/>
      </c>
      <c r="AF362" s="161" t="str">
        <f t="shared" si="205"/>
        <v/>
      </c>
      <c r="AG362" s="161" t="str">
        <f t="shared" si="205"/>
        <v/>
      </c>
      <c r="AH362" s="161" t="str">
        <f t="shared" si="205"/>
        <v/>
      </c>
      <c r="AI362" s="161" t="str">
        <f t="shared" si="205"/>
        <v/>
      </c>
      <c r="AJ362" s="161" t="str">
        <f t="shared" si="205"/>
        <v/>
      </c>
      <c r="AK362" s="161" t="str">
        <f t="shared" si="205"/>
        <v/>
      </c>
      <c r="AL362" s="161" t="str">
        <f t="shared" si="205"/>
        <v/>
      </c>
      <c r="AM362" s="161" t="str">
        <f t="shared" si="205"/>
        <v/>
      </c>
      <c r="AN362" s="161" t="str">
        <f t="shared" si="205"/>
        <v/>
      </c>
      <c r="AO362" s="161" t="str">
        <f t="shared" si="205"/>
        <v/>
      </c>
      <c r="AP362" s="161" t="str">
        <f t="shared" si="205"/>
        <v/>
      </c>
      <c r="AQ362" s="161" t="str">
        <f t="shared" si="205"/>
        <v/>
      </c>
      <c r="AR362" s="161" t="str">
        <f t="shared" si="205"/>
        <v/>
      </c>
      <c r="AS362" s="161" t="str">
        <f t="shared" si="205"/>
        <v/>
      </c>
      <c r="AT362" s="161" t="str">
        <f t="shared" si="205"/>
        <v/>
      </c>
      <c r="AU362" s="161" t="str">
        <f t="shared" si="205"/>
        <v/>
      </c>
      <c r="AV362" s="161" t="str">
        <f t="shared" si="205"/>
        <v/>
      </c>
      <c r="AW362" s="161" t="str">
        <f t="shared" si="205"/>
        <v/>
      </c>
      <c r="AX362" s="161" t="str">
        <f t="shared" si="205"/>
        <v/>
      </c>
      <c r="AY362" s="161" t="str">
        <f t="shared" si="205"/>
        <v/>
      </c>
      <c r="AZ362" s="161" t="str">
        <f t="shared" si="205"/>
        <v/>
      </c>
      <c r="BA362" s="161" t="str">
        <f t="shared" si="205"/>
        <v/>
      </c>
      <c r="BB362" s="161" t="str">
        <f t="shared" si="205"/>
        <v/>
      </c>
      <c r="BC362" s="161" t="str">
        <f t="shared" si="205"/>
        <v/>
      </c>
      <c r="BD362" s="161" t="str">
        <f t="shared" si="205"/>
        <v/>
      </c>
      <c r="BE362" s="161" t="str">
        <f t="shared" si="205"/>
        <v/>
      </c>
      <c r="BF362" s="161" t="str">
        <f t="shared" si="205"/>
        <v/>
      </c>
      <c r="BG362" s="161" t="str">
        <f t="shared" si="205"/>
        <v/>
      </c>
      <c r="BH362" s="161" t="str">
        <f t="shared" si="205"/>
        <v/>
      </c>
      <c r="BI362" s="161" t="str">
        <f t="shared" si="205"/>
        <v/>
      </c>
      <c r="BJ362" s="161" t="str">
        <f t="shared" si="205"/>
        <v/>
      </c>
      <c r="BK362" s="161" t="str">
        <f t="shared" si="205"/>
        <v/>
      </c>
      <c r="BL362" s="161" t="str">
        <f t="shared" si="205"/>
        <v/>
      </c>
      <c r="BM362" s="161" t="str">
        <f t="shared" si="205"/>
        <v/>
      </c>
      <c r="BN362" s="161" t="str">
        <f t="shared" ref="BN362:DU362" si="206">IFERROR(IF(BN164=0,"",BN164),"")</f>
        <v/>
      </c>
      <c r="BO362" s="161" t="str">
        <f t="shared" si="206"/>
        <v/>
      </c>
      <c r="BP362" s="161" t="str">
        <f t="shared" si="206"/>
        <v/>
      </c>
      <c r="BQ362" s="161" t="str">
        <f t="shared" si="206"/>
        <v/>
      </c>
      <c r="BR362" s="161" t="str">
        <f t="shared" si="206"/>
        <v/>
      </c>
      <c r="BS362" s="161" t="str">
        <f t="shared" si="206"/>
        <v/>
      </c>
      <c r="BT362" s="161" t="str">
        <f t="shared" si="206"/>
        <v/>
      </c>
      <c r="BU362" s="161" t="str">
        <f t="shared" si="206"/>
        <v/>
      </c>
      <c r="BV362" s="161" t="str">
        <f t="shared" si="206"/>
        <v/>
      </c>
      <c r="BW362" s="161" t="str">
        <f t="shared" si="206"/>
        <v/>
      </c>
      <c r="BX362" s="161" t="str">
        <f t="shared" si="206"/>
        <v/>
      </c>
      <c r="BY362" s="161" t="str">
        <f t="shared" si="206"/>
        <v/>
      </c>
      <c r="BZ362" s="161" t="str">
        <f t="shared" si="206"/>
        <v/>
      </c>
      <c r="CA362" s="161" t="str">
        <f t="shared" si="206"/>
        <v/>
      </c>
      <c r="CB362" s="161" t="str">
        <f t="shared" si="206"/>
        <v/>
      </c>
      <c r="CC362" s="161" t="str">
        <f t="shared" si="206"/>
        <v/>
      </c>
      <c r="CD362" s="161" t="str">
        <f t="shared" si="206"/>
        <v/>
      </c>
      <c r="CE362" s="161" t="str">
        <f t="shared" si="206"/>
        <v/>
      </c>
      <c r="CF362" s="161" t="str">
        <f t="shared" si="206"/>
        <v/>
      </c>
      <c r="CG362" s="161" t="str">
        <f t="shared" si="206"/>
        <v/>
      </c>
      <c r="CH362" s="161" t="str">
        <f t="shared" si="206"/>
        <v/>
      </c>
      <c r="CI362" s="161" t="str">
        <f t="shared" si="206"/>
        <v/>
      </c>
      <c r="CJ362" s="161" t="str">
        <f t="shared" si="206"/>
        <v/>
      </c>
      <c r="CK362" s="161" t="str">
        <f t="shared" si="206"/>
        <v/>
      </c>
      <c r="CL362" s="161" t="str">
        <f t="shared" si="206"/>
        <v/>
      </c>
      <c r="CM362" s="161" t="str">
        <f t="shared" si="206"/>
        <v/>
      </c>
      <c r="CN362" s="161" t="str">
        <f t="shared" si="206"/>
        <v/>
      </c>
      <c r="CO362" s="161" t="str">
        <f t="shared" si="206"/>
        <v/>
      </c>
      <c r="CP362" s="161" t="str">
        <f t="shared" si="206"/>
        <v/>
      </c>
      <c r="CQ362" s="161" t="str">
        <f t="shared" si="206"/>
        <v/>
      </c>
      <c r="CR362" s="161" t="str">
        <f t="shared" si="206"/>
        <v/>
      </c>
      <c r="CS362" s="161" t="str">
        <f t="shared" si="206"/>
        <v/>
      </c>
      <c r="CT362" s="161" t="str">
        <f t="shared" si="206"/>
        <v/>
      </c>
      <c r="CU362" s="161" t="str">
        <f t="shared" si="206"/>
        <v/>
      </c>
      <c r="CV362" s="161" t="str">
        <f t="shared" si="206"/>
        <v/>
      </c>
      <c r="CW362" s="161" t="str">
        <f t="shared" si="206"/>
        <v/>
      </c>
      <c r="CX362" s="161" t="str">
        <f t="shared" si="206"/>
        <v/>
      </c>
      <c r="CY362" s="161" t="str">
        <f t="shared" si="206"/>
        <v/>
      </c>
      <c r="CZ362" s="161" t="str">
        <f t="shared" si="206"/>
        <v/>
      </c>
      <c r="DA362" s="161" t="str">
        <f t="shared" si="206"/>
        <v/>
      </c>
      <c r="DB362" s="161" t="str">
        <f t="shared" si="206"/>
        <v/>
      </c>
      <c r="DC362" s="161" t="str">
        <f t="shared" si="206"/>
        <v/>
      </c>
      <c r="DD362" s="161" t="str">
        <f t="shared" si="206"/>
        <v/>
      </c>
      <c r="DE362" s="161" t="str">
        <f t="shared" si="206"/>
        <v/>
      </c>
      <c r="DF362" s="161" t="str">
        <f t="shared" si="206"/>
        <v/>
      </c>
      <c r="DG362" s="161" t="str">
        <f t="shared" si="206"/>
        <v/>
      </c>
      <c r="DH362" s="161" t="str">
        <f t="shared" si="206"/>
        <v/>
      </c>
      <c r="DI362" s="161" t="str">
        <f t="shared" si="206"/>
        <v/>
      </c>
      <c r="DJ362" s="161" t="str">
        <f t="shared" si="206"/>
        <v/>
      </c>
      <c r="DK362" s="161" t="str">
        <f t="shared" si="206"/>
        <v/>
      </c>
      <c r="DL362" s="161" t="str">
        <f t="shared" si="206"/>
        <v/>
      </c>
      <c r="DM362" s="161" t="str">
        <f t="shared" si="206"/>
        <v/>
      </c>
      <c r="DN362" s="161" t="str">
        <f t="shared" si="206"/>
        <v/>
      </c>
      <c r="DO362" s="161" t="str">
        <f t="shared" si="206"/>
        <v/>
      </c>
      <c r="DP362" s="161" t="str">
        <f t="shared" si="206"/>
        <v/>
      </c>
      <c r="DQ362" s="161" t="str">
        <f t="shared" si="206"/>
        <v/>
      </c>
      <c r="DR362" s="161" t="str">
        <f t="shared" si="206"/>
        <v/>
      </c>
      <c r="DS362" s="161" t="str">
        <f t="shared" si="206"/>
        <v/>
      </c>
      <c r="DT362" s="161" t="str">
        <f t="shared" si="206"/>
        <v/>
      </c>
      <c r="DU362" s="161" t="str">
        <f t="shared" si="206"/>
        <v/>
      </c>
    </row>
    <row r="363" spans="1:125">
      <c r="A363" s="160"/>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c r="BO363" s="160"/>
      <c r="BP363" s="160"/>
      <c r="BQ363" s="160"/>
      <c r="BR363" s="160"/>
      <c r="BS363" s="160"/>
      <c r="BT363" s="160"/>
      <c r="BU363" s="160"/>
      <c r="BV363" s="160"/>
      <c r="BW363" s="160"/>
      <c r="BX363" s="160"/>
      <c r="BY363" s="160"/>
      <c r="BZ363" s="160"/>
      <c r="CA363" s="160"/>
      <c r="CB363" s="160"/>
      <c r="CC363" s="160"/>
      <c r="CD363" s="160"/>
      <c r="CE363" s="160"/>
      <c r="CF363" s="160"/>
      <c r="CG363" s="160"/>
      <c r="CH363" s="160"/>
      <c r="CI363" s="160"/>
      <c r="CJ363" s="160"/>
      <c r="CK363" s="160"/>
      <c r="CL363" s="160"/>
      <c r="CM363" s="160"/>
      <c r="CN363" s="160"/>
      <c r="CO363" s="160"/>
      <c r="CP363" s="160"/>
      <c r="CQ363" s="160"/>
      <c r="CR363" s="160"/>
      <c r="CS363" s="160"/>
      <c r="CT363" s="160"/>
      <c r="CU363" s="160"/>
      <c r="CV363" s="160"/>
      <c r="CW363" s="160"/>
      <c r="CX363" s="160"/>
      <c r="CY363" s="160"/>
      <c r="CZ363" s="160"/>
      <c r="DA363" s="160"/>
      <c r="DB363" s="160"/>
      <c r="DC363" s="160"/>
      <c r="DD363" s="160"/>
      <c r="DE363" s="160"/>
      <c r="DF363" s="160"/>
      <c r="DG363" s="160"/>
      <c r="DH363" s="160"/>
      <c r="DI363" s="160"/>
      <c r="DJ363" s="160"/>
      <c r="DK363" s="160"/>
      <c r="DL363" s="160"/>
      <c r="DM363" s="160"/>
      <c r="DN363" s="160"/>
      <c r="DO363" s="160"/>
      <c r="DP363" s="160"/>
      <c r="DQ363" s="160"/>
      <c r="DR363" s="160"/>
      <c r="DS363" s="160"/>
      <c r="DT363" s="160"/>
      <c r="DU363" s="160"/>
    </row>
    <row r="364" spans="1:125">
      <c r="A364" s="61" t="str">
        <f>IFERROR(A240,"")</f>
        <v>Reālās regulāras uzturēšanas izmaksas, kopā</v>
      </c>
      <c r="B364" s="59" t="s">
        <v>71</v>
      </c>
      <c r="C364" s="160" t="str">
        <f t="shared" ref="C364:C370" si="207">IFERROR(IF(C166=0,"",C166),"")</f>
        <v/>
      </c>
      <c r="D364" s="85">
        <f t="shared" ref="D364:D370" si="208">IFERROR(SUM(E364:DU364),"")</f>
        <v>2731836.25</v>
      </c>
      <c r="E364" s="69">
        <f t="shared" ref="E364:BP364" si="209">IFERROR(E240,"")</f>
        <v>0</v>
      </c>
      <c r="F364" s="69">
        <f t="shared" si="209"/>
        <v>0</v>
      </c>
      <c r="G364" s="69">
        <f t="shared" si="209"/>
        <v>0</v>
      </c>
      <c r="H364" s="69">
        <f t="shared" si="209"/>
        <v>0</v>
      </c>
      <c r="I364" s="69">
        <f t="shared" si="209"/>
        <v>0</v>
      </c>
      <c r="J364" s="69">
        <f t="shared" si="209"/>
        <v>49669.75</v>
      </c>
      <c r="K364" s="69">
        <f t="shared" si="209"/>
        <v>49669.75</v>
      </c>
      <c r="L364" s="69">
        <f t="shared" si="209"/>
        <v>49669.75</v>
      </c>
      <c r="M364" s="69">
        <f t="shared" si="209"/>
        <v>49669.75</v>
      </c>
      <c r="N364" s="69">
        <f t="shared" si="209"/>
        <v>49669.75</v>
      </c>
      <c r="O364" s="69">
        <f t="shared" si="209"/>
        <v>49669.75</v>
      </c>
      <c r="P364" s="69">
        <f t="shared" si="209"/>
        <v>49669.75</v>
      </c>
      <c r="Q364" s="69">
        <f t="shared" si="209"/>
        <v>49669.75</v>
      </c>
      <c r="R364" s="69">
        <f t="shared" si="209"/>
        <v>49669.75</v>
      </c>
      <c r="S364" s="69">
        <f t="shared" si="209"/>
        <v>49669.75</v>
      </c>
      <c r="T364" s="69">
        <f t="shared" si="209"/>
        <v>49669.75</v>
      </c>
      <c r="U364" s="69">
        <f t="shared" si="209"/>
        <v>49669.75</v>
      </c>
      <c r="V364" s="69">
        <f t="shared" si="209"/>
        <v>49669.75</v>
      </c>
      <c r="W364" s="69">
        <f t="shared" si="209"/>
        <v>49669.75</v>
      </c>
      <c r="X364" s="69">
        <f t="shared" si="209"/>
        <v>49669.75</v>
      </c>
      <c r="Y364" s="69">
        <f t="shared" si="209"/>
        <v>49669.75</v>
      </c>
      <c r="Z364" s="69">
        <f t="shared" si="209"/>
        <v>49669.75</v>
      </c>
      <c r="AA364" s="69">
        <f t="shared" si="209"/>
        <v>49669.75</v>
      </c>
      <c r="AB364" s="69">
        <f t="shared" si="209"/>
        <v>49669.75</v>
      </c>
      <c r="AC364" s="69">
        <f t="shared" si="209"/>
        <v>49669.75</v>
      </c>
      <c r="AD364" s="69">
        <f t="shared" si="209"/>
        <v>49669.75</v>
      </c>
      <c r="AE364" s="69">
        <f t="shared" si="209"/>
        <v>49669.75</v>
      </c>
      <c r="AF364" s="69">
        <f t="shared" si="209"/>
        <v>49669.75</v>
      </c>
      <c r="AG364" s="69">
        <f t="shared" si="209"/>
        <v>49669.75</v>
      </c>
      <c r="AH364" s="69">
        <f t="shared" si="209"/>
        <v>49669.75</v>
      </c>
      <c r="AI364" s="69">
        <f t="shared" si="209"/>
        <v>49669.75</v>
      </c>
      <c r="AJ364" s="69">
        <f t="shared" si="209"/>
        <v>49669.75</v>
      </c>
      <c r="AK364" s="69">
        <f t="shared" si="209"/>
        <v>49669.75</v>
      </c>
      <c r="AL364" s="69">
        <f t="shared" si="209"/>
        <v>49669.75</v>
      </c>
      <c r="AM364" s="69">
        <f t="shared" si="209"/>
        <v>49669.75</v>
      </c>
      <c r="AN364" s="69">
        <f t="shared" si="209"/>
        <v>49669.75</v>
      </c>
      <c r="AO364" s="69">
        <f t="shared" si="209"/>
        <v>49669.75</v>
      </c>
      <c r="AP364" s="69">
        <f t="shared" si="209"/>
        <v>49669.75</v>
      </c>
      <c r="AQ364" s="69">
        <f t="shared" si="209"/>
        <v>49669.75</v>
      </c>
      <c r="AR364" s="69">
        <f t="shared" si="209"/>
        <v>49669.75</v>
      </c>
      <c r="AS364" s="69">
        <f t="shared" si="209"/>
        <v>49669.75</v>
      </c>
      <c r="AT364" s="69">
        <f t="shared" si="209"/>
        <v>49669.75</v>
      </c>
      <c r="AU364" s="69">
        <f t="shared" si="209"/>
        <v>49669.75</v>
      </c>
      <c r="AV364" s="69">
        <f t="shared" si="209"/>
        <v>49669.75</v>
      </c>
      <c r="AW364" s="69">
        <f t="shared" si="209"/>
        <v>49669.75</v>
      </c>
      <c r="AX364" s="69">
        <f t="shared" si="209"/>
        <v>49669.75</v>
      </c>
      <c r="AY364" s="69">
        <f t="shared" si="209"/>
        <v>49669.75</v>
      </c>
      <c r="AZ364" s="69">
        <f t="shared" si="209"/>
        <v>49669.75</v>
      </c>
      <c r="BA364" s="69">
        <f t="shared" si="209"/>
        <v>49669.75</v>
      </c>
      <c r="BB364" s="69">
        <f t="shared" si="209"/>
        <v>49669.75</v>
      </c>
      <c r="BC364" s="69">
        <f t="shared" si="209"/>
        <v>49669.75</v>
      </c>
      <c r="BD364" s="69">
        <f t="shared" si="209"/>
        <v>49669.75</v>
      </c>
      <c r="BE364" s="69">
        <f t="shared" si="209"/>
        <v>49669.75</v>
      </c>
      <c r="BF364" s="69">
        <f t="shared" si="209"/>
        <v>49669.75</v>
      </c>
      <c r="BG364" s="69">
        <f t="shared" si="209"/>
        <v>49669.75</v>
      </c>
      <c r="BH364" s="69">
        <f t="shared" si="209"/>
        <v>49669.75</v>
      </c>
      <c r="BI364" s="69">
        <f t="shared" si="209"/>
        <v>49669.75</v>
      </c>
      <c r="BJ364" s="69">
        <f t="shared" si="209"/>
        <v>49669.75</v>
      </c>
      <c r="BK364" s="69">
        <f t="shared" si="209"/>
        <v>49669.75</v>
      </c>
      <c r="BL364" s="69">
        <f t="shared" si="209"/>
        <v>49669.75</v>
      </c>
      <c r="BM364" s="69">
        <f t="shared" si="209"/>
        <v>0</v>
      </c>
      <c r="BN364" s="69">
        <f t="shared" si="209"/>
        <v>0</v>
      </c>
      <c r="BO364" s="69">
        <f t="shared" si="209"/>
        <v>0</v>
      </c>
      <c r="BP364" s="69">
        <f t="shared" si="209"/>
        <v>0</v>
      </c>
      <c r="BQ364" s="69">
        <f t="shared" ref="BQ364:DU364" si="210">IFERROR(BQ240,"")</f>
        <v>0</v>
      </c>
      <c r="BR364" s="69">
        <f t="shared" si="210"/>
        <v>0</v>
      </c>
      <c r="BS364" s="69">
        <f t="shared" si="210"/>
        <v>0</v>
      </c>
      <c r="BT364" s="69">
        <f t="shared" si="210"/>
        <v>0</v>
      </c>
      <c r="BU364" s="69">
        <f t="shared" si="210"/>
        <v>0</v>
      </c>
      <c r="BV364" s="69">
        <f t="shared" si="210"/>
        <v>0</v>
      </c>
      <c r="BW364" s="69">
        <f t="shared" si="210"/>
        <v>0</v>
      </c>
      <c r="BX364" s="69">
        <f t="shared" si="210"/>
        <v>0</v>
      </c>
      <c r="BY364" s="69">
        <f t="shared" si="210"/>
        <v>0</v>
      </c>
      <c r="BZ364" s="69">
        <f t="shared" si="210"/>
        <v>0</v>
      </c>
      <c r="CA364" s="69">
        <f t="shared" si="210"/>
        <v>0</v>
      </c>
      <c r="CB364" s="69">
        <f t="shared" si="210"/>
        <v>0</v>
      </c>
      <c r="CC364" s="69">
        <f t="shared" si="210"/>
        <v>0</v>
      </c>
      <c r="CD364" s="69">
        <f t="shared" si="210"/>
        <v>0</v>
      </c>
      <c r="CE364" s="69">
        <f t="shared" si="210"/>
        <v>0</v>
      </c>
      <c r="CF364" s="69">
        <f t="shared" si="210"/>
        <v>0</v>
      </c>
      <c r="CG364" s="69">
        <f t="shared" si="210"/>
        <v>0</v>
      </c>
      <c r="CH364" s="69">
        <f t="shared" si="210"/>
        <v>0</v>
      </c>
      <c r="CI364" s="69">
        <f t="shared" si="210"/>
        <v>0</v>
      </c>
      <c r="CJ364" s="69">
        <f t="shared" si="210"/>
        <v>0</v>
      </c>
      <c r="CK364" s="69">
        <f t="shared" si="210"/>
        <v>0</v>
      </c>
      <c r="CL364" s="69">
        <f t="shared" si="210"/>
        <v>0</v>
      </c>
      <c r="CM364" s="69">
        <f t="shared" si="210"/>
        <v>0</v>
      </c>
      <c r="CN364" s="69">
        <f t="shared" si="210"/>
        <v>0</v>
      </c>
      <c r="CO364" s="69">
        <f t="shared" si="210"/>
        <v>0</v>
      </c>
      <c r="CP364" s="69">
        <f t="shared" si="210"/>
        <v>0</v>
      </c>
      <c r="CQ364" s="69">
        <f t="shared" si="210"/>
        <v>0</v>
      </c>
      <c r="CR364" s="69">
        <f t="shared" si="210"/>
        <v>0</v>
      </c>
      <c r="CS364" s="69">
        <f t="shared" si="210"/>
        <v>0</v>
      </c>
      <c r="CT364" s="69">
        <f t="shared" si="210"/>
        <v>0</v>
      </c>
      <c r="CU364" s="69">
        <f t="shared" si="210"/>
        <v>0</v>
      </c>
      <c r="CV364" s="69">
        <f t="shared" si="210"/>
        <v>0</v>
      </c>
      <c r="CW364" s="69">
        <f t="shared" si="210"/>
        <v>0</v>
      </c>
      <c r="CX364" s="69">
        <f t="shared" si="210"/>
        <v>0</v>
      </c>
      <c r="CY364" s="69">
        <f t="shared" si="210"/>
        <v>0</v>
      </c>
      <c r="CZ364" s="69">
        <f t="shared" si="210"/>
        <v>0</v>
      </c>
      <c r="DA364" s="69">
        <f t="shared" si="210"/>
        <v>0</v>
      </c>
      <c r="DB364" s="69">
        <f t="shared" si="210"/>
        <v>0</v>
      </c>
      <c r="DC364" s="69">
        <f t="shared" si="210"/>
        <v>0</v>
      </c>
      <c r="DD364" s="69">
        <f t="shared" si="210"/>
        <v>0</v>
      </c>
      <c r="DE364" s="69">
        <f t="shared" si="210"/>
        <v>0</v>
      </c>
      <c r="DF364" s="69">
        <f t="shared" si="210"/>
        <v>0</v>
      </c>
      <c r="DG364" s="69">
        <f t="shared" si="210"/>
        <v>0</v>
      </c>
      <c r="DH364" s="69">
        <f t="shared" si="210"/>
        <v>0</v>
      </c>
      <c r="DI364" s="69">
        <f t="shared" si="210"/>
        <v>0</v>
      </c>
      <c r="DJ364" s="69">
        <f t="shared" si="210"/>
        <v>0</v>
      </c>
      <c r="DK364" s="69">
        <f t="shared" si="210"/>
        <v>0</v>
      </c>
      <c r="DL364" s="69">
        <f t="shared" si="210"/>
        <v>0</v>
      </c>
      <c r="DM364" s="69">
        <f t="shared" si="210"/>
        <v>0</v>
      </c>
      <c r="DN364" s="69">
        <f t="shared" si="210"/>
        <v>0</v>
      </c>
      <c r="DO364" s="69">
        <f t="shared" si="210"/>
        <v>0</v>
      </c>
      <c r="DP364" s="69">
        <f t="shared" si="210"/>
        <v>0</v>
      </c>
      <c r="DQ364" s="69">
        <f t="shared" si="210"/>
        <v>0</v>
      </c>
      <c r="DR364" s="69">
        <f t="shared" si="210"/>
        <v>0</v>
      </c>
      <c r="DS364" s="69">
        <f t="shared" si="210"/>
        <v>0</v>
      </c>
      <c r="DT364" s="69">
        <f t="shared" si="210"/>
        <v>0</v>
      </c>
      <c r="DU364" s="69">
        <f t="shared" si="210"/>
        <v>0</v>
      </c>
    </row>
    <row r="365" spans="1:125">
      <c r="A365" s="61" t="str">
        <f>IFERROR(A254,"")</f>
        <v>Reālās periodiskās uzturēšanas izmaksas, kopā</v>
      </c>
      <c r="B365" s="59" t="s">
        <v>71</v>
      </c>
      <c r="C365" s="160" t="str">
        <f t="shared" si="207"/>
        <v/>
      </c>
      <c r="D365" s="85">
        <f t="shared" si="208"/>
        <v>641934.56250000012</v>
      </c>
      <c r="E365" s="69">
        <f t="shared" ref="E365:BP365" si="211">IFERROR(E254,"")</f>
        <v>0</v>
      </c>
      <c r="F365" s="69">
        <f t="shared" si="211"/>
        <v>0</v>
      </c>
      <c r="G365" s="69">
        <f t="shared" si="211"/>
        <v>0</v>
      </c>
      <c r="H365" s="69">
        <f t="shared" si="211"/>
        <v>0</v>
      </c>
      <c r="I365" s="69">
        <f t="shared" si="211"/>
        <v>0</v>
      </c>
      <c r="J365" s="69">
        <f t="shared" si="211"/>
        <v>0</v>
      </c>
      <c r="K365" s="69">
        <f t="shared" si="211"/>
        <v>0</v>
      </c>
      <c r="L365" s="69">
        <f t="shared" si="211"/>
        <v>0</v>
      </c>
      <c r="M365" s="69">
        <f t="shared" si="211"/>
        <v>0</v>
      </c>
      <c r="N365" s="69">
        <f t="shared" si="211"/>
        <v>0</v>
      </c>
      <c r="O365" s="69">
        <f t="shared" si="211"/>
        <v>0</v>
      </c>
      <c r="P365" s="69">
        <f t="shared" si="211"/>
        <v>0</v>
      </c>
      <c r="Q365" s="69">
        <f t="shared" si="211"/>
        <v>0</v>
      </c>
      <c r="R365" s="69">
        <f t="shared" si="211"/>
        <v>0</v>
      </c>
      <c r="S365" s="69">
        <f t="shared" si="211"/>
        <v>0</v>
      </c>
      <c r="T365" s="69">
        <f t="shared" si="211"/>
        <v>0</v>
      </c>
      <c r="U365" s="69">
        <f t="shared" si="211"/>
        <v>0</v>
      </c>
      <c r="V365" s="69">
        <f t="shared" si="211"/>
        <v>0</v>
      </c>
      <c r="W365" s="69">
        <f t="shared" si="211"/>
        <v>0</v>
      </c>
      <c r="X365" s="69">
        <f t="shared" si="211"/>
        <v>0</v>
      </c>
      <c r="Y365" s="69">
        <f t="shared" si="211"/>
        <v>0</v>
      </c>
      <c r="Z365" s="69">
        <f t="shared" si="211"/>
        <v>0</v>
      </c>
      <c r="AA365" s="69">
        <f t="shared" si="211"/>
        <v>0</v>
      </c>
      <c r="AB365" s="69">
        <f t="shared" si="211"/>
        <v>0</v>
      </c>
      <c r="AC365" s="69">
        <f t="shared" si="211"/>
        <v>0</v>
      </c>
      <c r="AD365" s="69">
        <f t="shared" si="211"/>
        <v>18340.987500000003</v>
      </c>
      <c r="AE365" s="69">
        <f t="shared" si="211"/>
        <v>18340.987500000003</v>
      </c>
      <c r="AF365" s="69">
        <f t="shared" si="211"/>
        <v>18340.987500000003</v>
      </c>
      <c r="AG365" s="69">
        <f t="shared" si="211"/>
        <v>18340.987500000003</v>
      </c>
      <c r="AH365" s="69">
        <f t="shared" si="211"/>
        <v>18340.987500000003</v>
      </c>
      <c r="AI365" s="69">
        <f t="shared" si="211"/>
        <v>18340.987500000003</v>
      </c>
      <c r="AJ365" s="69">
        <f t="shared" si="211"/>
        <v>18340.987500000003</v>
      </c>
      <c r="AK365" s="69">
        <f t="shared" si="211"/>
        <v>18340.987500000003</v>
      </c>
      <c r="AL365" s="69">
        <f t="shared" si="211"/>
        <v>18340.987500000003</v>
      </c>
      <c r="AM365" s="69">
        <f t="shared" si="211"/>
        <v>18340.987500000003</v>
      </c>
      <c r="AN365" s="69">
        <f t="shared" si="211"/>
        <v>18340.987500000003</v>
      </c>
      <c r="AO365" s="69">
        <f t="shared" si="211"/>
        <v>18340.987500000003</v>
      </c>
      <c r="AP365" s="69">
        <f t="shared" si="211"/>
        <v>18340.987500000003</v>
      </c>
      <c r="AQ365" s="69">
        <f t="shared" si="211"/>
        <v>18340.987500000003</v>
      </c>
      <c r="AR365" s="69">
        <f t="shared" si="211"/>
        <v>18340.987500000003</v>
      </c>
      <c r="AS365" s="69">
        <f t="shared" si="211"/>
        <v>18340.987500000003</v>
      </c>
      <c r="AT365" s="69">
        <f t="shared" si="211"/>
        <v>18340.987500000003</v>
      </c>
      <c r="AU365" s="69">
        <f t="shared" si="211"/>
        <v>18340.987500000003</v>
      </c>
      <c r="AV365" s="69">
        <f t="shared" si="211"/>
        <v>18340.987500000003</v>
      </c>
      <c r="AW365" s="69">
        <f t="shared" si="211"/>
        <v>18340.987500000003</v>
      </c>
      <c r="AX365" s="69">
        <f t="shared" si="211"/>
        <v>18340.987500000003</v>
      </c>
      <c r="AY365" s="69">
        <f t="shared" si="211"/>
        <v>18340.987500000003</v>
      </c>
      <c r="AZ365" s="69">
        <f t="shared" si="211"/>
        <v>18340.987500000003</v>
      </c>
      <c r="BA365" s="69">
        <f t="shared" si="211"/>
        <v>18340.987500000003</v>
      </c>
      <c r="BB365" s="69">
        <f t="shared" si="211"/>
        <v>18340.987500000003</v>
      </c>
      <c r="BC365" s="69">
        <f t="shared" si="211"/>
        <v>18340.987500000003</v>
      </c>
      <c r="BD365" s="69">
        <f t="shared" si="211"/>
        <v>18340.987500000003</v>
      </c>
      <c r="BE365" s="69">
        <f t="shared" si="211"/>
        <v>18340.987500000003</v>
      </c>
      <c r="BF365" s="69">
        <f t="shared" si="211"/>
        <v>18340.987500000003</v>
      </c>
      <c r="BG365" s="69">
        <f t="shared" si="211"/>
        <v>18340.987500000003</v>
      </c>
      <c r="BH365" s="69">
        <f t="shared" si="211"/>
        <v>18340.987500000003</v>
      </c>
      <c r="BI365" s="69">
        <f t="shared" si="211"/>
        <v>18340.987500000003</v>
      </c>
      <c r="BJ365" s="69">
        <f t="shared" si="211"/>
        <v>18340.987500000003</v>
      </c>
      <c r="BK365" s="69">
        <f t="shared" si="211"/>
        <v>18340.987500000003</v>
      </c>
      <c r="BL365" s="69">
        <f t="shared" si="211"/>
        <v>18340.987500000003</v>
      </c>
      <c r="BM365" s="69">
        <f t="shared" si="211"/>
        <v>0</v>
      </c>
      <c r="BN365" s="69">
        <f t="shared" si="211"/>
        <v>0</v>
      </c>
      <c r="BO365" s="69">
        <f t="shared" si="211"/>
        <v>0</v>
      </c>
      <c r="BP365" s="69">
        <f t="shared" si="211"/>
        <v>0</v>
      </c>
      <c r="BQ365" s="69">
        <f t="shared" ref="BQ365:DU365" si="212">IFERROR(BQ254,"")</f>
        <v>0</v>
      </c>
      <c r="BR365" s="69">
        <f t="shared" si="212"/>
        <v>0</v>
      </c>
      <c r="BS365" s="69">
        <f t="shared" si="212"/>
        <v>0</v>
      </c>
      <c r="BT365" s="69">
        <f t="shared" si="212"/>
        <v>0</v>
      </c>
      <c r="BU365" s="69">
        <f t="shared" si="212"/>
        <v>0</v>
      </c>
      <c r="BV365" s="69">
        <f t="shared" si="212"/>
        <v>0</v>
      </c>
      <c r="BW365" s="69">
        <f t="shared" si="212"/>
        <v>0</v>
      </c>
      <c r="BX365" s="69">
        <f t="shared" si="212"/>
        <v>0</v>
      </c>
      <c r="BY365" s="69">
        <f t="shared" si="212"/>
        <v>0</v>
      </c>
      <c r="BZ365" s="69">
        <f t="shared" si="212"/>
        <v>0</v>
      </c>
      <c r="CA365" s="69">
        <f t="shared" si="212"/>
        <v>0</v>
      </c>
      <c r="CB365" s="69">
        <f t="shared" si="212"/>
        <v>0</v>
      </c>
      <c r="CC365" s="69">
        <f t="shared" si="212"/>
        <v>0</v>
      </c>
      <c r="CD365" s="69">
        <f t="shared" si="212"/>
        <v>0</v>
      </c>
      <c r="CE365" s="69">
        <f t="shared" si="212"/>
        <v>0</v>
      </c>
      <c r="CF365" s="69">
        <f t="shared" si="212"/>
        <v>0</v>
      </c>
      <c r="CG365" s="69">
        <f t="shared" si="212"/>
        <v>0</v>
      </c>
      <c r="CH365" s="69">
        <f t="shared" si="212"/>
        <v>0</v>
      </c>
      <c r="CI365" s="69">
        <f t="shared" si="212"/>
        <v>0</v>
      </c>
      <c r="CJ365" s="69">
        <f t="shared" si="212"/>
        <v>0</v>
      </c>
      <c r="CK365" s="69">
        <f t="shared" si="212"/>
        <v>0</v>
      </c>
      <c r="CL365" s="69">
        <f t="shared" si="212"/>
        <v>0</v>
      </c>
      <c r="CM365" s="69">
        <f t="shared" si="212"/>
        <v>0</v>
      </c>
      <c r="CN365" s="69">
        <f t="shared" si="212"/>
        <v>0</v>
      </c>
      <c r="CO365" s="69">
        <f t="shared" si="212"/>
        <v>0</v>
      </c>
      <c r="CP365" s="69">
        <f t="shared" si="212"/>
        <v>0</v>
      </c>
      <c r="CQ365" s="69">
        <f t="shared" si="212"/>
        <v>0</v>
      </c>
      <c r="CR365" s="69">
        <f t="shared" si="212"/>
        <v>0</v>
      </c>
      <c r="CS365" s="69">
        <f t="shared" si="212"/>
        <v>0</v>
      </c>
      <c r="CT365" s="69">
        <f t="shared" si="212"/>
        <v>0</v>
      </c>
      <c r="CU365" s="69">
        <f t="shared" si="212"/>
        <v>0</v>
      </c>
      <c r="CV365" s="69">
        <f t="shared" si="212"/>
        <v>0</v>
      </c>
      <c r="CW365" s="69">
        <f t="shared" si="212"/>
        <v>0</v>
      </c>
      <c r="CX365" s="69">
        <f t="shared" si="212"/>
        <v>0</v>
      </c>
      <c r="CY365" s="69">
        <f t="shared" si="212"/>
        <v>0</v>
      </c>
      <c r="CZ365" s="69">
        <f t="shared" si="212"/>
        <v>0</v>
      </c>
      <c r="DA365" s="69">
        <f t="shared" si="212"/>
        <v>0</v>
      </c>
      <c r="DB365" s="69">
        <f t="shared" si="212"/>
        <v>0</v>
      </c>
      <c r="DC365" s="69">
        <f t="shared" si="212"/>
        <v>0</v>
      </c>
      <c r="DD365" s="69">
        <f t="shared" si="212"/>
        <v>0</v>
      </c>
      <c r="DE365" s="69">
        <f t="shared" si="212"/>
        <v>0</v>
      </c>
      <c r="DF365" s="69">
        <f t="shared" si="212"/>
        <v>0</v>
      </c>
      <c r="DG365" s="69">
        <f t="shared" si="212"/>
        <v>0</v>
      </c>
      <c r="DH365" s="69">
        <f t="shared" si="212"/>
        <v>0</v>
      </c>
      <c r="DI365" s="69">
        <f t="shared" si="212"/>
        <v>0</v>
      </c>
      <c r="DJ365" s="69">
        <f t="shared" si="212"/>
        <v>0</v>
      </c>
      <c r="DK365" s="69">
        <f t="shared" si="212"/>
        <v>0</v>
      </c>
      <c r="DL365" s="69">
        <f t="shared" si="212"/>
        <v>0</v>
      </c>
      <c r="DM365" s="69">
        <f t="shared" si="212"/>
        <v>0</v>
      </c>
      <c r="DN365" s="69">
        <f t="shared" si="212"/>
        <v>0</v>
      </c>
      <c r="DO365" s="69">
        <f t="shared" si="212"/>
        <v>0</v>
      </c>
      <c r="DP365" s="69">
        <f t="shared" si="212"/>
        <v>0</v>
      </c>
      <c r="DQ365" s="69">
        <f t="shared" si="212"/>
        <v>0</v>
      </c>
      <c r="DR365" s="69">
        <f t="shared" si="212"/>
        <v>0</v>
      </c>
      <c r="DS365" s="69">
        <f t="shared" si="212"/>
        <v>0</v>
      </c>
      <c r="DT365" s="69">
        <f t="shared" si="212"/>
        <v>0</v>
      </c>
      <c r="DU365" s="69">
        <f t="shared" si="212"/>
        <v>0</v>
      </c>
    </row>
    <row r="366" spans="1:125">
      <c r="A366" s="61" t="str">
        <f>IFERROR(A266,"")</f>
        <v>Reālās administratīvās izmaksas, kopā</v>
      </c>
      <c r="B366" s="59" t="s">
        <v>71</v>
      </c>
      <c r="C366" s="160" t="str">
        <f t="shared" si="207"/>
        <v/>
      </c>
      <c r="D366" s="85">
        <f t="shared" si="208"/>
        <v>121500</v>
      </c>
      <c r="E366" s="69">
        <f t="shared" ref="E366:BP366" si="213">IFERROR(E266,"")</f>
        <v>2025</v>
      </c>
      <c r="F366" s="69">
        <f t="shared" si="213"/>
        <v>2025</v>
      </c>
      <c r="G366" s="69">
        <f t="shared" si="213"/>
        <v>2025</v>
      </c>
      <c r="H366" s="69">
        <f t="shared" si="213"/>
        <v>2025</v>
      </c>
      <c r="I366" s="69">
        <f t="shared" si="213"/>
        <v>2025</v>
      </c>
      <c r="J366" s="69">
        <f t="shared" si="213"/>
        <v>2025</v>
      </c>
      <c r="K366" s="69">
        <f t="shared" si="213"/>
        <v>2025</v>
      </c>
      <c r="L366" s="69">
        <f t="shared" si="213"/>
        <v>2025</v>
      </c>
      <c r="M366" s="69">
        <f t="shared" si="213"/>
        <v>2025</v>
      </c>
      <c r="N366" s="69">
        <f t="shared" si="213"/>
        <v>2025</v>
      </c>
      <c r="O366" s="69">
        <f t="shared" si="213"/>
        <v>2025</v>
      </c>
      <c r="P366" s="69">
        <f t="shared" si="213"/>
        <v>2025</v>
      </c>
      <c r="Q366" s="69">
        <f t="shared" si="213"/>
        <v>2025</v>
      </c>
      <c r="R366" s="69">
        <f t="shared" si="213"/>
        <v>2025</v>
      </c>
      <c r="S366" s="69">
        <f t="shared" si="213"/>
        <v>2025</v>
      </c>
      <c r="T366" s="69">
        <f t="shared" si="213"/>
        <v>2025</v>
      </c>
      <c r="U366" s="69">
        <f t="shared" si="213"/>
        <v>2025</v>
      </c>
      <c r="V366" s="69">
        <f t="shared" si="213"/>
        <v>2025</v>
      </c>
      <c r="W366" s="69">
        <f t="shared" si="213"/>
        <v>2025</v>
      </c>
      <c r="X366" s="69">
        <f t="shared" si="213"/>
        <v>2025</v>
      </c>
      <c r="Y366" s="69">
        <f t="shared" si="213"/>
        <v>2025</v>
      </c>
      <c r="Z366" s="69">
        <f t="shared" si="213"/>
        <v>2025</v>
      </c>
      <c r="AA366" s="69">
        <f t="shared" si="213"/>
        <v>2025</v>
      </c>
      <c r="AB366" s="69">
        <f t="shared" si="213"/>
        <v>2025</v>
      </c>
      <c r="AC366" s="69">
        <f t="shared" si="213"/>
        <v>2025</v>
      </c>
      <c r="AD366" s="69">
        <f t="shared" si="213"/>
        <v>2025</v>
      </c>
      <c r="AE366" s="69">
        <f t="shared" si="213"/>
        <v>2025</v>
      </c>
      <c r="AF366" s="69">
        <f t="shared" si="213"/>
        <v>2025</v>
      </c>
      <c r="AG366" s="69">
        <f t="shared" si="213"/>
        <v>2025</v>
      </c>
      <c r="AH366" s="69">
        <f t="shared" si="213"/>
        <v>2025</v>
      </c>
      <c r="AI366" s="69">
        <f t="shared" si="213"/>
        <v>2025</v>
      </c>
      <c r="AJ366" s="69">
        <f t="shared" si="213"/>
        <v>2025</v>
      </c>
      <c r="AK366" s="69">
        <f t="shared" si="213"/>
        <v>2025</v>
      </c>
      <c r="AL366" s="69">
        <f t="shared" si="213"/>
        <v>2025</v>
      </c>
      <c r="AM366" s="69">
        <f t="shared" si="213"/>
        <v>2025</v>
      </c>
      <c r="AN366" s="69">
        <f t="shared" si="213"/>
        <v>2025</v>
      </c>
      <c r="AO366" s="69">
        <f t="shared" si="213"/>
        <v>2025</v>
      </c>
      <c r="AP366" s="69">
        <f t="shared" si="213"/>
        <v>2025</v>
      </c>
      <c r="AQ366" s="69">
        <f t="shared" si="213"/>
        <v>2025</v>
      </c>
      <c r="AR366" s="69">
        <f t="shared" si="213"/>
        <v>2025</v>
      </c>
      <c r="AS366" s="69">
        <f t="shared" si="213"/>
        <v>2025</v>
      </c>
      <c r="AT366" s="69">
        <f t="shared" si="213"/>
        <v>2025</v>
      </c>
      <c r="AU366" s="69">
        <f t="shared" si="213"/>
        <v>2025</v>
      </c>
      <c r="AV366" s="69">
        <f t="shared" si="213"/>
        <v>2025</v>
      </c>
      <c r="AW366" s="69">
        <f t="shared" si="213"/>
        <v>2025</v>
      </c>
      <c r="AX366" s="69">
        <f t="shared" si="213"/>
        <v>2025</v>
      </c>
      <c r="AY366" s="69">
        <f t="shared" si="213"/>
        <v>2025</v>
      </c>
      <c r="AZ366" s="69">
        <f t="shared" si="213"/>
        <v>2025</v>
      </c>
      <c r="BA366" s="69">
        <f t="shared" si="213"/>
        <v>2025</v>
      </c>
      <c r="BB366" s="69">
        <f t="shared" si="213"/>
        <v>2025</v>
      </c>
      <c r="BC366" s="69">
        <f t="shared" si="213"/>
        <v>2025</v>
      </c>
      <c r="BD366" s="69">
        <f t="shared" si="213"/>
        <v>2025</v>
      </c>
      <c r="BE366" s="69">
        <f t="shared" si="213"/>
        <v>2025</v>
      </c>
      <c r="BF366" s="69">
        <f t="shared" si="213"/>
        <v>2025</v>
      </c>
      <c r="BG366" s="69">
        <f t="shared" si="213"/>
        <v>2025</v>
      </c>
      <c r="BH366" s="69">
        <f t="shared" si="213"/>
        <v>2025</v>
      </c>
      <c r="BI366" s="69">
        <f t="shared" si="213"/>
        <v>2025</v>
      </c>
      <c r="BJ366" s="69">
        <f t="shared" si="213"/>
        <v>2025</v>
      </c>
      <c r="BK366" s="69">
        <f t="shared" si="213"/>
        <v>2025</v>
      </c>
      <c r="BL366" s="69">
        <f t="shared" si="213"/>
        <v>2025</v>
      </c>
      <c r="BM366" s="69">
        <f t="shared" si="213"/>
        <v>0</v>
      </c>
      <c r="BN366" s="69">
        <f t="shared" si="213"/>
        <v>0</v>
      </c>
      <c r="BO366" s="69">
        <f t="shared" si="213"/>
        <v>0</v>
      </c>
      <c r="BP366" s="69">
        <f t="shared" si="213"/>
        <v>0</v>
      </c>
      <c r="BQ366" s="69">
        <f t="shared" ref="BQ366:DU366" si="214">IFERROR(BQ266,"")</f>
        <v>0</v>
      </c>
      <c r="BR366" s="69">
        <f t="shared" si="214"/>
        <v>0</v>
      </c>
      <c r="BS366" s="69">
        <f t="shared" si="214"/>
        <v>0</v>
      </c>
      <c r="BT366" s="69">
        <f t="shared" si="214"/>
        <v>0</v>
      </c>
      <c r="BU366" s="69">
        <f t="shared" si="214"/>
        <v>0</v>
      </c>
      <c r="BV366" s="69">
        <f t="shared" si="214"/>
        <v>0</v>
      </c>
      <c r="BW366" s="69">
        <f t="shared" si="214"/>
        <v>0</v>
      </c>
      <c r="BX366" s="69">
        <f t="shared" si="214"/>
        <v>0</v>
      </c>
      <c r="BY366" s="69">
        <f t="shared" si="214"/>
        <v>0</v>
      </c>
      <c r="BZ366" s="69">
        <f t="shared" si="214"/>
        <v>0</v>
      </c>
      <c r="CA366" s="69">
        <f t="shared" si="214"/>
        <v>0</v>
      </c>
      <c r="CB366" s="69">
        <f t="shared" si="214"/>
        <v>0</v>
      </c>
      <c r="CC366" s="69">
        <f t="shared" si="214"/>
        <v>0</v>
      </c>
      <c r="CD366" s="69">
        <f t="shared" si="214"/>
        <v>0</v>
      </c>
      <c r="CE366" s="69">
        <f t="shared" si="214"/>
        <v>0</v>
      </c>
      <c r="CF366" s="69">
        <f t="shared" si="214"/>
        <v>0</v>
      </c>
      <c r="CG366" s="69">
        <f t="shared" si="214"/>
        <v>0</v>
      </c>
      <c r="CH366" s="69">
        <f t="shared" si="214"/>
        <v>0</v>
      </c>
      <c r="CI366" s="69">
        <f t="shared" si="214"/>
        <v>0</v>
      </c>
      <c r="CJ366" s="69">
        <f t="shared" si="214"/>
        <v>0</v>
      </c>
      <c r="CK366" s="69">
        <f t="shared" si="214"/>
        <v>0</v>
      </c>
      <c r="CL366" s="69">
        <f t="shared" si="214"/>
        <v>0</v>
      </c>
      <c r="CM366" s="69">
        <f t="shared" si="214"/>
        <v>0</v>
      </c>
      <c r="CN366" s="69">
        <f t="shared" si="214"/>
        <v>0</v>
      </c>
      <c r="CO366" s="69">
        <f t="shared" si="214"/>
        <v>0</v>
      </c>
      <c r="CP366" s="69">
        <f t="shared" si="214"/>
        <v>0</v>
      </c>
      <c r="CQ366" s="69">
        <f t="shared" si="214"/>
        <v>0</v>
      </c>
      <c r="CR366" s="69">
        <f t="shared" si="214"/>
        <v>0</v>
      </c>
      <c r="CS366" s="69">
        <f t="shared" si="214"/>
        <v>0</v>
      </c>
      <c r="CT366" s="69">
        <f t="shared" si="214"/>
        <v>0</v>
      </c>
      <c r="CU366" s="69">
        <f t="shared" si="214"/>
        <v>0</v>
      </c>
      <c r="CV366" s="69">
        <f t="shared" si="214"/>
        <v>0</v>
      </c>
      <c r="CW366" s="69">
        <f t="shared" si="214"/>
        <v>0</v>
      </c>
      <c r="CX366" s="69">
        <f t="shared" si="214"/>
        <v>0</v>
      </c>
      <c r="CY366" s="69">
        <f t="shared" si="214"/>
        <v>0</v>
      </c>
      <c r="CZ366" s="69">
        <f t="shared" si="214"/>
        <v>0</v>
      </c>
      <c r="DA366" s="69">
        <f t="shared" si="214"/>
        <v>0</v>
      </c>
      <c r="DB366" s="69">
        <f t="shared" si="214"/>
        <v>0</v>
      </c>
      <c r="DC366" s="69">
        <f t="shared" si="214"/>
        <v>0</v>
      </c>
      <c r="DD366" s="69">
        <f t="shared" si="214"/>
        <v>0</v>
      </c>
      <c r="DE366" s="69">
        <f t="shared" si="214"/>
        <v>0</v>
      </c>
      <c r="DF366" s="69">
        <f t="shared" si="214"/>
        <v>0</v>
      </c>
      <c r="DG366" s="69">
        <f t="shared" si="214"/>
        <v>0</v>
      </c>
      <c r="DH366" s="69">
        <f t="shared" si="214"/>
        <v>0</v>
      </c>
      <c r="DI366" s="69">
        <f t="shared" si="214"/>
        <v>0</v>
      </c>
      <c r="DJ366" s="69">
        <f t="shared" si="214"/>
        <v>0</v>
      </c>
      <c r="DK366" s="69">
        <f t="shared" si="214"/>
        <v>0</v>
      </c>
      <c r="DL366" s="69">
        <f t="shared" si="214"/>
        <v>0</v>
      </c>
      <c r="DM366" s="69">
        <f t="shared" si="214"/>
        <v>0</v>
      </c>
      <c r="DN366" s="69">
        <f t="shared" si="214"/>
        <v>0</v>
      </c>
      <c r="DO366" s="69">
        <f t="shared" si="214"/>
        <v>0</v>
      </c>
      <c r="DP366" s="69">
        <f t="shared" si="214"/>
        <v>0</v>
      </c>
      <c r="DQ366" s="69">
        <f t="shared" si="214"/>
        <v>0</v>
      </c>
      <c r="DR366" s="69">
        <f t="shared" si="214"/>
        <v>0</v>
      </c>
      <c r="DS366" s="69">
        <f t="shared" si="214"/>
        <v>0</v>
      </c>
      <c r="DT366" s="69">
        <f t="shared" si="214"/>
        <v>0</v>
      </c>
      <c r="DU366" s="69">
        <f t="shared" si="214"/>
        <v>0</v>
      </c>
    </row>
    <row r="367" spans="1:125">
      <c r="A367" s="61" t="str">
        <f>IFERROR(A283,"")</f>
        <v>Reālās apdrošināšanas izmaksas, kopā</v>
      </c>
      <c r="B367" s="59" t="s">
        <v>71</v>
      </c>
      <c r="C367" s="160" t="str">
        <f t="shared" si="207"/>
        <v/>
      </c>
      <c r="D367" s="85">
        <f t="shared" si="208"/>
        <v>78321.799999999974</v>
      </c>
      <c r="E367" s="69">
        <f t="shared" ref="E367:BP367" si="215">IFERROR(E283,"")</f>
        <v>7832.18</v>
      </c>
      <c r="F367" s="69">
        <f t="shared" si="215"/>
        <v>7832.18</v>
      </c>
      <c r="G367" s="69">
        <f t="shared" si="215"/>
        <v>7832.18</v>
      </c>
      <c r="H367" s="69">
        <f t="shared" si="215"/>
        <v>7832.18</v>
      </c>
      <c r="I367" s="69">
        <f t="shared" si="215"/>
        <v>7832.18</v>
      </c>
      <c r="J367" s="69">
        <f t="shared" si="215"/>
        <v>1958.0450000000001</v>
      </c>
      <c r="K367" s="69">
        <f t="shared" si="215"/>
        <v>1958.0450000000001</v>
      </c>
      <c r="L367" s="69">
        <f t="shared" si="215"/>
        <v>1958.0450000000001</v>
      </c>
      <c r="M367" s="69">
        <f t="shared" si="215"/>
        <v>1958.0450000000001</v>
      </c>
      <c r="N367" s="69">
        <f t="shared" si="215"/>
        <v>1958.0450000000001</v>
      </c>
      <c r="O367" s="69">
        <f t="shared" si="215"/>
        <v>1958.0450000000001</v>
      </c>
      <c r="P367" s="69">
        <f t="shared" si="215"/>
        <v>1958.0450000000001</v>
      </c>
      <c r="Q367" s="69">
        <f t="shared" si="215"/>
        <v>1958.0450000000001</v>
      </c>
      <c r="R367" s="69">
        <f t="shared" si="215"/>
        <v>1958.0450000000001</v>
      </c>
      <c r="S367" s="69">
        <f t="shared" si="215"/>
        <v>1958.0450000000001</v>
      </c>
      <c r="T367" s="69">
        <f t="shared" si="215"/>
        <v>1958.0450000000001</v>
      </c>
      <c r="U367" s="69">
        <f t="shared" si="215"/>
        <v>1958.0450000000001</v>
      </c>
      <c r="V367" s="69">
        <f t="shared" si="215"/>
        <v>1958.0450000000001</v>
      </c>
      <c r="W367" s="69">
        <f t="shared" si="215"/>
        <v>1958.0450000000001</v>
      </c>
      <c r="X367" s="69">
        <f t="shared" si="215"/>
        <v>1958.0450000000001</v>
      </c>
      <c r="Y367" s="69">
        <f t="shared" si="215"/>
        <v>1958.0450000000001</v>
      </c>
      <c r="Z367" s="69">
        <f t="shared" si="215"/>
        <v>1958.0450000000001</v>
      </c>
      <c r="AA367" s="69">
        <f t="shared" si="215"/>
        <v>1958.0450000000001</v>
      </c>
      <c r="AB367" s="69">
        <f t="shared" si="215"/>
        <v>1958.0450000000001</v>
      </c>
      <c r="AC367" s="69">
        <f t="shared" si="215"/>
        <v>1958.0450000000001</v>
      </c>
      <c r="AD367" s="69">
        <f t="shared" si="215"/>
        <v>0</v>
      </c>
      <c r="AE367" s="69">
        <f t="shared" si="215"/>
        <v>0</v>
      </c>
      <c r="AF367" s="69">
        <f t="shared" si="215"/>
        <v>0</v>
      </c>
      <c r="AG367" s="69">
        <f t="shared" si="215"/>
        <v>0</v>
      </c>
      <c r="AH367" s="69">
        <f t="shared" si="215"/>
        <v>0</v>
      </c>
      <c r="AI367" s="69">
        <f t="shared" si="215"/>
        <v>0</v>
      </c>
      <c r="AJ367" s="69">
        <f t="shared" si="215"/>
        <v>0</v>
      </c>
      <c r="AK367" s="69">
        <f t="shared" si="215"/>
        <v>0</v>
      </c>
      <c r="AL367" s="69">
        <f t="shared" si="215"/>
        <v>0</v>
      </c>
      <c r="AM367" s="69">
        <f t="shared" si="215"/>
        <v>0</v>
      </c>
      <c r="AN367" s="69">
        <f t="shared" si="215"/>
        <v>0</v>
      </c>
      <c r="AO367" s="69">
        <f t="shared" si="215"/>
        <v>0</v>
      </c>
      <c r="AP367" s="69">
        <f t="shared" si="215"/>
        <v>0</v>
      </c>
      <c r="AQ367" s="69">
        <f t="shared" si="215"/>
        <v>0</v>
      </c>
      <c r="AR367" s="69">
        <f t="shared" si="215"/>
        <v>0</v>
      </c>
      <c r="AS367" s="69">
        <f t="shared" si="215"/>
        <v>0</v>
      </c>
      <c r="AT367" s="69">
        <f t="shared" si="215"/>
        <v>0</v>
      </c>
      <c r="AU367" s="69">
        <f t="shared" si="215"/>
        <v>0</v>
      </c>
      <c r="AV367" s="69">
        <f t="shared" si="215"/>
        <v>0</v>
      </c>
      <c r="AW367" s="69">
        <f t="shared" si="215"/>
        <v>0</v>
      </c>
      <c r="AX367" s="69">
        <f t="shared" si="215"/>
        <v>0</v>
      </c>
      <c r="AY367" s="69">
        <f t="shared" si="215"/>
        <v>0</v>
      </c>
      <c r="AZ367" s="69">
        <f t="shared" si="215"/>
        <v>0</v>
      </c>
      <c r="BA367" s="69">
        <f t="shared" si="215"/>
        <v>0</v>
      </c>
      <c r="BB367" s="69">
        <f t="shared" si="215"/>
        <v>0</v>
      </c>
      <c r="BC367" s="69">
        <f t="shared" si="215"/>
        <v>0</v>
      </c>
      <c r="BD367" s="69">
        <f t="shared" si="215"/>
        <v>0</v>
      </c>
      <c r="BE367" s="69">
        <f t="shared" si="215"/>
        <v>0</v>
      </c>
      <c r="BF367" s="69">
        <f t="shared" si="215"/>
        <v>0</v>
      </c>
      <c r="BG367" s="69">
        <f t="shared" si="215"/>
        <v>0</v>
      </c>
      <c r="BH367" s="69">
        <f t="shared" si="215"/>
        <v>0</v>
      </c>
      <c r="BI367" s="69">
        <f t="shared" si="215"/>
        <v>0</v>
      </c>
      <c r="BJ367" s="69">
        <f t="shared" si="215"/>
        <v>0</v>
      </c>
      <c r="BK367" s="69">
        <f t="shared" si="215"/>
        <v>0</v>
      </c>
      <c r="BL367" s="69">
        <f t="shared" si="215"/>
        <v>0</v>
      </c>
      <c r="BM367" s="69">
        <f t="shared" si="215"/>
        <v>0</v>
      </c>
      <c r="BN367" s="69">
        <f t="shared" si="215"/>
        <v>0</v>
      </c>
      <c r="BO367" s="69">
        <f t="shared" si="215"/>
        <v>0</v>
      </c>
      <c r="BP367" s="69">
        <f t="shared" si="215"/>
        <v>0</v>
      </c>
      <c r="BQ367" s="69">
        <f t="shared" ref="BQ367:DU367" si="216">IFERROR(BQ283,"")</f>
        <v>0</v>
      </c>
      <c r="BR367" s="69">
        <f t="shared" si="216"/>
        <v>0</v>
      </c>
      <c r="BS367" s="69">
        <f t="shared" si="216"/>
        <v>0</v>
      </c>
      <c r="BT367" s="69">
        <f t="shared" si="216"/>
        <v>0</v>
      </c>
      <c r="BU367" s="69">
        <f t="shared" si="216"/>
        <v>0</v>
      </c>
      <c r="BV367" s="69">
        <f t="shared" si="216"/>
        <v>0</v>
      </c>
      <c r="BW367" s="69">
        <f t="shared" si="216"/>
        <v>0</v>
      </c>
      <c r="BX367" s="69">
        <f t="shared" si="216"/>
        <v>0</v>
      </c>
      <c r="BY367" s="69">
        <f t="shared" si="216"/>
        <v>0</v>
      </c>
      <c r="BZ367" s="69">
        <f t="shared" si="216"/>
        <v>0</v>
      </c>
      <c r="CA367" s="69">
        <f t="shared" si="216"/>
        <v>0</v>
      </c>
      <c r="CB367" s="69">
        <f t="shared" si="216"/>
        <v>0</v>
      </c>
      <c r="CC367" s="69">
        <f t="shared" si="216"/>
        <v>0</v>
      </c>
      <c r="CD367" s="69">
        <f t="shared" si="216"/>
        <v>0</v>
      </c>
      <c r="CE367" s="69">
        <f t="shared" si="216"/>
        <v>0</v>
      </c>
      <c r="CF367" s="69">
        <f t="shared" si="216"/>
        <v>0</v>
      </c>
      <c r="CG367" s="69">
        <f t="shared" si="216"/>
        <v>0</v>
      </c>
      <c r="CH367" s="69">
        <f t="shared" si="216"/>
        <v>0</v>
      </c>
      <c r="CI367" s="69">
        <f t="shared" si="216"/>
        <v>0</v>
      </c>
      <c r="CJ367" s="69">
        <f t="shared" si="216"/>
        <v>0</v>
      </c>
      <c r="CK367" s="69">
        <f t="shared" si="216"/>
        <v>0</v>
      </c>
      <c r="CL367" s="69">
        <f t="shared" si="216"/>
        <v>0</v>
      </c>
      <c r="CM367" s="69">
        <f t="shared" si="216"/>
        <v>0</v>
      </c>
      <c r="CN367" s="69">
        <f t="shared" si="216"/>
        <v>0</v>
      </c>
      <c r="CO367" s="69">
        <f t="shared" si="216"/>
        <v>0</v>
      </c>
      <c r="CP367" s="69">
        <f t="shared" si="216"/>
        <v>0</v>
      </c>
      <c r="CQ367" s="69">
        <f t="shared" si="216"/>
        <v>0</v>
      </c>
      <c r="CR367" s="69">
        <f t="shared" si="216"/>
        <v>0</v>
      </c>
      <c r="CS367" s="69">
        <f t="shared" si="216"/>
        <v>0</v>
      </c>
      <c r="CT367" s="69">
        <f t="shared" si="216"/>
        <v>0</v>
      </c>
      <c r="CU367" s="69">
        <f t="shared" si="216"/>
        <v>0</v>
      </c>
      <c r="CV367" s="69">
        <f t="shared" si="216"/>
        <v>0</v>
      </c>
      <c r="CW367" s="69">
        <f t="shared" si="216"/>
        <v>0</v>
      </c>
      <c r="CX367" s="69">
        <f t="shared" si="216"/>
        <v>0</v>
      </c>
      <c r="CY367" s="69">
        <f t="shared" si="216"/>
        <v>0</v>
      </c>
      <c r="CZ367" s="69">
        <f t="shared" si="216"/>
        <v>0</v>
      </c>
      <c r="DA367" s="69">
        <f t="shared" si="216"/>
        <v>0</v>
      </c>
      <c r="DB367" s="69">
        <f t="shared" si="216"/>
        <v>0</v>
      </c>
      <c r="DC367" s="69">
        <f t="shared" si="216"/>
        <v>0</v>
      </c>
      <c r="DD367" s="69">
        <f t="shared" si="216"/>
        <v>0</v>
      </c>
      <c r="DE367" s="69">
        <f t="shared" si="216"/>
        <v>0</v>
      </c>
      <c r="DF367" s="69">
        <f t="shared" si="216"/>
        <v>0</v>
      </c>
      <c r="DG367" s="69">
        <f t="shared" si="216"/>
        <v>0</v>
      </c>
      <c r="DH367" s="69">
        <f t="shared" si="216"/>
        <v>0</v>
      </c>
      <c r="DI367" s="69">
        <f t="shared" si="216"/>
        <v>0</v>
      </c>
      <c r="DJ367" s="69">
        <f t="shared" si="216"/>
        <v>0</v>
      </c>
      <c r="DK367" s="69">
        <f t="shared" si="216"/>
        <v>0</v>
      </c>
      <c r="DL367" s="69">
        <f t="shared" si="216"/>
        <v>0</v>
      </c>
      <c r="DM367" s="69">
        <f t="shared" si="216"/>
        <v>0</v>
      </c>
      <c r="DN367" s="69">
        <f t="shared" si="216"/>
        <v>0</v>
      </c>
      <c r="DO367" s="69">
        <f t="shared" si="216"/>
        <v>0</v>
      </c>
      <c r="DP367" s="69">
        <f t="shared" si="216"/>
        <v>0</v>
      </c>
      <c r="DQ367" s="69">
        <f t="shared" si="216"/>
        <v>0</v>
      </c>
      <c r="DR367" s="69">
        <f t="shared" si="216"/>
        <v>0</v>
      </c>
      <c r="DS367" s="69">
        <f t="shared" si="216"/>
        <v>0</v>
      </c>
      <c r="DT367" s="69">
        <f t="shared" si="216"/>
        <v>0</v>
      </c>
      <c r="DU367" s="69">
        <f t="shared" si="216"/>
        <v>0</v>
      </c>
    </row>
    <row r="368" spans="1:125">
      <c r="A368" s="61" t="str">
        <f>IFERROR(A339,"")</f>
        <v>Reālās būvniecības risku izmaksas</v>
      </c>
      <c r="B368" s="59" t="s">
        <v>71</v>
      </c>
      <c r="C368" s="160" t="str">
        <f t="shared" si="207"/>
        <v/>
      </c>
      <c r="D368" s="85">
        <f t="shared" si="208"/>
        <v>793718.00000000023</v>
      </c>
      <c r="E368" s="69">
        <f t="shared" ref="E368:BP368" si="217">IFERROR(E339,"")</f>
        <v>158743.60000000003</v>
      </c>
      <c r="F368" s="69">
        <f t="shared" si="217"/>
        <v>158743.60000000003</v>
      </c>
      <c r="G368" s="69">
        <f t="shared" si="217"/>
        <v>158743.60000000003</v>
      </c>
      <c r="H368" s="69">
        <f t="shared" si="217"/>
        <v>158743.60000000003</v>
      </c>
      <c r="I368" s="69">
        <f t="shared" si="217"/>
        <v>158743.60000000003</v>
      </c>
      <c r="J368" s="69">
        <f t="shared" si="217"/>
        <v>0</v>
      </c>
      <c r="K368" s="69">
        <f t="shared" si="217"/>
        <v>0</v>
      </c>
      <c r="L368" s="69">
        <f t="shared" si="217"/>
        <v>0</v>
      </c>
      <c r="M368" s="69">
        <f t="shared" si="217"/>
        <v>0</v>
      </c>
      <c r="N368" s="69">
        <f t="shared" si="217"/>
        <v>0</v>
      </c>
      <c r="O368" s="69">
        <f t="shared" si="217"/>
        <v>0</v>
      </c>
      <c r="P368" s="69">
        <f t="shared" si="217"/>
        <v>0</v>
      </c>
      <c r="Q368" s="69">
        <f t="shared" si="217"/>
        <v>0</v>
      </c>
      <c r="R368" s="69">
        <f t="shared" si="217"/>
        <v>0</v>
      </c>
      <c r="S368" s="69">
        <f t="shared" si="217"/>
        <v>0</v>
      </c>
      <c r="T368" s="69">
        <f t="shared" si="217"/>
        <v>0</v>
      </c>
      <c r="U368" s="69">
        <f t="shared" si="217"/>
        <v>0</v>
      </c>
      <c r="V368" s="69">
        <f t="shared" si="217"/>
        <v>0</v>
      </c>
      <c r="W368" s="69">
        <f t="shared" si="217"/>
        <v>0</v>
      </c>
      <c r="X368" s="69">
        <f t="shared" si="217"/>
        <v>0</v>
      </c>
      <c r="Y368" s="69">
        <f t="shared" si="217"/>
        <v>0</v>
      </c>
      <c r="Z368" s="69">
        <f t="shared" si="217"/>
        <v>0</v>
      </c>
      <c r="AA368" s="69">
        <f t="shared" si="217"/>
        <v>0</v>
      </c>
      <c r="AB368" s="69">
        <f t="shared" si="217"/>
        <v>0</v>
      </c>
      <c r="AC368" s="69">
        <f t="shared" si="217"/>
        <v>0</v>
      </c>
      <c r="AD368" s="69">
        <f t="shared" si="217"/>
        <v>0</v>
      </c>
      <c r="AE368" s="69">
        <f t="shared" si="217"/>
        <v>0</v>
      </c>
      <c r="AF368" s="69">
        <f t="shared" si="217"/>
        <v>0</v>
      </c>
      <c r="AG368" s="69">
        <f t="shared" si="217"/>
        <v>0</v>
      </c>
      <c r="AH368" s="69">
        <f t="shared" si="217"/>
        <v>0</v>
      </c>
      <c r="AI368" s="69">
        <f t="shared" si="217"/>
        <v>0</v>
      </c>
      <c r="AJ368" s="69">
        <f t="shared" si="217"/>
        <v>0</v>
      </c>
      <c r="AK368" s="69">
        <f t="shared" si="217"/>
        <v>0</v>
      </c>
      <c r="AL368" s="69">
        <f t="shared" si="217"/>
        <v>0</v>
      </c>
      <c r="AM368" s="69">
        <f t="shared" si="217"/>
        <v>0</v>
      </c>
      <c r="AN368" s="69">
        <f t="shared" si="217"/>
        <v>0</v>
      </c>
      <c r="AO368" s="69">
        <f t="shared" si="217"/>
        <v>0</v>
      </c>
      <c r="AP368" s="69">
        <f t="shared" si="217"/>
        <v>0</v>
      </c>
      <c r="AQ368" s="69">
        <f t="shared" si="217"/>
        <v>0</v>
      </c>
      <c r="AR368" s="69">
        <f t="shared" si="217"/>
        <v>0</v>
      </c>
      <c r="AS368" s="69">
        <f t="shared" si="217"/>
        <v>0</v>
      </c>
      <c r="AT368" s="69">
        <f t="shared" si="217"/>
        <v>0</v>
      </c>
      <c r="AU368" s="69">
        <f t="shared" si="217"/>
        <v>0</v>
      </c>
      <c r="AV368" s="69">
        <f t="shared" si="217"/>
        <v>0</v>
      </c>
      <c r="AW368" s="69">
        <f t="shared" si="217"/>
        <v>0</v>
      </c>
      <c r="AX368" s="69">
        <f t="shared" si="217"/>
        <v>0</v>
      </c>
      <c r="AY368" s="69">
        <f t="shared" si="217"/>
        <v>0</v>
      </c>
      <c r="AZ368" s="69">
        <f t="shared" si="217"/>
        <v>0</v>
      </c>
      <c r="BA368" s="69">
        <f t="shared" si="217"/>
        <v>0</v>
      </c>
      <c r="BB368" s="69">
        <f t="shared" si="217"/>
        <v>0</v>
      </c>
      <c r="BC368" s="69">
        <f t="shared" si="217"/>
        <v>0</v>
      </c>
      <c r="BD368" s="69">
        <f t="shared" si="217"/>
        <v>0</v>
      </c>
      <c r="BE368" s="69">
        <f t="shared" si="217"/>
        <v>0</v>
      </c>
      <c r="BF368" s="69">
        <f t="shared" si="217"/>
        <v>0</v>
      </c>
      <c r="BG368" s="69">
        <f t="shared" si="217"/>
        <v>0</v>
      </c>
      <c r="BH368" s="69">
        <f t="shared" si="217"/>
        <v>0</v>
      </c>
      <c r="BI368" s="69">
        <f t="shared" si="217"/>
        <v>0</v>
      </c>
      <c r="BJ368" s="69">
        <f t="shared" si="217"/>
        <v>0</v>
      </c>
      <c r="BK368" s="69">
        <f t="shared" si="217"/>
        <v>0</v>
      </c>
      <c r="BL368" s="69">
        <f t="shared" si="217"/>
        <v>0</v>
      </c>
      <c r="BM368" s="69">
        <f t="shared" si="217"/>
        <v>0</v>
      </c>
      <c r="BN368" s="69">
        <f t="shared" si="217"/>
        <v>0</v>
      </c>
      <c r="BO368" s="69">
        <f t="shared" si="217"/>
        <v>0</v>
      </c>
      <c r="BP368" s="69">
        <f t="shared" si="217"/>
        <v>0</v>
      </c>
      <c r="BQ368" s="69">
        <f t="shared" ref="BQ368:DU368" si="218">IFERROR(BQ339,"")</f>
        <v>0</v>
      </c>
      <c r="BR368" s="69">
        <f t="shared" si="218"/>
        <v>0</v>
      </c>
      <c r="BS368" s="69">
        <f t="shared" si="218"/>
        <v>0</v>
      </c>
      <c r="BT368" s="69">
        <f t="shared" si="218"/>
        <v>0</v>
      </c>
      <c r="BU368" s="69">
        <f t="shared" si="218"/>
        <v>0</v>
      </c>
      <c r="BV368" s="69">
        <f t="shared" si="218"/>
        <v>0</v>
      </c>
      <c r="BW368" s="69">
        <f t="shared" si="218"/>
        <v>0</v>
      </c>
      <c r="BX368" s="69">
        <f t="shared" si="218"/>
        <v>0</v>
      </c>
      <c r="BY368" s="69">
        <f t="shared" si="218"/>
        <v>0</v>
      </c>
      <c r="BZ368" s="69">
        <f t="shared" si="218"/>
        <v>0</v>
      </c>
      <c r="CA368" s="69">
        <f t="shared" si="218"/>
        <v>0</v>
      </c>
      <c r="CB368" s="69">
        <f t="shared" si="218"/>
        <v>0</v>
      </c>
      <c r="CC368" s="69">
        <f t="shared" si="218"/>
        <v>0</v>
      </c>
      <c r="CD368" s="69">
        <f t="shared" si="218"/>
        <v>0</v>
      </c>
      <c r="CE368" s="69">
        <f t="shared" si="218"/>
        <v>0</v>
      </c>
      <c r="CF368" s="69">
        <f t="shared" si="218"/>
        <v>0</v>
      </c>
      <c r="CG368" s="69">
        <f t="shared" si="218"/>
        <v>0</v>
      </c>
      <c r="CH368" s="69">
        <f t="shared" si="218"/>
        <v>0</v>
      </c>
      <c r="CI368" s="69">
        <f t="shared" si="218"/>
        <v>0</v>
      </c>
      <c r="CJ368" s="69">
        <f t="shared" si="218"/>
        <v>0</v>
      </c>
      <c r="CK368" s="69">
        <f t="shared" si="218"/>
        <v>0</v>
      </c>
      <c r="CL368" s="69">
        <f t="shared" si="218"/>
        <v>0</v>
      </c>
      <c r="CM368" s="69">
        <f t="shared" si="218"/>
        <v>0</v>
      </c>
      <c r="CN368" s="69">
        <f t="shared" si="218"/>
        <v>0</v>
      </c>
      <c r="CO368" s="69">
        <f t="shared" si="218"/>
        <v>0</v>
      </c>
      <c r="CP368" s="69">
        <f t="shared" si="218"/>
        <v>0</v>
      </c>
      <c r="CQ368" s="69">
        <f t="shared" si="218"/>
        <v>0</v>
      </c>
      <c r="CR368" s="69">
        <f t="shared" si="218"/>
        <v>0</v>
      </c>
      <c r="CS368" s="69">
        <f t="shared" si="218"/>
        <v>0</v>
      </c>
      <c r="CT368" s="69">
        <f t="shared" si="218"/>
        <v>0</v>
      </c>
      <c r="CU368" s="69">
        <f t="shared" si="218"/>
        <v>0</v>
      </c>
      <c r="CV368" s="69">
        <f t="shared" si="218"/>
        <v>0</v>
      </c>
      <c r="CW368" s="69">
        <f t="shared" si="218"/>
        <v>0</v>
      </c>
      <c r="CX368" s="69">
        <f t="shared" si="218"/>
        <v>0</v>
      </c>
      <c r="CY368" s="69">
        <f t="shared" si="218"/>
        <v>0</v>
      </c>
      <c r="CZ368" s="69">
        <f t="shared" si="218"/>
        <v>0</v>
      </c>
      <c r="DA368" s="69">
        <f t="shared" si="218"/>
        <v>0</v>
      </c>
      <c r="DB368" s="69">
        <f t="shared" si="218"/>
        <v>0</v>
      </c>
      <c r="DC368" s="69">
        <f t="shared" si="218"/>
        <v>0</v>
      </c>
      <c r="DD368" s="69">
        <f t="shared" si="218"/>
        <v>0</v>
      </c>
      <c r="DE368" s="69">
        <f t="shared" si="218"/>
        <v>0</v>
      </c>
      <c r="DF368" s="69">
        <f t="shared" si="218"/>
        <v>0</v>
      </c>
      <c r="DG368" s="69">
        <f t="shared" si="218"/>
        <v>0</v>
      </c>
      <c r="DH368" s="69">
        <f t="shared" si="218"/>
        <v>0</v>
      </c>
      <c r="DI368" s="69">
        <f t="shared" si="218"/>
        <v>0</v>
      </c>
      <c r="DJ368" s="69">
        <f t="shared" si="218"/>
        <v>0</v>
      </c>
      <c r="DK368" s="69">
        <f t="shared" si="218"/>
        <v>0</v>
      </c>
      <c r="DL368" s="69">
        <f t="shared" si="218"/>
        <v>0</v>
      </c>
      <c r="DM368" s="69">
        <f t="shared" si="218"/>
        <v>0</v>
      </c>
      <c r="DN368" s="69">
        <f t="shared" si="218"/>
        <v>0</v>
      </c>
      <c r="DO368" s="69">
        <f t="shared" si="218"/>
        <v>0</v>
      </c>
      <c r="DP368" s="69">
        <f t="shared" si="218"/>
        <v>0</v>
      </c>
      <c r="DQ368" s="69">
        <f t="shared" si="218"/>
        <v>0</v>
      </c>
      <c r="DR368" s="69">
        <f t="shared" si="218"/>
        <v>0</v>
      </c>
      <c r="DS368" s="69">
        <f t="shared" si="218"/>
        <v>0</v>
      </c>
      <c r="DT368" s="69">
        <f t="shared" si="218"/>
        <v>0</v>
      </c>
      <c r="DU368" s="69">
        <f t="shared" si="218"/>
        <v>0</v>
      </c>
    </row>
    <row r="369" spans="1:125">
      <c r="A369" s="61" t="str">
        <f>IFERROR(A357,"")</f>
        <v>Reālās uzturēšanas risku izmaksas</v>
      </c>
      <c r="B369" s="59" t="s">
        <v>71</v>
      </c>
      <c r="C369" s="160" t="str">
        <f t="shared" si="207"/>
        <v/>
      </c>
      <c r="D369" s="85">
        <f t="shared" si="208"/>
        <v>393049.34000000078</v>
      </c>
      <c r="E369" s="69">
        <f t="shared" ref="E369:BP369" si="219">IFERROR(E357,"")</f>
        <v>227.71480557488292</v>
      </c>
      <c r="F369" s="69">
        <f t="shared" si="219"/>
        <v>227.71480557488292</v>
      </c>
      <c r="G369" s="69">
        <f t="shared" si="219"/>
        <v>227.71480557488292</v>
      </c>
      <c r="H369" s="69">
        <f t="shared" si="219"/>
        <v>227.71480557488292</v>
      </c>
      <c r="I369" s="69">
        <f t="shared" si="219"/>
        <v>227.71480557488292</v>
      </c>
      <c r="J369" s="69">
        <f t="shared" si="219"/>
        <v>5813.1654051813239</v>
      </c>
      <c r="K369" s="69">
        <f t="shared" si="219"/>
        <v>5813.1654051813239</v>
      </c>
      <c r="L369" s="69">
        <f t="shared" si="219"/>
        <v>5813.1654051813239</v>
      </c>
      <c r="M369" s="69">
        <f t="shared" si="219"/>
        <v>5813.1654051813239</v>
      </c>
      <c r="N369" s="69">
        <f t="shared" si="219"/>
        <v>5813.1654051813239</v>
      </c>
      <c r="O369" s="69">
        <f t="shared" si="219"/>
        <v>5813.1654051813239</v>
      </c>
      <c r="P369" s="69">
        <f t="shared" si="219"/>
        <v>5813.1654051813239</v>
      </c>
      <c r="Q369" s="69">
        <f t="shared" si="219"/>
        <v>5813.1654051813239</v>
      </c>
      <c r="R369" s="69">
        <f t="shared" si="219"/>
        <v>5813.1654051813239</v>
      </c>
      <c r="S369" s="69">
        <f t="shared" si="219"/>
        <v>5813.1654051813239</v>
      </c>
      <c r="T369" s="69">
        <f t="shared" si="219"/>
        <v>5813.1654051813239</v>
      </c>
      <c r="U369" s="69">
        <f t="shared" si="219"/>
        <v>5813.1654051813239</v>
      </c>
      <c r="V369" s="69">
        <f t="shared" si="219"/>
        <v>5813.1654051813239</v>
      </c>
      <c r="W369" s="69">
        <f t="shared" si="219"/>
        <v>5813.1654051813239</v>
      </c>
      <c r="X369" s="69">
        <f t="shared" si="219"/>
        <v>5813.1654051813239</v>
      </c>
      <c r="Y369" s="69">
        <f t="shared" si="219"/>
        <v>5813.1654051813239</v>
      </c>
      <c r="Z369" s="69">
        <f t="shared" si="219"/>
        <v>5813.1654051813239</v>
      </c>
      <c r="AA369" s="69">
        <f t="shared" si="219"/>
        <v>5813.1654051813239</v>
      </c>
      <c r="AB369" s="69">
        <f t="shared" si="219"/>
        <v>5813.1654051813239</v>
      </c>
      <c r="AC369" s="69">
        <f t="shared" si="219"/>
        <v>5813.1654051813239</v>
      </c>
      <c r="AD369" s="69">
        <f t="shared" si="219"/>
        <v>7875.6416533856982</v>
      </c>
      <c r="AE369" s="69">
        <f t="shared" si="219"/>
        <v>7875.6416533856982</v>
      </c>
      <c r="AF369" s="69">
        <f t="shared" si="219"/>
        <v>7875.6416533856982</v>
      </c>
      <c r="AG369" s="69">
        <f t="shared" si="219"/>
        <v>7875.6416533856982</v>
      </c>
      <c r="AH369" s="69">
        <f t="shared" si="219"/>
        <v>7875.6416533856982</v>
      </c>
      <c r="AI369" s="69">
        <f t="shared" si="219"/>
        <v>7875.6416533856982</v>
      </c>
      <c r="AJ369" s="69">
        <f t="shared" si="219"/>
        <v>7875.6416533856982</v>
      </c>
      <c r="AK369" s="69">
        <f t="shared" si="219"/>
        <v>7875.6416533856982</v>
      </c>
      <c r="AL369" s="69">
        <f t="shared" si="219"/>
        <v>7875.6416533856982</v>
      </c>
      <c r="AM369" s="69">
        <f t="shared" si="219"/>
        <v>7875.6416533856982</v>
      </c>
      <c r="AN369" s="69">
        <f t="shared" si="219"/>
        <v>7875.6416533856982</v>
      </c>
      <c r="AO369" s="69">
        <f t="shared" si="219"/>
        <v>7875.6416533856982</v>
      </c>
      <c r="AP369" s="69">
        <f t="shared" si="219"/>
        <v>7875.6416533856982</v>
      </c>
      <c r="AQ369" s="69">
        <f t="shared" si="219"/>
        <v>7875.6416533856982</v>
      </c>
      <c r="AR369" s="69">
        <f t="shared" si="219"/>
        <v>7875.6416533856982</v>
      </c>
      <c r="AS369" s="69">
        <f t="shared" si="219"/>
        <v>7875.6416533856982</v>
      </c>
      <c r="AT369" s="69">
        <f t="shared" si="219"/>
        <v>7875.6416533856982</v>
      </c>
      <c r="AU369" s="69">
        <f t="shared" si="219"/>
        <v>7875.6416533856982</v>
      </c>
      <c r="AV369" s="69">
        <f t="shared" si="219"/>
        <v>7875.6416533856982</v>
      </c>
      <c r="AW369" s="69">
        <f t="shared" si="219"/>
        <v>7875.6416533856982</v>
      </c>
      <c r="AX369" s="69">
        <f t="shared" si="219"/>
        <v>7875.6416533856982</v>
      </c>
      <c r="AY369" s="69">
        <f t="shared" si="219"/>
        <v>7875.6416533856982</v>
      </c>
      <c r="AZ369" s="69">
        <f t="shared" si="219"/>
        <v>7875.6416533856982</v>
      </c>
      <c r="BA369" s="69">
        <f t="shared" si="219"/>
        <v>7875.6416533856982</v>
      </c>
      <c r="BB369" s="69">
        <f t="shared" si="219"/>
        <v>7875.6416533856982</v>
      </c>
      <c r="BC369" s="69">
        <f t="shared" si="219"/>
        <v>7875.6416533856982</v>
      </c>
      <c r="BD369" s="69">
        <f t="shared" si="219"/>
        <v>7875.6416533856982</v>
      </c>
      <c r="BE369" s="69">
        <f t="shared" si="219"/>
        <v>7875.6416533856982</v>
      </c>
      <c r="BF369" s="69">
        <f t="shared" si="219"/>
        <v>7875.6416533856982</v>
      </c>
      <c r="BG369" s="69">
        <f t="shared" si="219"/>
        <v>7875.6416533856982</v>
      </c>
      <c r="BH369" s="69">
        <f t="shared" si="219"/>
        <v>7875.6416533856982</v>
      </c>
      <c r="BI369" s="69">
        <f t="shared" si="219"/>
        <v>7875.6416533856982</v>
      </c>
      <c r="BJ369" s="69">
        <f t="shared" si="219"/>
        <v>7875.6416533856982</v>
      </c>
      <c r="BK369" s="69">
        <f t="shared" si="219"/>
        <v>7875.6416533856982</v>
      </c>
      <c r="BL369" s="69">
        <f t="shared" si="219"/>
        <v>7875.6416533856982</v>
      </c>
      <c r="BM369" s="69">
        <f t="shared" si="219"/>
        <v>0</v>
      </c>
      <c r="BN369" s="69">
        <f t="shared" si="219"/>
        <v>0</v>
      </c>
      <c r="BO369" s="69">
        <f t="shared" si="219"/>
        <v>0</v>
      </c>
      <c r="BP369" s="69">
        <f t="shared" si="219"/>
        <v>0</v>
      </c>
      <c r="BQ369" s="69">
        <f t="shared" ref="BQ369:DU369" si="220">IFERROR(BQ357,"")</f>
        <v>0</v>
      </c>
      <c r="BR369" s="69">
        <f t="shared" si="220"/>
        <v>0</v>
      </c>
      <c r="BS369" s="69">
        <f t="shared" si="220"/>
        <v>0</v>
      </c>
      <c r="BT369" s="69">
        <f t="shared" si="220"/>
        <v>0</v>
      </c>
      <c r="BU369" s="69">
        <f t="shared" si="220"/>
        <v>0</v>
      </c>
      <c r="BV369" s="69">
        <f t="shared" si="220"/>
        <v>0</v>
      </c>
      <c r="BW369" s="69">
        <f t="shared" si="220"/>
        <v>0</v>
      </c>
      <c r="BX369" s="69">
        <f t="shared" si="220"/>
        <v>0</v>
      </c>
      <c r="BY369" s="69">
        <f t="shared" si="220"/>
        <v>0</v>
      </c>
      <c r="BZ369" s="69">
        <f t="shared" si="220"/>
        <v>0</v>
      </c>
      <c r="CA369" s="69">
        <f t="shared" si="220"/>
        <v>0</v>
      </c>
      <c r="CB369" s="69">
        <f t="shared" si="220"/>
        <v>0</v>
      </c>
      <c r="CC369" s="69">
        <f t="shared" si="220"/>
        <v>0</v>
      </c>
      <c r="CD369" s="69">
        <f t="shared" si="220"/>
        <v>0</v>
      </c>
      <c r="CE369" s="69">
        <f t="shared" si="220"/>
        <v>0</v>
      </c>
      <c r="CF369" s="69">
        <f t="shared" si="220"/>
        <v>0</v>
      </c>
      <c r="CG369" s="69">
        <f t="shared" si="220"/>
        <v>0</v>
      </c>
      <c r="CH369" s="69">
        <f t="shared" si="220"/>
        <v>0</v>
      </c>
      <c r="CI369" s="69">
        <f t="shared" si="220"/>
        <v>0</v>
      </c>
      <c r="CJ369" s="69">
        <f t="shared" si="220"/>
        <v>0</v>
      </c>
      <c r="CK369" s="69">
        <f t="shared" si="220"/>
        <v>0</v>
      </c>
      <c r="CL369" s="69">
        <f t="shared" si="220"/>
        <v>0</v>
      </c>
      <c r="CM369" s="69">
        <f t="shared" si="220"/>
        <v>0</v>
      </c>
      <c r="CN369" s="69">
        <f t="shared" si="220"/>
        <v>0</v>
      </c>
      <c r="CO369" s="69">
        <f t="shared" si="220"/>
        <v>0</v>
      </c>
      <c r="CP369" s="69">
        <f t="shared" si="220"/>
        <v>0</v>
      </c>
      <c r="CQ369" s="69">
        <f t="shared" si="220"/>
        <v>0</v>
      </c>
      <c r="CR369" s="69">
        <f t="shared" si="220"/>
        <v>0</v>
      </c>
      <c r="CS369" s="69">
        <f t="shared" si="220"/>
        <v>0</v>
      </c>
      <c r="CT369" s="69">
        <f t="shared" si="220"/>
        <v>0</v>
      </c>
      <c r="CU369" s="69">
        <f t="shared" si="220"/>
        <v>0</v>
      </c>
      <c r="CV369" s="69">
        <f t="shared" si="220"/>
        <v>0</v>
      </c>
      <c r="CW369" s="69">
        <f t="shared" si="220"/>
        <v>0</v>
      </c>
      <c r="CX369" s="69">
        <f t="shared" si="220"/>
        <v>0</v>
      </c>
      <c r="CY369" s="69">
        <f t="shared" si="220"/>
        <v>0</v>
      </c>
      <c r="CZ369" s="69">
        <f t="shared" si="220"/>
        <v>0</v>
      </c>
      <c r="DA369" s="69">
        <f t="shared" si="220"/>
        <v>0</v>
      </c>
      <c r="DB369" s="69">
        <f t="shared" si="220"/>
        <v>0</v>
      </c>
      <c r="DC369" s="69">
        <f t="shared" si="220"/>
        <v>0</v>
      </c>
      <c r="DD369" s="69">
        <f t="shared" si="220"/>
        <v>0</v>
      </c>
      <c r="DE369" s="69">
        <f t="shared" si="220"/>
        <v>0</v>
      </c>
      <c r="DF369" s="69">
        <f t="shared" si="220"/>
        <v>0</v>
      </c>
      <c r="DG369" s="69">
        <f t="shared" si="220"/>
        <v>0</v>
      </c>
      <c r="DH369" s="69">
        <f t="shared" si="220"/>
        <v>0</v>
      </c>
      <c r="DI369" s="69">
        <f t="shared" si="220"/>
        <v>0</v>
      </c>
      <c r="DJ369" s="69">
        <f t="shared" si="220"/>
        <v>0</v>
      </c>
      <c r="DK369" s="69">
        <f t="shared" si="220"/>
        <v>0</v>
      </c>
      <c r="DL369" s="69">
        <f t="shared" si="220"/>
        <v>0</v>
      </c>
      <c r="DM369" s="69">
        <f t="shared" si="220"/>
        <v>0</v>
      </c>
      <c r="DN369" s="69">
        <f t="shared" si="220"/>
        <v>0</v>
      </c>
      <c r="DO369" s="69">
        <f t="shared" si="220"/>
        <v>0</v>
      </c>
      <c r="DP369" s="69">
        <f t="shared" si="220"/>
        <v>0</v>
      </c>
      <c r="DQ369" s="69">
        <f t="shared" si="220"/>
        <v>0</v>
      </c>
      <c r="DR369" s="69">
        <f t="shared" si="220"/>
        <v>0</v>
      </c>
      <c r="DS369" s="69">
        <f t="shared" si="220"/>
        <v>0</v>
      </c>
      <c r="DT369" s="69">
        <f t="shared" si="220"/>
        <v>0</v>
      </c>
      <c r="DU369" s="69">
        <f t="shared" si="220"/>
        <v>0</v>
      </c>
    </row>
    <row r="370" spans="1:125">
      <c r="A370" s="160" t="s">
        <v>276</v>
      </c>
      <c r="B370" s="59" t="s">
        <v>71</v>
      </c>
      <c r="C370" s="160" t="str">
        <f t="shared" si="207"/>
        <v/>
      </c>
      <c r="D370" s="85">
        <f t="shared" si="208"/>
        <v>0</v>
      </c>
      <c r="E370" s="83">
        <v>0</v>
      </c>
      <c r="F370" s="83">
        <v>0</v>
      </c>
      <c r="G370" s="83">
        <v>0</v>
      </c>
      <c r="H370" s="83">
        <v>0</v>
      </c>
      <c r="I370" s="83">
        <v>0</v>
      </c>
      <c r="J370" s="83">
        <v>0</v>
      </c>
      <c r="K370" s="83">
        <v>0</v>
      </c>
      <c r="L370" s="83">
        <v>0</v>
      </c>
      <c r="M370" s="83">
        <v>0</v>
      </c>
      <c r="N370" s="83">
        <v>0</v>
      </c>
      <c r="O370" s="83">
        <v>0</v>
      </c>
      <c r="P370" s="83">
        <v>0</v>
      </c>
      <c r="Q370" s="83">
        <v>0</v>
      </c>
      <c r="R370" s="83">
        <v>0</v>
      </c>
      <c r="S370" s="83">
        <v>0</v>
      </c>
      <c r="T370" s="83">
        <v>0</v>
      </c>
      <c r="U370" s="83">
        <v>0</v>
      </c>
      <c r="V370" s="83">
        <v>0</v>
      </c>
      <c r="W370" s="83">
        <v>0</v>
      </c>
      <c r="X370" s="83">
        <v>0</v>
      </c>
      <c r="Y370" s="83">
        <v>0</v>
      </c>
      <c r="Z370" s="83">
        <v>0</v>
      </c>
      <c r="AA370" s="83">
        <v>0</v>
      </c>
      <c r="AB370" s="83">
        <v>0</v>
      </c>
      <c r="AC370" s="83">
        <v>0</v>
      </c>
      <c r="AD370" s="83">
        <v>0</v>
      </c>
      <c r="AE370" s="83">
        <v>0</v>
      </c>
      <c r="AF370" s="83">
        <v>0</v>
      </c>
      <c r="AG370" s="83">
        <v>0</v>
      </c>
      <c r="AH370" s="83">
        <v>0</v>
      </c>
      <c r="AI370" s="83">
        <v>0</v>
      </c>
      <c r="AJ370" s="83">
        <v>0</v>
      </c>
      <c r="AK370" s="83">
        <v>0</v>
      </c>
      <c r="AL370" s="83">
        <v>0</v>
      </c>
      <c r="AM370" s="83">
        <v>0</v>
      </c>
      <c r="AN370" s="83">
        <v>0</v>
      </c>
      <c r="AO370" s="83">
        <v>0</v>
      </c>
      <c r="AP370" s="83">
        <v>0</v>
      </c>
      <c r="AQ370" s="83">
        <v>0</v>
      </c>
      <c r="AR370" s="83">
        <v>0</v>
      </c>
      <c r="AS370" s="83">
        <v>0</v>
      </c>
      <c r="AT370" s="83">
        <v>0</v>
      </c>
      <c r="AU370" s="83">
        <v>0</v>
      </c>
      <c r="AV370" s="83">
        <v>0</v>
      </c>
      <c r="AW370" s="83">
        <v>0</v>
      </c>
      <c r="AX370" s="83">
        <v>0</v>
      </c>
      <c r="AY370" s="83">
        <v>0</v>
      </c>
      <c r="AZ370" s="83">
        <v>0</v>
      </c>
      <c r="BA370" s="83">
        <v>0</v>
      </c>
      <c r="BB370" s="83">
        <v>0</v>
      </c>
      <c r="BC370" s="83">
        <v>0</v>
      </c>
      <c r="BD370" s="83">
        <v>0</v>
      </c>
      <c r="BE370" s="83">
        <v>0</v>
      </c>
      <c r="BF370" s="83">
        <v>0</v>
      </c>
      <c r="BG370" s="83">
        <v>0</v>
      </c>
      <c r="BH370" s="83">
        <v>0</v>
      </c>
      <c r="BI370" s="83">
        <v>0</v>
      </c>
      <c r="BJ370" s="83">
        <v>0</v>
      </c>
      <c r="BK370" s="83">
        <v>0</v>
      </c>
      <c r="BL370" s="83">
        <v>0</v>
      </c>
      <c r="BM370" s="83">
        <v>0</v>
      </c>
      <c r="BN370" s="83">
        <v>0</v>
      </c>
      <c r="BO370" s="83">
        <v>0</v>
      </c>
      <c r="BP370" s="83">
        <v>0</v>
      </c>
      <c r="BQ370" s="83">
        <v>0</v>
      </c>
      <c r="BR370" s="83">
        <v>0</v>
      </c>
      <c r="BS370" s="83">
        <v>0</v>
      </c>
      <c r="BT370" s="83">
        <v>0</v>
      </c>
      <c r="BU370" s="83">
        <v>0</v>
      </c>
      <c r="BV370" s="83">
        <v>0</v>
      </c>
      <c r="BW370" s="83">
        <v>0</v>
      </c>
      <c r="BX370" s="83">
        <v>0</v>
      </c>
      <c r="BY370" s="83">
        <v>0</v>
      </c>
      <c r="BZ370" s="83">
        <v>0</v>
      </c>
      <c r="CA370" s="83">
        <v>0</v>
      </c>
      <c r="CB370" s="83">
        <v>0</v>
      </c>
      <c r="CC370" s="83">
        <v>0</v>
      </c>
      <c r="CD370" s="83">
        <v>0</v>
      </c>
      <c r="CE370" s="83">
        <v>0</v>
      </c>
      <c r="CF370" s="83">
        <v>0</v>
      </c>
      <c r="CG370" s="83">
        <v>0</v>
      </c>
      <c r="CH370" s="83">
        <v>0</v>
      </c>
      <c r="CI370" s="83">
        <v>0</v>
      </c>
      <c r="CJ370" s="83">
        <v>0</v>
      </c>
      <c r="CK370" s="83">
        <v>0</v>
      </c>
      <c r="CL370" s="83">
        <v>0</v>
      </c>
      <c r="CM370" s="83">
        <v>0</v>
      </c>
      <c r="CN370" s="83">
        <v>0</v>
      </c>
      <c r="CO370" s="83">
        <v>0</v>
      </c>
      <c r="CP370" s="83">
        <v>0</v>
      </c>
      <c r="CQ370" s="83">
        <v>0</v>
      </c>
      <c r="CR370" s="83">
        <v>0</v>
      </c>
      <c r="CS370" s="83">
        <v>0</v>
      </c>
      <c r="CT370" s="83">
        <v>0</v>
      </c>
      <c r="CU370" s="83">
        <v>0</v>
      </c>
      <c r="CV370" s="83">
        <v>0</v>
      </c>
      <c r="CW370" s="83">
        <v>0</v>
      </c>
      <c r="CX370" s="83">
        <v>0</v>
      </c>
      <c r="CY370" s="83">
        <v>0</v>
      </c>
      <c r="CZ370" s="83">
        <v>0</v>
      </c>
      <c r="DA370" s="83">
        <v>0</v>
      </c>
      <c r="DB370" s="83">
        <v>0</v>
      </c>
      <c r="DC370" s="83">
        <v>0</v>
      </c>
      <c r="DD370" s="83">
        <v>0</v>
      </c>
      <c r="DE370" s="83">
        <v>0</v>
      </c>
      <c r="DF370" s="83">
        <v>0</v>
      </c>
      <c r="DG370" s="83">
        <v>0</v>
      </c>
      <c r="DH370" s="83">
        <v>0</v>
      </c>
      <c r="DI370" s="83">
        <v>0</v>
      </c>
      <c r="DJ370" s="83">
        <v>0</v>
      </c>
      <c r="DK370" s="83">
        <v>0</v>
      </c>
      <c r="DL370" s="83">
        <v>0</v>
      </c>
      <c r="DM370" s="83">
        <v>0</v>
      </c>
      <c r="DN370" s="83">
        <v>0</v>
      </c>
      <c r="DO370" s="83">
        <v>0</v>
      </c>
      <c r="DP370" s="83">
        <v>0</v>
      </c>
      <c r="DQ370" s="83">
        <v>0</v>
      </c>
      <c r="DR370" s="83">
        <v>0</v>
      </c>
      <c r="DS370" s="83">
        <v>0</v>
      </c>
      <c r="DT370" s="83">
        <v>0</v>
      </c>
      <c r="DU370" s="83">
        <v>0</v>
      </c>
    </row>
    <row r="371" spans="1:125">
      <c r="A371" s="160"/>
      <c r="B371" s="59"/>
      <c r="C371" s="160"/>
      <c r="D371" s="85"/>
    </row>
    <row r="372" spans="1:125">
      <c r="A372" s="163" t="s">
        <v>258</v>
      </c>
      <c r="B372" s="84" t="str">
        <f>IFERROR(IF(B173=0,"",B173),"")</f>
        <v>k €</v>
      </c>
      <c r="C372" s="163" t="str">
        <f>IFERROR(IF(C173=0,"",C173),"")</f>
        <v/>
      </c>
      <c r="D372" s="26">
        <f t="shared" ref="D372:AI372" si="221">IFERROR(SUM(D364:D370),"")</f>
        <v>4760359.9525000006</v>
      </c>
      <c r="E372" s="26">
        <f t="shared" si="221"/>
        <v>168828.49480557491</v>
      </c>
      <c r="F372" s="26">
        <f t="shared" si="221"/>
        <v>168828.49480557491</v>
      </c>
      <c r="G372" s="26">
        <f t="shared" si="221"/>
        <v>168828.49480557491</v>
      </c>
      <c r="H372" s="26">
        <f t="shared" si="221"/>
        <v>168828.49480557491</v>
      </c>
      <c r="I372" s="26">
        <f t="shared" si="221"/>
        <v>168828.49480557491</v>
      </c>
      <c r="J372" s="26">
        <f t="shared" si="221"/>
        <v>59465.960405181322</v>
      </c>
      <c r="K372" s="26">
        <f t="shared" si="221"/>
        <v>59465.960405181322</v>
      </c>
      <c r="L372" s="26">
        <f t="shared" si="221"/>
        <v>59465.960405181322</v>
      </c>
      <c r="M372" s="26">
        <f t="shared" si="221"/>
        <v>59465.960405181322</v>
      </c>
      <c r="N372" s="26">
        <f t="shared" si="221"/>
        <v>59465.960405181322</v>
      </c>
      <c r="O372" s="26">
        <f t="shared" si="221"/>
        <v>59465.960405181322</v>
      </c>
      <c r="P372" s="26">
        <f t="shared" si="221"/>
        <v>59465.960405181322</v>
      </c>
      <c r="Q372" s="26">
        <f t="shared" si="221"/>
        <v>59465.960405181322</v>
      </c>
      <c r="R372" s="26">
        <f t="shared" si="221"/>
        <v>59465.960405181322</v>
      </c>
      <c r="S372" s="26">
        <f t="shared" si="221"/>
        <v>59465.960405181322</v>
      </c>
      <c r="T372" s="26">
        <f t="shared" si="221"/>
        <v>59465.960405181322</v>
      </c>
      <c r="U372" s="26">
        <f t="shared" si="221"/>
        <v>59465.960405181322</v>
      </c>
      <c r="V372" s="26">
        <f t="shared" si="221"/>
        <v>59465.960405181322</v>
      </c>
      <c r="W372" s="26">
        <f t="shared" si="221"/>
        <v>59465.960405181322</v>
      </c>
      <c r="X372" s="26">
        <f t="shared" si="221"/>
        <v>59465.960405181322</v>
      </c>
      <c r="Y372" s="26">
        <f t="shared" si="221"/>
        <v>59465.960405181322</v>
      </c>
      <c r="Z372" s="26">
        <f t="shared" si="221"/>
        <v>59465.960405181322</v>
      </c>
      <c r="AA372" s="26">
        <f t="shared" si="221"/>
        <v>59465.960405181322</v>
      </c>
      <c r="AB372" s="26">
        <f t="shared" si="221"/>
        <v>59465.960405181322</v>
      </c>
      <c r="AC372" s="26">
        <f t="shared" si="221"/>
        <v>59465.960405181322</v>
      </c>
      <c r="AD372" s="26">
        <f t="shared" si="221"/>
        <v>77911.3791533857</v>
      </c>
      <c r="AE372" s="26">
        <f t="shared" si="221"/>
        <v>77911.3791533857</v>
      </c>
      <c r="AF372" s="26">
        <f t="shared" si="221"/>
        <v>77911.3791533857</v>
      </c>
      <c r="AG372" s="26">
        <f t="shared" si="221"/>
        <v>77911.3791533857</v>
      </c>
      <c r="AH372" s="26">
        <f t="shared" si="221"/>
        <v>77911.3791533857</v>
      </c>
      <c r="AI372" s="26">
        <f t="shared" si="221"/>
        <v>77911.3791533857</v>
      </c>
      <c r="AJ372" s="26">
        <f t="shared" ref="AJ372:CU372" si="222">IFERROR(SUM(AJ364:AJ370),"")</f>
        <v>77911.3791533857</v>
      </c>
      <c r="AK372" s="26">
        <f t="shared" si="222"/>
        <v>77911.3791533857</v>
      </c>
      <c r="AL372" s="26">
        <f t="shared" si="222"/>
        <v>77911.3791533857</v>
      </c>
      <c r="AM372" s="26">
        <f t="shared" si="222"/>
        <v>77911.3791533857</v>
      </c>
      <c r="AN372" s="26">
        <f t="shared" si="222"/>
        <v>77911.3791533857</v>
      </c>
      <c r="AO372" s="26">
        <f t="shared" si="222"/>
        <v>77911.3791533857</v>
      </c>
      <c r="AP372" s="26">
        <f t="shared" si="222"/>
        <v>77911.3791533857</v>
      </c>
      <c r="AQ372" s="26">
        <f t="shared" si="222"/>
        <v>77911.3791533857</v>
      </c>
      <c r="AR372" s="26">
        <f t="shared" si="222"/>
        <v>77911.3791533857</v>
      </c>
      <c r="AS372" s="26">
        <f t="shared" si="222"/>
        <v>77911.3791533857</v>
      </c>
      <c r="AT372" s="26">
        <f t="shared" si="222"/>
        <v>77911.3791533857</v>
      </c>
      <c r="AU372" s="26">
        <f t="shared" si="222"/>
        <v>77911.3791533857</v>
      </c>
      <c r="AV372" s="26">
        <f t="shared" si="222"/>
        <v>77911.3791533857</v>
      </c>
      <c r="AW372" s="26">
        <f t="shared" si="222"/>
        <v>77911.3791533857</v>
      </c>
      <c r="AX372" s="26">
        <f t="shared" si="222"/>
        <v>77911.3791533857</v>
      </c>
      <c r="AY372" s="26">
        <f t="shared" si="222"/>
        <v>77911.3791533857</v>
      </c>
      <c r="AZ372" s="26">
        <f t="shared" si="222"/>
        <v>77911.3791533857</v>
      </c>
      <c r="BA372" s="26">
        <f t="shared" si="222"/>
        <v>77911.3791533857</v>
      </c>
      <c r="BB372" s="26">
        <f t="shared" si="222"/>
        <v>77911.3791533857</v>
      </c>
      <c r="BC372" s="26">
        <f t="shared" si="222"/>
        <v>77911.3791533857</v>
      </c>
      <c r="BD372" s="26">
        <f t="shared" si="222"/>
        <v>77911.3791533857</v>
      </c>
      <c r="BE372" s="26">
        <f t="shared" si="222"/>
        <v>77911.3791533857</v>
      </c>
      <c r="BF372" s="26">
        <f t="shared" si="222"/>
        <v>77911.3791533857</v>
      </c>
      <c r="BG372" s="26">
        <f t="shared" si="222"/>
        <v>77911.3791533857</v>
      </c>
      <c r="BH372" s="26">
        <f t="shared" si="222"/>
        <v>77911.3791533857</v>
      </c>
      <c r="BI372" s="26">
        <f t="shared" si="222"/>
        <v>77911.3791533857</v>
      </c>
      <c r="BJ372" s="26">
        <f t="shared" si="222"/>
        <v>77911.3791533857</v>
      </c>
      <c r="BK372" s="26">
        <f t="shared" si="222"/>
        <v>77911.3791533857</v>
      </c>
      <c r="BL372" s="26">
        <f t="shared" si="222"/>
        <v>77911.3791533857</v>
      </c>
      <c r="BM372" s="26">
        <f t="shared" si="222"/>
        <v>0</v>
      </c>
      <c r="BN372" s="26">
        <f t="shared" si="222"/>
        <v>0</v>
      </c>
      <c r="BO372" s="26">
        <f t="shared" si="222"/>
        <v>0</v>
      </c>
      <c r="BP372" s="26">
        <f t="shared" si="222"/>
        <v>0</v>
      </c>
      <c r="BQ372" s="26">
        <f t="shared" si="222"/>
        <v>0</v>
      </c>
      <c r="BR372" s="26">
        <f t="shared" si="222"/>
        <v>0</v>
      </c>
      <c r="BS372" s="26">
        <f t="shared" si="222"/>
        <v>0</v>
      </c>
      <c r="BT372" s="26">
        <f t="shared" si="222"/>
        <v>0</v>
      </c>
      <c r="BU372" s="26">
        <f t="shared" si="222"/>
        <v>0</v>
      </c>
      <c r="BV372" s="26">
        <f t="shared" si="222"/>
        <v>0</v>
      </c>
      <c r="BW372" s="26">
        <f t="shared" si="222"/>
        <v>0</v>
      </c>
      <c r="BX372" s="26">
        <f t="shared" si="222"/>
        <v>0</v>
      </c>
      <c r="BY372" s="26">
        <f t="shared" si="222"/>
        <v>0</v>
      </c>
      <c r="BZ372" s="26">
        <f t="shared" si="222"/>
        <v>0</v>
      </c>
      <c r="CA372" s="26">
        <f t="shared" si="222"/>
        <v>0</v>
      </c>
      <c r="CB372" s="26">
        <f t="shared" si="222"/>
        <v>0</v>
      </c>
      <c r="CC372" s="26">
        <f t="shared" si="222"/>
        <v>0</v>
      </c>
      <c r="CD372" s="26">
        <f t="shared" si="222"/>
        <v>0</v>
      </c>
      <c r="CE372" s="26">
        <f t="shared" si="222"/>
        <v>0</v>
      </c>
      <c r="CF372" s="26">
        <f t="shared" si="222"/>
        <v>0</v>
      </c>
      <c r="CG372" s="26">
        <f t="shared" si="222"/>
        <v>0</v>
      </c>
      <c r="CH372" s="26">
        <f t="shared" si="222"/>
        <v>0</v>
      </c>
      <c r="CI372" s="26">
        <f t="shared" si="222"/>
        <v>0</v>
      </c>
      <c r="CJ372" s="26">
        <f t="shared" si="222"/>
        <v>0</v>
      </c>
      <c r="CK372" s="26">
        <f t="shared" si="222"/>
        <v>0</v>
      </c>
      <c r="CL372" s="26">
        <f t="shared" si="222"/>
        <v>0</v>
      </c>
      <c r="CM372" s="26">
        <f t="shared" si="222"/>
        <v>0</v>
      </c>
      <c r="CN372" s="26">
        <f t="shared" si="222"/>
        <v>0</v>
      </c>
      <c r="CO372" s="26">
        <f t="shared" si="222"/>
        <v>0</v>
      </c>
      <c r="CP372" s="26">
        <f t="shared" si="222"/>
        <v>0</v>
      </c>
      <c r="CQ372" s="26">
        <f t="shared" si="222"/>
        <v>0</v>
      </c>
      <c r="CR372" s="26">
        <f t="shared" si="222"/>
        <v>0</v>
      </c>
      <c r="CS372" s="26">
        <f t="shared" si="222"/>
        <v>0</v>
      </c>
      <c r="CT372" s="26">
        <f t="shared" si="222"/>
        <v>0</v>
      </c>
      <c r="CU372" s="26">
        <f t="shared" si="222"/>
        <v>0</v>
      </c>
      <c r="CV372" s="26">
        <f t="shared" ref="CV372:DU372" si="223">IFERROR(SUM(CV364:CV370),"")</f>
        <v>0</v>
      </c>
      <c r="CW372" s="26">
        <f t="shared" si="223"/>
        <v>0</v>
      </c>
      <c r="CX372" s="26">
        <f t="shared" si="223"/>
        <v>0</v>
      </c>
      <c r="CY372" s="26">
        <f t="shared" si="223"/>
        <v>0</v>
      </c>
      <c r="CZ372" s="26">
        <f t="shared" si="223"/>
        <v>0</v>
      </c>
      <c r="DA372" s="26">
        <f t="shared" si="223"/>
        <v>0</v>
      </c>
      <c r="DB372" s="26">
        <f t="shared" si="223"/>
        <v>0</v>
      </c>
      <c r="DC372" s="26">
        <f t="shared" si="223"/>
        <v>0</v>
      </c>
      <c r="DD372" s="26">
        <f t="shared" si="223"/>
        <v>0</v>
      </c>
      <c r="DE372" s="26">
        <f t="shared" si="223"/>
        <v>0</v>
      </c>
      <c r="DF372" s="26">
        <f t="shared" si="223"/>
        <v>0</v>
      </c>
      <c r="DG372" s="26">
        <f t="shared" si="223"/>
        <v>0</v>
      </c>
      <c r="DH372" s="26">
        <f t="shared" si="223"/>
        <v>0</v>
      </c>
      <c r="DI372" s="26">
        <f t="shared" si="223"/>
        <v>0</v>
      </c>
      <c r="DJ372" s="26">
        <f t="shared" si="223"/>
        <v>0</v>
      </c>
      <c r="DK372" s="26">
        <f t="shared" si="223"/>
        <v>0</v>
      </c>
      <c r="DL372" s="26">
        <f t="shared" si="223"/>
        <v>0</v>
      </c>
      <c r="DM372" s="26">
        <f t="shared" si="223"/>
        <v>0</v>
      </c>
      <c r="DN372" s="26">
        <f t="shared" si="223"/>
        <v>0</v>
      </c>
      <c r="DO372" s="26">
        <f t="shared" si="223"/>
        <v>0</v>
      </c>
      <c r="DP372" s="26">
        <f t="shared" si="223"/>
        <v>0</v>
      </c>
      <c r="DQ372" s="26">
        <f t="shared" si="223"/>
        <v>0</v>
      </c>
      <c r="DR372" s="26">
        <f t="shared" si="223"/>
        <v>0</v>
      </c>
      <c r="DS372" s="26">
        <f t="shared" si="223"/>
        <v>0</v>
      </c>
      <c r="DT372" s="26">
        <f t="shared" si="223"/>
        <v>0</v>
      </c>
      <c r="DU372" s="26">
        <f t="shared" si="223"/>
        <v>0</v>
      </c>
    </row>
    <row r="373" spans="1:125">
      <c r="A373" s="160"/>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row>
    <row r="374" spans="1:125">
      <c r="A374" s="61" t="str">
        <f>IFERROR(A242,"")</f>
        <v>Nominālās regulārās uzturēšanas izmaksas, kopā</v>
      </c>
      <c r="B374" s="59" t="s">
        <v>71</v>
      </c>
      <c r="C374" s="160" t="str">
        <f t="shared" ref="C374:C381" si="224">IFERROR(IF(C175=0,"",C175),"")</f>
        <v/>
      </c>
      <c r="D374" s="69">
        <f t="shared" ref="D374:BO374" si="225">IFERROR(D242,"")</f>
        <v>3227317.0386866592</v>
      </c>
      <c r="E374" s="69">
        <f t="shared" si="225"/>
        <v>0</v>
      </c>
      <c r="F374" s="69">
        <f t="shared" si="225"/>
        <v>0</v>
      </c>
      <c r="G374" s="69">
        <f t="shared" si="225"/>
        <v>0</v>
      </c>
      <c r="H374" s="69">
        <f t="shared" si="225"/>
        <v>0</v>
      </c>
      <c r="I374" s="69">
        <f t="shared" si="225"/>
        <v>0</v>
      </c>
      <c r="J374" s="69">
        <f t="shared" si="225"/>
        <v>51393.172162991512</v>
      </c>
      <c r="K374" s="69">
        <f t="shared" si="225"/>
        <v>51686.167787364669</v>
      </c>
      <c r="L374" s="69">
        <f t="shared" si="225"/>
        <v>51977.550519521152</v>
      </c>
      <c r="M374" s="69">
        <f t="shared" si="225"/>
        <v>51930.017767825389</v>
      </c>
      <c r="N374" s="69">
        <f t="shared" si="225"/>
        <v>52190.61367828631</v>
      </c>
      <c r="O374" s="69">
        <f t="shared" si="225"/>
        <v>52449.632122735158</v>
      </c>
      <c r="P374" s="69">
        <f t="shared" si="225"/>
        <v>52707.036706580802</v>
      </c>
      <c r="Q374" s="69">
        <f t="shared" si="225"/>
        <v>52968.618123181906</v>
      </c>
      <c r="R374" s="69">
        <f t="shared" si="225"/>
        <v>53234.425951852034</v>
      </c>
      <c r="S374" s="69">
        <f t="shared" si="225"/>
        <v>53498.624765189859</v>
      </c>
      <c r="T374" s="69">
        <f t="shared" si="225"/>
        <v>53761.177440712418</v>
      </c>
      <c r="U374" s="69">
        <f t="shared" si="225"/>
        <v>54027.99048564554</v>
      </c>
      <c r="V374" s="69">
        <f t="shared" si="225"/>
        <v>54299.114470889079</v>
      </c>
      <c r="W374" s="69">
        <f t="shared" si="225"/>
        <v>54568.597260493661</v>
      </c>
      <c r="X374" s="69">
        <f t="shared" si="225"/>
        <v>54836.400989526672</v>
      </c>
      <c r="Y374" s="69">
        <f t="shared" si="225"/>
        <v>55108.550295358458</v>
      </c>
      <c r="Z374" s="69">
        <f t="shared" si="225"/>
        <v>55385.096760306864</v>
      </c>
      <c r="AA374" s="69">
        <f t="shared" si="225"/>
        <v>55659.969205703543</v>
      </c>
      <c r="AB374" s="69">
        <f t="shared" si="225"/>
        <v>55933.129009317207</v>
      </c>
      <c r="AC374" s="69">
        <f t="shared" si="225"/>
        <v>56210.721301265628</v>
      </c>
      <c r="AD374" s="69">
        <f t="shared" si="225"/>
        <v>56492.798695513004</v>
      </c>
      <c r="AE374" s="69">
        <f t="shared" si="225"/>
        <v>56773.1685898176</v>
      </c>
      <c r="AF374" s="69">
        <f t="shared" si="225"/>
        <v>57051.791589503548</v>
      </c>
      <c r="AG374" s="69">
        <f t="shared" si="225"/>
        <v>57334.93572729094</v>
      </c>
      <c r="AH374" s="69">
        <f t="shared" si="225"/>
        <v>57622.65466942326</v>
      </c>
      <c r="AI374" s="69">
        <f t="shared" si="225"/>
        <v>57908.631961613959</v>
      </c>
      <c r="AJ374" s="69">
        <f t="shared" si="225"/>
        <v>58192.827421293623</v>
      </c>
      <c r="AK374" s="69">
        <f t="shared" si="225"/>
        <v>58481.634441836752</v>
      </c>
      <c r="AL374" s="69">
        <f t="shared" si="225"/>
        <v>58775.107762811735</v>
      </c>
      <c r="AM374" s="69">
        <f t="shared" si="225"/>
        <v>59066.804600846241</v>
      </c>
      <c r="AN374" s="69">
        <f t="shared" si="225"/>
        <v>59356.683969719496</v>
      </c>
      <c r="AO374" s="69">
        <f t="shared" si="225"/>
        <v>59651.267130673492</v>
      </c>
      <c r="AP374" s="69">
        <f t="shared" si="225"/>
        <v>59950.609918067959</v>
      </c>
      <c r="AQ374" s="69">
        <f t="shared" si="225"/>
        <v>60248.140692863162</v>
      </c>
      <c r="AR374" s="69">
        <f t="shared" si="225"/>
        <v>60543.81764911388</v>
      </c>
      <c r="AS374" s="69">
        <f t="shared" si="225"/>
        <v>60844.292473286965</v>
      </c>
      <c r="AT374" s="69">
        <f t="shared" si="225"/>
        <v>61149.622116429331</v>
      </c>
      <c r="AU374" s="69">
        <f t="shared" si="225"/>
        <v>61453.103506720428</v>
      </c>
      <c r="AV374" s="69">
        <f t="shared" si="225"/>
        <v>61754.694002096163</v>
      </c>
      <c r="AW374" s="69">
        <f t="shared" si="225"/>
        <v>62061.178322752705</v>
      </c>
      <c r="AX374" s="69">
        <f t="shared" si="225"/>
        <v>62372.614558757916</v>
      </c>
      <c r="AY374" s="69">
        <f t="shared" si="225"/>
        <v>62682.165576854837</v>
      </c>
      <c r="AZ374" s="69">
        <f t="shared" si="225"/>
        <v>62989.787882138095</v>
      </c>
      <c r="BA374" s="69">
        <f t="shared" si="225"/>
        <v>63302.401889207766</v>
      </c>
      <c r="BB374" s="69">
        <f t="shared" si="225"/>
        <v>63620.066849933064</v>
      </c>
      <c r="BC374" s="69">
        <f t="shared" si="225"/>
        <v>63935.808888391934</v>
      </c>
      <c r="BD374" s="69">
        <f t="shared" si="225"/>
        <v>64249.583639780845</v>
      </c>
      <c r="BE374" s="69">
        <f t="shared" si="225"/>
        <v>64568.449926991918</v>
      </c>
      <c r="BF374" s="69">
        <f t="shared" si="225"/>
        <v>64892.468186931736</v>
      </c>
      <c r="BG374" s="69">
        <f t="shared" si="225"/>
        <v>65214.525066159775</v>
      </c>
      <c r="BH374" s="69">
        <f t="shared" si="225"/>
        <v>65534.575312576468</v>
      </c>
      <c r="BI374" s="69">
        <f t="shared" si="225"/>
        <v>65859.818925531756</v>
      </c>
      <c r="BJ374" s="69">
        <f t="shared" si="225"/>
        <v>66190.31755067037</v>
      </c>
      <c r="BK374" s="69">
        <f t="shared" si="225"/>
        <v>66518.815567482976</v>
      </c>
      <c r="BL374" s="69">
        <f t="shared" si="225"/>
        <v>66845.266818827993</v>
      </c>
      <c r="BM374" s="69">
        <f t="shared" si="225"/>
        <v>0</v>
      </c>
      <c r="BN374" s="69">
        <f t="shared" si="225"/>
        <v>0</v>
      </c>
      <c r="BO374" s="69">
        <f t="shared" si="225"/>
        <v>0</v>
      </c>
      <c r="BP374" s="69">
        <f t="shared" ref="BP374:DU374" si="226">IFERROR(BP242,"")</f>
        <v>0</v>
      </c>
      <c r="BQ374" s="69">
        <f t="shared" si="226"/>
        <v>0</v>
      </c>
      <c r="BR374" s="69">
        <f t="shared" si="226"/>
        <v>0</v>
      </c>
      <c r="BS374" s="69">
        <f t="shared" si="226"/>
        <v>0</v>
      </c>
      <c r="BT374" s="69">
        <f t="shared" si="226"/>
        <v>0</v>
      </c>
      <c r="BU374" s="69">
        <f t="shared" si="226"/>
        <v>0</v>
      </c>
      <c r="BV374" s="69">
        <f t="shared" si="226"/>
        <v>0</v>
      </c>
      <c r="BW374" s="69">
        <f t="shared" si="226"/>
        <v>0</v>
      </c>
      <c r="BX374" s="69">
        <f t="shared" si="226"/>
        <v>0</v>
      </c>
      <c r="BY374" s="69">
        <f t="shared" si="226"/>
        <v>0</v>
      </c>
      <c r="BZ374" s="69">
        <f t="shared" si="226"/>
        <v>0</v>
      </c>
      <c r="CA374" s="69">
        <f t="shared" si="226"/>
        <v>0</v>
      </c>
      <c r="CB374" s="69">
        <f t="shared" si="226"/>
        <v>0</v>
      </c>
      <c r="CC374" s="69">
        <f t="shared" si="226"/>
        <v>0</v>
      </c>
      <c r="CD374" s="69">
        <f t="shared" si="226"/>
        <v>0</v>
      </c>
      <c r="CE374" s="69">
        <f t="shared" si="226"/>
        <v>0</v>
      </c>
      <c r="CF374" s="69">
        <f t="shared" si="226"/>
        <v>0</v>
      </c>
      <c r="CG374" s="69">
        <f t="shared" si="226"/>
        <v>0</v>
      </c>
      <c r="CH374" s="69">
        <f t="shared" si="226"/>
        <v>0</v>
      </c>
      <c r="CI374" s="69">
        <f t="shared" si="226"/>
        <v>0</v>
      </c>
      <c r="CJ374" s="69">
        <f t="shared" si="226"/>
        <v>0</v>
      </c>
      <c r="CK374" s="69">
        <f t="shared" si="226"/>
        <v>0</v>
      </c>
      <c r="CL374" s="69">
        <f t="shared" si="226"/>
        <v>0</v>
      </c>
      <c r="CM374" s="69">
        <f t="shared" si="226"/>
        <v>0</v>
      </c>
      <c r="CN374" s="69">
        <f t="shared" si="226"/>
        <v>0</v>
      </c>
      <c r="CO374" s="69">
        <f t="shared" si="226"/>
        <v>0</v>
      </c>
      <c r="CP374" s="69">
        <f t="shared" si="226"/>
        <v>0</v>
      </c>
      <c r="CQ374" s="69">
        <f t="shared" si="226"/>
        <v>0</v>
      </c>
      <c r="CR374" s="69">
        <f t="shared" si="226"/>
        <v>0</v>
      </c>
      <c r="CS374" s="69">
        <f t="shared" si="226"/>
        <v>0</v>
      </c>
      <c r="CT374" s="69">
        <f t="shared" si="226"/>
        <v>0</v>
      </c>
      <c r="CU374" s="69">
        <f t="shared" si="226"/>
        <v>0</v>
      </c>
      <c r="CV374" s="69">
        <f t="shared" si="226"/>
        <v>0</v>
      </c>
      <c r="CW374" s="69">
        <f t="shared" si="226"/>
        <v>0</v>
      </c>
      <c r="CX374" s="69">
        <f t="shared" si="226"/>
        <v>0</v>
      </c>
      <c r="CY374" s="69">
        <f t="shared" si="226"/>
        <v>0</v>
      </c>
      <c r="CZ374" s="69">
        <f t="shared" si="226"/>
        <v>0</v>
      </c>
      <c r="DA374" s="69">
        <f t="shared" si="226"/>
        <v>0</v>
      </c>
      <c r="DB374" s="69">
        <f t="shared" si="226"/>
        <v>0</v>
      </c>
      <c r="DC374" s="69">
        <f t="shared" si="226"/>
        <v>0</v>
      </c>
      <c r="DD374" s="69">
        <f t="shared" si="226"/>
        <v>0</v>
      </c>
      <c r="DE374" s="69">
        <f t="shared" si="226"/>
        <v>0</v>
      </c>
      <c r="DF374" s="69">
        <f t="shared" si="226"/>
        <v>0</v>
      </c>
      <c r="DG374" s="69">
        <f t="shared" si="226"/>
        <v>0</v>
      </c>
      <c r="DH374" s="69">
        <f t="shared" si="226"/>
        <v>0</v>
      </c>
      <c r="DI374" s="69">
        <f t="shared" si="226"/>
        <v>0</v>
      </c>
      <c r="DJ374" s="69">
        <f t="shared" si="226"/>
        <v>0</v>
      </c>
      <c r="DK374" s="69">
        <f t="shared" si="226"/>
        <v>0</v>
      </c>
      <c r="DL374" s="69">
        <f t="shared" si="226"/>
        <v>0</v>
      </c>
      <c r="DM374" s="69">
        <f t="shared" si="226"/>
        <v>0</v>
      </c>
      <c r="DN374" s="69">
        <f t="shared" si="226"/>
        <v>0</v>
      </c>
      <c r="DO374" s="69">
        <f t="shared" si="226"/>
        <v>0</v>
      </c>
      <c r="DP374" s="69">
        <f t="shared" si="226"/>
        <v>0</v>
      </c>
      <c r="DQ374" s="69">
        <f t="shared" si="226"/>
        <v>0</v>
      </c>
      <c r="DR374" s="69">
        <f t="shared" si="226"/>
        <v>0</v>
      </c>
      <c r="DS374" s="69">
        <f t="shared" si="226"/>
        <v>0</v>
      </c>
      <c r="DT374" s="69">
        <f t="shared" si="226"/>
        <v>0</v>
      </c>
      <c r="DU374" s="69">
        <f t="shared" si="226"/>
        <v>0</v>
      </c>
    </row>
    <row r="375" spans="1:125">
      <c r="A375" s="61" t="str">
        <f>IFERROR(A256,"")</f>
        <v>Nominālās periodiskās uzturēšanas izmaksas, kopā</v>
      </c>
      <c r="B375" s="59" t="s">
        <v>71</v>
      </c>
      <c r="C375" s="160" t="str">
        <f t="shared" si="224"/>
        <v/>
      </c>
      <c r="D375" s="69">
        <f t="shared" ref="D375:BO375" si="227">IFERROR(D256,"")</f>
        <v>795195.08538931154</v>
      </c>
      <c r="E375" s="69">
        <f t="shared" si="227"/>
        <v>0</v>
      </c>
      <c r="F375" s="69">
        <f t="shared" si="227"/>
        <v>0</v>
      </c>
      <c r="G375" s="69">
        <f t="shared" si="227"/>
        <v>0</v>
      </c>
      <c r="H375" s="69">
        <f t="shared" si="227"/>
        <v>0</v>
      </c>
      <c r="I375" s="69">
        <f t="shared" si="227"/>
        <v>0</v>
      </c>
      <c r="J375" s="69">
        <f t="shared" si="227"/>
        <v>0</v>
      </c>
      <c r="K375" s="69">
        <f t="shared" si="227"/>
        <v>0</v>
      </c>
      <c r="L375" s="69">
        <f t="shared" si="227"/>
        <v>0</v>
      </c>
      <c r="M375" s="69">
        <f t="shared" si="227"/>
        <v>0</v>
      </c>
      <c r="N375" s="69">
        <f t="shared" si="227"/>
        <v>0</v>
      </c>
      <c r="O375" s="69">
        <f t="shared" si="227"/>
        <v>0</v>
      </c>
      <c r="P375" s="69">
        <f t="shared" si="227"/>
        <v>0</v>
      </c>
      <c r="Q375" s="69">
        <f t="shared" si="227"/>
        <v>0</v>
      </c>
      <c r="R375" s="69">
        <f t="shared" si="227"/>
        <v>0</v>
      </c>
      <c r="S375" s="69">
        <f t="shared" si="227"/>
        <v>0</v>
      </c>
      <c r="T375" s="69">
        <f t="shared" si="227"/>
        <v>0</v>
      </c>
      <c r="U375" s="69">
        <f t="shared" si="227"/>
        <v>0</v>
      </c>
      <c r="V375" s="69">
        <f t="shared" si="227"/>
        <v>0</v>
      </c>
      <c r="W375" s="69">
        <f t="shared" si="227"/>
        <v>0</v>
      </c>
      <c r="X375" s="69">
        <f t="shared" si="227"/>
        <v>0</v>
      </c>
      <c r="Y375" s="69">
        <f t="shared" si="227"/>
        <v>0</v>
      </c>
      <c r="Z375" s="69">
        <f t="shared" si="227"/>
        <v>0</v>
      </c>
      <c r="AA375" s="69">
        <f t="shared" si="227"/>
        <v>0</v>
      </c>
      <c r="AB375" s="69">
        <f t="shared" si="227"/>
        <v>0</v>
      </c>
      <c r="AC375" s="69">
        <f t="shared" si="227"/>
        <v>0</v>
      </c>
      <c r="AD375" s="69">
        <f t="shared" si="227"/>
        <v>20860.457616847689</v>
      </c>
      <c r="AE375" s="69">
        <f t="shared" si="227"/>
        <v>20963.986640585819</v>
      </c>
      <c r="AF375" s="69">
        <f t="shared" si="227"/>
        <v>21066.870608281497</v>
      </c>
      <c r="AG375" s="69">
        <f t="shared" si="227"/>
        <v>21171.424045571937</v>
      </c>
      <c r="AH375" s="69">
        <f t="shared" si="227"/>
        <v>21277.666769184641</v>
      </c>
      <c r="AI375" s="69">
        <f t="shared" si="227"/>
        <v>21383.266373397535</v>
      </c>
      <c r="AJ375" s="69">
        <f t="shared" si="227"/>
        <v>21488.208020447128</v>
      </c>
      <c r="AK375" s="69">
        <f t="shared" si="227"/>
        <v>21594.852526483373</v>
      </c>
      <c r="AL375" s="69">
        <f t="shared" si="227"/>
        <v>21703.220104568336</v>
      </c>
      <c r="AM375" s="69">
        <f t="shared" si="227"/>
        <v>21810.931700865487</v>
      </c>
      <c r="AN375" s="69">
        <f t="shared" si="227"/>
        <v>21917.972180856072</v>
      </c>
      <c r="AO375" s="69">
        <f t="shared" si="227"/>
        <v>22026.749577013041</v>
      </c>
      <c r="AP375" s="69">
        <f t="shared" si="227"/>
        <v>22137.2845066597</v>
      </c>
      <c r="AQ375" s="69">
        <f t="shared" si="227"/>
        <v>22247.150334882797</v>
      </c>
      <c r="AR375" s="69">
        <f t="shared" si="227"/>
        <v>22356.33162447319</v>
      </c>
      <c r="AS375" s="69">
        <f t="shared" si="227"/>
        <v>22467.284568553303</v>
      </c>
      <c r="AT375" s="69">
        <f t="shared" si="227"/>
        <v>22580.030196792897</v>
      </c>
      <c r="AU375" s="69">
        <f t="shared" si="227"/>
        <v>22692.093341580454</v>
      </c>
      <c r="AV375" s="69">
        <f t="shared" si="227"/>
        <v>22803.458256962655</v>
      </c>
      <c r="AW375" s="69">
        <f t="shared" si="227"/>
        <v>22916.630259924368</v>
      </c>
      <c r="AX375" s="69">
        <f t="shared" si="227"/>
        <v>23031.630800728755</v>
      </c>
      <c r="AY375" s="69">
        <f t="shared" si="227"/>
        <v>23145.935208412062</v>
      </c>
      <c r="AZ375" s="69">
        <f t="shared" si="227"/>
        <v>23259.527422101914</v>
      </c>
      <c r="BA375" s="69">
        <f t="shared" si="227"/>
        <v>23374.96286512286</v>
      </c>
      <c r="BB375" s="69">
        <f t="shared" si="227"/>
        <v>23492.263416743328</v>
      </c>
      <c r="BC375" s="69">
        <f t="shared" si="227"/>
        <v>23608.853912580304</v>
      </c>
      <c r="BD375" s="69">
        <f t="shared" si="227"/>
        <v>23724.717970543948</v>
      </c>
      <c r="BE375" s="69">
        <f t="shared" si="227"/>
        <v>23842.462122425317</v>
      </c>
      <c r="BF375" s="69">
        <f t="shared" si="227"/>
        <v>23962.108685078198</v>
      </c>
      <c r="BG375" s="69">
        <f t="shared" si="227"/>
        <v>24081.03099083191</v>
      </c>
      <c r="BH375" s="69">
        <f t="shared" si="227"/>
        <v>24199.212329954829</v>
      </c>
      <c r="BI375" s="69">
        <f t="shared" si="227"/>
        <v>24319.311364873822</v>
      </c>
      <c r="BJ375" s="69">
        <f t="shared" si="227"/>
        <v>24441.350858779762</v>
      </c>
      <c r="BK375" s="69">
        <f t="shared" si="227"/>
        <v>24562.651610648551</v>
      </c>
      <c r="BL375" s="69">
        <f t="shared" si="227"/>
        <v>24683.196576553924</v>
      </c>
      <c r="BM375" s="69">
        <f t="shared" si="227"/>
        <v>0</v>
      </c>
      <c r="BN375" s="69">
        <f t="shared" si="227"/>
        <v>0</v>
      </c>
      <c r="BO375" s="69">
        <f t="shared" si="227"/>
        <v>0</v>
      </c>
      <c r="BP375" s="69">
        <f t="shared" ref="BP375:DU375" si="228">IFERROR(BP256,"")</f>
        <v>0</v>
      </c>
      <c r="BQ375" s="69">
        <f t="shared" si="228"/>
        <v>0</v>
      </c>
      <c r="BR375" s="69">
        <f t="shared" si="228"/>
        <v>0</v>
      </c>
      <c r="BS375" s="69">
        <f t="shared" si="228"/>
        <v>0</v>
      </c>
      <c r="BT375" s="69">
        <f t="shared" si="228"/>
        <v>0</v>
      </c>
      <c r="BU375" s="69">
        <f t="shared" si="228"/>
        <v>0</v>
      </c>
      <c r="BV375" s="69">
        <f t="shared" si="228"/>
        <v>0</v>
      </c>
      <c r="BW375" s="69">
        <f t="shared" si="228"/>
        <v>0</v>
      </c>
      <c r="BX375" s="69">
        <f t="shared" si="228"/>
        <v>0</v>
      </c>
      <c r="BY375" s="69">
        <f t="shared" si="228"/>
        <v>0</v>
      </c>
      <c r="BZ375" s="69">
        <f t="shared" si="228"/>
        <v>0</v>
      </c>
      <c r="CA375" s="69">
        <f t="shared" si="228"/>
        <v>0</v>
      </c>
      <c r="CB375" s="69">
        <f t="shared" si="228"/>
        <v>0</v>
      </c>
      <c r="CC375" s="69">
        <f t="shared" si="228"/>
        <v>0</v>
      </c>
      <c r="CD375" s="69">
        <f t="shared" si="228"/>
        <v>0</v>
      </c>
      <c r="CE375" s="69">
        <f t="shared" si="228"/>
        <v>0</v>
      </c>
      <c r="CF375" s="69">
        <f t="shared" si="228"/>
        <v>0</v>
      </c>
      <c r="CG375" s="69">
        <f t="shared" si="228"/>
        <v>0</v>
      </c>
      <c r="CH375" s="69">
        <f t="shared" si="228"/>
        <v>0</v>
      </c>
      <c r="CI375" s="69">
        <f t="shared" si="228"/>
        <v>0</v>
      </c>
      <c r="CJ375" s="69">
        <f t="shared" si="228"/>
        <v>0</v>
      </c>
      <c r="CK375" s="69">
        <f t="shared" si="228"/>
        <v>0</v>
      </c>
      <c r="CL375" s="69">
        <f t="shared" si="228"/>
        <v>0</v>
      </c>
      <c r="CM375" s="69">
        <f t="shared" si="228"/>
        <v>0</v>
      </c>
      <c r="CN375" s="69">
        <f t="shared" si="228"/>
        <v>0</v>
      </c>
      <c r="CO375" s="69">
        <f t="shared" si="228"/>
        <v>0</v>
      </c>
      <c r="CP375" s="69">
        <f t="shared" si="228"/>
        <v>0</v>
      </c>
      <c r="CQ375" s="69">
        <f t="shared" si="228"/>
        <v>0</v>
      </c>
      <c r="CR375" s="69">
        <f t="shared" si="228"/>
        <v>0</v>
      </c>
      <c r="CS375" s="69">
        <f t="shared" si="228"/>
        <v>0</v>
      </c>
      <c r="CT375" s="69">
        <f t="shared" si="228"/>
        <v>0</v>
      </c>
      <c r="CU375" s="69">
        <f t="shared" si="228"/>
        <v>0</v>
      </c>
      <c r="CV375" s="69">
        <f t="shared" si="228"/>
        <v>0</v>
      </c>
      <c r="CW375" s="69">
        <f t="shared" si="228"/>
        <v>0</v>
      </c>
      <c r="CX375" s="69">
        <f t="shared" si="228"/>
        <v>0</v>
      </c>
      <c r="CY375" s="69">
        <f t="shared" si="228"/>
        <v>0</v>
      </c>
      <c r="CZ375" s="69">
        <f t="shared" si="228"/>
        <v>0</v>
      </c>
      <c r="DA375" s="69">
        <f t="shared" si="228"/>
        <v>0</v>
      </c>
      <c r="DB375" s="69">
        <f t="shared" si="228"/>
        <v>0</v>
      </c>
      <c r="DC375" s="69">
        <f t="shared" si="228"/>
        <v>0</v>
      </c>
      <c r="DD375" s="69">
        <f t="shared" si="228"/>
        <v>0</v>
      </c>
      <c r="DE375" s="69">
        <f t="shared" si="228"/>
        <v>0</v>
      </c>
      <c r="DF375" s="69">
        <f t="shared" si="228"/>
        <v>0</v>
      </c>
      <c r="DG375" s="69">
        <f t="shared" si="228"/>
        <v>0</v>
      </c>
      <c r="DH375" s="69">
        <f t="shared" si="228"/>
        <v>0</v>
      </c>
      <c r="DI375" s="69">
        <f t="shared" si="228"/>
        <v>0</v>
      </c>
      <c r="DJ375" s="69">
        <f t="shared" si="228"/>
        <v>0</v>
      </c>
      <c r="DK375" s="69">
        <f t="shared" si="228"/>
        <v>0</v>
      </c>
      <c r="DL375" s="69">
        <f t="shared" si="228"/>
        <v>0</v>
      </c>
      <c r="DM375" s="69">
        <f t="shared" si="228"/>
        <v>0</v>
      </c>
      <c r="DN375" s="69">
        <f t="shared" si="228"/>
        <v>0</v>
      </c>
      <c r="DO375" s="69">
        <f t="shared" si="228"/>
        <v>0</v>
      </c>
      <c r="DP375" s="69">
        <f t="shared" si="228"/>
        <v>0</v>
      </c>
      <c r="DQ375" s="69">
        <f t="shared" si="228"/>
        <v>0</v>
      </c>
      <c r="DR375" s="69">
        <f t="shared" si="228"/>
        <v>0</v>
      </c>
      <c r="DS375" s="69">
        <f t="shared" si="228"/>
        <v>0</v>
      </c>
      <c r="DT375" s="69">
        <f t="shared" si="228"/>
        <v>0</v>
      </c>
      <c r="DU375" s="69">
        <f t="shared" si="228"/>
        <v>0</v>
      </c>
    </row>
    <row r="376" spans="1:125">
      <c r="A376" s="61" t="str">
        <f>IFERROR(A268,"")</f>
        <v>Nominālās administratīvās izmaksas, kopā</v>
      </c>
      <c r="B376" s="59" t="s">
        <v>71</v>
      </c>
      <c r="C376" s="160" t="str">
        <f t="shared" si="224"/>
        <v/>
      </c>
      <c r="D376" s="69">
        <f t="shared" ref="D376:BO376" si="229">IFERROR(D268,"")</f>
        <v>141884.5388817935</v>
      </c>
      <c r="E376" s="69">
        <f t="shared" si="229"/>
        <v>2037.3995475785464</v>
      </c>
      <c r="F376" s="69">
        <f t="shared" si="229"/>
        <v>2050.1562440458042</v>
      </c>
      <c r="G376" s="69">
        <f t="shared" si="229"/>
        <v>2062.8513165149766</v>
      </c>
      <c r="H376" s="69">
        <f t="shared" si="229"/>
        <v>2075.4826365379863</v>
      </c>
      <c r="I376" s="69">
        <f t="shared" si="229"/>
        <v>2083.2535826693579</v>
      </c>
      <c r="J376" s="69">
        <f t="shared" si="229"/>
        <v>2095.2626826198602</v>
      </c>
      <c r="K376" s="69">
        <f t="shared" si="229"/>
        <v>2107.2079035914912</v>
      </c>
      <c r="L376" s="69">
        <f t="shared" si="229"/>
        <v>2119.0873681069529</v>
      </c>
      <c r="M376" s="69">
        <f t="shared" si="229"/>
        <v>2117.1494919915326</v>
      </c>
      <c r="N376" s="69">
        <f t="shared" si="229"/>
        <v>2127.7737999190608</v>
      </c>
      <c r="O376" s="69">
        <f t="shared" si="229"/>
        <v>2138.3337956913151</v>
      </c>
      <c r="P376" s="69">
        <f t="shared" si="229"/>
        <v>2148.8279955269782</v>
      </c>
      <c r="Q376" s="69">
        <f t="shared" si="229"/>
        <v>2159.4924818313634</v>
      </c>
      <c r="R376" s="69">
        <f t="shared" si="229"/>
        <v>2170.3292759174419</v>
      </c>
      <c r="S376" s="69">
        <f t="shared" si="229"/>
        <v>2181.1004716051411</v>
      </c>
      <c r="T376" s="69">
        <f t="shared" si="229"/>
        <v>2191.8045554375176</v>
      </c>
      <c r="U376" s="69">
        <f t="shared" si="229"/>
        <v>2202.6823314679905</v>
      </c>
      <c r="V376" s="69">
        <f t="shared" si="229"/>
        <v>2213.7358614357909</v>
      </c>
      <c r="W376" s="69">
        <f t="shared" si="229"/>
        <v>2224.7224810372445</v>
      </c>
      <c r="X376" s="69">
        <f t="shared" si="229"/>
        <v>2235.6406465462683</v>
      </c>
      <c r="Y376" s="69">
        <f t="shared" si="229"/>
        <v>2246.7359780973507</v>
      </c>
      <c r="Z376" s="69">
        <f t="shared" si="229"/>
        <v>2258.0105786645067</v>
      </c>
      <c r="AA376" s="69">
        <f t="shared" si="229"/>
        <v>2269.2169306579895</v>
      </c>
      <c r="AB376" s="69">
        <f t="shared" si="229"/>
        <v>2280.3534594771936</v>
      </c>
      <c r="AC376" s="69">
        <f t="shared" si="229"/>
        <v>2291.6706976592977</v>
      </c>
      <c r="AD376" s="69">
        <f t="shared" si="229"/>
        <v>2303.1707902377975</v>
      </c>
      <c r="AE376" s="69">
        <f t="shared" si="229"/>
        <v>2314.6012692711488</v>
      </c>
      <c r="AF376" s="69">
        <f t="shared" si="229"/>
        <v>2325.9605286667374</v>
      </c>
      <c r="AG376" s="69">
        <f t="shared" si="229"/>
        <v>2337.5041116124835</v>
      </c>
      <c r="AH376" s="69">
        <f t="shared" si="229"/>
        <v>2349.2342060425531</v>
      </c>
      <c r="AI376" s="69">
        <f t="shared" si="229"/>
        <v>2360.8932946565719</v>
      </c>
      <c r="AJ376" s="69">
        <f t="shared" si="229"/>
        <v>2372.4797392400724</v>
      </c>
      <c r="AK376" s="69">
        <f t="shared" si="229"/>
        <v>2384.254193844733</v>
      </c>
      <c r="AL376" s="69">
        <f t="shared" si="229"/>
        <v>2396.2188901634045</v>
      </c>
      <c r="AM376" s="69">
        <f t="shared" si="229"/>
        <v>2408.1111605497035</v>
      </c>
      <c r="AN376" s="69">
        <f t="shared" si="229"/>
        <v>2419.9293340248737</v>
      </c>
      <c r="AO376" s="69">
        <f t="shared" si="229"/>
        <v>2431.9392777216276</v>
      </c>
      <c r="AP376" s="69">
        <f t="shared" si="229"/>
        <v>2444.1432679666723</v>
      </c>
      <c r="AQ376" s="69">
        <f t="shared" si="229"/>
        <v>2456.2733837606975</v>
      </c>
      <c r="AR376" s="69">
        <f t="shared" si="229"/>
        <v>2468.3279207053711</v>
      </c>
      <c r="AS376" s="69">
        <f t="shared" si="229"/>
        <v>2480.5780632760602</v>
      </c>
      <c r="AT376" s="69">
        <f t="shared" si="229"/>
        <v>2493.0261333260059</v>
      </c>
      <c r="AU376" s="69">
        <f t="shared" si="229"/>
        <v>2505.3988514359116</v>
      </c>
      <c r="AV376" s="69">
        <f t="shared" si="229"/>
        <v>2517.6944791194787</v>
      </c>
      <c r="AW376" s="69">
        <f t="shared" si="229"/>
        <v>2530.1896245415815</v>
      </c>
      <c r="AX376" s="69">
        <f t="shared" si="229"/>
        <v>2542.8866559925264</v>
      </c>
      <c r="AY376" s="69">
        <f t="shared" si="229"/>
        <v>2555.50682846463</v>
      </c>
      <c r="AZ376" s="69">
        <f t="shared" si="229"/>
        <v>2568.0483687018686</v>
      </c>
      <c r="BA376" s="69">
        <f t="shared" si="229"/>
        <v>2580.7934170324133</v>
      </c>
      <c r="BB376" s="69">
        <f t="shared" si="229"/>
        <v>2593.7443891123762</v>
      </c>
      <c r="BC376" s="69">
        <f t="shared" si="229"/>
        <v>2606.6169650339225</v>
      </c>
      <c r="BD376" s="69">
        <f t="shared" si="229"/>
        <v>2619.4093360759057</v>
      </c>
      <c r="BE376" s="69">
        <f t="shared" si="229"/>
        <v>2632.4092853730617</v>
      </c>
      <c r="BF376" s="69">
        <f t="shared" si="229"/>
        <v>2645.6192768946244</v>
      </c>
      <c r="BG376" s="69">
        <f t="shared" si="229"/>
        <v>2658.7493043346012</v>
      </c>
      <c r="BH376" s="69">
        <f t="shared" si="229"/>
        <v>2671.7975227974239</v>
      </c>
      <c r="BI376" s="69">
        <f t="shared" si="229"/>
        <v>2685.0574710805226</v>
      </c>
      <c r="BJ376" s="69">
        <f t="shared" si="229"/>
        <v>2698.5316624325169</v>
      </c>
      <c r="BK376" s="69">
        <f t="shared" si="229"/>
        <v>2711.9242904212929</v>
      </c>
      <c r="BL376" s="69">
        <f t="shared" si="229"/>
        <v>2725.2334732533723</v>
      </c>
      <c r="BM376" s="69">
        <f t="shared" si="229"/>
        <v>0</v>
      </c>
      <c r="BN376" s="69">
        <f t="shared" si="229"/>
        <v>0</v>
      </c>
      <c r="BO376" s="69">
        <f t="shared" si="229"/>
        <v>0</v>
      </c>
      <c r="BP376" s="69">
        <f t="shared" ref="BP376:DU376" si="230">IFERROR(BP268,"")</f>
        <v>0</v>
      </c>
      <c r="BQ376" s="69">
        <f t="shared" si="230"/>
        <v>0</v>
      </c>
      <c r="BR376" s="69">
        <f t="shared" si="230"/>
        <v>0</v>
      </c>
      <c r="BS376" s="69">
        <f t="shared" si="230"/>
        <v>0</v>
      </c>
      <c r="BT376" s="69">
        <f t="shared" si="230"/>
        <v>0</v>
      </c>
      <c r="BU376" s="69">
        <f t="shared" si="230"/>
        <v>0</v>
      </c>
      <c r="BV376" s="69">
        <f t="shared" si="230"/>
        <v>0</v>
      </c>
      <c r="BW376" s="69">
        <f t="shared" si="230"/>
        <v>0</v>
      </c>
      <c r="BX376" s="69">
        <f t="shared" si="230"/>
        <v>0</v>
      </c>
      <c r="BY376" s="69">
        <f t="shared" si="230"/>
        <v>0</v>
      </c>
      <c r="BZ376" s="69">
        <f t="shared" si="230"/>
        <v>0</v>
      </c>
      <c r="CA376" s="69">
        <f t="shared" si="230"/>
        <v>0</v>
      </c>
      <c r="CB376" s="69">
        <f t="shared" si="230"/>
        <v>0</v>
      </c>
      <c r="CC376" s="69">
        <f t="shared" si="230"/>
        <v>0</v>
      </c>
      <c r="CD376" s="69">
        <f t="shared" si="230"/>
        <v>0</v>
      </c>
      <c r="CE376" s="69">
        <f t="shared" si="230"/>
        <v>0</v>
      </c>
      <c r="CF376" s="69">
        <f t="shared" si="230"/>
        <v>0</v>
      </c>
      <c r="CG376" s="69">
        <f t="shared" si="230"/>
        <v>0</v>
      </c>
      <c r="CH376" s="69">
        <f t="shared" si="230"/>
        <v>0</v>
      </c>
      <c r="CI376" s="69">
        <f t="shared" si="230"/>
        <v>0</v>
      </c>
      <c r="CJ376" s="69">
        <f t="shared" si="230"/>
        <v>0</v>
      </c>
      <c r="CK376" s="69">
        <f t="shared" si="230"/>
        <v>0</v>
      </c>
      <c r="CL376" s="69">
        <f t="shared" si="230"/>
        <v>0</v>
      </c>
      <c r="CM376" s="69">
        <f t="shared" si="230"/>
        <v>0</v>
      </c>
      <c r="CN376" s="69">
        <f t="shared" si="230"/>
        <v>0</v>
      </c>
      <c r="CO376" s="69">
        <f t="shared" si="230"/>
        <v>0</v>
      </c>
      <c r="CP376" s="69">
        <f t="shared" si="230"/>
        <v>0</v>
      </c>
      <c r="CQ376" s="69">
        <f t="shared" si="230"/>
        <v>0</v>
      </c>
      <c r="CR376" s="69">
        <f t="shared" si="230"/>
        <v>0</v>
      </c>
      <c r="CS376" s="69">
        <f t="shared" si="230"/>
        <v>0</v>
      </c>
      <c r="CT376" s="69">
        <f t="shared" si="230"/>
        <v>0</v>
      </c>
      <c r="CU376" s="69">
        <f t="shared" si="230"/>
        <v>0</v>
      </c>
      <c r="CV376" s="69">
        <f t="shared" si="230"/>
        <v>0</v>
      </c>
      <c r="CW376" s="69">
        <f t="shared" si="230"/>
        <v>0</v>
      </c>
      <c r="CX376" s="69">
        <f t="shared" si="230"/>
        <v>0</v>
      </c>
      <c r="CY376" s="69">
        <f t="shared" si="230"/>
        <v>0</v>
      </c>
      <c r="CZ376" s="69">
        <f t="shared" si="230"/>
        <v>0</v>
      </c>
      <c r="DA376" s="69">
        <f t="shared" si="230"/>
        <v>0</v>
      </c>
      <c r="DB376" s="69">
        <f t="shared" si="230"/>
        <v>0</v>
      </c>
      <c r="DC376" s="69">
        <f t="shared" si="230"/>
        <v>0</v>
      </c>
      <c r="DD376" s="69">
        <f t="shared" si="230"/>
        <v>0</v>
      </c>
      <c r="DE376" s="69">
        <f t="shared" si="230"/>
        <v>0</v>
      </c>
      <c r="DF376" s="69">
        <f t="shared" si="230"/>
        <v>0</v>
      </c>
      <c r="DG376" s="69">
        <f t="shared" si="230"/>
        <v>0</v>
      </c>
      <c r="DH376" s="69">
        <f t="shared" si="230"/>
        <v>0</v>
      </c>
      <c r="DI376" s="69">
        <f t="shared" si="230"/>
        <v>0</v>
      </c>
      <c r="DJ376" s="69">
        <f t="shared" si="230"/>
        <v>0</v>
      </c>
      <c r="DK376" s="69">
        <f t="shared" si="230"/>
        <v>0</v>
      </c>
      <c r="DL376" s="69">
        <f t="shared" si="230"/>
        <v>0</v>
      </c>
      <c r="DM376" s="69">
        <f t="shared" si="230"/>
        <v>0</v>
      </c>
      <c r="DN376" s="69">
        <f t="shared" si="230"/>
        <v>0</v>
      </c>
      <c r="DO376" s="69">
        <f t="shared" si="230"/>
        <v>0</v>
      </c>
      <c r="DP376" s="69">
        <f t="shared" si="230"/>
        <v>0</v>
      </c>
      <c r="DQ376" s="69">
        <f t="shared" si="230"/>
        <v>0</v>
      </c>
      <c r="DR376" s="69">
        <f t="shared" si="230"/>
        <v>0</v>
      </c>
      <c r="DS376" s="69">
        <f t="shared" si="230"/>
        <v>0</v>
      </c>
      <c r="DT376" s="69">
        <f t="shared" si="230"/>
        <v>0</v>
      </c>
      <c r="DU376" s="69">
        <f t="shared" si="230"/>
        <v>0</v>
      </c>
    </row>
    <row r="377" spans="1:125">
      <c r="A377" s="61" t="str">
        <f>IFERROR(A285,"")</f>
        <v>Nominālās apdrošināšanas izmaksas, kopā</v>
      </c>
      <c r="B377" s="59" t="s">
        <v>71</v>
      </c>
      <c r="C377" s="160" t="str">
        <f t="shared" si="224"/>
        <v/>
      </c>
      <c r="D377" s="69">
        <f t="shared" ref="D377:BO377" si="231">IFERROR(D285,"")</f>
        <v>82204.735798677633</v>
      </c>
      <c r="E377" s="69">
        <f t="shared" si="231"/>
        <v>7880.1382659524643</v>
      </c>
      <c r="F377" s="69">
        <f t="shared" si="231"/>
        <v>7929.4778920941562</v>
      </c>
      <c r="G377" s="69">
        <f t="shared" si="231"/>
        <v>7978.5791724356886</v>
      </c>
      <c r="H377" s="69">
        <f t="shared" si="231"/>
        <v>8027.4338746864623</v>
      </c>
      <c r="I377" s="69">
        <f t="shared" si="231"/>
        <v>8057.4898988203913</v>
      </c>
      <c r="J377" s="69">
        <f t="shared" si="231"/>
        <v>2025.9845034026689</v>
      </c>
      <c r="K377" s="69">
        <f t="shared" si="231"/>
        <v>2037.5347652285438</v>
      </c>
      <c r="L377" s="69">
        <f t="shared" si="231"/>
        <v>2049.0214447827057</v>
      </c>
      <c r="M377" s="69">
        <f t="shared" si="231"/>
        <v>2047.1476429859556</v>
      </c>
      <c r="N377" s="69">
        <f t="shared" si="231"/>
        <v>2057.4206666975397</v>
      </c>
      <c r="O377" s="69">
        <f t="shared" si="231"/>
        <v>2067.6315046836548</v>
      </c>
      <c r="P377" s="69">
        <f t="shared" si="231"/>
        <v>2077.7787222230231</v>
      </c>
      <c r="Q377" s="69">
        <f t="shared" si="231"/>
        <v>2088.0905958456751</v>
      </c>
      <c r="R377" s="69">
        <f t="shared" si="231"/>
        <v>2098.5690800314906</v>
      </c>
      <c r="S377" s="69">
        <f t="shared" si="231"/>
        <v>2108.9841347773277</v>
      </c>
      <c r="T377" s="69">
        <f t="shared" si="231"/>
        <v>2119.3342966674836</v>
      </c>
      <c r="U377" s="69">
        <f t="shared" si="231"/>
        <v>2129.8524077625884</v>
      </c>
      <c r="V377" s="69">
        <f t="shared" si="231"/>
        <v>2140.5404616321202</v>
      </c>
      <c r="W377" s="69">
        <f t="shared" si="231"/>
        <v>2151.1638174728746</v>
      </c>
      <c r="X377" s="69">
        <f t="shared" si="231"/>
        <v>2161.7209826008338</v>
      </c>
      <c r="Y377" s="69">
        <f t="shared" si="231"/>
        <v>2172.4494559178406</v>
      </c>
      <c r="Z377" s="69">
        <f t="shared" si="231"/>
        <v>2183.3512708647627</v>
      </c>
      <c r="AA377" s="69">
        <f t="shared" si="231"/>
        <v>2194.1870938223324</v>
      </c>
      <c r="AB377" s="69">
        <f t="shared" si="231"/>
        <v>2204.9554022528505</v>
      </c>
      <c r="AC377" s="69">
        <f t="shared" si="231"/>
        <v>2215.8984450361972</v>
      </c>
      <c r="AD377" s="69">
        <f t="shared" si="231"/>
        <v>0</v>
      </c>
      <c r="AE377" s="69">
        <f t="shared" si="231"/>
        <v>0</v>
      </c>
      <c r="AF377" s="69">
        <f t="shared" si="231"/>
        <v>0</v>
      </c>
      <c r="AG377" s="69">
        <f t="shared" si="231"/>
        <v>0</v>
      </c>
      <c r="AH377" s="69">
        <f t="shared" si="231"/>
        <v>0</v>
      </c>
      <c r="AI377" s="69">
        <f t="shared" si="231"/>
        <v>0</v>
      </c>
      <c r="AJ377" s="69">
        <f t="shared" si="231"/>
        <v>0</v>
      </c>
      <c r="AK377" s="69">
        <f t="shared" si="231"/>
        <v>0</v>
      </c>
      <c r="AL377" s="69">
        <f t="shared" si="231"/>
        <v>0</v>
      </c>
      <c r="AM377" s="69">
        <f t="shared" si="231"/>
        <v>0</v>
      </c>
      <c r="AN377" s="69">
        <f t="shared" si="231"/>
        <v>0</v>
      </c>
      <c r="AO377" s="69">
        <f t="shared" si="231"/>
        <v>0</v>
      </c>
      <c r="AP377" s="69">
        <f t="shared" si="231"/>
        <v>0</v>
      </c>
      <c r="AQ377" s="69">
        <f t="shared" si="231"/>
        <v>0</v>
      </c>
      <c r="AR377" s="69">
        <f t="shared" si="231"/>
        <v>0</v>
      </c>
      <c r="AS377" s="69">
        <f t="shared" si="231"/>
        <v>0</v>
      </c>
      <c r="AT377" s="69">
        <f t="shared" si="231"/>
        <v>0</v>
      </c>
      <c r="AU377" s="69">
        <f t="shared" si="231"/>
        <v>0</v>
      </c>
      <c r="AV377" s="69">
        <f t="shared" si="231"/>
        <v>0</v>
      </c>
      <c r="AW377" s="69">
        <f t="shared" si="231"/>
        <v>0</v>
      </c>
      <c r="AX377" s="69">
        <f t="shared" si="231"/>
        <v>0</v>
      </c>
      <c r="AY377" s="69">
        <f t="shared" si="231"/>
        <v>0</v>
      </c>
      <c r="AZ377" s="69">
        <f t="shared" si="231"/>
        <v>0</v>
      </c>
      <c r="BA377" s="69">
        <f t="shared" si="231"/>
        <v>0</v>
      </c>
      <c r="BB377" s="69">
        <f t="shared" si="231"/>
        <v>0</v>
      </c>
      <c r="BC377" s="69">
        <f t="shared" si="231"/>
        <v>0</v>
      </c>
      <c r="BD377" s="69">
        <f t="shared" si="231"/>
        <v>0</v>
      </c>
      <c r="BE377" s="69">
        <f t="shared" si="231"/>
        <v>0</v>
      </c>
      <c r="BF377" s="69">
        <f t="shared" si="231"/>
        <v>0</v>
      </c>
      <c r="BG377" s="69">
        <f t="shared" si="231"/>
        <v>0</v>
      </c>
      <c r="BH377" s="69">
        <f t="shared" si="231"/>
        <v>0</v>
      </c>
      <c r="BI377" s="69">
        <f t="shared" si="231"/>
        <v>0</v>
      </c>
      <c r="BJ377" s="69">
        <f t="shared" si="231"/>
        <v>0</v>
      </c>
      <c r="BK377" s="69">
        <f t="shared" si="231"/>
        <v>0</v>
      </c>
      <c r="BL377" s="69">
        <f t="shared" si="231"/>
        <v>0</v>
      </c>
      <c r="BM377" s="69">
        <f t="shared" si="231"/>
        <v>0</v>
      </c>
      <c r="BN377" s="69">
        <f t="shared" si="231"/>
        <v>0</v>
      </c>
      <c r="BO377" s="69">
        <f t="shared" si="231"/>
        <v>0</v>
      </c>
      <c r="BP377" s="69">
        <f t="shared" ref="BP377:DU377" si="232">IFERROR(BP285,"")</f>
        <v>0</v>
      </c>
      <c r="BQ377" s="69">
        <f t="shared" si="232"/>
        <v>0</v>
      </c>
      <c r="BR377" s="69">
        <f t="shared" si="232"/>
        <v>0</v>
      </c>
      <c r="BS377" s="69">
        <f t="shared" si="232"/>
        <v>0</v>
      </c>
      <c r="BT377" s="69">
        <f t="shared" si="232"/>
        <v>0</v>
      </c>
      <c r="BU377" s="69">
        <f t="shared" si="232"/>
        <v>0</v>
      </c>
      <c r="BV377" s="69">
        <f t="shared" si="232"/>
        <v>0</v>
      </c>
      <c r="BW377" s="69">
        <f t="shared" si="232"/>
        <v>0</v>
      </c>
      <c r="BX377" s="69">
        <f t="shared" si="232"/>
        <v>0</v>
      </c>
      <c r="BY377" s="69">
        <f t="shared" si="232"/>
        <v>0</v>
      </c>
      <c r="BZ377" s="69">
        <f t="shared" si="232"/>
        <v>0</v>
      </c>
      <c r="CA377" s="69">
        <f t="shared" si="232"/>
        <v>0</v>
      </c>
      <c r="CB377" s="69">
        <f t="shared" si="232"/>
        <v>0</v>
      </c>
      <c r="CC377" s="69">
        <f t="shared" si="232"/>
        <v>0</v>
      </c>
      <c r="CD377" s="69">
        <f t="shared" si="232"/>
        <v>0</v>
      </c>
      <c r="CE377" s="69">
        <f t="shared" si="232"/>
        <v>0</v>
      </c>
      <c r="CF377" s="69">
        <f t="shared" si="232"/>
        <v>0</v>
      </c>
      <c r="CG377" s="69">
        <f t="shared" si="232"/>
        <v>0</v>
      </c>
      <c r="CH377" s="69">
        <f t="shared" si="232"/>
        <v>0</v>
      </c>
      <c r="CI377" s="69">
        <f t="shared" si="232"/>
        <v>0</v>
      </c>
      <c r="CJ377" s="69">
        <f t="shared" si="232"/>
        <v>0</v>
      </c>
      <c r="CK377" s="69">
        <f t="shared" si="232"/>
        <v>0</v>
      </c>
      <c r="CL377" s="69">
        <f t="shared" si="232"/>
        <v>0</v>
      </c>
      <c r="CM377" s="69">
        <f t="shared" si="232"/>
        <v>0</v>
      </c>
      <c r="CN377" s="69">
        <f t="shared" si="232"/>
        <v>0</v>
      </c>
      <c r="CO377" s="69">
        <f t="shared" si="232"/>
        <v>0</v>
      </c>
      <c r="CP377" s="69">
        <f t="shared" si="232"/>
        <v>0</v>
      </c>
      <c r="CQ377" s="69">
        <f t="shared" si="232"/>
        <v>0</v>
      </c>
      <c r="CR377" s="69">
        <f t="shared" si="232"/>
        <v>0</v>
      </c>
      <c r="CS377" s="69">
        <f t="shared" si="232"/>
        <v>0</v>
      </c>
      <c r="CT377" s="69">
        <f t="shared" si="232"/>
        <v>0</v>
      </c>
      <c r="CU377" s="69">
        <f t="shared" si="232"/>
        <v>0</v>
      </c>
      <c r="CV377" s="69">
        <f t="shared" si="232"/>
        <v>0</v>
      </c>
      <c r="CW377" s="69">
        <f t="shared" si="232"/>
        <v>0</v>
      </c>
      <c r="CX377" s="69">
        <f t="shared" si="232"/>
        <v>0</v>
      </c>
      <c r="CY377" s="69">
        <f t="shared" si="232"/>
        <v>0</v>
      </c>
      <c r="CZ377" s="69">
        <f t="shared" si="232"/>
        <v>0</v>
      </c>
      <c r="DA377" s="69">
        <f t="shared" si="232"/>
        <v>0</v>
      </c>
      <c r="DB377" s="69">
        <f t="shared" si="232"/>
        <v>0</v>
      </c>
      <c r="DC377" s="69">
        <f t="shared" si="232"/>
        <v>0</v>
      </c>
      <c r="DD377" s="69">
        <f t="shared" si="232"/>
        <v>0</v>
      </c>
      <c r="DE377" s="69">
        <f t="shared" si="232"/>
        <v>0</v>
      </c>
      <c r="DF377" s="69">
        <f t="shared" si="232"/>
        <v>0</v>
      </c>
      <c r="DG377" s="69">
        <f t="shared" si="232"/>
        <v>0</v>
      </c>
      <c r="DH377" s="69">
        <f t="shared" si="232"/>
        <v>0</v>
      </c>
      <c r="DI377" s="69">
        <f t="shared" si="232"/>
        <v>0</v>
      </c>
      <c r="DJ377" s="69">
        <f t="shared" si="232"/>
        <v>0</v>
      </c>
      <c r="DK377" s="69">
        <f t="shared" si="232"/>
        <v>0</v>
      </c>
      <c r="DL377" s="69">
        <f t="shared" si="232"/>
        <v>0</v>
      </c>
      <c r="DM377" s="69">
        <f t="shared" si="232"/>
        <v>0</v>
      </c>
      <c r="DN377" s="69">
        <f t="shared" si="232"/>
        <v>0</v>
      </c>
      <c r="DO377" s="69">
        <f t="shared" si="232"/>
        <v>0</v>
      </c>
      <c r="DP377" s="69">
        <f t="shared" si="232"/>
        <v>0</v>
      </c>
      <c r="DQ377" s="69">
        <f t="shared" si="232"/>
        <v>0</v>
      </c>
      <c r="DR377" s="69">
        <f t="shared" si="232"/>
        <v>0</v>
      </c>
      <c r="DS377" s="69">
        <f t="shared" si="232"/>
        <v>0</v>
      </c>
      <c r="DT377" s="69">
        <f t="shared" si="232"/>
        <v>0</v>
      </c>
      <c r="DU377" s="69">
        <f t="shared" si="232"/>
        <v>0</v>
      </c>
    </row>
    <row r="378" spans="1:125">
      <c r="A378" s="61" t="str">
        <f>IFERROR(A343,"")</f>
        <v>Nominālās riska izmaksas būvniecības fāzē</v>
      </c>
      <c r="B378" s="59" t="s">
        <v>71</v>
      </c>
      <c r="C378" s="160" t="str">
        <f t="shared" si="224"/>
        <v/>
      </c>
      <c r="D378" s="69">
        <f t="shared" ref="D378:BO378" si="233">IFERROR(D343,"")</f>
        <v>808153.34553036524</v>
      </c>
      <c r="E378" s="69">
        <f t="shared" si="233"/>
        <v>159715.62410913079</v>
      </c>
      <c r="F378" s="69">
        <f t="shared" si="233"/>
        <v>160715.64579867141</v>
      </c>
      <c r="G378" s="69">
        <f t="shared" si="233"/>
        <v>161710.83666584044</v>
      </c>
      <c r="H378" s="69">
        <f t="shared" si="233"/>
        <v>162701.02985754644</v>
      </c>
      <c r="I378" s="69">
        <f t="shared" si="233"/>
        <v>163310.20909917608</v>
      </c>
      <c r="J378" s="69">
        <f t="shared" si="233"/>
        <v>0</v>
      </c>
      <c r="K378" s="69">
        <f t="shared" si="233"/>
        <v>0</v>
      </c>
      <c r="L378" s="69">
        <f t="shared" si="233"/>
        <v>0</v>
      </c>
      <c r="M378" s="69">
        <f t="shared" si="233"/>
        <v>0</v>
      </c>
      <c r="N378" s="69">
        <f t="shared" si="233"/>
        <v>0</v>
      </c>
      <c r="O378" s="69">
        <f t="shared" si="233"/>
        <v>0</v>
      </c>
      <c r="P378" s="69">
        <f t="shared" si="233"/>
        <v>0</v>
      </c>
      <c r="Q378" s="69">
        <f t="shared" si="233"/>
        <v>0</v>
      </c>
      <c r="R378" s="69">
        <f t="shared" si="233"/>
        <v>0</v>
      </c>
      <c r="S378" s="69">
        <f t="shared" si="233"/>
        <v>0</v>
      </c>
      <c r="T378" s="69">
        <f t="shared" si="233"/>
        <v>0</v>
      </c>
      <c r="U378" s="69">
        <f t="shared" si="233"/>
        <v>0</v>
      </c>
      <c r="V378" s="69">
        <f t="shared" si="233"/>
        <v>0</v>
      </c>
      <c r="W378" s="69">
        <f t="shared" si="233"/>
        <v>0</v>
      </c>
      <c r="X378" s="69">
        <f t="shared" si="233"/>
        <v>0</v>
      </c>
      <c r="Y378" s="69">
        <f t="shared" si="233"/>
        <v>0</v>
      </c>
      <c r="Z378" s="69">
        <f t="shared" si="233"/>
        <v>0</v>
      </c>
      <c r="AA378" s="69">
        <f t="shared" si="233"/>
        <v>0</v>
      </c>
      <c r="AB378" s="69">
        <f t="shared" si="233"/>
        <v>0</v>
      </c>
      <c r="AC378" s="69">
        <f t="shared" si="233"/>
        <v>0</v>
      </c>
      <c r="AD378" s="69">
        <f t="shared" si="233"/>
        <v>0</v>
      </c>
      <c r="AE378" s="69">
        <f t="shared" si="233"/>
        <v>0</v>
      </c>
      <c r="AF378" s="69">
        <f t="shared" si="233"/>
        <v>0</v>
      </c>
      <c r="AG378" s="69">
        <f t="shared" si="233"/>
        <v>0</v>
      </c>
      <c r="AH378" s="69">
        <f t="shared" si="233"/>
        <v>0</v>
      </c>
      <c r="AI378" s="69">
        <f t="shared" si="233"/>
        <v>0</v>
      </c>
      <c r="AJ378" s="69">
        <f t="shared" si="233"/>
        <v>0</v>
      </c>
      <c r="AK378" s="69">
        <f t="shared" si="233"/>
        <v>0</v>
      </c>
      <c r="AL378" s="69">
        <f t="shared" si="233"/>
        <v>0</v>
      </c>
      <c r="AM378" s="69">
        <f t="shared" si="233"/>
        <v>0</v>
      </c>
      <c r="AN378" s="69">
        <f t="shared" si="233"/>
        <v>0</v>
      </c>
      <c r="AO378" s="69">
        <f t="shared" si="233"/>
        <v>0</v>
      </c>
      <c r="AP378" s="69">
        <f t="shared" si="233"/>
        <v>0</v>
      </c>
      <c r="AQ378" s="69">
        <f t="shared" si="233"/>
        <v>0</v>
      </c>
      <c r="AR378" s="69">
        <f t="shared" si="233"/>
        <v>0</v>
      </c>
      <c r="AS378" s="69">
        <f t="shared" si="233"/>
        <v>0</v>
      </c>
      <c r="AT378" s="69">
        <f t="shared" si="233"/>
        <v>0</v>
      </c>
      <c r="AU378" s="69">
        <f t="shared" si="233"/>
        <v>0</v>
      </c>
      <c r="AV378" s="69">
        <f t="shared" si="233"/>
        <v>0</v>
      </c>
      <c r="AW378" s="69">
        <f t="shared" si="233"/>
        <v>0</v>
      </c>
      <c r="AX378" s="69">
        <f t="shared" si="233"/>
        <v>0</v>
      </c>
      <c r="AY378" s="69">
        <f t="shared" si="233"/>
        <v>0</v>
      </c>
      <c r="AZ378" s="69">
        <f t="shared" si="233"/>
        <v>0</v>
      </c>
      <c r="BA378" s="69">
        <f t="shared" si="233"/>
        <v>0</v>
      </c>
      <c r="BB378" s="69">
        <f t="shared" si="233"/>
        <v>0</v>
      </c>
      <c r="BC378" s="69">
        <f t="shared" si="233"/>
        <v>0</v>
      </c>
      <c r="BD378" s="69">
        <f t="shared" si="233"/>
        <v>0</v>
      </c>
      <c r="BE378" s="69">
        <f t="shared" si="233"/>
        <v>0</v>
      </c>
      <c r="BF378" s="69">
        <f t="shared" si="233"/>
        <v>0</v>
      </c>
      <c r="BG378" s="69">
        <f t="shared" si="233"/>
        <v>0</v>
      </c>
      <c r="BH378" s="69">
        <f t="shared" si="233"/>
        <v>0</v>
      </c>
      <c r="BI378" s="69">
        <f t="shared" si="233"/>
        <v>0</v>
      </c>
      <c r="BJ378" s="69">
        <f t="shared" si="233"/>
        <v>0</v>
      </c>
      <c r="BK378" s="69">
        <f t="shared" si="233"/>
        <v>0</v>
      </c>
      <c r="BL378" s="69">
        <f t="shared" si="233"/>
        <v>0</v>
      </c>
      <c r="BM378" s="69">
        <f t="shared" si="233"/>
        <v>0</v>
      </c>
      <c r="BN378" s="69">
        <f t="shared" si="233"/>
        <v>0</v>
      </c>
      <c r="BO378" s="69">
        <f t="shared" si="233"/>
        <v>0</v>
      </c>
      <c r="BP378" s="69">
        <f t="shared" ref="BP378:DU378" si="234">IFERROR(BP343,"")</f>
        <v>0</v>
      </c>
      <c r="BQ378" s="69">
        <f t="shared" si="234"/>
        <v>0</v>
      </c>
      <c r="BR378" s="69">
        <f t="shared" si="234"/>
        <v>0</v>
      </c>
      <c r="BS378" s="69">
        <f t="shared" si="234"/>
        <v>0</v>
      </c>
      <c r="BT378" s="69">
        <f t="shared" si="234"/>
        <v>0</v>
      </c>
      <c r="BU378" s="69">
        <f t="shared" si="234"/>
        <v>0</v>
      </c>
      <c r="BV378" s="69">
        <f t="shared" si="234"/>
        <v>0</v>
      </c>
      <c r="BW378" s="69">
        <f t="shared" si="234"/>
        <v>0</v>
      </c>
      <c r="BX378" s="69">
        <f t="shared" si="234"/>
        <v>0</v>
      </c>
      <c r="BY378" s="69">
        <f t="shared" si="234"/>
        <v>0</v>
      </c>
      <c r="BZ378" s="69">
        <f t="shared" si="234"/>
        <v>0</v>
      </c>
      <c r="CA378" s="69">
        <f t="shared" si="234"/>
        <v>0</v>
      </c>
      <c r="CB378" s="69">
        <f t="shared" si="234"/>
        <v>0</v>
      </c>
      <c r="CC378" s="69">
        <f t="shared" si="234"/>
        <v>0</v>
      </c>
      <c r="CD378" s="69">
        <f t="shared" si="234"/>
        <v>0</v>
      </c>
      <c r="CE378" s="69">
        <f t="shared" si="234"/>
        <v>0</v>
      </c>
      <c r="CF378" s="69">
        <f t="shared" si="234"/>
        <v>0</v>
      </c>
      <c r="CG378" s="69">
        <f t="shared" si="234"/>
        <v>0</v>
      </c>
      <c r="CH378" s="69">
        <f t="shared" si="234"/>
        <v>0</v>
      </c>
      <c r="CI378" s="69">
        <f t="shared" si="234"/>
        <v>0</v>
      </c>
      <c r="CJ378" s="69">
        <f t="shared" si="234"/>
        <v>0</v>
      </c>
      <c r="CK378" s="69">
        <f t="shared" si="234"/>
        <v>0</v>
      </c>
      <c r="CL378" s="69">
        <f t="shared" si="234"/>
        <v>0</v>
      </c>
      <c r="CM378" s="69">
        <f t="shared" si="234"/>
        <v>0</v>
      </c>
      <c r="CN378" s="69">
        <f t="shared" si="234"/>
        <v>0</v>
      </c>
      <c r="CO378" s="69">
        <f t="shared" si="234"/>
        <v>0</v>
      </c>
      <c r="CP378" s="69">
        <f t="shared" si="234"/>
        <v>0</v>
      </c>
      <c r="CQ378" s="69">
        <f t="shared" si="234"/>
        <v>0</v>
      </c>
      <c r="CR378" s="69">
        <f t="shared" si="234"/>
        <v>0</v>
      </c>
      <c r="CS378" s="69">
        <f t="shared" si="234"/>
        <v>0</v>
      </c>
      <c r="CT378" s="69">
        <f t="shared" si="234"/>
        <v>0</v>
      </c>
      <c r="CU378" s="69">
        <f t="shared" si="234"/>
        <v>0</v>
      </c>
      <c r="CV378" s="69">
        <f t="shared" si="234"/>
        <v>0</v>
      </c>
      <c r="CW378" s="69">
        <f t="shared" si="234"/>
        <v>0</v>
      </c>
      <c r="CX378" s="69">
        <f t="shared" si="234"/>
        <v>0</v>
      </c>
      <c r="CY378" s="69">
        <f t="shared" si="234"/>
        <v>0</v>
      </c>
      <c r="CZ378" s="69">
        <f t="shared" si="234"/>
        <v>0</v>
      </c>
      <c r="DA378" s="69">
        <f t="shared" si="234"/>
        <v>0</v>
      </c>
      <c r="DB378" s="69">
        <f t="shared" si="234"/>
        <v>0</v>
      </c>
      <c r="DC378" s="69">
        <f t="shared" si="234"/>
        <v>0</v>
      </c>
      <c r="DD378" s="69">
        <f t="shared" si="234"/>
        <v>0</v>
      </c>
      <c r="DE378" s="69">
        <f t="shared" si="234"/>
        <v>0</v>
      </c>
      <c r="DF378" s="69">
        <f t="shared" si="234"/>
        <v>0</v>
      </c>
      <c r="DG378" s="69">
        <f t="shared" si="234"/>
        <v>0</v>
      </c>
      <c r="DH378" s="69">
        <f t="shared" si="234"/>
        <v>0</v>
      </c>
      <c r="DI378" s="69">
        <f t="shared" si="234"/>
        <v>0</v>
      </c>
      <c r="DJ378" s="69">
        <f t="shared" si="234"/>
        <v>0</v>
      </c>
      <c r="DK378" s="69">
        <f t="shared" si="234"/>
        <v>0</v>
      </c>
      <c r="DL378" s="69">
        <f t="shared" si="234"/>
        <v>0</v>
      </c>
      <c r="DM378" s="69">
        <f t="shared" si="234"/>
        <v>0</v>
      </c>
      <c r="DN378" s="69">
        <f t="shared" si="234"/>
        <v>0</v>
      </c>
      <c r="DO378" s="69">
        <f t="shared" si="234"/>
        <v>0</v>
      </c>
      <c r="DP378" s="69">
        <f t="shared" si="234"/>
        <v>0</v>
      </c>
      <c r="DQ378" s="69">
        <f t="shared" si="234"/>
        <v>0</v>
      </c>
      <c r="DR378" s="69">
        <f t="shared" si="234"/>
        <v>0</v>
      </c>
      <c r="DS378" s="69">
        <f t="shared" si="234"/>
        <v>0</v>
      </c>
      <c r="DT378" s="69">
        <f t="shared" si="234"/>
        <v>0</v>
      </c>
      <c r="DU378" s="69">
        <f t="shared" si="234"/>
        <v>0</v>
      </c>
    </row>
    <row r="379" spans="1:125">
      <c r="A379" s="61" t="str">
        <f>IFERROR(A359,"")</f>
        <v>Nominālās riska izmaksas uzturēšanas fāzē</v>
      </c>
      <c r="B379" s="59" t="s">
        <v>71</v>
      </c>
      <c r="C379" s="160" t="str">
        <f t="shared" si="224"/>
        <v/>
      </c>
      <c r="D379" s="69">
        <f t="shared" ref="D379:BO379" si="235">IFERROR(D359,"")</f>
        <v>468293.71676154004</v>
      </c>
      <c r="E379" s="69">
        <f t="shared" si="235"/>
        <v>229.10915647170526</v>
      </c>
      <c r="F379" s="69">
        <f t="shared" si="235"/>
        <v>230.54366938815926</v>
      </c>
      <c r="G379" s="69">
        <f t="shared" si="235"/>
        <v>231.97125257782673</v>
      </c>
      <c r="H379" s="69">
        <f t="shared" si="235"/>
        <v>233.39166669298416</v>
      </c>
      <c r="I379" s="69">
        <f t="shared" si="235"/>
        <v>234.26552322999066</v>
      </c>
      <c r="J379" s="69">
        <f t="shared" si="235"/>
        <v>6014.8684154929324</v>
      </c>
      <c r="K379" s="69">
        <f t="shared" si="235"/>
        <v>6049.1595489791198</v>
      </c>
      <c r="L379" s="69">
        <f t="shared" si="235"/>
        <v>6083.261915474608</v>
      </c>
      <c r="M379" s="69">
        <f t="shared" si="235"/>
        <v>6077.6988565147612</v>
      </c>
      <c r="N379" s="69">
        <f t="shared" si="235"/>
        <v>6108.1980462916999</v>
      </c>
      <c r="O379" s="69">
        <f t="shared" si="235"/>
        <v>6138.5126152310231</v>
      </c>
      <c r="P379" s="69">
        <f t="shared" si="235"/>
        <v>6168.6383038432386</v>
      </c>
      <c r="Q379" s="69">
        <f t="shared" si="235"/>
        <v>6199.2528336450569</v>
      </c>
      <c r="R379" s="69">
        <f t="shared" si="235"/>
        <v>6230.3620072175345</v>
      </c>
      <c r="S379" s="69">
        <f t="shared" si="235"/>
        <v>6261.2828675356432</v>
      </c>
      <c r="T379" s="69">
        <f t="shared" si="235"/>
        <v>6292.0110699201023</v>
      </c>
      <c r="U379" s="69">
        <f t="shared" si="235"/>
        <v>6323.2378903179579</v>
      </c>
      <c r="V379" s="69">
        <f t="shared" si="235"/>
        <v>6354.9692473618852</v>
      </c>
      <c r="W379" s="69">
        <f t="shared" si="235"/>
        <v>6386.508524886357</v>
      </c>
      <c r="X379" s="69">
        <f t="shared" si="235"/>
        <v>6417.8512913185059</v>
      </c>
      <c r="Y379" s="69">
        <f t="shared" si="235"/>
        <v>6449.7026481243174</v>
      </c>
      <c r="Z379" s="69">
        <f t="shared" si="235"/>
        <v>6482.0686323091231</v>
      </c>
      <c r="AA379" s="69">
        <f t="shared" si="235"/>
        <v>6514.238695384086</v>
      </c>
      <c r="AB379" s="69">
        <f t="shared" si="235"/>
        <v>6546.2083171448767</v>
      </c>
      <c r="AC379" s="69">
        <f t="shared" si="235"/>
        <v>6578.6967010868038</v>
      </c>
      <c r="AD379" s="69">
        <f t="shared" si="235"/>
        <v>8957.5050915842221</v>
      </c>
      <c r="AE379" s="69">
        <f t="shared" si="235"/>
        <v>9001.9605764203789</v>
      </c>
      <c r="AF379" s="69">
        <f t="shared" si="235"/>
        <v>9046.1390734314955</v>
      </c>
      <c r="AG379" s="69">
        <f t="shared" si="235"/>
        <v>9091.0344426546199</v>
      </c>
      <c r="AH379" s="69">
        <f t="shared" si="235"/>
        <v>9136.655193415907</v>
      </c>
      <c r="AI379" s="69">
        <f t="shared" si="235"/>
        <v>9181.9997879487892</v>
      </c>
      <c r="AJ379" s="69">
        <f t="shared" si="235"/>
        <v>9227.0618549001247</v>
      </c>
      <c r="AK379" s="69">
        <f t="shared" si="235"/>
        <v>9272.8551315077129</v>
      </c>
      <c r="AL379" s="69">
        <f t="shared" si="235"/>
        <v>9319.3882972842257</v>
      </c>
      <c r="AM379" s="69">
        <f t="shared" si="235"/>
        <v>9365.639783707762</v>
      </c>
      <c r="AN379" s="69">
        <f t="shared" si="235"/>
        <v>9411.6030919981276</v>
      </c>
      <c r="AO379" s="69">
        <f t="shared" si="235"/>
        <v>9458.3122341378676</v>
      </c>
      <c r="AP379" s="69">
        <f t="shared" si="235"/>
        <v>9505.7760632299087</v>
      </c>
      <c r="AQ379" s="69">
        <f t="shared" si="235"/>
        <v>9552.9525793819175</v>
      </c>
      <c r="AR379" s="69">
        <f t="shared" si="235"/>
        <v>9599.8351538380903</v>
      </c>
      <c r="AS379" s="69">
        <f t="shared" si="235"/>
        <v>9647.4784788206252</v>
      </c>
      <c r="AT379" s="69">
        <f t="shared" si="235"/>
        <v>9695.8915844945095</v>
      </c>
      <c r="AU379" s="69">
        <f t="shared" si="235"/>
        <v>9744.0116309695568</v>
      </c>
      <c r="AV379" s="69">
        <f t="shared" si="235"/>
        <v>9791.8318569148523</v>
      </c>
      <c r="AW379" s="69">
        <f t="shared" si="235"/>
        <v>9840.4280483970379</v>
      </c>
      <c r="AX379" s="69">
        <f t="shared" si="235"/>
        <v>9889.8094161843983</v>
      </c>
      <c r="AY379" s="69">
        <f t="shared" si="235"/>
        <v>9938.8918635889477</v>
      </c>
      <c r="AZ379" s="69">
        <f t="shared" si="235"/>
        <v>9987.6684940531504</v>
      </c>
      <c r="BA379" s="69">
        <f t="shared" si="235"/>
        <v>10037.23660936498</v>
      </c>
      <c r="BB379" s="69">
        <f t="shared" si="235"/>
        <v>10087.605604508086</v>
      </c>
      <c r="BC379" s="69">
        <f t="shared" si="235"/>
        <v>10137.669700860726</v>
      </c>
      <c r="BD379" s="69">
        <f t="shared" si="235"/>
        <v>10187.421863934213</v>
      </c>
      <c r="BE379" s="69">
        <f t="shared" si="235"/>
        <v>10237.981341552279</v>
      </c>
      <c r="BF379" s="69">
        <f t="shared" si="235"/>
        <v>10289.357716598248</v>
      </c>
      <c r="BG379" s="69">
        <f t="shared" si="235"/>
        <v>10340.423094877942</v>
      </c>
      <c r="BH379" s="69">
        <f t="shared" si="235"/>
        <v>10391.170301212896</v>
      </c>
      <c r="BI379" s="69">
        <f t="shared" si="235"/>
        <v>10442.740968383323</v>
      </c>
      <c r="BJ379" s="69">
        <f t="shared" si="235"/>
        <v>10495.144870930213</v>
      </c>
      <c r="BK379" s="69">
        <f t="shared" si="235"/>
        <v>10547.231556775501</v>
      </c>
      <c r="BL379" s="69">
        <f t="shared" si="235"/>
        <v>10598.993707237154</v>
      </c>
      <c r="BM379" s="69">
        <f t="shared" si="235"/>
        <v>0</v>
      </c>
      <c r="BN379" s="69">
        <f t="shared" si="235"/>
        <v>0</v>
      </c>
      <c r="BO379" s="69">
        <f t="shared" si="235"/>
        <v>0</v>
      </c>
      <c r="BP379" s="69">
        <f t="shared" ref="BP379:DU379" si="236">IFERROR(BP359,"")</f>
        <v>0</v>
      </c>
      <c r="BQ379" s="69">
        <f t="shared" si="236"/>
        <v>0</v>
      </c>
      <c r="BR379" s="69">
        <f t="shared" si="236"/>
        <v>0</v>
      </c>
      <c r="BS379" s="69">
        <f t="shared" si="236"/>
        <v>0</v>
      </c>
      <c r="BT379" s="69">
        <f t="shared" si="236"/>
        <v>0</v>
      </c>
      <c r="BU379" s="69">
        <f t="shared" si="236"/>
        <v>0</v>
      </c>
      <c r="BV379" s="69">
        <f t="shared" si="236"/>
        <v>0</v>
      </c>
      <c r="BW379" s="69">
        <f t="shared" si="236"/>
        <v>0</v>
      </c>
      <c r="BX379" s="69">
        <f t="shared" si="236"/>
        <v>0</v>
      </c>
      <c r="BY379" s="69">
        <f t="shared" si="236"/>
        <v>0</v>
      </c>
      <c r="BZ379" s="69">
        <f t="shared" si="236"/>
        <v>0</v>
      </c>
      <c r="CA379" s="69">
        <f t="shared" si="236"/>
        <v>0</v>
      </c>
      <c r="CB379" s="69">
        <f t="shared" si="236"/>
        <v>0</v>
      </c>
      <c r="CC379" s="69">
        <f t="shared" si="236"/>
        <v>0</v>
      </c>
      <c r="CD379" s="69">
        <f t="shared" si="236"/>
        <v>0</v>
      </c>
      <c r="CE379" s="69">
        <f t="shared" si="236"/>
        <v>0</v>
      </c>
      <c r="CF379" s="69">
        <f t="shared" si="236"/>
        <v>0</v>
      </c>
      <c r="CG379" s="69">
        <f t="shared" si="236"/>
        <v>0</v>
      </c>
      <c r="CH379" s="69">
        <f t="shared" si="236"/>
        <v>0</v>
      </c>
      <c r="CI379" s="69">
        <f t="shared" si="236"/>
        <v>0</v>
      </c>
      <c r="CJ379" s="69">
        <f t="shared" si="236"/>
        <v>0</v>
      </c>
      <c r="CK379" s="69">
        <f t="shared" si="236"/>
        <v>0</v>
      </c>
      <c r="CL379" s="69">
        <f t="shared" si="236"/>
        <v>0</v>
      </c>
      <c r="CM379" s="69">
        <f t="shared" si="236"/>
        <v>0</v>
      </c>
      <c r="CN379" s="69">
        <f t="shared" si="236"/>
        <v>0</v>
      </c>
      <c r="CO379" s="69">
        <f t="shared" si="236"/>
        <v>0</v>
      </c>
      <c r="CP379" s="69">
        <f t="shared" si="236"/>
        <v>0</v>
      </c>
      <c r="CQ379" s="69">
        <f t="shared" si="236"/>
        <v>0</v>
      </c>
      <c r="CR379" s="69">
        <f t="shared" si="236"/>
        <v>0</v>
      </c>
      <c r="CS379" s="69">
        <f t="shared" si="236"/>
        <v>0</v>
      </c>
      <c r="CT379" s="69">
        <f t="shared" si="236"/>
        <v>0</v>
      </c>
      <c r="CU379" s="69">
        <f t="shared" si="236"/>
        <v>0</v>
      </c>
      <c r="CV379" s="69">
        <f t="shared" si="236"/>
        <v>0</v>
      </c>
      <c r="CW379" s="69">
        <f t="shared" si="236"/>
        <v>0</v>
      </c>
      <c r="CX379" s="69">
        <f t="shared" si="236"/>
        <v>0</v>
      </c>
      <c r="CY379" s="69">
        <f t="shared" si="236"/>
        <v>0</v>
      </c>
      <c r="CZ379" s="69">
        <f t="shared" si="236"/>
        <v>0</v>
      </c>
      <c r="DA379" s="69">
        <f t="shared" si="236"/>
        <v>0</v>
      </c>
      <c r="DB379" s="69">
        <f t="shared" si="236"/>
        <v>0</v>
      </c>
      <c r="DC379" s="69">
        <f t="shared" si="236"/>
        <v>0</v>
      </c>
      <c r="DD379" s="69">
        <f t="shared" si="236"/>
        <v>0</v>
      </c>
      <c r="DE379" s="69">
        <f t="shared" si="236"/>
        <v>0</v>
      </c>
      <c r="DF379" s="69">
        <f t="shared" si="236"/>
        <v>0</v>
      </c>
      <c r="DG379" s="69">
        <f t="shared" si="236"/>
        <v>0</v>
      </c>
      <c r="DH379" s="69">
        <f t="shared" si="236"/>
        <v>0</v>
      </c>
      <c r="DI379" s="69">
        <f t="shared" si="236"/>
        <v>0</v>
      </c>
      <c r="DJ379" s="69">
        <f t="shared" si="236"/>
        <v>0</v>
      </c>
      <c r="DK379" s="69">
        <f t="shared" si="236"/>
        <v>0</v>
      </c>
      <c r="DL379" s="69">
        <f t="shared" si="236"/>
        <v>0</v>
      </c>
      <c r="DM379" s="69">
        <f t="shared" si="236"/>
        <v>0</v>
      </c>
      <c r="DN379" s="69">
        <f t="shared" si="236"/>
        <v>0</v>
      </c>
      <c r="DO379" s="69">
        <f t="shared" si="236"/>
        <v>0</v>
      </c>
      <c r="DP379" s="69">
        <f t="shared" si="236"/>
        <v>0</v>
      </c>
      <c r="DQ379" s="69">
        <f t="shared" si="236"/>
        <v>0</v>
      </c>
      <c r="DR379" s="69">
        <f t="shared" si="236"/>
        <v>0</v>
      </c>
      <c r="DS379" s="69">
        <f t="shared" si="236"/>
        <v>0</v>
      </c>
      <c r="DT379" s="69">
        <f t="shared" si="236"/>
        <v>0</v>
      </c>
      <c r="DU379" s="69">
        <f t="shared" si="236"/>
        <v>0</v>
      </c>
    </row>
    <row r="380" spans="1:125">
      <c r="A380" s="61" t="str">
        <f>IFERROR(A297,"")</f>
        <v>Pievienotās vērtības nodoklis</v>
      </c>
      <c r="B380" s="59" t="s">
        <v>71</v>
      </c>
      <c r="C380" s="160" t="str">
        <f t="shared" si="224"/>
        <v/>
      </c>
      <c r="D380" s="69">
        <f t="shared" ref="D380:BO380" si="237">IFERROR(D297,"")</f>
        <v>2519398.5484234984</v>
      </c>
      <c r="E380" s="69">
        <f t="shared" si="237"/>
        <v>330965.80717000348</v>
      </c>
      <c r="F380" s="69">
        <f t="shared" si="237"/>
        <v>333038.07146795455</v>
      </c>
      <c r="G380" s="69">
        <f t="shared" si="237"/>
        <v>335100.32524229889</v>
      </c>
      <c r="H380" s="69">
        <f t="shared" si="237"/>
        <v>337152.22273683141</v>
      </c>
      <c r="I380" s="69">
        <f t="shared" si="237"/>
        <v>338414.57575045642</v>
      </c>
      <c r="J380" s="69">
        <f t="shared" si="237"/>
        <v>10792.566154228218</v>
      </c>
      <c r="K380" s="69">
        <f t="shared" si="237"/>
        <v>10854.09523534658</v>
      </c>
      <c r="L380" s="69">
        <f t="shared" si="237"/>
        <v>10915.285609099441</v>
      </c>
      <c r="M380" s="69">
        <f t="shared" si="237"/>
        <v>10905.303731243332</v>
      </c>
      <c r="N380" s="69">
        <f t="shared" si="237"/>
        <v>10960.028872440125</v>
      </c>
      <c r="O380" s="69">
        <f t="shared" si="237"/>
        <v>11014.422745774384</v>
      </c>
      <c r="P380" s="69">
        <f t="shared" si="237"/>
        <v>11068.477708381968</v>
      </c>
      <c r="Q380" s="69">
        <f t="shared" si="237"/>
        <v>11123.409805868199</v>
      </c>
      <c r="R380" s="69">
        <f t="shared" si="237"/>
        <v>11179.229449888926</v>
      </c>
      <c r="S380" s="69">
        <f t="shared" si="237"/>
        <v>11234.71120068987</v>
      </c>
      <c r="T380" s="69">
        <f t="shared" si="237"/>
        <v>11289.847262549607</v>
      </c>
      <c r="U380" s="69">
        <f t="shared" si="237"/>
        <v>11345.878001985562</v>
      </c>
      <c r="V380" s="69">
        <f t="shared" si="237"/>
        <v>11402.814038886707</v>
      </c>
      <c r="W380" s="69">
        <f t="shared" si="237"/>
        <v>11459.405424703669</v>
      </c>
      <c r="X380" s="69">
        <f t="shared" si="237"/>
        <v>11515.6442078006</v>
      </c>
      <c r="Y380" s="69">
        <f t="shared" si="237"/>
        <v>11572.795562025276</v>
      </c>
      <c r="Z380" s="69">
        <f t="shared" si="237"/>
        <v>11630.87031966444</v>
      </c>
      <c r="AA380" s="69">
        <f t="shared" si="237"/>
        <v>11688.593533197743</v>
      </c>
      <c r="AB380" s="69">
        <f t="shared" si="237"/>
        <v>11745.957091956612</v>
      </c>
      <c r="AC380" s="69">
        <f t="shared" si="237"/>
        <v>11804.251473265782</v>
      </c>
      <c r="AD380" s="69">
        <f t="shared" si="237"/>
        <v>16244.183825595746</v>
      </c>
      <c r="AE380" s="69">
        <f t="shared" si="237"/>
        <v>16324.802598384716</v>
      </c>
      <c r="AF380" s="69">
        <f t="shared" si="237"/>
        <v>16404.91906153486</v>
      </c>
      <c r="AG380" s="69">
        <f t="shared" si="237"/>
        <v>16486.335552301203</v>
      </c>
      <c r="AH380" s="69">
        <f t="shared" si="237"/>
        <v>16569.06750210766</v>
      </c>
      <c r="AI380" s="69">
        <f t="shared" si="237"/>
        <v>16651.298650352415</v>
      </c>
      <c r="AJ380" s="69">
        <f t="shared" si="237"/>
        <v>16733.017442765558</v>
      </c>
      <c r="AK380" s="69">
        <f t="shared" si="237"/>
        <v>16816.062263347227</v>
      </c>
      <c r="AL380" s="69">
        <f t="shared" si="237"/>
        <v>16900.448852149813</v>
      </c>
      <c r="AM380" s="69">
        <f t="shared" si="237"/>
        <v>16984.324623359462</v>
      </c>
      <c r="AN380" s="69">
        <f t="shared" si="237"/>
        <v>17067.67779162087</v>
      </c>
      <c r="AO380" s="69">
        <f t="shared" si="237"/>
        <v>17152.38350861417</v>
      </c>
      <c r="AP380" s="69">
        <f t="shared" si="237"/>
        <v>17238.457829192805</v>
      </c>
      <c r="AQ380" s="69">
        <f t="shared" si="237"/>
        <v>17324.011115826652</v>
      </c>
      <c r="AR380" s="69">
        <f t="shared" si="237"/>
        <v>17409.031347453285</v>
      </c>
      <c r="AS380" s="69">
        <f t="shared" si="237"/>
        <v>17495.431178786457</v>
      </c>
      <c r="AT380" s="69">
        <f t="shared" si="237"/>
        <v>17583.22698577667</v>
      </c>
      <c r="AU380" s="69">
        <f t="shared" si="237"/>
        <v>17670.491338143183</v>
      </c>
      <c r="AV380" s="69">
        <f t="shared" si="237"/>
        <v>17757.211974402351</v>
      </c>
      <c r="AW380" s="69">
        <f t="shared" si="237"/>
        <v>17845.339802362185</v>
      </c>
      <c r="AX380" s="69">
        <f t="shared" si="237"/>
        <v>17934.891525492199</v>
      </c>
      <c r="AY380" s="69">
        <f t="shared" si="237"/>
        <v>18023.901164906049</v>
      </c>
      <c r="AZ380" s="69">
        <f t="shared" si="237"/>
        <v>18112.356213890402</v>
      </c>
      <c r="BA380" s="69">
        <f t="shared" si="237"/>
        <v>18202.246598409431</v>
      </c>
      <c r="BB380" s="69">
        <f t="shared" si="237"/>
        <v>18293.589356002041</v>
      </c>
      <c r="BC380" s="69">
        <f t="shared" si="237"/>
        <v>18384.37918820417</v>
      </c>
      <c r="BD380" s="69">
        <f t="shared" si="237"/>
        <v>18474.603338168206</v>
      </c>
      <c r="BE380" s="69">
        <f t="shared" si="237"/>
        <v>18566.291530377621</v>
      </c>
      <c r="BF380" s="69">
        <f t="shared" si="237"/>
        <v>18659.461143122084</v>
      </c>
      <c r="BG380" s="69">
        <f t="shared" si="237"/>
        <v>18752.066771968253</v>
      </c>
      <c r="BH380" s="69">
        <f t="shared" si="237"/>
        <v>18844.095404931573</v>
      </c>
      <c r="BI380" s="69">
        <f t="shared" si="237"/>
        <v>18937.617360985172</v>
      </c>
      <c r="BJ380" s="69">
        <f t="shared" si="237"/>
        <v>19032.650365984526</v>
      </c>
      <c r="BK380" s="69">
        <f t="shared" si="237"/>
        <v>19127.108107407621</v>
      </c>
      <c r="BL380" s="69">
        <f t="shared" si="237"/>
        <v>19220.977313030202</v>
      </c>
      <c r="BM380" s="69">
        <f t="shared" si="237"/>
        <v>0</v>
      </c>
      <c r="BN380" s="69">
        <f t="shared" si="237"/>
        <v>0</v>
      </c>
      <c r="BO380" s="69">
        <f t="shared" si="237"/>
        <v>0</v>
      </c>
      <c r="BP380" s="69">
        <f t="shared" ref="BP380:DU380" si="238">IFERROR(BP297,"")</f>
        <v>0</v>
      </c>
      <c r="BQ380" s="69">
        <f t="shared" si="238"/>
        <v>0</v>
      </c>
      <c r="BR380" s="69">
        <f t="shared" si="238"/>
        <v>0</v>
      </c>
      <c r="BS380" s="69">
        <f t="shared" si="238"/>
        <v>0</v>
      </c>
      <c r="BT380" s="69">
        <f t="shared" si="238"/>
        <v>0</v>
      </c>
      <c r="BU380" s="69">
        <f t="shared" si="238"/>
        <v>0</v>
      </c>
      <c r="BV380" s="69">
        <f t="shared" si="238"/>
        <v>0</v>
      </c>
      <c r="BW380" s="69">
        <f t="shared" si="238"/>
        <v>0</v>
      </c>
      <c r="BX380" s="69">
        <f t="shared" si="238"/>
        <v>0</v>
      </c>
      <c r="BY380" s="69">
        <f t="shared" si="238"/>
        <v>0</v>
      </c>
      <c r="BZ380" s="69">
        <f t="shared" si="238"/>
        <v>0</v>
      </c>
      <c r="CA380" s="69">
        <f t="shared" si="238"/>
        <v>0</v>
      </c>
      <c r="CB380" s="69">
        <f t="shared" si="238"/>
        <v>0</v>
      </c>
      <c r="CC380" s="69">
        <f t="shared" si="238"/>
        <v>0</v>
      </c>
      <c r="CD380" s="69">
        <f t="shared" si="238"/>
        <v>0</v>
      </c>
      <c r="CE380" s="69">
        <f t="shared" si="238"/>
        <v>0</v>
      </c>
      <c r="CF380" s="69">
        <f t="shared" si="238"/>
        <v>0</v>
      </c>
      <c r="CG380" s="69">
        <f t="shared" si="238"/>
        <v>0</v>
      </c>
      <c r="CH380" s="69">
        <f t="shared" si="238"/>
        <v>0</v>
      </c>
      <c r="CI380" s="69">
        <f t="shared" si="238"/>
        <v>0</v>
      </c>
      <c r="CJ380" s="69">
        <f t="shared" si="238"/>
        <v>0</v>
      </c>
      <c r="CK380" s="69">
        <f t="shared" si="238"/>
        <v>0</v>
      </c>
      <c r="CL380" s="69">
        <f t="shared" si="238"/>
        <v>0</v>
      </c>
      <c r="CM380" s="69">
        <f t="shared" si="238"/>
        <v>0</v>
      </c>
      <c r="CN380" s="69">
        <f t="shared" si="238"/>
        <v>0</v>
      </c>
      <c r="CO380" s="69">
        <f t="shared" si="238"/>
        <v>0</v>
      </c>
      <c r="CP380" s="69">
        <f t="shared" si="238"/>
        <v>0</v>
      </c>
      <c r="CQ380" s="69">
        <f t="shared" si="238"/>
        <v>0</v>
      </c>
      <c r="CR380" s="69">
        <f t="shared" si="238"/>
        <v>0</v>
      </c>
      <c r="CS380" s="69">
        <f t="shared" si="238"/>
        <v>0</v>
      </c>
      <c r="CT380" s="69">
        <f t="shared" si="238"/>
        <v>0</v>
      </c>
      <c r="CU380" s="69">
        <f t="shared" si="238"/>
        <v>0</v>
      </c>
      <c r="CV380" s="69">
        <f t="shared" si="238"/>
        <v>0</v>
      </c>
      <c r="CW380" s="69">
        <f t="shared" si="238"/>
        <v>0</v>
      </c>
      <c r="CX380" s="69">
        <f t="shared" si="238"/>
        <v>0</v>
      </c>
      <c r="CY380" s="69">
        <f t="shared" si="238"/>
        <v>0</v>
      </c>
      <c r="CZ380" s="69">
        <f t="shared" si="238"/>
        <v>0</v>
      </c>
      <c r="DA380" s="69">
        <f t="shared" si="238"/>
        <v>0</v>
      </c>
      <c r="DB380" s="69">
        <f t="shared" si="238"/>
        <v>0</v>
      </c>
      <c r="DC380" s="69">
        <f t="shared" si="238"/>
        <v>0</v>
      </c>
      <c r="DD380" s="69">
        <f t="shared" si="238"/>
        <v>0</v>
      </c>
      <c r="DE380" s="69">
        <f t="shared" si="238"/>
        <v>0</v>
      </c>
      <c r="DF380" s="69">
        <f t="shared" si="238"/>
        <v>0</v>
      </c>
      <c r="DG380" s="69">
        <f t="shared" si="238"/>
        <v>0</v>
      </c>
      <c r="DH380" s="69">
        <f t="shared" si="238"/>
        <v>0</v>
      </c>
      <c r="DI380" s="69">
        <f t="shared" si="238"/>
        <v>0</v>
      </c>
      <c r="DJ380" s="69">
        <f t="shared" si="238"/>
        <v>0</v>
      </c>
      <c r="DK380" s="69">
        <f t="shared" si="238"/>
        <v>0</v>
      </c>
      <c r="DL380" s="69">
        <f t="shared" si="238"/>
        <v>0</v>
      </c>
      <c r="DM380" s="69">
        <f t="shared" si="238"/>
        <v>0</v>
      </c>
      <c r="DN380" s="69">
        <f t="shared" si="238"/>
        <v>0</v>
      </c>
      <c r="DO380" s="69">
        <f t="shared" si="238"/>
        <v>0</v>
      </c>
      <c r="DP380" s="69">
        <f t="shared" si="238"/>
        <v>0</v>
      </c>
      <c r="DQ380" s="69">
        <f t="shared" si="238"/>
        <v>0</v>
      </c>
      <c r="DR380" s="69">
        <f t="shared" si="238"/>
        <v>0</v>
      </c>
      <c r="DS380" s="69">
        <f t="shared" si="238"/>
        <v>0</v>
      </c>
      <c r="DT380" s="69">
        <f t="shared" si="238"/>
        <v>0</v>
      </c>
      <c r="DU380" s="69">
        <f t="shared" si="238"/>
        <v>0</v>
      </c>
    </row>
    <row r="381" spans="1:125">
      <c r="A381" s="160" t="s">
        <v>277</v>
      </c>
      <c r="B381" s="160" t="str">
        <f>IFERROR(IF(B182=0,"",B182),"")</f>
        <v/>
      </c>
      <c r="C381" s="160" t="str">
        <f t="shared" si="224"/>
        <v/>
      </c>
      <c r="D381" s="85">
        <f>IFERROR(SUM(E381:DU381),"")</f>
        <v>0</v>
      </c>
      <c r="E381" s="83">
        <v>0</v>
      </c>
      <c r="F381" s="83">
        <v>0</v>
      </c>
      <c r="G381" s="83">
        <v>0</v>
      </c>
      <c r="H381" s="83">
        <v>0</v>
      </c>
      <c r="I381" s="83">
        <v>0</v>
      </c>
      <c r="J381" s="83">
        <v>0</v>
      </c>
      <c r="K381" s="83">
        <v>0</v>
      </c>
      <c r="L381" s="83">
        <v>0</v>
      </c>
      <c r="M381" s="83">
        <v>0</v>
      </c>
      <c r="N381" s="83">
        <v>0</v>
      </c>
      <c r="O381" s="83">
        <v>0</v>
      </c>
      <c r="P381" s="83">
        <v>0</v>
      </c>
      <c r="Q381" s="83">
        <v>0</v>
      </c>
      <c r="R381" s="83">
        <v>0</v>
      </c>
      <c r="S381" s="83">
        <v>0</v>
      </c>
      <c r="T381" s="83">
        <v>0</v>
      </c>
      <c r="U381" s="83">
        <v>0</v>
      </c>
      <c r="V381" s="83">
        <v>0</v>
      </c>
      <c r="W381" s="83">
        <v>0</v>
      </c>
      <c r="X381" s="83">
        <v>0</v>
      </c>
      <c r="Y381" s="83">
        <v>0</v>
      </c>
      <c r="Z381" s="83">
        <v>0</v>
      </c>
      <c r="AA381" s="83">
        <v>0</v>
      </c>
      <c r="AB381" s="83">
        <v>0</v>
      </c>
      <c r="AC381" s="83">
        <v>0</v>
      </c>
      <c r="AD381" s="83">
        <v>0</v>
      </c>
      <c r="AE381" s="83">
        <v>0</v>
      </c>
      <c r="AF381" s="83">
        <v>0</v>
      </c>
      <c r="AG381" s="83">
        <v>0</v>
      </c>
      <c r="AH381" s="83">
        <v>0</v>
      </c>
      <c r="AI381" s="83">
        <v>0</v>
      </c>
      <c r="AJ381" s="83">
        <v>0</v>
      </c>
      <c r="AK381" s="83">
        <v>0</v>
      </c>
      <c r="AL381" s="83">
        <v>0</v>
      </c>
      <c r="AM381" s="83">
        <v>0</v>
      </c>
      <c r="AN381" s="83">
        <v>0</v>
      </c>
      <c r="AO381" s="83">
        <v>0</v>
      </c>
      <c r="AP381" s="83">
        <v>0</v>
      </c>
      <c r="AQ381" s="83">
        <v>0</v>
      </c>
      <c r="AR381" s="83">
        <v>0</v>
      </c>
      <c r="AS381" s="83">
        <v>0</v>
      </c>
      <c r="AT381" s="83">
        <v>0</v>
      </c>
      <c r="AU381" s="83">
        <v>0</v>
      </c>
      <c r="AV381" s="83">
        <v>0</v>
      </c>
      <c r="AW381" s="83">
        <v>0</v>
      </c>
      <c r="AX381" s="83">
        <v>0</v>
      </c>
      <c r="AY381" s="83">
        <v>0</v>
      </c>
      <c r="AZ381" s="83">
        <v>0</v>
      </c>
      <c r="BA381" s="83">
        <v>0</v>
      </c>
      <c r="BB381" s="83">
        <v>0</v>
      </c>
      <c r="BC381" s="83">
        <v>0</v>
      </c>
      <c r="BD381" s="83">
        <v>0</v>
      </c>
      <c r="BE381" s="83">
        <v>0</v>
      </c>
      <c r="BF381" s="83">
        <v>0</v>
      </c>
      <c r="BG381" s="83">
        <v>0</v>
      </c>
      <c r="BH381" s="83">
        <v>0</v>
      </c>
      <c r="BI381" s="83">
        <v>0</v>
      </c>
      <c r="BJ381" s="83">
        <v>0</v>
      </c>
      <c r="BK381" s="83">
        <v>0</v>
      </c>
      <c r="BL381" s="83">
        <v>0</v>
      </c>
      <c r="BM381" s="83">
        <v>0</v>
      </c>
      <c r="BN381" s="83">
        <v>0</v>
      </c>
      <c r="BO381" s="83">
        <v>0</v>
      </c>
      <c r="BP381" s="83">
        <v>0</v>
      </c>
      <c r="BQ381" s="83">
        <v>0</v>
      </c>
      <c r="BR381" s="83">
        <v>0</v>
      </c>
      <c r="BS381" s="83">
        <v>0</v>
      </c>
      <c r="BT381" s="83">
        <v>0</v>
      </c>
      <c r="BU381" s="83">
        <v>0</v>
      </c>
      <c r="BV381" s="83">
        <v>0</v>
      </c>
      <c r="BW381" s="83">
        <v>0</v>
      </c>
      <c r="BX381" s="83">
        <v>0</v>
      </c>
      <c r="BY381" s="83">
        <v>0</v>
      </c>
      <c r="BZ381" s="83">
        <v>0</v>
      </c>
      <c r="CA381" s="83">
        <v>0</v>
      </c>
      <c r="CB381" s="83">
        <v>0</v>
      </c>
      <c r="CC381" s="83">
        <v>0</v>
      </c>
      <c r="CD381" s="83">
        <v>0</v>
      </c>
      <c r="CE381" s="83">
        <v>0</v>
      </c>
      <c r="CF381" s="83">
        <v>0</v>
      </c>
      <c r="CG381" s="83">
        <v>0</v>
      </c>
      <c r="CH381" s="83">
        <v>0</v>
      </c>
      <c r="CI381" s="83">
        <v>0</v>
      </c>
      <c r="CJ381" s="83">
        <v>0</v>
      </c>
      <c r="CK381" s="83">
        <v>0</v>
      </c>
      <c r="CL381" s="83">
        <v>0</v>
      </c>
      <c r="CM381" s="83">
        <v>0</v>
      </c>
      <c r="CN381" s="83">
        <v>0</v>
      </c>
      <c r="CO381" s="83">
        <v>0</v>
      </c>
      <c r="CP381" s="83">
        <v>0</v>
      </c>
      <c r="CQ381" s="83">
        <v>0</v>
      </c>
      <c r="CR381" s="83">
        <v>0</v>
      </c>
      <c r="CS381" s="83">
        <v>0</v>
      </c>
      <c r="CT381" s="83">
        <v>0</v>
      </c>
      <c r="CU381" s="83">
        <v>0</v>
      </c>
      <c r="CV381" s="83">
        <v>0</v>
      </c>
      <c r="CW381" s="83">
        <v>0</v>
      </c>
      <c r="CX381" s="83">
        <v>0</v>
      </c>
      <c r="CY381" s="83">
        <v>0</v>
      </c>
      <c r="CZ381" s="83">
        <v>0</v>
      </c>
      <c r="DA381" s="83">
        <v>0</v>
      </c>
      <c r="DB381" s="83">
        <v>0</v>
      </c>
      <c r="DC381" s="83">
        <v>0</v>
      </c>
      <c r="DD381" s="83">
        <v>0</v>
      </c>
      <c r="DE381" s="83">
        <v>0</v>
      </c>
      <c r="DF381" s="83">
        <v>0</v>
      </c>
      <c r="DG381" s="83">
        <v>0</v>
      </c>
      <c r="DH381" s="83">
        <v>0</v>
      </c>
      <c r="DI381" s="83">
        <v>0</v>
      </c>
      <c r="DJ381" s="83">
        <v>0</v>
      </c>
      <c r="DK381" s="83">
        <v>0</v>
      </c>
      <c r="DL381" s="83">
        <v>0</v>
      </c>
      <c r="DM381" s="83">
        <v>0</v>
      </c>
      <c r="DN381" s="83">
        <v>0</v>
      </c>
      <c r="DO381" s="83">
        <v>0</v>
      </c>
      <c r="DP381" s="83">
        <v>0</v>
      </c>
      <c r="DQ381" s="83">
        <v>0</v>
      </c>
      <c r="DR381" s="83">
        <v>0</v>
      </c>
      <c r="DS381" s="83">
        <v>0</v>
      </c>
      <c r="DT381" s="83">
        <v>0</v>
      </c>
      <c r="DU381" s="83">
        <v>0</v>
      </c>
    </row>
    <row r="383" spans="1:125">
      <c r="A383" s="163" t="s">
        <v>259</v>
      </c>
      <c r="B383" s="84" t="str">
        <f>IFERROR(IF(B183=0,"",B183),"")</f>
        <v/>
      </c>
      <c r="C383" s="163" t="str">
        <f>IFERROR(IF(C183=0,"",C183),"")</f>
        <v/>
      </c>
      <c r="D383" s="26">
        <f t="shared" ref="D383:AI383" si="239">IFERROR(SUM(D375:D381),"")</f>
        <v>4815129.9707851866</v>
      </c>
      <c r="E383" s="26">
        <f t="shared" si="239"/>
        <v>500828.07824913698</v>
      </c>
      <c r="F383" s="26">
        <f t="shared" si="239"/>
        <v>503963.89507215412</v>
      </c>
      <c r="G383" s="26">
        <f t="shared" si="239"/>
        <v>507084.56364966778</v>
      </c>
      <c r="H383" s="26">
        <f t="shared" si="239"/>
        <v>510189.56077229523</v>
      </c>
      <c r="I383" s="26">
        <f t="shared" si="239"/>
        <v>512099.7938543522</v>
      </c>
      <c r="J383" s="26">
        <f t="shared" si="239"/>
        <v>20928.681755743681</v>
      </c>
      <c r="K383" s="26">
        <f t="shared" si="239"/>
        <v>21047.997453145734</v>
      </c>
      <c r="L383" s="26">
        <f t="shared" si="239"/>
        <v>21166.656337463708</v>
      </c>
      <c r="M383" s="26">
        <f t="shared" si="239"/>
        <v>21147.299722735581</v>
      </c>
      <c r="N383" s="26">
        <f t="shared" si="239"/>
        <v>21253.421385348425</v>
      </c>
      <c r="O383" s="26">
        <f t="shared" si="239"/>
        <v>21358.900661380376</v>
      </c>
      <c r="P383" s="26">
        <f t="shared" si="239"/>
        <v>21463.722729975208</v>
      </c>
      <c r="Q383" s="26">
        <f t="shared" si="239"/>
        <v>21570.245717190293</v>
      </c>
      <c r="R383" s="26">
        <f t="shared" si="239"/>
        <v>21678.489813055392</v>
      </c>
      <c r="S383" s="26">
        <f t="shared" si="239"/>
        <v>21786.078674607983</v>
      </c>
      <c r="T383" s="26">
        <f t="shared" si="239"/>
        <v>21892.99718457471</v>
      </c>
      <c r="U383" s="26">
        <f t="shared" si="239"/>
        <v>22001.650631534099</v>
      </c>
      <c r="V383" s="26">
        <f t="shared" si="239"/>
        <v>22112.059609316504</v>
      </c>
      <c r="W383" s="26">
        <f t="shared" si="239"/>
        <v>22221.800248100146</v>
      </c>
      <c r="X383" s="26">
        <f t="shared" si="239"/>
        <v>22330.857128266209</v>
      </c>
      <c r="Y383" s="26">
        <f t="shared" si="239"/>
        <v>22441.683644164783</v>
      </c>
      <c r="Z383" s="26">
        <f t="shared" si="239"/>
        <v>22554.300801502832</v>
      </c>
      <c r="AA383" s="26">
        <f t="shared" si="239"/>
        <v>22666.236253062154</v>
      </c>
      <c r="AB383" s="26">
        <f t="shared" si="239"/>
        <v>22777.474270831532</v>
      </c>
      <c r="AC383" s="26">
        <f t="shared" si="239"/>
        <v>22890.517317048078</v>
      </c>
      <c r="AD383" s="26">
        <f t="shared" si="239"/>
        <v>48365.317324265452</v>
      </c>
      <c r="AE383" s="26">
        <f t="shared" si="239"/>
        <v>48605.351084662063</v>
      </c>
      <c r="AF383" s="26">
        <f t="shared" si="239"/>
        <v>48843.889271914588</v>
      </c>
      <c r="AG383" s="26">
        <f t="shared" si="239"/>
        <v>49086.29815214024</v>
      </c>
      <c r="AH383" s="26">
        <f t="shared" si="239"/>
        <v>49332.623670750763</v>
      </c>
      <c r="AI383" s="26">
        <f t="shared" si="239"/>
        <v>49577.458106355312</v>
      </c>
      <c r="AJ383" s="26">
        <f t="shared" ref="AJ383:CU383" si="240">IFERROR(SUM(AJ375:AJ381),"")</f>
        <v>49820.767057352881</v>
      </c>
      <c r="AK383" s="26">
        <f t="shared" si="240"/>
        <v>50068.024115183041</v>
      </c>
      <c r="AL383" s="26">
        <f t="shared" si="240"/>
        <v>50319.276144165779</v>
      </c>
      <c r="AM383" s="26">
        <f t="shared" si="240"/>
        <v>50569.007268482412</v>
      </c>
      <c r="AN383" s="26">
        <f t="shared" si="240"/>
        <v>50817.182398499936</v>
      </c>
      <c r="AO383" s="26">
        <f t="shared" si="240"/>
        <v>51069.384597486707</v>
      </c>
      <c r="AP383" s="26">
        <f t="shared" si="240"/>
        <v>51325.661667049084</v>
      </c>
      <c r="AQ383" s="26">
        <f t="shared" si="240"/>
        <v>51580.387413852062</v>
      </c>
      <c r="AR383" s="26">
        <f t="shared" si="240"/>
        <v>51833.526046469939</v>
      </c>
      <c r="AS383" s="26">
        <f t="shared" si="240"/>
        <v>52090.772289436449</v>
      </c>
      <c r="AT383" s="26">
        <f t="shared" si="240"/>
        <v>52352.174900390077</v>
      </c>
      <c r="AU383" s="26">
        <f t="shared" si="240"/>
        <v>52611.995162129104</v>
      </c>
      <c r="AV383" s="26">
        <f t="shared" si="240"/>
        <v>52870.19656739934</v>
      </c>
      <c r="AW383" s="26">
        <f t="shared" si="240"/>
        <v>53132.58773522517</v>
      </c>
      <c r="AX383" s="26">
        <f t="shared" si="240"/>
        <v>53399.218398397876</v>
      </c>
      <c r="AY383" s="26">
        <f t="shared" si="240"/>
        <v>53664.235065371686</v>
      </c>
      <c r="AZ383" s="26">
        <f t="shared" si="240"/>
        <v>53927.600498747335</v>
      </c>
      <c r="BA383" s="26">
        <f t="shared" si="240"/>
        <v>54195.239489929678</v>
      </c>
      <c r="BB383" s="26">
        <f t="shared" si="240"/>
        <v>54467.20276636583</v>
      </c>
      <c r="BC383" s="26">
        <f t="shared" si="240"/>
        <v>54737.519766679121</v>
      </c>
      <c r="BD383" s="26">
        <f t="shared" si="240"/>
        <v>55006.152508722276</v>
      </c>
      <c r="BE383" s="26">
        <f t="shared" si="240"/>
        <v>55279.14427972828</v>
      </c>
      <c r="BF383" s="26">
        <f t="shared" si="240"/>
        <v>55556.546821693155</v>
      </c>
      <c r="BG383" s="26">
        <f t="shared" si="240"/>
        <v>55832.270162012705</v>
      </c>
      <c r="BH383" s="26">
        <f t="shared" si="240"/>
        <v>56106.275558896727</v>
      </c>
      <c r="BI383" s="26">
        <f t="shared" si="240"/>
        <v>56384.727165322838</v>
      </c>
      <c r="BJ383" s="26">
        <f t="shared" si="240"/>
        <v>56667.677758127022</v>
      </c>
      <c r="BK383" s="26">
        <f t="shared" si="240"/>
        <v>56948.915565252966</v>
      </c>
      <c r="BL383" s="26">
        <f t="shared" si="240"/>
        <v>57228.401070074658</v>
      </c>
      <c r="BM383" s="26">
        <f t="shared" si="240"/>
        <v>0</v>
      </c>
      <c r="BN383" s="26">
        <f t="shared" si="240"/>
        <v>0</v>
      </c>
      <c r="BO383" s="26">
        <f t="shared" si="240"/>
        <v>0</v>
      </c>
      <c r="BP383" s="26">
        <f t="shared" si="240"/>
        <v>0</v>
      </c>
      <c r="BQ383" s="26">
        <f t="shared" si="240"/>
        <v>0</v>
      </c>
      <c r="BR383" s="26">
        <f t="shared" si="240"/>
        <v>0</v>
      </c>
      <c r="BS383" s="26">
        <f t="shared" si="240"/>
        <v>0</v>
      </c>
      <c r="BT383" s="26">
        <f t="shared" si="240"/>
        <v>0</v>
      </c>
      <c r="BU383" s="26">
        <f t="shared" si="240"/>
        <v>0</v>
      </c>
      <c r="BV383" s="26">
        <f t="shared" si="240"/>
        <v>0</v>
      </c>
      <c r="BW383" s="26">
        <f t="shared" si="240"/>
        <v>0</v>
      </c>
      <c r="BX383" s="26">
        <f t="shared" si="240"/>
        <v>0</v>
      </c>
      <c r="BY383" s="26">
        <f t="shared" si="240"/>
        <v>0</v>
      </c>
      <c r="BZ383" s="26">
        <f t="shared" si="240"/>
        <v>0</v>
      </c>
      <c r="CA383" s="26">
        <f t="shared" si="240"/>
        <v>0</v>
      </c>
      <c r="CB383" s="26">
        <f t="shared" si="240"/>
        <v>0</v>
      </c>
      <c r="CC383" s="26">
        <f t="shared" si="240"/>
        <v>0</v>
      </c>
      <c r="CD383" s="26">
        <f t="shared" si="240"/>
        <v>0</v>
      </c>
      <c r="CE383" s="26">
        <f t="shared" si="240"/>
        <v>0</v>
      </c>
      <c r="CF383" s="26">
        <f t="shared" si="240"/>
        <v>0</v>
      </c>
      <c r="CG383" s="26">
        <f t="shared" si="240"/>
        <v>0</v>
      </c>
      <c r="CH383" s="26">
        <f t="shared" si="240"/>
        <v>0</v>
      </c>
      <c r="CI383" s="26">
        <f t="shared" si="240"/>
        <v>0</v>
      </c>
      <c r="CJ383" s="26">
        <f t="shared" si="240"/>
        <v>0</v>
      </c>
      <c r="CK383" s="26">
        <f t="shared" si="240"/>
        <v>0</v>
      </c>
      <c r="CL383" s="26">
        <f t="shared" si="240"/>
        <v>0</v>
      </c>
      <c r="CM383" s="26">
        <f t="shared" si="240"/>
        <v>0</v>
      </c>
      <c r="CN383" s="26">
        <f t="shared" si="240"/>
        <v>0</v>
      </c>
      <c r="CO383" s="26">
        <f t="shared" si="240"/>
        <v>0</v>
      </c>
      <c r="CP383" s="26">
        <f t="shared" si="240"/>
        <v>0</v>
      </c>
      <c r="CQ383" s="26">
        <f t="shared" si="240"/>
        <v>0</v>
      </c>
      <c r="CR383" s="26">
        <f t="shared" si="240"/>
        <v>0</v>
      </c>
      <c r="CS383" s="26">
        <f t="shared" si="240"/>
        <v>0</v>
      </c>
      <c r="CT383" s="26">
        <f t="shared" si="240"/>
        <v>0</v>
      </c>
      <c r="CU383" s="26">
        <f t="shared" si="240"/>
        <v>0</v>
      </c>
      <c r="CV383" s="26">
        <f t="shared" ref="CV383:DU383" si="241">IFERROR(SUM(CV375:CV381),"")</f>
        <v>0</v>
      </c>
      <c r="CW383" s="26">
        <f t="shared" si="241"/>
        <v>0</v>
      </c>
      <c r="CX383" s="26">
        <f t="shared" si="241"/>
        <v>0</v>
      </c>
      <c r="CY383" s="26">
        <f t="shared" si="241"/>
        <v>0</v>
      </c>
      <c r="CZ383" s="26">
        <f t="shared" si="241"/>
        <v>0</v>
      </c>
      <c r="DA383" s="26">
        <f t="shared" si="241"/>
        <v>0</v>
      </c>
      <c r="DB383" s="26">
        <f t="shared" si="241"/>
        <v>0</v>
      </c>
      <c r="DC383" s="26">
        <f t="shared" si="241"/>
        <v>0</v>
      </c>
      <c r="DD383" s="26">
        <f t="shared" si="241"/>
        <v>0</v>
      </c>
      <c r="DE383" s="26">
        <f t="shared" si="241"/>
        <v>0</v>
      </c>
      <c r="DF383" s="26">
        <f t="shared" si="241"/>
        <v>0</v>
      </c>
      <c r="DG383" s="26">
        <f t="shared" si="241"/>
        <v>0</v>
      </c>
      <c r="DH383" s="26">
        <f t="shared" si="241"/>
        <v>0</v>
      </c>
      <c r="DI383" s="26">
        <f t="shared" si="241"/>
        <v>0</v>
      </c>
      <c r="DJ383" s="26">
        <f t="shared" si="241"/>
        <v>0</v>
      </c>
      <c r="DK383" s="26">
        <f t="shared" si="241"/>
        <v>0</v>
      </c>
      <c r="DL383" s="26">
        <f t="shared" si="241"/>
        <v>0</v>
      </c>
      <c r="DM383" s="26">
        <f t="shared" si="241"/>
        <v>0</v>
      </c>
      <c r="DN383" s="26">
        <f t="shared" si="241"/>
        <v>0</v>
      </c>
      <c r="DO383" s="26">
        <f t="shared" si="241"/>
        <v>0</v>
      </c>
      <c r="DP383" s="26">
        <f t="shared" si="241"/>
        <v>0</v>
      </c>
      <c r="DQ383" s="26">
        <f t="shared" si="241"/>
        <v>0</v>
      </c>
      <c r="DR383" s="26">
        <f t="shared" si="241"/>
        <v>0</v>
      </c>
      <c r="DS383" s="26">
        <f t="shared" si="241"/>
        <v>0</v>
      </c>
      <c r="DT383" s="26">
        <f t="shared" si="241"/>
        <v>0</v>
      </c>
      <c r="DU383" s="26">
        <f t="shared" si="241"/>
        <v>0</v>
      </c>
    </row>
  </sheetData>
  <mergeCells count="4">
    <mergeCell ref="A3:D3"/>
    <mergeCell ref="A198:DU198"/>
    <mergeCell ref="A223:DU223"/>
    <mergeCell ref="A2:D2"/>
  </mergeCells>
  <pageMargins left="0.7" right="0.7" top="0.75" bottom="0.75" header="0.3" footer="0.3"/>
  <pageSetup paperSize="9" scale="70" fitToWidth="0" fitToHeight="0"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59999389629810485"/>
  </sheetPr>
  <dimension ref="A1:DU97"/>
  <sheetViews>
    <sheetView showGridLines="0" view="pageBreakPreview" zoomScaleNormal="100" zoomScaleSheetLayoutView="100" workbookViewId="0">
      <pane xSplit="4" ySplit="5" topLeftCell="G32" activePane="bottomRight" state="frozen"/>
      <selection pane="topRight" activeCell="E1" sqref="E1"/>
      <selection pane="bottomLeft" activeCell="A6" sqref="A6"/>
      <selection pane="bottomRight" activeCell="H34" sqref="H34"/>
    </sheetView>
  </sheetViews>
  <sheetFormatPr defaultRowHeight="14.4"/>
  <cols>
    <col min="1" max="1" width="72.44140625" customWidth="1"/>
    <col min="2" max="2" width="14" customWidth="1"/>
    <col min="3" max="3" width="11.77734375" customWidth="1"/>
    <col min="4" max="4" width="14" customWidth="1"/>
    <col min="5" max="5" width="10.21875" bestFit="1" customWidth="1"/>
    <col min="6" max="6" width="8.77734375" bestFit="1" customWidth="1"/>
    <col min="7" max="8" width="9.77734375" bestFit="1" customWidth="1"/>
    <col min="9" max="19" width="8.77734375" bestFit="1" customWidth="1"/>
    <col min="20" max="20" width="10.21875" bestFit="1" customWidth="1"/>
    <col min="21" max="125" width="8.77734375" bestFit="1" customWidth="1"/>
  </cols>
  <sheetData>
    <row r="1" spans="1:125" ht="3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c r="A2" s="889" t="s">
        <v>615</v>
      </c>
      <c r="B2" s="889"/>
      <c r="C2" s="889"/>
      <c r="D2" s="88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6.5" customHeight="1" thickTop="1">
      <c r="A3" s="853" t="s">
        <v>278</v>
      </c>
      <c r="B3" s="854"/>
      <c r="C3" s="854"/>
      <c r="D3" s="890"/>
      <c r="E3" s="43">
        <f>IFERROR('Laika grafiks'!E3,"")</f>
        <v>45930</v>
      </c>
      <c r="F3" s="43">
        <f>IFERROR('Laika grafiks'!F3,"")</f>
        <v>46022</v>
      </c>
      <c r="G3" s="43">
        <f>IFERROR('Laika grafiks'!G3,"")</f>
        <v>46112</v>
      </c>
      <c r="H3" s="43">
        <f>IFERROR('Laika grafiks'!H3,"")</f>
        <v>46203</v>
      </c>
      <c r="I3" s="43">
        <f>IFERROR('Laika grafiks'!I3,"")</f>
        <v>46295</v>
      </c>
      <c r="J3" s="43">
        <f>IFERROR('Laika grafiks'!J3,"")</f>
        <v>46387</v>
      </c>
      <c r="K3" s="43">
        <f>IFERROR('Laika grafiks'!K3,"")</f>
        <v>46477</v>
      </c>
      <c r="L3" s="43">
        <f>IFERROR('Laika grafiks'!L3,"")</f>
        <v>46568</v>
      </c>
      <c r="M3" s="43">
        <f>IFERROR('Laika grafiks'!M3,"")</f>
        <v>46660</v>
      </c>
      <c r="N3" s="43">
        <f>IFERROR('Laika grafiks'!N3,"")</f>
        <v>46752</v>
      </c>
      <c r="O3" s="43">
        <f>IFERROR('Laika grafiks'!O3,"")</f>
        <v>46843</v>
      </c>
      <c r="P3" s="43">
        <f>IFERROR('Laika grafiks'!P3,"")</f>
        <v>46934</v>
      </c>
      <c r="Q3" s="43">
        <f>IFERROR('Laika grafiks'!Q3,"")</f>
        <v>47026</v>
      </c>
      <c r="R3" s="43">
        <f>IFERROR('Laika grafiks'!R3,"")</f>
        <v>47118</v>
      </c>
      <c r="S3" s="43">
        <f>IFERROR('Laika grafiks'!S3,"")</f>
        <v>47208</v>
      </c>
      <c r="T3" s="43">
        <f>IFERROR('Laika grafiks'!T3,"")</f>
        <v>47299</v>
      </c>
      <c r="U3" s="43">
        <f>IFERROR('Laika grafiks'!U3,"")</f>
        <v>47391</v>
      </c>
      <c r="V3" s="43">
        <f>IFERROR('Laika grafiks'!V3,"")</f>
        <v>47483</v>
      </c>
      <c r="W3" s="43">
        <f>IFERROR('Laika grafiks'!W3,"")</f>
        <v>47573</v>
      </c>
      <c r="X3" s="43">
        <f>IFERROR('Laika grafiks'!X3,"")</f>
        <v>47664</v>
      </c>
      <c r="Y3" s="43">
        <f>IFERROR('Laika grafiks'!Y3,"")</f>
        <v>47756</v>
      </c>
      <c r="Z3" s="43">
        <f>IFERROR('Laika grafiks'!Z3,"")</f>
        <v>47848</v>
      </c>
      <c r="AA3" s="43">
        <f>IFERROR('Laika grafiks'!AA3,"")</f>
        <v>47938</v>
      </c>
      <c r="AB3" s="43">
        <f>IFERROR('Laika grafiks'!AB3,"")</f>
        <v>48029</v>
      </c>
      <c r="AC3" s="43">
        <f>IFERROR('Laika grafiks'!AC3,"")</f>
        <v>48121</v>
      </c>
      <c r="AD3" s="43">
        <f>IFERROR('Laika grafiks'!AD3,"")</f>
        <v>48213</v>
      </c>
      <c r="AE3" s="43">
        <f>IFERROR('Laika grafiks'!AE3,"")</f>
        <v>48304</v>
      </c>
      <c r="AF3" s="43">
        <f>IFERROR('Laika grafiks'!AF3,"")</f>
        <v>48395</v>
      </c>
      <c r="AG3" s="43">
        <f>IFERROR('Laika grafiks'!AG3,"")</f>
        <v>48487</v>
      </c>
      <c r="AH3" s="43">
        <f>IFERROR('Laika grafiks'!AH3,"")</f>
        <v>48579</v>
      </c>
      <c r="AI3" s="43">
        <f>IFERROR('Laika grafiks'!AI3,"")</f>
        <v>48669</v>
      </c>
      <c r="AJ3" s="43">
        <f>IFERROR('Laika grafiks'!AJ3,"")</f>
        <v>48760</v>
      </c>
      <c r="AK3" s="43">
        <f>IFERROR('Laika grafiks'!AK3,"")</f>
        <v>48852</v>
      </c>
      <c r="AL3" s="43">
        <f>IFERROR('Laika grafiks'!AL3,"")</f>
        <v>48944</v>
      </c>
      <c r="AM3" s="43">
        <f>IFERROR('Laika grafiks'!AM3,"")</f>
        <v>49034</v>
      </c>
      <c r="AN3" s="43">
        <f>IFERROR('Laika grafiks'!AN3,"")</f>
        <v>49125</v>
      </c>
      <c r="AO3" s="43">
        <f>IFERROR('Laika grafiks'!AO3,"")</f>
        <v>49217</v>
      </c>
      <c r="AP3" s="43">
        <f>IFERROR('Laika grafiks'!AP3,"")</f>
        <v>49309</v>
      </c>
      <c r="AQ3" s="43">
        <f>IFERROR('Laika grafiks'!AQ3,"")</f>
        <v>49399</v>
      </c>
      <c r="AR3" s="43">
        <f>IFERROR('Laika grafiks'!AR3,"")</f>
        <v>49490</v>
      </c>
      <c r="AS3" s="43">
        <f>IFERROR('Laika grafiks'!AS3,"")</f>
        <v>49582</v>
      </c>
      <c r="AT3" s="43">
        <f>IFERROR('Laika grafiks'!AT3,"")</f>
        <v>49674</v>
      </c>
      <c r="AU3" s="43">
        <f>IFERROR('Laika grafiks'!AU3,"")</f>
        <v>49765</v>
      </c>
      <c r="AV3" s="43">
        <f>IFERROR('Laika grafiks'!AV3,"")</f>
        <v>49856</v>
      </c>
      <c r="AW3" s="43">
        <f>IFERROR('Laika grafiks'!AW3,"")</f>
        <v>49948</v>
      </c>
      <c r="AX3" s="43">
        <f>IFERROR('Laika grafiks'!AX3,"")</f>
        <v>50040</v>
      </c>
      <c r="AY3" s="43">
        <f>IFERROR('Laika grafiks'!AY3,"")</f>
        <v>50130</v>
      </c>
      <c r="AZ3" s="43">
        <f>IFERROR('Laika grafiks'!AZ3,"")</f>
        <v>50221</v>
      </c>
      <c r="BA3" s="43">
        <f>IFERROR('Laika grafiks'!BA3,"")</f>
        <v>50313</v>
      </c>
      <c r="BB3" s="43">
        <f>IFERROR('Laika grafiks'!BB3,"")</f>
        <v>50405</v>
      </c>
      <c r="BC3" s="43">
        <f>IFERROR('Laika grafiks'!BC3,"")</f>
        <v>50495</v>
      </c>
      <c r="BD3" s="43">
        <f>IFERROR('Laika grafiks'!BD3,"")</f>
        <v>50586</v>
      </c>
      <c r="BE3" s="43">
        <f>IFERROR('Laika grafiks'!BE3,"")</f>
        <v>50678</v>
      </c>
      <c r="BF3" s="43">
        <f>IFERROR('Laika grafiks'!BF3,"")</f>
        <v>50770</v>
      </c>
      <c r="BG3" s="43">
        <f>IFERROR('Laika grafiks'!BG3,"")</f>
        <v>50860</v>
      </c>
      <c r="BH3" s="43">
        <f>IFERROR('Laika grafiks'!BH3,"")</f>
        <v>50951</v>
      </c>
      <c r="BI3" s="43">
        <f>IFERROR('Laika grafiks'!BI3,"")</f>
        <v>51043</v>
      </c>
      <c r="BJ3" s="43">
        <f>IFERROR('Laika grafiks'!BJ3,"")</f>
        <v>51135</v>
      </c>
      <c r="BK3" s="43">
        <f>IFERROR('Laika grafiks'!BK3,"")</f>
        <v>51226</v>
      </c>
      <c r="BL3" s="43">
        <f>IFERROR('Laika grafiks'!BL3,"")</f>
        <v>51317</v>
      </c>
      <c r="BM3" s="43">
        <f>IFERROR('Laika grafiks'!BM3,"")</f>
        <v>51409</v>
      </c>
      <c r="BN3" s="43" t="str">
        <f>IFERROR('Laika grafiks'!BN3,"")</f>
        <v>-</v>
      </c>
      <c r="BO3" s="43" t="str">
        <f>IFERROR('Laika grafiks'!BO3,"")</f>
        <v>-</v>
      </c>
      <c r="BP3" s="43" t="str">
        <f>IFERROR('Laika grafiks'!BP3,"")</f>
        <v>-</v>
      </c>
      <c r="BQ3" s="43" t="str">
        <f>IFERROR('Laika grafiks'!BQ3,"")</f>
        <v>-</v>
      </c>
      <c r="BR3" s="43" t="str">
        <f>IFERROR('Laika grafiks'!BR3,"")</f>
        <v>-</v>
      </c>
      <c r="BS3" s="43" t="str">
        <f>IFERROR('Laika grafiks'!BS3,"")</f>
        <v>-</v>
      </c>
      <c r="BT3" s="43" t="str">
        <f>IFERROR('Laika grafiks'!BT3,"")</f>
        <v>-</v>
      </c>
      <c r="BU3" s="43" t="str">
        <f>IFERROR('Laika grafiks'!BU3,"")</f>
        <v>-</v>
      </c>
      <c r="BV3" s="43" t="str">
        <f>IFERROR('Laika grafiks'!BV3,"")</f>
        <v>-</v>
      </c>
      <c r="BW3" s="43" t="str">
        <f>IFERROR('Laika grafiks'!BW3,"")</f>
        <v>-</v>
      </c>
      <c r="BX3" s="43" t="str">
        <f>IFERROR('Laika grafiks'!BX3,"")</f>
        <v>-</v>
      </c>
      <c r="BY3" s="43" t="str">
        <f>IFERROR('Laika grafiks'!BY3,"")</f>
        <v>-</v>
      </c>
      <c r="BZ3" s="43" t="str">
        <f>IFERROR('Laika grafiks'!BZ3,"")</f>
        <v>-</v>
      </c>
      <c r="CA3" s="43" t="str">
        <f>IFERROR('Laika grafiks'!CA3,"")</f>
        <v>-</v>
      </c>
      <c r="CB3" s="43" t="str">
        <f>IFERROR('Laika grafiks'!CB3,"")</f>
        <v>-</v>
      </c>
      <c r="CC3" s="43" t="str">
        <f>IFERROR('Laika grafiks'!CC3,"")</f>
        <v>-</v>
      </c>
      <c r="CD3" s="43" t="str">
        <f>IFERROR('Laika grafiks'!CD3,"")</f>
        <v>-</v>
      </c>
      <c r="CE3" s="43" t="str">
        <f>IFERROR('Laika grafiks'!CE3,"")</f>
        <v>-</v>
      </c>
      <c r="CF3" s="43" t="str">
        <f>IFERROR('Laika grafiks'!CF3,"")</f>
        <v>-</v>
      </c>
      <c r="CG3" s="43" t="str">
        <f>IFERROR('Laika grafiks'!CG3,"")</f>
        <v>-</v>
      </c>
      <c r="CH3" s="43" t="str">
        <f>IFERROR('Laika grafiks'!CH3,"")</f>
        <v>-</v>
      </c>
      <c r="CI3" s="43" t="str">
        <f>IFERROR('Laika grafiks'!CI3,"")</f>
        <v>-</v>
      </c>
      <c r="CJ3" s="43" t="str">
        <f>IFERROR('Laika grafiks'!CJ3,"")</f>
        <v>-</v>
      </c>
      <c r="CK3" s="43" t="str">
        <f>IFERROR('Laika grafiks'!CK3,"")</f>
        <v>-</v>
      </c>
      <c r="CL3" s="43" t="str">
        <f>IFERROR('Laika grafiks'!CL3,"")</f>
        <v>-</v>
      </c>
      <c r="CM3" s="43" t="str">
        <f>IFERROR('Laika grafiks'!CM3,"")</f>
        <v>-</v>
      </c>
      <c r="CN3" s="43" t="str">
        <f>IFERROR('Laika grafiks'!CN3,"")</f>
        <v>-</v>
      </c>
      <c r="CO3" s="43" t="str">
        <f>IFERROR('Laika grafiks'!CO3,"")</f>
        <v>-</v>
      </c>
      <c r="CP3" s="43" t="str">
        <f>IFERROR('Laika grafiks'!CP3,"")</f>
        <v>-</v>
      </c>
      <c r="CQ3" s="43" t="str">
        <f>IFERROR('Laika grafiks'!CQ3,"")</f>
        <v>-</v>
      </c>
      <c r="CR3" s="43" t="str">
        <f>IFERROR('Laika grafiks'!CR3,"")</f>
        <v>-</v>
      </c>
      <c r="CS3" s="43" t="str">
        <f>IFERROR('Laika grafiks'!CS3,"")</f>
        <v>-</v>
      </c>
      <c r="CT3" s="43" t="str">
        <f>IFERROR('Laika grafiks'!CT3,"")</f>
        <v>-</v>
      </c>
      <c r="CU3" s="43" t="str">
        <f>IFERROR('Laika grafiks'!CU3,"")</f>
        <v>-</v>
      </c>
      <c r="CV3" s="43" t="str">
        <f>IFERROR('Laika grafiks'!CV3,"")</f>
        <v>-</v>
      </c>
      <c r="CW3" s="43" t="str">
        <f>IFERROR('Laika grafiks'!CW3,"")</f>
        <v>-</v>
      </c>
      <c r="CX3" s="43" t="str">
        <f>IFERROR('Laika grafiks'!CX3,"")</f>
        <v>-</v>
      </c>
      <c r="CY3" s="43" t="str">
        <f>IFERROR('Laika grafiks'!CY3,"")</f>
        <v>-</v>
      </c>
      <c r="CZ3" s="43" t="str">
        <f>IFERROR('Laika grafiks'!CZ3,"")</f>
        <v>-</v>
      </c>
      <c r="DA3" s="43" t="str">
        <f>IFERROR('Laika grafiks'!DA3,"")</f>
        <v>-</v>
      </c>
      <c r="DB3" s="43" t="str">
        <f>IFERROR('Laika grafiks'!DB3,"")</f>
        <v>-</v>
      </c>
      <c r="DC3" s="43" t="str">
        <f>IFERROR('Laika grafiks'!DC3,"")</f>
        <v>-</v>
      </c>
      <c r="DD3" s="43" t="str">
        <f>IFERROR('Laika grafiks'!DD3,"")</f>
        <v>-</v>
      </c>
      <c r="DE3" s="43" t="str">
        <f>IFERROR('Laika grafiks'!DE3,"")</f>
        <v>-</v>
      </c>
      <c r="DF3" s="43" t="str">
        <f>IFERROR('Laika grafiks'!DF3,"")</f>
        <v>-</v>
      </c>
      <c r="DG3" s="43" t="str">
        <f>IFERROR('Laika grafiks'!DG3,"")</f>
        <v>-</v>
      </c>
      <c r="DH3" s="43" t="str">
        <f>IFERROR('Laika grafiks'!DH3,"")</f>
        <v>-</v>
      </c>
      <c r="DI3" s="43" t="str">
        <f>IFERROR('Laika grafiks'!DI3,"")</f>
        <v>-</v>
      </c>
      <c r="DJ3" s="43" t="str">
        <f>IFERROR('Laika grafiks'!DJ3,"")</f>
        <v>-</v>
      </c>
      <c r="DK3" s="43" t="str">
        <f>IFERROR('Laika grafiks'!DK3,"")</f>
        <v>-</v>
      </c>
      <c r="DL3" s="43" t="str">
        <f>IFERROR('Laika grafiks'!DL3,"")</f>
        <v>-</v>
      </c>
      <c r="DM3" s="43" t="str">
        <f>IFERROR('Laika grafiks'!DM3,"")</f>
        <v>-</v>
      </c>
      <c r="DN3" s="43" t="str">
        <f>IFERROR('Laika grafiks'!DN3,"")</f>
        <v>-</v>
      </c>
      <c r="DO3" s="43" t="str">
        <f>IFERROR('Laika grafiks'!DO3,"")</f>
        <v>-</v>
      </c>
      <c r="DP3" s="43" t="str">
        <f>IFERROR('Laika grafiks'!DP3,"")</f>
        <v>-</v>
      </c>
      <c r="DQ3" s="43" t="str">
        <f>IFERROR('Laika grafiks'!DQ3,"")</f>
        <v>-</v>
      </c>
      <c r="DR3" s="43" t="str">
        <f>IFERROR('Laika grafiks'!DR3,"")</f>
        <v>-</v>
      </c>
      <c r="DS3" s="43" t="str">
        <f>IFERROR('Laika grafiks'!DS3,"")</f>
        <v>-</v>
      </c>
      <c r="DT3" s="43" t="str">
        <f>IFERROR('Laika grafiks'!DT3,"")</f>
        <v>-</v>
      </c>
      <c r="DU3" s="43" t="str">
        <f>IFERROR('Laika grafiks'!DU3,"")</f>
        <v>-</v>
      </c>
    </row>
    <row r="4" spans="1:125" ht="13.5" customHeight="1">
      <c r="A4" s="77"/>
      <c r="B4" s="77" t="s">
        <v>279</v>
      </c>
      <c r="C4" s="77"/>
      <c r="D4" s="77"/>
      <c r="E4" s="1">
        <f>IFERROR('Laika grafiks'!E23,"")</f>
        <v>0</v>
      </c>
      <c r="F4" s="1">
        <f>IFERROR('Laika grafiks'!F23,"")</f>
        <v>1</v>
      </c>
      <c r="G4" s="1">
        <f>IFERROR('Laika grafiks'!G23,"")</f>
        <v>2</v>
      </c>
      <c r="H4" s="1">
        <f>IFERROR('Laika grafiks'!H23,"")</f>
        <v>3</v>
      </c>
      <c r="I4" s="1">
        <f>IFERROR('Laika grafiks'!I23,"")</f>
        <v>4</v>
      </c>
      <c r="J4" s="1">
        <f>IFERROR('Laika grafiks'!J23,"")</f>
        <v>5</v>
      </c>
      <c r="K4" s="1">
        <f>IFERROR('Laika grafiks'!K23,"")</f>
        <v>6</v>
      </c>
      <c r="L4" s="1">
        <f>IFERROR('Laika grafiks'!L23,"")</f>
        <v>7</v>
      </c>
      <c r="M4" s="1">
        <f>IFERROR('Laika grafiks'!M23,"")</f>
        <v>8</v>
      </c>
      <c r="N4" s="1">
        <f>IFERROR('Laika grafiks'!N23,"")</f>
        <v>9</v>
      </c>
      <c r="O4" s="1">
        <f>IFERROR('Laika grafiks'!O23,"")</f>
        <v>10</v>
      </c>
      <c r="P4" s="1">
        <f>IFERROR('Laika grafiks'!P23,"")</f>
        <v>11</v>
      </c>
      <c r="Q4" s="1">
        <f>IFERROR('Laika grafiks'!Q23,"")</f>
        <v>12</v>
      </c>
      <c r="R4" s="1">
        <f>IFERROR('Laika grafiks'!R23,"")</f>
        <v>13</v>
      </c>
      <c r="S4" s="1">
        <f>IFERROR('Laika grafiks'!S23,"")</f>
        <v>14</v>
      </c>
      <c r="T4" s="1">
        <f>IFERROR('Laika grafiks'!T23,"")</f>
        <v>15</v>
      </c>
      <c r="U4" s="1">
        <f>IFERROR('Laika grafiks'!U23,"")</f>
        <v>16</v>
      </c>
      <c r="V4" s="1">
        <f>IFERROR('Laika grafiks'!V23,"")</f>
        <v>17</v>
      </c>
      <c r="W4" s="1">
        <f>IFERROR('Laika grafiks'!W23,"")</f>
        <v>18</v>
      </c>
      <c r="X4" s="1">
        <f>IFERROR('Laika grafiks'!X23,"")</f>
        <v>19</v>
      </c>
      <c r="Y4" s="1">
        <f>IFERROR('Laika grafiks'!Y23,"")</f>
        <v>20</v>
      </c>
      <c r="Z4" s="1">
        <f>IFERROR('Laika grafiks'!Z23,"")</f>
        <v>21</v>
      </c>
      <c r="AA4" s="1">
        <f>IFERROR('Laika grafiks'!AA23,"")</f>
        <v>22</v>
      </c>
      <c r="AB4" s="1">
        <f>IFERROR('Laika grafiks'!AB23,"")</f>
        <v>23</v>
      </c>
      <c r="AC4" s="1">
        <f>IFERROR('Laika grafiks'!AC23,"")</f>
        <v>24</v>
      </c>
      <c r="AD4" s="1">
        <f>IFERROR('Laika grafiks'!AD23,"")</f>
        <v>25</v>
      </c>
      <c r="AE4" s="1">
        <f>IFERROR('Laika grafiks'!AE23,"")</f>
        <v>26</v>
      </c>
      <c r="AF4" s="1">
        <f>IFERROR('Laika grafiks'!AF23,"")</f>
        <v>27</v>
      </c>
      <c r="AG4" s="1">
        <f>IFERROR('Laika grafiks'!AG23,"")</f>
        <v>28</v>
      </c>
      <c r="AH4" s="1">
        <f>IFERROR('Laika grafiks'!AH23,"")</f>
        <v>29</v>
      </c>
      <c r="AI4" s="1">
        <f>IFERROR('Laika grafiks'!AI23,"")</f>
        <v>30</v>
      </c>
      <c r="AJ4" s="1">
        <f>IFERROR('Laika grafiks'!AJ23,"")</f>
        <v>31</v>
      </c>
      <c r="AK4" s="1">
        <f>IFERROR('Laika grafiks'!AK23,"")</f>
        <v>32</v>
      </c>
      <c r="AL4" s="1">
        <f>IFERROR('Laika grafiks'!AL23,"")</f>
        <v>33</v>
      </c>
      <c r="AM4" s="1">
        <f>IFERROR('Laika grafiks'!AM23,"")</f>
        <v>34</v>
      </c>
      <c r="AN4" s="1">
        <f>IFERROR('Laika grafiks'!AN23,"")</f>
        <v>35</v>
      </c>
      <c r="AO4" s="1">
        <f>IFERROR('Laika grafiks'!AO23,"")</f>
        <v>36</v>
      </c>
      <c r="AP4" s="1">
        <f>IFERROR('Laika grafiks'!AP23,"")</f>
        <v>37</v>
      </c>
      <c r="AQ4" s="1">
        <f>IFERROR('Laika grafiks'!AQ23,"")</f>
        <v>38</v>
      </c>
      <c r="AR4" s="1">
        <f>IFERROR('Laika grafiks'!AR23,"")</f>
        <v>39</v>
      </c>
      <c r="AS4" s="1">
        <f>IFERROR('Laika grafiks'!AS23,"")</f>
        <v>40</v>
      </c>
      <c r="AT4" s="1">
        <f>IFERROR('Laika grafiks'!AT23,"")</f>
        <v>41</v>
      </c>
      <c r="AU4" s="1">
        <f>IFERROR('Laika grafiks'!AU23,"")</f>
        <v>42</v>
      </c>
      <c r="AV4" s="1">
        <f>IFERROR('Laika grafiks'!AV23,"")</f>
        <v>43</v>
      </c>
      <c r="AW4" s="1">
        <f>IFERROR('Laika grafiks'!AW23,"")</f>
        <v>44</v>
      </c>
      <c r="AX4" s="1">
        <f>IFERROR('Laika grafiks'!AX23,"")</f>
        <v>45</v>
      </c>
      <c r="AY4" s="1">
        <f>IFERROR('Laika grafiks'!AY23,"")</f>
        <v>46</v>
      </c>
      <c r="AZ4" s="1">
        <f>IFERROR('Laika grafiks'!AZ23,"")</f>
        <v>47</v>
      </c>
      <c r="BA4" s="1">
        <f>IFERROR('Laika grafiks'!BA23,"")</f>
        <v>48</v>
      </c>
      <c r="BB4" s="1">
        <f>IFERROR('Laika grafiks'!BB23,"")</f>
        <v>49</v>
      </c>
      <c r="BC4" s="1">
        <f>IFERROR('Laika grafiks'!BC23,"")</f>
        <v>50</v>
      </c>
      <c r="BD4" s="1">
        <f>IFERROR('Laika grafiks'!BD23,"")</f>
        <v>51</v>
      </c>
      <c r="BE4" s="1">
        <f>IFERROR('Laika grafiks'!BE23,"")</f>
        <v>52</v>
      </c>
      <c r="BF4" s="1">
        <f>IFERROR('Laika grafiks'!BF23,"")</f>
        <v>53</v>
      </c>
      <c r="BG4" s="1">
        <f>IFERROR('Laika grafiks'!BG23,"")</f>
        <v>54</v>
      </c>
      <c r="BH4" s="1">
        <f>IFERROR('Laika grafiks'!BH23,"")</f>
        <v>55</v>
      </c>
      <c r="BI4" s="1">
        <f>IFERROR('Laika grafiks'!BI23,"")</f>
        <v>56</v>
      </c>
      <c r="BJ4" s="1">
        <f>IFERROR('Laika grafiks'!BJ23,"")</f>
        <v>57</v>
      </c>
      <c r="BK4" s="1">
        <f>IFERROR('Laika grafiks'!BK23,"")</f>
        <v>58</v>
      </c>
      <c r="BL4" s="1">
        <f>IFERROR('Laika grafiks'!BL23,"")</f>
        <v>59</v>
      </c>
      <c r="BM4" s="1">
        <f>IFERROR('Laika grafiks'!BM23,"")</f>
        <v>60</v>
      </c>
      <c r="BN4" s="1">
        <f>IFERROR('Laika grafiks'!BN23,"")</f>
        <v>61</v>
      </c>
      <c r="BO4" s="1">
        <f>IFERROR('Laika grafiks'!BO23,"")</f>
        <v>62</v>
      </c>
      <c r="BP4" s="1">
        <f>IFERROR('Laika grafiks'!BP23,"")</f>
        <v>63</v>
      </c>
      <c r="BQ4" s="1">
        <f>IFERROR('Laika grafiks'!BQ23,"")</f>
        <v>64</v>
      </c>
      <c r="BR4" s="1">
        <f>IFERROR('Laika grafiks'!BR23,"")</f>
        <v>65</v>
      </c>
      <c r="BS4" s="1">
        <f>IFERROR('Laika grafiks'!BS23,"")</f>
        <v>66</v>
      </c>
      <c r="BT4" s="1">
        <f>IFERROR('Laika grafiks'!BT23,"")</f>
        <v>67</v>
      </c>
      <c r="BU4" s="1">
        <f>IFERROR('Laika grafiks'!BU23,"")</f>
        <v>68</v>
      </c>
      <c r="BV4" s="1">
        <f>IFERROR('Laika grafiks'!BV23,"")</f>
        <v>69</v>
      </c>
      <c r="BW4" s="1">
        <f>IFERROR('Laika grafiks'!BW23,"")</f>
        <v>70</v>
      </c>
      <c r="BX4" s="1">
        <f>IFERROR('Laika grafiks'!BX23,"")</f>
        <v>71</v>
      </c>
      <c r="BY4" s="1">
        <f>IFERROR('Laika grafiks'!BY23,"")</f>
        <v>72</v>
      </c>
      <c r="BZ4" s="1">
        <f>IFERROR('Laika grafiks'!BZ23,"")</f>
        <v>73</v>
      </c>
      <c r="CA4" s="1">
        <f>IFERROR('Laika grafiks'!CA23,"")</f>
        <v>74</v>
      </c>
      <c r="CB4" s="1">
        <f>IFERROR('Laika grafiks'!CB23,"")</f>
        <v>75</v>
      </c>
      <c r="CC4" s="1">
        <f>IFERROR('Laika grafiks'!CC23,"")</f>
        <v>76</v>
      </c>
      <c r="CD4" s="1">
        <f>IFERROR('Laika grafiks'!CD23,"")</f>
        <v>77</v>
      </c>
      <c r="CE4" s="1">
        <f>IFERROR('Laika grafiks'!CE23,"")</f>
        <v>78</v>
      </c>
      <c r="CF4" s="1">
        <f>IFERROR('Laika grafiks'!CF23,"")</f>
        <v>79</v>
      </c>
      <c r="CG4" s="1">
        <f>IFERROR('Laika grafiks'!CG23,"")</f>
        <v>80</v>
      </c>
      <c r="CH4" s="1">
        <f>IFERROR('Laika grafiks'!CH23,"")</f>
        <v>81</v>
      </c>
      <c r="CI4" s="1">
        <f>IFERROR('Laika grafiks'!CI23,"")</f>
        <v>82</v>
      </c>
      <c r="CJ4" s="1">
        <f>IFERROR('Laika grafiks'!CJ23,"")</f>
        <v>83</v>
      </c>
      <c r="CK4" s="1">
        <f>IFERROR('Laika grafiks'!CK23,"")</f>
        <v>84</v>
      </c>
      <c r="CL4" s="1">
        <f>IFERROR('Laika grafiks'!CL23,"")</f>
        <v>85</v>
      </c>
      <c r="CM4" s="1">
        <f>IFERROR('Laika grafiks'!CM23,"")</f>
        <v>86</v>
      </c>
      <c r="CN4" s="1">
        <f>IFERROR('Laika grafiks'!CN23,"")</f>
        <v>87</v>
      </c>
      <c r="CO4" s="1">
        <f>IFERROR('Laika grafiks'!CO23,"")</f>
        <v>88</v>
      </c>
      <c r="CP4" s="1">
        <f>IFERROR('Laika grafiks'!CP23,"")</f>
        <v>89</v>
      </c>
      <c r="CQ4" s="1">
        <f>IFERROR('Laika grafiks'!CQ23,"")</f>
        <v>90</v>
      </c>
      <c r="CR4" s="1">
        <f>IFERROR('Laika grafiks'!CR23,"")</f>
        <v>91</v>
      </c>
      <c r="CS4" s="1">
        <f>IFERROR('Laika grafiks'!CS23,"")</f>
        <v>92</v>
      </c>
      <c r="CT4" s="1">
        <f>IFERROR('Laika grafiks'!CT23,"")</f>
        <v>93</v>
      </c>
      <c r="CU4" s="1">
        <f>IFERROR('Laika grafiks'!CU23,"")</f>
        <v>94</v>
      </c>
      <c r="CV4" s="1">
        <f>IFERROR('Laika grafiks'!CV23,"")</f>
        <v>95</v>
      </c>
      <c r="CW4" s="1">
        <f>IFERROR('Laika grafiks'!CW23,"")</f>
        <v>96</v>
      </c>
      <c r="CX4" s="1">
        <f>IFERROR('Laika grafiks'!CX23,"")</f>
        <v>97</v>
      </c>
      <c r="CY4" s="1">
        <f>IFERROR('Laika grafiks'!CY23,"")</f>
        <v>98</v>
      </c>
      <c r="CZ4" s="1">
        <f>IFERROR('Laika grafiks'!CZ23,"")</f>
        <v>99</v>
      </c>
      <c r="DA4" s="1">
        <f>IFERROR('Laika grafiks'!DA23,"")</f>
        <v>100</v>
      </c>
      <c r="DB4" s="1">
        <f>IFERROR('Laika grafiks'!DB23,"")</f>
        <v>101</v>
      </c>
      <c r="DC4" s="1">
        <f>IFERROR('Laika grafiks'!DC23,"")</f>
        <v>102</v>
      </c>
      <c r="DD4" s="1">
        <f>IFERROR('Laika grafiks'!DD23,"")</f>
        <v>103</v>
      </c>
      <c r="DE4" s="1">
        <f>IFERROR('Laika grafiks'!DE23,"")</f>
        <v>104</v>
      </c>
      <c r="DF4" s="1">
        <f>IFERROR('Laika grafiks'!DF23,"")</f>
        <v>105</v>
      </c>
      <c r="DG4" s="1">
        <f>IFERROR('Laika grafiks'!DG23,"")</f>
        <v>106</v>
      </c>
      <c r="DH4" s="1">
        <f>IFERROR('Laika grafiks'!DH23,"")</f>
        <v>107</v>
      </c>
      <c r="DI4" s="1">
        <f>IFERROR('Laika grafiks'!DI23,"")</f>
        <v>108</v>
      </c>
      <c r="DJ4" s="1">
        <f>IFERROR('Laika grafiks'!DJ23,"")</f>
        <v>109</v>
      </c>
      <c r="DK4" s="1">
        <f>IFERROR('Laika grafiks'!DK23,"")</f>
        <v>110</v>
      </c>
      <c r="DL4" s="1">
        <f>IFERROR('Laika grafiks'!DL23,"")</f>
        <v>111</v>
      </c>
      <c r="DM4" s="1">
        <f>IFERROR('Laika grafiks'!DM23,"")</f>
        <v>112</v>
      </c>
      <c r="DN4" s="1">
        <f>IFERROR('Laika grafiks'!DN23,"")</f>
        <v>113</v>
      </c>
      <c r="DO4" s="1">
        <f>IFERROR('Laika grafiks'!DO23,"")</f>
        <v>114</v>
      </c>
      <c r="DP4" s="1">
        <f>IFERROR('Laika grafiks'!DP23,"")</f>
        <v>115</v>
      </c>
      <c r="DQ4" s="1">
        <f>IFERROR('Laika grafiks'!DQ23,"")</f>
        <v>116</v>
      </c>
      <c r="DR4" s="1">
        <f>IFERROR('Laika grafiks'!DR23,"")</f>
        <v>117</v>
      </c>
      <c r="DS4" s="1">
        <f>IFERROR('Laika grafiks'!DS23,"")</f>
        <v>118</v>
      </c>
      <c r="DT4" s="1">
        <f>IFERROR('Laika grafiks'!DT23,"")</f>
        <v>119</v>
      </c>
      <c r="DU4" s="1">
        <f>IFERROR('Laika grafiks'!DU23,"")</f>
        <v>120</v>
      </c>
    </row>
    <row r="5" spans="1:125">
      <c r="A5" s="2"/>
      <c r="B5" s="3" t="s">
        <v>0</v>
      </c>
      <c r="C5" s="3"/>
      <c r="D5" s="78"/>
      <c r="E5" s="79">
        <f>IFERROR('Laika grafiks'!E27,"")</f>
        <v>0.24722222222222223</v>
      </c>
      <c r="F5" s="79">
        <f>IFERROR('Laika grafiks'!F27,"")</f>
        <v>0.5</v>
      </c>
      <c r="G5" s="79">
        <f>IFERROR('Laika grafiks'!G27,"")</f>
        <v>0.75</v>
      </c>
      <c r="H5" s="79">
        <f>IFERROR('Laika grafiks'!H27,"")</f>
        <v>0.99722222222222223</v>
      </c>
      <c r="I5" s="79">
        <f>IFERROR('Laika grafiks'!I27,"")</f>
        <v>1.2472222222222222</v>
      </c>
      <c r="J5" s="79">
        <f>IFERROR('Laika grafiks'!J27,"")</f>
        <v>1.5</v>
      </c>
      <c r="K5" s="79">
        <f>IFERROR('Laika grafiks'!K27,"")</f>
        <v>1.75</v>
      </c>
      <c r="L5" s="79">
        <f>IFERROR('Laika grafiks'!L27,"")</f>
        <v>1.9972222222222222</v>
      </c>
      <c r="M5" s="79">
        <f>IFERROR('Laika grafiks'!M27,"")</f>
        <v>2.2472222222222222</v>
      </c>
      <c r="N5" s="79">
        <f>IFERROR('Laika grafiks'!N27,"")</f>
        <v>2.5</v>
      </c>
      <c r="O5" s="79">
        <f>IFERROR('Laika grafiks'!O27,"")</f>
        <v>2.75</v>
      </c>
      <c r="P5" s="79">
        <f>IFERROR('Laika grafiks'!P27,"")</f>
        <v>2.9972222222222222</v>
      </c>
      <c r="Q5" s="79">
        <f>IFERROR('Laika grafiks'!Q27,"")</f>
        <v>3.2472222222222222</v>
      </c>
      <c r="R5" s="79">
        <f>IFERROR('Laika grafiks'!R27,"")</f>
        <v>3.5</v>
      </c>
      <c r="S5" s="79">
        <f>IFERROR('Laika grafiks'!S27,"")</f>
        <v>3.75</v>
      </c>
      <c r="T5" s="79">
        <f>IFERROR('Laika grafiks'!T27,"")</f>
        <v>3.9972222222222222</v>
      </c>
      <c r="U5" s="79">
        <f>IFERROR('Laika grafiks'!U27,"")</f>
        <v>4.2472222222222218</v>
      </c>
      <c r="V5" s="79">
        <f>IFERROR('Laika grafiks'!V27,"")</f>
        <v>4.5</v>
      </c>
      <c r="W5" s="79">
        <f>IFERROR('Laika grafiks'!W27,"")</f>
        <v>4.75</v>
      </c>
      <c r="X5" s="79">
        <f>IFERROR('Laika grafiks'!X27,"")</f>
        <v>4.9972222222222218</v>
      </c>
      <c r="Y5" s="79">
        <f>IFERROR('Laika grafiks'!Y27,"")</f>
        <v>5.2472222222222218</v>
      </c>
      <c r="Z5" s="79">
        <f>IFERROR('Laika grafiks'!Z27,"")</f>
        <v>5.5</v>
      </c>
      <c r="AA5" s="79">
        <f>IFERROR('Laika grafiks'!AA27,"")</f>
        <v>5.75</v>
      </c>
      <c r="AB5" s="79">
        <f>IFERROR('Laika grafiks'!AB27,"")</f>
        <v>5.9972222222222218</v>
      </c>
      <c r="AC5" s="79">
        <f>IFERROR('Laika grafiks'!AC27,"")</f>
        <v>6.2472222222222218</v>
      </c>
      <c r="AD5" s="79">
        <f>IFERROR('Laika grafiks'!AD27,"")</f>
        <v>6.5</v>
      </c>
      <c r="AE5" s="79">
        <f>IFERROR('Laika grafiks'!AE27,"")</f>
        <v>6.75</v>
      </c>
      <c r="AF5" s="79">
        <f>IFERROR('Laika grafiks'!AF27,"")</f>
        <v>6.9972222222222218</v>
      </c>
      <c r="AG5" s="79">
        <f>IFERROR('Laika grafiks'!AG27,"")</f>
        <v>7.2472222222222218</v>
      </c>
      <c r="AH5" s="79">
        <f>IFERROR('Laika grafiks'!AH27,"")</f>
        <v>7.5</v>
      </c>
      <c r="AI5" s="79">
        <f>IFERROR('Laika grafiks'!AI27,"")</f>
        <v>7.75</v>
      </c>
      <c r="AJ5" s="79">
        <f>IFERROR('Laika grafiks'!AJ27,"")</f>
        <v>7.9972222222222218</v>
      </c>
      <c r="AK5" s="79">
        <f>IFERROR('Laika grafiks'!AK27,"")</f>
        <v>8.2472222222222218</v>
      </c>
      <c r="AL5" s="79">
        <f>IFERROR('Laika grafiks'!AL27,"")</f>
        <v>8.5</v>
      </c>
      <c r="AM5" s="79">
        <f>IFERROR('Laika grafiks'!AM27,"")</f>
        <v>8.75</v>
      </c>
      <c r="AN5" s="79">
        <f>IFERROR('Laika grafiks'!AN27,"")</f>
        <v>8.9972222222222218</v>
      </c>
      <c r="AO5" s="79">
        <f>IFERROR('Laika grafiks'!AO27,"")</f>
        <v>9.2472222222222218</v>
      </c>
      <c r="AP5" s="79">
        <f>IFERROR('Laika grafiks'!AP27,"")</f>
        <v>9.5</v>
      </c>
      <c r="AQ5" s="79">
        <f>IFERROR('Laika grafiks'!AQ27,"")</f>
        <v>9.75</v>
      </c>
      <c r="AR5" s="79">
        <f>IFERROR('Laika grafiks'!AR27,"")</f>
        <v>9.9972222222222218</v>
      </c>
      <c r="AS5" s="79">
        <f>IFERROR('Laika grafiks'!AS27,"")</f>
        <v>10.247222222222222</v>
      </c>
      <c r="AT5" s="79">
        <f>IFERROR('Laika grafiks'!AT27,"")</f>
        <v>10.5</v>
      </c>
      <c r="AU5" s="79">
        <f>IFERROR('Laika grafiks'!AU27,"")</f>
        <v>10.75</v>
      </c>
      <c r="AV5" s="79">
        <f>IFERROR('Laika grafiks'!AV27,"")</f>
        <v>10.997222222222222</v>
      </c>
      <c r="AW5" s="79">
        <f>IFERROR('Laika grafiks'!AW27,"")</f>
        <v>11.247222222222222</v>
      </c>
      <c r="AX5" s="79">
        <f>IFERROR('Laika grafiks'!AX27,"")</f>
        <v>11.5</v>
      </c>
      <c r="AY5" s="79">
        <f>IFERROR('Laika grafiks'!AY27,"")</f>
        <v>11.75</v>
      </c>
      <c r="AZ5" s="79">
        <f>IFERROR('Laika grafiks'!AZ27,"")</f>
        <v>11.997222222222222</v>
      </c>
      <c r="BA5" s="79">
        <f>IFERROR('Laika grafiks'!BA27,"")</f>
        <v>12.247222222222222</v>
      </c>
      <c r="BB5" s="79">
        <f>IFERROR('Laika grafiks'!BB27,"")</f>
        <v>12.5</v>
      </c>
      <c r="BC5" s="79">
        <f>IFERROR('Laika grafiks'!BC27,"")</f>
        <v>12.75</v>
      </c>
      <c r="BD5" s="79">
        <f>IFERROR('Laika grafiks'!BD27,"")</f>
        <v>12.997222222222222</v>
      </c>
      <c r="BE5" s="79">
        <f>IFERROR('Laika grafiks'!BE27,"")</f>
        <v>13.247222222222222</v>
      </c>
      <c r="BF5" s="79">
        <f>IFERROR('Laika grafiks'!BF27,"")</f>
        <v>13.5</v>
      </c>
      <c r="BG5" s="79">
        <f>IFERROR('Laika grafiks'!BG27,"")</f>
        <v>13.75</v>
      </c>
      <c r="BH5" s="79">
        <f>IFERROR('Laika grafiks'!BH27,"")</f>
        <v>13.997222222222222</v>
      </c>
      <c r="BI5" s="79">
        <f>IFERROR('Laika grafiks'!BI27,"")</f>
        <v>14.247222222222222</v>
      </c>
      <c r="BJ5" s="79">
        <f>IFERROR('Laika grafiks'!BJ27,"")</f>
        <v>14.5</v>
      </c>
      <c r="BK5" s="79">
        <f>IFERROR('Laika grafiks'!BK27,"")</f>
        <v>14.75</v>
      </c>
      <c r="BL5" s="79">
        <f>IFERROR('Laika grafiks'!BL27,"")</f>
        <v>14.997222222222222</v>
      </c>
      <c r="BM5" s="79" t="str">
        <f>IFERROR('Laika grafiks'!BM27,"")</f>
        <v>-</v>
      </c>
      <c r="BN5" s="79" t="str">
        <f>IFERROR('Laika grafiks'!BN27,"")</f>
        <v>-</v>
      </c>
      <c r="BO5" s="79" t="str">
        <f>IFERROR('Laika grafiks'!BO27,"")</f>
        <v>-</v>
      </c>
      <c r="BP5" s="79" t="str">
        <f>IFERROR('Laika grafiks'!BP27,"")</f>
        <v>-</v>
      </c>
      <c r="BQ5" s="79" t="str">
        <f>IFERROR('Laika grafiks'!BQ27,"")</f>
        <v>-</v>
      </c>
      <c r="BR5" s="79" t="str">
        <f>IFERROR('Laika grafiks'!BR27,"")</f>
        <v>-</v>
      </c>
      <c r="BS5" s="79" t="str">
        <f>IFERROR('Laika grafiks'!BS27,"")</f>
        <v>-</v>
      </c>
      <c r="BT5" s="79" t="str">
        <f>IFERROR('Laika grafiks'!BT27,"")</f>
        <v>-</v>
      </c>
      <c r="BU5" s="79" t="str">
        <f>IFERROR('Laika grafiks'!BU27,"")</f>
        <v>-</v>
      </c>
      <c r="BV5" s="79" t="str">
        <f>IFERROR('Laika grafiks'!BV27,"")</f>
        <v>-</v>
      </c>
      <c r="BW5" s="79" t="str">
        <f>IFERROR('Laika grafiks'!BW27,"")</f>
        <v>-</v>
      </c>
      <c r="BX5" s="79" t="str">
        <f>IFERROR('Laika grafiks'!BX27,"")</f>
        <v>-</v>
      </c>
      <c r="BY5" s="79" t="str">
        <f>IFERROR('Laika grafiks'!BY27,"")</f>
        <v>-</v>
      </c>
      <c r="BZ5" s="79" t="str">
        <f>IFERROR('Laika grafiks'!BZ27,"")</f>
        <v>-</v>
      </c>
      <c r="CA5" s="79" t="str">
        <f>IFERROR('Laika grafiks'!CA27,"")</f>
        <v>-</v>
      </c>
      <c r="CB5" s="79" t="str">
        <f>IFERROR('Laika grafiks'!CB27,"")</f>
        <v>-</v>
      </c>
      <c r="CC5" s="79" t="str">
        <f>IFERROR('Laika grafiks'!CC27,"")</f>
        <v>-</v>
      </c>
      <c r="CD5" s="79" t="str">
        <f>IFERROR('Laika grafiks'!CD27,"")</f>
        <v>-</v>
      </c>
      <c r="CE5" s="79" t="str">
        <f>IFERROR('Laika grafiks'!CE27,"")</f>
        <v>-</v>
      </c>
      <c r="CF5" s="79" t="str">
        <f>IFERROR('Laika grafiks'!CF27,"")</f>
        <v>-</v>
      </c>
      <c r="CG5" s="79" t="str">
        <f>IFERROR('Laika grafiks'!CG27,"")</f>
        <v>-</v>
      </c>
      <c r="CH5" s="79" t="str">
        <f>IFERROR('Laika grafiks'!CH27,"")</f>
        <v>-</v>
      </c>
      <c r="CI5" s="79" t="str">
        <f>IFERROR('Laika grafiks'!CI27,"")</f>
        <v>-</v>
      </c>
      <c r="CJ5" s="79" t="str">
        <f>IFERROR('Laika grafiks'!CJ27,"")</f>
        <v>-</v>
      </c>
      <c r="CK5" s="79" t="str">
        <f>IFERROR('Laika grafiks'!CK27,"")</f>
        <v>-</v>
      </c>
      <c r="CL5" s="79" t="str">
        <f>IFERROR('Laika grafiks'!CL27,"")</f>
        <v>-</v>
      </c>
      <c r="CM5" s="79" t="str">
        <f>IFERROR('Laika grafiks'!CM27,"")</f>
        <v>-</v>
      </c>
      <c r="CN5" s="79" t="str">
        <f>IFERROR('Laika grafiks'!CN27,"")</f>
        <v>-</v>
      </c>
      <c r="CO5" s="79" t="str">
        <f>IFERROR('Laika grafiks'!CO27,"")</f>
        <v>-</v>
      </c>
      <c r="CP5" s="79" t="str">
        <f>IFERROR('Laika grafiks'!CP27,"")</f>
        <v>-</v>
      </c>
      <c r="CQ5" s="79" t="str">
        <f>IFERROR('Laika grafiks'!CQ27,"")</f>
        <v>-</v>
      </c>
      <c r="CR5" s="79" t="str">
        <f>IFERROR('Laika grafiks'!CR27,"")</f>
        <v>-</v>
      </c>
      <c r="CS5" s="79" t="str">
        <f>IFERROR('Laika grafiks'!CS27,"")</f>
        <v>-</v>
      </c>
      <c r="CT5" s="79" t="str">
        <f>IFERROR('Laika grafiks'!CT27,"")</f>
        <v>-</v>
      </c>
      <c r="CU5" s="79" t="str">
        <f>IFERROR('Laika grafiks'!CU27,"")</f>
        <v>-</v>
      </c>
      <c r="CV5" s="79" t="str">
        <f>IFERROR('Laika grafiks'!CV27,"")</f>
        <v>-</v>
      </c>
      <c r="CW5" s="79" t="str">
        <f>IFERROR('Laika grafiks'!CW27,"")</f>
        <v>-</v>
      </c>
      <c r="CX5" s="79" t="str">
        <f>IFERROR('Laika grafiks'!CX27,"")</f>
        <v>-</v>
      </c>
      <c r="CY5" s="79" t="str">
        <f>IFERROR('Laika grafiks'!CY27,"")</f>
        <v>-</v>
      </c>
      <c r="CZ5" s="79" t="str">
        <f>IFERROR('Laika grafiks'!CZ27,"")</f>
        <v>-</v>
      </c>
      <c r="DA5" s="79" t="str">
        <f>IFERROR('Laika grafiks'!DA27,"")</f>
        <v>-</v>
      </c>
      <c r="DB5" s="79" t="str">
        <f>IFERROR('Laika grafiks'!DB27,"")</f>
        <v>-</v>
      </c>
      <c r="DC5" s="79" t="str">
        <f>IFERROR('Laika grafiks'!DC27,"")</f>
        <v>-</v>
      </c>
      <c r="DD5" s="79" t="str">
        <f>IFERROR('Laika grafiks'!DD27,"")</f>
        <v>-</v>
      </c>
      <c r="DE5" s="79" t="str">
        <f>IFERROR('Laika grafiks'!DE27,"")</f>
        <v>-</v>
      </c>
      <c r="DF5" s="79" t="str">
        <f>IFERROR('Laika grafiks'!DF27,"")</f>
        <v>-</v>
      </c>
      <c r="DG5" s="79" t="str">
        <f>IFERROR('Laika grafiks'!DG27,"")</f>
        <v>-</v>
      </c>
      <c r="DH5" s="79" t="str">
        <f>IFERROR('Laika grafiks'!DH27,"")</f>
        <v>-</v>
      </c>
      <c r="DI5" s="79" t="str">
        <f>IFERROR('Laika grafiks'!DI27,"")</f>
        <v>-</v>
      </c>
      <c r="DJ5" s="79" t="str">
        <f>IFERROR('Laika grafiks'!DJ27,"")</f>
        <v>-</v>
      </c>
      <c r="DK5" s="79" t="str">
        <f>IFERROR('Laika grafiks'!DK27,"")</f>
        <v>-</v>
      </c>
      <c r="DL5" s="79" t="str">
        <f>IFERROR('Laika grafiks'!DL27,"")</f>
        <v>-</v>
      </c>
      <c r="DM5" s="79" t="str">
        <f>IFERROR('Laika grafiks'!DM27,"")</f>
        <v>-</v>
      </c>
      <c r="DN5" s="79" t="str">
        <f>IFERROR('Laika grafiks'!DN27,"")</f>
        <v>-</v>
      </c>
      <c r="DO5" s="79" t="str">
        <f>IFERROR('Laika grafiks'!DO27,"")</f>
        <v>-</v>
      </c>
      <c r="DP5" s="79" t="str">
        <f>IFERROR('Laika grafiks'!DP27,"")</f>
        <v>-</v>
      </c>
      <c r="DQ5" s="79" t="str">
        <f>IFERROR('Laika grafiks'!DQ27,"")</f>
        <v>-</v>
      </c>
      <c r="DR5" s="79" t="str">
        <f>IFERROR('Laika grafiks'!DR27,"")</f>
        <v>-</v>
      </c>
      <c r="DS5" s="79" t="str">
        <f>IFERROR('Laika grafiks'!DS27,"")</f>
        <v>-</v>
      </c>
      <c r="DT5" s="79" t="str">
        <f>IFERROR('Laika grafiks'!DT27,"")</f>
        <v>-</v>
      </c>
      <c r="DU5" s="79" t="str">
        <f>IFERROR('Laika grafiks'!DU27,"")</f>
        <v>-</v>
      </c>
    </row>
    <row r="6" spans="1:12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c r="A7" s="16" t="s">
        <v>233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row>
    <row r="8" spans="1:1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c r="A9" s="69" t="str">
        <f>IFERROR(Finansēšana!A350,"")</f>
        <v>Kopā procentieņēmumi</v>
      </c>
      <c r="B9" s="52" t="str">
        <f>IFERROR(Finansēšana!B350,"")</f>
        <v>k €</v>
      </c>
      <c r="C9" s="2"/>
      <c r="D9" s="85">
        <f ca="1">IFERROR(SUM(E9:DU9),"")</f>
        <v>90800.770805970955</v>
      </c>
      <c r="E9" s="52">
        <f>IFERROR(Finansēšana!E350,"")</f>
        <v>0</v>
      </c>
      <c r="F9" s="52">
        <f ca="1">IFERROR(Finansēšana!F350,"")</f>
        <v>0</v>
      </c>
      <c r="G9" s="52">
        <f ca="1">IFERROR(Finansēšana!G350,"")</f>
        <v>0</v>
      </c>
      <c r="H9" s="52">
        <f ca="1">IFERROR(Finansēšana!H350,"")</f>
        <v>0</v>
      </c>
      <c r="I9" s="52">
        <f ca="1">IFERROR(Finansēšana!I350,"")</f>
        <v>0</v>
      </c>
      <c r="J9" s="52">
        <f ca="1">IFERROR(Finansēšana!J350,"")</f>
        <v>0</v>
      </c>
      <c r="K9" s="52">
        <f ca="1">IFERROR(Finansēšana!K350,"")</f>
        <v>1729.5384915423026</v>
      </c>
      <c r="L9" s="52">
        <f ca="1">IFERROR(Finansēšana!L350,"")</f>
        <v>1729.5384915423026</v>
      </c>
      <c r="M9" s="52">
        <f ca="1">IFERROR(Finansēšana!M350,"")</f>
        <v>1729.5384915423026</v>
      </c>
      <c r="N9" s="52">
        <f ca="1">IFERROR(Finansēšana!N350,"")</f>
        <v>1729.5384915423024</v>
      </c>
      <c r="O9" s="52">
        <f ca="1">IFERROR(Finansēšana!O350,"")</f>
        <v>1729.5384915423026</v>
      </c>
      <c r="P9" s="52">
        <f ca="1">IFERROR(Finansēšana!P350,"")</f>
        <v>1729.5384915423024</v>
      </c>
      <c r="Q9" s="52">
        <f ca="1">IFERROR(Finansēšana!Q350,"")</f>
        <v>1729.5384915423024</v>
      </c>
      <c r="R9" s="52">
        <f ca="1">IFERROR(Finansēšana!R350,"")</f>
        <v>1729.5384915423024</v>
      </c>
      <c r="S9" s="52">
        <f ca="1">IFERROR(Finansēšana!S350,"")</f>
        <v>1729.5384915423024</v>
      </c>
      <c r="T9" s="52">
        <f ca="1">IFERROR(Finansēšana!T350,"")</f>
        <v>1729.5384915423024</v>
      </c>
      <c r="U9" s="52">
        <f ca="1">IFERROR(Finansēšana!U350,"")</f>
        <v>1729.5384915423026</v>
      </c>
      <c r="V9" s="52">
        <f ca="1">IFERROR(Finansēšana!V350,"")</f>
        <v>1729.5384915423026</v>
      </c>
      <c r="W9" s="52">
        <f ca="1">IFERROR(Finansēšana!W350,"")</f>
        <v>1729.5384915423026</v>
      </c>
      <c r="X9" s="52">
        <f ca="1">IFERROR(Finansēšana!X350,"")</f>
        <v>1729.5384915423024</v>
      </c>
      <c r="Y9" s="52">
        <f ca="1">IFERROR(Finansēšana!Y350,"")</f>
        <v>1729.5384915423024</v>
      </c>
      <c r="Z9" s="52">
        <f ca="1">IFERROR(Finansēšana!Z350,"")</f>
        <v>1729.5384915423024</v>
      </c>
      <c r="AA9" s="52">
        <f ca="1">IFERROR(Finansēšana!AA350,"")</f>
        <v>1729.5384915423022</v>
      </c>
      <c r="AB9" s="52">
        <f ca="1">IFERROR(Finansēšana!AB350,"")</f>
        <v>1729.5384915423022</v>
      </c>
      <c r="AC9" s="52">
        <f ca="1">IFERROR(Finansēšana!AC350,"")</f>
        <v>1729.5384915423024</v>
      </c>
      <c r="AD9" s="52">
        <f ca="1">IFERROR(Finansēšana!AD350,"")</f>
        <v>1729.5384915423022</v>
      </c>
      <c r="AE9" s="52">
        <f ca="1">IFERROR(Finansēšana!AE350,"")</f>
        <v>1729.5384915423022</v>
      </c>
      <c r="AF9" s="52">
        <f ca="1">IFERROR(Finansēšana!AF350,"")</f>
        <v>1729.5384915423022</v>
      </c>
      <c r="AG9" s="52">
        <f ca="1">IFERROR(Finansēšana!AG350,"")</f>
        <v>1729.5384915423022</v>
      </c>
      <c r="AH9" s="52">
        <f ca="1">IFERROR(Finansēšana!AH350,"")</f>
        <v>1729.5384915423024</v>
      </c>
      <c r="AI9" s="52">
        <f ca="1">IFERROR(Finansēšana!AI350,"")</f>
        <v>1729.5384915423022</v>
      </c>
      <c r="AJ9" s="52">
        <f ca="1">IFERROR(Finansēšana!AJ350,"")</f>
        <v>1729.5384915423022</v>
      </c>
      <c r="AK9" s="52">
        <f ca="1">IFERROR(Finansēšana!AK350,"")</f>
        <v>1729.5384915423024</v>
      </c>
      <c r="AL9" s="52">
        <f ca="1">IFERROR(Finansēšana!AL350,"")</f>
        <v>1729.5384915423024</v>
      </c>
      <c r="AM9" s="52">
        <f ca="1">IFERROR(Finansēšana!AM350,"")</f>
        <v>1729.5384915423022</v>
      </c>
      <c r="AN9" s="52">
        <f ca="1">IFERROR(Finansēšana!AN350,"")</f>
        <v>1729.5384915423022</v>
      </c>
      <c r="AO9" s="52">
        <f ca="1">IFERROR(Finansēšana!AO350,"")</f>
        <v>1729.5384915423024</v>
      </c>
      <c r="AP9" s="52">
        <f ca="1">IFERROR(Finansēšana!AP350,"")</f>
        <v>1729.5384915423022</v>
      </c>
      <c r="AQ9" s="52">
        <f ca="1">IFERROR(Finansēšana!AQ350,"")</f>
        <v>1729.5384915423022</v>
      </c>
      <c r="AR9" s="52">
        <f ca="1">IFERROR(Finansēšana!AR350,"")</f>
        <v>1729.5384915423024</v>
      </c>
      <c r="AS9" s="52">
        <f ca="1">IFERROR(Finansēšana!AS350,"")</f>
        <v>1729.5384915423024</v>
      </c>
      <c r="AT9" s="52">
        <f ca="1">IFERROR(Finansēšana!AT350,"")</f>
        <v>1729.5384915423022</v>
      </c>
      <c r="AU9" s="52">
        <f ca="1">IFERROR(Finansēšana!AU350,"")</f>
        <v>1729.5384915423022</v>
      </c>
      <c r="AV9" s="52">
        <f ca="1">IFERROR(Finansēšana!AV350,"")</f>
        <v>1729.5384915423024</v>
      </c>
      <c r="AW9" s="52">
        <f ca="1">IFERROR(Finansēšana!AW350,"")</f>
        <v>1729.5384915423024</v>
      </c>
      <c r="AX9" s="52">
        <f ca="1">IFERROR(Finansēšana!AX350,"")</f>
        <v>1729.5384915423026</v>
      </c>
      <c r="AY9" s="52">
        <f ca="1">IFERROR(Finansēšana!AY350,"")</f>
        <v>1729.5384915423024</v>
      </c>
      <c r="AZ9" s="52">
        <f ca="1">IFERROR(Finansēšana!AZ350,"")</f>
        <v>1729.5384915423024</v>
      </c>
      <c r="BA9" s="52">
        <f ca="1">IFERROR(Finansēšana!BA350,"")</f>
        <v>1729.5384915423024</v>
      </c>
      <c r="BB9" s="52">
        <f ca="1">IFERROR(Finansēšana!BB350,"")</f>
        <v>1729.5384915423024</v>
      </c>
      <c r="BC9" s="52">
        <f ca="1">IFERROR(Finansēšana!BC350,"")</f>
        <v>1729.5384915423024</v>
      </c>
      <c r="BD9" s="52">
        <f ca="1">IFERROR(Finansēšana!BD350,"")</f>
        <v>1729.5384915423024</v>
      </c>
      <c r="BE9" s="52">
        <f ca="1">IFERROR(Finansēšana!BE350,"")</f>
        <v>1729.5384915423024</v>
      </c>
      <c r="BF9" s="52">
        <f ca="1">IFERROR(Finansēšana!BF350,"")</f>
        <v>1729.5384915423026</v>
      </c>
      <c r="BG9" s="52">
        <f ca="1">IFERROR(Finansēšana!BG350,"")</f>
        <v>1729.5384915423024</v>
      </c>
      <c r="BH9" s="52">
        <f ca="1">IFERROR(Finansēšana!BH350,"")</f>
        <v>1729.5384915423026</v>
      </c>
      <c r="BI9" s="52">
        <f ca="1">IFERROR(Finansēšana!BI350,"")</f>
        <v>1729.5384915423026</v>
      </c>
      <c r="BJ9" s="52">
        <f ca="1">IFERROR(Finansēšana!BJ350,"")</f>
        <v>1297.1538686567269</v>
      </c>
      <c r="BK9" s="52">
        <f ca="1">IFERROR(Finansēšana!BK350,"")</f>
        <v>864.7692457711513</v>
      </c>
      <c r="BL9" s="52">
        <f ca="1">IFERROR(Finansēšana!BL350,"")</f>
        <v>432.3846228855756</v>
      </c>
      <c r="BM9" s="52">
        <f ca="1">IFERROR(Finansēšana!BM350,"")</f>
        <v>0</v>
      </c>
      <c r="BN9" s="52">
        <f ca="1">IFERROR(Finansēšana!BN350,"")</f>
        <v>0</v>
      </c>
      <c r="BO9" s="52">
        <f ca="1">IFERROR(Finansēšana!BO350,"")</f>
        <v>0</v>
      </c>
      <c r="BP9" s="52">
        <f ca="1">IFERROR(Finansēšana!BP350,"")</f>
        <v>0</v>
      </c>
      <c r="BQ9" s="52">
        <f ca="1">IFERROR(Finansēšana!BQ350,"")</f>
        <v>0</v>
      </c>
      <c r="BR9" s="52">
        <f ca="1">IFERROR(Finansēšana!BR350,"")</f>
        <v>0</v>
      </c>
      <c r="BS9" s="52">
        <f ca="1">IFERROR(Finansēšana!BS350,"")</f>
        <v>0</v>
      </c>
      <c r="BT9" s="52">
        <f ca="1">IFERROR(Finansēšana!BT350,"")</f>
        <v>0</v>
      </c>
      <c r="BU9" s="52">
        <f ca="1">IFERROR(Finansēšana!BU350,"")</f>
        <v>0</v>
      </c>
      <c r="BV9" s="52">
        <f ca="1">IFERROR(Finansēšana!BV350,"")</f>
        <v>0</v>
      </c>
      <c r="BW9" s="52">
        <f ca="1">IFERROR(Finansēšana!BW350,"")</f>
        <v>0</v>
      </c>
      <c r="BX9" s="52">
        <f ca="1">IFERROR(Finansēšana!BX350,"")</f>
        <v>0</v>
      </c>
      <c r="BY9" s="52">
        <f ca="1">IFERROR(Finansēšana!BY350,"")</f>
        <v>0</v>
      </c>
      <c r="BZ9" s="52">
        <f ca="1">IFERROR(Finansēšana!BZ350,"")</f>
        <v>0</v>
      </c>
      <c r="CA9" s="52">
        <f ca="1">IFERROR(Finansēšana!CA350,"")</f>
        <v>0</v>
      </c>
      <c r="CB9" s="52">
        <f ca="1">IFERROR(Finansēšana!CB350,"")</f>
        <v>0</v>
      </c>
      <c r="CC9" s="52">
        <f ca="1">IFERROR(Finansēšana!CC350,"")</f>
        <v>0</v>
      </c>
      <c r="CD9" s="52">
        <f ca="1">IFERROR(Finansēšana!CD350,"")</f>
        <v>0</v>
      </c>
      <c r="CE9" s="52">
        <f ca="1">IFERROR(Finansēšana!CE350,"")</f>
        <v>0</v>
      </c>
      <c r="CF9" s="52">
        <f ca="1">IFERROR(Finansēšana!CF350,"")</f>
        <v>0</v>
      </c>
      <c r="CG9" s="52">
        <f ca="1">IFERROR(Finansēšana!CG350,"")</f>
        <v>0</v>
      </c>
      <c r="CH9" s="52">
        <f ca="1">IFERROR(Finansēšana!CH350,"")</f>
        <v>0</v>
      </c>
      <c r="CI9" s="52">
        <f ca="1">IFERROR(Finansēšana!CI350,"")</f>
        <v>0</v>
      </c>
      <c r="CJ9" s="52">
        <f ca="1">IFERROR(Finansēšana!CJ350,"")</f>
        <v>0</v>
      </c>
      <c r="CK9" s="52">
        <f ca="1">IFERROR(Finansēšana!CK350,"")</f>
        <v>0</v>
      </c>
      <c r="CL9" s="52">
        <f ca="1">IFERROR(Finansēšana!CL350,"")</f>
        <v>0</v>
      </c>
      <c r="CM9" s="52">
        <f ca="1">IFERROR(Finansēšana!CM350,"")</f>
        <v>0</v>
      </c>
      <c r="CN9" s="52">
        <f ca="1">IFERROR(Finansēšana!CN350,"")</f>
        <v>0</v>
      </c>
      <c r="CO9" s="52">
        <f ca="1">IFERROR(Finansēšana!CO350,"")</f>
        <v>0</v>
      </c>
      <c r="CP9" s="52">
        <f ca="1">IFERROR(Finansēšana!CP350,"")</f>
        <v>0</v>
      </c>
      <c r="CQ9" s="52">
        <f ca="1">IFERROR(Finansēšana!CQ350,"")</f>
        <v>0</v>
      </c>
      <c r="CR9" s="52">
        <f ca="1">IFERROR(Finansēšana!CR350,"")</f>
        <v>0</v>
      </c>
      <c r="CS9" s="52">
        <f ca="1">IFERROR(Finansēšana!CS350,"")</f>
        <v>0</v>
      </c>
      <c r="CT9" s="52">
        <f ca="1">IFERROR(Finansēšana!CT350,"")</f>
        <v>0</v>
      </c>
      <c r="CU9" s="52">
        <f ca="1">IFERROR(Finansēšana!CU350,"")</f>
        <v>0</v>
      </c>
      <c r="CV9" s="52">
        <f ca="1">IFERROR(Finansēšana!CV350,"")</f>
        <v>0</v>
      </c>
      <c r="CW9" s="52">
        <f ca="1">IFERROR(Finansēšana!CW350,"")</f>
        <v>0</v>
      </c>
      <c r="CX9" s="52">
        <f ca="1">IFERROR(Finansēšana!CX350,"")</f>
        <v>0</v>
      </c>
      <c r="CY9" s="52">
        <f ca="1">IFERROR(Finansēšana!CY350,"")</f>
        <v>0</v>
      </c>
      <c r="CZ9" s="52">
        <f ca="1">IFERROR(Finansēšana!CZ350,"")</f>
        <v>0</v>
      </c>
      <c r="DA9" s="52">
        <f ca="1">IFERROR(Finansēšana!DA350,"")</f>
        <v>0</v>
      </c>
      <c r="DB9" s="52">
        <f ca="1">IFERROR(Finansēšana!DB350,"")</f>
        <v>0</v>
      </c>
      <c r="DC9" s="52">
        <f ca="1">IFERROR(Finansēšana!DC350,"")</f>
        <v>0</v>
      </c>
      <c r="DD9" s="52">
        <f ca="1">IFERROR(Finansēšana!DD350,"")</f>
        <v>0</v>
      </c>
      <c r="DE9" s="52">
        <f ca="1">IFERROR(Finansēšana!DE350,"")</f>
        <v>0</v>
      </c>
      <c r="DF9" s="52">
        <f ca="1">IFERROR(Finansēšana!DF350,"")</f>
        <v>0</v>
      </c>
      <c r="DG9" s="52">
        <f ca="1">IFERROR(Finansēšana!DG350,"")</f>
        <v>0</v>
      </c>
      <c r="DH9" s="52">
        <f ca="1">IFERROR(Finansēšana!DH350,"")</f>
        <v>0</v>
      </c>
      <c r="DI9" s="52">
        <f ca="1">IFERROR(Finansēšana!DI350,"")</f>
        <v>0</v>
      </c>
      <c r="DJ9" s="52">
        <f ca="1">IFERROR(Finansēšana!DJ350,"")</f>
        <v>0</v>
      </c>
      <c r="DK9" s="52">
        <f ca="1">IFERROR(Finansēšana!DK350,"")</f>
        <v>0</v>
      </c>
      <c r="DL9" s="52">
        <f ca="1">IFERROR(Finansēšana!DL350,"")</f>
        <v>0</v>
      </c>
      <c r="DM9" s="52">
        <f ca="1">IFERROR(Finansēšana!DM350,"")</f>
        <v>0</v>
      </c>
      <c r="DN9" s="52">
        <f ca="1">IFERROR(Finansēšana!DN350,"")</f>
        <v>0</v>
      </c>
      <c r="DO9" s="52">
        <f ca="1">IFERROR(Finansēšana!DO350,"")</f>
        <v>0</v>
      </c>
      <c r="DP9" s="52">
        <f ca="1">IFERROR(Finansēšana!DP350,"")</f>
        <v>0</v>
      </c>
      <c r="DQ9" s="52">
        <f ca="1">IFERROR(Finansēšana!DQ350,"")</f>
        <v>0</v>
      </c>
      <c r="DR9" s="52">
        <f ca="1">IFERROR(Finansēšana!DR350,"")</f>
        <v>0</v>
      </c>
      <c r="DS9" s="52">
        <f ca="1">IFERROR(Finansēšana!DS350,"")</f>
        <v>0</v>
      </c>
      <c r="DT9" s="52">
        <f ca="1">IFERROR(Finansēšana!DT350,"")</f>
        <v>0</v>
      </c>
      <c r="DU9" s="52">
        <f ca="1">IFERROR(Finansēšana!DU350,"")</f>
        <v>0</v>
      </c>
    </row>
    <row r="10" spans="1:1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c r="A11" s="16" t="s">
        <v>126</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row>
    <row r="12" spans="1:1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c r="A13" s="69" t="str">
        <f>IFERROR(Pieņēmumi!B239,"")</f>
        <v>Lietotāju iemaksas</v>
      </c>
      <c r="B13" s="2"/>
      <c r="C13" s="2"/>
      <c r="D13" s="69" t="str">
        <f>IFERROR(Pieņēmumi!E239,"")</f>
        <v>nē</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c r="A14" s="76"/>
      <c r="B14" s="2"/>
      <c r="C14" s="2"/>
      <c r="D14" s="76"/>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c r="A15" s="69" t="str">
        <f>IFERROR('Laika grafiks'!A31,"")</f>
        <v>Regulāro uzturēšanas izmaksu marķieris</v>
      </c>
      <c r="B15" s="2"/>
      <c r="C15" s="2"/>
      <c r="D15" s="76"/>
      <c r="E15" s="69">
        <f>IFERROR('Laika grafiks'!E31,"")</f>
        <v>0</v>
      </c>
      <c r="F15" s="69">
        <f>IFERROR('Laika grafiks'!F31,"")</f>
        <v>0</v>
      </c>
      <c r="G15" s="69">
        <f>IFERROR('Laika grafiks'!G31,"")</f>
        <v>0</v>
      </c>
      <c r="H15" s="69">
        <f>IFERROR('Laika grafiks'!H31,"")</f>
        <v>0</v>
      </c>
      <c r="I15" s="69">
        <f>IFERROR('Laika grafiks'!I31,"")</f>
        <v>0</v>
      </c>
      <c r="J15" s="69">
        <f>IFERROR('Laika grafiks'!J31,"")</f>
        <v>1</v>
      </c>
      <c r="K15" s="69">
        <f>IFERROR('Laika grafiks'!K31,"")</f>
        <v>1</v>
      </c>
      <c r="L15" s="69">
        <f>IFERROR('Laika grafiks'!L31,"")</f>
        <v>1</v>
      </c>
      <c r="M15" s="69">
        <f>IFERROR('Laika grafiks'!M31,"")</f>
        <v>1</v>
      </c>
      <c r="N15" s="69">
        <f>IFERROR('Laika grafiks'!N31,"")</f>
        <v>1</v>
      </c>
      <c r="O15" s="69">
        <f>IFERROR('Laika grafiks'!O31,"")</f>
        <v>1</v>
      </c>
      <c r="P15" s="69">
        <f>IFERROR('Laika grafiks'!P31,"")</f>
        <v>1</v>
      </c>
      <c r="Q15" s="69">
        <f>IFERROR('Laika grafiks'!Q31,"")</f>
        <v>1</v>
      </c>
      <c r="R15" s="69">
        <f>IFERROR('Laika grafiks'!R31,"")</f>
        <v>1</v>
      </c>
      <c r="S15" s="69">
        <f>IFERROR('Laika grafiks'!S31,"")</f>
        <v>1</v>
      </c>
      <c r="T15" s="69">
        <f>IFERROR('Laika grafiks'!T31,"")</f>
        <v>1</v>
      </c>
      <c r="U15" s="69">
        <f>IFERROR('Laika grafiks'!U31,"")</f>
        <v>1</v>
      </c>
      <c r="V15" s="69">
        <f>IFERROR('Laika grafiks'!V31,"")</f>
        <v>1</v>
      </c>
      <c r="W15" s="69">
        <f>IFERROR('Laika grafiks'!W31,"")</f>
        <v>1</v>
      </c>
      <c r="X15" s="69">
        <f>IFERROR('Laika grafiks'!X31,"")</f>
        <v>1</v>
      </c>
      <c r="Y15" s="69">
        <f>IFERROR('Laika grafiks'!Y31,"")</f>
        <v>1</v>
      </c>
      <c r="Z15" s="69">
        <f>IFERROR('Laika grafiks'!Z31,"")</f>
        <v>1</v>
      </c>
      <c r="AA15" s="69">
        <f>IFERROR('Laika grafiks'!AA31,"")</f>
        <v>1</v>
      </c>
      <c r="AB15" s="69">
        <f>IFERROR('Laika grafiks'!AB31,"")</f>
        <v>1</v>
      </c>
      <c r="AC15" s="69">
        <f>IFERROR('Laika grafiks'!AC31,"")</f>
        <v>1</v>
      </c>
      <c r="AD15" s="69">
        <f>IFERROR('Laika grafiks'!AD31,"")</f>
        <v>1</v>
      </c>
      <c r="AE15" s="69">
        <f>IFERROR('Laika grafiks'!AE31,"")</f>
        <v>1</v>
      </c>
      <c r="AF15" s="69">
        <f>IFERROR('Laika grafiks'!AF31,"")</f>
        <v>1</v>
      </c>
      <c r="AG15" s="69">
        <f>IFERROR('Laika grafiks'!AG31,"")</f>
        <v>1</v>
      </c>
      <c r="AH15" s="69">
        <f>IFERROR('Laika grafiks'!AH31,"")</f>
        <v>1</v>
      </c>
      <c r="AI15" s="69">
        <f>IFERROR('Laika grafiks'!AI31,"")</f>
        <v>1</v>
      </c>
      <c r="AJ15" s="69">
        <f>IFERROR('Laika grafiks'!AJ31,"")</f>
        <v>1</v>
      </c>
      <c r="AK15" s="69">
        <f>IFERROR('Laika grafiks'!AK31,"")</f>
        <v>1</v>
      </c>
      <c r="AL15" s="69">
        <f>IFERROR('Laika grafiks'!AL31,"")</f>
        <v>1</v>
      </c>
      <c r="AM15" s="69">
        <f>IFERROR('Laika grafiks'!AM31,"")</f>
        <v>1</v>
      </c>
      <c r="AN15" s="69">
        <f>IFERROR('Laika grafiks'!AN31,"")</f>
        <v>1</v>
      </c>
      <c r="AO15" s="69">
        <f>IFERROR('Laika grafiks'!AO31,"")</f>
        <v>1</v>
      </c>
      <c r="AP15" s="69">
        <f>IFERROR('Laika grafiks'!AP31,"")</f>
        <v>1</v>
      </c>
      <c r="AQ15" s="69">
        <f>IFERROR('Laika grafiks'!AQ31,"")</f>
        <v>1</v>
      </c>
      <c r="AR15" s="69">
        <f>IFERROR('Laika grafiks'!AR31,"")</f>
        <v>1</v>
      </c>
      <c r="AS15" s="69">
        <f>IFERROR('Laika grafiks'!AS31,"")</f>
        <v>1</v>
      </c>
      <c r="AT15" s="69">
        <f>IFERROR('Laika grafiks'!AT31,"")</f>
        <v>1</v>
      </c>
      <c r="AU15" s="69">
        <f>IFERROR('Laika grafiks'!AU31,"")</f>
        <v>1</v>
      </c>
      <c r="AV15" s="69">
        <f>IFERROR('Laika grafiks'!AV31,"")</f>
        <v>1</v>
      </c>
      <c r="AW15" s="69">
        <f>IFERROR('Laika grafiks'!AW31,"")</f>
        <v>1</v>
      </c>
      <c r="AX15" s="69">
        <f>IFERROR('Laika grafiks'!AX31,"")</f>
        <v>1</v>
      </c>
      <c r="AY15" s="69">
        <f>IFERROR('Laika grafiks'!AY31,"")</f>
        <v>1</v>
      </c>
      <c r="AZ15" s="69">
        <f>IFERROR('Laika grafiks'!AZ31,"")</f>
        <v>1</v>
      </c>
      <c r="BA15" s="69">
        <f>IFERROR('Laika grafiks'!BA31,"")</f>
        <v>1</v>
      </c>
      <c r="BB15" s="69">
        <f>IFERROR('Laika grafiks'!BB31,"")</f>
        <v>1</v>
      </c>
      <c r="BC15" s="69">
        <f>IFERROR('Laika grafiks'!BC31,"")</f>
        <v>1</v>
      </c>
      <c r="BD15" s="69">
        <f>IFERROR('Laika grafiks'!BD31,"")</f>
        <v>1</v>
      </c>
      <c r="BE15" s="69">
        <f>IFERROR('Laika grafiks'!BE31,"")</f>
        <v>1</v>
      </c>
      <c r="BF15" s="69">
        <f>IFERROR('Laika grafiks'!BF31,"")</f>
        <v>1</v>
      </c>
      <c r="BG15" s="69">
        <f>IFERROR('Laika grafiks'!BG31,"")</f>
        <v>1</v>
      </c>
      <c r="BH15" s="69">
        <f>IFERROR('Laika grafiks'!BH31,"")</f>
        <v>1</v>
      </c>
      <c r="BI15" s="69">
        <f>IFERROR('Laika grafiks'!BI31,"")</f>
        <v>1</v>
      </c>
      <c r="BJ15" s="69">
        <f>IFERROR('Laika grafiks'!BJ31,"")</f>
        <v>1</v>
      </c>
      <c r="BK15" s="69">
        <f>IFERROR('Laika grafiks'!BK31,"")</f>
        <v>1</v>
      </c>
      <c r="BL15" s="69">
        <f>IFERROR('Laika grafiks'!BL31,"")</f>
        <v>1</v>
      </c>
      <c r="BM15" s="69">
        <f>IFERROR('Laika grafiks'!BM31,"")</f>
        <v>0</v>
      </c>
      <c r="BN15" s="69">
        <f>IFERROR('Laika grafiks'!BN31,"")</f>
        <v>0</v>
      </c>
      <c r="BO15" s="69">
        <f>IFERROR('Laika grafiks'!BO31,"")</f>
        <v>0</v>
      </c>
      <c r="BP15" s="69">
        <f>IFERROR('Laika grafiks'!BP31,"")</f>
        <v>0</v>
      </c>
      <c r="BQ15" s="69">
        <f>IFERROR('Laika grafiks'!BQ31,"")</f>
        <v>0</v>
      </c>
      <c r="BR15" s="69">
        <f>IFERROR('Laika grafiks'!BR31,"")</f>
        <v>0</v>
      </c>
      <c r="BS15" s="69">
        <f>IFERROR('Laika grafiks'!BS31,"")</f>
        <v>0</v>
      </c>
      <c r="BT15" s="69">
        <f>IFERROR('Laika grafiks'!BT31,"")</f>
        <v>0</v>
      </c>
      <c r="BU15" s="69">
        <f>IFERROR('Laika grafiks'!BU31,"")</f>
        <v>0</v>
      </c>
      <c r="BV15" s="69">
        <f>IFERROR('Laika grafiks'!BV31,"")</f>
        <v>0</v>
      </c>
      <c r="BW15" s="69">
        <f>IFERROR('Laika grafiks'!BW31,"")</f>
        <v>0</v>
      </c>
      <c r="BX15" s="69">
        <f>IFERROR('Laika grafiks'!BX31,"")</f>
        <v>0</v>
      </c>
      <c r="BY15" s="69">
        <f>IFERROR('Laika grafiks'!BY31,"")</f>
        <v>0</v>
      </c>
      <c r="BZ15" s="69">
        <f>IFERROR('Laika grafiks'!BZ31,"")</f>
        <v>0</v>
      </c>
      <c r="CA15" s="69">
        <f>IFERROR('Laika grafiks'!CA31,"")</f>
        <v>0</v>
      </c>
      <c r="CB15" s="69">
        <f>IFERROR('Laika grafiks'!CB31,"")</f>
        <v>0</v>
      </c>
      <c r="CC15" s="69">
        <f>IFERROR('Laika grafiks'!CC31,"")</f>
        <v>0</v>
      </c>
      <c r="CD15" s="69">
        <f>IFERROR('Laika grafiks'!CD31,"")</f>
        <v>0</v>
      </c>
      <c r="CE15" s="69">
        <f>IFERROR('Laika grafiks'!CE31,"")</f>
        <v>0</v>
      </c>
      <c r="CF15" s="69">
        <f>IFERROR('Laika grafiks'!CF31,"")</f>
        <v>0</v>
      </c>
      <c r="CG15" s="69">
        <f>IFERROR('Laika grafiks'!CG31,"")</f>
        <v>0</v>
      </c>
      <c r="CH15" s="69">
        <f>IFERROR('Laika grafiks'!CH31,"")</f>
        <v>0</v>
      </c>
      <c r="CI15" s="69">
        <f>IFERROR('Laika grafiks'!CI31,"")</f>
        <v>0</v>
      </c>
      <c r="CJ15" s="69">
        <f>IFERROR('Laika grafiks'!CJ31,"")</f>
        <v>0</v>
      </c>
      <c r="CK15" s="69">
        <f>IFERROR('Laika grafiks'!CK31,"")</f>
        <v>0</v>
      </c>
      <c r="CL15" s="69">
        <f>IFERROR('Laika grafiks'!CL31,"")</f>
        <v>0</v>
      </c>
      <c r="CM15" s="69">
        <f>IFERROR('Laika grafiks'!CM31,"")</f>
        <v>0</v>
      </c>
      <c r="CN15" s="69">
        <f>IFERROR('Laika grafiks'!CN31,"")</f>
        <v>0</v>
      </c>
      <c r="CO15" s="69">
        <f>IFERROR('Laika grafiks'!CO31,"")</f>
        <v>0</v>
      </c>
      <c r="CP15" s="69">
        <f>IFERROR('Laika grafiks'!CP31,"")</f>
        <v>0</v>
      </c>
      <c r="CQ15" s="69">
        <f>IFERROR('Laika grafiks'!CQ31,"")</f>
        <v>0</v>
      </c>
      <c r="CR15" s="69">
        <f>IFERROR('Laika grafiks'!CR31,"")</f>
        <v>0</v>
      </c>
      <c r="CS15" s="69">
        <f>IFERROR('Laika grafiks'!CS31,"")</f>
        <v>0</v>
      </c>
      <c r="CT15" s="69">
        <f>IFERROR('Laika grafiks'!CT31,"")</f>
        <v>0</v>
      </c>
      <c r="CU15" s="69">
        <f>IFERROR('Laika grafiks'!CU31,"")</f>
        <v>0</v>
      </c>
      <c r="CV15" s="69">
        <f>IFERROR('Laika grafiks'!CV31,"")</f>
        <v>0</v>
      </c>
      <c r="CW15" s="69">
        <f>IFERROR('Laika grafiks'!CW31,"")</f>
        <v>0</v>
      </c>
      <c r="CX15" s="69">
        <f>IFERROR('Laika grafiks'!CX31,"")</f>
        <v>0</v>
      </c>
      <c r="CY15" s="69">
        <f>IFERROR('Laika grafiks'!CY31,"")</f>
        <v>0</v>
      </c>
      <c r="CZ15" s="69">
        <f>IFERROR('Laika grafiks'!CZ31,"")</f>
        <v>0</v>
      </c>
      <c r="DA15" s="69">
        <f>IFERROR('Laika grafiks'!DA31,"")</f>
        <v>0</v>
      </c>
      <c r="DB15" s="69">
        <f>IFERROR('Laika grafiks'!DB31,"")</f>
        <v>0</v>
      </c>
      <c r="DC15" s="69">
        <f>IFERROR('Laika grafiks'!DC31,"")</f>
        <v>0</v>
      </c>
      <c r="DD15" s="69">
        <f>IFERROR('Laika grafiks'!DD31,"")</f>
        <v>0</v>
      </c>
      <c r="DE15" s="69">
        <f>IFERROR('Laika grafiks'!DE31,"")</f>
        <v>0</v>
      </c>
      <c r="DF15" s="69">
        <f>IFERROR('Laika grafiks'!DF31,"")</f>
        <v>0</v>
      </c>
      <c r="DG15" s="69">
        <f>IFERROR('Laika grafiks'!DG31,"")</f>
        <v>0</v>
      </c>
      <c r="DH15" s="69">
        <f>IFERROR('Laika grafiks'!DH31,"")</f>
        <v>0</v>
      </c>
      <c r="DI15" s="69">
        <f>IFERROR('Laika grafiks'!DI31,"")</f>
        <v>0</v>
      </c>
      <c r="DJ15" s="69">
        <f>IFERROR('Laika grafiks'!DJ31,"")</f>
        <v>0</v>
      </c>
      <c r="DK15" s="69">
        <f>IFERROR('Laika grafiks'!DK31,"")</f>
        <v>0</v>
      </c>
      <c r="DL15" s="69">
        <f>IFERROR('Laika grafiks'!DL31,"")</f>
        <v>0</v>
      </c>
      <c r="DM15" s="69">
        <f>IFERROR('Laika grafiks'!DM31,"")</f>
        <v>0</v>
      </c>
      <c r="DN15" s="69">
        <f>IFERROR('Laika grafiks'!DN31,"")</f>
        <v>0</v>
      </c>
      <c r="DO15" s="69">
        <f>IFERROR('Laika grafiks'!DO31,"")</f>
        <v>0</v>
      </c>
      <c r="DP15" s="69">
        <f>IFERROR('Laika grafiks'!DP31,"")</f>
        <v>0</v>
      </c>
      <c r="DQ15" s="69">
        <f>IFERROR('Laika grafiks'!DQ31,"")</f>
        <v>0</v>
      </c>
      <c r="DR15" s="69">
        <f>IFERROR('Laika grafiks'!DR31,"")</f>
        <v>0</v>
      </c>
      <c r="DS15" s="69">
        <f>IFERROR('Laika grafiks'!DS31,"")</f>
        <v>0</v>
      </c>
      <c r="DT15" s="69">
        <f>IFERROR('Laika grafiks'!DT31,"")</f>
        <v>0</v>
      </c>
      <c r="DU15" s="69">
        <f>IFERROR('Laika grafiks'!DU31,"")</f>
        <v>0</v>
      </c>
    </row>
    <row r="16" spans="1:1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c r="A17" s="69" t="str">
        <f>IFERROR(Pieņēmumi!B246,"")</f>
        <v>Indekss lietošanas maksām</v>
      </c>
      <c r="B17" s="2"/>
      <c r="C17" s="2"/>
      <c r="D17" s="69" t="str">
        <f>IFERROR(Pieņēmumi!E246,"")</f>
        <v>Patēriņa cenu indekss</v>
      </c>
      <c r="E17" s="81">
        <f>IFERROR(INDEX('Laika grafiks'!$54:$58,MATCH($D17,'Laika grafiks'!$A$54:$A$58,0),MATCH(E$3,'Laika grafiks'!$3:$3,0)),"")</f>
        <v>1.0061232333721217</v>
      </c>
      <c r="F17" s="81">
        <f>IFERROR(INDEX('Laika grafiks'!$54:$58,MATCH($D17,'Laika grafiks'!$A$54:$A$58,0),MATCH(F$3,'Laika grafiks'!$3:$3,0)),"")</f>
        <v>1.0124228365658292</v>
      </c>
      <c r="G17" s="81">
        <f>IFERROR(INDEX('Laika grafiks'!$54:$58,MATCH($D17,'Laika grafiks'!$A$54:$A$58,0),MATCH(G$3,'Laika grafiks'!$3:$3,0)),"")</f>
        <v>1.0186920081555439</v>
      </c>
      <c r="H17" s="81">
        <f>IFERROR(INDEX('Laika grafiks'!$54:$58,MATCH($D17,'Laika grafiks'!$A$54:$A$58,0),MATCH(H$3,'Laika grafiks'!$3:$3,0)),"")</f>
        <v>1.0249296970557957</v>
      </c>
      <c r="I17" s="81">
        <f>IFERROR(INDEX('Laika grafiks'!$54:$58,MATCH($D17,'Laika grafiks'!$A$54:$A$58,0),MATCH(I$3,'Laika grafiks'!$3:$3,0)),"")</f>
        <v>1.0287672013182014</v>
      </c>
      <c r="J17" s="81">
        <f>IFERROR(INDEX('Laika grafiks'!$54:$58,MATCH($D17,'Laika grafiks'!$A$54:$A$58,0),MATCH(J$3,'Laika grafiks'!$3:$3,0)),"")</f>
        <v>1.0346976210468446</v>
      </c>
      <c r="K17" s="81">
        <f>IFERROR(INDEX('Laika grafiks'!$54:$58,MATCH($D17,'Laika grafiks'!$A$54:$A$58,0),MATCH(K$3,'Laika grafiks'!$3:$3,0)),"")</f>
        <v>1.0405964956007363</v>
      </c>
      <c r="L17" s="81">
        <f>IFERROR(INDEX('Laika grafiks'!$54:$58,MATCH($D17,'Laika grafiks'!$A$54:$A$58,0),MATCH(L$3,'Laika grafiks'!$3:$3,0)),"")</f>
        <v>1.0464628978305941</v>
      </c>
      <c r="M17" s="81">
        <f>IFERROR(INDEX('Laika grafiks'!$54:$58,MATCH($D17,'Laika grafiks'!$A$54:$A$58,0),MATCH(M$3,'Laika grafiks'!$3:$3,0)),"")</f>
        <v>1.0455059219711271</v>
      </c>
      <c r="N17" s="81">
        <f>IFERROR(INDEX('Laika grafiks'!$54:$58,MATCH($D17,'Laika grafiks'!$A$54:$A$58,0),MATCH(N$3,'Laika grafiks'!$3:$3,0)),"")</f>
        <v>1.0507524937871906</v>
      </c>
      <c r="O17" s="81">
        <f>IFERROR(INDEX('Laika grafiks'!$54:$58,MATCH($D17,'Laika grafiks'!$A$54:$A$58,0),MATCH(O$3,'Laika grafiks'!$3:$3,0)),"")</f>
        <v>1.0559673065142297</v>
      </c>
      <c r="P17" s="81">
        <f>IFERROR(INDEX('Laika grafiks'!$54:$58,MATCH($D17,'Laika grafiks'!$A$54:$A$58,0),MATCH(P$3,'Laika grafiks'!$3:$3,0)),"")</f>
        <v>1.0611496274207299</v>
      </c>
      <c r="Q17" s="81">
        <f>IFERROR(INDEX('Laika grafiks'!$54:$58,MATCH($D17,'Laika grafiks'!$A$54:$A$58,0),MATCH(Q$3,'Laika grafiks'!$3:$3,0)),"")</f>
        <v>1.0664160404105498</v>
      </c>
      <c r="R17" s="81">
        <f>IFERROR(INDEX('Laika grafiks'!$54:$58,MATCH($D17,'Laika grafiks'!$A$54:$A$58,0),MATCH(R$3,'Laika grafiks'!$3:$3,0)),"")</f>
        <v>1.0717675436629344</v>
      </c>
      <c r="S17" s="81">
        <f>IFERROR(INDEX('Laika grafiks'!$54:$58,MATCH($D17,'Laika grafiks'!$A$54:$A$58,0),MATCH(S$3,'Laika grafiks'!$3:$3,0)),"")</f>
        <v>1.0770866526445142</v>
      </c>
      <c r="T17" s="81">
        <f>IFERROR(INDEX('Laika grafiks'!$54:$58,MATCH($D17,'Laika grafiks'!$A$54:$A$58,0),MATCH(T$3,'Laika grafiks'!$3:$3,0)),"")</f>
        <v>1.0823726199691446</v>
      </c>
      <c r="U17" s="81">
        <f>IFERROR(INDEX('Laika grafiks'!$54:$58,MATCH($D17,'Laika grafiks'!$A$54:$A$58,0),MATCH(U$3,'Laika grafiks'!$3:$3,0)),"")</f>
        <v>1.0877443612187607</v>
      </c>
      <c r="V17" s="81">
        <f>IFERROR(INDEX('Laika grafiks'!$54:$58,MATCH($D17,'Laika grafiks'!$A$54:$A$58,0),MATCH(V$3,'Laika grafiks'!$3:$3,0)),"")</f>
        <v>1.0932028945361931</v>
      </c>
      <c r="W17" s="81">
        <f>IFERROR(INDEX('Laika grafiks'!$54:$58,MATCH($D17,'Laika grafiks'!$A$54:$A$58,0),MATCH(W$3,'Laika grafiks'!$3:$3,0)),"")</f>
        <v>1.0986283856974046</v>
      </c>
      <c r="X17" s="81">
        <f>IFERROR(INDEX('Laika grafiks'!$54:$58,MATCH($D17,'Laika grafiks'!$A$54:$A$58,0),MATCH(X$3,'Laika grafiks'!$3:$3,0)),"")</f>
        <v>1.1040200723685276</v>
      </c>
      <c r="Y17" s="81">
        <f>IFERROR(INDEX('Laika grafiks'!$54:$58,MATCH($D17,'Laika grafiks'!$A$54:$A$58,0),MATCH(Y$3,'Laika grafiks'!$3:$3,0)),"")</f>
        <v>1.1094992484431361</v>
      </c>
      <c r="Z17" s="81">
        <f>IFERROR(INDEX('Laika grafiks'!$54:$58,MATCH($D17,'Laika grafiks'!$A$54:$A$58,0),MATCH(Z$3,'Laika grafiks'!$3:$3,0)),"")</f>
        <v>1.115066952426917</v>
      </c>
      <c r="AA17" s="81">
        <f>IFERROR(INDEX('Laika grafiks'!$54:$58,MATCH($D17,'Laika grafiks'!$A$54:$A$58,0),MATCH(AA$3,'Laika grafiks'!$3:$3,0)),"")</f>
        <v>1.1206009534113528</v>
      </c>
      <c r="AB17" s="81">
        <f>IFERROR(INDEX('Laika grafiks'!$54:$58,MATCH($D17,'Laika grafiks'!$A$54:$A$58,0),MATCH(AB$3,'Laika grafiks'!$3:$3,0)),"")</f>
        <v>1.1261004738158982</v>
      </c>
      <c r="AC17" s="81">
        <f>IFERROR(INDEX('Laika grafiks'!$54:$58,MATCH($D17,'Laika grafiks'!$A$54:$A$58,0),MATCH(AC$3,'Laika grafiks'!$3:$3,0)),"")</f>
        <v>1.1316892334119988</v>
      </c>
      <c r="AD17" s="81">
        <f>IFERROR(INDEX('Laika grafiks'!$54:$58,MATCH($D17,'Laika grafiks'!$A$54:$A$58,0),MATCH(AD$3,'Laika grafiks'!$3:$3,0)),"")</f>
        <v>1.1373682914754555</v>
      </c>
      <c r="AE17" s="81">
        <f>IFERROR(INDEX('Laika grafiks'!$54:$58,MATCH($D17,'Laika grafiks'!$A$54:$A$58,0),MATCH(AE$3,'Laika grafiks'!$3:$3,0)),"")</f>
        <v>1.1430129724795797</v>
      </c>
      <c r="AF17" s="81">
        <f>IFERROR(INDEX('Laika grafiks'!$54:$58,MATCH($D17,'Laika grafiks'!$A$54:$A$58,0),MATCH(AF$3,'Laika grafiks'!$3:$3,0)),"")</f>
        <v>1.1486224832922161</v>
      </c>
      <c r="AG17" s="81">
        <f>IFERROR(INDEX('Laika grafiks'!$54:$58,MATCH($D17,'Laika grafiks'!$A$54:$A$58,0),MATCH(AG$3,'Laika grafiks'!$3:$3,0)),"")</f>
        <v>1.1543230180802388</v>
      </c>
      <c r="AH17" s="81">
        <f>IFERROR(INDEX('Laika grafiks'!$54:$58,MATCH($D17,'Laika grafiks'!$A$54:$A$58,0),MATCH(AH$3,'Laika grafiks'!$3:$3,0)),"")</f>
        <v>1.1601156573049645</v>
      </c>
      <c r="AI17" s="81">
        <f>IFERROR(INDEX('Laika grafiks'!$54:$58,MATCH($D17,'Laika grafiks'!$A$54:$A$58,0),MATCH(AI$3,'Laika grafiks'!$3:$3,0)),"")</f>
        <v>1.1658732319291714</v>
      </c>
      <c r="AJ17" s="81">
        <f>IFERROR(INDEX('Laika grafiks'!$54:$58,MATCH($D17,'Laika grafiks'!$A$54:$A$58,0),MATCH(AJ$3,'Laika grafiks'!$3:$3,0)),"")</f>
        <v>1.1715949329580604</v>
      </c>
      <c r="AK17" s="81">
        <f>IFERROR(INDEX('Laika grafiks'!$54:$58,MATCH($D17,'Laika grafiks'!$A$54:$A$58,0),MATCH(AK$3,'Laika grafiks'!$3:$3,0)),"")</f>
        <v>1.1774094784418434</v>
      </c>
      <c r="AL17" s="81">
        <f>IFERROR(INDEX('Laika grafiks'!$54:$58,MATCH($D17,'Laika grafiks'!$A$54:$A$58,0),MATCH(AL$3,'Laika grafiks'!$3:$3,0)),"")</f>
        <v>1.1833179704510639</v>
      </c>
      <c r="AM17" s="81">
        <f>IFERROR(INDEX('Laika grafiks'!$54:$58,MATCH($D17,'Laika grafiks'!$A$54:$A$58,0),MATCH(AM$3,'Laika grafiks'!$3:$3,0)),"")</f>
        <v>1.1891906965677548</v>
      </c>
      <c r="AN17" s="81">
        <f>IFERROR(INDEX('Laika grafiks'!$54:$58,MATCH($D17,'Laika grafiks'!$A$54:$A$58,0),MATCH(AN$3,'Laika grafiks'!$3:$3,0)),"")</f>
        <v>1.1950268316172217</v>
      </c>
      <c r="AO17" s="81">
        <f>IFERROR(INDEX('Laika grafiks'!$54:$58,MATCH($D17,'Laika grafiks'!$A$54:$A$58,0),MATCH(AO$3,'Laika grafiks'!$3:$3,0)),"")</f>
        <v>1.2009576680106804</v>
      </c>
      <c r="AP17" s="81">
        <f>IFERROR(INDEX('Laika grafiks'!$54:$58,MATCH($D17,'Laika grafiks'!$A$54:$A$58,0),MATCH(AP$3,'Laika grafiks'!$3:$3,0)),"")</f>
        <v>1.2069843298600851</v>
      </c>
      <c r="AQ17" s="81">
        <f>IFERROR(INDEX('Laika grafiks'!$54:$58,MATCH($D17,'Laika grafiks'!$A$54:$A$58,0),MATCH(AQ$3,'Laika grafiks'!$3:$3,0)),"")</f>
        <v>1.2129745104991099</v>
      </c>
      <c r="AR17" s="81">
        <f>IFERROR(INDEX('Laika grafiks'!$54:$58,MATCH($D17,'Laika grafiks'!$A$54:$A$58,0),MATCH(AR$3,'Laika grafiks'!$3:$3,0)),"")</f>
        <v>1.218927368249566</v>
      </c>
      <c r="AS17" s="81">
        <f>IFERROR(INDEX('Laika grafiks'!$54:$58,MATCH($D17,'Laika grafiks'!$A$54:$A$58,0),MATCH(AS$3,'Laika grafiks'!$3:$3,0)),"")</f>
        <v>1.224976821370894</v>
      </c>
      <c r="AT17" s="81">
        <f>IFERROR(INDEX('Laika grafiks'!$54:$58,MATCH($D17,'Laika grafiks'!$A$54:$A$58,0),MATCH(AT$3,'Laika grafiks'!$3:$3,0)),"")</f>
        <v>1.231124016457287</v>
      </c>
      <c r="AU17" s="81">
        <f>IFERROR(INDEX('Laika grafiks'!$54:$58,MATCH($D17,'Laika grafiks'!$A$54:$A$58,0),MATCH(AU$3,'Laika grafiks'!$3:$3,0)),"")</f>
        <v>1.2372340007090921</v>
      </c>
      <c r="AV17" s="81">
        <f>IFERROR(INDEX('Laika grafiks'!$54:$58,MATCH($D17,'Laika grafiks'!$A$54:$A$58,0),MATCH(AV$3,'Laika grafiks'!$3:$3,0)),"")</f>
        <v>1.2433059156145574</v>
      </c>
      <c r="AW17" s="81">
        <f>IFERROR(INDEX('Laika grafiks'!$54:$58,MATCH($D17,'Laika grafiks'!$A$54:$A$58,0),MATCH(AW$3,'Laika grafiks'!$3:$3,0)),"")</f>
        <v>1.2494763577983119</v>
      </c>
      <c r="AX17" s="81">
        <f>IFERROR(INDEX('Laika grafiks'!$54:$58,MATCH($D17,'Laika grafiks'!$A$54:$A$58,0),MATCH(AX$3,'Laika grafiks'!$3:$3,0)),"")</f>
        <v>1.2557464967864327</v>
      </c>
      <c r="AY17" s="81">
        <f>IFERROR(INDEX('Laika grafiks'!$54:$58,MATCH($D17,'Laika grafiks'!$A$54:$A$58,0),MATCH(AY$3,'Laika grafiks'!$3:$3,0)),"")</f>
        <v>1.261978680723274</v>
      </c>
      <c r="AZ17" s="81">
        <f>IFERROR(INDEX('Laika grafiks'!$54:$58,MATCH($D17,'Laika grafiks'!$A$54:$A$58,0),MATCH(AZ$3,'Laika grafiks'!$3:$3,0)),"")</f>
        <v>1.2681720339268487</v>
      </c>
      <c r="BA17" s="81">
        <f>IFERROR(INDEX('Laika grafiks'!$54:$58,MATCH($D17,'Laika grafiks'!$A$54:$A$58,0),MATCH(BA$3,'Laika grafiks'!$3:$3,0)),"")</f>
        <v>1.2744658849542783</v>
      </c>
      <c r="BB17" s="81">
        <f>IFERROR(INDEX('Laika grafiks'!$54:$58,MATCH($D17,'Laika grafiks'!$A$54:$A$58,0),MATCH(BB$3,'Laika grafiks'!$3:$3,0)),"")</f>
        <v>1.2808614267221612</v>
      </c>
      <c r="BC17" s="81">
        <f>IFERROR(INDEX('Laika grafiks'!$54:$58,MATCH($D17,'Laika grafiks'!$A$54:$A$58,0),MATCH(BC$3,'Laika grafiks'!$3:$3,0)),"")</f>
        <v>1.2872182543377395</v>
      </c>
      <c r="BD17" s="81">
        <f>IFERROR(INDEX('Laika grafiks'!$54:$58,MATCH($D17,'Laika grafiks'!$A$54:$A$58,0),MATCH(BD$3,'Laika grafiks'!$3:$3,0)),"")</f>
        <v>1.2935354746053855</v>
      </c>
      <c r="BE17" s="81">
        <f>IFERROR(INDEX('Laika grafiks'!$54:$58,MATCH($D17,'Laika grafiks'!$A$54:$A$58,0),MATCH(BE$3,'Laika grafiks'!$3:$3,0)),"")</f>
        <v>1.2999552026533638</v>
      </c>
      <c r="BF17" s="81">
        <f>IFERROR(INDEX('Laika grafiks'!$54:$58,MATCH($D17,'Laika grafiks'!$A$54:$A$58,0),MATCH(BF$3,'Laika grafiks'!$3:$3,0)),"")</f>
        <v>1.3064786552566046</v>
      </c>
      <c r="BG17" s="81">
        <f>IFERROR(INDEX('Laika grafiks'!$54:$58,MATCH($D17,'Laika grafiks'!$A$54:$A$58,0),MATCH(BG$3,'Laika grafiks'!$3:$3,0)),"")</f>
        <v>1.3129626194244943</v>
      </c>
      <c r="BH17" s="81">
        <f>IFERROR(INDEX('Laika grafiks'!$54:$58,MATCH($D17,'Laika grafiks'!$A$54:$A$58,0),MATCH(BH$3,'Laika grafiks'!$3:$3,0)),"")</f>
        <v>1.3194061840974933</v>
      </c>
      <c r="BI17" s="81">
        <f>IFERROR(INDEX('Laika grafiks'!$54:$58,MATCH($D17,'Laika grafiks'!$A$54:$A$58,0),MATCH(BI$3,'Laika grafiks'!$3:$3,0)),"")</f>
        <v>1.325954306706431</v>
      </c>
      <c r="BJ17" s="81">
        <f>IFERROR(INDEX('Laika grafiks'!$54:$58,MATCH($D17,'Laika grafiks'!$A$54:$A$58,0),MATCH(BJ$3,'Laika grafiks'!$3:$3,0)),"")</f>
        <v>1.3326082283617366</v>
      </c>
      <c r="BK17" s="81">
        <f>IFERROR(INDEX('Laika grafiks'!$54:$58,MATCH($D17,'Laika grafiks'!$A$54:$A$58,0),MATCH(BK$3,'Laika grafiks'!$3:$3,0)),"")</f>
        <v>1.3392218718129842</v>
      </c>
      <c r="BL17" s="81">
        <f>IFERROR(INDEX('Laika grafiks'!$54:$58,MATCH($D17,'Laika grafiks'!$A$54:$A$58,0),MATCH(BL$3,'Laika grafiks'!$3:$3,0)),"")</f>
        <v>1.3457943077794432</v>
      </c>
      <c r="BM17" s="81">
        <f>IFERROR(INDEX('Laika grafiks'!$54:$58,MATCH($D17,'Laika grafiks'!$A$54:$A$58,0),MATCH(BM$3,'Laika grafiks'!$3:$3,0)),"")</f>
        <v>1.3524733928405597</v>
      </c>
      <c r="BN17" s="81">
        <f>IFERROR(INDEX('Laika grafiks'!$54:$58,MATCH($D17,'Laika grafiks'!$A$54:$A$58,0),MATCH(BN$3,'Laika grafiks'!$3:$3,0)),"")</f>
        <v>1.3592603929289715</v>
      </c>
      <c r="BO17" s="81">
        <f>IFERROR(INDEX('Laika grafiks'!$54:$58,MATCH($D17,'Laika grafiks'!$A$54:$A$58,0),MATCH(BO$3,'Laika grafiks'!$3:$3,0)),"")</f>
        <v>1.3592603929289715</v>
      </c>
      <c r="BP17" s="81">
        <f>IFERROR(INDEX('Laika grafiks'!$54:$58,MATCH($D17,'Laika grafiks'!$A$54:$A$58,0),MATCH(BP$3,'Laika grafiks'!$3:$3,0)),"")</f>
        <v>1.3592603929289715</v>
      </c>
      <c r="BQ17" s="81">
        <f>IFERROR(INDEX('Laika grafiks'!$54:$58,MATCH($D17,'Laika grafiks'!$A$54:$A$58,0),MATCH(BQ$3,'Laika grafiks'!$3:$3,0)),"")</f>
        <v>1.3592603929289715</v>
      </c>
      <c r="BR17" s="81">
        <f>IFERROR(INDEX('Laika grafiks'!$54:$58,MATCH($D17,'Laika grafiks'!$A$54:$A$58,0),MATCH(BR$3,'Laika grafiks'!$3:$3,0)),"")</f>
        <v>1.3592603929289715</v>
      </c>
      <c r="BS17" s="81">
        <f>IFERROR(INDEX('Laika grafiks'!$54:$58,MATCH($D17,'Laika grafiks'!$A$54:$A$58,0),MATCH(BS$3,'Laika grafiks'!$3:$3,0)),"")</f>
        <v>1.3592603929289715</v>
      </c>
      <c r="BT17" s="81">
        <f>IFERROR(INDEX('Laika grafiks'!$54:$58,MATCH($D17,'Laika grafiks'!$A$54:$A$58,0),MATCH(BT$3,'Laika grafiks'!$3:$3,0)),"")</f>
        <v>1.3592603929289715</v>
      </c>
      <c r="BU17" s="81">
        <f>IFERROR(INDEX('Laika grafiks'!$54:$58,MATCH($D17,'Laika grafiks'!$A$54:$A$58,0),MATCH(BU$3,'Laika grafiks'!$3:$3,0)),"")</f>
        <v>1.3592603929289715</v>
      </c>
      <c r="BV17" s="81">
        <f>IFERROR(INDEX('Laika grafiks'!$54:$58,MATCH($D17,'Laika grafiks'!$A$54:$A$58,0),MATCH(BV$3,'Laika grafiks'!$3:$3,0)),"")</f>
        <v>1.3592603929289715</v>
      </c>
      <c r="BW17" s="81">
        <f>IFERROR(INDEX('Laika grafiks'!$54:$58,MATCH($D17,'Laika grafiks'!$A$54:$A$58,0),MATCH(BW$3,'Laika grafiks'!$3:$3,0)),"")</f>
        <v>1.3592603929289715</v>
      </c>
      <c r="BX17" s="81">
        <f>IFERROR(INDEX('Laika grafiks'!$54:$58,MATCH($D17,'Laika grafiks'!$A$54:$A$58,0),MATCH(BX$3,'Laika grafiks'!$3:$3,0)),"")</f>
        <v>1.3592603929289715</v>
      </c>
      <c r="BY17" s="81">
        <f>IFERROR(INDEX('Laika grafiks'!$54:$58,MATCH($D17,'Laika grafiks'!$A$54:$A$58,0),MATCH(BY$3,'Laika grafiks'!$3:$3,0)),"")</f>
        <v>1.3592603929289715</v>
      </c>
      <c r="BZ17" s="81">
        <f>IFERROR(INDEX('Laika grafiks'!$54:$58,MATCH($D17,'Laika grafiks'!$A$54:$A$58,0),MATCH(BZ$3,'Laika grafiks'!$3:$3,0)),"")</f>
        <v>1.3592603929289715</v>
      </c>
      <c r="CA17" s="81">
        <f>IFERROR(INDEX('Laika grafiks'!$54:$58,MATCH($D17,'Laika grafiks'!$A$54:$A$58,0),MATCH(CA$3,'Laika grafiks'!$3:$3,0)),"")</f>
        <v>1.3592603929289715</v>
      </c>
      <c r="CB17" s="81">
        <f>IFERROR(INDEX('Laika grafiks'!$54:$58,MATCH($D17,'Laika grafiks'!$A$54:$A$58,0),MATCH(CB$3,'Laika grafiks'!$3:$3,0)),"")</f>
        <v>1.3592603929289715</v>
      </c>
      <c r="CC17" s="81">
        <f>IFERROR(INDEX('Laika grafiks'!$54:$58,MATCH($D17,'Laika grafiks'!$A$54:$A$58,0),MATCH(CC$3,'Laika grafiks'!$3:$3,0)),"")</f>
        <v>1.3592603929289715</v>
      </c>
      <c r="CD17" s="81">
        <f>IFERROR(INDEX('Laika grafiks'!$54:$58,MATCH($D17,'Laika grafiks'!$A$54:$A$58,0),MATCH(CD$3,'Laika grafiks'!$3:$3,0)),"")</f>
        <v>1.3592603929289715</v>
      </c>
      <c r="CE17" s="81">
        <f>IFERROR(INDEX('Laika grafiks'!$54:$58,MATCH($D17,'Laika grafiks'!$A$54:$A$58,0),MATCH(CE$3,'Laika grafiks'!$3:$3,0)),"")</f>
        <v>1.3592603929289715</v>
      </c>
      <c r="CF17" s="81">
        <f>IFERROR(INDEX('Laika grafiks'!$54:$58,MATCH($D17,'Laika grafiks'!$A$54:$A$58,0),MATCH(CF$3,'Laika grafiks'!$3:$3,0)),"")</f>
        <v>1.3592603929289715</v>
      </c>
      <c r="CG17" s="81">
        <f>IFERROR(INDEX('Laika grafiks'!$54:$58,MATCH($D17,'Laika grafiks'!$A$54:$A$58,0),MATCH(CG$3,'Laika grafiks'!$3:$3,0)),"")</f>
        <v>1.3592603929289715</v>
      </c>
      <c r="CH17" s="81">
        <f>IFERROR(INDEX('Laika grafiks'!$54:$58,MATCH($D17,'Laika grafiks'!$A$54:$A$58,0),MATCH(CH$3,'Laika grafiks'!$3:$3,0)),"")</f>
        <v>1.3592603929289715</v>
      </c>
      <c r="CI17" s="81">
        <f>IFERROR(INDEX('Laika grafiks'!$54:$58,MATCH($D17,'Laika grafiks'!$A$54:$A$58,0),MATCH(CI$3,'Laika grafiks'!$3:$3,0)),"")</f>
        <v>1.3592603929289715</v>
      </c>
      <c r="CJ17" s="81">
        <f>IFERROR(INDEX('Laika grafiks'!$54:$58,MATCH($D17,'Laika grafiks'!$A$54:$A$58,0),MATCH(CJ$3,'Laika grafiks'!$3:$3,0)),"")</f>
        <v>1.3592603929289715</v>
      </c>
      <c r="CK17" s="81">
        <f>IFERROR(INDEX('Laika grafiks'!$54:$58,MATCH($D17,'Laika grafiks'!$A$54:$A$58,0),MATCH(CK$3,'Laika grafiks'!$3:$3,0)),"")</f>
        <v>1.3592603929289715</v>
      </c>
      <c r="CL17" s="81">
        <f>IFERROR(INDEX('Laika grafiks'!$54:$58,MATCH($D17,'Laika grafiks'!$A$54:$A$58,0),MATCH(CL$3,'Laika grafiks'!$3:$3,0)),"")</f>
        <v>1.3592603929289715</v>
      </c>
      <c r="CM17" s="81">
        <f>IFERROR(INDEX('Laika grafiks'!$54:$58,MATCH($D17,'Laika grafiks'!$A$54:$A$58,0),MATCH(CM$3,'Laika grafiks'!$3:$3,0)),"")</f>
        <v>1.3592603929289715</v>
      </c>
      <c r="CN17" s="81">
        <f>IFERROR(INDEX('Laika grafiks'!$54:$58,MATCH($D17,'Laika grafiks'!$A$54:$A$58,0),MATCH(CN$3,'Laika grafiks'!$3:$3,0)),"")</f>
        <v>1.3592603929289715</v>
      </c>
      <c r="CO17" s="81">
        <f>IFERROR(INDEX('Laika grafiks'!$54:$58,MATCH($D17,'Laika grafiks'!$A$54:$A$58,0),MATCH(CO$3,'Laika grafiks'!$3:$3,0)),"")</f>
        <v>1.3592603929289715</v>
      </c>
      <c r="CP17" s="81">
        <f>IFERROR(INDEX('Laika grafiks'!$54:$58,MATCH($D17,'Laika grafiks'!$A$54:$A$58,0),MATCH(CP$3,'Laika grafiks'!$3:$3,0)),"")</f>
        <v>1.3592603929289715</v>
      </c>
      <c r="CQ17" s="81">
        <f>IFERROR(INDEX('Laika grafiks'!$54:$58,MATCH($D17,'Laika grafiks'!$A$54:$A$58,0),MATCH(CQ$3,'Laika grafiks'!$3:$3,0)),"")</f>
        <v>1.3592603929289715</v>
      </c>
      <c r="CR17" s="81">
        <f>IFERROR(INDEX('Laika grafiks'!$54:$58,MATCH($D17,'Laika grafiks'!$A$54:$A$58,0),MATCH(CR$3,'Laika grafiks'!$3:$3,0)),"")</f>
        <v>1.3592603929289715</v>
      </c>
      <c r="CS17" s="81">
        <f>IFERROR(INDEX('Laika grafiks'!$54:$58,MATCH($D17,'Laika grafiks'!$A$54:$A$58,0),MATCH(CS$3,'Laika grafiks'!$3:$3,0)),"")</f>
        <v>1.3592603929289715</v>
      </c>
      <c r="CT17" s="81">
        <f>IFERROR(INDEX('Laika grafiks'!$54:$58,MATCH($D17,'Laika grafiks'!$A$54:$A$58,0),MATCH(CT$3,'Laika grafiks'!$3:$3,0)),"")</f>
        <v>1.3592603929289715</v>
      </c>
      <c r="CU17" s="81">
        <f>IFERROR(INDEX('Laika grafiks'!$54:$58,MATCH($D17,'Laika grafiks'!$A$54:$A$58,0),MATCH(CU$3,'Laika grafiks'!$3:$3,0)),"")</f>
        <v>1.3592603929289715</v>
      </c>
      <c r="CV17" s="81">
        <f>IFERROR(INDEX('Laika grafiks'!$54:$58,MATCH($D17,'Laika grafiks'!$A$54:$A$58,0),MATCH(CV$3,'Laika grafiks'!$3:$3,0)),"")</f>
        <v>1.3592603929289715</v>
      </c>
      <c r="CW17" s="81">
        <f>IFERROR(INDEX('Laika grafiks'!$54:$58,MATCH($D17,'Laika grafiks'!$A$54:$A$58,0),MATCH(CW$3,'Laika grafiks'!$3:$3,0)),"")</f>
        <v>1.3592603929289715</v>
      </c>
      <c r="CX17" s="81">
        <f>IFERROR(INDEX('Laika grafiks'!$54:$58,MATCH($D17,'Laika grafiks'!$A$54:$A$58,0),MATCH(CX$3,'Laika grafiks'!$3:$3,0)),"")</f>
        <v>1.3592603929289715</v>
      </c>
      <c r="CY17" s="81">
        <f>IFERROR(INDEX('Laika grafiks'!$54:$58,MATCH($D17,'Laika grafiks'!$A$54:$A$58,0),MATCH(CY$3,'Laika grafiks'!$3:$3,0)),"")</f>
        <v>1.3592603929289715</v>
      </c>
      <c r="CZ17" s="81">
        <f>IFERROR(INDEX('Laika grafiks'!$54:$58,MATCH($D17,'Laika grafiks'!$A$54:$A$58,0),MATCH(CZ$3,'Laika grafiks'!$3:$3,0)),"")</f>
        <v>1.3592603929289715</v>
      </c>
      <c r="DA17" s="81">
        <f>IFERROR(INDEX('Laika grafiks'!$54:$58,MATCH($D17,'Laika grafiks'!$A$54:$A$58,0),MATCH(DA$3,'Laika grafiks'!$3:$3,0)),"")</f>
        <v>1.3592603929289715</v>
      </c>
      <c r="DB17" s="81">
        <f>IFERROR(INDEX('Laika grafiks'!$54:$58,MATCH($D17,'Laika grafiks'!$A$54:$A$58,0),MATCH(DB$3,'Laika grafiks'!$3:$3,0)),"")</f>
        <v>1.3592603929289715</v>
      </c>
      <c r="DC17" s="81">
        <f>IFERROR(INDEX('Laika grafiks'!$54:$58,MATCH($D17,'Laika grafiks'!$A$54:$A$58,0),MATCH(DC$3,'Laika grafiks'!$3:$3,0)),"")</f>
        <v>1.3592603929289715</v>
      </c>
      <c r="DD17" s="81">
        <f>IFERROR(INDEX('Laika grafiks'!$54:$58,MATCH($D17,'Laika grafiks'!$A$54:$A$58,0),MATCH(DD$3,'Laika grafiks'!$3:$3,0)),"")</f>
        <v>1.3592603929289715</v>
      </c>
      <c r="DE17" s="81">
        <f>IFERROR(INDEX('Laika grafiks'!$54:$58,MATCH($D17,'Laika grafiks'!$A$54:$A$58,0),MATCH(DE$3,'Laika grafiks'!$3:$3,0)),"")</f>
        <v>1.3592603929289715</v>
      </c>
      <c r="DF17" s="81">
        <f>IFERROR(INDEX('Laika grafiks'!$54:$58,MATCH($D17,'Laika grafiks'!$A$54:$A$58,0),MATCH(DF$3,'Laika grafiks'!$3:$3,0)),"")</f>
        <v>1.3592603929289715</v>
      </c>
      <c r="DG17" s="81">
        <f>IFERROR(INDEX('Laika grafiks'!$54:$58,MATCH($D17,'Laika grafiks'!$A$54:$A$58,0),MATCH(DG$3,'Laika grafiks'!$3:$3,0)),"")</f>
        <v>1.3592603929289715</v>
      </c>
      <c r="DH17" s="81">
        <f>IFERROR(INDEX('Laika grafiks'!$54:$58,MATCH($D17,'Laika grafiks'!$A$54:$A$58,0),MATCH(DH$3,'Laika grafiks'!$3:$3,0)),"")</f>
        <v>1.3592603929289715</v>
      </c>
      <c r="DI17" s="81">
        <f>IFERROR(INDEX('Laika grafiks'!$54:$58,MATCH($D17,'Laika grafiks'!$A$54:$A$58,0),MATCH(DI$3,'Laika grafiks'!$3:$3,0)),"")</f>
        <v>1.3592603929289715</v>
      </c>
      <c r="DJ17" s="81">
        <f>IFERROR(INDEX('Laika grafiks'!$54:$58,MATCH($D17,'Laika grafiks'!$A$54:$A$58,0),MATCH(DJ$3,'Laika grafiks'!$3:$3,0)),"")</f>
        <v>1.3592603929289715</v>
      </c>
      <c r="DK17" s="81">
        <f>IFERROR(INDEX('Laika grafiks'!$54:$58,MATCH($D17,'Laika grafiks'!$A$54:$A$58,0),MATCH(DK$3,'Laika grafiks'!$3:$3,0)),"")</f>
        <v>1.3592603929289715</v>
      </c>
      <c r="DL17" s="81">
        <f>IFERROR(INDEX('Laika grafiks'!$54:$58,MATCH($D17,'Laika grafiks'!$A$54:$A$58,0),MATCH(DL$3,'Laika grafiks'!$3:$3,0)),"")</f>
        <v>1.3592603929289715</v>
      </c>
      <c r="DM17" s="81">
        <f>IFERROR(INDEX('Laika grafiks'!$54:$58,MATCH($D17,'Laika grafiks'!$A$54:$A$58,0),MATCH(DM$3,'Laika grafiks'!$3:$3,0)),"")</f>
        <v>1.3592603929289715</v>
      </c>
      <c r="DN17" s="81">
        <f>IFERROR(INDEX('Laika grafiks'!$54:$58,MATCH($D17,'Laika grafiks'!$A$54:$A$58,0),MATCH(DN$3,'Laika grafiks'!$3:$3,0)),"")</f>
        <v>1.3592603929289715</v>
      </c>
      <c r="DO17" s="81">
        <f>IFERROR(INDEX('Laika grafiks'!$54:$58,MATCH($D17,'Laika grafiks'!$A$54:$A$58,0),MATCH(DO$3,'Laika grafiks'!$3:$3,0)),"")</f>
        <v>1.3592603929289715</v>
      </c>
      <c r="DP17" s="81">
        <f>IFERROR(INDEX('Laika grafiks'!$54:$58,MATCH($D17,'Laika grafiks'!$A$54:$A$58,0),MATCH(DP$3,'Laika grafiks'!$3:$3,0)),"")</f>
        <v>1.3592603929289715</v>
      </c>
      <c r="DQ17" s="81">
        <f>IFERROR(INDEX('Laika grafiks'!$54:$58,MATCH($D17,'Laika grafiks'!$A$54:$A$58,0),MATCH(DQ$3,'Laika grafiks'!$3:$3,0)),"")</f>
        <v>1.3592603929289715</v>
      </c>
      <c r="DR17" s="81">
        <f>IFERROR(INDEX('Laika grafiks'!$54:$58,MATCH($D17,'Laika grafiks'!$A$54:$A$58,0),MATCH(DR$3,'Laika grafiks'!$3:$3,0)),"")</f>
        <v>1.3592603929289715</v>
      </c>
      <c r="DS17" s="81">
        <f>IFERROR(INDEX('Laika grafiks'!$54:$58,MATCH($D17,'Laika grafiks'!$A$54:$A$58,0),MATCH(DS$3,'Laika grafiks'!$3:$3,0)),"")</f>
        <v>1.3592603929289715</v>
      </c>
      <c r="DT17" s="81">
        <f>IFERROR(INDEX('Laika grafiks'!$54:$58,MATCH($D17,'Laika grafiks'!$A$54:$A$58,0),MATCH(DT$3,'Laika grafiks'!$3:$3,0)),"")</f>
        <v>1.3592603929289715</v>
      </c>
      <c r="DU17" s="81">
        <f>IFERROR(INDEX('Laika grafiks'!$54:$58,MATCH($D17,'Laika grafiks'!$A$54:$A$58,0),MATCH(DU$3,'Laika grafiks'!$3:$3,0)),"")</f>
        <v>1.3592603929289715</v>
      </c>
    </row>
    <row r="18" spans="1:125">
      <c r="A18" s="69" t="str">
        <f>IFERROR(Pieņēmumi!B247,"")</f>
        <v>Indekss lietotāju skaita pieaugumam</v>
      </c>
      <c r="B18" s="2"/>
      <c r="C18" s="2"/>
      <c r="D18" s="69" t="str">
        <f>IFERROR(Pieņēmumi!E247,"")</f>
        <v>Patēriņa cenu indekss</v>
      </c>
      <c r="E18" s="81">
        <f>IFERROR(INDEX('Laika grafiks'!$54:$58,MATCH($D18,'Laika grafiks'!$A$54:$A$58,0),MATCH(E$3,'Laika grafiks'!$3:$3,0)),"")</f>
        <v>1.0061232333721217</v>
      </c>
      <c r="F18" s="81">
        <f>IFERROR(INDEX('Laika grafiks'!$54:$58,MATCH($D18,'Laika grafiks'!$A$54:$A$58,0),MATCH(F$3,'Laika grafiks'!$3:$3,0)),"")</f>
        <v>1.0124228365658292</v>
      </c>
      <c r="G18" s="81">
        <f>IFERROR(INDEX('Laika grafiks'!$54:$58,MATCH($D18,'Laika grafiks'!$A$54:$A$58,0),MATCH(G$3,'Laika grafiks'!$3:$3,0)),"")</f>
        <v>1.0186920081555439</v>
      </c>
      <c r="H18" s="81">
        <f>IFERROR(INDEX('Laika grafiks'!$54:$58,MATCH($D18,'Laika grafiks'!$A$54:$A$58,0),MATCH(H$3,'Laika grafiks'!$3:$3,0)),"")</f>
        <v>1.0249296970557957</v>
      </c>
      <c r="I18" s="81">
        <f>IFERROR(INDEX('Laika grafiks'!$54:$58,MATCH($D18,'Laika grafiks'!$A$54:$A$58,0),MATCH(I$3,'Laika grafiks'!$3:$3,0)),"")</f>
        <v>1.0287672013182014</v>
      </c>
      <c r="J18" s="81">
        <f>IFERROR(INDEX('Laika grafiks'!$54:$58,MATCH($D18,'Laika grafiks'!$A$54:$A$58,0),MATCH(J$3,'Laika grafiks'!$3:$3,0)),"")</f>
        <v>1.0346976210468446</v>
      </c>
      <c r="K18" s="81">
        <f>IFERROR(INDEX('Laika grafiks'!$54:$58,MATCH($D18,'Laika grafiks'!$A$54:$A$58,0),MATCH(K$3,'Laika grafiks'!$3:$3,0)),"")</f>
        <v>1.0405964956007363</v>
      </c>
      <c r="L18" s="81">
        <f>IFERROR(INDEX('Laika grafiks'!$54:$58,MATCH($D18,'Laika grafiks'!$A$54:$A$58,0),MATCH(L$3,'Laika grafiks'!$3:$3,0)),"")</f>
        <v>1.0464628978305941</v>
      </c>
      <c r="M18" s="81">
        <f>IFERROR(INDEX('Laika grafiks'!$54:$58,MATCH($D18,'Laika grafiks'!$A$54:$A$58,0),MATCH(M$3,'Laika grafiks'!$3:$3,0)),"")</f>
        <v>1.0455059219711271</v>
      </c>
      <c r="N18" s="81">
        <f>IFERROR(INDEX('Laika grafiks'!$54:$58,MATCH($D18,'Laika grafiks'!$A$54:$A$58,0),MATCH(N$3,'Laika grafiks'!$3:$3,0)),"")</f>
        <v>1.0507524937871906</v>
      </c>
      <c r="O18" s="81">
        <f>IFERROR(INDEX('Laika grafiks'!$54:$58,MATCH($D18,'Laika grafiks'!$A$54:$A$58,0),MATCH(O$3,'Laika grafiks'!$3:$3,0)),"")</f>
        <v>1.0559673065142297</v>
      </c>
      <c r="P18" s="81">
        <f>IFERROR(INDEX('Laika grafiks'!$54:$58,MATCH($D18,'Laika grafiks'!$A$54:$A$58,0),MATCH(P$3,'Laika grafiks'!$3:$3,0)),"")</f>
        <v>1.0611496274207299</v>
      </c>
      <c r="Q18" s="81">
        <f>IFERROR(INDEX('Laika grafiks'!$54:$58,MATCH($D18,'Laika grafiks'!$A$54:$A$58,0),MATCH(Q$3,'Laika grafiks'!$3:$3,0)),"")</f>
        <v>1.0664160404105498</v>
      </c>
      <c r="R18" s="81">
        <f>IFERROR(INDEX('Laika grafiks'!$54:$58,MATCH($D18,'Laika grafiks'!$A$54:$A$58,0),MATCH(R$3,'Laika grafiks'!$3:$3,0)),"")</f>
        <v>1.0717675436629344</v>
      </c>
      <c r="S18" s="81">
        <f>IFERROR(INDEX('Laika grafiks'!$54:$58,MATCH($D18,'Laika grafiks'!$A$54:$A$58,0),MATCH(S$3,'Laika grafiks'!$3:$3,0)),"")</f>
        <v>1.0770866526445142</v>
      </c>
      <c r="T18" s="81">
        <f>IFERROR(INDEX('Laika grafiks'!$54:$58,MATCH($D18,'Laika grafiks'!$A$54:$A$58,0),MATCH(T$3,'Laika grafiks'!$3:$3,0)),"")</f>
        <v>1.0823726199691446</v>
      </c>
      <c r="U18" s="81">
        <f>IFERROR(INDEX('Laika grafiks'!$54:$58,MATCH($D18,'Laika grafiks'!$A$54:$A$58,0),MATCH(U$3,'Laika grafiks'!$3:$3,0)),"")</f>
        <v>1.0877443612187607</v>
      </c>
      <c r="V18" s="81">
        <f>IFERROR(INDEX('Laika grafiks'!$54:$58,MATCH($D18,'Laika grafiks'!$A$54:$A$58,0),MATCH(V$3,'Laika grafiks'!$3:$3,0)),"")</f>
        <v>1.0932028945361931</v>
      </c>
      <c r="W18" s="81">
        <f>IFERROR(INDEX('Laika grafiks'!$54:$58,MATCH($D18,'Laika grafiks'!$A$54:$A$58,0),MATCH(W$3,'Laika grafiks'!$3:$3,0)),"")</f>
        <v>1.0986283856974046</v>
      </c>
      <c r="X18" s="81">
        <f>IFERROR(INDEX('Laika grafiks'!$54:$58,MATCH($D18,'Laika grafiks'!$A$54:$A$58,0),MATCH(X$3,'Laika grafiks'!$3:$3,0)),"")</f>
        <v>1.1040200723685276</v>
      </c>
      <c r="Y18" s="81">
        <f>IFERROR(INDEX('Laika grafiks'!$54:$58,MATCH($D18,'Laika grafiks'!$A$54:$A$58,0),MATCH(Y$3,'Laika grafiks'!$3:$3,0)),"")</f>
        <v>1.1094992484431361</v>
      </c>
      <c r="Z18" s="81">
        <f>IFERROR(INDEX('Laika grafiks'!$54:$58,MATCH($D18,'Laika grafiks'!$A$54:$A$58,0),MATCH(Z$3,'Laika grafiks'!$3:$3,0)),"")</f>
        <v>1.115066952426917</v>
      </c>
      <c r="AA18" s="81">
        <f>IFERROR(INDEX('Laika grafiks'!$54:$58,MATCH($D18,'Laika grafiks'!$A$54:$A$58,0),MATCH(AA$3,'Laika grafiks'!$3:$3,0)),"")</f>
        <v>1.1206009534113528</v>
      </c>
      <c r="AB18" s="81">
        <f>IFERROR(INDEX('Laika grafiks'!$54:$58,MATCH($D18,'Laika grafiks'!$A$54:$A$58,0),MATCH(AB$3,'Laika grafiks'!$3:$3,0)),"")</f>
        <v>1.1261004738158982</v>
      </c>
      <c r="AC18" s="81">
        <f>IFERROR(INDEX('Laika grafiks'!$54:$58,MATCH($D18,'Laika grafiks'!$A$54:$A$58,0),MATCH(AC$3,'Laika grafiks'!$3:$3,0)),"")</f>
        <v>1.1316892334119988</v>
      </c>
      <c r="AD18" s="81">
        <f>IFERROR(INDEX('Laika grafiks'!$54:$58,MATCH($D18,'Laika grafiks'!$A$54:$A$58,0),MATCH(AD$3,'Laika grafiks'!$3:$3,0)),"")</f>
        <v>1.1373682914754555</v>
      </c>
      <c r="AE18" s="81">
        <f>IFERROR(INDEX('Laika grafiks'!$54:$58,MATCH($D18,'Laika grafiks'!$A$54:$A$58,0),MATCH(AE$3,'Laika grafiks'!$3:$3,0)),"")</f>
        <v>1.1430129724795797</v>
      </c>
      <c r="AF18" s="81">
        <f>IFERROR(INDEX('Laika grafiks'!$54:$58,MATCH($D18,'Laika grafiks'!$A$54:$A$58,0),MATCH(AF$3,'Laika grafiks'!$3:$3,0)),"")</f>
        <v>1.1486224832922161</v>
      </c>
      <c r="AG18" s="81">
        <f>IFERROR(INDEX('Laika grafiks'!$54:$58,MATCH($D18,'Laika grafiks'!$A$54:$A$58,0),MATCH(AG$3,'Laika grafiks'!$3:$3,0)),"")</f>
        <v>1.1543230180802388</v>
      </c>
      <c r="AH18" s="81">
        <f>IFERROR(INDEX('Laika grafiks'!$54:$58,MATCH($D18,'Laika grafiks'!$A$54:$A$58,0),MATCH(AH$3,'Laika grafiks'!$3:$3,0)),"")</f>
        <v>1.1601156573049645</v>
      </c>
      <c r="AI18" s="81">
        <f>IFERROR(INDEX('Laika grafiks'!$54:$58,MATCH($D18,'Laika grafiks'!$A$54:$A$58,0),MATCH(AI$3,'Laika grafiks'!$3:$3,0)),"")</f>
        <v>1.1658732319291714</v>
      </c>
      <c r="AJ18" s="81">
        <f>IFERROR(INDEX('Laika grafiks'!$54:$58,MATCH($D18,'Laika grafiks'!$A$54:$A$58,0),MATCH(AJ$3,'Laika grafiks'!$3:$3,0)),"")</f>
        <v>1.1715949329580604</v>
      </c>
      <c r="AK18" s="81">
        <f>IFERROR(INDEX('Laika grafiks'!$54:$58,MATCH($D18,'Laika grafiks'!$A$54:$A$58,0),MATCH(AK$3,'Laika grafiks'!$3:$3,0)),"")</f>
        <v>1.1774094784418434</v>
      </c>
      <c r="AL18" s="81">
        <f>IFERROR(INDEX('Laika grafiks'!$54:$58,MATCH($D18,'Laika grafiks'!$A$54:$A$58,0),MATCH(AL$3,'Laika grafiks'!$3:$3,0)),"")</f>
        <v>1.1833179704510639</v>
      </c>
      <c r="AM18" s="81">
        <f>IFERROR(INDEX('Laika grafiks'!$54:$58,MATCH($D18,'Laika grafiks'!$A$54:$A$58,0),MATCH(AM$3,'Laika grafiks'!$3:$3,0)),"")</f>
        <v>1.1891906965677548</v>
      </c>
      <c r="AN18" s="81">
        <f>IFERROR(INDEX('Laika grafiks'!$54:$58,MATCH($D18,'Laika grafiks'!$A$54:$A$58,0),MATCH(AN$3,'Laika grafiks'!$3:$3,0)),"")</f>
        <v>1.1950268316172217</v>
      </c>
      <c r="AO18" s="81">
        <f>IFERROR(INDEX('Laika grafiks'!$54:$58,MATCH($D18,'Laika grafiks'!$A$54:$A$58,0),MATCH(AO$3,'Laika grafiks'!$3:$3,0)),"")</f>
        <v>1.2009576680106804</v>
      </c>
      <c r="AP18" s="81">
        <f>IFERROR(INDEX('Laika grafiks'!$54:$58,MATCH($D18,'Laika grafiks'!$A$54:$A$58,0),MATCH(AP$3,'Laika grafiks'!$3:$3,0)),"")</f>
        <v>1.2069843298600851</v>
      </c>
      <c r="AQ18" s="81">
        <f>IFERROR(INDEX('Laika grafiks'!$54:$58,MATCH($D18,'Laika grafiks'!$A$54:$A$58,0),MATCH(AQ$3,'Laika grafiks'!$3:$3,0)),"")</f>
        <v>1.2129745104991099</v>
      </c>
      <c r="AR18" s="81">
        <f>IFERROR(INDEX('Laika grafiks'!$54:$58,MATCH($D18,'Laika grafiks'!$A$54:$A$58,0),MATCH(AR$3,'Laika grafiks'!$3:$3,0)),"")</f>
        <v>1.218927368249566</v>
      </c>
      <c r="AS18" s="81">
        <f>IFERROR(INDEX('Laika grafiks'!$54:$58,MATCH($D18,'Laika grafiks'!$A$54:$A$58,0),MATCH(AS$3,'Laika grafiks'!$3:$3,0)),"")</f>
        <v>1.224976821370894</v>
      </c>
      <c r="AT18" s="81">
        <f>IFERROR(INDEX('Laika grafiks'!$54:$58,MATCH($D18,'Laika grafiks'!$A$54:$A$58,0),MATCH(AT$3,'Laika grafiks'!$3:$3,0)),"")</f>
        <v>1.231124016457287</v>
      </c>
      <c r="AU18" s="81">
        <f>IFERROR(INDEX('Laika grafiks'!$54:$58,MATCH($D18,'Laika grafiks'!$A$54:$A$58,0),MATCH(AU$3,'Laika grafiks'!$3:$3,0)),"")</f>
        <v>1.2372340007090921</v>
      </c>
      <c r="AV18" s="81">
        <f>IFERROR(INDEX('Laika grafiks'!$54:$58,MATCH($D18,'Laika grafiks'!$A$54:$A$58,0),MATCH(AV$3,'Laika grafiks'!$3:$3,0)),"")</f>
        <v>1.2433059156145574</v>
      </c>
      <c r="AW18" s="81">
        <f>IFERROR(INDEX('Laika grafiks'!$54:$58,MATCH($D18,'Laika grafiks'!$A$54:$A$58,0),MATCH(AW$3,'Laika grafiks'!$3:$3,0)),"")</f>
        <v>1.2494763577983119</v>
      </c>
      <c r="AX18" s="81">
        <f>IFERROR(INDEX('Laika grafiks'!$54:$58,MATCH($D18,'Laika grafiks'!$A$54:$A$58,0),MATCH(AX$3,'Laika grafiks'!$3:$3,0)),"")</f>
        <v>1.2557464967864327</v>
      </c>
      <c r="AY18" s="81">
        <f>IFERROR(INDEX('Laika grafiks'!$54:$58,MATCH($D18,'Laika grafiks'!$A$54:$A$58,0),MATCH(AY$3,'Laika grafiks'!$3:$3,0)),"")</f>
        <v>1.261978680723274</v>
      </c>
      <c r="AZ18" s="81">
        <f>IFERROR(INDEX('Laika grafiks'!$54:$58,MATCH($D18,'Laika grafiks'!$A$54:$A$58,0),MATCH(AZ$3,'Laika grafiks'!$3:$3,0)),"")</f>
        <v>1.2681720339268487</v>
      </c>
      <c r="BA18" s="81">
        <f>IFERROR(INDEX('Laika grafiks'!$54:$58,MATCH($D18,'Laika grafiks'!$A$54:$A$58,0),MATCH(BA$3,'Laika grafiks'!$3:$3,0)),"")</f>
        <v>1.2744658849542783</v>
      </c>
      <c r="BB18" s="81">
        <f>IFERROR(INDEX('Laika grafiks'!$54:$58,MATCH($D18,'Laika grafiks'!$A$54:$A$58,0),MATCH(BB$3,'Laika grafiks'!$3:$3,0)),"")</f>
        <v>1.2808614267221612</v>
      </c>
      <c r="BC18" s="81">
        <f>IFERROR(INDEX('Laika grafiks'!$54:$58,MATCH($D18,'Laika grafiks'!$A$54:$A$58,0),MATCH(BC$3,'Laika grafiks'!$3:$3,0)),"")</f>
        <v>1.2872182543377395</v>
      </c>
      <c r="BD18" s="81">
        <f>IFERROR(INDEX('Laika grafiks'!$54:$58,MATCH($D18,'Laika grafiks'!$A$54:$A$58,0),MATCH(BD$3,'Laika grafiks'!$3:$3,0)),"")</f>
        <v>1.2935354746053855</v>
      </c>
      <c r="BE18" s="81">
        <f>IFERROR(INDEX('Laika grafiks'!$54:$58,MATCH($D18,'Laika grafiks'!$A$54:$A$58,0),MATCH(BE$3,'Laika grafiks'!$3:$3,0)),"")</f>
        <v>1.2999552026533638</v>
      </c>
      <c r="BF18" s="81">
        <f>IFERROR(INDEX('Laika grafiks'!$54:$58,MATCH($D18,'Laika grafiks'!$A$54:$A$58,0),MATCH(BF$3,'Laika grafiks'!$3:$3,0)),"")</f>
        <v>1.3064786552566046</v>
      </c>
      <c r="BG18" s="81">
        <f>IFERROR(INDEX('Laika grafiks'!$54:$58,MATCH($D18,'Laika grafiks'!$A$54:$A$58,0),MATCH(BG$3,'Laika grafiks'!$3:$3,0)),"")</f>
        <v>1.3129626194244943</v>
      </c>
      <c r="BH18" s="81">
        <f>IFERROR(INDEX('Laika grafiks'!$54:$58,MATCH($D18,'Laika grafiks'!$A$54:$A$58,0),MATCH(BH$3,'Laika grafiks'!$3:$3,0)),"")</f>
        <v>1.3194061840974933</v>
      </c>
      <c r="BI18" s="81">
        <f>IFERROR(INDEX('Laika grafiks'!$54:$58,MATCH($D18,'Laika grafiks'!$A$54:$A$58,0),MATCH(BI$3,'Laika grafiks'!$3:$3,0)),"")</f>
        <v>1.325954306706431</v>
      </c>
      <c r="BJ18" s="81">
        <f>IFERROR(INDEX('Laika grafiks'!$54:$58,MATCH($D18,'Laika grafiks'!$A$54:$A$58,0),MATCH(BJ$3,'Laika grafiks'!$3:$3,0)),"")</f>
        <v>1.3326082283617366</v>
      </c>
      <c r="BK18" s="81">
        <f>IFERROR(INDEX('Laika grafiks'!$54:$58,MATCH($D18,'Laika grafiks'!$A$54:$A$58,0),MATCH(BK$3,'Laika grafiks'!$3:$3,0)),"")</f>
        <v>1.3392218718129842</v>
      </c>
      <c r="BL18" s="81">
        <f>IFERROR(INDEX('Laika grafiks'!$54:$58,MATCH($D18,'Laika grafiks'!$A$54:$A$58,0),MATCH(BL$3,'Laika grafiks'!$3:$3,0)),"")</f>
        <v>1.3457943077794432</v>
      </c>
      <c r="BM18" s="81">
        <f>IFERROR(INDEX('Laika grafiks'!$54:$58,MATCH($D18,'Laika grafiks'!$A$54:$A$58,0),MATCH(BM$3,'Laika grafiks'!$3:$3,0)),"")</f>
        <v>1.3524733928405597</v>
      </c>
      <c r="BN18" s="81">
        <f>IFERROR(INDEX('Laika grafiks'!$54:$58,MATCH($D18,'Laika grafiks'!$A$54:$A$58,0),MATCH(BN$3,'Laika grafiks'!$3:$3,0)),"")</f>
        <v>1.3592603929289715</v>
      </c>
      <c r="BO18" s="81">
        <f>IFERROR(INDEX('Laika grafiks'!$54:$58,MATCH($D18,'Laika grafiks'!$A$54:$A$58,0),MATCH(BO$3,'Laika grafiks'!$3:$3,0)),"")</f>
        <v>1.3592603929289715</v>
      </c>
      <c r="BP18" s="81">
        <f>IFERROR(INDEX('Laika grafiks'!$54:$58,MATCH($D18,'Laika grafiks'!$A$54:$A$58,0),MATCH(BP$3,'Laika grafiks'!$3:$3,0)),"")</f>
        <v>1.3592603929289715</v>
      </c>
      <c r="BQ18" s="81">
        <f>IFERROR(INDEX('Laika grafiks'!$54:$58,MATCH($D18,'Laika grafiks'!$A$54:$A$58,0),MATCH(BQ$3,'Laika grafiks'!$3:$3,0)),"")</f>
        <v>1.3592603929289715</v>
      </c>
      <c r="BR18" s="81">
        <f>IFERROR(INDEX('Laika grafiks'!$54:$58,MATCH($D18,'Laika grafiks'!$A$54:$A$58,0),MATCH(BR$3,'Laika grafiks'!$3:$3,0)),"")</f>
        <v>1.3592603929289715</v>
      </c>
      <c r="BS18" s="81">
        <f>IFERROR(INDEX('Laika grafiks'!$54:$58,MATCH($D18,'Laika grafiks'!$A$54:$A$58,0),MATCH(BS$3,'Laika grafiks'!$3:$3,0)),"")</f>
        <v>1.3592603929289715</v>
      </c>
      <c r="BT18" s="81">
        <f>IFERROR(INDEX('Laika grafiks'!$54:$58,MATCH($D18,'Laika grafiks'!$A$54:$A$58,0),MATCH(BT$3,'Laika grafiks'!$3:$3,0)),"")</f>
        <v>1.3592603929289715</v>
      </c>
      <c r="BU18" s="81">
        <f>IFERROR(INDEX('Laika grafiks'!$54:$58,MATCH($D18,'Laika grafiks'!$A$54:$A$58,0),MATCH(BU$3,'Laika grafiks'!$3:$3,0)),"")</f>
        <v>1.3592603929289715</v>
      </c>
      <c r="BV18" s="81">
        <f>IFERROR(INDEX('Laika grafiks'!$54:$58,MATCH($D18,'Laika grafiks'!$A$54:$A$58,0),MATCH(BV$3,'Laika grafiks'!$3:$3,0)),"")</f>
        <v>1.3592603929289715</v>
      </c>
      <c r="BW18" s="81">
        <f>IFERROR(INDEX('Laika grafiks'!$54:$58,MATCH($D18,'Laika grafiks'!$A$54:$A$58,0),MATCH(BW$3,'Laika grafiks'!$3:$3,0)),"")</f>
        <v>1.3592603929289715</v>
      </c>
      <c r="BX18" s="81">
        <f>IFERROR(INDEX('Laika grafiks'!$54:$58,MATCH($D18,'Laika grafiks'!$A$54:$A$58,0),MATCH(BX$3,'Laika grafiks'!$3:$3,0)),"")</f>
        <v>1.3592603929289715</v>
      </c>
      <c r="BY18" s="81">
        <f>IFERROR(INDEX('Laika grafiks'!$54:$58,MATCH($D18,'Laika grafiks'!$A$54:$A$58,0),MATCH(BY$3,'Laika grafiks'!$3:$3,0)),"")</f>
        <v>1.3592603929289715</v>
      </c>
      <c r="BZ18" s="81">
        <f>IFERROR(INDEX('Laika grafiks'!$54:$58,MATCH($D18,'Laika grafiks'!$A$54:$A$58,0),MATCH(BZ$3,'Laika grafiks'!$3:$3,0)),"")</f>
        <v>1.3592603929289715</v>
      </c>
      <c r="CA18" s="81">
        <f>IFERROR(INDEX('Laika grafiks'!$54:$58,MATCH($D18,'Laika grafiks'!$A$54:$A$58,0),MATCH(CA$3,'Laika grafiks'!$3:$3,0)),"")</f>
        <v>1.3592603929289715</v>
      </c>
      <c r="CB18" s="81">
        <f>IFERROR(INDEX('Laika grafiks'!$54:$58,MATCH($D18,'Laika grafiks'!$A$54:$A$58,0),MATCH(CB$3,'Laika grafiks'!$3:$3,0)),"")</f>
        <v>1.3592603929289715</v>
      </c>
      <c r="CC18" s="81">
        <f>IFERROR(INDEX('Laika grafiks'!$54:$58,MATCH($D18,'Laika grafiks'!$A$54:$A$58,0),MATCH(CC$3,'Laika grafiks'!$3:$3,0)),"")</f>
        <v>1.3592603929289715</v>
      </c>
      <c r="CD18" s="81">
        <f>IFERROR(INDEX('Laika grafiks'!$54:$58,MATCH($D18,'Laika grafiks'!$A$54:$A$58,0),MATCH(CD$3,'Laika grafiks'!$3:$3,0)),"")</f>
        <v>1.3592603929289715</v>
      </c>
      <c r="CE18" s="81">
        <f>IFERROR(INDEX('Laika grafiks'!$54:$58,MATCH($D18,'Laika grafiks'!$A$54:$A$58,0),MATCH(CE$3,'Laika grafiks'!$3:$3,0)),"")</f>
        <v>1.3592603929289715</v>
      </c>
      <c r="CF18" s="81">
        <f>IFERROR(INDEX('Laika grafiks'!$54:$58,MATCH($D18,'Laika grafiks'!$A$54:$A$58,0),MATCH(CF$3,'Laika grafiks'!$3:$3,0)),"")</f>
        <v>1.3592603929289715</v>
      </c>
      <c r="CG18" s="81">
        <f>IFERROR(INDEX('Laika grafiks'!$54:$58,MATCH($D18,'Laika grafiks'!$A$54:$A$58,0),MATCH(CG$3,'Laika grafiks'!$3:$3,0)),"")</f>
        <v>1.3592603929289715</v>
      </c>
      <c r="CH18" s="81">
        <f>IFERROR(INDEX('Laika grafiks'!$54:$58,MATCH($D18,'Laika grafiks'!$A$54:$A$58,0),MATCH(CH$3,'Laika grafiks'!$3:$3,0)),"")</f>
        <v>1.3592603929289715</v>
      </c>
      <c r="CI18" s="81">
        <f>IFERROR(INDEX('Laika grafiks'!$54:$58,MATCH($D18,'Laika grafiks'!$A$54:$A$58,0),MATCH(CI$3,'Laika grafiks'!$3:$3,0)),"")</f>
        <v>1.3592603929289715</v>
      </c>
      <c r="CJ18" s="81">
        <f>IFERROR(INDEX('Laika grafiks'!$54:$58,MATCH($D18,'Laika grafiks'!$A$54:$A$58,0),MATCH(CJ$3,'Laika grafiks'!$3:$3,0)),"")</f>
        <v>1.3592603929289715</v>
      </c>
      <c r="CK18" s="81">
        <f>IFERROR(INDEX('Laika grafiks'!$54:$58,MATCH($D18,'Laika grafiks'!$A$54:$A$58,0),MATCH(CK$3,'Laika grafiks'!$3:$3,0)),"")</f>
        <v>1.3592603929289715</v>
      </c>
      <c r="CL18" s="81">
        <f>IFERROR(INDEX('Laika grafiks'!$54:$58,MATCH($D18,'Laika grafiks'!$A$54:$A$58,0),MATCH(CL$3,'Laika grafiks'!$3:$3,0)),"")</f>
        <v>1.3592603929289715</v>
      </c>
      <c r="CM18" s="81">
        <f>IFERROR(INDEX('Laika grafiks'!$54:$58,MATCH($D18,'Laika grafiks'!$A$54:$A$58,0),MATCH(CM$3,'Laika grafiks'!$3:$3,0)),"")</f>
        <v>1.3592603929289715</v>
      </c>
      <c r="CN18" s="81">
        <f>IFERROR(INDEX('Laika grafiks'!$54:$58,MATCH($D18,'Laika grafiks'!$A$54:$A$58,0),MATCH(CN$3,'Laika grafiks'!$3:$3,0)),"")</f>
        <v>1.3592603929289715</v>
      </c>
      <c r="CO18" s="81">
        <f>IFERROR(INDEX('Laika grafiks'!$54:$58,MATCH($D18,'Laika grafiks'!$A$54:$A$58,0),MATCH(CO$3,'Laika grafiks'!$3:$3,0)),"")</f>
        <v>1.3592603929289715</v>
      </c>
      <c r="CP18" s="81">
        <f>IFERROR(INDEX('Laika grafiks'!$54:$58,MATCH($D18,'Laika grafiks'!$A$54:$A$58,0),MATCH(CP$3,'Laika grafiks'!$3:$3,0)),"")</f>
        <v>1.3592603929289715</v>
      </c>
      <c r="CQ18" s="81">
        <f>IFERROR(INDEX('Laika grafiks'!$54:$58,MATCH($D18,'Laika grafiks'!$A$54:$A$58,0),MATCH(CQ$3,'Laika grafiks'!$3:$3,0)),"")</f>
        <v>1.3592603929289715</v>
      </c>
      <c r="CR18" s="81">
        <f>IFERROR(INDEX('Laika grafiks'!$54:$58,MATCH($D18,'Laika grafiks'!$A$54:$A$58,0),MATCH(CR$3,'Laika grafiks'!$3:$3,0)),"")</f>
        <v>1.3592603929289715</v>
      </c>
      <c r="CS18" s="81">
        <f>IFERROR(INDEX('Laika grafiks'!$54:$58,MATCH($D18,'Laika grafiks'!$A$54:$A$58,0),MATCH(CS$3,'Laika grafiks'!$3:$3,0)),"")</f>
        <v>1.3592603929289715</v>
      </c>
      <c r="CT18" s="81">
        <f>IFERROR(INDEX('Laika grafiks'!$54:$58,MATCH($D18,'Laika grafiks'!$A$54:$A$58,0),MATCH(CT$3,'Laika grafiks'!$3:$3,0)),"")</f>
        <v>1.3592603929289715</v>
      </c>
      <c r="CU18" s="81">
        <f>IFERROR(INDEX('Laika grafiks'!$54:$58,MATCH($D18,'Laika grafiks'!$A$54:$A$58,0),MATCH(CU$3,'Laika grafiks'!$3:$3,0)),"")</f>
        <v>1.3592603929289715</v>
      </c>
      <c r="CV18" s="81">
        <f>IFERROR(INDEX('Laika grafiks'!$54:$58,MATCH($D18,'Laika grafiks'!$A$54:$A$58,0),MATCH(CV$3,'Laika grafiks'!$3:$3,0)),"")</f>
        <v>1.3592603929289715</v>
      </c>
      <c r="CW18" s="81">
        <f>IFERROR(INDEX('Laika grafiks'!$54:$58,MATCH($D18,'Laika grafiks'!$A$54:$A$58,0),MATCH(CW$3,'Laika grafiks'!$3:$3,0)),"")</f>
        <v>1.3592603929289715</v>
      </c>
      <c r="CX18" s="81">
        <f>IFERROR(INDEX('Laika grafiks'!$54:$58,MATCH($D18,'Laika grafiks'!$A$54:$A$58,0),MATCH(CX$3,'Laika grafiks'!$3:$3,0)),"")</f>
        <v>1.3592603929289715</v>
      </c>
      <c r="CY18" s="81">
        <f>IFERROR(INDEX('Laika grafiks'!$54:$58,MATCH($D18,'Laika grafiks'!$A$54:$A$58,0),MATCH(CY$3,'Laika grafiks'!$3:$3,0)),"")</f>
        <v>1.3592603929289715</v>
      </c>
      <c r="CZ18" s="81">
        <f>IFERROR(INDEX('Laika grafiks'!$54:$58,MATCH($D18,'Laika grafiks'!$A$54:$A$58,0),MATCH(CZ$3,'Laika grafiks'!$3:$3,0)),"")</f>
        <v>1.3592603929289715</v>
      </c>
      <c r="DA18" s="81">
        <f>IFERROR(INDEX('Laika grafiks'!$54:$58,MATCH($D18,'Laika grafiks'!$A$54:$A$58,0),MATCH(DA$3,'Laika grafiks'!$3:$3,0)),"")</f>
        <v>1.3592603929289715</v>
      </c>
      <c r="DB18" s="81">
        <f>IFERROR(INDEX('Laika grafiks'!$54:$58,MATCH($D18,'Laika grafiks'!$A$54:$A$58,0),MATCH(DB$3,'Laika grafiks'!$3:$3,0)),"")</f>
        <v>1.3592603929289715</v>
      </c>
      <c r="DC18" s="81">
        <f>IFERROR(INDEX('Laika grafiks'!$54:$58,MATCH($D18,'Laika grafiks'!$A$54:$A$58,0),MATCH(DC$3,'Laika grafiks'!$3:$3,0)),"")</f>
        <v>1.3592603929289715</v>
      </c>
      <c r="DD18" s="81">
        <f>IFERROR(INDEX('Laika grafiks'!$54:$58,MATCH($D18,'Laika grafiks'!$A$54:$A$58,0),MATCH(DD$3,'Laika grafiks'!$3:$3,0)),"")</f>
        <v>1.3592603929289715</v>
      </c>
      <c r="DE18" s="81">
        <f>IFERROR(INDEX('Laika grafiks'!$54:$58,MATCH($D18,'Laika grafiks'!$A$54:$A$58,0),MATCH(DE$3,'Laika grafiks'!$3:$3,0)),"")</f>
        <v>1.3592603929289715</v>
      </c>
      <c r="DF18" s="81">
        <f>IFERROR(INDEX('Laika grafiks'!$54:$58,MATCH($D18,'Laika grafiks'!$A$54:$A$58,0),MATCH(DF$3,'Laika grafiks'!$3:$3,0)),"")</f>
        <v>1.3592603929289715</v>
      </c>
      <c r="DG18" s="81">
        <f>IFERROR(INDEX('Laika grafiks'!$54:$58,MATCH($D18,'Laika grafiks'!$A$54:$A$58,0),MATCH(DG$3,'Laika grafiks'!$3:$3,0)),"")</f>
        <v>1.3592603929289715</v>
      </c>
      <c r="DH18" s="81">
        <f>IFERROR(INDEX('Laika grafiks'!$54:$58,MATCH($D18,'Laika grafiks'!$A$54:$A$58,0),MATCH(DH$3,'Laika grafiks'!$3:$3,0)),"")</f>
        <v>1.3592603929289715</v>
      </c>
      <c r="DI18" s="81">
        <f>IFERROR(INDEX('Laika grafiks'!$54:$58,MATCH($D18,'Laika grafiks'!$A$54:$A$58,0),MATCH(DI$3,'Laika grafiks'!$3:$3,0)),"")</f>
        <v>1.3592603929289715</v>
      </c>
      <c r="DJ18" s="81">
        <f>IFERROR(INDEX('Laika grafiks'!$54:$58,MATCH($D18,'Laika grafiks'!$A$54:$A$58,0),MATCH(DJ$3,'Laika grafiks'!$3:$3,0)),"")</f>
        <v>1.3592603929289715</v>
      </c>
      <c r="DK18" s="81">
        <f>IFERROR(INDEX('Laika grafiks'!$54:$58,MATCH($D18,'Laika grafiks'!$A$54:$A$58,0),MATCH(DK$3,'Laika grafiks'!$3:$3,0)),"")</f>
        <v>1.3592603929289715</v>
      </c>
      <c r="DL18" s="81">
        <f>IFERROR(INDEX('Laika grafiks'!$54:$58,MATCH($D18,'Laika grafiks'!$A$54:$A$58,0),MATCH(DL$3,'Laika grafiks'!$3:$3,0)),"")</f>
        <v>1.3592603929289715</v>
      </c>
      <c r="DM18" s="81">
        <f>IFERROR(INDEX('Laika grafiks'!$54:$58,MATCH($D18,'Laika grafiks'!$A$54:$A$58,0),MATCH(DM$3,'Laika grafiks'!$3:$3,0)),"")</f>
        <v>1.3592603929289715</v>
      </c>
      <c r="DN18" s="81">
        <f>IFERROR(INDEX('Laika grafiks'!$54:$58,MATCH($D18,'Laika grafiks'!$A$54:$A$58,0),MATCH(DN$3,'Laika grafiks'!$3:$3,0)),"")</f>
        <v>1.3592603929289715</v>
      </c>
      <c r="DO18" s="81">
        <f>IFERROR(INDEX('Laika grafiks'!$54:$58,MATCH($D18,'Laika grafiks'!$A$54:$A$58,0),MATCH(DO$3,'Laika grafiks'!$3:$3,0)),"")</f>
        <v>1.3592603929289715</v>
      </c>
      <c r="DP18" s="81">
        <f>IFERROR(INDEX('Laika grafiks'!$54:$58,MATCH($D18,'Laika grafiks'!$A$54:$A$58,0),MATCH(DP$3,'Laika grafiks'!$3:$3,0)),"")</f>
        <v>1.3592603929289715</v>
      </c>
      <c r="DQ18" s="81">
        <f>IFERROR(INDEX('Laika grafiks'!$54:$58,MATCH($D18,'Laika grafiks'!$A$54:$A$58,0),MATCH(DQ$3,'Laika grafiks'!$3:$3,0)),"")</f>
        <v>1.3592603929289715</v>
      </c>
      <c r="DR18" s="81">
        <f>IFERROR(INDEX('Laika grafiks'!$54:$58,MATCH($D18,'Laika grafiks'!$A$54:$A$58,0),MATCH(DR$3,'Laika grafiks'!$3:$3,0)),"")</f>
        <v>1.3592603929289715</v>
      </c>
      <c r="DS18" s="81">
        <f>IFERROR(INDEX('Laika grafiks'!$54:$58,MATCH($D18,'Laika grafiks'!$A$54:$A$58,0),MATCH(DS$3,'Laika grafiks'!$3:$3,0)),"")</f>
        <v>1.3592603929289715</v>
      </c>
      <c r="DT18" s="81">
        <f>IFERROR(INDEX('Laika grafiks'!$54:$58,MATCH($D18,'Laika grafiks'!$A$54:$A$58,0),MATCH(DT$3,'Laika grafiks'!$3:$3,0)),"")</f>
        <v>1.3592603929289715</v>
      </c>
      <c r="DU18" s="81">
        <f>IFERROR(INDEX('Laika grafiks'!$54:$58,MATCH($D18,'Laika grafiks'!$A$54:$A$58,0),MATCH(DU$3,'Laika grafiks'!$3:$3,0)),"")</f>
        <v>1.3592603929289715</v>
      </c>
    </row>
    <row r="19" spans="1:125">
      <c r="A19" s="14"/>
      <c r="B19" s="2"/>
      <c r="C19" s="2"/>
      <c r="D19" s="1"/>
      <c r="E19" s="2"/>
      <c r="F19" s="2"/>
      <c r="G19" s="2"/>
      <c r="H19" s="2"/>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c r="A20" s="69" t="str">
        <f>IFERROR(Pieņēmumi!B243,"")</f>
        <v>Lietotāju skaits</v>
      </c>
      <c r="B20" s="52" t="str">
        <f>IFERROR(Pieņēmumi!C243,"")</f>
        <v>k ceturksnī</v>
      </c>
      <c r="C20" s="2"/>
      <c r="D20" s="69">
        <f>IFERROR(Pieņēmumi!E243,"")</f>
        <v>0</v>
      </c>
      <c r="E20" s="166">
        <f>IFERROR($D20*E17,"")</f>
        <v>0</v>
      </c>
      <c r="F20" s="166">
        <f t="shared" ref="F20:BP20" si="0">IFERROR($D20*F17,"")</f>
        <v>0</v>
      </c>
      <c r="G20" s="166">
        <f t="shared" si="0"/>
        <v>0</v>
      </c>
      <c r="H20" s="166">
        <f t="shared" si="0"/>
        <v>0</v>
      </c>
      <c r="I20" s="166">
        <f t="shared" si="0"/>
        <v>0</v>
      </c>
      <c r="J20" s="166">
        <f t="shared" si="0"/>
        <v>0</v>
      </c>
      <c r="K20" s="166">
        <f t="shared" si="0"/>
        <v>0</v>
      </c>
      <c r="L20" s="166">
        <f t="shared" si="0"/>
        <v>0</v>
      </c>
      <c r="M20" s="166">
        <f t="shared" si="0"/>
        <v>0</v>
      </c>
      <c r="N20" s="166">
        <f t="shared" si="0"/>
        <v>0</v>
      </c>
      <c r="O20" s="166">
        <f t="shared" si="0"/>
        <v>0</v>
      </c>
      <c r="P20" s="166">
        <f t="shared" si="0"/>
        <v>0</v>
      </c>
      <c r="Q20" s="166">
        <f t="shared" si="0"/>
        <v>0</v>
      </c>
      <c r="R20" s="166">
        <f t="shared" si="0"/>
        <v>0</v>
      </c>
      <c r="S20" s="166">
        <f t="shared" si="0"/>
        <v>0</v>
      </c>
      <c r="T20" s="166">
        <f t="shared" si="0"/>
        <v>0</v>
      </c>
      <c r="U20" s="166">
        <f t="shared" si="0"/>
        <v>0</v>
      </c>
      <c r="V20" s="166">
        <f t="shared" si="0"/>
        <v>0</v>
      </c>
      <c r="W20" s="166">
        <f t="shared" si="0"/>
        <v>0</v>
      </c>
      <c r="X20" s="166">
        <f t="shared" si="0"/>
        <v>0</v>
      </c>
      <c r="Y20" s="166">
        <f t="shared" si="0"/>
        <v>0</v>
      </c>
      <c r="Z20" s="166">
        <f t="shared" si="0"/>
        <v>0</v>
      </c>
      <c r="AA20" s="166">
        <f t="shared" si="0"/>
        <v>0</v>
      </c>
      <c r="AB20" s="166">
        <f t="shared" si="0"/>
        <v>0</v>
      </c>
      <c r="AC20" s="166">
        <f t="shared" si="0"/>
        <v>0</v>
      </c>
      <c r="AD20" s="166">
        <f t="shared" si="0"/>
        <v>0</v>
      </c>
      <c r="AE20" s="166">
        <f t="shared" si="0"/>
        <v>0</v>
      </c>
      <c r="AF20" s="166">
        <f t="shared" si="0"/>
        <v>0</v>
      </c>
      <c r="AG20" s="166">
        <f t="shared" si="0"/>
        <v>0</v>
      </c>
      <c r="AH20" s="166">
        <f t="shared" si="0"/>
        <v>0</v>
      </c>
      <c r="AI20" s="166">
        <f t="shared" si="0"/>
        <v>0</v>
      </c>
      <c r="AJ20" s="166">
        <f t="shared" si="0"/>
        <v>0</v>
      </c>
      <c r="AK20" s="166">
        <f t="shared" si="0"/>
        <v>0</v>
      </c>
      <c r="AL20" s="166">
        <f t="shared" si="0"/>
        <v>0</v>
      </c>
      <c r="AM20" s="166">
        <f t="shared" si="0"/>
        <v>0</v>
      </c>
      <c r="AN20" s="166">
        <f t="shared" si="0"/>
        <v>0</v>
      </c>
      <c r="AO20" s="166">
        <f t="shared" si="0"/>
        <v>0</v>
      </c>
      <c r="AP20" s="166">
        <f t="shared" si="0"/>
        <v>0</v>
      </c>
      <c r="AQ20" s="166">
        <f t="shared" si="0"/>
        <v>0</v>
      </c>
      <c r="AR20" s="166">
        <f t="shared" si="0"/>
        <v>0</v>
      </c>
      <c r="AS20" s="166">
        <f t="shared" si="0"/>
        <v>0</v>
      </c>
      <c r="AT20" s="166">
        <f t="shared" si="0"/>
        <v>0</v>
      </c>
      <c r="AU20" s="166">
        <f t="shared" si="0"/>
        <v>0</v>
      </c>
      <c r="AV20" s="166">
        <f t="shared" si="0"/>
        <v>0</v>
      </c>
      <c r="AW20" s="166">
        <f t="shared" si="0"/>
        <v>0</v>
      </c>
      <c r="AX20" s="166">
        <f t="shared" si="0"/>
        <v>0</v>
      </c>
      <c r="AY20" s="166">
        <f t="shared" si="0"/>
        <v>0</v>
      </c>
      <c r="AZ20" s="166">
        <f t="shared" si="0"/>
        <v>0</v>
      </c>
      <c r="BA20" s="166">
        <f t="shared" si="0"/>
        <v>0</v>
      </c>
      <c r="BB20" s="166">
        <f t="shared" si="0"/>
        <v>0</v>
      </c>
      <c r="BC20" s="166">
        <f t="shared" si="0"/>
        <v>0</v>
      </c>
      <c r="BD20" s="166">
        <f t="shared" si="0"/>
        <v>0</v>
      </c>
      <c r="BE20" s="166">
        <f t="shared" si="0"/>
        <v>0</v>
      </c>
      <c r="BF20" s="166">
        <f t="shared" si="0"/>
        <v>0</v>
      </c>
      <c r="BG20" s="166">
        <f t="shared" si="0"/>
        <v>0</v>
      </c>
      <c r="BH20" s="166">
        <f t="shared" si="0"/>
        <v>0</v>
      </c>
      <c r="BI20" s="166">
        <f t="shared" si="0"/>
        <v>0</v>
      </c>
      <c r="BJ20" s="166">
        <f t="shared" si="0"/>
        <v>0</v>
      </c>
      <c r="BK20" s="166">
        <f t="shared" si="0"/>
        <v>0</v>
      </c>
      <c r="BL20" s="166">
        <f t="shared" si="0"/>
        <v>0</v>
      </c>
      <c r="BM20" s="166">
        <f t="shared" si="0"/>
        <v>0</v>
      </c>
      <c r="BN20" s="166">
        <f t="shared" si="0"/>
        <v>0</v>
      </c>
      <c r="BO20" s="166">
        <f t="shared" si="0"/>
        <v>0</v>
      </c>
      <c r="BP20" s="166">
        <f t="shared" si="0"/>
        <v>0</v>
      </c>
      <c r="BQ20" s="166">
        <f t="shared" ref="BQ20:DU20" si="1">IFERROR($D20*BQ17,"")</f>
        <v>0</v>
      </c>
      <c r="BR20" s="166">
        <f t="shared" si="1"/>
        <v>0</v>
      </c>
      <c r="BS20" s="166">
        <f t="shared" si="1"/>
        <v>0</v>
      </c>
      <c r="BT20" s="166">
        <f t="shared" si="1"/>
        <v>0</v>
      </c>
      <c r="BU20" s="166">
        <f t="shared" si="1"/>
        <v>0</v>
      </c>
      <c r="BV20" s="166">
        <f t="shared" si="1"/>
        <v>0</v>
      </c>
      <c r="BW20" s="166">
        <f t="shared" si="1"/>
        <v>0</v>
      </c>
      <c r="BX20" s="166">
        <f t="shared" si="1"/>
        <v>0</v>
      </c>
      <c r="BY20" s="166">
        <f t="shared" si="1"/>
        <v>0</v>
      </c>
      <c r="BZ20" s="166">
        <f t="shared" si="1"/>
        <v>0</v>
      </c>
      <c r="CA20" s="166">
        <f t="shared" si="1"/>
        <v>0</v>
      </c>
      <c r="CB20" s="166">
        <f t="shared" si="1"/>
        <v>0</v>
      </c>
      <c r="CC20" s="166">
        <f t="shared" si="1"/>
        <v>0</v>
      </c>
      <c r="CD20" s="166">
        <f t="shared" si="1"/>
        <v>0</v>
      </c>
      <c r="CE20" s="166">
        <f t="shared" si="1"/>
        <v>0</v>
      </c>
      <c r="CF20" s="166">
        <f t="shared" si="1"/>
        <v>0</v>
      </c>
      <c r="CG20" s="166">
        <f t="shared" si="1"/>
        <v>0</v>
      </c>
      <c r="CH20" s="166">
        <f t="shared" si="1"/>
        <v>0</v>
      </c>
      <c r="CI20" s="166">
        <f t="shared" si="1"/>
        <v>0</v>
      </c>
      <c r="CJ20" s="166">
        <f t="shared" si="1"/>
        <v>0</v>
      </c>
      <c r="CK20" s="166">
        <f t="shared" si="1"/>
        <v>0</v>
      </c>
      <c r="CL20" s="166">
        <f t="shared" si="1"/>
        <v>0</v>
      </c>
      <c r="CM20" s="166">
        <f t="shared" si="1"/>
        <v>0</v>
      </c>
      <c r="CN20" s="166">
        <f t="shared" si="1"/>
        <v>0</v>
      </c>
      <c r="CO20" s="166">
        <f t="shared" si="1"/>
        <v>0</v>
      </c>
      <c r="CP20" s="166">
        <f t="shared" si="1"/>
        <v>0</v>
      </c>
      <c r="CQ20" s="166">
        <f t="shared" si="1"/>
        <v>0</v>
      </c>
      <c r="CR20" s="166">
        <f t="shared" si="1"/>
        <v>0</v>
      </c>
      <c r="CS20" s="166">
        <f t="shared" si="1"/>
        <v>0</v>
      </c>
      <c r="CT20" s="166">
        <f t="shared" si="1"/>
        <v>0</v>
      </c>
      <c r="CU20" s="166">
        <f t="shared" si="1"/>
        <v>0</v>
      </c>
      <c r="CV20" s="166">
        <f t="shared" si="1"/>
        <v>0</v>
      </c>
      <c r="CW20" s="166">
        <f t="shared" si="1"/>
        <v>0</v>
      </c>
      <c r="CX20" s="166">
        <f t="shared" si="1"/>
        <v>0</v>
      </c>
      <c r="CY20" s="166">
        <f t="shared" si="1"/>
        <v>0</v>
      </c>
      <c r="CZ20" s="166">
        <f t="shared" si="1"/>
        <v>0</v>
      </c>
      <c r="DA20" s="166">
        <f t="shared" si="1"/>
        <v>0</v>
      </c>
      <c r="DB20" s="166">
        <f t="shared" si="1"/>
        <v>0</v>
      </c>
      <c r="DC20" s="166">
        <f>IFERROR($D20*DC17,"")</f>
        <v>0</v>
      </c>
      <c r="DD20" s="166">
        <f t="shared" si="1"/>
        <v>0</v>
      </c>
      <c r="DE20" s="166">
        <f t="shared" si="1"/>
        <v>0</v>
      </c>
      <c r="DF20" s="166">
        <f t="shared" si="1"/>
        <v>0</v>
      </c>
      <c r="DG20" s="166">
        <f t="shared" si="1"/>
        <v>0</v>
      </c>
      <c r="DH20" s="166">
        <f t="shared" si="1"/>
        <v>0</v>
      </c>
      <c r="DI20" s="166">
        <f t="shared" si="1"/>
        <v>0</v>
      </c>
      <c r="DJ20" s="166">
        <f t="shared" si="1"/>
        <v>0</v>
      </c>
      <c r="DK20" s="166">
        <f t="shared" si="1"/>
        <v>0</v>
      </c>
      <c r="DL20" s="166">
        <f t="shared" si="1"/>
        <v>0</v>
      </c>
      <c r="DM20" s="166">
        <f t="shared" si="1"/>
        <v>0</v>
      </c>
      <c r="DN20" s="166">
        <f t="shared" si="1"/>
        <v>0</v>
      </c>
      <c r="DO20" s="166">
        <f t="shared" si="1"/>
        <v>0</v>
      </c>
      <c r="DP20" s="166">
        <f t="shared" si="1"/>
        <v>0</v>
      </c>
      <c r="DQ20" s="166">
        <f t="shared" si="1"/>
        <v>0</v>
      </c>
      <c r="DR20" s="166">
        <f t="shared" si="1"/>
        <v>0</v>
      </c>
      <c r="DS20" s="166">
        <f t="shared" si="1"/>
        <v>0</v>
      </c>
      <c r="DT20" s="166">
        <f t="shared" si="1"/>
        <v>0</v>
      </c>
      <c r="DU20" s="166">
        <f t="shared" si="1"/>
        <v>0</v>
      </c>
    </row>
    <row r="21" spans="1:125">
      <c r="A21" s="69" t="str">
        <f>IFERROR(Pieņēmumi!B244,"")</f>
        <v>Maksa par lietošanu</v>
      </c>
      <c r="B21" s="52" t="str">
        <f>IFERROR(Pieņēmumi!C244,"")</f>
        <v xml:space="preserve"> €</v>
      </c>
      <c r="C21" s="2"/>
      <c r="D21" s="69">
        <f>IFERROR(Pieņēmumi!E244,"")</f>
        <v>0</v>
      </c>
      <c r="E21" s="166">
        <f>IFERROR(ROUND($D21*E18,0),"")</f>
        <v>0</v>
      </c>
      <c r="F21" s="166">
        <f t="shared" ref="F21:BP21" si="2">IFERROR(ROUND($D21*F18,0),"")</f>
        <v>0</v>
      </c>
      <c r="G21" s="166">
        <f t="shared" si="2"/>
        <v>0</v>
      </c>
      <c r="H21" s="166">
        <f t="shared" si="2"/>
        <v>0</v>
      </c>
      <c r="I21" s="166">
        <f t="shared" si="2"/>
        <v>0</v>
      </c>
      <c r="J21" s="166">
        <f t="shared" si="2"/>
        <v>0</v>
      </c>
      <c r="K21" s="166">
        <f t="shared" si="2"/>
        <v>0</v>
      </c>
      <c r="L21" s="166">
        <f t="shared" si="2"/>
        <v>0</v>
      </c>
      <c r="M21" s="166">
        <f t="shared" si="2"/>
        <v>0</v>
      </c>
      <c r="N21" s="166">
        <f t="shared" si="2"/>
        <v>0</v>
      </c>
      <c r="O21" s="166">
        <f t="shared" si="2"/>
        <v>0</v>
      </c>
      <c r="P21" s="166">
        <f t="shared" si="2"/>
        <v>0</v>
      </c>
      <c r="Q21" s="166">
        <f t="shared" si="2"/>
        <v>0</v>
      </c>
      <c r="R21" s="166">
        <f t="shared" si="2"/>
        <v>0</v>
      </c>
      <c r="S21" s="166">
        <f t="shared" si="2"/>
        <v>0</v>
      </c>
      <c r="T21" s="166">
        <f t="shared" si="2"/>
        <v>0</v>
      </c>
      <c r="U21" s="166">
        <f t="shared" si="2"/>
        <v>0</v>
      </c>
      <c r="V21" s="166">
        <f t="shared" si="2"/>
        <v>0</v>
      </c>
      <c r="W21" s="166">
        <f t="shared" si="2"/>
        <v>0</v>
      </c>
      <c r="X21" s="166">
        <f t="shared" si="2"/>
        <v>0</v>
      </c>
      <c r="Y21" s="166">
        <f t="shared" si="2"/>
        <v>0</v>
      </c>
      <c r="Z21" s="166">
        <f t="shared" si="2"/>
        <v>0</v>
      </c>
      <c r="AA21" s="166">
        <f t="shared" si="2"/>
        <v>0</v>
      </c>
      <c r="AB21" s="166">
        <f t="shared" si="2"/>
        <v>0</v>
      </c>
      <c r="AC21" s="166">
        <f t="shared" si="2"/>
        <v>0</v>
      </c>
      <c r="AD21" s="166">
        <f t="shared" si="2"/>
        <v>0</v>
      </c>
      <c r="AE21" s="166">
        <f t="shared" si="2"/>
        <v>0</v>
      </c>
      <c r="AF21" s="166">
        <f t="shared" si="2"/>
        <v>0</v>
      </c>
      <c r="AG21" s="166">
        <f t="shared" si="2"/>
        <v>0</v>
      </c>
      <c r="AH21" s="166">
        <f t="shared" si="2"/>
        <v>0</v>
      </c>
      <c r="AI21" s="166">
        <f t="shared" si="2"/>
        <v>0</v>
      </c>
      <c r="AJ21" s="166">
        <f t="shared" si="2"/>
        <v>0</v>
      </c>
      <c r="AK21" s="166">
        <f t="shared" si="2"/>
        <v>0</v>
      </c>
      <c r="AL21" s="166">
        <f t="shared" si="2"/>
        <v>0</v>
      </c>
      <c r="AM21" s="166">
        <f t="shared" si="2"/>
        <v>0</v>
      </c>
      <c r="AN21" s="166">
        <f t="shared" si="2"/>
        <v>0</v>
      </c>
      <c r="AO21" s="166">
        <f t="shared" si="2"/>
        <v>0</v>
      </c>
      <c r="AP21" s="166">
        <f t="shared" si="2"/>
        <v>0</v>
      </c>
      <c r="AQ21" s="166">
        <f t="shared" si="2"/>
        <v>0</v>
      </c>
      <c r="AR21" s="166">
        <f t="shared" si="2"/>
        <v>0</v>
      </c>
      <c r="AS21" s="166">
        <f t="shared" si="2"/>
        <v>0</v>
      </c>
      <c r="AT21" s="166">
        <f t="shared" si="2"/>
        <v>0</v>
      </c>
      <c r="AU21" s="166">
        <f t="shared" si="2"/>
        <v>0</v>
      </c>
      <c r="AV21" s="166">
        <f t="shared" si="2"/>
        <v>0</v>
      </c>
      <c r="AW21" s="166">
        <f t="shared" si="2"/>
        <v>0</v>
      </c>
      <c r="AX21" s="166">
        <f t="shared" si="2"/>
        <v>0</v>
      </c>
      <c r="AY21" s="166">
        <f t="shared" si="2"/>
        <v>0</v>
      </c>
      <c r="AZ21" s="166">
        <f t="shared" si="2"/>
        <v>0</v>
      </c>
      <c r="BA21" s="166">
        <f t="shared" si="2"/>
        <v>0</v>
      </c>
      <c r="BB21" s="166">
        <f t="shared" si="2"/>
        <v>0</v>
      </c>
      <c r="BC21" s="166">
        <f t="shared" si="2"/>
        <v>0</v>
      </c>
      <c r="BD21" s="166">
        <f t="shared" si="2"/>
        <v>0</v>
      </c>
      <c r="BE21" s="166">
        <f t="shared" si="2"/>
        <v>0</v>
      </c>
      <c r="BF21" s="166">
        <f t="shared" si="2"/>
        <v>0</v>
      </c>
      <c r="BG21" s="166">
        <f t="shared" si="2"/>
        <v>0</v>
      </c>
      <c r="BH21" s="166">
        <f t="shared" si="2"/>
        <v>0</v>
      </c>
      <c r="BI21" s="166">
        <f t="shared" si="2"/>
        <v>0</v>
      </c>
      <c r="BJ21" s="166">
        <f t="shared" si="2"/>
        <v>0</v>
      </c>
      <c r="BK21" s="166">
        <f t="shared" si="2"/>
        <v>0</v>
      </c>
      <c r="BL21" s="166">
        <f t="shared" si="2"/>
        <v>0</v>
      </c>
      <c r="BM21" s="166">
        <f t="shared" si="2"/>
        <v>0</v>
      </c>
      <c r="BN21" s="166">
        <f t="shared" si="2"/>
        <v>0</v>
      </c>
      <c r="BO21" s="166">
        <f t="shared" si="2"/>
        <v>0</v>
      </c>
      <c r="BP21" s="166">
        <f t="shared" si="2"/>
        <v>0</v>
      </c>
      <c r="BQ21" s="166">
        <f t="shared" ref="BQ21:DU21" si="3">IFERROR(ROUND($D21*BQ18,0),"")</f>
        <v>0</v>
      </c>
      <c r="BR21" s="166">
        <f t="shared" si="3"/>
        <v>0</v>
      </c>
      <c r="BS21" s="166">
        <f t="shared" si="3"/>
        <v>0</v>
      </c>
      <c r="BT21" s="166">
        <f t="shared" si="3"/>
        <v>0</v>
      </c>
      <c r="BU21" s="166">
        <f t="shared" si="3"/>
        <v>0</v>
      </c>
      <c r="BV21" s="166">
        <f t="shared" si="3"/>
        <v>0</v>
      </c>
      <c r="BW21" s="166">
        <f t="shared" si="3"/>
        <v>0</v>
      </c>
      <c r="BX21" s="166">
        <f t="shared" si="3"/>
        <v>0</v>
      </c>
      <c r="BY21" s="166">
        <f t="shared" si="3"/>
        <v>0</v>
      </c>
      <c r="BZ21" s="166">
        <f t="shared" si="3"/>
        <v>0</v>
      </c>
      <c r="CA21" s="166">
        <f t="shared" si="3"/>
        <v>0</v>
      </c>
      <c r="CB21" s="166">
        <f t="shared" si="3"/>
        <v>0</v>
      </c>
      <c r="CC21" s="166">
        <f t="shared" si="3"/>
        <v>0</v>
      </c>
      <c r="CD21" s="166">
        <f t="shared" si="3"/>
        <v>0</v>
      </c>
      <c r="CE21" s="166">
        <f t="shared" si="3"/>
        <v>0</v>
      </c>
      <c r="CF21" s="166">
        <f t="shared" si="3"/>
        <v>0</v>
      </c>
      <c r="CG21" s="166">
        <f t="shared" si="3"/>
        <v>0</v>
      </c>
      <c r="CH21" s="166">
        <f t="shared" si="3"/>
        <v>0</v>
      </c>
      <c r="CI21" s="166">
        <f t="shared" si="3"/>
        <v>0</v>
      </c>
      <c r="CJ21" s="166">
        <f t="shared" si="3"/>
        <v>0</v>
      </c>
      <c r="CK21" s="166">
        <f t="shared" si="3"/>
        <v>0</v>
      </c>
      <c r="CL21" s="166">
        <f t="shared" si="3"/>
        <v>0</v>
      </c>
      <c r="CM21" s="166">
        <f t="shared" si="3"/>
        <v>0</v>
      </c>
      <c r="CN21" s="166">
        <f t="shared" si="3"/>
        <v>0</v>
      </c>
      <c r="CO21" s="166">
        <f t="shared" si="3"/>
        <v>0</v>
      </c>
      <c r="CP21" s="166">
        <f t="shared" si="3"/>
        <v>0</v>
      </c>
      <c r="CQ21" s="166">
        <f t="shared" si="3"/>
        <v>0</v>
      </c>
      <c r="CR21" s="166">
        <f t="shared" si="3"/>
        <v>0</v>
      </c>
      <c r="CS21" s="166">
        <f t="shared" si="3"/>
        <v>0</v>
      </c>
      <c r="CT21" s="166">
        <f t="shared" si="3"/>
        <v>0</v>
      </c>
      <c r="CU21" s="166">
        <f t="shared" si="3"/>
        <v>0</v>
      </c>
      <c r="CV21" s="166">
        <f t="shared" si="3"/>
        <v>0</v>
      </c>
      <c r="CW21" s="166">
        <f t="shared" si="3"/>
        <v>0</v>
      </c>
      <c r="CX21" s="166">
        <f t="shared" si="3"/>
        <v>0</v>
      </c>
      <c r="CY21" s="166">
        <f t="shared" si="3"/>
        <v>0</v>
      </c>
      <c r="CZ21" s="166">
        <f t="shared" si="3"/>
        <v>0</v>
      </c>
      <c r="DA21" s="166">
        <f t="shared" si="3"/>
        <v>0</v>
      </c>
      <c r="DB21" s="166">
        <f t="shared" si="3"/>
        <v>0</v>
      </c>
      <c r="DC21" s="166">
        <f t="shared" si="3"/>
        <v>0</v>
      </c>
      <c r="DD21" s="166">
        <f t="shared" si="3"/>
        <v>0</v>
      </c>
      <c r="DE21" s="166">
        <f t="shared" si="3"/>
        <v>0</v>
      </c>
      <c r="DF21" s="166">
        <f t="shared" si="3"/>
        <v>0</v>
      </c>
      <c r="DG21" s="166">
        <f t="shared" si="3"/>
        <v>0</v>
      </c>
      <c r="DH21" s="166">
        <f t="shared" si="3"/>
        <v>0</v>
      </c>
      <c r="DI21" s="166">
        <f t="shared" si="3"/>
        <v>0</v>
      </c>
      <c r="DJ21" s="166">
        <f t="shared" si="3"/>
        <v>0</v>
      </c>
      <c r="DK21" s="166">
        <f t="shared" si="3"/>
        <v>0</v>
      </c>
      <c r="DL21" s="166">
        <f t="shared" si="3"/>
        <v>0</v>
      </c>
      <c r="DM21" s="166">
        <f t="shared" si="3"/>
        <v>0</v>
      </c>
      <c r="DN21" s="166">
        <f t="shared" si="3"/>
        <v>0</v>
      </c>
      <c r="DO21" s="166">
        <f t="shared" si="3"/>
        <v>0</v>
      </c>
      <c r="DP21" s="166">
        <f t="shared" si="3"/>
        <v>0</v>
      </c>
      <c r="DQ21" s="166">
        <f t="shared" si="3"/>
        <v>0</v>
      </c>
      <c r="DR21" s="166">
        <f t="shared" si="3"/>
        <v>0</v>
      </c>
      <c r="DS21" s="166">
        <f t="shared" si="3"/>
        <v>0</v>
      </c>
      <c r="DT21" s="166">
        <f t="shared" si="3"/>
        <v>0</v>
      </c>
      <c r="DU21" s="166">
        <f t="shared" si="3"/>
        <v>0</v>
      </c>
    </row>
    <row r="22" spans="1:125">
      <c r="A22" s="2"/>
      <c r="B22" s="2"/>
      <c r="C22" s="2"/>
      <c r="D22" s="33"/>
      <c r="E22" s="33"/>
      <c r="F22" s="33"/>
      <c r="G22" s="33"/>
      <c r="H22" s="33"/>
      <c r="I22" s="33"/>
      <c r="J22" s="33"/>
      <c r="K22" s="33"/>
      <c r="L22" s="33"/>
      <c r="M22" s="33"/>
      <c r="N22" s="33"/>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spans="1:125">
      <c r="A23" s="25" t="s">
        <v>126</v>
      </c>
      <c r="B23" s="84" t="s">
        <v>71</v>
      </c>
      <c r="C23" s="25"/>
      <c r="D23" s="110">
        <f>IFERROR(SUM(E23:DU23),"")</f>
        <v>0</v>
      </c>
      <c r="E23" s="128">
        <f>IFERROR(IF($D$13="jā",E15*E20*E21,0),"")</f>
        <v>0</v>
      </c>
      <c r="F23" s="128">
        <f t="shared" ref="F23:BP23" si="4">IFERROR(IF($D$13="jā",F15*F20*F21,0),"")</f>
        <v>0</v>
      </c>
      <c r="G23" s="128">
        <f t="shared" si="4"/>
        <v>0</v>
      </c>
      <c r="H23" s="128">
        <f t="shared" si="4"/>
        <v>0</v>
      </c>
      <c r="I23" s="128">
        <f t="shared" si="4"/>
        <v>0</v>
      </c>
      <c r="J23" s="128">
        <f t="shared" si="4"/>
        <v>0</v>
      </c>
      <c r="K23" s="128">
        <f t="shared" si="4"/>
        <v>0</v>
      </c>
      <c r="L23" s="128">
        <f t="shared" si="4"/>
        <v>0</v>
      </c>
      <c r="M23" s="128">
        <f t="shared" si="4"/>
        <v>0</v>
      </c>
      <c r="N23" s="128">
        <f t="shared" si="4"/>
        <v>0</v>
      </c>
      <c r="O23" s="128">
        <f t="shared" si="4"/>
        <v>0</v>
      </c>
      <c r="P23" s="128">
        <f t="shared" si="4"/>
        <v>0</v>
      </c>
      <c r="Q23" s="128">
        <f t="shared" si="4"/>
        <v>0</v>
      </c>
      <c r="R23" s="128">
        <f t="shared" si="4"/>
        <v>0</v>
      </c>
      <c r="S23" s="128">
        <f t="shared" si="4"/>
        <v>0</v>
      </c>
      <c r="T23" s="128">
        <f t="shared" si="4"/>
        <v>0</v>
      </c>
      <c r="U23" s="128">
        <f t="shared" si="4"/>
        <v>0</v>
      </c>
      <c r="V23" s="128">
        <f t="shared" si="4"/>
        <v>0</v>
      </c>
      <c r="W23" s="128">
        <f t="shared" si="4"/>
        <v>0</v>
      </c>
      <c r="X23" s="128">
        <f t="shared" si="4"/>
        <v>0</v>
      </c>
      <c r="Y23" s="128">
        <f t="shared" si="4"/>
        <v>0</v>
      </c>
      <c r="Z23" s="128">
        <f t="shared" si="4"/>
        <v>0</v>
      </c>
      <c r="AA23" s="128">
        <f t="shared" si="4"/>
        <v>0</v>
      </c>
      <c r="AB23" s="128">
        <f t="shared" si="4"/>
        <v>0</v>
      </c>
      <c r="AC23" s="128">
        <f t="shared" si="4"/>
        <v>0</v>
      </c>
      <c r="AD23" s="128">
        <f t="shared" si="4"/>
        <v>0</v>
      </c>
      <c r="AE23" s="128">
        <f t="shared" si="4"/>
        <v>0</v>
      </c>
      <c r="AF23" s="128">
        <f t="shared" si="4"/>
        <v>0</v>
      </c>
      <c r="AG23" s="128">
        <f t="shared" si="4"/>
        <v>0</v>
      </c>
      <c r="AH23" s="128">
        <f t="shared" si="4"/>
        <v>0</v>
      </c>
      <c r="AI23" s="128">
        <f t="shared" si="4"/>
        <v>0</v>
      </c>
      <c r="AJ23" s="128">
        <f t="shared" si="4"/>
        <v>0</v>
      </c>
      <c r="AK23" s="128">
        <f t="shared" si="4"/>
        <v>0</v>
      </c>
      <c r="AL23" s="128">
        <f t="shared" si="4"/>
        <v>0</v>
      </c>
      <c r="AM23" s="128">
        <f t="shared" si="4"/>
        <v>0</v>
      </c>
      <c r="AN23" s="128">
        <f t="shared" si="4"/>
        <v>0</v>
      </c>
      <c r="AO23" s="128">
        <f t="shared" si="4"/>
        <v>0</v>
      </c>
      <c r="AP23" s="128">
        <f t="shared" si="4"/>
        <v>0</v>
      </c>
      <c r="AQ23" s="128">
        <f t="shared" si="4"/>
        <v>0</v>
      </c>
      <c r="AR23" s="128">
        <f t="shared" si="4"/>
        <v>0</v>
      </c>
      <c r="AS23" s="128">
        <f t="shared" si="4"/>
        <v>0</v>
      </c>
      <c r="AT23" s="128">
        <f t="shared" si="4"/>
        <v>0</v>
      </c>
      <c r="AU23" s="128">
        <f t="shared" si="4"/>
        <v>0</v>
      </c>
      <c r="AV23" s="128">
        <f t="shared" si="4"/>
        <v>0</v>
      </c>
      <c r="AW23" s="128">
        <f t="shared" si="4"/>
        <v>0</v>
      </c>
      <c r="AX23" s="128">
        <f t="shared" si="4"/>
        <v>0</v>
      </c>
      <c r="AY23" s="128">
        <f t="shared" si="4"/>
        <v>0</v>
      </c>
      <c r="AZ23" s="128">
        <f t="shared" si="4"/>
        <v>0</v>
      </c>
      <c r="BA23" s="128">
        <f t="shared" si="4"/>
        <v>0</v>
      </c>
      <c r="BB23" s="128">
        <f t="shared" si="4"/>
        <v>0</v>
      </c>
      <c r="BC23" s="128">
        <f t="shared" si="4"/>
        <v>0</v>
      </c>
      <c r="BD23" s="128">
        <f t="shared" si="4"/>
        <v>0</v>
      </c>
      <c r="BE23" s="128">
        <f t="shared" si="4"/>
        <v>0</v>
      </c>
      <c r="BF23" s="128">
        <f t="shared" si="4"/>
        <v>0</v>
      </c>
      <c r="BG23" s="128">
        <f t="shared" si="4"/>
        <v>0</v>
      </c>
      <c r="BH23" s="128">
        <f t="shared" si="4"/>
        <v>0</v>
      </c>
      <c r="BI23" s="128">
        <f t="shared" si="4"/>
        <v>0</v>
      </c>
      <c r="BJ23" s="128">
        <f t="shared" si="4"/>
        <v>0</v>
      </c>
      <c r="BK23" s="128">
        <f t="shared" si="4"/>
        <v>0</v>
      </c>
      <c r="BL23" s="128">
        <f t="shared" si="4"/>
        <v>0</v>
      </c>
      <c r="BM23" s="128">
        <f t="shared" si="4"/>
        <v>0</v>
      </c>
      <c r="BN23" s="128">
        <f t="shared" si="4"/>
        <v>0</v>
      </c>
      <c r="BO23" s="128">
        <f t="shared" si="4"/>
        <v>0</v>
      </c>
      <c r="BP23" s="128">
        <f t="shared" si="4"/>
        <v>0</v>
      </c>
      <c r="BQ23" s="128">
        <f t="shared" ref="BQ23:DU23" si="5">IFERROR(IF($D$13="jā",BQ15*BQ20*BQ21,0),"")</f>
        <v>0</v>
      </c>
      <c r="BR23" s="128">
        <f t="shared" si="5"/>
        <v>0</v>
      </c>
      <c r="BS23" s="128">
        <f t="shared" si="5"/>
        <v>0</v>
      </c>
      <c r="BT23" s="128">
        <f t="shared" si="5"/>
        <v>0</v>
      </c>
      <c r="BU23" s="128">
        <f t="shared" si="5"/>
        <v>0</v>
      </c>
      <c r="BV23" s="128">
        <f t="shared" si="5"/>
        <v>0</v>
      </c>
      <c r="BW23" s="128">
        <f t="shared" si="5"/>
        <v>0</v>
      </c>
      <c r="BX23" s="128">
        <f t="shared" si="5"/>
        <v>0</v>
      </c>
      <c r="BY23" s="128">
        <f t="shared" si="5"/>
        <v>0</v>
      </c>
      <c r="BZ23" s="128">
        <f t="shared" si="5"/>
        <v>0</v>
      </c>
      <c r="CA23" s="128">
        <f t="shared" si="5"/>
        <v>0</v>
      </c>
      <c r="CB23" s="128">
        <f t="shared" si="5"/>
        <v>0</v>
      </c>
      <c r="CC23" s="128">
        <f t="shared" si="5"/>
        <v>0</v>
      </c>
      <c r="CD23" s="128">
        <f t="shared" si="5"/>
        <v>0</v>
      </c>
      <c r="CE23" s="128">
        <f t="shared" si="5"/>
        <v>0</v>
      </c>
      <c r="CF23" s="128">
        <f t="shared" si="5"/>
        <v>0</v>
      </c>
      <c r="CG23" s="128">
        <f t="shared" si="5"/>
        <v>0</v>
      </c>
      <c r="CH23" s="128">
        <f t="shared" si="5"/>
        <v>0</v>
      </c>
      <c r="CI23" s="128">
        <f t="shared" si="5"/>
        <v>0</v>
      </c>
      <c r="CJ23" s="128">
        <f t="shared" si="5"/>
        <v>0</v>
      </c>
      <c r="CK23" s="128">
        <f t="shared" si="5"/>
        <v>0</v>
      </c>
      <c r="CL23" s="128">
        <f t="shared" si="5"/>
        <v>0</v>
      </c>
      <c r="CM23" s="128">
        <f t="shared" si="5"/>
        <v>0</v>
      </c>
      <c r="CN23" s="128">
        <f t="shared" si="5"/>
        <v>0</v>
      </c>
      <c r="CO23" s="128">
        <f t="shared" si="5"/>
        <v>0</v>
      </c>
      <c r="CP23" s="128">
        <f t="shared" si="5"/>
        <v>0</v>
      </c>
      <c r="CQ23" s="128">
        <f t="shared" si="5"/>
        <v>0</v>
      </c>
      <c r="CR23" s="128">
        <f t="shared" si="5"/>
        <v>0</v>
      </c>
      <c r="CS23" s="128">
        <f t="shared" si="5"/>
        <v>0</v>
      </c>
      <c r="CT23" s="128">
        <f t="shared" si="5"/>
        <v>0</v>
      </c>
      <c r="CU23" s="128">
        <f t="shared" si="5"/>
        <v>0</v>
      </c>
      <c r="CV23" s="128">
        <f t="shared" si="5"/>
        <v>0</v>
      </c>
      <c r="CW23" s="128">
        <f t="shared" si="5"/>
        <v>0</v>
      </c>
      <c r="CX23" s="128">
        <f t="shared" si="5"/>
        <v>0</v>
      </c>
      <c r="CY23" s="128">
        <f t="shared" si="5"/>
        <v>0</v>
      </c>
      <c r="CZ23" s="128">
        <f t="shared" si="5"/>
        <v>0</v>
      </c>
      <c r="DA23" s="128">
        <f t="shared" si="5"/>
        <v>0</v>
      </c>
      <c r="DB23" s="128">
        <f t="shared" si="5"/>
        <v>0</v>
      </c>
      <c r="DC23" s="128">
        <f t="shared" si="5"/>
        <v>0</v>
      </c>
      <c r="DD23" s="128">
        <f t="shared" si="5"/>
        <v>0</v>
      </c>
      <c r="DE23" s="128">
        <f t="shared" si="5"/>
        <v>0</v>
      </c>
      <c r="DF23" s="128">
        <f t="shared" si="5"/>
        <v>0</v>
      </c>
      <c r="DG23" s="128">
        <f t="shared" si="5"/>
        <v>0</v>
      </c>
      <c r="DH23" s="128">
        <f t="shared" si="5"/>
        <v>0</v>
      </c>
      <c r="DI23" s="128">
        <f t="shared" si="5"/>
        <v>0</v>
      </c>
      <c r="DJ23" s="128">
        <f t="shared" si="5"/>
        <v>0</v>
      </c>
      <c r="DK23" s="128">
        <f t="shared" si="5"/>
        <v>0</v>
      </c>
      <c r="DL23" s="128">
        <f t="shared" si="5"/>
        <v>0</v>
      </c>
      <c r="DM23" s="128">
        <f t="shared" si="5"/>
        <v>0</v>
      </c>
      <c r="DN23" s="128">
        <f t="shared" si="5"/>
        <v>0</v>
      </c>
      <c r="DO23" s="128">
        <f t="shared" si="5"/>
        <v>0</v>
      </c>
      <c r="DP23" s="128">
        <f t="shared" si="5"/>
        <v>0</v>
      </c>
      <c r="DQ23" s="128">
        <f t="shared" si="5"/>
        <v>0</v>
      </c>
      <c r="DR23" s="128">
        <f t="shared" si="5"/>
        <v>0</v>
      </c>
      <c r="DS23" s="128">
        <f t="shared" si="5"/>
        <v>0</v>
      </c>
      <c r="DT23" s="128">
        <f t="shared" si="5"/>
        <v>0</v>
      </c>
      <c r="DU23" s="128">
        <f t="shared" si="5"/>
        <v>0</v>
      </c>
    </row>
    <row r="24" spans="1:1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c r="A25" s="16" t="s">
        <v>124</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row>
    <row r="26" spans="1:1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c r="A27" s="61" t="str">
        <f>IFERROR('Laika grafiks'!A31,"")</f>
        <v>Regulāro uzturēšanas izmaksu marķieris</v>
      </c>
      <c r="B27" s="2"/>
      <c r="C27" s="2"/>
      <c r="D27" s="2"/>
      <c r="E27" s="69">
        <f>IFERROR('Laika grafiks'!E31,"")</f>
        <v>0</v>
      </c>
      <c r="F27" s="69">
        <f>IFERROR('Laika grafiks'!F31,"")</f>
        <v>0</v>
      </c>
      <c r="G27" s="69">
        <f>IFERROR('Laika grafiks'!G31,"")</f>
        <v>0</v>
      </c>
      <c r="H27" s="69">
        <f>IFERROR('Laika grafiks'!H31,"")</f>
        <v>0</v>
      </c>
      <c r="I27" s="69">
        <f>IFERROR('Laika grafiks'!I31,"")</f>
        <v>0</v>
      </c>
      <c r="J27" s="69">
        <f>IFERROR('Laika grafiks'!J31,"")</f>
        <v>1</v>
      </c>
      <c r="K27" s="69">
        <f>IFERROR('Laika grafiks'!K31,"")</f>
        <v>1</v>
      </c>
      <c r="L27" s="69">
        <f>IFERROR('Laika grafiks'!L31,"")</f>
        <v>1</v>
      </c>
      <c r="M27" s="69">
        <f>IFERROR('Laika grafiks'!M31,"")</f>
        <v>1</v>
      </c>
      <c r="N27" s="69">
        <f>IFERROR('Laika grafiks'!N31,"")</f>
        <v>1</v>
      </c>
      <c r="O27" s="69">
        <f>IFERROR('Laika grafiks'!O31,"")</f>
        <v>1</v>
      </c>
      <c r="P27" s="69">
        <f>IFERROR('Laika grafiks'!P31,"")</f>
        <v>1</v>
      </c>
      <c r="Q27" s="69">
        <f>IFERROR('Laika grafiks'!Q31,"")</f>
        <v>1</v>
      </c>
      <c r="R27" s="69">
        <f>IFERROR('Laika grafiks'!R31,"")</f>
        <v>1</v>
      </c>
      <c r="S27" s="69">
        <f>IFERROR('Laika grafiks'!S31,"")</f>
        <v>1</v>
      </c>
      <c r="T27" s="69">
        <f>IFERROR('Laika grafiks'!T31,"")</f>
        <v>1</v>
      </c>
      <c r="U27" s="69">
        <f>IFERROR('Laika grafiks'!U31,"")</f>
        <v>1</v>
      </c>
      <c r="V27" s="69">
        <f>IFERROR('Laika grafiks'!V31,"")</f>
        <v>1</v>
      </c>
      <c r="W27" s="69">
        <f>IFERROR('Laika grafiks'!W31,"")</f>
        <v>1</v>
      </c>
      <c r="X27" s="69">
        <f>IFERROR('Laika grafiks'!X31,"")</f>
        <v>1</v>
      </c>
      <c r="Y27" s="69">
        <f>IFERROR('Laika grafiks'!Y31,"")</f>
        <v>1</v>
      </c>
      <c r="Z27" s="69">
        <f>IFERROR('Laika grafiks'!Z31,"")</f>
        <v>1</v>
      </c>
      <c r="AA27" s="69">
        <f>IFERROR('Laika grafiks'!AA31,"")</f>
        <v>1</v>
      </c>
      <c r="AB27" s="69">
        <f>IFERROR('Laika grafiks'!AB31,"")</f>
        <v>1</v>
      </c>
      <c r="AC27" s="69">
        <f>IFERROR('Laika grafiks'!AC31,"")</f>
        <v>1</v>
      </c>
      <c r="AD27" s="69">
        <f>IFERROR('Laika grafiks'!AD31,"")</f>
        <v>1</v>
      </c>
      <c r="AE27" s="69">
        <f>IFERROR('Laika grafiks'!AE31,"")</f>
        <v>1</v>
      </c>
      <c r="AF27" s="69">
        <f>IFERROR('Laika grafiks'!AF31,"")</f>
        <v>1</v>
      </c>
      <c r="AG27" s="69">
        <f>IFERROR('Laika grafiks'!AG31,"")</f>
        <v>1</v>
      </c>
      <c r="AH27" s="69">
        <f>IFERROR('Laika grafiks'!AH31,"")</f>
        <v>1</v>
      </c>
      <c r="AI27" s="69">
        <f>IFERROR('Laika grafiks'!AI31,"")</f>
        <v>1</v>
      </c>
      <c r="AJ27" s="69">
        <f>IFERROR('Laika grafiks'!AJ31,"")</f>
        <v>1</v>
      </c>
      <c r="AK27" s="69">
        <f>IFERROR('Laika grafiks'!AK31,"")</f>
        <v>1</v>
      </c>
      <c r="AL27" s="69">
        <f>IFERROR('Laika grafiks'!AL31,"")</f>
        <v>1</v>
      </c>
      <c r="AM27" s="69">
        <f>IFERROR('Laika grafiks'!AM31,"")</f>
        <v>1</v>
      </c>
      <c r="AN27" s="69">
        <f>IFERROR('Laika grafiks'!AN31,"")</f>
        <v>1</v>
      </c>
      <c r="AO27" s="69">
        <f>IFERROR('Laika grafiks'!AO31,"")</f>
        <v>1</v>
      </c>
      <c r="AP27" s="69">
        <f>IFERROR('Laika grafiks'!AP31,"")</f>
        <v>1</v>
      </c>
      <c r="AQ27" s="69">
        <f>IFERROR('Laika grafiks'!AQ31,"")</f>
        <v>1</v>
      </c>
      <c r="AR27" s="69">
        <f>IFERROR('Laika grafiks'!AR31,"")</f>
        <v>1</v>
      </c>
      <c r="AS27" s="69">
        <f>IFERROR('Laika grafiks'!AS31,"")</f>
        <v>1</v>
      </c>
      <c r="AT27" s="69">
        <f>IFERROR('Laika grafiks'!AT31,"")</f>
        <v>1</v>
      </c>
      <c r="AU27" s="69">
        <f>IFERROR('Laika grafiks'!AU31,"")</f>
        <v>1</v>
      </c>
      <c r="AV27" s="69">
        <f>IFERROR('Laika grafiks'!AV31,"")</f>
        <v>1</v>
      </c>
      <c r="AW27" s="69">
        <f>IFERROR('Laika grafiks'!AW31,"")</f>
        <v>1</v>
      </c>
      <c r="AX27" s="69">
        <f>IFERROR('Laika grafiks'!AX31,"")</f>
        <v>1</v>
      </c>
      <c r="AY27" s="69">
        <f>IFERROR('Laika grafiks'!AY31,"")</f>
        <v>1</v>
      </c>
      <c r="AZ27" s="69">
        <f>IFERROR('Laika grafiks'!AZ31,"")</f>
        <v>1</v>
      </c>
      <c r="BA27" s="69">
        <f>IFERROR('Laika grafiks'!BA31,"")</f>
        <v>1</v>
      </c>
      <c r="BB27" s="69">
        <f>IFERROR('Laika grafiks'!BB31,"")</f>
        <v>1</v>
      </c>
      <c r="BC27" s="69">
        <f>IFERROR('Laika grafiks'!BC31,"")</f>
        <v>1</v>
      </c>
      <c r="BD27" s="69">
        <f>IFERROR('Laika grafiks'!BD31,"")</f>
        <v>1</v>
      </c>
      <c r="BE27" s="69">
        <f>IFERROR('Laika grafiks'!BE31,"")</f>
        <v>1</v>
      </c>
      <c r="BF27" s="69">
        <f>IFERROR('Laika grafiks'!BF31,"")</f>
        <v>1</v>
      </c>
      <c r="BG27" s="69">
        <f>IFERROR('Laika grafiks'!BG31,"")</f>
        <v>1</v>
      </c>
      <c r="BH27" s="69">
        <f>IFERROR('Laika grafiks'!BH31,"")</f>
        <v>1</v>
      </c>
      <c r="BI27" s="69">
        <f>IFERROR('Laika grafiks'!BI31,"")</f>
        <v>1</v>
      </c>
      <c r="BJ27" s="69">
        <f>IFERROR('Laika grafiks'!BJ31,"")</f>
        <v>1</v>
      </c>
      <c r="BK27" s="69">
        <f>IFERROR('Laika grafiks'!BK31,"")</f>
        <v>1</v>
      </c>
      <c r="BL27" s="69">
        <f>IFERROR('Laika grafiks'!BL31,"")</f>
        <v>1</v>
      </c>
      <c r="BM27" s="69">
        <f>IFERROR('Laika grafiks'!BM31,"")</f>
        <v>0</v>
      </c>
      <c r="BN27" s="69">
        <f>IFERROR('Laika grafiks'!BN31,"")</f>
        <v>0</v>
      </c>
      <c r="BO27" s="69">
        <f>IFERROR('Laika grafiks'!BO31,"")</f>
        <v>0</v>
      </c>
      <c r="BP27" s="69">
        <f>IFERROR('Laika grafiks'!BP31,"")</f>
        <v>0</v>
      </c>
      <c r="BQ27" s="69">
        <f>IFERROR('Laika grafiks'!BQ31,"")</f>
        <v>0</v>
      </c>
      <c r="BR27" s="69">
        <f>IFERROR('Laika grafiks'!BR31,"")</f>
        <v>0</v>
      </c>
      <c r="BS27" s="69">
        <f>IFERROR('Laika grafiks'!BS31,"")</f>
        <v>0</v>
      </c>
      <c r="BT27" s="69">
        <f>IFERROR('Laika grafiks'!BT31,"")</f>
        <v>0</v>
      </c>
      <c r="BU27" s="69">
        <f>IFERROR('Laika grafiks'!BU31,"")</f>
        <v>0</v>
      </c>
      <c r="BV27" s="69">
        <f>IFERROR('Laika grafiks'!BV31,"")</f>
        <v>0</v>
      </c>
      <c r="BW27" s="69">
        <f>IFERROR('Laika grafiks'!BW31,"")</f>
        <v>0</v>
      </c>
      <c r="BX27" s="69">
        <f>IFERROR('Laika grafiks'!BX31,"")</f>
        <v>0</v>
      </c>
      <c r="BY27" s="69">
        <f>IFERROR('Laika grafiks'!BY31,"")</f>
        <v>0</v>
      </c>
      <c r="BZ27" s="69">
        <f>IFERROR('Laika grafiks'!BZ31,"")</f>
        <v>0</v>
      </c>
      <c r="CA27" s="69">
        <f>IFERROR('Laika grafiks'!CA31,"")</f>
        <v>0</v>
      </c>
      <c r="CB27" s="69">
        <f>IFERROR('Laika grafiks'!CB31,"")</f>
        <v>0</v>
      </c>
      <c r="CC27" s="69">
        <f>IFERROR('Laika grafiks'!CC31,"")</f>
        <v>0</v>
      </c>
      <c r="CD27" s="69">
        <f>IFERROR('Laika grafiks'!CD31,"")</f>
        <v>0</v>
      </c>
      <c r="CE27" s="69">
        <f>IFERROR('Laika grafiks'!CE31,"")</f>
        <v>0</v>
      </c>
      <c r="CF27" s="69">
        <f>IFERROR('Laika grafiks'!CF31,"")</f>
        <v>0</v>
      </c>
      <c r="CG27" s="69">
        <f>IFERROR('Laika grafiks'!CG31,"")</f>
        <v>0</v>
      </c>
      <c r="CH27" s="69">
        <f>IFERROR('Laika grafiks'!CH31,"")</f>
        <v>0</v>
      </c>
      <c r="CI27" s="69">
        <f>IFERROR('Laika grafiks'!CI31,"")</f>
        <v>0</v>
      </c>
      <c r="CJ27" s="69">
        <f>IFERROR('Laika grafiks'!CJ31,"")</f>
        <v>0</v>
      </c>
      <c r="CK27" s="69">
        <f>IFERROR('Laika grafiks'!CK31,"")</f>
        <v>0</v>
      </c>
      <c r="CL27" s="69">
        <f>IFERROR('Laika grafiks'!CL31,"")</f>
        <v>0</v>
      </c>
      <c r="CM27" s="69">
        <f>IFERROR('Laika grafiks'!CM31,"")</f>
        <v>0</v>
      </c>
      <c r="CN27" s="69">
        <f>IFERROR('Laika grafiks'!CN31,"")</f>
        <v>0</v>
      </c>
      <c r="CO27" s="69">
        <f>IFERROR('Laika grafiks'!CO31,"")</f>
        <v>0</v>
      </c>
      <c r="CP27" s="69">
        <f>IFERROR('Laika grafiks'!CP31,"")</f>
        <v>0</v>
      </c>
      <c r="CQ27" s="69">
        <f>IFERROR('Laika grafiks'!CQ31,"")</f>
        <v>0</v>
      </c>
      <c r="CR27" s="69">
        <f>IFERROR('Laika grafiks'!CR31,"")</f>
        <v>0</v>
      </c>
      <c r="CS27" s="69">
        <f>IFERROR('Laika grafiks'!CS31,"")</f>
        <v>0</v>
      </c>
      <c r="CT27" s="69">
        <f>IFERROR('Laika grafiks'!CT31,"")</f>
        <v>0</v>
      </c>
      <c r="CU27" s="69">
        <f>IFERROR('Laika grafiks'!CU31,"")</f>
        <v>0</v>
      </c>
      <c r="CV27" s="69">
        <f>IFERROR('Laika grafiks'!CV31,"")</f>
        <v>0</v>
      </c>
      <c r="CW27" s="69">
        <f>IFERROR('Laika grafiks'!CW31,"")</f>
        <v>0</v>
      </c>
      <c r="CX27" s="69">
        <f>IFERROR('Laika grafiks'!CX31,"")</f>
        <v>0</v>
      </c>
      <c r="CY27" s="69">
        <f>IFERROR('Laika grafiks'!CY31,"")</f>
        <v>0</v>
      </c>
      <c r="CZ27" s="69">
        <f>IFERROR('Laika grafiks'!CZ31,"")</f>
        <v>0</v>
      </c>
      <c r="DA27" s="69">
        <f>IFERROR('Laika grafiks'!DA31,"")</f>
        <v>0</v>
      </c>
      <c r="DB27" s="69">
        <f>IFERROR('Laika grafiks'!DB31,"")</f>
        <v>0</v>
      </c>
      <c r="DC27" s="69">
        <f>IFERROR('Laika grafiks'!DC31,"")</f>
        <v>0</v>
      </c>
      <c r="DD27" s="69">
        <f>IFERROR('Laika grafiks'!DD31,"")</f>
        <v>0</v>
      </c>
      <c r="DE27" s="69">
        <f>IFERROR('Laika grafiks'!DE31,"")</f>
        <v>0</v>
      </c>
      <c r="DF27" s="69">
        <f>IFERROR('Laika grafiks'!DF31,"")</f>
        <v>0</v>
      </c>
      <c r="DG27" s="69">
        <f>IFERROR('Laika grafiks'!DG31,"")</f>
        <v>0</v>
      </c>
      <c r="DH27" s="69">
        <f>IFERROR('Laika grafiks'!DH31,"")</f>
        <v>0</v>
      </c>
      <c r="DI27" s="69">
        <f>IFERROR('Laika grafiks'!DI31,"")</f>
        <v>0</v>
      </c>
      <c r="DJ27" s="69">
        <f>IFERROR('Laika grafiks'!DJ31,"")</f>
        <v>0</v>
      </c>
      <c r="DK27" s="69">
        <f>IFERROR('Laika grafiks'!DK31,"")</f>
        <v>0</v>
      </c>
      <c r="DL27" s="69">
        <f>IFERROR('Laika grafiks'!DL31,"")</f>
        <v>0</v>
      </c>
      <c r="DM27" s="69">
        <f>IFERROR('Laika grafiks'!DM31,"")</f>
        <v>0</v>
      </c>
      <c r="DN27" s="69">
        <f>IFERROR('Laika grafiks'!DN31,"")</f>
        <v>0</v>
      </c>
      <c r="DO27" s="69">
        <f>IFERROR('Laika grafiks'!DO31,"")</f>
        <v>0</v>
      </c>
      <c r="DP27" s="69">
        <f>IFERROR('Laika grafiks'!DP31,"")</f>
        <v>0</v>
      </c>
      <c r="DQ27" s="69">
        <f>IFERROR('Laika grafiks'!DQ31,"")</f>
        <v>0</v>
      </c>
      <c r="DR27" s="69">
        <f>IFERROR('Laika grafiks'!DR31,"")</f>
        <v>0</v>
      </c>
      <c r="DS27" s="69">
        <f>IFERROR('Laika grafiks'!DS31,"")</f>
        <v>0</v>
      </c>
      <c r="DT27" s="69">
        <f>IFERROR('Laika grafiks'!DT31,"")</f>
        <v>0</v>
      </c>
      <c r="DU27" s="69">
        <f>IFERROR('Laika grafiks'!DU31,"")</f>
        <v>0</v>
      </c>
    </row>
    <row r="28" spans="1:125">
      <c r="A28" s="2"/>
      <c r="B28" s="2"/>
      <c r="C28" s="2"/>
      <c r="D28" s="2"/>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149"/>
      <c r="DL28" s="149"/>
      <c r="DM28" s="149"/>
      <c r="DN28" s="149"/>
      <c r="DO28" s="149"/>
      <c r="DP28" s="149"/>
      <c r="DQ28" s="149"/>
      <c r="DR28" s="149"/>
      <c r="DS28" s="149"/>
      <c r="DT28" s="149"/>
      <c r="DU28" s="149"/>
    </row>
    <row r="29" spans="1:125">
      <c r="A29" s="167" t="s">
        <v>481</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c r="A31" s="61" t="str">
        <f>IFERROR(Izmaksas!A175,"")</f>
        <v>Nominālās privātā partnera regulārās uzturēšanas izmaksas, kopā</v>
      </c>
      <c r="B31" s="62" t="str">
        <f>IFERROR(Izmaksas!B175,"")</f>
        <v>k €</v>
      </c>
      <c r="C31" s="2"/>
      <c r="D31" s="85">
        <f t="shared" ref="D31:D37" si="6">IFERROR(SUM(E31:DU31),"")</f>
        <v>1277061.6926809039</v>
      </c>
      <c r="E31" s="69">
        <f>IFERROR(Izmaksas!E175*E$27,"")</f>
        <v>0</v>
      </c>
      <c r="F31" s="69">
        <f>IFERROR(Izmaksas!F175*F$27,"")</f>
        <v>0</v>
      </c>
      <c r="G31" s="69">
        <f>IFERROR(Izmaksas!G175*G$27,"")</f>
        <v>0</v>
      </c>
      <c r="H31" s="69">
        <f>IFERROR(Izmaksas!H175*H$27,"")</f>
        <v>0</v>
      </c>
      <c r="I31" s="69">
        <f>IFERROR(Izmaksas!I175*I$27,"")</f>
        <v>0</v>
      </c>
      <c r="J31" s="69">
        <f>IFERROR(Izmaksas!J175*J$27,"")</f>
        <v>20336.474739841415</v>
      </c>
      <c r="K31" s="69">
        <f>IFERROR(Izmaksas!K175*K$27,"")</f>
        <v>20452.414228749625</v>
      </c>
      <c r="L31" s="69">
        <f>IFERROR(Izmaksas!L175*L$27,"")</f>
        <v>20567.715490040388</v>
      </c>
      <c r="M31" s="69">
        <f>IFERROR(Izmaksas!M175*M$27,"")</f>
        <v>20548.906598440735</v>
      </c>
      <c r="N31" s="69">
        <f>IFERROR(Izmaksas!N175*N$27,"")</f>
        <v>20652.025396665274</v>
      </c>
      <c r="O31" s="69">
        <f>IFERROR(Izmaksas!O175*O$27,"")</f>
        <v>20754.519985556992</v>
      </c>
      <c r="P31" s="69">
        <f>IFERROR(Izmaksas!P175*P$27,"")</f>
        <v>20856.375963637009</v>
      </c>
      <c r="Q31" s="69">
        <f>IFERROR(Izmaksas!Q175*Q$27,"")</f>
        <v>20959.884730409554</v>
      </c>
      <c r="R31" s="69">
        <f>IFERROR(Izmaksas!R175*R$27,"")</f>
        <v>21065.065904598578</v>
      </c>
      <c r="S31" s="69">
        <f>IFERROR(Izmaksas!S175*S$27,"")</f>
        <v>21169.61038526813</v>
      </c>
      <c r="T31" s="69">
        <f>IFERROR(Izmaksas!T175*T$27,"")</f>
        <v>21273.503482909749</v>
      </c>
      <c r="U31" s="69">
        <f>IFERROR(Izmaksas!U175*U$27,"")</f>
        <v>21379.082425017743</v>
      </c>
      <c r="V31" s="69">
        <f>IFERROR(Izmaksas!V175*V$27,"")</f>
        <v>21486.367222690551</v>
      </c>
      <c r="W31" s="69">
        <f>IFERROR(Izmaksas!W175*W$27,"")</f>
        <v>21593.002592973495</v>
      </c>
      <c r="X31" s="69">
        <f>IFERROR(Izmaksas!X175*X$27,"")</f>
        <v>21698.973552567946</v>
      </c>
      <c r="Y31" s="69">
        <f>IFERROR(Izmaksas!Y175*Y$27,"")</f>
        <v>21806.664073518099</v>
      </c>
      <c r="Z31" s="69">
        <f>IFERROR(Izmaksas!Z175*Z$27,"")</f>
        <v>21916.094567144362</v>
      </c>
      <c r="AA31" s="69">
        <f>IFERROR(Izmaksas!AA175*AA$27,"")</f>
        <v>22024.862644832967</v>
      </c>
      <c r="AB31" s="69">
        <f>IFERROR(Izmaksas!AB175*AB$27,"")</f>
        <v>22132.953023619306</v>
      </c>
      <c r="AC31" s="69">
        <f>IFERROR(Izmaksas!AC175*AC$27,"")</f>
        <v>22242.797354988463</v>
      </c>
      <c r="AD31" s="69">
        <f>IFERROR(Izmaksas!AD175*AD$27,"")</f>
        <v>22354.416458487252</v>
      </c>
      <c r="AE31" s="69">
        <f>IFERROR(Izmaksas!AE175*AE$27,"")</f>
        <v>22465.359897729621</v>
      </c>
      <c r="AF31" s="69">
        <f>IFERROR(Izmaksas!AF175*AF$27,"")</f>
        <v>22575.612084091692</v>
      </c>
      <c r="AG31" s="69">
        <f>IFERROR(Izmaksas!AG175*AG$27,"")</f>
        <v>22687.653302088234</v>
      </c>
      <c r="AH31" s="69">
        <f>IFERROR(Izmaksas!AH175*AH$27,"")</f>
        <v>22801.504787656995</v>
      </c>
      <c r="AI31" s="69">
        <f>IFERROR(Izmaksas!AI175*AI$27,"")</f>
        <v>22914.667095684217</v>
      </c>
      <c r="AJ31" s="69">
        <f>IFERROR(Izmaksas!AJ175*AJ$27,"")</f>
        <v>23027.124325773526</v>
      </c>
      <c r="AK31" s="69">
        <f>IFERROR(Izmaksas!AK175*AK$27,"")</f>
        <v>23141.406368129992</v>
      </c>
      <c r="AL31" s="69">
        <f>IFERROR(Izmaksas!AL175*AL$27,"")</f>
        <v>23257.534883410139</v>
      </c>
      <c r="AM31" s="69">
        <f>IFERROR(Izmaksas!AM175*AM$27,"")</f>
        <v>23372.9604375979</v>
      </c>
      <c r="AN31" s="69">
        <f>IFERROR(Izmaksas!AN175*AN$27,"")</f>
        <v>23487.666812288997</v>
      </c>
      <c r="AO31" s="69">
        <f>IFERROR(Izmaksas!AO175*AO$27,"")</f>
        <v>23604.234495492597</v>
      </c>
      <c r="AP31" s="69">
        <f>IFERROR(Izmaksas!AP175*AP$27,"")</f>
        <v>23722.685581078338</v>
      </c>
      <c r="AQ31" s="69">
        <f>IFERROR(Izmaksas!AQ175*AQ$27,"")</f>
        <v>23840.419646349859</v>
      </c>
      <c r="AR31" s="69">
        <f>IFERROR(Izmaksas!AR175*AR$27,"")</f>
        <v>23957.420148534777</v>
      </c>
      <c r="AS31" s="69">
        <f>IFERROR(Izmaksas!AS175*AS$27,"")</f>
        <v>24076.319185402448</v>
      </c>
      <c r="AT31" s="69">
        <f>IFERROR(Izmaksas!AT175*AT$27,"")</f>
        <v>24197.139292699911</v>
      </c>
      <c r="AU31" s="69">
        <f>IFERROR(Izmaksas!AU175*AU$27,"")</f>
        <v>24317.228039276855</v>
      </c>
      <c r="AV31" s="69">
        <f>IFERROR(Izmaksas!AV175*AV$27,"")</f>
        <v>24436.568551505472</v>
      </c>
      <c r="AW31" s="69">
        <f>IFERROR(Izmaksas!AW175*AW$27,"")</f>
        <v>24557.845569110497</v>
      </c>
      <c r="AX31" s="69">
        <f>IFERROR(Izmaksas!AX175*AX$27,"")</f>
        <v>24681.082078553907</v>
      </c>
      <c r="AY31" s="69">
        <f>IFERROR(Izmaksas!AY175*AY$27,"")</f>
        <v>24803.572600062394</v>
      </c>
      <c r="AZ31" s="69">
        <f>IFERROR(Izmaksas!AZ175*AZ$27,"")</f>
        <v>24925.299922535585</v>
      </c>
      <c r="BA31" s="69">
        <f>IFERROR(Izmaksas!BA175*BA$27,"")</f>
        <v>25049.002480492709</v>
      </c>
      <c r="BB31" s="69">
        <f>IFERROR(Izmaksas!BB175*BB$27,"")</f>
        <v>25174.70372012498</v>
      </c>
      <c r="BC31" s="69">
        <f>IFERROR(Izmaksas!BC175*BC$27,"")</f>
        <v>25299.644052063642</v>
      </c>
      <c r="BD31" s="69">
        <f>IFERROR(Izmaksas!BD175*BD$27,"")</f>
        <v>25423.805920986295</v>
      </c>
      <c r="BE31" s="69">
        <f>IFERROR(Izmaksas!BE175*BE$27,"")</f>
        <v>25549.982530102563</v>
      </c>
      <c r="BF31" s="69">
        <f>IFERROR(Izmaksas!BF175*BF$27,"")</f>
        <v>25678.197794527485</v>
      </c>
      <c r="BG31" s="69">
        <f>IFERROR(Izmaksas!BG175*BG$27,"")</f>
        <v>25805.636933104917</v>
      </c>
      <c r="BH31" s="69">
        <f>IFERROR(Izmaksas!BH175*BH$27,"")</f>
        <v>25932.282039406022</v>
      </c>
      <c r="BI31" s="69">
        <f>IFERROR(Izmaksas!BI175*BI$27,"")</f>
        <v>26060.982180704614</v>
      </c>
      <c r="BJ31" s="69">
        <f>IFERROR(Izmaksas!BJ175*BJ$27,"")</f>
        <v>26191.761750418034</v>
      </c>
      <c r="BK31" s="69">
        <f>IFERROR(Izmaksas!BK175*BK$27,"")</f>
        <v>26321.749671767015</v>
      </c>
      <c r="BL31" s="69">
        <f>IFERROR(Izmaksas!BL175*BL$27,"")</f>
        <v>26450.927680194141</v>
      </c>
      <c r="BM31" s="69">
        <f>IFERROR(Izmaksas!BM175*BM$27,"")</f>
        <v>0</v>
      </c>
      <c r="BN31" s="69">
        <f>IFERROR(Izmaksas!BN175*BN$27,"")</f>
        <v>0</v>
      </c>
      <c r="BO31" s="69">
        <f>IFERROR(Izmaksas!BO175*BO$27,"")</f>
        <v>0</v>
      </c>
      <c r="BP31" s="69">
        <f>IFERROR(Izmaksas!BP175*BP$27,"")</f>
        <v>0</v>
      </c>
      <c r="BQ31" s="69">
        <f>IFERROR(Izmaksas!BQ175*BQ$27,"")</f>
        <v>0</v>
      </c>
      <c r="BR31" s="69">
        <f>IFERROR(Izmaksas!BR175*BR$27,"")</f>
        <v>0</v>
      </c>
      <c r="BS31" s="69">
        <f>IFERROR(Izmaksas!BS175*BS$27,"")</f>
        <v>0</v>
      </c>
      <c r="BT31" s="69">
        <f>IFERROR(Izmaksas!BT175*BT$27,"")</f>
        <v>0</v>
      </c>
      <c r="BU31" s="69">
        <f>IFERROR(Izmaksas!BU175*BU$27,"")</f>
        <v>0</v>
      </c>
      <c r="BV31" s="69">
        <f>IFERROR(Izmaksas!BV175*BV$27,"")</f>
        <v>0</v>
      </c>
      <c r="BW31" s="69">
        <f>IFERROR(Izmaksas!BW175*BW$27,"")</f>
        <v>0</v>
      </c>
      <c r="BX31" s="69">
        <f>IFERROR(Izmaksas!BX175*BX$27,"")</f>
        <v>0</v>
      </c>
      <c r="BY31" s="69">
        <f>IFERROR(Izmaksas!BY175*BY$27,"")</f>
        <v>0</v>
      </c>
      <c r="BZ31" s="69">
        <f>IFERROR(Izmaksas!BZ175*BZ$27,"")</f>
        <v>0</v>
      </c>
      <c r="CA31" s="69">
        <f>IFERROR(Izmaksas!CA175*CA$27,"")</f>
        <v>0</v>
      </c>
      <c r="CB31" s="69">
        <f>IFERROR(Izmaksas!CB175*CB$27,"")</f>
        <v>0</v>
      </c>
      <c r="CC31" s="69">
        <f>IFERROR(Izmaksas!CC175*CC$27,"")</f>
        <v>0</v>
      </c>
      <c r="CD31" s="69">
        <f>IFERROR(Izmaksas!CD175*CD$27,"")</f>
        <v>0</v>
      </c>
      <c r="CE31" s="69">
        <f>IFERROR(Izmaksas!CE175*CE$27,"")</f>
        <v>0</v>
      </c>
      <c r="CF31" s="69">
        <f>IFERROR(Izmaksas!CF175*CF$27,"")</f>
        <v>0</v>
      </c>
      <c r="CG31" s="69">
        <f>IFERROR(Izmaksas!CG175*CG$27,"")</f>
        <v>0</v>
      </c>
      <c r="CH31" s="69">
        <f>IFERROR(Izmaksas!CH175*CH$27,"")</f>
        <v>0</v>
      </c>
      <c r="CI31" s="69">
        <f>IFERROR(Izmaksas!CI175*CI$27,"")</f>
        <v>0</v>
      </c>
      <c r="CJ31" s="69">
        <f>IFERROR(Izmaksas!CJ175*CJ$27,"")</f>
        <v>0</v>
      </c>
      <c r="CK31" s="69">
        <f>IFERROR(Izmaksas!CK175*CK$27,"")</f>
        <v>0</v>
      </c>
      <c r="CL31" s="69">
        <f>IFERROR(Izmaksas!CL175*CL$27,"")</f>
        <v>0</v>
      </c>
      <c r="CM31" s="69">
        <f>IFERROR(Izmaksas!CM175*CM$27,"")</f>
        <v>0</v>
      </c>
      <c r="CN31" s="69">
        <f>IFERROR(Izmaksas!CN175*CN$27,"")</f>
        <v>0</v>
      </c>
      <c r="CO31" s="69">
        <f>IFERROR(Izmaksas!CO175*CO$27,"")</f>
        <v>0</v>
      </c>
      <c r="CP31" s="69">
        <f>IFERROR(Izmaksas!CP175*CP$27,"")</f>
        <v>0</v>
      </c>
      <c r="CQ31" s="69">
        <f>IFERROR(Izmaksas!CQ175*CQ$27,"")</f>
        <v>0</v>
      </c>
      <c r="CR31" s="69">
        <f>IFERROR(Izmaksas!CR175*CR$27,"")</f>
        <v>0</v>
      </c>
      <c r="CS31" s="69">
        <f>IFERROR(Izmaksas!CS175*CS$27,"")</f>
        <v>0</v>
      </c>
      <c r="CT31" s="69">
        <f>IFERROR(Izmaksas!CT175*CT$27,"")</f>
        <v>0</v>
      </c>
      <c r="CU31" s="69">
        <f>IFERROR(Izmaksas!CU175*CU$27,"")</f>
        <v>0</v>
      </c>
      <c r="CV31" s="69">
        <f>IFERROR(Izmaksas!CV175*CV$27,"")</f>
        <v>0</v>
      </c>
      <c r="CW31" s="69">
        <f>IFERROR(Izmaksas!CW175*CW$27,"")</f>
        <v>0</v>
      </c>
      <c r="CX31" s="69">
        <f>IFERROR(Izmaksas!CX175*CX$27,"")</f>
        <v>0</v>
      </c>
      <c r="CY31" s="69">
        <f>IFERROR(Izmaksas!CY175*CY$27,"")</f>
        <v>0</v>
      </c>
      <c r="CZ31" s="69">
        <f>IFERROR(Izmaksas!CZ175*CZ$27,"")</f>
        <v>0</v>
      </c>
      <c r="DA31" s="69">
        <f>IFERROR(Izmaksas!DA175*DA$27,"")</f>
        <v>0</v>
      </c>
      <c r="DB31" s="69">
        <f>IFERROR(Izmaksas!DB175*DB$27,"")</f>
        <v>0</v>
      </c>
      <c r="DC31" s="69">
        <f>IFERROR(Izmaksas!DC175*DC$27,"")</f>
        <v>0</v>
      </c>
      <c r="DD31" s="69">
        <f>IFERROR(Izmaksas!DD175*DD$27,"")</f>
        <v>0</v>
      </c>
      <c r="DE31" s="69">
        <f>IFERROR(Izmaksas!DE175*DE$27,"")</f>
        <v>0</v>
      </c>
      <c r="DF31" s="69">
        <f>IFERROR(Izmaksas!DF175*DF$27,"")</f>
        <v>0</v>
      </c>
      <c r="DG31" s="69">
        <f>IFERROR(Izmaksas!DG175*DG$27,"")</f>
        <v>0</v>
      </c>
      <c r="DH31" s="69">
        <f>IFERROR(Izmaksas!DH175*DH$27,"")</f>
        <v>0</v>
      </c>
      <c r="DI31" s="69">
        <f>IFERROR(Izmaksas!DI175*DI$27,"")</f>
        <v>0</v>
      </c>
      <c r="DJ31" s="69">
        <f>IFERROR(Izmaksas!DJ175*DJ$27,"")</f>
        <v>0</v>
      </c>
      <c r="DK31" s="69">
        <f>IFERROR(Izmaksas!DK175*DK$27,"")</f>
        <v>0</v>
      </c>
      <c r="DL31" s="69">
        <f>IFERROR(Izmaksas!DL175*DL$27,"")</f>
        <v>0</v>
      </c>
      <c r="DM31" s="69">
        <f>IFERROR(Izmaksas!DM175*DM$27,"")</f>
        <v>0</v>
      </c>
      <c r="DN31" s="69">
        <f>IFERROR(Izmaksas!DN175*DN$27,"")</f>
        <v>0</v>
      </c>
      <c r="DO31" s="69">
        <f>IFERROR(Izmaksas!DO175*DO$27,"")</f>
        <v>0</v>
      </c>
      <c r="DP31" s="69">
        <f>IFERROR(Izmaksas!DP175*DP$27,"")</f>
        <v>0</v>
      </c>
      <c r="DQ31" s="69">
        <f>IFERROR(Izmaksas!DQ175*DQ$27,"")</f>
        <v>0</v>
      </c>
      <c r="DR31" s="69">
        <f>IFERROR(Izmaksas!DR175*DR$27,"")</f>
        <v>0</v>
      </c>
      <c r="DS31" s="69">
        <f>IFERROR(Izmaksas!DS175*DS$27,"")</f>
        <v>0</v>
      </c>
      <c r="DT31" s="69">
        <f>IFERROR(Izmaksas!DT175*DT$27,"")</f>
        <v>0</v>
      </c>
      <c r="DU31" s="69">
        <f>IFERROR(Izmaksas!DU175*DU$27,"")</f>
        <v>0</v>
      </c>
    </row>
    <row r="32" spans="1:125">
      <c r="A32" s="61" t="str">
        <f>IFERROR(Finansēšana!A342,"")</f>
        <v>PERIODISKO UZTURĒŠANAS IZMAKSU REZERVES KONTA (MMRA) papildināšana</v>
      </c>
      <c r="B32" s="62" t="str">
        <f>IFERROR(Finansēšana!B342,"")</f>
        <v>k €</v>
      </c>
      <c r="C32" s="2"/>
      <c r="D32" s="85">
        <f t="shared" ca="1" si="6"/>
        <v>751838.90920799552</v>
      </c>
      <c r="E32" s="69">
        <f ca="1">IFERROR(Finansēšana!E342,"")</f>
        <v>0</v>
      </c>
      <c r="F32" s="69">
        <f ca="1">IFERROR(Finansēšana!F342,"")</f>
        <v>0</v>
      </c>
      <c r="G32" s="69">
        <f ca="1">IFERROR(Finansēšana!G342,"")</f>
        <v>0</v>
      </c>
      <c r="H32" s="69">
        <f ca="1">IFERROR(Finansēšana!H342,"")</f>
        <v>0</v>
      </c>
      <c r="I32" s="69">
        <f ca="1">IFERROR(Finansēšana!I342,"")</f>
        <v>0</v>
      </c>
      <c r="J32" s="69">
        <f ca="1">IFERROR(Finansēšana!J342,"")</f>
        <v>0</v>
      </c>
      <c r="K32" s="69">
        <f ca="1">IFERROR(Finansēšana!K342,"")</f>
        <v>0</v>
      </c>
      <c r="L32" s="69">
        <f ca="1">IFERROR(Finansēšana!L342,"")</f>
        <v>0</v>
      </c>
      <c r="M32" s="69">
        <f ca="1">IFERROR(Finansēšana!M342,"")</f>
        <v>0</v>
      </c>
      <c r="N32" s="69">
        <f ca="1">IFERROR(Finansēšana!N342,"")</f>
        <v>0</v>
      </c>
      <c r="O32" s="69">
        <f ca="1">IFERROR(Finansēšana!O342,"")</f>
        <v>0</v>
      </c>
      <c r="P32" s="69">
        <f ca="1">IFERROR(Finansēšana!P342,"")</f>
        <v>0</v>
      </c>
      <c r="Q32" s="69">
        <f ca="1">IFERROR(Finansēšana!Q342,"")</f>
        <v>0</v>
      </c>
      <c r="R32" s="69">
        <f ca="1">IFERROR(Finansēšana!R342,"")</f>
        <v>0</v>
      </c>
      <c r="S32" s="69">
        <f ca="1">IFERROR(Finansēšana!S342,"")</f>
        <v>0</v>
      </c>
      <c r="T32" s="69">
        <f ca="1">IFERROR(Finansēšana!T342,"")</f>
        <v>0</v>
      </c>
      <c r="U32" s="69">
        <f ca="1">IFERROR(Finansēšana!U342,"")</f>
        <v>0</v>
      </c>
      <c r="V32" s="69">
        <f ca="1">IFERROR(Finansēšana!V342,"")</f>
        <v>0</v>
      </c>
      <c r="W32" s="69">
        <f ca="1">IFERROR(Finansēšana!W342,"")</f>
        <v>0</v>
      </c>
      <c r="X32" s="69">
        <f ca="1">IFERROR(Finansēšana!X342,"")</f>
        <v>0</v>
      </c>
      <c r="Y32" s="69">
        <f ca="1">IFERROR(Finansēšana!Y342,"")</f>
        <v>0</v>
      </c>
      <c r="Z32" s="69">
        <f ca="1">IFERROR(Finansēšana!Z342,"")</f>
        <v>0</v>
      </c>
      <c r="AA32" s="69">
        <f ca="1">IFERROR(Finansēšana!AA342,"")</f>
        <v>0</v>
      </c>
      <c r="AB32" s="69">
        <f ca="1">IFERROR(Finansēšana!AB342,"")</f>
        <v>0</v>
      </c>
      <c r="AC32" s="69">
        <f ca="1">IFERROR(Finansēšana!AC342,"")</f>
        <v>0</v>
      </c>
      <c r="AD32" s="69">
        <f ca="1">IFERROR(Finansēšana!AD342,"")</f>
        <v>19723.089325372235</v>
      </c>
      <c r="AE32" s="69">
        <f ca="1">IFERROR(Finansēšana!AE342,"")</f>
        <v>19820.973668106239</v>
      </c>
      <c r="AF32" s="69">
        <f ca="1">IFERROR(Finansēšana!AF342,"")</f>
        <v>19918.248124989281</v>
      </c>
      <c r="AG32" s="69">
        <f ca="1">IFERROR(Finansēšana!AG342,"")</f>
        <v>20017.101027491699</v>
      </c>
      <c r="AH32" s="69">
        <f ca="1">IFERROR(Finansēšana!AH342,"")</f>
        <v>20117.551111879675</v>
      </c>
      <c r="AI32" s="69">
        <f ca="1">IFERROR(Finansēšana!AI342,"")</f>
        <v>20217.393141468365</v>
      </c>
      <c r="AJ32" s="69">
        <f ca="1">IFERROR(Finansēšana!AJ342,"")</f>
        <v>20316.613087489066</v>
      </c>
      <c r="AK32" s="69">
        <f ca="1">IFERROR(Finansēšana!AK342,"")</f>
        <v>20417.443048041529</v>
      </c>
      <c r="AL32" s="69">
        <f ca="1">IFERROR(Finansēšana!AL342,"")</f>
        <v>20519.90213411727</v>
      </c>
      <c r="AM32" s="69">
        <f ca="1">IFERROR(Finansēšana!AM342,"")</f>
        <v>20621.741004297732</v>
      </c>
      <c r="AN32" s="69">
        <f ca="1">IFERROR(Finansēšana!AN342,"")</f>
        <v>20722.945349238849</v>
      </c>
      <c r="AO32" s="69">
        <f ca="1">IFERROR(Finansēšana!AO342,"")</f>
        <v>20825.791909002361</v>
      </c>
      <c r="AP32" s="69">
        <f ca="1">IFERROR(Finansēšana!AP342,"")</f>
        <v>20930.300176799614</v>
      </c>
      <c r="AQ32" s="69">
        <f ca="1">IFERROR(Finansēšana!AQ342,"")</f>
        <v>21034.175824383685</v>
      </c>
      <c r="AR32" s="69">
        <f ca="1">IFERROR(Finansēšana!AR342,"")</f>
        <v>21137.404256223625</v>
      </c>
      <c r="AS32" s="69">
        <f ca="1">IFERROR(Finansēšana!AS342,"")</f>
        <v>21242.307747182411</v>
      </c>
      <c r="AT32" s="69">
        <f ca="1">IFERROR(Finansēšana!AT342,"")</f>
        <v>21348.906180335613</v>
      </c>
      <c r="AU32" s="69">
        <f ca="1">IFERROR(Finansēšana!AU342,"")</f>
        <v>21454.85934087136</v>
      </c>
      <c r="AV32" s="69">
        <f ca="1">IFERROR(Finansēšana!AV342,"")</f>
        <v>21560.152341348097</v>
      </c>
      <c r="AW32" s="69">
        <f ca="1">IFERROR(Finansēšana!AW342,"")</f>
        <v>21667.153902126058</v>
      </c>
      <c r="AX32" s="69">
        <f ca="1">IFERROR(Finansēšana!AX342,"")</f>
        <v>21775.884303942323</v>
      </c>
      <c r="AY32" s="69">
        <f ca="1">IFERROR(Finansēšana!AY342,"")</f>
        <v>21883.956527688788</v>
      </c>
      <c r="AZ32" s="69">
        <f ca="1">IFERROR(Finansēšana!AZ342,"")</f>
        <v>21991.355388175063</v>
      </c>
      <c r="BA32" s="69">
        <f ca="1">IFERROR(Finansēšana!BA342,"")</f>
        <v>22100.49698016858</v>
      </c>
      <c r="BB32" s="69">
        <f ca="1">IFERROR(Finansēšana!BB342,"")</f>
        <v>22211.401990021168</v>
      </c>
      <c r="BC32" s="69">
        <f ca="1">IFERROR(Finansēšana!BC342,"")</f>
        <v>22321.635658242565</v>
      </c>
      <c r="BD32" s="69">
        <f ca="1">IFERROR(Finansēšana!BD342,"")</f>
        <v>22431.182495938563</v>
      </c>
      <c r="BE32" s="69">
        <f ca="1">IFERROR(Finansēšana!BE342,"")</f>
        <v>22542.506919771953</v>
      </c>
      <c r="BF32" s="69">
        <f ca="1">IFERROR(Finansēšana!BF342,"")</f>
        <v>22655.630029821594</v>
      </c>
      <c r="BG32" s="69">
        <f ca="1">IFERROR(Finansēšana!BG342,"")</f>
        <v>22768.068371407418</v>
      </c>
      <c r="BH32" s="69">
        <f ca="1">IFERROR(Finansēšana!BH342,"")</f>
        <v>22879.806145857336</v>
      </c>
      <c r="BI32" s="69">
        <f ca="1">IFERROR(Finansēšana!BI342,"")</f>
        <v>22993.357058167388</v>
      </c>
      <c r="BJ32" s="69">
        <f ca="1">IFERROR(Finansēšana!BJ342,"")</f>
        <v>23108.742630418026</v>
      </c>
      <c r="BK32" s="69">
        <f ca="1">IFERROR(Finansēšana!BK342,"")</f>
        <v>23223.429738835566</v>
      </c>
      <c r="BL32" s="69">
        <f ca="1">IFERROR(Finansēšana!BL342,"")</f>
        <v>23337.40226877448</v>
      </c>
      <c r="BM32" s="69">
        <f ca="1">IFERROR(Finansēšana!BM342,"")</f>
        <v>0</v>
      </c>
      <c r="BN32" s="69">
        <f ca="1">IFERROR(Finansēšana!BN342,"")</f>
        <v>0</v>
      </c>
      <c r="BO32" s="69">
        <f ca="1">IFERROR(Finansēšana!BO342,"")</f>
        <v>0</v>
      </c>
      <c r="BP32" s="69">
        <f ca="1">IFERROR(Finansēšana!BP342,"")</f>
        <v>0</v>
      </c>
      <c r="BQ32" s="69">
        <f ca="1">IFERROR(Finansēšana!BQ342,"")</f>
        <v>0</v>
      </c>
      <c r="BR32" s="69">
        <f ca="1">IFERROR(Finansēšana!BR342,"")</f>
        <v>0</v>
      </c>
      <c r="BS32" s="69">
        <f ca="1">IFERROR(Finansēšana!BS342,"")</f>
        <v>0</v>
      </c>
      <c r="BT32" s="69">
        <f ca="1">IFERROR(Finansēšana!BT342,"")</f>
        <v>0</v>
      </c>
      <c r="BU32" s="69">
        <f ca="1">IFERROR(Finansēšana!BU342,"")</f>
        <v>0</v>
      </c>
      <c r="BV32" s="69">
        <f ca="1">IFERROR(Finansēšana!BV342,"")</f>
        <v>0</v>
      </c>
      <c r="BW32" s="69">
        <f ca="1">IFERROR(Finansēšana!BW342,"")</f>
        <v>0</v>
      </c>
      <c r="BX32" s="69">
        <f ca="1">IFERROR(Finansēšana!BX342,"")</f>
        <v>0</v>
      </c>
      <c r="BY32" s="69">
        <f ca="1">IFERROR(Finansēšana!BY342,"")</f>
        <v>0</v>
      </c>
      <c r="BZ32" s="69">
        <f ca="1">IFERROR(Finansēšana!BZ342,"")</f>
        <v>0</v>
      </c>
      <c r="CA32" s="69">
        <f ca="1">IFERROR(Finansēšana!CA342,"")</f>
        <v>0</v>
      </c>
      <c r="CB32" s="69">
        <f ca="1">IFERROR(Finansēšana!CB342,"")</f>
        <v>0</v>
      </c>
      <c r="CC32" s="69">
        <f ca="1">IFERROR(Finansēšana!CC342,"")</f>
        <v>0</v>
      </c>
      <c r="CD32" s="69">
        <f ca="1">IFERROR(Finansēšana!CD342,"")</f>
        <v>0</v>
      </c>
      <c r="CE32" s="69">
        <f ca="1">IFERROR(Finansēšana!CE342,"")</f>
        <v>0</v>
      </c>
      <c r="CF32" s="69">
        <f ca="1">IFERROR(Finansēšana!CF342,"")</f>
        <v>0</v>
      </c>
      <c r="CG32" s="69">
        <f ca="1">IFERROR(Finansēšana!CG342,"")</f>
        <v>0</v>
      </c>
      <c r="CH32" s="69">
        <f ca="1">IFERROR(Finansēšana!CH342,"")</f>
        <v>0</v>
      </c>
      <c r="CI32" s="69">
        <f ca="1">IFERROR(Finansēšana!CI342,"")</f>
        <v>0</v>
      </c>
      <c r="CJ32" s="69">
        <f ca="1">IFERROR(Finansēšana!CJ342,"")</f>
        <v>0</v>
      </c>
      <c r="CK32" s="69">
        <f ca="1">IFERROR(Finansēšana!CK342,"")</f>
        <v>0</v>
      </c>
      <c r="CL32" s="69">
        <f ca="1">IFERROR(Finansēšana!CL342,"")</f>
        <v>0</v>
      </c>
      <c r="CM32" s="69">
        <f ca="1">IFERROR(Finansēšana!CM342,"")</f>
        <v>0</v>
      </c>
      <c r="CN32" s="69">
        <f ca="1">IFERROR(Finansēšana!CN342,"")</f>
        <v>0</v>
      </c>
      <c r="CO32" s="69">
        <f ca="1">IFERROR(Finansēšana!CO342,"")</f>
        <v>0</v>
      </c>
      <c r="CP32" s="69">
        <f ca="1">IFERROR(Finansēšana!CP342,"")</f>
        <v>0</v>
      </c>
      <c r="CQ32" s="69">
        <f ca="1">IFERROR(Finansēšana!CQ342,"")</f>
        <v>0</v>
      </c>
      <c r="CR32" s="69">
        <f ca="1">IFERROR(Finansēšana!CR342,"")</f>
        <v>0</v>
      </c>
      <c r="CS32" s="69">
        <f ca="1">IFERROR(Finansēšana!CS342,"")</f>
        <v>0</v>
      </c>
      <c r="CT32" s="69">
        <f ca="1">IFERROR(Finansēšana!CT342,"")</f>
        <v>0</v>
      </c>
      <c r="CU32" s="69">
        <f ca="1">IFERROR(Finansēšana!CU342,"")</f>
        <v>0</v>
      </c>
      <c r="CV32" s="69">
        <f ca="1">IFERROR(Finansēšana!CV342,"")</f>
        <v>0</v>
      </c>
      <c r="CW32" s="69">
        <f ca="1">IFERROR(Finansēšana!CW342,"")</f>
        <v>0</v>
      </c>
      <c r="CX32" s="69">
        <f ca="1">IFERROR(Finansēšana!CX342,"")</f>
        <v>0</v>
      </c>
      <c r="CY32" s="69">
        <f ca="1">IFERROR(Finansēšana!CY342,"")</f>
        <v>0</v>
      </c>
      <c r="CZ32" s="69">
        <f ca="1">IFERROR(Finansēšana!CZ342,"")</f>
        <v>0</v>
      </c>
      <c r="DA32" s="69">
        <f ca="1">IFERROR(Finansēšana!DA342,"")</f>
        <v>0</v>
      </c>
      <c r="DB32" s="69">
        <f ca="1">IFERROR(Finansēšana!DB342,"")</f>
        <v>0</v>
      </c>
      <c r="DC32" s="69">
        <f ca="1">IFERROR(Finansēšana!DC342,"")</f>
        <v>0</v>
      </c>
      <c r="DD32" s="69">
        <f ca="1">IFERROR(Finansēšana!DD342,"")</f>
        <v>0</v>
      </c>
      <c r="DE32" s="69">
        <f ca="1">IFERROR(Finansēšana!DE342,"")</f>
        <v>0</v>
      </c>
      <c r="DF32" s="69">
        <f ca="1">IFERROR(Finansēšana!DF342,"")</f>
        <v>0</v>
      </c>
      <c r="DG32" s="69">
        <f ca="1">IFERROR(Finansēšana!DG342,"")</f>
        <v>0</v>
      </c>
      <c r="DH32" s="69">
        <f ca="1">IFERROR(Finansēšana!DH342,"")</f>
        <v>0</v>
      </c>
      <c r="DI32" s="69">
        <f ca="1">IFERROR(Finansēšana!DI342,"")</f>
        <v>0</v>
      </c>
      <c r="DJ32" s="69">
        <f ca="1">IFERROR(Finansēšana!DJ342,"")</f>
        <v>0</v>
      </c>
      <c r="DK32" s="69">
        <f ca="1">IFERROR(Finansēšana!DK342,"")</f>
        <v>0</v>
      </c>
      <c r="DL32" s="69">
        <f ca="1">IFERROR(Finansēšana!DL342,"")</f>
        <v>0</v>
      </c>
      <c r="DM32" s="69">
        <f ca="1">IFERROR(Finansēšana!DM342,"")</f>
        <v>0</v>
      </c>
      <c r="DN32" s="69">
        <f ca="1">IFERROR(Finansēšana!DN342,"")</f>
        <v>0</v>
      </c>
      <c r="DO32" s="69">
        <f ca="1">IFERROR(Finansēšana!DO342,"")</f>
        <v>0</v>
      </c>
      <c r="DP32" s="69">
        <f ca="1">IFERROR(Finansēšana!DP342,"")</f>
        <v>0</v>
      </c>
      <c r="DQ32" s="69">
        <f ca="1">IFERROR(Finansēšana!DQ342,"")</f>
        <v>0</v>
      </c>
      <c r="DR32" s="69">
        <f ca="1">IFERROR(Finansēšana!DR342,"")</f>
        <v>0</v>
      </c>
      <c r="DS32" s="69">
        <f ca="1">IFERROR(Finansēšana!DS342,"")</f>
        <v>0</v>
      </c>
      <c r="DT32" s="69">
        <f ca="1">IFERROR(Finansēšana!DT342,"")</f>
        <v>0</v>
      </c>
      <c r="DU32" s="69">
        <f ca="1">IFERROR(Finansēšana!DU342,"")</f>
        <v>0</v>
      </c>
    </row>
    <row r="33" spans="1:125">
      <c r="A33" s="61" t="str">
        <f>IFERROR(Izmaksas!A177,"")</f>
        <v>Nominālās privātā partnera  administratīvās izmaksas, kopā</v>
      </c>
      <c r="B33" s="62" t="str">
        <f>IFERROR(Izmaksas!B177,"")</f>
        <v>k €</v>
      </c>
      <c r="C33" s="2"/>
      <c r="D33" s="85">
        <f t="shared" si="6"/>
        <v>302136.09349539643</v>
      </c>
      <c r="E33" s="69">
        <f>IFERROR(Izmaksas!E177*E$27,"")</f>
        <v>0</v>
      </c>
      <c r="F33" s="69">
        <f>IFERROR(Izmaksas!F177*F$27,"")</f>
        <v>0</v>
      </c>
      <c r="G33" s="69">
        <f>IFERROR(Izmaksas!G177*G$27,"")</f>
        <v>0</v>
      </c>
      <c r="H33" s="69">
        <f>IFERROR(Izmaksas!H177*H$27,"")</f>
        <v>0</v>
      </c>
      <c r="I33" s="69">
        <f>IFERROR(Izmaksas!I177*I$27,"")</f>
        <v>0</v>
      </c>
      <c r="J33" s="69">
        <f>IFERROR(Izmaksas!J177*J$27,"")</f>
        <v>4811.3439378678277</v>
      </c>
      <c r="K33" s="69">
        <f>IFERROR(Izmaksas!K177*K$27,"")</f>
        <v>4838.7737045434242</v>
      </c>
      <c r="L33" s="69">
        <f>IFERROR(Izmaksas!L177*L$27,"")</f>
        <v>4866.0524749122624</v>
      </c>
      <c r="M33" s="69">
        <f>IFERROR(Izmaksas!M177*M$27,"")</f>
        <v>4861.6025371657415</v>
      </c>
      <c r="N33" s="69">
        <f>IFERROR(Izmaksas!N177*N$27,"")</f>
        <v>4885.9990961104359</v>
      </c>
      <c r="O33" s="69">
        <f>IFERROR(Izmaksas!O177*O$27,"")</f>
        <v>4910.2479752911677</v>
      </c>
      <c r="P33" s="69">
        <f>IFERROR(Izmaksas!P177*P$27,"")</f>
        <v>4934.3457675063946</v>
      </c>
      <c r="Q33" s="69">
        <f>IFERROR(Izmaksas!Q177*Q$27,"")</f>
        <v>4958.8345879090566</v>
      </c>
      <c r="R33" s="69">
        <f>IFERROR(Izmaksas!R177*R$27,"")</f>
        <v>4983.7190780326446</v>
      </c>
      <c r="S33" s="69">
        <f>IFERROR(Izmaksas!S177*S$27,"")</f>
        <v>5008.452934796991</v>
      </c>
      <c r="T33" s="69">
        <f>IFERROR(Izmaksas!T177*T$27,"")</f>
        <v>5033.0326828565221</v>
      </c>
      <c r="U33" s="69">
        <f>IFERROR(Izmaksas!U177*U$27,"")</f>
        <v>5058.0112796672374</v>
      </c>
      <c r="V33" s="69">
        <f>IFERROR(Izmaksas!V177*V$27,"")</f>
        <v>5083.3934595932978</v>
      </c>
      <c r="W33" s="69">
        <f>IFERROR(Izmaksas!W177*W$27,"")</f>
        <v>5108.6219934929313</v>
      </c>
      <c r="X33" s="69">
        <f>IFERROR(Izmaksas!X177*X$27,"")</f>
        <v>5133.6933365136538</v>
      </c>
      <c r="Y33" s="69">
        <f>IFERROR(Izmaksas!Y177*Y$27,"")</f>
        <v>5159.1715052605823</v>
      </c>
      <c r="Z33" s="69">
        <f>IFERROR(Izmaksas!Z177*Z$27,"")</f>
        <v>5185.0613287851638</v>
      </c>
      <c r="AA33" s="69">
        <f>IFERROR(Izmaksas!AA177*AA$27,"")</f>
        <v>5210.7944333627902</v>
      </c>
      <c r="AB33" s="69">
        <f>IFERROR(Izmaksas!AB177*AB$27,"")</f>
        <v>5236.3672032439263</v>
      </c>
      <c r="AC33" s="69">
        <f>IFERROR(Izmaksas!AC177*AC$27,"")</f>
        <v>5262.3549353657945</v>
      </c>
      <c r="AD33" s="69">
        <f>IFERROR(Izmaksas!AD177*AD$27,"")</f>
        <v>5288.7625553608677</v>
      </c>
      <c r="AE33" s="69">
        <f>IFERROR(Izmaksas!AE177*AE$27,"")</f>
        <v>5315.0103220300452</v>
      </c>
      <c r="AF33" s="69">
        <f>IFERROR(Izmaksas!AF177*AF$27,"")</f>
        <v>5341.094547308805</v>
      </c>
      <c r="AG33" s="69">
        <f>IFERROR(Izmaksas!AG177*AG$27,"")</f>
        <v>5367.6020340731111</v>
      </c>
      <c r="AH33" s="69">
        <f>IFERROR(Izmaksas!AH177*AH$27,"")</f>
        <v>5394.5378064680845</v>
      </c>
      <c r="AI33" s="69">
        <f>IFERROR(Izmaksas!AI177*AI$27,"")</f>
        <v>5421.3105284706471</v>
      </c>
      <c r="AJ33" s="69">
        <f>IFERROR(Izmaksas!AJ177*AJ$27,"")</f>
        <v>5447.9164382549807</v>
      </c>
      <c r="AK33" s="69">
        <f>IFERROR(Izmaksas!AK177*AK$27,"")</f>
        <v>5474.9540747545716</v>
      </c>
      <c r="AL33" s="69">
        <f>IFERROR(Izmaksas!AL177*AL$27,"")</f>
        <v>5502.4285625974471</v>
      </c>
      <c r="AM33" s="69">
        <f>IFERROR(Izmaksas!AM177*AM$27,"")</f>
        <v>5529.7367390400595</v>
      </c>
      <c r="AN33" s="69">
        <f>IFERROR(Izmaksas!AN177*AN$27,"")</f>
        <v>5556.874767020081</v>
      </c>
      <c r="AO33" s="69">
        <f>IFERROR(Izmaksas!AO177*AO$27,"")</f>
        <v>5584.4531562496641</v>
      </c>
      <c r="AP33" s="69">
        <f>IFERROR(Izmaksas!AP177*AP$27,"")</f>
        <v>5612.4771338493956</v>
      </c>
      <c r="AQ33" s="69">
        <f>IFERROR(Izmaksas!AQ177*AQ$27,"")</f>
        <v>5640.331473820861</v>
      </c>
      <c r="AR33" s="69">
        <f>IFERROR(Izmaksas!AR177*AR$27,"")</f>
        <v>5668.0122623604821</v>
      </c>
      <c r="AS33" s="69">
        <f>IFERROR(Izmaksas!AS177*AS$27,"")</f>
        <v>5696.1422193746575</v>
      </c>
      <c r="AT33" s="69">
        <f>IFERROR(Izmaksas!AT177*AT$27,"")</f>
        <v>5724.7266765263848</v>
      </c>
      <c r="AU33" s="69">
        <f>IFERROR(Izmaksas!AU177*AU$27,"")</f>
        <v>5753.1381032972777</v>
      </c>
      <c r="AV33" s="69">
        <f>IFERROR(Izmaksas!AV177*AV$27,"")</f>
        <v>5781.3725076076917</v>
      </c>
      <c r="AW33" s="69">
        <f>IFERROR(Izmaksas!AW177*AW$27,"")</f>
        <v>5810.0650637621502</v>
      </c>
      <c r="AX33" s="69">
        <f>IFERROR(Izmaksas!AX177*AX$27,"")</f>
        <v>5839.2212100569122</v>
      </c>
      <c r="AY33" s="69">
        <f>IFERROR(Izmaksas!AY177*AY$27,"")</f>
        <v>5868.2008653632238</v>
      </c>
      <c r="AZ33" s="69">
        <f>IFERROR(Izmaksas!AZ177*AZ$27,"")</f>
        <v>5896.9999577598464</v>
      </c>
      <c r="BA33" s="69">
        <f>IFERROR(Izmaksas!BA177*BA$27,"")</f>
        <v>5926.2663650373943</v>
      </c>
      <c r="BB33" s="69">
        <f>IFERROR(Izmaksas!BB177*BB$27,"")</f>
        <v>5956.0056342580492</v>
      </c>
      <c r="BC33" s="69">
        <f>IFERROR(Izmaksas!BC177*BC$27,"")</f>
        <v>5985.5648826704892</v>
      </c>
      <c r="BD33" s="69">
        <f>IFERROR(Izmaksas!BD177*BD$27,"")</f>
        <v>6014.9399569150428</v>
      </c>
      <c r="BE33" s="69">
        <f>IFERROR(Izmaksas!BE177*BE$27,"")</f>
        <v>6044.7916923381417</v>
      </c>
      <c r="BF33" s="69">
        <f>IFERROR(Izmaksas!BF177*BF$27,"")</f>
        <v>6075.1257469432112</v>
      </c>
      <c r="BG33" s="69">
        <f>IFERROR(Izmaksas!BG177*BG$27,"")</f>
        <v>6105.2761803238982</v>
      </c>
      <c r="BH33" s="69">
        <f>IFERROR(Izmaksas!BH177*BH$27,"")</f>
        <v>6135.2387560533443</v>
      </c>
      <c r="BI33" s="69">
        <f>IFERROR(Izmaksas!BI177*BI$27,"")</f>
        <v>6165.6875261849045</v>
      </c>
      <c r="BJ33" s="69">
        <f>IFERROR(Izmaksas!BJ177*BJ$27,"")</f>
        <v>6196.6282618820751</v>
      </c>
      <c r="BK33" s="69">
        <f>IFERROR(Izmaksas!BK177*BK$27,"")</f>
        <v>6227.3817039303767</v>
      </c>
      <c r="BL33" s="69">
        <f>IFERROR(Izmaksas!BL177*BL$27,"")</f>
        <v>6257.943531174411</v>
      </c>
      <c r="BM33" s="69">
        <f>IFERROR(Izmaksas!BM177*BM$27,"")</f>
        <v>0</v>
      </c>
      <c r="BN33" s="69">
        <f>IFERROR(Izmaksas!BN177*BN$27,"")</f>
        <v>0</v>
      </c>
      <c r="BO33" s="69">
        <f>IFERROR(Izmaksas!BO177*BO$27,"")</f>
        <v>0</v>
      </c>
      <c r="BP33" s="69">
        <f>IFERROR(Izmaksas!BP177*BP$27,"")</f>
        <v>0</v>
      </c>
      <c r="BQ33" s="69">
        <f>IFERROR(Izmaksas!BQ177*BQ$27,"")</f>
        <v>0</v>
      </c>
      <c r="BR33" s="69">
        <f>IFERROR(Izmaksas!BR177*BR$27,"")</f>
        <v>0</v>
      </c>
      <c r="BS33" s="69">
        <f>IFERROR(Izmaksas!BS177*BS$27,"")</f>
        <v>0</v>
      </c>
      <c r="BT33" s="69">
        <f>IFERROR(Izmaksas!BT177*BT$27,"")</f>
        <v>0</v>
      </c>
      <c r="BU33" s="69">
        <f>IFERROR(Izmaksas!BU177*BU$27,"")</f>
        <v>0</v>
      </c>
      <c r="BV33" s="69">
        <f>IFERROR(Izmaksas!BV177*BV$27,"")</f>
        <v>0</v>
      </c>
      <c r="BW33" s="69">
        <f>IFERROR(Izmaksas!BW177*BW$27,"")</f>
        <v>0</v>
      </c>
      <c r="BX33" s="69">
        <f>IFERROR(Izmaksas!BX177*BX$27,"")</f>
        <v>0</v>
      </c>
      <c r="BY33" s="69">
        <f>IFERROR(Izmaksas!BY177*BY$27,"")</f>
        <v>0</v>
      </c>
      <c r="BZ33" s="69">
        <f>IFERROR(Izmaksas!BZ177*BZ$27,"")</f>
        <v>0</v>
      </c>
      <c r="CA33" s="69">
        <f>IFERROR(Izmaksas!CA177*CA$27,"")</f>
        <v>0</v>
      </c>
      <c r="CB33" s="69">
        <f>IFERROR(Izmaksas!CB177*CB$27,"")</f>
        <v>0</v>
      </c>
      <c r="CC33" s="69">
        <f>IFERROR(Izmaksas!CC177*CC$27,"")</f>
        <v>0</v>
      </c>
      <c r="CD33" s="69">
        <f>IFERROR(Izmaksas!CD177*CD$27,"")</f>
        <v>0</v>
      </c>
      <c r="CE33" s="69">
        <f>IFERROR(Izmaksas!CE177*CE$27,"")</f>
        <v>0</v>
      </c>
      <c r="CF33" s="69">
        <f>IFERROR(Izmaksas!CF177*CF$27,"")</f>
        <v>0</v>
      </c>
      <c r="CG33" s="69">
        <f>IFERROR(Izmaksas!CG177*CG$27,"")</f>
        <v>0</v>
      </c>
      <c r="CH33" s="69">
        <f>IFERROR(Izmaksas!CH177*CH$27,"")</f>
        <v>0</v>
      </c>
      <c r="CI33" s="69">
        <f>IFERROR(Izmaksas!CI177*CI$27,"")</f>
        <v>0</v>
      </c>
      <c r="CJ33" s="69">
        <f>IFERROR(Izmaksas!CJ177*CJ$27,"")</f>
        <v>0</v>
      </c>
      <c r="CK33" s="69">
        <f>IFERROR(Izmaksas!CK177*CK$27,"")</f>
        <v>0</v>
      </c>
      <c r="CL33" s="69">
        <f>IFERROR(Izmaksas!CL177*CL$27,"")</f>
        <v>0</v>
      </c>
      <c r="CM33" s="69">
        <f>IFERROR(Izmaksas!CM177*CM$27,"")</f>
        <v>0</v>
      </c>
      <c r="CN33" s="69">
        <f>IFERROR(Izmaksas!CN177*CN$27,"")</f>
        <v>0</v>
      </c>
      <c r="CO33" s="69">
        <f>IFERROR(Izmaksas!CO177*CO$27,"")</f>
        <v>0</v>
      </c>
      <c r="CP33" s="69">
        <f>IFERROR(Izmaksas!CP177*CP$27,"")</f>
        <v>0</v>
      </c>
      <c r="CQ33" s="69">
        <f>IFERROR(Izmaksas!CQ177*CQ$27,"")</f>
        <v>0</v>
      </c>
      <c r="CR33" s="69">
        <f>IFERROR(Izmaksas!CR177*CR$27,"")</f>
        <v>0</v>
      </c>
      <c r="CS33" s="69">
        <f>IFERROR(Izmaksas!CS177*CS$27,"")</f>
        <v>0</v>
      </c>
      <c r="CT33" s="69">
        <f>IFERROR(Izmaksas!CT177*CT$27,"")</f>
        <v>0</v>
      </c>
      <c r="CU33" s="69">
        <f>IFERROR(Izmaksas!CU177*CU$27,"")</f>
        <v>0</v>
      </c>
      <c r="CV33" s="69">
        <f>IFERROR(Izmaksas!CV177*CV$27,"")</f>
        <v>0</v>
      </c>
      <c r="CW33" s="69">
        <f>IFERROR(Izmaksas!CW177*CW$27,"")</f>
        <v>0</v>
      </c>
      <c r="CX33" s="69">
        <f>IFERROR(Izmaksas!CX177*CX$27,"")</f>
        <v>0</v>
      </c>
      <c r="CY33" s="69">
        <f>IFERROR(Izmaksas!CY177*CY$27,"")</f>
        <v>0</v>
      </c>
      <c r="CZ33" s="69">
        <f>IFERROR(Izmaksas!CZ177*CZ$27,"")</f>
        <v>0</v>
      </c>
      <c r="DA33" s="69">
        <f>IFERROR(Izmaksas!DA177*DA$27,"")</f>
        <v>0</v>
      </c>
      <c r="DB33" s="69">
        <f>IFERROR(Izmaksas!DB177*DB$27,"")</f>
        <v>0</v>
      </c>
      <c r="DC33" s="69">
        <f>IFERROR(Izmaksas!DC177*DC$27,"")</f>
        <v>0</v>
      </c>
      <c r="DD33" s="69">
        <f>IFERROR(Izmaksas!DD177*DD$27,"")</f>
        <v>0</v>
      </c>
      <c r="DE33" s="69">
        <f>IFERROR(Izmaksas!DE177*DE$27,"")</f>
        <v>0</v>
      </c>
      <c r="DF33" s="69">
        <f>IFERROR(Izmaksas!DF177*DF$27,"")</f>
        <v>0</v>
      </c>
      <c r="DG33" s="69">
        <f>IFERROR(Izmaksas!DG177*DG$27,"")</f>
        <v>0</v>
      </c>
      <c r="DH33" s="69">
        <f>IFERROR(Izmaksas!DH177*DH$27,"")</f>
        <v>0</v>
      </c>
      <c r="DI33" s="69">
        <f>IFERROR(Izmaksas!DI177*DI$27,"")</f>
        <v>0</v>
      </c>
      <c r="DJ33" s="69">
        <f>IFERROR(Izmaksas!DJ177*DJ$27,"")</f>
        <v>0</v>
      </c>
      <c r="DK33" s="69">
        <f>IFERROR(Izmaksas!DK177*DK$27,"")</f>
        <v>0</v>
      </c>
      <c r="DL33" s="69">
        <f>IFERROR(Izmaksas!DL177*DL$27,"")</f>
        <v>0</v>
      </c>
      <c r="DM33" s="69">
        <f>IFERROR(Izmaksas!DM177*DM$27,"")</f>
        <v>0</v>
      </c>
      <c r="DN33" s="69">
        <f>IFERROR(Izmaksas!DN177*DN$27,"")</f>
        <v>0</v>
      </c>
      <c r="DO33" s="69">
        <f>IFERROR(Izmaksas!DO177*DO$27,"")</f>
        <v>0</v>
      </c>
      <c r="DP33" s="69">
        <f>IFERROR(Izmaksas!DP177*DP$27,"")</f>
        <v>0</v>
      </c>
      <c r="DQ33" s="69">
        <f>IFERROR(Izmaksas!DQ177*DQ$27,"")</f>
        <v>0</v>
      </c>
      <c r="DR33" s="69">
        <f>IFERROR(Izmaksas!DR177*DR$27,"")</f>
        <v>0</v>
      </c>
      <c r="DS33" s="69">
        <f>IFERROR(Izmaksas!DS177*DS$27,"")</f>
        <v>0</v>
      </c>
      <c r="DT33" s="69">
        <f>IFERROR(Izmaksas!DT177*DT$27,"")</f>
        <v>0</v>
      </c>
      <c r="DU33" s="69">
        <f>IFERROR(Izmaksas!DU177*DU$27,"")</f>
        <v>0</v>
      </c>
    </row>
    <row r="34" spans="1:125">
      <c r="A34" s="61" t="str">
        <f>IFERROR(Izmaksas!A178,"")</f>
        <v>Nominālās privātā partnera apdrošināšanas izmaksas, kopā</v>
      </c>
      <c r="B34" s="62" t="str">
        <f>IFERROR(Izmaksas!B178,"")</f>
        <v>k €</v>
      </c>
      <c r="C34" s="2"/>
      <c r="D34" s="85">
        <f t="shared" si="6"/>
        <v>225767.78465047621</v>
      </c>
      <c r="E34" s="69">
        <f>IFERROR(Izmaksas!E178*E$27,"")</f>
        <v>0</v>
      </c>
      <c r="F34" s="69">
        <f>IFERROR(Izmaksas!F178*F$27,"")</f>
        <v>0</v>
      </c>
      <c r="G34" s="69">
        <f>IFERROR(Izmaksas!G178*G$27,"")</f>
        <v>0</v>
      </c>
      <c r="H34" s="69">
        <f>IFERROR(Izmaksas!H178*H$27,"")</f>
        <v>0</v>
      </c>
      <c r="I34" s="69">
        <f>IFERROR(Izmaksas!I178*I$27,"")</f>
        <v>0</v>
      </c>
      <c r="J34" s="69">
        <f>IFERROR(Izmaksas!J178*J$27,"")</f>
        <v>3595.22243594663</v>
      </c>
      <c r="K34" s="69">
        <f>IFERROR(Izmaksas!K178*K$27,"")</f>
        <v>3615.7190194040554</v>
      </c>
      <c r="L34" s="69">
        <f>IFERROR(Izmaksas!L178*L$27,"")</f>
        <v>3636.1027725760528</v>
      </c>
      <c r="M34" s="69">
        <f>IFERROR(Izmaksas!M178*M$27,"")</f>
        <v>3632.7776068361973</v>
      </c>
      <c r="N34" s="69">
        <f>IFERROR(Izmaksas!N178*N$27,"")</f>
        <v>3651.0076600626003</v>
      </c>
      <c r="O34" s="69">
        <f>IFERROR(Izmaksas!O178*O$27,"")</f>
        <v>3669.1273612527339</v>
      </c>
      <c r="P34" s="69">
        <f>IFERROR(Izmaksas!P178*P$27,"")</f>
        <v>3687.1341644137142</v>
      </c>
      <c r="Q34" s="69">
        <f>IFERROR(Izmaksas!Q178*Q$27,"")</f>
        <v>3705.4331589729218</v>
      </c>
      <c r="R34" s="69">
        <f>IFERROR(Izmaksas!R178*R$27,"")</f>
        <v>3724.0278132638523</v>
      </c>
      <c r="S34" s="69">
        <f>IFERROR(Izmaksas!S178*S$27,"")</f>
        <v>3742.5099084777885</v>
      </c>
      <c r="T34" s="69">
        <f>IFERROR(Izmaksas!T178*T$27,"")</f>
        <v>3760.8768477019889</v>
      </c>
      <c r="U34" s="69">
        <f>IFERROR(Izmaksas!U178*U$27,"")</f>
        <v>3779.5418221523801</v>
      </c>
      <c r="V34" s="69">
        <f>IFERROR(Izmaksas!V178*V$27,"")</f>
        <v>3798.5083695291296</v>
      </c>
      <c r="W34" s="69">
        <f>IFERROR(Izmaksas!W178*W$27,"")</f>
        <v>3817.3601066473448</v>
      </c>
      <c r="X34" s="69">
        <f>IFERROR(Izmaksas!X178*X$27,"")</f>
        <v>3836.094384656029</v>
      </c>
      <c r="Y34" s="69">
        <f>IFERROR(Izmaksas!Y178*Y$27,"")</f>
        <v>3855.132658595428</v>
      </c>
      <c r="Z34" s="69">
        <f>IFERROR(Izmaksas!Z178*Z$27,"")</f>
        <v>3874.4785369197125</v>
      </c>
      <c r="AA34" s="69">
        <f>IFERROR(Izmaksas!AA178*AA$27,"")</f>
        <v>3893.7073087802919</v>
      </c>
      <c r="AB34" s="69">
        <f>IFERROR(Izmaksas!AB178*AB$27,"")</f>
        <v>3912.8162723491496</v>
      </c>
      <c r="AC34" s="69">
        <f>IFERROR(Izmaksas!AC178*AC$27,"")</f>
        <v>3932.2353117673365</v>
      </c>
      <c r="AD34" s="69">
        <f>IFERROR(Izmaksas!AD178*AD$27,"")</f>
        <v>3951.9681076581069</v>
      </c>
      <c r="AE34" s="69">
        <f>IFERROR(Izmaksas!AE178*AE$27,"")</f>
        <v>3971.5814549558972</v>
      </c>
      <c r="AF34" s="69">
        <f>IFERROR(Izmaksas!AF178*AF$27,"")</f>
        <v>3991.0725977961324</v>
      </c>
      <c r="AG34" s="69">
        <f>IFERROR(Izmaksas!AG178*AG$27,"")</f>
        <v>4010.8800180026838</v>
      </c>
      <c r="AH34" s="69">
        <f>IFERROR(Izmaksas!AH178*AH$27,"")</f>
        <v>4031.0074698112685</v>
      </c>
      <c r="AI34" s="69">
        <f>IFERROR(Izmaksas!AI178*AI$27,"")</f>
        <v>4051.0130840550155</v>
      </c>
      <c r="AJ34" s="69">
        <f>IFERROR(Izmaksas!AJ178*AJ$27,"")</f>
        <v>4070.8940497520548</v>
      </c>
      <c r="AK34" s="69">
        <f>IFERROR(Izmaksas!AK178*AK$27,"")</f>
        <v>4091.0976183627363</v>
      </c>
      <c r="AL34" s="69">
        <f>IFERROR(Izmaksas!AL178*AL$27,"")</f>
        <v>4111.6276192074947</v>
      </c>
      <c r="AM34" s="69">
        <f>IFERROR(Izmaksas!AM178*AM$27,"")</f>
        <v>4132.0333457361157</v>
      </c>
      <c r="AN34" s="69">
        <f>IFERROR(Izmaksas!AN178*AN$27,"")</f>
        <v>4152.3119307470961</v>
      </c>
      <c r="AO34" s="69">
        <f>IFERROR(Izmaksas!AO178*AO$27,"")</f>
        <v>4172.9195707299914</v>
      </c>
      <c r="AP34" s="69">
        <f>IFERROR(Izmaksas!AP178*AP$27,"")</f>
        <v>4193.8601715916438</v>
      </c>
      <c r="AQ34" s="69">
        <f>IFERROR(Izmaksas!AQ178*AQ$27,"")</f>
        <v>4214.6740126508384</v>
      </c>
      <c r="AR34" s="69">
        <f>IFERROR(Izmaksas!AR178*AR$27,"")</f>
        <v>4235.3581693620381</v>
      </c>
      <c r="AS34" s="69">
        <f>IFERROR(Izmaksas!AS178*AS$27,"")</f>
        <v>4256.3779621445919</v>
      </c>
      <c r="AT34" s="69">
        <f>IFERROR(Izmaksas!AT178*AT$27,"")</f>
        <v>4277.7373750234774</v>
      </c>
      <c r="AU34" s="69">
        <f>IFERROR(Izmaksas!AU178*AU$27,"")</f>
        <v>4298.9674929038547</v>
      </c>
      <c r="AV34" s="69">
        <f>IFERROR(Izmaksas!AV178*AV$27,"")</f>
        <v>4320.0653327492792</v>
      </c>
      <c r="AW34" s="69">
        <f>IFERROR(Izmaksas!AW178*AW$27,"")</f>
        <v>4341.505521387483</v>
      </c>
      <c r="AX34" s="69">
        <f>IFERROR(Izmaksas!AX178*AX$27,"")</f>
        <v>4363.292122523947</v>
      </c>
      <c r="AY34" s="69">
        <f>IFERROR(Izmaksas!AY178*AY$27,"")</f>
        <v>4384.9468427619322</v>
      </c>
      <c r="AZ34" s="69">
        <f>IFERROR(Izmaksas!AZ178*AZ$27,"")</f>
        <v>4406.4666394042652</v>
      </c>
      <c r="BA34" s="69">
        <f>IFERROR(Izmaksas!BA178*BA$27,"")</f>
        <v>4428.3356318152337</v>
      </c>
      <c r="BB34" s="69">
        <f>IFERROR(Izmaksas!BB178*BB$27,"")</f>
        <v>4450.5579649744259</v>
      </c>
      <c r="BC34" s="69">
        <f>IFERROR(Izmaksas!BC178*BC$27,"")</f>
        <v>4472.6457796171708</v>
      </c>
      <c r="BD34" s="69">
        <f>IFERROR(Izmaksas!BD178*BD$27,"")</f>
        <v>4494.59597219235</v>
      </c>
      <c r="BE34" s="69">
        <f>IFERROR(Izmaksas!BE178*BE$27,"")</f>
        <v>4516.9023444515378</v>
      </c>
      <c r="BF34" s="69">
        <f>IFERROR(Izmaksas!BF178*BF$27,"")</f>
        <v>4539.5691242739149</v>
      </c>
      <c r="BG34" s="69">
        <f>IFERROR(Izmaksas!BG178*BG$27,"")</f>
        <v>4562.0986952095145</v>
      </c>
      <c r="BH34" s="69">
        <f>IFERROR(Izmaksas!BH178*BH$27,"")</f>
        <v>4584.4878916361968</v>
      </c>
      <c r="BI34" s="69">
        <f>IFERROR(Izmaksas!BI178*BI$27,"")</f>
        <v>4607.2403913405687</v>
      </c>
      <c r="BJ34" s="69">
        <f>IFERROR(Izmaksas!BJ178*BJ$27,"")</f>
        <v>4630.3605067593926</v>
      </c>
      <c r="BK34" s="69">
        <f>IFERROR(Izmaksas!BK178*BK$27,"")</f>
        <v>4653.3406691137052</v>
      </c>
      <c r="BL34" s="69">
        <f>IFERROR(Izmaksas!BL178*BL$27,"")</f>
        <v>4676.1776494689211</v>
      </c>
      <c r="BM34" s="69">
        <f>IFERROR(Izmaksas!BM178*BM$27,"")</f>
        <v>0</v>
      </c>
      <c r="BN34" s="69">
        <f>IFERROR(Izmaksas!BN178*BN$27,"")</f>
        <v>0</v>
      </c>
      <c r="BO34" s="69">
        <f>IFERROR(Izmaksas!BO178*BO$27,"")</f>
        <v>0</v>
      </c>
      <c r="BP34" s="69">
        <f>IFERROR(Izmaksas!BP178*BP$27,"")</f>
        <v>0</v>
      </c>
      <c r="BQ34" s="69">
        <f>IFERROR(Izmaksas!BQ178*BQ$27,"")</f>
        <v>0</v>
      </c>
      <c r="BR34" s="69">
        <f>IFERROR(Izmaksas!BR178*BR$27,"")</f>
        <v>0</v>
      </c>
      <c r="BS34" s="69">
        <f>IFERROR(Izmaksas!BS178*BS$27,"")</f>
        <v>0</v>
      </c>
      <c r="BT34" s="69">
        <f>IFERROR(Izmaksas!BT178*BT$27,"")</f>
        <v>0</v>
      </c>
      <c r="BU34" s="69">
        <f>IFERROR(Izmaksas!BU178*BU$27,"")</f>
        <v>0</v>
      </c>
      <c r="BV34" s="69">
        <f>IFERROR(Izmaksas!BV178*BV$27,"")</f>
        <v>0</v>
      </c>
      <c r="BW34" s="69">
        <f>IFERROR(Izmaksas!BW178*BW$27,"")</f>
        <v>0</v>
      </c>
      <c r="BX34" s="69">
        <f>IFERROR(Izmaksas!BX178*BX$27,"")</f>
        <v>0</v>
      </c>
      <c r="BY34" s="69">
        <f>IFERROR(Izmaksas!BY178*BY$27,"")</f>
        <v>0</v>
      </c>
      <c r="BZ34" s="69">
        <f>IFERROR(Izmaksas!BZ178*BZ$27,"")</f>
        <v>0</v>
      </c>
      <c r="CA34" s="69">
        <f>IFERROR(Izmaksas!CA178*CA$27,"")</f>
        <v>0</v>
      </c>
      <c r="CB34" s="69">
        <f>IFERROR(Izmaksas!CB178*CB$27,"")</f>
        <v>0</v>
      </c>
      <c r="CC34" s="69">
        <f>IFERROR(Izmaksas!CC178*CC$27,"")</f>
        <v>0</v>
      </c>
      <c r="CD34" s="69">
        <f>IFERROR(Izmaksas!CD178*CD$27,"")</f>
        <v>0</v>
      </c>
      <c r="CE34" s="69">
        <f>IFERROR(Izmaksas!CE178*CE$27,"")</f>
        <v>0</v>
      </c>
      <c r="CF34" s="69">
        <f>IFERROR(Izmaksas!CF178*CF$27,"")</f>
        <v>0</v>
      </c>
      <c r="CG34" s="69">
        <f>IFERROR(Izmaksas!CG178*CG$27,"")</f>
        <v>0</v>
      </c>
      <c r="CH34" s="69">
        <f>IFERROR(Izmaksas!CH178*CH$27,"")</f>
        <v>0</v>
      </c>
      <c r="CI34" s="69">
        <f>IFERROR(Izmaksas!CI178*CI$27,"")</f>
        <v>0</v>
      </c>
      <c r="CJ34" s="69">
        <f>IFERROR(Izmaksas!CJ178*CJ$27,"")</f>
        <v>0</v>
      </c>
      <c r="CK34" s="69">
        <f>IFERROR(Izmaksas!CK178*CK$27,"")</f>
        <v>0</v>
      </c>
      <c r="CL34" s="69">
        <f>IFERROR(Izmaksas!CL178*CL$27,"")</f>
        <v>0</v>
      </c>
      <c r="CM34" s="69">
        <f>IFERROR(Izmaksas!CM178*CM$27,"")</f>
        <v>0</v>
      </c>
      <c r="CN34" s="69">
        <f>IFERROR(Izmaksas!CN178*CN$27,"")</f>
        <v>0</v>
      </c>
      <c r="CO34" s="69">
        <f>IFERROR(Izmaksas!CO178*CO$27,"")</f>
        <v>0</v>
      </c>
      <c r="CP34" s="69">
        <f>IFERROR(Izmaksas!CP178*CP$27,"")</f>
        <v>0</v>
      </c>
      <c r="CQ34" s="69">
        <f>IFERROR(Izmaksas!CQ178*CQ$27,"")</f>
        <v>0</v>
      </c>
      <c r="CR34" s="69">
        <f>IFERROR(Izmaksas!CR178*CR$27,"")</f>
        <v>0</v>
      </c>
      <c r="CS34" s="69">
        <f>IFERROR(Izmaksas!CS178*CS$27,"")</f>
        <v>0</v>
      </c>
      <c r="CT34" s="69">
        <f>IFERROR(Izmaksas!CT178*CT$27,"")</f>
        <v>0</v>
      </c>
      <c r="CU34" s="69">
        <f>IFERROR(Izmaksas!CU178*CU$27,"")</f>
        <v>0</v>
      </c>
      <c r="CV34" s="69">
        <f>IFERROR(Izmaksas!CV178*CV$27,"")</f>
        <v>0</v>
      </c>
      <c r="CW34" s="69">
        <f>IFERROR(Izmaksas!CW178*CW$27,"")</f>
        <v>0</v>
      </c>
      <c r="CX34" s="69">
        <f>IFERROR(Izmaksas!CX178*CX$27,"")</f>
        <v>0</v>
      </c>
      <c r="CY34" s="69">
        <f>IFERROR(Izmaksas!CY178*CY$27,"")</f>
        <v>0</v>
      </c>
      <c r="CZ34" s="69">
        <f>IFERROR(Izmaksas!CZ178*CZ$27,"")</f>
        <v>0</v>
      </c>
      <c r="DA34" s="69">
        <f>IFERROR(Izmaksas!DA178*DA$27,"")</f>
        <v>0</v>
      </c>
      <c r="DB34" s="69">
        <f>IFERROR(Izmaksas!DB178*DB$27,"")</f>
        <v>0</v>
      </c>
      <c r="DC34" s="69">
        <f>IFERROR(Izmaksas!DC178*DC$27,"")</f>
        <v>0</v>
      </c>
      <c r="DD34" s="69">
        <f>IFERROR(Izmaksas!DD178*DD$27,"")</f>
        <v>0</v>
      </c>
      <c r="DE34" s="69">
        <f>IFERROR(Izmaksas!DE178*DE$27,"")</f>
        <v>0</v>
      </c>
      <c r="DF34" s="69">
        <f>IFERROR(Izmaksas!DF178*DF$27,"")</f>
        <v>0</v>
      </c>
      <c r="DG34" s="69">
        <f>IFERROR(Izmaksas!DG178*DG$27,"")</f>
        <v>0</v>
      </c>
      <c r="DH34" s="69">
        <f>IFERROR(Izmaksas!DH178*DH$27,"")</f>
        <v>0</v>
      </c>
      <c r="DI34" s="69">
        <f>IFERROR(Izmaksas!DI178*DI$27,"")</f>
        <v>0</v>
      </c>
      <c r="DJ34" s="69">
        <f>IFERROR(Izmaksas!DJ178*DJ$27,"")</f>
        <v>0</v>
      </c>
      <c r="DK34" s="69">
        <f>IFERROR(Izmaksas!DK178*DK$27,"")</f>
        <v>0</v>
      </c>
      <c r="DL34" s="69">
        <f>IFERROR(Izmaksas!DL178*DL$27,"")</f>
        <v>0</v>
      </c>
      <c r="DM34" s="69">
        <f>IFERROR(Izmaksas!DM178*DM$27,"")</f>
        <v>0</v>
      </c>
      <c r="DN34" s="69">
        <f>IFERROR(Izmaksas!DN178*DN$27,"")</f>
        <v>0</v>
      </c>
      <c r="DO34" s="69">
        <f>IFERROR(Izmaksas!DO178*DO$27,"")</f>
        <v>0</v>
      </c>
      <c r="DP34" s="69">
        <f>IFERROR(Izmaksas!DP178*DP$27,"")</f>
        <v>0</v>
      </c>
      <c r="DQ34" s="69">
        <f>IFERROR(Izmaksas!DQ178*DQ$27,"")</f>
        <v>0</v>
      </c>
      <c r="DR34" s="69">
        <f>IFERROR(Izmaksas!DR178*DR$27,"")</f>
        <v>0</v>
      </c>
      <c r="DS34" s="69">
        <f>IFERROR(Izmaksas!DS178*DS$27,"")</f>
        <v>0</v>
      </c>
      <c r="DT34" s="69">
        <f>IFERROR(Izmaksas!DT178*DT$27,"")</f>
        <v>0</v>
      </c>
      <c r="DU34" s="69">
        <f>IFERROR(Izmaksas!DU178*DU$27,"")</f>
        <v>0</v>
      </c>
    </row>
    <row r="35" spans="1:125">
      <c r="A35" s="61" t="str">
        <f>IFERROR(Izmaksas!A179,"")</f>
        <v>Nominālās privātā partnera riska izmaksas būvniecības fāzē</v>
      </c>
      <c r="B35" s="62" t="str">
        <f>IFERROR(Izmaksas!B179,"")</f>
        <v>€</v>
      </c>
      <c r="C35" s="2"/>
      <c r="D35" s="85">
        <f t="shared" si="6"/>
        <v>0</v>
      </c>
      <c r="E35" s="69">
        <f>IFERROR(Izmaksas!E179*E$27,"")</f>
        <v>0</v>
      </c>
      <c r="F35" s="69">
        <f>IFERROR(Izmaksas!F179*F$27,"")</f>
        <v>0</v>
      </c>
      <c r="G35" s="69">
        <f>IFERROR(Izmaksas!G179*G$27,"")</f>
        <v>0</v>
      </c>
      <c r="H35" s="69">
        <f>IFERROR(Izmaksas!H179*H$27,"")</f>
        <v>0</v>
      </c>
      <c r="I35" s="69">
        <f>IFERROR(Izmaksas!I179*I$27,"")</f>
        <v>0</v>
      </c>
      <c r="J35" s="69">
        <f>IFERROR(Izmaksas!J179*J$27,"")</f>
        <v>0</v>
      </c>
      <c r="K35" s="69">
        <f>IFERROR(Izmaksas!K179*K$27,"")</f>
        <v>0</v>
      </c>
      <c r="L35" s="69">
        <f>IFERROR(Izmaksas!L179*L$27,"")</f>
        <v>0</v>
      </c>
      <c r="M35" s="69">
        <f>IFERROR(Izmaksas!M179*M$27,"")</f>
        <v>0</v>
      </c>
      <c r="N35" s="69">
        <f>IFERROR(Izmaksas!N179*N$27,"")</f>
        <v>0</v>
      </c>
      <c r="O35" s="69">
        <f>IFERROR(Izmaksas!O179*O$27,"")</f>
        <v>0</v>
      </c>
      <c r="P35" s="69">
        <f>IFERROR(Izmaksas!P179*P$27,"")</f>
        <v>0</v>
      </c>
      <c r="Q35" s="69">
        <f>IFERROR(Izmaksas!Q179*Q$27,"")</f>
        <v>0</v>
      </c>
      <c r="R35" s="69">
        <f>IFERROR(Izmaksas!R179*R$27,"")</f>
        <v>0</v>
      </c>
      <c r="S35" s="69">
        <f>IFERROR(Izmaksas!S179*S$27,"")</f>
        <v>0</v>
      </c>
      <c r="T35" s="69">
        <f>IFERROR(Izmaksas!T179*T$27,"")</f>
        <v>0</v>
      </c>
      <c r="U35" s="69">
        <f>IFERROR(Izmaksas!U179*U$27,"")</f>
        <v>0</v>
      </c>
      <c r="V35" s="69">
        <f>IFERROR(Izmaksas!V179*V$27,"")</f>
        <v>0</v>
      </c>
      <c r="W35" s="69">
        <f>IFERROR(Izmaksas!W179*W$27,"")</f>
        <v>0</v>
      </c>
      <c r="X35" s="69">
        <f>IFERROR(Izmaksas!X179*X$27,"")</f>
        <v>0</v>
      </c>
      <c r="Y35" s="69">
        <f>IFERROR(Izmaksas!Y179*Y$27,"")</f>
        <v>0</v>
      </c>
      <c r="Z35" s="69">
        <f>IFERROR(Izmaksas!Z179*Z$27,"")</f>
        <v>0</v>
      </c>
      <c r="AA35" s="69">
        <f>IFERROR(Izmaksas!AA179*AA$27,"")</f>
        <v>0</v>
      </c>
      <c r="AB35" s="69">
        <f>IFERROR(Izmaksas!AB179*AB$27,"")</f>
        <v>0</v>
      </c>
      <c r="AC35" s="69">
        <f>IFERROR(Izmaksas!AC179*AC$27,"")</f>
        <v>0</v>
      </c>
      <c r="AD35" s="69">
        <f>IFERROR(Izmaksas!AD179*AD$27,"")</f>
        <v>0</v>
      </c>
      <c r="AE35" s="69">
        <f>IFERROR(Izmaksas!AE179*AE$27,"")</f>
        <v>0</v>
      </c>
      <c r="AF35" s="69">
        <f>IFERROR(Izmaksas!AF179*AF$27,"")</f>
        <v>0</v>
      </c>
      <c r="AG35" s="69">
        <f>IFERROR(Izmaksas!AG179*AG$27,"")</f>
        <v>0</v>
      </c>
      <c r="AH35" s="69">
        <f>IFERROR(Izmaksas!AH179*AH$27,"")</f>
        <v>0</v>
      </c>
      <c r="AI35" s="69">
        <f>IFERROR(Izmaksas!AI179*AI$27,"")</f>
        <v>0</v>
      </c>
      <c r="AJ35" s="69">
        <f>IFERROR(Izmaksas!AJ179*AJ$27,"")</f>
        <v>0</v>
      </c>
      <c r="AK35" s="69">
        <f>IFERROR(Izmaksas!AK179*AK$27,"")</f>
        <v>0</v>
      </c>
      <c r="AL35" s="69">
        <f>IFERROR(Izmaksas!AL179*AL$27,"")</f>
        <v>0</v>
      </c>
      <c r="AM35" s="69">
        <f>IFERROR(Izmaksas!AM179*AM$27,"")</f>
        <v>0</v>
      </c>
      <c r="AN35" s="69">
        <f>IFERROR(Izmaksas!AN179*AN$27,"")</f>
        <v>0</v>
      </c>
      <c r="AO35" s="69">
        <f>IFERROR(Izmaksas!AO179*AO$27,"")</f>
        <v>0</v>
      </c>
      <c r="AP35" s="69">
        <f>IFERROR(Izmaksas!AP179*AP$27,"")</f>
        <v>0</v>
      </c>
      <c r="AQ35" s="69">
        <f>IFERROR(Izmaksas!AQ179*AQ$27,"")</f>
        <v>0</v>
      </c>
      <c r="AR35" s="69">
        <f>IFERROR(Izmaksas!AR179*AR$27,"")</f>
        <v>0</v>
      </c>
      <c r="AS35" s="69">
        <f>IFERROR(Izmaksas!AS179*AS$27,"")</f>
        <v>0</v>
      </c>
      <c r="AT35" s="69">
        <f>IFERROR(Izmaksas!AT179*AT$27,"")</f>
        <v>0</v>
      </c>
      <c r="AU35" s="69">
        <f>IFERROR(Izmaksas!AU179*AU$27,"")</f>
        <v>0</v>
      </c>
      <c r="AV35" s="69">
        <f>IFERROR(Izmaksas!AV179*AV$27,"")</f>
        <v>0</v>
      </c>
      <c r="AW35" s="69">
        <f>IFERROR(Izmaksas!AW179*AW$27,"")</f>
        <v>0</v>
      </c>
      <c r="AX35" s="69">
        <f>IFERROR(Izmaksas!AX179*AX$27,"")</f>
        <v>0</v>
      </c>
      <c r="AY35" s="69">
        <f>IFERROR(Izmaksas!AY179*AY$27,"")</f>
        <v>0</v>
      </c>
      <c r="AZ35" s="69">
        <f>IFERROR(Izmaksas!AZ179*AZ$27,"")</f>
        <v>0</v>
      </c>
      <c r="BA35" s="69">
        <f>IFERROR(Izmaksas!BA179*BA$27,"")</f>
        <v>0</v>
      </c>
      <c r="BB35" s="69">
        <f>IFERROR(Izmaksas!BB179*BB$27,"")</f>
        <v>0</v>
      </c>
      <c r="BC35" s="69">
        <f>IFERROR(Izmaksas!BC179*BC$27,"")</f>
        <v>0</v>
      </c>
      <c r="BD35" s="69">
        <f>IFERROR(Izmaksas!BD179*BD$27,"")</f>
        <v>0</v>
      </c>
      <c r="BE35" s="69">
        <f>IFERROR(Izmaksas!BE179*BE$27,"")</f>
        <v>0</v>
      </c>
      <c r="BF35" s="69">
        <f>IFERROR(Izmaksas!BF179*BF$27,"")</f>
        <v>0</v>
      </c>
      <c r="BG35" s="69">
        <f>IFERROR(Izmaksas!BG179*BG$27,"")</f>
        <v>0</v>
      </c>
      <c r="BH35" s="69">
        <f>IFERROR(Izmaksas!BH179*BH$27,"")</f>
        <v>0</v>
      </c>
      <c r="BI35" s="69">
        <f>IFERROR(Izmaksas!BI179*BI$27,"")</f>
        <v>0</v>
      </c>
      <c r="BJ35" s="69">
        <f>IFERROR(Izmaksas!BJ179*BJ$27,"")</f>
        <v>0</v>
      </c>
      <c r="BK35" s="69">
        <f>IFERROR(Izmaksas!BK179*BK$27,"")</f>
        <v>0</v>
      </c>
      <c r="BL35" s="69">
        <f>IFERROR(Izmaksas!BL179*BL$27,"")</f>
        <v>0</v>
      </c>
      <c r="BM35" s="69">
        <f>IFERROR(Izmaksas!BM179*BM$27,"")</f>
        <v>0</v>
      </c>
      <c r="BN35" s="69">
        <f>IFERROR(Izmaksas!BN179*BN$27,"")</f>
        <v>0</v>
      </c>
      <c r="BO35" s="69">
        <f>IFERROR(Izmaksas!BO179*BO$27,"")</f>
        <v>0</v>
      </c>
      <c r="BP35" s="69">
        <f>IFERROR(Izmaksas!BP179*BP$27,"")</f>
        <v>0</v>
      </c>
      <c r="BQ35" s="69">
        <f>IFERROR(Izmaksas!BQ179*BQ$27,"")</f>
        <v>0</v>
      </c>
      <c r="BR35" s="69">
        <f>IFERROR(Izmaksas!BR179*BR$27,"")</f>
        <v>0</v>
      </c>
      <c r="BS35" s="69">
        <f>IFERROR(Izmaksas!BS179*BS$27,"")</f>
        <v>0</v>
      </c>
      <c r="BT35" s="69">
        <f>IFERROR(Izmaksas!BT179*BT$27,"")</f>
        <v>0</v>
      </c>
      <c r="BU35" s="69">
        <f>IFERROR(Izmaksas!BU179*BU$27,"")</f>
        <v>0</v>
      </c>
      <c r="BV35" s="69">
        <f>IFERROR(Izmaksas!BV179*BV$27,"")</f>
        <v>0</v>
      </c>
      <c r="BW35" s="69">
        <f>IFERROR(Izmaksas!BW179*BW$27,"")</f>
        <v>0</v>
      </c>
      <c r="BX35" s="69">
        <f>IFERROR(Izmaksas!BX179*BX$27,"")</f>
        <v>0</v>
      </c>
      <c r="BY35" s="69">
        <f>IFERROR(Izmaksas!BY179*BY$27,"")</f>
        <v>0</v>
      </c>
      <c r="BZ35" s="69">
        <f>IFERROR(Izmaksas!BZ179*BZ$27,"")</f>
        <v>0</v>
      </c>
      <c r="CA35" s="69">
        <f>IFERROR(Izmaksas!CA179*CA$27,"")</f>
        <v>0</v>
      </c>
      <c r="CB35" s="69">
        <f>IFERROR(Izmaksas!CB179*CB$27,"")</f>
        <v>0</v>
      </c>
      <c r="CC35" s="69">
        <f>IFERROR(Izmaksas!CC179*CC$27,"")</f>
        <v>0</v>
      </c>
      <c r="CD35" s="69">
        <f>IFERROR(Izmaksas!CD179*CD$27,"")</f>
        <v>0</v>
      </c>
      <c r="CE35" s="69">
        <f>IFERROR(Izmaksas!CE179*CE$27,"")</f>
        <v>0</v>
      </c>
      <c r="CF35" s="69">
        <f>IFERROR(Izmaksas!CF179*CF$27,"")</f>
        <v>0</v>
      </c>
      <c r="CG35" s="69">
        <f>IFERROR(Izmaksas!CG179*CG$27,"")</f>
        <v>0</v>
      </c>
      <c r="CH35" s="69">
        <f>IFERROR(Izmaksas!CH179*CH$27,"")</f>
        <v>0</v>
      </c>
      <c r="CI35" s="69">
        <f>IFERROR(Izmaksas!CI179*CI$27,"")</f>
        <v>0</v>
      </c>
      <c r="CJ35" s="69">
        <f>IFERROR(Izmaksas!CJ179*CJ$27,"")</f>
        <v>0</v>
      </c>
      <c r="CK35" s="69">
        <f>IFERROR(Izmaksas!CK179*CK$27,"")</f>
        <v>0</v>
      </c>
      <c r="CL35" s="69">
        <f>IFERROR(Izmaksas!CL179*CL$27,"")</f>
        <v>0</v>
      </c>
      <c r="CM35" s="69">
        <f>IFERROR(Izmaksas!CM179*CM$27,"")</f>
        <v>0</v>
      </c>
      <c r="CN35" s="69">
        <f>IFERROR(Izmaksas!CN179*CN$27,"")</f>
        <v>0</v>
      </c>
      <c r="CO35" s="69">
        <f>IFERROR(Izmaksas!CO179*CO$27,"")</f>
        <v>0</v>
      </c>
      <c r="CP35" s="69">
        <f>IFERROR(Izmaksas!CP179*CP$27,"")</f>
        <v>0</v>
      </c>
      <c r="CQ35" s="69">
        <f>IFERROR(Izmaksas!CQ179*CQ$27,"")</f>
        <v>0</v>
      </c>
      <c r="CR35" s="69">
        <f>IFERROR(Izmaksas!CR179*CR$27,"")</f>
        <v>0</v>
      </c>
      <c r="CS35" s="69">
        <f>IFERROR(Izmaksas!CS179*CS$27,"")</f>
        <v>0</v>
      </c>
      <c r="CT35" s="69">
        <f>IFERROR(Izmaksas!CT179*CT$27,"")</f>
        <v>0</v>
      </c>
      <c r="CU35" s="69">
        <f>IFERROR(Izmaksas!CU179*CU$27,"")</f>
        <v>0</v>
      </c>
      <c r="CV35" s="69">
        <f>IFERROR(Izmaksas!CV179*CV$27,"")</f>
        <v>0</v>
      </c>
      <c r="CW35" s="69">
        <f>IFERROR(Izmaksas!CW179*CW$27,"")</f>
        <v>0</v>
      </c>
      <c r="CX35" s="69">
        <f>IFERROR(Izmaksas!CX179*CX$27,"")</f>
        <v>0</v>
      </c>
      <c r="CY35" s="69">
        <f>IFERROR(Izmaksas!CY179*CY$27,"")</f>
        <v>0</v>
      </c>
      <c r="CZ35" s="69">
        <f>IFERROR(Izmaksas!CZ179*CZ$27,"")</f>
        <v>0</v>
      </c>
      <c r="DA35" s="69">
        <f>IFERROR(Izmaksas!DA179*DA$27,"")</f>
        <v>0</v>
      </c>
      <c r="DB35" s="69">
        <f>IFERROR(Izmaksas!DB179*DB$27,"")</f>
        <v>0</v>
      </c>
      <c r="DC35" s="69">
        <f>IFERROR(Izmaksas!DC179*DC$27,"")</f>
        <v>0</v>
      </c>
      <c r="DD35" s="69">
        <f>IFERROR(Izmaksas!DD179*DD$27,"")</f>
        <v>0</v>
      </c>
      <c r="DE35" s="69">
        <f>IFERROR(Izmaksas!DE179*DE$27,"")</f>
        <v>0</v>
      </c>
      <c r="DF35" s="69">
        <f>IFERROR(Izmaksas!DF179*DF$27,"")</f>
        <v>0</v>
      </c>
      <c r="DG35" s="69">
        <f>IFERROR(Izmaksas!DG179*DG$27,"")</f>
        <v>0</v>
      </c>
      <c r="DH35" s="69">
        <f>IFERROR(Izmaksas!DH179*DH$27,"")</f>
        <v>0</v>
      </c>
      <c r="DI35" s="69">
        <f>IFERROR(Izmaksas!DI179*DI$27,"")</f>
        <v>0</v>
      </c>
      <c r="DJ35" s="69">
        <f>IFERROR(Izmaksas!DJ179*DJ$27,"")</f>
        <v>0</v>
      </c>
      <c r="DK35" s="69">
        <f>IFERROR(Izmaksas!DK179*DK$27,"")</f>
        <v>0</v>
      </c>
      <c r="DL35" s="69">
        <f>IFERROR(Izmaksas!DL179*DL$27,"")</f>
        <v>0</v>
      </c>
      <c r="DM35" s="69">
        <f>IFERROR(Izmaksas!DM179*DM$27,"")</f>
        <v>0</v>
      </c>
      <c r="DN35" s="69">
        <f>IFERROR(Izmaksas!DN179*DN$27,"")</f>
        <v>0</v>
      </c>
      <c r="DO35" s="69">
        <f>IFERROR(Izmaksas!DO179*DO$27,"")</f>
        <v>0</v>
      </c>
      <c r="DP35" s="69">
        <f>IFERROR(Izmaksas!DP179*DP$27,"")</f>
        <v>0</v>
      </c>
      <c r="DQ35" s="69">
        <f>IFERROR(Izmaksas!DQ179*DQ$27,"")</f>
        <v>0</v>
      </c>
      <c r="DR35" s="69">
        <f>IFERROR(Izmaksas!DR179*DR$27,"")</f>
        <v>0</v>
      </c>
      <c r="DS35" s="69">
        <f>IFERROR(Izmaksas!DS179*DS$27,"")</f>
        <v>0</v>
      </c>
      <c r="DT35" s="69">
        <f>IFERROR(Izmaksas!DT179*DT$27,"")</f>
        <v>0</v>
      </c>
      <c r="DU35" s="69">
        <f>IFERROR(Izmaksas!DU179*DU$27,"")</f>
        <v>0</v>
      </c>
    </row>
    <row r="36" spans="1:125">
      <c r="A36" s="61" t="str">
        <f>IFERROR(Izmaksas!A180,"")</f>
        <v>Nominālās privātā partnera riska izmaksas uzturēšanas fāzē</v>
      </c>
      <c r="B36" s="62" t="str">
        <f>IFERROR(Izmaksas!B180,"")</f>
        <v xml:space="preserve"> €</v>
      </c>
      <c r="C36" s="2"/>
      <c r="D36" s="85">
        <f t="shared" si="6"/>
        <v>367962.17714157421</v>
      </c>
      <c r="E36" s="69">
        <f>IFERROR(Izmaksas!E180*E$27,"")</f>
        <v>0</v>
      </c>
      <c r="F36" s="69">
        <f>IFERROR(Izmaksas!F180*F$27,"")</f>
        <v>0</v>
      </c>
      <c r="G36" s="69">
        <f>IFERROR(Izmaksas!G180*G$27,"")</f>
        <v>0</v>
      </c>
      <c r="H36" s="69">
        <f>IFERROR(Izmaksas!H180*H$27,"")</f>
        <v>0</v>
      </c>
      <c r="I36" s="69">
        <f>IFERROR(Izmaksas!I180*I$27,"")</f>
        <v>0</v>
      </c>
      <c r="J36" s="69">
        <f>IFERROR(Izmaksas!J180*J$27,"")</f>
        <v>3969.6698594810878</v>
      </c>
      <c r="K36" s="69">
        <f>IFERROR(Izmaksas!K180*K$27,"")</f>
        <v>3992.3011906498523</v>
      </c>
      <c r="L36" s="69">
        <f>IFERROR(Izmaksas!L180*L$27,"")</f>
        <v>4014.8079401018304</v>
      </c>
      <c r="M36" s="69">
        <f>IFERROR(Izmaksas!M180*M$27,"")</f>
        <v>4011.1364537194286</v>
      </c>
      <c r="N36" s="69">
        <f>IFERROR(Izmaksas!N180*N$27,"")</f>
        <v>4031.2651923771618</v>
      </c>
      <c r="O36" s="69">
        <f>IFERROR(Izmaksas!O180*O$27,"")</f>
        <v>4051.272085680368</v>
      </c>
      <c r="P36" s="69">
        <f>IFERROR(Izmaksas!P180*P$27,"")</f>
        <v>4071.1543224674588</v>
      </c>
      <c r="Q36" s="69">
        <f>IFERROR(Izmaksas!Q180*Q$27,"")</f>
        <v>4091.359182793818</v>
      </c>
      <c r="R36" s="69">
        <f>IFERROR(Izmaksas!R180*R$27,"")</f>
        <v>4111.8904962247052</v>
      </c>
      <c r="S36" s="69">
        <f>IFERROR(Izmaksas!S180*S$27,"")</f>
        <v>4132.2975273939746</v>
      </c>
      <c r="T36" s="69">
        <f>IFERROR(Izmaksas!T180*T$27,"")</f>
        <v>4152.5774089168081</v>
      </c>
      <c r="U36" s="69">
        <f>IFERROR(Izmaksas!U180*U$27,"")</f>
        <v>4173.1863664496941</v>
      </c>
      <c r="V36" s="69">
        <f>IFERROR(Izmaksas!V180*V$27,"")</f>
        <v>4194.1283061491995</v>
      </c>
      <c r="W36" s="69">
        <f>IFERROR(Izmaksas!W180*W$27,"")</f>
        <v>4214.9434779418552</v>
      </c>
      <c r="X36" s="69">
        <f>IFERROR(Izmaksas!X180*X$27,"")</f>
        <v>4235.6289570951449</v>
      </c>
      <c r="Y36" s="69">
        <f>IFERROR(Izmaksas!Y180*Y$27,"")</f>
        <v>4256.6500937786886</v>
      </c>
      <c r="Z36" s="69">
        <f>IFERROR(Izmaksas!Z180*Z$27,"")</f>
        <v>4278.0108722721834</v>
      </c>
      <c r="AA36" s="69">
        <f>IFERROR(Izmaksas!AA180*AA$27,"")</f>
        <v>4299.2423475006926</v>
      </c>
      <c r="AB36" s="69">
        <f>IFERROR(Izmaksas!AB180*AB$27,"")</f>
        <v>4320.3415362370479</v>
      </c>
      <c r="AC36" s="69">
        <f>IFERROR(Izmaksas!AC180*AC$27,"")</f>
        <v>4341.7830956542621</v>
      </c>
      <c r="AD36" s="69">
        <f>IFERROR(Izmaksas!AD180*AD$27,"")</f>
        <v>7476.9287226077686</v>
      </c>
      <c r="AE36" s="69">
        <f>IFERROR(Izmaksas!AE180*AE$27,"")</f>
        <v>7514.0362082357933</v>
      </c>
      <c r="AF36" s="69">
        <f>IFERROR(Izmaksas!AF180*AF$27,"")</f>
        <v>7550.9124890580488</v>
      </c>
      <c r="AG36" s="69">
        <f>IFERROR(Izmaksas!AG180*AG$27,"")</f>
        <v>7588.3871510564959</v>
      </c>
      <c r="AH36" s="69">
        <f>IFERROR(Izmaksas!AH180*AH$27,"")</f>
        <v>7626.467297059924</v>
      </c>
      <c r="AI36" s="69">
        <f>IFERROR(Izmaksas!AI180*AI$27,"")</f>
        <v>7664.3169324005094</v>
      </c>
      <c r="AJ36" s="69">
        <f>IFERROR(Izmaksas!AJ180*AJ$27,"")</f>
        <v>7701.9307388392099</v>
      </c>
      <c r="AK36" s="69">
        <f>IFERROR(Izmaksas!AK180*AK$27,"")</f>
        <v>7740.1548940776247</v>
      </c>
      <c r="AL36" s="69">
        <f>IFERROR(Izmaksas!AL180*AL$27,"")</f>
        <v>7778.9966430011227</v>
      </c>
      <c r="AM36" s="69">
        <f>IFERROR(Izmaksas!AM180*AM$27,"")</f>
        <v>7817.6032710485179</v>
      </c>
      <c r="AN36" s="69">
        <f>IFERROR(Izmaksas!AN180*AN$27,"")</f>
        <v>7855.9693536159957</v>
      </c>
      <c r="AO36" s="69">
        <f>IFERROR(Izmaksas!AO180*AO$27,"")</f>
        <v>7894.9579919591779</v>
      </c>
      <c r="AP36" s="69">
        <f>IFERROR(Izmaksas!AP180*AP$27,"")</f>
        <v>7934.5765758611442</v>
      </c>
      <c r="AQ36" s="69">
        <f>IFERROR(Izmaksas!AQ180*AQ$27,"")</f>
        <v>7973.9553364694902</v>
      </c>
      <c r="AR36" s="69">
        <f>IFERROR(Izmaksas!AR180*AR$27,"")</f>
        <v>8013.0887406883157</v>
      </c>
      <c r="AS36" s="69">
        <f>IFERROR(Izmaksas!AS180*AS$27,"")</f>
        <v>8052.857151798361</v>
      </c>
      <c r="AT36" s="69">
        <f>IFERROR(Izmaksas!AT180*AT$27,"")</f>
        <v>8093.2681073783697</v>
      </c>
      <c r="AU36" s="69">
        <f>IFERROR(Izmaksas!AU180*AU$27,"")</f>
        <v>8133.4344431988784</v>
      </c>
      <c r="AV36" s="69">
        <f>IFERROR(Izmaksas!AV180*AV$27,"")</f>
        <v>8173.3505155020821</v>
      </c>
      <c r="AW36" s="69">
        <f>IFERROR(Izmaksas!AW180*AW$27,"")</f>
        <v>8213.9142948343269</v>
      </c>
      <c r="AX36" s="69">
        <f>IFERROR(Izmaksas!AX180*AX$27,"")</f>
        <v>8255.1334695259375</v>
      </c>
      <c r="AY36" s="69">
        <f>IFERROR(Izmaksas!AY180*AY$27,"")</f>
        <v>8296.1031320628572</v>
      </c>
      <c r="AZ36" s="69">
        <f>IFERROR(Izmaksas!AZ180*AZ$27,"")</f>
        <v>8336.8175258121228</v>
      </c>
      <c r="BA36" s="69">
        <f>IFERROR(Izmaksas!BA180*BA$27,"")</f>
        <v>8378.1925807310145</v>
      </c>
      <c r="BB36" s="69">
        <f>IFERROR(Izmaksas!BB180*BB$27,"")</f>
        <v>8420.2361389164525</v>
      </c>
      <c r="BC36" s="69">
        <f>IFERROR(Izmaksas!BC180*BC$27,"")</f>
        <v>8462.0251947041143</v>
      </c>
      <c r="BD36" s="69">
        <f>IFERROR(Izmaksas!BD180*BD$27,"")</f>
        <v>8503.5538763283657</v>
      </c>
      <c r="BE36" s="69">
        <f>IFERROR(Izmaksas!BE180*BE$27,"")</f>
        <v>8545.7564323456354</v>
      </c>
      <c r="BF36" s="69">
        <f>IFERROR(Izmaksas!BF180*BF$27,"")</f>
        <v>8588.6408616947847</v>
      </c>
      <c r="BG36" s="69">
        <f>IFERROR(Izmaksas!BG180*BG$27,"")</f>
        <v>8631.2656985981976</v>
      </c>
      <c r="BH36" s="69">
        <f>IFERROR(Izmaksas!BH180*BH$27,"")</f>
        <v>8673.6249538549346</v>
      </c>
      <c r="BI36" s="69">
        <f>IFERROR(Izmaksas!BI180*BI$27,"")</f>
        <v>8716.6715609925468</v>
      </c>
      <c r="BJ36" s="69">
        <f>IFERROR(Izmaksas!BJ180*BJ$27,"")</f>
        <v>8760.4136789286804</v>
      </c>
      <c r="BK36" s="69">
        <f>IFERROR(Izmaksas!BK180*BK$27,"")</f>
        <v>8803.8910125701605</v>
      </c>
      <c r="BL36" s="69">
        <f>IFERROR(Izmaksas!BL180*BL$27,"")</f>
        <v>8847.097452932032</v>
      </c>
      <c r="BM36" s="69">
        <f>IFERROR(Izmaksas!BM180*BM$27,"")</f>
        <v>0</v>
      </c>
      <c r="BN36" s="69">
        <f>IFERROR(Izmaksas!BN180*BN$27,"")</f>
        <v>0</v>
      </c>
      <c r="BO36" s="69">
        <f>IFERROR(Izmaksas!BO180*BO$27,"")</f>
        <v>0</v>
      </c>
      <c r="BP36" s="69">
        <f>IFERROR(Izmaksas!BP180*BP$27,"")</f>
        <v>0</v>
      </c>
      <c r="BQ36" s="69">
        <f>IFERROR(Izmaksas!BQ180*BQ$27,"")</f>
        <v>0</v>
      </c>
      <c r="BR36" s="69">
        <f>IFERROR(Izmaksas!BR180*BR$27,"")</f>
        <v>0</v>
      </c>
      <c r="BS36" s="69">
        <f>IFERROR(Izmaksas!BS180*BS$27,"")</f>
        <v>0</v>
      </c>
      <c r="BT36" s="69">
        <f>IFERROR(Izmaksas!BT180*BT$27,"")</f>
        <v>0</v>
      </c>
      <c r="BU36" s="69">
        <f>IFERROR(Izmaksas!BU180*BU$27,"")</f>
        <v>0</v>
      </c>
      <c r="BV36" s="69">
        <f>IFERROR(Izmaksas!BV180*BV$27,"")</f>
        <v>0</v>
      </c>
      <c r="BW36" s="69">
        <f>IFERROR(Izmaksas!BW180*BW$27,"")</f>
        <v>0</v>
      </c>
      <c r="BX36" s="69">
        <f>IFERROR(Izmaksas!BX180*BX$27,"")</f>
        <v>0</v>
      </c>
      <c r="BY36" s="69">
        <f>IFERROR(Izmaksas!BY180*BY$27,"")</f>
        <v>0</v>
      </c>
      <c r="BZ36" s="69">
        <f>IFERROR(Izmaksas!BZ180*BZ$27,"")</f>
        <v>0</v>
      </c>
      <c r="CA36" s="69">
        <f>IFERROR(Izmaksas!CA180*CA$27,"")</f>
        <v>0</v>
      </c>
      <c r="CB36" s="69">
        <f>IFERROR(Izmaksas!CB180*CB$27,"")</f>
        <v>0</v>
      </c>
      <c r="CC36" s="69">
        <f>IFERROR(Izmaksas!CC180*CC$27,"")</f>
        <v>0</v>
      </c>
      <c r="CD36" s="69">
        <f>IFERROR(Izmaksas!CD180*CD$27,"")</f>
        <v>0</v>
      </c>
      <c r="CE36" s="69">
        <f>IFERROR(Izmaksas!CE180*CE$27,"")</f>
        <v>0</v>
      </c>
      <c r="CF36" s="69">
        <f>IFERROR(Izmaksas!CF180*CF$27,"")</f>
        <v>0</v>
      </c>
      <c r="CG36" s="69">
        <f>IFERROR(Izmaksas!CG180*CG$27,"")</f>
        <v>0</v>
      </c>
      <c r="CH36" s="69">
        <f>IFERROR(Izmaksas!CH180*CH$27,"")</f>
        <v>0</v>
      </c>
      <c r="CI36" s="69">
        <f>IFERROR(Izmaksas!CI180*CI$27,"")</f>
        <v>0</v>
      </c>
      <c r="CJ36" s="69">
        <f>IFERROR(Izmaksas!CJ180*CJ$27,"")</f>
        <v>0</v>
      </c>
      <c r="CK36" s="69">
        <f>IFERROR(Izmaksas!CK180*CK$27,"")</f>
        <v>0</v>
      </c>
      <c r="CL36" s="69">
        <f>IFERROR(Izmaksas!CL180*CL$27,"")</f>
        <v>0</v>
      </c>
      <c r="CM36" s="69">
        <f>IFERROR(Izmaksas!CM180*CM$27,"")</f>
        <v>0</v>
      </c>
      <c r="CN36" s="69">
        <f>IFERROR(Izmaksas!CN180*CN$27,"")</f>
        <v>0</v>
      </c>
      <c r="CO36" s="69">
        <f>IFERROR(Izmaksas!CO180*CO$27,"")</f>
        <v>0</v>
      </c>
      <c r="CP36" s="69">
        <f>IFERROR(Izmaksas!CP180*CP$27,"")</f>
        <v>0</v>
      </c>
      <c r="CQ36" s="69">
        <f>IFERROR(Izmaksas!CQ180*CQ$27,"")</f>
        <v>0</v>
      </c>
      <c r="CR36" s="69">
        <f>IFERROR(Izmaksas!CR180*CR$27,"")</f>
        <v>0</v>
      </c>
      <c r="CS36" s="69">
        <f>IFERROR(Izmaksas!CS180*CS$27,"")</f>
        <v>0</v>
      </c>
      <c r="CT36" s="69">
        <f>IFERROR(Izmaksas!CT180*CT$27,"")</f>
        <v>0</v>
      </c>
      <c r="CU36" s="69">
        <f>IFERROR(Izmaksas!CU180*CU$27,"")</f>
        <v>0</v>
      </c>
      <c r="CV36" s="69">
        <f>IFERROR(Izmaksas!CV180*CV$27,"")</f>
        <v>0</v>
      </c>
      <c r="CW36" s="69">
        <f>IFERROR(Izmaksas!CW180*CW$27,"")</f>
        <v>0</v>
      </c>
      <c r="CX36" s="69">
        <f>IFERROR(Izmaksas!CX180*CX$27,"")</f>
        <v>0</v>
      </c>
      <c r="CY36" s="69">
        <f>IFERROR(Izmaksas!CY180*CY$27,"")</f>
        <v>0</v>
      </c>
      <c r="CZ36" s="69">
        <f>IFERROR(Izmaksas!CZ180*CZ$27,"")</f>
        <v>0</v>
      </c>
      <c r="DA36" s="69">
        <f>IFERROR(Izmaksas!DA180*DA$27,"")</f>
        <v>0</v>
      </c>
      <c r="DB36" s="69">
        <f>IFERROR(Izmaksas!DB180*DB$27,"")</f>
        <v>0</v>
      </c>
      <c r="DC36" s="69">
        <f>IFERROR(Izmaksas!DC180*DC$27,"")</f>
        <v>0</v>
      </c>
      <c r="DD36" s="69">
        <f>IFERROR(Izmaksas!DD180*DD$27,"")</f>
        <v>0</v>
      </c>
      <c r="DE36" s="69">
        <f>IFERROR(Izmaksas!DE180*DE$27,"")</f>
        <v>0</v>
      </c>
      <c r="DF36" s="69">
        <f>IFERROR(Izmaksas!DF180*DF$27,"")</f>
        <v>0</v>
      </c>
      <c r="DG36" s="69">
        <f>IFERROR(Izmaksas!DG180*DG$27,"")</f>
        <v>0</v>
      </c>
      <c r="DH36" s="69">
        <f>IFERROR(Izmaksas!DH180*DH$27,"")</f>
        <v>0</v>
      </c>
      <c r="DI36" s="69">
        <f>IFERROR(Izmaksas!DI180*DI$27,"")</f>
        <v>0</v>
      </c>
      <c r="DJ36" s="69">
        <f>IFERROR(Izmaksas!DJ180*DJ$27,"")</f>
        <v>0</v>
      </c>
      <c r="DK36" s="69">
        <f>IFERROR(Izmaksas!DK180*DK$27,"")</f>
        <v>0</v>
      </c>
      <c r="DL36" s="69">
        <f>IFERROR(Izmaksas!DL180*DL$27,"")</f>
        <v>0</v>
      </c>
      <c r="DM36" s="69">
        <f>IFERROR(Izmaksas!DM180*DM$27,"")</f>
        <v>0</v>
      </c>
      <c r="DN36" s="69">
        <f>IFERROR(Izmaksas!DN180*DN$27,"")</f>
        <v>0</v>
      </c>
      <c r="DO36" s="69">
        <f>IFERROR(Izmaksas!DO180*DO$27,"")</f>
        <v>0</v>
      </c>
      <c r="DP36" s="69">
        <f>IFERROR(Izmaksas!DP180*DP$27,"")</f>
        <v>0</v>
      </c>
      <c r="DQ36" s="69">
        <f>IFERROR(Izmaksas!DQ180*DQ$27,"")</f>
        <v>0</v>
      </c>
      <c r="DR36" s="69">
        <f>IFERROR(Izmaksas!DR180*DR$27,"")</f>
        <v>0</v>
      </c>
      <c r="DS36" s="69">
        <f>IFERROR(Izmaksas!DS180*DS$27,"")</f>
        <v>0</v>
      </c>
      <c r="DT36" s="69">
        <f>IFERROR(Izmaksas!DT180*DT$27,"")</f>
        <v>0</v>
      </c>
      <c r="DU36" s="69">
        <f>IFERROR(Izmaksas!DU180*DU$27,"")</f>
        <v>0</v>
      </c>
    </row>
    <row r="37" spans="1:125">
      <c r="A37" s="61" t="str">
        <f>IFERROR(Izmaksas!A181,"")</f>
        <v>Pievienotās vērtības nodoklis</v>
      </c>
      <c r="B37" s="62" t="str">
        <f>IFERROR(Izmaksas!B181,"")</f>
        <v>k €</v>
      </c>
      <c r="C37" s="2"/>
      <c r="D37" s="85">
        <f t="shared" si="6"/>
        <v>426069.12639666878</v>
      </c>
      <c r="E37" s="69">
        <f>IFERROR(Izmaksas!E181*E$27,"")</f>
        <v>0</v>
      </c>
      <c r="F37" s="69">
        <f>IFERROR(Izmaksas!F181*F$27,"")</f>
        <v>0</v>
      </c>
      <c r="G37" s="69">
        <f>IFERROR(Izmaksas!G181*G$27,"")</f>
        <v>0</v>
      </c>
      <c r="H37" s="69">
        <f>IFERROR(Izmaksas!H181*H$27,"")</f>
        <v>0</v>
      </c>
      <c r="I37" s="69">
        <f>IFERROR(Izmaksas!I181*I$27,"")</f>
        <v>0</v>
      </c>
      <c r="J37" s="69">
        <f>IFERROR(Izmaksas!J181*J$27,"")</f>
        <v>4270.6596953666967</v>
      </c>
      <c r="K37" s="69">
        <f>IFERROR(Izmaksas!K181*K$27,"")</f>
        <v>4295.0069880374213</v>
      </c>
      <c r="L37" s="69">
        <f>IFERROR(Izmaksas!L181*L$27,"")</f>
        <v>4319.2202529084816</v>
      </c>
      <c r="M37" s="69">
        <f>IFERROR(Izmaksas!M181*M$27,"")</f>
        <v>4315.2703856725539</v>
      </c>
      <c r="N37" s="69">
        <f>IFERROR(Izmaksas!N181*N$27,"")</f>
        <v>4336.9253332997077</v>
      </c>
      <c r="O37" s="69">
        <f>IFERROR(Izmaksas!O181*O$27,"")</f>
        <v>4358.449196966968</v>
      </c>
      <c r="P37" s="69">
        <f>IFERROR(Izmaksas!P181*P$27,"")</f>
        <v>4379.8389523637716</v>
      </c>
      <c r="Q37" s="69">
        <f>IFERROR(Izmaksas!Q181*Q$27,"")</f>
        <v>4401.5757933860059</v>
      </c>
      <c r="R37" s="69">
        <f>IFERROR(Izmaksas!R181*R$27,"")</f>
        <v>4423.6638399657013</v>
      </c>
      <c r="S37" s="69">
        <f>IFERROR(Izmaksas!S181*S$27,"")</f>
        <v>4445.6181809063073</v>
      </c>
      <c r="T37" s="69">
        <f>IFERROR(Izmaksas!T181*T$27,"")</f>
        <v>4467.4357314110475</v>
      </c>
      <c r="U37" s="69">
        <f>IFERROR(Izmaksas!U181*U$27,"")</f>
        <v>4489.6073092537263</v>
      </c>
      <c r="V37" s="69">
        <f>IFERROR(Izmaksas!V181*V$27,"")</f>
        <v>4512.1371167650159</v>
      </c>
      <c r="W37" s="69">
        <f>IFERROR(Izmaksas!W181*W$27,"")</f>
        <v>4534.5305445244339</v>
      </c>
      <c r="X37" s="69">
        <f>IFERROR(Izmaksas!X181*X$27,"")</f>
        <v>4556.7844460392689</v>
      </c>
      <c r="Y37" s="69">
        <f>IFERROR(Izmaksas!Y181*Y$27,"")</f>
        <v>4579.3994554388009</v>
      </c>
      <c r="Z37" s="69">
        <f>IFERROR(Izmaksas!Z181*Z$27,"")</f>
        <v>4602.379859100316</v>
      </c>
      <c r="AA37" s="69">
        <f>IFERROR(Izmaksas!AA181*AA$27,"")</f>
        <v>4625.2211554149226</v>
      </c>
      <c r="AB37" s="69">
        <f>IFERROR(Izmaksas!AB181*AB$27,"")</f>
        <v>4647.9201349600544</v>
      </c>
      <c r="AC37" s="69">
        <f>IFERROR(Izmaksas!AC181*AC$27,"")</f>
        <v>4670.9874445475771</v>
      </c>
      <c r="AD37" s="69">
        <f>IFERROR(Izmaksas!AD181*AD$27,"")</f>
        <v>8836.2762146104924</v>
      </c>
      <c r="AE37" s="69">
        <f>IFERROR(Izmaksas!AE181*AE$27,"")</f>
        <v>8880.1300488255292</v>
      </c>
      <c r="AF37" s="69">
        <f>IFERROR(Izmaksas!AF181*AF$27,"")</f>
        <v>8923.710643907003</v>
      </c>
      <c r="AG37" s="69">
        <f>IFERROR(Izmaksas!AG181*AG$27,"")</f>
        <v>8967.9984092117847</v>
      </c>
      <c r="AH37" s="69">
        <f>IFERROR(Izmaksas!AH181*AH$27,"")</f>
        <v>9013.0017389027016</v>
      </c>
      <c r="AI37" s="69">
        <f>IFERROR(Izmaksas!AI181*AI$27,"")</f>
        <v>9057.7326498020411</v>
      </c>
      <c r="AJ37" s="69">
        <f>IFERROR(Izmaksas!AJ181*AJ$27,"")</f>
        <v>9102.1848567851448</v>
      </c>
      <c r="AK37" s="69">
        <f>IFERROR(Izmaksas!AK181*AK$27,"")</f>
        <v>9147.3583773960181</v>
      </c>
      <c r="AL37" s="69">
        <f>IFERROR(Izmaksas!AL181*AL$27,"")</f>
        <v>9193.2617736807551</v>
      </c>
      <c r="AM37" s="69">
        <f>IFERROR(Izmaksas!AM181*AM$27,"")</f>
        <v>9238.8873027980826</v>
      </c>
      <c r="AN37" s="69">
        <f>IFERROR(Izmaksas!AN181*AN$27,"")</f>
        <v>9284.2285539208478</v>
      </c>
      <c r="AO37" s="69">
        <f>IFERROR(Izmaksas!AO181*AO$27,"")</f>
        <v>9330.3055449439416</v>
      </c>
      <c r="AP37" s="69">
        <f>IFERROR(Izmaksas!AP181*AP$27,"")</f>
        <v>9377.1270091543684</v>
      </c>
      <c r="AQ37" s="69">
        <f>IFERROR(Izmaksas!AQ181*AQ$27,"")</f>
        <v>9423.6650488540454</v>
      </c>
      <c r="AR37" s="69">
        <f>IFERROR(Izmaksas!AR181*AR$27,"")</f>
        <v>9469.9131249992643</v>
      </c>
      <c r="AS37" s="69">
        <f>IFERROR(Izmaksas!AS181*AS$27,"")</f>
        <v>9516.9116558428195</v>
      </c>
      <c r="AT37" s="69">
        <f>IFERROR(Izmaksas!AT181*AT$27,"")</f>
        <v>9564.6695493374609</v>
      </c>
      <c r="AU37" s="69">
        <f>IFERROR(Izmaksas!AU181*AU$27,"")</f>
        <v>9612.1383498311243</v>
      </c>
      <c r="AV37" s="69">
        <f>IFERROR(Izmaksas!AV181*AV$27,"")</f>
        <v>9659.3113874992487</v>
      </c>
      <c r="AW37" s="69">
        <f>IFERROR(Izmaksas!AW181*AW$27,"")</f>
        <v>9707.2498889596773</v>
      </c>
      <c r="AX37" s="69">
        <f>IFERROR(Izmaksas!AX181*AX$27,"")</f>
        <v>9755.9629403242088</v>
      </c>
      <c r="AY37" s="69">
        <f>IFERROR(Izmaksas!AY181*AY$27,"")</f>
        <v>9804.381116827748</v>
      </c>
      <c r="AZ37" s="69">
        <f>IFERROR(Izmaksas!AZ181*AZ$27,"")</f>
        <v>9852.4976152492345</v>
      </c>
      <c r="BA37" s="69">
        <f>IFERROR(Izmaksas!BA181*BA$27,"")</f>
        <v>9901.3948867388699</v>
      </c>
      <c r="BB37" s="69">
        <f>IFERROR(Izmaksas!BB181*BB$27,"")</f>
        <v>9951.0821991306912</v>
      </c>
      <c r="BC37" s="69">
        <f>IFERROR(Izmaksas!BC181*BC$27,"")</f>
        <v>10000.468739164302</v>
      </c>
      <c r="BD37" s="69">
        <f>IFERROR(Izmaksas!BD181*BD$27,"")</f>
        <v>10049.547567554218</v>
      </c>
      <c r="BE37" s="69">
        <f>IFERROR(Izmaksas!BE181*BE$27,"")</f>
        <v>10099.422784473647</v>
      </c>
      <c r="BF37" s="69">
        <f>IFERROR(Izmaksas!BF181*BF$27,"")</f>
        <v>10150.103843113306</v>
      </c>
      <c r="BG37" s="69">
        <f>IFERROR(Izmaksas!BG181*BG$27,"")</f>
        <v>10200.478113947589</v>
      </c>
      <c r="BH37" s="69">
        <f>IFERROR(Izmaksas!BH181*BH$27,"")</f>
        <v>10250.538518905305</v>
      </c>
      <c r="BI37" s="69">
        <f>IFERROR(Izmaksas!BI181*BI$27,"")</f>
        <v>10301.411240163121</v>
      </c>
      <c r="BJ37" s="69">
        <f>IFERROR(Izmaksas!BJ181*BJ$27,"")</f>
        <v>10353.105919975573</v>
      </c>
      <c r="BK37" s="69">
        <f>IFERROR(Izmaksas!BK181*BK$27,"")</f>
        <v>10404.487676226541</v>
      </c>
      <c r="BL37" s="69">
        <f>IFERROR(Izmaksas!BL181*BL$27,"")</f>
        <v>10455.54928928341</v>
      </c>
      <c r="BM37" s="69">
        <f>IFERROR(Izmaksas!BM181*BM$27,"")</f>
        <v>0</v>
      </c>
      <c r="BN37" s="69">
        <f>IFERROR(Izmaksas!BN181*BN$27,"")</f>
        <v>0</v>
      </c>
      <c r="BO37" s="69">
        <f>IFERROR(Izmaksas!BO181*BO$27,"")</f>
        <v>0</v>
      </c>
      <c r="BP37" s="69">
        <f>IFERROR(Izmaksas!BP181*BP$27,"")</f>
        <v>0</v>
      </c>
      <c r="BQ37" s="69">
        <f>IFERROR(Izmaksas!BQ181*BQ$27,"")</f>
        <v>0</v>
      </c>
      <c r="BR37" s="69">
        <f>IFERROR(Izmaksas!BR181*BR$27,"")</f>
        <v>0</v>
      </c>
      <c r="BS37" s="69">
        <f>IFERROR(Izmaksas!BS181*BS$27,"")</f>
        <v>0</v>
      </c>
      <c r="BT37" s="69">
        <f>IFERROR(Izmaksas!BT181*BT$27,"")</f>
        <v>0</v>
      </c>
      <c r="BU37" s="69">
        <f>IFERROR(Izmaksas!BU181*BU$27,"")</f>
        <v>0</v>
      </c>
      <c r="BV37" s="69">
        <f>IFERROR(Izmaksas!BV181*BV$27,"")</f>
        <v>0</v>
      </c>
      <c r="BW37" s="69">
        <f>IFERROR(Izmaksas!BW181*BW$27,"")</f>
        <v>0</v>
      </c>
      <c r="BX37" s="69">
        <f>IFERROR(Izmaksas!BX181*BX$27,"")</f>
        <v>0</v>
      </c>
      <c r="BY37" s="69">
        <f>IFERROR(Izmaksas!BY181*BY$27,"")</f>
        <v>0</v>
      </c>
      <c r="BZ37" s="69">
        <f>IFERROR(Izmaksas!BZ181*BZ$27,"")</f>
        <v>0</v>
      </c>
      <c r="CA37" s="69">
        <f>IFERROR(Izmaksas!CA181*CA$27,"")</f>
        <v>0</v>
      </c>
      <c r="CB37" s="69">
        <f>IFERROR(Izmaksas!CB181*CB$27,"")</f>
        <v>0</v>
      </c>
      <c r="CC37" s="69">
        <f>IFERROR(Izmaksas!CC181*CC$27,"")</f>
        <v>0</v>
      </c>
      <c r="CD37" s="69">
        <f>IFERROR(Izmaksas!CD181*CD$27,"")</f>
        <v>0</v>
      </c>
      <c r="CE37" s="69">
        <f>IFERROR(Izmaksas!CE181*CE$27,"")</f>
        <v>0</v>
      </c>
      <c r="CF37" s="69">
        <f>IFERROR(Izmaksas!CF181*CF$27,"")</f>
        <v>0</v>
      </c>
      <c r="CG37" s="69">
        <f>IFERROR(Izmaksas!CG181*CG$27,"")</f>
        <v>0</v>
      </c>
      <c r="CH37" s="69">
        <f>IFERROR(Izmaksas!CH181*CH$27,"")</f>
        <v>0</v>
      </c>
      <c r="CI37" s="69">
        <f>IFERROR(Izmaksas!CI181*CI$27,"")</f>
        <v>0</v>
      </c>
      <c r="CJ37" s="69">
        <f>IFERROR(Izmaksas!CJ181*CJ$27,"")</f>
        <v>0</v>
      </c>
      <c r="CK37" s="69">
        <f>IFERROR(Izmaksas!CK181*CK$27,"")</f>
        <v>0</v>
      </c>
      <c r="CL37" s="69">
        <f>IFERROR(Izmaksas!CL181*CL$27,"")</f>
        <v>0</v>
      </c>
      <c r="CM37" s="69">
        <f>IFERROR(Izmaksas!CM181*CM$27,"")</f>
        <v>0</v>
      </c>
      <c r="CN37" s="69">
        <f>IFERROR(Izmaksas!CN181*CN$27,"")</f>
        <v>0</v>
      </c>
      <c r="CO37" s="69">
        <f>IFERROR(Izmaksas!CO181*CO$27,"")</f>
        <v>0</v>
      </c>
      <c r="CP37" s="69">
        <f>IFERROR(Izmaksas!CP181*CP$27,"")</f>
        <v>0</v>
      </c>
      <c r="CQ37" s="69">
        <f>IFERROR(Izmaksas!CQ181*CQ$27,"")</f>
        <v>0</v>
      </c>
      <c r="CR37" s="69">
        <f>IFERROR(Izmaksas!CR181*CR$27,"")</f>
        <v>0</v>
      </c>
      <c r="CS37" s="69">
        <f>IFERROR(Izmaksas!CS181*CS$27,"")</f>
        <v>0</v>
      </c>
      <c r="CT37" s="69">
        <f>IFERROR(Izmaksas!CT181*CT$27,"")</f>
        <v>0</v>
      </c>
      <c r="CU37" s="69">
        <f>IFERROR(Izmaksas!CU181*CU$27,"")</f>
        <v>0</v>
      </c>
      <c r="CV37" s="69">
        <f>IFERROR(Izmaksas!CV181*CV$27,"")</f>
        <v>0</v>
      </c>
      <c r="CW37" s="69">
        <f>IFERROR(Izmaksas!CW181*CW$27,"")</f>
        <v>0</v>
      </c>
      <c r="CX37" s="69">
        <f>IFERROR(Izmaksas!CX181*CX$27,"")</f>
        <v>0</v>
      </c>
      <c r="CY37" s="69">
        <f>IFERROR(Izmaksas!CY181*CY$27,"")</f>
        <v>0</v>
      </c>
      <c r="CZ37" s="69">
        <f>IFERROR(Izmaksas!CZ181*CZ$27,"")</f>
        <v>0</v>
      </c>
      <c r="DA37" s="69">
        <f>IFERROR(Izmaksas!DA181*DA$27,"")</f>
        <v>0</v>
      </c>
      <c r="DB37" s="69">
        <f>IFERROR(Izmaksas!DB181*DB$27,"")</f>
        <v>0</v>
      </c>
      <c r="DC37" s="69">
        <f>IFERROR(Izmaksas!DC181*DC$27,"")</f>
        <v>0</v>
      </c>
      <c r="DD37" s="69">
        <f>IFERROR(Izmaksas!DD181*DD$27,"")</f>
        <v>0</v>
      </c>
      <c r="DE37" s="69">
        <f>IFERROR(Izmaksas!DE181*DE$27,"")</f>
        <v>0</v>
      </c>
      <c r="DF37" s="69">
        <f>IFERROR(Izmaksas!DF181*DF$27,"")</f>
        <v>0</v>
      </c>
      <c r="DG37" s="69">
        <f>IFERROR(Izmaksas!DG181*DG$27,"")</f>
        <v>0</v>
      </c>
      <c r="DH37" s="69">
        <f>IFERROR(Izmaksas!DH181*DH$27,"")</f>
        <v>0</v>
      </c>
      <c r="DI37" s="69">
        <f>IFERROR(Izmaksas!DI181*DI$27,"")</f>
        <v>0</v>
      </c>
      <c r="DJ37" s="69">
        <f>IFERROR(Izmaksas!DJ181*DJ$27,"")</f>
        <v>0</v>
      </c>
      <c r="DK37" s="69">
        <f>IFERROR(Izmaksas!DK181*DK$27,"")</f>
        <v>0</v>
      </c>
      <c r="DL37" s="69">
        <f>IFERROR(Izmaksas!DL181*DL$27,"")</f>
        <v>0</v>
      </c>
      <c r="DM37" s="69">
        <f>IFERROR(Izmaksas!DM181*DM$27,"")</f>
        <v>0</v>
      </c>
      <c r="DN37" s="69">
        <f>IFERROR(Izmaksas!DN181*DN$27,"")</f>
        <v>0</v>
      </c>
      <c r="DO37" s="69">
        <f>IFERROR(Izmaksas!DO181*DO$27,"")</f>
        <v>0</v>
      </c>
      <c r="DP37" s="69">
        <f>IFERROR(Izmaksas!DP181*DP$27,"")</f>
        <v>0</v>
      </c>
      <c r="DQ37" s="69">
        <f>IFERROR(Izmaksas!DQ181*DQ$27,"")</f>
        <v>0</v>
      </c>
      <c r="DR37" s="69">
        <f>IFERROR(Izmaksas!DR181*DR$27,"")</f>
        <v>0</v>
      </c>
      <c r="DS37" s="69">
        <f>IFERROR(Izmaksas!DS181*DS$27,"")</f>
        <v>0</v>
      </c>
      <c r="DT37" s="69">
        <f>IFERROR(Izmaksas!DT181*DT$27,"")</f>
        <v>0</v>
      </c>
      <c r="DU37" s="69">
        <f>IFERROR(Izmaksas!DU181*DU$27,"")</f>
        <v>0</v>
      </c>
    </row>
    <row r="38" spans="1:1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c r="A39" s="25" t="s">
        <v>482</v>
      </c>
      <c r="B39" s="25"/>
      <c r="C39" s="25"/>
      <c r="D39" s="110">
        <f ca="1">IFERROR(SUM(E39:DU39),"")</f>
        <v>3350835.7835730151</v>
      </c>
      <c r="E39" s="110">
        <f t="shared" ref="E39:BP39" ca="1" si="7">IFERROR((SUM(E31:E37)-MIN(E23,0))*E27,"")</f>
        <v>0</v>
      </c>
      <c r="F39" s="110">
        <f t="shared" ca="1" si="7"/>
        <v>0</v>
      </c>
      <c r="G39" s="110">
        <f t="shared" ca="1" si="7"/>
        <v>0</v>
      </c>
      <c r="H39" s="110">
        <f t="shared" ca="1" si="7"/>
        <v>0</v>
      </c>
      <c r="I39" s="110">
        <f t="shared" ca="1" si="7"/>
        <v>0</v>
      </c>
      <c r="J39" s="110">
        <f t="shared" ca="1" si="7"/>
        <v>36983.37066850366</v>
      </c>
      <c r="K39" s="110">
        <f t="shared" ca="1" si="7"/>
        <v>37194.215131384379</v>
      </c>
      <c r="L39" s="110">
        <f t="shared" ca="1" si="7"/>
        <v>37403.898930539021</v>
      </c>
      <c r="M39" s="110">
        <f t="shared" ca="1" si="7"/>
        <v>37369.693581834661</v>
      </c>
      <c r="N39" s="110">
        <f t="shared" ca="1" si="7"/>
        <v>37557.22267851518</v>
      </c>
      <c r="O39" s="110">
        <f t="shared" ca="1" si="7"/>
        <v>37743.616604748233</v>
      </c>
      <c r="P39" s="110">
        <f t="shared" ca="1" si="7"/>
        <v>37928.849170388348</v>
      </c>
      <c r="Q39" s="136">
        <f t="shared" ca="1" si="7"/>
        <v>38117.087453471358</v>
      </c>
      <c r="R39" s="110">
        <f t="shared" ca="1" si="7"/>
        <v>38308.367132085485</v>
      </c>
      <c r="S39" s="110">
        <f t="shared" ca="1" si="7"/>
        <v>38498.48893684319</v>
      </c>
      <c r="T39" s="110">
        <f t="shared" ca="1" si="7"/>
        <v>38687.426153796114</v>
      </c>
      <c r="U39" s="110">
        <f t="shared" ca="1" si="7"/>
        <v>38879.429202540778</v>
      </c>
      <c r="V39" s="110">
        <f t="shared" ca="1" si="7"/>
        <v>39074.534474727196</v>
      </c>
      <c r="W39" s="110">
        <f t="shared" ca="1" si="7"/>
        <v>39268.458715580055</v>
      </c>
      <c r="X39" s="110">
        <f t="shared" ca="1" si="7"/>
        <v>39461.17467687204</v>
      </c>
      <c r="Y39" s="110">
        <f t="shared" ca="1" si="7"/>
        <v>39657.017786591605</v>
      </c>
      <c r="Z39" s="110">
        <f t="shared" ca="1" si="7"/>
        <v>39856.025164221734</v>
      </c>
      <c r="AA39" s="110">
        <f t="shared" ca="1" si="7"/>
        <v>40053.827889891669</v>
      </c>
      <c r="AB39" s="110">
        <f t="shared" ca="1" si="7"/>
        <v>40250.398170409484</v>
      </c>
      <c r="AC39" s="110">
        <f t="shared" ca="1" si="7"/>
        <v>40450.158142323438</v>
      </c>
      <c r="AD39" s="110">
        <f t="shared" ca="1" si="7"/>
        <v>67631.441384096717</v>
      </c>
      <c r="AE39" s="110">
        <f t="shared" ca="1" si="7"/>
        <v>67967.091599883133</v>
      </c>
      <c r="AF39" s="110">
        <f t="shared" ca="1" si="7"/>
        <v>68300.650487150968</v>
      </c>
      <c r="AG39" s="110">
        <f t="shared" ca="1" si="7"/>
        <v>68639.621941924008</v>
      </c>
      <c r="AH39" s="110">
        <f t="shared" ca="1" si="7"/>
        <v>68984.070211778657</v>
      </c>
      <c r="AI39" s="110">
        <f t="shared" ca="1" si="7"/>
        <v>69326.433431880781</v>
      </c>
      <c r="AJ39" s="110">
        <f t="shared" ca="1" si="7"/>
        <v>69666.663496893976</v>
      </c>
      <c r="AK39" s="110">
        <f t="shared" ca="1" si="7"/>
        <v>70012.414380762464</v>
      </c>
      <c r="AL39" s="110">
        <f t="shared" ca="1" si="7"/>
        <v>70363.751616014226</v>
      </c>
      <c r="AM39" s="110">
        <f t="shared" ca="1" si="7"/>
        <v>70712.962100518416</v>
      </c>
      <c r="AN39" s="110">
        <f t="shared" ca="1" si="7"/>
        <v>71059.996766831871</v>
      </c>
      <c r="AO39" s="110">
        <f t="shared" ca="1" si="7"/>
        <v>71412.662668377729</v>
      </c>
      <c r="AP39" s="110">
        <f t="shared" ca="1" si="7"/>
        <v>71771.026648334504</v>
      </c>
      <c r="AQ39" s="110">
        <f t="shared" ca="1" si="7"/>
        <v>72127.221342528777</v>
      </c>
      <c r="AR39" s="110">
        <f t="shared" ca="1" si="7"/>
        <v>72481.196702168498</v>
      </c>
      <c r="AS39" s="110">
        <f t="shared" ca="1" si="7"/>
        <v>72840.915921745283</v>
      </c>
      <c r="AT39" s="110">
        <f t="shared" ca="1" si="7"/>
        <v>73206.447181301221</v>
      </c>
      <c r="AU39" s="110">
        <f t="shared" ca="1" si="7"/>
        <v>73569.765769379344</v>
      </c>
      <c r="AV39" s="110">
        <f t="shared" ca="1" si="7"/>
        <v>73930.820636211865</v>
      </c>
      <c r="AW39" s="110">
        <f t="shared" ca="1" si="7"/>
        <v>74297.734240180202</v>
      </c>
      <c r="AX39" s="110">
        <f t="shared" ca="1" si="7"/>
        <v>74670.576124927247</v>
      </c>
      <c r="AY39" s="110">
        <f t="shared" ca="1" si="7"/>
        <v>75041.161084766936</v>
      </c>
      <c r="AZ39" s="110">
        <f t="shared" ca="1" si="7"/>
        <v>75409.437048936117</v>
      </c>
      <c r="BA39" s="110">
        <f t="shared" ca="1" si="7"/>
        <v>75783.688924983799</v>
      </c>
      <c r="BB39" s="110">
        <f t="shared" ca="1" si="7"/>
        <v>76163.987647425762</v>
      </c>
      <c r="BC39" s="110">
        <f t="shared" ca="1" si="7"/>
        <v>76541.984306462284</v>
      </c>
      <c r="BD39" s="110">
        <f t="shared" ca="1" si="7"/>
        <v>76917.625789914833</v>
      </c>
      <c r="BE39" s="110">
        <f t="shared" ca="1" si="7"/>
        <v>77299.362703483479</v>
      </c>
      <c r="BF39" s="110">
        <f t="shared" ca="1" si="7"/>
        <v>77687.267400374287</v>
      </c>
      <c r="BG39" s="110">
        <f t="shared" ca="1" si="7"/>
        <v>78072.823992591526</v>
      </c>
      <c r="BH39" s="110">
        <f t="shared" ca="1" si="7"/>
        <v>78455.978305713143</v>
      </c>
      <c r="BI39" s="110">
        <f t="shared" ca="1" si="7"/>
        <v>78845.349957553146</v>
      </c>
      <c r="BJ39" s="110">
        <f t="shared" ca="1" si="7"/>
        <v>79241.012748381792</v>
      </c>
      <c r="BK39" s="110">
        <f t="shared" ca="1" si="7"/>
        <v>79634.280472443352</v>
      </c>
      <c r="BL39" s="110">
        <f t="shared" ca="1" si="7"/>
        <v>80025.097871827398</v>
      </c>
      <c r="BM39" s="110">
        <f t="shared" ca="1" si="7"/>
        <v>0</v>
      </c>
      <c r="BN39" s="110">
        <f t="shared" ca="1" si="7"/>
        <v>0</v>
      </c>
      <c r="BO39" s="110">
        <f t="shared" ca="1" si="7"/>
        <v>0</v>
      </c>
      <c r="BP39" s="110">
        <f t="shared" ca="1" si="7"/>
        <v>0</v>
      </c>
      <c r="BQ39" s="110">
        <f t="shared" ref="BQ39:DU39" ca="1" si="8">IFERROR((SUM(BQ31:BQ37)-MIN(BQ23,0))*BQ27,"")</f>
        <v>0</v>
      </c>
      <c r="BR39" s="110">
        <f t="shared" ca="1" si="8"/>
        <v>0</v>
      </c>
      <c r="BS39" s="110">
        <f t="shared" ca="1" si="8"/>
        <v>0</v>
      </c>
      <c r="BT39" s="110">
        <f t="shared" ca="1" si="8"/>
        <v>0</v>
      </c>
      <c r="BU39" s="110">
        <f t="shared" ca="1" si="8"/>
        <v>0</v>
      </c>
      <c r="BV39" s="110">
        <f t="shared" ca="1" si="8"/>
        <v>0</v>
      </c>
      <c r="BW39" s="110">
        <f t="shared" ca="1" si="8"/>
        <v>0</v>
      </c>
      <c r="BX39" s="110">
        <f t="shared" ca="1" si="8"/>
        <v>0</v>
      </c>
      <c r="BY39" s="110">
        <f t="shared" ca="1" si="8"/>
        <v>0</v>
      </c>
      <c r="BZ39" s="110">
        <f t="shared" ca="1" si="8"/>
        <v>0</v>
      </c>
      <c r="CA39" s="110">
        <f t="shared" ca="1" si="8"/>
        <v>0</v>
      </c>
      <c r="CB39" s="110">
        <f t="shared" ca="1" si="8"/>
        <v>0</v>
      </c>
      <c r="CC39" s="110">
        <f t="shared" ca="1" si="8"/>
        <v>0</v>
      </c>
      <c r="CD39" s="110">
        <f t="shared" ca="1" si="8"/>
        <v>0</v>
      </c>
      <c r="CE39" s="110">
        <f t="shared" ca="1" si="8"/>
        <v>0</v>
      </c>
      <c r="CF39" s="110">
        <f t="shared" ca="1" si="8"/>
        <v>0</v>
      </c>
      <c r="CG39" s="110">
        <f t="shared" ca="1" si="8"/>
        <v>0</v>
      </c>
      <c r="CH39" s="110">
        <f t="shared" ca="1" si="8"/>
        <v>0</v>
      </c>
      <c r="CI39" s="110">
        <f t="shared" ca="1" si="8"/>
        <v>0</v>
      </c>
      <c r="CJ39" s="110">
        <f t="shared" ca="1" si="8"/>
        <v>0</v>
      </c>
      <c r="CK39" s="110">
        <f t="shared" ca="1" si="8"/>
        <v>0</v>
      </c>
      <c r="CL39" s="110">
        <f t="shared" ca="1" si="8"/>
        <v>0</v>
      </c>
      <c r="CM39" s="110">
        <f t="shared" ca="1" si="8"/>
        <v>0</v>
      </c>
      <c r="CN39" s="110">
        <f t="shared" ca="1" si="8"/>
        <v>0</v>
      </c>
      <c r="CO39" s="110">
        <f t="shared" ca="1" si="8"/>
        <v>0</v>
      </c>
      <c r="CP39" s="110">
        <f t="shared" ca="1" si="8"/>
        <v>0</v>
      </c>
      <c r="CQ39" s="110">
        <f t="shared" ca="1" si="8"/>
        <v>0</v>
      </c>
      <c r="CR39" s="110">
        <f t="shared" ca="1" si="8"/>
        <v>0</v>
      </c>
      <c r="CS39" s="110">
        <f t="shared" ca="1" si="8"/>
        <v>0</v>
      </c>
      <c r="CT39" s="110">
        <f t="shared" ca="1" si="8"/>
        <v>0</v>
      </c>
      <c r="CU39" s="110">
        <f t="shared" ca="1" si="8"/>
        <v>0</v>
      </c>
      <c r="CV39" s="110">
        <f t="shared" ca="1" si="8"/>
        <v>0</v>
      </c>
      <c r="CW39" s="110">
        <f t="shared" ca="1" si="8"/>
        <v>0</v>
      </c>
      <c r="CX39" s="110">
        <f t="shared" ca="1" si="8"/>
        <v>0</v>
      </c>
      <c r="CY39" s="110">
        <f t="shared" ca="1" si="8"/>
        <v>0</v>
      </c>
      <c r="CZ39" s="110">
        <f t="shared" ca="1" si="8"/>
        <v>0</v>
      </c>
      <c r="DA39" s="110">
        <f t="shared" ca="1" si="8"/>
        <v>0</v>
      </c>
      <c r="DB39" s="110">
        <f t="shared" ca="1" si="8"/>
        <v>0</v>
      </c>
      <c r="DC39" s="110">
        <f t="shared" ca="1" si="8"/>
        <v>0</v>
      </c>
      <c r="DD39" s="110">
        <f t="shared" ca="1" si="8"/>
        <v>0</v>
      </c>
      <c r="DE39" s="110">
        <f t="shared" ca="1" si="8"/>
        <v>0</v>
      </c>
      <c r="DF39" s="110">
        <f t="shared" ca="1" si="8"/>
        <v>0</v>
      </c>
      <c r="DG39" s="110">
        <f t="shared" ca="1" si="8"/>
        <v>0</v>
      </c>
      <c r="DH39" s="110">
        <f t="shared" ca="1" si="8"/>
        <v>0</v>
      </c>
      <c r="DI39" s="110">
        <f t="shared" ca="1" si="8"/>
        <v>0</v>
      </c>
      <c r="DJ39" s="110">
        <f t="shared" ca="1" si="8"/>
        <v>0</v>
      </c>
      <c r="DK39" s="110">
        <f t="shared" ca="1" si="8"/>
        <v>0</v>
      </c>
      <c r="DL39" s="110">
        <f t="shared" ca="1" si="8"/>
        <v>0</v>
      </c>
      <c r="DM39" s="110">
        <f t="shared" ca="1" si="8"/>
        <v>0</v>
      </c>
      <c r="DN39" s="110">
        <f t="shared" ca="1" si="8"/>
        <v>0</v>
      </c>
      <c r="DO39" s="110">
        <f t="shared" ca="1" si="8"/>
        <v>0</v>
      </c>
      <c r="DP39" s="110">
        <f t="shared" ca="1" si="8"/>
        <v>0</v>
      </c>
      <c r="DQ39" s="110">
        <f t="shared" ca="1" si="8"/>
        <v>0</v>
      </c>
      <c r="DR39" s="110">
        <f t="shared" ca="1" si="8"/>
        <v>0</v>
      </c>
      <c r="DS39" s="110">
        <f t="shared" ca="1" si="8"/>
        <v>0</v>
      </c>
      <c r="DT39" s="110">
        <f t="shared" ca="1" si="8"/>
        <v>0</v>
      </c>
      <c r="DU39" s="110">
        <f t="shared" ca="1" si="8"/>
        <v>0</v>
      </c>
    </row>
    <row r="40" spans="1:1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c r="A41" s="167" t="s">
        <v>483</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c r="A42" s="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c r="A43" s="61" t="str">
        <f>IFERROR(Finansēšana!A74,"")</f>
        <v>Kredītiestādes aizdevums</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c r="A44" s="61" t="str">
        <f>IFERROR(Finansēšana!A111,"")</f>
        <v>Kredīta atmaksa periodā</v>
      </c>
      <c r="B44" s="2"/>
      <c r="C44" s="2"/>
      <c r="D44" s="2"/>
      <c r="E44" s="69">
        <f>IFERROR(Finansēšana!E111,"")</f>
        <v>0</v>
      </c>
      <c r="F44" s="69">
        <f>IFERROR(Finansēšana!F111,"")</f>
        <v>0</v>
      </c>
      <c r="G44" s="69">
        <f>IFERROR(Finansēšana!G111,"")</f>
        <v>0</v>
      </c>
      <c r="H44" s="69">
        <f>IFERROR(Finansēšana!H111,"")</f>
        <v>0</v>
      </c>
      <c r="I44" s="69">
        <f>IFERROR(Finansēšana!I111,"")</f>
        <v>0</v>
      </c>
      <c r="J44" s="69">
        <f>IFERROR(Finansēšana!J111,"")</f>
        <v>82790.881508871156</v>
      </c>
      <c r="K44" s="69">
        <f>IFERROR(Finansēšana!K111,"")</f>
        <v>83907.298390343858</v>
      </c>
      <c r="L44" s="69">
        <f>IFERROR(Finansēšana!L111,"")</f>
        <v>85038.769908637914</v>
      </c>
      <c r="M44" s="69">
        <f>IFERROR(Finansēšana!M111,"")</f>
        <v>86185.499072229475</v>
      </c>
      <c r="N44" s="69">
        <f>IFERROR(Finansēšana!N111,"")</f>
        <v>87347.691627119435</v>
      </c>
      <c r="O44" s="69">
        <f>IFERROR(Finansēšana!O111,"")</f>
        <v>88525.556093748397</v>
      </c>
      <c r="P44" s="69">
        <f>IFERROR(Finansēšana!P111,"")</f>
        <v>89719.303804409356</v>
      </c>
      <c r="Q44" s="69">
        <f>IFERROR(Finansēšana!Q111,"")</f>
        <v>90929.148941164996</v>
      </c>
      <c r="R44" s="69">
        <f>IFERROR(Finansēšana!R111,"")</f>
        <v>92155.308574276103</v>
      </c>
      <c r="S44" s="69">
        <f>IFERROR(Finansēšana!S111,"")</f>
        <v>93398.002701148303</v>
      </c>
      <c r="T44" s="69">
        <f>IFERROR(Finansēšana!T111,"")</f>
        <v>94657.454285804066</v>
      </c>
      <c r="U44" s="69">
        <f>IFERROR(Finansēšana!U111,"")</f>
        <v>95933.88929888673</v>
      </c>
      <c r="V44" s="69">
        <f>IFERROR(Finansēšana!V111,"")</f>
        <v>97227.536758204267</v>
      </c>
      <c r="W44" s="69">
        <f>IFERROR(Finansēšana!W111,"")</f>
        <v>98538.628769819523</v>
      </c>
      <c r="X44" s="69">
        <f>IFERROR(Finansēšana!X111,"")</f>
        <v>99867.400569694742</v>
      </c>
      <c r="Y44" s="69">
        <f>IFERROR(Finansēšana!Y111,"")</f>
        <v>101214.0905658975</v>
      </c>
      <c r="Z44" s="69">
        <f>IFERROR(Finansēšana!Z111,"")</f>
        <v>102578.94038137585</v>
      </c>
      <c r="AA44" s="69">
        <f>IFERROR(Finansēšana!AA111,"")</f>
        <v>103962.19489731042</v>
      </c>
      <c r="AB44" s="69">
        <f>IFERROR(Finansēšana!AB111,"")</f>
        <v>105364.10229705075</v>
      </c>
      <c r="AC44" s="69">
        <f>IFERROR(Finansēšana!AC111,"")</f>
        <v>106784.9141106445</v>
      </c>
      <c r="AD44" s="69">
        <f>IFERROR(Finansēšana!AD111,"")</f>
        <v>108224.8852599668</v>
      </c>
      <c r="AE44" s="69">
        <f>IFERROR(Finansēšana!AE111,"")</f>
        <v>109684.2741044584</v>
      </c>
      <c r="AF44" s="69">
        <f>IFERROR(Finansēšana!AF111,"")</f>
        <v>111163.34248748043</v>
      </c>
      <c r="AG44" s="69">
        <f>IFERROR(Finansēšana!AG111,"")</f>
        <v>112662.35578329438</v>
      </c>
      <c r="AH44" s="69">
        <f>IFERROR(Finansēšana!AH111,"")</f>
        <v>114181.58294467538</v>
      </c>
      <c r="AI44" s="69">
        <f>IFERROR(Finansēšana!AI111,"")</f>
        <v>115721.2965511678</v>
      </c>
      <c r="AJ44" s="69">
        <f>IFERROR(Finansēšana!AJ111,"")</f>
        <v>117281.77285799137</v>
      </c>
      <c r="AK44" s="69">
        <f>IFERROR(Finansēšana!AK111,"")</f>
        <v>118863.29184560693</v>
      </c>
      <c r="AL44" s="69">
        <f>IFERROR(Finansēšana!AL111,"")</f>
        <v>120466.13726995034</v>
      </c>
      <c r="AM44" s="69">
        <f>IFERROR(Finansēšana!AM111,"")</f>
        <v>122090.5967133441</v>
      </c>
      <c r="AN44" s="69">
        <f>IFERROR(Finansēšana!AN111,"")</f>
        <v>123736.96163609524</v>
      </c>
      <c r="AO44" s="69">
        <f>IFERROR(Finansēšana!AO111,"")</f>
        <v>125405.52742878915</v>
      </c>
      <c r="AP44" s="69">
        <f>IFERROR(Finansēšana!AP111,"")</f>
        <v>127096.59346528843</v>
      </c>
      <c r="AQ44" s="69">
        <f>IFERROR(Finansēšana!AQ111,"")</f>
        <v>128810.46315644657</v>
      </c>
      <c r="AR44" s="69">
        <f>IFERROR(Finansēšana!AR111,"")</f>
        <v>130547.44400454595</v>
      </c>
      <c r="AS44" s="69">
        <f>IFERROR(Finansēšana!AS111,"")</f>
        <v>132307.84765846972</v>
      </c>
      <c r="AT44" s="69">
        <f>IFERROR(Finansēšana!AT111,"")</f>
        <v>134091.98996961792</v>
      </c>
      <c r="AU44" s="69">
        <f>IFERROR(Finansēšana!AU111,"")</f>
        <v>135900.1910485774</v>
      </c>
      <c r="AV44" s="69">
        <f>IFERROR(Finansēšana!AV111,"")</f>
        <v>137732.77532255618</v>
      </c>
      <c r="AW44" s="69">
        <f>IFERROR(Finansēšana!AW111,"")</f>
        <v>139590.07159359191</v>
      </c>
      <c r="AX44" s="69">
        <f>IFERROR(Finansēšana!AX111,"")</f>
        <v>141472.41309754571</v>
      </c>
      <c r="AY44" s="69">
        <f>IFERROR(Finansēšana!AY111,"")</f>
        <v>143380.13756389113</v>
      </c>
      <c r="AZ44" s="69">
        <f>IFERROR(Finansēšana!AZ111,"")</f>
        <v>145313.5872763097</v>
      </c>
      <c r="BA44" s="69">
        <f>IFERROR(Finansēšana!BA111,"")</f>
        <v>147273.10913410326</v>
      </c>
      <c r="BB44" s="69">
        <f>IFERROR(Finansēšana!BB111,"")</f>
        <v>149259.05471443463</v>
      </c>
      <c r="BC44" s="69">
        <f>IFERROR(Finansēšana!BC111,"")</f>
        <v>151271.78033540773</v>
      </c>
      <c r="BD44" s="69">
        <f>IFERROR(Finansēšana!BD111,"")</f>
        <v>153311.6471199978</v>
      </c>
      <c r="BE44" s="69">
        <f>IFERROR(Finansēšana!BE111,"")</f>
        <v>155379.0210608443</v>
      </c>
      <c r="BF44" s="69">
        <f>IFERROR(Finansēšana!BF111,"")</f>
        <v>157474.27308591714</v>
      </c>
      <c r="BG44" s="69">
        <f>IFERROR(Finansēšana!BG111,"")</f>
        <v>159597.7791250686</v>
      </c>
      <c r="BH44" s="69">
        <f>IFERROR(Finansēšana!BH111,"")</f>
        <v>161749.92017748251</v>
      </c>
      <c r="BI44" s="69">
        <f>IFERROR(Finansēšana!BI111,"")</f>
        <v>163931.08238003321</v>
      </c>
      <c r="BJ44" s="69">
        <f>IFERROR(Finansēšana!BJ111,"")</f>
        <v>166141.65707656604</v>
      </c>
      <c r="BK44" s="69">
        <f>IFERROR(Finansēšana!BK111,"")</f>
        <v>168382.04088811242</v>
      </c>
      <c r="BL44" s="69">
        <f>IFERROR(Finansēšana!BL111,"")</f>
        <v>170652.63578405118</v>
      </c>
      <c r="BM44" s="69">
        <f>IFERROR(Finansēšana!BM111,"")</f>
        <v>0</v>
      </c>
      <c r="BN44" s="69">
        <f>IFERROR(Finansēšana!BN111,"")</f>
        <v>0</v>
      </c>
      <c r="BO44" s="69">
        <f>IFERROR(Finansēšana!BO111,"")</f>
        <v>0</v>
      </c>
      <c r="BP44" s="69">
        <f>IFERROR(Finansēšana!BP111,"")</f>
        <v>0</v>
      </c>
      <c r="BQ44" s="69">
        <f>IFERROR(Finansēšana!BQ111,"")</f>
        <v>0</v>
      </c>
      <c r="BR44" s="69">
        <f>IFERROR(Finansēšana!BR111,"")</f>
        <v>0</v>
      </c>
      <c r="BS44" s="69">
        <f>IFERROR(Finansēšana!BS111,"")</f>
        <v>0</v>
      </c>
      <c r="BT44" s="69">
        <f>IFERROR(Finansēšana!BT111,"")</f>
        <v>0</v>
      </c>
      <c r="BU44" s="69">
        <f>IFERROR(Finansēšana!BU111,"")</f>
        <v>0</v>
      </c>
      <c r="BV44" s="69">
        <f>IFERROR(Finansēšana!BV111,"")</f>
        <v>0</v>
      </c>
      <c r="BW44" s="69">
        <f>IFERROR(Finansēšana!BW111,"")</f>
        <v>0</v>
      </c>
      <c r="BX44" s="69">
        <f>IFERROR(Finansēšana!BX111,"")</f>
        <v>0</v>
      </c>
      <c r="BY44" s="69">
        <f>IFERROR(Finansēšana!BY111,"")</f>
        <v>0</v>
      </c>
      <c r="BZ44" s="69">
        <f>IFERROR(Finansēšana!BZ111,"")</f>
        <v>0</v>
      </c>
      <c r="CA44" s="69">
        <f>IFERROR(Finansēšana!CA111,"")</f>
        <v>0</v>
      </c>
      <c r="CB44" s="69">
        <f>IFERROR(Finansēšana!CB111,"")</f>
        <v>0</v>
      </c>
      <c r="CC44" s="69">
        <f>IFERROR(Finansēšana!CC111,"")</f>
        <v>0</v>
      </c>
      <c r="CD44" s="69">
        <f>IFERROR(Finansēšana!CD111,"")</f>
        <v>0</v>
      </c>
      <c r="CE44" s="69">
        <f>IFERROR(Finansēšana!CE111,"")</f>
        <v>0</v>
      </c>
      <c r="CF44" s="69">
        <f>IFERROR(Finansēšana!CF111,"")</f>
        <v>0</v>
      </c>
      <c r="CG44" s="69">
        <f>IFERROR(Finansēšana!CG111,"")</f>
        <v>0</v>
      </c>
      <c r="CH44" s="69">
        <f>IFERROR(Finansēšana!CH111,"")</f>
        <v>0</v>
      </c>
      <c r="CI44" s="69">
        <f>IFERROR(Finansēšana!CI111,"")</f>
        <v>0</v>
      </c>
      <c r="CJ44" s="69">
        <f>IFERROR(Finansēšana!CJ111,"")</f>
        <v>0</v>
      </c>
      <c r="CK44" s="69">
        <f>IFERROR(Finansēšana!CK111,"")</f>
        <v>0</v>
      </c>
      <c r="CL44" s="69">
        <f>IFERROR(Finansēšana!CL111,"")</f>
        <v>0</v>
      </c>
      <c r="CM44" s="69">
        <f>IFERROR(Finansēšana!CM111,"")</f>
        <v>0</v>
      </c>
      <c r="CN44" s="69">
        <f>IFERROR(Finansēšana!CN111,"")</f>
        <v>0</v>
      </c>
      <c r="CO44" s="69">
        <f>IFERROR(Finansēšana!CO111,"")</f>
        <v>0</v>
      </c>
      <c r="CP44" s="69">
        <f>IFERROR(Finansēšana!CP111,"")</f>
        <v>0</v>
      </c>
      <c r="CQ44" s="69">
        <f>IFERROR(Finansēšana!CQ111,"")</f>
        <v>0</v>
      </c>
      <c r="CR44" s="69">
        <f>IFERROR(Finansēšana!CR111,"")</f>
        <v>0</v>
      </c>
      <c r="CS44" s="69">
        <f>IFERROR(Finansēšana!CS111,"")</f>
        <v>0</v>
      </c>
      <c r="CT44" s="69">
        <f>IFERROR(Finansēšana!CT111,"")</f>
        <v>0</v>
      </c>
      <c r="CU44" s="69">
        <f>IFERROR(Finansēšana!CU111,"")</f>
        <v>0</v>
      </c>
      <c r="CV44" s="69">
        <f>IFERROR(Finansēšana!CV111,"")</f>
        <v>0</v>
      </c>
      <c r="CW44" s="69">
        <f>IFERROR(Finansēšana!CW111,"")</f>
        <v>0</v>
      </c>
      <c r="CX44" s="69">
        <f>IFERROR(Finansēšana!CX111,"")</f>
        <v>0</v>
      </c>
      <c r="CY44" s="69">
        <f>IFERROR(Finansēšana!CY111,"")</f>
        <v>0</v>
      </c>
      <c r="CZ44" s="69">
        <f>IFERROR(Finansēšana!CZ111,"")</f>
        <v>0</v>
      </c>
      <c r="DA44" s="69">
        <f>IFERROR(Finansēšana!DA111,"")</f>
        <v>0</v>
      </c>
      <c r="DB44" s="69">
        <f>IFERROR(Finansēšana!DB111,"")</f>
        <v>0</v>
      </c>
      <c r="DC44" s="69">
        <f>IFERROR(Finansēšana!DC111,"")</f>
        <v>0</v>
      </c>
      <c r="DD44" s="69">
        <f>IFERROR(Finansēšana!DD111,"")</f>
        <v>0</v>
      </c>
      <c r="DE44" s="69">
        <f>IFERROR(Finansēšana!DE111,"")</f>
        <v>0</v>
      </c>
      <c r="DF44" s="69">
        <f>IFERROR(Finansēšana!DF111,"")</f>
        <v>0</v>
      </c>
      <c r="DG44" s="69">
        <f>IFERROR(Finansēšana!DG111,"")</f>
        <v>0</v>
      </c>
      <c r="DH44" s="69">
        <f>IFERROR(Finansēšana!DH111,"")</f>
        <v>0</v>
      </c>
      <c r="DI44" s="69">
        <f>IFERROR(Finansēšana!DI111,"")</f>
        <v>0</v>
      </c>
      <c r="DJ44" s="69">
        <f>IFERROR(Finansēšana!DJ111,"")</f>
        <v>0</v>
      </c>
      <c r="DK44" s="69">
        <f>IFERROR(Finansēšana!DK111,"")</f>
        <v>0</v>
      </c>
      <c r="DL44" s="69">
        <f>IFERROR(Finansēšana!DL111,"")</f>
        <v>0</v>
      </c>
      <c r="DM44" s="69">
        <f>IFERROR(Finansēšana!DM111,"")</f>
        <v>0</v>
      </c>
      <c r="DN44" s="69">
        <f>IFERROR(Finansēšana!DN111,"")</f>
        <v>0</v>
      </c>
      <c r="DO44" s="69">
        <f>IFERROR(Finansēšana!DO111,"")</f>
        <v>0</v>
      </c>
      <c r="DP44" s="69">
        <f>IFERROR(Finansēšana!DP111,"")</f>
        <v>0</v>
      </c>
      <c r="DQ44" s="69">
        <f>IFERROR(Finansēšana!DQ111,"")</f>
        <v>0</v>
      </c>
      <c r="DR44" s="69">
        <f>IFERROR(Finansēšana!DR111,"")</f>
        <v>0</v>
      </c>
      <c r="DS44" s="69">
        <f>IFERROR(Finansēšana!DS111,"")</f>
        <v>0</v>
      </c>
      <c r="DT44" s="69">
        <f>IFERROR(Finansēšana!DT111,"")</f>
        <v>0</v>
      </c>
      <c r="DU44" s="69">
        <f>IFERROR(Finansēšana!DU111,"")</f>
        <v>0</v>
      </c>
    </row>
    <row r="45" spans="1:125">
      <c r="A45" s="61" t="str">
        <f>IFERROR(Finansēšana!A114,"")</f>
        <v>Izmaksātie procentmaksājumi</v>
      </c>
      <c r="B45" s="2"/>
      <c r="C45" s="2"/>
      <c r="D45" s="2"/>
      <c r="E45" s="69">
        <f>IFERROR(Finansēšana!E114,"")</f>
        <v>0</v>
      </c>
      <c r="F45" s="69">
        <f>IFERROR(Finansēšana!F114,"")</f>
        <v>0</v>
      </c>
      <c r="G45" s="69">
        <f>IFERROR(Finansēšana!G114,"")</f>
        <v>0</v>
      </c>
      <c r="H45" s="69">
        <f>IFERROR(Finansēšana!H114,"")</f>
        <v>0</v>
      </c>
      <c r="I45" s="69">
        <f>IFERROR(Finansēšana!I114,"")</f>
        <v>0</v>
      </c>
      <c r="J45" s="69">
        <f>IFERROR(Finansēšana!J114,"")</f>
        <v>90162.967645359095</v>
      </c>
      <c r="K45" s="69">
        <f>IFERROR(Finansēšana!K114,"")</f>
        <v>89046.550763886407</v>
      </c>
      <c r="L45" s="69">
        <f>IFERROR(Finansēšana!L114,"")</f>
        <v>87915.079245592337</v>
      </c>
      <c r="M45" s="69">
        <f>IFERROR(Finansēšana!M114,"")</f>
        <v>86768.350082000776</v>
      </c>
      <c r="N45" s="69">
        <f>IFERROR(Finansēšana!N114,"")</f>
        <v>85606.157527110816</v>
      </c>
      <c r="O45" s="69">
        <f>IFERROR(Finansēšana!O114,"")</f>
        <v>84428.293060481868</v>
      </c>
      <c r="P45" s="69">
        <f>IFERROR(Finansēšana!P114,"")</f>
        <v>83234.545349820881</v>
      </c>
      <c r="Q45" s="69">
        <f>IFERROR(Finansēšana!Q114,"")</f>
        <v>82024.70021306524</v>
      </c>
      <c r="R45" s="69">
        <f>IFERROR(Finansēšana!R114,"")</f>
        <v>80798.540579954148</v>
      </c>
      <c r="S45" s="69">
        <f>IFERROR(Finansēšana!S114,"")</f>
        <v>79555.846453081933</v>
      </c>
      <c r="T45" s="69">
        <f>IFERROR(Finansēšana!T114,"")</f>
        <v>78296.39486842617</v>
      </c>
      <c r="U45" s="69">
        <f>IFERROR(Finansēšana!U114,"")</f>
        <v>77019.959855343506</v>
      </c>
      <c r="V45" s="69">
        <f>IFERROR(Finansēšana!V114,"")</f>
        <v>75726.312396025969</v>
      </c>
      <c r="W45" s="69">
        <f>IFERROR(Finansēšana!W114,"")</f>
        <v>74415.220384410713</v>
      </c>
      <c r="X45" s="69">
        <f>IFERROR(Finansēšana!X114,"")</f>
        <v>73086.448584535508</v>
      </c>
      <c r="Y45" s="69">
        <f>IFERROR(Finansēšana!Y114,"")</f>
        <v>71739.758588332756</v>
      </c>
      <c r="Z45" s="69">
        <f>IFERROR(Finansēšana!Z114,"")</f>
        <v>70374.908772854382</v>
      </c>
      <c r="AA45" s="69">
        <f>IFERROR(Finansēšana!AA114,"")</f>
        <v>68991.654256919821</v>
      </c>
      <c r="AB45" s="69">
        <f>IFERROR(Finansēšana!AB114,"")</f>
        <v>67589.746857179474</v>
      </c>
      <c r="AC45" s="69">
        <f>IFERROR(Finansēšana!AC114,"")</f>
        <v>66168.935043585734</v>
      </c>
      <c r="AD45" s="69">
        <f>IFERROR(Finansēšana!AD114,"")</f>
        <v>64728.963894263434</v>
      </c>
      <c r="AE45" s="69">
        <f>IFERROR(Finansēšana!AE114,"")</f>
        <v>63269.575049771833</v>
      </c>
      <c r="AF45" s="69">
        <f>IFERROR(Finansēšana!AF114,"")</f>
        <v>61790.506666749789</v>
      </c>
      <c r="AG45" s="69">
        <f>IFERROR(Finansēšana!AG114,"")</f>
        <v>60291.493370935845</v>
      </c>
      <c r="AH45" s="69">
        <f>IFERROR(Finansēšana!AH114,"")</f>
        <v>58772.266209554851</v>
      </c>
      <c r="AI45" s="69">
        <f>IFERROR(Finansēšana!AI114,"")</f>
        <v>57232.552603062431</v>
      </c>
      <c r="AJ45" s="69">
        <f>IFERROR(Finansēšana!AJ114,"")</f>
        <v>55672.076296238847</v>
      </c>
      <c r="AK45" s="69">
        <f>IFERROR(Finansēšana!AK114,"")</f>
        <v>54090.557308623313</v>
      </c>
      <c r="AL45" s="69">
        <f>IFERROR(Finansēšana!AL114,"")</f>
        <v>52487.711884279895</v>
      </c>
      <c r="AM45" s="69">
        <f>IFERROR(Finansēšana!AM114,"")</f>
        <v>50863.252440886128</v>
      </c>
      <c r="AN45" s="69">
        <f>IFERROR(Finansēšana!AN114,"")</f>
        <v>49216.887518134979</v>
      </c>
      <c r="AO45" s="69">
        <f>IFERROR(Finansēšana!AO114,"")</f>
        <v>47548.321725441077</v>
      </c>
      <c r="AP45" s="69">
        <f>IFERROR(Finansēšana!AP114,"")</f>
        <v>45857.255688941812</v>
      </c>
      <c r="AQ45" s="69">
        <f>IFERROR(Finansēšana!AQ114,"")</f>
        <v>44143.385997783647</v>
      </c>
      <c r="AR45" s="69">
        <f>IFERROR(Finansēšana!AR114,"")</f>
        <v>42406.40514968428</v>
      </c>
      <c r="AS45" s="69">
        <f>IFERROR(Finansēšana!AS114,"")</f>
        <v>40646.001495760509</v>
      </c>
      <c r="AT45" s="69">
        <f>IFERROR(Finansēšana!AT114,"")</f>
        <v>38861.859184612316</v>
      </c>
      <c r="AU45" s="69">
        <f>IFERROR(Finansēšana!AU114,"")</f>
        <v>37053.658105652816</v>
      </c>
      <c r="AV45" s="69">
        <f>IFERROR(Finansēšana!AV114,"")</f>
        <v>35221.073831674054</v>
      </c>
      <c r="AW45" s="69">
        <f>IFERROR(Finansēšana!AW114,"")</f>
        <v>33363.777560638315</v>
      </c>
      <c r="AX45" s="69">
        <f>IFERROR(Finansēšana!AX114,"")</f>
        <v>31481.436056684528</v>
      </c>
      <c r="AY45" s="69">
        <f>IFERROR(Finansēšana!AY114,"")</f>
        <v>29573.711590339099</v>
      </c>
      <c r="AZ45" s="69">
        <f>IFERROR(Finansēšana!AZ114,"")</f>
        <v>27640.26187792054</v>
      </c>
      <c r="BA45" s="69">
        <f>IFERROR(Finansēšana!BA114,"")</f>
        <v>25680.740020126996</v>
      </c>
      <c r="BB45" s="69">
        <f>IFERROR(Finansēšana!BB114,"")</f>
        <v>23694.794439795591</v>
      </c>
      <c r="BC45" s="69">
        <f>IFERROR(Finansēšana!BC114,"")</f>
        <v>21682.068818822507</v>
      </c>
      <c r="BD45" s="69">
        <f>IFERROR(Finansēšana!BD114,"")</f>
        <v>19642.202034232432</v>
      </c>
      <c r="BE45" s="69">
        <f>IFERROR(Finansēšana!BE114,"")</f>
        <v>17574.828093385931</v>
      </c>
      <c r="BF45" s="69">
        <f>IFERROR(Finansēšana!BF114,"")</f>
        <v>15479.576068313085</v>
      </c>
      <c r="BG45" s="69">
        <f>IFERROR(Finansēšana!BG114,"")</f>
        <v>13356.070029161641</v>
      </c>
      <c r="BH45" s="69">
        <f>IFERROR(Finansēšana!BH114,"")</f>
        <v>11203.928976747729</v>
      </c>
      <c r="BI45" s="69">
        <f>IFERROR(Finansēšana!BI114,"")</f>
        <v>9022.7667741970363</v>
      </c>
      <c r="BJ45" s="69">
        <f>IFERROR(Finansēšana!BJ114,"")</f>
        <v>6812.19207766418</v>
      </c>
      <c r="BK45" s="69">
        <f>IFERROR(Finansēšana!BK114,"")</f>
        <v>4571.8082661178405</v>
      </c>
      <c r="BL45" s="69">
        <f>IFERROR(Finansēšana!BL114,"")</f>
        <v>2301.2133701790658</v>
      </c>
      <c r="BM45" s="69">
        <f>IFERROR(Finansēšana!BM114,"")</f>
        <v>0</v>
      </c>
      <c r="BN45" s="69">
        <f>IFERROR(Finansēšana!BN114,"")</f>
        <v>0</v>
      </c>
      <c r="BO45" s="69">
        <f>IFERROR(Finansēšana!BO114,"")</f>
        <v>0</v>
      </c>
      <c r="BP45" s="69">
        <f>IFERROR(Finansēšana!BP114,"")</f>
        <v>0</v>
      </c>
      <c r="BQ45" s="69">
        <f>IFERROR(Finansēšana!BQ114,"")</f>
        <v>0</v>
      </c>
      <c r="BR45" s="69">
        <f>IFERROR(Finansēšana!BR114,"")</f>
        <v>0</v>
      </c>
      <c r="BS45" s="69">
        <f>IFERROR(Finansēšana!BS114,"")</f>
        <v>0</v>
      </c>
      <c r="BT45" s="69">
        <f>IFERROR(Finansēšana!BT114,"")</f>
        <v>0</v>
      </c>
      <c r="BU45" s="69">
        <f>IFERROR(Finansēšana!BU114,"")</f>
        <v>0</v>
      </c>
      <c r="BV45" s="69">
        <f>IFERROR(Finansēšana!BV114,"")</f>
        <v>0</v>
      </c>
      <c r="BW45" s="69">
        <f>IFERROR(Finansēšana!BW114,"")</f>
        <v>0</v>
      </c>
      <c r="BX45" s="69">
        <f>IFERROR(Finansēšana!BX114,"")</f>
        <v>0</v>
      </c>
      <c r="BY45" s="69">
        <f>IFERROR(Finansēšana!BY114,"")</f>
        <v>0</v>
      </c>
      <c r="BZ45" s="69">
        <f>IFERROR(Finansēšana!BZ114,"")</f>
        <v>0</v>
      </c>
      <c r="CA45" s="69">
        <f>IFERROR(Finansēšana!CA114,"")</f>
        <v>0</v>
      </c>
      <c r="CB45" s="69">
        <f>IFERROR(Finansēšana!CB114,"")</f>
        <v>0</v>
      </c>
      <c r="CC45" s="69">
        <f>IFERROR(Finansēšana!CC114,"")</f>
        <v>0</v>
      </c>
      <c r="CD45" s="69">
        <f>IFERROR(Finansēšana!CD114,"")</f>
        <v>0</v>
      </c>
      <c r="CE45" s="69">
        <f>IFERROR(Finansēšana!CE114,"")</f>
        <v>0</v>
      </c>
      <c r="CF45" s="69">
        <f>IFERROR(Finansēšana!CF114,"")</f>
        <v>0</v>
      </c>
      <c r="CG45" s="69">
        <f>IFERROR(Finansēšana!CG114,"")</f>
        <v>0</v>
      </c>
      <c r="CH45" s="69">
        <f>IFERROR(Finansēšana!CH114,"")</f>
        <v>0</v>
      </c>
      <c r="CI45" s="69">
        <f>IFERROR(Finansēšana!CI114,"")</f>
        <v>0</v>
      </c>
      <c r="CJ45" s="69">
        <f>IFERROR(Finansēšana!CJ114,"")</f>
        <v>0</v>
      </c>
      <c r="CK45" s="69">
        <f>IFERROR(Finansēšana!CK114,"")</f>
        <v>0</v>
      </c>
      <c r="CL45" s="69">
        <f>IFERROR(Finansēšana!CL114,"")</f>
        <v>0</v>
      </c>
      <c r="CM45" s="69">
        <f>IFERROR(Finansēšana!CM114,"")</f>
        <v>0</v>
      </c>
      <c r="CN45" s="69">
        <f>IFERROR(Finansēšana!CN114,"")</f>
        <v>0</v>
      </c>
      <c r="CO45" s="69">
        <f>IFERROR(Finansēšana!CO114,"")</f>
        <v>0</v>
      </c>
      <c r="CP45" s="69">
        <f>IFERROR(Finansēšana!CP114,"")</f>
        <v>0</v>
      </c>
      <c r="CQ45" s="69">
        <f>IFERROR(Finansēšana!CQ114,"")</f>
        <v>0</v>
      </c>
      <c r="CR45" s="69">
        <f>IFERROR(Finansēšana!CR114,"")</f>
        <v>0</v>
      </c>
      <c r="CS45" s="69">
        <f>IFERROR(Finansēšana!CS114,"")</f>
        <v>0</v>
      </c>
      <c r="CT45" s="69">
        <f>IFERROR(Finansēšana!CT114,"")</f>
        <v>0</v>
      </c>
      <c r="CU45" s="69">
        <f>IFERROR(Finansēšana!CU114,"")</f>
        <v>0</v>
      </c>
      <c r="CV45" s="69">
        <f>IFERROR(Finansēšana!CV114,"")</f>
        <v>0</v>
      </c>
      <c r="CW45" s="69">
        <f>IFERROR(Finansēšana!CW114,"")</f>
        <v>0</v>
      </c>
      <c r="CX45" s="69">
        <f>IFERROR(Finansēšana!CX114,"")</f>
        <v>0</v>
      </c>
      <c r="CY45" s="69">
        <f>IFERROR(Finansēšana!CY114,"")</f>
        <v>0</v>
      </c>
      <c r="CZ45" s="69">
        <f>IFERROR(Finansēšana!CZ114,"")</f>
        <v>0</v>
      </c>
      <c r="DA45" s="69">
        <f>IFERROR(Finansēšana!DA114,"")</f>
        <v>0</v>
      </c>
      <c r="DB45" s="69">
        <f>IFERROR(Finansēšana!DB114,"")</f>
        <v>0</v>
      </c>
      <c r="DC45" s="69">
        <f>IFERROR(Finansēšana!DC114,"")</f>
        <v>0</v>
      </c>
      <c r="DD45" s="69">
        <f>IFERROR(Finansēšana!DD114,"")</f>
        <v>0</v>
      </c>
      <c r="DE45" s="69">
        <f>IFERROR(Finansēšana!DE114,"")</f>
        <v>0</v>
      </c>
      <c r="DF45" s="69">
        <f>IFERROR(Finansēšana!DF114,"")</f>
        <v>0</v>
      </c>
      <c r="DG45" s="69">
        <f>IFERROR(Finansēšana!DG114,"")</f>
        <v>0</v>
      </c>
      <c r="DH45" s="69">
        <f>IFERROR(Finansēšana!DH114,"")</f>
        <v>0</v>
      </c>
      <c r="DI45" s="69">
        <f>IFERROR(Finansēšana!DI114,"")</f>
        <v>0</v>
      </c>
      <c r="DJ45" s="69">
        <f>IFERROR(Finansēšana!DJ114,"")</f>
        <v>0</v>
      </c>
      <c r="DK45" s="69">
        <f>IFERROR(Finansēšana!DK114,"")</f>
        <v>0</v>
      </c>
      <c r="DL45" s="69">
        <f>IFERROR(Finansēšana!DL114,"")</f>
        <v>0</v>
      </c>
      <c r="DM45" s="69">
        <f>IFERROR(Finansēšana!DM114,"")</f>
        <v>0</v>
      </c>
      <c r="DN45" s="69">
        <f>IFERROR(Finansēšana!DN114,"")</f>
        <v>0</v>
      </c>
      <c r="DO45" s="69">
        <f>IFERROR(Finansēšana!DO114,"")</f>
        <v>0</v>
      </c>
      <c r="DP45" s="69">
        <f>IFERROR(Finansēšana!DP114,"")</f>
        <v>0</v>
      </c>
      <c r="DQ45" s="69">
        <f>IFERROR(Finansēšana!DQ114,"")</f>
        <v>0</v>
      </c>
      <c r="DR45" s="69">
        <f>IFERROR(Finansēšana!DR114,"")</f>
        <v>0</v>
      </c>
      <c r="DS45" s="69">
        <f>IFERROR(Finansēšana!DS114,"")</f>
        <v>0</v>
      </c>
      <c r="DT45" s="69">
        <f>IFERROR(Finansēšana!DT114,"")</f>
        <v>0</v>
      </c>
      <c r="DU45" s="69">
        <f>IFERROR(Finansēšana!DU114,"")</f>
        <v>0</v>
      </c>
    </row>
    <row r="46" spans="1:125">
      <c r="A46" s="21" t="s">
        <v>63</v>
      </c>
      <c r="B46" s="2"/>
      <c r="C46" s="2"/>
      <c r="D46" s="85">
        <f>IFERROR(SUM(E46:DU46),"")</f>
        <v>9512461.7034826633</v>
      </c>
      <c r="E46" s="85">
        <f t="shared" ref="E46:BP46" si="9">IFERROR(SUM(E44:E45),"")</f>
        <v>0</v>
      </c>
      <c r="F46" s="85">
        <f t="shared" si="9"/>
        <v>0</v>
      </c>
      <c r="G46" s="85">
        <f t="shared" si="9"/>
        <v>0</v>
      </c>
      <c r="H46" s="85">
        <f t="shared" si="9"/>
        <v>0</v>
      </c>
      <c r="I46" s="85">
        <f t="shared" si="9"/>
        <v>0</v>
      </c>
      <c r="J46" s="85">
        <f t="shared" si="9"/>
        <v>172953.84915423027</v>
      </c>
      <c r="K46" s="85">
        <f t="shared" si="9"/>
        <v>172953.84915423027</v>
      </c>
      <c r="L46" s="85">
        <f t="shared" si="9"/>
        <v>172953.84915423027</v>
      </c>
      <c r="M46" s="85">
        <f t="shared" si="9"/>
        <v>172953.84915423027</v>
      </c>
      <c r="N46" s="85">
        <f t="shared" si="9"/>
        <v>172953.84915423027</v>
      </c>
      <c r="O46" s="85">
        <f t="shared" si="9"/>
        <v>172953.84915423027</v>
      </c>
      <c r="P46" s="85">
        <f t="shared" si="9"/>
        <v>172953.84915423024</v>
      </c>
      <c r="Q46" s="85">
        <f t="shared" si="9"/>
        <v>172953.84915423024</v>
      </c>
      <c r="R46" s="85">
        <f t="shared" si="9"/>
        <v>172953.84915423027</v>
      </c>
      <c r="S46" s="85">
        <f t="shared" si="9"/>
        <v>172953.84915423024</v>
      </c>
      <c r="T46" s="85">
        <f t="shared" si="9"/>
        <v>172953.84915423024</v>
      </c>
      <c r="U46" s="85">
        <f t="shared" si="9"/>
        <v>172953.84915423024</v>
      </c>
      <c r="V46" s="85">
        <f t="shared" si="9"/>
        <v>172953.84915423024</v>
      </c>
      <c r="W46" s="85">
        <f t="shared" si="9"/>
        <v>172953.84915423024</v>
      </c>
      <c r="X46" s="85">
        <f t="shared" si="9"/>
        <v>172953.84915423027</v>
      </c>
      <c r="Y46" s="85">
        <f t="shared" si="9"/>
        <v>172953.84915423027</v>
      </c>
      <c r="Z46" s="85">
        <f t="shared" si="9"/>
        <v>172953.84915423024</v>
      </c>
      <c r="AA46" s="85">
        <f t="shared" si="9"/>
        <v>172953.84915423024</v>
      </c>
      <c r="AB46" s="85">
        <f t="shared" si="9"/>
        <v>172953.84915423021</v>
      </c>
      <c r="AC46" s="85">
        <f t="shared" si="9"/>
        <v>172953.84915423024</v>
      </c>
      <c r="AD46" s="85">
        <f t="shared" si="9"/>
        <v>172953.84915423024</v>
      </c>
      <c r="AE46" s="85">
        <f t="shared" si="9"/>
        <v>172953.84915423024</v>
      </c>
      <c r="AF46" s="85">
        <f t="shared" si="9"/>
        <v>172953.84915423021</v>
      </c>
      <c r="AG46" s="85">
        <f t="shared" si="9"/>
        <v>172953.84915423021</v>
      </c>
      <c r="AH46" s="85">
        <f t="shared" si="9"/>
        <v>172953.84915423024</v>
      </c>
      <c r="AI46" s="85">
        <f t="shared" si="9"/>
        <v>172953.84915423024</v>
      </c>
      <c r="AJ46" s="85">
        <f t="shared" si="9"/>
        <v>172953.84915423021</v>
      </c>
      <c r="AK46" s="85">
        <f t="shared" si="9"/>
        <v>172953.84915423024</v>
      </c>
      <c r="AL46" s="85">
        <f t="shared" si="9"/>
        <v>172953.84915423024</v>
      </c>
      <c r="AM46" s="85">
        <f t="shared" si="9"/>
        <v>172953.84915423024</v>
      </c>
      <c r="AN46" s="85">
        <f t="shared" si="9"/>
        <v>172953.84915423021</v>
      </c>
      <c r="AO46" s="85">
        <f t="shared" si="9"/>
        <v>172953.84915423024</v>
      </c>
      <c r="AP46" s="85">
        <f t="shared" si="9"/>
        <v>172953.84915423024</v>
      </c>
      <c r="AQ46" s="85">
        <f t="shared" si="9"/>
        <v>172953.84915423021</v>
      </c>
      <c r="AR46" s="85">
        <f t="shared" si="9"/>
        <v>172953.84915423024</v>
      </c>
      <c r="AS46" s="85">
        <f t="shared" si="9"/>
        <v>172953.84915423024</v>
      </c>
      <c r="AT46" s="85">
        <f t="shared" si="9"/>
        <v>172953.84915423024</v>
      </c>
      <c r="AU46" s="85">
        <f t="shared" si="9"/>
        <v>172953.84915423021</v>
      </c>
      <c r="AV46" s="85">
        <f t="shared" si="9"/>
        <v>172953.84915423024</v>
      </c>
      <c r="AW46" s="85">
        <f t="shared" si="9"/>
        <v>172953.84915423024</v>
      </c>
      <c r="AX46" s="85">
        <f t="shared" si="9"/>
        <v>172953.84915423024</v>
      </c>
      <c r="AY46" s="85">
        <f t="shared" si="9"/>
        <v>172953.84915423024</v>
      </c>
      <c r="AZ46" s="85">
        <f t="shared" si="9"/>
        <v>172953.84915423024</v>
      </c>
      <c r="BA46" s="85">
        <f t="shared" si="9"/>
        <v>172953.84915423027</v>
      </c>
      <c r="BB46" s="85">
        <f t="shared" si="9"/>
        <v>172953.84915423024</v>
      </c>
      <c r="BC46" s="85">
        <f t="shared" si="9"/>
        <v>172953.84915423024</v>
      </c>
      <c r="BD46" s="85">
        <f t="shared" si="9"/>
        <v>172953.84915423024</v>
      </c>
      <c r="BE46" s="85">
        <f t="shared" si="9"/>
        <v>172953.84915423024</v>
      </c>
      <c r="BF46" s="85">
        <f t="shared" si="9"/>
        <v>172953.84915423024</v>
      </c>
      <c r="BG46" s="85">
        <f t="shared" si="9"/>
        <v>172953.84915423024</v>
      </c>
      <c r="BH46" s="85">
        <f t="shared" si="9"/>
        <v>172953.84915423024</v>
      </c>
      <c r="BI46" s="85">
        <f t="shared" si="9"/>
        <v>172953.84915423027</v>
      </c>
      <c r="BJ46" s="85">
        <f t="shared" si="9"/>
        <v>172953.84915423024</v>
      </c>
      <c r="BK46" s="85">
        <f t="shared" si="9"/>
        <v>172953.84915423027</v>
      </c>
      <c r="BL46" s="85">
        <f t="shared" si="9"/>
        <v>172953.84915423024</v>
      </c>
      <c r="BM46" s="85">
        <f t="shared" si="9"/>
        <v>0</v>
      </c>
      <c r="BN46" s="85">
        <f t="shared" si="9"/>
        <v>0</v>
      </c>
      <c r="BO46" s="85">
        <f t="shared" si="9"/>
        <v>0</v>
      </c>
      <c r="BP46" s="85">
        <f t="shared" si="9"/>
        <v>0</v>
      </c>
      <c r="BQ46" s="85">
        <f t="shared" ref="BQ46:DU46" si="10">IFERROR(SUM(BQ44:BQ45),"")</f>
        <v>0</v>
      </c>
      <c r="BR46" s="85">
        <f t="shared" si="10"/>
        <v>0</v>
      </c>
      <c r="BS46" s="85">
        <f t="shared" si="10"/>
        <v>0</v>
      </c>
      <c r="BT46" s="85">
        <f t="shared" si="10"/>
        <v>0</v>
      </c>
      <c r="BU46" s="85">
        <f t="shared" si="10"/>
        <v>0</v>
      </c>
      <c r="BV46" s="85">
        <f t="shared" si="10"/>
        <v>0</v>
      </c>
      <c r="BW46" s="85">
        <f t="shared" si="10"/>
        <v>0</v>
      </c>
      <c r="BX46" s="85">
        <f t="shared" si="10"/>
        <v>0</v>
      </c>
      <c r="BY46" s="85">
        <f t="shared" si="10"/>
        <v>0</v>
      </c>
      <c r="BZ46" s="85">
        <f t="shared" si="10"/>
        <v>0</v>
      </c>
      <c r="CA46" s="85">
        <f t="shared" si="10"/>
        <v>0</v>
      </c>
      <c r="CB46" s="85">
        <f t="shared" si="10"/>
        <v>0</v>
      </c>
      <c r="CC46" s="85">
        <f t="shared" si="10"/>
        <v>0</v>
      </c>
      <c r="CD46" s="85">
        <f t="shared" si="10"/>
        <v>0</v>
      </c>
      <c r="CE46" s="85">
        <f t="shared" si="10"/>
        <v>0</v>
      </c>
      <c r="CF46" s="85">
        <f t="shared" si="10"/>
        <v>0</v>
      </c>
      <c r="CG46" s="85">
        <f t="shared" si="10"/>
        <v>0</v>
      </c>
      <c r="CH46" s="85">
        <f t="shared" si="10"/>
        <v>0</v>
      </c>
      <c r="CI46" s="85">
        <f t="shared" si="10"/>
        <v>0</v>
      </c>
      <c r="CJ46" s="85">
        <f t="shared" si="10"/>
        <v>0</v>
      </c>
      <c r="CK46" s="85">
        <f t="shared" si="10"/>
        <v>0</v>
      </c>
      <c r="CL46" s="85">
        <f t="shared" si="10"/>
        <v>0</v>
      </c>
      <c r="CM46" s="85">
        <f t="shared" si="10"/>
        <v>0</v>
      </c>
      <c r="CN46" s="85">
        <f t="shared" si="10"/>
        <v>0</v>
      </c>
      <c r="CO46" s="85">
        <f t="shared" si="10"/>
        <v>0</v>
      </c>
      <c r="CP46" s="85">
        <f t="shared" si="10"/>
        <v>0</v>
      </c>
      <c r="CQ46" s="85">
        <f t="shared" si="10"/>
        <v>0</v>
      </c>
      <c r="CR46" s="85">
        <f t="shared" si="10"/>
        <v>0</v>
      </c>
      <c r="CS46" s="85">
        <f t="shared" si="10"/>
        <v>0</v>
      </c>
      <c r="CT46" s="85">
        <f t="shared" si="10"/>
        <v>0</v>
      </c>
      <c r="CU46" s="85">
        <f t="shared" si="10"/>
        <v>0</v>
      </c>
      <c r="CV46" s="85">
        <f t="shared" si="10"/>
        <v>0</v>
      </c>
      <c r="CW46" s="85">
        <f t="shared" si="10"/>
        <v>0</v>
      </c>
      <c r="CX46" s="85">
        <f t="shared" si="10"/>
        <v>0</v>
      </c>
      <c r="CY46" s="85">
        <f t="shared" si="10"/>
        <v>0</v>
      </c>
      <c r="CZ46" s="85">
        <f t="shared" si="10"/>
        <v>0</v>
      </c>
      <c r="DA46" s="85">
        <f t="shared" si="10"/>
        <v>0</v>
      </c>
      <c r="DB46" s="85">
        <f t="shared" si="10"/>
        <v>0</v>
      </c>
      <c r="DC46" s="85">
        <f t="shared" si="10"/>
        <v>0</v>
      </c>
      <c r="DD46" s="85">
        <f t="shared" si="10"/>
        <v>0</v>
      </c>
      <c r="DE46" s="85">
        <f t="shared" si="10"/>
        <v>0</v>
      </c>
      <c r="DF46" s="85">
        <f t="shared" si="10"/>
        <v>0</v>
      </c>
      <c r="DG46" s="85">
        <f t="shared" si="10"/>
        <v>0</v>
      </c>
      <c r="DH46" s="85">
        <f t="shared" si="10"/>
        <v>0</v>
      </c>
      <c r="DI46" s="85">
        <f t="shared" si="10"/>
        <v>0</v>
      </c>
      <c r="DJ46" s="85">
        <f t="shared" si="10"/>
        <v>0</v>
      </c>
      <c r="DK46" s="85">
        <f t="shared" si="10"/>
        <v>0</v>
      </c>
      <c r="DL46" s="85">
        <f t="shared" si="10"/>
        <v>0</v>
      </c>
      <c r="DM46" s="85">
        <f t="shared" si="10"/>
        <v>0</v>
      </c>
      <c r="DN46" s="85">
        <f t="shared" si="10"/>
        <v>0</v>
      </c>
      <c r="DO46" s="85">
        <f t="shared" si="10"/>
        <v>0</v>
      </c>
      <c r="DP46" s="85">
        <f t="shared" si="10"/>
        <v>0</v>
      </c>
      <c r="DQ46" s="85">
        <f t="shared" si="10"/>
        <v>0</v>
      </c>
      <c r="DR46" s="85">
        <f t="shared" si="10"/>
        <v>0</v>
      </c>
      <c r="DS46" s="85">
        <f t="shared" si="10"/>
        <v>0</v>
      </c>
      <c r="DT46" s="85">
        <f t="shared" si="10"/>
        <v>0</v>
      </c>
      <c r="DU46" s="85">
        <f t="shared" si="10"/>
        <v>0</v>
      </c>
    </row>
    <row r="47" spans="1:1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c r="A48" s="61">
        <f>IFERROR(Finansēšana!A127,"")</f>
        <v>0</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c r="A49" s="61" t="str">
        <f>IFERROR(Finansēšana!A163,"")</f>
        <v>Kredīta atmaksa periodā</v>
      </c>
      <c r="B49" s="2"/>
      <c r="C49" s="2"/>
      <c r="D49" s="2"/>
      <c r="E49" s="69">
        <f>IFERROR(Finansēšana!E163,"")</f>
        <v>0</v>
      </c>
      <c r="F49" s="69">
        <f>IFERROR(Finansēšana!F163,"")</f>
        <v>0</v>
      </c>
      <c r="G49" s="69">
        <f>IFERROR(Finansēšana!G163,"")</f>
        <v>0</v>
      </c>
      <c r="H49" s="69">
        <f>IFERROR(Finansēšana!H163,"")</f>
        <v>0</v>
      </c>
      <c r="I49" s="69">
        <f>IFERROR(Finansēšana!I163,"")</f>
        <v>0</v>
      </c>
      <c r="J49" s="69">
        <f>IFERROR(Finansēšana!J163,"")</f>
        <v>0</v>
      </c>
      <c r="K49" s="69">
        <f>IFERROR(Finansēšana!K163,"")</f>
        <v>0</v>
      </c>
      <c r="L49" s="69">
        <f>IFERROR(Finansēšana!L163,"")</f>
        <v>0</v>
      </c>
      <c r="M49" s="69">
        <f>IFERROR(Finansēšana!M163,"")</f>
        <v>0</v>
      </c>
      <c r="N49" s="69">
        <f>IFERROR(Finansēšana!N163,"")</f>
        <v>0</v>
      </c>
      <c r="O49" s="69">
        <f>IFERROR(Finansēšana!O163,"")</f>
        <v>0</v>
      </c>
      <c r="P49" s="69">
        <f>IFERROR(Finansēšana!P163,"")</f>
        <v>0</v>
      </c>
      <c r="Q49" s="69">
        <f>IFERROR(Finansēšana!Q163,"")</f>
        <v>0</v>
      </c>
      <c r="R49" s="69">
        <f>IFERROR(Finansēšana!R163,"")</f>
        <v>0</v>
      </c>
      <c r="S49" s="69">
        <f>IFERROR(Finansēšana!S163,"")</f>
        <v>0</v>
      </c>
      <c r="T49" s="69">
        <f>IFERROR(Finansēšana!T163,"")</f>
        <v>0</v>
      </c>
      <c r="U49" s="69">
        <f>IFERROR(Finansēšana!U163,"")</f>
        <v>0</v>
      </c>
      <c r="V49" s="69">
        <f>IFERROR(Finansēšana!V163,"")</f>
        <v>0</v>
      </c>
      <c r="W49" s="69">
        <f>IFERROR(Finansēšana!W163,"")</f>
        <v>0</v>
      </c>
      <c r="X49" s="69">
        <f>IFERROR(Finansēšana!X163,"")</f>
        <v>0</v>
      </c>
      <c r="Y49" s="69">
        <f>IFERROR(Finansēšana!Y163,"")</f>
        <v>0</v>
      </c>
      <c r="Z49" s="69">
        <f>IFERROR(Finansēšana!Z163,"")</f>
        <v>0</v>
      </c>
      <c r="AA49" s="69">
        <f>IFERROR(Finansēšana!AA163,"")</f>
        <v>0</v>
      </c>
      <c r="AB49" s="69">
        <f>IFERROR(Finansēšana!AB163,"")</f>
        <v>0</v>
      </c>
      <c r="AC49" s="69">
        <f>IFERROR(Finansēšana!AC163,"")</f>
        <v>0</v>
      </c>
      <c r="AD49" s="69">
        <f>IFERROR(Finansēšana!AD163,"")</f>
        <v>0</v>
      </c>
      <c r="AE49" s="69">
        <f>IFERROR(Finansēšana!AE163,"")</f>
        <v>0</v>
      </c>
      <c r="AF49" s="69">
        <f>IFERROR(Finansēšana!AF163,"")</f>
        <v>0</v>
      </c>
      <c r="AG49" s="69">
        <f>IFERROR(Finansēšana!AG163,"")</f>
        <v>0</v>
      </c>
      <c r="AH49" s="69">
        <f>IFERROR(Finansēšana!AH163,"")</f>
        <v>0</v>
      </c>
      <c r="AI49" s="69">
        <f>IFERROR(Finansēšana!AI163,"")</f>
        <v>0</v>
      </c>
      <c r="AJ49" s="69">
        <f>IFERROR(Finansēšana!AJ163,"")</f>
        <v>0</v>
      </c>
      <c r="AK49" s="69">
        <f>IFERROR(Finansēšana!AK163,"")</f>
        <v>0</v>
      </c>
      <c r="AL49" s="69">
        <f>IFERROR(Finansēšana!AL163,"")</f>
        <v>0</v>
      </c>
      <c r="AM49" s="69">
        <f>IFERROR(Finansēšana!AM163,"")</f>
        <v>0</v>
      </c>
      <c r="AN49" s="69">
        <f>IFERROR(Finansēšana!AN163,"")</f>
        <v>0</v>
      </c>
      <c r="AO49" s="69">
        <f>IFERROR(Finansēšana!AO163,"")</f>
        <v>0</v>
      </c>
      <c r="AP49" s="69">
        <f>IFERROR(Finansēšana!AP163,"")</f>
        <v>0</v>
      </c>
      <c r="AQ49" s="69">
        <f>IFERROR(Finansēšana!AQ163,"")</f>
        <v>0</v>
      </c>
      <c r="AR49" s="69">
        <f>IFERROR(Finansēšana!AR163,"")</f>
        <v>0</v>
      </c>
      <c r="AS49" s="69">
        <f>IFERROR(Finansēšana!AS163,"")</f>
        <v>0</v>
      </c>
      <c r="AT49" s="69">
        <f>IFERROR(Finansēšana!AT163,"")</f>
        <v>0</v>
      </c>
      <c r="AU49" s="69">
        <f>IFERROR(Finansēšana!AU163,"")</f>
        <v>0</v>
      </c>
      <c r="AV49" s="69">
        <f>IFERROR(Finansēšana!AV163,"")</f>
        <v>0</v>
      </c>
      <c r="AW49" s="69">
        <f>IFERROR(Finansēšana!AW163,"")</f>
        <v>0</v>
      </c>
      <c r="AX49" s="69">
        <f>IFERROR(Finansēšana!AX163,"")</f>
        <v>0</v>
      </c>
      <c r="AY49" s="69">
        <f>IFERROR(Finansēšana!AY163,"")</f>
        <v>0</v>
      </c>
      <c r="AZ49" s="69">
        <f>IFERROR(Finansēšana!AZ163,"")</f>
        <v>0</v>
      </c>
      <c r="BA49" s="69">
        <f>IFERROR(Finansēšana!BA163,"")</f>
        <v>0</v>
      </c>
      <c r="BB49" s="69">
        <f>IFERROR(Finansēšana!BB163,"")</f>
        <v>0</v>
      </c>
      <c r="BC49" s="69">
        <f>IFERROR(Finansēšana!BC163,"")</f>
        <v>0</v>
      </c>
      <c r="BD49" s="69">
        <f>IFERROR(Finansēšana!BD163,"")</f>
        <v>0</v>
      </c>
      <c r="BE49" s="69">
        <f>IFERROR(Finansēšana!BE163,"")</f>
        <v>0</v>
      </c>
      <c r="BF49" s="69">
        <f>IFERROR(Finansēšana!BF163,"")</f>
        <v>0</v>
      </c>
      <c r="BG49" s="69">
        <f>IFERROR(Finansēšana!BG163,"")</f>
        <v>0</v>
      </c>
      <c r="BH49" s="69">
        <f>IFERROR(Finansēšana!BH163,"")</f>
        <v>0</v>
      </c>
      <c r="BI49" s="69">
        <f>IFERROR(Finansēšana!BI163,"")</f>
        <v>0</v>
      </c>
      <c r="BJ49" s="69">
        <f>IFERROR(Finansēšana!BJ163,"")</f>
        <v>0</v>
      </c>
      <c r="BK49" s="69">
        <f>IFERROR(Finansēšana!BK163,"")</f>
        <v>0</v>
      </c>
      <c r="BL49" s="69">
        <f>IFERROR(Finansēšana!BL163,"")</f>
        <v>0</v>
      </c>
      <c r="BM49" s="69">
        <f>IFERROR(Finansēšana!BM163,"")</f>
        <v>0</v>
      </c>
      <c r="BN49" s="69">
        <f>IFERROR(Finansēšana!BN163,"")</f>
        <v>0</v>
      </c>
      <c r="BO49" s="69">
        <f>IFERROR(Finansēšana!BO163,"")</f>
        <v>0</v>
      </c>
      <c r="BP49" s="69">
        <f>IFERROR(Finansēšana!BP163,"")</f>
        <v>0</v>
      </c>
      <c r="BQ49" s="69">
        <f>IFERROR(Finansēšana!BQ163,"")</f>
        <v>0</v>
      </c>
      <c r="BR49" s="69">
        <f>IFERROR(Finansēšana!BR163,"")</f>
        <v>0</v>
      </c>
      <c r="BS49" s="69">
        <f>IFERROR(Finansēšana!BS163,"")</f>
        <v>0</v>
      </c>
      <c r="BT49" s="69">
        <f>IFERROR(Finansēšana!BT163,"")</f>
        <v>0</v>
      </c>
      <c r="BU49" s="69">
        <f>IFERROR(Finansēšana!BU163,"")</f>
        <v>0</v>
      </c>
      <c r="BV49" s="69">
        <f>IFERROR(Finansēšana!BV163,"")</f>
        <v>0</v>
      </c>
      <c r="BW49" s="69">
        <f>IFERROR(Finansēšana!BW163,"")</f>
        <v>0</v>
      </c>
      <c r="BX49" s="69">
        <f>IFERROR(Finansēšana!BX163,"")</f>
        <v>0</v>
      </c>
      <c r="BY49" s="69">
        <f>IFERROR(Finansēšana!BY163,"")</f>
        <v>0</v>
      </c>
      <c r="BZ49" s="69">
        <f>IFERROR(Finansēšana!BZ163,"")</f>
        <v>0</v>
      </c>
      <c r="CA49" s="69">
        <f>IFERROR(Finansēšana!CA163,"")</f>
        <v>0</v>
      </c>
      <c r="CB49" s="69">
        <f>IFERROR(Finansēšana!CB163,"")</f>
        <v>0</v>
      </c>
      <c r="CC49" s="69">
        <f>IFERROR(Finansēšana!CC163,"")</f>
        <v>0</v>
      </c>
      <c r="CD49" s="69">
        <f>IFERROR(Finansēšana!CD163,"")</f>
        <v>0</v>
      </c>
      <c r="CE49" s="69">
        <f>IFERROR(Finansēšana!CE163,"")</f>
        <v>0</v>
      </c>
      <c r="CF49" s="69">
        <f>IFERROR(Finansēšana!CF163,"")</f>
        <v>0</v>
      </c>
      <c r="CG49" s="69">
        <f>IFERROR(Finansēšana!CG163,"")</f>
        <v>0</v>
      </c>
      <c r="CH49" s="69">
        <f>IFERROR(Finansēšana!CH163,"")</f>
        <v>0</v>
      </c>
      <c r="CI49" s="69">
        <f>IFERROR(Finansēšana!CI163,"")</f>
        <v>0</v>
      </c>
      <c r="CJ49" s="69">
        <f>IFERROR(Finansēšana!CJ163,"")</f>
        <v>0</v>
      </c>
      <c r="CK49" s="69">
        <f>IFERROR(Finansēšana!CK163,"")</f>
        <v>0</v>
      </c>
      <c r="CL49" s="69">
        <f>IFERROR(Finansēšana!CL163,"")</f>
        <v>0</v>
      </c>
      <c r="CM49" s="69">
        <f>IFERROR(Finansēšana!CM163,"")</f>
        <v>0</v>
      </c>
      <c r="CN49" s="69">
        <f>IFERROR(Finansēšana!CN163,"")</f>
        <v>0</v>
      </c>
      <c r="CO49" s="69">
        <f>IFERROR(Finansēšana!CO163,"")</f>
        <v>0</v>
      </c>
      <c r="CP49" s="69">
        <f>IFERROR(Finansēšana!CP163,"")</f>
        <v>0</v>
      </c>
      <c r="CQ49" s="69">
        <f>IFERROR(Finansēšana!CQ163,"")</f>
        <v>0</v>
      </c>
      <c r="CR49" s="69">
        <f>IFERROR(Finansēšana!CR163,"")</f>
        <v>0</v>
      </c>
      <c r="CS49" s="69">
        <f>IFERROR(Finansēšana!CS163,"")</f>
        <v>0</v>
      </c>
      <c r="CT49" s="69">
        <f>IFERROR(Finansēšana!CT163,"")</f>
        <v>0</v>
      </c>
      <c r="CU49" s="69">
        <f>IFERROR(Finansēšana!CU163,"")</f>
        <v>0</v>
      </c>
      <c r="CV49" s="69">
        <f>IFERROR(Finansēšana!CV163,"")</f>
        <v>0</v>
      </c>
      <c r="CW49" s="69">
        <f>IFERROR(Finansēšana!CW163,"")</f>
        <v>0</v>
      </c>
      <c r="CX49" s="69">
        <f>IFERROR(Finansēšana!CX163,"")</f>
        <v>0</v>
      </c>
      <c r="CY49" s="69">
        <f>IFERROR(Finansēšana!CY163,"")</f>
        <v>0</v>
      </c>
      <c r="CZ49" s="69">
        <f>IFERROR(Finansēšana!CZ163,"")</f>
        <v>0</v>
      </c>
      <c r="DA49" s="69">
        <f>IFERROR(Finansēšana!DA163,"")</f>
        <v>0</v>
      </c>
      <c r="DB49" s="69">
        <f>IFERROR(Finansēšana!DB163,"")</f>
        <v>0</v>
      </c>
      <c r="DC49" s="69">
        <f>IFERROR(Finansēšana!DC163,"")</f>
        <v>0</v>
      </c>
      <c r="DD49" s="69">
        <f>IFERROR(Finansēšana!DD163,"")</f>
        <v>0</v>
      </c>
      <c r="DE49" s="69">
        <f>IFERROR(Finansēšana!DE163,"")</f>
        <v>0</v>
      </c>
      <c r="DF49" s="69">
        <f>IFERROR(Finansēšana!DF163,"")</f>
        <v>0</v>
      </c>
      <c r="DG49" s="69">
        <f>IFERROR(Finansēšana!DG163,"")</f>
        <v>0</v>
      </c>
      <c r="DH49" s="69">
        <f>IFERROR(Finansēšana!DH163,"")</f>
        <v>0</v>
      </c>
      <c r="DI49" s="69">
        <f>IFERROR(Finansēšana!DI163,"")</f>
        <v>0</v>
      </c>
      <c r="DJ49" s="69">
        <f>IFERROR(Finansēšana!DJ163,"")</f>
        <v>0</v>
      </c>
      <c r="DK49" s="69">
        <f>IFERROR(Finansēšana!DK163,"")</f>
        <v>0</v>
      </c>
      <c r="DL49" s="69">
        <f>IFERROR(Finansēšana!DL163,"")</f>
        <v>0</v>
      </c>
      <c r="DM49" s="69">
        <f>IFERROR(Finansēšana!DM163,"")</f>
        <v>0</v>
      </c>
      <c r="DN49" s="69">
        <f>IFERROR(Finansēšana!DN163,"")</f>
        <v>0</v>
      </c>
      <c r="DO49" s="69">
        <f>IFERROR(Finansēšana!DO163,"")</f>
        <v>0</v>
      </c>
      <c r="DP49" s="69">
        <f>IFERROR(Finansēšana!DP163,"")</f>
        <v>0</v>
      </c>
      <c r="DQ49" s="69">
        <f>IFERROR(Finansēšana!DQ163,"")</f>
        <v>0</v>
      </c>
      <c r="DR49" s="69">
        <f>IFERROR(Finansēšana!DR163,"")</f>
        <v>0</v>
      </c>
      <c r="DS49" s="69">
        <f>IFERROR(Finansēšana!DS163,"")</f>
        <v>0</v>
      </c>
      <c r="DT49" s="69">
        <f>IFERROR(Finansēšana!DT163,"")</f>
        <v>0</v>
      </c>
      <c r="DU49" s="69">
        <f>IFERROR(Finansēšana!DU163,"")</f>
        <v>0</v>
      </c>
    </row>
    <row r="50" spans="1:125">
      <c r="A50" s="61" t="str">
        <f>IFERROR(Finansēšana!A166,"")</f>
        <v>Izmaksātie procentmaksājumi</v>
      </c>
      <c r="B50" s="2"/>
      <c r="C50" s="2"/>
      <c r="D50" s="2"/>
      <c r="E50" s="69">
        <f>IFERROR(Finansēšana!E166,"")</f>
        <v>0</v>
      </c>
      <c r="F50" s="69">
        <f>IFERROR(Finansēšana!F166,"")</f>
        <v>0</v>
      </c>
      <c r="G50" s="69">
        <f>IFERROR(Finansēšana!G166,"")</f>
        <v>0</v>
      </c>
      <c r="H50" s="69">
        <f>IFERROR(Finansēšana!H166,"")</f>
        <v>0</v>
      </c>
      <c r="I50" s="69">
        <f>IFERROR(Finansēšana!I166,"")</f>
        <v>0</v>
      </c>
      <c r="J50" s="69">
        <f>IFERROR(Finansēšana!J166,"")</f>
        <v>0</v>
      </c>
      <c r="K50" s="69">
        <f>IFERROR(Finansēšana!K166,"")</f>
        <v>0</v>
      </c>
      <c r="L50" s="69">
        <f>IFERROR(Finansēšana!L166,"")</f>
        <v>0</v>
      </c>
      <c r="M50" s="69">
        <f>IFERROR(Finansēšana!M166,"")</f>
        <v>0</v>
      </c>
      <c r="N50" s="69">
        <f>IFERROR(Finansēšana!N166,"")</f>
        <v>0</v>
      </c>
      <c r="O50" s="69">
        <f>IFERROR(Finansēšana!O166,"")</f>
        <v>0</v>
      </c>
      <c r="P50" s="69">
        <f>IFERROR(Finansēšana!P166,"")</f>
        <v>0</v>
      </c>
      <c r="Q50" s="69">
        <f>IFERROR(Finansēšana!Q166,"")</f>
        <v>0</v>
      </c>
      <c r="R50" s="69">
        <f>IFERROR(Finansēšana!R166,"")</f>
        <v>0</v>
      </c>
      <c r="S50" s="69">
        <f>IFERROR(Finansēšana!S166,"")</f>
        <v>0</v>
      </c>
      <c r="T50" s="69">
        <f>IFERROR(Finansēšana!T166,"")</f>
        <v>0</v>
      </c>
      <c r="U50" s="69">
        <f>IFERROR(Finansēšana!U166,"")</f>
        <v>0</v>
      </c>
      <c r="V50" s="69">
        <f>IFERROR(Finansēšana!V166,"")</f>
        <v>0</v>
      </c>
      <c r="W50" s="69">
        <f>IFERROR(Finansēšana!W166,"")</f>
        <v>0</v>
      </c>
      <c r="X50" s="69">
        <f>IFERROR(Finansēšana!X166,"")</f>
        <v>0</v>
      </c>
      <c r="Y50" s="69">
        <f>IFERROR(Finansēšana!Y166,"")</f>
        <v>0</v>
      </c>
      <c r="Z50" s="69">
        <f>IFERROR(Finansēšana!Z166,"")</f>
        <v>0</v>
      </c>
      <c r="AA50" s="69">
        <f>IFERROR(Finansēšana!AA166,"")</f>
        <v>0</v>
      </c>
      <c r="AB50" s="69">
        <f>IFERROR(Finansēšana!AB166,"")</f>
        <v>0</v>
      </c>
      <c r="AC50" s="69">
        <f>IFERROR(Finansēšana!AC166,"")</f>
        <v>0</v>
      </c>
      <c r="AD50" s="69">
        <f>IFERROR(Finansēšana!AD166,"")</f>
        <v>0</v>
      </c>
      <c r="AE50" s="69">
        <f>IFERROR(Finansēšana!AE166,"")</f>
        <v>0</v>
      </c>
      <c r="AF50" s="69">
        <f>IFERROR(Finansēšana!AF166,"")</f>
        <v>0</v>
      </c>
      <c r="AG50" s="69">
        <f>IFERROR(Finansēšana!AG166,"")</f>
        <v>0</v>
      </c>
      <c r="AH50" s="69">
        <f>IFERROR(Finansēšana!AH166,"")</f>
        <v>0</v>
      </c>
      <c r="AI50" s="69">
        <f>IFERROR(Finansēšana!AI166,"")</f>
        <v>0</v>
      </c>
      <c r="AJ50" s="69">
        <f>IFERROR(Finansēšana!AJ166,"")</f>
        <v>0</v>
      </c>
      <c r="AK50" s="69">
        <f>IFERROR(Finansēšana!AK166,"")</f>
        <v>0</v>
      </c>
      <c r="AL50" s="69">
        <f>IFERROR(Finansēšana!AL166,"")</f>
        <v>0</v>
      </c>
      <c r="AM50" s="69">
        <f>IFERROR(Finansēšana!AM166,"")</f>
        <v>0</v>
      </c>
      <c r="AN50" s="69">
        <f>IFERROR(Finansēšana!AN166,"")</f>
        <v>0</v>
      </c>
      <c r="AO50" s="69">
        <f>IFERROR(Finansēšana!AO166,"")</f>
        <v>0</v>
      </c>
      <c r="AP50" s="69">
        <f>IFERROR(Finansēšana!AP166,"")</f>
        <v>0</v>
      </c>
      <c r="AQ50" s="69">
        <f>IFERROR(Finansēšana!AQ166,"")</f>
        <v>0</v>
      </c>
      <c r="AR50" s="69">
        <f>IFERROR(Finansēšana!AR166,"")</f>
        <v>0</v>
      </c>
      <c r="AS50" s="69">
        <f>IFERROR(Finansēšana!AS166,"")</f>
        <v>0</v>
      </c>
      <c r="AT50" s="69">
        <f>IFERROR(Finansēšana!AT166,"")</f>
        <v>0</v>
      </c>
      <c r="AU50" s="69">
        <f>IFERROR(Finansēšana!AU166,"")</f>
        <v>0</v>
      </c>
      <c r="AV50" s="69">
        <f>IFERROR(Finansēšana!AV166,"")</f>
        <v>0</v>
      </c>
      <c r="AW50" s="69">
        <f>IFERROR(Finansēšana!AW166,"")</f>
        <v>0</v>
      </c>
      <c r="AX50" s="69">
        <f>IFERROR(Finansēšana!AX166,"")</f>
        <v>0</v>
      </c>
      <c r="AY50" s="69">
        <f>IFERROR(Finansēšana!AY166,"")</f>
        <v>0</v>
      </c>
      <c r="AZ50" s="69">
        <f>IFERROR(Finansēšana!AZ166,"")</f>
        <v>0</v>
      </c>
      <c r="BA50" s="69">
        <f>IFERROR(Finansēšana!BA166,"")</f>
        <v>0</v>
      </c>
      <c r="BB50" s="69">
        <f>IFERROR(Finansēšana!BB166,"")</f>
        <v>0</v>
      </c>
      <c r="BC50" s="69">
        <f>IFERROR(Finansēšana!BC166,"")</f>
        <v>0</v>
      </c>
      <c r="BD50" s="69">
        <f>IFERROR(Finansēšana!BD166,"")</f>
        <v>0</v>
      </c>
      <c r="BE50" s="69">
        <f>IFERROR(Finansēšana!BE166,"")</f>
        <v>0</v>
      </c>
      <c r="BF50" s="69">
        <f>IFERROR(Finansēšana!BF166,"")</f>
        <v>0</v>
      </c>
      <c r="BG50" s="69">
        <f>IFERROR(Finansēšana!BG166,"")</f>
        <v>0</v>
      </c>
      <c r="BH50" s="69">
        <f>IFERROR(Finansēšana!BH166,"")</f>
        <v>0</v>
      </c>
      <c r="BI50" s="69">
        <f>IFERROR(Finansēšana!BI166,"")</f>
        <v>0</v>
      </c>
      <c r="BJ50" s="69">
        <f>IFERROR(Finansēšana!BJ166,"")</f>
        <v>0</v>
      </c>
      <c r="BK50" s="69">
        <f>IFERROR(Finansēšana!BK166,"")</f>
        <v>0</v>
      </c>
      <c r="BL50" s="69">
        <f>IFERROR(Finansēšana!BL166,"")</f>
        <v>0</v>
      </c>
      <c r="BM50" s="69">
        <f>IFERROR(Finansēšana!BM166,"")</f>
        <v>0</v>
      </c>
      <c r="BN50" s="69">
        <f>IFERROR(Finansēšana!BN166,"")</f>
        <v>0</v>
      </c>
      <c r="BO50" s="69">
        <f>IFERROR(Finansēšana!BO166,"")</f>
        <v>0</v>
      </c>
      <c r="BP50" s="69">
        <f>IFERROR(Finansēšana!BP166,"")</f>
        <v>0</v>
      </c>
      <c r="BQ50" s="69">
        <f>IFERROR(Finansēšana!BQ166,"")</f>
        <v>0</v>
      </c>
      <c r="BR50" s="69">
        <f>IFERROR(Finansēšana!BR166,"")</f>
        <v>0</v>
      </c>
      <c r="BS50" s="69">
        <f>IFERROR(Finansēšana!BS166,"")</f>
        <v>0</v>
      </c>
      <c r="BT50" s="69">
        <f>IFERROR(Finansēšana!BT166,"")</f>
        <v>0</v>
      </c>
      <c r="BU50" s="69">
        <f>IFERROR(Finansēšana!BU166,"")</f>
        <v>0</v>
      </c>
      <c r="BV50" s="69">
        <f>IFERROR(Finansēšana!BV166,"")</f>
        <v>0</v>
      </c>
      <c r="BW50" s="69">
        <f>IFERROR(Finansēšana!BW166,"")</f>
        <v>0</v>
      </c>
      <c r="BX50" s="69">
        <f>IFERROR(Finansēšana!BX166,"")</f>
        <v>0</v>
      </c>
      <c r="BY50" s="69">
        <f>IFERROR(Finansēšana!BY166,"")</f>
        <v>0</v>
      </c>
      <c r="BZ50" s="69">
        <f>IFERROR(Finansēšana!BZ166,"")</f>
        <v>0</v>
      </c>
      <c r="CA50" s="69">
        <f>IFERROR(Finansēšana!CA166,"")</f>
        <v>0</v>
      </c>
      <c r="CB50" s="69">
        <f>IFERROR(Finansēšana!CB166,"")</f>
        <v>0</v>
      </c>
      <c r="CC50" s="69">
        <f>IFERROR(Finansēšana!CC166,"")</f>
        <v>0</v>
      </c>
      <c r="CD50" s="69">
        <f>IFERROR(Finansēšana!CD166,"")</f>
        <v>0</v>
      </c>
      <c r="CE50" s="69">
        <f>IFERROR(Finansēšana!CE166,"")</f>
        <v>0</v>
      </c>
      <c r="CF50" s="69">
        <f>IFERROR(Finansēšana!CF166,"")</f>
        <v>0</v>
      </c>
      <c r="CG50" s="69">
        <f>IFERROR(Finansēšana!CG166,"")</f>
        <v>0</v>
      </c>
      <c r="CH50" s="69">
        <f>IFERROR(Finansēšana!CH166,"")</f>
        <v>0</v>
      </c>
      <c r="CI50" s="69">
        <f>IFERROR(Finansēšana!CI166,"")</f>
        <v>0</v>
      </c>
      <c r="CJ50" s="69">
        <f>IFERROR(Finansēšana!CJ166,"")</f>
        <v>0</v>
      </c>
      <c r="CK50" s="69">
        <f>IFERROR(Finansēšana!CK166,"")</f>
        <v>0</v>
      </c>
      <c r="CL50" s="69">
        <f>IFERROR(Finansēšana!CL166,"")</f>
        <v>0</v>
      </c>
      <c r="CM50" s="69">
        <f>IFERROR(Finansēšana!CM166,"")</f>
        <v>0</v>
      </c>
      <c r="CN50" s="69">
        <f>IFERROR(Finansēšana!CN166,"")</f>
        <v>0</v>
      </c>
      <c r="CO50" s="69">
        <f>IFERROR(Finansēšana!CO166,"")</f>
        <v>0</v>
      </c>
      <c r="CP50" s="69">
        <f>IFERROR(Finansēšana!CP166,"")</f>
        <v>0</v>
      </c>
      <c r="CQ50" s="69">
        <f>IFERROR(Finansēšana!CQ166,"")</f>
        <v>0</v>
      </c>
      <c r="CR50" s="69">
        <f>IFERROR(Finansēšana!CR166,"")</f>
        <v>0</v>
      </c>
      <c r="CS50" s="69">
        <f>IFERROR(Finansēšana!CS166,"")</f>
        <v>0</v>
      </c>
      <c r="CT50" s="69">
        <f>IFERROR(Finansēšana!CT166,"")</f>
        <v>0</v>
      </c>
      <c r="CU50" s="69">
        <f>IFERROR(Finansēšana!CU166,"")</f>
        <v>0</v>
      </c>
      <c r="CV50" s="69">
        <f>IFERROR(Finansēšana!CV166,"")</f>
        <v>0</v>
      </c>
      <c r="CW50" s="69">
        <f>IFERROR(Finansēšana!CW166,"")</f>
        <v>0</v>
      </c>
      <c r="CX50" s="69">
        <f>IFERROR(Finansēšana!CX166,"")</f>
        <v>0</v>
      </c>
      <c r="CY50" s="69">
        <f>IFERROR(Finansēšana!CY166,"")</f>
        <v>0</v>
      </c>
      <c r="CZ50" s="69">
        <f>IFERROR(Finansēšana!CZ166,"")</f>
        <v>0</v>
      </c>
      <c r="DA50" s="69">
        <f>IFERROR(Finansēšana!DA166,"")</f>
        <v>0</v>
      </c>
      <c r="DB50" s="69">
        <f>IFERROR(Finansēšana!DB166,"")</f>
        <v>0</v>
      </c>
      <c r="DC50" s="69">
        <f>IFERROR(Finansēšana!DC166,"")</f>
        <v>0</v>
      </c>
      <c r="DD50" s="69">
        <f>IFERROR(Finansēšana!DD166,"")</f>
        <v>0</v>
      </c>
      <c r="DE50" s="69">
        <f>IFERROR(Finansēšana!DE166,"")</f>
        <v>0</v>
      </c>
      <c r="DF50" s="69">
        <f>IFERROR(Finansēšana!DF166,"")</f>
        <v>0</v>
      </c>
      <c r="DG50" s="69">
        <f>IFERROR(Finansēšana!DG166,"")</f>
        <v>0</v>
      </c>
      <c r="DH50" s="69">
        <f>IFERROR(Finansēšana!DH166,"")</f>
        <v>0</v>
      </c>
      <c r="DI50" s="69">
        <f>IFERROR(Finansēšana!DI166,"")</f>
        <v>0</v>
      </c>
      <c r="DJ50" s="69">
        <f>IFERROR(Finansēšana!DJ166,"")</f>
        <v>0</v>
      </c>
      <c r="DK50" s="69">
        <f>IFERROR(Finansēšana!DK166,"")</f>
        <v>0</v>
      </c>
      <c r="DL50" s="69">
        <f>IFERROR(Finansēšana!DL166,"")</f>
        <v>0</v>
      </c>
      <c r="DM50" s="69">
        <f>IFERROR(Finansēšana!DM166,"")</f>
        <v>0</v>
      </c>
      <c r="DN50" s="69">
        <f>IFERROR(Finansēšana!DN166,"")</f>
        <v>0</v>
      </c>
      <c r="DO50" s="69">
        <f>IFERROR(Finansēšana!DO166,"")</f>
        <v>0</v>
      </c>
      <c r="DP50" s="69">
        <f>IFERROR(Finansēšana!DP166,"")</f>
        <v>0</v>
      </c>
      <c r="DQ50" s="69">
        <f>IFERROR(Finansēšana!DQ166,"")</f>
        <v>0</v>
      </c>
      <c r="DR50" s="69">
        <f>IFERROR(Finansēšana!DR166,"")</f>
        <v>0</v>
      </c>
      <c r="DS50" s="69">
        <f>IFERROR(Finansēšana!DS166,"")</f>
        <v>0</v>
      </c>
      <c r="DT50" s="69">
        <f>IFERROR(Finansēšana!DT166,"")</f>
        <v>0</v>
      </c>
      <c r="DU50" s="69">
        <f>IFERROR(Finansēšana!DU166,"")</f>
        <v>0</v>
      </c>
    </row>
    <row r="51" spans="1:125">
      <c r="A51" s="21" t="s">
        <v>63</v>
      </c>
      <c r="B51" s="2"/>
      <c r="C51" s="2"/>
      <c r="D51" s="85">
        <f>IFERROR(SUM(E51:DU51),"")</f>
        <v>0</v>
      </c>
      <c r="E51" s="85">
        <f t="shared" ref="E51:BP51" si="11">IFERROR(SUM(E49:E50),"")</f>
        <v>0</v>
      </c>
      <c r="F51" s="85">
        <f t="shared" si="11"/>
        <v>0</v>
      </c>
      <c r="G51" s="85">
        <f t="shared" si="11"/>
        <v>0</v>
      </c>
      <c r="H51" s="85">
        <f t="shared" si="11"/>
        <v>0</v>
      </c>
      <c r="I51" s="85">
        <f t="shared" si="11"/>
        <v>0</v>
      </c>
      <c r="J51" s="85">
        <f t="shared" si="11"/>
        <v>0</v>
      </c>
      <c r="K51" s="85">
        <f t="shared" si="11"/>
        <v>0</v>
      </c>
      <c r="L51" s="85">
        <f t="shared" si="11"/>
        <v>0</v>
      </c>
      <c r="M51" s="85">
        <f t="shared" si="11"/>
        <v>0</v>
      </c>
      <c r="N51" s="85">
        <f t="shared" si="11"/>
        <v>0</v>
      </c>
      <c r="O51" s="85">
        <f t="shared" si="11"/>
        <v>0</v>
      </c>
      <c r="P51" s="85">
        <f t="shared" si="11"/>
        <v>0</v>
      </c>
      <c r="Q51" s="85">
        <f t="shared" si="11"/>
        <v>0</v>
      </c>
      <c r="R51" s="85">
        <f t="shared" si="11"/>
        <v>0</v>
      </c>
      <c r="S51" s="85">
        <f t="shared" si="11"/>
        <v>0</v>
      </c>
      <c r="T51" s="85">
        <f t="shared" si="11"/>
        <v>0</v>
      </c>
      <c r="U51" s="85">
        <f t="shared" si="11"/>
        <v>0</v>
      </c>
      <c r="V51" s="85">
        <f t="shared" si="11"/>
        <v>0</v>
      </c>
      <c r="W51" s="85">
        <f t="shared" si="11"/>
        <v>0</v>
      </c>
      <c r="X51" s="85">
        <f t="shared" si="11"/>
        <v>0</v>
      </c>
      <c r="Y51" s="85">
        <f t="shared" si="11"/>
        <v>0</v>
      </c>
      <c r="Z51" s="85">
        <f t="shared" si="11"/>
        <v>0</v>
      </c>
      <c r="AA51" s="85">
        <f t="shared" si="11"/>
        <v>0</v>
      </c>
      <c r="AB51" s="85">
        <f t="shared" si="11"/>
        <v>0</v>
      </c>
      <c r="AC51" s="85">
        <f t="shared" si="11"/>
        <v>0</v>
      </c>
      <c r="AD51" s="85">
        <f t="shared" si="11"/>
        <v>0</v>
      </c>
      <c r="AE51" s="85">
        <f t="shared" si="11"/>
        <v>0</v>
      </c>
      <c r="AF51" s="85">
        <f t="shared" si="11"/>
        <v>0</v>
      </c>
      <c r="AG51" s="85">
        <f t="shared" si="11"/>
        <v>0</v>
      </c>
      <c r="AH51" s="85">
        <f t="shared" si="11"/>
        <v>0</v>
      </c>
      <c r="AI51" s="85">
        <f t="shared" si="11"/>
        <v>0</v>
      </c>
      <c r="AJ51" s="85">
        <f t="shared" si="11"/>
        <v>0</v>
      </c>
      <c r="AK51" s="85">
        <f t="shared" si="11"/>
        <v>0</v>
      </c>
      <c r="AL51" s="85">
        <f t="shared" si="11"/>
        <v>0</v>
      </c>
      <c r="AM51" s="85">
        <f t="shared" si="11"/>
        <v>0</v>
      </c>
      <c r="AN51" s="85">
        <f t="shared" si="11"/>
        <v>0</v>
      </c>
      <c r="AO51" s="85">
        <f t="shared" si="11"/>
        <v>0</v>
      </c>
      <c r="AP51" s="85">
        <f t="shared" si="11"/>
        <v>0</v>
      </c>
      <c r="AQ51" s="85">
        <f t="shared" si="11"/>
        <v>0</v>
      </c>
      <c r="AR51" s="85">
        <f t="shared" si="11"/>
        <v>0</v>
      </c>
      <c r="AS51" s="85">
        <f t="shared" si="11"/>
        <v>0</v>
      </c>
      <c r="AT51" s="85">
        <f t="shared" si="11"/>
        <v>0</v>
      </c>
      <c r="AU51" s="85">
        <f t="shared" si="11"/>
        <v>0</v>
      </c>
      <c r="AV51" s="85">
        <f t="shared" si="11"/>
        <v>0</v>
      </c>
      <c r="AW51" s="85">
        <f t="shared" si="11"/>
        <v>0</v>
      </c>
      <c r="AX51" s="85">
        <f t="shared" si="11"/>
        <v>0</v>
      </c>
      <c r="AY51" s="85">
        <f t="shared" si="11"/>
        <v>0</v>
      </c>
      <c r="AZ51" s="85">
        <f t="shared" si="11"/>
        <v>0</v>
      </c>
      <c r="BA51" s="85">
        <f t="shared" si="11"/>
        <v>0</v>
      </c>
      <c r="BB51" s="85">
        <f t="shared" si="11"/>
        <v>0</v>
      </c>
      <c r="BC51" s="85">
        <f t="shared" si="11"/>
        <v>0</v>
      </c>
      <c r="BD51" s="85">
        <f t="shared" si="11"/>
        <v>0</v>
      </c>
      <c r="BE51" s="85">
        <f t="shared" si="11"/>
        <v>0</v>
      </c>
      <c r="BF51" s="85">
        <f t="shared" si="11"/>
        <v>0</v>
      </c>
      <c r="BG51" s="85">
        <f t="shared" si="11"/>
        <v>0</v>
      </c>
      <c r="BH51" s="85">
        <f t="shared" si="11"/>
        <v>0</v>
      </c>
      <c r="BI51" s="85">
        <f t="shared" si="11"/>
        <v>0</v>
      </c>
      <c r="BJ51" s="85">
        <f t="shared" si="11"/>
        <v>0</v>
      </c>
      <c r="BK51" s="85">
        <f t="shared" si="11"/>
        <v>0</v>
      </c>
      <c r="BL51" s="85">
        <f t="shared" si="11"/>
        <v>0</v>
      </c>
      <c r="BM51" s="85">
        <f t="shared" si="11"/>
        <v>0</v>
      </c>
      <c r="BN51" s="85">
        <f t="shared" si="11"/>
        <v>0</v>
      </c>
      <c r="BO51" s="85">
        <f t="shared" si="11"/>
        <v>0</v>
      </c>
      <c r="BP51" s="85">
        <f t="shared" si="11"/>
        <v>0</v>
      </c>
      <c r="BQ51" s="85">
        <f t="shared" ref="BQ51:DU51" si="12">IFERROR(SUM(BQ49:BQ50),"")</f>
        <v>0</v>
      </c>
      <c r="BR51" s="85">
        <f t="shared" si="12"/>
        <v>0</v>
      </c>
      <c r="BS51" s="85">
        <f t="shared" si="12"/>
        <v>0</v>
      </c>
      <c r="BT51" s="85">
        <f t="shared" si="12"/>
        <v>0</v>
      </c>
      <c r="BU51" s="85">
        <f t="shared" si="12"/>
        <v>0</v>
      </c>
      <c r="BV51" s="85">
        <f t="shared" si="12"/>
        <v>0</v>
      </c>
      <c r="BW51" s="85">
        <f t="shared" si="12"/>
        <v>0</v>
      </c>
      <c r="BX51" s="85">
        <f t="shared" si="12"/>
        <v>0</v>
      </c>
      <c r="BY51" s="85">
        <f t="shared" si="12"/>
        <v>0</v>
      </c>
      <c r="BZ51" s="85">
        <f t="shared" si="12"/>
        <v>0</v>
      </c>
      <c r="CA51" s="85">
        <f t="shared" si="12"/>
        <v>0</v>
      </c>
      <c r="CB51" s="85">
        <f t="shared" si="12"/>
        <v>0</v>
      </c>
      <c r="CC51" s="85">
        <f t="shared" si="12"/>
        <v>0</v>
      </c>
      <c r="CD51" s="85">
        <f t="shared" si="12"/>
        <v>0</v>
      </c>
      <c r="CE51" s="85">
        <f t="shared" si="12"/>
        <v>0</v>
      </c>
      <c r="CF51" s="85">
        <f t="shared" si="12"/>
        <v>0</v>
      </c>
      <c r="CG51" s="85">
        <f t="shared" si="12"/>
        <v>0</v>
      </c>
      <c r="CH51" s="85">
        <f t="shared" si="12"/>
        <v>0</v>
      </c>
      <c r="CI51" s="85">
        <f t="shared" si="12"/>
        <v>0</v>
      </c>
      <c r="CJ51" s="85">
        <f t="shared" si="12"/>
        <v>0</v>
      </c>
      <c r="CK51" s="85">
        <f t="shared" si="12"/>
        <v>0</v>
      </c>
      <c r="CL51" s="85">
        <f t="shared" si="12"/>
        <v>0</v>
      </c>
      <c r="CM51" s="85">
        <f t="shared" si="12"/>
        <v>0</v>
      </c>
      <c r="CN51" s="85">
        <f t="shared" si="12"/>
        <v>0</v>
      </c>
      <c r="CO51" s="85">
        <f t="shared" si="12"/>
        <v>0</v>
      </c>
      <c r="CP51" s="85">
        <f t="shared" si="12"/>
        <v>0</v>
      </c>
      <c r="CQ51" s="85">
        <f t="shared" si="12"/>
        <v>0</v>
      </c>
      <c r="CR51" s="85">
        <f t="shared" si="12"/>
        <v>0</v>
      </c>
      <c r="CS51" s="85">
        <f t="shared" si="12"/>
        <v>0</v>
      </c>
      <c r="CT51" s="85">
        <f t="shared" si="12"/>
        <v>0</v>
      </c>
      <c r="CU51" s="85">
        <f t="shared" si="12"/>
        <v>0</v>
      </c>
      <c r="CV51" s="85">
        <f t="shared" si="12"/>
        <v>0</v>
      </c>
      <c r="CW51" s="85">
        <f t="shared" si="12"/>
        <v>0</v>
      </c>
      <c r="CX51" s="85">
        <f t="shared" si="12"/>
        <v>0</v>
      </c>
      <c r="CY51" s="85">
        <f t="shared" si="12"/>
        <v>0</v>
      </c>
      <c r="CZ51" s="85">
        <f t="shared" si="12"/>
        <v>0</v>
      </c>
      <c r="DA51" s="85">
        <f t="shared" si="12"/>
        <v>0</v>
      </c>
      <c r="DB51" s="85">
        <f t="shared" si="12"/>
        <v>0</v>
      </c>
      <c r="DC51" s="85">
        <f t="shared" si="12"/>
        <v>0</v>
      </c>
      <c r="DD51" s="85">
        <f t="shared" si="12"/>
        <v>0</v>
      </c>
      <c r="DE51" s="85">
        <f t="shared" si="12"/>
        <v>0</v>
      </c>
      <c r="DF51" s="85">
        <f t="shared" si="12"/>
        <v>0</v>
      </c>
      <c r="DG51" s="85">
        <f t="shared" si="12"/>
        <v>0</v>
      </c>
      <c r="DH51" s="85">
        <f t="shared" si="12"/>
        <v>0</v>
      </c>
      <c r="DI51" s="85">
        <f t="shared" si="12"/>
        <v>0</v>
      </c>
      <c r="DJ51" s="85">
        <f t="shared" si="12"/>
        <v>0</v>
      </c>
      <c r="DK51" s="85">
        <f t="shared" si="12"/>
        <v>0</v>
      </c>
      <c r="DL51" s="85">
        <f t="shared" si="12"/>
        <v>0</v>
      </c>
      <c r="DM51" s="85">
        <f t="shared" si="12"/>
        <v>0</v>
      </c>
      <c r="DN51" s="85">
        <f t="shared" si="12"/>
        <v>0</v>
      </c>
      <c r="DO51" s="85">
        <f t="shared" si="12"/>
        <v>0</v>
      </c>
      <c r="DP51" s="85">
        <f t="shared" si="12"/>
        <v>0</v>
      </c>
      <c r="DQ51" s="85">
        <f t="shared" si="12"/>
        <v>0</v>
      </c>
      <c r="DR51" s="85">
        <f t="shared" si="12"/>
        <v>0</v>
      </c>
      <c r="DS51" s="85">
        <f t="shared" si="12"/>
        <v>0</v>
      </c>
      <c r="DT51" s="85">
        <f t="shared" si="12"/>
        <v>0</v>
      </c>
      <c r="DU51" s="85">
        <f t="shared" si="12"/>
        <v>0</v>
      </c>
    </row>
    <row r="52" spans="1:1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c r="A53" s="61">
        <f>IFERROR(Finansēšana!A179,"")</f>
        <v>0</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c r="A54" s="61" t="str">
        <f>IFERROR(Finansēšana!A216,"")</f>
        <v>Kredīta atmaksa periodā</v>
      </c>
      <c r="B54" s="2"/>
      <c r="C54" s="2"/>
      <c r="D54" s="2"/>
      <c r="E54" s="69">
        <f>IFERROR(Finansēšana!E216,"")</f>
        <v>0</v>
      </c>
      <c r="F54" s="69">
        <f>IFERROR(Finansēšana!F216,"")</f>
        <v>0</v>
      </c>
      <c r="G54" s="69">
        <f>IFERROR(Finansēšana!G216,"")</f>
        <v>0</v>
      </c>
      <c r="H54" s="69">
        <f>IFERROR(Finansēšana!H216,"")</f>
        <v>0</v>
      </c>
      <c r="I54" s="69">
        <f>IFERROR(Finansēšana!I216,"")</f>
        <v>0</v>
      </c>
      <c r="J54" s="69">
        <f>IFERROR(Finansēšana!J216,"")</f>
        <v>0</v>
      </c>
      <c r="K54" s="69">
        <f>IFERROR(Finansēšana!K216,"")</f>
        <v>0</v>
      </c>
      <c r="L54" s="69">
        <f>IFERROR(Finansēšana!L216,"")</f>
        <v>0</v>
      </c>
      <c r="M54" s="69">
        <f>IFERROR(Finansēšana!M216,"")</f>
        <v>0</v>
      </c>
      <c r="N54" s="69">
        <f>IFERROR(Finansēšana!N216,"")</f>
        <v>0</v>
      </c>
      <c r="O54" s="69">
        <f>IFERROR(Finansēšana!O216,"")</f>
        <v>0</v>
      </c>
      <c r="P54" s="69">
        <f>IFERROR(Finansēšana!P216,"")</f>
        <v>0</v>
      </c>
      <c r="Q54" s="69">
        <f>IFERROR(Finansēšana!Q216,"")</f>
        <v>0</v>
      </c>
      <c r="R54" s="69">
        <f>IFERROR(Finansēšana!R216,"")</f>
        <v>0</v>
      </c>
      <c r="S54" s="69">
        <f>IFERROR(Finansēšana!S216,"")</f>
        <v>0</v>
      </c>
      <c r="T54" s="69">
        <f>IFERROR(Finansēšana!T216,"")</f>
        <v>0</v>
      </c>
      <c r="U54" s="69">
        <f>IFERROR(Finansēšana!U216,"")</f>
        <v>0</v>
      </c>
      <c r="V54" s="69">
        <f>IFERROR(Finansēšana!V216,"")</f>
        <v>0</v>
      </c>
      <c r="W54" s="69">
        <f>IFERROR(Finansēšana!W216,"")</f>
        <v>0</v>
      </c>
      <c r="X54" s="69">
        <f>IFERROR(Finansēšana!X216,"")</f>
        <v>0</v>
      </c>
      <c r="Y54" s="69">
        <f>IFERROR(Finansēšana!Y216,"")</f>
        <v>0</v>
      </c>
      <c r="Z54" s="69">
        <f>IFERROR(Finansēšana!Z216,"")</f>
        <v>0</v>
      </c>
      <c r="AA54" s="69">
        <f>IFERROR(Finansēšana!AA216,"")</f>
        <v>0</v>
      </c>
      <c r="AB54" s="69">
        <f>IFERROR(Finansēšana!AB216,"")</f>
        <v>0</v>
      </c>
      <c r="AC54" s="69">
        <f>IFERROR(Finansēšana!AC216,"")</f>
        <v>0</v>
      </c>
      <c r="AD54" s="69">
        <f>IFERROR(Finansēšana!AD216,"")</f>
        <v>0</v>
      </c>
      <c r="AE54" s="69">
        <f>IFERROR(Finansēšana!AE216,"")</f>
        <v>0</v>
      </c>
      <c r="AF54" s="69">
        <f>IFERROR(Finansēšana!AF216,"")</f>
        <v>0</v>
      </c>
      <c r="AG54" s="69">
        <f>IFERROR(Finansēšana!AG216,"")</f>
        <v>0</v>
      </c>
      <c r="AH54" s="69">
        <f>IFERROR(Finansēšana!AH216,"")</f>
        <v>0</v>
      </c>
      <c r="AI54" s="69">
        <f>IFERROR(Finansēšana!AI216,"")</f>
        <v>0</v>
      </c>
      <c r="AJ54" s="69">
        <f>IFERROR(Finansēšana!AJ216,"")</f>
        <v>0</v>
      </c>
      <c r="AK54" s="69">
        <f>IFERROR(Finansēšana!AK216,"")</f>
        <v>0</v>
      </c>
      <c r="AL54" s="69">
        <f>IFERROR(Finansēšana!AL216,"")</f>
        <v>0</v>
      </c>
      <c r="AM54" s="69">
        <f>IFERROR(Finansēšana!AM216,"")</f>
        <v>0</v>
      </c>
      <c r="AN54" s="69">
        <f>IFERROR(Finansēšana!AN216,"")</f>
        <v>0</v>
      </c>
      <c r="AO54" s="69">
        <f>IFERROR(Finansēšana!AO216,"")</f>
        <v>0</v>
      </c>
      <c r="AP54" s="69">
        <f>IFERROR(Finansēšana!AP216,"")</f>
        <v>0</v>
      </c>
      <c r="AQ54" s="69">
        <f>IFERROR(Finansēšana!AQ216,"")</f>
        <v>0</v>
      </c>
      <c r="AR54" s="69">
        <f>IFERROR(Finansēšana!AR216,"")</f>
        <v>0</v>
      </c>
      <c r="AS54" s="69">
        <f>IFERROR(Finansēšana!AS216,"")</f>
        <v>0</v>
      </c>
      <c r="AT54" s="69">
        <f>IFERROR(Finansēšana!AT216,"")</f>
        <v>0</v>
      </c>
      <c r="AU54" s="69">
        <f>IFERROR(Finansēšana!AU216,"")</f>
        <v>0</v>
      </c>
      <c r="AV54" s="69">
        <f>IFERROR(Finansēšana!AV216,"")</f>
        <v>0</v>
      </c>
      <c r="AW54" s="69">
        <f>IFERROR(Finansēšana!AW216,"")</f>
        <v>0</v>
      </c>
      <c r="AX54" s="69">
        <f>IFERROR(Finansēšana!AX216,"")</f>
        <v>0</v>
      </c>
      <c r="AY54" s="69">
        <f>IFERROR(Finansēšana!AY216,"")</f>
        <v>0</v>
      </c>
      <c r="AZ54" s="69">
        <f>IFERROR(Finansēšana!AZ216,"")</f>
        <v>0</v>
      </c>
      <c r="BA54" s="69">
        <f>IFERROR(Finansēšana!BA216,"")</f>
        <v>0</v>
      </c>
      <c r="BB54" s="69">
        <f>IFERROR(Finansēšana!BB216,"")</f>
        <v>0</v>
      </c>
      <c r="BC54" s="69">
        <f>IFERROR(Finansēšana!BC216,"")</f>
        <v>0</v>
      </c>
      <c r="BD54" s="69">
        <f>IFERROR(Finansēšana!BD216,"")</f>
        <v>0</v>
      </c>
      <c r="BE54" s="69">
        <f>IFERROR(Finansēšana!BE216,"")</f>
        <v>0</v>
      </c>
      <c r="BF54" s="69">
        <f>IFERROR(Finansēšana!BF216,"")</f>
        <v>0</v>
      </c>
      <c r="BG54" s="69">
        <f>IFERROR(Finansēšana!BG216,"")</f>
        <v>0</v>
      </c>
      <c r="BH54" s="69">
        <f>IFERROR(Finansēšana!BH216,"")</f>
        <v>0</v>
      </c>
      <c r="BI54" s="69">
        <f>IFERROR(Finansēšana!BI216,"")</f>
        <v>0</v>
      </c>
      <c r="BJ54" s="69">
        <f>IFERROR(Finansēšana!BJ216,"")</f>
        <v>0</v>
      </c>
      <c r="BK54" s="69">
        <f>IFERROR(Finansēšana!BK216,"")</f>
        <v>0</v>
      </c>
      <c r="BL54" s="69">
        <f>IFERROR(Finansēšana!BL216,"")</f>
        <v>0</v>
      </c>
      <c r="BM54" s="69">
        <f>IFERROR(Finansēšana!BM216,"")</f>
        <v>0</v>
      </c>
      <c r="BN54" s="69">
        <f>IFERROR(Finansēšana!BN216,"")</f>
        <v>0</v>
      </c>
      <c r="BO54" s="69">
        <f>IFERROR(Finansēšana!BO216,"")</f>
        <v>0</v>
      </c>
      <c r="BP54" s="69">
        <f>IFERROR(Finansēšana!BP216,"")</f>
        <v>0</v>
      </c>
      <c r="BQ54" s="69">
        <f>IFERROR(Finansēšana!BQ216,"")</f>
        <v>0</v>
      </c>
      <c r="BR54" s="69">
        <f>IFERROR(Finansēšana!BR216,"")</f>
        <v>0</v>
      </c>
      <c r="BS54" s="69">
        <f>IFERROR(Finansēšana!BS216,"")</f>
        <v>0</v>
      </c>
      <c r="BT54" s="69">
        <f>IFERROR(Finansēšana!BT216,"")</f>
        <v>0</v>
      </c>
      <c r="BU54" s="69">
        <f>IFERROR(Finansēšana!BU216,"")</f>
        <v>0</v>
      </c>
      <c r="BV54" s="69">
        <f>IFERROR(Finansēšana!BV216,"")</f>
        <v>0</v>
      </c>
      <c r="BW54" s="69">
        <f>IFERROR(Finansēšana!BW216,"")</f>
        <v>0</v>
      </c>
      <c r="BX54" s="69">
        <f>IFERROR(Finansēšana!BX216,"")</f>
        <v>0</v>
      </c>
      <c r="BY54" s="69">
        <f>IFERROR(Finansēšana!BY216,"")</f>
        <v>0</v>
      </c>
      <c r="BZ54" s="69">
        <f>IFERROR(Finansēšana!BZ216,"")</f>
        <v>0</v>
      </c>
      <c r="CA54" s="69">
        <f>IFERROR(Finansēšana!CA216,"")</f>
        <v>0</v>
      </c>
      <c r="CB54" s="69">
        <f>IFERROR(Finansēšana!CB216,"")</f>
        <v>0</v>
      </c>
      <c r="CC54" s="69">
        <f>IFERROR(Finansēšana!CC216,"")</f>
        <v>0</v>
      </c>
      <c r="CD54" s="69">
        <f>IFERROR(Finansēšana!CD216,"")</f>
        <v>0</v>
      </c>
      <c r="CE54" s="69">
        <f>IFERROR(Finansēšana!CE216,"")</f>
        <v>0</v>
      </c>
      <c r="CF54" s="69">
        <f>IFERROR(Finansēšana!CF216,"")</f>
        <v>0</v>
      </c>
      <c r="CG54" s="69">
        <f>IFERROR(Finansēšana!CG216,"")</f>
        <v>0</v>
      </c>
      <c r="CH54" s="69">
        <f>IFERROR(Finansēšana!CH216,"")</f>
        <v>0</v>
      </c>
      <c r="CI54" s="69">
        <f>IFERROR(Finansēšana!CI216,"")</f>
        <v>0</v>
      </c>
      <c r="CJ54" s="69">
        <f>IFERROR(Finansēšana!CJ216,"")</f>
        <v>0</v>
      </c>
      <c r="CK54" s="69">
        <f>IFERROR(Finansēšana!CK216,"")</f>
        <v>0</v>
      </c>
      <c r="CL54" s="69">
        <f>IFERROR(Finansēšana!CL216,"")</f>
        <v>0</v>
      </c>
      <c r="CM54" s="69">
        <f>IFERROR(Finansēšana!CM216,"")</f>
        <v>0</v>
      </c>
      <c r="CN54" s="69">
        <f>IFERROR(Finansēšana!CN216,"")</f>
        <v>0</v>
      </c>
      <c r="CO54" s="69">
        <f>IFERROR(Finansēšana!CO216,"")</f>
        <v>0</v>
      </c>
      <c r="CP54" s="69">
        <f>IFERROR(Finansēšana!CP216,"")</f>
        <v>0</v>
      </c>
      <c r="CQ54" s="69">
        <f>IFERROR(Finansēšana!CQ216,"")</f>
        <v>0</v>
      </c>
      <c r="CR54" s="69">
        <f>IFERROR(Finansēšana!CR216,"")</f>
        <v>0</v>
      </c>
      <c r="CS54" s="69">
        <f>IFERROR(Finansēšana!CS216,"")</f>
        <v>0</v>
      </c>
      <c r="CT54" s="69">
        <f>IFERROR(Finansēšana!CT216,"")</f>
        <v>0</v>
      </c>
      <c r="CU54" s="69">
        <f>IFERROR(Finansēšana!CU216,"")</f>
        <v>0</v>
      </c>
      <c r="CV54" s="69">
        <f>IFERROR(Finansēšana!CV216,"")</f>
        <v>0</v>
      </c>
      <c r="CW54" s="69">
        <f>IFERROR(Finansēšana!CW216,"")</f>
        <v>0</v>
      </c>
      <c r="CX54" s="69">
        <f>IFERROR(Finansēšana!CX216,"")</f>
        <v>0</v>
      </c>
      <c r="CY54" s="69">
        <f>IFERROR(Finansēšana!CY216,"")</f>
        <v>0</v>
      </c>
      <c r="CZ54" s="69">
        <f>IFERROR(Finansēšana!CZ216,"")</f>
        <v>0</v>
      </c>
      <c r="DA54" s="69">
        <f>IFERROR(Finansēšana!DA216,"")</f>
        <v>0</v>
      </c>
      <c r="DB54" s="69">
        <f>IFERROR(Finansēšana!DB216,"")</f>
        <v>0</v>
      </c>
      <c r="DC54" s="69">
        <f>IFERROR(Finansēšana!DC216,"")</f>
        <v>0</v>
      </c>
      <c r="DD54" s="69">
        <f>IFERROR(Finansēšana!DD216,"")</f>
        <v>0</v>
      </c>
      <c r="DE54" s="69">
        <f>IFERROR(Finansēšana!DE216,"")</f>
        <v>0</v>
      </c>
      <c r="DF54" s="69">
        <f>IFERROR(Finansēšana!DF216,"")</f>
        <v>0</v>
      </c>
      <c r="DG54" s="69">
        <f>IFERROR(Finansēšana!DG216,"")</f>
        <v>0</v>
      </c>
      <c r="DH54" s="69">
        <f>IFERROR(Finansēšana!DH216,"")</f>
        <v>0</v>
      </c>
      <c r="DI54" s="69">
        <f>IFERROR(Finansēšana!DI216,"")</f>
        <v>0</v>
      </c>
      <c r="DJ54" s="69">
        <f>IFERROR(Finansēšana!DJ216,"")</f>
        <v>0</v>
      </c>
      <c r="DK54" s="69">
        <f>IFERROR(Finansēšana!DK216,"")</f>
        <v>0</v>
      </c>
      <c r="DL54" s="69">
        <f>IFERROR(Finansēšana!DL216,"")</f>
        <v>0</v>
      </c>
      <c r="DM54" s="69">
        <f>IFERROR(Finansēšana!DM216,"")</f>
        <v>0</v>
      </c>
      <c r="DN54" s="69">
        <f>IFERROR(Finansēšana!DN216,"")</f>
        <v>0</v>
      </c>
      <c r="DO54" s="69">
        <f>IFERROR(Finansēšana!DO216,"")</f>
        <v>0</v>
      </c>
      <c r="DP54" s="69">
        <f>IFERROR(Finansēšana!DP216,"")</f>
        <v>0</v>
      </c>
      <c r="DQ54" s="69">
        <f>IFERROR(Finansēšana!DQ216,"")</f>
        <v>0</v>
      </c>
      <c r="DR54" s="69">
        <f>IFERROR(Finansēšana!DR216,"")</f>
        <v>0</v>
      </c>
      <c r="DS54" s="69">
        <f>IFERROR(Finansēšana!DS216,"")</f>
        <v>0</v>
      </c>
      <c r="DT54" s="69">
        <f>IFERROR(Finansēšana!DT216,"")</f>
        <v>0</v>
      </c>
      <c r="DU54" s="69">
        <f>IFERROR(Finansēšana!DU216,"")</f>
        <v>0</v>
      </c>
    </row>
    <row r="55" spans="1:125">
      <c r="A55" s="61" t="str">
        <f>IFERROR(Finansēšana!A219,"")</f>
        <v>Izmaksātie procentmaksājumi</v>
      </c>
      <c r="B55" s="2"/>
      <c r="C55" s="2"/>
      <c r="D55" s="2"/>
      <c r="E55" s="69">
        <f>IFERROR(Finansēšana!E219,"")</f>
        <v>0</v>
      </c>
      <c r="F55" s="69">
        <f>IFERROR(Finansēšana!F219,"")</f>
        <v>0</v>
      </c>
      <c r="G55" s="69">
        <f>IFERROR(Finansēšana!G219,"")</f>
        <v>0</v>
      </c>
      <c r="H55" s="69">
        <f>IFERROR(Finansēšana!H219,"")</f>
        <v>0</v>
      </c>
      <c r="I55" s="69">
        <f>IFERROR(Finansēšana!I219,"")</f>
        <v>0</v>
      </c>
      <c r="J55" s="69">
        <f>IFERROR(Finansēšana!J219,"")</f>
        <v>0</v>
      </c>
      <c r="K55" s="69">
        <f>IFERROR(Finansēšana!K219,"")</f>
        <v>0</v>
      </c>
      <c r="L55" s="69">
        <f>IFERROR(Finansēšana!L219,"")</f>
        <v>0</v>
      </c>
      <c r="M55" s="69">
        <f>IFERROR(Finansēšana!M219,"")</f>
        <v>0</v>
      </c>
      <c r="N55" s="69">
        <f>IFERROR(Finansēšana!N219,"")</f>
        <v>0</v>
      </c>
      <c r="O55" s="69">
        <f>IFERROR(Finansēšana!O219,"")</f>
        <v>0</v>
      </c>
      <c r="P55" s="69">
        <f>IFERROR(Finansēšana!P219,"")</f>
        <v>0</v>
      </c>
      <c r="Q55" s="69">
        <f>IFERROR(Finansēšana!Q219,"")</f>
        <v>0</v>
      </c>
      <c r="R55" s="69">
        <f>IFERROR(Finansēšana!R219,"")</f>
        <v>0</v>
      </c>
      <c r="S55" s="69">
        <f>IFERROR(Finansēšana!S219,"")</f>
        <v>0</v>
      </c>
      <c r="T55" s="69">
        <f>IFERROR(Finansēšana!T219,"")</f>
        <v>0</v>
      </c>
      <c r="U55" s="69">
        <f>IFERROR(Finansēšana!U219,"")</f>
        <v>0</v>
      </c>
      <c r="V55" s="69">
        <f>IFERROR(Finansēšana!V219,"")</f>
        <v>0</v>
      </c>
      <c r="W55" s="69">
        <f>IFERROR(Finansēšana!W219,"")</f>
        <v>0</v>
      </c>
      <c r="X55" s="69">
        <f>IFERROR(Finansēšana!X219,"")</f>
        <v>0</v>
      </c>
      <c r="Y55" s="69">
        <f>IFERROR(Finansēšana!Y219,"")</f>
        <v>0</v>
      </c>
      <c r="Z55" s="69">
        <f>IFERROR(Finansēšana!Z219,"")</f>
        <v>0</v>
      </c>
      <c r="AA55" s="69">
        <f>IFERROR(Finansēšana!AA219,"")</f>
        <v>0</v>
      </c>
      <c r="AB55" s="69">
        <f>IFERROR(Finansēšana!AB219,"")</f>
        <v>0</v>
      </c>
      <c r="AC55" s="69">
        <f>IFERROR(Finansēšana!AC219,"")</f>
        <v>0</v>
      </c>
      <c r="AD55" s="69">
        <f>IFERROR(Finansēšana!AD219,"")</f>
        <v>0</v>
      </c>
      <c r="AE55" s="69">
        <f>IFERROR(Finansēšana!AE219,"")</f>
        <v>0</v>
      </c>
      <c r="AF55" s="69">
        <f>IFERROR(Finansēšana!AF219,"")</f>
        <v>0</v>
      </c>
      <c r="AG55" s="69">
        <f>IFERROR(Finansēšana!AG219,"")</f>
        <v>0</v>
      </c>
      <c r="AH55" s="69">
        <f>IFERROR(Finansēšana!AH219,"")</f>
        <v>0</v>
      </c>
      <c r="AI55" s="69">
        <f>IFERROR(Finansēšana!AI219,"")</f>
        <v>0</v>
      </c>
      <c r="AJ55" s="69">
        <f>IFERROR(Finansēšana!AJ219,"")</f>
        <v>0</v>
      </c>
      <c r="AK55" s="69">
        <f>IFERROR(Finansēšana!AK219,"")</f>
        <v>0</v>
      </c>
      <c r="AL55" s="69">
        <f>IFERROR(Finansēšana!AL219,"")</f>
        <v>0</v>
      </c>
      <c r="AM55" s="69">
        <f>IFERROR(Finansēšana!AM219,"")</f>
        <v>0</v>
      </c>
      <c r="AN55" s="69">
        <f>IFERROR(Finansēšana!AN219,"")</f>
        <v>0</v>
      </c>
      <c r="AO55" s="69">
        <f>IFERROR(Finansēšana!AO219,"")</f>
        <v>0</v>
      </c>
      <c r="AP55" s="69">
        <f>IFERROR(Finansēšana!AP219,"")</f>
        <v>0</v>
      </c>
      <c r="AQ55" s="69">
        <f>IFERROR(Finansēšana!AQ219,"")</f>
        <v>0</v>
      </c>
      <c r="AR55" s="69">
        <f>IFERROR(Finansēšana!AR219,"")</f>
        <v>0</v>
      </c>
      <c r="AS55" s="69">
        <f>IFERROR(Finansēšana!AS219,"")</f>
        <v>0</v>
      </c>
      <c r="AT55" s="69">
        <f>IFERROR(Finansēšana!AT219,"")</f>
        <v>0</v>
      </c>
      <c r="AU55" s="69">
        <f>IFERROR(Finansēšana!AU219,"")</f>
        <v>0</v>
      </c>
      <c r="AV55" s="69">
        <f>IFERROR(Finansēšana!AV219,"")</f>
        <v>0</v>
      </c>
      <c r="AW55" s="69">
        <f>IFERROR(Finansēšana!AW219,"")</f>
        <v>0</v>
      </c>
      <c r="AX55" s="69">
        <f>IFERROR(Finansēšana!AX219,"")</f>
        <v>0</v>
      </c>
      <c r="AY55" s="69">
        <f>IFERROR(Finansēšana!AY219,"")</f>
        <v>0</v>
      </c>
      <c r="AZ55" s="69">
        <f>IFERROR(Finansēšana!AZ219,"")</f>
        <v>0</v>
      </c>
      <c r="BA55" s="69">
        <f>IFERROR(Finansēšana!BA219,"")</f>
        <v>0</v>
      </c>
      <c r="BB55" s="69">
        <f>IFERROR(Finansēšana!BB219,"")</f>
        <v>0</v>
      </c>
      <c r="BC55" s="69">
        <f>IFERROR(Finansēšana!BC219,"")</f>
        <v>0</v>
      </c>
      <c r="BD55" s="69">
        <f>IFERROR(Finansēšana!BD219,"")</f>
        <v>0</v>
      </c>
      <c r="BE55" s="69">
        <f>IFERROR(Finansēšana!BE219,"")</f>
        <v>0</v>
      </c>
      <c r="BF55" s="69">
        <f>IFERROR(Finansēšana!BF219,"")</f>
        <v>0</v>
      </c>
      <c r="BG55" s="69">
        <f>IFERROR(Finansēšana!BG219,"")</f>
        <v>0</v>
      </c>
      <c r="BH55" s="69">
        <f>IFERROR(Finansēšana!BH219,"")</f>
        <v>0</v>
      </c>
      <c r="BI55" s="69">
        <f>IFERROR(Finansēšana!BI219,"")</f>
        <v>0</v>
      </c>
      <c r="BJ55" s="69">
        <f>IFERROR(Finansēšana!BJ219,"")</f>
        <v>0</v>
      </c>
      <c r="BK55" s="69">
        <f>IFERROR(Finansēšana!BK219,"")</f>
        <v>0</v>
      </c>
      <c r="BL55" s="69">
        <f>IFERROR(Finansēšana!BL219,"")</f>
        <v>0</v>
      </c>
      <c r="BM55" s="69">
        <f>IFERROR(Finansēšana!BM219,"")</f>
        <v>0</v>
      </c>
      <c r="BN55" s="69">
        <f>IFERROR(Finansēšana!BN219,"")</f>
        <v>0</v>
      </c>
      <c r="BO55" s="69">
        <f>IFERROR(Finansēšana!BO219,"")</f>
        <v>0</v>
      </c>
      <c r="BP55" s="69">
        <f>IFERROR(Finansēšana!BP219,"")</f>
        <v>0</v>
      </c>
      <c r="BQ55" s="69">
        <f>IFERROR(Finansēšana!BQ219,"")</f>
        <v>0</v>
      </c>
      <c r="BR55" s="69">
        <f>IFERROR(Finansēšana!BR219,"")</f>
        <v>0</v>
      </c>
      <c r="BS55" s="69">
        <f>IFERROR(Finansēšana!BS219,"")</f>
        <v>0</v>
      </c>
      <c r="BT55" s="69">
        <f>IFERROR(Finansēšana!BT219,"")</f>
        <v>0</v>
      </c>
      <c r="BU55" s="69">
        <f>IFERROR(Finansēšana!BU219,"")</f>
        <v>0</v>
      </c>
      <c r="BV55" s="69">
        <f>IFERROR(Finansēšana!BV219,"")</f>
        <v>0</v>
      </c>
      <c r="BW55" s="69">
        <f>IFERROR(Finansēšana!BW219,"")</f>
        <v>0</v>
      </c>
      <c r="BX55" s="69">
        <f>IFERROR(Finansēšana!BX219,"")</f>
        <v>0</v>
      </c>
      <c r="BY55" s="69">
        <f>IFERROR(Finansēšana!BY219,"")</f>
        <v>0</v>
      </c>
      <c r="BZ55" s="69">
        <f>IFERROR(Finansēšana!BZ219,"")</f>
        <v>0</v>
      </c>
      <c r="CA55" s="69">
        <f>IFERROR(Finansēšana!CA219,"")</f>
        <v>0</v>
      </c>
      <c r="CB55" s="69">
        <f>IFERROR(Finansēšana!CB219,"")</f>
        <v>0</v>
      </c>
      <c r="CC55" s="69">
        <f>IFERROR(Finansēšana!CC219,"")</f>
        <v>0</v>
      </c>
      <c r="CD55" s="69">
        <f>IFERROR(Finansēšana!CD219,"")</f>
        <v>0</v>
      </c>
      <c r="CE55" s="69">
        <f>IFERROR(Finansēšana!CE219,"")</f>
        <v>0</v>
      </c>
      <c r="CF55" s="69">
        <f>IFERROR(Finansēšana!CF219,"")</f>
        <v>0</v>
      </c>
      <c r="CG55" s="69">
        <f>IFERROR(Finansēšana!CG219,"")</f>
        <v>0</v>
      </c>
      <c r="CH55" s="69">
        <f>IFERROR(Finansēšana!CH219,"")</f>
        <v>0</v>
      </c>
      <c r="CI55" s="69">
        <f>IFERROR(Finansēšana!CI219,"")</f>
        <v>0</v>
      </c>
      <c r="CJ55" s="69">
        <f>IFERROR(Finansēšana!CJ219,"")</f>
        <v>0</v>
      </c>
      <c r="CK55" s="69">
        <f>IFERROR(Finansēšana!CK219,"")</f>
        <v>0</v>
      </c>
      <c r="CL55" s="69">
        <f>IFERROR(Finansēšana!CL219,"")</f>
        <v>0</v>
      </c>
      <c r="CM55" s="69">
        <f>IFERROR(Finansēšana!CM219,"")</f>
        <v>0</v>
      </c>
      <c r="CN55" s="69">
        <f>IFERROR(Finansēšana!CN219,"")</f>
        <v>0</v>
      </c>
      <c r="CO55" s="69">
        <f>IFERROR(Finansēšana!CO219,"")</f>
        <v>0</v>
      </c>
      <c r="CP55" s="69">
        <f>IFERROR(Finansēšana!CP219,"")</f>
        <v>0</v>
      </c>
      <c r="CQ55" s="69">
        <f>IFERROR(Finansēšana!CQ219,"")</f>
        <v>0</v>
      </c>
      <c r="CR55" s="69">
        <f>IFERROR(Finansēšana!CR219,"")</f>
        <v>0</v>
      </c>
      <c r="CS55" s="69">
        <f>IFERROR(Finansēšana!CS219,"")</f>
        <v>0</v>
      </c>
      <c r="CT55" s="69">
        <f>IFERROR(Finansēšana!CT219,"")</f>
        <v>0</v>
      </c>
      <c r="CU55" s="69">
        <f>IFERROR(Finansēšana!CU219,"")</f>
        <v>0</v>
      </c>
      <c r="CV55" s="69">
        <f>IFERROR(Finansēšana!CV219,"")</f>
        <v>0</v>
      </c>
      <c r="CW55" s="69">
        <f>IFERROR(Finansēšana!CW219,"")</f>
        <v>0</v>
      </c>
      <c r="CX55" s="69">
        <f>IFERROR(Finansēšana!CX219,"")</f>
        <v>0</v>
      </c>
      <c r="CY55" s="69">
        <f>IFERROR(Finansēšana!CY219,"")</f>
        <v>0</v>
      </c>
      <c r="CZ55" s="69">
        <f>IFERROR(Finansēšana!CZ219,"")</f>
        <v>0</v>
      </c>
      <c r="DA55" s="69">
        <f>IFERROR(Finansēšana!DA219,"")</f>
        <v>0</v>
      </c>
      <c r="DB55" s="69">
        <f>IFERROR(Finansēšana!DB219,"")</f>
        <v>0</v>
      </c>
      <c r="DC55" s="69">
        <f>IFERROR(Finansēšana!DC219,"")</f>
        <v>0</v>
      </c>
      <c r="DD55" s="69">
        <f>IFERROR(Finansēšana!DD219,"")</f>
        <v>0</v>
      </c>
      <c r="DE55" s="69">
        <f>IFERROR(Finansēšana!DE219,"")</f>
        <v>0</v>
      </c>
      <c r="DF55" s="69">
        <f>IFERROR(Finansēšana!DF219,"")</f>
        <v>0</v>
      </c>
      <c r="DG55" s="69">
        <f>IFERROR(Finansēšana!DG219,"")</f>
        <v>0</v>
      </c>
      <c r="DH55" s="69">
        <f>IFERROR(Finansēšana!DH219,"")</f>
        <v>0</v>
      </c>
      <c r="DI55" s="69">
        <f>IFERROR(Finansēšana!DI219,"")</f>
        <v>0</v>
      </c>
      <c r="DJ55" s="69">
        <f>IFERROR(Finansēšana!DJ219,"")</f>
        <v>0</v>
      </c>
      <c r="DK55" s="69">
        <f>IFERROR(Finansēšana!DK219,"")</f>
        <v>0</v>
      </c>
      <c r="DL55" s="69">
        <f>IFERROR(Finansēšana!DL219,"")</f>
        <v>0</v>
      </c>
      <c r="DM55" s="69">
        <f>IFERROR(Finansēšana!DM219,"")</f>
        <v>0</v>
      </c>
      <c r="DN55" s="69">
        <f>IFERROR(Finansēšana!DN219,"")</f>
        <v>0</v>
      </c>
      <c r="DO55" s="69">
        <f>IFERROR(Finansēšana!DO219,"")</f>
        <v>0</v>
      </c>
      <c r="DP55" s="69">
        <f>IFERROR(Finansēšana!DP219,"")</f>
        <v>0</v>
      </c>
      <c r="DQ55" s="69">
        <f>IFERROR(Finansēšana!DQ219,"")</f>
        <v>0</v>
      </c>
      <c r="DR55" s="69">
        <f>IFERROR(Finansēšana!DR219,"")</f>
        <v>0</v>
      </c>
      <c r="DS55" s="69">
        <f>IFERROR(Finansēšana!DS219,"")</f>
        <v>0</v>
      </c>
      <c r="DT55" s="69">
        <f>IFERROR(Finansēšana!DT219,"")</f>
        <v>0</v>
      </c>
      <c r="DU55" s="69">
        <f>IFERROR(Finansēšana!DU219,"")</f>
        <v>0</v>
      </c>
    </row>
    <row r="56" spans="1:125">
      <c r="A56" s="21" t="s">
        <v>63</v>
      </c>
      <c r="B56" s="2"/>
      <c r="C56" s="2"/>
      <c r="D56" s="85">
        <f>IFERROR(SUM(E56:DU56),"")</f>
        <v>0</v>
      </c>
      <c r="E56" s="85">
        <f t="shared" ref="E56:BP56" si="13">IFERROR(SUM(E54:E55),"")</f>
        <v>0</v>
      </c>
      <c r="F56" s="85">
        <f t="shared" si="13"/>
        <v>0</v>
      </c>
      <c r="G56" s="85">
        <f t="shared" si="13"/>
        <v>0</v>
      </c>
      <c r="H56" s="85">
        <f t="shared" si="13"/>
        <v>0</v>
      </c>
      <c r="I56" s="85">
        <f t="shared" si="13"/>
        <v>0</v>
      </c>
      <c r="J56" s="85">
        <f t="shared" si="13"/>
        <v>0</v>
      </c>
      <c r="K56" s="85">
        <f t="shared" si="13"/>
        <v>0</v>
      </c>
      <c r="L56" s="85">
        <f t="shared" si="13"/>
        <v>0</v>
      </c>
      <c r="M56" s="85">
        <f t="shared" si="13"/>
        <v>0</v>
      </c>
      <c r="N56" s="85">
        <f t="shared" si="13"/>
        <v>0</v>
      </c>
      <c r="O56" s="85">
        <f t="shared" si="13"/>
        <v>0</v>
      </c>
      <c r="P56" s="85">
        <f t="shared" si="13"/>
        <v>0</v>
      </c>
      <c r="Q56" s="85">
        <f t="shared" si="13"/>
        <v>0</v>
      </c>
      <c r="R56" s="85">
        <f t="shared" si="13"/>
        <v>0</v>
      </c>
      <c r="S56" s="85">
        <f t="shared" si="13"/>
        <v>0</v>
      </c>
      <c r="T56" s="85">
        <f t="shared" si="13"/>
        <v>0</v>
      </c>
      <c r="U56" s="85">
        <f t="shared" si="13"/>
        <v>0</v>
      </c>
      <c r="V56" s="85">
        <f t="shared" si="13"/>
        <v>0</v>
      </c>
      <c r="W56" s="85">
        <f t="shared" si="13"/>
        <v>0</v>
      </c>
      <c r="X56" s="85">
        <f t="shared" si="13"/>
        <v>0</v>
      </c>
      <c r="Y56" s="85">
        <f t="shared" si="13"/>
        <v>0</v>
      </c>
      <c r="Z56" s="85">
        <f t="shared" si="13"/>
        <v>0</v>
      </c>
      <c r="AA56" s="85">
        <f t="shared" si="13"/>
        <v>0</v>
      </c>
      <c r="AB56" s="85">
        <f t="shared" si="13"/>
        <v>0</v>
      </c>
      <c r="AC56" s="85">
        <f t="shared" si="13"/>
        <v>0</v>
      </c>
      <c r="AD56" s="85">
        <f t="shared" si="13"/>
        <v>0</v>
      </c>
      <c r="AE56" s="85">
        <f t="shared" si="13"/>
        <v>0</v>
      </c>
      <c r="AF56" s="85">
        <f t="shared" si="13"/>
        <v>0</v>
      </c>
      <c r="AG56" s="85">
        <f t="shared" si="13"/>
        <v>0</v>
      </c>
      <c r="AH56" s="85">
        <f t="shared" si="13"/>
        <v>0</v>
      </c>
      <c r="AI56" s="85">
        <f t="shared" si="13"/>
        <v>0</v>
      </c>
      <c r="AJ56" s="85">
        <f t="shared" si="13"/>
        <v>0</v>
      </c>
      <c r="AK56" s="85">
        <f t="shared" si="13"/>
        <v>0</v>
      </c>
      <c r="AL56" s="85">
        <f t="shared" si="13"/>
        <v>0</v>
      </c>
      <c r="AM56" s="85">
        <f t="shared" si="13"/>
        <v>0</v>
      </c>
      <c r="AN56" s="85">
        <f t="shared" si="13"/>
        <v>0</v>
      </c>
      <c r="AO56" s="85">
        <f t="shared" si="13"/>
        <v>0</v>
      </c>
      <c r="AP56" s="85">
        <f t="shared" si="13"/>
        <v>0</v>
      </c>
      <c r="AQ56" s="85">
        <f t="shared" si="13"/>
        <v>0</v>
      </c>
      <c r="AR56" s="85">
        <f t="shared" si="13"/>
        <v>0</v>
      </c>
      <c r="AS56" s="85">
        <f t="shared" si="13"/>
        <v>0</v>
      </c>
      <c r="AT56" s="85">
        <f t="shared" si="13"/>
        <v>0</v>
      </c>
      <c r="AU56" s="85">
        <f t="shared" si="13"/>
        <v>0</v>
      </c>
      <c r="AV56" s="85">
        <f t="shared" si="13"/>
        <v>0</v>
      </c>
      <c r="AW56" s="85">
        <f t="shared" si="13"/>
        <v>0</v>
      </c>
      <c r="AX56" s="85">
        <f t="shared" si="13"/>
        <v>0</v>
      </c>
      <c r="AY56" s="85">
        <f t="shared" si="13"/>
        <v>0</v>
      </c>
      <c r="AZ56" s="85">
        <f t="shared" si="13"/>
        <v>0</v>
      </c>
      <c r="BA56" s="85">
        <f t="shared" si="13"/>
        <v>0</v>
      </c>
      <c r="BB56" s="85">
        <f t="shared" si="13"/>
        <v>0</v>
      </c>
      <c r="BC56" s="85">
        <f t="shared" si="13"/>
        <v>0</v>
      </c>
      <c r="BD56" s="85">
        <f t="shared" si="13"/>
        <v>0</v>
      </c>
      <c r="BE56" s="85">
        <f t="shared" si="13"/>
        <v>0</v>
      </c>
      <c r="BF56" s="85">
        <f t="shared" si="13"/>
        <v>0</v>
      </c>
      <c r="BG56" s="85">
        <f t="shared" si="13"/>
        <v>0</v>
      </c>
      <c r="BH56" s="85">
        <f t="shared" si="13"/>
        <v>0</v>
      </c>
      <c r="BI56" s="85">
        <f t="shared" si="13"/>
        <v>0</v>
      </c>
      <c r="BJ56" s="85">
        <f t="shared" si="13"/>
        <v>0</v>
      </c>
      <c r="BK56" s="85">
        <f t="shared" si="13"/>
        <v>0</v>
      </c>
      <c r="BL56" s="85">
        <f t="shared" si="13"/>
        <v>0</v>
      </c>
      <c r="BM56" s="85">
        <f t="shared" si="13"/>
        <v>0</v>
      </c>
      <c r="BN56" s="85">
        <f t="shared" si="13"/>
        <v>0</v>
      </c>
      <c r="BO56" s="85">
        <f t="shared" si="13"/>
        <v>0</v>
      </c>
      <c r="BP56" s="85">
        <f t="shared" si="13"/>
        <v>0</v>
      </c>
      <c r="BQ56" s="85">
        <f t="shared" ref="BQ56:DU56" si="14">IFERROR(SUM(BQ54:BQ55),"")</f>
        <v>0</v>
      </c>
      <c r="BR56" s="85">
        <f t="shared" si="14"/>
        <v>0</v>
      </c>
      <c r="BS56" s="85">
        <f t="shared" si="14"/>
        <v>0</v>
      </c>
      <c r="BT56" s="85">
        <f t="shared" si="14"/>
        <v>0</v>
      </c>
      <c r="BU56" s="85">
        <f t="shared" si="14"/>
        <v>0</v>
      </c>
      <c r="BV56" s="85">
        <f t="shared" si="14"/>
        <v>0</v>
      </c>
      <c r="BW56" s="85">
        <f t="shared" si="14"/>
        <v>0</v>
      </c>
      <c r="BX56" s="85">
        <f t="shared" si="14"/>
        <v>0</v>
      </c>
      <c r="BY56" s="85">
        <f t="shared" si="14"/>
        <v>0</v>
      </c>
      <c r="BZ56" s="85">
        <f t="shared" si="14"/>
        <v>0</v>
      </c>
      <c r="CA56" s="85">
        <f t="shared" si="14"/>
        <v>0</v>
      </c>
      <c r="CB56" s="85">
        <f t="shared" si="14"/>
        <v>0</v>
      </c>
      <c r="CC56" s="85">
        <f t="shared" si="14"/>
        <v>0</v>
      </c>
      <c r="CD56" s="85">
        <f t="shared" si="14"/>
        <v>0</v>
      </c>
      <c r="CE56" s="85">
        <f t="shared" si="14"/>
        <v>0</v>
      </c>
      <c r="CF56" s="85">
        <f t="shared" si="14"/>
        <v>0</v>
      </c>
      <c r="CG56" s="85">
        <f t="shared" si="14"/>
        <v>0</v>
      </c>
      <c r="CH56" s="85">
        <f t="shared" si="14"/>
        <v>0</v>
      </c>
      <c r="CI56" s="85">
        <f t="shared" si="14"/>
        <v>0</v>
      </c>
      <c r="CJ56" s="85">
        <f t="shared" si="14"/>
        <v>0</v>
      </c>
      <c r="CK56" s="85">
        <f t="shared" si="14"/>
        <v>0</v>
      </c>
      <c r="CL56" s="85">
        <f t="shared" si="14"/>
        <v>0</v>
      </c>
      <c r="CM56" s="85">
        <f t="shared" si="14"/>
        <v>0</v>
      </c>
      <c r="CN56" s="85">
        <f t="shared" si="14"/>
        <v>0</v>
      </c>
      <c r="CO56" s="85">
        <f t="shared" si="14"/>
        <v>0</v>
      </c>
      <c r="CP56" s="85">
        <f t="shared" si="14"/>
        <v>0</v>
      </c>
      <c r="CQ56" s="85">
        <f t="shared" si="14"/>
        <v>0</v>
      </c>
      <c r="CR56" s="85">
        <f t="shared" si="14"/>
        <v>0</v>
      </c>
      <c r="CS56" s="85">
        <f t="shared" si="14"/>
        <v>0</v>
      </c>
      <c r="CT56" s="85">
        <f t="shared" si="14"/>
        <v>0</v>
      </c>
      <c r="CU56" s="85">
        <f t="shared" si="14"/>
        <v>0</v>
      </c>
      <c r="CV56" s="85">
        <f t="shared" si="14"/>
        <v>0</v>
      </c>
      <c r="CW56" s="85">
        <f t="shared" si="14"/>
        <v>0</v>
      </c>
      <c r="CX56" s="85">
        <f t="shared" si="14"/>
        <v>0</v>
      </c>
      <c r="CY56" s="85">
        <f t="shared" si="14"/>
        <v>0</v>
      </c>
      <c r="CZ56" s="85">
        <f t="shared" si="14"/>
        <v>0</v>
      </c>
      <c r="DA56" s="85">
        <f t="shared" si="14"/>
        <v>0</v>
      </c>
      <c r="DB56" s="85">
        <f t="shared" si="14"/>
        <v>0</v>
      </c>
      <c r="DC56" s="85">
        <f t="shared" si="14"/>
        <v>0</v>
      </c>
      <c r="DD56" s="85">
        <f t="shared" si="14"/>
        <v>0</v>
      </c>
      <c r="DE56" s="85">
        <f t="shared" si="14"/>
        <v>0</v>
      </c>
      <c r="DF56" s="85">
        <f t="shared" si="14"/>
        <v>0</v>
      </c>
      <c r="DG56" s="85">
        <f t="shared" si="14"/>
        <v>0</v>
      </c>
      <c r="DH56" s="85">
        <f t="shared" si="14"/>
        <v>0</v>
      </c>
      <c r="DI56" s="85">
        <f t="shared" si="14"/>
        <v>0</v>
      </c>
      <c r="DJ56" s="85">
        <f t="shared" si="14"/>
        <v>0</v>
      </c>
      <c r="DK56" s="85">
        <f t="shared" si="14"/>
        <v>0</v>
      </c>
      <c r="DL56" s="85">
        <f t="shared" si="14"/>
        <v>0</v>
      </c>
      <c r="DM56" s="85">
        <f t="shared" si="14"/>
        <v>0</v>
      </c>
      <c r="DN56" s="85">
        <f t="shared" si="14"/>
        <v>0</v>
      </c>
      <c r="DO56" s="85">
        <f t="shared" si="14"/>
        <v>0</v>
      </c>
      <c r="DP56" s="85">
        <f t="shared" si="14"/>
        <v>0</v>
      </c>
      <c r="DQ56" s="85">
        <f t="shared" si="14"/>
        <v>0</v>
      </c>
      <c r="DR56" s="85">
        <f t="shared" si="14"/>
        <v>0</v>
      </c>
      <c r="DS56" s="85">
        <f t="shared" si="14"/>
        <v>0</v>
      </c>
      <c r="DT56" s="85">
        <f t="shared" si="14"/>
        <v>0</v>
      </c>
      <c r="DU56" s="85">
        <f t="shared" si="14"/>
        <v>0</v>
      </c>
    </row>
    <row r="57" spans="1:125">
      <c r="A57" s="2"/>
      <c r="B57" s="2"/>
      <c r="C57" s="2"/>
      <c r="D57" s="2"/>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DN57" s="85"/>
      <c r="DO57" s="85"/>
      <c r="DP57" s="85"/>
      <c r="DQ57" s="85"/>
      <c r="DR57" s="85"/>
      <c r="DS57" s="85"/>
      <c r="DT57" s="85"/>
      <c r="DU57" s="85"/>
    </row>
    <row r="58" spans="1:125">
      <c r="A58" s="61" t="str">
        <f>IFERROR(Finansēšana!A232,"")</f>
        <v>Subordinētais kapitāls</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c r="A59" s="61" t="str">
        <f>IFERROR(Finansēšana!A256,"")</f>
        <v>Kredīta atmaksa periodā</v>
      </c>
      <c r="B59" s="2"/>
      <c r="C59" s="2"/>
      <c r="D59" s="2"/>
      <c r="E59" s="69">
        <f>IFERROR(Finansēšana!E256,"")</f>
        <v>0</v>
      </c>
      <c r="F59" s="69">
        <f>IFERROR(Finansēšana!F256,"")</f>
        <v>0</v>
      </c>
      <c r="G59" s="69">
        <f>IFERROR(Finansēšana!G256,"")</f>
        <v>0</v>
      </c>
      <c r="H59" s="69">
        <f>IFERROR(Finansēšana!H256,"")</f>
        <v>0</v>
      </c>
      <c r="I59" s="69">
        <f>IFERROR(Finansēšana!I256,"")</f>
        <v>0</v>
      </c>
      <c r="J59" s="69">
        <f>IFERROR(Finansēšana!J256,"")</f>
        <v>0</v>
      </c>
      <c r="K59" s="69">
        <f>IFERROR(Finansēšana!K256,"")</f>
        <v>0</v>
      </c>
      <c r="L59" s="69">
        <f>IFERROR(Finansēšana!L256,"")</f>
        <v>0</v>
      </c>
      <c r="M59" s="69">
        <f>IFERROR(Finansēšana!M256,"")</f>
        <v>0</v>
      </c>
      <c r="N59" s="69">
        <f>IFERROR(Finansēšana!N256,"")</f>
        <v>0</v>
      </c>
      <c r="O59" s="69">
        <f>IFERROR(Finansēšana!O256,"")</f>
        <v>0</v>
      </c>
      <c r="P59" s="69">
        <f>IFERROR(Finansēšana!P256,"")</f>
        <v>0</v>
      </c>
      <c r="Q59" s="69">
        <f>IFERROR(Finansēšana!Q256,"")</f>
        <v>0</v>
      </c>
      <c r="R59" s="69">
        <f>IFERROR(Finansēšana!R256,"")</f>
        <v>0</v>
      </c>
      <c r="S59" s="69">
        <f>IFERROR(Finansēšana!S256,"")</f>
        <v>0</v>
      </c>
      <c r="T59" s="69">
        <f>IFERROR(Finansēšana!T256,"")</f>
        <v>0</v>
      </c>
      <c r="U59" s="69">
        <f>IFERROR(Finansēšana!U256,"")</f>
        <v>0</v>
      </c>
      <c r="V59" s="69">
        <f>IFERROR(Finansēšana!V256,"")</f>
        <v>0</v>
      </c>
      <c r="W59" s="69">
        <f>IFERROR(Finansēšana!W256,"")</f>
        <v>0</v>
      </c>
      <c r="X59" s="69">
        <f>IFERROR(Finansēšana!X256,"")</f>
        <v>0</v>
      </c>
      <c r="Y59" s="69">
        <f>IFERROR(Finansēšana!Y256,"")</f>
        <v>0</v>
      </c>
      <c r="Z59" s="69">
        <f>IFERROR(Finansēšana!Z256,"")</f>
        <v>0</v>
      </c>
      <c r="AA59" s="69">
        <f>IFERROR(Finansēšana!AA256,"")</f>
        <v>0</v>
      </c>
      <c r="AB59" s="69">
        <f>IFERROR(Finansēšana!AB256,"")</f>
        <v>0</v>
      </c>
      <c r="AC59" s="69">
        <f>IFERROR(Finansēšana!AC256,"")</f>
        <v>0</v>
      </c>
      <c r="AD59" s="69">
        <f>IFERROR(Finansēšana!AD256,"")</f>
        <v>0</v>
      </c>
      <c r="AE59" s="69">
        <f>IFERROR(Finansēšana!AE256,"")</f>
        <v>0</v>
      </c>
      <c r="AF59" s="69">
        <f>IFERROR(Finansēšana!AF256,"")</f>
        <v>0</v>
      </c>
      <c r="AG59" s="69">
        <f>IFERROR(Finansēšana!AG256,"")</f>
        <v>0</v>
      </c>
      <c r="AH59" s="69">
        <f>IFERROR(Finansēšana!AH256,"")</f>
        <v>0</v>
      </c>
      <c r="AI59" s="69">
        <f>IFERROR(Finansēšana!AI256,"")</f>
        <v>0</v>
      </c>
      <c r="AJ59" s="69">
        <f>IFERROR(Finansēšana!AJ256,"")</f>
        <v>0</v>
      </c>
      <c r="AK59" s="69">
        <f>IFERROR(Finansēšana!AK256,"")</f>
        <v>0</v>
      </c>
      <c r="AL59" s="69">
        <f>IFERROR(Finansēšana!AL256,"")</f>
        <v>0</v>
      </c>
      <c r="AM59" s="69">
        <f>IFERROR(Finansēšana!AM256,"")</f>
        <v>0</v>
      </c>
      <c r="AN59" s="69">
        <f>IFERROR(Finansēšana!AN256,"")</f>
        <v>0</v>
      </c>
      <c r="AO59" s="69">
        <f>IFERROR(Finansēšana!AO256,"")</f>
        <v>0</v>
      </c>
      <c r="AP59" s="69">
        <f>IFERROR(Finansēšana!AP256,"")</f>
        <v>0</v>
      </c>
      <c r="AQ59" s="69">
        <f>IFERROR(Finansēšana!AQ256,"")</f>
        <v>0</v>
      </c>
      <c r="AR59" s="69">
        <f>IFERROR(Finansēšana!AR256,"")</f>
        <v>0</v>
      </c>
      <c r="AS59" s="69">
        <f>IFERROR(Finansēšana!AS256,"")</f>
        <v>0</v>
      </c>
      <c r="AT59" s="69">
        <f>IFERROR(Finansēšana!AT256,"")</f>
        <v>0</v>
      </c>
      <c r="AU59" s="69">
        <f>IFERROR(Finansēšana!AU256,"")</f>
        <v>0</v>
      </c>
      <c r="AV59" s="69">
        <f>IFERROR(Finansēšana!AV256,"")</f>
        <v>0</v>
      </c>
      <c r="AW59" s="69">
        <f>IFERROR(Finansēšana!AW256,"")</f>
        <v>0</v>
      </c>
      <c r="AX59" s="69">
        <f>IFERROR(Finansēšana!AX256,"")</f>
        <v>0</v>
      </c>
      <c r="AY59" s="69">
        <f>IFERROR(Finansēšana!AY256,"")</f>
        <v>0</v>
      </c>
      <c r="AZ59" s="69">
        <f>IFERROR(Finansēšana!AZ256,"")</f>
        <v>0</v>
      </c>
      <c r="BA59" s="69">
        <f>IFERROR(Finansēšana!BA256,"")</f>
        <v>0</v>
      </c>
      <c r="BB59" s="69">
        <f>IFERROR(Finansēšana!BB256,"")</f>
        <v>0</v>
      </c>
      <c r="BC59" s="69">
        <f>IFERROR(Finansēšana!BC256,"")</f>
        <v>0</v>
      </c>
      <c r="BD59" s="69">
        <f>IFERROR(Finansēšana!BD256,"")</f>
        <v>0</v>
      </c>
      <c r="BE59" s="69">
        <f>IFERROR(Finansēšana!BE256,"")</f>
        <v>0</v>
      </c>
      <c r="BF59" s="69">
        <f>IFERROR(Finansēšana!BF256,"")</f>
        <v>0</v>
      </c>
      <c r="BG59" s="69">
        <f>IFERROR(Finansēšana!BG256,"")</f>
        <v>0</v>
      </c>
      <c r="BH59" s="69">
        <f>IFERROR(Finansēšana!BH256,"")</f>
        <v>0</v>
      </c>
      <c r="BI59" s="69">
        <f>IFERROR(Finansēšana!BI256,"")</f>
        <v>0</v>
      </c>
      <c r="BJ59" s="69">
        <f>IFERROR(Finansēšana!BJ256,"")</f>
        <v>0</v>
      </c>
      <c r="BK59" s="69">
        <f>IFERROR(Finansēšana!BK256,"")</f>
        <v>0</v>
      </c>
      <c r="BL59" s="69">
        <f>IFERROR(Finansēšana!BL256,"")</f>
        <v>0</v>
      </c>
      <c r="BM59" s="69">
        <f>IFERROR(Finansēšana!BM256,"")</f>
        <v>0</v>
      </c>
      <c r="BN59" s="69">
        <f>IFERROR(Finansēšana!BN256,"")</f>
        <v>0</v>
      </c>
      <c r="BO59" s="69">
        <f>IFERROR(Finansēšana!BO256,"")</f>
        <v>0</v>
      </c>
      <c r="BP59" s="69">
        <f>IFERROR(Finansēšana!BP256,"")</f>
        <v>0</v>
      </c>
      <c r="BQ59" s="69">
        <f>IFERROR(Finansēšana!BQ256,"")</f>
        <v>0</v>
      </c>
      <c r="BR59" s="69">
        <f>IFERROR(Finansēšana!BR256,"")</f>
        <v>0</v>
      </c>
      <c r="BS59" s="69">
        <f>IFERROR(Finansēšana!BS256,"")</f>
        <v>0</v>
      </c>
      <c r="BT59" s="69">
        <f>IFERROR(Finansēšana!BT256,"")</f>
        <v>0</v>
      </c>
      <c r="BU59" s="69">
        <f>IFERROR(Finansēšana!BU256,"")</f>
        <v>0</v>
      </c>
      <c r="BV59" s="69">
        <f>IFERROR(Finansēšana!BV256,"")</f>
        <v>0</v>
      </c>
      <c r="BW59" s="69">
        <f>IFERROR(Finansēšana!BW256,"")</f>
        <v>0</v>
      </c>
      <c r="BX59" s="69">
        <f>IFERROR(Finansēšana!BX256,"")</f>
        <v>0</v>
      </c>
      <c r="BY59" s="69">
        <f>IFERROR(Finansēšana!BY256,"")</f>
        <v>0</v>
      </c>
      <c r="BZ59" s="69">
        <f>IFERROR(Finansēšana!BZ256,"")</f>
        <v>0</v>
      </c>
      <c r="CA59" s="69">
        <f>IFERROR(Finansēšana!CA256,"")</f>
        <v>0</v>
      </c>
      <c r="CB59" s="69">
        <f>IFERROR(Finansēšana!CB256,"")</f>
        <v>0</v>
      </c>
      <c r="CC59" s="69">
        <f>IFERROR(Finansēšana!CC256,"")</f>
        <v>0</v>
      </c>
      <c r="CD59" s="69">
        <f>IFERROR(Finansēšana!CD256,"")</f>
        <v>0</v>
      </c>
      <c r="CE59" s="69">
        <f>IFERROR(Finansēšana!CE256,"")</f>
        <v>0</v>
      </c>
      <c r="CF59" s="69">
        <f>IFERROR(Finansēšana!CF256,"")</f>
        <v>0</v>
      </c>
      <c r="CG59" s="69">
        <f>IFERROR(Finansēšana!CG256,"")</f>
        <v>0</v>
      </c>
      <c r="CH59" s="69">
        <f>IFERROR(Finansēšana!CH256,"")</f>
        <v>0</v>
      </c>
      <c r="CI59" s="69">
        <f>IFERROR(Finansēšana!CI256,"")</f>
        <v>0</v>
      </c>
      <c r="CJ59" s="69">
        <f>IFERROR(Finansēšana!CJ256,"")</f>
        <v>0</v>
      </c>
      <c r="CK59" s="69">
        <f>IFERROR(Finansēšana!CK256,"")</f>
        <v>0</v>
      </c>
      <c r="CL59" s="69">
        <f>IFERROR(Finansēšana!CL256,"")</f>
        <v>0</v>
      </c>
      <c r="CM59" s="69">
        <f>IFERROR(Finansēšana!CM256,"")</f>
        <v>0</v>
      </c>
      <c r="CN59" s="69">
        <f>IFERROR(Finansēšana!CN256,"")</f>
        <v>0</v>
      </c>
      <c r="CO59" s="69">
        <f>IFERROR(Finansēšana!CO256,"")</f>
        <v>0</v>
      </c>
      <c r="CP59" s="69">
        <f>IFERROR(Finansēšana!CP256,"")</f>
        <v>0</v>
      </c>
      <c r="CQ59" s="69">
        <f>IFERROR(Finansēšana!CQ256,"")</f>
        <v>0</v>
      </c>
      <c r="CR59" s="69">
        <f>IFERROR(Finansēšana!CR256,"")</f>
        <v>0</v>
      </c>
      <c r="CS59" s="69">
        <f>IFERROR(Finansēšana!CS256,"")</f>
        <v>0</v>
      </c>
      <c r="CT59" s="69">
        <f>IFERROR(Finansēšana!CT256,"")</f>
        <v>0</v>
      </c>
      <c r="CU59" s="69">
        <f>IFERROR(Finansēšana!CU256,"")</f>
        <v>0</v>
      </c>
      <c r="CV59" s="69">
        <f>IFERROR(Finansēšana!CV256,"")</f>
        <v>0</v>
      </c>
      <c r="CW59" s="69">
        <f>IFERROR(Finansēšana!CW256,"")</f>
        <v>0</v>
      </c>
      <c r="CX59" s="69">
        <f>IFERROR(Finansēšana!CX256,"")</f>
        <v>0</v>
      </c>
      <c r="CY59" s="69">
        <f>IFERROR(Finansēšana!CY256,"")</f>
        <v>0</v>
      </c>
      <c r="CZ59" s="69">
        <f>IFERROR(Finansēšana!CZ256,"")</f>
        <v>0</v>
      </c>
      <c r="DA59" s="69">
        <f>IFERROR(Finansēšana!DA256,"")</f>
        <v>0</v>
      </c>
      <c r="DB59" s="69">
        <f>IFERROR(Finansēšana!DB256,"")</f>
        <v>0</v>
      </c>
      <c r="DC59" s="69">
        <f>IFERROR(Finansēšana!DC256,"")</f>
        <v>0</v>
      </c>
      <c r="DD59" s="69">
        <f>IFERROR(Finansēšana!DD256,"")</f>
        <v>0</v>
      </c>
      <c r="DE59" s="69">
        <f>IFERROR(Finansēšana!DE256,"")</f>
        <v>0</v>
      </c>
      <c r="DF59" s="69">
        <f>IFERROR(Finansēšana!DF256,"")</f>
        <v>0</v>
      </c>
      <c r="DG59" s="69">
        <f>IFERROR(Finansēšana!DG256,"")</f>
        <v>0</v>
      </c>
      <c r="DH59" s="69">
        <f>IFERROR(Finansēšana!DH256,"")</f>
        <v>0</v>
      </c>
      <c r="DI59" s="69">
        <f>IFERROR(Finansēšana!DI256,"")</f>
        <v>0</v>
      </c>
      <c r="DJ59" s="69">
        <f>IFERROR(Finansēšana!DJ256,"")</f>
        <v>0</v>
      </c>
      <c r="DK59" s="69">
        <f>IFERROR(Finansēšana!DK256,"")</f>
        <v>0</v>
      </c>
      <c r="DL59" s="69">
        <f>IFERROR(Finansēšana!DL256,"")</f>
        <v>0</v>
      </c>
      <c r="DM59" s="69">
        <f>IFERROR(Finansēšana!DM256,"")</f>
        <v>0</v>
      </c>
      <c r="DN59" s="69">
        <f>IFERROR(Finansēšana!DN256,"")</f>
        <v>0</v>
      </c>
      <c r="DO59" s="69">
        <f>IFERROR(Finansēšana!DO256,"")</f>
        <v>0</v>
      </c>
      <c r="DP59" s="69">
        <f>IFERROR(Finansēšana!DP256,"")</f>
        <v>0</v>
      </c>
      <c r="DQ59" s="69">
        <f>IFERROR(Finansēšana!DQ256,"")</f>
        <v>0</v>
      </c>
      <c r="DR59" s="69">
        <f>IFERROR(Finansēšana!DR256,"")</f>
        <v>0</v>
      </c>
      <c r="DS59" s="69">
        <f>IFERROR(Finansēšana!DS256,"")</f>
        <v>0</v>
      </c>
      <c r="DT59" s="69">
        <f>IFERROR(Finansēšana!DT256,"")</f>
        <v>0</v>
      </c>
      <c r="DU59" s="69">
        <f>IFERROR(Finansēšana!DU256,"")</f>
        <v>0</v>
      </c>
    </row>
    <row r="60" spans="1:125">
      <c r="A60" s="61" t="str">
        <f>IFERROR(Finansēšana!A259,"")</f>
        <v>Izmaksātie procentmaksājumi</v>
      </c>
      <c r="B60" s="2"/>
      <c r="C60" s="2"/>
      <c r="D60" s="2"/>
      <c r="E60" s="69">
        <f>IFERROR(Finansēšana!E259,"")</f>
        <v>0</v>
      </c>
      <c r="F60" s="69">
        <f>IFERROR(Finansēšana!F259,"")</f>
        <v>0</v>
      </c>
      <c r="G60" s="69">
        <f>IFERROR(Finansēšana!G259,"")</f>
        <v>0</v>
      </c>
      <c r="H60" s="69">
        <f>IFERROR(Finansēšana!H259,"")</f>
        <v>0</v>
      </c>
      <c r="I60" s="69">
        <f>IFERROR(Finansēšana!I259,"")</f>
        <v>0</v>
      </c>
      <c r="J60" s="69">
        <f>IFERROR(Finansēšana!J259,"")</f>
        <v>0</v>
      </c>
      <c r="K60" s="69">
        <f>IFERROR(Finansēšana!K259,"")</f>
        <v>0</v>
      </c>
      <c r="L60" s="69">
        <f>IFERROR(Finansēšana!L259,"")</f>
        <v>0</v>
      </c>
      <c r="M60" s="69">
        <f>IFERROR(Finansēšana!M259,"")</f>
        <v>0</v>
      </c>
      <c r="N60" s="69">
        <f>IFERROR(Finansēšana!N259,"")</f>
        <v>0</v>
      </c>
      <c r="O60" s="69">
        <f>IFERROR(Finansēšana!O259,"")</f>
        <v>0</v>
      </c>
      <c r="P60" s="69">
        <f>IFERROR(Finansēšana!P259,"")</f>
        <v>0</v>
      </c>
      <c r="Q60" s="69">
        <f>IFERROR(Finansēšana!Q259,"")</f>
        <v>0</v>
      </c>
      <c r="R60" s="69">
        <f>IFERROR(Finansēšana!R259,"")</f>
        <v>0</v>
      </c>
      <c r="S60" s="69">
        <f>IFERROR(Finansēšana!S259,"")</f>
        <v>0</v>
      </c>
      <c r="T60" s="69">
        <f>IFERROR(Finansēšana!T259,"")</f>
        <v>0</v>
      </c>
      <c r="U60" s="69">
        <f>IFERROR(Finansēšana!U259,"")</f>
        <v>0</v>
      </c>
      <c r="V60" s="69">
        <f>IFERROR(Finansēšana!V259,"")</f>
        <v>0</v>
      </c>
      <c r="W60" s="69">
        <f>IFERROR(Finansēšana!W259,"")</f>
        <v>0</v>
      </c>
      <c r="X60" s="69">
        <f>IFERROR(Finansēšana!X259,"")</f>
        <v>0</v>
      </c>
      <c r="Y60" s="69">
        <f>IFERROR(Finansēšana!Y259,"")</f>
        <v>0</v>
      </c>
      <c r="Z60" s="69">
        <f>IFERROR(Finansēšana!Z259,"")</f>
        <v>0</v>
      </c>
      <c r="AA60" s="69">
        <f>IFERROR(Finansēšana!AA259,"")</f>
        <v>0</v>
      </c>
      <c r="AB60" s="69">
        <f>IFERROR(Finansēšana!AB259,"")</f>
        <v>0</v>
      </c>
      <c r="AC60" s="69">
        <f>IFERROR(Finansēšana!AC259,"")</f>
        <v>0</v>
      </c>
      <c r="AD60" s="69">
        <f>IFERROR(Finansēšana!AD259,"")</f>
        <v>0</v>
      </c>
      <c r="AE60" s="69">
        <f>IFERROR(Finansēšana!AE259,"")</f>
        <v>0</v>
      </c>
      <c r="AF60" s="69">
        <f>IFERROR(Finansēšana!AF259,"")</f>
        <v>0</v>
      </c>
      <c r="AG60" s="69">
        <f>IFERROR(Finansēšana!AG259,"")</f>
        <v>0</v>
      </c>
      <c r="AH60" s="69">
        <f>IFERROR(Finansēšana!AH259,"")</f>
        <v>0</v>
      </c>
      <c r="AI60" s="69">
        <f>IFERROR(Finansēšana!AI259,"")</f>
        <v>0</v>
      </c>
      <c r="AJ60" s="69">
        <f>IFERROR(Finansēšana!AJ259,"")</f>
        <v>0</v>
      </c>
      <c r="AK60" s="69">
        <f>IFERROR(Finansēšana!AK259,"")</f>
        <v>0</v>
      </c>
      <c r="AL60" s="69">
        <f>IFERROR(Finansēšana!AL259,"")</f>
        <v>0</v>
      </c>
      <c r="AM60" s="69">
        <f>IFERROR(Finansēšana!AM259,"")</f>
        <v>0</v>
      </c>
      <c r="AN60" s="69">
        <f>IFERROR(Finansēšana!AN259,"")</f>
        <v>0</v>
      </c>
      <c r="AO60" s="69">
        <f>IFERROR(Finansēšana!AO259,"")</f>
        <v>0</v>
      </c>
      <c r="AP60" s="69">
        <f>IFERROR(Finansēšana!AP259,"")</f>
        <v>0</v>
      </c>
      <c r="AQ60" s="69">
        <f>IFERROR(Finansēšana!AQ259,"")</f>
        <v>0</v>
      </c>
      <c r="AR60" s="69">
        <f>IFERROR(Finansēšana!AR259,"")</f>
        <v>0</v>
      </c>
      <c r="AS60" s="69">
        <f>IFERROR(Finansēšana!AS259,"")</f>
        <v>0</v>
      </c>
      <c r="AT60" s="69">
        <f>IFERROR(Finansēšana!AT259,"")</f>
        <v>0</v>
      </c>
      <c r="AU60" s="69">
        <f>IFERROR(Finansēšana!AU259,"")</f>
        <v>0</v>
      </c>
      <c r="AV60" s="69">
        <f>IFERROR(Finansēšana!AV259,"")</f>
        <v>0</v>
      </c>
      <c r="AW60" s="69">
        <f>IFERROR(Finansēšana!AW259,"")</f>
        <v>0</v>
      </c>
      <c r="AX60" s="69">
        <f>IFERROR(Finansēšana!AX259,"")</f>
        <v>0</v>
      </c>
      <c r="AY60" s="69">
        <f>IFERROR(Finansēšana!AY259,"")</f>
        <v>0</v>
      </c>
      <c r="AZ60" s="69">
        <f>IFERROR(Finansēšana!AZ259,"")</f>
        <v>0</v>
      </c>
      <c r="BA60" s="69">
        <f>IFERROR(Finansēšana!BA259,"")</f>
        <v>0</v>
      </c>
      <c r="BB60" s="69">
        <f>IFERROR(Finansēšana!BB259,"")</f>
        <v>0</v>
      </c>
      <c r="BC60" s="69">
        <f>IFERROR(Finansēšana!BC259,"")</f>
        <v>0</v>
      </c>
      <c r="BD60" s="69">
        <f>IFERROR(Finansēšana!BD259,"")</f>
        <v>0</v>
      </c>
      <c r="BE60" s="69">
        <f>IFERROR(Finansēšana!BE259,"")</f>
        <v>0</v>
      </c>
      <c r="BF60" s="69">
        <f>IFERROR(Finansēšana!BF259,"")</f>
        <v>0</v>
      </c>
      <c r="BG60" s="69">
        <f>IFERROR(Finansēšana!BG259,"")</f>
        <v>0</v>
      </c>
      <c r="BH60" s="69">
        <f>IFERROR(Finansēšana!BH259,"")</f>
        <v>0</v>
      </c>
      <c r="BI60" s="69">
        <f>IFERROR(Finansēšana!BI259,"")</f>
        <v>0</v>
      </c>
      <c r="BJ60" s="69">
        <f>IFERROR(Finansēšana!BJ259,"")</f>
        <v>0</v>
      </c>
      <c r="BK60" s="69">
        <f>IFERROR(Finansēšana!BK259,"")</f>
        <v>0</v>
      </c>
      <c r="BL60" s="69">
        <f>IFERROR(Finansēšana!BL259,"")</f>
        <v>0</v>
      </c>
      <c r="BM60" s="69">
        <f>IFERROR(Finansēšana!BM259,"")</f>
        <v>0</v>
      </c>
      <c r="BN60" s="69">
        <f>IFERROR(Finansēšana!BN259,"")</f>
        <v>0</v>
      </c>
      <c r="BO60" s="69">
        <f>IFERROR(Finansēšana!BO259,"")</f>
        <v>0</v>
      </c>
      <c r="BP60" s="69">
        <f>IFERROR(Finansēšana!BP259,"")</f>
        <v>0</v>
      </c>
      <c r="BQ60" s="69">
        <f>IFERROR(Finansēšana!BQ259,"")</f>
        <v>0</v>
      </c>
      <c r="BR60" s="69">
        <f>IFERROR(Finansēšana!BR259,"")</f>
        <v>0</v>
      </c>
      <c r="BS60" s="69">
        <f>IFERROR(Finansēšana!BS259,"")</f>
        <v>0</v>
      </c>
      <c r="BT60" s="69">
        <f>IFERROR(Finansēšana!BT259,"")</f>
        <v>0</v>
      </c>
      <c r="BU60" s="69">
        <f>IFERROR(Finansēšana!BU259,"")</f>
        <v>0</v>
      </c>
      <c r="BV60" s="69">
        <f>IFERROR(Finansēšana!BV259,"")</f>
        <v>0</v>
      </c>
      <c r="BW60" s="69">
        <f>IFERROR(Finansēšana!BW259,"")</f>
        <v>0</v>
      </c>
      <c r="BX60" s="69">
        <f>IFERROR(Finansēšana!BX259,"")</f>
        <v>0</v>
      </c>
      <c r="BY60" s="69">
        <f>IFERROR(Finansēšana!BY259,"")</f>
        <v>0</v>
      </c>
      <c r="BZ60" s="69">
        <f>IFERROR(Finansēšana!BZ259,"")</f>
        <v>0</v>
      </c>
      <c r="CA60" s="69">
        <f>IFERROR(Finansēšana!CA259,"")</f>
        <v>0</v>
      </c>
      <c r="CB60" s="69">
        <f>IFERROR(Finansēšana!CB259,"")</f>
        <v>0</v>
      </c>
      <c r="CC60" s="69">
        <f>IFERROR(Finansēšana!CC259,"")</f>
        <v>0</v>
      </c>
      <c r="CD60" s="69">
        <f>IFERROR(Finansēšana!CD259,"")</f>
        <v>0</v>
      </c>
      <c r="CE60" s="69">
        <f>IFERROR(Finansēšana!CE259,"")</f>
        <v>0</v>
      </c>
      <c r="CF60" s="69">
        <f>IFERROR(Finansēšana!CF259,"")</f>
        <v>0</v>
      </c>
      <c r="CG60" s="69">
        <f>IFERROR(Finansēšana!CG259,"")</f>
        <v>0</v>
      </c>
      <c r="CH60" s="69">
        <f>IFERROR(Finansēšana!CH259,"")</f>
        <v>0</v>
      </c>
      <c r="CI60" s="69">
        <f>IFERROR(Finansēšana!CI259,"")</f>
        <v>0</v>
      </c>
      <c r="CJ60" s="69">
        <f>IFERROR(Finansēšana!CJ259,"")</f>
        <v>0</v>
      </c>
      <c r="CK60" s="69">
        <f>IFERROR(Finansēšana!CK259,"")</f>
        <v>0</v>
      </c>
      <c r="CL60" s="69">
        <f>IFERROR(Finansēšana!CL259,"")</f>
        <v>0</v>
      </c>
      <c r="CM60" s="69">
        <f>IFERROR(Finansēšana!CM259,"")</f>
        <v>0</v>
      </c>
      <c r="CN60" s="69">
        <f>IFERROR(Finansēšana!CN259,"")</f>
        <v>0</v>
      </c>
      <c r="CO60" s="69">
        <f>IFERROR(Finansēšana!CO259,"")</f>
        <v>0</v>
      </c>
      <c r="CP60" s="69">
        <f>IFERROR(Finansēšana!CP259,"")</f>
        <v>0</v>
      </c>
      <c r="CQ60" s="69">
        <f>IFERROR(Finansēšana!CQ259,"")</f>
        <v>0</v>
      </c>
      <c r="CR60" s="69">
        <f>IFERROR(Finansēšana!CR259,"")</f>
        <v>0</v>
      </c>
      <c r="CS60" s="69">
        <f>IFERROR(Finansēšana!CS259,"")</f>
        <v>0</v>
      </c>
      <c r="CT60" s="69">
        <f>IFERROR(Finansēšana!CT259,"")</f>
        <v>0</v>
      </c>
      <c r="CU60" s="69">
        <f>IFERROR(Finansēšana!CU259,"")</f>
        <v>0</v>
      </c>
      <c r="CV60" s="69">
        <f>IFERROR(Finansēšana!CV259,"")</f>
        <v>0</v>
      </c>
      <c r="CW60" s="69">
        <f>IFERROR(Finansēšana!CW259,"")</f>
        <v>0</v>
      </c>
      <c r="CX60" s="69">
        <f>IFERROR(Finansēšana!CX259,"")</f>
        <v>0</v>
      </c>
      <c r="CY60" s="69">
        <f>IFERROR(Finansēšana!CY259,"")</f>
        <v>0</v>
      </c>
      <c r="CZ60" s="69">
        <f>IFERROR(Finansēšana!CZ259,"")</f>
        <v>0</v>
      </c>
      <c r="DA60" s="69">
        <f>IFERROR(Finansēšana!DA259,"")</f>
        <v>0</v>
      </c>
      <c r="DB60" s="69">
        <f>IFERROR(Finansēšana!DB259,"")</f>
        <v>0</v>
      </c>
      <c r="DC60" s="69">
        <f>IFERROR(Finansēšana!DC259,"")</f>
        <v>0</v>
      </c>
      <c r="DD60" s="69">
        <f>IFERROR(Finansēšana!DD259,"")</f>
        <v>0</v>
      </c>
      <c r="DE60" s="69">
        <f>IFERROR(Finansēšana!DE259,"")</f>
        <v>0</v>
      </c>
      <c r="DF60" s="69">
        <f>IFERROR(Finansēšana!DF259,"")</f>
        <v>0</v>
      </c>
      <c r="DG60" s="69">
        <f>IFERROR(Finansēšana!DG259,"")</f>
        <v>0</v>
      </c>
      <c r="DH60" s="69">
        <f>IFERROR(Finansēšana!DH259,"")</f>
        <v>0</v>
      </c>
      <c r="DI60" s="69">
        <f>IFERROR(Finansēšana!DI259,"")</f>
        <v>0</v>
      </c>
      <c r="DJ60" s="69">
        <f>IFERROR(Finansēšana!DJ259,"")</f>
        <v>0</v>
      </c>
      <c r="DK60" s="69">
        <f>IFERROR(Finansēšana!DK259,"")</f>
        <v>0</v>
      </c>
      <c r="DL60" s="69">
        <f>IFERROR(Finansēšana!DL259,"")</f>
        <v>0</v>
      </c>
      <c r="DM60" s="69">
        <f>IFERROR(Finansēšana!DM259,"")</f>
        <v>0</v>
      </c>
      <c r="DN60" s="69">
        <f>IFERROR(Finansēšana!DN259,"")</f>
        <v>0</v>
      </c>
      <c r="DO60" s="69">
        <f>IFERROR(Finansēšana!DO259,"")</f>
        <v>0</v>
      </c>
      <c r="DP60" s="69">
        <f>IFERROR(Finansēšana!DP259,"")</f>
        <v>0</v>
      </c>
      <c r="DQ60" s="69">
        <f>IFERROR(Finansēšana!DQ259,"")</f>
        <v>0</v>
      </c>
      <c r="DR60" s="69">
        <f>IFERROR(Finansēšana!DR259,"")</f>
        <v>0</v>
      </c>
      <c r="DS60" s="69">
        <f>IFERROR(Finansēšana!DS259,"")</f>
        <v>0</v>
      </c>
      <c r="DT60" s="69">
        <f>IFERROR(Finansēšana!DT259,"")</f>
        <v>0</v>
      </c>
      <c r="DU60" s="69">
        <f>IFERROR(Finansēšana!DU259,"")</f>
        <v>0</v>
      </c>
    </row>
    <row r="61" spans="1:125">
      <c r="A61" s="21" t="s">
        <v>63</v>
      </c>
      <c r="B61" s="2"/>
      <c r="C61" s="2"/>
      <c r="D61" s="85">
        <f>IFERROR(SUM(E61:DU61),"")</f>
        <v>0</v>
      </c>
      <c r="E61" s="85">
        <f t="shared" ref="E61:BP61" si="15">IFERROR(SUM(E59:E60),"")</f>
        <v>0</v>
      </c>
      <c r="F61" s="85">
        <f t="shared" si="15"/>
        <v>0</v>
      </c>
      <c r="G61" s="85">
        <f t="shared" si="15"/>
        <v>0</v>
      </c>
      <c r="H61" s="85">
        <f t="shared" si="15"/>
        <v>0</v>
      </c>
      <c r="I61" s="85">
        <f t="shared" si="15"/>
        <v>0</v>
      </c>
      <c r="J61" s="85">
        <f t="shared" si="15"/>
        <v>0</v>
      </c>
      <c r="K61" s="85">
        <f t="shared" si="15"/>
        <v>0</v>
      </c>
      <c r="L61" s="85">
        <f t="shared" si="15"/>
        <v>0</v>
      </c>
      <c r="M61" s="85">
        <f t="shared" si="15"/>
        <v>0</v>
      </c>
      <c r="N61" s="85">
        <f t="shared" si="15"/>
        <v>0</v>
      </c>
      <c r="O61" s="85">
        <f t="shared" si="15"/>
        <v>0</v>
      </c>
      <c r="P61" s="85">
        <f t="shared" si="15"/>
        <v>0</v>
      </c>
      <c r="Q61" s="85">
        <f t="shared" si="15"/>
        <v>0</v>
      </c>
      <c r="R61" s="85">
        <f t="shared" si="15"/>
        <v>0</v>
      </c>
      <c r="S61" s="85">
        <f t="shared" si="15"/>
        <v>0</v>
      </c>
      <c r="T61" s="85">
        <f t="shared" si="15"/>
        <v>0</v>
      </c>
      <c r="U61" s="85">
        <f t="shared" si="15"/>
        <v>0</v>
      </c>
      <c r="V61" s="85">
        <f t="shared" si="15"/>
        <v>0</v>
      </c>
      <c r="W61" s="85">
        <f t="shared" si="15"/>
        <v>0</v>
      </c>
      <c r="X61" s="85">
        <f t="shared" si="15"/>
        <v>0</v>
      </c>
      <c r="Y61" s="85">
        <f t="shared" si="15"/>
        <v>0</v>
      </c>
      <c r="Z61" s="85">
        <f t="shared" si="15"/>
        <v>0</v>
      </c>
      <c r="AA61" s="85">
        <f t="shared" si="15"/>
        <v>0</v>
      </c>
      <c r="AB61" s="85">
        <f t="shared" si="15"/>
        <v>0</v>
      </c>
      <c r="AC61" s="85">
        <f t="shared" si="15"/>
        <v>0</v>
      </c>
      <c r="AD61" s="85">
        <f t="shared" si="15"/>
        <v>0</v>
      </c>
      <c r="AE61" s="85">
        <f t="shared" si="15"/>
        <v>0</v>
      </c>
      <c r="AF61" s="85">
        <f t="shared" si="15"/>
        <v>0</v>
      </c>
      <c r="AG61" s="85">
        <f t="shared" si="15"/>
        <v>0</v>
      </c>
      <c r="AH61" s="85">
        <f t="shared" si="15"/>
        <v>0</v>
      </c>
      <c r="AI61" s="85">
        <f t="shared" si="15"/>
        <v>0</v>
      </c>
      <c r="AJ61" s="85">
        <f t="shared" si="15"/>
        <v>0</v>
      </c>
      <c r="AK61" s="85">
        <f t="shared" si="15"/>
        <v>0</v>
      </c>
      <c r="AL61" s="85">
        <f t="shared" si="15"/>
        <v>0</v>
      </c>
      <c r="AM61" s="85">
        <f t="shared" si="15"/>
        <v>0</v>
      </c>
      <c r="AN61" s="85">
        <f t="shared" si="15"/>
        <v>0</v>
      </c>
      <c r="AO61" s="85">
        <f t="shared" si="15"/>
        <v>0</v>
      </c>
      <c r="AP61" s="85">
        <f t="shared" si="15"/>
        <v>0</v>
      </c>
      <c r="AQ61" s="85">
        <f t="shared" si="15"/>
        <v>0</v>
      </c>
      <c r="AR61" s="85">
        <f t="shared" si="15"/>
        <v>0</v>
      </c>
      <c r="AS61" s="85">
        <f t="shared" si="15"/>
        <v>0</v>
      </c>
      <c r="AT61" s="85">
        <f t="shared" si="15"/>
        <v>0</v>
      </c>
      <c r="AU61" s="85">
        <f t="shared" si="15"/>
        <v>0</v>
      </c>
      <c r="AV61" s="85">
        <f t="shared" si="15"/>
        <v>0</v>
      </c>
      <c r="AW61" s="85">
        <f t="shared" si="15"/>
        <v>0</v>
      </c>
      <c r="AX61" s="85">
        <f t="shared" si="15"/>
        <v>0</v>
      </c>
      <c r="AY61" s="85">
        <f t="shared" si="15"/>
        <v>0</v>
      </c>
      <c r="AZ61" s="85">
        <f t="shared" si="15"/>
        <v>0</v>
      </c>
      <c r="BA61" s="85">
        <f t="shared" si="15"/>
        <v>0</v>
      </c>
      <c r="BB61" s="85">
        <f t="shared" si="15"/>
        <v>0</v>
      </c>
      <c r="BC61" s="85">
        <f t="shared" si="15"/>
        <v>0</v>
      </c>
      <c r="BD61" s="85">
        <f t="shared" si="15"/>
        <v>0</v>
      </c>
      <c r="BE61" s="85">
        <f t="shared" si="15"/>
        <v>0</v>
      </c>
      <c r="BF61" s="85">
        <f t="shared" si="15"/>
        <v>0</v>
      </c>
      <c r="BG61" s="85">
        <f t="shared" si="15"/>
        <v>0</v>
      </c>
      <c r="BH61" s="85">
        <f t="shared" si="15"/>
        <v>0</v>
      </c>
      <c r="BI61" s="85">
        <f t="shared" si="15"/>
        <v>0</v>
      </c>
      <c r="BJ61" s="85">
        <f t="shared" si="15"/>
        <v>0</v>
      </c>
      <c r="BK61" s="85">
        <f t="shared" si="15"/>
        <v>0</v>
      </c>
      <c r="BL61" s="85">
        <f t="shared" si="15"/>
        <v>0</v>
      </c>
      <c r="BM61" s="85">
        <f t="shared" si="15"/>
        <v>0</v>
      </c>
      <c r="BN61" s="85">
        <f t="shared" si="15"/>
        <v>0</v>
      </c>
      <c r="BO61" s="85">
        <f t="shared" si="15"/>
        <v>0</v>
      </c>
      <c r="BP61" s="85">
        <f t="shared" si="15"/>
        <v>0</v>
      </c>
      <c r="BQ61" s="85">
        <f t="shared" ref="BQ61:DU61" si="16">IFERROR(SUM(BQ59:BQ60),"")</f>
        <v>0</v>
      </c>
      <c r="BR61" s="85">
        <f t="shared" si="16"/>
        <v>0</v>
      </c>
      <c r="BS61" s="85">
        <f t="shared" si="16"/>
        <v>0</v>
      </c>
      <c r="BT61" s="85">
        <f t="shared" si="16"/>
        <v>0</v>
      </c>
      <c r="BU61" s="85">
        <f t="shared" si="16"/>
        <v>0</v>
      </c>
      <c r="BV61" s="85">
        <f t="shared" si="16"/>
        <v>0</v>
      </c>
      <c r="BW61" s="85">
        <f t="shared" si="16"/>
        <v>0</v>
      </c>
      <c r="BX61" s="85">
        <f t="shared" si="16"/>
        <v>0</v>
      </c>
      <c r="BY61" s="85">
        <f t="shared" si="16"/>
        <v>0</v>
      </c>
      <c r="BZ61" s="85">
        <f t="shared" si="16"/>
        <v>0</v>
      </c>
      <c r="CA61" s="85">
        <f t="shared" si="16"/>
        <v>0</v>
      </c>
      <c r="CB61" s="85">
        <f t="shared" si="16"/>
        <v>0</v>
      </c>
      <c r="CC61" s="85">
        <f t="shared" si="16"/>
        <v>0</v>
      </c>
      <c r="CD61" s="85">
        <f t="shared" si="16"/>
        <v>0</v>
      </c>
      <c r="CE61" s="85">
        <f t="shared" si="16"/>
        <v>0</v>
      </c>
      <c r="CF61" s="85">
        <f t="shared" si="16"/>
        <v>0</v>
      </c>
      <c r="CG61" s="85">
        <f t="shared" si="16"/>
        <v>0</v>
      </c>
      <c r="CH61" s="85">
        <f t="shared" si="16"/>
        <v>0</v>
      </c>
      <c r="CI61" s="85">
        <f t="shared" si="16"/>
        <v>0</v>
      </c>
      <c r="CJ61" s="85">
        <f t="shared" si="16"/>
        <v>0</v>
      </c>
      <c r="CK61" s="85">
        <f t="shared" si="16"/>
        <v>0</v>
      </c>
      <c r="CL61" s="85">
        <f t="shared" si="16"/>
        <v>0</v>
      </c>
      <c r="CM61" s="85">
        <f t="shared" si="16"/>
        <v>0</v>
      </c>
      <c r="CN61" s="85">
        <f t="shared" si="16"/>
        <v>0</v>
      </c>
      <c r="CO61" s="85">
        <f t="shared" si="16"/>
        <v>0</v>
      </c>
      <c r="CP61" s="85">
        <f t="shared" si="16"/>
        <v>0</v>
      </c>
      <c r="CQ61" s="85">
        <f t="shared" si="16"/>
        <v>0</v>
      </c>
      <c r="CR61" s="85">
        <f t="shared" si="16"/>
        <v>0</v>
      </c>
      <c r="CS61" s="85">
        <f t="shared" si="16"/>
        <v>0</v>
      </c>
      <c r="CT61" s="85">
        <f t="shared" si="16"/>
        <v>0</v>
      </c>
      <c r="CU61" s="85">
        <f t="shared" si="16"/>
        <v>0</v>
      </c>
      <c r="CV61" s="85">
        <f t="shared" si="16"/>
        <v>0</v>
      </c>
      <c r="CW61" s="85">
        <f t="shared" si="16"/>
        <v>0</v>
      </c>
      <c r="CX61" s="85">
        <f t="shared" si="16"/>
        <v>0</v>
      </c>
      <c r="CY61" s="85">
        <f t="shared" si="16"/>
        <v>0</v>
      </c>
      <c r="CZ61" s="85">
        <f t="shared" si="16"/>
        <v>0</v>
      </c>
      <c r="DA61" s="85">
        <f t="shared" si="16"/>
        <v>0</v>
      </c>
      <c r="DB61" s="85">
        <f t="shared" si="16"/>
        <v>0</v>
      </c>
      <c r="DC61" s="85">
        <f t="shared" si="16"/>
        <v>0</v>
      </c>
      <c r="DD61" s="85">
        <f t="shared" si="16"/>
        <v>0</v>
      </c>
      <c r="DE61" s="85">
        <f t="shared" si="16"/>
        <v>0</v>
      </c>
      <c r="DF61" s="85">
        <f t="shared" si="16"/>
        <v>0</v>
      </c>
      <c r="DG61" s="85">
        <f t="shared" si="16"/>
        <v>0</v>
      </c>
      <c r="DH61" s="85">
        <f t="shared" si="16"/>
        <v>0</v>
      </c>
      <c r="DI61" s="85">
        <f t="shared" si="16"/>
        <v>0</v>
      </c>
      <c r="DJ61" s="85">
        <f t="shared" si="16"/>
        <v>0</v>
      </c>
      <c r="DK61" s="85">
        <f t="shared" si="16"/>
        <v>0</v>
      </c>
      <c r="DL61" s="85">
        <f t="shared" si="16"/>
        <v>0</v>
      </c>
      <c r="DM61" s="85">
        <f t="shared" si="16"/>
        <v>0</v>
      </c>
      <c r="DN61" s="85">
        <f t="shared" si="16"/>
        <v>0</v>
      </c>
      <c r="DO61" s="85">
        <f t="shared" si="16"/>
        <v>0</v>
      </c>
      <c r="DP61" s="85">
        <f t="shared" si="16"/>
        <v>0</v>
      </c>
      <c r="DQ61" s="85">
        <f t="shared" si="16"/>
        <v>0</v>
      </c>
      <c r="DR61" s="85">
        <f t="shared" si="16"/>
        <v>0</v>
      </c>
      <c r="DS61" s="85">
        <f t="shared" si="16"/>
        <v>0</v>
      </c>
      <c r="DT61" s="85">
        <f t="shared" si="16"/>
        <v>0</v>
      </c>
      <c r="DU61" s="85">
        <f t="shared" si="16"/>
        <v>0</v>
      </c>
    </row>
    <row r="62" spans="1:125">
      <c r="A62" s="2"/>
      <c r="B62" s="2"/>
      <c r="C62" s="2"/>
      <c r="D62" s="2"/>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c r="DE62" s="85"/>
      <c r="DF62" s="85"/>
      <c r="DG62" s="85"/>
      <c r="DH62" s="85"/>
      <c r="DI62" s="85"/>
      <c r="DJ62" s="85"/>
      <c r="DK62" s="85"/>
      <c r="DL62" s="85"/>
      <c r="DM62" s="85"/>
      <c r="DN62" s="85"/>
      <c r="DO62" s="85"/>
      <c r="DP62" s="85"/>
      <c r="DQ62" s="85"/>
      <c r="DR62" s="85"/>
      <c r="DS62" s="85"/>
      <c r="DT62" s="85"/>
      <c r="DU62" s="85"/>
    </row>
    <row r="63" spans="1:125">
      <c r="A63" s="61" t="str">
        <f>IFERROR(Finansēšana!A331,"")</f>
        <v>Kopā apgrozījums SAISTĪBU MAKSĀJUMU SUMMAS REZERVES KONTOS</v>
      </c>
      <c r="B63" s="62" t="str">
        <f>IFERROR(Finansēšana!B331,"")</f>
        <v>k €</v>
      </c>
      <c r="C63" s="2"/>
      <c r="D63" s="85">
        <f>IFERROR(SUM(E63:DU63),"")</f>
        <v>0</v>
      </c>
      <c r="E63" s="69">
        <f>IFERROR(Finansēšana!E331,"")</f>
        <v>0</v>
      </c>
      <c r="F63" s="69">
        <f>IFERROR(Finansēšana!F331,"")</f>
        <v>0</v>
      </c>
      <c r="G63" s="69">
        <f>IFERROR(Finansēšana!G331,"")</f>
        <v>0</v>
      </c>
      <c r="H63" s="69">
        <f>IFERROR(Finansēšana!H331,"")</f>
        <v>0</v>
      </c>
      <c r="I63" s="69">
        <f>IFERROR(Finansēšana!I331,"")</f>
        <v>0</v>
      </c>
      <c r="J63" s="69">
        <f>IFERROR(Finansēšana!J331,"")</f>
        <v>-345907.69830846053</v>
      </c>
      <c r="K63" s="69">
        <f>IFERROR(Finansēšana!K331,"")</f>
        <v>0</v>
      </c>
      <c r="L63" s="69">
        <f>IFERROR(Finansēšana!L331,"")</f>
        <v>0</v>
      </c>
      <c r="M63" s="69">
        <f>IFERROR(Finansēšana!M331,"")</f>
        <v>5.8207660913467407E-11</v>
      </c>
      <c r="N63" s="69">
        <f>IFERROR(Finansēšana!N331,"")</f>
        <v>-5.8207660913467407E-11</v>
      </c>
      <c r="O63" s="69">
        <f>IFERROR(Finansēšana!O331,"")</f>
        <v>5.8207660913467407E-11</v>
      </c>
      <c r="P63" s="69">
        <f>IFERROR(Finansēšana!P331,"")</f>
        <v>0</v>
      </c>
      <c r="Q63" s="69">
        <f>IFERROR(Finansēšana!Q331,"")</f>
        <v>0</v>
      </c>
      <c r="R63" s="69">
        <f>IFERROR(Finansēšana!R331,"")</f>
        <v>0</v>
      </c>
      <c r="S63" s="69">
        <f>IFERROR(Finansēšana!S331,"")</f>
        <v>0</v>
      </c>
      <c r="T63" s="69">
        <f>IFERROR(Finansēšana!T331,"")</f>
        <v>-5.8207660913467407E-11</v>
      </c>
      <c r="U63" s="69">
        <f>IFERROR(Finansēšana!U331,"")</f>
        <v>0</v>
      </c>
      <c r="V63" s="69">
        <f>IFERROR(Finansēšana!V331,"")</f>
        <v>0</v>
      </c>
      <c r="W63" s="69">
        <f>IFERROR(Finansēšana!W331,"")</f>
        <v>5.8207660913467407E-11</v>
      </c>
      <c r="X63" s="69">
        <f>IFERROR(Finansēšana!X331,"")</f>
        <v>0</v>
      </c>
      <c r="Y63" s="69">
        <f>IFERROR(Finansēšana!Y331,"")</f>
        <v>0</v>
      </c>
      <c r="Z63" s="69">
        <f>IFERROR(Finansēšana!Z331,"")</f>
        <v>5.8207660913467407E-11</v>
      </c>
      <c r="AA63" s="69">
        <f>IFERROR(Finansēšana!AA331,"")</f>
        <v>0</v>
      </c>
      <c r="AB63" s="69">
        <f>IFERROR(Finansēšana!AB331,"")</f>
        <v>-5.8207660913467407E-11</v>
      </c>
      <c r="AC63" s="69">
        <f>IFERROR(Finansēšana!AC331,"")</f>
        <v>5.8207660913467407E-11</v>
      </c>
      <c r="AD63" s="69">
        <f>IFERROR(Finansēšana!AD331,"")</f>
        <v>0</v>
      </c>
      <c r="AE63" s="69">
        <f>IFERROR(Finansēšana!AE331,"")</f>
        <v>0</v>
      </c>
      <c r="AF63" s="69">
        <f>IFERROR(Finansēšana!AF331,"")</f>
        <v>0</v>
      </c>
      <c r="AG63" s="69">
        <f>IFERROR(Finansēšana!AG331,"")</f>
        <v>-5.8207660913467407E-11</v>
      </c>
      <c r="AH63" s="69">
        <f>IFERROR(Finansēšana!AH331,"")</f>
        <v>5.8207660913467407E-11</v>
      </c>
      <c r="AI63" s="69">
        <f>IFERROR(Finansēšana!AI331,"")</f>
        <v>0</v>
      </c>
      <c r="AJ63" s="69">
        <f>IFERROR(Finansēšana!AJ331,"")</f>
        <v>-5.8207660913467407E-11</v>
      </c>
      <c r="AK63" s="69">
        <f>IFERROR(Finansēšana!AK331,"")</f>
        <v>0</v>
      </c>
      <c r="AL63" s="69">
        <f>IFERROR(Finansēšana!AL331,"")</f>
        <v>5.8207660913467407E-11</v>
      </c>
      <c r="AM63" s="69">
        <f>IFERROR(Finansēšana!AM331,"")</f>
        <v>0</v>
      </c>
      <c r="AN63" s="69">
        <f>IFERROR(Finansēšana!AN331,"")</f>
        <v>-5.8207660913467407E-11</v>
      </c>
      <c r="AO63" s="69">
        <f>IFERROR(Finansēšana!AO331,"")</f>
        <v>5.8207660913467407E-11</v>
      </c>
      <c r="AP63" s="69">
        <f>IFERROR(Finansēšana!AP331,"")</f>
        <v>0</v>
      </c>
      <c r="AQ63" s="69">
        <f>IFERROR(Finansēšana!AQ331,"")</f>
        <v>-5.8207660913467407E-11</v>
      </c>
      <c r="AR63" s="69">
        <f>IFERROR(Finansēšana!AR331,"")</f>
        <v>0</v>
      </c>
      <c r="AS63" s="69">
        <f>IFERROR(Finansēšana!AS331,"")</f>
        <v>5.8207660913467407E-11</v>
      </c>
      <c r="AT63" s="69">
        <f>IFERROR(Finansēšana!AT331,"")</f>
        <v>0</v>
      </c>
      <c r="AU63" s="69">
        <f>IFERROR(Finansēšana!AU331,"")</f>
        <v>-5.8207660913467407E-11</v>
      </c>
      <c r="AV63" s="69">
        <f>IFERROR(Finansēšana!AV331,"")</f>
        <v>0</v>
      </c>
      <c r="AW63" s="69">
        <f>IFERROR(Finansēšana!AW331,"")</f>
        <v>-5.8207660913467407E-11</v>
      </c>
      <c r="AX63" s="69">
        <f>IFERROR(Finansēšana!AX331,"")</f>
        <v>5.8207660913467407E-11</v>
      </c>
      <c r="AY63" s="69">
        <f>IFERROR(Finansēšana!AY331,"")</f>
        <v>0</v>
      </c>
      <c r="AZ63" s="69">
        <f>IFERROR(Finansēšana!AZ331,"")</f>
        <v>0</v>
      </c>
      <c r="BA63" s="69">
        <f>IFERROR(Finansēšana!BA331,"")</f>
        <v>0</v>
      </c>
      <c r="BB63" s="69">
        <f>IFERROR(Finansēšana!BB331,"")</f>
        <v>0</v>
      </c>
      <c r="BC63" s="69">
        <f>IFERROR(Finansēšana!BC331,"")</f>
        <v>0</v>
      </c>
      <c r="BD63" s="69">
        <f>IFERROR(Finansēšana!BD331,"")</f>
        <v>0</v>
      </c>
      <c r="BE63" s="69">
        <f>IFERROR(Finansēšana!BE331,"")</f>
        <v>-5.8207660913467407E-11</v>
      </c>
      <c r="BF63" s="69">
        <f>IFERROR(Finansēšana!BF331,"")</f>
        <v>5.8207660913467407E-11</v>
      </c>
      <c r="BG63" s="69">
        <f>IFERROR(Finansēšana!BG331,"")</f>
        <v>-5.8207660913467407E-11</v>
      </c>
      <c r="BH63" s="69">
        <f>IFERROR(Finansēšana!BH331,"")</f>
        <v>0</v>
      </c>
      <c r="BI63" s="69">
        <f>IFERROR(Finansēšana!BI331,"")</f>
        <v>86476.924577115162</v>
      </c>
      <c r="BJ63" s="69">
        <f>IFERROR(Finansēšana!BJ331,"")</f>
        <v>86476.924577115104</v>
      </c>
      <c r="BK63" s="69">
        <f>IFERROR(Finansēšana!BK331,"")</f>
        <v>86476.924577115147</v>
      </c>
      <c r="BL63" s="69">
        <f>IFERROR(Finansēšana!BL331,"")</f>
        <v>86476.924577115118</v>
      </c>
      <c r="BM63" s="69">
        <f>IFERROR(Finansēšana!BM331,"")</f>
        <v>0</v>
      </c>
      <c r="BN63" s="69">
        <f>IFERROR(Finansēšana!BN331,"")</f>
        <v>0</v>
      </c>
      <c r="BO63" s="69">
        <f>IFERROR(Finansēšana!BO331,"")</f>
        <v>0</v>
      </c>
      <c r="BP63" s="69">
        <f>IFERROR(Finansēšana!BP331,"")</f>
        <v>0</v>
      </c>
      <c r="BQ63" s="69">
        <f>IFERROR(Finansēšana!BQ331,"")</f>
        <v>0</v>
      </c>
      <c r="BR63" s="69">
        <f>IFERROR(Finansēšana!BR331,"")</f>
        <v>0</v>
      </c>
      <c r="BS63" s="69">
        <f>IFERROR(Finansēšana!BS331,"")</f>
        <v>0</v>
      </c>
      <c r="BT63" s="69">
        <f>IFERROR(Finansēšana!BT331,"")</f>
        <v>0</v>
      </c>
      <c r="BU63" s="69">
        <f>IFERROR(Finansēšana!BU331,"")</f>
        <v>0</v>
      </c>
      <c r="BV63" s="69">
        <f>IFERROR(Finansēšana!BV331,"")</f>
        <v>0</v>
      </c>
      <c r="BW63" s="69">
        <f>IFERROR(Finansēšana!BW331,"")</f>
        <v>0</v>
      </c>
      <c r="BX63" s="69">
        <f>IFERROR(Finansēšana!BX331,"")</f>
        <v>0</v>
      </c>
      <c r="BY63" s="69">
        <f>IFERROR(Finansēšana!BY331,"")</f>
        <v>0</v>
      </c>
      <c r="BZ63" s="69">
        <f>IFERROR(Finansēšana!BZ331,"")</f>
        <v>0</v>
      </c>
      <c r="CA63" s="69">
        <f>IFERROR(Finansēšana!CA331,"")</f>
        <v>0</v>
      </c>
      <c r="CB63" s="69">
        <f>IFERROR(Finansēšana!CB331,"")</f>
        <v>0</v>
      </c>
      <c r="CC63" s="69">
        <f>IFERROR(Finansēšana!CC331,"")</f>
        <v>0</v>
      </c>
      <c r="CD63" s="69">
        <f>IFERROR(Finansēšana!CD331,"")</f>
        <v>0</v>
      </c>
      <c r="CE63" s="69">
        <f>IFERROR(Finansēšana!CE331,"")</f>
        <v>0</v>
      </c>
      <c r="CF63" s="69">
        <f>IFERROR(Finansēšana!CF331,"")</f>
        <v>0</v>
      </c>
      <c r="CG63" s="69">
        <f>IFERROR(Finansēšana!CG331,"")</f>
        <v>0</v>
      </c>
      <c r="CH63" s="69">
        <f>IFERROR(Finansēšana!CH331,"")</f>
        <v>0</v>
      </c>
      <c r="CI63" s="69">
        <f>IFERROR(Finansēšana!CI331,"")</f>
        <v>0</v>
      </c>
      <c r="CJ63" s="69">
        <f>IFERROR(Finansēšana!CJ331,"")</f>
        <v>0</v>
      </c>
      <c r="CK63" s="69">
        <f>IFERROR(Finansēšana!CK331,"")</f>
        <v>0</v>
      </c>
      <c r="CL63" s="69">
        <f>IFERROR(Finansēšana!CL331,"")</f>
        <v>0</v>
      </c>
      <c r="CM63" s="69">
        <f>IFERROR(Finansēšana!CM331,"")</f>
        <v>0</v>
      </c>
      <c r="CN63" s="69">
        <f>IFERROR(Finansēšana!CN331,"")</f>
        <v>0</v>
      </c>
      <c r="CO63" s="69">
        <f>IFERROR(Finansēšana!CO331,"")</f>
        <v>0</v>
      </c>
      <c r="CP63" s="69">
        <f>IFERROR(Finansēšana!CP331,"")</f>
        <v>0</v>
      </c>
      <c r="CQ63" s="69">
        <f>IFERROR(Finansēšana!CQ331,"")</f>
        <v>0</v>
      </c>
      <c r="CR63" s="69">
        <f>IFERROR(Finansēšana!CR331,"")</f>
        <v>0</v>
      </c>
      <c r="CS63" s="69">
        <f>IFERROR(Finansēšana!CS331,"")</f>
        <v>0</v>
      </c>
      <c r="CT63" s="69">
        <f>IFERROR(Finansēšana!CT331,"")</f>
        <v>0</v>
      </c>
      <c r="CU63" s="69">
        <f>IFERROR(Finansēšana!CU331,"")</f>
        <v>0</v>
      </c>
      <c r="CV63" s="69">
        <f>IFERROR(Finansēšana!CV331,"")</f>
        <v>0</v>
      </c>
      <c r="CW63" s="69">
        <f>IFERROR(Finansēšana!CW331,"")</f>
        <v>0</v>
      </c>
      <c r="CX63" s="69">
        <f>IFERROR(Finansēšana!CX331,"")</f>
        <v>0</v>
      </c>
      <c r="CY63" s="69">
        <f>IFERROR(Finansēšana!CY331,"")</f>
        <v>0</v>
      </c>
      <c r="CZ63" s="69">
        <f>IFERROR(Finansēšana!CZ331,"")</f>
        <v>0</v>
      </c>
      <c r="DA63" s="69">
        <f>IFERROR(Finansēšana!DA331,"")</f>
        <v>0</v>
      </c>
      <c r="DB63" s="69">
        <f>IFERROR(Finansēšana!DB331,"")</f>
        <v>0</v>
      </c>
      <c r="DC63" s="69">
        <f>IFERROR(Finansēšana!DC331,"")</f>
        <v>0</v>
      </c>
      <c r="DD63" s="69">
        <f>IFERROR(Finansēšana!DD331,"")</f>
        <v>0</v>
      </c>
      <c r="DE63" s="69">
        <f>IFERROR(Finansēšana!DE331,"")</f>
        <v>0</v>
      </c>
      <c r="DF63" s="69">
        <f>IFERROR(Finansēšana!DF331,"")</f>
        <v>0</v>
      </c>
      <c r="DG63" s="69">
        <f>IFERROR(Finansēšana!DG331,"")</f>
        <v>0</v>
      </c>
      <c r="DH63" s="69">
        <f>IFERROR(Finansēšana!DH331,"")</f>
        <v>0</v>
      </c>
      <c r="DI63" s="69">
        <f>IFERROR(Finansēšana!DI331,"")</f>
        <v>0</v>
      </c>
      <c r="DJ63" s="69">
        <f>IFERROR(Finansēšana!DJ331,"")</f>
        <v>0</v>
      </c>
      <c r="DK63" s="69">
        <f>IFERROR(Finansēšana!DK331,"")</f>
        <v>0</v>
      </c>
      <c r="DL63" s="69">
        <f>IFERROR(Finansēšana!DL331,"")</f>
        <v>0</v>
      </c>
      <c r="DM63" s="69">
        <f>IFERROR(Finansēšana!DM331,"")</f>
        <v>0</v>
      </c>
      <c r="DN63" s="69">
        <f>IFERROR(Finansēšana!DN331,"")</f>
        <v>0</v>
      </c>
      <c r="DO63" s="69">
        <f>IFERROR(Finansēšana!DO331,"")</f>
        <v>0</v>
      </c>
      <c r="DP63" s="69">
        <f>IFERROR(Finansēšana!DP331,"")</f>
        <v>0</v>
      </c>
      <c r="DQ63" s="69">
        <f>IFERROR(Finansēšana!DQ331,"")</f>
        <v>0</v>
      </c>
      <c r="DR63" s="69">
        <f>IFERROR(Finansēšana!DR331,"")</f>
        <v>0</v>
      </c>
      <c r="DS63" s="69">
        <f>IFERROR(Finansēšana!DS331,"")</f>
        <v>0</v>
      </c>
      <c r="DT63" s="69">
        <f>IFERROR(Finansēšana!DT331,"")</f>
        <v>0</v>
      </c>
      <c r="DU63" s="69">
        <f>IFERROR(Finansēšana!DU331,"")</f>
        <v>0</v>
      </c>
    </row>
    <row r="64" spans="1:1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c r="A65" s="25" t="s">
        <v>484</v>
      </c>
      <c r="B65" s="173"/>
      <c r="C65" s="173"/>
      <c r="D65" s="173">
        <f ca="1">IFERROR(SUM(E65:DU65),"")</f>
        <v>9421660.9326766916</v>
      </c>
      <c r="E65" s="173">
        <f t="shared" ref="E65:BP65" si="17">IFERROR((SUM(E46,E51,E56,E61)-E63)*E27-E9,"")</f>
        <v>0</v>
      </c>
      <c r="F65" s="173">
        <f t="shared" ca="1" si="17"/>
        <v>0</v>
      </c>
      <c r="G65" s="173">
        <f t="shared" ca="1" si="17"/>
        <v>0</v>
      </c>
      <c r="H65" s="173">
        <f t="shared" ca="1" si="17"/>
        <v>0</v>
      </c>
      <c r="I65" s="173">
        <f t="shared" ca="1" si="17"/>
        <v>0</v>
      </c>
      <c r="J65" s="173">
        <f t="shared" ca="1" si="17"/>
        <v>518861.5474626908</v>
      </c>
      <c r="K65" s="173">
        <f t="shared" ca="1" si="17"/>
        <v>171224.31066268796</v>
      </c>
      <c r="L65" s="173">
        <f t="shared" ca="1" si="17"/>
        <v>171224.31066268796</v>
      </c>
      <c r="M65" s="173">
        <f ca="1">IFERROR((SUM(M46,M51,M56,M61)-M63)*M27-M9,"")</f>
        <v>171224.3106626879</v>
      </c>
      <c r="N65" s="173">
        <f ca="1">IFERROR((SUM(N46,N51,N56,N61)-N63)*N27-N9,"")</f>
        <v>171224.31066268802</v>
      </c>
      <c r="O65" s="173">
        <f t="shared" ca="1" si="17"/>
        <v>171224.3106626879</v>
      </c>
      <c r="P65" s="173">
        <f t="shared" ca="1" si="17"/>
        <v>171224.31066268793</v>
      </c>
      <c r="Q65" s="173">
        <f t="shared" ca="1" si="17"/>
        <v>171224.31066268793</v>
      </c>
      <c r="R65" s="173">
        <f t="shared" ca="1" si="17"/>
        <v>171224.31066268796</v>
      </c>
      <c r="S65" s="173">
        <f t="shared" ca="1" si="17"/>
        <v>171224.31066268793</v>
      </c>
      <c r="T65" s="173">
        <f t="shared" ca="1" si="17"/>
        <v>171224.31066268799</v>
      </c>
      <c r="U65" s="173">
        <f t="shared" ca="1" si="17"/>
        <v>171224.31066268793</v>
      </c>
      <c r="V65" s="173">
        <f t="shared" ca="1" si="17"/>
        <v>171224.31066268793</v>
      </c>
      <c r="W65" s="173">
        <f t="shared" ca="1" si="17"/>
        <v>171224.31066268787</v>
      </c>
      <c r="X65" s="173">
        <f t="shared" ca="1" si="17"/>
        <v>171224.31066268796</v>
      </c>
      <c r="Y65" s="173">
        <f t="shared" ca="1" si="17"/>
        <v>171224.31066268796</v>
      </c>
      <c r="Z65" s="173">
        <f t="shared" ca="1" si="17"/>
        <v>171224.31066268787</v>
      </c>
      <c r="AA65" s="173">
        <f t="shared" ca="1" si="17"/>
        <v>171224.31066268793</v>
      </c>
      <c r="AB65" s="173">
        <f t="shared" ca="1" si="17"/>
        <v>171224.31066268796</v>
      </c>
      <c r="AC65" s="173">
        <f t="shared" ca="1" si="17"/>
        <v>171224.31066268787</v>
      </c>
      <c r="AD65" s="173">
        <f t="shared" ca="1" si="17"/>
        <v>171224.31066268793</v>
      </c>
      <c r="AE65" s="173">
        <f t="shared" ca="1" si="17"/>
        <v>171224.31066268793</v>
      </c>
      <c r="AF65" s="173">
        <f t="shared" ca="1" si="17"/>
        <v>171224.3106626879</v>
      </c>
      <c r="AG65" s="173">
        <f t="shared" ca="1" si="17"/>
        <v>171224.31066268796</v>
      </c>
      <c r="AH65" s="173">
        <f t="shared" ca="1" si="17"/>
        <v>171224.31066268787</v>
      </c>
      <c r="AI65" s="173">
        <f t="shared" ca="1" si="17"/>
        <v>171224.31066268793</v>
      </c>
      <c r="AJ65" s="173">
        <f t="shared" ca="1" si="17"/>
        <v>171224.31066268796</v>
      </c>
      <c r="AK65" s="173">
        <f t="shared" ca="1" si="17"/>
        <v>171224.31066268793</v>
      </c>
      <c r="AL65" s="173">
        <f t="shared" ca="1" si="17"/>
        <v>171224.31066268787</v>
      </c>
      <c r="AM65" s="173">
        <f t="shared" ca="1" si="17"/>
        <v>171224.31066268793</v>
      </c>
      <c r="AN65" s="173">
        <f t="shared" ca="1" si="17"/>
        <v>171224.31066268796</v>
      </c>
      <c r="AO65" s="173">
        <f t="shared" ca="1" si="17"/>
        <v>171224.31066268787</v>
      </c>
      <c r="AP65" s="173">
        <f t="shared" ca="1" si="17"/>
        <v>171224.31066268793</v>
      </c>
      <c r="AQ65" s="173">
        <f t="shared" ca="1" si="17"/>
        <v>171224.31066268796</v>
      </c>
      <c r="AR65" s="173">
        <f t="shared" ca="1" si="17"/>
        <v>171224.31066268793</v>
      </c>
      <c r="AS65" s="173">
        <f t="shared" ca="1" si="17"/>
        <v>171224.31066268787</v>
      </c>
      <c r="AT65" s="173">
        <f t="shared" ca="1" si="17"/>
        <v>171224.31066268793</v>
      </c>
      <c r="AU65" s="173">
        <f t="shared" ca="1" si="17"/>
        <v>171224.31066268796</v>
      </c>
      <c r="AV65" s="173">
        <f t="shared" ca="1" si="17"/>
        <v>171224.31066268793</v>
      </c>
      <c r="AW65" s="173">
        <f t="shared" ca="1" si="17"/>
        <v>171224.31066268799</v>
      </c>
      <c r="AX65" s="173">
        <f t="shared" ca="1" si="17"/>
        <v>171224.31066268787</v>
      </c>
      <c r="AY65" s="173">
        <f t="shared" ca="1" si="17"/>
        <v>171224.31066268793</v>
      </c>
      <c r="AZ65" s="173">
        <f t="shared" ca="1" si="17"/>
        <v>171224.31066268793</v>
      </c>
      <c r="BA65" s="173">
        <f t="shared" ca="1" si="17"/>
        <v>171224.31066268796</v>
      </c>
      <c r="BB65" s="173">
        <f t="shared" ca="1" si="17"/>
        <v>171224.31066268793</v>
      </c>
      <c r="BC65" s="173">
        <f t="shared" ca="1" si="17"/>
        <v>171224.31066268793</v>
      </c>
      <c r="BD65" s="173">
        <f t="shared" ca="1" si="17"/>
        <v>171224.31066268793</v>
      </c>
      <c r="BE65" s="173">
        <f t="shared" ca="1" si="17"/>
        <v>171224.31066268799</v>
      </c>
      <c r="BF65" s="173">
        <f t="shared" ca="1" si="17"/>
        <v>171224.31066268787</v>
      </c>
      <c r="BG65" s="173">
        <f t="shared" ca="1" si="17"/>
        <v>171224.31066268799</v>
      </c>
      <c r="BH65" s="173">
        <f t="shared" ca="1" si="17"/>
        <v>171224.31066268793</v>
      </c>
      <c r="BI65" s="173">
        <f t="shared" ca="1" si="17"/>
        <v>84747.386085572798</v>
      </c>
      <c r="BJ65" s="173">
        <f t="shared" ca="1" si="17"/>
        <v>85179.770708458411</v>
      </c>
      <c r="BK65" s="173">
        <f t="shared" ca="1" si="17"/>
        <v>85612.155331343965</v>
      </c>
      <c r="BL65" s="173">
        <f t="shared" ca="1" si="17"/>
        <v>86044.539954229549</v>
      </c>
      <c r="BM65" s="173">
        <f t="shared" ca="1" si="17"/>
        <v>0</v>
      </c>
      <c r="BN65" s="173">
        <f t="shared" ca="1" si="17"/>
        <v>0</v>
      </c>
      <c r="BO65" s="173">
        <f t="shared" ca="1" si="17"/>
        <v>0</v>
      </c>
      <c r="BP65" s="173">
        <f t="shared" ca="1" si="17"/>
        <v>0</v>
      </c>
      <c r="BQ65" s="173">
        <f t="shared" ref="BQ65:DU65" ca="1" si="18">IFERROR((SUM(BQ46,BQ51,BQ56,BQ61)-BQ63)*BQ27-BQ9,"")</f>
        <v>0</v>
      </c>
      <c r="BR65" s="173">
        <f t="shared" ca="1" si="18"/>
        <v>0</v>
      </c>
      <c r="BS65" s="173">
        <f t="shared" ca="1" si="18"/>
        <v>0</v>
      </c>
      <c r="BT65" s="173">
        <f t="shared" ca="1" si="18"/>
        <v>0</v>
      </c>
      <c r="BU65" s="173">
        <f t="shared" ca="1" si="18"/>
        <v>0</v>
      </c>
      <c r="BV65" s="173">
        <f t="shared" ca="1" si="18"/>
        <v>0</v>
      </c>
      <c r="BW65" s="173">
        <f t="shared" ca="1" si="18"/>
        <v>0</v>
      </c>
      <c r="BX65" s="173">
        <f t="shared" ca="1" si="18"/>
        <v>0</v>
      </c>
      <c r="BY65" s="173">
        <f t="shared" ca="1" si="18"/>
        <v>0</v>
      </c>
      <c r="BZ65" s="173">
        <f t="shared" ca="1" si="18"/>
        <v>0</v>
      </c>
      <c r="CA65" s="173">
        <f t="shared" ca="1" si="18"/>
        <v>0</v>
      </c>
      <c r="CB65" s="173">
        <f t="shared" ca="1" si="18"/>
        <v>0</v>
      </c>
      <c r="CC65" s="173">
        <f t="shared" ca="1" si="18"/>
        <v>0</v>
      </c>
      <c r="CD65" s="173">
        <f t="shared" ca="1" si="18"/>
        <v>0</v>
      </c>
      <c r="CE65" s="173">
        <f t="shared" ca="1" si="18"/>
        <v>0</v>
      </c>
      <c r="CF65" s="173">
        <f t="shared" ca="1" si="18"/>
        <v>0</v>
      </c>
      <c r="CG65" s="173">
        <f t="shared" ca="1" si="18"/>
        <v>0</v>
      </c>
      <c r="CH65" s="173">
        <f t="shared" ca="1" si="18"/>
        <v>0</v>
      </c>
      <c r="CI65" s="173">
        <f t="shared" ca="1" si="18"/>
        <v>0</v>
      </c>
      <c r="CJ65" s="173">
        <f t="shared" ca="1" si="18"/>
        <v>0</v>
      </c>
      <c r="CK65" s="173">
        <f t="shared" ca="1" si="18"/>
        <v>0</v>
      </c>
      <c r="CL65" s="173">
        <f t="shared" ca="1" si="18"/>
        <v>0</v>
      </c>
      <c r="CM65" s="173">
        <f t="shared" ca="1" si="18"/>
        <v>0</v>
      </c>
      <c r="CN65" s="173">
        <f t="shared" ca="1" si="18"/>
        <v>0</v>
      </c>
      <c r="CO65" s="173">
        <f t="shared" ca="1" si="18"/>
        <v>0</v>
      </c>
      <c r="CP65" s="173">
        <f t="shared" ca="1" si="18"/>
        <v>0</v>
      </c>
      <c r="CQ65" s="173">
        <f t="shared" ca="1" si="18"/>
        <v>0</v>
      </c>
      <c r="CR65" s="173">
        <f t="shared" ca="1" si="18"/>
        <v>0</v>
      </c>
      <c r="CS65" s="173">
        <f t="shared" ca="1" si="18"/>
        <v>0</v>
      </c>
      <c r="CT65" s="173">
        <f t="shared" ca="1" si="18"/>
        <v>0</v>
      </c>
      <c r="CU65" s="173">
        <f t="shared" ca="1" si="18"/>
        <v>0</v>
      </c>
      <c r="CV65" s="173">
        <f t="shared" ca="1" si="18"/>
        <v>0</v>
      </c>
      <c r="CW65" s="173">
        <f t="shared" ca="1" si="18"/>
        <v>0</v>
      </c>
      <c r="CX65" s="173">
        <f t="shared" ca="1" si="18"/>
        <v>0</v>
      </c>
      <c r="CY65" s="173">
        <f t="shared" ca="1" si="18"/>
        <v>0</v>
      </c>
      <c r="CZ65" s="173">
        <f t="shared" ca="1" si="18"/>
        <v>0</v>
      </c>
      <c r="DA65" s="173">
        <f t="shared" ca="1" si="18"/>
        <v>0</v>
      </c>
      <c r="DB65" s="173">
        <f t="shared" ca="1" si="18"/>
        <v>0</v>
      </c>
      <c r="DC65" s="173">
        <f t="shared" ca="1" si="18"/>
        <v>0</v>
      </c>
      <c r="DD65" s="173">
        <f t="shared" ca="1" si="18"/>
        <v>0</v>
      </c>
      <c r="DE65" s="173">
        <f t="shared" ca="1" si="18"/>
        <v>0</v>
      </c>
      <c r="DF65" s="173">
        <f t="shared" ca="1" si="18"/>
        <v>0</v>
      </c>
      <c r="DG65" s="173">
        <f t="shared" ca="1" si="18"/>
        <v>0</v>
      </c>
      <c r="DH65" s="173">
        <f t="shared" ca="1" si="18"/>
        <v>0</v>
      </c>
      <c r="DI65" s="173">
        <f t="shared" ca="1" si="18"/>
        <v>0</v>
      </c>
      <c r="DJ65" s="173">
        <f t="shared" ca="1" si="18"/>
        <v>0</v>
      </c>
      <c r="DK65" s="173">
        <f t="shared" ca="1" si="18"/>
        <v>0</v>
      </c>
      <c r="DL65" s="173">
        <f t="shared" ca="1" si="18"/>
        <v>0</v>
      </c>
      <c r="DM65" s="173">
        <f t="shared" ca="1" si="18"/>
        <v>0</v>
      </c>
      <c r="DN65" s="173">
        <f t="shared" ca="1" si="18"/>
        <v>0</v>
      </c>
      <c r="DO65" s="173">
        <f t="shared" ca="1" si="18"/>
        <v>0</v>
      </c>
      <c r="DP65" s="173">
        <f t="shared" ca="1" si="18"/>
        <v>0</v>
      </c>
      <c r="DQ65" s="173">
        <f t="shared" ca="1" si="18"/>
        <v>0</v>
      </c>
      <c r="DR65" s="173">
        <f t="shared" ca="1" si="18"/>
        <v>0</v>
      </c>
      <c r="DS65" s="173">
        <f t="shared" ca="1" si="18"/>
        <v>0</v>
      </c>
      <c r="DT65" s="173">
        <f t="shared" ca="1" si="18"/>
        <v>0</v>
      </c>
      <c r="DU65" s="173">
        <f t="shared" ca="1" si="18"/>
        <v>0</v>
      </c>
    </row>
    <row r="66" spans="1:1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ht="15" thickBot="1">
      <c r="A67" s="139" t="s">
        <v>480</v>
      </c>
      <c r="B67" s="126" t="s">
        <v>71</v>
      </c>
      <c r="C67" s="139"/>
      <c r="D67" s="127">
        <f ca="1">IFERROR(SUM(E67:DU67),"")</f>
        <v>12772496.71624971</v>
      </c>
      <c r="E67" s="127">
        <f t="shared" ref="E67:BP67" ca="1" si="19">IFERROR(SUM(E39,E65),"")</f>
        <v>0</v>
      </c>
      <c r="F67" s="127">
        <f t="shared" ca="1" si="19"/>
        <v>0</v>
      </c>
      <c r="G67" s="127">
        <f t="shared" ca="1" si="19"/>
        <v>0</v>
      </c>
      <c r="H67" s="127">
        <f t="shared" ca="1" si="19"/>
        <v>0</v>
      </c>
      <c r="I67" s="127">
        <f t="shared" ca="1" si="19"/>
        <v>0</v>
      </c>
      <c r="J67" s="127">
        <f t="shared" ca="1" si="19"/>
        <v>555844.91813119443</v>
      </c>
      <c r="K67" s="127">
        <f t="shared" ca="1" si="19"/>
        <v>208418.52579407234</v>
      </c>
      <c r="L67" s="127">
        <f t="shared" ca="1" si="19"/>
        <v>208628.20959322699</v>
      </c>
      <c r="M67" s="127">
        <f t="shared" ca="1" si="19"/>
        <v>208594.00424452257</v>
      </c>
      <c r="N67" s="127">
        <f t="shared" ca="1" si="19"/>
        <v>208781.53334120321</v>
      </c>
      <c r="O67" s="127">
        <f t="shared" ca="1" si="19"/>
        <v>208967.92726743614</v>
      </c>
      <c r="P67" s="127">
        <f t="shared" ca="1" si="19"/>
        <v>209153.15983307629</v>
      </c>
      <c r="Q67" s="127">
        <f t="shared" ca="1" si="19"/>
        <v>209341.39811615928</v>
      </c>
      <c r="R67" s="127">
        <f t="shared" ca="1" si="19"/>
        <v>209532.67779477345</v>
      </c>
      <c r="S67" s="127">
        <f t="shared" ca="1" si="19"/>
        <v>209722.79959953111</v>
      </c>
      <c r="T67" s="127">
        <f t="shared" ca="1" si="19"/>
        <v>209911.7368164841</v>
      </c>
      <c r="U67" s="127">
        <f t="shared" ca="1" si="19"/>
        <v>210103.73986522871</v>
      </c>
      <c r="V67" s="127">
        <f t="shared" ca="1" si="19"/>
        <v>210298.84513741513</v>
      </c>
      <c r="W67" s="127">
        <f t="shared" ca="1" si="19"/>
        <v>210492.76937826793</v>
      </c>
      <c r="X67" s="127">
        <f t="shared" ca="1" si="19"/>
        <v>210685.48533955999</v>
      </c>
      <c r="Y67" s="127">
        <f t="shared" ca="1" si="19"/>
        <v>210881.32844927956</v>
      </c>
      <c r="Z67" s="127">
        <f t="shared" ca="1" si="19"/>
        <v>211080.33582690961</v>
      </c>
      <c r="AA67" s="127">
        <f t="shared" ca="1" si="19"/>
        <v>211278.13855257959</v>
      </c>
      <c r="AB67" s="127">
        <f t="shared" ca="1" si="19"/>
        <v>211474.70883309745</v>
      </c>
      <c r="AC67" s="127">
        <f t="shared" ca="1" si="19"/>
        <v>211674.4688050113</v>
      </c>
      <c r="AD67" s="127">
        <f t="shared" ca="1" si="19"/>
        <v>238855.75204678465</v>
      </c>
      <c r="AE67" s="127">
        <f t="shared" ca="1" si="19"/>
        <v>239191.40226257106</v>
      </c>
      <c r="AF67" s="127">
        <f t="shared" ca="1" si="19"/>
        <v>239524.96114983887</v>
      </c>
      <c r="AG67" s="127">
        <f t="shared" ca="1" si="19"/>
        <v>239863.93260461197</v>
      </c>
      <c r="AH67" s="127">
        <f t="shared" ca="1" si="19"/>
        <v>240208.38087446653</v>
      </c>
      <c r="AI67" s="127">
        <f t="shared" ca="1" si="19"/>
        <v>240550.74409456871</v>
      </c>
      <c r="AJ67" s="127">
        <f t="shared" ca="1" si="19"/>
        <v>240890.97415958194</v>
      </c>
      <c r="AK67" s="127">
        <f t="shared" ca="1" si="19"/>
        <v>241236.72504345039</v>
      </c>
      <c r="AL67" s="127">
        <f t="shared" ca="1" si="19"/>
        <v>241588.0622787021</v>
      </c>
      <c r="AM67" s="127">
        <f t="shared" ca="1" si="19"/>
        <v>241937.27276320633</v>
      </c>
      <c r="AN67" s="127">
        <f t="shared" ca="1" si="19"/>
        <v>242284.30742951983</v>
      </c>
      <c r="AO67" s="127">
        <f t="shared" ca="1" si="19"/>
        <v>242636.97333106562</v>
      </c>
      <c r="AP67" s="127">
        <f t="shared" ca="1" si="19"/>
        <v>242995.33731102245</v>
      </c>
      <c r="AQ67" s="127">
        <f t="shared" ca="1" si="19"/>
        <v>243351.53200521675</v>
      </c>
      <c r="AR67" s="127">
        <f t="shared" ca="1" si="19"/>
        <v>243705.50736485643</v>
      </c>
      <c r="AS67" s="127">
        <f t="shared" ca="1" si="19"/>
        <v>244065.22658443317</v>
      </c>
      <c r="AT67" s="127">
        <f t="shared" ca="1" si="19"/>
        <v>244430.75784398915</v>
      </c>
      <c r="AU67" s="127">
        <f t="shared" ca="1" si="19"/>
        <v>244794.07643206732</v>
      </c>
      <c r="AV67" s="127">
        <f t="shared" ca="1" si="19"/>
        <v>245155.1312988998</v>
      </c>
      <c r="AW67" s="127">
        <f t="shared" ca="1" si="19"/>
        <v>245522.04490286819</v>
      </c>
      <c r="AX67" s="127">
        <f t="shared" ca="1" si="19"/>
        <v>245894.88678761513</v>
      </c>
      <c r="AY67" s="127">
        <f t="shared" ca="1" si="19"/>
        <v>246265.47174745487</v>
      </c>
      <c r="AZ67" s="127">
        <f t="shared" ca="1" si="19"/>
        <v>246633.74771162405</v>
      </c>
      <c r="BA67" s="127">
        <f t="shared" ca="1" si="19"/>
        <v>247007.99958767177</v>
      </c>
      <c r="BB67" s="127">
        <f t="shared" ca="1" si="19"/>
        <v>247388.29831011369</v>
      </c>
      <c r="BC67" s="127">
        <f t="shared" ca="1" si="19"/>
        <v>247766.29496915021</v>
      </c>
      <c r="BD67" s="127">
        <f t="shared" ca="1" si="19"/>
        <v>248141.93645260276</v>
      </c>
      <c r="BE67" s="127">
        <f t="shared" ca="1" si="19"/>
        <v>248523.67336617148</v>
      </c>
      <c r="BF67" s="127">
        <f t="shared" ca="1" si="19"/>
        <v>248911.57806306216</v>
      </c>
      <c r="BG67" s="127">
        <f t="shared" ca="1" si="19"/>
        <v>249297.13465527951</v>
      </c>
      <c r="BH67" s="127">
        <f t="shared" ca="1" si="19"/>
        <v>249680.28896840109</v>
      </c>
      <c r="BI67" s="127">
        <f t="shared" ca="1" si="19"/>
        <v>163592.73604312594</v>
      </c>
      <c r="BJ67" s="127">
        <f t="shared" ca="1" si="19"/>
        <v>164420.7834568402</v>
      </c>
      <c r="BK67" s="127">
        <f t="shared" ca="1" si="19"/>
        <v>165246.43580378732</v>
      </c>
      <c r="BL67" s="127">
        <f t="shared" ca="1" si="19"/>
        <v>166069.63782605695</v>
      </c>
      <c r="BM67" s="127">
        <f t="shared" ca="1" si="19"/>
        <v>0</v>
      </c>
      <c r="BN67" s="127">
        <f t="shared" ca="1" si="19"/>
        <v>0</v>
      </c>
      <c r="BO67" s="127">
        <f t="shared" ca="1" si="19"/>
        <v>0</v>
      </c>
      <c r="BP67" s="127">
        <f t="shared" ca="1" si="19"/>
        <v>0</v>
      </c>
      <c r="BQ67" s="127">
        <f t="shared" ref="BQ67:DU67" ca="1" si="20">IFERROR(SUM(BQ39,BQ65),"")</f>
        <v>0</v>
      </c>
      <c r="BR67" s="127">
        <f t="shared" ca="1" si="20"/>
        <v>0</v>
      </c>
      <c r="BS67" s="127">
        <f t="shared" ca="1" si="20"/>
        <v>0</v>
      </c>
      <c r="BT67" s="127">
        <f t="shared" ca="1" si="20"/>
        <v>0</v>
      </c>
      <c r="BU67" s="127">
        <f t="shared" ca="1" si="20"/>
        <v>0</v>
      </c>
      <c r="BV67" s="127">
        <f t="shared" ca="1" si="20"/>
        <v>0</v>
      </c>
      <c r="BW67" s="127">
        <f t="shared" ca="1" si="20"/>
        <v>0</v>
      </c>
      <c r="BX67" s="127">
        <f t="shared" ca="1" si="20"/>
        <v>0</v>
      </c>
      <c r="BY67" s="127">
        <f t="shared" ca="1" si="20"/>
        <v>0</v>
      </c>
      <c r="BZ67" s="127">
        <f t="shared" ca="1" si="20"/>
        <v>0</v>
      </c>
      <c r="CA67" s="127">
        <f t="shared" ca="1" si="20"/>
        <v>0</v>
      </c>
      <c r="CB67" s="127">
        <f t="shared" ca="1" si="20"/>
        <v>0</v>
      </c>
      <c r="CC67" s="127">
        <f t="shared" ca="1" si="20"/>
        <v>0</v>
      </c>
      <c r="CD67" s="127">
        <f t="shared" ca="1" si="20"/>
        <v>0</v>
      </c>
      <c r="CE67" s="127">
        <f t="shared" ca="1" si="20"/>
        <v>0</v>
      </c>
      <c r="CF67" s="127">
        <f t="shared" ca="1" si="20"/>
        <v>0</v>
      </c>
      <c r="CG67" s="127">
        <f t="shared" ca="1" si="20"/>
        <v>0</v>
      </c>
      <c r="CH67" s="127">
        <f t="shared" ca="1" si="20"/>
        <v>0</v>
      </c>
      <c r="CI67" s="127">
        <f t="shared" ca="1" si="20"/>
        <v>0</v>
      </c>
      <c r="CJ67" s="127">
        <f t="shared" ca="1" si="20"/>
        <v>0</v>
      </c>
      <c r="CK67" s="127">
        <f t="shared" ca="1" si="20"/>
        <v>0</v>
      </c>
      <c r="CL67" s="127">
        <f t="shared" ca="1" si="20"/>
        <v>0</v>
      </c>
      <c r="CM67" s="127">
        <f t="shared" ca="1" si="20"/>
        <v>0</v>
      </c>
      <c r="CN67" s="127">
        <f t="shared" ca="1" si="20"/>
        <v>0</v>
      </c>
      <c r="CO67" s="127">
        <f t="shared" ca="1" si="20"/>
        <v>0</v>
      </c>
      <c r="CP67" s="127">
        <f t="shared" ca="1" si="20"/>
        <v>0</v>
      </c>
      <c r="CQ67" s="127">
        <f t="shared" ca="1" si="20"/>
        <v>0</v>
      </c>
      <c r="CR67" s="127">
        <f t="shared" ca="1" si="20"/>
        <v>0</v>
      </c>
      <c r="CS67" s="127">
        <f t="shared" ca="1" si="20"/>
        <v>0</v>
      </c>
      <c r="CT67" s="127">
        <f t="shared" ca="1" si="20"/>
        <v>0</v>
      </c>
      <c r="CU67" s="127">
        <f t="shared" ca="1" si="20"/>
        <v>0</v>
      </c>
      <c r="CV67" s="127">
        <f t="shared" ca="1" si="20"/>
        <v>0</v>
      </c>
      <c r="CW67" s="127">
        <f t="shared" ca="1" si="20"/>
        <v>0</v>
      </c>
      <c r="CX67" s="127">
        <f t="shared" ca="1" si="20"/>
        <v>0</v>
      </c>
      <c r="CY67" s="127">
        <f t="shared" ca="1" si="20"/>
        <v>0</v>
      </c>
      <c r="CZ67" s="127">
        <f t="shared" ca="1" si="20"/>
        <v>0</v>
      </c>
      <c r="DA67" s="127">
        <f t="shared" ca="1" si="20"/>
        <v>0</v>
      </c>
      <c r="DB67" s="127">
        <f t="shared" ca="1" si="20"/>
        <v>0</v>
      </c>
      <c r="DC67" s="127">
        <f t="shared" ca="1" si="20"/>
        <v>0</v>
      </c>
      <c r="DD67" s="127">
        <f t="shared" ca="1" si="20"/>
        <v>0</v>
      </c>
      <c r="DE67" s="127">
        <f t="shared" ca="1" si="20"/>
        <v>0</v>
      </c>
      <c r="DF67" s="127">
        <f t="shared" ca="1" si="20"/>
        <v>0</v>
      </c>
      <c r="DG67" s="127">
        <f t="shared" ca="1" si="20"/>
        <v>0</v>
      </c>
      <c r="DH67" s="127">
        <f t="shared" ca="1" si="20"/>
        <v>0</v>
      </c>
      <c r="DI67" s="127">
        <f t="shared" ca="1" si="20"/>
        <v>0</v>
      </c>
      <c r="DJ67" s="127">
        <f t="shared" ca="1" si="20"/>
        <v>0</v>
      </c>
      <c r="DK67" s="127">
        <f t="shared" ca="1" si="20"/>
        <v>0</v>
      </c>
      <c r="DL67" s="127">
        <f t="shared" ca="1" si="20"/>
        <v>0</v>
      </c>
      <c r="DM67" s="127">
        <f t="shared" ca="1" si="20"/>
        <v>0</v>
      </c>
      <c r="DN67" s="127">
        <f t="shared" ca="1" si="20"/>
        <v>0</v>
      </c>
      <c r="DO67" s="127">
        <f t="shared" ca="1" si="20"/>
        <v>0</v>
      </c>
      <c r="DP67" s="127">
        <f t="shared" ca="1" si="20"/>
        <v>0</v>
      </c>
      <c r="DQ67" s="127">
        <f t="shared" ca="1" si="20"/>
        <v>0</v>
      </c>
      <c r="DR67" s="127">
        <f t="shared" ca="1" si="20"/>
        <v>0</v>
      </c>
      <c r="DS67" s="127">
        <f t="shared" ca="1" si="20"/>
        <v>0</v>
      </c>
      <c r="DT67" s="127">
        <f t="shared" ca="1" si="20"/>
        <v>0</v>
      </c>
      <c r="DU67" s="127">
        <f t="shared" ca="1" si="20"/>
        <v>0</v>
      </c>
    </row>
    <row r="68" spans="1:125">
      <c r="A68" s="3"/>
      <c r="B68" s="78"/>
      <c r="C68" s="3"/>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4"/>
      <c r="CD68" s="124"/>
      <c r="CE68" s="124"/>
      <c r="CF68" s="124"/>
      <c r="CG68" s="124"/>
      <c r="CH68" s="124"/>
      <c r="CI68" s="124"/>
      <c r="CJ68" s="124"/>
      <c r="CK68" s="124"/>
      <c r="CL68" s="124"/>
      <c r="CM68" s="124"/>
      <c r="CN68" s="124"/>
      <c r="CO68" s="124"/>
      <c r="CP68" s="124"/>
      <c r="CQ68" s="124"/>
      <c r="CR68" s="124"/>
      <c r="CS68" s="124"/>
      <c r="CT68" s="124"/>
      <c r="CU68" s="124"/>
      <c r="CV68" s="124"/>
      <c r="CW68" s="124"/>
      <c r="CX68" s="124"/>
      <c r="CY68" s="124"/>
      <c r="CZ68" s="124"/>
      <c r="DA68" s="124"/>
      <c r="DB68" s="124"/>
      <c r="DC68" s="124"/>
      <c r="DD68" s="124"/>
      <c r="DE68" s="124"/>
      <c r="DF68" s="124"/>
      <c r="DG68" s="124"/>
      <c r="DH68" s="124"/>
      <c r="DI68" s="124"/>
      <c r="DJ68" s="124"/>
      <c r="DK68" s="124"/>
      <c r="DL68" s="124"/>
      <c r="DM68" s="124"/>
      <c r="DN68" s="124"/>
      <c r="DO68" s="124"/>
      <c r="DP68" s="124"/>
      <c r="DQ68" s="124"/>
      <c r="DR68" s="124"/>
      <c r="DS68" s="124"/>
      <c r="DT68" s="124"/>
      <c r="DU68" s="124"/>
    </row>
    <row r="69" spans="1:125">
      <c r="A69" s="167" t="s">
        <v>512</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c r="A71" s="44" t="str">
        <f>IFERROR(Pieņēmumi!B32,"")</f>
        <v>Minimālā privātā partnera reālā pamatkapitāla IRR pēc nodokļiem</v>
      </c>
      <c r="B71" s="50" t="str">
        <f>IFERROR(Pieņēmumi!C32,"")</f>
        <v>%, gadā</v>
      </c>
      <c r="C71" s="2"/>
      <c r="D71" s="87">
        <f>IFERROR(Pieņēmumi!E32,"")</f>
        <v>0.12745000000000001</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c r="A72" s="61" t="str">
        <f>IFERROR(Pieņēmumi!B12,"")</f>
        <v>Patēriņa cenu indekss</v>
      </c>
      <c r="B72" s="62" t="str">
        <f>IFERROR(Pieņēmumi!C12,"")</f>
        <v>%, gadā</v>
      </c>
      <c r="C72" s="2"/>
      <c r="D72" s="62">
        <f>IFERROR(Pieņēmumi!E12,"")</f>
        <v>0.02</v>
      </c>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row>
    <row r="73" spans="1:125">
      <c r="A73" s="168" t="s">
        <v>280</v>
      </c>
      <c r="B73" s="74"/>
      <c r="C73" s="2"/>
      <c r="D73" s="169">
        <f>IFERROR((1+D71)*(1+D72)-1,"")</f>
        <v>0.14999899999999999</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c r="A74" s="44" t="str">
        <f>IFERROR(Pieņēmumi!B25,"")</f>
        <v>Uzņēmuma ienākuma nodokļa likme (uz izmaksātām dividendēm)</v>
      </c>
      <c r="B74" s="50" t="str">
        <f>IFERROR(Pieņēmumi!C25,"")</f>
        <v>%</v>
      </c>
      <c r="C74" s="2"/>
      <c r="D74" s="87">
        <f>IFERROR(Pieņēmumi!E25,"")</f>
        <v>0.2</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c r="A75" s="168" t="s">
        <v>572</v>
      </c>
      <c r="B75" s="168"/>
      <c r="C75" s="168"/>
      <c r="D75" s="170">
        <f>IFERROR(D73/(1-D74),"")</f>
        <v>0.18749874999999999</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c r="A76" s="168" t="s">
        <v>497</v>
      </c>
      <c r="B76" s="168"/>
      <c r="C76" s="168"/>
      <c r="D76" s="491">
        <f>IFERROR((1+D75)^0.25-1,"")</f>
        <v>4.389854025459905E-2</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c r="A77" s="168"/>
      <c r="B77" s="171"/>
      <c r="C77" s="2"/>
      <c r="D77" s="169"/>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row>
    <row r="78" spans="1:125">
      <c r="A78" s="17" t="s">
        <v>282</v>
      </c>
      <c r="B78" s="75"/>
      <c r="C78" s="2"/>
      <c r="D78" s="166">
        <f>IFERROR(COUNTIF(E79:DU79,1),"")</f>
        <v>55</v>
      </c>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row>
    <row r="79" spans="1:125">
      <c r="A79" s="61" t="str">
        <f>IFERROR('Laika grafiks'!A31,"")</f>
        <v>Regulāro uzturēšanas izmaksu marķieris</v>
      </c>
      <c r="B79" s="75"/>
      <c r="C79" s="2"/>
      <c r="D79" s="166"/>
      <c r="E79" s="69">
        <f>IFERROR('Laika grafiks'!E31,"")</f>
        <v>0</v>
      </c>
      <c r="F79" s="69">
        <f>IFERROR('Laika grafiks'!F31,"")</f>
        <v>0</v>
      </c>
      <c r="G79" s="69">
        <f>IFERROR('Laika grafiks'!G31,"")</f>
        <v>0</v>
      </c>
      <c r="H79" s="69">
        <f>IFERROR('Laika grafiks'!H31,"")</f>
        <v>0</v>
      </c>
      <c r="I79" s="69">
        <f>IFERROR('Laika grafiks'!I31,"")</f>
        <v>0</v>
      </c>
      <c r="J79" s="69">
        <f>IFERROR('Laika grafiks'!J31,"")</f>
        <v>1</v>
      </c>
      <c r="K79" s="69">
        <f>IFERROR('Laika grafiks'!K31,"")</f>
        <v>1</v>
      </c>
      <c r="L79" s="69">
        <f>IFERROR('Laika grafiks'!L31,"")</f>
        <v>1</v>
      </c>
      <c r="M79" s="69">
        <f>IFERROR('Laika grafiks'!M31,"")</f>
        <v>1</v>
      </c>
      <c r="N79" s="69">
        <f>IFERROR('Laika grafiks'!N31,"")</f>
        <v>1</v>
      </c>
      <c r="O79" s="69">
        <f>IFERROR('Laika grafiks'!O31,"")</f>
        <v>1</v>
      </c>
      <c r="P79" s="69">
        <f>IFERROR('Laika grafiks'!P31,"")</f>
        <v>1</v>
      </c>
      <c r="Q79" s="69">
        <f>IFERROR('Laika grafiks'!Q31,"")</f>
        <v>1</v>
      </c>
      <c r="R79" s="69">
        <f>IFERROR('Laika grafiks'!R31,"")</f>
        <v>1</v>
      </c>
      <c r="S79" s="69">
        <f>IFERROR('Laika grafiks'!S31,"")</f>
        <v>1</v>
      </c>
      <c r="T79" s="69">
        <f>IFERROR('Laika grafiks'!T31,"")</f>
        <v>1</v>
      </c>
      <c r="U79" s="69">
        <f>IFERROR('Laika grafiks'!U31,"")</f>
        <v>1</v>
      </c>
      <c r="V79" s="69">
        <f>IFERROR('Laika grafiks'!V31,"")</f>
        <v>1</v>
      </c>
      <c r="W79" s="69">
        <f>IFERROR('Laika grafiks'!W31,"")</f>
        <v>1</v>
      </c>
      <c r="X79" s="69">
        <f>IFERROR('Laika grafiks'!X31,"")</f>
        <v>1</v>
      </c>
      <c r="Y79" s="69">
        <f>IFERROR('Laika grafiks'!Y31,"")</f>
        <v>1</v>
      </c>
      <c r="Z79" s="69">
        <f>IFERROR('Laika grafiks'!Z31,"")</f>
        <v>1</v>
      </c>
      <c r="AA79" s="69">
        <f>IFERROR('Laika grafiks'!AA31,"")</f>
        <v>1</v>
      </c>
      <c r="AB79" s="69">
        <f>IFERROR('Laika grafiks'!AB31,"")</f>
        <v>1</v>
      </c>
      <c r="AC79" s="69">
        <f>IFERROR('Laika grafiks'!AC31,"")</f>
        <v>1</v>
      </c>
      <c r="AD79" s="69">
        <f>IFERROR('Laika grafiks'!AD31,"")</f>
        <v>1</v>
      </c>
      <c r="AE79" s="69">
        <f>IFERROR('Laika grafiks'!AE31,"")</f>
        <v>1</v>
      </c>
      <c r="AF79" s="69">
        <f>IFERROR('Laika grafiks'!AF31,"")</f>
        <v>1</v>
      </c>
      <c r="AG79" s="69">
        <f>IFERROR('Laika grafiks'!AG31,"")</f>
        <v>1</v>
      </c>
      <c r="AH79" s="69">
        <f>IFERROR('Laika grafiks'!AH31,"")</f>
        <v>1</v>
      </c>
      <c r="AI79" s="69">
        <f>IFERROR('Laika grafiks'!AI31,"")</f>
        <v>1</v>
      </c>
      <c r="AJ79" s="69">
        <f>IFERROR('Laika grafiks'!AJ31,"")</f>
        <v>1</v>
      </c>
      <c r="AK79" s="69">
        <f>IFERROR('Laika grafiks'!AK31,"")</f>
        <v>1</v>
      </c>
      <c r="AL79" s="69">
        <f>IFERROR('Laika grafiks'!AL31,"")</f>
        <v>1</v>
      </c>
      <c r="AM79" s="69">
        <f>IFERROR('Laika grafiks'!AM31,"")</f>
        <v>1</v>
      </c>
      <c r="AN79" s="69">
        <f>IFERROR('Laika grafiks'!AN31,"")</f>
        <v>1</v>
      </c>
      <c r="AO79" s="69">
        <f>IFERROR('Laika grafiks'!AO31,"")</f>
        <v>1</v>
      </c>
      <c r="AP79" s="69">
        <f>IFERROR('Laika grafiks'!AP31,"")</f>
        <v>1</v>
      </c>
      <c r="AQ79" s="69">
        <f>IFERROR('Laika grafiks'!AQ31,"")</f>
        <v>1</v>
      </c>
      <c r="AR79" s="69">
        <f>IFERROR('Laika grafiks'!AR31,"")</f>
        <v>1</v>
      </c>
      <c r="AS79" s="69">
        <f>IFERROR('Laika grafiks'!AS31,"")</f>
        <v>1</v>
      </c>
      <c r="AT79" s="69">
        <f>IFERROR('Laika grafiks'!AT31,"")</f>
        <v>1</v>
      </c>
      <c r="AU79" s="69">
        <f>IFERROR('Laika grafiks'!AU31,"")</f>
        <v>1</v>
      </c>
      <c r="AV79" s="69">
        <f>IFERROR('Laika grafiks'!AV31,"")</f>
        <v>1</v>
      </c>
      <c r="AW79" s="69">
        <f>IFERROR('Laika grafiks'!AW31,"")</f>
        <v>1</v>
      </c>
      <c r="AX79" s="69">
        <f>IFERROR('Laika grafiks'!AX31,"")</f>
        <v>1</v>
      </c>
      <c r="AY79" s="69">
        <f>IFERROR('Laika grafiks'!AY31,"")</f>
        <v>1</v>
      </c>
      <c r="AZ79" s="69">
        <f>IFERROR('Laika grafiks'!AZ31,"")</f>
        <v>1</v>
      </c>
      <c r="BA79" s="69">
        <f>IFERROR('Laika grafiks'!BA31,"")</f>
        <v>1</v>
      </c>
      <c r="BB79" s="69">
        <f>IFERROR('Laika grafiks'!BB31,"")</f>
        <v>1</v>
      </c>
      <c r="BC79" s="69">
        <f>IFERROR('Laika grafiks'!BC31,"")</f>
        <v>1</v>
      </c>
      <c r="BD79" s="69">
        <f>IFERROR('Laika grafiks'!BD31,"")</f>
        <v>1</v>
      </c>
      <c r="BE79" s="69">
        <f>IFERROR('Laika grafiks'!BE31,"")</f>
        <v>1</v>
      </c>
      <c r="BF79" s="69">
        <f>IFERROR('Laika grafiks'!BF31,"")</f>
        <v>1</v>
      </c>
      <c r="BG79" s="69">
        <f>IFERROR('Laika grafiks'!BG31,"")</f>
        <v>1</v>
      </c>
      <c r="BH79" s="69">
        <f>IFERROR('Laika grafiks'!BH31,"")</f>
        <v>1</v>
      </c>
      <c r="BI79" s="69">
        <f>IFERROR('Laika grafiks'!BI31,"")</f>
        <v>1</v>
      </c>
      <c r="BJ79" s="69">
        <f>IFERROR('Laika grafiks'!BJ31,"")</f>
        <v>1</v>
      </c>
      <c r="BK79" s="69">
        <f>IFERROR('Laika grafiks'!BK31,"")</f>
        <v>1</v>
      </c>
      <c r="BL79" s="69">
        <f>IFERROR('Laika grafiks'!BL31,"")</f>
        <v>1</v>
      </c>
      <c r="BM79" s="69">
        <f>IFERROR('Laika grafiks'!BM31,"")</f>
        <v>0</v>
      </c>
      <c r="BN79" s="69">
        <f>IFERROR('Laika grafiks'!BN31,"")</f>
        <v>0</v>
      </c>
      <c r="BO79" s="69">
        <f>IFERROR('Laika grafiks'!BO31,"")</f>
        <v>0</v>
      </c>
      <c r="BP79" s="69">
        <f>IFERROR('Laika grafiks'!BP31,"")</f>
        <v>0</v>
      </c>
      <c r="BQ79" s="69">
        <f>IFERROR('Laika grafiks'!BQ31,"")</f>
        <v>0</v>
      </c>
      <c r="BR79" s="69">
        <f>IFERROR('Laika grafiks'!BR31,"")</f>
        <v>0</v>
      </c>
      <c r="BS79" s="69">
        <f>IFERROR('Laika grafiks'!BS31,"")</f>
        <v>0</v>
      </c>
      <c r="BT79" s="69">
        <f>IFERROR('Laika grafiks'!BT31,"")</f>
        <v>0</v>
      </c>
      <c r="BU79" s="69">
        <f>IFERROR('Laika grafiks'!BU31,"")</f>
        <v>0</v>
      </c>
      <c r="BV79" s="69">
        <f>IFERROR('Laika grafiks'!BV31,"")</f>
        <v>0</v>
      </c>
      <c r="BW79" s="69">
        <f>IFERROR('Laika grafiks'!BW31,"")</f>
        <v>0</v>
      </c>
      <c r="BX79" s="69">
        <f>IFERROR('Laika grafiks'!BX31,"")</f>
        <v>0</v>
      </c>
      <c r="BY79" s="69">
        <f>IFERROR('Laika grafiks'!BY31,"")</f>
        <v>0</v>
      </c>
      <c r="BZ79" s="69">
        <f>IFERROR('Laika grafiks'!BZ31,"")</f>
        <v>0</v>
      </c>
      <c r="CA79" s="69">
        <f>IFERROR('Laika grafiks'!CA31,"")</f>
        <v>0</v>
      </c>
      <c r="CB79" s="69">
        <f>IFERROR('Laika grafiks'!CB31,"")</f>
        <v>0</v>
      </c>
      <c r="CC79" s="69">
        <f>IFERROR('Laika grafiks'!CC31,"")</f>
        <v>0</v>
      </c>
      <c r="CD79" s="69">
        <f>IFERROR('Laika grafiks'!CD31,"")</f>
        <v>0</v>
      </c>
      <c r="CE79" s="69">
        <f>IFERROR('Laika grafiks'!CE31,"")</f>
        <v>0</v>
      </c>
      <c r="CF79" s="69">
        <f>IFERROR('Laika grafiks'!CF31,"")</f>
        <v>0</v>
      </c>
      <c r="CG79" s="69">
        <f>IFERROR('Laika grafiks'!CG31,"")</f>
        <v>0</v>
      </c>
      <c r="CH79" s="69">
        <f>IFERROR('Laika grafiks'!CH31,"")</f>
        <v>0</v>
      </c>
      <c r="CI79" s="69">
        <f>IFERROR('Laika grafiks'!CI31,"")</f>
        <v>0</v>
      </c>
      <c r="CJ79" s="69">
        <f>IFERROR('Laika grafiks'!CJ31,"")</f>
        <v>0</v>
      </c>
      <c r="CK79" s="69">
        <f>IFERROR('Laika grafiks'!CK31,"")</f>
        <v>0</v>
      </c>
      <c r="CL79" s="69">
        <f>IFERROR('Laika grafiks'!CL31,"")</f>
        <v>0</v>
      </c>
      <c r="CM79" s="69">
        <f>IFERROR('Laika grafiks'!CM31,"")</f>
        <v>0</v>
      </c>
      <c r="CN79" s="69">
        <f>IFERROR('Laika grafiks'!CN31,"")</f>
        <v>0</v>
      </c>
      <c r="CO79" s="69">
        <f>IFERROR('Laika grafiks'!CO31,"")</f>
        <v>0</v>
      </c>
      <c r="CP79" s="69">
        <f>IFERROR('Laika grafiks'!CP31,"")</f>
        <v>0</v>
      </c>
      <c r="CQ79" s="69">
        <f>IFERROR('Laika grafiks'!CQ31,"")</f>
        <v>0</v>
      </c>
      <c r="CR79" s="69">
        <f>IFERROR('Laika grafiks'!CR31,"")</f>
        <v>0</v>
      </c>
      <c r="CS79" s="69">
        <f>IFERROR('Laika grafiks'!CS31,"")</f>
        <v>0</v>
      </c>
      <c r="CT79" s="69">
        <f>IFERROR('Laika grafiks'!CT31,"")</f>
        <v>0</v>
      </c>
      <c r="CU79" s="69">
        <f>IFERROR('Laika grafiks'!CU31,"")</f>
        <v>0</v>
      </c>
      <c r="CV79" s="69">
        <f>IFERROR('Laika grafiks'!CV31,"")</f>
        <v>0</v>
      </c>
      <c r="CW79" s="69">
        <f>IFERROR('Laika grafiks'!CW31,"")</f>
        <v>0</v>
      </c>
      <c r="CX79" s="69">
        <f>IFERROR('Laika grafiks'!CX31,"")</f>
        <v>0</v>
      </c>
      <c r="CY79" s="69">
        <f>IFERROR('Laika grafiks'!CY31,"")</f>
        <v>0</v>
      </c>
      <c r="CZ79" s="69">
        <f>IFERROR('Laika grafiks'!CZ31,"")</f>
        <v>0</v>
      </c>
      <c r="DA79" s="69">
        <f>IFERROR('Laika grafiks'!DA31,"")</f>
        <v>0</v>
      </c>
      <c r="DB79" s="69">
        <f>IFERROR('Laika grafiks'!DB31,"")</f>
        <v>0</v>
      </c>
      <c r="DC79" s="69">
        <f>IFERROR('Laika grafiks'!DC31,"")</f>
        <v>0</v>
      </c>
      <c r="DD79" s="69">
        <f>IFERROR('Laika grafiks'!DD31,"")</f>
        <v>0</v>
      </c>
      <c r="DE79" s="69">
        <f>IFERROR('Laika grafiks'!DE31,"")</f>
        <v>0</v>
      </c>
      <c r="DF79" s="69">
        <f>IFERROR('Laika grafiks'!DF31,"")</f>
        <v>0</v>
      </c>
      <c r="DG79" s="69">
        <f>IFERROR('Laika grafiks'!DG31,"")</f>
        <v>0</v>
      </c>
      <c r="DH79" s="69">
        <f>IFERROR('Laika grafiks'!DH31,"")</f>
        <v>0</v>
      </c>
      <c r="DI79" s="69">
        <f>IFERROR('Laika grafiks'!DI31,"")</f>
        <v>0</v>
      </c>
      <c r="DJ79" s="69">
        <f>IFERROR('Laika grafiks'!DJ31,"")</f>
        <v>0</v>
      </c>
      <c r="DK79" s="69">
        <f>IFERROR('Laika grafiks'!DK31,"")</f>
        <v>0</v>
      </c>
      <c r="DL79" s="69">
        <f>IFERROR('Laika grafiks'!DL31,"")</f>
        <v>0</v>
      </c>
      <c r="DM79" s="69">
        <f>IFERROR('Laika grafiks'!DM31,"")</f>
        <v>0</v>
      </c>
      <c r="DN79" s="69">
        <f>IFERROR('Laika grafiks'!DN31,"")</f>
        <v>0</v>
      </c>
      <c r="DO79" s="69">
        <f>IFERROR('Laika grafiks'!DO31,"")</f>
        <v>0</v>
      </c>
      <c r="DP79" s="69">
        <f>IFERROR('Laika grafiks'!DP31,"")</f>
        <v>0</v>
      </c>
      <c r="DQ79" s="69">
        <f>IFERROR('Laika grafiks'!DQ31,"")</f>
        <v>0</v>
      </c>
      <c r="DR79" s="69">
        <f>IFERROR('Laika grafiks'!DR31,"")</f>
        <v>0</v>
      </c>
      <c r="DS79" s="69">
        <f>IFERROR('Laika grafiks'!DS31,"")</f>
        <v>0</v>
      </c>
      <c r="DT79" s="69">
        <f>IFERROR('Laika grafiks'!DT31,"")</f>
        <v>0</v>
      </c>
      <c r="DU79" s="69">
        <f>IFERROR('Laika grafiks'!DU31,"")</f>
        <v>0</v>
      </c>
    </row>
    <row r="80" spans="1:125">
      <c r="A80" s="2" t="s">
        <v>283</v>
      </c>
      <c r="B80" s="75"/>
      <c r="C80" s="2"/>
      <c r="D80" s="166"/>
      <c r="E80" s="166">
        <f t="shared" ref="E80:BP80" si="21">IFERROR(IF(E79&lt;&gt;0,D80+E79,0),"")</f>
        <v>0</v>
      </c>
      <c r="F80" s="166">
        <f t="shared" si="21"/>
        <v>0</v>
      </c>
      <c r="G80" s="166">
        <f t="shared" si="21"/>
        <v>0</v>
      </c>
      <c r="H80" s="166">
        <f t="shared" si="21"/>
        <v>0</v>
      </c>
      <c r="I80" s="166">
        <f t="shared" si="21"/>
        <v>0</v>
      </c>
      <c r="J80" s="166">
        <f t="shared" si="21"/>
        <v>1</v>
      </c>
      <c r="K80" s="166">
        <f t="shared" si="21"/>
        <v>2</v>
      </c>
      <c r="L80" s="166">
        <f t="shared" si="21"/>
        <v>3</v>
      </c>
      <c r="M80" s="166">
        <f t="shared" si="21"/>
        <v>4</v>
      </c>
      <c r="N80" s="166">
        <f t="shared" si="21"/>
        <v>5</v>
      </c>
      <c r="O80" s="166">
        <f t="shared" si="21"/>
        <v>6</v>
      </c>
      <c r="P80" s="166">
        <f t="shared" si="21"/>
        <v>7</v>
      </c>
      <c r="Q80" s="166">
        <f t="shared" si="21"/>
        <v>8</v>
      </c>
      <c r="R80" s="166">
        <f t="shared" si="21"/>
        <v>9</v>
      </c>
      <c r="S80" s="166">
        <f t="shared" si="21"/>
        <v>10</v>
      </c>
      <c r="T80" s="166">
        <f t="shared" si="21"/>
        <v>11</v>
      </c>
      <c r="U80" s="166">
        <f t="shared" si="21"/>
        <v>12</v>
      </c>
      <c r="V80" s="166">
        <f t="shared" si="21"/>
        <v>13</v>
      </c>
      <c r="W80" s="166">
        <f t="shared" si="21"/>
        <v>14</v>
      </c>
      <c r="X80" s="166">
        <f t="shared" si="21"/>
        <v>15</v>
      </c>
      <c r="Y80" s="166">
        <f t="shared" si="21"/>
        <v>16</v>
      </c>
      <c r="Z80" s="166">
        <f t="shared" si="21"/>
        <v>17</v>
      </c>
      <c r="AA80" s="166">
        <f t="shared" si="21"/>
        <v>18</v>
      </c>
      <c r="AB80" s="166">
        <f t="shared" si="21"/>
        <v>19</v>
      </c>
      <c r="AC80" s="166">
        <f t="shared" si="21"/>
        <v>20</v>
      </c>
      <c r="AD80" s="166">
        <f t="shared" si="21"/>
        <v>21</v>
      </c>
      <c r="AE80" s="166">
        <f t="shared" si="21"/>
        <v>22</v>
      </c>
      <c r="AF80" s="166">
        <f t="shared" si="21"/>
        <v>23</v>
      </c>
      <c r="AG80" s="166">
        <f t="shared" si="21"/>
        <v>24</v>
      </c>
      <c r="AH80" s="166">
        <f t="shared" si="21"/>
        <v>25</v>
      </c>
      <c r="AI80" s="166">
        <f t="shared" si="21"/>
        <v>26</v>
      </c>
      <c r="AJ80" s="166">
        <f t="shared" si="21"/>
        <v>27</v>
      </c>
      <c r="AK80" s="166">
        <f t="shared" si="21"/>
        <v>28</v>
      </c>
      <c r="AL80" s="166">
        <f t="shared" si="21"/>
        <v>29</v>
      </c>
      <c r="AM80" s="166">
        <f t="shared" si="21"/>
        <v>30</v>
      </c>
      <c r="AN80" s="166">
        <f t="shared" si="21"/>
        <v>31</v>
      </c>
      <c r="AO80" s="166">
        <f t="shared" si="21"/>
        <v>32</v>
      </c>
      <c r="AP80" s="166">
        <f t="shared" si="21"/>
        <v>33</v>
      </c>
      <c r="AQ80" s="166">
        <f t="shared" si="21"/>
        <v>34</v>
      </c>
      <c r="AR80" s="166">
        <f t="shared" si="21"/>
        <v>35</v>
      </c>
      <c r="AS80" s="166">
        <f t="shared" si="21"/>
        <v>36</v>
      </c>
      <c r="AT80" s="166">
        <f t="shared" si="21"/>
        <v>37</v>
      </c>
      <c r="AU80" s="166">
        <f t="shared" si="21"/>
        <v>38</v>
      </c>
      <c r="AV80" s="166">
        <f t="shared" si="21"/>
        <v>39</v>
      </c>
      <c r="AW80" s="166">
        <f t="shared" si="21"/>
        <v>40</v>
      </c>
      <c r="AX80" s="166">
        <f t="shared" si="21"/>
        <v>41</v>
      </c>
      <c r="AY80" s="166">
        <f t="shared" si="21"/>
        <v>42</v>
      </c>
      <c r="AZ80" s="166">
        <f t="shared" si="21"/>
        <v>43</v>
      </c>
      <c r="BA80" s="166">
        <f t="shared" si="21"/>
        <v>44</v>
      </c>
      <c r="BB80" s="166">
        <f t="shared" si="21"/>
        <v>45</v>
      </c>
      <c r="BC80" s="166">
        <f t="shared" si="21"/>
        <v>46</v>
      </c>
      <c r="BD80" s="166">
        <f t="shared" si="21"/>
        <v>47</v>
      </c>
      <c r="BE80" s="166">
        <f t="shared" si="21"/>
        <v>48</v>
      </c>
      <c r="BF80" s="166">
        <f t="shared" si="21"/>
        <v>49</v>
      </c>
      <c r="BG80" s="166">
        <f t="shared" si="21"/>
        <v>50</v>
      </c>
      <c r="BH80" s="166">
        <f t="shared" si="21"/>
        <v>51</v>
      </c>
      <c r="BI80" s="166">
        <f t="shared" si="21"/>
        <v>52</v>
      </c>
      <c r="BJ80" s="166">
        <f t="shared" si="21"/>
        <v>53</v>
      </c>
      <c r="BK80" s="166">
        <f t="shared" si="21"/>
        <v>54</v>
      </c>
      <c r="BL80" s="166">
        <f t="shared" si="21"/>
        <v>55</v>
      </c>
      <c r="BM80" s="166">
        <f t="shared" si="21"/>
        <v>0</v>
      </c>
      <c r="BN80" s="166">
        <f t="shared" si="21"/>
        <v>0</v>
      </c>
      <c r="BO80" s="166">
        <f t="shared" si="21"/>
        <v>0</v>
      </c>
      <c r="BP80" s="166">
        <f t="shared" si="21"/>
        <v>0</v>
      </c>
      <c r="BQ80" s="166">
        <f t="shared" ref="BQ80:DU80" si="22">IFERROR(IF(BQ79&lt;&gt;0,BP80+BQ79,0),"")</f>
        <v>0</v>
      </c>
      <c r="BR80" s="166">
        <f t="shared" si="22"/>
        <v>0</v>
      </c>
      <c r="BS80" s="166">
        <f t="shared" si="22"/>
        <v>0</v>
      </c>
      <c r="BT80" s="166">
        <f t="shared" si="22"/>
        <v>0</v>
      </c>
      <c r="BU80" s="166">
        <f t="shared" si="22"/>
        <v>0</v>
      </c>
      <c r="BV80" s="166">
        <f t="shared" si="22"/>
        <v>0</v>
      </c>
      <c r="BW80" s="166">
        <f t="shared" si="22"/>
        <v>0</v>
      </c>
      <c r="BX80" s="166">
        <f t="shared" si="22"/>
        <v>0</v>
      </c>
      <c r="BY80" s="166">
        <f t="shared" si="22"/>
        <v>0</v>
      </c>
      <c r="BZ80" s="166">
        <f t="shared" si="22"/>
        <v>0</v>
      </c>
      <c r="CA80" s="166">
        <f t="shared" si="22"/>
        <v>0</v>
      </c>
      <c r="CB80" s="166">
        <f t="shared" si="22"/>
        <v>0</v>
      </c>
      <c r="CC80" s="166">
        <f t="shared" si="22"/>
        <v>0</v>
      </c>
      <c r="CD80" s="166">
        <f t="shared" si="22"/>
        <v>0</v>
      </c>
      <c r="CE80" s="166">
        <f t="shared" si="22"/>
        <v>0</v>
      </c>
      <c r="CF80" s="166">
        <f t="shared" si="22"/>
        <v>0</v>
      </c>
      <c r="CG80" s="166">
        <f t="shared" si="22"/>
        <v>0</v>
      </c>
      <c r="CH80" s="166">
        <f t="shared" si="22"/>
        <v>0</v>
      </c>
      <c r="CI80" s="166">
        <f t="shared" si="22"/>
        <v>0</v>
      </c>
      <c r="CJ80" s="166">
        <f t="shared" si="22"/>
        <v>0</v>
      </c>
      <c r="CK80" s="166">
        <f t="shared" si="22"/>
        <v>0</v>
      </c>
      <c r="CL80" s="166">
        <f t="shared" si="22"/>
        <v>0</v>
      </c>
      <c r="CM80" s="166">
        <f t="shared" si="22"/>
        <v>0</v>
      </c>
      <c r="CN80" s="166">
        <f t="shared" si="22"/>
        <v>0</v>
      </c>
      <c r="CO80" s="166">
        <f t="shared" si="22"/>
        <v>0</v>
      </c>
      <c r="CP80" s="166">
        <f t="shared" si="22"/>
        <v>0</v>
      </c>
      <c r="CQ80" s="166">
        <f t="shared" si="22"/>
        <v>0</v>
      </c>
      <c r="CR80" s="166">
        <f t="shared" si="22"/>
        <v>0</v>
      </c>
      <c r="CS80" s="166">
        <f t="shared" si="22"/>
        <v>0</v>
      </c>
      <c r="CT80" s="166">
        <f t="shared" si="22"/>
        <v>0</v>
      </c>
      <c r="CU80" s="166">
        <f t="shared" si="22"/>
        <v>0</v>
      </c>
      <c r="CV80" s="166">
        <f t="shared" si="22"/>
        <v>0</v>
      </c>
      <c r="CW80" s="166">
        <f t="shared" si="22"/>
        <v>0</v>
      </c>
      <c r="CX80" s="166">
        <f t="shared" si="22"/>
        <v>0</v>
      </c>
      <c r="CY80" s="166">
        <f t="shared" si="22"/>
        <v>0</v>
      </c>
      <c r="CZ80" s="166">
        <f t="shared" si="22"/>
        <v>0</v>
      </c>
      <c r="DA80" s="166">
        <f t="shared" si="22"/>
        <v>0</v>
      </c>
      <c r="DB80" s="166">
        <f t="shared" si="22"/>
        <v>0</v>
      </c>
      <c r="DC80" s="166">
        <f t="shared" si="22"/>
        <v>0</v>
      </c>
      <c r="DD80" s="166">
        <f t="shared" si="22"/>
        <v>0</v>
      </c>
      <c r="DE80" s="166">
        <f t="shared" si="22"/>
        <v>0</v>
      </c>
      <c r="DF80" s="166">
        <f t="shared" si="22"/>
        <v>0</v>
      </c>
      <c r="DG80" s="166">
        <f t="shared" si="22"/>
        <v>0</v>
      </c>
      <c r="DH80" s="166">
        <f t="shared" si="22"/>
        <v>0</v>
      </c>
      <c r="DI80" s="166">
        <f t="shared" si="22"/>
        <v>0</v>
      </c>
      <c r="DJ80" s="166">
        <f t="shared" si="22"/>
        <v>0</v>
      </c>
      <c r="DK80" s="166">
        <f t="shared" si="22"/>
        <v>0</v>
      </c>
      <c r="DL80" s="166">
        <f t="shared" si="22"/>
        <v>0</v>
      </c>
      <c r="DM80" s="166">
        <f t="shared" si="22"/>
        <v>0</v>
      </c>
      <c r="DN80" s="166">
        <f t="shared" si="22"/>
        <v>0</v>
      </c>
      <c r="DO80" s="166">
        <f t="shared" si="22"/>
        <v>0</v>
      </c>
      <c r="DP80" s="166">
        <f t="shared" si="22"/>
        <v>0</v>
      </c>
      <c r="DQ80" s="166">
        <f t="shared" si="22"/>
        <v>0</v>
      </c>
      <c r="DR80" s="166">
        <f t="shared" si="22"/>
        <v>0</v>
      </c>
      <c r="DS80" s="166">
        <f t="shared" si="22"/>
        <v>0</v>
      </c>
      <c r="DT80" s="166">
        <f t="shared" si="22"/>
        <v>0</v>
      </c>
      <c r="DU80" s="166">
        <f t="shared" si="22"/>
        <v>0</v>
      </c>
    </row>
    <row r="81" spans="1:125">
      <c r="A81" s="2" t="s">
        <v>284</v>
      </c>
      <c r="B81" s="75"/>
      <c r="C81" s="2"/>
      <c r="D81" s="166">
        <f>IFERROR(INDEX(E4:DU4,MATCH(1,E80:DU80,0)),"")</f>
        <v>5</v>
      </c>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66"/>
      <c r="BC81" s="166"/>
      <c r="BD81" s="166"/>
      <c r="BE81" s="166"/>
      <c r="BF81" s="166"/>
      <c r="BG81" s="166"/>
      <c r="BH81" s="166"/>
      <c r="BI81" s="166"/>
      <c r="BJ81" s="166"/>
      <c r="BK81" s="166"/>
      <c r="BL81" s="166"/>
      <c r="BM81" s="166"/>
      <c r="BN81" s="166"/>
      <c r="BO81" s="166"/>
      <c r="BP81" s="166"/>
      <c r="BQ81" s="166"/>
      <c r="BR81" s="166"/>
      <c r="BS81" s="166"/>
      <c r="BT81" s="166"/>
      <c r="BU81" s="166"/>
      <c r="BV81" s="166"/>
      <c r="BW81" s="166"/>
      <c r="BX81" s="166"/>
      <c r="BY81" s="166"/>
      <c r="BZ81" s="166"/>
      <c r="CA81" s="166"/>
      <c r="CB81" s="166"/>
      <c r="CC81" s="166"/>
      <c r="CD81" s="166"/>
      <c r="CE81" s="166"/>
      <c r="CF81" s="166"/>
      <c r="CG81" s="166"/>
      <c r="CH81" s="166"/>
      <c r="CI81" s="166"/>
      <c r="CJ81" s="166"/>
      <c r="CK81" s="166"/>
      <c r="CL81" s="166"/>
      <c r="CM81" s="166"/>
      <c r="CN81" s="166"/>
      <c r="CO81" s="166"/>
      <c r="CP81" s="166"/>
      <c r="CQ81" s="166"/>
      <c r="CR81" s="166"/>
      <c r="CS81" s="166"/>
      <c r="CT81" s="166"/>
      <c r="CU81" s="166"/>
      <c r="CV81" s="166"/>
      <c r="CW81" s="166"/>
      <c r="CX81" s="166"/>
      <c r="CY81" s="166"/>
      <c r="CZ81" s="166"/>
      <c r="DA81" s="166"/>
      <c r="DB81" s="166"/>
      <c r="DC81" s="166"/>
      <c r="DD81" s="166"/>
      <c r="DE81" s="166"/>
      <c r="DF81" s="166"/>
      <c r="DG81" s="166"/>
      <c r="DH81" s="166"/>
      <c r="DI81" s="166"/>
      <c r="DJ81" s="166"/>
      <c r="DK81" s="166"/>
      <c r="DL81" s="166"/>
      <c r="DM81" s="166"/>
      <c r="DN81" s="166"/>
      <c r="DO81" s="166"/>
      <c r="DP81" s="166"/>
      <c r="DQ81" s="166"/>
      <c r="DR81" s="166"/>
      <c r="DS81" s="166"/>
      <c r="DT81" s="166"/>
      <c r="DU81" s="166"/>
    </row>
    <row r="82" spans="1:125">
      <c r="A82" s="75"/>
      <c r="B82" s="75"/>
      <c r="C82" s="2"/>
      <c r="D82" s="75"/>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row>
    <row r="83" spans="1:125">
      <c r="A83" s="61" t="str">
        <f>IFERROR(Finansēšana!A25,"")</f>
        <v>Privātā partnera pamatkapitāla finansējums</v>
      </c>
      <c r="B83" s="62" t="str">
        <f>IFERROR(Finansēšana!B25,"")</f>
        <v>€</v>
      </c>
      <c r="C83" s="2"/>
      <c r="D83" s="69">
        <f>IFERROR(Finansēšana!D25,"")</f>
        <v>1148039.7855842167</v>
      </c>
      <c r="E83" s="69">
        <f>IFERROR(Finansēšana!E25,"")</f>
        <v>1148039.7855842167</v>
      </c>
      <c r="F83" s="69">
        <f>IFERROR(Finansēšana!F25,"")</f>
        <v>0</v>
      </c>
      <c r="G83" s="69">
        <f>IFERROR(Finansēšana!G25,"")</f>
        <v>0</v>
      </c>
      <c r="H83" s="69">
        <f>IFERROR(Finansēšana!H25,"")</f>
        <v>0</v>
      </c>
      <c r="I83" s="69">
        <f>IFERROR(Finansēšana!I25,"")</f>
        <v>0</v>
      </c>
      <c r="J83" s="69">
        <f>IFERROR(Finansēšana!J25,"")</f>
        <v>0</v>
      </c>
      <c r="K83" s="69">
        <f>IFERROR(Finansēšana!K25,"")</f>
        <v>0</v>
      </c>
      <c r="L83" s="69">
        <f>IFERROR(Finansēšana!L25,"")</f>
        <v>0</v>
      </c>
      <c r="M83" s="69">
        <f>IFERROR(Finansēšana!M25,"")</f>
        <v>0</v>
      </c>
      <c r="N83" s="69">
        <f>IFERROR(Finansēšana!N25,"")</f>
        <v>0</v>
      </c>
      <c r="O83" s="69">
        <f>IFERROR(Finansēšana!O25,"")</f>
        <v>0</v>
      </c>
      <c r="P83" s="69">
        <f>IFERROR(Finansēšana!P25,"")</f>
        <v>0</v>
      </c>
      <c r="Q83" s="69">
        <f>IFERROR(Finansēšana!Q25,"")</f>
        <v>0</v>
      </c>
      <c r="R83" s="69">
        <f>IFERROR(Finansēšana!R25,"")</f>
        <v>0</v>
      </c>
      <c r="S83" s="69">
        <f>IFERROR(Finansēšana!S25,"")</f>
        <v>0</v>
      </c>
      <c r="T83" s="69">
        <f>IFERROR(Finansēšana!T25,"")</f>
        <v>0</v>
      </c>
      <c r="U83" s="69">
        <f>IFERROR(Finansēšana!U25,"")</f>
        <v>0</v>
      </c>
      <c r="V83" s="69">
        <f>IFERROR(Finansēšana!V25,"")</f>
        <v>0</v>
      </c>
      <c r="W83" s="69">
        <f>IFERROR(Finansēšana!W25,"")</f>
        <v>0</v>
      </c>
      <c r="X83" s="69">
        <f>IFERROR(Finansēšana!X25,"")</f>
        <v>0</v>
      </c>
      <c r="Y83" s="69">
        <f>IFERROR(Finansēšana!Y25,"")</f>
        <v>0</v>
      </c>
      <c r="Z83" s="69">
        <f>IFERROR(Finansēšana!Z25,"")</f>
        <v>0</v>
      </c>
      <c r="AA83" s="69">
        <f>IFERROR(Finansēšana!AA25,"")</f>
        <v>0</v>
      </c>
      <c r="AB83" s="69">
        <f>IFERROR(Finansēšana!AB25,"")</f>
        <v>0</v>
      </c>
      <c r="AC83" s="69">
        <f>IFERROR(Finansēšana!AC25,"")</f>
        <v>0</v>
      </c>
      <c r="AD83" s="69">
        <f>IFERROR(Finansēšana!AD25,"")</f>
        <v>0</v>
      </c>
      <c r="AE83" s="69">
        <f>IFERROR(Finansēšana!AE25,"")</f>
        <v>0</v>
      </c>
      <c r="AF83" s="69">
        <f>IFERROR(Finansēšana!AF25,"")</f>
        <v>0</v>
      </c>
      <c r="AG83" s="69">
        <f>IFERROR(Finansēšana!AG25,"")</f>
        <v>0</v>
      </c>
      <c r="AH83" s="69">
        <f>IFERROR(Finansēšana!AH25,"")</f>
        <v>0</v>
      </c>
      <c r="AI83" s="69">
        <f>IFERROR(Finansēšana!AI25,"")</f>
        <v>0</v>
      </c>
      <c r="AJ83" s="69">
        <f>IFERROR(Finansēšana!AJ25,"")</f>
        <v>0</v>
      </c>
      <c r="AK83" s="69">
        <f>IFERROR(Finansēšana!AK25,"")</f>
        <v>0</v>
      </c>
      <c r="AL83" s="69">
        <f>IFERROR(Finansēšana!AL25,"")</f>
        <v>0</v>
      </c>
      <c r="AM83" s="69">
        <f>IFERROR(Finansēšana!AM25,"")</f>
        <v>0</v>
      </c>
      <c r="AN83" s="69">
        <f>IFERROR(Finansēšana!AN25,"")</f>
        <v>0</v>
      </c>
      <c r="AO83" s="69">
        <f>IFERROR(Finansēšana!AO25,"")</f>
        <v>0</v>
      </c>
      <c r="AP83" s="69">
        <f>IFERROR(Finansēšana!AP25,"")</f>
        <v>0</v>
      </c>
      <c r="AQ83" s="69">
        <f>IFERROR(Finansēšana!AQ25,"")</f>
        <v>0</v>
      </c>
      <c r="AR83" s="69">
        <f>IFERROR(Finansēšana!AR25,"")</f>
        <v>0</v>
      </c>
      <c r="AS83" s="69">
        <f>IFERROR(Finansēšana!AS25,"")</f>
        <v>0</v>
      </c>
      <c r="AT83" s="69">
        <f>IFERROR(Finansēšana!AT25,"")</f>
        <v>0</v>
      </c>
      <c r="AU83" s="69">
        <f>IFERROR(Finansēšana!AU25,"")</f>
        <v>0</v>
      </c>
      <c r="AV83" s="69">
        <f>IFERROR(Finansēšana!AV25,"")</f>
        <v>0</v>
      </c>
      <c r="AW83" s="69">
        <f>IFERROR(Finansēšana!AW25,"")</f>
        <v>0</v>
      </c>
      <c r="AX83" s="69">
        <f>IFERROR(Finansēšana!AX25,"")</f>
        <v>0</v>
      </c>
      <c r="AY83" s="69">
        <f>IFERROR(Finansēšana!AY25,"")</f>
        <v>0</v>
      </c>
      <c r="AZ83" s="69">
        <f>IFERROR(Finansēšana!AZ25,"")</f>
        <v>0</v>
      </c>
      <c r="BA83" s="69">
        <f>IFERROR(Finansēšana!BA25,"")</f>
        <v>0</v>
      </c>
      <c r="BB83" s="69">
        <f>IFERROR(Finansēšana!BB25,"")</f>
        <v>0</v>
      </c>
      <c r="BC83" s="69">
        <f>IFERROR(Finansēšana!BC25,"")</f>
        <v>0</v>
      </c>
      <c r="BD83" s="69">
        <f>IFERROR(Finansēšana!BD25,"")</f>
        <v>0</v>
      </c>
      <c r="BE83" s="69">
        <f>IFERROR(Finansēšana!BE25,"")</f>
        <v>0</v>
      </c>
      <c r="BF83" s="69">
        <f>IFERROR(Finansēšana!BF25,"")</f>
        <v>0</v>
      </c>
      <c r="BG83" s="69">
        <f>IFERROR(Finansēšana!BG25,"")</f>
        <v>0</v>
      </c>
      <c r="BH83" s="69">
        <f>IFERROR(Finansēšana!BH25,"")</f>
        <v>0</v>
      </c>
      <c r="BI83" s="69">
        <f>IFERROR(Finansēšana!BI25,"")</f>
        <v>0</v>
      </c>
      <c r="BJ83" s="69">
        <f>IFERROR(Finansēšana!BJ25,"")</f>
        <v>0</v>
      </c>
      <c r="BK83" s="69">
        <f>IFERROR(Finansēšana!BK25,"")</f>
        <v>0</v>
      </c>
      <c r="BL83" s="69">
        <f>IFERROR(Finansēšana!BL25,"")</f>
        <v>0</v>
      </c>
      <c r="BM83" s="69">
        <f>IFERROR(Finansēšana!BM25,"")</f>
        <v>0</v>
      </c>
      <c r="BN83" s="69">
        <f>IFERROR(Finansēšana!BN25,"")</f>
        <v>0</v>
      </c>
      <c r="BO83" s="69">
        <f>IFERROR(Finansēšana!BO25,"")</f>
        <v>0</v>
      </c>
      <c r="BP83" s="69">
        <f>IFERROR(Finansēšana!BP25,"")</f>
        <v>0</v>
      </c>
      <c r="BQ83" s="69">
        <f>IFERROR(Finansēšana!BQ25,"")</f>
        <v>0</v>
      </c>
      <c r="BR83" s="69">
        <f>IFERROR(Finansēšana!BR25,"")</f>
        <v>0</v>
      </c>
      <c r="BS83" s="69">
        <f>IFERROR(Finansēšana!BS25,"")</f>
        <v>0</v>
      </c>
      <c r="BT83" s="69">
        <f>IFERROR(Finansēšana!BT25,"")</f>
        <v>0</v>
      </c>
      <c r="BU83" s="69">
        <f>IFERROR(Finansēšana!BU25,"")</f>
        <v>0</v>
      </c>
      <c r="BV83" s="69">
        <f>IFERROR(Finansēšana!BV25,"")</f>
        <v>0</v>
      </c>
      <c r="BW83" s="69">
        <f>IFERROR(Finansēšana!BW25,"")</f>
        <v>0</v>
      </c>
      <c r="BX83" s="69">
        <f>IFERROR(Finansēšana!BX25,"")</f>
        <v>0</v>
      </c>
      <c r="BY83" s="69">
        <f>IFERROR(Finansēšana!BY25,"")</f>
        <v>0</v>
      </c>
      <c r="BZ83" s="69">
        <f>IFERROR(Finansēšana!BZ25,"")</f>
        <v>0</v>
      </c>
      <c r="CA83" s="69">
        <f>IFERROR(Finansēšana!CA25,"")</f>
        <v>0</v>
      </c>
      <c r="CB83" s="69">
        <f>IFERROR(Finansēšana!CB25,"")</f>
        <v>0</v>
      </c>
      <c r="CC83" s="69">
        <f>IFERROR(Finansēšana!CC25,"")</f>
        <v>0</v>
      </c>
      <c r="CD83" s="69">
        <f>IFERROR(Finansēšana!CD25,"")</f>
        <v>0</v>
      </c>
      <c r="CE83" s="69">
        <f>IFERROR(Finansēšana!CE25,"")</f>
        <v>0</v>
      </c>
      <c r="CF83" s="69">
        <f>IFERROR(Finansēšana!CF25,"")</f>
        <v>0</v>
      </c>
      <c r="CG83" s="69">
        <f>IFERROR(Finansēšana!CG25,"")</f>
        <v>0</v>
      </c>
      <c r="CH83" s="69">
        <f>IFERROR(Finansēšana!CH25,"")</f>
        <v>0</v>
      </c>
      <c r="CI83" s="69">
        <f>IFERROR(Finansēšana!CI25,"")</f>
        <v>0</v>
      </c>
      <c r="CJ83" s="69">
        <f>IFERROR(Finansēšana!CJ25,"")</f>
        <v>0</v>
      </c>
      <c r="CK83" s="69">
        <f>IFERROR(Finansēšana!CK25,"")</f>
        <v>0</v>
      </c>
      <c r="CL83" s="69">
        <f>IFERROR(Finansēšana!CL25,"")</f>
        <v>0</v>
      </c>
      <c r="CM83" s="69">
        <f>IFERROR(Finansēšana!CM25,"")</f>
        <v>0</v>
      </c>
      <c r="CN83" s="69">
        <f>IFERROR(Finansēšana!CN25,"")</f>
        <v>0</v>
      </c>
      <c r="CO83" s="69">
        <f>IFERROR(Finansēšana!CO25,"")</f>
        <v>0</v>
      </c>
      <c r="CP83" s="69">
        <f>IFERROR(Finansēšana!CP25,"")</f>
        <v>0</v>
      </c>
      <c r="CQ83" s="69">
        <f>IFERROR(Finansēšana!CQ25,"")</f>
        <v>0</v>
      </c>
      <c r="CR83" s="69">
        <f>IFERROR(Finansēšana!CR25,"")</f>
        <v>0</v>
      </c>
      <c r="CS83" s="69">
        <f>IFERROR(Finansēšana!CS25,"")</f>
        <v>0</v>
      </c>
      <c r="CT83" s="69">
        <f>IFERROR(Finansēšana!CT25,"")</f>
        <v>0</v>
      </c>
      <c r="CU83" s="69">
        <f>IFERROR(Finansēšana!CU25,"")</f>
        <v>0</v>
      </c>
      <c r="CV83" s="69">
        <f>IFERROR(Finansēšana!CV25,"")</f>
        <v>0</v>
      </c>
      <c r="CW83" s="69">
        <f>IFERROR(Finansēšana!CW25,"")</f>
        <v>0</v>
      </c>
      <c r="CX83" s="69">
        <f>IFERROR(Finansēšana!CX25,"")</f>
        <v>0</v>
      </c>
      <c r="CY83" s="69">
        <f>IFERROR(Finansēšana!CY25,"")</f>
        <v>0</v>
      </c>
      <c r="CZ83" s="69">
        <f>IFERROR(Finansēšana!CZ25,"")</f>
        <v>0</v>
      </c>
      <c r="DA83" s="69">
        <f>IFERROR(Finansēšana!DA25,"")</f>
        <v>0</v>
      </c>
      <c r="DB83" s="69">
        <f>IFERROR(Finansēšana!DB25,"")</f>
        <v>0</v>
      </c>
      <c r="DC83" s="69">
        <f>IFERROR(Finansēšana!DC25,"")</f>
        <v>0</v>
      </c>
      <c r="DD83" s="69">
        <f>IFERROR(Finansēšana!DD25,"")</f>
        <v>0</v>
      </c>
      <c r="DE83" s="69">
        <f>IFERROR(Finansēšana!DE25,"")</f>
        <v>0</v>
      </c>
      <c r="DF83" s="69">
        <f>IFERROR(Finansēšana!DF25,"")</f>
        <v>0</v>
      </c>
      <c r="DG83" s="69">
        <f>IFERROR(Finansēšana!DG25,"")</f>
        <v>0</v>
      </c>
      <c r="DH83" s="69">
        <f>IFERROR(Finansēšana!DH25,"")</f>
        <v>0</v>
      </c>
      <c r="DI83" s="69">
        <f>IFERROR(Finansēšana!DI25,"")</f>
        <v>0</v>
      </c>
      <c r="DJ83" s="69">
        <f>IFERROR(Finansēšana!DJ25,"")</f>
        <v>0</v>
      </c>
      <c r="DK83" s="69">
        <f>IFERROR(Finansēšana!DK25,"")</f>
        <v>0</v>
      </c>
      <c r="DL83" s="69">
        <f>IFERROR(Finansēšana!DL25,"")</f>
        <v>0</v>
      </c>
      <c r="DM83" s="69">
        <f>IFERROR(Finansēšana!DM25,"")</f>
        <v>0</v>
      </c>
      <c r="DN83" s="69">
        <f>IFERROR(Finansēšana!DN25,"")</f>
        <v>0</v>
      </c>
      <c r="DO83" s="69">
        <f>IFERROR(Finansēšana!DO25,"")</f>
        <v>0</v>
      </c>
      <c r="DP83" s="69">
        <f>IFERROR(Finansēšana!DP25,"")</f>
        <v>0</v>
      </c>
      <c r="DQ83" s="69">
        <f>IFERROR(Finansēšana!DQ25,"")</f>
        <v>0</v>
      </c>
      <c r="DR83" s="69">
        <f>IFERROR(Finansēšana!DR25,"")</f>
        <v>0</v>
      </c>
      <c r="DS83" s="69">
        <f>IFERROR(Finansēšana!DS25,"")</f>
        <v>0</v>
      </c>
      <c r="DT83" s="69">
        <f>IFERROR(Finansēšana!DT25,"")</f>
        <v>0</v>
      </c>
      <c r="DU83" s="69">
        <f>IFERROR(Finansēšana!DU25,"")</f>
        <v>0</v>
      </c>
    </row>
    <row r="84" spans="1:125">
      <c r="A84" s="61" t="str">
        <f>IFERROR(Finansēšana!A26,"")</f>
        <v>Publiskā partnera pamatkapitāla finansējums</v>
      </c>
      <c r="B84" s="62" t="str">
        <f>IFERROR(Finansēšana!B26,"")</f>
        <v>€</v>
      </c>
      <c r="C84" s="2"/>
      <c r="D84" s="69">
        <f>IFERROR(Finansēšana!D26,"")</f>
        <v>0</v>
      </c>
      <c r="E84" s="69">
        <f>IFERROR(Finansēšana!E26,"")</f>
        <v>0</v>
      </c>
      <c r="F84" s="69">
        <f>IFERROR(Finansēšana!F26,"")</f>
        <v>0</v>
      </c>
      <c r="G84" s="69">
        <f>IFERROR(Finansēšana!G26,"")</f>
        <v>0</v>
      </c>
      <c r="H84" s="69">
        <f>IFERROR(Finansēšana!H26,"")</f>
        <v>0</v>
      </c>
      <c r="I84" s="69">
        <f>IFERROR(Finansēšana!I26,"")</f>
        <v>0</v>
      </c>
      <c r="J84" s="69">
        <f>IFERROR(Finansēšana!J26,"")</f>
        <v>0</v>
      </c>
      <c r="K84" s="69">
        <f>IFERROR(Finansēšana!K26,"")</f>
        <v>0</v>
      </c>
      <c r="L84" s="69">
        <f>IFERROR(Finansēšana!L26,"")</f>
        <v>0</v>
      </c>
      <c r="M84" s="69">
        <f>IFERROR(Finansēšana!M26,"")</f>
        <v>0</v>
      </c>
      <c r="N84" s="69">
        <f>IFERROR(Finansēšana!N26,"")</f>
        <v>0</v>
      </c>
      <c r="O84" s="69">
        <f>IFERROR(Finansēšana!O26,"")</f>
        <v>0</v>
      </c>
      <c r="P84" s="69">
        <f>IFERROR(Finansēšana!P26,"")</f>
        <v>0</v>
      </c>
      <c r="Q84" s="69">
        <f>IFERROR(Finansēšana!Q26,"")</f>
        <v>0</v>
      </c>
      <c r="R84" s="69">
        <f>IFERROR(Finansēšana!R26,"")</f>
        <v>0</v>
      </c>
      <c r="S84" s="69">
        <f>IFERROR(Finansēšana!S26,"")</f>
        <v>0</v>
      </c>
      <c r="T84" s="69">
        <f>IFERROR(Finansēšana!T26,"")</f>
        <v>0</v>
      </c>
      <c r="U84" s="69">
        <f>IFERROR(Finansēšana!U26,"")</f>
        <v>0</v>
      </c>
      <c r="V84" s="69">
        <f>IFERROR(Finansēšana!V26,"")</f>
        <v>0</v>
      </c>
      <c r="W84" s="69">
        <f>IFERROR(Finansēšana!W26,"")</f>
        <v>0</v>
      </c>
      <c r="X84" s="69">
        <f>IFERROR(Finansēšana!X26,"")</f>
        <v>0</v>
      </c>
      <c r="Y84" s="69">
        <f>IFERROR(Finansēšana!Y26,"")</f>
        <v>0</v>
      </c>
      <c r="Z84" s="69">
        <f>IFERROR(Finansēšana!Z26,"")</f>
        <v>0</v>
      </c>
      <c r="AA84" s="69">
        <f>IFERROR(Finansēšana!AA26,"")</f>
        <v>0</v>
      </c>
      <c r="AB84" s="69">
        <f>IFERROR(Finansēšana!AB26,"")</f>
        <v>0</v>
      </c>
      <c r="AC84" s="69">
        <f>IFERROR(Finansēšana!AC26,"")</f>
        <v>0</v>
      </c>
      <c r="AD84" s="69">
        <f>IFERROR(Finansēšana!AD26,"")</f>
        <v>0</v>
      </c>
      <c r="AE84" s="69">
        <f>IFERROR(Finansēšana!AE26,"")</f>
        <v>0</v>
      </c>
      <c r="AF84" s="69">
        <f>IFERROR(Finansēšana!AF26,"")</f>
        <v>0</v>
      </c>
      <c r="AG84" s="69">
        <f>IFERROR(Finansēšana!AG26,"")</f>
        <v>0</v>
      </c>
      <c r="AH84" s="69">
        <f>IFERROR(Finansēšana!AH26,"")</f>
        <v>0</v>
      </c>
      <c r="AI84" s="69">
        <f>IFERROR(Finansēšana!AI26,"")</f>
        <v>0</v>
      </c>
      <c r="AJ84" s="69">
        <f>IFERROR(Finansēšana!AJ26,"")</f>
        <v>0</v>
      </c>
      <c r="AK84" s="69">
        <f>IFERROR(Finansēšana!AK26,"")</f>
        <v>0</v>
      </c>
      <c r="AL84" s="69">
        <f>IFERROR(Finansēšana!AL26,"")</f>
        <v>0</v>
      </c>
      <c r="AM84" s="69">
        <f>IFERROR(Finansēšana!AM26,"")</f>
        <v>0</v>
      </c>
      <c r="AN84" s="69">
        <f>IFERROR(Finansēšana!AN26,"")</f>
        <v>0</v>
      </c>
      <c r="AO84" s="69">
        <f>IFERROR(Finansēšana!AO26,"")</f>
        <v>0</v>
      </c>
      <c r="AP84" s="69">
        <f>IFERROR(Finansēšana!AP26,"")</f>
        <v>0</v>
      </c>
      <c r="AQ84" s="69">
        <f>IFERROR(Finansēšana!AQ26,"")</f>
        <v>0</v>
      </c>
      <c r="AR84" s="69">
        <f>IFERROR(Finansēšana!AR26,"")</f>
        <v>0</v>
      </c>
      <c r="AS84" s="69">
        <f>IFERROR(Finansēšana!AS26,"")</f>
        <v>0</v>
      </c>
      <c r="AT84" s="69">
        <f>IFERROR(Finansēšana!AT26,"")</f>
        <v>0</v>
      </c>
      <c r="AU84" s="69">
        <f>IFERROR(Finansēšana!AU26,"")</f>
        <v>0</v>
      </c>
      <c r="AV84" s="69">
        <f>IFERROR(Finansēšana!AV26,"")</f>
        <v>0</v>
      </c>
      <c r="AW84" s="69">
        <f>IFERROR(Finansēšana!AW26,"")</f>
        <v>0</v>
      </c>
      <c r="AX84" s="69">
        <f>IFERROR(Finansēšana!AX26,"")</f>
        <v>0</v>
      </c>
      <c r="AY84" s="69">
        <f>IFERROR(Finansēšana!AY26,"")</f>
        <v>0</v>
      </c>
      <c r="AZ84" s="69">
        <f>IFERROR(Finansēšana!AZ26,"")</f>
        <v>0</v>
      </c>
      <c r="BA84" s="69">
        <f>IFERROR(Finansēšana!BA26,"")</f>
        <v>0</v>
      </c>
      <c r="BB84" s="69">
        <f>IFERROR(Finansēšana!BB26,"")</f>
        <v>0</v>
      </c>
      <c r="BC84" s="69">
        <f>IFERROR(Finansēšana!BC26,"")</f>
        <v>0</v>
      </c>
      <c r="BD84" s="69">
        <f>IFERROR(Finansēšana!BD26,"")</f>
        <v>0</v>
      </c>
      <c r="BE84" s="69">
        <f>IFERROR(Finansēšana!BE26,"")</f>
        <v>0</v>
      </c>
      <c r="BF84" s="69">
        <f>IFERROR(Finansēšana!BF26,"")</f>
        <v>0</v>
      </c>
      <c r="BG84" s="69">
        <f>IFERROR(Finansēšana!BG26,"")</f>
        <v>0</v>
      </c>
      <c r="BH84" s="69">
        <f>IFERROR(Finansēšana!BH26,"")</f>
        <v>0</v>
      </c>
      <c r="BI84" s="69">
        <f>IFERROR(Finansēšana!BI26,"")</f>
        <v>0</v>
      </c>
      <c r="BJ84" s="69">
        <f>IFERROR(Finansēšana!BJ26,"")</f>
        <v>0</v>
      </c>
      <c r="BK84" s="69">
        <f>IFERROR(Finansēšana!BK26,"")</f>
        <v>0</v>
      </c>
      <c r="BL84" s="69">
        <f>IFERROR(Finansēšana!BL26,"")</f>
        <v>0</v>
      </c>
      <c r="BM84" s="69">
        <f>IFERROR(Finansēšana!BM26,"")</f>
        <v>0</v>
      </c>
      <c r="BN84" s="69">
        <f>IFERROR(Finansēšana!BN26,"")</f>
        <v>0</v>
      </c>
      <c r="BO84" s="69">
        <f>IFERROR(Finansēšana!BO26,"")</f>
        <v>0</v>
      </c>
      <c r="BP84" s="69">
        <f>IFERROR(Finansēšana!BP26,"")</f>
        <v>0</v>
      </c>
      <c r="BQ84" s="69">
        <f>IFERROR(Finansēšana!BQ26,"")</f>
        <v>0</v>
      </c>
      <c r="BR84" s="69">
        <f>IFERROR(Finansēšana!BR26,"")</f>
        <v>0</v>
      </c>
      <c r="BS84" s="69">
        <f>IFERROR(Finansēšana!BS26,"")</f>
        <v>0</v>
      </c>
      <c r="BT84" s="69">
        <f>IFERROR(Finansēšana!BT26,"")</f>
        <v>0</v>
      </c>
      <c r="BU84" s="69">
        <f>IFERROR(Finansēšana!BU26,"")</f>
        <v>0</v>
      </c>
      <c r="BV84" s="69">
        <f>IFERROR(Finansēšana!BV26,"")</f>
        <v>0</v>
      </c>
      <c r="BW84" s="69">
        <f>IFERROR(Finansēšana!BW26,"")</f>
        <v>0</v>
      </c>
      <c r="BX84" s="69">
        <f>IFERROR(Finansēšana!BX26,"")</f>
        <v>0</v>
      </c>
      <c r="BY84" s="69">
        <f>IFERROR(Finansēšana!BY26,"")</f>
        <v>0</v>
      </c>
      <c r="BZ84" s="69">
        <f>IFERROR(Finansēšana!BZ26,"")</f>
        <v>0</v>
      </c>
      <c r="CA84" s="69">
        <f>IFERROR(Finansēšana!CA26,"")</f>
        <v>0</v>
      </c>
      <c r="CB84" s="69">
        <f>IFERROR(Finansēšana!CB26,"")</f>
        <v>0</v>
      </c>
      <c r="CC84" s="69">
        <f>IFERROR(Finansēšana!CC26,"")</f>
        <v>0</v>
      </c>
      <c r="CD84" s="69">
        <f>IFERROR(Finansēšana!CD26,"")</f>
        <v>0</v>
      </c>
      <c r="CE84" s="69">
        <f>IFERROR(Finansēšana!CE26,"")</f>
        <v>0</v>
      </c>
      <c r="CF84" s="69">
        <f>IFERROR(Finansēšana!CF26,"")</f>
        <v>0</v>
      </c>
      <c r="CG84" s="69">
        <f>IFERROR(Finansēšana!CG26,"")</f>
        <v>0</v>
      </c>
      <c r="CH84" s="69">
        <f>IFERROR(Finansēšana!CH26,"")</f>
        <v>0</v>
      </c>
      <c r="CI84" s="69">
        <f>IFERROR(Finansēšana!CI26,"")</f>
        <v>0</v>
      </c>
      <c r="CJ84" s="69">
        <f>IFERROR(Finansēšana!CJ26,"")</f>
        <v>0</v>
      </c>
      <c r="CK84" s="69">
        <f>IFERROR(Finansēšana!CK26,"")</f>
        <v>0</v>
      </c>
      <c r="CL84" s="69">
        <f>IFERROR(Finansēšana!CL26,"")</f>
        <v>0</v>
      </c>
      <c r="CM84" s="69">
        <f>IFERROR(Finansēšana!CM26,"")</f>
        <v>0</v>
      </c>
      <c r="CN84" s="69">
        <f>IFERROR(Finansēšana!CN26,"")</f>
        <v>0</v>
      </c>
      <c r="CO84" s="69">
        <f>IFERROR(Finansēšana!CO26,"")</f>
        <v>0</v>
      </c>
      <c r="CP84" s="69">
        <f>IFERROR(Finansēšana!CP26,"")</f>
        <v>0</v>
      </c>
      <c r="CQ84" s="69">
        <f>IFERROR(Finansēšana!CQ26,"")</f>
        <v>0</v>
      </c>
      <c r="CR84" s="69">
        <f>IFERROR(Finansēšana!CR26,"")</f>
        <v>0</v>
      </c>
      <c r="CS84" s="69">
        <f>IFERROR(Finansēšana!CS26,"")</f>
        <v>0</v>
      </c>
      <c r="CT84" s="69">
        <f>IFERROR(Finansēšana!CT26,"")</f>
        <v>0</v>
      </c>
      <c r="CU84" s="69">
        <f>IFERROR(Finansēšana!CU26,"")</f>
        <v>0</v>
      </c>
      <c r="CV84" s="69">
        <f>IFERROR(Finansēšana!CV26,"")</f>
        <v>0</v>
      </c>
      <c r="CW84" s="69">
        <f>IFERROR(Finansēšana!CW26,"")</f>
        <v>0</v>
      </c>
      <c r="CX84" s="69">
        <f>IFERROR(Finansēšana!CX26,"")</f>
        <v>0</v>
      </c>
      <c r="CY84" s="69">
        <f>IFERROR(Finansēšana!CY26,"")</f>
        <v>0</v>
      </c>
      <c r="CZ84" s="69">
        <f>IFERROR(Finansēšana!CZ26,"")</f>
        <v>0</v>
      </c>
      <c r="DA84" s="69">
        <f>IFERROR(Finansēšana!DA26,"")</f>
        <v>0</v>
      </c>
      <c r="DB84" s="69">
        <f>IFERROR(Finansēšana!DB26,"")</f>
        <v>0</v>
      </c>
      <c r="DC84" s="69">
        <f>IFERROR(Finansēšana!DC26,"")</f>
        <v>0</v>
      </c>
      <c r="DD84" s="69">
        <f>IFERROR(Finansēšana!DD26,"")</f>
        <v>0</v>
      </c>
      <c r="DE84" s="69">
        <f>IFERROR(Finansēšana!DE26,"")</f>
        <v>0</v>
      </c>
      <c r="DF84" s="69">
        <f>IFERROR(Finansēšana!DF26,"")</f>
        <v>0</v>
      </c>
      <c r="DG84" s="69">
        <f>IFERROR(Finansēšana!DG26,"")</f>
        <v>0</v>
      </c>
      <c r="DH84" s="69">
        <f>IFERROR(Finansēšana!DH26,"")</f>
        <v>0</v>
      </c>
      <c r="DI84" s="69">
        <f>IFERROR(Finansēšana!DI26,"")</f>
        <v>0</v>
      </c>
      <c r="DJ84" s="69">
        <f>IFERROR(Finansēšana!DJ26,"")</f>
        <v>0</v>
      </c>
      <c r="DK84" s="69">
        <f>IFERROR(Finansēšana!DK26,"")</f>
        <v>0</v>
      </c>
      <c r="DL84" s="69">
        <f>IFERROR(Finansēšana!DL26,"")</f>
        <v>0</v>
      </c>
      <c r="DM84" s="69">
        <f>IFERROR(Finansēšana!DM26,"")</f>
        <v>0</v>
      </c>
      <c r="DN84" s="69">
        <f>IFERROR(Finansēšana!DN26,"")</f>
        <v>0</v>
      </c>
      <c r="DO84" s="69">
        <f>IFERROR(Finansēšana!DO26,"")</f>
        <v>0</v>
      </c>
      <c r="DP84" s="69">
        <f>IFERROR(Finansēšana!DP26,"")</f>
        <v>0</v>
      </c>
      <c r="DQ84" s="69">
        <f>IFERROR(Finansēšana!DQ26,"")</f>
        <v>0</v>
      </c>
      <c r="DR84" s="69">
        <f>IFERROR(Finansēšana!DR26,"")</f>
        <v>0</v>
      </c>
      <c r="DS84" s="69">
        <f>IFERROR(Finansēšana!DS26,"")</f>
        <v>0</v>
      </c>
      <c r="DT84" s="69">
        <f>IFERROR(Finansēšana!DT26,"")</f>
        <v>0</v>
      </c>
      <c r="DU84" s="69">
        <f>IFERROR(Finansēšana!DU26,"")</f>
        <v>0</v>
      </c>
    </row>
    <row r="85" spans="1:125">
      <c r="A85" s="2" t="s">
        <v>513</v>
      </c>
      <c r="B85" s="75"/>
      <c r="C85" s="2"/>
      <c r="D85" s="75"/>
      <c r="E85" s="172">
        <f t="shared" ref="E85:BP85" ca="1" si="23">IFERROR(-E67,"")</f>
        <v>0</v>
      </c>
      <c r="F85" s="172">
        <f t="shared" ca="1" si="23"/>
        <v>0</v>
      </c>
      <c r="G85" s="172">
        <f t="shared" ca="1" si="23"/>
        <v>0</v>
      </c>
      <c r="H85" s="172">
        <f t="shared" ca="1" si="23"/>
        <v>0</v>
      </c>
      <c r="I85" s="172">
        <f t="shared" ca="1" si="23"/>
        <v>0</v>
      </c>
      <c r="J85" s="172">
        <f t="shared" ca="1" si="23"/>
        <v>-555844.91813119443</v>
      </c>
      <c r="K85" s="172">
        <f t="shared" ca="1" si="23"/>
        <v>-208418.52579407234</v>
      </c>
      <c r="L85" s="172">
        <f t="shared" ca="1" si="23"/>
        <v>-208628.20959322699</v>
      </c>
      <c r="M85" s="172">
        <f t="shared" ca="1" si="23"/>
        <v>-208594.00424452257</v>
      </c>
      <c r="N85" s="172">
        <f t="shared" ca="1" si="23"/>
        <v>-208781.53334120321</v>
      </c>
      <c r="O85" s="172">
        <f t="shared" ca="1" si="23"/>
        <v>-208967.92726743614</v>
      </c>
      <c r="P85" s="172">
        <f t="shared" ca="1" si="23"/>
        <v>-209153.15983307629</v>
      </c>
      <c r="Q85" s="172">
        <f t="shared" ca="1" si="23"/>
        <v>-209341.39811615928</v>
      </c>
      <c r="R85" s="172">
        <f t="shared" ca="1" si="23"/>
        <v>-209532.67779477345</v>
      </c>
      <c r="S85" s="172">
        <f t="shared" ca="1" si="23"/>
        <v>-209722.79959953111</v>
      </c>
      <c r="T85" s="172">
        <f t="shared" ca="1" si="23"/>
        <v>-209911.7368164841</v>
      </c>
      <c r="U85" s="172">
        <f t="shared" ca="1" si="23"/>
        <v>-210103.73986522871</v>
      </c>
      <c r="V85" s="172">
        <f t="shared" ca="1" si="23"/>
        <v>-210298.84513741513</v>
      </c>
      <c r="W85" s="172">
        <f t="shared" ca="1" si="23"/>
        <v>-210492.76937826793</v>
      </c>
      <c r="X85" s="172">
        <f t="shared" ca="1" si="23"/>
        <v>-210685.48533955999</v>
      </c>
      <c r="Y85" s="172">
        <f t="shared" ca="1" si="23"/>
        <v>-210881.32844927956</v>
      </c>
      <c r="Z85" s="172">
        <f t="shared" ca="1" si="23"/>
        <v>-211080.33582690961</v>
      </c>
      <c r="AA85" s="172">
        <f t="shared" ca="1" si="23"/>
        <v>-211278.13855257959</v>
      </c>
      <c r="AB85" s="172">
        <f t="shared" ca="1" si="23"/>
        <v>-211474.70883309745</v>
      </c>
      <c r="AC85" s="172">
        <f t="shared" ca="1" si="23"/>
        <v>-211674.4688050113</v>
      </c>
      <c r="AD85" s="172">
        <f t="shared" ca="1" si="23"/>
        <v>-238855.75204678465</v>
      </c>
      <c r="AE85" s="172">
        <f t="shared" ca="1" si="23"/>
        <v>-239191.40226257106</v>
      </c>
      <c r="AF85" s="172">
        <f t="shared" ca="1" si="23"/>
        <v>-239524.96114983887</v>
      </c>
      <c r="AG85" s="172">
        <f t="shared" ca="1" si="23"/>
        <v>-239863.93260461197</v>
      </c>
      <c r="AH85" s="172">
        <f t="shared" ca="1" si="23"/>
        <v>-240208.38087446653</v>
      </c>
      <c r="AI85" s="172">
        <f t="shared" ca="1" si="23"/>
        <v>-240550.74409456871</v>
      </c>
      <c r="AJ85" s="172">
        <f t="shared" ca="1" si="23"/>
        <v>-240890.97415958194</v>
      </c>
      <c r="AK85" s="172">
        <f t="shared" ca="1" si="23"/>
        <v>-241236.72504345039</v>
      </c>
      <c r="AL85" s="172">
        <f t="shared" ca="1" si="23"/>
        <v>-241588.0622787021</v>
      </c>
      <c r="AM85" s="172">
        <f t="shared" ca="1" si="23"/>
        <v>-241937.27276320633</v>
      </c>
      <c r="AN85" s="172">
        <f t="shared" ca="1" si="23"/>
        <v>-242284.30742951983</v>
      </c>
      <c r="AO85" s="172">
        <f t="shared" ca="1" si="23"/>
        <v>-242636.97333106562</v>
      </c>
      <c r="AP85" s="172">
        <f t="shared" ca="1" si="23"/>
        <v>-242995.33731102245</v>
      </c>
      <c r="AQ85" s="172">
        <f t="shared" ca="1" si="23"/>
        <v>-243351.53200521675</v>
      </c>
      <c r="AR85" s="172">
        <f t="shared" ca="1" si="23"/>
        <v>-243705.50736485643</v>
      </c>
      <c r="AS85" s="172">
        <f t="shared" ca="1" si="23"/>
        <v>-244065.22658443317</v>
      </c>
      <c r="AT85" s="172">
        <f t="shared" ca="1" si="23"/>
        <v>-244430.75784398915</v>
      </c>
      <c r="AU85" s="172">
        <f t="shared" ca="1" si="23"/>
        <v>-244794.07643206732</v>
      </c>
      <c r="AV85" s="172">
        <f t="shared" ca="1" si="23"/>
        <v>-245155.1312988998</v>
      </c>
      <c r="AW85" s="172">
        <f t="shared" ca="1" si="23"/>
        <v>-245522.04490286819</v>
      </c>
      <c r="AX85" s="172">
        <f t="shared" ca="1" si="23"/>
        <v>-245894.88678761513</v>
      </c>
      <c r="AY85" s="172">
        <f t="shared" ca="1" si="23"/>
        <v>-246265.47174745487</v>
      </c>
      <c r="AZ85" s="172">
        <f t="shared" ca="1" si="23"/>
        <v>-246633.74771162405</v>
      </c>
      <c r="BA85" s="172">
        <f t="shared" ca="1" si="23"/>
        <v>-247007.99958767177</v>
      </c>
      <c r="BB85" s="172">
        <f t="shared" ca="1" si="23"/>
        <v>-247388.29831011369</v>
      </c>
      <c r="BC85" s="172">
        <f t="shared" ca="1" si="23"/>
        <v>-247766.29496915021</v>
      </c>
      <c r="BD85" s="172">
        <f t="shared" ca="1" si="23"/>
        <v>-248141.93645260276</v>
      </c>
      <c r="BE85" s="172">
        <f t="shared" ca="1" si="23"/>
        <v>-248523.67336617148</v>
      </c>
      <c r="BF85" s="172">
        <f t="shared" ca="1" si="23"/>
        <v>-248911.57806306216</v>
      </c>
      <c r="BG85" s="172">
        <f t="shared" ca="1" si="23"/>
        <v>-249297.13465527951</v>
      </c>
      <c r="BH85" s="172">
        <f t="shared" ca="1" si="23"/>
        <v>-249680.28896840109</v>
      </c>
      <c r="BI85" s="172">
        <f t="shared" ca="1" si="23"/>
        <v>-163592.73604312594</v>
      </c>
      <c r="BJ85" s="172">
        <f t="shared" ca="1" si="23"/>
        <v>-164420.7834568402</v>
      </c>
      <c r="BK85" s="172">
        <f t="shared" ca="1" si="23"/>
        <v>-165246.43580378732</v>
      </c>
      <c r="BL85" s="172">
        <f t="shared" ca="1" si="23"/>
        <v>-166069.63782605695</v>
      </c>
      <c r="BM85" s="172">
        <f t="shared" ca="1" si="23"/>
        <v>0</v>
      </c>
      <c r="BN85" s="172">
        <f t="shared" ca="1" si="23"/>
        <v>0</v>
      </c>
      <c r="BO85" s="172">
        <f t="shared" ca="1" si="23"/>
        <v>0</v>
      </c>
      <c r="BP85" s="172">
        <f t="shared" ca="1" si="23"/>
        <v>0</v>
      </c>
      <c r="BQ85" s="172">
        <f t="shared" ref="BQ85:DU85" ca="1" si="24">IFERROR(-BQ67,"")</f>
        <v>0</v>
      </c>
      <c r="BR85" s="172">
        <f t="shared" ca="1" si="24"/>
        <v>0</v>
      </c>
      <c r="BS85" s="172">
        <f t="shared" ca="1" si="24"/>
        <v>0</v>
      </c>
      <c r="BT85" s="172">
        <f t="shared" ca="1" si="24"/>
        <v>0</v>
      </c>
      <c r="BU85" s="172">
        <f t="shared" ca="1" si="24"/>
        <v>0</v>
      </c>
      <c r="BV85" s="172">
        <f t="shared" ca="1" si="24"/>
        <v>0</v>
      </c>
      <c r="BW85" s="172">
        <f t="shared" ca="1" si="24"/>
        <v>0</v>
      </c>
      <c r="BX85" s="172">
        <f t="shared" ca="1" si="24"/>
        <v>0</v>
      </c>
      <c r="BY85" s="172">
        <f t="shared" ca="1" si="24"/>
        <v>0</v>
      </c>
      <c r="BZ85" s="172">
        <f t="shared" ca="1" si="24"/>
        <v>0</v>
      </c>
      <c r="CA85" s="172">
        <f t="shared" ca="1" si="24"/>
        <v>0</v>
      </c>
      <c r="CB85" s="172">
        <f t="shared" ca="1" si="24"/>
        <v>0</v>
      </c>
      <c r="CC85" s="172">
        <f t="shared" ca="1" si="24"/>
        <v>0</v>
      </c>
      <c r="CD85" s="172">
        <f t="shared" ca="1" si="24"/>
        <v>0</v>
      </c>
      <c r="CE85" s="172">
        <f t="shared" ca="1" si="24"/>
        <v>0</v>
      </c>
      <c r="CF85" s="172">
        <f t="shared" ca="1" si="24"/>
        <v>0</v>
      </c>
      <c r="CG85" s="172">
        <f t="shared" ca="1" si="24"/>
        <v>0</v>
      </c>
      <c r="CH85" s="172">
        <f t="shared" ca="1" si="24"/>
        <v>0</v>
      </c>
      <c r="CI85" s="172">
        <f t="shared" ca="1" si="24"/>
        <v>0</v>
      </c>
      <c r="CJ85" s="172">
        <f t="shared" ca="1" si="24"/>
        <v>0</v>
      </c>
      <c r="CK85" s="172">
        <f t="shared" ca="1" si="24"/>
        <v>0</v>
      </c>
      <c r="CL85" s="172">
        <f t="shared" ca="1" si="24"/>
        <v>0</v>
      </c>
      <c r="CM85" s="172">
        <f t="shared" ca="1" si="24"/>
        <v>0</v>
      </c>
      <c r="CN85" s="172">
        <f t="shared" ca="1" si="24"/>
        <v>0</v>
      </c>
      <c r="CO85" s="172">
        <f t="shared" ca="1" si="24"/>
        <v>0</v>
      </c>
      <c r="CP85" s="172">
        <f t="shared" ca="1" si="24"/>
        <v>0</v>
      </c>
      <c r="CQ85" s="172">
        <f t="shared" ca="1" si="24"/>
        <v>0</v>
      </c>
      <c r="CR85" s="172">
        <f t="shared" ca="1" si="24"/>
        <v>0</v>
      </c>
      <c r="CS85" s="172">
        <f t="shared" ca="1" si="24"/>
        <v>0</v>
      </c>
      <c r="CT85" s="172">
        <f t="shared" ca="1" si="24"/>
        <v>0</v>
      </c>
      <c r="CU85" s="172">
        <f t="shared" ca="1" si="24"/>
        <v>0</v>
      </c>
      <c r="CV85" s="172">
        <f t="shared" ca="1" si="24"/>
        <v>0</v>
      </c>
      <c r="CW85" s="172">
        <f t="shared" ca="1" si="24"/>
        <v>0</v>
      </c>
      <c r="CX85" s="172">
        <f t="shared" ca="1" si="24"/>
        <v>0</v>
      </c>
      <c r="CY85" s="172">
        <f t="shared" ca="1" si="24"/>
        <v>0</v>
      </c>
      <c r="CZ85" s="172">
        <f t="shared" ca="1" si="24"/>
        <v>0</v>
      </c>
      <c r="DA85" s="172">
        <f t="shared" ca="1" si="24"/>
        <v>0</v>
      </c>
      <c r="DB85" s="172">
        <f t="shared" ca="1" si="24"/>
        <v>0</v>
      </c>
      <c r="DC85" s="172">
        <f t="shared" ca="1" si="24"/>
        <v>0</v>
      </c>
      <c r="DD85" s="172">
        <f t="shared" ca="1" si="24"/>
        <v>0</v>
      </c>
      <c r="DE85" s="172">
        <f t="shared" ca="1" si="24"/>
        <v>0</v>
      </c>
      <c r="DF85" s="172">
        <f t="shared" ca="1" si="24"/>
        <v>0</v>
      </c>
      <c r="DG85" s="172">
        <f t="shared" ca="1" si="24"/>
        <v>0</v>
      </c>
      <c r="DH85" s="172">
        <f t="shared" ca="1" si="24"/>
        <v>0</v>
      </c>
      <c r="DI85" s="172">
        <f t="shared" ca="1" si="24"/>
        <v>0</v>
      </c>
      <c r="DJ85" s="172">
        <f t="shared" ca="1" si="24"/>
        <v>0</v>
      </c>
      <c r="DK85" s="172">
        <f t="shared" ca="1" si="24"/>
        <v>0</v>
      </c>
      <c r="DL85" s="172">
        <f t="shared" ca="1" si="24"/>
        <v>0</v>
      </c>
      <c r="DM85" s="172">
        <f t="shared" ca="1" si="24"/>
        <v>0</v>
      </c>
      <c r="DN85" s="172">
        <f t="shared" ca="1" si="24"/>
        <v>0</v>
      </c>
      <c r="DO85" s="172">
        <f t="shared" ca="1" si="24"/>
        <v>0</v>
      </c>
      <c r="DP85" s="172">
        <f t="shared" ca="1" si="24"/>
        <v>0</v>
      </c>
      <c r="DQ85" s="172">
        <f t="shared" ca="1" si="24"/>
        <v>0</v>
      </c>
      <c r="DR85" s="172">
        <f t="shared" ca="1" si="24"/>
        <v>0</v>
      </c>
      <c r="DS85" s="172">
        <f t="shared" ca="1" si="24"/>
        <v>0</v>
      </c>
      <c r="DT85" s="172">
        <f t="shared" ca="1" si="24"/>
        <v>0</v>
      </c>
      <c r="DU85" s="172">
        <f t="shared" ca="1" si="24"/>
        <v>0</v>
      </c>
    </row>
    <row r="86" spans="1:125">
      <c r="A86" s="168" t="s">
        <v>514</v>
      </c>
      <c r="B86" s="75"/>
      <c r="C86" s="2"/>
      <c r="D86" s="75"/>
      <c r="E86" s="172">
        <f t="shared" ref="E86:BP86" ca="1" si="25">IFERROR(-E83-E84+E85,"")</f>
        <v>-1148039.7855842167</v>
      </c>
      <c r="F86" s="172">
        <f ca="1">IFERROR(-F83-F84+F85,"")</f>
        <v>0</v>
      </c>
      <c r="G86" s="172">
        <f t="shared" ca="1" si="25"/>
        <v>0</v>
      </c>
      <c r="H86" s="172">
        <f t="shared" ca="1" si="25"/>
        <v>0</v>
      </c>
      <c r="I86" s="172">
        <f t="shared" ca="1" si="25"/>
        <v>0</v>
      </c>
      <c r="J86" s="172">
        <f t="shared" ca="1" si="25"/>
        <v>-555844.91813119443</v>
      </c>
      <c r="K86" s="172">
        <f t="shared" ca="1" si="25"/>
        <v>-208418.52579407234</v>
      </c>
      <c r="L86" s="172">
        <f t="shared" ca="1" si="25"/>
        <v>-208628.20959322699</v>
      </c>
      <c r="M86" s="172">
        <f ca="1">IFERROR(-M83-M84+M85,"")</f>
        <v>-208594.00424452257</v>
      </c>
      <c r="N86" s="172">
        <f t="shared" ca="1" si="25"/>
        <v>-208781.53334120321</v>
      </c>
      <c r="O86" s="172">
        <f t="shared" ca="1" si="25"/>
        <v>-208967.92726743614</v>
      </c>
      <c r="P86" s="172">
        <f t="shared" ca="1" si="25"/>
        <v>-209153.15983307629</v>
      </c>
      <c r="Q86" s="172">
        <f t="shared" ca="1" si="25"/>
        <v>-209341.39811615928</v>
      </c>
      <c r="R86" s="172">
        <f t="shared" ca="1" si="25"/>
        <v>-209532.67779477345</v>
      </c>
      <c r="S86" s="172">
        <f t="shared" ca="1" si="25"/>
        <v>-209722.79959953111</v>
      </c>
      <c r="T86" s="172">
        <f t="shared" ca="1" si="25"/>
        <v>-209911.7368164841</v>
      </c>
      <c r="U86" s="172">
        <f t="shared" ca="1" si="25"/>
        <v>-210103.73986522871</v>
      </c>
      <c r="V86" s="172">
        <f t="shared" ca="1" si="25"/>
        <v>-210298.84513741513</v>
      </c>
      <c r="W86" s="172">
        <f t="shared" ca="1" si="25"/>
        <v>-210492.76937826793</v>
      </c>
      <c r="X86" s="172">
        <f t="shared" ca="1" si="25"/>
        <v>-210685.48533955999</v>
      </c>
      <c r="Y86" s="172">
        <f t="shared" ca="1" si="25"/>
        <v>-210881.32844927956</v>
      </c>
      <c r="Z86" s="172">
        <f t="shared" ca="1" si="25"/>
        <v>-211080.33582690961</v>
      </c>
      <c r="AA86" s="172">
        <f t="shared" ca="1" si="25"/>
        <v>-211278.13855257959</v>
      </c>
      <c r="AB86" s="172">
        <f t="shared" ca="1" si="25"/>
        <v>-211474.70883309745</v>
      </c>
      <c r="AC86" s="172">
        <f t="shared" ca="1" si="25"/>
        <v>-211674.4688050113</v>
      </c>
      <c r="AD86" s="172">
        <f t="shared" ca="1" si="25"/>
        <v>-238855.75204678465</v>
      </c>
      <c r="AE86" s="172">
        <f t="shared" ca="1" si="25"/>
        <v>-239191.40226257106</v>
      </c>
      <c r="AF86" s="172">
        <f t="shared" ca="1" si="25"/>
        <v>-239524.96114983887</v>
      </c>
      <c r="AG86" s="172">
        <f t="shared" ca="1" si="25"/>
        <v>-239863.93260461197</v>
      </c>
      <c r="AH86" s="172">
        <f t="shared" ca="1" si="25"/>
        <v>-240208.38087446653</v>
      </c>
      <c r="AI86" s="172">
        <f t="shared" ca="1" si="25"/>
        <v>-240550.74409456871</v>
      </c>
      <c r="AJ86" s="172">
        <f t="shared" ca="1" si="25"/>
        <v>-240890.97415958194</v>
      </c>
      <c r="AK86" s="172">
        <f t="shared" ca="1" si="25"/>
        <v>-241236.72504345039</v>
      </c>
      <c r="AL86" s="172">
        <f t="shared" ca="1" si="25"/>
        <v>-241588.0622787021</v>
      </c>
      <c r="AM86" s="172">
        <f t="shared" ca="1" si="25"/>
        <v>-241937.27276320633</v>
      </c>
      <c r="AN86" s="172">
        <f t="shared" ca="1" si="25"/>
        <v>-242284.30742951983</v>
      </c>
      <c r="AO86" s="172">
        <f t="shared" ca="1" si="25"/>
        <v>-242636.97333106562</v>
      </c>
      <c r="AP86" s="172">
        <f t="shared" ca="1" si="25"/>
        <v>-242995.33731102245</v>
      </c>
      <c r="AQ86" s="172">
        <f t="shared" ca="1" si="25"/>
        <v>-243351.53200521675</v>
      </c>
      <c r="AR86" s="172">
        <f t="shared" ca="1" si="25"/>
        <v>-243705.50736485643</v>
      </c>
      <c r="AS86" s="172">
        <f t="shared" ca="1" si="25"/>
        <v>-244065.22658443317</v>
      </c>
      <c r="AT86" s="172">
        <f t="shared" ca="1" si="25"/>
        <v>-244430.75784398915</v>
      </c>
      <c r="AU86" s="172">
        <f t="shared" ca="1" si="25"/>
        <v>-244794.07643206732</v>
      </c>
      <c r="AV86" s="172">
        <f t="shared" ca="1" si="25"/>
        <v>-245155.1312988998</v>
      </c>
      <c r="AW86" s="172">
        <f t="shared" ca="1" si="25"/>
        <v>-245522.04490286819</v>
      </c>
      <c r="AX86" s="172">
        <f t="shared" ca="1" si="25"/>
        <v>-245894.88678761513</v>
      </c>
      <c r="AY86" s="172">
        <f t="shared" ca="1" si="25"/>
        <v>-246265.47174745487</v>
      </c>
      <c r="AZ86" s="172">
        <f t="shared" ca="1" si="25"/>
        <v>-246633.74771162405</v>
      </c>
      <c r="BA86" s="172">
        <f t="shared" ca="1" si="25"/>
        <v>-247007.99958767177</v>
      </c>
      <c r="BB86" s="172">
        <f t="shared" ca="1" si="25"/>
        <v>-247388.29831011369</v>
      </c>
      <c r="BC86" s="172">
        <f t="shared" ca="1" si="25"/>
        <v>-247766.29496915021</v>
      </c>
      <c r="BD86" s="172">
        <f t="shared" ca="1" si="25"/>
        <v>-248141.93645260276</v>
      </c>
      <c r="BE86" s="172">
        <f t="shared" ca="1" si="25"/>
        <v>-248523.67336617148</v>
      </c>
      <c r="BF86" s="172">
        <f t="shared" ca="1" si="25"/>
        <v>-248911.57806306216</v>
      </c>
      <c r="BG86" s="172">
        <f t="shared" ca="1" si="25"/>
        <v>-249297.13465527951</v>
      </c>
      <c r="BH86" s="172">
        <f t="shared" ca="1" si="25"/>
        <v>-249680.28896840109</v>
      </c>
      <c r="BI86" s="172">
        <f t="shared" ca="1" si="25"/>
        <v>-163592.73604312594</v>
      </c>
      <c r="BJ86" s="172">
        <f t="shared" ca="1" si="25"/>
        <v>-164420.7834568402</v>
      </c>
      <c r="BK86" s="172">
        <f t="shared" ca="1" si="25"/>
        <v>-165246.43580378732</v>
      </c>
      <c r="BL86" s="172">
        <f t="shared" ca="1" si="25"/>
        <v>-166069.63782605695</v>
      </c>
      <c r="BM86" s="172">
        <f t="shared" ca="1" si="25"/>
        <v>0</v>
      </c>
      <c r="BN86" s="172">
        <f t="shared" ca="1" si="25"/>
        <v>0</v>
      </c>
      <c r="BO86" s="172">
        <f t="shared" ca="1" si="25"/>
        <v>0</v>
      </c>
      <c r="BP86" s="172">
        <f t="shared" ca="1" si="25"/>
        <v>0</v>
      </c>
      <c r="BQ86" s="172">
        <f t="shared" ref="BQ86:DU86" ca="1" si="26">IFERROR(-BQ83-BQ84+BQ85,"")</f>
        <v>0</v>
      </c>
      <c r="BR86" s="172">
        <f t="shared" ca="1" si="26"/>
        <v>0</v>
      </c>
      <c r="BS86" s="172">
        <f t="shared" ca="1" si="26"/>
        <v>0</v>
      </c>
      <c r="BT86" s="172">
        <f t="shared" ca="1" si="26"/>
        <v>0</v>
      </c>
      <c r="BU86" s="172">
        <f t="shared" ca="1" si="26"/>
        <v>0</v>
      </c>
      <c r="BV86" s="172">
        <f t="shared" ca="1" si="26"/>
        <v>0</v>
      </c>
      <c r="BW86" s="172">
        <f t="shared" ca="1" si="26"/>
        <v>0</v>
      </c>
      <c r="BX86" s="172">
        <f t="shared" ca="1" si="26"/>
        <v>0</v>
      </c>
      <c r="BY86" s="172">
        <f t="shared" ca="1" si="26"/>
        <v>0</v>
      </c>
      <c r="BZ86" s="172">
        <f t="shared" ca="1" si="26"/>
        <v>0</v>
      </c>
      <c r="CA86" s="172">
        <f t="shared" ca="1" si="26"/>
        <v>0</v>
      </c>
      <c r="CB86" s="172">
        <f t="shared" ca="1" si="26"/>
        <v>0</v>
      </c>
      <c r="CC86" s="172">
        <f t="shared" ca="1" si="26"/>
        <v>0</v>
      </c>
      <c r="CD86" s="172">
        <f t="shared" ca="1" si="26"/>
        <v>0</v>
      </c>
      <c r="CE86" s="172">
        <f t="shared" ca="1" si="26"/>
        <v>0</v>
      </c>
      <c r="CF86" s="172">
        <f t="shared" ca="1" si="26"/>
        <v>0</v>
      </c>
      <c r="CG86" s="172">
        <f t="shared" ca="1" si="26"/>
        <v>0</v>
      </c>
      <c r="CH86" s="172">
        <f t="shared" ca="1" si="26"/>
        <v>0</v>
      </c>
      <c r="CI86" s="172">
        <f t="shared" ca="1" si="26"/>
        <v>0</v>
      </c>
      <c r="CJ86" s="172">
        <f t="shared" ca="1" si="26"/>
        <v>0</v>
      </c>
      <c r="CK86" s="172">
        <f t="shared" ca="1" si="26"/>
        <v>0</v>
      </c>
      <c r="CL86" s="172">
        <f t="shared" ca="1" si="26"/>
        <v>0</v>
      </c>
      <c r="CM86" s="172">
        <f t="shared" ca="1" si="26"/>
        <v>0</v>
      </c>
      <c r="CN86" s="172">
        <f t="shared" ca="1" si="26"/>
        <v>0</v>
      </c>
      <c r="CO86" s="172">
        <f t="shared" ca="1" si="26"/>
        <v>0</v>
      </c>
      <c r="CP86" s="172">
        <f t="shared" ca="1" si="26"/>
        <v>0</v>
      </c>
      <c r="CQ86" s="172">
        <f t="shared" ca="1" si="26"/>
        <v>0</v>
      </c>
      <c r="CR86" s="172">
        <f t="shared" ca="1" si="26"/>
        <v>0</v>
      </c>
      <c r="CS86" s="172">
        <f t="shared" ca="1" si="26"/>
        <v>0</v>
      </c>
      <c r="CT86" s="172">
        <f t="shared" ca="1" si="26"/>
        <v>0</v>
      </c>
      <c r="CU86" s="172">
        <f t="shared" ca="1" si="26"/>
        <v>0</v>
      </c>
      <c r="CV86" s="172">
        <f t="shared" ca="1" si="26"/>
        <v>0</v>
      </c>
      <c r="CW86" s="172">
        <f t="shared" ca="1" si="26"/>
        <v>0</v>
      </c>
      <c r="CX86" s="172">
        <f t="shared" ca="1" si="26"/>
        <v>0</v>
      </c>
      <c r="CY86" s="172">
        <f t="shared" ca="1" si="26"/>
        <v>0</v>
      </c>
      <c r="CZ86" s="172">
        <f t="shared" ca="1" si="26"/>
        <v>0</v>
      </c>
      <c r="DA86" s="172">
        <f t="shared" ca="1" si="26"/>
        <v>0</v>
      </c>
      <c r="DB86" s="172">
        <f t="shared" ca="1" si="26"/>
        <v>0</v>
      </c>
      <c r="DC86" s="172">
        <f t="shared" ca="1" si="26"/>
        <v>0</v>
      </c>
      <c r="DD86" s="172">
        <f t="shared" ca="1" si="26"/>
        <v>0</v>
      </c>
      <c r="DE86" s="172">
        <f t="shared" ca="1" si="26"/>
        <v>0</v>
      </c>
      <c r="DF86" s="172">
        <f t="shared" ca="1" si="26"/>
        <v>0</v>
      </c>
      <c r="DG86" s="172">
        <f t="shared" ca="1" si="26"/>
        <v>0</v>
      </c>
      <c r="DH86" s="172">
        <f t="shared" ca="1" si="26"/>
        <v>0</v>
      </c>
      <c r="DI86" s="172">
        <f t="shared" ca="1" si="26"/>
        <v>0</v>
      </c>
      <c r="DJ86" s="172">
        <f t="shared" ca="1" si="26"/>
        <v>0</v>
      </c>
      <c r="DK86" s="172">
        <f t="shared" ca="1" si="26"/>
        <v>0</v>
      </c>
      <c r="DL86" s="172">
        <f t="shared" ca="1" si="26"/>
        <v>0</v>
      </c>
      <c r="DM86" s="172">
        <f t="shared" ca="1" si="26"/>
        <v>0</v>
      </c>
      <c r="DN86" s="172">
        <f t="shared" ca="1" si="26"/>
        <v>0</v>
      </c>
      <c r="DO86" s="172">
        <f t="shared" ca="1" si="26"/>
        <v>0</v>
      </c>
      <c r="DP86" s="172">
        <f t="shared" ca="1" si="26"/>
        <v>0</v>
      </c>
      <c r="DQ86" s="172">
        <f t="shared" ca="1" si="26"/>
        <v>0</v>
      </c>
      <c r="DR86" s="172">
        <f t="shared" ca="1" si="26"/>
        <v>0</v>
      </c>
      <c r="DS86" s="172">
        <f t="shared" ca="1" si="26"/>
        <v>0</v>
      </c>
      <c r="DT86" s="172">
        <f t="shared" ca="1" si="26"/>
        <v>0</v>
      </c>
      <c r="DU86" s="172">
        <f t="shared" ca="1" si="26"/>
        <v>0</v>
      </c>
    </row>
    <row r="87" spans="1:125">
      <c r="A87" s="168"/>
      <c r="B87" s="75"/>
      <c r="C87" s="2"/>
      <c r="D87" s="75"/>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c r="BL87" s="172"/>
      <c r="BM87" s="172"/>
      <c r="BN87" s="172"/>
      <c r="BO87" s="172"/>
      <c r="BP87" s="172"/>
      <c r="BQ87" s="172"/>
      <c r="BR87" s="172"/>
      <c r="BS87" s="172"/>
      <c r="BT87" s="172"/>
      <c r="BU87" s="172"/>
      <c r="BV87" s="172"/>
      <c r="BW87" s="172"/>
      <c r="BX87" s="172"/>
      <c r="BY87" s="172"/>
      <c r="BZ87" s="172"/>
      <c r="CA87" s="172"/>
      <c r="CB87" s="172"/>
      <c r="CC87" s="172"/>
      <c r="CD87" s="172"/>
      <c r="CE87" s="172"/>
      <c r="CF87" s="172"/>
      <c r="CG87" s="172"/>
      <c r="CH87" s="172"/>
      <c r="CI87" s="172"/>
      <c r="CJ87" s="172"/>
      <c r="CK87" s="172"/>
      <c r="CL87" s="172"/>
      <c r="CM87" s="172"/>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72"/>
      <c r="DL87" s="172"/>
      <c r="DM87" s="172"/>
      <c r="DN87" s="172"/>
      <c r="DO87" s="172"/>
      <c r="DP87" s="172"/>
      <c r="DQ87" s="172"/>
      <c r="DR87" s="172"/>
      <c r="DS87" s="172"/>
      <c r="DT87" s="172"/>
      <c r="DU87" s="172"/>
    </row>
    <row r="88" spans="1:125" ht="14.55" customHeight="1">
      <c r="A88" s="345" t="s">
        <v>515</v>
      </c>
      <c r="B88" s="346"/>
      <c r="C88" s="25"/>
      <c r="D88" s="348">
        <f ca="1">IRR(E88:DU88,D90)</f>
        <v>4.6664608318378376E-2</v>
      </c>
      <c r="E88" s="348">
        <f t="shared" ref="E88:AJ88" ca="1" si="27">IFERROR(E86+$D$93*E79,"")</f>
        <v>-1148039.7855842167</v>
      </c>
      <c r="F88" s="348">
        <f t="shared" ca="1" si="27"/>
        <v>0</v>
      </c>
      <c r="G88" s="348">
        <f t="shared" ca="1" si="27"/>
        <v>0</v>
      </c>
      <c r="H88" s="348">
        <f t="shared" ca="1" si="27"/>
        <v>0</v>
      </c>
      <c r="I88" s="348">
        <f t="shared" ca="1" si="27"/>
        <v>0</v>
      </c>
      <c r="J88" s="348">
        <f t="shared" ca="1" si="27"/>
        <v>-249174.91813119443</v>
      </c>
      <c r="K88" s="348">
        <f t="shared" ca="1" si="27"/>
        <v>98251.474205927661</v>
      </c>
      <c r="L88" s="348">
        <f t="shared" ca="1" si="27"/>
        <v>98041.790406773012</v>
      </c>
      <c r="M88" s="348">
        <f t="shared" ca="1" si="27"/>
        <v>98075.99575547743</v>
      </c>
      <c r="N88" s="348">
        <f t="shared" ca="1" si="27"/>
        <v>97888.466658796795</v>
      </c>
      <c r="O88" s="348">
        <f t="shared" ca="1" si="27"/>
        <v>97702.072732563858</v>
      </c>
      <c r="P88" s="348">
        <f t="shared" ca="1" si="27"/>
        <v>97516.840166923706</v>
      </c>
      <c r="Q88" s="348">
        <f t="shared" ca="1" si="27"/>
        <v>97328.601883840718</v>
      </c>
      <c r="R88" s="348">
        <f t="shared" ca="1" si="27"/>
        <v>97137.322205226548</v>
      </c>
      <c r="S88" s="348">
        <f t="shared" ca="1" si="27"/>
        <v>96947.200400468893</v>
      </c>
      <c r="T88" s="350">
        <f t="shared" ca="1" si="27"/>
        <v>96758.263183515897</v>
      </c>
      <c r="U88" s="348">
        <f t="shared" ca="1" si="27"/>
        <v>96566.260134771292</v>
      </c>
      <c r="V88" s="348">
        <f t="shared" ca="1" si="27"/>
        <v>96371.154862584866</v>
      </c>
      <c r="W88" s="348">
        <f t="shared" ca="1" si="27"/>
        <v>96177.230621732073</v>
      </c>
      <c r="X88" s="348">
        <f t="shared" ca="1" si="27"/>
        <v>95984.514660440007</v>
      </c>
      <c r="Y88" s="348">
        <f t="shared" ca="1" si="27"/>
        <v>95788.671550720435</v>
      </c>
      <c r="Z88" s="348">
        <f t="shared" ca="1" si="27"/>
        <v>95589.664173090394</v>
      </c>
      <c r="AA88" s="348">
        <f t="shared" ca="1" si="27"/>
        <v>95391.861447420408</v>
      </c>
      <c r="AB88" s="348">
        <f t="shared" ca="1" si="27"/>
        <v>95195.291166902549</v>
      </c>
      <c r="AC88" s="348">
        <f t="shared" ca="1" si="27"/>
        <v>94995.531194988696</v>
      </c>
      <c r="AD88" s="348">
        <f t="shared" ca="1" si="27"/>
        <v>67814.247953215352</v>
      </c>
      <c r="AE88" s="348">
        <f t="shared" ca="1" si="27"/>
        <v>67478.597737428936</v>
      </c>
      <c r="AF88" s="348">
        <f t="shared" ca="1" si="27"/>
        <v>67145.038850161131</v>
      </c>
      <c r="AG88" s="348">
        <f t="shared" ca="1" si="27"/>
        <v>66806.067395388032</v>
      </c>
      <c r="AH88" s="348">
        <f t="shared" ca="1" si="27"/>
        <v>66461.619125533471</v>
      </c>
      <c r="AI88" s="348">
        <f t="shared" ca="1" si="27"/>
        <v>66119.255905431288</v>
      </c>
      <c r="AJ88" s="348">
        <f t="shared" ca="1" si="27"/>
        <v>65779.025840418064</v>
      </c>
      <c r="AK88" s="348">
        <f t="shared" ref="AK88:BP88" ca="1" si="28">IFERROR(AK86+$D$93*AK79,"")</f>
        <v>65433.274956549605</v>
      </c>
      <c r="AL88" s="348">
        <f t="shared" ca="1" si="28"/>
        <v>65081.937721297902</v>
      </c>
      <c r="AM88" s="348">
        <f t="shared" ca="1" si="28"/>
        <v>64732.727236793668</v>
      </c>
      <c r="AN88" s="348">
        <f t="shared" ca="1" si="28"/>
        <v>64385.692570480169</v>
      </c>
      <c r="AO88" s="348">
        <f t="shared" ca="1" si="28"/>
        <v>64033.026668934384</v>
      </c>
      <c r="AP88" s="348">
        <f t="shared" ca="1" si="28"/>
        <v>63674.662688977551</v>
      </c>
      <c r="AQ88" s="348">
        <f t="shared" ca="1" si="28"/>
        <v>63318.467994783248</v>
      </c>
      <c r="AR88" s="348">
        <f t="shared" ca="1" si="28"/>
        <v>62964.492635143572</v>
      </c>
      <c r="AS88" s="348">
        <f t="shared" ca="1" si="28"/>
        <v>62604.773415566829</v>
      </c>
      <c r="AT88" s="348">
        <f t="shared" ca="1" si="28"/>
        <v>62239.242156010849</v>
      </c>
      <c r="AU88" s="348">
        <f t="shared" ca="1" si="28"/>
        <v>61875.923567932681</v>
      </c>
      <c r="AV88" s="348">
        <f t="shared" ca="1" si="28"/>
        <v>61514.868701100204</v>
      </c>
      <c r="AW88" s="348">
        <f t="shared" ca="1" si="28"/>
        <v>61147.955097131809</v>
      </c>
      <c r="AX88" s="348">
        <f t="shared" ca="1" si="28"/>
        <v>60775.113212384866</v>
      </c>
      <c r="AY88" s="348">
        <f t="shared" ca="1" si="28"/>
        <v>60404.528252545133</v>
      </c>
      <c r="AZ88" s="348">
        <f t="shared" ca="1" si="28"/>
        <v>60036.252288375952</v>
      </c>
      <c r="BA88" s="348">
        <f t="shared" ca="1" si="28"/>
        <v>59662.000412328227</v>
      </c>
      <c r="BB88" s="348">
        <f t="shared" ca="1" si="28"/>
        <v>59281.701689886308</v>
      </c>
      <c r="BC88" s="348">
        <f t="shared" ca="1" si="28"/>
        <v>58903.705030849786</v>
      </c>
      <c r="BD88" s="348">
        <f t="shared" ca="1" si="28"/>
        <v>58528.063547397236</v>
      </c>
      <c r="BE88" s="348">
        <f t="shared" ca="1" si="28"/>
        <v>58146.326633828518</v>
      </c>
      <c r="BF88" s="348">
        <f t="shared" ca="1" si="28"/>
        <v>57758.421936937841</v>
      </c>
      <c r="BG88" s="348">
        <f t="shared" ca="1" si="28"/>
        <v>57372.865344720485</v>
      </c>
      <c r="BH88" s="348">
        <f t="shared" ca="1" si="28"/>
        <v>56989.711031598912</v>
      </c>
      <c r="BI88" s="348">
        <f t="shared" ca="1" si="28"/>
        <v>143077.26395687406</v>
      </c>
      <c r="BJ88" s="348">
        <f t="shared" ca="1" si="28"/>
        <v>142249.2165431598</v>
      </c>
      <c r="BK88" s="348">
        <f t="shared" ca="1" si="28"/>
        <v>141423.56419621268</v>
      </c>
      <c r="BL88" s="348">
        <f t="shared" ca="1" si="28"/>
        <v>140600.36217394305</v>
      </c>
      <c r="BM88" s="348">
        <f t="shared" ca="1" si="28"/>
        <v>0</v>
      </c>
      <c r="BN88" s="348">
        <f t="shared" ca="1" si="28"/>
        <v>0</v>
      </c>
      <c r="BO88" s="348">
        <f t="shared" ca="1" si="28"/>
        <v>0</v>
      </c>
      <c r="BP88" s="348">
        <f t="shared" ca="1" si="28"/>
        <v>0</v>
      </c>
      <c r="BQ88" s="348">
        <f t="shared" ref="BQ88:CV88" ca="1" si="29">IFERROR(BQ86+$D$93*BQ79,"")</f>
        <v>0</v>
      </c>
      <c r="BR88" s="348">
        <f t="shared" ca="1" si="29"/>
        <v>0</v>
      </c>
      <c r="BS88" s="348">
        <f t="shared" ca="1" si="29"/>
        <v>0</v>
      </c>
      <c r="BT88" s="348">
        <f t="shared" ca="1" si="29"/>
        <v>0</v>
      </c>
      <c r="BU88" s="348">
        <f t="shared" ca="1" si="29"/>
        <v>0</v>
      </c>
      <c r="BV88" s="348">
        <f t="shared" ca="1" si="29"/>
        <v>0</v>
      </c>
      <c r="BW88" s="348">
        <f t="shared" ca="1" si="29"/>
        <v>0</v>
      </c>
      <c r="BX88" s="348">
        <f t="shared" ca="1" si="29"/>
        <v>0</v>
      </c>
      <c r="BY88" s="348">
        <f t="shared" ca="1" si="29"/>
        <v>0</v>
      </c>
      <c r="BZ88" s="348">
        <f t="shared" ca="1" si="29"/>
        <v>0</v>
      </c>
      <c r="CA88" s="348">
        <f t="shared" ca="1" si="29"/>
        <v>0</v>
      </c>
      <c r="CB88" s="348">
        <f t="shared" ca="1" si="29"/>
        <v>0</v>
      </c>
      <c r="CC88" s="348">
        <f t="shared" ca="1" si="29"/>
        <v>0</v>
      </c>
      <c r="CD88" s="348">
        <f t="shared" ca="1" si="29"/>
        <v>0</v>
      </c>
      <c r="CE88" s="348">
        <f t="shared" ca="1" si="29"/>
        <v>0</v>
      </c>
      <c r="CF88" s="348">
        <f t="shared" ca="1" si="29"/>
        <v>0</v>
      </c>
      <c r="CG88" s="348">
        <f t="shared" ca="1" si="29"/>
        <v>0</v>
      </c>
      <c r="CH88" s="348">
        <f t="shared" ca="1" si="29"/>
        <v>0</v>
      </c>
      <c r="CI88" s="348">
        <f t="shared" ca="1" si="29"/>
        <v>0</v>
      </c>
      <c r="CJ88" s="348">
        <f t="shared" ca="1" si="29"/>
        <v>0</v>
      </c>
      <c r="CK88" s="348">
        <f t="shared" ca="1" si="29"/>
        <v>0</v>
      </c>
      <c r="CL88" s="348">
        <f t="shared" ca="1" si="29"/>
        <v>0</v>
      </c>
      <c r="CM88" s="348">
        <f t="shared" ca="1" si="29"/>
        <v>0</v>
      </c>
      <c r="CN88" s="348">
        <f t="shared" ca="1" si="29"/>
        <v>0</v>
      </c>
      <c r="CO88" s="348">
        <f t="shared" ca="1" si="29"/>
        <v>0</v>
      </c>
      <c r="CP88" s="348">
        <f t="shared" ca="1" si="29"/>
        <v>0</v>
      </c>
      <c r="CQ88" s="348">
        <f t="shared" ca="1" si="29"/>
        <v>0</v>
      </c>
      <c r="CR88" s="348">
        <f t="shared" ca="1" si="29"/>
        <v>0</v>
      </c>
      <c r="CS88" s="348">
        <f t="shared" ca="1" si="29"/>
        <v>0</v>
      </c>
      <c r="CT88" s="348">
        <f t="shared" ca="1" si="29"/>
        <v>0</v>
      </c>
      <c r="CU88" s="348">
        <f t="shared" ca="1" si="29"/>
        <v>0</v>
      </c>
      <c r="CV88" s="348">
        <f t="shared" ca="1" si="29"/>
        <v>0</v>
      </c>
      <c r="CW88" s="348">
        <f t="shared" ref="CW88:DU88" ca="1" si="30">IFERROR(CW86+$D$93*CW79,"")</f>
        <v>0</v>
      </c>
      <c r="CX88" s="348">
        <f t="shared" ca="1" si="30"/>
        <v>0</v>
      </c>
      <c r="CY88" s="348">
        <f t="shared" ca="1" si="30"/>
        <v>0</v>
      </c>
      <c r="CZ88" s="348">
        <f t="shared" ca="1" si="30"/>
        <v>0</v>
      </c>
      <c r="DA88" s="348">
        <f t="shared" ca="1" si="30"/>
        <v>0</v>
      </c>
      <c r="DB88" s="348">
        <f t="shared" ca="1" si="30"/>
        <v>0</v>
      </c>
      <c r="DC88" s="348">
        <f t="shared" ca="1" si="30"/>
        <v>0</v>
      </c>
      <c r="DD88" s="348">
        <f t="shared" ca="1" si="30"/>
        <v>0</v>
      </c>
      <c r="DE88" s="348">
        <f t="shared" ca="1" si="30"/>
        <v>0</v>
      </c>
      <c r="DF88" s="348">
        <f t="shared" ca="1" si="30"/>
        <v>0</v>
      </c>
      <c r="DG88" s="348">
        <f t="shared" ca="1" si="30"/>
        <v>0</v>
      </c>
      <c r="DH88" s="348">
        <f t="shared" ca="1" si="30"/>
        <v>0</v>
      </c>
      <c r="DI88" s="348">
        <f t="shared" ca="1" si="30"/>
        <v>0</v>
      </c>
      <c r="DJ88" s="348">
        <f t="shared" ca="1" si="30"/>
        <v>0</v>
      </c>
      <c r="DK88" s="348">
        <f t="shared" ca="1" si="30"/>
        <v>0</v>
      </c>
      <c r="DL88" s="348">
        <f t="shared" ca="1" si="30"/>
        <v>0</v>
      </c>
      <c r="DM88" s="348">
        <f t="shared" ca="1" si="30"/>
        <v>0</v>
      </c>
      <c r="DN88" s="348">
        <f t="shared" ca="1" si="30"/>
        <v>0</v>
      </c>
      <c r="DO88" s="348">
        <f t="shared" ca="1" si="30"/>
        <v>0</v>
      </c>
      <c r="DP88" s="348">
        <f t="shared" ca="1" si="30"/>
        <v>0</v>
      </c>
      <c r="DQ88" s="348">
        <f t="shared" ca="1" si="30"/>
        <v>0</v>
      </c>
      <c r="DR88" s="348">
        <f t="shared" ca="1" si="30"/>
        <v>0</v>
      </c>
      <c r="DS88" s="348">
        <f t="shared" ca="1" si="30"/>
        <v>0</v>
      </c>
      <c r="DT88" s="348">
        <f t="shared" ca="1" si="30"/>
        <v>0</v>
      </c>
      <c r="DU88" s="348">
        <f t="shared" ca="1" si="30"/>
        <v>0</v>
      </c>
    </row>
    <row r="89" spans="1:125">
      <c r="A89" s="64"/>
      <c r="B89" s="75"/>
      <c r="C89" s="2"/>
      <c r="D89" s="75"/>
      <c r="E89" s="172"/>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row>
    <row r="90" spans="1:125">
      <c r="A90" s="168" t="s">
        <v>281</v>
      </c>
      <c r="B90" s="347"/>
      <c r="C90" s="14"/>
      <c r="D90" s="11">
        <f ca="1">IRR(E88:DU88)</f>
        <v>4.6664608318378153E-2</v>
      </c>
      <c r="E90" s="172"/>
      <c r="F90" s="351"/>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row>
    <row r="91" spans="1:125">
      <c r="A91" s="168" t="s">
        <v>285</v>
      </c>
      <c r="B91" s="347"/>
      <c r="C91" s="14"/>
      <c r="D91" s="65">
        <f ca="1">IFERROR((1+D90)^4-1,"")</f>
        <v>0.2001351538992957</v>
      </c>
      <c r="E91" s="172"/>
      <c r="F91" s="351"/>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row>
    <row r="92" spans="1:125">
      <c r="A92" s="64"/>
      <c r="B92" s="75"/>
      <c r="C92" s="2"/>
      <c r="D92" s="75"/>
      <c r="E92" s="172"/>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row>
    <row r="93" spans="1:125" ht="14.55" customHeight="1" thickBot="1">
      <c r="A93" s="139" t="s">
        <v>516</v>
      </c>
      <c r="B93" s="126" t="s">
        <v>638</v>
      </c>
      <c r="C93" s="139"/>
      <c r="D93" s="471">
        <f>'IIA Papildus aprēķini'!M156</f>
        <v>306670</v>
      </c>
      <c r="E93" s="172"/>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row>
    <row r="94" spans="1:125">
      <c r="A94" s="64"/>
      <c r="B94" s="75"/>
      <c r="C94" s="2"/>
      <c r="D94" s="75"/>
      <c r="E94" s="172"/>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row>
    <row r="95" spans="1:125" ht="14.55" customHeight="1" thickBot="1">
      <c r="A95" s="139" t="s">
        <v>487</v>
      </c>
      <c r="B95" s="126" t="s">
        <v>131</v>
      </c>
      <c r="C95" s="139"/>
      <c r="D95" s="127">
        <f>IFERROR(D93*D78,"")</f>
        <v>16866850</v>
      </c>
      <c r="E95" s="172"/>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row>
    <row r="96" spans="1:125" ht="14.55" customHeight="1">
      <c r="A96" s="3"/>
      <c r="B96" s="344"/>
      <c r="C96" s="3"/>
      <c r="D96" s="3"/>
      <c r="E96" s="172"/>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row>
    <row r="97" spans="1:125" ht="15" thickBot="1">
      <c r="A97" s="139" t="s">
        <v>321</v>
      </c>
      <c r="B97" s="126"/>
      <c r="C97" s="139"/>
      <c r="D97" s="127">
        <f>IFERROR(SUM(D23,D95),"")</f>
        <v>16866850</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sheetData>
  <mergeCells count="2">
    <mergeCell ref="A3:D3"/>
    <mergeCell ref="A2:D2"/>
  </mergeCells>
  <pageMargins left="0.7" right="0.7" top="0.75" bottom="0.75" header="0.3" footer="0.3"/>
  <pageSetup paperSize="9" scale="70"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4" tint="0.59999389629810485"/>
  </sheetPr>
  <dimension ref="A1:DU135"/>
  <sheetViews>
    <sheetView showGridLines="0" view="pageBreakPreview" zoomScaleNormal="100" zoomScaleSheetLayoutView="100" workbookViewId="0">
      <pane xSplit="4" ySplit="5" topLeftCell="E118" activePane="bottomRight" state="frozen"/>
      <selection activeCell="J28" sqref="J27:J28"/>
      <selection pane="topRight" activeCell="J28" sqref="J27:J28"/>
      <selection pane="bottomLeft" activeCell="J28" sqref="J27:J28"/>
      <selection pane="bottomRight" activeCell="D120" sqref="D120"/>
    </sheetView>
  </sheetViews>
  <sheetFormatPr defaultRowHeight="14.4"/>
  <cols>
    <col min="1" max="1" width="72.44140625" customWidth="1"/>
    <col min="2" max="2" width="14" customWidth="1"/>
    <col min="3" max="3" width="11.77734375" customWidth="1"/>
    <col min="4" max="4" width="14" customWidth="1"/>
    <col min="5" max="5" width="11.21875" customWidth="1"/>
    <col min="6" max="8" width="10.21875" bestFit="1" customWidth="1"/>
    <col min="13" max="13" width="9.5546875" bestFit="1" customWidth="1"/>
  </cols>
  <sheetData>
    <row r="1" spans="1:125" ht="3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59.25" customHeight="1" thickBot="1">
      <c r="A2" s="889" t="s">
        <v>625</v>
      </c>
      <c r="B2" s="889"/>
      <c r="C2" s="889"/>
      <c r="D2" s="88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2.75" customHeight="1" thickTop="1">
      <c r="A3" s="853" t="s">
        <v>286</v>
      </c>
      <c r="B3" s="854"/>
      <c r="C3" s="854"/>
      <c r="D3" s="890"/>
      <c r="E3" s="43">
        <f>IFERROR('Laika grafiks'!E3,"")</f>
        <v>45930</v>
      </c>
      <c r="F3" s="43">
        <f>IFERROR('Laika grafiks'!F3,"")</f>
        <v>46022</v>
      </c>
      <c r="G3" s="43">
        <f>IFERROR('Laika grafiks'!G3,"")</f>
        <v>46112</v>
      </c>
      <c r="H3" s="43">
        <f>IFERROR('Laika grafiks'!H3,"")</f>
        <v>46203</v>
      </c>
      <c r="I3" s="43">
        <f>IFERROR('Laika grafiks'!I3,"")</f>
        <v>46295</v>
      </c>
      <c r="J3" s="43">
        <f>IFERROR('Laika grafiks'!J3,"")</f>
        <v>46387</v>
      </c>
      <c r="K3" s="43">
        <f>IFERROR('Laika grafiks'!K3,"")</f>
        <v>46477</v>
      </c>
      <c r="L3" s="43">
        <f>IFERROR('Laika grafiks'!L3,"")</f>
        <v>46568</v>
      </c>
      <c r="M3" s="43">
        <f>IFERROR('Laika grafiks'!M3,"")</f>
        <v>46660</v>
      </c>
      <c r="N3" s="43">
        <f>IFERROR('Laika grafiks'!N3,"")</f>
        <v>46752</v>
      </c>
      <c r="O3" s="43">
        <f>IFERROR('Laika grafiks'!O3,"")</f>
        <v>46843</v>
      </c>
      <c r="P3" s="43">
        <f>IFERROR('Laika grafiks'!P3,"")</f>
        <v>46934</v>
      </c>
      <c r="Q3" s="43">
        <f>IFERROR('Laika grafiks'!Q3,"")</f>
        <v>47026</v>
      </c>
      <c r="R3" s="43">
        <f>IFERROR('Laika grafiks'!R3,"")</f>
        <v>47118</v>
      </c>
      <c r="S3" s="43">
        <f>IFERROR('Laika grafiks'!S3,"")</f>
        <v>47208</v>
      </c>
      <c r="T3" s="43">
        <f>IFERROR('Laika grafiks'!T3,"")</f>
        <v>47299</v>
      </c>
      <c r="U3" s="43">
        <f>IFERROR('Laika grafiks'!U3,"")</f>
        <v>47391</v>
      </c>
      <c r="V3" s="43">
        <f>IFERROR('Laika grafiks'!V3,"")</f>
        <v>47483</v>
      </c>
      <c r="W3" s="43">
        <f>IFERROR('Laika grafiks'!W3,"")</f>
        <v>47573</v>
      </c>
      <c r="X3" s="43">
        <f>IFERROR('Laika grafiks'!X3,"")</f>
        <v>47664</v>
      </c>
      <c r="Y3" s="43">
        <f>IFERROR('Laika grafiks'!Y3,"")</f>
        <v>47756</v>
      </c>
      <c r="Z3" s="43">
        <f>IFERROR('Laika grafiks'!Z3,"")</f>
        <v>47848</v>
      </c>
      <c r="AA3" s="43">
        <f>IFERROR('Laika grafiks'!AA3,"")</f>
        <v>47938</v>
      </c>
      <c r="AB3" s="43">
        <f>IFERROR('Laika grafiks'!AB3,"")</f>
        <v>48029</v>
      </c>
      <c r="AC3" s="43">
        <f>IFERROR('Laika grafiks'!AC3,"")</f>
        <v>48121</v>
      </c>
      <c r="AD3" s="43">
        <f>IFERROR('Laika grafiks'!AD3,"")</f>
        <v>48213</v>
      </c>
      <c r="AE3" s="43">
        <f>IFERROR('Laika grafiks'!AE3,"")</f>
        <v>48304</v>
      </c>
      <c r="AF3" s="43">
        <f>IFERROR('Laika grafiks'!AF3,"")</f>
        <v>48395</v>
      </c>
      <c r="AG3" s="43">
        <f>IFERROR('Laika grafiks'!AG3,"")</f>
        <v>48487</v>
      </c>
      <c r="AH3" s="43">
        <f>IFERROR('Laika grafiks'!AH3,"")</f>
        <v>48579</v>
      </c>
      <c r="AI3" s="43">
        <f>IFERROR('Laika grafiks'!AI3,"")</f>
        <v>48669</v>
      </c>
      <c r="AJ3" s="43">
        <f>IFERROR('Laika grafiks'!AJ3,"")</f>
        <v>48760</v>
      </c>
      <c r="AK3" s="43">
        <f>IFERROR('Laika grafiks'!AK3,"")</f>
        <v>48852</v>
      </c>
      <c r="AL3" s="43">
        <f>IFERROR('Laika grafiks'!AL3,"")</f>
        <v>48944</v>
      </c>
      <c r="AM3" s="43">
        <f>IFERROR('Laika grafiks'!AM3,"")</f>
        <v>49034</v>
      </c>
      <c r="AN3" s="43">
        <f>IFERROR('Laika grafiks'!AN3,"")</f>
        <v>49125</v>
      </c>
      <c r="AO3" s="43">
        <f>IFERROR('Laika grafiks'!AO3,"")</f>
        <v>49217</v>
      </c>
      <c r="AP3" s="43">
        <f>IFERROR('Laika grafiks'!AP3,"")</f>
        <v>49309</v>
      </c>
      <c r="AQ3" s="43">
        <f>IFERROR('Laika grafiks'!AQ3,"")</f>
        <v>49399</v>
      </c>
      <c r="AR3" s="43">
        <f>IFERROR('Laika grafiks'!AR3,"")</f>
        <v>49490</v>
      </c>
      <c r="AS3" s="43">
        <f>IFERROR('Laika grafiks'!AS3,"")</f>
        <v>49582</v>
      </c>
      <c r="AT3" s="43">
        <f>IFERROR('Laika grafiks'!AT3,"")</f>
        <v>49674</v>
      </c>
      <c r="AU3" s="43">
        <f>IFERROR('Laika grafiks'!AU3,"")</f>
        <v>49765</v>
      </c>
      <c r="AV3" s="43">
        <f>IFERROR('Laika grafiks'!AV3,"")</f>
        <v>49856</v>
      </c>
      <c r="AW3" s="43">
        <f>IFERROR('Laika grafiks'!AW3,"")</f>
        <v>49948</v>
      </c>
      <c r="AX3" s="43">
        <f>IFERROR('Laika grafiks'!AX3,"")</f>
        <v>50040</v>
      </c>
      <c r="AY3" s="43">
        <f>IFERROR('Laika grafiks'!AY3,"")</f>
        <v>50130</v>
      </c>
      <c r="AZ3" s="43">
        <f>IFERROR('Laika grafiks'!AZ3,"")</f>
        <v>50221</v>
      </c>
      <c r="BA3" s="43">
        <f>IFERROR('Laika grafiks'!BA3,"")</f>
        <v>50313</v>
      </c>
      <c r="BB3" s="43">
        <f>IFERROR('Laika grafiks'!BB3,"")</f>
        <v>50405</v>
      </c>
      <c r="BC3" s="43">
        <f>IFERROR('Laika grafiks'!BC3,"")</f>
        <v>50495</v>
      </c>
      <c r="BD3" s="43">
        <f>IFERROR('Laika grafiks'!BD3,"")</f>
        <v>50586</v>
      </c>
      <c r="BE3" s="43">
        <f>IFERROR('Laika grafiks'!BE3,"")</f>
        <v>50678</v>
      </c>
      <c r="BF3" s="43">
        <f>IFERROR('Laika grafiks'!BF3,"")</f>
        <v>50770</v>
      </c>
      <c r="BG3" s="43">
        <f>IFERROR('Laika grafiks'!BG3,"")</f>
        <v>50860</v>
      </c>
      <c r="BH3" s="43">
        <f>IFERROR('Laika grafiks'!BH3,"")</f>
        <v>50951</v>
      </c>
      <c r="BI3" s="43">
        <f>IFERROR('Laika grafiks'!BI3,"")</f>
        <v>51043</v>
      </c>
      <c r="BJ3" s="43">
        <f>IFERROR('Laika grafiks'!BJ3,"")</f>
        <v>51135</v>
      </c>
      <c r="BK3" s="43">
        <f>IFERROR('Laika grafiks'!BK3,"")</f>
        <v>51226</v>
      </c>
      <c r="BL3" s="43">
        <f>IFERROR('Laika grafiks'!BL3,"")</f>
        <v>51317</v>
      </c>
      <c r="BM3" s="43">
        <f>IFERROR('Laika grafiks'!BM3,"")</f>
        <v>51409</v>
      </c>
      <c r="BN3" s="43" t="str">
        <f>IFERROR('Laika grafiks'!BN3,"")</f>
        <v>-</v>
      </c>
      <c r="BO3" s="43" t="str">
        <f>IFERROR('Laika grafiks'!BO3,"")</f>
        <v>-</v>
      </c>
      <c r="BP3" s="43" t="str">
        <f>IFERROR('Laika grafiks'!BP3,"")</f>
        <v>-</v>
      </c>
      <c r="BQ3" s="43" t="str">
        <f>IFERROR('Laika grafiks'!BQ3,"")</f>
        <v>-</v>
      </c>
      <c r="BR3" s="43" t="str">
        <f>IFERROR('Laika grafiks'!BR3,"")</f>
        <v>-</v>
      </c>
      <c r="BS3" s="43" t="str">
        <f>IFERROR('Laika grafiks'!BS3,"")</f>
        <v>-</v>
      </c>
      <c r="BT3" s="43" t="str">
        <f>IFERROR('Laika grafiks'!BT3,"")</f>
        <v>-</v>
      </c>
      <c r="BU3" s="43" t="str">
        <f>IFERROR('Laika grafiks'!BU3,"")</f>
        <v>-</v>
      </c>
      <c r="BV3" s="43" t="str">
        <f>IFERROR('Laika grafiks'!BV3,"")</f>
        <v>-</v>
      </c>
      <c r="BW3" s="43" t="str">
        <f>IFERROR('Laika grafiks'!BW3,"")</f>
        <v>-</v>
      </c>
      <c r="BX3" s="43" t="str">
        <f>IFERROR('Laika grafiks'!BX3,"")</f>
        <v>-</v>
      </c>
      <c r="BY3" s="43" t="str">
        <f>IFERROR('Laika grafiks'!BY3,"")</f>
        <v>-</v>
      </c>
      <c r="BZ3" s="43" t="str">
        <f>IFERROR('Laika grafiks'!BZ3,"")</f>
        <v>-</v>
      </c>
      <c r="CA3" s="43" t="str">
        <f>IFERROR('Laika grafiks'!CA3,"")</f>
        <v>-</v>
      </c>
      <c r="CB3" s="43" t="str">
        <f>IFERROR('Laika grafiks'!CB3,"")</f>
        <v>-</v>
      </c>
      <c r="CC3" s="43" t="str">
        <f>IFERROR('Laika grafiks'!CC3,"")</f>
        <v>-</v>
      </c>
      <c r="CD3" s="43" t="str">
        <f>IFERROR('Laika grafiks'!CD3,"")</f>
        <v>-</v>
      </c>
      <c r="CE3" s="43" t="str">
        <f>IFERROR('Laika grafiks'!CE3,"")</f>
        <v>-</v>
      </c>
      <c r="CF3" s="43" t="str">
        <f>IFERROR('Laika grafiks'!CF3,"")</f>
        <v>-</v>
      </c>
      <c r="CG3" s="43" t="str">
        <f>IFERROR('Laika grafiks'!CG3,"")</f>
        <v>-</v>
      </c>
      <c r="CH3" s="43" t="str">
        <f>IFERROR('Laika grafiks'!CH3,"")</f>
        <v>-</v>
      </c>
      <c r="CI3" s="43" t="str">
        <f>IFERROR('Laika grafiks'!CI3,"")</f>
        <v>-</v>
      </c>
      <c r="CJ3" s="43" t="str">
        <f>IFERROR('Laika grafiks'!CJ3,"")</f>
        <v>-</v>
      </c>
      <c r="CK3" s="43" t="str">
        <f>IFERROR('Laika grafiks'!CK3,"")</f>
        <v>-</v>
      </c>
      <c r="CL3" s="43" t="str">
        <f>IFERROR('Laika grafiks'!CL3,"")</f>
        <v>-</v>
      </c>
      <c r="CM3" s="43" t="str">
        <f>IFERROR('Laika grafiks'!CM3,"")</f>
        <v>-</v>
      </c>
      <c r="CN3" s="43" t="str">
        <f>IFERROR('Laika grafiks'!CN3,"")</f>
        <v>-</v>
      </c>
      <c r="CO3" s="43" t="str">
        <f>IFERROR('Laika grafiks'!CO3,"")</f>
        <v>-</v>
      </c>
      <c r="CP3" s="43" t="str">
        <f>IFERROR('Laika grafiks'!CP3,"")</f>
        <v>-</v>
      </c>
      <c r="CQ3" s="43" t="str">
        <f>IFERROR('Laika grafiks'!CQ3,"")</f>
        <v>-</v>
      </c>
      <c r="CR3" s="43" t="str">
        <f>IFERROR('Laika grafiks'!CR3,"")</f>
        <v>-</v>
      </c>
      <c r="CS3" s="43" t="str">
        <f>IFERROR('Laika grafiks'!CS3,"")</f>
        <v>-</v>
      </c>
      <c r="CT3" s="43" t="str">
        <f>IFERROR('Laika grafiks'!CT3,"")</f>
        <v>-</v>
      </c>
      <c r="CU3" s="43" t="str">
        <f>IFERROR('Laika grafiks'!CU3,"")</f>
        <v>-</v>
      </c>
      <c r="CV3" s="43" t="str">
        <f>IFERROR('Laika grafiks'!CV3,"")</f>
        <v>-</v>
      </c>
      <c r="CW3" s="43" t="str">
        <f>IFERROR('Laika grafiks'!CW3,"")</f>
        <v>-</v>
      </c>
      <c r="CX3" s="43" t="str">
        <f>IFERROR('Laika grafiks'!CX3,"")</f>
        <v>-</v>
      </c>
      <c r="CY3" s="43" t="str">
        <f>IFERROR('Laika grafiks'!CY3,"")</f>
        <v>-</v>
      </c>
      <c r="CZ3" s="43" t="str">
        <f>IFERROR('Laika grafiks'!CZ3,"")</f>
        <v>-</v>
      </c>
      <c r="DA3" s="43" t="str">
        <f>IFERROR('Laika grafiks'!DA3,"")</f>
        <v>-</v>
      </c>
      <c r="DB3" s="43" t="str">
        <f>IFERROR('Laika grafiks'!DB3,"")</f>
        <v>-</v>
      </c>
      <c r="DC3" s="43" t="str">
        <f>IFERROR('Laika grafiks'!DC3,"")</f>
        <v>-</v>
      </c>
      <c r="DD3" s="43" t="str">
        <f>IFERROR('Laika grafiks'!DD3,"")</f>
        <v>-</v>
      </c>
      <c r="DE3" s="43" t="str">
        <f>IFERROR('Laika grafiks'!DE3,"")</f>
        <v>-</v>
      </c>
      <c r="DF3" s="43" t="str">
        <f>IFERROR('Laika grafiks'!DF3,"")</f>
        <v>-</v>
      </c>
      <c r="DG3" s="43" t="str">
        <f>IFERROR('Laika grafiks'!DG3,"")</f>
        <v>-</v>
      </c>
      <c r="DH3" s="43" t="str">
        <f>IFERROR('Laika grafiks'!DH3,"")</f>
        <v>-</v>
      </c>
      <c r="DI3" s="43" t="str">
        <f>IFERROR('Laika grafiks'!DI3,"")</f>
        <v>-</v>
      </c>
      <c r="DJ3" s="43" t="str">
        <f>IFERROR('Laika grafiks'!DJ3,"")</f>
        <v>-</v>
      </c>
      <c r="DK3" s="43" t="str">
        <f>IFERROR('Laika grafiks'!DK3,"")</f>
        <v>-</v>
      </c>
      <c r="DL3" s="43" t="str">
        <f>IFERROR('Laika grafiks'!DL3,"")</f>
        <v>-</v>
      </c>
      <c r="DM3" s="43" t="str">
        <f>IFERROR('Laika grafiks'!DM3,"")</f>
        <v>-</v>
      </c>
      <c r="DN3" s="43" t="str">
        <f>IFERROR('Laika grafiks'!DN3,"")</f>
        <v>-</v>
      </c>
      <c r="DO3" s="43" t="str">
        <f>IFERROR('Laika grafiks'!DO3,"")</f>
        <v>-</v>
      </c>
      <c r="DP3" s="43" t="str">
        <f>IFERROR('Laika grafiks'!DP3,"")</f>
        <v>-</v>
      </c>
      <c r="DQ3" s="43" t="str">
        <f>IFERROR('Laika grafiks'!DQ3,"")</f>
        <v>-</v>
      </c>
      <c r="DR3" s="43" t="str">
        <f>IFERROR('Laika grafiks'!DR3,"")</f>
        <v>-</v>
      </c>
      <c r="DS3" s="43" t="str">
        <f>IFERROR('Laika grafiks'!DS3,"")</f>
        <v>-</v>
      </c>
      <c r="DT3" s="43" t="str">
        <f>IFERROR('Laika grafiks'!DT3,"")</f>
        <v>-</v>
      </c>
      <c r="DU3" s="43" t="str">
        <f>IFERROR('Laika grafiks'!DU3,"")</f>
        <v>-</v>
      </c>
    </row>
    <row r="4" spans="1:125" ht="14.25" customHeight="1">
      <c r="A4" s="77"/>
      <c r="B4" s="77"/>
      <c r="C4" s="77"/>
      <c r="D4" s="77"/>
      <c r="E4" s="1">
        <f>IFERROR('Laika grafiks'!E23,"")</f>
        <v>0</v>
      </c>
      <c r="F4" s="1">
        <f>IFERROR('Laika grafiks'!F23,"")</f>
        <v>1</v>
      </c>
      <c r="G4" s="1">
        <f>IFERROR('Laika grafiks'!G23,"")</f>
        <v>2</v>
      </c>
      <c r="H4" s="1">
        <f>IFERROR('Laika grafiks'!H23,"")</f>
        <v>3</v>
      </c>
      <c r="I4" s="1">
        <f>IFERROR('Laika grafiks'!I23,"")</f>
        <v>4</v>
      </c>
      <c r="J4" s="1">
        <f>IFERROR('Laika grafiks'!J23,"")</f>
        <v>5</v>
      </c>
      <c r="K4" s="1">
        <f>IFERROR('Laika grafiks'!K23,"")</f>
        <v>6</v>
      </c>
      <c r="L4" s="1">
        <f>IFERROR('Laika grafiks'!L23,"")</f>
        <v>7</v>
      </c>
      <c r="M4" s="1">
        <f>IFERROR('Laika grafiks'!M23,"")</f>
        <v>8</v>
      </c>
      <c r="N4" s="1">
        <f>IFERROR('Laika grafiks'!N23,"")</f>
        <v>9</v>
      </c>
      <c r="O4" s="1">
        <f>IFERROR('Laika grafiks'!O23,"")</f>
        <v>10</v>
      </c>
      <c r="P4" s="1">
        <f>IFERROR('Laika grafiks'!P23,"")</f>
        <v>11</v>
      </c>
      <c r="Q4" s="1">
        <f>IFERROR('Laika grafiks'!Q23,"")</f>
        <v>12</v>
      </c>
      <c r="R4" s="1">
        <f>IFERROR('Laika grafiks'!R23,"")</f>
        <v>13</v>
      </c>
      <c r="S4" s="1">
        <f>IFERROR('Laika grafiks'!S23,"")</f>
        <v>14</v>
      </c>
      <c r="T4" s="1">
        <f>IFERROR('Laika grafiks'!T23,"")</f>
        <v>15</v>
      </c>
      <c r="U4" s="1">
        <f>IFERROR('Laika grafiks'!U23,"")</f>
        <v>16</v>
      </c>
      <c r="V4" s="1">
        <f>IFERROR('Laika grafiks'!V23,"")</f>
        <v>17</v>
      </c>
      <c r="W4" s="1">
        <f>IFERROR('Laika grafiks'!W23,"")</f>
        <v>18</v>
      </c>
      <c r="X4" s="1">
        <f>IFERROR('Laika grafiks'!X23,"")</f>
        <v>19</v>
      </c>
      <c r="Y4" s="1">
        <f>IFERROR('Laika grafiks'!Y23,"")</f>
        <v>20</v>
      </c>
      <c r="Z4" s="1">
        <f>IFERROR('Laika grafiks'!Z23,"")</f>
        <v>21</v>
      </c>
      <c r="AA4" s="1">
        <f>IFERROR('Laika grafiks'!AA23,"")</f>
        <v>22</v>
      </c>
      <c r="AB4" s="1">
        <f>IFERROR('Laika grafiks'!AB23,"")</f>
        <v>23</v>
      </c>
      <c r="AC4" s="1">
        <f>IFERROR('Laika grafiks'!AC23,"")</f>
        <v>24</v>
      </c>
      <c r="AD4" s="1">
        <f>IFERROR('Laika grafiks'!AD23,"")</f>
        <v>25</v>
      </c>
      <c r="AE4" s="1">
        <f>IFERROR('Laika grafiks'!AE23,"")</f>
        <v>26</v>
      </c>
      <c r="AF4" s="1">
        <f>IFERROR('Laika grafiks'!AF23,"")</f>
        <v>27</v>
      </c>
      <c r="AG4" s="1">
        <f>IFERROR('Laika grafiks'!AG23,"")</f>
        <v>28</v>
      </c>
      <c r="AH4" s="1">
        <f>IFERROR('Laika grafiks'!AH23,"")</f>
        <v>29</v>
      </c>
      <c r="AI4" s="1">
        <f>IFERROR('Laika grafiks'!AI23,"")</f>
        <v>30</v>
      </c>
      <c r="AJ4" s="1">
        <f>IFERROR('Laika grafiks'!AJ23,"")</f>
        <v>31</v>
      </c>
      <c r="AK4" s="1">
        <f>IFERROR('Laika grafiks'!AK23,"")</f>
        <v>32</v>
      </c>
      <c r="AL4" s="1">
        <f>IFERROR('Laika grafiks'!AL23,"")</f>
        <v>33</v>
      </c>
      <c r="AM4" s="1">
        <f>IFERROR('Laika grafiks'!AM23,"")</f>
        <v>34</v>
      </c>
      <c r="AN4" s="1">
        <f>IFERROR('Laika grafiks'!AN23,"")</f>
        <v>35</v>
      </c>
      <c r="AO4" s="1">
        <f>IFERROR('Laika grafiks'!AO23,"")</f>
        <v>36</v>
      </c>
      <c r="AP4" s="1">
        <f>IFERROR('Laika grafiks'!AP23,"")</f>
        <v>37</v>
      </c>
      <c r="AQ4" s="1">
        <f>IFERROR('Laika grafiks'!AQ23,"")</f>
        <v>38</v>
      </c>
      <c r="AR4" s="1">
        <f>IFERROR('Laika grafiks'!AR23,"")</f>
        <v>39</v>
      </c>
      <c r="AS4" s="1">
        <f>IFERROR('Laika grafiks'!AS23,"")</f>
        <v>40</v>
      </c>
      <c r="AT4" s="1">
        <f>IFERROR('Laika grafiks'!AT23,"")</f>
        <v>41</v>
      </c>
      <c r="AU4" s="1">
        <f>IFERROR('Laika grafiks'!AU23,"")</f>
        <v>42</v>
      </c>
      <c r="AV4" s="1">
        <f>IFERROR('Laika grafiks'!AV23,"")</f>
        <v>43</v>
      </c>
      <c r="AW4" s="1">
        <f>IFERROR('Laika grafiks'!AW23,"")</f>
        <v>44</v>
      </c>
      <c r="AX4" s="1">
        <f>IFERROR('Laika grafiks'!AX23,"")</f>
        <v>45</v>
      </c>
      <c r="AY4" s="1">
        <f>IFERROR('Laika grafiks'!AY23,"")</f>
        <v>46</v>
      </c>
      <c r="AZ4" s="1">
        <f>IFERROR('Laika grafiks'!AZ23,"")</f>
        <v>47</v>
      </c>
      <c r="BA4" s="1">
        <f>IFERROR('Laika grafiks'!BA23,"")</f>
        <v>48</v>
      </c>
      <c r="BB4" s="1">
        <f>IFERROR('Laika grafiks'!BB23,"")</f>
        <v>49</v>
      </c>
      <c r="BC4" s="1">
        <f>IFERROR('Laika grafiks'!BC23,"")</f>
        <v>50</v>
      </c>
      <c r="BD4" s="1">
        <f>IFERROR('Laika grafiks'!BD23,"")</f>
        <v>51</v>
      </c>
      <c r="BE4" s="1">
        <f>IFERROR('Laika grafiks'!BE23,"")</f>
        <v>52</v>
      </c>
      <c r="BF4" s="1">
        <f>IFERROR('Laika grafiks'!BF23,"")</f>
        <v>53</v>
      </c>
      <c r="BG4" s="1">
        <f>IFERROR('Laika grafiks'!BG23,"")</f>
        <v>54</v>
      </c>
      <c r="BH4" s="1">
        <f>IFERROR('Laika grafiks'!BH23,"")</f>
        <v>55</v>
      </c>
      <c r="BI4" s="1">
        <f>IFERROR('Laika grafiks'!BI23,"")</f>
        <v>56</v>
      </c>
      <c r="BJ4" s="1">
        <f>IFERROR('Laika grafiks'!BJ23,"")</f>
        <v>57</v>
      </c>
      <c r="BK4" s="1">
        <f>IFERROR('Laika grafiks'!BK23,"")</f>
        <v>58</v>
      </c>
      <c r="BL4" s="1">
        <f>IFERROR('Laika grafiks'!BL23,"")</f>
        <v>59</v>
      </c>
      <c r="BM4" s="1">
        <f>IFERROR('Laika grafiks'!BM23,"")</f>
        <v>60</v>
      </c>
      <c r="BN4" s="1">
        <f>IFERROR('Laika grafiks'!BN23,"")</f>
        <v>61</v>
      </c>
      <c r="BO4" s="1">
        <f>IFERROR('Laika grafiks'!BO23,"")</f>
        <v>62</v>
      </c>
      <c r="BP4" s="1">
        <f>IFERROR('Laika grafiks'!BP23,"")</f>
        <v>63</v>
      </c>
      <c r="BQ4" s="1">
        <f>IFERROR('Laika grafiks'!BQ23,"")</f>
        <v>64</v>
      </c>
      <c r="BR4" s="1">
        <f>IFERROR('Laika grafiks'!BR23,"")</f>
        <v>65</v>
      </c>
      <c r="BS4" s="1">
        <f>IFERROR('Laika grafiks'!BS23,"")</f>
        <v>66</v>
      </c>
      <c r="BT4" s="1">
        <f>IFERROR('Laika grafiks'!BT23,"")</f>
        <v>67</v>
      </c>
      <c r="BU4" s="1">
        <f>IFERROR('Laika grafiks'!BU23,"")</f>
        <v>68</v>
      </c>
      <c r="BV4" s="1">
        <f>IFERROR('Laika grafiks'!BV23,"")</f>
        <v>69</v>
      </c>
      <c r="BW4" s="1">
        <f>IFERROR('Laika grafiks'!BW23,"")</f>
        <v>70</v>
      </c>
      <c r="BX4" s="1">
        <f>IFERROR('Laika grafiks'!BX23,"")</f>
        <v>71</v>
      </c>
      <c r="BY4" s="1">
        <f>IFERROR('Laika grafiks'!BY23,"")</f>
        <v>72</v>
      </c>
      <c r="BZ4" s="1">
        <f>IFERROR('Laika grafiks'!BZ23,"")</f>
        <v>73</v>
      </c>
      <c r="CA4" s="1">
        <f>IFERROR('Laika grafiks'!CA23,"")</f>
        <v>74</v>
      </c>
      <c r="CB4" s="1">
        <f>IFERROR('Laika grafiks'!CB23,"")</f>
        <v>75</v>
      </c>
      <c r="CC4" s="1">
        <f>IFERROR('Laika grafiks'!CC23,"")</f>
        <v>76</v>
      </c>
      <c r="CD4" s="1">
        <f>IFERROR('Laika grafiks'!CD23,"")</f>
        <v>77</v>
      </c>
      <c r="CE4" s="1">
        <f>IFERROR('Laika grafiks'!CE23,"")</f>
        <v>78</v>
      </c>
      <c r="CF4" s="1">
        <f>IFERROR('Laika grafiks'!CF23,"")</f>
        <v>79</v>
      </c>
      <c r="CG4" s="1">
        <f>IFERROR('Laika grafiks'!CG23,"")</f>
        <v>80</v>
      </c>
      <c r="CH4" s="1">
        <f>IFERROR('Laika grafiks'!CH23,"")</f>
        <v>81</v>
      </c>
      <c r="CI4" s="1">
        <f>IFERROR('Laika grafiks'!CI23,"")</f>
        <v>82</v>
      </c>
      <c r="CJ4" s="1">
        <f>IFERROR('Laika grafiks'!CJ23,"")</f>
        <v>83</v>
      </c>
      <c r="CK4" s="1">
        <f>IFERROR('Laika grafiks'!CK23,"")</f>
        <v>84</v>
      </c>
      <c r="CL4" s="1">
        <f>IFERROR('Laika grafiks'!CL23,"")</f>
        <v>85</v>
      </c>
      <c r="CM4" s="1">
        <f>IFERROR('Laika grafiks'!CM23,"")</f>
        <v>86</v>
      </c>
      <c r="CN4" s="1">
        <f>IFERROR('Laika grafiks'!CN23,"")</f>
        <v>87</v>
      </c>
      <c r="CO4" s="1">
        <f>IFERROR('Laika grafiks'!CO23,"")</f>
        <v>88</v>
      </c>
      <c r="CP4" s="1">
        <f>IFERROR('Laika grafiks'!CP23,"")</f>
        <v>89</v>
      </c>
      <c r="CQ4" s="1">
        <f>IFERROR('Laika grafiks'!CQ23,"")</f>
        <v>90</v>
      </c>
      <c r="CR4" s="1">
        <f>IFERROR('Laika grafiks'!CR23,"")</f>
        <v>91</v>
      </c>
      <c r="CS4" s="1">
        <f>IFERROR('Laika grafiks'!CS23,"")</f>
        <v>92</v>
      </c>
      <c r="CT4" s="1">
        <f>IFERROR('Laika grafiks'!CT23,"")</f>
        <v>93</v>
      </c>
      <c r="CU4" s="1">
        <f>IFERROR('Laika grafiks'!CU23,"")</f>
        <v>94</v>
      </c>
      <c r="CV4" s="1">
        <f>IFERROR('Laika grafiks'!CV23,"")</f>
        <v>95</v>
      </c>
      <c r="CW4" s="1">
        <f>IFERROR('Laika grafiks'!CW23,"")</f>
        <v>96</v>
      </c>
      <c r="CX4" s="1">
        <f>IFERROR('Laika grafiks'!CX23,"")</f>
        <v>97</v>
      </c>
      <c r="CY4" s="1">
        <f>IFERROR('Laika grafiks'!CY23,"")</f>
        <v>98</v>
      </c>
      <c r="CZ4" s="1">
        <f>IFERROR('Laika grafiks'!CZ23,"")</f>
        <v>99</v>
      </c>
      <c r="DA4" s="1">
        <f>IFERROR('Laika grafiks'!DA23,"")</f>
        <v>100</v>
      </c>
      <c r="DB4" s="1">
        <f>IFERROR('Laika grafiks'!DB23,"")</f>
        <v>101</v>
      </c>
      <c r="DC4" s="1">
        <f>IFERROR('Laika grafiks'!DC23,"")</f>
        <v>102</v>
      </c>
      <c r="DD4" s="1">
        <f>IFERROR('Laika grafiks'!DD23,"")</f>
        <v>103</v>
      </c>
      <c r="DE4" s="1">
        <f>IFERROR('Laika grafiks'!DE23,"")</f>
        <v>104</v>
      </c>
      <c r="DF4" s="1">
        <f>IFERROR('Laika grafiks'!DF23,"")</f>
        <v>105</v>
      </c>
      <c r="DG4" s="1">
        <f>IFERROR('Laika grafiks'!DG23,"")</f>
        <v>106</v>
      </c>
      <c r="DH4" s="1">
        <f>IFERROR('Laika grafiks'!DH23,"")</f>
        <v>107</v>
      </c>
      <c r="DI4" s="1">
        <f>IFERROR('Laika grafiks'!DI23,"")</f>
        <v>108</v>
      </c>
      <c r="DJ4" s="1">
        <f>IFERROR('Laika grafiks'!DJ23,"")</f>
        <v>109</v>
      </c>
      <c r="DK4" s="1">
        <f>IFERROR('Laika grafiks'!DK23,"")</f>
        <v>110</v>
      </c>
      <c r="DL4" s="1">
        <f>IFERROR('Laika grafiks'!DL23,"")</f>
        <v>111</v>
      </c>
      <c r="DM4" s="1">
        <f>IFERROR('Laika grafiks'!DM23,"")</f>
        <v>112</v>
      </c>
      <c r="DN4" s="1">
        <f>IFERROR('Laika grafiks'!DN23,"")</f>
        <v>113</v>
      </c>
      <c r="DO4" s="1">
        <f>IFERROR('Laika grafiks'!DO23,"")</f>
        <v>114</v>
      </c>
      <c r="DP4" s="1">
        <f>IFERROR('Laika grafiks'!DP23,"")</f>
        <v>115</v>
      </c>
      <c r="DQ4" s="1">
        <f>IFERROR('Laika grafiks'!DQ23,"")</f>
        <v>116</v>
      </c>
      <c r="DR4" s="1">
        <f>IFERROR('Laika grafiks'!DR23,"")</f>
        <v>117</v>
      </c>
      <c r="DS4" s="1">
        <f>IFERROR('Laika grafiks'!DS23,"")</f>
        <v>118</v>
      </c>
      <c r="DT4" s="1">
        <f>IFERROR('Laika grafiks'!DT23,"")</f>
        <v>119</v>
      </c>
      <c r="DU4" s="1">
        <f>IFERROR('Laika grafiks'!DU23,"")</f>
        <v>120</v>
      </c>
    </row>
    <row r="5" spans="1:125">
      <c r="A5" s="2"/>
      <c r="B5" s="3" t="s">
        <v>0</v>
      </c>
      <c r="C5" s="3"/>
      <c r="D5" s="78"/>
      <c r="E5" s="79">
        <f>IFERROR('Laika grafiks'!E27,"")</f>
        <v>0.24722222222222223</v>
      </c>
      <c r="F5" s="79">
        <f>IFERROR('Laika grafiks'!F27,"")</f>
        <v>0.5</v>
      </c>
      <c r="G5" s="79">
        <f>IFERROR('Laika grafiks'!G27,"")</f>
        <v>0.75</v>
      </c>
      <c r="H5" s="79">
        <f>IFERROR('Laika grafiks'!H27,"")</f>
        <v>0.99722222222222223</v>
      </c>
      <c r="I5" s="79">
        <f>IFERROR('Laika grafiks'!I27,"")</f>
        <v>1.2472222222222222</v>
      </c>
      <c r="J5" s="79">
        <f>IFERROR('Laika grafiks'!J27,"")</f>
        <v>1.5</v>
      </c>
      <c r="K5" s="79">
        <f>IFERROR('Laika grafiks'!K27,"")</f>
        <v>1.75</v>
      </c>
      <c r="L5" s="79">
        <f>IFERROR('Laika grafiks'!L27,"")</f>
        <v>1.9972222222222222</v>
      </c>
      <c r="M5" s="79">
        <f>IFERROR('Laika grafiks'!M27,"")</f>
        <v>2.2472222222222222</v>
      </c>
      <c r="N5" s="79">
        <f>IFERROR('Laika grafiks'!N27,"")</f>
        <v>2.5</v>
      </c>
      <c r="O5" s="79">
        <f>IFERROR('Laika grafiks'!O27,"")</f>
        <v>2.75</v>
      </c>
      <c r="P5" s="79">
        <f>IFERROR('Laika grafiks'!P27,"")</f>
        <v>2.9972222222222222</v>
      </c>
      <c r="Q5" s="79">
        <f>IFERROR('Laika grafiks'!Q27,"")</f>
        <v>3.2472222222222222</v>
      </c>
      <c r="R5" s="79">
        <f>IFERROR('Laika grafiks'!R27,"")</f>
        <v>3.5</v>
      </c>
      <c r="S5" s="79">
        <f>IFERROR('Laika grafiks'!S27,"")</f>
        <v>3.75</v>
      </c>
      <c r="T5" s="79">
        <f>IFERROR('Laika grafiks'!T27,"")</f>
        <v>3.9972222222222222</v>
      </c>
      <c r="U5" s="79">
        <f>IFERROR('Laika grafiks'!U27,"")</f>
        <v>4.2472222222222218</v>
      </c>
      <c r="V5" s="79">
        <f>IFERROR('Laika grafiks'!V27,"")</f>
        <v>4.5</v>
      </c>
      <c r="W5" s="79">
        <f>IFERROR('Laika grafiks'!W27,"")</f>
        <v>4.75</v>
      </c>
      <c r="X5" s="79">
        <f>IFERROR('Laika grafiks'!X27,"")</f>
        <v>4.9972222222222218</v>
      </c>
      <c r="Y5" s="79">
        <f>IFERROR('Laika grafiks'!Y27,"")</f>
        <v>5.2472222222222218</v>
      </c>
      <c r="Z5" s="79">
        <f>IFERROR('Laika grafiks'!Z27,"")</f>
        <v>5.5</v>
      </c>
      <c r="AA5" s="79">
        <f>IFERROR('Laika grafiks'!AA27,"")</f>
        <v>5.75</v>
      </c>
      <c r="AB5" s="79">
        <f>IFERROR('Laika grafiks'!AB27,"")</f>
        <v>5.9972222222222218</v>
      </c>
      <c r="AC5" s="79">
        <f>IFERROR('Laika grafiks'!AC27,"")</f>
        <v>6.2472222222222218</v>
      </c>
      <c r="AD5" s="79">
        <f>IFERROR('Laika grafiks'!AD27,"")</f>
        <v>6.5</v>
      </c>
      <c r="AE5" s="79">
        <f>IFERROR('Laika grafiks'!AE27,"")</f>
        <v>6.75</v>
      </c>
      <c r="AF5" s="79">
        <f>IFERROR('Laika grafiks'!AF27,"")</f>
        <v>6.9972222222222218</v>
      </c>
      <c r="AG5" s="79">
        <f>IFERROR('Laika grafiks'!AG27,"")</f>
        <v>7.2472222222222218</v>
      </c>
      <c r="AH5" s="79">
        <f>IFERROR('Laika grafiks'!AH27,"")</f>
        <v>7.5</v>
      </c>
      <c r="AI5" s="79">
        <f>IFERROR('Laika grafiks'!AI27,"")</f>
        <v>7.75</v>
      </c>
      <c r="AJ5" s="79">
        <f>IFERROR('Laika grafiks'!AJ27,"")</f>
        <v>7.9972222222222218</v>
      </c>
      <c r="AK5" s="79">
        <f>IFERROR('Laika grafiks'!AK27,"")</f>
        <v>8.2472222222222218</v>
      </c>
      <c r="AL5" s="79">
        <f>IFERROR('Laika grafiks'!AL27,"")</f>
        <v>8.5</v>
      </c>
      <c r="AM5" s="79">
        <f>IFERROR('Laika grafiks'!AM27,"")</f>
        <v>8.75</v>
      </c>
      <c r="AN5" s="79">
        <f>IFERROR('Laika grafiks'!AN27,"")</f>
        <v>8.9972222222222218</v>
      </c>
      <c r="AO5" s="79">
        <f>IFERROR('Laika grafiks'!AO27,"")</f>
        <v>9.2472222222222218</v>
      </c>
      <c r="AP5" s="79">
        <f>IFERROR('Laika grafiks'!AP27,"")</f>
        <v>9.5</v>
      </c>
      <c r="AQ5" s="79">
        <f>IFERROR('Laika grafiks'!AQ27,"")</f>
        <v>9.75</v>
      </c>
      <c r="AR5" s="79">
        <f>IFERROR('Laika grafiks'!AR27,"")</f>
        <v>9.9972222222222218</v>
      </c>
      <c r="AS5" s="79">
        <f>IFERROR('Laika grafiks'!AS27,"")</f>
        <v>10.247222222222222</v>
      </c>
      <c r="AT5" s="79">
        <f>IFERROR('Laika grafiks'!AT27,"")</f>
        <v>10.5</v>
      </c>
      <c r="AU5" s="79">
        <f>IFERROR('Laika grafiks'!AU27,"")</f>
        <v>10.75</v>
      </c>
      <c r="AV5" s="79">
        <f>IFERROR('Laika grafiks'!AV27,"")</f>
        <v>10.997222222222222</v>
      </c>
      <c r="AW5" s="79">
        <f>IFERROR('Laika grafiks'!AW27,"")</f>
        <v>11.247222222222222</v>
      </c>
      <c r="AX5" s="79">
        <f>IFERROR('Laika grafiks'!AX27,"")</f>
        <v>11.5</v>
      </c>
      <c r="AY5" s="79">
        <f>IFERROR('Laika grafiks'!AY27,"")</f>
        <v>11.75</v>
      </c>
      <c r="AZ5" s="79">
        <f>IFERROR('Laika grafiks'!AZ27,"")</f>
        <v>11.997222222222222</v>
      </c>
      <c r="BA5" s="79">
        <f>IFERROR('Laika grafiks'!BA27,"")</f>
        <v>12.247222222222222</v>
      </c>
      <c r="BB5" s="79">
        <f>IFERROR('Laika grafiks'!BB27,"")</f>
        <v>12.5</v>
      </c>
      <c r="BC5" s="79">
        <f>IFERROR('Laika grafiks'!BC27,"")</f>
        <v>12.75</v>
      </c>
      <c r="BD5" s="79">
        <f>IFERROR('Laika grafiks'!BD27,"")</f>
        <v>12.997222222222222</v>
      </c>
      <c r="BE5" s="79">
        <f>IFERROR('Laika grafiks'!BE27,"")</f>
        <v>13.247222222222222</v>
      </c>
      <c r="BF5" s="79">
        <f>IFERROR('Laika grafiks'!BF27,"")</f>
        <v>13.5</v>
      </c>
      <c r="BG5" s="79">
        <f>IFERROR('Laika grafiks'!BG27,"")</f>
        <v>13.75</v>
      </c>
      <c r="BH5" s="79">
        <f>IFERROR('Laika grafiks'!BH27,"")</f>
        <v>13.997222222222222</v>
      </c>
      <c r="BI5" s="79">
        <f>IFERROR('Laika grafiks'!BI27,"")</f>
        <v>14.247222222222222</v>
      </c>
      <c r="BJ5" s="79">
        <f>IFERROR('Laika grafiks'!BJ27,"")</f>
        <v>14.5</v>
      </c>
      <c r="BK5" s="79">
        <f>IFERROR('Laika grafiks'!BK27,"")</f>
        <v>14.75</v>
      </c>
      <c r="BL5" s="79">
        <f>IFERROR('Laika grafiks'!BL27,"")</f>
        <v>14.997222222222222</v>
      </c>
      <c r="BM5" s="79" t="str">
        <f>IFERROR('Laika grafiks'!BM27,"")</f>
        <v>-</v>
      </c>
      <c r="BN5" s="79" t="str">
        <f>IFERROR('Laika grafiks'!BN27,"")</f>
        <v>-</v>
      </c>
      <c r="BO5" s="79" t="str">
        <f>IFERROR('Laika grafiks'!BO27,"")</f>
        <v>-</v>
      </c>
      <c r="BP5" s="79" t="str">
        <f>IFERROR('Laika grafiks'!BP27,"")</f>
        <v>-</v>
      </c>
      <c r="BQ5" s="79" t="str">
        <f>IFERROR('Laika grafiks'!BQ27,"")</f>
        <v>-</v>
      </c>
      <c r="BR5" s="79" t="str">
        <f>IFERROR('Laika grafiks'!BR27,"")</f>
        <v>-</v>
      </c>
      <c r="BS5" s="79" t="str">
        <f>IFERROR('Laika grafiks'!BS27,"")</f>
        <v>-</v>
      </c>
      <c r="BT5" s="79" t="str">
        <f>IFERROR('Laika grafiks'!BT27,"")</f>
        <v>-</v>
      </c>
      <c r="BU5" s="79" t="str">
        <f>IFERROR('Laika grafiks'!BU27,"")</f>
        <v>-</v>
      </c>
      <c r="BV5" s="79" t="str">
        <f>IFERROR('Laika grafiks'!BV27,"")</f>
        <v>-</v>
      </c>
      <c r="BW5" s="79" t="str">
        <f>IFERROR('Laika grafiks'!BW27,"")</f>
        <v>-</v>
      </c>
      <c r="BX5" s="79" t="str">
        <f>IFERROR('Laika grafiks'!BX27,"")</f>
        <v>-</v>
      </c>
      <c r="BY5" s="79" t="str">
        <f>IFERROR('Laika grafiks'!BY27,"")</f>
        <v>-</v>
      </c>
      <c r="BZ5" s="79" t="str">
        <f>IFERROR('Laika grafiks'!BZ27,"")</f>
        <v>-</v>
      </c>
      <c r="CA5" s="79" t="str">
        <f>IFERROR('Laika grafiks'!CA27,"")</f>
        <v>-</v>
      </c>
      <c r="CB5" s="79" t="str">
        <f>IFERROR('Laika grafiks'!CB27,"")</f>
        <v>-</v>
      </c>
      <c r="CC5" s="79" t="str">
        <f>IFERROR('Laika grafiks'!CC27,"")</f>
        <v>-</v>
      </c>
      <c r="CD5" s="79" t="str">
        <f>IFERROR('Laika grafiks'!CD27,"")</f>
        <v>-</v>
      </c>
      <c r="CE5" s="79" t="str">
        <f>IFERROR('Laika grafiks'!CE27,"")</f>
        <v>-</v>
      </c>
      <c r="CF5" s="79" t="str">
        <f>IFERROR('Laika grafiks'!CF27,"")</f>
        <v>-</v>
      </c>
      <c r="CG5" s="79" t="str">
        <f>IFERROR('Laika grafiks'!CG27,"")</f>
        <v>-</v>
      </c>
      <c r="CH5" s="79" t="str">
        <f>IFERROR('Laika grafiks'!CH27,"")</f>
        <v>-</v>
      </c>
      <c r="CI5" s="79" t="str">
        <f>IFERROR('Laika grafiks'!CI27,"")</f>
        <v>-</v>
      </c>
      <c r="CJ5" s="79" t="str">
        <f>IFERROR('Laika grafiks'!CJ27,"")</f>
        <v>-</v>
      </c>
      <c r="CK5" s="79" t="str">
        <f>IFERROR('Laika grafiks'!CK27,"")</f>
        <v>-</v>
      </c>
      <c r="CL5" s="79" t="str">
        <f>IFERROR('Laika grafiks'!CL27,"")</f>
        <v>-</v>
      </c>
      <c r="CM5" s="79" t="str">
        <f>IFERROR('Laika grafiks'!CM27,"")</f>
        <v>-</v>
      </c>
      <c r="CN5" s="79" t="str">
        <f>IFERROR('Laika grafiks'!CN27,"")</f>
        <v>-</v>
      </c>
      <c r="CO5" s="79" t="str">
        <f>IFERROR('Laika grafiks'!CO27,"")</f>
        <v>-</v>
      </c>
      <c r="CP5" s="79" t="str">
        <f>IFERROR('Laika grafiks'!CP27,"")</f>
        <v>-</v>
      </c>
      <c r="CQ5" s="79" t="str">
        <f>IFERROR('Laika grafiks'!CQ27,"")</f>
        <v>-</v>
      </c>
      <c r="CR5" s="79" t="str">
        <f>IFERROR('Laika grafiks'!CR27,"")</f>
        <v>-</v>
      </c>
      <c r="CS5" s="79" t="str">
        <f>IFERROR('Laika grafiks'!CS27,"")</f>
        <v>-</v>
      </c>
      <c r="CT5" s="79" t="str">
        <f>IFERROR('Laika grafiks'!CT27,"")</f>
        <v>-</v>
      </c>
      <c r="CU5" s="79" t="str">
        <f>IFERROR('Laika grafiks'!CU27,"")</f>
        <v>-</v>
      </c>
      <c r="CV5" s="79" t="str">
        <f>IFERROR('Laika grafiks'!CV27,"")</f>
        <v>-</v>
      </c>
      <c r="CW5" s="79" t="str">
        <f>IFERROR('Laika grafiks'!CW27,"")</f>
        <v>-</v>
      </c>
      <c r="CX5" s="79" t="str">
        <f>IFERROR('Laika grafiks'!CX27,"")</f>
        <v>-</v>
      </c>
      <c r="CY5" s="79" t="str">
        <f>IFERROR('Laika grafiks'!CY27,"")</f>
        <v>-</v>
      </c>
      <c r="CZ5" s="79" t="str">
        <f>IFERROR('Laika grafiks'!CZ27,"")</f>
        <v>-</v>
      </c>
      <c r="DA5" s="79" t="str">
        <f>IFERROR('Laika grafiks'!DA27,"")</f>
        <v>-</v>
      </c>
      <c r="DB5" s="79" t="str">
        <f>IFERROR('Laika grafiks'!DB27,"")</f>
        <v>-</v>
      </c>
      <c r="DC5" s="79" t="str">
        <f>IFERROR('Laika grafiks'!DC27,"")</f>
        <v>-</v>
      </c>
      <c r="DD5" s="79" t="str">
        <f>IFERROR('Laika grafiks'!DD27,"")</f>
        <v>-</v>
      </c>
      <c r="DE5" s="79" t="str">
        <f>IFERROR('Laika grafiks'!DE27,"")</f>
        <v>-</v>
      </c>
      <c r="DF5" s="79" t="str">
        <f>IFERROR('Laika grafiks'!DF27,"")</f>
        <v>-</v>
      </c>
      <c r="DG5" s="79" t="str">
        <f>IFERROR('Laika grafiks'!DG27,"")</f>
        <v>-</v>
      </c>
      <c r="DH5" s="79" t="str">
        <f>IFERROR('Laika grafiks'!DH27,"")</f>
        <v>-</v>
      </c>
      <c r="DI5" s="79" t="str">
        <f>IFERROR('Laika grafiks'!DI27,"")</f>
        <v>-</v>
      </c>
      <c r="DJ5" s="79" t="str">
        <f>IFERROR('Laika grafiks'!DJ27,"")</f>
        <v>-</v>
      </c>
      <c r="DK5" s="79" t="str">
        <f>IFERROR('Laika grafiks'!DK27,"")</f>
        <v>-</v>
      </c>
      <c r="DL5" s="79" t="str">
        <f>IFERROR('Laika grafiks'!DL27,"")</f>
        <v>-</v>
      </c>
      <c r="DM5" s="79" t="str">
        <f>IFERROR('Laika grafiks'!DM27,"")</f>
        <v>-</v>
      </c>
      <c r="DN5" s="79" t="str">
        <f>IFERROR('Laika grafiks'!DN27,"")</f>
        <v>-</v>
      </c>
      <c r="DO5" s="79" t="str">
        <f>IFERROR('Laika grafiks'!DO27,"")</f>
        <v>-</v>
      </c>
      <c r="DP5" s="79" t="str">
        <f>IFERROR('Laika grafiks'!DP27,"")</f>
        <v>-</v>
      </c>
      <c r="DQ5" s="79" t="str">
        <f>IFERROR('Laika grafiks'!DQ27,"")</f>
        <v>-</v>
      </c>
      <c r="DR5" s="79" t="str">
        <f>IFERROR('Laika grafiks'!DR27,"")</f>
        <v>-</v>
      </c>
      <c r="DS5" s="79" t="str">
        <f>IFERROR('Laika grafiks'!DS27,"")</f>
        <v>-</v>
      </c>
      <c r="DT5" s="79" t="str">
        <f>IFERROR('Laika grafiks'!DT27,"")</f>
        <v>-</v>
      </c>
      <c r="DU5" s="79" t="str">
        <f>IFERROR('Laika grafiks'!DU27,"")</f>
        <v>-</v>
      </c>
    </row>
    <row r="6" spans="1:1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c r="A8" s="16" t="s">
        <v>287</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row>
    <row r="9" spans="1:1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c r="A10" s="61" t="str">
        <f>IFERROR(Ieņēmumi!A23,"")</f>
        <v>Lietotāju iemaksas</v>
      </c>
      <c r="B10" s="62" t="str">
        <f>IFERROR(Ieņēmumi!B23,"")</f>
        <v>k €</v>
      </c>
      <c r="C10" s="2"/>
      <c r="D10" s="85">
        <f t="shared" ref="D10:D20" si="0">IFERROR(SUM(E10:DU10),"")</f>
        <v>0</v>
      </c>
      <c r="E10" s="69">
        <f>IFERROR(Ieņēmumi!E23,"")</f>
        <v>0</v>
      </c>
      <c r="F10" s="69">
        <f>IFERROR(Ieņēmumi!F23,"")</f>
        <v>0</v>
      </c>
      <c r="G10" s="69">
        <f>IFERROR(Ieņēmumi!G23,"")</f>
        <v>0</v>
      </c>
      <c r="H10" s="69">
        <f>IFERROR(Ieņēmumi!H23,"")</f>
        <v>0</v>
      </c>
      <c r="I10" s="69">
        <f>IFERROR(Ieņēmumi!I23,"")</f>
        <v>0</v>
      </c>
      <c r="J10" s="69">
        <f>IFERROR(Ieņēmumi!J23,"")</f>
        <v>0</v>
      </c>
      <c r="K10" s="69">
        <f>IFERROR(Ieņēmumi!K23,"")</f>
        <v>0</v>
      </c>
      <c r="L10" s="69">
        <f>IFERROR(Ieņēmumi!L23,"")</f>
        <v>0</v>
      </c>
      <c r="M10" s="69">
        <f>IFERROR(Ieņēmumi!M23,"")</f>
        <v>0</v>
      </c>
      <c r="N10" s="69">
        <f>IFERROR(Ieņēmumi!N23,"")</f>
        <v>0</v>
      </c>
      <c r="O10" s="69">
        <f>IFERROR(Ieņēmumi!O23,"")</f>
        <v>0</v>
      </c>
      <c r="P10" s="69">
        <f>IFERROR(Ieņēmumi!P23,"")</f>
        <v>0</v>
      </c>
      <c r="Q10" s="69">
        <f>IFERROR(Ieņēmumi!Q23,"")</f>
        <v>0</v>
      </c>
      <c r="R10" s="69">
        <f>IFERROR(Ieņēmumi!R23,"")</f>
        <v>0</v>
      </c>
      <c r="S10" s="69">
        <f>IFERROR(Ieņēmumi!S23,"")</f>
        <v>0</v>
      </c>
      <c r="T10" s="69">
        <f>IFERROR(Ieņēmumi!T23,"")</f>
        <v>0</v>
      </c>
      <c r="U10" s="69">
        <f>IFERROR(Ieņēmumi!U23,"")</f>
        <v>0</v>
      </c>
      <c r="V10" s="69">
        <f>IFERROR(Ieņēmumi!V23,"")</f>
        <v>0</v>
      </c>
      <c r="W10" s="69">
        <f>IFERROR(Ieņēmumi!W23,"")</f>
        <v>0</v>
      </c>
      <c r="X10" s="69">
        <f>IFERROR(Ieņēmumi!X23,"")</f>
        <v>0</v>
      </c>
      <c r="Y10" s="69">
        <f>IFERROR(Ieņēmumi!Y23,"")</f>
        <v>0</v>
      </c>
      <c r="Z10" s="69">
        <f>IFERROR(Ieņēmumi!Z23,"")</f>
        <v>0</v>
      </c>
      <c r="AA10" s="69">
        <f>IFERROR(Ieņēmumi!AA23,"")</f>
        <v>0</v>
      </c>
      <c r="AB10" s="69">
        <f>IFERROR(Ieņēmumi!AB23,"")</f>
        <v>0</v>
      </c>
      <c r="AC10" s="69">
        <f>IFERROR(Ieņēmumi!AC23,"")</f>
        <v>0</v>
      </c>
      <c r="AD10" s="69">
        <f>IFERROR(Ieņēmumi!AD23,"")</f>
        <v>0</v>
      </c>
      <c r="AE10" s="69">
        <f>IFERROR(Ieņēmumi!AE23,"")</f>
        <v>0</v>
      </c>
      <c r="AF10" s="69">
        <f>IFERROR(Ieņēmumi!AF23,"")</f>
        <v>0</v>
      </c>
      <c r="AG10" s="69">
        <f>IFERROR(Ieņēmumi!AG23,"")</f>
        <v>0</v>
      </c>
      <c r="AH10" s="69">
        <f>IFERROR(Ieņēmumi!AH23,"")</f>
        <v>0</v>
      </c>
      <c r="AI10" s="69">
        <f>IFERROR(Ieņēmumi!AI23,"")</f>
        <v>0</v>
      </c>
      <c r="AJ10" s="69">
        <f>IFERROR(Ieņēmumi!AJ23,"")</f>
        <v>0</v>
      </c>
      <c r="AK10" s="69">
        <f>IFERROR(Ieņēmumi!AK23,"")</f>
        <v>0</v>
      </c>
      <c r="AL10" s="69">
        <f>IFERROR(Ieņēmumi!AL23,"")</f>
        <v>0</v>
      </c>
      <c r="AM10" s="69">
        <f>IFERROR(Ieņēmumi!AM23,"")</f>
        <v>0</v>
      </c>
      <c r="AN10" s="69">
        <f>IFERROR(Ieņēmumi!AN23,"")</f>
        <v>0</v>
      </c>
      <c r="AO10" s="69">
        <f>IFERROR(Ieņēmumi!AO23,"")</f>
        <v>0</v>
      </c>
      <c r="AP10" s="69">
        <f>IFERROR(Ieņēmumi!AP23,"")</f>
        <v>0</v>
      </c>
      <c r="AQ10" s="69">
        <f>IFERROR(Ieņēmumi!AQ23,"")</f>
        <v>0</v>
      </c>
      <c r="AR10" s="69">
        <f>IFERROR(Ieņēmumi!AR23,"")</f>
        <v>0</v>
      </c>
      <c r="AS10" s="69">
        <f>IFERROR(Ieņēmumi!AS23,"")</f>
        <v>0</v>
      </c>
      <c r="AT10" s="69">
        <f>IFERROR(Ieņēmumi!AT23,"")</f>
        <v>0</v>
      </c>
      <c r="AU10" s="69">
        <f>IFERROR(Ieņēmumi!AU23,"")</f>
        <v>0</v>
      </c>
      <c r="AV10" s="69">
        <f>IFERROR(Ieņēmumi!AV23,"")</f>
        <v>0</v>
      </c>
      <c r="AW10" s="69">
        <f>IFERROR(Ieņēmumi!AW23,"")</f>
        <v>0</v>
      </c>
      <c r="AX10" s="69">
        <f>IFERROR(Ieņēmumi!AX23,"")</f>
        <v>0</v>
      </c>
      <c r="AY10" s="69">
        <f>IFERROR(Ieņēmumi!AY23,"")</f>
        <v>0</v>
      </c>
      <c r="AZ10" s="69">
        <f>IFERROR(Ieņēmumi!AZ23,"")</f>
        <v>0</v>
      </c>
      <c r="BA10" s="69">
        <f>IFERROR(Ieņēmumi!BA23,"")</f>
        <v>0</v>
      </c>
      <c r="BB10" s="69">
        <f>IFERROR(Ieņēmumi!BB23,"")</f>
        <v>0</v>
      </c>
      <c r="BC10" s="69">
        <f>IFERROR(Ieņēmumi!BC23,"")</f>
        <v>0</v>
      </c>
      <c r="BD10" s="69">
        <f>IFERROR(Ieņēmumi!BD23,"")</f>
        <v>0</v>
      </c>
      <c r="BE10" s="69">
        <f>IFERROR(Ieņēmumi!BE23,"")</f>
        <v>0</v>
      </c>
      <c r="BF10" s="69">
        <f>IFERROR(Ieņēmumi!BF23,"")</f>
        <v>0</v>
      </c>
      <c r="BG10" s="69">
        <f>IFERROR(Ieņēmumi!BG23,"")</f>
        <v>0</v>
      </c>
      <c r="BH10" s="69">
        <f>IFERROR(Ieņēmumi!BH23,"")</f>
        <v>0</v>
      </c>
      <c r="BI10" s="69">
        <f>IFERROR(Ieņēmumi!BI23,"")</f>
        <v>0</v>
      </c>
      <c r="BJ10" s="69">
        <f>IFERROR(Ieņēmumi!BJ23,"")</f>
        <v>0</v>
      </c>
      <c r="BK10" s="69">
        <f>IFERROR(Ieņēmumi!BK23,"")</f>
        <v>0</v>
      </c>
      <c r="BL10" s="69">
        <f>IFERROR(Ieņēmumi!BL23,"")</f>
        <v>0</v>
      </c>
      <c r="BM10" s="69">
        <f>IFERROR(Ieņēmumi!BM23,"")</f>
        <v>0</v>
      </c>
      <c r="BN10" s="69">
        <f>IFERROR(Ieņēmumi!BN23,"")</f>
        <v>0</v>
      </c>
      <c r="BO10" s="69">
        <f>IFERROR(Ieņēmumi!BO23,"")</f>
        <v>0</v>
      </c>
      <c r="BP10" s="69">
        <f>IFERROR(Ieņēmumi!BP23,"")</f>
        <v>0</v>
      </c>
      <c r="BQ10" s="69">
        <f>IFERROR(Ieņēmumi!BQ23,"")</f>
        <v>0</v>
      </c>
      <c r="BR10" s="69">
        <f>IFERROR(Ieņēmumi!BR23,"")</f>
        <v>0</v>
      </c>
      <c r="BS10" s="69">
        <f>IFERROR(Ieņēmumi!BS23,"")</f>
        <v>0</v>
      </c>
      <c r="BT10" s="69">
        <f>IFERROR(Ieņēmumi!BT23,"")</f>
        <v>0</v>
      </c>
      <c r="BU10" s="69">
        <f>IFERROR(Ieņēmumi!BU23,"")</f>
        <v>0</v>
      </c>
      <c r="BV10" s="69">
        <f>IFERROR(Ieņēmumi!BV23,"")</f>
        <v>0</v>
      </c>
      <c r="BW10" s="69">
        <f>IFERROR(Ieņēmumi!BW23,"")</f>
        <v>0</v>
      </c>
      <c r="BX10" s="69">
        <f>IFERROR(Ieņēmumi!BX23,"")</f>
        <v>0</v>
      </c>
      <c r="BY10" s="69">
        <f>IFERROR(Ieņēmumi!BY23,"")</f>
        <v>0</v>
      </c>
      <c r="BZ10" s="69">
        <f>IFERROR(Ieņēmumi!BZ23,"")</f>
        <v>0</v>
      </c>
      <c r="CA10" s="69">
        <f>IFERROR(Ieņēmumi!CA23,"")</f>
        <v>0</v>
      </c>
      <c r="CB10" s="69">
        <f>IFERROR(Ieņēmumi!CB23,"")</f>
        <v>0</v>
      </c>
      <c r="CC10" s="69">
        <f>IFERROR(Ieņēmumi!CC23,"")</f>
        <v>0</v>
      </c>
      <c r="CD10" s="69">
        <f>IFERROR(Ieņēmumi!CD23,"")</f>
        <v>0</v>
      </c>
      <c r="CE10" s="69">
        <f>IFERROR(Ieņēmumi!CE23,"")</f>
        <v>0</v>
      </c>
      <c r="CF10" s="69">
        <f>IFERROR(Ieņēmumi!CF23,"")</f>
        <v>0</v>
      </c>
      <c r="CG10" s="69">
        <f>IFERROR(Ieņēmumi!CG23,"")</f>
        <v>0</v>
      </c>
      <c r="CH10" s="69">
        <f>IFERROR(Ieņēmumi!CH23,"")</f>
        <v>0</v>
      </c>
      <c r="CI10" s="69">
        <f>IFERROR(Ieņēmumi!CI23,"")</f>
        <v>0</v>
      </c>
      <c r="CJ10" s="69">
        <f>IFERROR(Ieņēmumi!CJ23,"")</f>
        <v>0</v>
      </c>
      <c r="CK10" s="69">
        <f>IFERROR(Ieņēmumi!CK23,"")</f>
        <v>0</v>
      </c>
      <c r="CL10" s="69">
        <f>IFERROR(Ieņēmumi!CL23,"")</f>
        <v>0</v>
      </c>
      <c r="CM10" s="69">
        <f>IFERROR(Ieņēmumi!CM23,"")</f>
        <v>0</v>
      </c>
      <c r="CN10" s="69">
        <f>IFERROR(Ieņēmumi!CN23,"")</f>
        <v>0</v>
      </c>
      <c r="CO10" s="69">
        <f>IFERROR(Ieņēmumi!CO23,"")</f>
        <v>0</v>
      </c>
      <c r="CP10" s="69">
        <f>IFERROR(Ieņēmumi!CP23,"")</f>
        <v>0</v>
      </c>
      <c r="CQ10" s="69">
        <f>IFERROR(Ieņēmumi!CQ23,"")</f>
        <v>0</v>
      </c>
      <c r="CR10" s="69">
        <f>IFERROR(Ieņēmumi!CR23,"")</f>
        <v>0</v>
      </c>
      <c r="CS10" s="69">
        <f>IFERROR(Ieņēmumi!CS23,"")</f>
        <v>0</v>
      </c>
      <c r="CT10" s="69">
        <f>IFERROR(Ieņēmumi!CT23,"")</f>
        <v>0</v>
      </c>
      <c r="CU10" s="69">
        <f>IFERROR(Ieņēmumi!CU23,"")</f>
        <v>0</v>
      </c>
      <c r="CV10" s="69">
        <f>IFERROR(Ieņēmumi!CV23,"")</f>
        <v>0</v>
      </c>
      <c r="CW10" s="69">
        <f>IFERROR(Ieņēmumi!CW23,"")</f>
        <v>0</v>
      </c>
      <c r="CX10" s="69">
        <f>IFERROR(Ieņēmumi!CX23,"")</f>
        <v>0</v>
      </c>
      <c r="CY10" s="69">
        <f>IFERROR(Ieņēmumi!CY23,"")</f>
        <v>0</v>
      </c>
      <c r="CZ10" s="69">
        <f>IFERROR(Ieņēmumi!CZ23,"")</f>
        <v>0</v>
      </c>
      <c r="DA10" s="69">
        <f>IFERROR(Ieņēmumi!DA23,"")</f>
        <v>0</v>
      </c>
      <c r="DB10" s="69">
        <f>IFERROR(Ieņēmumi!DB23,"")</f>
        <v>0</v>
      </c>
      <c r="DC10" s="69">
        <f>IFERROR(Ieņēmumi!DC23,"")</f>
        <v>0</v>
      </c>
      <c r="DD10" s="69">
        <f>IFERROR(Ieņēmumi!DD23,"")</f>
        <v>0</v>
      </c>
      <c r="DE10" s="69">
        <f>IFERROR(Ieņēmumi!DE23,"")</f>
        <v>0</v>
      </c>
      <c r="DF10" s="69">
        <f>IFERROR(Ieņēmumi!DF23,"")</f>
        <v>0</v>
      </c>
      <c r="DG10" s="69">
        <f>IFERROR(Ieņēmumi!DG23,"")</f>
        <v>0</v>
      </c>
      <c r="DH10" s="69">
        <f>IFERROR(Ieņēmumi!DH23,"")</f>
        <v>0</v>
      </c>
      <c r="DI10" s="69">
        <f>IFERROR(Ieņēmumi!DI23,"")</f>
        <v>0</v>
      </c>
      <c r="DJ10" s="69">
        <f>IFERROR(Ieņēmumi!DJ23,"")</f>
        <v>0</v>
      </c>
      <c r="DK10" s="69">
        <f>IFERROR(Ieņēmumi!DK23,"")</f>
        <v>0</v>
      </c>
      <c r="DL10" s="69">
        <f>IFERROR(Ieņēmumi!DL23,"")</f>
        <v>0</v>
      </c>
      <c r="DM10" s="69">
        <f>IFERROR(Ieņēmumi!DM23,"")</f>
        <v>0</v>
      </c>
      <c r="DN10" s="69">
        <f>IFERROR(Ieņēmumi!DN23,"")</f>
        <v>0</v>
      </c>
      <c r="DO10" s="69">
        <f>IFERROR(Ieņēmumi!DO23,"")</f>
        <v>0</v>
      </c>
      <c r="DP10" s="69">
        <f>IFERROR(Ieņēmumi!DP23,"")</f>
        <v>0</v>
      </c>
      <c r="DQ10" s="69">
        <f>IFERROR(Ieņēmumi!DQ23,"")</f>
        <v>0</v>
      </c>
      <c r="DR10" s="69">
        <f>IFERROR(Ieņēmumi!DR23,"")</f>
        <v>0</v>
      </c>
      <c r="DS10" s="69">
        <f>IFERROR(Ieņēmumi!DS23,"")</f>
        <v>0</v>
      </c>
      <c r="DT10" s="69">
        <f>IFERROR(Ieņēmumi!DT23,"")</f>
        <v>0</v>
      </c>
      <c r="DU10" s="69">
        <f>IFERROR(Ieņēmumi!DU23,"")</f>
        <v>0</v>
      </c>
    </row>
    <row r="11" spans="1:125">
      <c r="A11" s="61" t="str">
        <f>IFERROR(Ieņēmumi!A93,"")</f>
        <v>Izlīdzinātais pieejamības maksājums ar peļņas uzcenojumu</v>
      </c>
      <c r="B11" s="62" t="str">
        <f>IFERROR(Ieņēmumi!B93,"")</f>
        <v>€</v>
      </c>
      <c r="C11" s="2"/>
      <c r="D11" s="85">
        <f t="shared" si="0"/>
        <v>16866850</v>
      </c>
      <c r="E11" s="76">
        <f>IFERROR(IF(Ieņēmumi!E27=1,Ieņēmumi!$D$93,0),"")</f>
        <v>0</v>
      </c>
      <c r="F11" s="76">
        <f>IFERROR(IF(Ieņēmumi!F27=1,Ieņēmumi!$D$93,0),"")</f>
        <v>0</v>
      </c>
      <c r="G11" s="76">
        <f>IFERROR(IF(Ieņēmumi!G27=1,Ieņēmumi!$D$93,0),"")</f>
        <v>0</v>
      </c>
      <c r="H11" s="76">
        <f>IFERROR(IF(Ieņēmumi!H27=1,Ieņēmumi!$D$93,0),"")</f>
        <v>0</v>
      </c>
      <c r="I11" s="76">
        <f>IFERROR(IF(Ieņēmumi!I27=1,Ieņēmumi!$D$93,0),"")</f>
        <v>0</v>
      </c>
      <c r="J11" s="76">
        <f>IFERROR(IF(Ieņēmumi!J27=1,Ieņēmumi!$D$93,0),"")</f>
        <v>306670</v>
      </c>
      <c r="K11" s="76">
        <f>IFERROR(IF(Ieņēmumi!K27=1,Ieņēmumi!$D$93,0),"")</f>
        <v>306670</v>
      </c>
      <c r="L11" s="76">
        <f>IFERROR(IF(Ieņēmumi!L27=1,Ieņēmumi!$D$93,0),"")</f>
        <v>306670</v>
      </c>
      <c r="M11" s="76">
        <f>IFERROR(IF(Ieņēmumi!M27=1,Ieņēmumi!$D$93,0),"")</f>
        <v>306670</v>
      </c>
      <c r="N11" s="76">
        <f>IFERROR(IF(Ieņēmumi!N27=1,Ieņēmumi!$D$93,0),"")</f>
        <v>306670</v>
      </c>
      <c r="O11" s="76">
        <f>IFERROR(IF(Ieņēmumi!O27=1,Ieņēmumi!$D$93,0),"")</f>
        <v>306670</v>
      </c>
      <c r="P11" s="76">
        <f>IFERROR(IF(Ieņēmumi!P27=1,Ieņēmumi!$D$93,0),"")</f>
        <v>306670</v>
      </c>
      <c r="Q11" s="76">
        <f>IFERROR(IF(Ieņēmumi!Q27=1,Ieņēmumi!$D$93,0),"")</f>
        <v>306670</v>
      </c>
      <c r="R11" s="76">
        <f>IFERROR(IF(Ieņēmumi!R27=1,Ieņēmumi!$D$93,0),"")</f>
        <v>306670</v>
      </c>
      <c r="S11" s="76">
        <f>IFERROR(IF(Ieņēmumi!S27=1,Ieņēmumi!$D$93,0),"")</f>
        <v>306670</v>
      </c>
      <c r="T11" s="76">
        <f>IFERROR(IF(Ieņēmumi!T27=1,Ieņēmumi!$D$93,0),"")</f>
        <v>306670</v>
      </c>
      <c r="U11" s="76">
        <f>IFERROR(IF(Ieņēmumi!U27=1,Ieņēmumi!$D$93,0),"")</f>
        <v>306670</v>
      </c>
      <c r="V11" s="76">
        <f>IFERROR(IF(Ieņēmumi!V27=1,Ieņēmumi!$D$93,0),"")</f>
        <v>306670</v>
      </c>
      <c r="W11" s="76">
        <f>IFERROR(IF(Ieņēmumi!W27=1,Ieņēmumi!$D$93,0),"")</f>
        <v>306670</v>
      </c>
      <c r="X11" s="76">
        <f>IFERROR(IF(Ieņēmumi!X27=1,Ieņēmumi!$D$93,0),"")</f>
        <v>306670</v>
      </c>
      <c r="Y11" s="76">
        <f>IFERROR(IF(Ieņēmumi!Y27=1,Ieņēmumi!$D$93,0),"")</f>
        <v>306670</v>
      </c>
      <c r="Z11" s="76">
        <f>IFERROR(IF(Ieņēmumi!Z27=1,Ieņēmumi!$D$93,0),"")</f>
        <v>306670</v>
      </c>
      <c r="AA11" s="76">
        <f>IFERROR(IF(Ieņēmumi!AA27=1,Ieņēmumi!$D$93,0),"")</f>
        <v>306670</v>
      </c>
      <c r="AB11" s="76">
        <f>IFERROR(IF(Ieņēmumi!AB27=1,Ieņēmumi!$D$93,0),"")</f>
        <v>306670</v>
      </c>
      <c r="AC11" s="76">
        <f>IFERROR(IF(Ieņēmumi!AC27=1,Ieņēmumi!$D$93,0),"")</f>
        <v>306670</v>
      </c>
      <c r="AD11" s="76">
        <f>IFERROR(IF(Ieņēmumi!AD27=1,Ieņēmumi!$D$93,0),"")</f>
        <v>306670</v>
      </c>
      <c r="AE11" s="76">
        <f>IFERROR(IF(Ieņēmumi!AE27=1,Ieņēmumi!$D$93,0),"")</f>
        <v>306670</v>
      </c>
      <c r="AF11" s="76">
        <f>IFERROR(IF(Ieņēmumi!AF27=1,Ieņēmumi!$D$93,0),"")</f>
        <v>306670</v>
      </c>
      <c r="AG11" s="76">
        <f>IFERROR(IF(Ieņēmumi!AG27=1,Ieņēmumi!$D$93,0),"")</f>
        <v>306670</v>
      </c>
      <c r="AH11" s="76">
        <f>IFERROR(IF(Ieņēmumi!AH27=1,Ieņēmumi!$D$93,0),"")</f>
        <v>306670</v>
      </c>
      <c r="AI11" s="76">
        <f>IFERROR(IF(Ieņēmumi!AI27=1,Ieņēmumi!$D$93,0),"")</f>
        <v>306670</v>
      </c>
      <c r="AJ11" s="76">
        <f>IFERROR(IF(Ieņēmumi!AJ27=1,Ieņēmumi!$D$93,0),"")</f>
        <v>306670</v>
      </c>
      <c r="AK11" s="76">
        <f>IFERROR(IF(Ieņēmumi!AK27=1,Ieņēmumi!$D$93,0),"")</f>
        <v>306670</v>
      </c>
      <c r="AL11" s="76">
        <f>IFERROR(IF(Ieņēmumi!AL27=1,Ieņēmumi!$D$93,0),"")</f>
        <v>306670</v>
      </c>
      <c r="AM11" s="76">
        <f>IFERROR(IF(Ieņēmumi!AM27=1,Ieņēmumi!$D$93,0),"")</f>
        <v>306670</v>
      </c>
      <c r="AN11" s="76">
        <f>IFERROR(IF(Ieņēmumi!AN27=1,Ieņēmumi!$D$93,0),"")</f>
        <v>306670</v>
      </c>
      <c r="AO11" s="76">
        <f>IFERROR(IF(Ieņēmumi!AO27=1,Ieņēmumi!$D$93,0),"")</f>
        <v>306670</v>
      </c>
      <c r="AP11" s="76">
        <f>IFERROR(IF(Ieņēmumi!AP27=1,Ieņēmumi!$D$93,0),"")</f>
        <v>306670</v>
      </c>
      <c r="AQ11" s="76">
        <f>IFERROR(IF(Ieņēmumi!AQ27=1,Ieņēmumi!$D$93,0),"")</f>
        <v>306670</v>
      </c>
      <c r="AR11" s="76">
        <f>IFERROR(IF(Ieņēmumi!AR27=1,Ieņēmumi!$D$93,0),"")</f>
        <v>306670</v>
      </c>
      <c r="AS11" s="76">
        <f>IFERROR(IF(Ieņēmumi!AS27=1,Ieņēmumi!$D$93,0),"")</f>
        <v>306670</v>
      </c>
      <c r="AT11" s="76">
        <f>IFERROR(IF(Ieņēmumi!AT27=1,Ieņēmumi!$D$93,0),"")</f>
        <v>306670</v>
      </c>
      <c r="AU11" s="76">
        <f>IFERROR(IF(Ieņēmumi!AU27=1,Ieņēmumi!$D$93,0),"")</f>
        <v>306670</v>
      </c>
      <c r="AV11" s="76">
        <f>IFERROR(IF(Ieņēmumi!AV27=1,Ieņēmumi!$D$93,0),"")</f>
        <v>306670</v>
      </c>
      <c r="AW11" s="76">
        <f>IFERROR(IF(Ieņēmumi!AW27=1,Ieņēmumi!$D$93,0),"")</f>
        <v>306670</v>
      </c>
      <c r="AX11" s="76">
        <f>IFERROR(IF(Ieņēmumi!AX27=1,Ieņēmumi!$D$93,0),"")</f>
        <v>306670</v>
      </c>
      <c r="AY11" s="76">
        <f>IFERROR(IF(Ieņēmumi!AY27=1,Ieņēmumi!$D$93,0),"")</f>
        <v>306670</v>
      </c>
      <c r="AZ11" s="76">
        <f>IFERROR(IF(Ieņēmumi!AZ27=1,Ieņēmumi!$D$93,0),"")</f>
        <v>306670</v>
      </c>
      <c r="BA11" s="76">
        <f>IFERROR(IF(Ieņēmumi!BA27=1,Ieņēmumi!$D$93,0),"")</f>
        <v>306670</v>
      </c>
      <c r="BB11" s="76">
        <f>IFERROR(IF(Ieņēmumi!BB27=1,Ieņēmumi!$D$93,0),"")</f>
        <v>306670</v>
      </c>
      <c r="BC11" s="76">
        <f>IFERROR(IF(Ieņēmumi!BC27=1,Ieņēmumi!$D$93,0),"")</f>
        <v>306670</v>
      </c>
      <c r="BD11" s="76">
        <f>IFERROR(IF(Ieņēmumi!BD27=1,Ieņēmumi!$D$93,0),"")</f>
        <v>306670</v>
      </c>
      <c r="BE11" s="76">
        <f>IFERROR(IF(Ieņēmumi!BE27=1,Ieņēmumi!$D$93,0),"")</f>
        <v>306670</v>
      </c>
      <c r="BF11" s="76">
        <f>IFERROR(IF(Ieņēmumi!BF27=1,Ieņēmumi!$D$93,0),"")</f>
        <v>306670</v>
      </c>
      <c r="BG11" s="76">
        <f>IFERROR(IF(Ieņēmumi!BG27=1,Ieņēmumi!$D$93,0),"")</f>
        <v>306670</v>
      </c>
      <c r="BH11" s="76">
        <f>IFERROR(IF(Ieņēmumi!BH27=1,Ieņēmumi!$D$93,0),"")</f>
        <v>306670</v>
      </c>
      <c r="BI11" s="76">
        <f>IFERROR(IF(Ieņēmumi!BI27=1,Ieņēmumi!$D$93,0),"")</f>
        <v>306670</v>
      </c>
      <c r="BJ11" s="76">
        <f>IFERROR(IF(Ieņēmumi!BJ27=1,Ieņēmumi!$D$93,0),"")</f>
        <v>306670</v>
      </c>
      <c r="BK11" s="76">
        <f>IFERROR(IF(Ieņēmumi!BK27=1,Ieņēmumi!$D$93,0),"")</f>
        <v>306670</v>
      </c>
      <c r="BL11" s="76">
        <f>IFERROR(IF(Ieņēmumi!BL27=1,Ieņēmumi!$D$93,0),"")</f>
        <v>306670</v>
      </c>
      <c r="BM11" s="76">
        <f>IFERROR(IF(Ieņēmumi!BM27=1,Ieņēmumi!$D$93,0),"")</f>
        <v>0</v>
      </c>
      <c r="BN11" s="76">
        <f>IFERROR(IF(Ieņēmumi!BN27=1,Ieņēmumi!$D$93,0),"")</f>
        <v>0</v>
      </c>
      <c r="BO11" s="76">
        <f>IFERROR(IF(Ieņēmumi!BO27=1,Ieņēmumi!$D$93,0),"")</f>
        <v>0</v>
      </c>
      <c r="BP11" s="76">
        <f>IFERROR(IF(Ieņēmumi!BP27=1,Ieņēmumi!$D$93,0),"")</f>
        <v>0</v>
      </c>
      <c r="BQ11" s="76">
        <f>IFERROR(IF(Ieņēmumi!BQ27=1,Ieņēmumi!$D$93,0),"")</f>
        <v>0</v>
      </c>
      <c r="BR11" s="76">
        <f>IFERROR(IF(Ieņēmumi!BR27=1,Ieņēmumi!$D$93,0),"")</f>
        <v>0</v>
      </c>
      <c r="BS11" s="76">
        <f>IFERROR(IF(Ieņēmumi!BS27=1,Ieņēmumi!$D$93,0),"")</f>
        <v>0</v>
      </c>
      <c r="BT11" s="76">
        <f>IFERROR(IF(Ieņēmumi!BT27=1,Ieņēmumi!$D$93,0),"")</f>
        <v>0</v>
      </c>
      <c r="BU11" s="76">
        <f>IFERROR(IF(Ieņēmumi!BU27=1,Ieņēmumi!$D$93,0),"")</f>
        <v>0</v>
      </c>
      <c r="BV11" s="76">
        <f>IFERROR(IF(Ieņēmumi!BV27=1,Ieņēmumi!$D$93,0),"")</f>
        <v>0</v>
      </c>
      <c r="BW11" s="76">
        <f>IFERROR(IF(Ieņēmumi!BW27=1,Ieņēmumi!$D$93,0),"")</f>
        <v>0</v>
      </c>
      <c r="BX11" s="76">
        <f>IFERROR(IF(Ieņēmumi!BX27=1,Ieņēmumi!$D$93,0),"")</f>
        <v>0</v>
      </c>
      <c r="BY11" s="76">
        <f>IFERROR(IF(Ieņēmumi!BY27=1,Ieņēmumi!$D$93,0),"")</f>
        <v>0</v>
      </c>
      <c r="BZ11" s="76">
        <f>IFERROR(IF(Ieņēmumi!BZ27=1,Ieņēmumi!$D$93,0),"")</f>
        <v>0</v>
      </c>
      <c r="CA11" s="76">
        <f>IFERROR(IF(Ieņēmumi!CA27=1,Ieņēmumi!$D$93,0),"")</f>
        <v>0</v>
      </c>
      <c r="CB11" s="76">
        <f>IFERROR(IF(Ieņēmumi!CB27=1,Ieņēmumi!$D$93,0),"")</f>
        <v>0</v>
      </c>
      <c r="CC11" s="76">
        <f>IFERROR(IF(Ieņēmumi!CC27=1,Ieņēmumi!$D$93,0),"")</f>
        <v>0</v>
      </c>
      <c r="CD11" s="76">
        <f>IFERROR(IF(Ieņēmumi!CD27=1,Ieņēmumi!$D$93,0),"")</f>
        <v>0</v>
      </c>
      <c r="CE11" s="76">
        <f>IFERROR(IF(Ieņēmumi!CE27=1,Ieņēmumi!$D$93,0),"")</f>
        <v>0</v>
      </c>
      <c r="CF11" s="76">
        <f>IFERROR(IF(Ieņēmumi!CF27=1,Ieņēmumi!$D$93,0),"")</f>
        <v>0</v>
      </c>
      <c r="CG11" s="76">
        <f>IFERROR(IF(Ieņēmumi!CG27=1,Ieņēmumi!$D$93,0),"")</f>
        <v>0</v>
      </c>
      <c r="CH11" s="76">
        <f>IFERROR(IF(Ieņēmumi!CH27=1,Ieņēmumi!$D$93,0),"")</f>
        <v>0</v>
      </c>
      <c r="CI11" s="76">
        <f>IFERROR(IF(Ieņēmumi!CI27=1,Ieņēmumi!$D$93,0),"")</f>
        <v>0</v>
      </c>
      <c r="CJ11" s="76">
        <f>IFERROR(IF(Ieņēmumi!CJ27=1,Ieņēmumi!$D$93,0),"")</f>
        <v>0</v>
      </c>
      <c r="CK11" s="76">
        <f>IFERROR(IF(Ieņēmumi!CK27=1,Ieņēmumi!$D$93,0),"")</f>
        <v>0</v>
      </c>
      <c r="CL11" s="76">
        <f>IFERROR(IF(Ieņēmumi!CL27=1,Ieņēmumi!$D$93,0),"")</f>
        <v>0</v>
      </c>
      <c r="CM11" s="76">
        <f>IFERROR(IF(Ieņēmumi!CM27=1,Ieņēmumi!$D$93,0),"")</f>
        <v>0</v>
      </c>
      <c r="CN11" s="76">
        <f>IFERROR(IF(Ieņēmumi!CN27=1,Ieņēmumi!$D$93,0),"")</f>
        <v>0</v>
      </c>
      <c r="CO11" s="76">
        <f>IFERROR(IF(Ieņēmumi!CO27=1,Ieņēmumi!$D$93,0),"")</f>
        <v>0</v>
      </c>
      <c r="CP11" s="76">
        <f>IFERROR(IF(Ieņēmumi!CP27=1,Ieņēmumi!$D$93,0),"")</f>
        <v>0</v>
      </c>
      <c r="CQ11" s="76">
        <f>IFERROR(IF(Ieņēmumi!CQ27=1,Ieņēmumi!$D$93,0),"")</f>
        <v>0</v>
      </c>
      <c r="CR11" s="76">
        <f>IFERROR(IF(Ieņēmumi!CR27=1,Ieņēmumi!$D$93,0),"")</f>
        <v>0</v>
      </c>
      <c r="CS11" s="76">
        <f>IFERROR(IF(Ieņēmumi!CS27=1,Ieņēmumi!$D$93,0),"")</f>
        <v>0</v>
      </c>
      <c r="CT11" s="76">
        <f>IFERROR(IF(Ieņēmumi!CT27=1,Ieņēmumi!$D$93,0),"")</f>
        <v>0</v>
      </c>
      <c r="CU11" s="76">
        <f>IFERROR(IF(Ieņēmumi!CU27=1,Ieņēmumi!$D$93,0),"")</f>
        <v>0</v>
      </c>
      <c r="CV11" s="76">
        <f>IFERROR(IF(Ieņēmumi!CV27=1,Ieņēmumi!$D$93,0),"")</f>
        <v>0</v>
      </c>
      <c r="CW11" s="76">
        <f>IFERROR(IF(Ieņēmumi!CW27=1,Ieņēmumi!$D$93,0),"")</f>
        <v>0</v>
      </c>
      <c r="CX11" s="76">
        <f>IFERROR(IF(Ieņēmumi!CX27=1,Ieņēmumi!$D$93,0),"")</f>
        <v>0</v>
      </c>
      <c r="CY11" s="76">
        <f>IFERROR(IF(Ieņēmumi!CY27=1,Ieņēmumi!$D$93,0),"")</f>
        <v>0</v>
      </c>
      <c r="CZ11" s="76">
        <f>IFERROR(IF(Ieņēmumi!CZ27=1,Ieņēmumi!$D$93,0),"")</f>
        <v>0</v>
      </c>
      <c r="DA11" s="76">
        <f>IFERROR(IF(Ieņēmumi!DA27=1,Ieņēmumi!$D$93,0),"")</f>
        <v>0</v>
      </c>
      <c r="DB11" s="76">
        <f>IFERROR(IF(Ieņēmumi!DB27=1,Ieņēmumi!$D$93,0),"")</f>
        <v>0</v>
      </c>
      <c r="DC11" s="76">
        <f>IFERROR(IF(Ieņēmumi!DC27=1,Ieņēmumi!$D$93,0),"")</f>
        <v>0</v>
      </c>
      <c r="DD11" s="76">
        <f>IFERROR(IF(Ieņēmumi!DD27=1,Ieņēmumi!$D$93,0),"")</f>
        <v>0</v>
      </c>
      <c r="DE11" s="76">
        <f>IFERROR(IF(Ieņēmumi!DE27=1,Ieņēmumi!$D$93,0),"")</f>
        <v>0</v>
      </c>
      <c r="DF11" s="76">
        <f>IFERROR(IF(Ieņēmumi!DF27=1,Ieņēmumi!$D$93,0),"")</f>
        <v>0</v>
      </c>
      <c r="DG11" s="76">
        <f>IFERROR(IF(Ieņēmumi!DG27=1,Ieņēmumi!$D$93,0),"")</f>
        <v>0</v>
      </c>
      <c r="DH11" s="76">
        <f>IFERROR(IF(Ieņēmumi!DH27=1,Ieņēmumi!$D$93,0),"")</f>
        <v>0</v>
      </c>
      <c r="DI11" s="76">
        <f>IFERROR(IF(Ieņēmumi!DI27=1,Ieņēmumi!$D$93,0),"")</f>
        <v>0</v>
      </c>
      <c r="DJ11" s="76">
        <f>IFERROR(IF(Ieņēmumi!DJ27=1,Ieņēmumi!$D$93,0),"")</f>
        <v>0</v>
      </c>
      <c r="DK11" s="76">
        <f>IFERROR(IF(Ieņēmumi!DK27=1,Ieņēmumi!$D$93,0),"")</f>
        <v>0</v>
      </c>
      <c r="DL11" s="76">
        <f>IFERROR(IF(Ieņēmumi!DL27=1,Ieņēmumi!$D$93,0),"")</f>
        <v>0</v>
      </c>
      <c r="DM11" s="76">
        <f>IFERROR(IF(Ieņēmumi!DM27=1,Ieņēmumi!$D$93,0),"")</f>
        <v>0</v>
      </c>
      <c r="DN11" s="76">
        <f>IFERROR(IF(Ieņēmumi!DN27=1,Ieņēmumi!$D$93,0),"")</f>
        <v>0</v>
      </c>
      <c r="DO11" s="76">
        <f>IFERROR(IF(Ieņēmumi!DO27=1,Ieņēmumi!$D$93,0),"")</f>
        <v>0</v>
      </c>
      <c r="DP11" s="76">
        <f>IFERROR(IF(Ieņēmumi!DP27=1,Ieņēmumi!$D$93,0),"")</f>
        <v>0</v>
      </c>
      <c r="DQ11" s="76">
        <f>IFERROR(IF(Ieņēmumi!DQ27=1,Ieņēmumi!$D$93,0),"")</f>
        <v>0</v>
      </c>
      <c r="DR11" s="76">
        <f>IFERROR(IF(Ieņēmumi!DR27=1,Ieņēmumi!$D$93,0),"")</f>
        <v>0</v>
      </c>
      <c r="DS11" s="76">
        <f>IFERROR(IF(Ieņēmumi!DS27=1,Ieņēmumi!$D$93,0),"")</f>
        <v>0</v>
      </c>
      <c r="DT11" s="76">
        <f>IFERROR(IF(Ieņēmumi!DT27=1,Ieņēmumi!$D$93,0),"")</f>
        <v>0</v>
      </c>
      <c r="DU11" s="76">
        <f>IFERROR(IF(Ieņēmumi!DU27=1,Ieņēmumi!$D$93,0),"")</f>
        <v>0</v>
      </c>
    </row>
    <row r="12" spans="1:125">
      <c r="A12" s="61" t="str">
        <f>IFERROR(Izmaksas!A175,"")</f>
        <v>Nominālās privātā partnera regulārās uzturēšanas izmaksas, kopā</v>
      </c>
      <c r="B12" s="62" t="str">
        <f>IFERROR(Izmaksas!B175,"")</f>
        <v>k €</v>
      </c>
      <c r="C12" s="2"/>
      <c r="D12" s="85">
        <f t="shared" si="0"/>
        <v>-1277061.6926809039</v>
      </c>
      <c r="E12" s="69">
        <f>IFERROR(-Izmaksas!E175,"")</f>
        <v>0</v>
      </c>
      <c r="F12" s="69">
        <f>IFERROR(-Izmaksas!F175,"")</f>
        <v>0</v>
      </c>
      <c r="G12" s="69">
        <f>IFERROR(-Izmaksas!G175,"")</f>
        <v>0</v>
      </c>
      <c r="H12" s="69">
        <f>IFERROR(-Izmaksas!H175,"")</f>
        <v>0</v>
      </c>
      <c r="I12" s="69">
        <f>IFERROR(-Izmaksas!I175,"")</f>
        <v>0</v>
      </c>
      <c r="J12" s="69">
        <f>IFERROR(-Izmaksas!J175,"")</f>
        <v>-20336.474739841415</v>
      </c>
      <c r="K12" s="69">
        <f>IFERROR(-Izmaksas!K175,"")</f>
        <v>-20452.414228749625</v>
      </c>
      <c r="L12" s="69">
        <f>IFERROR(-Izmaksas!L175,"")</f>
        <v>-20567.715490040388</v>
      </c>
      <c r="M12" s="69">
        <f>IFERROR(-Izmaksas!M175,"")</f>
        <v>-20548.906598440735</v>
      </c>
      <c r="N12" s="69">
        <f>IFERROR(-Izmaksas!N175,"")</f>
        <v>-20652.025396665274</v>
      </c>
      <c r="O12" s="69">
        <f>IFERROR(-Izmaksas!O175,"")</f>
        <v>-20754.519985556992</v>
      </c>
      <c r="P12" s="69">
        <f>IFERROR(-Izmaksas!P175,"")</f>
        <v>-20856.375963637009</v>
      </c>
      <c r="Q12" s="69">
        <f>IFERROR(-Izmaksas!Q175,"")</f>
        <v>-20959.884730409554</v>
      </c>
      <c r="R12" s="69">
        <f>IFERROR(-Izmaksas!R175,"")</f>
        <v>-21065.065904598578</v>
      </c>
      <c r="S12" s="69">
        <f>IFERROR(-Izmaksas!S175,"")</f>
        <v>-21169.61038526813</v>
      </c>
      <c r="T12" s="69">
        <f>IFERROR(-Izmaksas!T175,"")</f>
        <v>-21273.503482909749</v>
      </c>
      <c r="U12" s="69">
        <f>IFERROR(-Izmaksas!U175,"")</f>
        <v>-21379.082425017743</v>
      </c>
      <c r="V12" s="69">
        <f>IFERROR(-Izmaksas!V175,"")</f>
        <v>-21486.367222690551</v>
      </c>
      <c r="W12" s="69">
        <f>IFERROR(-Izmaksas!W175,"")</f>
        <v>-21593.002592973495</v>
      </c>
      <c r="X12" s="69">
        <f>IFERROR(-Izmaksas!X175,"")</f>
        <v>-21698.973552567946</v>
      </c>
      <c r="Y12" s="69">
        <f>IFERROR(-Izmaksas!Y175,"")</f>
        <v>-21806.664073518099</v>
      </c>
      <c r="Z12" s="69">
        <f>IFERROR(-Izmaksas!Z175,"")</f>
        <v>-21916.094567144362</v>
      </c>
      <c r="AA12" s="69">
        <f>IFERROR(-Izmaksas!AA175,"")</f>
        <v>-22024.862644832967</v>
      </c>
      <c r="AB12" s="69">
        <f>IFERROR(-Izmaksas!AB175,"")</f>
        <v>-22132.953023619306</v>
      </c>
      <c r="AC12" s="69">
        <f>IFERROR(-Izmaksas!AC175,"")</f>
        <v>-22242.797354988463</v>
      </c>
      <c r="AD12" s="69">
        <f>IFERROR(-Izmaksas!AD175,"")</f>
        <v>-22354.416458487252</v>
      </c>
      <c r="AE12" s="69">
        <f>IFERROR(-Izmaksas!AE175,"")</f>
        <v>-22465.359897729621</v>
      </c>
      <c r="AF12" s="69">
        <f>IFERROR(-Izmaksas!AF175,"")</f>
        <v>-22575.612084091692</v>
      </c>
      <c r="AG12" s="69">
        <f>IFERROR(-Izmaksas!AG175,"")</f>
        <v>-22687.653302088234</v>
      </c>
      <c r="AH12" s="69">
        <f>IFERROR(-Izmaksas!AH175,"")</f>
        <v>-22801.504787656995</v>
      </c>
      <c r="AI12" s="69">
        <f>IFERROR(-Izmaksas!AI175,"")</f>
        <v>-22914.667095684217</v>
      </c>
      <c r="AJ12" s="69">
        <f>IFERROR(-Izmaksas!AJ175,"")</f>
        <v>-23027.124325773526</v>
      </c>
      <c r="AK12" s="69">
        <f>IFERROR(-Izmaksas!AK175,"")</f>
        <v>-23141.406368129992</v>
      </c>
      <c r="AL12" s="69">
        <f>IFERROR(-Izmaksas!AL175,"")</f>
        <v>-23257.534883410139</v>
      </c>
      <c r="AM12" s="69">
        <f>IFERROR(-Izmaksas!AM175,"")</f>
        <v>-23372.9604375979</v>
      </c>
      <c r="AN12" s="69">
        <f>IFERROR(-Izmaksas!AN175,"")</f>
        <v>-23487.666812288997</v>
      </c>
      <c r="AO12" s="69">
        <f>IFERROR(-Izmaksas!AO175,"")</f>
        <v>-23604.234495492597</v>
      </c>
      <c r="AP12" s="69">
        <f>IFERROR(-Izmaksas!AP175,"")</f>
        <v>-23722.685581078338</v>
      </c>
      <c r="AQ12" s="69">
        <f>IFERROR(-Izmaksas!AQ175,"")</f>
        <v>-23840.419646349859</v>
      </c>
      <c r="AR12" s="69">
        <f>IFERROR(-Izmaksas!AR175,"")</f>
        <v>-23957.420148534777</v>
      </c>
      <c r="AS12" s="69">
        <f>IFERROR(-Izmaksas!AS175,"")</f>
        <v>-24076.319185402448</v>
      </c>
      <c r="AT12" s="69">
        <f>IFERROR(-Izmaksas!AT175,"")</f>
        <v>-24197.139292699911</v>
      </c>
      <c r="AU12" s="69">
        <f>IFERROR(-Izmaksas!AU175,"")</f>
        <v>-24317.228039276855</v>
      </c>
      <c r="AV12" s="69">
        <f>IFERROR(-Izmaksas!AV175,"")</f>
        <v>-24436.568551505472</v>
      </c>
      <c r="AW12" s="69">
        <f>IFERROR(-Izmaksas!AW175,"")</f>
        <v>-24557.845569110497</v>
      </c>
      <c r="AX12" s="69">
        <f>IFERROR(-Izmaksas!AX175,"")</f>
        <v>-24681.082078553907</v>
      </c>
      <c r="AY12" s="69">
        <f>IFERROR(-Izmaksas!AY175,"")</f>
        <v>-24803.572600062394</v>
      </c>
      <c r="AZ12" s="69">
        <f>IFERROR(-Izmaksas!AZ175,"")</f>
        <v>-24925.299922535585</v>
      </c>
      <c r="BA12" s="69">
        <f>IFERROR(-Izmaksas!BA175,"")</f>
        <v>-25049.002480492709</v>
      </c>
      <c r="BB12" s="69">
        <f>IFERROR(-Izmaksas!BB175,"")</f>
        <v>-25174.70372012498</v>
      </c>
      <c r="BC12" s="69">
        <f>IFERROR(-Izmaksas!BC175,"")</f>
        <v>-25299.644052063642</v>
      </c>
      <c r="BD12" s="69">
        <f>IFERROR(-Izmaksas!BD175,"")</f>
        <v>-25423.805920986295</v>
      </c>
      <c r="BE12" s="69">
        <f>IFERROR(-Izmaksas!BE175,"")</f>
        <v>-25549.982530102563</v>
      </c>
      <c r="BF12" s="69">
        <f>IFERROR(-Izmaksas!BF175,"")</f>
        <v>-25678.197794527485</v>
      </c>
      <c r="BG12" s="69">
        <f>IFERROR(-Izmaksas!BG175,"")</f>
        <v>-25805.636933104917</v>
      </c>
      <c r="BH12" s="69">
        <f>IFERROR(-Izmaksas!BH175,"")</f>
        <v>-25932.282039406022</v>
      </c>
      <c r="BI12" s="69">
        <f>IFERROR(-Izmaksas!BI175,"")</f>
        <v>-26060.982180704614</v>
      </c>
      <c r="BJ12" s="69">
        <f>IFERROR(-Izmaksas!BJ175,"")</f>
        <v>-26191.761750418034</v>
      </c>
      <c r="BK12" s="69">
        <f>IFERROR(-Izmaksas!BK175,"")</f>
        <v>-26321.749671767015</v>
      </c>
      <c r="BL12" s="69">
        <f>IFERROR(-Izmaksas!BL175,"")</f>
        <v>-26450.927680194141</v>
      </c>
      <c r="BM12" s="69">
        <f>IFERROR(-Izmaksas!BM175,"")</f>
        <v>0</v>
      </c>
      <c r="BN12" s="69">
        <f>IFERROR(-Izmaksas!BN175,"")</f>
        <v>0</v>
      </c>
      <c r="BO12" s="69">
        <f>IFERROR(-Izmaksas!BO175,"")</f>
        <v>0</v>
      </c>
      <c r="BP12" s="69">
        <f>IFERROR(-Izmaksas!BP175,"")</f>
        <v>0</v>
      </c>
      <c r="BQ12" s="69">
        <f>IFERROR(-Izmaksas!BQ175,"")</f>
        <v>0</v>
      </c>
      <c r="BR12" s="69">
        <f>IFERROR(-Izmaksas!BR175,"")</f>
        <v>0</v>
      </c>
      <c r="BS12" s="69">
        <f>IFERROR(-Izmaksas!BS175,"")</f>
        <v>0</v>
      </c>
      <c r="BT12" s="69">
        <f>IFERROR(-Izmaksas!BT175,"")</f>
        <v>0</v>
      </c>
      <c r="BU12" s="69">
        <f>IFERROR(-Izmaksas!BU175,"")</f>
        <v>0</v>
      </c>
      <c r="BV12" s="69">
        <f>IFERROR(-Izmaksas!BV175,"")</f>
        <v>0</v>
      </c>
      <c r="BW12" s="69">
        <f>IFERROR(-Izmaksas!BW175,"")</f>
        <v>0</v>
      </c>
      <c r="BX12" s="69">
        <f>IFERROR(-Izmaksas!BX175,"")</f>
        <v>0</v>
      </c>
      <c r="BY12" s="69">
        <f>IFERROR(-Izmaksas!BY175,"")</f>
        <v>0</v>
      </c>
      <c r="BZ12" s="69">
        <f>IFERROR(-Izmaksas!BZ175,"")</f>
        <v>0</v>
      </c>
      <c r="CA12" s="69">
        <f>IFERROR(-Izmaksas!CA175,"")</f>
        <v>0</v>
      </c>
      <c r="CB12" s="69">
        <f>IFERROR(-Izmaksas!CB175,"")</f>
        <v>0</v>
      </c>
      <c r="CC12" s="69">
        <f>IFERROR(-Izmaksas!CC175,"")</f>
        <v>0</v>
      </c>
      <c r="CD12" s="69">
        <f>IFERROR(-Izmaksas!CD175,"")</f>
        <v>0</v>
      </c>
      <c r="CE12" s="69">
        <f>IFERROR(-Izmaksas!CE175,"")</f>
        <v>0</v>
      </c>
      <c r="CF12" s="69">
        <f>IFERROR(-Izmaksas!CF175,"")</f>
        <v>0</v>
      </c>
      <c r="CG12" s="69">
        <f>IFERROR(-Izmaksas!CG175,"")</f>
        <v>0</v>
      </c>
      <c r="CH12" s="69">
        <f>IFERROR(-Izmaksas!CH175,"")</f>
        <v>0</v>
      </c>
      <c r="CI12" s="69">
        <f>IFERROR(-Izmaksas!CI175,"")</f>
        <v>0</v>
      </c>
      <c r="CJ12" s="69">
        <f>IFERROR(-Izmaksas!CJ175,"")</f>
        <v>0</v>
      </c>
      <c r="CK12" s="69">
        <f>IFERROR(-Izmaksas!CK175,"")</f>
        <v>0</v>
      </c>
      <c r="CL12" s="69">
        <f>IFERROR(-Izmaksas!CL175,"")</f>
        <v>0</v>
      </c>
      <c r="CM12" s="69">
        <f>IFERROR(-Izmaksas!CM175,"")</f>
        <v>0</v>
      </c>
      <c r="CN12" s="69">
        <f>IFERROR(-Izmaksas!CN175,"")</f>
        <v>0</v>
      </c>
      <c r="CO12" s="69">
        <f>IFERROR(-Izmaksas!CO175,"")</f>
        <v>0</v>
      </c>
      <c r="CP12" s="69">
        <f>IFERROR(-Izmaksas!CP175,"")</f>
        <v>0</v>
      </c>
      <c r="CQ12" s="69">
        <f>IFERROR(-Izmaksas!CQ175,"")</f>
        <v>0</v>
      </c>
      <c r="CR12" s="69">
        <f>IFERROR(-Izmaksas!CR175,"")</f>
        <v>0</v>
      </c>
      <c r="CS12" s="69">
        <f>IFERROR(-Izmaksas!CS175,"")</f>
        <v>0</v>
      </c>
      <c r="CT12" s="69">
        <f>IFERROR(-Izmaksas!CT175,"")</f>
        <v>0</v>
      </c>
      <c r="CU12" s="69">
        <f>IFERROR(-Izmaksas!CU175,"")</f>
        <v>0</v>
      </c>
      <c r="CV12" s="69">
        <f>IFERROR(-Izmaksas!CV175,"")</f>
        <v>0</v>
      </c>
      <c r="CW12" s="69">
        <f>IFERROR(-Izmaksas!CW175,"")</f>
        <v>0</v>
      </c>
      <c r="CX12" s="69">
        <f>IFERROR(-Izmaksas!CX175,"")</f>
        <v>0</v>
      </c>
      <c r="CY12" s="69">
        <f>IFERROR(-Izmaksas!CY175,"")</f>
        <v>0</v>
      </c>
      <c r="CZ12" s="69">
        <f>IFERROR(-Izmaksas!CZ175,"")</f>
        <v>0</v>
      </c>
      <c r="DA12" s="69">
        <f>IFERROR(-Izmaksas!DA175,"")</f>
        <v>0</v>
      </c>
      <c r="DB12" s="69">
        <f>IFERROR(-Izmaksas!DB175,"")</f>
        <v>0</v>
      </c>
      <c r="DC12" s="69">
        <f>IFERROR(-Izmaksas!DC175,"")</f>
        <v>0</v>
      </c>
      <c r="DD12" s="69">
        <f>IFERROR(-Izmaksas!DD175,"")</f>
        <v>0</v>
      </c>
      <c r="DE12" s="69">
        <f>IFERROR(-Izmaksas!DE175,"")</f>
        <v>0</v>
      </c>
      <c r="DF12" s="69">
        <f>IFERROR(-Izmaksas!DF175,"")</f>
        <v>0</v>
      </c>
      <c r="DG12" s="69">
        <f>IFERROR(-Izmaksas!DG175,"")</f>
        <v>0</v>
      </c>
      <c r="DH12" s="69">
        <f>IFERROR(-Izmaksas!DH175,"")</f>
        <v>0</v>
      </c>
      <c r="DI12" s="69">
        <f>IFERROR(-Izmaksas!DI175,"")</f>
        <v>0</v>
      </c>
      <c r="DJ12" s="69">
        <f>IFERROR(-Izmaksas!DJ175,"")</f>
        <v>0</v>
      </c>
      <c r="DK12" s="69">
        <f>IFERROR(-Izmaksas!DK175,"")</f>
        <v>0</v>
      </c>
      <c r="DL12" s="69">
        <f>IFERROR(-Izmaksas!DL175,"")</f>
        <v>0</v>
      </c>
      <c r="DM12" s="69">
        <f>IFERROR(-Izmaksas!DM175,"")</f>
        <v>0</v>
      </c>
      <c r="DN12" s="69">
        <f>IFERROR(-Izmaksas!DN175,"")</f>
        <v>0</v>
      </c>
      <c r="DO12" s="69">
        <f>IFERROR(-Izmaksas!DO175,"")</f>
        <v>0</v>
      </c>
      <c r="DP12" s="69">
        <f>IFERROR(-Izmaksas!DP175,"")</f>
        <v>0</v>
      </c>
      <c r="DQ12" s="69">
        <f>IFERROR(-Izmaksas!DQ175,"")</f>
        <v>0</v>
      </c>
      <c r="DR12" s="69">
        <f>IFERROR(-Izmaksas!DR175,"")</f>
        <v>0</v>
      </c>
      <c r="DS12" s="69">
        <f>IFERROR(-Izmaksas!DS175,"")</f>
        <v>0</v>
      </c>
      <c r="DT12" s="69">
        <f>IFERROR(-Izmaksas!DT175,"")</f>
        <v>0</v>
      </c>
      <c r="DU12" s="69">
        <f>IFERROR(-Izmaksas!DU175,"")</f>
        <v>0</v>
      </c>
    </row>
    <row r="13" spans="1:125">
      <c r="A13" s="61" t="str">
        <f>IFERROR(Ieņēmumi!A32,"")</f>
        <v>PERIODISKO UZTURĒŠANAS IZMAKSU REZERVES KONTA (MMRA) papildināšana</v>
      </c>
      <c r="B13" s="62" t="str">
        <f>IFERROR(Izmaksas!B176,"")</f>
        <v>k €</v>
      </c>
      <c r="C13" s="2"/>
      <c r="D13" s="85">
        <f t="shared" ca="1" si="0"/>
        <v>-751838.90920799552</v>
      </c>
      <c r="E13" s="69">
        <f ca="1">IFERROR(-Ieņēmumi!E32,"")</f>
        <v>0</v>
      </c>
      <c r="F13" s="69">
        <f ca="1">IFERROR(-Ieņēmumi!F32,"")</f>
        <v>0</v>
      </c>
      <c r="G13" s="69">
        <f ca="1">IFERROR(-Ieņēmumi!G32,"")</f>
        <v>0</v>
      </c>
      <c r="H13" s="69">
        <f ca="1">IFERROR(-Ieņēmumi!H32,"")</f>
        <v>0</v>
      </c>
      <c r="I13" s="69">
        <f ca="1">IFERROR(-Ieņēmumi!I32,"")</f>
        <v>0</v>
      </c>
      <c r="J13" s="69">
        <f ca="1">IFERROR(-Ieņēmumi!J32,"")</f>
        <v>0</v>
      </c>
      <c r="K13" s="69">
        <f ca="1">IFERROR(-Ieņēmumi!K32,"")</f>
        <v>0</v>
      </c>
      <c r="L13" s="69">
        <f ca="1">IFERROR(-Ieņēmumi!L32,"")</f>
        <v>0</v>
      </c>
      <c r="M13" s="69">
        <f ca="1">IFERROR(-Ieņēmumi!M32,"")</f>
        <v>0</v>
      </c>
      <c r="N13" s="69">
        <f ca="1">IFERROR(-Ieņēmumi!N32,"")</f>
        <v>0</v>
      </c>
      <c r="O13" s="69">
        <f ca="1">IFERROR(-Ieņēmumi!O32,"")</f>
        <v>0</v>
      </c>
      <c r="P13" s="69">
        <f ca="1">IFERROR(-Ieņēmumi!P32,"")</f>
        <v>0</v>
      </c>
      <c r="Q13" s="69">
        <f ca="1">IFERROR(-Ieņēmumi!Q32,"")</f>
        <v>0</v>
      </c>
      <c r="R13" s="69">
        <f ca="1">IFERROR(-Ieņēmumi!R32,"")</f>
        <v>0</v>
      </c>
      <c r="S13" s="69">
        <f ca="1">IFERROR(-Ieņēmumi!S32,"")</f>
        <v>0</v>
      </c>
      <c r="T13" s="69">
        <f ca="1">IFERROR(-Ieņēmumi!T32,"")</f>
        <v>0</v>
      </c>
      <c r="U13" s="69">
        <f ca="1">IFERROR(-Ieņēmumi!U32,"")</f>
        <v>0</v>
      </c>
      <c r="V13" s="69">
        <f ca="1">IFERROR(-Ieņēmumi!V32,"")</f>
        <v>0</v>
      </c>
      <c r="W13" s="69">
        <f ca="1">IFERROR(-Ieņēmumi!W32,"")</f>
        <v>0</v>
      </c>
      <c r="X13" s="69">
        <f ca="1">IFERROR(-Ieņēmumi!X32,"")</f>
        <v>0</v>
      </c>
      <c r="Y13" s="69">
        <f ca="1">IFERROR(-Ieņēmumi!Y32,"")</f>
        <v>0</v>
      </c>
      <c r="Z13" s="69">
        <f ca="1">IFERROR(-Ieņēmumi!Z32,"")</f>
        <v>0</v>
      </c>
      <c r="AA13" s="69">
        <f ca="1">IFERROR(-Ieņēmumi!AA32,"")</f>
        <v>0</v>
      </c>
      <c r="AB13" s="69">
        <f ca="1">IFERROR(-Ieņēmumi!AB32,"")</f>
        <v>0</v>
      </c>
      <c r="AC13" s="69">
        <f ca="1">IFERROR(-Ieņēmumi!AC32,"")</f>
        <v>0</v>
      </c>
      <c r="AD13" s="69">
        <f ca="1">IFERROR(-Ieņēmumi!AD32,"")</f>
        <v>-19723.089325372235</v>
      </c>
      <c r="AE13" s="69">
        <f ca="1">IFERROR(-Ieņēmumi!AE32,"")</f>
        <v>-19820.973668106239</v>
      </c>
      <c r="AF13" s="69">
        <f ca="1">IFERROR(-Ieņēmumi!AF32,"")</f>
        <v>-19918.248124989281</v>
      </c>
      <c r="AG13" s="69">
        <f ca="1">IFERROR(-Ieņēmumi!AG32,"")</f>
        <v>-20017.101027491699</v>
      </c>
      <c r="AH13" s="69">
        <f ca="1">IFERROR(-Ieņēmumi!AH32,"")</f>
        <v>-20117.551111879675</v>
      </c>
      <c r="AI13" s="69">
        <f ca="1">IFERROR(-Ieņēmumi!AI32,"")</f>
        <v>-20217.393141468365</v>
      </c>
      <c r="AJ13" s="69">
        <f ca="1">IFERROR(-Ieņēmumi!AJ32,"")</f>
        <v>-20316.613087489066</v>
      </c>
      <c r="AK13" s="69">
        <f ca="1">IFERROR(-Ieņēmumi!AK32,"")</f>
        <v>-20417.443048041529</v>
      </c>
      <c r="AL13" s="69">
        <f ca="1">IFERROR(-Ieņēmumi!AL32,"")</f>
        <v>-20519.90213411727</v>
      </c>
      <c r="AM13" s="69">
        <f ca="1">IFERROR(-Ieņēmumi!AM32,"")</f>
        <v>-20621.741004297732</v>
      </c>
      <c r="AN13" s="69">
        <f ca="1">IFERROR(-Ieņēmumi!AN32,"")</f>
        <v>-20722.945349238849</v>
      </c>
      <c r="AO13" s="69">
        <f ca="1">IFERROR(-Ieņēmumi!AO32,"")</f>
        <v>-20825.791909002361</v>
      </c>
      <c r="AP13" s="69">
        <f ca="1">IFERROR(-Ieņēmumi!AP32,"")</f>
        <v>-20930.300176799614</v>
      </c>
      <c r="AQ13" s="69">
        <f ca="1">IFERROR(-Ieņēmumi!AQ32,"")</f>
        <v>-21034.175824383685</v>
      </c>
      <c r="AR13" s="69">
        <f ca="1">IFERROR(-Ieņēmumi!AR32,"")</f>
        <v>-21137.404256223625</v>
      </c>
      <c r="AS13" s="69">
        <f ca="1">IFERROR(-Ieņēmumi!AS32,"")</f>
        <v>-21242.307747182411</v>
      </c>
      <c r="AT13" s="69">
        <f ca="1">IFERROR(-Ieņēmumi!AT32,"")</f>
        <v>-21348.906180335613</v>
      </c>
      <c r="AU13" s="69">
        <f ca="1">IFERROR(-Ieņēmumi!AU32,"")</f>
        <v>-21454.85934087136</v>
      </c>
      <c r="AV13" s="69">
        <f ca="1">IFERROR(-Ieņēmumi!AV32,"")</f>
        <v>-21560.152341348097</v>
      </c>
      <c r="AW13" s="69">
        <f ca="1">IFERROR(-Ieņēmumi!AW32,"")</f>
        <v>-21667.153902126058</v>
      </c>
      <c r="AX13" s="69">
        <f ca="1">IFERROR(-Ieņēmumi!AX32,"")</f>
        <v>-21775.884303942323</v>
      </c>
      <c r="AY13" s="69">
        <f ca="1">IFERROR(-Ieņēmumi!AY32,"")</f>
        <v>-21883.956527688788</v>
      </c>
      <c r="AZ13" s="69">
        <f ca="1">IFERROR(-Ieņēmumi!AZ32,"")</f>
        <v>-21991.355388175063</v>
      </c>
      <c r="BA13" s="69">
        <f ca="1">IFERROR(-Ieņēmumi!BA32,"")</f>
        <v>-22100.49698016858</v>
      </c>
      <c r="BB13" s="69">
        <f ca="1">IFERROR(-Ieņēmumi!BB32,"")</f>
        <v>-22211.401990021168</v>
      </c>
      <c r="BC13" s="69">
        <f ca="1">IFERROR(-Ieņēmumi!BC32,"")</f>
        <v>-22321.635658242565</v>
      </c>
      <c r="BD13" s="69">
        <f ca="1">IFERROR(-Ieņēmumi!BD32,"")</f>
        <v>-22431.182495938563</v>
      </c>
      <c r="BE13" s="69">
        <f ca="1">IFERROR(-Ieņēmumi!BE32,"")</f>
        <v>-22542.506919771953</v>
      </c>
      <c r="BF13" s="69">
        <f ca="1">IFERROR(-Ieņēmumi!BF32,"")</f>
        <v>-22655.630029821594</v>
      </c>
      <c r="BG13" s="69">
        <f ca="1">IFERROR(-Ieņēmumi!BG32,"")</f>
        <v>-22768.068371407418</v>
      </c>
      <c r="BH13" s="69">
        <f ca="1">IFERROR(-Ieņēmumi!BH32,"")</f>
        <v>-22879.806145857336</v>
      </c>
      <c r="BI13" s="69">
        <f ca="1">IFERROR(-Ieņēmumi!BI32,"")</f>
        <v>-22993.357058167388</v>
      </c>
      <c r="BJ13" s="69">
        <f ca="1">IFERROR(-Ieņēmumi!BJ32,"")</f>
        <v>-23108.742630418026</v>
      </c>
      <c r="BK13" s="69">
        <f ca="1">IFERROR(-Ieņēmumi!BK32,"")</f>
        <v>-23223.429738835566</v>
      </c>
      <c r="BL13" s="69">
        <f ca="1">IFERROR(-Ieņēmumi!BL32,"")</f>
        <v>-23337.40226877448</v>
      </c>
      <c r="BM13" s="69">
        <f ca="1">IFERROR(-Ieņēmumi!BM32,"")</f>
        <v>0</v>
      </c>
      <c r="BN13" s="69">
        <f ca="1">IFERROR(-Ieņēmumi!BN32,"")</f>
        <v>0</v>
      </c>
      <c r="BO13" s="69">
        <f ca="1">IFERROR(-Ieņēmumi!BO32,"")</f>
        <v>0</v>
      </c>
      <c r="BP13" s="69">
        <f ca="1">IFERROR(-Ieņēmumi!BP32,"")</f>
        <v>0</v>
      </c>
      <c r="BQ13" s="69">
        <f ca="1">IFERROR(-Ieņēmumi!BQ32,"")</f>
        <v>0</v>
      </c>
      <c r="BR13" s="69">
        <f ca="1">IFERROR(-Ieņēmumi!BR32,"")</f>
        <v>0</v>
      </c>
      <c r="BS13" s="69">
        <f ca="1">IFERROR(-Ieņēmumi!BS32,"")</f>
        <v>0</v>
      </c>
      <c r="BT13" s="69">
        <f ca="1">IFERROR(-Ieņēmumi!BT32,"")</f>
        <v>0</v>
      </c>
      <c r="BU13" s="69">
        <f ca="1">IFERROR(-Ieņēmumi!BU32,"")</f>
        <v>0</v>
      </c>
      <c r="BV13" s="69">
        <f ca="1">IFERROR(-Ieņēmumi!BV32,"")</f>
        <v>0</v>
      </c>
      <c r="BW13" s="69">
        <f ca="1">IFERROR(-Ieņēmumi!BW32,"")</f>
        <v>0</v>
      </c>
      <c r="BX13" s="69">
        <f ca="1">IFERROR(-Ieņēmumi!BX32,"")</f>
        <v>0</v>
      </c>
      <c r="BY13" s="69">
        <f ca="1">IFERROR(-Ieņēmumi!BY32,"")</f>
        <v>0</v>
      </c>
      <c r="BZ13" s="69">
        <f ca="1">IFERROR(-Ieņēmumi!BZ32,"")</f>
        <v>0</v>
      </c>
      <c r="CA13" s="69">
        <f ca="1">IFERROR(-Ieņēmumi!CA32,"")</f>
        <v>0</v>
      </c>
      <c r="CB13" s="69">
        <f ca="1">IFERROR(-Ieņēmumi!CB32,"")</f>
        <v>0</v>
      </c>
      <c r="CC13" s="69">
        <f ca="1">IFERROR(-Ieņēmumi!CC32,"")</f>
        <v>0</v>
      </c>
      <c r="CD13" s="69">
        <f ca="1">IFERROR(-Ieņēmumi!CD32,"")</f>
        <v>0</v>
      </c>
      <c r="CE13" s="69">
        <f ca="1">IFERROR(-Ieņēmumi!CE32,"")</f>
        <v>0</v>
      </c>
      <c r="CF13" s="69">
        <f ca="1">IFERROR(-Ieņēmumi!CF32,"")</f>
        <v>0</v>
      </c>
      <c r="CG13" s="69">
        <f ca="1">IFERROR(-Ieņēmumi!CG32,"")</f>
        <v>0</v>
      </c>
      <c r="CH13" s="69">
        <f ca="1">IFERROR(-Ieņēmumi!CH32,"")</f>
        <v>0</v>
      </c>
      <c r="CI13" s="69">
        <f ca="1">IFERROR(-Ieņēmumi!CI32,"")</f>
        <v>0</v>
      </c>
      <c r="CJ13" s="69">
        <f ca="1">IFERROR(-Ieņēmumi!CJ32,"")</f>
        <v>0</v>
      </c>
      <c r="CK13" s="69">
        <f ca="1">IFERROR(-Ieņēmumi!CK32,"")</f>
        <v>0</v>
      </c>
      <c r="CL13" s="69">
        <f ca="1">IFERROR(-Ieņēmumi!CL32,"")</f>
        <v>0</v>
      </c>
      <c r="CM13" s="69">
        <f ca="1">IFERROR(-Ieņēmumi!CM32,"")</f>
        <v>0</v>
      </c>
      <c r="CN13" s="69">
        <f ca="1">IFERROR(-Ieņēmumi!CN32,"")</f>
        <v>0</v>
      </c>
      <c r="CO13" s="69">
        <f ca="1">IFERROR(-Ieņēmumi!CO32,"")</f>
        <v>0</v>
      </c>
      <c r="CP13" s="69">
        <f ca="1">IFERROR(-Ieņēmumi!CP32,"")</f>
        <v>0</v>
      </c>
      <c r="CQ13" s="69">
        <f ca="1">IFERROR(-Ieņēmumi!CQ32,"")</f>
        <v>0</v>
      </c>
      <c r="CR13" s="69">
        <f ca="1">IFERROR(-Ieņēmumi!CR32,"")</f>
        <v>0</v>
      </c>
      <c r="CS13" s="69">
        <f ca="1">IFERROR(-Ieņēmumi!CS32,"")</f>
        <v>0</v>
      </c>
      <c r="CT13" s="69">
        <f ca="1">IFERROR(-Ieņēmumi!CT32,"")</f>
        <v>0</v>
      </c>
      <c r="CU13" s="69">
        <f ca="1">IFERROR(-Ieņēmumi!CU32,"")</f>
        <v>0</v>
      </c>
      <c r="CV13" s="69">
        <f ca="1">IFERROR(-Ieņēmumi!CV32,"")</f>
        <v>0</v>
      </c>
      <c r="CW13" s="69">
        <f ca="1">IFERROR(-Ieņēmumi!CW32,"")</f>
        <v>0</v>
      </c>
      <c r="CX13" s="69">
        <f ca="1">IFERROR(-Ieņēmumi!CX32,"")</f>
        <v>0</v>
      </c>
      <c r="CY13" s="69">
        <f ca="1">IFERROR(-Ieņēmumi!CY32,"")</f>
        <v>0</v>
      </c>
      <c r="CZ13" s="69">
        <f ca="1">IFERROR(-Ieņēmumi!CZ32,"")</f>
        <v>0</v>
      </c>
      <c r="DA13" s="69">
        <f ca="1">IFERROR(-Ieņēmumi!DA32,"")</f>
        <v>0</v>
      </c>
      <c r="DB13" s="69">
        <f ca="1">IFERROR(-Ieņēmumi!DB32,"")</f>
        <v>0</v>
      </c>
      <c r="DC13" s="69">
        <f ca="1">IFERROR(-Ieņēmumi!DC32,"")</f>
        <v>0</v>
      </c>
      <c r="DD13" s="69">
        <f ca="1">IFERROR(-Ieņēmumi!DD32,"")</f>
        <v>0</v>
      </c>
      <c r="DE13" s="69">
        <f ca="1">IFERROR(-Ieņēmumi!DE32,"")</f>
        <v>0</v>
      </c>
      <c r="DF13" s="69">
        <f ca="1">IFERROR(-Ieņēmumi!DF32,"")</f>
        <v>0</v>
      </c>
      <c r="DG13" s="69">
        <f ca="1">IFERROR(-Ieņēmumi!DG32,"")</f>
        <v>0</v>
      </c>
      <c r="DH13" s="69">
        <f ca="1">IFERROR(-Ieņēmumi!DH32,"")</f>
        <v>0</v>
      </c>
      <c r="DI13" s="69">
        <f ca="1">IFERROR(-Ieņēmumi!DI32,"")</f>
        <v>0</v>
      </c>
      <c r="DJ13" s="69">
        <f ca="1">IFERROR(-Ieņēmumi!DJ32,"")</f>
        <v>0</v>
      </c>
      <c r="DK13" s="69">
        <f ca="1">IFERROR(-Ieņēmumi!DK32,"")</f>
        <v>0</v>
      </c>
      <c r="DL13" s="69">
        <f ca="1">IFERROR(-Ieņēmumi!DL32,"")</f>
        <v>0</v>
      </c>
      <c r="DM13" s="69">
        <f ca="1">IFERROR(-Ieņēmumi!DM32,"")</f>
        <v>0</v>
      </c>
      <c r="DN13" s="69">
        <f ca="1">IFERROR(-Ieņēmumi!DN32,"")</f>
        <v>0</v>
      </c>
      <c r="DO13" s="69">
        <f ca="1">IFERROR(-Ieņēmumi!DO32,"")</f>
        <v>0</v>
      </c>
      <c r="DP13" s="69">
        <f ca="1">IFERROR(-Ieņēmumi!DP32,"")</f>
        <v>0</v>
      </c>
      <c r="DQ13" s="69">
        <f ca="1">IFERROR(-Ieņēmumi!DQ32,"")</f>
        <v>0</v>
      </c>
      <c r="DR13" s="69">
        <f ca="1">IFERROR(-Ieņēmumi!DR32,"")</f>
        <v>0</v>
      </c>
      <c r="DS13" s="69">
        <f ca="1">IFERROR(-Ieņēmumi!DS32,"")</f>
        <v>0</v>
      </c>
      <c r="DT13" s="69">
        <f ca="1">IFERROR(-Ieņēmumi!DT32,"")</f>
        <v>0</v>
      </c>
      <c r="DU13" s="69">
        <f ca="1">IFERROR(-Ieņēmumi!DU32,"")</f>
        <v>0</v>
      </c>
    </row>
    <row r="14" spans="1:125">
      <c r="A14" s="61" t="str">
        <f>IFERROR(Izmaksas!A177,"")</f>
        <v>Nominālās privātā partnera  administratīvās izmaksas, kopā</v>
      </c>
      <c r="B14" s="62" t="str">
        <f>IFERROR(Izmaksas!B177,"")</f>
        <v>k €</v>
      </c>
      <c r="C14" s="2"/>
      <c r="D14" s="85">
        <f t="shared" si="0"/>
        <v>-325808.94113597024</v>
      </c>
      <c r="E14" s="69">
        <f>IFERROR(-Izmaksas!E177,"")</f>
        <v>-4678.4730351803664</v>
      </c>
      <c r="F14" s="69">
        <f>IFERROR(-Izmaksas!F177,"")</f>
        <v>-4707.7661900311059</v>
      </c>
      <c r="G14" s="69">
        <f>IFERROR(-Izmaksas!G177,"")</f>
        <v>-4736.917837923279</v>
      </c>
      <c r="H14" s="69">
        <f>IFERROR(-Izmaksas!H177,"")</f>
        <v>-4765.9230913094498</v>
      </c>
      <c r="I14" s="69">
        <f>IFERROR(-Izmaksas!I177,"")</f>
        <v>-4783.7674861296364</v>
      </c>
      <c r="J14" s="69">
        <f>IFERROR(-Izmaksas!J177,"")</f>
        <v>-4811.3439378678277</v>
      </c>
      <c r="K14" s="69">
        <f>IFERROR(-Izmaksas!K177,"")</f>
        <v>-4838.7737045434242</v>
      </c>
      <c r="L14" s="69">
        <f>IFERROR(-Izmaksas!L177,"")</f>
        <v>-4866.0524749122624</v>
      </c>
      <c r="M14" s="69">
        <f>IFERROR(-Izmaksas!M177,"")</f>
        <v>-4861.6025371657415</v>
      </c>
      <c r="N14" s="69">
        <f>IFERROR(-Izmaksas!N177,"")</f>
        <v>-4885.9990961104359</v>
      </c>
      <c r="O14" s="69">
        <f>IFERROR(-Izmaksas!O177,"")</f>
        <v>-4910.2479752911677</v>
      </c>
      <c r="P14" s="69">
        <f>IFERROR(-Izmaksas!P177,"")</f>
        <v>-4934.3457675063946</v>
      </c>
      <c r="Q14" s="69">
        <f>IFERROR(-Izmaksas!Q177,"")</f>
        <v>-4958.8345879090566</v>
      </c>
      <c r="R14" s="69">
        <f>IFERROR(-Izmaksas!R177,"")</f>
        <v>-4983.7190780326446</v>
      </c>
      <c r="S14" s="69">
        <f>IFERROR(-Izmaksas!S177,"")</f>
        <v>-5008.452934796991</v>
      </c>
      <c r="T14" s="69">
        <f>IFERROR(-Izmaksas!T177,"")</f>
        <v>-5033.0326828565221</v>
      </c>
      <c r="U14" s="69">
        <f>IFERROR(-Izmaksas!U177,"")</f>
        <v>-5058.0112796672374</v>
      </c>
      <c r="V14" s="69">
        <f>IFERROR(-Izmaksas!V177,"")</f>
        <v>-5083.3934595932978</v>
      </c>
      <c r="W14" s="69">
        <f>IFERROR(-Izmaksas!W177,"")</f>
        <v>-5108.6219934929313</v>
      </c>
      <c r="X14" s="69">
        <f>IFERROR(-Izmaksas!X177,"")</f>
        <v>-5133.6933365136538</v>
      </c>
      <c r="Y14" s="69">
        <f>IFERROR(-Izmaksas!Y177,"")</f>
        <v>-5159.1715052605823</v>
      </c>
      <c r="Z14" s="69">
        <f>IFERROR(-Izmaksas!Z177,"")</f>
        <v>-5185.0613287851638</v>
      </c>
      <c r="AA14" s="69">
        <f>IFERROR(-Izmaksas!AA177,"")</f>
        <v>-5210.7944333627902</v>
      </c>
      <c r="AB14" s="69">
        <f>IFERROR(-Izmaksas!AB177,"")</f>
        <v>-5236.3672032439263</v>
      </c>
      <c r="AC14" s="69">
        <f>IFERROR(-Izmaksas!AC177,"")</f>
        <v>-5262.3549353657945</v>
      </c>
      <c r="AD14" s="69">
        <f>IFERROR(-Izmaksas!AD177,"")</f>
        <v>-5288.7625553608677</v>
      </c>
      <c r="AE14" s="69">
        <f>IFERROR(-Izmaksas!AE177,"")</f>
        <v>-5315.0103220300452</v>
      </c>
      <c r="AF14" s="69">
        <f>IFERROR(-Izmaksas!AF177,"")</f>
        <v>-5341.094547308805</v>
      </c>
      <c r="AG14" s="69">
        <f>IFERROR(-Izmaksas!AG177,"")</f>
        <v>-5367.6020340731111</v>
      </c>
      <c r="AH14" s="69">
        <f>IFERROR(-Izmaksas!AH177,"")</f>
        <v>-5394.5378064680845</v>
      </c>
      <c r="AI14" s="69">
        <f>IFERROR(-Izmaksas!AI177,"")</f>
        <v>-5421.3105284706471</v>
      </c>
      <c r="AJ14" s="69">
        <f>IFERROR(-Izmaksas!AJ177,"")</f>
        <v>-5447.9164382549807</v>
      </c>
      <c r="AK14" s="69">
        <f>IFERROR(-Izmaksas!AK177,"")</f>
        <v>-5474.9540747545716</v>
      </c>
      <c r="AL14" s="69">
        <f>IFERROR(-Izmaksas!AL177,"")</f>
        <v>-5502.4285625974471</v>
      </c>
      <c r="AM14" s="69">
        <f>IFERROR(-Izmaksas!AM177,"")</f>
        <v>-5529.7367390400595</v>
      </c>
      <c r="AN14" s="69">
        <f>IFERROR(-Izmaksas!AN177,"")</f>
        <v>-5556.874767020081</v>
      </c>
      <c r="AO14" s="69">
        <f>IFERROR(-Izmaksas!AO177,"")</f>
        <v>-5584.4531562496641</v>
      </c>
      <c r="AP14" s="69">
        <f>IFERROR(-Izmaksas!AP177,"")</f>
        <v>-5612.4771338493956</v>
      </c>
      <c r="AQ14" s="69">
        <f>IFERROR(-Izmaksas!AQ177,"")</f>
        <v>-5640.331473820861</v>
      </c>
      <c r="AR14" s="69">
        <f>IFERROR(-Izmaksas!AR177,"")</f>
        <v>-5668.0122623604821</v>
      </c>
      <c r="AS14" s="69">
        <f>IFERROR(-Izmaksas!AS177,"")</f>
        <v>-5696.1422193746575</v>
      </c>
      <c r="AT14" s="69">
        <f>IFERROR(-Izmaksas!AT177,"")</f>
        <v>-5724.7266765263848</v>
      </c>
      <c r="AU14" s="69">
        <f>IFERROR(-Izmaksas!AU177,"")</f>
        <v>-5753.1381032972777</v>
      </c>
      <c r="AV14" s="69">
        <f>IFERROR(-Izmaksas!AV177,"")</f>
        <v>-5781.3725076076917</v>
      </c>
      <c r="AW14" s="69">
        <f>IFERROR(-Izmaksas!AW177,"")</f>
        <v>-5810.0650637621502</v>
      </c>
      <c r="AX14" s="69">
        <f>IFERROR(-Izmaksas!AX177,"")</f>
        <v>-5839.2212100569122</v>
      </c>
      <c r="AY14" s="69">
        <f>IFERROR(-Izmaksas!AY177,"")</f>
        <v>-5868.2008653632238</v>
      </c>
      <c r="AZ14" s="69">
        <f>IFERROR(-Izmaksas!AZ177,"")</f>
        <v>-5896.9999577598464</v>
      </c>
      <c r="BA14" s="69">
        <f>IFERROR(-Izmaksas!BA177,"")</f>
        <v>-5926.2663650373943</v>
      </c>
      <c r="BB14" s="69">
        <f>IFERROR(-Izmaksas!BB177,"")</f>
        <v>-5956.0056342580492</v>
      </c>
      <c r="BC14" s="69">
        <f>IFERROR(-Izmaksas!BC177,"")</f>
        <v>-5985.5648826704892</v>
      </c>
      <c r="BD14" s="69">
        <f>IFERROR(-Izmaksas!BD177,"")</f>
        <v>-6014.9399569150428</v>
      </c>
      <c r="BE14" s="69">
        <f>IFERROR(-Izmaksas!BE177,"")</f>
        <v>-6044.7916923381417</v>
      </c>
      <c r="BF14" s="69">
        <f>IFERROR(-Izmaksas!BF177,"")</f>
        <v>-6075.1257469432112</v>
      </c>
      <c r="BG14" s="69">
        <f>IFERROR(-Izmaksas!BG177,"")</f>
        <v>-6105.2761803238982</v>
      </c>
      <c r="BH14" s="69">
        <f>IFERROR(-Izmaksas!BH177,"")</f>
        <v>-6135.2387560533443</v>
      </c>
      <c r="BI14" s="69">
        <f>IFERROR(-Izmaksas!BI177,"")</f>
        <v>-6165.6875261849045</v>
      </c>
      <c r="BJ14" s="69">
        <f>IFERROR(-Izmaksas!BJ177,"")</f>
        <v>-6196.6282618820751</v>
      </c>
      <c r="BK14" s="69">
        <f>IFERROR(-Izmaksas!BK177,"")</f>
        <v>-6227.3817039303767</v>
      </c>
      <c r="BL14" s="69">
        <f>IFERROR(-Izmaksas!BL177,"")</f>
        <v>-6257.943531174411</v>
      </c>
      <c r="BM14" s="69">
        <f>IFERROR(-Izmaksas!BM177,"")</f>
        <v>0</v>
      </c>
      <c r="BN14" s="69">
        <f>IFERROR(-Izmaksas!BN177,"")</f>
        <v>0</v>
      </c>
      <c r="BO14" s="69">
        <f>IFERROR(-Izmaksas!BO177,"")</f>
        <v>0</v>
      </c>
      <c r="BP14" s="69">
        <f>IFERROR(-Izmaksas!BP177,"")</f>
        <v>0</v>
      </c>
      <c r="BQ14" s="69">
        <f>IFERROR(-Izmaksas!BQ177,"")</f>
        <v>0</v>
      </c>
      <c r="BR14" s="69">
        <f>IFERROR(-Izmaksas!BR177,"")</f>
        <v>0</v>
      </c>
      <c r="BS14" s="69">
        <f>IFERROR(-Izmaksas!BS177,"")</f>
        <v>0</v>
      </c>
      <c r="BT14" s="69">
        <f>IFERROR(-Izmaksas!BT177,"")</f>
        <v>0</v>
      </c>
      <c r="BU14" s="69">
        <f>IFERROR(-Izmaksas!BU177,"")</f>
        <v>0</v>
      </c>
      <c r="BV14" s="69">
        <f>IFERROR(-Izmaksas!BV177,"")</f>
        <v>0</v>
      </c>
      <c r="BW14" s="69">
        <f>IFERROR(-Izmaksas!BW177,"")</f>
        <v>0</v>
      </c>
      <c r="BX14" s="69">
        <f>IFERROR(-Izmaksas!BX177,"")</f>
        <v>0</v>
      </c>
      <c r="BY14" s="69">
        <f>IFERROR(-Izmaksas!BY177,"")</f>
        <v>0</v>
      </c>
      <c r="BZ14" s="69">
        <f>IFERROR(-Izmaksas!BZ177,"")</f>
        <v>0</v>
      </c>
      <c r="CA14" s="69">
        <f>IFERROR(-Izmaksas!CA177,"")</f>
        <v>0</v>
      </c>
      <c r="CB14" s="69">
        <f>IFERROR(-Izmaksas!CB177,"")</f>
        <v>0</v>
      </c>
      <c r="CC14" s="69">
        <f>IFERROR(-Izmaksas!CC177,"")</f>
        <v>0</v>
      </c>
      <c r="CD14" s="69">
        <f>IFERROR(-Izmaksas!CD177,"")</f>
        <v>0</v>
      </c>
      <c r="CE14" s="69">
        <f>IFERROR(-Izmaksas!CE177,"")</f>
        <v>0</v>
      </c>
      <c r="CF14" s="69">
        <f>IFERROR(-Izmaksas!CF177,"")</f>
        <v>0</v>
      </c>
      <c r="CG14" s="69">
        <f>IFERROR(-Izmaksas!CG177,"")</f>
        <v>0</v>
      </c>
      <c r="CH14" s="69">
        <f>IFERROR(-Izmaksas!CH177,"")</f>
        <v>0</v>
      </c>
      <c r="CI14" s="69">
        <f>IFERROR(-Izmaksas!CI177,"")</f>
        <v>0</v>
      </c>
      <c r="CJ14" s="69">
        <f>IFERROR(-Izmaksas!CJ177,"")</f>
        <v>0</v>
      </c>
      <c r="CK14" s="69">
        <f>IFERROR(-Izmaksas!CK177,"")</f>
        <v>0</v>
      </c>
      <c r="CL14" s="69">
        <f>IFERROR(-Izmaksas!CL177,"")</f>
        <v>0</v>
      </c>
      <c r="CM14" s="69">
        <f>IFERROR(-Izmaksas!CM177,"")</f>
        <v>0</v>
      </c>
      <c r="CN14" s="69">
        <f>IFERROR(-Izmaksas!CN177,"")</f>
        <v>0</v>
      </c>
      <c r="CO14" s="69">
        <f>IFERROR(-Izmaksas!CO177,"")</f>
        <v>0</v>
      </c>
      <c r="CP14" s="69">
        <f>IFERROR(-Izmaksas!CP177,"")</f>
        <v>0</v>
      </c>
      <c r="CQ14" s="69">
        <f>IFERROR(-Izmaksas!CQ177,"")</f>
        <v>0</v>
      </c>
      <c r="CR14" s="69">
        <f>IFERROR(-Izmaksas!CR177,"")</f>
        <v>0</v>
      </c>
      <c r="CS14" s="69">
        <f>IFERROR(-Izmaksas!CS177,"")</f>
        <v>0</v>
      </c>
      <c r="CT14" s="69">
        <f>IFERROR(-Izmaksas!CT177,"")</f>
        <v>0</v>
      </c>
      <c r="CU14" s="69">
        <f>IFERROR(-Izmaksas!CU177,"")</f>
        <v>0</v>
      </c>
      <c r="CV14" s="69">
        <f>IFERROR(-Izmaksas!CV177,"")</f>
        <v>0</v>
      </c>
      <c r="CW14" s="69">
        <f>IFERROR(-Izmaksas!CW177,"")</f>
        <v>0</v>
      </c>
      <c r="CX14" s="69">
        <f>IFERROR(-Izmaksas!CX177,"")</f>
        <v>0</v>
      </c>
      <c r="CY14" s="69">
        <f>IFERROR(-Izmaksas!CY177,"")</f>
        <v>0</v>
      </c>
      <c r="CZ14" s="69">
        <f>IFERROR(-Izmaksas!CZ177,"")</f>
        <v>0</v>
      </c>
      <c r="DA14" s="69">
        <f>IFERROR(-Izmaksas!DA177,"")</f>
        <v>0</v>
      </c>
      <c r="DB14" s="69">
        <f>IFERROR(-Izmaksas!DB177,"")</f>
        <v>0</v>
      </c>
      <c r="DC14" s="69">
        <f>IFERROR(-Izmaksas!DC177,"")</f>
        <v>0</v>
      </c>
      <c r="DD14" s="69">
        <f>IFERROR(-Izmaksas!DD177,"")</f>
        <v>0</v>
      </c>
      <c r="DE14" s="69">
        <f>IFERROR(-Izmaksas!DE177,"")</f>
        <v>0</v>
      </c>
      <c r="DF14" s="69">
        <f>IFERROR(-Izmaksas!DF177,"")</f>
        <v>0</v>
      </c>
      <c r="DG14" s="69">
        <f>IFERROR(-Izmaksas!DG177,"")</f>
        <v>0</v>
      </c>
      <c r="DH14" s="69">
        <f>IFERROR(-Izmaksas!DH177,"")</f>
        <v>0</v>
      </c>
      <c r="DI14" s="69">
        <f>IFERROR(-Izmaksas!DI177,"")</f>
        <v>0</v>
      </c>
      <c r="DJ14" s="69">
        <f>IFERROR(-Izmaksas!DJ177,"")</f>
        <v>0</v>
      </c>
      <c r="DK14" s="69">
        <f>IFERROR(-Izmaksas!DK177,"")</f>
        <v>0</v>
      </c>
      <c r="DL14" s="69">
        <f>IFERROR(-Izmaksas!DL177,"")</f>
        <v>0</v>
      </c>
      <c r="DM14" s="69">
        <f>IFERROR(-Izmaksas!DM177,"")</f>
        <v>0</v>
      </c>
      <c r="DN14" s="69">
        <f>IFERROR(-Izmaksas!DN177,"")</f>
        <v>0</v>
      </c>
      <c r="DO14" s="69">
        <f>IFERROR(-Izmaksas!DO177,"")</f>
        <v>0</v>
      </c>
      <c r="DP14" s="69">
        <f>IFERROR(-Izmaksas!DP177,"")</f>
        <v>0</v>
      </c>
      <c r="DQ14" s="69">
        <f>IFERROR(-Izmaksas!DQ177,"")</f>
        <v>0</v>
      </c>
      <c r="DR14" s="69">
        <f>IFERROR(-Izmaksas!DR177,"")</f>
        <v>0</v>
      </c>
      <c r="DS14" s="69">
        <f>IFERROR(-Izmaksas!DS177,"")</f>
        <v>0</v>
      </c>
      <c r="DT14" s="69">
        <f>IFERROR(-Izmaksas!DT177,"")</f>
        <v>0</v>
      </c>
      <c r="DU14" s="69">
        <f>IFERROR(-Izmaksas!DU177,"")</f>
        <v>0</v>
      </c>
    </row>
    <row r="15" spans="1:125">
      <c r="A15" s="61" t="str">
        <f>IFERROR(Izmaksas!A178,"")</f>
        <v>Nominālās privātā partnera apdrošināšanas izmaksas, kopā</v>
      </c>
      <c r="B15" s="62" t="str">
        <f>IFERROR(Izmaksas!B178,"")</f>
        <v>k €</v>
      </c>
      <c r="C15" s="2"/>
      <c r="D15" s="85">
        <f t="shared" si="0"/>
        <v>-261146.3209011413</v>
      </c>
      <c r="E15" s="69">
        <f>IFERROR(-Izmaksas!E178,"")</f>
        <v>-6991.8723081375547</v>
      </c>
      <c r="F15" s="69">
        <f>IFERROR(-Izmaksas!F178,"")</f>
        <v>-7035.6502666036495</v>
      </c>
      <c r="G15" s="69">
        <f>IFERROR(-Izmaksas!G178,"")</f>
        <v>-7079.2167461154859</v>
      </c>
      <c r="H15" s="69">
        <f>IFERROR(-Izmaksas!H178,"")</f>
        <v>-7122.5644423437843</v>
      </c>
      <c r="I15" s="69">
        <f>IFERROR(-Izmaksas!I178,"")</f>
        <v>-7149.2324874646056</v>
      </c>
      <c r="J15" s="69">
        <f>IFERROR(-Izmaksas!J178,"")</f>
        <v>-3595.22243594663</v>
      </c>
      <c r="K15" s="69">
        <f>IFERROR(-Izmaksas!K178,"")</f>
        <v>-3615.7190194040554</v>
      </c>
      <c r="L15" s="69">
        <f>IFERROR(-Izmaksas!L178,"")</f>
        <v>-3636.1027725760528</v>
      </c>
      <c r="M15" s="69">
        <f>IFERROR(-Izmaksas!M178,"")</f>
        <v>-3632.7776068361973</v>
      </c>
      <c r="N15" s="69">
        <f>IFERROR(-Izmaksas!N178,"")</f>
        <v>-3651.0076600626003</v>
      </c>
      <c r="O15" s="69">
        <f>IFERROR(-Izmaksas!O178,"")</f>
        <v>-3669.1273612527339</v>
      </c>
      <c r="P15" s="69">
        <f>IFERROR(-Izmaksas!P178,"")</f>
        <v>-3687.1341644137142</v>
      </c>
      <c r="Q15" s="69">
        <f>IFERROR(-Izmaksas!Q178,"")</f>
        <v>-3705.4331589729218</v>
      </c>
      <c r="R15" s="69">
        <f>IFERROR(-Izmaksas!R178,"")</f>
        <v>-3724.0278132638523</v>
      </c>
      <c r="S15" s="69">
        <f>IFERROR(-Izmaksas!S178,"")</f>
        <v>-3742.5099084777885</v>
      </c>
      <c r="T15" s="69">
        <f>IFERROR(-Izmaksas!T178,"")</f>
        <v>-3760.8768477019889</v>
      </c>
      <c r="U15" s="69">
        <f>IFERROR(-Izmaksas!U178,"")</f>
        <v>-3779.5418221523801</v>
      </c>
      <c r="V15" s="69">
        <f>IFERROR(-Izmaksas!V178,"")</f>
        <v>-3798.5083695291296</v>
      </c>
      <c r="W15" s="69">
        <f>IFERROR(-Izmaksas!W178,"")</f>
        <v>-3817.3601066473448</v>
      </c>
      <c r="X15" s="69">
        <f>IFERROR(-Izmaksas!X178,"")</f>
        <v>-3836.094384656029</v>
      </c>
      <c r="Y15" s="69">
        <f>IFERROR(-Izmaksas!Y178,"")</f>
        <v>-3855.132658595428</v>
      </c>
      <c r="Z15" s="69">
        <f>IFERROR(-Izmaksas!Z178,"")</f>
        <v>-3874.4785369197125</v>
      </c>
      <c r="AA15" s="69">
        <f>IFERROR(-Izmaksas!AA178,"")</f>
        <v>-3893.7073087802919</v>
      </c>
      <c r="AB15" s="69">
        <f>IFERROR(-Izmaksas!AB178,"")</f>
        <v>-3912.8162723491496</v>
      </c>
      <c r="AC15" s="69">
        <f>IFERROR(-Izmaksas!AC178,"")</f>
        <v>-3932.2353117673365</v>
      </c>
      <c r="AD15" s="69">
        <f>IFERROR(-Izmaksas!AD178,"")</f>
        <v>-3951.9681076581069</v>
      </c>
      <c r="AE15" s="69">
        <f>IFERROR(-Izmaksas!AE178,"")</f>
        <v>-3971.5814549558972</v>
      </c>
      <c r="AF15" s="69">
        <f>IFERROR(-Izmaksas!AF178,"")</f>
        <v>-3991.0725977961324</v>
      </c>
      <c r="AG15" s="69">
        <f>IFERROR(-Izmaksas!AG178,"")</f>
        <v>-4010.8800180026838</v>
      </c>
      <c r="AH15" s="69">
        <f>IFERROR(-Izmaksas!AH178,"")</f>
        <v>-4031.0074698112685</v>
      </c>
      <c r="AI15" s="69">
        <f>IFERROR(-Izmaksas!AI178,"")</f>
        <v>-4051.0130840550155</v>
      </c>
      <c r="AJ15" s="69">
        <f>IFERROR(-Izmaksas!AJ178,"")</f>
        <v>-4070.8940497520548</v>
      </c>
      <c r="AK15" s="69">
        <f>IFERROR(-Izmaksas!AK178,"")</f>
        <v>-4091.0976183627363</v>
      </c>
      <c r="AL15" s="69">
        <f>IFERROR(-Izmaksas!AL178,"")</f>
        <v>-4111.6276192074947</v>
      </c>
      <c r="AM15" s="69">
        <f>IFERROR(-Izmaksas!AM178,"")</f>
        <v>-4132.0333457361157</v>
      </c>
      <c r="AN15" s="69">
        <f>IFERROR(-Izmaksas!AN178,"")</f>
        <v>-4152.3119307470961</v>
      </c>
      <c r="AO15" s="69">
        <f>IFERROR(-Izmaksas!AO178,"")</f>
        <v>-4172.9195707299914</v>
      </c>
      <c r="AP15" s="69">
        <f>IFERROR(-Izmaksas!AP178,"")</f>
        <v>-4193.8601715916438</v>
      </c>
      <c r="AQ15" s="69">
        <f>IFERROR(-Izmaksas!AQ178,"")</f>
        <v>-4214.6740126508384</v>
      </c>
      <c r="AR15" s="69">
        <f>IFERROR(-Izmaksas!AR178,"")</f>
        <v>-4235.3581693620381</v>
      </c>
      <c r="AS15" s="69">
        <f>IFERROR(-Izmaksas!AS178,"")</f>
        <v>-4256.3779621445919</v>
      </c>
      <c r="AT15" s="69">
        <f>IFERROR(-Izmaksas!AT178,"")</f>
        <v>-4277.7373750234774</v>
      </c>
      <c r="AU15" s="69">
        <f>IFERROR(-Izmaksas!AU178,"")</f>
        <v>-4298.9674929038547</v>
      </c>
      <c r="AV15" s="69">
        <f>IFERROR(-Izmaksas!AV178,"")</f>
        <v>-4320.0653327492792</v>
      </c>
      <c r="AW15" s="69">
        <f>IFERROR(-Izmaksas!AW178,"")</f>
        <v>-4341.505521387483</v>
      </c>
      <c r="AX15" s="69">
        <f>IFERROR(-Izmaksas!AX178,"")</f>
        <v>-4363.292122523947</v>
      </c>
      <c r="AY15" s="69">
        <f>IFERROR(-Izmaksas!AY178,"")</f>
        <v>-4384.9468427619322</v>
      </c>
      <c r="AZ15" s="69">
        <f>IFERROR(-Izmaksas!AZ178,"")</f>
        <v>-4406.4666394042652</v>
      </c>
      <c r="BA15" s="69">
        <f>IFERROR(-Izmaksas!BA178,"")</f>
        <v>-4428.3356318152337</v>
      </c>
      <c r="BB15" s="69">
        <f>IFERROR(-Izmaksas!BB178,"")</f>
        <v>-4450.5579649744259</v>
      </c>
      <c r="BC15" s="69">
        <f>IFERROR(-Izmaksas!BC178,"")</f>
        <v>-4472.6457796171708</v>
      </c>
      <c r="BD15" s="69">
        <f>IFERROR(-Izmaksas!BD178,"")</f>
        <v>-4494.59597219235</v>
      </c>
      <c r="BE15" s="69">
        <f>IFERROR(-Izmaksas!BE178,"")</f>
        <v>-4516.9023444515378</v>
      </c>
      <c r="BF15" s="69">
        <f>IFERROR(-Izmaksas!BF178,"")</f>
        <v>-4539.5691242739149</v>
      </c>
      <c r="BG15" s="69">
        <f>IFERROR(-Izmaksas!BG178,"")</f>
        <v>-4562.0986952095145</v>
      </c>
      <c r="BH15" s="69">
        <f>IFERROR(-Izmaksas!BH178,"")</f>
        <v>-4584.4878916361968</v>
      </c>
      <c r="BI15" s="69">
        <f>IFERROR(-Izmaksas!BI178,"")</f>
        <v>-4607.2403913405687</v>
      </c>
      <c r="BJ15" s="69">
        <f>IFERROR(-Izmaksas!BJ178,"")</f>
        <v>-4630.3605067593926</v>
      </c>
      <c r="BK15" s="69">
        <f>IFERROR(-Izmaksas!BK178,"")</f>
        <v>-4653.3406691137052</v>
      </c>
      <c r="BL15" s="69">
        <f>IFERROR(-Izmaksas!BL178,"")</f>
        <v>-4676.1776494689211</v>
      </c>
      <c r="BM15" s="69">
        <f>IFERROR(-Izmaksas!BM178,"")</f>
        <v>0</v>
      </c>
      <c r="BN15" s="69">
        <f>IFERROR(-Izmaksas!BN178,"")</f>
        <v>0</v>
      </c>
      <c r="BO15" s="69">
        <f>IFERROR(-Izmaksas!BO178,"")</f>
        <v>0</v>
      </c>
      <c r="BP15" s="69">
        <f>IFERROR(-Izmaksas!BP178,"")</f>
        <v>0</v>
      </c>
      <c r="BQ15" s="69">
        <f>IFERROR(-Izmaksas!BQ178,"")</f>
        <v>0</v>
      </c>
      <c r="BR15" s="69">
        <f>IFERROR(-Izmaksas!BR178,"")</f>
        <v>0</v>
      </c>
      <c r="BS15" s="69">
        <f>IFERROR(-Izmaksas!BS178,"")</f>
        <v>0</v>
      </c>
      <c r="BT15" s="69">
        <f>IFERROR(-Izmaksas!BT178,"")</f>
        <v>0</v>
      </c>
      <c r="BU15" s="69">
        <f>IFERROR(-Izmaksas!BU178,"")</f>
        <v>0</v>
      </c>
      <c r="BV15" s="69">
        <f>IFERROR(-Izmaksas!BV178,"")</f>
        <v>0</v>
      </c>
      <c r="BW15" s="69">
        <f>IFERROR(-Izmaksas!BW178,"")</f>
        <v>0</v>
      </c>
      <c r="BX15" s="69">
        <f>IFERROR(-Izmaksas!BX178,"")</f>
        <v>0</v>
      </c>
      <c r="BY15" s="69">
        <f>IFERROR(-Izmaksas!BY178,"")</f>
        <v>0</v>
      </c>
      <c r="BZ15" s="69">
        <f>IFERROR(-Izmaksas!BZ178,"")</f>
        <v>0</v>
      </c>
      <c r="CA15" s="69">
        <f>IFERROR(-Izmaksas!CA178,"")</f>
        <v>0</v>
      </c>
      <c r="CB15" s="69">
        <f>IFERROR(-Izmaksas!CB178,"")</f>
        <v>0</v>
      </c>
      <c r="CC15" s="69">
        <f>IFERROR(-Izmaksas!CC178,"")</f>
        <v>0</v>
      </c>
      <c r="CD15" s="69">
        <f>IFERROR(-Izmaksas!CD178,"")</f>
        <v>0</v>
      </c>
      <c r="CE15" s="69">
        <f>IFERROR(-Izmaksas!CE178,"")</f>
        <v>0</v>
      </c>
      <c r="CF15" s="69">
        <f>IFERROR(-Izmaksas!CF178,"")</f>
        <v>0</v>
      </c>
      <c r="CG15" s="69">
        <f>IFERROR(-Izmaksas!CG178,"")</f>
        <v>0</v>
      </c>
      <c r="CH15" s="69">
        <f>IFERROR(-Izmaksas!CH178,"")</f>
        <v>0</v>
      </c>
      <c r="CI15" s="69">
        <f>IFERROR(-Izmaksas!CI178,"")</f>
        <v>0</v>
      </c>
      <c r="CJ15" s="69">
        <f>IFERROR(-Izmaksas!CJ178,"")</f>
        <v>0</v>
      </c>
      <c r="CK15" s="69">
        <f>IFERROR(-Izmaksas!CK178,"")</f>
        <v>0</v>
      </c>
      <c r="CL15" s="69">
        <f>IFERROR(-Izmaksas!CL178,"")</f>
        <v>0</v>
      </c>
      <c r="CM15" s="69">
        <f>IFERROR(-Izmaksas!CM178,"")</f>
        <v>0</v>
      </c>
      <c r="CN15" s="69">
        <f>IFERROR(-Izmaksas!CN178,"")</f>
        <v>0</v>
      </c>
      <c r="CO15" s="69">
        <f>IFERROR(-Izmaksas!CO178,"")</f>
        <v>0</v>
      </c>
      <c r="CP15" s="69">
        <f>IFERROR(-Izmaksas!CP178,"")</f>
        <v>0</v>
      </c>
      <c r="CQ15" s="69">
        <f>IFERROR(-Izmaksas!CQ178,"")</f>
        <v>0</v>
      </c>
      <c r="CR15" s="69">
        <f>IFERROR(-Izmaksas!CR178,"")</f>
        <v>0</v>
      </c>
      <c r="CS15" s="69">
        <f>IFERROR(-Izmaksas!CS178,"")</f>
        <v>0</v>
      </c>
      <c r="CT15" s="69">
        <f>IFERROR(-Izmaksas!CT178,"")</f>
        <v>0</v>
      </c>
      <c r="CU15" s="69">
        <f>IFERROR(-Izmaksas!CU178,"")</f>
        <v>0</v>
      </c>
      <c r="CV15" s="69">
        <f>IFERROR(-Izmaksas!CV178,"")</f>
        <v>0</v>
      </c>
      <c r="CW15" s="69">
        <f>IFERROR(-Izmaksas!CW178,"")</f>
        <v>0</v>
      </c>
      <c r="CX15" s="69">
        <f>IFERROR(-Izmaksas!CX178,"")</f>
        <v>0</v>
      </c>
      <c r="CY15" s="69">
        <f>IFERROR(-Izmaksas!CY178,"")</f>
        <v>0</v>
      </c>
      <c r="CZ15" s="69">
        <f>IFERROR(-Izmaksas!CZ178,"")</f>
        <v>0</v>
      </c>
      <c r="DA15" s="69">
        <f>IFERROR(-Izmaksas!DA178,"")</f>
        <v>0</v>
      </c>
      <c r="DB15" s="69">
        <f>IFERROR(-Izmaksas!DB178,"")</f>
        <v>0</v>
      </c>
      <c r="DC15" s="69">
        <f>IFERROR(-Izmaksas!DC178,"")</f>
        <v>0</v>
      </c>
      <c r="DD15" s="69">
        <f>IFERROR(-Izmaksas!DD178,"")</f>
        <v>0</v>
      </c>
      <c r="DE15" s="69">
        <f>IFERROR(-Izmaksas!DE178,"")</f>
        <v>0</v>
      </c>
      <c r="DF15" s="69">
        <f>IFERROR(-Izmaksas!DF178,"")</f>
        <v>0</v>
      </c>
      <c r="DG15" s="69">
        <f>IFERROR(-Izmaksas!DG178,"")</f>
        <v>0</v>
      </c>
      <c r="DH15" s="69">
        <f>IFERROR(-Izmaksas!DH178,"")</f>
        <v>0</v>
      </c>
      <c r="DI15" s="69">
        <f>IFERROR(-Izmaksas!DI178,"")</f>
        <v>0</v>
      </c>
      <c r="DJ15" s="69">
        <f>IFERROR(-Izmaksas!DJ178,"")</f>
        <v>0</v>
      </c>
      <c r="DK15" s="69">
        <f>IFERROR(-Izmaksas!DK178,"")</f>
        <v>0</v>
      </c>
      <c r="DL15" s="69">
        <f>IFERROR(-Izmaksas!DL178,"")</f>
        <v>0</v>
      </c>
      <c r="DM15" s="69">
        <f>IFERROR(-Izmaksas!DM178,"")</f>
        <v>0</v>
      </c>
      <c r="DN15" s="69">
        <f>IFERROR(-Izmaksas!DN178,"")</f>
        <v>0</v>
      </c>
      <c r="DO15" s="69">
        <f>IFERROR(-Izmaksas!DO178,"")</f>
        <v>0</v>
      </c>
      <c r="DP15" s="69">
        <f>IFERROR(-Izmaksas!DP178,"")</f>
        <v>0</v>
      </c>
      <c r="DQ15" s="69">
        <f>IFERROR(-Izmaksas!DQ178,"")</f>
        <v>0</v>
      </c>
      <c r="DR15" s="69">
        <f>IFERROR(-Izmaksas!DR178,"")</f>
        <v>0</v>
      </c>
      <c r="DS15" s="69">
        <f>IFERROR(-Izmaksas!DS178,"")</f>
        <v>0</v>
      </c>
      <c r="DT15" s="69">
        <f>IFERROR(-Izmaksas!DT178,"")</f>
        <v>0</v>
      </c>
      <c r="DU15" s="69">
        <f>IFERROR(-Izmaksas!DU178,"")</f>
        <v>0</v>
      </c>
    </row>
    <row r="16" spans="1:125">
      <c r="A16" s="61" t="str">
        <f>IFERROR(Izmaksas!A179,"")</f>
        <v>Nominālās privātā partnera riska izmaksas būvniecības fāzē</v>
      </c>
      <c r="B16" s="62" t="str">
        <f>IFERROR(Izmaksas!B179,"")</f>
        <v>€</v>
      </c>
      <c r="C16" s="2"/>
      <c r="D16" s="85">
        <f t="shared" si="0"/>
        <v>-518839.93653719034</v>
      </c>
      <c r="E16" s="69">
        <f>IFERROR(-Izmaksas!E179,"")</f>
        <v>-102538.51541305729</v>
      </c>
      <c r="F16" s="69">
        <f>IFERROR(-Izmaksas!F179,"")</f>
        <v>-103180.53612955456</v>
      </c>
      <c r="G16" s="69">
        <f>IFERROR(-Izmaksas!G179,"")</f>
        <v>-103819.45542527994</v>
      </c>
      <c r="H16" s="69">
        <f>IFERROR(-Izmaksas!H179,"")</f>
        <v>-104455.16617941552</v>
      </c>
      <c r="I16" s="69">
        <f>IFERROR(-Izmaksas!I179,"")</f>
        <v>-104846.26338988301</v>
      </c>
      <c r="J16" s="69">
        <f>IFERROR(-Izmaksas!J179,"")</f>
        <v>0</v>
      </c>
      <c r="K16" s="69">
        <f>IFERROR(-Izmaksas!K179,"")</f>
        <v>0</v>
      </c>
      <c r="L16" s="69">
        <f>IFERROR(-Izmaksas!L179,"")</f>
        <v>0</v>
      </c>
      <c r="M16" s="69">
        <f>IFERROR(-Izmaksas!M179,"")</f>
        <v>0</v>
      </c>
      <c r="N16" s="69">
        <f>IFERROR(-Izmaksas!N179,"")</f>
        <v>0</v>
      </c>
      <c r="O16" s="69">
        <f>IFERROR(-Izmaksas!O179,"")</f>
        <v>0</v>
      </c>
      <c r="P16" s="69">
        <f>IFERROR(-Izmaksas!P179,"")</f>
        <v>0</v>
      </c>
      <c r="Q16" s="69">
        <f>IFERROR(-Izmaksas!Q179,"")</f>
        <v>0</v>
      </c>
      <c r="R16" s="69">
        <f>IFERROR(-Izmaksas!R179,"")</f>
        <v>0</v>
      </c>
      <c r="S16" s="69">
        <f>IFERROR(-Izmaksas!S179,"")</f>
        <v>0</v>
      </c>
      <c r="T16" s="69">
        <f>IFERROR(-Izmaksas!T179,"")</f>
        <v>0</v>
      </c>
      <c r="U16" s="69">
        <f>IFERROR(-Izmaksas!U179,"")</f>
        <v>0</v>
      </c>
      <c r="V16" s="69">
        <f>IFERROR(-Izmaksas!V179,"")</f>
        <v>0</v>
      </c>
      <c r="W16" s="69">
        <f>IFERROR(-Izmaksas!W179,"")</f>
        <v>0</v>
      </c>
      <c r="X16" s="69">
        <f>IFERROR(-Izmaksas!X179,"")</f>
        <v>0</v>
      </c>
      <c r="Y16" s="69">
        <f>IFERROR(-Izmaksas!Y179,"")</f>
        <v>0</v>
      </c>
      <c r="Z16" s="69">
        <f>IFERROR(-Izmaksas!Z179,"")</f>
        <v>0</v>
      </c>
      <c r="AA16" s="69">
        <f>IFERROR(-Izmaksas!AA179,"")</f>
        <v>0</v>
      </c>
      <c r="AB16" s="69">
        <f>IFERROR(-Izmaksas!AB179,"")</f>
        <v>0</v>
      </c>
      <c r="AC16" s="69">
        <f>IFERROR(-Izmaksas!AC179,"")</f>
        <v>0</v>
      </c>
      <c r="AD16" s="69">
        <f>IFERROR(-Izmaksas!AD179,"")</f>
        <v>0</v>
      </c>
      <c r="AE16" s="69">
        <f>IFERROR(-Izmaksas!AE179,"")</f>
        <v>0</v>
      </c>
      <c r="AF16" s="69">
        <f>IFERROR(-Izmaksas!AF179,"")</f>
        <v>0</v>
      </c>
      <c r="AG16" s="69">
        <f>IFERROR(-Izmaksas!AG179,"")</f>
        <v>0</v>
      </c>
      <c r="AH16" s="69">
        <f>IFERROR(-Izmaksas!AH179,"")</f>
        <v>0</v>
      </c>
      <c r="AI16" s="69">
        <f>IFERROR(-Izmaksas!AI179,"")</f>
        <v>0</v>
      </c>
      <c r="AJ16" s="69">
        <f>IFERROR(-Izmaksas!AJ179,"")</f>
        <v>0</v>
      </c>
      <c r="AK16" s="69">
        <f>IFERROR(-Izmaksas!AK179,"")</f>
        <v>0</v>
      </c>
      <c r="AL16" s="69">
        <f>IFERROR(-Izmaksas!AL179,"")</f>
        <v>0</v>
      </c>
      <c r="AM16" s="69">
        <f>IFERROR(-Izmaksas!AM179,"")</f>
        <v>0</v>
      </c>
      <c r="AN16" s="69">
        <f>IFERROR(-Izmaksas!AN179,"")</f>
        <v>0</v>
      </c>
      <c r="AO16" s="69">
        <f>IFERROR(-Izmaksas!AO179,"")</f>
        <v>0</v>
      </c>
      <c r="AP16" s="69">
        <f>IFERROR(-Izmaksas!AP179,"")</f>
        <v>0</v>
      </c>
      <c r="AQ16" s="69">
        <f>IFERROR(-Izmaksas!AQ179,"")</f>
        <v>0</v>
      </c>
      <c r="AR16" s="69">
        <f>IFERROR(-Izmaksas!AR179,"")</f>
        <v>0</v>
      </c>
      <c r="AS16" s="69">
        <f>IFERROR(-Izmaksas!AS179,"")</f>
        <v>0</v>
      </c>
      <c r="AT16" s="69">
        <f>IFERROR(-Izmaksas!AT179,"")</f>
        <v>0</v>
      </c>
      <c r="AU16" s="69">
        <f>IFERROR(-Izmaksas!AU179,"")</f>
        <v>0</v>
      </c>
      <c r="AV16" s="69">
        <f>IFERROR(-Izmaksas!AV179,"")</f>
        <v>0</v>
      </c>
      <c r="AW16" s="69">
        <f>IFERROR(-Izmaksas!AW179,"")</f>
        <v>0</v>
      </c>
      <c r="AX16" s="69">
        <f>IFERROR(-Izmaksas!AX179,"")</f>
        <v>0</v>
      </c>
      <c r="AY16" s="69">
        <f>IFERROR(-Izmaksas!AY179,"")</f>
        <v>0</v>
      </c>
      <c r="AZ16" s="69">
        <f>IFERROR(-Izmaksas!AZ179,"")</f>
        <v>0</v>
      </c>
      <c r="BA16" s="69">
        <f>IFERROR(-Izmaksas!BA179,"")</f>
        <v>0</v>
      </c>
      <c r="BB16" s="69">
        <f>IFERROR(-Izmaksas!BB179,"")</f>
        <v>0</v>
      </c>
      <c r="BC16" s="69">
        <f>IFERROR(-Izmaksas!BC179,"")</f>
        <v>0</v>
      </c>
      <c r="BD16" s="69">
        <f>IFERROR(-Izmaksas!BD179,"")</f>
        <v>0</v>
      </c>
      <c r="BE16" s="69">
        <f>IFERROR(-Izmaksas!BE179,"")</f>
        <v>0</v>
      </c>
      <c r="BF16" s="69">
        <f>IFERROR(-Izmaksas!BF179,"")</f>
        <v>0</v>
      </c>
      <c r="BG16" s="69">
        <f>IFERROR(-Izmaksas!BG179,"")</f>
        <v>0</v>
      </c>
      <c r="BH16" s="69">
        <f>IFERROR(-Izmaksas!BH179,"")</f>
        <v>0</v>
      </c>
      <c r="BI16" s="69">
        <f>IFERROR(-Izmaksas!BI179,"")</f>
        <v>0</v>
      </c>
      <c r="BJ16" s="69">
        <f>IFERROR(-Izmaksas!BJ179,"")</f>
        <v>0</v>
      </c>
      <c r="BK16" s="69">
        <f>IFERROR(-Izmaksas!BK179,"")</f>
        <v>0</v>
      </c>
      <c r="BL16" s="69">
        <f>IFERROR(-Izmaksas!BL179,"")</f>
        <v>0</v>
      </c>
      <c r="BM16" s="69">
        <f>IFERROR(-Izmaksas!BM179,"")</f>
        <v>0</v>
      </c>
      <c r="BN16" s="69">
        <f>IFERROR(-Izmaksas!BN179,"")</f>
        <v>0</v>
      </c>
      <c r="BO16" s="69">
        <f>IFERROR(-Izmaksas!BO179,"")</f>
        <v>0</v>
      </c>
      <c r="BP16" s="69">
        <f>IFERROR(-Izmaksas!BP179,"")</f>
        <v>0</v>
      </c>
      <c r="BQ16" s="69">
        <f>IFERROR(-Izmaksas!BQ179,"")</f>
        <v>0</v>
      </c>
      <c r="BR16" s="69">
        <f>IFERROR(-Izmaksas!BR179,"")</f>
        <v>0</v>
      </c>
      <c r="BS16" s="69">
        <f>IFERROR(-Izmaksas!BS179,"")</f>
        <v>0</v>
      </c>
      <c r="BT16" s="69">
        <f>IFERROR(-Izmaksas!BT179,"")</f>
        <v>0</v>
      </c>
      <c r="BU16" s="69">
        <f>IFERROR(-Izmaksas!BU179,"")</f>
        <v>0</v>
      </c>
      <c r="BV16" s="69">
        <f>IFERROR(-Izmaksas!BV179,"")</f>
        <v>0</v>
      </c>
      <c r="BW16" s="69">
        <f>IFERROR(-Izmaksas!BW179,"")</f>
        <v>0</v>
      </c>
      <c r="BX16" s="69">
        <f>IFERROR(-Izmaksas!BX179,"")</f>
        <v>0</v>
      </c>
      <c r="BY16" s="69">
        <f>IFERROR(-Izmaksas!BY179,"")</f>
        <v>0</v>
      </c>
      <c r="BZ16" s="69">
        <f>IFERROR(-Izmaksas!BZ179,"")</f>
        <v>0</v>
      </c>
      <c r="CA16" s="69">
        <f>IFERROR(-Izmaksas!CA179,"")</f>
        <v>0</v>
      </c>
      <c r="CB16" s="69">
        <f>IFERROR(-Izmaksas!CB179,"")</f>
        <v>0</v>
      </c>
      <c r="CC16" s="69">
        <f>IFERROR(-Izmaksas!CC179,"")</f>
        <v>0</v>
      </c>
      <c r="CD16" s="69">
        <f>IFERROR(-Izmaksas!CD179,"")</f>
        <v>0</v>
      </c>
      <c r="CE16" s="69">
        <f>IFERROR(-Izmaksas!CE179,"")</f>
        <v>0</v>
      </c>
      <c r="CF16" s="69">
        <f>IFERROR(-Izmaksas!CF179,"")</f>
        <v>0</v>
      </c>
      <c r="CG16" s="69">
        <f>IFERROR(-Izmaksas!CG179,"")</f>
        <v>0</v>
      </c>
      <c r="CH16" s="69">
        <f>IFERROR(-Izmaksas!CH179,"")</f>
        <v>0</v>
      </c>
      <c r="CI16" s="69">
        <f>IFERROR(-Izmaksas!CI179,"")</f>
        <v>0</v>
      </c>
      <c r="CJ16" s="69">
        <f>IFERROR(-Izmaksas!CJ179,"")</f>
        <v>0</v>
      </c>
      <c r="CK16" s="69">
        <f>IFERROR(-Izmaksas!CK179,"")</f>
        <v>0</v>
      </c>
      <c r="CL16" s="69">
        <f>IFERROR(-Izmaksas!CL179,"")</f>
        <v>0</v>
      </c>
      <c r="CM16" s="69">
        <f>IFERROR(-Izmaksas!CM179,"")</f>
        <v>0</v>
      </c>
      <c r="CN16" s="69">
        <f>IFERROR(-Izmaksas!CN179,"")</f>
        <v>0</v>
      </c>
      <c r="CO16" s="69">
        <f>IFERROR(-Izmaksas!CO179,"")</f>
        <v>0</v>
      </c>
      <c r="CP16" s="69">
        <f>IFERROR(-Izmaksas!CP179,"")</f>
        <v>0</v>
      </c>
      <c r="CQ16" s="69">
        <f>IFERROR(-Izmaksas!CQ179,"")</f>
        <v>0</v>
      </c>
      <c r="CR16" s="69">
        <f>IFERROR(-Izmaksas!CR179,"")</f>
        <v>0</v>
      </c>
      <c r="CS16" s="69">
        <f>IFERROR(-Izmaksas!CS179,"")</f>
        <v>0</v>
      </c>
      <c r="CT16" s="69">
        <f>IFERROR(-Izmaksas!CT179,"")</f>
        <v>0</v>
      </c>
      <c r="CU16" s="69">
        <f>IFERROR(-Izmaksas!CU179,"")</f>
        <v>0</v>
      </c>
      <c r="CV16" s="69">
        <f>IFERROR(-Izmaksas!CV179,"")</f>
        <v>0</v>
      </c>
      <c r="CW16" s="69">
        <f>IFERROR(-Izmaksas!CW179,"")</f>
        <v>0</v>
      </c>
      <c r="CX16" s="69">
        <f>IFERROR(-Izmaksas!CX179,"")</f>
        <v>0</v>
      </c>
      <c r="CY16" s="69">
        <f>IFERROR(-Izmaksas!CY179,"")</f>
        <v>0</v>
      </c>
      <c r="CZ16" s="69">
        <f>IFERROR(-Izmaksas!CZ179,"")</f>
        <v>0</v>
      </c>
      <c r="DA16" s="69">
        <f>IFERROR(-Izmaksas!DA179,"")</f>
        <v>0</v>
      </c>
      <c r="DB16" s="69">
        <f>IFERROR(-Izmaksas!DB179,"")</f>
        <v>0</v>
      </c>
      <c r="DC16" s="69">
        <f>IFERROR(-Izmaksas!DC179,"")</f>
        <v>0</v>
      </c>
      <c r="DD16" s="69">
        <f>IFERROR(-Izmaksas!DD179,"")</f>
        <v>0</v>
      </c>
      <c r="DE16" s="69">
        <f>IFERROR(-Izmaksas!DE179,"")</f>
        <v>0</v>
      </c>
      <c r="DF16" s="69">
        <f>IFERROR(-Izmaksas!DF179,"")</f>
        <v>0</v>
      </c>
      <c r="DG16" s="69">
        <f>IFERROR(-Izmaksas!DG179,"")</f>
        <v>0</v>
      </c>
      <c r="DH16" s="69">
        <f>IFERROR(-Izmaksas!DH179,"")</f>
        <v>0</v>
      </c>
      <c r="DI16" s="69">
        <f>IFERROR(-Izmaksas!DI179,"")</f>
        <v>0</v>
      </c>
      <c r="DJ16" s="69">
        <f>IFERROR(-Izmaksas!DJ179,"")</f>
        <v>0</v>
      </c>
      <c r="DK16" s="69">
        <f>IFERROR(-Izmaksas!DK179,"")</f>
        <v>0</v>
      </c>
      <c r="DL16" s="69">
        <f>IFERROR(-Izmaksas!DL179,"")</f>
        <v>0</v>
      </c>
      <c r="DM16" s="69">
        <f>IFERROR(-Izmaksas!DM179,"")</f>
        <v>0</v>
      </c>
      <c r="DN16" s="69">
        <f>IFERROR(-Izmaksas!DN179,"")</f>
        <v>0</v>
      </c>
      <c r="DO16" s="69">
        <f>IFERROR(-Izmaksas!DO179,"")</f>
        <v>0</v>
      </c>
      <c r="DP16" s="69">
        <f>IFERROR(-Izmaksas!DP179,"")</f>
        <v>0</v>
      </c>
      <c r="DQ16" s="69">
        <f>IFERROR(-Izmaksas!DQ179,"")</f>
        <v>0</v>
      </c>
      <c r="DR16" s="69">
        <f>IFERROR(-Izmaksas!DR179,"")</f>
        <v>0</v>
      </c>
      <c r="DS16" s="69">
        <f>IFERROR(-Izmaksas!DS179,"")</f>
        <v>0</v>
      </c>
      <c r="DT16" s="69">
        <f>IFERROR(-Izmaksas!DT179,"")</f>
        <v>0</v>
      </c>
      <c r="DU16" s="69">
        <f>IFERROR(-Izmaksas!DU179,"")</f>
        <v>0</v>
      </c>
    </row>
    <row r="17" spans="1:125">
      <c r="A17" s="61" t="str">
        <f>IFERROR(Izmaksas!A180,"")</f>
        <v>Nominālās privātā partnera riska izmaksas uzturēšanas fāzē</v>
      </c>
      <c r="B17" s="62" t="str">
        <f>IFERROR(Izmaksas!B180,"")</f>
        <v xml:space="preserve"> €</v>
      </c>
      <c r="C17" s="2"/>
      <c r="D17" s="85">
        <f t="shared" si="0"/>
        <v>-367962.17714157421</v>
      </c>
      <c r="E17" s="69">
        <f>IFERROR(-Izmaksas!E180,"")</f>
        <v>0</v>
      </c>
      <c r="F17" s="69">
        <f>IFERROR(-Izmaksas!F180,"")</f>
        <v>0</v>
      </c>
      <c r="G17" s="69">
        <f>IFERROR(-Izmaksas!G180,"")</f>
        <v>0</v>
      </c>
      <c r="H17" s="69">
        <f>IFERROR(-Izmaksas!H180,"")</f>
        <v>0</v>
      </c>
      <c r="I17" s="69">
        <f>IFERROR(-Izmaksas!I180,"")</f>
        <v>0</v>
      </c>
      <c r="J17" s="69">
        <f>IFERROR(-Izmaksas!J180,"")</f>
        <v>-3969.6698594810878</v>
      </c>
      <c r="K17" s="69">
        <f>IFERROR(-Izmaksas!K180,"")</f>
        <v>-3992.3011906498523</v>
      </c>
      <c r="L17" s="69">
        <f>IFERROR(-Izmaksas!L180,"")</f>
        <v>-4014.8079401018304</v>
      </c>
      <c r="M17" s="69">
        <f>IFERROR(-Izmaksas!M180,"")</f>
        <v>-4011.1364537194286</v>
      </c>
      <c r="N17" s="69">
        <f>IFERROR(-Izmaksas!N180,"")</f>
        <v>-4031.2651923771618</v>
      </c>
      <c r="O17" s="69">
        <f>IFERROR(-Izmaksas!O180,"")</f>
        <v>-4051.272085680368</v>
      </c>
      <c r="P17" s="69">
        <f>IFERROR(-Izmaksas!P180,"")</f>
        <v>-4071.1543224674588</v>
      </c>
      <c r="Q17" s="69">
        <f>IFERROR(-Izmaksas!Q180,"")</f>
        <v>-4091.359182793818</v>
      </c>
      <c r="R17" s="69">
        <f>IFERROR(-Izmaksas!R180,"")</f>
        <v>-4111.8904962247052</v>
      </c>
      <c r="S17" s="69">
        <f>IFERROR(-Izmaksas!S180,"")</f>
        <v>-4132.2975273939746</v>
      </c>
      <c r="T17" s="69">
        <f>IFERROR(-Izmaksas!T180,"")</f>
        <v>-4152.5774089168081</v>
      </c>
      <c r="U17" s="69">
        <f>IFERROR(-Izmaksas!U180,"")</f>
        <v>-4173.1863664496941</v>
      </c>
      <c r="V17" s="69">
        <f>IFERROR(-Izmaksas!V180,"")</f>
        <v>-4194.1283061491995</v>
      </c>
      <c r="W17" s="69">
        <f>IFERROR(-Izmaksas!W180,"")</f>
        <v>-4214.9434779418552</v>
      </c>
      <c r="X17" s="69">
        <f>IFERROR(-Izmaksas!X180,"")</f>
        <v>-4235.6289570951449</v>
      </c>
      <c r="Y17" s="69">
        <f>IFERROR(-Izmaksas!Y180,"")</f>
        <v>-4256.6500937786886</v>
      </c>
      <c r="Z17" s="69">
        <f>IFERROR(-Izmaksas!Z180,"")</f>
        <v>-4278.0108722721834</v>
      </c>
      <c r="AA17" s="69">
        <f>IFERROR(-Izmaksas!AA180,"")</f>
        <v>-4299.2423475006926</v>
      </c>
      <c r="AB17" s="69">
        <f>IFERROR(-Izmaksas!AB180,"")</f>
        <v>-4320.3415362370479</v>
      </c>
      <c r="AC17" s="69">
        <f>IFERROR(-Izmaksas!AC180,"")</f>
        <v>-4341.7830956542621</v>
      </c>
      <c r="AD17" s="69">
        <f>IFERROR(-Izmaksas!AD180,"")</f>
        <v>-7476.9287226077686</v>
      </c>
      <c r="AE17" s="69">
        <f>IFERROR(-Izmaksas!AE180,"")</f>
        <v>-7514.0362082357933</v>
      </c>
      <c r="AF17" s="69">
        <f>IFERROR(-Izmaksas!AF180,"")</f>
        <v>-7550.9124890580488</v>
      </c>
      <c r="AG17" s="69">
        <f>IFERROR(-Izmaksas!AG180,"")</f>
        <v>-7588.3871510564959</v>
      </c>
      <c r="AH17" s="69">
        <f>IFERROR(-Izmaksas!AH180,"")</f>
        <v>-7626.467297059924</v>
      </c>
      <c r="AI17" s="69">
        <f>IFERROR(-Izmaksas!AI180,"")</f>
        <v>-7664.3169324005094</v>
      </c>
      <c r="AJ17" s="69">
        <f>IFERROR(-Izmaksas!AJ180,"")</f>
        <v>-7701.9307388392099</v>
      </c>
      <c r="AK17" s="69">
        <f>IFERROR(-Izmaksas!AK180,"")</f>
        <v>-7740.1548940776247</v>
      </c>
      <c r="AL17" s="69">
        <f>IFERROR(-Izmaksas!AL180,"")</f>
        <v>-7778.9966430011227</v>
      </c>
      <c r="AM17" s="69">
        <f>IFERROR(-Izmaksas!AM180,"")</f>
        <v>-7817.6032710485179</v>
      </c>
      <c r="AN17" s="69">
        <f>IFERROR(-Izmaksas!AN180,"")</f>
        <v>-7855.9693536159957</v>
      </c>
      <c r="AO17" s="69">
        <f>IFERROR(-Izmaksas!AO180,"")</f>
        <v>-7894.9579919591779</v>
      </c>
      <c r="AP17" s="69">
        <f>IFERROR(-Izmaksas!AP180,"")</f>
        <v>-7934.5765758611442</v>
      </c>
      <c r="AQ17" s="69">
        <f>IFERROR(-Izmaksas!AQ180,"")</f>
        <v>-7973.9553364694902</v>
      </c>
      <c r="AR17" s="69">
        <f>IFERROR(-Izmaksas!AR180,"")</f>
        <v>-8013.0887406883157</v>
      </c>
      <c r="AS17" s="69">
        <f>IFERROR(-Izmaksas!AS180,"")</f>
        <v>-8052.857151798361</v>
      </c>
      <c r="AT17" s="69">
        <f>IFERROR(-Izmaksas!AT180,"")</f>
        <v>-8093.2681073783697</v>
      </c>
      <c r="AU17" s="69">
        <f>IFERROR(-Izmaksas!AU180,"")</f>
        <v>-8133.4344431988784</v>
      </c>
      <c r="AV17" s="69">
        <f>IFERROR(-Izmaksas!AV180,"")</f>
        <v>-8173.3505155020821</v>
      </c>
      <c r="AW17" s="69">
        <f>IFERROR(-Izmaksas!AW180,"")</f>
        <v>-8213.9142948343269</v>
      </c>
      <c r="AX17" s="69">
        <f>IFERROR(-Izmaksas!AX180,"")</f>
        <v>-8255.1334695259375</v>
      </c>
      <c r="AY17" s="69">
        <f>IFERROR(-Izmaksas!AY180,"")</f>
        <v>-8296.1031320628572</v>
      </c>
      <c r="AZ17" s="69">
        <f>IFERROR(-Izmaksas!AZ180,"")</f>
        <v>-8336.8175258121228</v>
      </c>
      <c r="BA17" s="69">
        <f>IFERROR(-Izmaksas!BA180,"")</f>
        <v>-8378.1925807310145</v>
      </c>
      <c r="BB17" s="69">
        <f>IFERROR(-Izmaksas!BB180,"")</f>
        <v>-8420.2361389164525</v>
      </c>
      <c r="BC17" s="69">
        <f>IFERROR(-Izmaksas!BC180,"")</f>
        <v>-8462.0251947041143</v>
      </c>
      <c r="BD17" s="69">
        <f>IFERROR(-Izmaksas!BD180,"")</f>
        <v>-8503.5538763283657</v>
      </c>
      <c r="BE17" s="69">
        <f>IFERROR(-Izmaksas!BE180,"")</f>
        <v>-8545.7564323456354</v>
      </c>
      <c r="BF17" s="69">
        <f>IFERROR(-Izmaksas!BF180,"")</f>
        <v>-8588.6408616947847</v>
      </c>
      <c r="BG17" s="69">
        <f>IFERROR(-Izmaksas!BG180,"")</f>
        <v>-8631.2656985981976</v>
      </c>
      <c r="BH17" s="69">
        <f>IFERROR(-Izmaksas!BH180,"")</f>
        <v>-8673.6249538549346</v>
      </c>
      <c r="BI17" s="69">
        <f>IFERROR(-Izmaksas!BI180,"")</f>
        <v>-8716.6715609925468</v>
      </c>
      <c r="BJ17" s="69">
        <f>IFERROR(-Izmaksas!BJ180,"")</f>
        <v>-8760.4136789286804</v>
      </c>
      <c r="BK17" s="69">
        <f>IFERROR(-Izmaksas!BK180,"")</f>
        <v>-8803.8910125701605</v>
      </c>
      <c r="BL17" s="69">
        <f>IFERROR(-Izmaksas!BL180,"")</f>
        <v>-8847.097452932032</v>
      </c>
      <c r="BM17" s="69">
        <f>IFERROR(-Izmaksas!BM180,"")</f>
        <v>0</v>
      </c>
      <c r="BN17" s="69">
        <f>IFERROR(-Izmaksas!BN180,"")</f>
        <v>0</v>
      </c>
      <c r="BO17" s="69">
        <f>IFERROR(-Izmaksas!BO180,"")</f>
        <v>0</v>
      </c>
      <c r="BP17" s="69">
        <f>IFERROR(-Izmaksas!BP180,"")</f>
        <v>0</v>
      </c>
      <c r="BQ17" s="69">
        <f>IFERROR(-Izmaksas!BQ180,"")</f>
        <v>0</v>
      </c>
      <c r="BR17" s="69">
        <f>IFERROR(-Izmaksas!BR180,"")</f>
        <v>0</v>
      </c>
      <c r="BS17" s="69">
        <f>IFERROR(-Izmaksas!BS180,"")</f>
        <v>0</v>
      </c>
      <c r="BT17" s="69">
        <f>IFERROR(-Izmaksas!BT180,"")</f>
        <v>0</v>
      </c>
      <c r="BU17" s="69">
        <f>IFERROR(-Izmaksas!BU180,"")</f>
        <v>0</v>
      </c>
      <c r="BV17" s="69">
        <f>IFERROR(-Izmaksas!BV180,"")</f>
        <v>0</v>
      </c>
      <c r="BW17" s="69">
        <f>IFERROR(-Izmaksas!BW180,"")</f>
        <v>0</v>
      </c>
      <c r="BX17" s="69">
        <f>IFERROR(-Izmaksas!BX180,"")</f>
        <v>0</v>
      </c>
      <c r="BY17" s="69">
        <f>IFERROR(-Izmaksas!BY180,"")</f>
        <v>0</v>
      </c>
      <c r="BZ17" s="69">
        <f>IFERROR(-Izmaksas!BZ180,"")</f>
        <v>0</v>
      </c>
      <c r="CA17" s="69">
        <f>IFERROR(-Izmaksas!CA180,"")</f>
        <v>0</v>
      </c>
      <c r="CB17" s="69">
        <f>IFERROR(-Izmaksas!CB180,"")</f>
        <v>0</v>
      </c>
      <c r="CC17" s="69">
        <f>IFERROR(-Izmaksas!CC180,"")</f>
        <v>0</v>
      </c>
      <c r="CD17" s="69">
        <f>IFERROR(-Izmaksas!CD180,"")</f>
        <v>0</v>
      </c>
      <c r="CE17" s="69">
        <f>IFERROR(-Izmaksas!CE180,"")</f>
        <v>0</v>
      </c>
      <c r="CF17" s="69">
        <f>IFERROR(-Izmaksas!CF180,"")</f>
        <v>0</v>
      </c>
      <c r="CG17" s="69">
        <f>IFERROR(-Izmaksas!CG180,"")</f>
        <v>0</v>
      </c>
      <c r="CH17" s="69">
        <f>IFERROR(-Izmaksas!CH180,"")</f>
        <v>0</v>
      </c>
      <c r="CI17" s="69">
        <f>IFERROR(-Izmaksas!CI180,"")</f>
        <v>0</v>
      </c>
      <c r="CJ17" s="69">
        <f>IFERROR(-Izmaksas!CJ180,"")</f>
        <v>0</v>
      </c>
      <c r="CK17" s="69">
        <f>IFERROR(-Izmaksas!CK180,"")</f>
        <v>0</v>
      </c>
      <c r="CL17" s="69">
        <f>IFERROR(-Izmaksas!CL180,"")</f>
        <v>0</v>
      </c>
      <c r="CM17" s="69">
        <f>IFERROR(-Izmaksas!CM180,"")</f>
        <v>0</v>
      </c>
      <c r="CN17" s="69">
        <f>IFERROR(-Izmaksas!CN180,"")</f>
        <v>0</v>
      </c>
      <c r="CO17" s="69">
        <f>IFERROR(-Izmaksas!CO180,"")</f>
        <v>0</v>
      </c>
      <c r="CP17" s="69">
        <f>IFERROR(-Izmaksas!CP180,"")</f>
        <v>0</v>
      </c>
      <c r="CQ17" s="69">
        <f>IFERROR(-Izmaksas!CQ180,"")</f>
        <v>0</v>
      </c>
      <c r="CR17" s="69">
        <f>IFERROR(-Izmaksas!CR180,"")</f>
        <v>0</v>
      </c>
      <c r="CS17" s="69">
        <f>IFERROR(-Izmaksas!CS180,"")</f>
        <v>0</v>
      </c>
      <c r="CT17" s="69">
        <f>IFERROR(-Izmaksas!CT180,"")</f>
        <v>0</v>
      </c>
      <c r="CU17" s="69">
        <f>IFERROR(-Izmaksas!CU180,"")</f>
        <v>0</v>
      </c>
      <c r="CV17" s="69">
        <f>IFERROR(-Izmaksas!CV180,"")</f>
        <v>0</v>
      </c>
      <c r="CW17" s="69">
        <f>IFERROR(-Izmaksas!CW180,"")</f>
        <v>0</v>
      </c>
      <c r="CX17" s="69">
        <f>IFERROR(-Izmaksas!CX180,"")</f>
        <v>0</v>
      </c>
      <c r="CY17" s="69">
        <f>IFERROR(-Izmaksas!CY180,"")</f>
        <v>0</v>
      </c>
      <c r="CZ17" s="69">
        <f>IFERROR(-Izmaksas!CZ180,"")</f>
        <v>0</v>
      </c>
      <c r="DA17" s="69">
        <f>IFERROR(-Izmaksas!DA180,"")</f>
        <v>0</v>
      </c>
      <c r="DB17" s="69">
        <f>IFERROR(-Izmaksas!DB180,"")</f>
        <v>0</v>
      </c>
      <c r="DC17" s="69">
        <f>IFERROR(-Izmaksas!DC180,"")</f>
        <v>0</v>
      </c>
      <c r="DD17" s="69">
        <f>IFERROR(-Izmaksas!DD180,"")</f>
        <v>0</v>
      </c>
      <c r="DE17" s="69">
        <f>IFERROR(-Izmaksas!DE180,"")</f>
        <v>0</v>
      </c>
      <c r="DF17" s="69">
        <f>IFERROR(-Izmaksas!DF180,"")</f>
        <v>0</v>
      </c>
      <c r="DG17" s="69">
        <f>IFERROR(-Izmaksas!DG180,"")</f>
        <v>0</v>
      </c>
      <c r="DH17" s="69">
        <f>IFERROR(-Izmaksas!DH180,"")</f>
        <v>0</v>
      </c>
      <c r="DI17" s="69">
        <f>IFERROR(-Izmaksas!DI180,"")</f>
        <v>0</v>
      </c>
      <c r="DJ17" s="69">
        <f>IFERROR(-Izmaksas!DJ180,"")</f>
        <v>0</v>
      </c>
      <c r="DK17" s="69">
        <f>IFERROR(-Izmaksas!DK180,"")</f>
        <v>0</v>
      </c>
      <c r="DL17" s="69">
        <f>IFERROR(-Izmaksas!DL180,"")</f>
        <v>0</v>
      </c>
      <c r="DM17" s="69">
        <f>IFERROR(-Izmaksas!DM180,"")</f>
        <v>0</v>
      </c>
      <c r="DN17" s="69">
        <f>IFERROR(-Izmaksas!DN180,"")</f>
        <v>0</v>
      </c>
      <c r="DO17" s="69">
        <f>IFERROR(-Izmaksas!DO180,"")</f>
        <v>0</v>
      </c>
      <c r="DP17" s="69">
        <f>IFERROR(-Izmaksas!DP180,"")</f>
        <v>0</v>
      </c>
      <c r="DQ17" s="69">
        <f>IFERROR(-Izmaksas!DQ180,"")</f>
        <v>0</v>
      </c>
      <c r="DR17" s="69">
        <f>IFERROR(-Izmaksas!DR180,"")</f>
        <v>0</v>
      </c>
      <c r="DS17" s="69">
        <f>IFERROR(-Izmaksas!DS180,"")</f>
        <v>0</v>
      </c>
      <c r="DT17" s="69">
        <f>IFERROR(-Izmaksas!DT180,"")</f>
        <v>0</v>
      </c>
      <c r="DU17" s="69">
        <f>IFERROR(-Izmaksas!DU180,"")</f>
        <v>0</v>
      </c>
    </row>
    <row r="18" spans="1:125">
      <c r="A18" s="61" t="str">
        <f>IFERROR(Izmaksas!A181,"")</f>
        <v>Pievienotās vērtības nodoklis</v>
      </c>
      <c r="B18" s="62" t="str">
        <f>IFERROR(Ieņēmumi!B35,"")</f>
        <v>€</v>
      </c>
      <c r="C18" s="2"/>
      <c r="D18" s="85">
        <f t="shared" si="0"/>
        <v>-426069.12639666878</v>
      </c>
      <c r="E18" s="69">
        <f>IFERROR(-Izmaksas!E181,"")</f>
        <v>0</v>
      </c>
      <c r="F18" s="69">
        <f>IFERROR(-Izmaksas!F181,"")</f>
        <v>0</v>
      </c>
      <c r="G18" s="69">
        <f>IFERROR(-Izmaksas!G181,"")</f>
        <v>0</v>
      </c>
      <c r="H18" s="69">
        <f>IFERROR(-Izmaksas!H181,"")</f>
        <v>0</v>
      </c>
      <c r="I18" s="69">
        <f>IFERROR(-Izmaksas!I181,"")</f>
        <v>0</v>
      </c>
      <c r="J18" s="69">
        <f>IFERROR(-Izmaksas!J181,"")</f>
        <v>-4270.6596953666967</v>
      </c>
      <c r="K18" s="69">
        <f>IFERROR(-Izmaksas!K181,"")</f>
        <v>-4295.0069880374213</v>
      </c>
      <c r="L18" s="69">
        <f>IFERROR(-Izmaksas!L181,"")</f>
        <v>-4319.2202529084816</v>
      </c>
      <c r="M18" s="69">
        <f>IFERROR(-Izmaksas!M181,"")</f>
        <v>-4315.2703856725539</v>
      </c>
      <c r="N18" s="69">
        <f>IFERROR(-Izmaksas!N181,"")</f>
        <v>-4336.9253332997077</v>
      </c>
      <c r="O18" s="69">
        <f>IFERROR(-Izmaksas!O181,"")</f>
        <v>-4358.449196966968</v>
      </c>
      <c r="P18" s="69">
        <f>IFERROR(-Izmaksas!P181,"")</f>
        <v>-4379.8389523637716</v>
      </c>
      <c r="Q18" s="69">
        <f>IFERROR(-Izmaksas!Q181,"")</f>
        <v>-4401.5757933860059</v>
      </c>
      <c r="R18" s="69">
        <f>IFERROR(-Izmaksas!R181,"")</f>
        <v>-4423.6638399657013</v>
      </c>
      <c r="S18" s="69">
        <f>IFERROR(-Izmaksas!S181,"")</f>
        <v>-4445.6181809063073</v>
      </c>
      <c r="T18" s="69">
        <f>IFERROR(-Izmaksas!T181,"")</f>
        <v>-4467.4357314110475</v>
      </c>
      <c r="U18" s="69">
        <f>IFERROR(-Izmaksas!U181,"")</f>
        <v>-4489.6073092537263</v>
      </c>
      <c r="V18" s="69">
        <f>IFERROR(-Izmaksas!V181,"")</f>
        <v>-4512.1371167650159</v>
      </c>
      <c r="W18" s="69">
        <f>IFERROR(-Izmaksas!W181,"")</f>
        <v>-4534.5305445244339</v>
      </c>
      <c r="X18" s="69">
        <f>IFERROR(-Izmaksas!X181,"")</f>
        <v>-4556.7844460392689</v>
      </c>
      <c r="Y18" s="69">
        <f>IFERROR(-Izmaksas!Y181,"")</f>
        <v>-4579.3994554388009</v>
      </c>
      <c r="Z18" s="69">
        <f>IFERROR(-Izmaksas!Z181,"")</f>
        <v>-4602.379859100316</v>
      </c>
      <c r="AA18" s="69">
        <f>IFERROR(-Izmaksas!AA181,"")</f>
        <v>-4625.2211554149226</v>
      </c>
      <c r="AB18" s="69">
        <f>IFERROR(-Izmaksas!AB181,"")</f>
        <v>-4647.9201349600544</v>
      </c>
      <c r="AC18" s="69">
        <f>IFERROR(-Izmaksas!AC181,"")</f>
        <v>-4670.9874445475771</v>
      </c>
      <c r="AD18" s="69">
        <f>IFERROR(-Izmaksas!AD181,"")</f>
        <v>-8836.2762146104924</v>
      </c>
      <c r="AE18" s="69">
        <f>IFERROR(-Izmaksas!AE181,"")</f>
        <v>-8880.1300488255292</v>
      </c>
      <c r="AF18" s="69">
        <f>IFERROR(-Izmaksas!AF181,"")</f>
        <v>-8923.710643907003</v>
      </c>
      <c r="AG18" s="69">
        <f>IFERROR(-Izmaksas!AG181,"")</f>
        <v>-8967.9984092117847</v>
      </c>
      <c r="AH18" s="69">
        <f>IFERROR(-Izmaksas!AH181,"")</f>
        <v>-9013.0017389027016</v>
      </c>
      <c r="AI18" s="69">
        <f>IFERROR(-Izmaksas!AI181,"")</f>
        <v>-9057.7326498020411</v>
      </c>
      <c r="AJ18" s="69">
        <f>IFERROR(-Izmaksas!AJ181,"")</f>
        <v>-9102.1848567851448</v>
      </c>
      <c r="AK18" s="69">
        <f>IFERROR(-Izmaksas!AK181,"")</f>
        <v>-9147.3583773960181</v>
      </c>
      <c r="AL18" s="69">
        <f>IFERROR(-Izmaksas!AL181,"")</f>
        <v>-9193.2617736807551</v>
      </c>
      <c r="AM18" s="69">
        <f>IFERROR(-Izmaksas!AM181,"")</f>
        <v>-9238.8873027980826</v>
      </c>
      <c r="AN18" s="69">
        <f>IFERROR(-Izmaksas!AN181,"")</f>
        <v>-9284.2285539208478</v>
      </c>
      <c r="AO18" s="69">
        <f>IFERROR(-Izmaksas!AO181,"")</f>
        <v>-9330.3055449439416</v>
      </c>
      <c r="AP18" s="69">
        <f>IFERROR(-Izmaksas!AP181,"")</f>
        <v>-9377.1270091543684</v>
      </c>
      <c r="AQ18" s="69">
        <f>IFERROR(-Izmaksas!AQ181,"")</f>
        <v>-9423.6650488540454</v>
      </c>
      <c r="AR18" s="69">
        <f>IFERROR(-Izmaksas!AR181,"")</f>
        <v>-9469.9131249992643</v>
      </c>
      <c r="AS18" s="69">
        <f>IFERROR(-Izmaksas!AS181,"")</f>
        <v>-9516.9116558428195</v>
      </c>
      <c r="AT18" s="69">
        <f>IFERROR(-Izmaksas!AT181,"")</f>
        <v>-9564.6695493374609</v>
      </c>
      <c r="AU18" s="69">
        <f>IFERROR(-Izmaksas!AU181,"")</f>
        <v>-9612.1383498311243</v>
      </c>
      <c r="AV18" s="69">
        <f>IFERROR(-Izmaksas!AV181,"")</f>
        <v>-9659.3113874992487</v>
      </c>
      <c r="AW18" s="69">
        <f>IFERROR(-Izmaksas!AW181,"")</f>
        <v>-9707.2498889596773</v>
      </c>
      <c r="AX18" s="69">
        <f>IFERROR(-Izmaksas!AX181,"")</f>
        <v>-9755.9629403242088</v>
      </c>
      <c r="AY18" s="69">
        <f>IFERROR(-Izmaksas!AY181,"")</f>
        <v>-9804.381116827748</v>
      </c>
      <c r="AZ18" s="69">
        <f>IFERROR(-Izmaksas!AZ181,"")</f>
        <v>-9852.4976152492345</v>
      </c>
      <c r="BA18" s="69">
        <f>IFERROR(-Izmaksas!BA181,"")</f>
        <v>-9901.3948867388699</v>
      </c>
      <c r="BB18" s="69">
        <f>IFERROR(-Izmaksas!BB181,"")</f>
        <v>-9951.0821991306912</v>
      </c>
      <c r="BC18" s="69">
        <f>IFERROR(-Izmaksas!BC181,"")</f>
        <v>-10000.468739164302</v>
      </c>
      <c r="BD18" s="69">
        <f>IFERROR(-Izmaksas!BD181,"")</f>
        <v>-10049.547567554218</v>
      </c>
      <c r="BE18" s="69">
        <f>IFERROR(-Izmaksas!BE181,"")</f>
        <v>-10099.422784473647</v>
      </c>
      <c r="BF18" s="69">
        <f>IFERROR(-Izmaksas!BF181,"")</f>
        <v>-10150.103843113306</v>
      </c>
      <c r="BG18" s="69">
        <f>IFERROR(-Izmaksas!BG181,"")</f>
        <v>-10200.478113947589</v>
      </c>
      <c r="BH18" s="69">
        <f>IFERROR(-Izmaksas!BH181,"")</f>
        <v>-10250.538518905305</v>
      </c>
      <c r="BI18" s="69">
        <f>IFERROR(-Izmaksas!BI181,"")</f>
        <v>-10301.411240163121</v>
      </c>
      <c r="BJ18" s="69">
        <f>IFERROR(-Izmaksas!BJ181,"")</f>
        <v>-10353.105919975573</v>
      </c>
      <c r="BK18" s="69">
        <f>IFERROR(-Izmaksas!BK181,"")</f>
        <v>-10404.487676226541</v>
      </c>
      <c r="BL18" s="69">
        <f>IFERROR(-Izmaksas!BL181,"")</f>
        <v>-10455.54928928341</v>
      </c>
      <c r="BM18" s="69">
        <f>IFERROR(-Izmaksas!BM181,"")</f>
        <v>0</v>
      </c>
      <c r="BN18" s="69">
        <f>IFERROR(-Izmaksas!BN181,"")</f>
        <v>0</v>
      </c>
      <c r="BO18" s="69">
        <f>IFERROR(-Izmaksas!BO181,"")</f>
        <v>0</v>
      </c>
      <c r="BP18" s="69">
        <f>IFERROR(-Izmaksas!BP181,"")</f>
        <v>0</v>
      </c>
      <c r="BQ18" s="69">
        <f>IFERROR(-Izmaksas!BQ181,"")</f>
        <v>0</v>
      </c>
      <c r="BR18" s="69">
        <f>IFERROR(-Izmaksas!BR181,"")</f>
        <v>0</v>
      </c>
      <c r="BS18" s="69">
        <f>IFERROR(-Izmaksas!BS181,"")</f>
        <v>0</v>
      </c>
      <c r="BT18" s="69">
        <f>IFERROR(-Izmaksas!BT181,"")</f>
        <v>0</v>
      </c>
      <c r="BU18" s="69">
        <f>IFERROR(-Izmaksas!BU181,"")</f>
        <v>0</v>
      </c>
      <c r="BV18" s="69">
        <f>IFERROR(-Izmaksas!BV181,"")</f>
        <v>0</v>
      </c>
      <c r="BW18" s="69">
        <f>IFERROR(-Izmaksas!BW181,"")</f>
        <v>0</v>
      </c>
      <c r="BX18" s="69">
        <f>IFERROR(-Izmaksas!BX181,"")</f>
        <v>0</v>
      </c>
      <c r="BY18" s="69">
        <f>IFERROR(-Izmaksas!BY181,"")</f>
        <v>0</v>
      </c>
      <c r="BZ18" s="69">
        <f>IFERROR(-Izmaksas!BZ181,"")</f>
        <v>0</v>
      </c>
      <c r="CA18" s="69">
        <f>IFERROR(-Izmaksas!CA181,"")</f>
        <v>0</v>
      </c>
      <c r="CB18" s="69">
        <f>IFERROR(-Izmaksas!CB181,"")</f>
        <v>0</v>
      </c>
      <c r="CC18" s="69">
        <f>IFERROR(-Izmaksas!CC181,"")</f>
        <v>0</v>
      </c>
      <c r="CD18" s="69">
        <f>IFERROR(-Izmaksas!CD181,"")</f>
        <v>0</v>
      </c>
      <c r="CE18" s="69">
        <f>IFERROR(-Izmaksas!CE181,"")</f>
        <v>0</v>
      </c>
      <c r="CF18" s="69">
        <f>IFERROR(-Izmaksas!CF181,"")</f>
        <v>0</v>
      </c>
      <c r="CG18" s="69">
        <f>IFERROR(-Izmaksas!CG181,"")</f>
        <v>0</v>
      </c>
      <c r="CH18" s="69">
        <f>IFERROR(-Izmaksas!CH181,"")</f>
        <v>0</v>
      </c>
      <c r="CI18" s="69">
        <f>IFERROR(-Izmaksas!CI181,"")</f>
        <v>0</v>
      </c>
      <c r="CJ18" s="69">
        <f>IFERROR(-Izmaksas!CJ181,"")</f>
        <v>0</v>
      </c>
      <c r="CK18" s="69">
        <f>IFERROR(-Izmaksas!CK181,"")</f>
        <v>0</v>
      </c>
      <c r="CL18" s="69">
        <f>IFERROR(-Izmaksas!CL181,"")</f>
        <v>0</v>
      </c>
      <c r="CM18" s="69">
        <f>IFERROR(-Izmaksas!CM181,"")</f>
        <v>0</v>
      </c>
      <c r="CN18" s="69">
        <f>IFERROR(-Izmaksas!CN181,"")</f>
        <v>0</v>
      </c>
      <c r="CO18" s="69">
        <f>IFERROR(-Izmaksas!CO181,"")</f>
        <v>0</v>
      </c>
      <c r="CP18" s="69">
        <f>IFERROR(-Izmaksas!CP181,"")</f>
        <v>0</v>
      </c>
      <c r="CQ18" s="69">
        <f>IFERROR(-Izmaksas!CQ181,"")</f>
        <v>0</v>
      </c>
      <c r="CR18" s="69">
        <f>IFERROR(-Izmaksas!CR181,"")</f>
        <v>0</v>
      </c>
      <c r="CS18" s="69">
        <f>IFERROR(-Izmaksas!CS181,"")</f>
        <v>0</v>
      </c>
      <c r="CT18" s="69">
        <f>IFERROR(-Izmaksas!CT181,"")</f>
        <v>0</v>
      </c>
      <c r="CU18" s="69">
        <f>IFERROR(-Izmaksas!CU181,"")</f>
        <v>0</v>
      </c>
      <c r="CV18" s="69">
        <f>IFERROR(-Izmaksas!CV181,"")</f>
        <v>0</v>
      </c>
      <c r="CW18" s="69">
        <f>IFERROR(-Izmaksas!CW181,"")</f>
        <v>0</v>
      </c>
      <c r="CX18" s="69">
        <f>IFERROR(-Izmaksas!CX181,"")</f>
        <v>0</v>
      </c>
      <c r="CY18" s="69">
        <f>IFERROR(-Izmaksas!CY181,"")</f>
        <v>0</v>
      </c>
      <c r="CZ18" s="69">
        <f>IFERROR(-Izmaksas!CZ181,"")</f>
        <v>0</v>
      </c>
      <c r="DA18" s="69">
        <f>IFERROR(-Izmaksas!DA181,"")</f>
        <v>0</v>
      </c>
      <c r="DB18" s="69">
        <f>IFERROR(-Izmaksas!DB181,"")</f>
        <v>0</v>
      </c>
      <c r="DC18" s="69">
        <f>IFERROR(-Izmaksas!DC181,"")</f>
        <v>0</v>
      </c>
      <c r="DD18" s="69">
        <f>IFERROR(-Izmaksas!DD181,"")</f>
        <v>0</v>
      </c>
      <c r="DE18" s="69">
        <f>IFERROR(-Izmaksas!DE181,"")</f>
        <v>0</v>
      </c>
      <c r="DF18" s="69">
        <f>IFERROR(-Izmaksas!DF181,"")</f>
        <v>0</v>
      </c>
      <c r="DG18" s="69">
        <f>IFERROR(-Izmaksas!DG181,"")</f>
        <v>0</v>
      </c>
      <c r="DH18" s="69">
        <f>IFERROR(-Izmaksas!DH181,"")</f>
        <v>0</v>
      </c>
      <c r="DI18" s="69">
        <f>IFERROR(-Izmaksas!DI181,"")</f>
        <v>0</v>
      </c>
      <c r="DJ18" s="69">
        <f>IFERROR(-Izmaksas!DJ181,"")</f>
        <v>0</v>
      </c>
      <c r="DK18" s="69">
        <f>IFERROR(-Izmaksas!DK181,"")</f>
        <v>0</v>
      </c>
      <c r="DL18" s="69">
        <f>IFERROR(-Izmaksas!DL181,"")</f>
        <v>0</v>
      </c>
      <c r="DM18" s="69">
        <f>IFERROR(-Izmaksas!DM181,"")</f>
        <v>0</v>
      </c>
      <c r="DN18" s="69">
        <f>IFERROR(-Izmaksas!DN181,"")</f>
        <v>0</v>
      </c>
      <c r="DO18" s="69">
        <f>IFERROR(-Izmaksas!DO181,"")</f>
        <v>0</v>
      </c>
      <c r="DP18" s="69">
        <f>IFERROR(-Izmaksas!DP181,"")</f>
        <v>0</v>
      </c>
      <c r="DQ18" s="69">
        <f>IFERROR(-Izmaksas!DQ181,"")</f>
        <v>0</v>
      </c>
      <c r="DR18" s="69">
        <f>IFERROR(-Izmaksas!DR181,"")</f>
        <v>0</v>
      </c>
      <c r="DS18" s="69">
        <f>IFERROR(-Izmaksas!DS181,"")</f>
        <v>0</v>
      </c>
      <c r="DT18" s="69">
        <f>IFERROR(-Izmaksas!DT181,"")</f>
        <v>0</v>
      </c>
      <c r="DU18" s="69">
        <f>IFERROR(-Izmaksas!DU181,"")</f>
        <v>0</v>
      </c>
    </row>
    <row r="19" spans="1:125">
      <c r="A19" s="61" t="str">
        <f>IFERROR(Finansēšana!A350,"")</f>
        <v>Kopā procentieņēmumi</v>
      </c>
      <c r="B19" s="62" t="str">
        <f>IFERROR(Finansēšana!B350,"")</f>
        <v>k €</v>
      </c>
      <c r="C19" s="2"/>
      <c r="D19" s="85">
        <f t="shared" ca="1" si="0"/>
        <v>90800.770805970955</v>
      </c>
      <c r="E19" s="69">
        <f>IFERROR(Finansēšana!E350,"")</f>
        <v>0</v>
      </c>
      <c r="F19" s="69">
        <f ca="1">IFERROR(Finansēšana!F350,"")</f>
        <v>0</v>
      </c>
      <c r="G19" s="69">
        <f ca="1">IFERROR(Finansēšana!G350,"")</f>
        <v>0</v>
      </c>
      <c r="H19" s="69">
        <f ca="1">IFERROR(Finansēšana!H350,"")</f>
        <v>0</v>
      </c>
      <c r="I19" s="69">
        <f ca="1">IFERROR(Finansēšana!I350,"")</f>
        <v>0</v>
      </c>
      <c r="J19" s="69">
        <f ca="1">IFERROR(Finansēšana!J350,"")</f>
        <v>0</v>
      </c>
      <c r="K19" s="69">
        <f ca="1">IFERROR(Finansēšana!K350,"")</f>
        <v>1729.5384915423026</v>
      </c>
      <c r="L19" s="69">
        <f ca="1">IFERROR(Finansēšana!L350,"")</f>
        <v>1729.5384915423026</v>
      </c>
      <c r="M19" s="69">
        <f ca="1">IFERROR(Finansēšana!M350,"")</f>
        <v>1729.5384915423026</v>
      </c>
      <c r="N19" s="69">
        <f ca="1">IFERROR(Finansēšana!N350,"")</f>
        <v>1729.5384915423024</v>
      </c>
      <c r="O19" s="69">
        <f ca="1">IFERROR(Finansēšana!O350,"")</f>
        <v>1729.5384915423026</v>
      </c>
      <c r="P19" s="69">
        <f ca="1">IFERROR(Finansēšana!P350,"")</f>
        <v>1729.5384915423024</v>
      </c>
      <c r="Q19" s="69">
        <f ca="1">IFERROR(Finansēšana!Q350,"")</f>
        <v>1729.5384915423024</v>
      </c>
      <c r="R19" s="69">
        <f ca="1">IFERROR(Finansēšana!R350,"")</f>
        <v>1729.5384915423024</v>
      </c>
      <c r="S19" s="69">
        <f ca="1">IFERROR(Finansēšana!S350,"")</f>
        <v>1729.5384915423024</v>
      </c>
      <c r="T19" s="69">
        <f ca="1">IFERROR(Finansēšana!T350,"")</f>
        <v>1729.5384915423024</v>
      </c>
      <c r="U19" s="69">
        <f ca="1">IFERROR(Finansēšana!U350,"")</f>
        <v>1729.5384915423026</v>
      </c>
      <c r="V19" s="69">
        <f ca="1">IFERROR(Finansēšana!V350,"")</f>
        <v>1729.5384915423026</v>
      </c>
      <c r="W19" s="69">
        <f ca="1">IFERROR(Finansēšana!W350,"")</f>
        <v>1729.5384915423026</v>
      </c>
      <c r="X19" s="69">
        <f ca="1">IFERROR(Finansēšana!X350,"")</f>
        <v>1729.5384915423024</v>
      </c>
      <c r="Y19" s="69">
        <f ca="1">IFERROR(Finansēšana!Y350,"")</f>
        <v>1729.5384915423024</v>
      </c>
      <c r="Z19" s="69">
        <f ca="1">IFERROR(Finansēšana!Z350,"")</f>
        <v>1729.5384915423024</v>
      </c>
      <c r="AA19" s="69">
        <f ca="1">IFERROR(Finansēšana!AA350,"")</f>
        <v>1729.5384915423022</v>
      </c>
      <c r="AB19" s="69">
        <f ca="1">IFERROR(Finansēšana!AB350,"")</f>
        <v>1729.5384915423022</v>
      </c>
      <c r="AC19" s="69">
        <f ca="1">IFERROR(Finansēšana!AC350,"")</f>
        <v>1729.5384915423024</v>
      </c>
      <c r="AD19" s="69">
        <f ca="1">IFERROR(Finansēšana!AD350,"")</f>
        <v>1729.5384915423022</v>
      </c>
      <c r="AE19" s="69">
        <f ca="1">IFERROR(Finansēšana!AE350,"")</f>
        <v>1729.5384915423022</v>
      </c>
      <c r="AF19" s="69">
        <f ca="1">IFERROR(Finansēšana!AF350,"")</f>
        <v>1729.5384915423022</v>
      </c>
      <c r="AG19" s="69">
        <f ca="1">IFERROR(Finansēšana!AG350,"")</f>
        <v>1729.5384915423022</v>
      </c>
      <c r="AH19" s="69">
        <f ca="1">IFERROR(Finansēšana!AH350,"")</f>
        <v>1729.5384915423024</v>
      </c>
      <c r="AI19" s="69">
        <f ca="1">IFERROR(Finansēšana!AI350,"")</f>
        <v>1729.5384915423022</v>
      </c>
      <c r="AJ19" s="69">
        <f ca="1">IFERROR(Finansēšana!AJ350,"")</f>
        <v>1729.5384915423022</v>
      </c>
      <c r="AK19" s="69">
        <f ca="1">IFERROR(Finansēšana!AK350,"")</f>
        <v>1729.5384915423024</v>
      </c>
      <c r="AL19" s="69">
        <f ca="1">IFERROR(Finansēšana!AL350,"")</f>
        <v>1729.5384915423024</v>
      </c>
      <c r="AM19" s="69">
        <f ca="1">IFERROR(Finansēšana!AM350,"")</f>
        <v>1729.5384915423022</v>
      </c>
      <c r="AN19" s="69">
        <f ca="1">IFERROR(Finansēšana!AN350,"")</f>
        <v>1729.5384915423022</v>
      </c>
      <c r="AO19" s="69">
        <f ca="1">IFERROR(Finansēšana!AO350,"")</f>
        <v>1729.5384915423024</v>
      </c>
      <c r="AP19" s="69">
        <f ca="1">IFERROR(Finansēšana!AP350,"")</f>
        <v>1729.5384915423022</v>
      </c>
      <c r="AQ19" s="69">
        <f ca="1">IFERROR(Finansēšana!AQ350,"")</f>
        <v>1729.5384915423022</v>
      </c>
      <c r="AR19" s="69">
        <f ca="1">IFERROR(Finansēšana!AR350,"")</f>
        <v>1729.5384915423024</v>
      </c>
      <c r="AS19" s="69">
        <f ca="1">IFERROR(Finansēšana!AS350,"")</f>
        <v>1729.5384915423024</v>
      </c>
      <c r="AT19" s="69">
        <f ca="1">IFERROR(Finansēšana!AT350,"")</f>
        <v>1729.5384915423022</v>
      </c>
      <c r="AU19" s="69">
        <f ca="1">IFERROR(Finansēšana!AU350,"")</f>
        <v>1729.5384915423022</v>
      </c>
      <c r="AV19" s="69">
        <f ca="1">IFERROR(Finansēšana!AV350,"")</f>
        <v>1729.5384915423024</v>
      </c>
      <c r="AW19" s="69">
        <f ca="1">IFERROR(Finansēšana!AW350,"")</f>
        <v>1729.5384915423024</v>
      </c>
      <c r="AX19" s="69">
        <f ca="1">IFERROR(Finansēšana!AX350,"")</f>
        <v>1729.5384915423026</v>
      </c>
      <c r="AY19" s="69">
        <f ca="1">IFERROR(Finansēšana!AY350,"")</f>
        <v>1729.5384915423024</v>
      </c>
      <c r="AZ19" s="69">
        <f ca="1">IFERROR(Finansēšana!AZ350,"")</f>
        <v>1729.5384915423024</v>
      </c>
      <c r="BA19" s="69">
        <f ca="1">IFERROR(Finansēšana!BA350,"")</f>
        <v>1729.5384915423024</v>
      </c>
      <c r="BB19" s="69">
        <f ca="1">IFERROR(Finansēšana!BB350,"")</f>
        <v>1729.5384915423024</v>
      </c>
      <c r="BC19" s="69">
        <f ca="1">IFERROR(Finansēšana!BC350,"")</f>
        <v>1729.5384915423024</v>
      </c>
      <c r="BD19" s="69">
        <f ca="1">IFERROR(Finansēšana!BD350,"")</f>
        <v>1729.5384915423024</v>
      </c>
      <c r="BE19" s="69">
        <f ca="1">IFERROR(Finansēšana!BE350,"")</f>
        <v>1729.5384915423024</v>
      </c>
      <c r="BF19" s="69">
        <f ca="1">IFERROR(Finansēšana!BF350,"")</f>
        <v>1729.5384915423026</v>
      </c>
      <c r="BG19" s="69">
        <f ca="1">IFERROR(Finansēšana!BG350,"")</f>
        <v>1729.5384915423024</v>
      </c>
      <c r="BH19" s="69">
        <f ca="1">IFERROR(Finansēšana!BH350,"")</f>
        <v>1729.5384915423026</v>
      </c>
      <c r="BI19" s="69">
        <f ca="1">IFERROR(Finansēšana!BI350,"")</f>
        <v>1729.5384915423026</v>
      </c>
      <c r="BJ19" s="69">
        <f ca="1">IFERROR(Finansēšana!BJ350,"")</f>
        <v>1297.1538686567269</v>
      </c>
      <c r="BK19" s="69">
        <f ca="1">IFERROR(Finansēšana!BK350,"")</f>
        <v>864.7692457711513</v>
      </c>
      <c r="BL19" s="69">
        <f ca="1">IFERROR(Finansēšana!BL350,"")</f>
        <v>432.3846228855756</v>
      </c>
      <c r="BM19" s="69">
        <f ca="1">IFERROR(Finansēšana!BM350,"")</f>
        <v>0</v>
      </c>
      <c r="BN19" s="69">
        <f ca="1">IFERROR(Finansēšana!BN350,"")</f>
        <v>0</v>
      </c>
      <c r="BO19" s="69">
        <f ca="1">IFERROR(Finansēšana!BO350,"")</f>
        <v>0</v>
      </c>
      <c r="BP19" s="69">
        <f ca="1">IFERROR(Finansēšana!BP350,"")</f>
        <v>0</v>
      </c>
      <c r="BQ19" s="69">
        <f ca="1">IFERROR(Finansēšana!BQ350,"")</f>
        <v>0</v>
      </c>
      <c r="BR19" s="69">
        <f ca="1">IFERROR(Finansēšana!BR350,"")</f>
        <v>0</v>
      </c>
      <c r="BS19" s="69">
        <f ca="1">IFERROR(Finansēšana!BS350,"")</f>
        <v>0</v>
      </c>
      <c r="BT19" s="69">
        <f ca="1">IFERROR(Finansēšana!BT350,"")</f>
        <v>0</v>
      </c>
      <c r="BU19" s="69">
        <f ca="1">IFERROR(Finansēšana!BU350,"")</f>
        <v>0</v>
      </c>
      <c r="BV19" s="69">
        <f ca="1">IFERROR(Finansēšana!BV350,"")</f>
        <v>0</v>
      </c>
      <c r="BW19" s="69">
        <f ca="1">IFERROR(Finansēšana!BW350,"")</f>
        <v>0</v>
      </c>
      <c r="BX19" s="69">
        <f ca="1">IFERROR(Finansēšana!BX350,"")</f>
        <v>0</v>
      </c>
      <c r="BY19" s="69">
        <f ca="1">IFERROR(Finansēšana!BY350,"")</f>
        <v>0</v>
      </c>
      <c r="BZ19" s="69">
        <f ca="1">IFERROR(Finansēšana!BZ350,"")</f>
        <v>0</v>
      </c>
      <c r="CA19" s="69">
        <f ca="1">IFERROR(Finansēšana!CA350,"")</f>
        <v>0</v>
      </c>
      <c r="CB19" s="69">
        <f ca="1">IFERROR(Finansēšana!CB350,"")</f>
        <v>0</v>
      </c>
      <c r="CC19" s="69">
        <f ca="1">IFERROR(Finansēšana!CC350,"")</f>
        <v>0</v>
      </c>
      <c r="CD19" s="69">
        <f ca="1">IFERROR(Finansēšana!CD350,"")</f>
        <v>0</v>
      </c>
      <c r="CE19" s="69">
        <f ca="1">IFERROR(Finansēšana!CE350,"")</f>
        <v>0</v>
      </c>
      <c r="CF19" s="69">
        <f ca="1">IFERROR(Finansēšana!CF350,"")</f>
        <v>0</v>
      </c>
      <c r="CG19" s="69">
        <f ca="1">IFERROR(Finansēšana!CG350,"")</f>
        <v>0</v>
      </c>
      <c r="CH19" s="69">
        <f ca="1">IFERROR(Finansēšana!CH350,"")</f>
        <v>0</v>
      </c>
      <c r="CI19" s="69">
        <f ca="1">IFERROR(Finansēšana!CI350,"")</f>
        <v>0</v>
      </c>
      <c r="CJ19" s="69">
        <f ca="1">IFERROR(Finansēšana!CJ350,"")</f>
        <v>0</v>
      </c>
      <c r="CK19" s="69">
        <f ca="1">IFERROR(Finansēšana!CK350,"")</f>
        <v>0</v>
      </c>
      <c r="CL19" s="69">
        <f ca="1">IFERROR(Finansēšana!CL350,"")</f>
        <v>0</v>
      </c>
      <c r="CM19" s="69">
        <f ca="1">IFERROR(Finansēšana!CM350,"")</f>
        <v>0</v>
      </c>
      <c r="CN19" s="69">
        <f ca="1">IFERROR(Finansēšana!CN350,"")</f>
        <v>0</v>
      </c>
      <c r="CO19" s="69">
        <f ca="1">IFERROR(Finansēšana!CO350,"")</f>
        <v>0</v>
      </c>
      <c r="CP19" s="69">
        <f ca="1">IFERROR(Finansēšana!CP350,"")</f>
        <v>0</v>
      </c>
      <c r="CQ19" s="69">
        <f ca="1">IFERROR(Finansēšana!CQ350,"")</f>
        <v>0</v>
      </c>
      <c r="CR19" s="69">
        <f ca="1">IFERROR(Finansēšana!CR350,"")</f>
        <v>0</v>
      </c>
      <c r="CS19" s="69">
        <f ca="1">IFERROR(Finansēšana!CS350,"")</f>
        <v>0</v>
      </c>
      <c r="CT19" s="69">
        <f ca="1">IFERROR(Finansēšana!CT350,"")</f>
        <v>0</v>
      </c>
      <c r="CU19" s="69">
        <f ca="1">IFERROR(Finansēšana!CU350,"")</f>
        <v>0</v>
      </c>
      <c r="CV19" s="69">
        <f ca="1">IFERROR(Finansēšana!CV350,"")</f>
        <v>0</v>
      </c>
      <c r="CW19" s="69">
        <f ca="1">IFERROR(Finansēšana!CW350,"")</f>
        <v>0</v>
      </c>
      <c r="CX19" s="69">
        <f ca="1">IFERROR(Finansēšana!CX350,"")</f>
        <v>0</v>
      </c>
      <c r="CY19" s="69">
        <f ca="1">IFERROR(Finansēšana!CY350,"")</f>
        <v>0</v>
      </c>
      <c r="CZ19" s="69">
        <f ca="1">IFERROR(Finansēšana!CZ350,"")</f>
        <v>0</v>
      </c>
      <c r="DA19" s="69">
        <f ca="1">IFERROR(Finansēšana!DA350,"")</f>
        <v>0</v>
      </c>
      <c r="DB19" s="69">
        <f ca="1">IFERROR(Finansēšana!DB350,"")</f>
        <v>0</v>
      </c>
      <c r="DC19" s="69">
        <f ca="1">IFERROR(Finansēšana!DC350,"")</f>
        <v>0</v>
      </c>
      <c r="DD19" s="69">
        <f ca="1">IFERROR(Finansēšana!DD350,"")</f>
        <v>0</v>
      </c>
      <c r="DE19" s="69">
        <f ca="1">IFERROR(Finansēšana!DE350,"")</f>
        <v>0</v>
      </c>
      <c r="DF19" s="69">
        <f ca="1">IFERROR(Finansēšana!DF350,"")</f>
        <v>0</v>
      </c>
      <c r="DG19" s="69">
        <f ca="1">IFERROR(Finansēšana!DG350,"")</f>
        <v>0</v>
      </c>
      <c r="DH19" s="69">
        <f ca="1">IFERROR(Finansēšana!DH350,"")</f>
        <v>0</v>
      </c>
      <c r="DI19" s="69">
        <f ca="1">IFERROR(Finansēšana!DI350,"")</f>
        <v>0</v>
      </c>
      <c r="DJ19" s="69">
        <f ca="1">IFERROR(Finansēšana!DJ350,"")</f>
        <v>0</v>
      </c>
      <c r="DK19" s="69">
        <f ca="1">IFERROR(Finansēšana!DK350,"")</f>
        <v>0</v>
      </c>
      <c r="DL19" s="69">
        <f ca="1">IFERROR(Finansēšana!DL350,"")</f>
        <v>0</v>
      </c>
      <c r="DM19" s="69">
        <f ca="1">IFERROR(Finansēšana!DM350,"")</f>
        <v>0</v>
      </c>
      <c r="DN19" s="69">
        <f ca="1">IFERROR(Finansēšana!DN350,"")</f>
        <v>0</v>
      </c>
      <c r="DO19" s="69">
        <f ca="1">IFERROR(Finansēšana!DO350,"")</f>
        <v>0</v>
      </c>
      <c r="DP19" s="69">
        <f ca="1">IFERROR(Finansēšana!DP350,"")</f>
        <v>0</v>
      </c>
      <c r="DQ19" s="69">
        <f ca="1">IFERROR(Finansēšana!DQ350,"")</f>
        <v>0</v>
      </c>
      <c r="DR19" s="69">
        <f ca="1">IFERROR(Finansēšana!DR350,"")</f>
        <v>0</v>
      </c>
      <c r="DS19" s="69">
        <f ca="1">IFERROR(Finansēšana!DS350,"")</f>
        <v>0</v>
      </c>
      <c r="DT19" s="69">
        <f ca="1">IFERROR(Finansēšana!DT350,"")</f>
        <v>0</v>
      </c>
      <c r="DU19" s="69">
        <f ca="1">IFERROR(Finansēšana!DU350,"")</f>
        <v>0</v>
      </c>
    </row>
    <row r="20" spans="1:125">
      <c r="A20" s="382" t="str">
        <f>IFERROR(Finansēšana!A261,"")</f>
        <v>Kopā procentmaksājumi</v>
      </c>
      <c r="B20" s="62" t="str">
        <f>IFERROR(Finansēšana!B261,"")</f>
        <v>k €</v>
      </c>
      <c r="C20" s="2"/>
      <c r="D20" s="85">
        <f t="shared" si="0"/>
        <v>-2826185.551004346</v>
      </c>
      <c r="E20" s="69">
        <f>IFERROR(-Finansēšana!E261,"")</f>
        <v>0</v>
      </c>
      <c r="F20" s="69">
        <f>IFERROR(-Finansēšana!F261,"")</f>
        <v>0</v>
      </c>
      <c r="G20" s="69">
        <f>IFERROR(-Finansēšana!G261,"")</f>
        <v>0</v>
      </c>
      <c r="H20" s="69">
        <f>IFERROR(-Finansēšana!H261,"")</f>
        <v>0</v>
      </c>
      <c r="I20" s="69">
        <f>IFERROR(-Finansēšana!I261,"")</f>
        <v>0</v>
      </c>
      <c r="J20" s="69">
        <f>IFERROR(-Finansēšana!J261,"")</f>
        <v>-90162.967645359095</v>
      </c>
      <c r="K20" s="69">
        <f>IFERROR(-Finansēšana!K261,"")</f>
        <v>-89046.550763886407</v>
      </c>
      <c r="L20" s="69">
        <f>IFERROR(-Finansēšana!L261,"")</f>
        <v>-87915.079245592337</v>
      </c>
      <c r="M20" s="69">
        <f>IFERROR(-Finansēšana!M261,"")</f>
        <v>-86768.350082000776</v>
      </c>
      <c r="N20" s="69">
        <f>IFERROR(-Finansēšana!N261,"")</f>
        <v>-85606.157527110816</v>
      </c>
      <c r="O20" s="69">
        <f>IFERROR(-Finansēšana!O261,"")</f>
        <v>-84428.293060481868</v>
      </c>
      <c r="P20" s="69">
        <f>IFERROR(-Finansēšana!P261,"")</f>
        <v>-83234.545349820881</v>
      </c>
      <c r="Q20" s="69">
        <f>IFERROR(-Finansēšana!Q261,"")</f>
        <v>-82024.70021306524</v>
      </c>
      <c r="R20" s="69">
        <f>IFERROR(-Finansēšana!R261,"")</f>
        <v>-80798.540579954148</v>
      </c>
      <c r="S20" s="69">
        <f>IFERROR(-Finansēšana!S261,"")</f>
        <v>-79555.846453081933</v>
      </c>
      <c r="T20" s="69">
        <f>IFERROR(-Finansēšana!T261,"")</f>
        <v>-78296.39486842617</v>
      </c>
      <c r="U20" s="69">
        <f>IFERROR(-Finansēšana!U261,"")</f>
        <v>-77019.959855343506</v>
      </c>
      <c r="V20" s="69">
        <f>IFERROR(-Finansēšana!V261,"")</f>
        <v>-75726.312396025969</v>
      </c>
      <c r="W20" s="69">
        <f>IFERROR(-Finansēšana!W261,"")</f>
        <v>-74415.220384410713</v>
      </c>
      <c r="X20" s="69">
        <f>IFERROR(-Finansēšana!X261,"")</f>
        <v>-73086.448584535508</v>
      </c>
      <c r="Y20" s="69">
        <f>IFERROR(-Finansēšana!Y261,"")</f>
        <v>-71739.758588332756</v>
      </c>
      <c r="Z20" s="69">
        <f>IFERROR(-Finansēšana!Z261,"")</f>
        <v>-70374.908772854382</v>
      </c>
      <c r="AA20" s="69">
        <f>IFERROR(-Finansēšana!AA261,"")</f>
        <v>-68991.654256919821</v>
      </c>
      <c r="AB20" s="69">
        <f>IFERROR(-Finansēšana!AB261,"")</f>
        <v>-67589.746857179474</v>
      </c>
      <c r="AC20" s="69">
        <f>IFERROR(-Finansēšana!AC261,"")</f>
        <v>-66168.935043585734</v>
      </c>
      <c r="AD20" s="69">
        <f>IFERROR(-Finansēšana!AD261,"")</f>
        <v>-64728.963894263434</v>
      </c>
      <c r="AE20" s="69">
        <f>IFERROR(-Finansēšana!AE261,"")</f>
        <v>-63269.575049771833</v>
      </c>
      <c r="AF20" s="69">
        <f>IFERROR(-Finansēšana!AF261,"")</f>
        <v>-61790.506666749789</v>
      </c>
      <c r="AG20" s="69">
        <f>IFERROR(-Finansēšana!AG261,"")</f>
        <v>-60291.493370935845</v>
      </c>
      <c r="AH20" s="69">
        <f>IFERROR(-Finansēšana!AH261,"")</f>
        <v>-58772.266209554851</v>
      </c>
      <c r="AI20" s="69">
        <f>IFERROR(-Finansēšana!AI261,"")</f>
        <v>-57232.552603062431</v>
      </c>
      <c r="AJ20" s="69">
        <f>IFERROR(-Finansēšana!AJ261,"")</f>
        <v>-55672.076296238847</v>
      </c>
      <c r="AK20" s="69">
        <f>IFERROR(-Finansēšana!AK261,"")</f>
        <v>-54090.557308623313</v>
      </c>
      <c r="AL20" s="69">
        <f>IFERROR(-Finansēšana!AL261,"")</f>
        <v>-52487.711884279895</v>
      </c>
      <c r="AM20" s="69">
        <f>IFERROR(-Finansēšana!AM261,"")</f>
        <v>-50863.252440886128</v>
      </c>
      <c r="AN20" s="69">
        <f>IFERROR(-Finansēšana!AN261,"")</f>
        <v>-49216.887518134979</v>
      </c>
      <c r="AO20" s="69">
        <f>IFERROR(-Finansēšana!AO261,"")</f>
        <v>-47548.321725441077</v>
      </c>
      <c r="AP20" s="69">
        <f>IFERROR(-Finansēšana!AP261,"")</f>
        <v>-45857.255688941812</v>
      </c>
      <c r="AQ20" s="69">
        <f>IFERROR(-Finansēšana!AQ261,"")</f>
        <v>-44143.385997783647</v>
      </c>
      <c r="AR20" s="69">
        <f>IFERROR(-Finansēšana!AR261,"")</f>
        <v>-42406.40514968428</v>
      </c>
      <c r="AS20" s="69">
        <f>IFERROR(-Finansēšana!AS261,"")</f>
        <v>-40646.001495760509</v>
      </c>
      <c r="AT20" s="69">
        <f>IFERROR(-Finansēšana!AT261,"")</f>
        <v>-38861.859184612316</v>
      </c>
      <c r="AU20" s="69">
        <f>IFERROR(-Finansēšana!AU261,"")</f>
        <v>-37053.658105652816</v>
      </c>
      <c r="AV20" s="69">
        <f>IFERROR(-Finansēšana!AV261,"")</f>
        <v>-35221.073831674054</v>
      </c>
      <c r="AW20" s="69">
        <f>IFERROR(-Finansēšana!AW261,"")</f>
        <v>-33363.777560638315</v>
      </c>
      <c r="AX20" s="69">
        <f>IFERROR(-Finansēšana!AX261,"")</f>
        <v>-31481.436056684528</v>
      </c>
      <c r="AY20" s="69">
        <f>IFERROR(-Finansēšana!AY261,"")</f>
        <v>-29573.711590339099</v>
      </c>
      <c r="AZ20" s="69">
        <f>IFERROR(-Finansēšana!AZ261,"")</f>
        <v>-27640.26187792054</v>
      </c>
      <c r="BA20" s="69">
        <f>IFERROR(-Finansēšana!BA261,"")</f>
        <v>-25680.740020126996</v>
      </c>
      <c r="BB20" s="69">
        <f>IFERROR(-Finansēšana!BB261,"")</f>
        <v>-23694.794439795591</v>
      </c>
      <c r="BC20" s="69">
        <f>IFERROR(-Finansēšana!BC261,"")</f>
        <v>-21682.068818822507</v>
      </c>
      <c r="BD20" s="69">
        <f>IFERROR(-Finansēšana!BD261,"")</f>
        <v>-19642.202034232432</v>
      </c>
      <c r="BE20" s="69">
        <f>IFERROR(-Finansēšana!BE261,"")</f>
        <v>-17574.828093385931</v>
      </c>
      <c r="BF20" s="69">
        <f>IFERROR(-Finansēšana!BF261,"")</f>
        <v>-15479.576068313085</v>
      </c>
      <c r="BG20" s="69">
        <f>IFERROR(-Finansēšana!BG261,"")</f>
        <v>-13356.070029161641</v>
      </c>
      <c r="BH20" s="69">
        <f>IFERROR(-Finansēšana!BH261,"")</f>
        <v>-11203.928976747729</v>
      </c>
      <c r="BI20" s="69">
        <f>IFERROR(-Finansēšana!BI261,"")</f>
        <v>-9022.7667741970363</v>
      </c>
      <c r="BJ20" s="69">
        <f>IFERROR(-Finansēšana!BJ261,"")</f>
        <v>-6812.19207766418</v>
      </c>
      <c r="BK20" s="69">
        <f>IFERROR(-Finansēšana!BK261,"")</f>
        <v>-4571.8082661178405</v>
      </c>
      <c r="BL20" s="69">
        <f>IFERROR(-Finansēšana!BL261,"")</f>
        <v>-2301.2133701790658</v>
      </c>
      <c r="BM20" s="69">
        <f>IFERROR(-Finansēšana!BM261,"")</f>
        <v>0</v>
      </c>
      <c r="BN20" s="69">
        <f>IFERROR(-Finansēšana!BN261,"")</f>
        <v>0</v>
      </c>
      <c r="BO20" s="69">
        <f>IFERROR(-Finansēšana!BO261,"")</f>
        <v>0</v>
      </c>
      <c r="BP20" s="69">
        <f>IFERROR(-Finansēšana!BP261,"")</f>
        <v>0</v>
      </c>
      <c r="BQ20" s="69">
        <f>IFERROR(-Finansēšana!BQ261,"")</f>
        <v>0</v>
      </c>
      <c r="BR20" s="69">
        <f>IFERROR(-Finansēšana!BR261,"")</f>
        <v>0</v>
      </c>
      <c r="BS20" s="69">
        <f>IFERROR(-Finansēšana!BS261,"")</f>
        <v>0</v>
      </c>
      <c r="BT20" s="69">
        <f>IFERROR(-Finansēšana!BT261,"")</f>
        <v>0</v>
      </c>
      <c r="BU20" s="69">
        <f>IFERROR(-Finansēšana!BU261,"")</f>
        <v>0</v>
      </c>
      <c r="BV20" s="69">
        <f>IFERROR(-Finansēšana!BV261,"")</f>
        <v>0</v>
      </c>
      <c r="BW20" s="69">
        <f>IFERROR(-Finansēšana!BW261,"")</f>
        <v>0</v>
      </c>
      <c r="BX20" s="69">
        <f>IFERROR(-Finansēšana!BX261,"")</f>
        <v>0</v>
      </c>
      <c r="BY20" s="69">
        <f>IFERROR(-Finansēšana!BY261,"")</f>
        <v>0</v>
      </c>
      <c r="BZ20" s="69">
        <f>IFERROR(-Finansēšana!BZ261,"")</f>
        <v>0</v>
      </c>
      <c r="CA20" s="69">
        <f>IFERROR(-Finansēšana!CA261,"")</f>
        <v>0</v>
      </c>
      <c r="CB20" s="69">
        <f>IFERROR(-Finansēšana!CB261,"")</f>
        <v>0</v>
      </c>
      <c r="CC20" s="69">
        <f>IFERROR(-Finansēšana!CC261,"")</f>
        <v>0</v>
      </c>
      <c r="CD20" s="69">
        <f>IFERROR(-Finansēšana!CD261,"")</f>
        <v>0</v>
      </c>
      <c r="CE20" s="69">
        <f>IFERROR(-Finansēšana!CE261,"")</f>
        <v>0</v>
      </c>
      <c r="CF20" s="69">
        <f>IFERROR(-Finansēšana!CF261,"")</f>
        <v>0</v>
      </c>
      <c r="CG20" s="69">
        <f>IFERROR(-Finansēšana!CG261,"")</f>
        <v>0</v>
      </c>
      <c r="CH20" s="69">
        <f>IFERROR(-Finansēšana!CH261,"")</f>
        <v>0</v>
      </c>
      <c r="CI20" s="69">
        <f>IFERROR(-Finansēšana!CI261,"")</f>
        <v>0</v>
      </c>
      <c r="CJ20" s="69">
        <f>IFERROR(-Finansēšana!CJ261,"")</f>
        <v>0</v>
      </c>
      <c r="CK20" s="69">
        <f>IFERROR(-Finansēšana!CK261,"")</f>
        <v>0</v>
      </c>
      <c r="CL20" s="69">
        <f>IFERROR(-Finansēšana!CL261,"")</f>
        <v>0</v>
      </c>
      <c r="CM20" s="69">
        <f>IFERROR(-Finansēšana!CM261,"")</f>
        <v>0</v>
      </c>
      <c r="CN20" s="69">
        <f>IFERROR(-Finansēšana!CN261,"")</f>
        <v>0</v>
      </c>
      <c r="CO20" s="69">
        <f>IFERROR(-Finansēšana!CO261,"")</f>
        <v>0</v>
      </c>
      <c r="CP20" s="69">
        <f>IFERROR(-Finansēšana!CP261,"")</f>
        <v>0</v>
      </c>
      <c r="CQ20" s="69">
        <f>IFERROR(-Finansēšana!CQ261,"")</f>
        <v>0</v>
      </c>
      <c r="CR20" s="69">
        <f>IFERROR(-Finansēšana!CR261,"")</f>
        <v>0</v>
      </c>
      <c r="CS20" s="69">
        <f>IFERROR(-Finansēšana!CS261,"")</f>
        <v>0</v>
      </c>
      <c r="CT20" s="69">
        <f>IFERROR(-Finansēšana!CT261,"")</f>
        <v>0</v>
      </c>
      <c r="CU20" s="69">
        <f>IFERROR(-Finansēšana!CU261,"")</f>
        <v>0</v>
      </c>
      <c r="CV20" s="69">
        <f>IFERROR(-Finansēšana!CV261,"")</f>
        <v>0</v>
      </c>
      <c r="CW20" s="69">
        <f>IFERROR(-Finansēšana!CW261,"")</f>
        <v>0</v>
      </c>
      <c r="CX20" s="69">
        <f>IFERROR(-Finansēšana!CX261,"")</f>
        <v>0</v>
      </c>
      <c r="CY20" s="69">
        <f>IFERROR(-Finansēšana!CY261,"")</f>
        <v>0</v>
      </c>
      <c r="CZ20" s="69">
        <f>IFERROR(-Finansēšana!CZ261,"")</f>
        <v>0</v>
      </c>
      <c r="DA20" s="69">
        <f>IFERROR(-Finansēšana!DA261,"")</f>
        <v>0</v>
      </c>
      <c r="DB20" s="69">
        <f>IFERROR(-Finansēšana!DB261,"")</f>
        <v>0</v>
      </c>
      <c r="DC20" s="69">
        <f>IFERROR(-Finansēšana!DC261,"")</f>
        <v>0</v>
      </c>
      <c r="DD20" s="69">
        <f>IFERROR(-Finansēšana!DD261,"")</f>
        <v>0</v>
      </c>
      <c r="DE20" s="69">
        <f>IFERROR(-Finansēšana!DE261,"")</f>
        <v>0</v>
      </c>
      <c r="DF20" s="69">
        <f>IFERROR(-Finansēšana!DF261,"")</f>
        <v>0</v>
      </c>
      <c r="DG20" s="69">
        <f>IFERROR(-Finansēšana!DG261,"")</f>
        <v>0</v>
      </c>
      <c r="DH20" s="69">
        <f>IFERROR(-Finansēšana!DH261,"")</f>
        <v>0</v>
      </c>
      <c r="DI20" s="69">
        <f>IFERROR(-Finansēšana!DI261,"")</f>
        <v>0</v>
      </c>
      <c r="DJ20" s="69">
        <f>IFERROR(-Finansēšana!DJ261,"")</f>
        <v>0</v>
      </c>
      <c r="DK20" s="69">
        <f>IFERROR(-Finansēšana!DK261,"")</f>
        <v>0</v>
      </c>
      <c r="DL20" s="69">
        <f>IFERROR(-Finansēšana!DL261,"")</f>
        <v>0</v>
      </c>
      <c r="DM20" s="69">
        <f>IFERROR(-Finansēšana!DM261,"")</f>
        <v>0</v>
      </c>
      <c r="DN20" s="69">
        <f>IFERROR(-Finansēšana!DN261,"")</f>
        <v>0</v>
      </c>
      <c r="DO20" s="69">
        <f>IFERROR(-Finansēšana!DO261,"")</f>
        <v>0</v>
      </c>
      <c r="DP20" s="69">
        <f>IFERROR(-Finansēšana!DP261,"")</f>
        <v>0</v>
      </c>
      <c r="DQ20" s="69">
        <f>IFERROR(-Finansēšana!DQ261,"")</f>
        <v>0</v>
      </c>
      <c r="DR20" s="69">
        <f>IFERROR(-Finansēšana!DR261,"")</f>
        <v>0</v>
      </c>
      <c r="DS20" s="69">
        <f>IFERROR(-Finansēšana!DS261,"")</f>
        <v>0</v>
      </c>
      <c r="DT20" s="69">
        <f>IFERROR(-Finansēšana!DT261,"")</f>
        <v>0</v>
      </c>
      <c r="DU20" s="69">
        <f>IFERROR(-Finansēšana!DU261,"")</f>
        <v>0</v>
      </c>
    </row>
    <row r="21" spans="1:1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c r="A22" s="25" t="s">
        <v>288</v>
      </c>
      <c r="B22" s="25"/>
      <c r="C22" s="25"/>
      <c r="D22" s="110">
        <f ca="1">IFERROR(SUM(E22:DU22),"")</f>
        <v>10202738.11580018</v>
      </c>
      <c r="E22" s="110">
        <f t="shared" ref="E22:BP22" ca="1" si="1">IFERROR(SUM(E10:E20),"")</f>
        <v>-114208.86075637522</v>
      </c>
      <c r="F22" s="110">
        <f t="shared" ca="1" si="1"/>
        <v>-114923.95258618932</v>
      </c>
      <c r="G22" s="110">
        <f t="shared" ca="1" si="1"/>
        <v>-115635.59000931871</v>
      </c>
      <c r="H22" s="110">
        <f t="shared" ca="1" si="1"/>
        <v>-116343.65371306875</v>
      </c>
      <c r="I22" s="110">
        <f t="shared" ca="1" si="1"/>
        <v>-116779.26336347725</v>
      </c>
      <c r="J22" s="110">
        <f t="shared" ca="1" si="1"/>
        <v>179523.6616861372</v>
      </c>
      <c r="K22" s="110">
        <f t="shared" ca="1" si="1"/>
        <v>182158.77259627148</v>
      </c>
      <c r="L22" s="110">
        <f t="shared" ca="1" si="1"/>
        <v>183080.56031541096</v>
      </c>
      <c r="M22" s="110">
        <f t="shared" ca="1" si="1"/>
        <v>184261.49482770689</v>
      </c>
      <c r="N22" s="110">
        <f t="shared" ca="1" si="1"/>
        <v>185236.15828591626</v>
      </c>
      <c r="O22" s="110">
        <f t="shared" ca="1" si="1"/>
        <v>186227.62882631217</v>
      </c>
      <c r="P22" s="110">
        <f t="shared" ca="1" si="1"/>
        <v>187236.14397133305</v>
      </c>
      <c r="Q22" s="110">
        <f t="shared" ca="1" si="1"/>
        <v>188257.75082500564</v>
      </c>
      <c r="R22" s="110">
        <f t="shared" ca="1" si="1"/>
        <v>189292.63077950262</v>
      </c>
      <c r="S22" s="110">
        <f t="shared" ca="1" si="1"/>
        <v>190345.20310161723</v>
      </c>
      <c r="T22" s="110">
        <f t="shared" ca="1" si="1"/>
        <v>191415.71746932002</v>
      </c>
      <c r="U22" s="110">
        <f t="shared" ca="1" si="1"/>
        <v>192500.14943365799</v>
      </c>
      <c r="V22" s="110">
        <f t="shared" ca="1" si="1"/>
        <v>193598.69162078906</v>
      </c>
      <c r="W22" s="110">
        <f t="shared" ca="1" si="1"/>
        <v>194715.85939155152</v>
      </c>
      <c r="X22" s="110">
        <f t="shared" ca="1" si="1"/>
        <v>195851.91523013468</v>
      </c>
      <c r="Y22" s="110">
        <f t="shared" ca="1" si="1"/>
        <v>197002.76211661793</v>
      </c>
      <c r="Z22" s="110">
        <f t="shared" ca="1" si="1"/>
        <v>198168.6045544662</v>
      </c>
      <c r="AA22" s="110">
        <f t="shared" ca="1" si="1"/>
        <v>199354.05634473078</v>
      </c>
      <c r="AB22" s="110">
        <f t="shared" ca="1" si="1"/>
        <v>200559.39346395331</v>
      </c>
      <c r="AC22" s="110">
        <f t="shared" ca="1" si="1"/>
        <v>201780.44530563313</v>
      </c>
      <c r="AD22" s="110">
        <f t="shared" ca="1" si="1"/>
        <v>176039.1332131821</v>
      </c>
      <c r="AE22" s="110">
        <f t="shared" ca="1" si="1"/>
        <v>177162.87184188736</v>
      </c>
      <c r="AF22" s="110">
        <f t="shared" ca="1" si="1"/>
        <v>178308.38133764156</v>
      </c>
      <c r="AG22" s="110">
        <f t="shared" ca="1" si="1"/>
        <v>179468.42317868245</v>
      </c>
      <c r="AH22" s="110">
        <f t="shared" ca="1" si="1"/>
        <v>180643.20207020876</v>
      </c>
      <c r="AI22" s="110">
        <f t="shared" ca="1" si="1"/>
        <v>181840.55245659908</v>
      </c>
      <c r="AJ22" s="110">
        <f t="shared" ca="1" si="1"/>
        <v>183060.79869840946</v>
      </c>
      <c r="AK22" s="110">
        <f t="shared" ca="1" si="1"/>
        <v>184296.56680215648</v>
      </c>
      <c r="AL22" s="110">
        <f t="shared" ca="1" si="1"/>
        <v>185548.0749912482</v>
      </c>
      <c r="AM22" s="110">
        <f t="shared" ca="1" si="1"/>
        <v>186823.32395013777</v>
      </c>
      <c r="AN22" s="110">
        <f t="shared" ca="1" si="1"/>
        <v>188122.65420657545</v>
      </c>
      <c r="AO22" s="110">
        <f t="shared" ca="1" si="1"/>
        <v>189438.55409772354</v>
      </c>
      <c r="AP22" s="110">
        <f t="shared" ca="1" si="1"/>
        <v>190771.25615426601</v>
      </c>
      <c r="AQ22" s="110">
        <f t="shared" ca="1" si="1"/>
        <v>192128.93115122986</v>
      </c>
      <c r="AR22" s="110">
        <f t="shared" ca="1" si="1"/>
        <v>193511.93663968955</v>
      </c>
      <c r="AS22" s="110">
        <f t="shared" ca="1" si="1"/>
        <v>194912.62107403649</v>
      </c>
      <c r="AT22" s="110">
        <f t="shared" ca="1" si="1"/>
        <v>196331.23212562874</v>
      </c>
      <c r="AU22" s="110">
        <f t="shared" ca="1" si="1"/>
        <v>197776.11461651017</v>
      </c>
      <c r="AV22" s="110">
        <f t="shared" ca="1" si="1"/>
        <v>199247.64402365644</v>
      </c>
      <c r="AW22" s="110">
        <f t="shared" ca="1" si="1"/>
        <v>200738.02669072378</v>
      </c>
      <c r="AX22" s="110">
        <f t="shared" ca="1" si="1"/>
        <v>202247.52630993054</v>
      </c>
      <c r="AY22" s="110">
        <f t="shared" ca="1" si="1"/>
        <v>203784.66581643623</v>
      </c>
      <c r="AZ22" s="110">
        <f t="shared" ca="1" si="1"/>
        <v>205349.83956468562</v>
      </c>
      <c r="BA22" s="110">
        <f t="shared" ca="1" si="1"/>
        <v>206935.10954643154</v>
      </c>
      <c r="BB22" s="110">
        <f t="shared" ca="1" si="1"/>
        <v>208540.75640432094</v>
      </c>
      <c r="BC22" s="110">
        <f t="shared" ca="1" si="1"/>
        <v>210175.48536625752</v>
      </c>
      <c r="BD22" s="110">
        <f t="shared" ca="1" si="1"/>
        <v>211839.71066739503</v>
      </c>
      <c r="BE22" s="110">
        <f t="shared" ca="1" si="1"/>
        <v>213525.34769467291</v>
      </c>
      <c r="BF22" s="110">
        <f t="shared" ca="1" si="1"/>
        <v>215232.69502285487</v>
      </c>
      <c r="BG22" s="110">
        <f t="shared" ca="1" si="1"/>
        <v>216970.64446978914</v>
      </c>
      <c r="BH22" s="110">
        <f t="shared" ca="1" si="1"/>
        <v>218739.63120908142</v>
      </c>
      <c r="BI22" s="110">
        <f t="shared" ca="1" si="1"/>
        <v>220531.42175979214</v>
      </c>
      <c r="BJ22" s="110">
        <f t="shared" ca="1" si="1"/>
        <v>221913.94904261068</v>
      </c>
      <c r="BK22" s="110">
        <f t="shared" ca="1" si="1"/>
        <v>223328.68050720994</v>
      </c>
      <c r="BL22" s="110">
        <f t="shared" ca="1" si="1"/>
        <v>224776.07338087913</v>
      </c>
      <c r="BM22" s="110">
        <f t="shared" ca="1" si="1"/>
        <v>0</v>
      </c>
      <c r="BN22" s="110">
        <f t="shared" ca="1" si="1"/>
        <v>0</v>
      </c>
      <c r="BO22" s="110">
        <f t="shared" ca="1" si="1"/>
        <v>0</v>
      </c>
      <c r="BP22" s="110">
        <f t="shared" ca="1" si="1"/>
        <v>0</v>
      </c>
      <c r="BQ22" s="110">
        <f t="shared" ref="BQ22:DU22" ca="1" si="2">IFERROR(SUM(BQ10:BQ20),"")</f>
        <v>0</v>
      </c>
      <c r="BR22" s="110">
        <f t="shared" ca="1" si="2"/>
        <v>0</v>
      </c>
      <c r="BS22" s="110">
        <f t="shared" ca="1" si="2"/>
        <v>0</v>
      </c>
      <c r="BT22" s="110">
        <f t="shared" ca="1" si="2"/>
        <v>0</v>
      </c>
      <c r="BU22" s="110">
        <f t="shared" ca="1" si="2"/>
        <v>0</v>
      </c>
      <c r="BV22" s="110">
        <f t="shared" ca="1" si="2"/>
        <v>0</v>
      </c>
      <c r="BW22" s="110">
        <f t="shared" ca="1" si="2"/>
        <v>0</v>
      </c>
      <c r="BX22" s="110">
        <f t="shared" ca="1" si="2"/>
        <v>0</v>
      </c>
      <c r="BY22" s="110">
        <f t="shared" ca="1" si="2"/>
        <v>0</v>
      </c>
      <c r="BZ22" s="110">
        <f t="shared" ca="1" si="2"/>
        <v>0</v>
      </c>
      <c r="CA22" s="110">
        <f t="shared" ca="1" si="2"/>
        <v>0</v>
      </c>
      <c r="CB22" s="110">
        <f t="shared" ca="1" si="2"/>
        <v>0</v>
      </c>
      <c r="CC22" s="110">
        <f t="shared" ca="1" si="2"/>
        <v>0</v>
      </c>
      <c r="CD22" s="110">
        <f t="shared" ca="1" si="2"/>
        <v>0</v>
      </c>
      <c r="CE22" s="110">
        <f t="shared" ca="1" si="2"/>
        <v>0</v>
      </c>
      <c r="CF22" s="110">
        <f t="shared" ca="1" si="2"/>
        <v>0</v>
      </c>
      <c r="CG22" s="110">
        <f t="shared" ca="1" si="2"/>
        <v>0</v>
      </c>
      <c r="CH22" s="110">
        <f t="shared" ca="1" si="2"/>
        <v>0</v>
      </c>
      <c r="CI22" s="110">
        <f t="shared" ca="1" si="2"/>
        <v>0</v>
      </c>
      <c r="CJ22" s="110">
        <f t="shared" ca="1" si="2"/>
        <v>0</v>
      </c>
      <c r="CK22" s="110">
        <f t="shared" ca="1" si="2"/>
        <v>0</v>
      </c>
      <c r="CL22" s="110">
        <f t="shared" ca="1" si="2"/>
        <v>0</v>
      </c>
      <c r="CM22" s="110">
        <f t="shared" ca="1" si="2"/>
        <v>0</v>
      </c>
      <c r="CN22" s="110">
        <f t="shared" ca="1" si="2"/>
        <v>0</v>
      </c>
      <c r="CO22" s="110">
        <f t="shared" ca="1" si="2"/>
        <v>0</v>
      </c>
      <c r="CP22" s="110">
        <f t="shared" ca="1" si="2"/>
        <v>0</v>
      </c>
      <c r="CQ22" s="110">
        <f t="shared" ca="1" si="2"/>
        <v>0</v>
      </c>
      <c r="CR22" s="110">
        <f t="shared" ca="1" si="2"/>
        <v>0</v>
      </c>
      <c r="CS22" s="110">
        <f t="shared" ca="1" si="2"/>
        <v>0</v>
      </c>
      <c r="CT22" s="110">
        <f t="shared" ca="1" si="2"/>
        <v>0</v>
      </c>
      <c r="CU22" s="110">
        <f t="shared" ca="1" si="2"/>
        <v>0</v>
      </c>
      <c r="CV22" s="110">
        <f t="shared" ca="1" si="2"/>
        <v>0</v>
      </c>
      <c r="CW22" s="110">
        <f t="shared" ca="1" si="2"/>
        <v>0</v>
      </c>
      <c r="CX22" s="110">
        <f t="shared" ca="1" si="2"/>
        <v>0</v>
      </c>
      <c r="CY22" s="110">
        <f t="shared" ca="1" si="2"/>
        <v>0</v>
      </c>
      <c r="CZ22" s="110">
        <f t="shared" ca="1" si="2"/>
        <v>0</v>
      </c>
      <c r="DA22" s="110">
        <f t="shared" ca="1" si="2"/>
        <v>0</v>
      </c>
      <c r="DB22" s="110">
        <f t="shared" ca="1" si="2"/>
        <v>0</v>
      </c>
      <c r="DC22" s="110">
        <f t="shared" ca="1" si="2"/>
        <v>0</v>
      </c>
      <c r="DD22" s="110">
        <f t="shared" ca="1" si="2"/>
        <v>0</v>
      </c>
      <c r="DE22" s="110">
        <f t="shared" ca="1" si="2"/>
        <v>0</v>
      </c>
      <c r="DF22" s="110">
        <f t="shared" ca="1" si="2"/>
        <v>0</v>
      </c>
      <c r="DG22" s="110">
        <f t="shared" ca="1" si="2"/>
        <v>0</v>
      </c>
      <c r="DH22" s="110">
        <f t="shared" ca="1" si="2"/>
        <v>0</v>
      </c>
      <c r="DI22" s="110">
        <f t="shared" ca="1" si="2"/>
        <v>0</v>
      </c>
      <c r="DJ22" s="110">
        <f t="shared" ca="1" si="2"/>
        <v>0</v>
      </c>
      <c r="DK22" s="110">
        <f t="shared" ca="1" si="2"/>
        <v>0</v>
      </c>
      <c r="DL22" s="110">
        <f t="shared" ca="1" si="2"/>
        <v>0</v>
      </c>
      <c r="DM22" s="110">
        <f t="shared" ca="1" si="2"/>
        <v>0</v>
      </c>
      <c r="DN22" s="110">
        <f t="shared" ca="1" si="2"/>
        <v>0</v>
      </c>
      <c r="DO22" s="110">
        <f t="shared" ca="1" si="2"/>
        <v>0</v>
      </c>
      <c r="DP22" s="110">
        <f t="shared" ca="1" si="2"/>
        <v>0</v>
      </c>
      <c r="DQ22" s="110">
        <f t="shared" ca="1" si="2"/>
        <v>0</v>
      </c>
      <c r="DR22" s="110">
        <f t="shared" ca="1" si="2"/>
        <v>0</v>
      </c>
      <c r="DS22" s="110">
        <f t="shared" ca="1" si="2"/>
        <v>0</v>
      </c>
      <c r="DT22" s="110">
        <f t="shared" ca="1" si="2"/>
        <v>0</v>
      </c>
      <c r="DU22" s="110">
        <f t="shared" ca="1" si="2"/>
        <v>0</v>
      </c>
    </row>
    <row r="23" spans="1:1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c r="A24" s="16" t="s">
        <v>289</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row>
    <row r="25" spans="1:1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c r="A26" s="61" t="str">
        <f>IFERROR(Kapitālieguldījumi!A41,"")</f>
        <v>Nominālie kapitālieguldījumi, kopā</v>
      </c>
      <c r="B26" s="62" t="str">
        <f>IFERROR(Kapitālieguldījumi!B41,"")</f>
        <v>k €</v>
      </c>
      <c r="C26" s="2"/>
      <c r="D26" s="85">
        <f>IFERROR(SUM(E26:DU26),"")</f>
        <v>-7075707.2501330152</v>
      </c>
      <c r="E26" s="69">
        <f>IFERROR(-Kapitālieguldījumi!E41,"")</f>
        <v>-1398374.4616275108</v>
      </c>
      <c r="F26" s="69">
        <f>IFERROR(-Kapitālieguldījumi!F41,"")</f>
        <v>-1407130.0533207299</v>
      </c>
      <c r="G26" s="69">
        <f>IFERROR(-Kapitālieguldījumi!G41,"")</f>
        <v>-1415843.3492230971</v>
      </c>
      <c r="H26" s="69">
        <f>IFERROR(-Kapitālieguldījumi!H41,"")</f>
        <v>-1424512.8884687568</v>
      </c>
      <c r="I26" s="69">
        <f>IFERROR(-Kapitālieguldījumi!I41,"")</f>
        <v>-1429846.4974929208</v>
      </c>
      <c r="J26" s="69">
        <f>IFERROR(-Kapitālieguldījumi!J41,"")</f>
        <v>0</v>
      </c>
      <c r="K26" s="69">
        <f>IFERROR(-Kapitālieguldījumi!K41,"")</f>
        <v>0</v>
      </c>
      <c r="L26" s="69">
        <f>IFERROR(-Kapitālieguldījumi!L41,"")</f>
        <v>0</v>
      </c>
      <c r="M26" s="69">
        <f>IFERROR(-Kapitālieguldījumi!M41,"")</f>
        <v>0</v>
      </c>
      <c r="N26" s="69">
        <f>IFERROR(-Kapitālieguldījumi!N41,"")</f>
        <v>0</v>
      </c>
      <c r="O26" s="69">
        <f>IFERROR(-Kapitālieguldījumi!O41,"")</f>
        <v>0</v>
      </c>
      <c r="P26" s="69">
        <f>IFERROR(-Kapitālieguldījumi!P41,"")</f>
        <v>0</v>
      </c>
      <c r="Q26" s="69">
        <f>IFERROR(-Kapitālieguldījumi!Q41,"")</f>
        <v>0</v>
      </c>
      <c r="R26" s="69">
        <f>IFERROR(-Kapitālieguldījumi!R41,"")</f>
        <v>0</v>
      </c>
      <c r="S26" s="69">
        <f>IFERROR(-Kapitālieguldījumi!S41,"")</f>
        <v>0</v>
      </c>
      <c r="T26" s="69">
        <f>IFERROR(-Kapitālieguldījumi!T41,"")</f>
        <v>0</v>
      </c>
      <c r="U26" s="69">
        <f>IFERROR(-Kapitālieguldījumi!U41,"")</f>
        <v>0</v>
      </c>
      <c r="V26" s="69">
        <f>IFERROR(-Kapitālieguldījumi!V41,"")</f>
        <v>0</v>
      </c>
      <c r="W26" s="69">
        <f>IFERROR(-Kapitālieguldījumi!W41,"")</f>
        <v>0</v>
      </c>
      <c r="X26" s="69">
        <f>IFERROR(-Kapitālieguldījumi!X41,"")</f>
        <v>0</v>
      </c>
      <c r="Y26" s="69">
        <f>IFERROR(-Kapitālieguldījumi!Y41,"")</f>
        <v>0</v>
      </c>
      <c r="Z26" s="69">
        <f>IFERROR(-Kapitālieguldījumi!Z41,"")</f>
        <v>0</v>
      </c>
      <c r="AA26" s="69">
        <f>IFERROR(-Kapitālieguldījumi!AA41,"")</f>
        <v>0</v>
      </c>
      <c r="AB26" s="69">
        <f>IFERROR(-Kapitālieguldījumi!AB41,"")</f>
        <v>0</v>
      </c>
      <c r="AC26" s="69">
        <f>IFERROR(-Kapitālieguldījumi!AC41,"")</f>
        <v>0</v>
      </c>
      <c r="AD26" s="69">
        <f>IFERROR(-Kapitālieguldījumi!AD41,"")</f>
        <v>0</v>
      </c>
      <c r="AE26" s="69">
        <f>IFERROR(-Kapitālieguldījumi!AE41,"")</f>
        <v>0</v>
      </c>
      <c r="AF26" s="69">
        <f>IFERROR(-Kapitālieguldījumi!AF41,"")</f>
        <v>0</v>
      </c>
      <c r="AG26" s="69">
        <f>IFERROR(-Kapitālieguldījumi!AG41,"")</f>
        <v>0</v>
      </c>
      <c r="AH26" s="69">
        <f>IFERROR(-Kapitālieguldījumi!AH41,"")</f>
        <v>0</v>
      </c>
      <c r="AI26" s="69">
        <f>IFERROR(-Kapitālieguldījumi!AI41,"")</f>
        <v>0</v>
      </c>
      <c r="AJ26" s="69">
        <f>IFERROR(-Kapitālieguldījumi!AJ41,"")</f>
        <v>0</v>
      </c>
      <c r="AK26" s="69">
        <f>IFERROR(-Kapitālieguldījumi!AK41,"")</f>
        <v>0</v>
      </c>
      <c r="AL26" s="69">
        <f>IFERROR(-Kapitālieguldījumi!AL41,"")</f>
        <v>0</v>
      </c>
      <c r="AM26" s="69">
        <f>IFERROR(-Kapitālieguldījumi!AM41,"")</f>
        <v>0</v>
      </c>
      <c r="AN26" s="69">
        <f>IFERROR(-Kapitālieguldījumi!AN41,"")</f>
        <v>0</v>
      </c>
      <c r="AO26" s="69">
        <f>IFERROR(-Kapitālieguldījumi!AO41,"")</f>
        <v>0</v>
      </c>
      <c r="AP26" s="69">
        <f>IFERROR(-Kapitālieguldījumi!AP41,"")</f>
        <v>0</v>
      </c>
      <c r="AQ26" s="69">
        <f>IFERROR(-Kapitālieguldījumi!AQ41,"")</f>
        <v>0</v>
      </c>
      <c r="AR26" s="69">
        <f>IFERROR(-Kapitālieguldījumi!AR41,"")</f>
        <v>0</v>
      </c>
      <c r="AS26" s="69">
        <f>IFERROR(-Kapitālieguldījumi!AS41,"")</f>
        <v>0</v>
      </c>
      <c r="AT26" s="69">
        <f>IFERROR(-Kapitālieguldījumi!AT41,"")</f>
        <v>0</v>
      </c>
      <c r="AU26" s="69">
        <f>IFERROR(-Kapitālieguldījumi!AU41,"")</f>
        <v>0</v>
      </c>
      <c r="AV26" s="69">
        <f>IFERROR(-Kapitālieguldījumi!AV41,"")</f>
        <v>0</v>
      </c>
      <c r="AW26" s="69">
        <f>IFERROR(-Kapitālieguldījumi!AW41,"")</f>
        <v>0</v>
      </c>
      <c r="AX26" s="69">
        <f>IFERROR(-Kapitālieguldījumi!AX41,"")</f>
        <v>0</v>
      </c>
      <c r="AY26" s="69">
        <f>IFERROR(-Kapitālieguldījumi!AY41,"")</f>
        <v>0</v>
      </c>
      <c r="AZ26" s="69">
        <f>IFERROR(-Kapitālieguldījumi!AZ41,"")</f>
        <v>0</v>
      </c>
      <c r="BA26" s="69">
        <f>IFERROR(-Kapitālieguldījumi!BA41,"")</f>
        <v>0</v>
      </c>
      <c r="BB26" s="69">
        <f>IFERROR(-Kapitālieguldījumi!BB41,"")</f>
        <v>0</v>
      </c>
      <c r="BC26" s="69">
        <f>IFERROR(-Kapitālieguldījumi!BC41,"")</f>
        <v>0</v>
      </c>
      <c r="BD26" s="69">
        <f>IFERROR(-Kapitālieguldījumi!BD41,"")</f>
        <v>0</v>
      </c>
      <c r="BE26" s="69">
        <f>IFERROR(-Kapitālieguldījumi!BE41,"")</f>
        <v>0</v>
      </c>
      <c r="BF26" s="69">
        <f>IFERROR(-Kapitālieguldījumi!BF41,"")</f>
        <v>0</v>
      </c>
      <c r="BG26" s="69">
        <f>IFERROR(-Kapitālieguldījumi!BG41,"")</f>
        <v>0</v>
      </c>
      <c r="BH26" s="69">
        <f>IFERROR(-Kapitālieguldījumi!BH41,"")</f>
        <v>0</v>
      </c>
      <c r="BI26" s="69">
        <f>IFERROR(-Kapitālieguldījumi!BI41,"")</f>
        <v>0</v>
      </c>
      <c r="BJ26" s="69">
        <f>IFERROR(-Kapitālieguldījumi!BJ41,"")</f>
        <v>0</v>
      </c>
      <c r="BK26" s="69">
        <f>IFERROR(-Kapitālieguldījumi!BK41,"")</f>
        <v>0</v>
      </c>
      <c r="BL26" s="69">
        <f>IFERROR(-Kapitālieguldījumi!BL41,"")</f>
        <v>0</v>
      </c>
      <c r="BM26" s="69">
        <f>IFERROR(-Kapitālieguldījumi!BM41,"")</f>
        <v>0</v>
      </c>
      <c r="BN26" s="69">
        <f>IFERROR(-Kapitālieguldījumi!BN41,"")</f>
        <v>0</v>
      </c>
      <c r="BO26" s="69">
        <f>IFERROR(-Kapitālieguldījumi!BO41,"")</f>
        <v>0</v>
      </c>
      <c r="BP26" s="69">
        <f>IFERROR(-Kapitālieguldījumi!BP41,"")</f>
        <v>0</v>
      </c>
      <c r="BQ26" s="69">
        <f>IFERROR(-Kapitālieguldījumi!BQ41,"")</f>
        <v>0</v>
      </c>
      <c r="BR26" s="69">
        <f>IFERROR(-Kapitālieguldījumi!BR41,"")</f>
        <v>0</v>
      </c>
      <c r="BS26" s="69">
        <f>IFERROR(-Kapitālieguldījumi!BS41,"")</f>
        <v>0</v>
      </c>
      <c r="BT26" s="69">
        <f>IFERROR(-Kapitālieguldījumi!BT41,"")</f>
        <v>0</v>
      </c>
      <c r="BU26" s="69">
        <f>IFERROR(-Kapitālieguldījumi!BU41,"")</f>
        <v>0</v>
      </c>
      <c r="BV26" s="69">
        <f>IFERROR(-Kapitālieguldījumi!BV41,"")</f>
        <v>0</v>
      </c>
      <c r="BW26" s="69">
        <f>IFERROR(-Kapitālieguldījumi!BW41,"")</f>
        <v>0</v>
      </c>
      <c r="BX26" s="69">
        <f>IFERROR(-Kapitālieguldījumi!BX41,"")</f>
        <v>0</v>
      </c>
      <c r="BY26" s="69">
        <f>IFERROR(-Kapitālieguldījumi!BY41,"")</f>
        <v>0</v>
      </c>
      <c r="BZ26" s="69">
        <f>IFERROR(-Kapitālieguldījumi!BZ41,"")</f>
        <v>0</v>
      </c>
      <c r="CA26" s="69">
        <f>IFERROR(-Kapitālieguldījumi!CA41,"")</f>
        <v>0</v>
      </c>
      <c r="CB26" s="69">
        <f>IFERROR(-Kapitālieguldījumi!CB41,"")</f>
        <v>0</v>
      </c>
      <c r="CC26" s="69">
        <f>IFERROR(-Kapitālieguldījumi!CC41,"")</f>
        <v>0</v>
      </c>
      <c r="CD26" s="69">
        <f>IFERROR(-Kapitālieguldījumi!CD41,"")</f>
        <v>0</v>
      </c>
      <c r="CE26" s="69">
        <f>IFERROR(-Kapitālieguldījumi!CE41,"")</f>
        <v>0</v>
      </c>
      <c r="CF26" s="69">
        <f>IFERROR(-Kapitālieguldījumi!CF41,"")</f>
        <v>0</v>
      </c>
      <c r="CG26" s="69">
        <f>IFERROR(-Kapitālieguldījumi!CG41,"")</f>
        <v>0</v>
      </c>
      <c r="CH26" s="69">
        <f>IFERROR(-Kapitālieguldījumi!CH41,"")</f>
        <v>0</v>
      </c>
      <c r="CI26" s="69">
        <f>IFERROR(-Kapitālieguldījumi!CI41,"")</f>
        <v>0</v>
      </c>
      <c r="CJ26" s="69">
        <f>IFERROR(-Kapitālieguldījumi!CJ41,"")</f>
        <v>0</v>
      </c>
      <c r="CK26" s="69">
        <f>IFERROR(-Kapitālieguldījumi!CK41,"")</f>
        <v>0</v>
      </c>
      <c r="CL26" s="69">
        <f>IFERROR(-Kapitālieguldījumi!CL41,"")</f>
        <v>0</v>
      </c>
      <c r="CM26" s="69">
        <f>IFERROR(-Kapitālieguldījumi!CM41,"")</f>
        <v>0</v>
      </c>
      <c r="CN26" s="69">
        <f>IFERROR(-Kapitālieguldījumi!CN41,"")</f>
        <v>0</v>
      </c>
      <c r="CO26" s="69">
        <f>IFERROR(-Kapitālieguldījumi!CO41,"")</f>
        <v>0</v>
      </c>
      <c r="CP26" s="69">
        <f>IFERROR(-Kapitālieguldījumi!CP41,"")</f>
        <v>0</v>
      </c>
      <c r="CQ26" s="69">
        <f>IFERROR(-Kapitālieguldījumi!CQ41,"")</f>
        <v>0</v>
      </c>
      <c r="CR26" s="69">
        <f>IFERROR(-Kapitālieguldījumi!CR41,"")</f>
        <v>0</v>
      </c>
      <c r="CS26" s="69">
        <f>IFERROR(-Kapitālieguldījumi!CS41,"")</f>
        <v>0</v>
      </c>
      <c r="CT26" s="69">
        <f>IFERROR(-Kapitālieguldījumi!CT41,"")</f>
        <v>0</v>
      </c>
      <c r="CU26" s="69">
        <f>IFERROR(-Kapitālieguldījumi!CU41,"")</f>
        <v>0</v>
      </c>
      <c r="CV26" s="69">
        <f>IFERROR(-Kapitālieguldījumi!CV41,"")</f>
        <v>0</v>
      </c>
      <c r="CW26" s="69">
        <f>IFERROR(-Kapitālieguldījumi!CW41,"")</f>
        <v>0</v>
      </c>
      <c r="CX26" s="69">
        <f>IFERROR(-Kapitālieguldījumi!CX41,"")</f>
        <v>0</v>
      </c>
      <c r="CY26" s="69">
        <f>IFERROR(-Kapitālieguldījumi!CY41,"")</f>
        <v>0</v>
      </c>
      <c r="CZ26" s="69">
        <f>IFERROR(-Kapitālieguldījumi!CZ41,"")</f>
        <v>0</v>
      </c>
      <c r="DA26" s="69">
        <f>IFERROR(-Kapitālieguldījumi!DA41,"")</f>
        <v>0</v>
      </c>
      <c r="DB26" s="69">
        <f>IFERROR(-Kapitālieguldījumi!DB41,"")</f>
        <v>0</v>
      </c>
      <c r="DC26" s="69">
        <f>IFERROR(-Kapitālieguldījumi!DC41,"")</f>
        <v>0</v>
      </c>
      <c r="DD26" s="69">
        <f>IFERROR(-Kapitālieguldījumi!DD41,"")</f>
        <v>0</v>
      </c>
      <c r="DE26" s="69">
        <f>IFERROR(-Kapitālieguldījumi!DE41,"")</f>
        <v>0</v>
      </c>
      <c r="DF26" s="69">
        <f>IFERROR(-Kapitālieguldījumi!DF41,"")</f>
        <v>0</v>
      </c>
      <c r="DG26" s="69">
        <f>IFERROR(-Kapitālieguldījumi!DG41,"")</f>
        <v>0</v>
      </c>
      <c r="DH26" s="69">
        <f>IFERROR(-Kapitālieguldījumi!DH41,"")</f>
        <v>0</v>
      </c>
      <c r="DI26" s="69">
        <f>IFERROR(-Kapitālieguldījumi!DI41,"")</f>
        <v>0</v>
      </c>
      <c r="DJ26" s="69">
        <f>IFERROR(-Kapitālieguldījumi!DJ41,"")</f>
        <v>0</v>
      </c>
      <c r="DK26" s="69">
        <f>IFERROR(-Kapitālieguldījumi!DK41,"")</f>
        <v>0</v>
      </c>
      <c r="DL26" s="69">
        <f>IFERROR(-Kapitālieguldījumi!DL41,"")</f>
        <v>0</v>
      </c>
      <c r="DM26" s="69">
        <f>IFERROR(-Kapitālieguldījumi!DM41,"")</f>
        <v>0</v>
      </c>
      <c r="DN26" s="69">
        <f>IFERROR(-Kapitālieguldījumi!DN41,"")</f>
        <v>0</v>
      </c>
      <c r="DO26" s="69">
        <f>IFERROR(-Kapitālieguldījumi!DO41,"")</f>
        <v>0</v>
      </c>
      <c r="DP26" s="69">
        <f>IFERROR(-Kapitālieguldījumi!DP41,"")</f>
        <v>0</v>
      </c>
      <c r="DQ26" s="69">
        <f>IFERROR(-Kapitālieguldījumi!DQ41,"")</f>
        <v>0</v>
      </c>
      <c r="DR26" s="69">
        <f>IFERROR(-Kapitālieguldījumi!DR41,"")</f>
        <v>0</v>
      </c>
      <c r="DS26" s="69">
        <f>IFERROR(-Kapitālieguldījumi!DS41,"")</f>
        <v>0</v>
      </c>
      <c r="DT26" s="69">
        <f>IFERROR(-Kapitālieguldījumi!DT41,"")</f>
        <v>0</v>
      </c>
      <c r="DU26" s="69">
        <f>IFERROR(-Kapitālieguldījumi!DU41,"")</f>
        <v>0</v>
      </c>
    </row>
    <row r="27" spans="1:1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c r="A28" s="25" t="s">
        <v>290</v>
      </c>
      <c r="B28" s="25"/>
      <c r="C28" s="25"/>
      <c r="D28" s="110">
        <f>IFERROR(SUM(E28:DU28),"")</f>
        <v>-7075707.2501330152</v>
      </c>
      <c r="E28" s="110">
        <f t="shared" ref="E28:BP28" si="3">IFERROR(E26,"")</f>
        <v>-1398374.4616275108</v>
      </c>
      <c r="F28" s="110">
        <f t="shared" si="3"/>
        <v>-1407130.0533207299</v>
      </c>
      <c r="G28" s="110">
        <f t="shared" si="3"/>
        <v>-1415843.3492230971</v>
      </c>
      <c r="H28" s="110">
        <f t="shared" si="3"/>
        <v>-1424512.8884687568</v>
      </c>
      <c r="I28" s="110">
        <f t="shared" si="3"/>
        <v>-1429846.4974929208</v>
      </c>
      <c r="J28" s="110">
        <f t="shared" si="3"/>
        <v>0</v>
      </c>
      <c r="K28" s="110">
        <f t="shared" si="3"/>
        <v>0</v>
      </c>
      <c r="L28" s="110">
        <f t="shared" si="3"/>
        <v>0</v>
      </c>
      <c r="M28" s="110">
        <f t="shared" si="3"/>
        <v>0</v>
      </c>
      <c r="N28" s="110">
        <f t="shared" si="3"/>
        <v>0</v>
      </c>
      <c r="O28" s="110">
        <f t="shared" si="3"/>
        <v>0</v>
      </c>
      <c r="P28" s="110">
        <f t="shared" si="3"/>
        <v>0</v>
      </c>
      <c r="Q28" s="110">
        <f t="shared" si="3"/>
        <v>0</v>
      </c>
      <c r="R28" s="110">
        <f t="shared" si="3"/>
        <v>0</v>
      </c>
      <c r="S28" s="110">
        <f t="shared" si="3"/>
        <v>0</v>
      </c>
      <c r="T28" s="110">
        <f t="shared" si="3"/>
        <v>0</v>
      </c>
      <c r="U28" s="110">
        <f t="shared" si="3"/>
        <v>0</v>
      </c>
      <c r="V28" s="110">
        <f t="shared" si="3"/>
        <v>0</v>
      </c>
      <c r="W28" s="110">
        <f t="shared" si="3"/>
        <v>0</v>
      </c>
      <c r="X28" s="110">
        <f t="shared" si="3"/>
        <v>0</v>
      </c>
      <c r="Y28" s="110">
        <f t="shared" si="3"/>
        <v>0</v>
      </c>
      <c r="Z28" s="110">
        <f t="shared" si="3"/>
        <v>0</v>
      </c>
      <c r="AA28" s="110">
        <f t="shared" si="3"/>
        <v>0</v>
      </c>
      <c r="AB28" s="110">
        <f t="shared" si="3"/>
        <v>0</v>
      </c>
      <c r="AC28" s="110">
        <f t="shared" si="3"/>
        <v>0</v>
      </c>
      <c r="AD28" s="110">
        <f t="shared" si="3"/>
        <v>0</v>
      </c>
      <c r="AE28" s="110">
        <f t="shared" si="3"/>
        <v>0</v>
      </c>
      <c r="AF28" s="110">
        <f t="shared" si="3"/>
        <v>0</v>
      </c>
      <c r="AG28" s="110">
        <f t="shared" si="3"/>
        <v>0</v>
      </c>
      <c r="AH28" s="110">
        <f t="shared" si="3"/>
        <v>0</v>
      </c>
      <c r="AI28" s="110">
        <f t="shared" si="3"/>
        <v>0</v>
      </c>
      <c r="AJ28" s="110">
        <f t="shared" si="3"/>
        <v>0</v>
      </c>
      <c r="AK28" s="110">
        <f t="shared" si="3"/>
        <v>0</v>
      </c>
      <c r="AL28" s="110">
        <f t="shared" si="3"/>
        <v>0</v>
      </c>
      <c r="AM28" s="110">
        <f t="shared" si="3"/>
        <v>0</v>
      </c>
      <c r="AN28" s="110">
        <f t="shared" si="3"/>
        <v>0</v>
      </c>
      <c r="AO28" s="110">
        <f t="shared" si="3"/>
        <v>0</v>
      </c>
      <c r="AP28" s="110">
        <f t="shared" si="3"/>
        <v>0</v>
      </c>
      <c r="AQ28" s="110">
        <f t="shared" si="3"/>
        <v>0</v>
      </c>
      <c r="AR28" s="110">
        <f t="shared" si="3"/>
        <v>0</v>
      </c>
      <c r="AS28" s="110">
        <f t="shared" si="3"/>
        <v>0</v>
      </c>
      <c r="AT28" s="110">
        <f t="shared" si="3"/>
        <v>0</v>
      </c>
      <c r="AU28" s="110">
        <f t="shared" si="3"/>
        <v>0</v>
      </c>
      <c r="AV28" s="110">
        <f t="shared" si="3"/>
        <v>0</v>
      </c>
      <c r="AW28" s="110">
        <f t="shared" si="3"/>
        <v>0</v>
      </c>
      <c r="AX28" s="110">
        <f t="shared" si="3"/>
        <v>0</v>
      </c>
      <c r="AY28" s="110">
        <f t="shared" si="3"/>
        <v>0</v>
      </c>
      <c r="AZ28" s="110">
        <f t="shared" si="3"/>
        <v>0</v>
      </c>
      <c r="BA28" s="110">
        <f t="shared" si="3"/>
        <v>0</v>
      </c>
      <c r="BB28" s="110">
        <f t="shared" si="3"/>
        <v>0</v>
      </c>
      <c r="BC28" s="110">
        <f t="shared" si="3"/>
        <v>0</v>
      </c>
      <c r="BD28" s="110">
        <f t="shared" si="3"/>
        <v>0</v>
      </c>
      <c r="BE28" s="110">
        <f t="shared" si="3"/>
        <v>0</v>
      </c>
      <c r="BF28" s="110">
        <f t="shared" si="3"/>
        <v>0</v>
      </c>
      <c r="BG28" s="110">
        <f t="shared" si="3"/>
        <v>0</v>
      </c>
      <c r="BH28" s="110">
        <f t="shared" si="3"/>
        <v>0</v>
      </c>
      <c r="BI28" s="110">
        <f t="shared" si="3"/>
        <v>0</v>
      </c>
      <c r="BJ28" s="110">
        <f t="shared" si="3"/>
        <v>0</v>
      </c>
      <c r="BK28" s="110">
        <f t="shared" si="3"/>
        <v>0</v>
      </c>
      <c r="BL28" s="110">
        <f t="shared" si="3"/>
        <v>0</v>
      </c>
      <c r="BM28" s="110">
        <f t="shared" si="3"/>
        <v>0</v>
      </c>
      <c r="BN28" s="110">
        <f t="shared" si="3"/>
        <v>0</v>
      </c>
      <c r="BO28" s="110">
        <f t="shared" si="3"/>
        <v>0</v>
      </c>
      <c r="BP28" s="110">
        <f t="shared" si="3"/>
        <v>0</v>
      </c>
      <c r="BQ28" s="110">
        <f t="shared" ref="BQ28:DU28" si="4">IFERROR(BQ26,"")</f>
        <v>0</v>
      </c>
      <c r="BR28" s="110">
        <f t="shared" si="4"/>
        <v>0</v>
      </c>
      <c r="BS28" s="110">
        <f t="shared" si="4"/>
        <v>0</v>
      </c>
      <c r="BT28" s="110">
        <f t="shared" si="4"/>
        <v>0</v>
      </c>
      <c r="BU28" s="110">
        <f t="shared" si="4"/>
        <v>0</v>
      </c>
      <c r="BV28" s="110">
        <f t="shared" si="4"/>
        <v>0</v>
      </c>
      <c r="BW28" s="110">
        <f t="shared" si="4"/>
        <v>0</v>
      </c>
      <c r="BX28" s="110">
        <f t="shared" si="4"/>
        <v>0</v>
      </c>
      <c r="BY28" s="110">
        <f t="shared" si="4"/>
        <v>0</v>
      </c>
      <c r="BZ28" s="110">
        <f t="shared" si="4"/>
        <v>0</v>
      </c>
      <c r="CA28" s="110">
        <f t="shared" si="4"/>
        <v>0</v>
      </c>
      <c r="CB28" s="110">
        <f t="shared" si="4"/>
        <v>0</v>
      </c>
      <c r="CC28" s="110">
        <f t="shared" si="4"/>
        <v>0</v>
      </c>
      <c r="CD28" s="110">
        <f t="shared" si="4"/>
        <v>0</v>
      </c>
      <c r="CE28" s="110">
        <f t="shared" si="4"/>
        <v>0</v>
      </c>
      <c r="CF28" s="110">
        <f t="shared" si="4"/>
        <v>0</v>
      </c>
      <c r="CG28" s="110">
        <f t="shared" si="4"/>
        <v>0</v>
      </c>
      <c r="CH28" s="110">
        <f t="shared" si="4"/>
        <v>0</v>
      </c>
      <c r="CI28" s="110">
        <f t="shared" si="4"/>
        <v>0</v>
      </c>
      <c r="CJ28" s="110">
        <f t="shared" si="4"/>
        <v>0</v>
      </c>
      <c r="CK28" s="110">
        <f t="shared" si="4"/>
        <v>0</v>
      </c>
      <c r="CL28" s="110">
        <f t="shared" si="4"/>
        <v>0</v>
      </c>
      <c r="CM28" s="110">
        <f t="shared" si="4"/>
        <v>0</v>
      </c>
      <c r="CN28" s="110">
        <f t="shared" si="4"/>
        <v>0</v>
      </c>
      <c r="CO28" s="110">
        <f t="shared" si="4"/>
        <v>0</v>
      </c>
      <c r="CP28" s="110">
        <f t="shared" si="4"/>
        <v>0</v>
      </c>
      <c r="CQ28" s="110">
        <f t="shared" si="4"/>
        <v>0</v>
      </c>
      <c r="CR28" s="110">
        <f t="shared" si="4"/>
        <v>0</v>
      </c>
      <c r="CS28" s="110">
        <f t="shared" si="4"/>
        <v>0</v>
      </c>
      <c r="CT28" s="110">
        <f t="shared" si="4"/>
        <v>0</v>
      </c>
      <c r="CU28" s="110">
        <f t="shared" si="4"/>
        <v>0</v>
      </c>
      <c r="CV28" s="110">
        <f t="shared" si="4"/>
        <v>0</v>
      </c>
      <c r="CW28" s="110">
        <f t="shared" si="4"/>
        <v>0</v>
      </c>
      <c r="CX28" s="110">
        <f t="shared" si="4"/>
        <v>0</v>
      </c>
      <c r="CY28" s="110">
        <f t="shared" si="4"/>
        <v>0</v>
      </c>
      <c r="CZ28" s="110">
        <f t="shared" si="4"/>
        <v>0</v>
      </c>
      <c r="DA28" s="110">
        <f t="shared" si="4"/>
        <v>0</v>
      </c>
      <c r="DB28" s="110">
        <f t="shared" si="4"/>
        <v>0</v>
      </c>
      <c r="DC28" s="110">
        <f t="shared" si="4"/>
        <v>0</v>
      </c>
      <c r="DD28" s="110">
        <f t="shared" si="4"/>
        <v>0</v>
      </c>
      <c r="DE28" s="110">
        <f t="shared" si="4"/>
        <v>0</v>
      </c>
      <c r="DF28" s="110">
        <f t="shared" si="4"/>
        <v>0</v>
      </c>
      <c r="DG28" s="110">
        <f t="shared" si="4"/>
        <v>0</v>
      </c>
      <c r="DH28" s="110">
        <f t="shared" si="4"/>
        <v>0</v>
      </c>
      <c r="DI28" s="110">
        <f t="shared" si="4"/>
        <v>0</v>
      </c>
      <c r="DJ28" s="110">
        <f t="shared" si="4"/>
        <v>0</v>
      </c>
      <c r="DK28" s="110">
        <f t="shared" si="4"/>
        <v>0</v>
      </c>
      <c r="DL28" s="110">
        <f t="shared" si="4"/>
        <v>0</v>
      </c>
      <c r="DM28" s="110">
        <f t="shared" si="4"/>
        <v>0</v>
      </c>
      <c r="DN28" s="110">
        <f t="shared" si="4"/>
        <v>0</v>
      </c>
      <c r="DO28" s="110">
        <f t="shared" si="4"/>
        <v>0</v>
      </c>
      <c r="DP28" s="110">
        <f t="shared" si="4"/>
        <v>0</v>
      </c>
      <c r="DQ28" s="110">
        <f t="shared" si="4"/>
        <v>0</v>
      </c>
      <c r="DR28" s="110">
        <f t="shared" si="4"/>
        <v>0</v>
      </c>
      <c r="DS28" s="110">
        <f t="shared" si="4"/>
        <v>0</v>
      </c>
      <c r="DT28" s="110">
        <f t="shared" si="4"/>
        <v>0</v>
      </c>
      <c r="DU28" s="110">
        <f t="shared" si="4"/>
        <v>0</v>
      </c>
    </row>
    <row r="29" spans="1:1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c r="A30" s="16" t="s">
        <v>291</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row>
    <row r="31" spans="1:1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c r="A32" s="167" t="s">
        <v>292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c r="A34" s="61" t="str">
        <f>IFERROR(Finansēšana!A61,"")</f>
        <v>Privātā partnera finansējums (pamatkapitāls)</v>
      </c>
      <c r="B34" s="62" t="str">
        <f>IFERROR(Finansēšana!B61,"")</f>
        <v>k €</v>
      </c>
      <c r="C34" s="2"/>
      <c r="D34" s="85">
        <f t="shared" ref="D34:D40" si="5">IFERROR(SUM(E34:DU34),"")</f>
        <v>1148039.7855842167</v>
      </c>
      <c r="E34" s="69">
        <f>IFERROR(Finansēšana!E25,"")</f>
        <v>1148039.7855842167</v>
      </c>
      <c r="F34" s="69">
        <f>IFERROR(Finansēšana!F25,"")</f>
        <v>0</v>
      </c>
      <c r="G34" s="69">
        <f>IFERROR(Finansēšana!G25,"")</f>
        <v>0</v>
      </c>
      <c r="H34" s="69">
        <f>IFERROR(Finansēšana!H25,"")</f>
        <v>0</v>
      </c>
      <c r="I34" s="69">
        <f>IFERROR(Finansēšana!I25,"")</f>
        <v>0</v>
      </c>
      <c r="J34" s="69">
        <f>IFERROR(Finansēšana!J25,"")</f>
        <v>0</v>
      </c>
      <c r="K34" s="69">
        <f>IFERROR(Finansēšana!K25,"")</f>
        <v>0</v>
      </c>
      <c r="L34" s="69">
        <f>IFERROR(Finansēšana!L25,"")</f>
        <v>0</v>
      </c>
      <c r="M34" s="69">
        <f>IFERROR(Finansēšana!M25,"")</f>
        <v>0</v>
      </c>
      <c r="N34" s="69">
        <f>IFERROR(Finansēšana!N25,"")</f>
        <v>0</v>
      </c>
      <c r="O34" s="69">
        <f>IFERROR(Finansēšana!O25,"")</f>
        <v>0</v>
      </c>
      <c r="P34" s="69">
        <f>IFERROR(Finansēšana!P25,"")</f>
        <v>0</v>
      </c>
      <c r="Q34" s="69">
        <f>IFERROR(Finansēšana!Q25,"")</f>
        <v>0</v>
      </c>
      <c r="R34" s="69">
        <f>IFERROR(Finansēšana!R25,"")</f>
        <v>0</v>
      </c>
      <c r="S34" s="69">
        <f>IFERROR(Finansēšana!S25,"")</f>
        <v>0</v>
      </c>
      <c r="T34" s="69">
        <f>IFERROR(Finansēšana!T25,"")</f>
        <v>0</v>
      </c>
      <c r="U34" s="69">
        <f>IFERROR(Finansēšana!U25,"")</f>
        <v>0</v>
      </c>
      <c r="V34" s="69">
        <f>IFERROR(Finansēšana!V25,"")</f>
        <v>0</v>
      </c>
      <c r="W34" s="69">
        <f>IFERROR(Finansēšana!W25,"")</f>
        <v>0</v>
      </c>
      <c r="X34" s="69">
        <f>IFERROR(Finansēšana!X25,"")</f>
        <v>0</v>
      </c>
      <c r="Y34" s="69">
        <f>IFERROR(Finansēšana!Y25,"")</f>
        <v>0</v>
      </c>
      <c r="Z34" s="69">
        <f>IFERROR(Finansēšana!Z25,"")</f>
        <v>0</v>
      </c>
      <c r="AA34" s="69">
        <f>IFERROR(Finansēšana!AA25,"")</f>
        <v>0</v>
      </c>
      <c r="AB34" s="69">
        <f>IFERROR(Finansēšana!AB25,"")</f>
        <v>0</v>
      </c>
      <c r="AC34" s="69">
        <f>IFERROR(Finansēšana!AC25,"")</f>
        <v>0</v>
      </c>
      <c r="AD34" s="69">
        <f>IFERROR(Finansēšana!AD25,"")</f>
        <v>0</v>
      </c>
      <c r="AE34" s="69">
        <f>IFERROR(Finansēšana!AE25,"")</f>
        <v>0</v>
      </c>
      <c r="AF34" s="69">
        <f>IFERROR(Finansēšana!AF25,"")</f>
        <v>0</v>
      </c>
      <c r="AG34" s="69">
        <f>IFERROR(Finansēšana!AG25,"")</f>
        <v>0</v>
      </c>
      <c r="AH34" s="69">
        <f>IFERROR(Finansēšana!AH25,"")</f>
        <v>0</v>
      </c>
      <c r="AI34" s="69">
        <f>IFERROR(Finansēšana!AI25,"")</f>
        <v>0</v>
      </c>
      <c r="AJ34" s="69">
        <f>IFERROR(Finansēšana!AJ25,"")</f>
        <v>0</v>
      </c>
      <c r="AK34" s="69">
        <f>IFERROR(Finansēšana!AK25,"")</f>
        <v>0</v>
      </c>
      <c r="AL34" s="69">
        <f>IFERROR(Finansēšana!AL25,"")</f>
        <v>0</v>
      </c>
      <c r="AM34" s="69">
        <f>IFERROR(Finansēšana!AM25,"")</f>
        <v>0</v>
      </c>
      <c r="AN34" s="69">
        <f>IFERROR(Finansēšana!AN25,"")</f>
        <v>0</v>
      </c>
      <c r="AO34" s="69">
        <f>IFERROR(Finansēšana!AO25,"")</f>
        <v>0</v>
      </c>
      <c r="AP34" s="69">
        <f>IFERROR(Finansēšana!AP25,"")</f>
        <v>0</v>
      </c>
      <c r="AQ34" s="69">
        <f>IFERROR(Finansēšana!AQ25,"")</f>
        <v>0</v>
      </c>
      <c r="AR34" s="69">
        <f>IFERROR(Finansēšana!AR25,"")</f>
        <v>0</v>
      </c>
      <c r="AS34" s="69">
        <f>IFERROR(Finansēšana!AS25,"")</f>
        <v>0</v>
      </c>
      <c r="AT34" s="69">
        <f>IFERROR(Finansēšana!AT25,"")</f>
        <v>0</v>
      </c>
      <c r="AU34" s="69">
        <f>IFERROR(Finansēšana!AU25,"")</f>
        <v>0</v>
      </c>
      <c r="AV34" s="69">
        <f>IFERROR(Finansēšana!AV25,"")</f>
        <v>0</v>
      </c>
      <c r="AW34" s="69">
        <f>IFERROR(Finansēšana!AW25,"")</f>
        <v>0</v>
      </c>
      <c r="AX34" s="69">
        <f>IFERROR(Finansēšana!AX25,"")</f>
        <v>0</v>
      </c>
      <c r="AY34" s="69">
        <f>IFERROR(Finansēšana!AY25,"")</f>
        <v>0</v>
      </c>
      <c r="AZ34" s="69">
        <f>IFERROR(Finansēšana!AZ25,"")</f>
        <v>0</v>
      </c>
      <c r="BA34" s="69">
        <f>IFERROR(Finansēšana!BA25,"")</f>
        <v>0</v>
      </c>
      <c r="BB34" s="69">
        <f>IFERROR(Finansēšana!BB25,"")</f>
        <v>0</v>
      </c>
      <c r="BC34" s="69">
        <f>IFERROR(Finansēšana!BC25,"")</f>
        <v>0</v>
      </c>
      <c r="BD34" s="69">
        <f>IFERROR(Finansēšana!BD25,"")</f>
        <v>0</v>
      </c>
      <c r="BE34" s="69">
        <f>IFERROR(Finansēšana!BE25,"")</f>
        <v>0</v>
      </c>
      <c r="BF34" s="69">
        <f>IFERROR(Finansēšana!BF25,"")</f>
        <v>0</v>
      </c>
      <c r="BG34" s="69">
        <f>IFERROR(Finansēšana!BG25,"")</f>
        <v>0</v>
      </c>
      <c r="BH34" s="69">
        <f>IFERROR(Finansēšana!BH25,"")</f>
        <v>0</v>
      </c>
      <c r="BI34" s="69">
        <f>IFERROR(Finansēšana!BI25,"")</f>
        <v>0</v>
      </c>
      <c r="BJ34" s="69">
        <f>IFERROR(Finansēšana!BJ25,"")</f>
        <v>0</v>
      </c>
      <c r="BK34" s="69">
        <f>IFERROR(Finansēšana!BK25,"")</f>
        <v>0</v>
      </c>
      <c r="BL34" s="69">
        <f>IFERROR(Finansēšana!BL25,"")</f>
        <v>0</v>
      </c>
      <c r="BM34" s="69">
        <f>IFERROR(Finansēšana!BM25,"")</f>
        <v>0</v>
      </c>
      <c r="BN34" s="69">
        <f>IFERROR(Finansēšana!BN25,"")</f>
        <v>0</v>
      </c>
      <c r="BO34" s="69">
        <f>IFERROR(Finansēšana!BO25,"")</f>
        <v>0</v>
      </c>
      <c r="BP34" s="69">
        <f>IFERROR(Finansēšana!BP25,"")</f>
        <v>0</v>
      </c>
      <c r="BQ34" s="69">
        <f>IFERROR(Finansēšana!BQ25,"")</f>
        <v>0</v>
      </c>
      <c r="BR34" s="69">
        <f>IFERROR(Finansēšana!BR25,"")</f>
        <v>0</v>
      </c>
      <c r="BS34" s="69">
        <f>IFERROR(Finansēšana!BS25,"")</f>
        <v>0</v>
      </c>
      <c r="BT34" s="69">
        <f>IFERROR(Finansēšana!BT25,"")</f>
        <v>0</v>
      </c>
      <c r="BU34" s="69">
        <f>IFERROR(Finansēšana!BU25,"")</f>
        <v>0</v>
      </c>
      <c r="BV34" s="69">
        <f>IFERROR(Finansēšana!BV25,"")</f>
        <v>0</v>
      </c>
      <c r="BW34" s="69">
        <f>IFERROR(Finansēšana!BW25,"")</f>
        <v>0</v>
      </c>
      <c r="BX34" s="69">
        <f>IFERROR(Finansēšana!BX25,"")</f>
        <v>0</v>
      </c>
      <c r="BY34" s="69">
        <f>IFERROR(Finansēšana!BY25,"")</f>
        <v>0</v>
      </c>
      <c r="BZ34" s="69">
        <f>IFERROR(Finansēšana!BZ25,"")</f>
        <v>0</v>
      </c>
      <c r="CA34" s="69">
        <f>IFERROR(Finansēšana!CA25,"")</f>
        <v>0</v>
      </c>
      <c r="CB34" s="69">
        <f>IFERROR(Finansēšana!CB25,"")</f>
        <v>0</v>
      </c>
      <c r="CC34" s="69">
        <f>IFERROR(Finansēšana!CC25,"")</f>
        <v>0</v>
      </c>
      <c r="CD34" s="69">
        <f>IFERROR(Finansēšana!CD25,"")</f>
        <v>0</v>
      </c>
      <c r="CE34" s="69">
        <f>IFERROR(Finansēšana!CE25,"")</f>
        <v>0</v>
      </c>
      <c r="CF34" s="69">
        <f>IFERROR(Finansēšana!CF25,"")</f>
        <v>0</v>
      </c>
      <c r="CG34" s="69">
        <f>IFERROR(Finansēšana!CG25,"")</f>
        <v>0</v>
      </c>
      <c r="CH34" s="69">
        <f>IFERROR(Finansēšana!CH25,"")</f>
        <v>0</v>
      </c>
      <c r="CI34" s="69">
        <f>IFERROR(Finansēšana!CI25,"")</f>
        <v>0</v>
      </c>
      <c r="CJ34" s="69">
        <f>IFERROR(Finansēšana!CJ25,"")</f>
        <v>0</v>
      </c>
      <c r="CK34" s="69">
        <f>IFERROR(Finansēšana!CK25,"")</f>
        <v>0</v>
      </c>
      <c r="CL34" s="69">
        <f>IFERROR(Finansēšana!CL25,"")</f>
        <v>0</v>
      </c>
      <c r="CM34" s="69">
        <f>IFERROR(Finansēšana!CM25,"")</f>
        <v>0</v>
      </c>
      <c r="CN34" s="69">
        <f>IFERROR(Finansēšana!CN25,"")</f>
        <v>0</v>
      </c>
      <c r="CO34" s="69">
        <f>IFERROR(Finansēšana!CO25,"")</f>
        <v>0</v>
      </c>
      <c r="CP34" s="69">
        <f>IFERROR(Finansēšana!CP25,"")</f>
        <v>0</v>
      </c>
      <c r="CQ34" s="69">
        <f>IFERROR(Finansēšana!CQ25,"")</f>
        <v>0</v>
      </c>
      <c r="CR34" s="69">
        <f>IFERROR(Finansēšana!CR25,"")</f>
        <v>0</v>
      </c>
      <c r="CS34" s="69">
        <f>IFERROR(Finansēšana!CS25,"")</f>
        <v>0</v>
      </c>
      <c r="CT34" s="69">
        <f>IFERROR(Finansēšana!CT25,"")</f>
        <v>0</v>
      </c>
      <c r="CU34" s="69">
        <f>IFERROR(Finansēšana!CU25,"")</f>
        <v>0</v>
      </c>
      <c r="CV34" s="69">
        <f>IFERROR(Finansēšana!CV25,"")</f>
        <v>0</v>
      </c>
      <c r="CW34" s="69">
        <f>IFERROR(Finansēšana!CW25,"")</f>
        <v>0</v>
      </c>
      <c r="CX34" s="69">
        <f>IFERROR(Finansēšana!CX25,"")</f>
        <v>0</v>
      </c>
      <c r="CY34" s="69">
        <f>IFERROR(Finansēšana!CY25,"")</f>
        <v>0</v>
      </c>
      <c r="CZ34" s="69">
        <f>IFERROR(Finansēšana!CZ25,"")</f>
        <v>0</v>
      </c>
      <c r="DA34" s="69">
        <f>IFERROR(Finansēšana!DA25,"")</f>
        <v>0</v>
      </c>
      <c r="DB34" s="69">
        <f>IFERROR(Finansēšana!DB25,"")</f>
        <v>0</v>
      </c>
      <c r="DC34" s="69">
        <f>IFERROR(Finansēšana!DC25,"")</f>
        <v>0</v>
      </c>
      <c r="DD34" s="69">
        <f>IFERROR(Finansēšana!DD25,"")</f>
        <v>0</v>
      </c>
      <c r="DE34" s="69">
        <f>IFERROR(Finansēšana!DE25,"")</f>
        <v>0</v>
      </c>
      <c r="DF34" s="69">
        <f>IFERROR(Finansēšana!DF25,"")</f>
        <v>0</v>
      </c>
      <c r="DG34" s="69">
        <f>IFERROR(Finansēšana!DG25,"")</f>
        <v>0</v>
      </c>
      <c r="DH34" s="69">
        <f>IFERROR(Finansēšana!DH25,"")</f>
        <v>0</v>
      </c>
      <c r="DI34" s="69">
        <f>IFERROR(Finansēšana!DI25,"")</f>
        <v>0</v>
      </c>
      <c r="DJ34" s="69">
        <f>IFERROR(Finansēšana!DJ25,"")</f>
        <v>0</v>
      </c>
      <c r="DK34" s="69">
        <f>IFERROR(Finansēšana!DK25,"")</f>
        <v>0</v>
      </c>
      <c r="DL34" s="69">
        <f>IFERROR(Finansēšana!DL25,"")</f>
        <v>0</v>
      </c>
      <c r="DM34" s="69">
        <f>IFERROR(Finansēšana!DM25,"")</f>
        <v>0</v>
      </c>
      <c r="DN34" s="69">
        <f>IFERROR(Finansēšana!DN25,"")</f>
        <v>0</v>
      </c>
      <c r="DO34" s="69">
        <f>IFERROR(Finansēšana!DO25,"")</f>
        <v>0</v>
      </c>
      <c r="DP34" s="69">
        <f>IFERROR(Finansēšana!DP25,"")</f>
        <v>0</v>
      </c>
      <c r="DQ34" s="69">
        <f>IFERROR(Finansēšana!DQ25,"")</f>
        <v>0</v>
      </c>
      <c r="DR34" s="69">
        <f>IFERROR(Finansēšana!DR25,"")</f>
        <v>0</v>
      </c>
      <c r="DS34" s="69">
        <f>IFERROR(Finansēšana!DS25,"")</f>
        <v>0</v>
      </c>
      <c r="DT34" s="69">
        <f>IFERROR(Finansēšana!DT25,"")</f>
        <v>0</v>
      </c>
      <c r="DU34" s="69">
        <f>IFERROR(Finansēšana!DU25,"")</f>
        <v>0</v>
      </c>
    </row>
    <row r="35" spans="1:125">
      <c r="A35" s="61" t="str">
        <f>IFERROR(Finansēšana!A62,"")</f>
        <v>Daugavpils pašvaldības finansējums (ieguldījums pamatkapitālā)</v>
      </c>
      <c r="B35" s="62" t="str">
        <f>IFERROR(Finansēšana!B62,"")</f>
        <v>k €</v>
      </c>
      <c r="C35" s="2"/>
      <c r="D35" s="85">
        <f t="shared" si="5"/>
        <v>0</v>
      </c>
      <c r="E35" s="69">
        <f>IFERROR(Finansēšana!E26,"")</f>
        <v>0</v>
      </c>
      <c r="F35" s="69">
        <f>IFERROR(Finansēšana!F26,"")</f>
        <v>0</v>
      </c>
      <c r="G35" s="69">
        <f>IFERROR(Finansēšana!G26,"")</f>
        <v>0</v>
      </c>
      <c r="H35" s="69">
        <f>IFERROR(Finansēšana!H26,"")</f>
        <v>0</v>
      </c>
      <c r="I35" s="69">
        <f>IFERROR(Finansēšana!I26,"")</f>
        <v>0</v>
      </c>
      <c r="J35" s="69">
        <f>IFERROR(Finansēšana!J26,"")</f>
        <v>0</v>
      </c>
      <c r="K35" s="69">
        <f>IFERROR(Finansēšana!K26,"")</f>
        <v>0</v>
      </c>
      <c r="L35" s="69">
        <f>IFERROR(Finansēšana!L26,"")</f>
        <v>0</v>
      </c>
      <c r="M35" s="69">
        <f>IFERROR(Finansēšana!M26,"")</f>
        <v>0</v>
      </c>
      <c r="N35" s="69">
        <f>IFERROR(Finansēšana!N26,"")</f>
        <v>0</v>
      </c>
      <c r="O35" s="69">
        <f>IFERROR(Finansēšana!O26,"")</f>
        <v>0</v>
      </c>
      <c r="P35" s="69">
        <f>IFERROR(Finansēšana!P26,"")</f>
        <v>0</v>
      </c>
      <c r="Q35" s="69">
        <f>IFERROR(Finansēšana!Q26,"")</f>
        <v>0</v>
      </c>
      <c r="R35" s="69">
        <f>IFERROR(Finansēšana!R26,"")</f>
        <v>0</v>
      </c>
      <c r="S35" s="69">
        <f>IFERROR(Finansēšana!S26,"")</f>
        <v>0</v>
      </c>
      <c r="T35" s="69">
        <f>IFERROR(Finansēšana!T26,"")</f>
        <v>0</v>
      </c>
      <c r="U35" s="69">
        <f>IFERROR(Finansēšana!U26,"")</f>
        <v>0</v>
      </c>
      <c r="V35" s="69">
        <f>IFERROR(Finansēšana!V26,"")</f>
        <v>0</v>
      </c>
      <c r="W35" s="69">
        <f>IFERROR(Finansēšana!W26,"")</f>
        <v>0</v>
      </c>
      <c r="X35" s="69">
        <f>IFERROR(Finansēšana!X26,"")</f>
        <v>0</v>
      </c>
      <c r="Y35" s="69">
        <f>IFERROR(Finansēšana!Y26,"")</f>
        <v>0</v>
      </c>
      <c r="Z35" s="69">
        <f>IFERROR(Finansēšana!Z26,"")</f>
        <v>0</v>
      </c>
      <c r="AA35" s="69">
        <f>IFERROR(Finansēšana!AA26,"")</f>
        <v>0</v>
      </c>
      <c r="AB35" s="69">
        <f>IFERROR(Finansēšana!AB26,"")</f>
        <v>0</v>
      </c>
      <c r="AC35" s="69">
        <f>IFERROR(Finansēšana!AC26,"")</f>
        <v>0</v>
      </c>
      <c r="AD35" s="69">
        <f>IFERROR(Finansēšana!AD26,"")</f>
        <v>0</v>
      </c>
      <c r="AE35" s="69">
        <f>IFERROR(Finansēšana!AE26,"")</f>
        <v>0</v>
      </c>
      <c r="AF35" s="69">
        <f>IFERROR(Finansēšana!AF26,"")</f>
        <v>0</v>
      </c>
      <c r="AG35" s="69">
        <f>IFERROR(Finansēšana!AG26,"")</f>
        <v>0</v>
      </c>
      <c r="AH35" s="69">
        <f>IFERROR(Finansēšana!AH26,"")</f>
        <v>0</v>
      </c>
      <c r="AI35" s="69">
        <f>IFERROR(Finansēšana!AI26,"")</f>
        <v>0</v>
      </c>
      <c r="AJ35" s="69">
        <f>IFERROR(Finansēšana!AJ26,"")</f>
        <v>0</v>
      </c>
      <c r="AK35" s="69">
        <f>IFERROR(Finansēšana!AK26,"")</f>
        <v>0</v>
      </c>
      <c r="AL35" s="69">
        <f>IFERROR(Finansēšana!AL26,"")</f>
        <v>0</v>
      </c>
      <c r="AM35" s="69">
        <f>IFERROR(Finansēšana!AM26,"")</f>
        <v>0</v>
      </c>
      <c r="AN35" s="69">
        <f>IFERROR(Finansēšana!AN26,"")</f>
        <v>0</v>
      </c>
      <c r="AO35" s="69">
        <f>IFERROR(Finansēšana!AO26,"")</f>
        <v>0</v>
      </c>
      <c r="AP35" s="69">
        <f>IFERROR(Finansēšana!AP26,"")</f>
        <v>0</v>
      </c>
      <c r="AQ35" s="69">
        <f>IFERROR(Finansēšana!AQ26,"")</f>
        <v>0</v>
      </c>
      <c r="AR35" s="69">
        <f>IFERROR(Finansēšana!AR26,"")</f>
        <v>0</v>
      </c>
      <c r="AS35" s="69">
        <f>IFERROR(Finansēšana!AS26,"")</f>
        <v>0</v>
      </c>
      <c r="AT35" s="69">
        <f>IFERROR(Finansēšana!AT26,"")</f>
        <v>0</v>
      </c>
      <c r="AU35" s="69">
        <f>IFERROR(Finansēšana!AU26,"")</f>
        <v>0</v>
      </c>
      <c r="AV35" s="69">
        <f>IFERROR(Finansēšana!AV26,"")</f>
        <v>0</v>
      </c>
      <c r="AW35" s="69">
        <f>IFERROR(Finansēšana!AW26,"")</f>
        <v>0</v>
      </c>
      <c r="AX35" s="69">
        <f>IFERROR(Finansēšana!AX26,"")</f>
        <v>0</v>
      </c>
      <c r="AY35" s="69">
        <f>IFERROR(Finansēšana!AY26,"")</f>
        <v>0</v>
      </c>
      <c r="AZ35" s="69">
        <f>IFERROR(Finansēšana!AZ26,"")</f>
        <v>0</v>
      </c>
      <c r="BA35" s="69">
        <f>IFERROR(Finansēšana!BA26,"")</f>
        <v>0</v>
      </c>
      <c r="BB35" s="69">
        <f>IFERROR(Finansēšana!BB26,"")</f>
        <v>0</v>
      </c>
      <c r="BC35" s="69">
        <f>IFERROR(Finansēšana!BC26,"")</f>
        <v>0</v>
      </c>
      <c r="BD35" s="69">
        <f>IFERROR(Finansēšana!BD26,"")</f>
        <v>0</v>
      </c>
      <c r="BE35" s="69">
        <f>IFERROR(Finansēšana!BE26,"")</f>
        <v>0</v>
      </c>
      <c r="BF35" s="69">
        <f>IFERROR(Finansēšana!BF26,"")</f>
        <v>0</v>
      </c>
      <c r="BG35" s="69">
        <f>IFERROR(Finansēšana!BG26,"")</f>
        <v>0</v>
      </c>
      <c r="BH35" s="69">
        <f>IFERROR(Finansēšana!BH26,"")</f>
        <v>0</v>
      </c>
      <c r="BI35" s="69">
        <f>IFERROR(Finansēšana!BI26,"")</f>
        <v>0</v>
      </c>
      <c r="BJ35" s="69">
        <f>IFERROR(Finansēšana!BJ26,"")</f>
        <v>0</v>
      </c>
      <c r="BK35" s="69">
        <f>IFERROR(Finansēšana!BK26,"")</f>
        <v>0</v>
      </c>
      <c r="BL35" s="69">
        <f>IFERROR(Finansēšana!BL26,"")</f>
        <v>0</v>
      </c>
      <c r="BM35" s="69">
        <f>IFERROR(Finansēšana!BM26,"")</f>
        <v>0</v>
      </c>
      <c r="BN35" s="69">
        <f>IFERROR(Finansēšana!BN26,"")</f>
        <v>0</v>
      </c>
      <c r="BO35" s="69">
        <f>IFERROR(Finansēšana!BO26,"")</f>
        <v>0</v>
      </c>
      <c r="BP35" s="69">
        <f>IFERROR(Finansēšana!BP26,"")</f>
        <v>0</v>
      </c>
      <c r="BQ35" s="69">
        <f>IFERROR(Finansēšana!BQ26,"")</f>
        <v>0</v>
      </c>
      <c r="BR35" s="69">
        <f>IFERROR(Finansēšana!BR26,"")</f>
        <v>0</v>
      </c>
      <c r="BS35" s="69">
        <f>IFERROR(Finansēšana!BS26,"")</f>
        <v>0</v>
      </c>
      <c r="BT35" s="69">
        <f>IFERROR(Finansēšana!BT26,"")</f>
        <v>0</v>
      </c>
      <c r="BU35" s="69">
        <f>IFERROR(Finansēšana!BU26,"")</f>
        <v>0</v>
      </c>
      <c r="BV35" s="69">
        <f>IFERROR(Finansēšana!BV26,"")</f>
        <v>0</v>
      </c>
      <c r="BW35" s="69">
        <f>IFERROR(Finansēšana!BW26,"")</f>
        <v>0</v>
      </c>
      <c r="BX35" s="69">
        <f>IFERROR(Finansēšana!BX26,"")</f>
        <v>0</v>
      </c>
      <c r="BY35" s="69">
        <f>IFERROR(Finansēšana!BY26,"")</f>
        <v>0</v>
      </c>
      <c r="BZ35" s="69">
        <f>IFERROR(Finansēšana!BZ26,"")</f>
        <v>0</v>
      </c>
      <c r="CA35" s="69">
        <f>IFERROR(Finansēšana!CA26,"")</f>
        <v>0</v>
      </c>
      <c r="CB35" s="69">
        <f>IFERROR(Finansēšana!CB26,"")</f>
        <v>0</v>
      </c>
      <c r="CC35" s="69">
        <f>IFERROR(Finansēšana!CC26,"")</f>
        <v>0</v>
      </c>
      <c r="CD35" s="69">
        <f>IFERROR(Finansēšana!CD26,"")</f>
        <v>0</v>
      </c>
      <c r="CE35" s="69">
        <f>IFERROR(Finansēšana!CE26,"")</f>
        <v>0</v>
      </c>
      <c r="CF35" s="69">
        <f>IFERROR(Finansēšana!CF26,"")</f>
        <v>0</v>
      </c>
      <c r="CG35" s="69">
        <f>IFERROR(Finansēšana!CG26,"")</f>
        <v>0</v>
      </c>
      <c r="CH35" s="69">
        <f>IFERROR(Finansēšana!CH26,"")</f>
        <v>0</v>
      </c>
      <c r="CI35" s="69">
        <f>IFERROR(Finansēšana!CI26,"")</f>
        <v>0</v>
      </c>
      <c r="CJ35" s="69">
        <f>IFERROR(Finansēšana!CJ26,"")</f>
        <v>0</v>
      </c>
      <c r="CK35" s="69">
        <f>IFERROR(Finansēšana!CK26,"")</f>
        <v>0</v>
      </c>
      <c r="CL35" s="69">
        <f>IFERROR(Finansēšana!CL26,"")</f>
        <v>0</v>
      </c>
      <c r="CM35" s="69">
        <f>IFERROR(Finansēšana!CM26,"")</f>
        <v>0</v>
      </c>
      <c r="CN35" s="69">
        <f>IFERROR(Finansēšana!CN26,"")</f>
        <v>0</v>
      </c>
      <c r="CO35" s="69">
        <f>IFERROR(Finansēšana!CO26,"")</f>
        <v>0</v>
      </c>
      <c r="CP35" s="69">
        <f>IFERROR(Finansēšana!CP26,"")</f>
        <v>0</v>
      </c>
      <c r="CQ35" s="69">
        <f>IFERROR(Finansēšana!CQ26,"")</f>
        <v>0</v>
      </c>
      <c r="CR35" s="69">
        <f>IFERROR(Finansēšana!CR26,"")</f>
        <v>0</v>
      </c>
      <c r="CS35" s="69">
        <f>IFERROR(Finansēšana!CS26,"")</f>
        <v>0</v>
      </c>
      <c r="CT35" s="69">
        <f>IFERROR(Finansēšana!CT26,"")</f>
        <v>0</v>
      </c>
      <c r="CU35" s="69">
        <f>IFERROR(Finansēšana!CU26,"")</f>
        <v>0</v>
      </c>
      <c r="CV35" s="69">
        <f>IFERROR(Finansēšana!CV26,"")</f>
        <v>0</v>
      </c>
      <c r="CW35" s="69">
        <f>IFERROR(Finansēšana!CW26,"")</f>
        <v>0</v>
      </c>
      <c r="CX35" s="69">
        <f>IFERROR(Finansēšana!CX26,"")</f>
        <v>0</v>
      </c>
      <c r="CY35" s="69">
        <f>IFERROR(Finansēšana!CY26,"")</f>
        <v>0</v>
      </c>
      <c r="CZ35" s="69">
        <f>IFERROR(Finansēšana!CZ26,"")</f>
        <v>0</v>
      </c>
      <c r="DA35" s="69">
        <f>IFERROR(Finansēšana!DA26,"")</f>
        <v>0</v>
      </c>
      <c r="DB35" s="69">
        <f>IFERROR(Finansēšana!DB26,"")</f>
        <v>0</v>
      </c>
      <c r="DC35" s="69">
        <f>IFERROR(Finansēšana!DC26,"")</f>
        <v>0</v>
      </c>
      <c r="DD35" s="69">
        <f>IFERROR(Finansēšana!DD26,"")</f>
        <v>0</v>
      </c>
      <c r="DE35" s="69">
        <f>IFERROR(Finansēšana!DE26,"")</f>
        <v>0</v>
      </c>
      <c r="DF35" s="69">
        <f>IFERROR(Finansēšana!DF26,"")</f>
        <v>0</v>
      </c>
      <c r="DG35" s="69">
        <f>IFERROR(Finansēšana!DG26,"")</f>
        <v>0</v>
      </c>
      <c r="DH35" s="69">
        <f>IFERROR(Finansēšana!DH26,"")</f>
        <v>0</v>
      </c>
      <c r="DI35" s="69">
        <f>IFERROR(Finansēšana!DI26,"")</f>
        <v>0</v>
      </c>
      <c r="DJ35" s="69">
        <f>IFERROR(Finansēšana!DJ26,"")</f>
        <v>0</v>
      </c>
      <c r="DK35" s="69">
        <f>IFERROR(Finansēšana!DK26,"")</f>
        <v>0</v>
      </c>
      <c r="DL35" s="69">
        <f>IFERROR(Finansēšana!DL26,"")</f>
        <v>0</v>
      </c>
      <c r="DM35" s="69">
        <f>IFERROR(Finansēšana!DM26,"")</f>
        <v>0</v>
      </c>
      <c r="DN35" s="69">
        <f>IFERROR(Finansēšana!DN26,"")</f>
        <v>0</v>
      </c>
      <c r="DO35" s="69">
        <f>IFERROR(Finansēšana!DO26,"")</f>
        <v>0</v>
      </c>
      <c r="DP35" s="69">
        <f>IFERROR(Finansēšana!DP26,"")</f>
        <v>0</v>
      </c>
      <c r="DQ35" s="69">
        <f>IFERROR(Finansēšana!DQ26,"")</f>
        <v>0</v>
      </c>
      <c r="DR35" s="69">
        <f>IFERROR(Finansēšana!DR26,"")</f>
        <v>0</v>
      </c>
      <c r="DS35" s="69">
        <f>IFERROR(Finansēšana!DS26,"")</f>
        <v>0</v>
      </c>
      <c r="DT35" s="69">
        <f>IFERROR(Finansēšana!DT26,"")</f>
        <v>0</v>
      </c>
      <c r="DU35" s="69">
        <f>IFERROR(Finansēšana!DU26,"")</f>
        <v>0</v>
      </c>
    </row>
    <row r="36" spans="1:125">
      <c r="A36" s="61" t="str">
        <f>IFERROR(Finansēšana!A63,"")</f>
        <v>Subordinētais kapitāls</v>
      </c>
      <c r="B36" s="62" t="str">
        <f>IFERROR(Finansēšana!B63,"")</f>
        <v>k €</v>
      </c>
      <c r="C36" s="2"/>
      <c r="D36" s="85">
        <f t="shared" si="5"/>
        <v>0</v>
      </c>
      <c r="E36" s="69">
        <f>IFERROR(Finansēšana!E27,"")</f>
        <v>0</v>
      </c>
      <c r="F36" s="69">
        <f>IFERROR(Finansēšana!F27,"")</f>
        <v>0</v>
      </c>
      <c r="G36" s="69">
        <f>IFERROR(Finansēšana!G27,"")</f>
        <v>0</v>
      </c>
      <c r="H36" s="69">
        <f>IFERROR(Finansēšana!H27,"")</f>
        <v>0</v>
      </c>
      <c r="I36" s="69">
        <f>IFERROR(Finansēšana!I27,"")</f>
        <v>0</v>
      </c>
      <c r="J36" s="69">
        <f>IFERROR(Finansēšana!J27,"")</f>
        <v>0</v>
      </c>
      <c r="K36" s="69">
        <f>IFERROR(Finansēšana!K27,"")</f>
        <v>0</v>
      </c>
      <c r="L36" s="69">
        <f>IFERROR(Finansēšana!L27,"")</f>
        <v>0</v>
      </c>
      <c r="M36" s="69">
        <f>IFERROR(Finansēšana!M27,"")</f>
        <v>0</v>
      </c>
      <c r="N36" s="69">
        <f>IFERROR(Finansēšana!N27,"")</f>
        <v>0</v>
      </c>
      <c r="O36" s="69">
        <f>IFERROR(Finansēšana!O27,"")</f>
        <v>0</v>
      </c>
      <c r="P36" s="69">
        <f>IFERROR(Finansēšana!P27,"")</f>
        <v>0</v>
      </c>
      <c r="Q36" s="69">
        <f>IFERROR(Finansēšana!Q27,"")</f>
        <v>0</v>
      </c>
      <c r="R36" s="69">
        <f>IFERROR(Finansēšana!R27,"")</f>
        <v>0</v>
      </c>
      <c r="S36" s="69">
        <f>IFERROR(Finansēšana!S27,"")</f>
        <v>0</v>
      </c>
      <c r="T36" s="69">
        <f>IFERROR(Finansēšana!T27,"")</f>
        <v>0</v>
      </c>
      <c r="U36" s="69">
        <f>IFERROR(Finansēšana!U27,"")</f>
        <v>0</v>
      </c>
      <c r="V36" s="69">
        <f>IFERROR(Finansēšana!V27,"")</f>
        <v>0</v>
      </c>
      <c r="W36" s="69">
        <f>IFERROR(Finansēšana!W27,"")</f>
        <v>0</v>
      </c>
      <c r="X36" s="69">
        <f>IFERROR(Finansēšana!X27,"")</f>
        <v>0</v>
      </c>
      <c r="Y36" s="69">
        <f>IFERROR(Finansēšana!Y27,"")</f>
        <v>0</v>
      </c>
      <c r="Z36" s="69">
        <f>IFERROR(Finansēšana!Z27,"")</f>
        <v>0</v>
      </c>
      <c r="AA36" s="69">
        <f>IFERROR(Finansēšana!AA27,"")</f>
        <v>0</v>
      </c>
      <c r="AB36" s="69">
        <f>IFERROR(Finansēšana!AB27,"")</f>
        <v>0</v>
      </c>
      <c r="AC36" s="69">
        <f>IFERROR(Finansēšana!AC27,"")</f>
        <v>0</v>
      </c>
      <c r="AD36" s="69">
        <f>IFERROR(Finansēšana!AD27,"")</f>
        <v>0</v>
      </c>
      <c r="AE36" s="69">
        <f>IFERROR(Finansēšana!AE27,"")</f>
        <v>0</v>
      </c>
      <c r="AF36" s="69">
        <f>IFERROR(Finansēšana!AF27,"")</f>
        <v>0</v>
      </c>
      <c r="AG36" s="69">
        <f>IFERROR(Finansēšana!AG27,"")</f>
        <v>0</v>
      </c>
      <c r="AH36" s="69">
        <f>IFERROR(Finansēšana!AH27,"")</f>
        <v>0</v>
      </c>
      <c r="AI36" s="69">
        <f>IFERROR(Finansēšana!AI27,"")</f>
        <v>0</v>
      </c>
      <c r="AJ36" s="69">
        <f>IFERROR(Finansēšana!AJ27,"")</f>
        <v>0</v>
      </c>
      <c r="AK36" s="69">
        <f>IFERROR(Finansēšana!AK27,"")</f>
        <v>0</v>
      </c>
      <c r="AL36" s="69">
        <f>IFERROR(Finansēšana!AL27,"")</f>
        <v>0</v>
      </c>
      <c r="AM36" s="69">
        <f>IFERROR(Finansēšana!AM27,"")</f>
        <v>0</v>
      </c>
      <c r="AN36" s="69">
        <f>IFERROR(Finansēšana!AN27,"")</f>
        <v>0</v>
      </c>
      <c r="AO36" s="69">
        <f>IFERROR(Finansēšana!AO27,"")</f>
        <v>0</v>
      </c>
      <c r="AP36" s="69">
        <f>IFERROR(Finansēšana!AP27,"")</f>
        <v>0</v>
      </c>
      <c r="AQ36" s="69">
        <f>IFERROR(Finansēšana!AQ27,"")</f>
        <v>0</v>
      </c>
      <c r="AR36" s="69">
        <f>IFERROR(Finansēšana!AR27,"")</f>
        <v>0</v>
      </c>
      <c r="AS36" s="69">
        <f>IFERROR(Finansēšana!AS27,"")</f>
        <v>0</v>
      </c>
      <c r="AT36" s="69">
        <f>IFERROR(Finansēšana!AT27,"")</f>
        <v>0</v>
      </c>
      <c r="AU36" s="69">
        <f>IFERROR(Finansēšana!AU27,"")</f>
        <v>0</v>
      </c>
      <c r="AV36" s="69">
        <f>IFERROR(Finansēšana!AV27,"")</f>
        <v>0</v>
      </c>
      <c r="AW36" s="69">
        <f>IFERROR(Finansēšana!AW27,"")</f>
        <v>0</v>
      </c>
      <c r="AX36" s="69">
        <f>IFERROR(Finansēšana!AX27,"")</f>
        <v>0</v>
      </c>
      <c r="AY36" s="69">
        <f>IFERROR(Finansēšana!AY27,"")</f>
        <v>0</v>
      </c>
      <c r="AZ36" s="69">
        <f>IFERROR(Finansēšana!AZ27,"")</f>
        <v>0</v>
      </c>
      <c r="BA36" s="69">
        <f>IFERROR(Finansēšana!BA27,"")</f>
        <v>0</v>
      </c>
      <c r="BB36" s="69">
        <f>IFERROR(Finansēšana!BB27,"")</f>
        <v>0</v>
      </c>
      <c r="BC36" s="69">
        <f>IFERROR(Finansēšana!BC27,"")</f>
        <v>0</v>
      </c>
      <c r="BD36" s="69">
        <f>IFERROR(Finansēšana!BD27,"")</f>
        <v>0</v>
      </c>
      <c r="BE36" s="69">
        <f>IFERROR(Finansēšana!BE27,"")</f>
        <v>0</v>
      </c>
      <c r="BF36" s="69">
        <f>IFERROR(Finansēšana!BF27,"")</f>
        <v>0</v>
      </c>
      <c r="BG36" s="69">
        <f>IFERROR(Finansēšana!BG27,"")</f>
        <v>0</v>
      </c>
      <c r="BH36" s="69">
        <f>IFERROR(Finansēšana!BH27,"")</f>
        <v>0</v>
      </c>
      <c r="BI36" s="69">
        <f>IFERROR(Finansēšana!BI27,"")</f>
        <v>0</v>
      </c>
      <c r="BJ36" s="69">
        <f>IFERROR(Finansēšana!BJ27,"")</f>
        <v>0</v>
      </c>
      <c r="BK36" s="69">
        <f>IFERROR(Finansēšana!BK27,"")</f>
        <v>0</v>
      </c>
      <c r="BL36" s="69">
        <f>IFERROR(Finansēšana!BL27,"")</f>
        <v>0</v>
      </c>
      <c r="BM36" s="69">
        <f>IFERROR(Finansēšana!BM27,"")</f>
        <v>0</v>
      </c>
      <c r="BN36" s="69">
        <f>IFERROR(Finansēšana!BN27,"")</f>
        <v>0</v>
      </c>
      <c r="BO36" s="69">
        <f>IFERROR(Finansēšana!BO27,"")</f>
        <v>0</v>
      </c>
      <c r="BP36" s="69">
        <f>IFERROR(Finansēšana!BP27,"")</f>
        <v>0</v>
      </c>
      <c r="BQ36" s="69">
        <f>IFERROR(Finansēšana!BQ27,"")</f>
        <v>0</v>
      </c>
      <c r="BR36" s="69">
        <f>IFERROR(Finansēšana!BR27,"")</f>
        <v>0</v>
      </c>
      <c r="BS36" s="69">
        <f>IFERROR(Finansēšana!BS27,"")</f>
        <v>0</v>
      </c>
      <c r="BT36" s="69">
        <f>IFERROR(Finansēšana!BT27,"")</f>
        <v>0</v>
      </c>
      <c r="BU36" s="69">
        <f>IFERROR(Finansēšana!BU27,"")</f>
        <v>0</v>
      </c>
      <c r="BV36" s="69">
        <f>IFERROR(Finansēšana!BV27,"")</f>
        <v>0</v>
      </c>
      <c r="BW36" s="69">
        <f>IFERROR(Finansēšana!BW27,"")</f>
        <v>0</v>
      </c>
      <c r="BX36" s="69">
        <f>IFERROR(Finansēšana!BX27,"")</f>
        <v>0</v>
      </c>
      <c r="BY36" s="69">
        <f>IFERROR(Finansēšana!BY27,"")</f>
        <v>0</v>
      </c>
      <c r="BZ36" s="69">
        <f>IFERROR(Finansēšana!BZ27,"")</f>
        <v>0</v>
      </c>
      <c r="CA36" s="69">
        <f>IFERROR(Finansēšana!CA27,"")</f>
        <v>0</v>
      </c>
      <c r="CB36" s="69">
        <f>IFERROR(Finansēšana!CB27,"")</f>
        <v>0</v>
      </c>
      <c r="CC36" s="69">
        <f>IFERROR(Finansēšana!CC27,"")</f>
        <v>0</v>
      </c>
      <c r="CD36" s="69">
        <f>IFERROR(Finansēšana!CD27,"")</f>
        <v>0</v>
      </c>
      <c r="CE36" s="69">
        <f>IFERROR(Finansēšana!CE27,"")</f>
        <v>0</v>
      </c>
      <c r="CF36" s="69">
        <f>IFERROR(Finansēšana!CF27,"")</f>
        <v>0</v>
      </c>
      <c r="CG36" s="69">
        <f>IFERROR(Finansēšana!CG27,"")</f>
        <v>0</v>
      </c>
      <c r="CH36" s="69">
        <f>IFERROR(Finansēšana!CH27,"")</f>
        <v>0</v>
      </c>
      <c r="CI36" s="69">
        <f>IFERROR(Finansēšana!CI27,"")</f>
        <v>0</v>
      </c>
      <c r="CJ36" s="69">
        <f>IFERROR(Finansēšana!CJ27,"")</f>
        <v>0</v>
      </c>
      <c r="CK36" s="69">
        <f>IFERROR(Finansēšana!CK27,"")</f>
        <v>0</v>
      </c>
      <c r="CL36" s="69">
        <f>IFERROR(Finansēšana!CL27,"")</f>
        <v>0</v>
      </c>
      <c r="CM36" s="69">
        <f>IFERROR(Finansēšana!CM27,"")</f>
        <v>0</v>
      </c>
      <c r="CN36" s="69">
        <f>IFERROR(Finansēšana!CN27,"")</f>
        <v>0</v>
      </c>
      <c r="CO36" s="69">
        <f>IFERROR(Finansēšana!CO27,"")</f>
        <v>0</v>
      </c>
      <c r="CP36" s="69">
        <f>IFERROR(Finansēšana!CP27,"")</f>
        <v>0</v>
      </c>
      <c r="CQ36" s="69">
        <f>IFERROR(Finansēšana!CQ27,"")</f>
        <v>0</v>
      </c>
      <c r="CR36" s="69">
        <f>IFERROR(Finansēšana!CR27,"")</f>
        <v>0</v>
      </c>
      <c r="CS36" s="69">
        <f>IFERROR(Finansēšana!CS27,"")</f>
        <v>0</v>
      </c>
      <c r="CT36" s="69">
        <f>IFERROR(Finansēšana!CT27,"")</f>
        <v>0</v>
      </c>
      <c r="CU36" s="69">
        <f>IFERROR(Finansēšana!CU27,"")</f>
        <v>0</v>
      </c>
      <c r="CV36" s="69">
        <f>IFERROR(Finansēšana!CV27,"")</f>
        <v>0</v>
      </c>
      <c r="CW36" s="69">
        <f>IFERROR(Finansēšana!CW27,"")</f>
        <v>0</v>
      </c>
      <c r="CX36" s="69">
        <f>IFERROR(Finansēšana!CX27,"")</f>
        <v>0</v>
      </c>
      <c r="CY36" s="69">
        <f>IFERROR(Finansēšana!CY27,"")</f>
        <v>0</v>
      </c>
      <c r="CZ36" s="69">
        <f>IFERROR(Finansēšana!CZ27,"")</f>
        <v>0</v>
      </c>
      <c r="DA36" s="69">
        <f>IFERROR(Finansēšana!DA27,"")</f>
        <v>0</v>
      </c>
      <c r="DB36" s="69">
        <f>IFERROR(Finansēšana!DB27,"")</f>
        <v>0</v>
      </c>
      <c r="DC36" s="69">
        <f>IFERROR(Finansēšana!DC27,"")</f>
        <v>0</v>
      </c>
      <c r="DD36" s="69">
        <f>IFERROR(Finansēšana!DD27,"")</f>
        <v>0</v>
      </c>
      <c r="DE36" s="69">
        <f>IFERROR(Finansēšana!DE27,"")</f>
        <v>0</v>
      </c>
      <c r="DF36" s="69">
        <f>IFERROR(Finansēšana!DF27,"")</f>
        <v>0</v>
      </c>
      <c r="DG36" s="69">
        <f>IFERROR(Finansēšana!DG27,"")</f>
        <v>0</v>
      </c>
      <c r="DH36" s="69">
        <f>IFERROR(Finansēšana!DH27,"")</f>
        <v>0</v>
      </c>
      <c r="DI36" s="69">
        <f>IFERROR(Finansēšana!DI27,"")</f>
        <v>0</v>
      </c>
      <c r="DJ36" s="69">
        <f>IFERROR(Finansēšana!DJ27,"")</f>
        <v>0</v>
      </c>
      <c r="DK36" s="69">
        <f>IFERROR(Finansēšana!DK27,"")</f>
        <v>0</v>
      </c>
      <c r="DL36" s="69">
        <f>IFERROR(Finansēšana!DL27,"")</f>
        <v>0</v>
      </c>
      <c r="DM36" s="69">
        <f>IFERROR(Finansēšana!DM27,"")</f>
        <v>0</v>
      </c>
      <c r="DN36" s="69">
        <f>IFERROR(Finansēšana!DN27,"")</f>
        <v>0</v>
      </c>
      <c r="DO36" s="69">
        <f>IFERROR(Finansēšana!DO27,"")</f>
        <v>0</v>
      </c>
      <c r="DP36" s="69">
        <f>IFERROR(Finansēšana!DP27,"")</f>
        <v>0</v>
      </c>
      <c r="DQ36" s="69">
        <f>IFERROR(Finansēšana!DQ27,"")</f>
        <v>0</v>
      </c>
      <c r="DR36" s="69">
        <f>IFERROR(Finansēšana!DR27,"")</f>
        <v>0</v>
      </c>
      <c r="DS36" s="69">
        <f>IFERROR(Finansēšana!DS27,"")</f>
        <v>0</v>
      </c>
      <c r="DT36" s="69">
        <f>IFERROR(Finansēšana!DT27,"")</f>
        <v>0</v>
      </c>
      <c r="DU36" s="69">
        <f>IFERROR(Finansēšana!DU27,"")</f>
        <v>0</v>
      </c>
    </row>
    <row r="37" spans="1:125">
      <c r="A37" s="61" t="str">
        <f>IFERROR(Finansēšana!A64,"")</f>
        <v>Eiropas Savienības fondu finansējums</v>
      </c>
      <c r="B37" s="62" t="str">
        <f>IFERROR(Finansēšana!B64,"")</f>
        <v>k €</v>
      </c>
      <c r="C37" s="2"/>
      <c r="D37" s="85">
        <f t="shared" si="5"/>
        <v>0</v>
      </c>
      <c r="E37" s="69">
        <f>IFERROR(Finansēšana!E28,"")</f>
        <v>0</v>
      </c>
      <c r="F37" s="69">
        <f>IFERROR(Finansēšana!F28,"")</f>
        <v>0</v>
      </c>
      <c r="G37" s="69">
        <f>IFERROR(Finansēšana!G28,"")</f>
        <v>0</v>
      </c>
      <c r="H37" s="69">
        <f>IFERROR(Finansēšana!H28,"")</f>
        <v>0</v>
      </c>
      <c r="I37" s="69">
        <f>IFERROR(Finansēšana!I28,"")</f>
        <v>0</v>
      </c>
      <c r="J37" s="69">
        <f>IFERROR(Finansēšana!J28,"")</f>
        <v>0</v>
      </c>
      <c r="K37" s="69">
        <f>IFERROR(Finansēšana!K28,"")</f>
        <v>0</v>
      </c>
      <c r="L37" s="69">
        <f>IFERROR(Finansēšana!L28,"")</f>
        <v>0</v>
      </c>
      <c r="M37" s="69">
        <f>IFERROR(Finansēšana!M28,"")</f>
        <v>0</v>
      </c>
      <c r="N37" s="69">
        <f>IFERROR(Finansēšana!N28,"")</f>
        <v>0</v>
      </c>
      <c r="O37" s="69">
        <f>IFERROR(Finansēšana!O28,"")</f>
        <v>0</v>
      </c>
      <c r="P37" s="69">
        <f>IFERROR(Finansēšana!P28,"")</f>
        <v>0</v>
      </c>
      <c r="Q37" s="69">
        <f>IFERROR(Finansēšana!Q28,"")</f>
        <v>0</v>
      </c>
      <c r="R37" s="69">
        <f>IFERROR(Finansēšana!R28,"")</f>
        <v>0</v>
      </c>
      <c r="S37" s="69">
        <f>IFERROR(Finansēšana!S28,"")</f>
        <v>0</v>
      </c>
      <c r="T37" s="69">
        <f>IFERROR(Finansēšana!T28,"")</f>
        <v>0</v>
      </c>
      <c r="U37" s="69">
        <f>IFERROR(Finansēšana!U28,"")</f>
        <v>0</v>
      </c>
      <c r="V37" s="69">
        <f>IFERROR(Finansēšana!V28,"")</f>
        <v>0</v>
      </c>
      <c r="W37" s="69">
        <f>IFERROR(Finansēšana!W28,"")</f>
        <v>0</v>
      </c>
      <c r="X37" s="69">
        <f>IFERROR(Finansēšana!X28,"")</f>
        <v>0</v>
      </c>
      <c r="Y37" s="69">
        <f>IFERROR(Finansēšana!Y28,"")</f>
        <v>0</v>
      </c>
      <c r="Z37" s="69">
        <f>IFERROR(Finansēšana!Z28,"")</f>
        <v>0</v>
      </c>
      <c r="AA37" s="69">
        <f>IFERROR(Finansēšana!AA28,"")</f>
        <v>0</v>
      </c>
      <c r="AB37" s="69">
        <f>IFERROR(Finansēšana!AB28,"")</f>
        <v>0</v>
      </c>
      <c r="AC37" s="69">
        <f>IFERROR(Finansēšana!AC28,"")</f>
        <v>0</v>
      </c>
      <c r="AD37" s="69">
        <f>IFERROR(Finansēšana!AD28,"")</f>
        <v>0</v>
      </c>
      <c r="AE37" s="69">
        <f>IFERROR(Finansēšana!AE28,"")</f>
        <v>0</v>
      </c>
      <c r="AF37" s="69">
        <f>IFERROR(Finansēšana!AF28,"")</f>
        <v>0</v>
      </c>
      <c r="AG37" s="69">
        <f>IFERROR(Finansēšana!AG28,"")</f>
        <v>0</v>
      </c>
      <c r="AH37" s="69">
        <f>IFERROR(Finansēšana!AH28,"")</f>
        <v>0</v>
      </c>
      <c r="AI37" s="69">
        <f>IFERROR(Finansēšana!AI28,"")</f>
        <v>0</v>
      </c>
      <c r="AJ37" s="69">
        <f>IFERROR(Finansēšana!AJ28,"")</f>
        <v>0</v>
      </c>
      <c r="AK37" s="69">
        <f>IFERROR(Finansēšana!AK28,"")</f>
        <v>0</v>
      </c>
      <c r="AL37" s="69">
        <f>IFERROR(Finansēšana!AL28,"")</f>
        <v>0</v>
      </c>
      <c r="AM37" s="69">
        <f>IFERROR(Finansēšana!AM28,"")</f>
        <v>0</v>
      </c>
      <c r="AN37" s="69">
        <f>IFERROR(Finansēšana!AN28,"")</f>
        <v>0</v>
      </c>
      <c r="AO37" s="69">
        <f>IFERROR(Finansēšana!AO28,"")</f>
        <v>0</v>
      </c>
      <c r="AP37" s="69">
        <f>IFERROR(Finansēšana!AP28,"")</f>
        <v>0</v>
      </c>
      <c r="AQ37" s="69">
        <f>IFERROR(Finansēšana!AQ28,"")</f>
        <v>0</v>
      </c>
      <c r="AR37" s="69">
        <f>IFERROR(Finansēšana!AR28,"")</f>
        <v>0</v>
      </c>
      <c r="AS37" s="69">
        <f>IFERROR(Finansēšana!AS28,"")</f>
        <v>0</v>
      </c>
      <c r="AT37" s="69">
        <f>IFERROR(Finansēšana!AT28,"")</f>
        <v>0</v>
      </c>
      <c r="AU37" s="69">
        <f>IFERROR(Finansēšana!AU28,"")</f>
        <v>0</v>
      </c>
      <c r="AV37" s="69">
        <f>IFERROR(Finansēšana!AV28,"")</f>
        <v>0</v>
      </c>
      <c r="AW37" s="69">
        <f>IFERROR(Finansēšana!AW28,"")</f>
        <v>0</v>
      </c>
      <c r="AX37" s="69">
        <f>IFERROR(Finansēšana!AX28,"")</f>
        <v>0</v>
      </c>
      <c r="AY37" s="69">
        <f>IFERROR(Finansēšana!AY28,"")</f>
        <v>0</v>
      </c>
      <c r="AZ37" s="69">
        <f>IFERROR(Finansēšana!AZ28,"")</f>
        <v>0</v>
      </c>
      <c r="BA37" s="69">
        <f>IFERROR(Finansēšana!BA28,"")</f>
        <v>0</v>
      </c>
      <c r="BB37" s="69">
        <f>IFERROR(Finansēšana!BB28,"")</f>
        <v>0</v>
      </c>
      <c r="BC37" s="69">
        <f>IFERROR(Finansēšana!BC28,"")</f>
        <v>0</v>
      </c>
      <c r="BD37" s="69">
        <f>IFERROR(Finansēšana!BD28,"")</f>
        <v>0</v>
      </c>
      <c r="BE37" s="69">
        <f>IFERROR(Finansēšana!BE28,"")</f>
        <v>0</v>
      </c>
      <c r="BF37" s="69">
        <f>IFERROR(Finansēšana!BF28,"")</f>
        <v>0</v>
      </c>
      <c r="BG37" s="69">
        <f>IFERROR(Finansēšana!BG28,"")</f>
        <v>0</v>
      </c>
      <c r="BH37" s="69">
        <f>IFERROR(Finansēšana!BH28,"")</f>
        <v>0</v>
      </c>
      <c r="BI37" s="69">
        <f>IFERROR(Finansēšana!BI28,"")</f>
        <v>0</v>
      </c>
      <c r="BJ37" s="69">
        <f>IFERROR(Finansēšana!BJ28,"")</f>
        <v>0</v>
      </c>
      <c r="BK37" s="69">
        <f>IFERROR(Finansēšana!BK28,"")</f>
        <v>0</v>
      </c>
      <c r="BL37" s="69">
        <f>IFERROR(Finansēšana!BL28,"")</f>
        <v>0</v>
      </c>
      <c r="BM37" s="69">
        <f>IFERROR(Finansēšana!BM28,"")</f>
        <v>0</v>
      </c>
      <c r="BN37" s="69">
        <f>IFERROR(Finansēšana!BN28,"")</f>
        <v>0</v>
      </c>
      <c r="BO37" s="69">
        <f>IFERROR(Finansēšana!BO28,"")</f>
        <v>0</v>
      </c>
      <c r="BP37" s="69">
        <f>IFERROR(Finansēšana!BP28,"")</f>
        <v>0</v>
      </c>
      <c r="BQ37" s="69">
        <f>IFERROR(Finansēšana!BQ28,"")</f>
        <v>0</v>
      </c>
      <c r="BR37" s="69">
        <f>IFERROR(Finansēšana!BR28,"")</f>
        <v>0</v>
      </c>
      <c r="BS37" s="69">
        <f>IFERROR(Finansēšana!BS28,"")</f>
        <v>0</v>
      </c>
      <c r="BT37" s="69">
        <f>IFERROR(Finansēšana!BT28,"")</f>
        <v>0</v>
      </c>
      <c r="BU37" s="69">
        <f>IFERROR(Finansēšana!BU28,"")</f>
        <v>0</v>
      </c>
      <c r="BV37" s="69">
        <f>IFERROR(Finansēšana!BV28,"")</f>
        <v>0</v>
      </c>
      <c r="BW37" s="69">
        <f>IFERROR(Finansēšana!BW28,"")</f>
        <v>0</v>
      </c>
      <c r="BX37" s="69">
        <f>IFERROR(Finansēšana!BX28,"")</f>
        <v>0</v>
      </c>
      <c r="BY37" s="69">
        <f>IFERROR(Finansēšana!BY28,"")</f>
        <v>0</v>
      </c>
      <c r="BZ37" s="69">
        <f>IFERROR(Finansēšana!BZ28,"")</f>
        <v>0</v>
      </c>
      <c r="CA37" s="69">
        <f>IFERROR(Finansēšana!CA28,"")</f>
        <v>0</v>
      </c>
      <c r="CB37" s="69">
        <f>IFERROR(Finansēšana!CB28,"")</f>
        <v>0</v>
      </c>
      <c r="CC37" s="69">
        <f>IFERROR(Finansēšana!CC28,"")</f>
        <v>0</v>
      </c>
      <c r="CD37" s="69">
        <f>IFERROR(Finansēšana!CD28,"")</f>
        <v>0</v>
      </c>
      <c r="CE37" s="69">
        <f>IFERROR(Finansēšana!CE28,"")</f>
        <v>0</v>
      </c>
      <c r="CF37" s="69">
        <f>IFERROR(Finansēšana!CF28,"")</f>
        <v>0</v>
      </c>
      <c r="CG37" s="69">
        <f>IFERROR(Finansēšana!CG28,"")</f>
        <v>0</v>
      </c>
      <c r="CH37" s="69">
        <f>IFERROR(Finansēšana!CH28,"")</f>
        <v>0</v>
      </c>
      <c r="CI37" s="69">
        <f>IFERROR(Finansēšana!CI28,"")</f>
        <v>0</v>
      </c>
      <c r="CJ37" s="69">
        <f>IFERROR(Finansēšana!CJ28,"")</f>
        <v>0</v>
      </c>
      <c r="CK37" s="69">
        <f>IFERROR(Finansēšana!CK28,"")</f>
        <v>0</v>
      </c>
      <c r="CL37" s="69">
        <f>IFERROR(Finansēšana!CL28,"")</f>
        <v>0</v>
      </c>
      <c r="CM37" s="69">
        <f>IFERROR(Finansēšana!CM28,"")</f>
        <v>0</v>
      </c>
      <c r="CN37" s="69">
        <f>IFERROR(Finansēšana!CN28,"")</f>
        <v>0</v>
      </c>
      <c r="CO37" s="69">
        <f>IFERROR(Finansēšana!CO28,"")</f>
        <v>0</v>
      </c>
      <c r="CP37" s="69">
        <f>IFERROR(Finansēšana!CP28,"")</f>
        <v>0</v>
      </c>
      <c r="CQ37" s="69">
        <f>IFERROR(Finansēšana!CQ28,"")</f>
        <v>0</v>
      </c>
      <c r="CR37" s="69">
        <f>IFERROR(Finansēšana!CR28,"")</f>
        <v>0</v>
      </c>
      <c r="CS37" s="69">
        <f>IFERROR(Finansēšana!CS28,"")</f>
        <v>0</v>
      </c>
      <c r="CT37" s="69">
        <f>IFERROR(Finansēšana!CT28,"")</f>
        <v>0</v>
      </c>
      <c r="CU37" s="69">
        <f>IFERROR(Finansēšana!CU28,"")</f>
        <v>0</v>
      </c>
      <c r="CV37" s="69">
        <f>IFERROR(Finansēšana!CV28,"")</f>
        <v>0</v>
      </c>
      <c r="CW37" s="69">
        <f>IFERROR(Finansēšana!CW28,"")</f>
        <v>0</v>
      </c>
      <c r="CX37" s="69">
        <f>IFERROR(Finansēšana!CX28,"")</f>
        <v>0</v>
      </c>
      <c r="CY37" s="69">
        <f>IFERROR(Finansēšana!CY28,"")</f>
        <v>0</v>
      </c>
      <c r="CZ37" s="69">
        <f>IFERROR(Finansēšana!CZ28,"")</f>
        <v>0</v>
      </c>
      <c r="DA37" s="69">
        <f>IFERROR(Finansēšana!DA28,"")</f>
        <v>0</v>
      </c>
      <c r="DB37" s="69">
        <f>IFERROR(Finansēšana!DB28,"")</f>
        <v>0</v>
      </c>
      <c r="DC37" s="69">
        <f>IFERROR(Finansēšana!DC28,"")</f>
        <v>0</v>
      </c>
      <c r="DD37" s="69">
        <f>IFERROR(Finansēšana!DD28,"")</f>
        <v>0</v>
      </c>
      <c r="DE37" s="69">
        <f>IFERROR(Finansēšana!DE28,"")</f>
        <v>0</v>
      </c>
      <c r="DF37" s="69">
        <f>IFERROR(Finansēšana!DF28,"")</f>
        <v>0</v>
      </c>
      <c r="DG37" s="69">
        <f>IFERROR(Finansēšana!DG28,"")</f>
        <v>0</v>
      </c>
      <c r="DH37" s="69">
        <f>IFERROR(Finansēšana!DH28,"")</f>
        <v>0</v>
      </c>
      <c r="DI37" s="69">
        <f>IFERROR(Finansēšana!DI28,"")</f>
        <v>0</v>
      </c>
      <c r="DJ37" s="69">
        <f>IFERROR(Finansēšana!DJ28,"")</f>
        <v>0</v>
      </c>
      <c r="DK37" s="69">
        <f>IFERROR(Finansēšana!DK28,"")</f>
        <v>0</v>
      </c>
      <c r="DL37" s="69">
        <f>IFERROR(Finansēšana!DL28,"")</f>
        <v>0</v>
      </c>
      <c r="DM37" s="69">
        <f>IFERROR(Finansēšana!DM28,"")</f>
        <v>0</v>
      </c>
      <c r="DN37" s="69">
        <f>IFERROR(Finansēšana!DN28,"")</f>
        <v>0</v>
      </c>
      <c r="DO37" s="69">
        <f>IFERROR(Finansēšana!DO28,"")</f>
        <v>0</v>
      </c>
      <c r="DP37" s="69">
        <f>IFERROR(Finansēšana!DP28,"")</f>
        <v>0</v>
      </c>
      <c r="DQ37" s="69">
        <f>IFERROR(Finansēšana!DQ28,"")</f>
        <v>0</v>
      </c>
      <c r="DR37" s="69">
        <f>IFERROR(Finansēšana!DR28,"")</f>
        <v>0</v>
      </c>
      <c r="DS37" s="69">
        <f>IFERROR(Finansēšana!DS28,"")</f>
        <v>0</v>
      </c>
      <c r="DT37" s="69">
        <f>IFERROR(Finansēšana!DT28,"")</f>
        <v>0</v>
      </c>
      <c r="DU37" s="69">
        <f>IFERROR(Finansēšana!DU28,"")</f>
        <v>0</v>
      </c>
    </row>
    <row r="38" spans="1:125">
      <c r="A38" s="61" t="str">
        <f>IFERROR(Finansēšana!A65,"")</f>
        <v>Kredītiestādes aizdevums</v>
      </c>
      <c r="B38" s="62" t="str">
        <f>IFERROR(Finansēšana!B65,"")</f>
        <v>k €</v>
      </c>
      <c r="C38" s="2"/>
      <c r="D38" s="85">
        <f t="shared" si="5"/>
        <v>6505558.7849772274</v>
      </c>
      <c r="E38" s="69">
        <f>IFERROR(Finansēšana!E53,"")</f>
        <v>364543.53679966927</v>
      </c>
      <c r="F38" s="69">
        <f>IFERROR(Finansēšana!F53,"")</f>
        <v>1522054.0059069193</v>
      </c>
      <c r="G38" s="69">
        <f>IFERROR(Finansēšana!G53,"")</f>
        <v>1531478.9392324158</v>
      </c>
      <c r="H38" s="69">
        <f>IFERROR(Finansēšana!H53,"")</f>
        <v>1540856.5421818255</v>
      </c>
      <c r="I38" s="69">
        <f>IFERROR(Finansēšana!I53,"")</f>
        <v>1546625.7608563974</v>
      </c>
      <c r="J38" s="69">
        <f>IFERROR(Finansēšana!J53,"")</f>
        <v>0</v>
      </c>
      <c r="K38" s="69">
        <f>IFERROR(Finansēšana!K53,"")</f>
        <v>0</v>
      </c>
      <c r="L38" s="69">
        <f>IFERROR(Finansēšana!L53,"")</f>
        <v>0</v>
      </c>
      <c r="M38" s="69">
        <f>IFERROR(Finansēšana!M53,"")</f>
        <v>0</v>
      </c>
      <c r="N38" s="69">
        <f>IFERROR(Finansēšana!N53,"")</f>
        <v>0</v>
      </c>
      <c r="O38" s="69">
        <f>IFERROR(Finansēšana!O53,"")</f>
        <v>0</v>
      </c>
      <c r="P38" s="69">
        <f>IFERROR(Finansēšana!P53,"")</f>
        <v>0</v>
      </c>
      <c r="Q38" s="69">
        <f>IFERROR(Finansēšana!Q53,"")</f>
        <v>0</v>
      </c>
      <c r="R38" s="69">
        <f>IFERROR(Finansēšana!R53,"")</f>
        <v>0</v>
      </c>
      <c r="S38" s="69">
        <f>IFERROR(Finansēšana!S53,"")</f>
        <v>0</v>
      </c>
      <c r="T38" s="69">
        <f>IFERROR(Finansēšana!T53,"")</f>
        <v>0</v>
      </c>
      <c r="U38" s="69">
        <f>IFERROR(Finansēšana!U53,"")</f>
        <v>0</v>
      </c>
      <c r="V38" s="69">
        <f>IFERROR(Finansēšana!V53,"")</f>
        <v>0</v>
      </c>
      <c r="W38" s="69">
        <f>IFERROR(Finansēšana!W53,"")</f>
        <v>0</v>
      </c>
      <c r="X38" s="69">
        <f>IFERROR(Finansēšana!X53,"")</f>
        <v>0</v>
      </c>
      <c r="Y38" s="69">
        <f>IFERROR(Finansēšana!Y53,"")</f>
        <v>0</v>
      </c>
      <c r="Z38" s="69">
        <f>IFERROR(Finansēšana!Z53,"")</f>
        <v>0</v>
      </c>
      <c r="AA38" s="69">
        <f>IFERROR(Finansēšana!AA53,"")</f>
        <v>0</v>
      </c>
      <c r="AB38" s="69">
        <f>IFERROR(Finansēšana!AB53,"")</f>
        <v>0</v>
      </c>
      <c r="AC38" s="69">
        <f>IFERROR(Finansēšana!AC53,"")</f>
        <v>0</v>
      </c>
      <c r="AD38" s="69">
        <f>IFERROR(Finansēšana!AD53,"")</f>
        <v>0</v>
      </c>
      <c r="AE38" s="69">
        <f>IFERROR(Finansēšana!AE53,"")</f>
        <v>0</v>
      </c>
      <c r="AF38" s="69">
        <f>IFERROR(Finansēšana!AF53,"")</f>
        <v>0</v>
      </c>
      <c r="AG38" s="69">
        <f>IFERROR(Finansēšana!AG53,"")</f>
        <v>0</v>
      </c>
      <c r="AH38" s="69">
        <f>IFERROR(Finansēšana!AH53,"")</f>
        <v>0</v>
      </c>
      <c r="AI38" s="69">
        <f>IFERROR(Finansēšana!AI53,"")</f>
        <v>0</v>
      </c>
      <c r="AJ38" s="69">
        <f>IFERROR(Finansēšana!AJ53,"")</f>
        <v>0</v>
      </c>
      <c r="AK38" s="69">
        <f>IFERROR(Finansēšana!AK53,"")</f>
        <v>0</v>
      </c>
      <c r="AL38" s="69">
        <f>IFERROR(Finansēšana!AL53,"")</f>
        <v>0</v>
      </c>
      <c r="AM38" s="69">
        <f>IFERROR(Finansēšana!AM53,"")</f>
        <v>0</v>
      </c>
      <c r="AN38" s="69">
        <f>IFERROR(Finansēšana!AN53,"")</f>
        <v>0</v>
      </c>
      <c r="AO38" s="69">
        <f>IFERROR(Finansēšana!AO53,"")</f>
        <v>0</v>
      </c>
      <c r="AP38" s="69">
        <f>IFERROR(Finansēšana!AP53,"")</f>
        <v>0</v>
      </c>
      <c r="AQ38" s="69">
        <f>IFERROR(Finansēšana!AQ53,"")</f>
        <v>0</v>
      </c>
      <c r="AR38" s="69">
        <f>IFERROR(Finansēšana!AR53,"")</f>
        <v>0</v>
      </c>
      <c r="AS38" s="69">
        <f>IFERROR(Finansēšana!AS53,"")</f>
        <v>0</v>
      </c>
      <c r="AT38" s="69">
        <f>IFERROR(Finansēšana!AT53,"")</f>
        <v>0</v>
      </c>
      <c r="AU38" s="69">
        <f>IFERROR(Finansēšana!AU53,"")</f>
        <v>0</v>
      </c>
      <c r="AV38" s="69">
        <f>IFERROR(Finansēšana!AV53,"")</f>
        <v>0</v>
      </c>
      <c r="AW38" s="69">
        <f>IFERROR(Finansēšana!AW53,"")</f>
        <v>0</v>
      </c>
      <c r="AX38" s="69">
        <f>IFERROR(Finansēšana!AX53,"")</f>
        <v>0</v>
      </c>
      <c r="AY38" s="69">
        <f>IFERROR(Finansēšana!AY53,"")</f>
        <v>0</v>
      </c>
      <c r="AZ38" s="69">
        <f>IFERROR(Finansēšana!AZ53,"")</f>
        <v>0</v>
      </c>
      <c r="BA38" s="69">
        <f>IFERROR(Finansēšana!BA53,"")</f>
        <v>0</v>
      </c>
      <c r="BB38" s="69">
        <f>IFERROR(Finansēšana!BB53,"")</f>
        <v>0</v>
      </c>
      <c r="BC38" s="69">
        <f>IFERROR(Finansēšana!BC53,"")</f>
        <v>0</v>
      </c>
      <c r="BD38" s="69">
        <f>IFERROR(Finansēšana!BD53,"")</f>
        <v>0</v>
      </c>
      <c r="BE38" s="69">
        <f>IFERROR(Finansēšana!BE53,"")</f>
        <v>0</v>
      </c>
      <c r="BF38" s="69">
        <f>IFERROR(Finansēšana!BF53,"")</f>
        <v>0</v>
      </c>
      <c r="BG38" s="69">
        <f>IFERROR(Finansēšana!BG53,"")</f>
        <v>0</v>
      </c>
      <c r="BH38" s="69">
        <f>IFERROR(Finansēšana!BH53,"")</f>
        <v>0</v>
      </c>
      <c r="BI38" s="69">
        <f>IFERROR(Finansēšana!BI53,"")</f>
        <v>0</v>
      </c>
      <c r="BJ38" s="69">
        <f>IFERROR(Finansēšana!BJ53,"")</f>
        <v>0</v>
      </c>
      <c r="BK38" s="69">
        <f>IFERROR(Finansēšana!BK53,"")</f>
        <v>0</v>
      </c>
      <c r="BL38" s="69">
        <f>IFERROR(Finansēšana!BL53,"")</f>
        <v>0</v>
      </c>
      <c r="BM38" s="69">
        <f>IFERROR(Finansēšana!BM53,"")</f>
        <v>0</v>
      </c>
      <c r="BN38" s="69">
        <f>IFERROR(Finansēšana!BN53,"")</f>
        <v>0</v>
      </c>
      <c r="BO38" s="69">
        <f>IFERROR(Finansēšana!BO53,"")</f>
        <v>0</v>
      </c>
      <c r="BP38" s="69">
        <f>IFERROR(Finansēšana!BP53,"")</f>
        <v>0</v>
      </c>
      <c r="BQ38" s="69">
        <f>IFERROR(Finansēšana!BQ53,"")</f>
        <v>0</v>
      </c>
      <c r="BR38" s="69">
        <f>IFERROR(Finansēšana!BR53,"")</f>
        <v>0</v>
      </c>
      <c r="BS38" s="69">
        <f>IFERROR(Finansēšana!BS53,"")</f>
        <v>0</v>
      </c>
      <c r="BT38" s="69">
        <f>IFERROR(Finansēšana!BT53,"")</f>
        <v>0</v>
      </c>
      <c r="BU38" s="69">
        <f>IFERROR(Finansēšana!BU53,"")</f>
        <v>0</v>
      </c>
      <c r="BV38" s="69">
        <f>IFERROR(Finansēšana!BV53,"")</f>
        <v>0</v>
      </c>
      <c r="BW38" s="69">
        <f>IFERROR(Finansēšana!BW53,"")</f>
        <v>0</v>
      </c>
      <c r="BX38" s="69">
        <f>IFERROR(Finansēšana!BX53,"")</f>
        <v>0</v>
      </c>
      <c r="BY38" s="69">
        <f>IFERROR(Finansēšana!BY53,"")</f>
        <v>0</v>
      </c>
      <c r="BZ38" s="69">
        <f>IFERROR(Finansēšana!BZ53,"")</f>
        <v>0</v>
      </c>
      <c r="CA38" s="69">
        <f>IFERROR(Finansēšana!CA53,"")</f>
        <v>0</v>
      </c>
      <c r="CB38" s="69">
        <f>IFERROR(Finansēšana!CB53,"")</f>
        <v>0</v>
      </c>
      <c r="CC38" s="69">
        <f>IFERROR(Finansēšana!CC53,"")</f>
        <v>0</v>
      </c>
      <c r="CD38" s="69">
        <f>IFERROR(Finansēšana!CD53,"")</f>
        <v>0</v>
      </c>
      <c r="CE38" s="69">
        <f>IFERROR(Finansēšana!CE53,"")</f>
        <v>0</v>
      </c>
      <c r="CF38" s="69">
        <f>IFERROR(Finansēšana!CF53,"")</f>
        <v>0</v>
      </c>
      <c r="CG38" s="69">
        <f>IFERROR(Finansēšana!CG53,"")</f>
        <v>0</v>
      </c>
      <c r="CH38" s="69">
        <f>IFERROR(Finansēšana!CH53,"")</f>
        <v>0</v>
      </c>
      <c r="CI38" s="69">
        <f>IFERROR(Finansēšana!CI53,"")</f>
        <v>0</v>
      </c>
      <c r="CJ38" s="69">
        <f>IFERROR(Finansēšana!CJ53,"")</f>
        <v>0</v>
      </c>
      <c r="CK38" s="69">
        <f>IFERROR(Finansēšana!CK53,"")</f>
        <v>0</v>
      </c>
      <c r="CL38" s="69">
        <f>IFERROR(Finansēšana!CL53,"")</f>
        <v>0</v>
      </c>
      <c r="CM38" s="69">
        <f>IFERROR(Finansēšana!CM53,"")</f>
        <v>0</v>
      </c>
      <c r="CN38" s="69">
        <f>IFERROR(Finansēšana!CN53,"")</f>
        <v>0</v>
      </c>
      <c r="CO38" s="69">
        <f>IFERROR(Finansēšana!CO53,"")</f>
        <v>0</v>
      </c>
      <c r="CP38" s="69">
        <f>IFERROR(Finansēšana!CP53,"")</f>
        <v>0</v>
      </c>
      <c r="CQ38" s="69">
        <f>IFERROR(Finansēšana!CQ53,"")</f>
        <v>0</v>
      </c>
      <c r="CR38" s="69">
        <f>IFERROR(Finansēšana!CR53,"")</f>
        <v>0</v>
      </c>
      <c r="CS38" s="69">
        <f>IFERROR(Finansēšana!CS53,"")</f>
        <v>0</v>
      </c>
      <c r="CT38" s="69">
        <f>IFERROR(Finansēšana!CT53,"")</f>
        <v>0</v>
      </c>
      <c r="CU38" s="69">
        <f>IFERROR(Finansēšana!CU53,"")</f>
        <v>0</v>
      </c>
      <c r="CV38" s="69">
        <f>IFERROR(Finansēšana!CV53,"")</f>
        <v>0</v>
      </c>
      <c r="CW38" s="69">
        <f>IFERROR(Finansēšana!CW53,"")</f>
        <v>0</v>
      </c>
      <c r="CX38" s="69">
        <f>IFERROR(Finansēšana!CX53,"")</f>
        <v>0</v>
      </c>
      <c r="CY38" s="69">
        <f>IFERROR(Finansēšana!CY53,"")</f>
        <v>0</v>
      </c>
      <c r="CZ38" s="69">
        <f>IFERROR(Finansēšana!CZ53,"")</f>
        <v>0</v>
      </c>
      <c r="DA38" s="69">
        <f>IFERROR(Finansēšana!DA53,"")</f>
        <v>0</v>
      </c>
      <c r="DB38" s="69">
        <f>IFERROR(Finansēšana!DB53,"")</f>
        <v>0</v>
      </c>
      <c r="DC38" s="69">
        <f>IFERROR(Finansēšana!DC53,"")</f>
        <v>0</v>
      </c>
      <c r="DD38" s="69">
        <f>IFERROR(Finansēšana!DD53,"")</f>
        <v>0</v>
      </c>
      <c r="DE38" s="69">
        <f>IFERROR(Finansēšana!DE53,"")</f>
        <v>0</v>
      </c>
      <c r="DF38" s="69">
        <f>IFERROR(Finansēšana!DF53,"")</f>
        <v>0</v>
      </c>
      <c r="DG38" s="69">
        <f>IFERROR(Finansēšana!DG53,"")</f>
        <v>0</v>
      </c>
      <c r="DH38" s="69">
        <f>IFERROR(Finansēšana!DH53,"")</f>
        <v>0</v>
      </c>
      <c r="DI38" s="69">
        <f>IFERROR(Finansēšana!DI53,"")</f>
        <v>0</v>
      </c>
      <c r="DJ38" s="69">
        <f>IFERROR(Finansēšana!DJ53,"")</f>
        <v>0</v>
      </c>
      <c r="DK38" s="69">
        <f>IFERROR(Finansēšana!DK53,"")</f>
        <v>0</v>
      </c>
      <c r="DL38" s="69">
        <f>IFERROR(Finansēšana!DL53,"")</f>
        <v>0</v>
      </c>
      <c r="DM38" s="69">
        <f>IFERROR(Finansēšana!DM53,"")</f>
        <v>0</v>
      </c>
      <c r="DN38" s="69">
        <f>IFERROR(Finansēšana!DN53,"")</f>
        <v>0</v>
      </c>
      <c r="DO38" s="69">
        <f>IFERROR(Finansēšana!DO53,"")</f>
        <v>0</v>
      </c>
      <c r="DP38" s="69">
        <f>IFERROR(Finansēšana!DP53,"")</f>
        <v>0</v>
      </c>
      <c r="DQ38" s="69">
        <f>IFERROR(Finansēšana!DQ53,"")</f>
        <v>0</v>
      </c>
      <c r="DR38" s="69">
        <f>IFERROR(Finansēšana!DR53,"")</f>
        <v>0</v>
      </c>
      <c r="DS38" s="69">
        <f>IFERROR(Finansēšana!DS53,"")</f>
        <v>0</v>
      </c>
      <c r="DT38" s="69">
        <f>IFERROR(Finansēšana!DT53,"")</f>
        <v>0</v>
      </c>
      <c r="DU38" s="69">
        <f>IFERROR(Finansēšana!DU53,"")</f>
        <v>0</v>
      </c>
    </row>
    <row r="39" spans="1:125">
      <c r="A39" s="61">
        <f>IFERROR(Finansēšana!A66,"")</f>
        <v>0</v>
      </c>
      <c r="B39" s="62" t="str">
        <f>IFERROR(Finansēšana!B66,"")</f>
        <v>k €</v>
      </c>
      <c r="C39" s="2"/>
      <c r="D39" s="85">
        <f t="shared" si="5"/>
        <v>0</v>
      </c>
      <c r="E39" s="69">
        <f>IFERROR(Finansēšana!E54,"")</f>
        <v>0</v>
      </c>
      <c r="F39" s="69">
        <f>IFERROR(Finansēšana!F54,"")</f>
        <v>0</v>
      </c>
      <c r="G39" s="69">
        <f>IFERROR(Finansēšana!G54,"")</f>
        <v>0</v>
      </c>
      <c r="H39" s="69">
        <f>IFERROR(Finansēšana!H54,"")</f>
        <v>0</v>
      </c>
      <c r="I39" s="69">
        <f>IFERROR(Finansēšana!I54,"")</f>
        <v>0</v>
      </c>
      <c r="J39" s="69">
        <f>IFERROR(Finansēšana!J54,"")</f>
        <v>0</v>
      </c>
      <c r="K39" s="69">
        <f>IFERROR(Finansēšana!K54,"")</f>
        <v>0</v>
      </c>
      <c r="L39" s="69">
        <f>IFERROR(Finansēšana!L54,"")</f>
        <v>0</v>
      </c>
      <c r="M39" s="69">
        <f>IFERROR(Finansēšana!M54,"")</f>
        <v>0</v>
      </c>
      <c r="N39" s="69">
        <f>IFERROR(Finansēšana!N54,"")</f>
        <v>0</v>
      </c>
      <c r="O39" s="69">
        <f>IFERROR(Finansēšana!O54,"")</f>
        <v>0</v>
      </c>
      <c r="P39" s="69">
        <f>IFERROR(Finansēšana!P54,"")</f>
        <v>0</v>
      </c>
      <c r="Q39" s="69">
        <f>IFERROR(Finansēšana!Q54,"")</f>
        <v>0</v>
      </c>
      <c r="R39" s="69">
        <f>IFERROR(Finansēšana!R54,"")</f>
        <v>0</v>
      </c>
      <c r="S39" s="69">
        <f>IFERROR(Finansēšana!S54,"")</f>
        <v>0</v>
      </c>
      <c r="T39" s="69">
        <f>IFERROR(Finansēšana!T54,"")</f>
        <v>0</v>
      </c>
      <c r="U39" s="69">
        <f>IFERROR(Finansēšana!U54,"")</f>
        <v>0</v>
      </c>
      <c r="V39" s="69">
        <f>IFERROR(Finansēšana!V54,"")</f>
        <v>0</v>
      </c>
      <c r="W39" s="69">
        <f>IFERROR(Finansēšana!W54,"")</f>
        <v>0</v>
      </c>
      <c r="X39" s="69">
        <f>IFERROR(Finansēšana!X54,"")</f>
        <v>0</v>
      </c>
      <c r="Y39" s="69">
        <f>IFERROR(Finansēšana!Y54,"")</f>
        <v>0</v>
      </c>
      <c r="Z39" s="69">
        <f>IFERROR(Finansēšana!Z54,"")</f>
        <v>0</v>
      </c>
      <c r="AA39" s="69">
        <f>IFERROR(Finansēšana!AA54,"")</f>
        <v>0</v>
      </c>
      <c r="AB39" s="69">
        <f>IFERROR(Finansēšana!AB54,"")</f>
        <v>0</v>
      </c>
      <c r="AC39" s="69">
        <f>IFERROR(Finansēšana!AC54,"")</f>
        <v>0</v>
      </c>
      <c r="AD39" s="69">
        <f>IFERROR(Finansēšana!AD54,"")</f>
        <v>0</v>
      </c>
      <c r="AE39" s="69">
        <f>IFERROR(Finansēšana!AE54,"")</f>
        <v>0</v>
      </c>
      <c r="AF39" s="69">
        <f>IFERROR(Finansēšana!AF54,"")</f>
        <v>0</v>
      </c>
      <c r="AG39" s="69">
        <f>IFERROR(Finansēšana!AG54,"")</f>
        <v>0</v>
      </c>
      <c r="AH39" s="69">
        <f>IFERROR(Finansēšana!AH54,"")</f>
        <v>0</v>
      </c>
      <c r="AI39" s="69">
        <f>IFERROR(Finansēšana!AI54,"")</f>
        <v>0</v>
      </c>
      <c r="AJ39" s="69">
        <f>IFERROR(Finansēšana!AJ54,"")</f>
        <v>0</v>
      </c>
      <c r="AK39" s="69">
        <f>IFERROR(Finansēšana!AK54,"")</f>
        <v>0</v>
      </c>
      <c r="AL39" s="69">
        <f>IFERROR(Finansēšana!AL54,"")</f>
        <v>0</v>
      </c>
      <c r="AM39" s="69">
        <f>IFERROR(Finansēšana!AM54,"")</f>
        <v>0</v>
      </c>
      <c r="AN39" s="69">
        <f>IFERROR(Finansēšana!AN54,"")</f>
        <v>0</v>
      </c>
      <c r="AO39" s="69">
        <f>IFERROR(Finansēšana!AO54,"")</f>
        <v>0</v>
      </c>
      <c r="AP39" s="69">
        <f>IFERROR(Finansēšana!AP54,"")</f>
        <v>0</v>
      </c>
      <c r="AQ39" s="69">
        <f>IFERROR(Finansēšana!AQ54,"")</f>
        <v>0</v>
      </c>
      <c r="AR39" s="69">
        <f>IFERROR(Finansēšana!AR54,"")</f>
        <v>0</v>
      </c>
      <c r="AS39" s="69">
        <f>IFERROR(Finansēšana!AS54,"")</f>
        <v>0</v>
      </c>
      <c r="AT39" s="69">
        <f>IFERROR(Finansēšana!AT54,"")</f>
        <v>0</v>
      </c>
      <c r="AU39" s="69">
        <f>IFERROR(Finansēšana!AU54,"")</f>
        <v>0</v>
      </c>
      <c r="AV39" s="69">
        <f>IFERROR(Finansēšana!AV54,"")</f>
        <v>0</v>
      </c>
      <c r="AW39" s="69">
        <f>IFERROR(Finansēšana!AW54,"")</f>
        <v>0</v>
      </c>
      <c r="AX39" s="69">
        <f>IFERROR(Finansēšana!AX54,"")</f>
        <v>0</v>
      </c>
      <c r="AY39" s="69">
        <f>IFERROR(Finansēšana!AY54,"")</f>
        <v>0</v>
      </c>
      <c r="AZ39" s="69">
        <f>IFERROR(Finansēšana!AZ54,"")</f>
        <v>0</v>
      </c>
      <c r="BA39" s="69">
        <f>IFERROR(Finansēšana!BA54,"")</f>
        <v>0</v>
      </c>
      <c r="BB39" s="69">
        <f>IFERROR(Finansēšana!BB54,"")</f>
        <v>0</v>
      </c>
      <c r="BC39" s="69">
        <f>IFERROR(Finansēšana!BC54,"")</f>
        <v>0</v>
      </c>
      <c r="BD39" s="69">
        <f>IFERROR(Finansēšana!BD54,"")</f>
        <v>0</v>
      </c>
      <c r="BE39" s="69">
        <f>IFERROR(Finansēšana!BE54,"")</f>
        <v>0</v>
      </c>
      <c r="BF39" s="69">
        <f>IFERROR(Finansēšana!BF54,"")</f>
        <v>0</v>
      </c>
      <c r="BG39" s="69">
        <f>IFERROR(Finansēšana!BG54,"")</f>
        <v>0</v>
      </c>
      <c r="BH39" s="69">
        <f>IFERROR(Finansēšana!BH54,"")</f>
        <v>0</v>
      </c>
      <c r="BI39" s="69">
        <f>IFERROR(Finansēšana!BI54,"")</f>
        <v>0</v>
      </c>
      <c r="BJ39" s="69">
        <f>IFERROR(Finansēšana!BJ54,"")</f>
        <v>0</v>
      </c>
      <c r="BK39" s="69">
        <f>IFERROR(Finansēšana!BK54,"")</f>
        <v>0</v>
      </c>
      <c r="BL39" s="69">
        <f>IFERROR(Finansēšana!BL54,"")</f>
        <v>0</v>
      </c>
      <c r="BM39" s="69">
        <f>IFERROR(Finansēšana!BM54,"")</f>
        <v>0</v>
      </c>
      <c r="BN39" s="69">
        <f>IFERROR(Finansēšana!BN54,"")</f>
        <v>0</v>
      </c>
      <c r="BO39" s="69">
        <f>IFERROR(Finansēšana!BO54,"")</f>
        <v>0</v>
      </c>
      <c r="BP39" s="69">
        <f>IFERROR(Finansēšana!BP54,"")</f>
        <v>0</v>
      </c>
      <c r="BQ39" s="69">
        <f>IFERROR(Finansēšana!BQ54,"")</f>
        <v>0</v>
      </c>
      <c r="BR39" s="69">
        <f>IFERROR(Finansēšana!BR54,"")</f>
        <v>0</v>
      </c>
      <c r="BS39" s="69">
        <f>IFERROR(Finansēšana!BS54,"")</f>
        <v>0</v>
      </c>
      <c r="BT39" s="69">
        <f>IFERROR(Finansēšana!BT54,"")</f>
        <v>0</v>
      </c>
      <c r="BU39" s="69">
        <f>IFERROR(Finansēšana!BU54,"")</f>
        <v>0</v>
      </c>
      <c r="BV39" s="69">
        <f>IFERROR(Finansēšana!BV54,"")</f>
        <v>0</v>
      </c>
      <c r="BW39" s="69">
        <f>IFERROR(Finansēšana!BW54,"")</f>
        <v>0</v>
      </c>
      <c r="BX39" s="69">
        <f>IFERROR(Finansēšana!BX54,"")</f>
        <v>0</v>
      </c>
      <c r="BY39" s="69">
        <f>IFERROR(Finansēšana!BY54,"")</f>
        <v>0</v>
      </c>
      <c r="BZ39" s="69">
        <f>IFERROR(Finansēšana!BZ54,"")</f>
        <v>0</v>
      </c>
      <c r="CA39" s="69">
        <f>IFERROR(Finansēšana!CA54,"")</f>
        <v>0</v>
      </c>
      <c r="CB39" s="69">
        <f>IFERROR(Finansēšana!CB54,"")</f>
        <v>0</v>
      </c>
      <c r="CC39" s="69">
        <f>IFERROR(Finansēšana!CC54,"")</f>
        <v>0</v>
      </c>
      <c r="CD39" s="69">
        <f>IFERROR(Finansēšana!CD54,"")</f>
        <v>0</v>
      </c>
      <c r="CE39" s="69">
        <f>IFERROR(Finansēšana!CE54,"")</f>
        <v>0</v>
      </c>
      <c r="CF39" s="69">
        <f>IFERROR(Finansēšana!CF54,"")</f>
        <v>0</v>
      </c>
      <c r="CG39" s="69">
        <f>IFERROR(Finansēšana!CG54,"")</f>
        <v>0</v>
      </c>
      <c r="CH39" s="69">
        <f>IFERROR(Finansēšana!CH54,"")</f>
        <v>0</v>
      </c>
      <c r="CI39" s="69">
        <f>IFERROR(Finansēšana!CI54,"")</f>
        <v>0</v>
      </c>
      <c r="CJ39" s="69">
        <f>IFERROR(Finansēšana!CJ54,"")</f>
        <v>0</v>
      </c>
      <c r="CK39" s="69">
        <f>IFERROR(Finansēšana!CK54,"")</f>
        <v>0</v>
      </c>
      <c r="CL39" s="69">
        <f>IFERROR(Finansēšana!CL54,"")</f>
        <v>0</v>
      </c>
      <c r="CM39" s="69">
        <f>IFERROR(Finansēšana!CM54,"")</f>
        <v>0</v>
      </c>
      <c r="CN39" s="69">
        <f>IFERROR(Finansēšana!CN54,"")</f>
        <v>0</v>
      </c>
      <c r="CO39" s="69">
        <f>IFERROR(Finansēšana!CO54,"")</f>
        <v>0</v>
      </c>
      <c r="CP39" s="69">
        <f>IFERROR(Finansēšana!CP54,"")</f>
        <v>0</v>
      </c>
      <c r="CQ39" s="69">
        <f>IFERROR(Finansēšana!CQ54,"")</f>
        <v>0</v>
      </c>
      <c r="CR39" s="69">
        <f>IFERROR(Finansēšana!CR54,"")</f>
        <v>0</v>
      </c>
      <c r="CS39" s="69">
        <f>IFERROR(Finansēšana!CS54,"")</f>
        <v>0</v>
      </c>
      <c r="CT39" s="69">
        <f>IFERROR(Finansēšana!CT54,"")</f>
        <v>0</v>
      </c>
      <c r="CU39" s="69">
        <f>IFERROR(Finansēšana!CU54,"")</f>
        <v>0</v>
      </c>
      <c r="CV39" s="69">
        <f>IFERROR(Finansēšana!CV54,"")</f>
        <v>0</v>
      </c>
      <c r="CW39" s="69">
        <f>IFERROR(Finansēšana!CW54,"")</f>
        <v>0</v>
      </c>
      <c r="CX39" s="69">
        <f>IFERROR(Finansēšana!CX54,"")</f>
        <v>0</v>
      </c>
      <c r="CY39" s="69">
        <f>IFERROR(Finansēšana!CY54,"")</f>
        <v>0</v>
      </c>
      <c r="CZ39" s="69">
        <f>IFERROR(Finansēšana!CZ54,"")</f>
        <v>0</v>
      </c>
      <c r="DA39" s="69">
        <f>IFERROR(Finansēšana!DA54,"")</f>
        <v>0</v>
      </c>
      <c r="DB39" s="69">
        <f>IFERROR(Finansēšana!DB54,"")</f>
        <v>0</v>
      </c>
      <c r="DC39" s="69">
        <f>IFERROR(Finansēšana!DC54,"")</f>
        <v>0</v>
      </c>
      <c r="DD39" s="69">
        <f>IFERROR(Finansēšana!DD54,"")</f>
        <v>0</v>
      </c>
      <c r="DE39" s="69">
        <f>IFERROR(Finansēšana!DE54,"")</f>
        <v>0</v>
      </c>
      <c r="DF39" s="69">
        <f>IFERROR(Finansēšana!DF54,"")</f>
        <v>0</v>
      </c>
      <c r="DG39" s="69">
        <f>IFERROR(Finansēšana!DG54,"")</f>
        <v>0</v>
      </c>
      <c r="DH39" s="69">
        <f>IFERROR(Finansēšana!DH54,"")</f>
        <v>0</v>
      </c>
      <c r="DI39" s="69">
        <f>IFERROR(Finansēšana!DI54,"")</f>
        <v>0</v>
      </c>
      <c r="DJ39" s="69">
        <f>IFERROR(Finansēšana!DJ54,"")</f>
        <v>0</v>
      </c>
      <c r="DK39" s="69">
        <f>IFERROR(Finansēšana!DK54,"")</f>
        <v>0</v>
      </c>
      <c r="DL39" s="69">
        <f>IFERROR(Finansēšana!DL54,"")</f>
        <v>0</v>
      </c>
      <c r="DM39" s="69">
        <f>IFERROR(Finansēšana!DM54,"")</f>
        <v>0</v>
      </c>
      <c r="DN39" s="69">
        <f>IFERROR(Finansēšana!DN54,"")</f>
        <v>0</v>
      </c>
      <c r="DO39" s="69">
        <f>IFERROR(Finansēšana!DO54,"")</f>
        <v>0</v>
      </c>
      <c r="DP39" s="69">
        <f>IFERROR(Finansēšana!DP54,"")</f>
        <v>0</v>
      </c>
      <c r="DQ39" s="69">
        <f>IFERROR(Finansēšana!DQ54,"")</f>
        <v>0</v>
      </c>
      <c r="DR39" s="69">
        <f>IFERROR(Finansēšana!DR54,"")</f>
        <v>0</v>
      </c>
      <c r="DS39" s="69">
        <f>IFERROR(Finansēšana!DS54,"")</f>
        <v>0</v>
      </c>
      <c r="DT39" s="69">
        <f>IFERROR(Finansēšana!DT54,"")</f>
        <v>0</v>
      </c>
      <c r="DU39" s="69">
        <f>IFERROR(Finansēšana!DU54,"")</f>
        <v>0</v>
      </c>
    </row>
    <row r="40" spans="1:125">
      <c r="A40" s="61">
        <f>IFERROR(Finansēšana!A67,"")</f>
        <v>0</v>
      </c>
      <c r="B40" s="62" t="str">
        <f>IFERROR(Finansēšana!B67,"")</f>
        <v>k €</v>
      </c>
      <c r="C40" s="2"/>
      <c r="D40" s="85">
        <f t="shared" si="5"/>
        <v>0</v>
      </c>
      <c r="E40" s="69">
        <f>IFERROR(Finansēšana!E55,"")</f>
        <v>0</v>
      </c>
      <c r="F40" s="69">
        <f>IFERROR(Finansēšana!F55,"")</f>
        <v>0</v>
      </c>
      <c r="G40" s="69">
        <f>IFERROR(Finansēšana!G55,"")</f>
        <v>0</v>
      </c>
      <c r="H40" s="69">
        <f>IFERROR(Finansēšana!H55,"")</f>
        <v>0</v>
      </c>
      <c r="I40" s="69">
        <f>IFERROR(Finansēšana!I55,"")</f>
        <v>0</v>
      </c>
      <c r="J40" s="69">
        <f>IFERROR(Finansēšana!J55,"")</f>
        <v>0</v>
      </c>
      <c r="K40" s="69">
        <f>IFERROR(Finansēšana!K55,"")</f>
        <v>0</v>
      </c>
      <c r="L40" s="69">
        <f>IFERROR(Finansēšana!L55,"")</f>
        <v>0</v>
      </c>
      <c r="M40" s="69">
        <f>IFERROR(Finansēšana!M55,"")</f>
        <v>0</v>
      </c>
      <c r="N40" s="69">
        <f>IFERROR(Finansēšana!N55,"")</f>
        <v>0</v>
      </c>
      <c r="O40" s="69">
        <f>IFERROR(Finansēšana!O55,"")</f>
        <v>0</v>
      </c>
      <c r="P40" s="69">
        <f>IFERROR(Finansēšana!P55,"")</f>
        <v>0</v>
      </c>
      <c r="Q40" s="69">
        <f>IFERROR(Finansēšana!Q55,"")</f>
        <v>0</v>
      </c>
      <c r="R40" s="69">
        <f>IFERROR(Finansēšana!R55,"")</f>
        <v>0</v>
      </c>
      <c r="S40" s="69">
        <f>IFERROR(Finansēšana!S55,"")</f>
        <v>0</v>
      </c>
      <c r="T40" s="69">
        <f>IFERROR(Finansēšana!T55,"")</f>
        <v>0</v>
      </c>
      <c r="U40" s="69">
        <f>IFERROR(Finansēšana!U55,"")</f>
        <v>0</v>
      </c>
      <c r="V40" s="69">
        <f>IFERROR(Finansēšana!V55,"")</f>
        <v>0</v>
      </c>
      <c r="W40" s="69">
        <f>IFERROR(Finansēšana!W55,"")</f>
        <v>0</v>
      </c>
      <c r="X40" s="69">
        <f>IFERROR(Finansēšana!X55,"")</f>
        <v>0</v>
      </c>
      <c r="Y40" s="69">
        <f>IFERROR(Finansēšana!Y55,"")</f>
        <v>0</v>
      </c>
      <c r="Z40" s="69">
        <f>IFERROR(Finansēšana!Z55,"")</f>
        <v>0</v>
      </c>
      <c r="AA40" s="69">
        <f>IFERROR(Finansēšana!AA55,"")</f>
        <v>0</v>
      </c>
      <c r="AB40" s="69">
        <f>IFERROR(Finansēšana!AB55,"")</f>
        <v>0</v>
      </c>
      <c r="AC40" s="69">
        <f>IFERROR(Finansēšana!AC55,"")</f>
        <v>0</v>
      </c>
      <c r="AD40" s="69">
        <f>IFERROR(Finansēšana!AD55,"")</f>
        <v>0</v>
      </c>
      <c r="AE40" s="69">
        <f>IFERROR(Finansēšana!AE55,"")</f>
        <v>0</v>
      </c>
      <c r="AF40" s="69">
        <f>IFERROR(Finansēšana!AF55,"")</f>
        <v>0</v>
      </c>
      <c r="AG40" s="69">
        <f>IFERROR(Finansēšana!AG55,"")</f>
        <v>0</v>
      </c>
      <c r="AH40" s="69">
        <f>IFERROR(Finansēšana!AH55,"")</f>
        <v>0</v>
      </c>
      <c r="AI40" s="69">
        <f>IFERROR(Finansēšana!AI55,"")</f>
        <v>0</v>
      </c>
      <c r="AJ40" s="69">
        <f>IFERROR(Finansēšana!AJ55,"")</f>
        <v>0</v>
      </c>
      <c r="AK40" s="69">
        <f>IFERROR(Finansēšana!AK55,"")</f>
        <v>0</v>
      </c>
      <c r="AL40" s="69">
        <f>IFERROR(Finansēšana!AL55,"")</f>
        <v>0</v>
      </c>
      <c r="AM40" s="69">
        <f>IFERROR(Finansēšana!AM55,"")</f>
        <v>0</v>
      </c>
      <c r="AN40" s="69">
        <f>IFERROR(Finansēšana!AN55,"")</f>
        <v>0</v>
      </c>
      <c r="AO40" s="69">
        <f>IFERROR(Finansēšana!AO55,"")</f>
        <v>0</v>
      </c>
      <c r="AP40" s="69">
        <f>IFERROR(Finansēšana!AP55,"")</f>
        <v>0</v>
      </c>
      <c r="AQ40" s="69">
        <f>IFERROR(Finansēšana!AQ55,"")</f>
        <v>0</v>
      </c>
      <c r="AR40" s="69">
        <f>IFERROR(Finansēšana!AR55,"")</f>
        <v>0</v>
      </c>
      <c r="AS40" s="69">
        <f>IFERROR(Finansēšana!AS55,"")</f>
        <v>0</v>
      </c>
      <c r="AT40" s="69">
        <f>IFERROR(Finansēšana!AT55,"")</f>
        <v>0</v>
      </c>
      <c r="AU40" s="69">
        <f>IFERROR(Finansēšana!AU55,"")</f>
        <v>0</v>
      </c>
      <c r="AV40" s="69">
        <f>IFERROR(Finansēšana!AV55,"")</f>
        <v>0</v>
      </c>
      <c r="AW40" s="69">
        <f>IFERROR(Finansēšana!AW55,"")</f>
        <v>0</v>
      </c>
      <c r="AX40" s="69">
        <f>IFERROR(Finansēšana!AX55,"")</f>
        <v>0</v>
      </c>
      <c r="AY40" s="69">
        <f>IFERROR(Finansēšana!AY55,"")</f>
        <v>0</v>
      </c>
      <c r="AZ40" s="69">
        <f>IFERROR(Finansēšana!AZ55,"")</f>
        <v>0</v>
      </c>
      <c r="BA40" s="69">
        <f>IFERROR(Finansēšana!BA55,"")</f>
        <v>0</v>
      </c>
      <c r="BB40" s="69">
        <f>IFERROR(Finansēšana!BB55,"")</f>
        <v>0</v>
      </c>
      <c r="BC40" s="69">
        <f>IFERROR(Finansēšana!BC55,"")</f>
        <v>0</v>
      </c>
      <c r="BD40" s="69">
        <f>IFERROR(Finansēšana!BD55,"")</f>
        <v>0</v>
      </c>
      <c r="BE40" s="69">
        <f>IFERROR(Finansēšana!BE55,"")</f>
        <v>0</v>
      </c>
      <c r="BF40" s="69">
        <f>IFERROR(Finansēšana!BF55,"")</f>
        <v>0</v>
      </c>
      <c r="BG40" s="69">
        <f>IFERROR(Finansēšana!BG55,"")</f>
        <v>0</v>
      </c>
      <c r="BH40" s="69">
        <f>IFERROR(Finansēšana!BH55,"")</f>
        <v>0</v>
      </c>
      <c r="BI40" s="69">
        <f>IFERROR(Finansēšana!BI55,"")</f>
        <v>0</v>
      </c>
      <c r="BJ40" s="69">
        <f>IFERROR(Finansēšana!BJ55,"")</f>
        <v>0</v>
      </c>
      <c r="BK40" s="69">
        <f>IFERROR(Finansēšana!BK55,"")</f>
        <v>0</v>
      </c>
      <c r="BL40" s="69">
        <f>IFERROR(Finansēšana!BL55,"")</f>
        <v>0</v>
      </c>
      <c r="BM40" s="69">
        <f>IFERROR(Finansēšana!BM55,"")</f>
        <v>0</v>
      </c>
      <c r="BN40" s="69">
        <f>IFERROR(Finansēšana!BN55,"")</f>
        <v>0</v>
      </c>
      <c r="BO40" s="69">
        <f>IFERROR(Finansēšana!BO55,"")</f>
        <v>0</v>
      </c>
      <c r="BP40" s="69">
        <f>IFERROR(Finansēšana!BP55,"")</f>
        <v>0</v>
      </c>
      <c r="BQ40" s="69">
        <f>IFERROR(Finansēšana!BQ55,"")</f>
        <v>0</v>
      </c>
      <c r="BR40" s="69">
        <f>IFERROR(Finansēšana!BR55,"")</f>
        <v>0</v>
      </c>
      <c r="BS40" s="69">
        <f>IFERROR(Finansēšana!BS55,"")</f>
        <v>0</v>
      </c>
      <c r="BT40" s="69">
        <f>IFERROR(Finansēšana!BT55,"")</f>
        <v>0</v>
      </c>
      <c r="BU40" s="69">
        <f>IFERROR(Finansēšana!BU55,"")</f>
        <v>0</v>
      </c>
      <c r="BV40" s="69">
        <f>IFERROR(Finansēšana!BV55,"")</f>
        <v>0</v>
      </c>
      <c r="BW40" s="69">
        <f>IFERROR(Finansēšana!BW55,"")</f>
        <v>0</v>
      </c>
      <c r="BX40" s="69">
        <f>IFERROR(Finansēšana!BX55,"")</f>
        <v>0</v>
      </c>
      <c r="BY40" s="69">
        <f>IFERROR(Finansēšana!BY55,"")</f>
        <v>0</v>
      </c>
      <c r="BZ40" s="69">
        <f>IFERROR(Finansēšana!BZ55,"")</f>
        <v>0</v>
      </c>
      <c r="CA40" s="69">
        <f>IFERROR(Finansēšana!CA55,"")</f>
        <v>0</v>
      </c>
      <c r="CB40" s="69">
        <f>IFERROR(Finansēšana!CB55,"")</f>
        <v>0</v>
      </c>
      <c r="CC40" s="69">
        <f>IFERROR(Finansēšana!CC55,"")</f>
        <v>0</v>
      </c>
      <c r="CD40" s="69">
        <f>IFERROR(Finansēšana!CD55,"")</f>
        <v>0</v>
      </c>
      <c r="CE40" s="69">
        <f>IFERROR(Finansēšana!CE55,"")</f>
        <v>0</v>
      </c>
      <c r="CF40" s="69">
        <f>IFERROR(Finansēšana!CF55,"")</f>
        <v>0</v>
      </c>
      <c r="CG40" s="69">
        <f>IFERROR(Finansēšana!CG55,"")</f>
        <v>0</v>
      </c>
      <c r="CH40" s="69">
        <f>IFERROR(Finansēšana!CH55,"")</f>
        <v>0</v>
      </c>
      <c r="CI40" s="69">
        <f>IFERROR(Finansēšana!CI55,"")</f>
        <v>0</v>
      </c>
      <c r="CJ40" s="69">
        <f>IFERROR(Finansēšana!CJ55,"")</f>
        <v>0</v>
      </c>
      <c r="CK40" s="69">
        <f>IFERROR(Finansēšana!CK55,"")</f>
        <v>0</v>
      </c>
      <c r="CL40" s="69">
        <f>IFERROR(Finansēšana!CL55,"")</f>
        <v>0</v>
      </c>
      <c r="CM40" s="69">
        <f>IFERROR(Finansēšana!CM55,"")</f>
        <v>0</v>
      </c>
      <c r="CN40" s="69">
        <f>IFERROR(Finansēšana!CN55,"")</f>
        <v>0</v>
      </c>
      <c r="CO40" s="69">
        <f>IFERROR(Finansēšana!CO55,"")</f>
        <v>0</v>
      </c>
      <c r="CP40" s="69">
        <f>IFERROR(Finansēšana!CP55,"")</f>
        <v>0</v>
      </c>
      <c r="CQ40" s="69">
        <f>IFERROR(Finansēšana!CQ55,"")</f>
        <v>0</v>
      </c>
      <c r="CR40" s="69">
        <f>IFERROR(Finansēšana!CR55,"")</f>
        <v>0</v>
      </c>
      <c r="CS40" s="69">
        <f>IFERROR(Finansēšana!CS55,"")</f>
        <v>0</v>
      </c>
      <c r="CT40" s="69">
        <f>IFERROR(Finansēšana!CT55,"")</f>
        <v>0</v>
      </c>
      <c r="CU40" s="69">
        <f>IFERROR(Finansēšana!CU55,"")</f>
        <v>0</v>
      </c>
      <c r="CV40" s="69">
        <f>IFERROR(Finansēšana!CV55,"")</f>
        <v>0</v>
      </c>
      <c r="CW40" s="69">
        <f>IFERROR(Finansēšana!CW55,"")</f>
        <v>0</v>
      </c>
      <c r="CX40" s="69">
        <f>IFERROR(Finansēšana!CX55,"")</f>
        <v>0</v>
      </c>
      <c r="CY40" s="69">
        <f>IFERROR(Finansēšana!CY55,"")</f>
        <v>0</v>
      </c>
      <c r="CZ40" s="69">
        <f>IFERROR(Finansēšana!CZ55,"")</f>
        <v>0</v>
      </c>
      <c r="DA40" s="69">
        <f>IFERROR(Finansēšana!DA55,"")</f>
        <v>0</v>
      </c>
      <c r="DB40" s="69">
        <f>IFERROR(Finansēšana!DB55,"")</f>
        <v>0</v>
      </c>
      <c r="DC40" s="69">
        <f>IFERROR(Finansēšana!DC55,"")</f>
        <v>0</v>
      </c>
      <c r="DD40" s="69">
        <f>IFERROR(Finansēšana!DD55,"")</f>
        <v>0</v>
      </c>
      <c r="DE40" s="69">
        <f>IFERROR(Finansēšana!DE55,"")</f>
        <v>0</v>
      </c>
      <c r="DF40" s="69">
        <f>IFERROR(Finansēšana!DF55,"")</f>
        <v>0</v>
      </c>
      <c r="DG40" s="69">
        <f>IFERROR(Finansēšana!DG55,"")</f>
        <v>0</v>
      </c>
      <c r="DH40" s="69">
        <f>IFERROR(Finansēšana!DH55,"")</f>
        <v>0</v>
      </c>
      <c r="DI40" s="69">
        <f>IFERROR(Finansēšana!DI55,"")</f>
        <v>0</v>
      </c>
      <c r="DJ40" s="69">
        <f>IFERROR(Finansēšana!DJ55,"")</f>
        <v>0</v>
      </c>
      <c r="DK40" s="69">
        <f>IFERROR(Finansēšana!DK55,"")</f>
        <v>0</v>
      </c>
      <c r="DL40" s="69">
        <f>IFERROR(Finansēšana!DL55,"")</f>
        <v>0</v>
      </c>
      <c r="DM40" s="69">
        <f>IFERROR(Finansēšana!DM55,"")</f>
        <v>0</v>
      </c>
      <c r="DN40" s="69">
        <f>IFERROR(Finansēšana!DN55,"")</f>
        <v>0</v>
      </c>
      <c r="DO40" s="69">
        <f>IFERROR(Finansēšana!DO55,"")</f>
        <v>0</v>
      </c>
      <c r="DP40" s="69">
        <f>IFERROR(Finansēšana!DP55,"")</f>
        <v>0</v>
      </c>
      <c r="DQ40" s="69">
        <f>IFERROR(Finansēšana!DQ55,"")</f>
        <v>0</v>
      </c>
      <c r="DR40" s="69">
        <f>IFERROR(Finansēšana!DR55,"")</f>
        <v>0</v>
      </c>
      <c r="DS40" s="69">
        <f>IFERROR(Finansēšana!DS55,"")</f>
        <v>0</v>
      </c>
      <c r="DT40" s="69">
        <f>IFERROR(Finansēšana!DT55,"")</f>
        <v>0</v>
      </c>
      <c r="DU40" s="69">
        <f>IFERROR(Finansēšana!DU55,"")</f>
        <v>0</v>
      </c>
    </row>
    <row r="41" spans="1:1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c r="A42" s="167" t="s">
        <v>293</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c r="A44" s="61" t="str">
        <f>IFERROR(A36,"")</f>
        <v>Subordinētais kapitāls</v>
      </c>
      <c r="B44" s="62" t="str">
        <f>IFERROR(B36,"")</f>
        <v>k €</v>
      </c>
      <c r="C44" s="2"/>
      <c r="D44" s="85">
        <f>IFERROR(SUM(E44:DU44),"")</f>
        <v>0</v>
      </c>
      <c r="E44" s="69">
        <f>IFERROR(-Finansēšana!E256,"")</f>
        <v>0</v>
      </c>
      <c r="F44" s="69">
        <f>IFERROR(-Finansēšana!F256,"")</f>
        <v>0</v>
      </c>
      <c r="G44" s="69">
        <f>IFERROR(-Finansēšana!G256,"")</f>
        <v>0</v>
      </c>
      <c r="H44" s="69">
        <f>IFERROR(-Finansēšana!H256,"")</f>
        <v>0</v>
      </c>
      <c r="I44" s="69">
        <f>IFERROR(-Finansēšana!I256,"")</f>
        <v>0</v>
      </c>
      <c r="J44" s="69">
        <f>IFERROR(-Finansēšana!J256,"")</f>
        <v>0</v>
      </c>
      <c r="K44" s="69">
        <f>IFERROR(-Finansēšana!K256,"")</f>
        <v>0</v>
      </c>
      <c r="L44" s="69">
        <f>IFERROR(-Finansēšana!L256,"")</f>
        <v>0</v>
      </c>
      <c r="M44" s="69">
        <f>IFERROR(-Finansēšana!M256,"")</f>
        <v>0</v>
      </c>
      <c r="N44" s="69">
        <f>IFERROR(-Finansēšana!N256,"")</f>
        <v>0</v>
      </c>
      <c r="O44" s="69">
        <f>IFERROR(-Finansēšana!O256,"")</f>
        <v>0</v>
      </c>
      <c r="P44" s="69">
        <f>IFERROR(-Finansēšana!P256,"")</f>
        <v>0</v>
      </c>
      <c r="Q44" s="69">
        <f>IFERROR(-Finansēšana!Q256,"")</f>
        <v>0</v>
      </c>
      <c r="R44" s="69">
        <f>IFERROR(-Finansēšana!R256,"")</f>
        <v>0</v>
      </c>
      <c r="S44" s="69">
        <f>IFERROR(-Finansēšana!S256,"")</f>
        <v>0</v>
      </c>
      <c r="T44" s="69">
        <f>IFERROR(-Finansēšana!T256,"")</f>
        <v>0</v>
      </c>
      <c r="U44" s="69">
        <f>IFERROR(-Finansēšana!U256,"")</f>
        <v>0</v>
      </c>
      <c r="V44" s="69">
        <f>IFERROR(-Finansēšana!V256,"")</f>
        <v>0</v>
      </c>
      <c r="W44" s="69">
        <f>IFERROR(-Finansēšana!W256,"")</f>
        <v>0</v>
      </c>
      <c r="X44" s="69">
        <f>IFERROR(-Finansēšana!X256,"")</f>
        <v>0</v>
      </c>
      <c r="Y44" s="69">
        <f>IFERROR(-Finansēšana!Y256,"")</f>
        <v>0</v>
      </c>
      <c r="Z44" s="69">
        <f>IFERROR(-Finansēšana!Z256,"")</f>
        <v>0</v>
      </c>
      <c r="AA44" s="69">
        <f>IFERROR(-Finansēšana!AA256,"")</f>
        <v>0</v>
      </c>
      <c r="AB44" s="69">
        <f>IFERROR(-Finansēšana!AB256,"")</f>
        <v>0</v>
      </c>
      <c r="AC44" s="69">
        <f>IFERROR(-Finansēšana!AC256,"")</f>
        <v>0</v>
      </c>
      <c r="AD44" s="69">
        <f>IFERROR(-Finansēšana!AD256,"")</f>
        <v>0</v>
      </c>
      <c r="AE44" s="69">
        <f>IFERROR(-Finansēšana!AE256,"")</f>
        <v>0</v>
      </c>
      <c r="AF44" s="69">
        <f>IFERROR(-Finansēšana!AF256,"")</f>
        <v>0</v>
      </c>
      <c r="AG44" s="69">
        <f>IFERROR(-Finansēšana!AG256,"")</f>
        <v>0</v>
      </c>
      <c r="AH44" s="69">
        <f>IFERROR(-Finansēšana!AH256,"")</f>
        <v>0</v>
      </c>
      <c r="AI44" s="69">
        <f>IFERROR(-Finansēšana!AI256,"")</f>
        <v>0</v>
      </c>
      <c r="AJ44" s="69">
        <f>IFERROR(-Finansēšana!AJ256,"")</f>
        <v>0</v>
      </c>
      <c r="AK44" s="69">
        <f>IFERROR(-Finansēšana!AK256,"")</f>
        <v>0</v>
      </c>
      <c r="AL44" s="69">
        <f>IFERROR(-Finansēšana!AL256,"")</f>
        <v>0</v>
      </c>
      <c r="AM44" s="69">
        <f>IFERROR(-Finansēšana!AM256,"")</f>
        <v>0</v>
      </c>
      <c r="AN44" s="69">
        <f>IFERROR(-Finansēšana!AN256,"")</f>
        <v>0</v>
      </c>
      <c r="AO44" s="69">
        <f>IFERROR(-Finansēšana!AO256,"")</f>
        <v>0</v>
      </c>
      <c r="AP44" s="69">
        <f>IFERROR(-Finansēšana!AP256,"")</f>
        <v>0</v>
      </c>
      <c r="AQ44" s="69">
        <f>IFERROR(-Finansēšana!AQ256,"")</f>
        <v>0</v>
      </c>
      <c r="AR44" s="69">
        <f>IFERROR(-Finansēšana!AR256,"")</f>
        <v>0</v>
      </c>
      <c r="AS44" s="69">
        <f>IFERROR(-Finansēšana!AS256,"")</f>
        <v>0</v>
      </c>
      <c r="AT44" s="69">
        <f>IFERROR(-Finansēšana!AT256,"")</f>
        <v>0</v>
      </c>
      <c r="AU44" s="69">
        <f>IFERROR(-Finansēšana!AU256,"")</f>
        <v>0</v>
      </c>
      <c r="AV44" s="69">
        <f>IFERROR(-Finansēšana!AV256,"")</f>
        <v>0</v>
      </c>
      <c r="AW44" s="69">
        <f>IFERROR(-Finansēšana!AW256,"")</f>
        <v>0</v>
      </c>
      <c r="AX44" s="69">
        <f>IFERROR(-Finansēšana!AX256,"")</f>
        <v>0</v>
      </c>
      <c r="AY44" s="69">
        <f>IFERROR(-Finansēšana!AY256,"")</f>
        <v>0</v>
      </c>
      <c r="AZ44" s="69">
        <f>IFERROR(-Finansēšana!AZ256,"")</f>
        <v>0</v>
      </c>
      <c r="BA44" s="69">
        <f>IFERROR(-Finansēšana!BA256,"")</f>
        <v>0</v>
      </c>
      <c r="BB44" s="69">
        <f>IFERROR(-Finansēšana!BB256,"")</f>
        <v>0</v>
      </c>
      <c r="BC44" s="69">
        <f>IFERROR(-Finansēšana!BC256,"")</f>
        <v>0</v>
      </c>
      <c r="BD44" s="69">
        <f>IFERROR(-Finansēšana!BD256,"")</f>
        <v>0</v>
      </c>
      <c r="BE44" s="69">
        <f>IFERROR(-Finansēšana!BE256,"")</f>
        <v>0</v>
      </c>
      <c r="BF44" s="69">
        <f>IFERROR(-Finansēšana!BF256,"")</f>
        <v>0</v>
      </c>
      <c r="BG44" s="69">
        <f>IFERROR(-Finansēšana!BG256,"")</f>
        <v>0</v>
      </c>
      <c r="BH44" s="69">
        <f>IFERROR(-Finansēšana!BH256,"")</f>
        <v>0</v>
      </c>
      <c r="BI44" s="69">
        <f>IFERROR(-Finansēšana!BI256,"")</f>
        <v>0</v>
      </c>
      <c r="BJ44" s="69">
        <f>IFERROR(-Finansēšana!BJ256,"")</f>
        <v>0</v>
      </c>
      <c r="BK44" s="69">
        <f>IFERROR(-Finansēšana!BK256,"")</f>
        <v>0</v>
      </c>
      <c r="BL44" s="69">
        <f>IFERROR(-Finansēšana!BL256,"")</f>
        <v>0</v>
      </c>
      <c r="BM44" s="69">
        <f>IFERROR(-Finansēšana!BM256,"")</f>
        <v>0</v>
      </c>
      <c r="BN44" s="69">
        <f>IFERROR(-Finansēšana!BN256,"")</f>
        <v>0</v>
      </c>
      <c r="BO44" s="69">
        <f>IFERROR(-Finansēšana!BO256,"")</f>
        <v>0</v>
      </c>
      <c r="BP44" s="69">
        <f>IFERROR(-Finansēšana!BP256,"")</f>
        <v>0</v>
      </c>
      <c r="BQ44" s="69">
        <f>IFERROR(-Finansēšana!BQ256,"")</f>
        <v>0</v>
      </c>
      <c r="BR44" s="69">
        <f>IFERROR(-Finansēšana!BR256,"")</f>
        <v>0</v>
      </c>
      <c r="BS44" s="69">
        <f>IFERROR(-Finansēšana!BS256,"")</f>
        <v>0</v>
      </c>
      <c r="BT44" s="69">
        <f>IFERROR(-Finansēšana!BT256,"")</f>
        <v>0</v>
      </c>
      <c r="BU44" s="69">
        <f>IFERROR(-Finansēšana!BU256,"")</f>
        <v>0</v>
      </c>
      <c r="BV44" s="69">
        <f>IFERROR(-Finansēšana!BV256,"")</f>
        <v>0</v>
      </c>
      <c r="BW44" s="69">
        <f>IFERROR(-Finansēšana!BW256,"")</f>
        <v>0</v>
      </c>
      <c r="BX44" s="69">
        <f>IFERROR(-Finansēšana!BX256,"")</f>
        <v>0</v>
      </c>
      <c r="BY44" s="69">
        <f>IFERROR(-Finansēšana!BY256,"")</f>
        <v>0</v>
      </c>
      <c r="BZ44" s="69">
        <f>IFERROR(-Finansēšana!BZ256,"")</f>
        <v>0</v>
      </c>
      <c r="CA44" s="69">
        <f>IFERROR(-Finansēšana!CA256,"")</f>
        <v>0</v>
      </c>
      <c r="CB44" s="69">
        <f>IFERROR(-Finansēšana!CB256,"")</f>
        <v>0</v>
      </c>
      <c r="CC44" s="69">
        <f>IFERROR(-Finansēšana!CC256,"")</f>
        <v>0</v>
      </c>
      <c r="CD44" s="69">
        <f>IFERROR(-Finansēšana!CD256,"")</f>
        <v>0</v>
      </c>
      <c r="CE44" s="69">
        <f>IFERROR(-Finansēšana!CE256,"")</f>
        <v>0</v>
      </c>
      <c r="CF44" s="69">
        <f>IFERROR(-Finansēšana!CF256,"")</f>
        <v>0</v>
      </c>
      <c r="CG44" s="69">
        <f>IFERROR(-Finansēšana!CG256,"")</f>
        <v>0</v>
      </c>
      <c r="CH44" s="69">
        <f>IFERROR(-Finansēšana!CH256,"")</f>
        <v>0</v>
      </c>
      <c r="CI44" s="69">
        <f>IFERROR(-Finansēšana!CI256,"")</f>
        <v>0</v>
      </c>
      <c r="CJ44" s="69">
        <f>IFERROR(-Finansēšana!CJ256,"")</f>
        <v>0</v>
      </c>
      <c r="CK44" s="69">
        <f>IFERROR(-Finansēšana!CK256,"")</f>
        <v>0</v>
      </c>
      <c r="CL44" s="69">
        <f>IFERROR(-Finansēšana!CL256,"")</f>
        <v>0</v>
      </c>
      <c r="CM44" s="69">
        <f>IFERROR(-Finansēšana!CM256,"")</f>
        <v>0</v>
      </c>
      <c r="CN44" s="69">
        <f>IFERROR(-Finansēšana!CN256,"")</f>
        <v>0</v>
      </c>
      <c r="CO44" s="69">
        <f>IFERROR(-Finansēšana!CO256,"")</f>
        <v>0</v>
      </c>
      <c r="CP44" s="69">
        <f>IFERROR(-Finansēšana!CP256,"")</f>
        <v>0</v>
      </c>
      <c r="CQ44" s="69">
        <f>IFERROR(-Finansēšana!CQ256,"")</f>
        <v>0</v>
      </c>
      <c r="CR44" s="69">
        <f>IFERROR(-Finansēšana!CR256,"")</f>
        <v>0</v>
      </c>
      <c r="CS44" s="69">
        <f>IFERROR(-Finansēšana!CS256,"")</f>
        <v>0</v>
      </c>
      <c r="CT44" s="69">
        <f>IFERROR(-Finansēšana!CT256,"")</f>
        <v>0</v>
      </c>
      <c r="CU44" s="69">
        <f>IFERROR(-Finansēšana!CU256,"")</f>
        <v>0</v>
      </c>
      <c r="CV44" s="69">
        <f>IFERROR(-Finansēšana!CV256,"")</f>
        <v>0</v>
      </c>
      <c r="CW44" s="69">
        <f>IFERROR(-Finansēšana!CW256,"")</f>
        <v>0</v>
      </c>
      <c r="CX44" s="69">
        <f>IFERROR(-Finansēšana!CX256,"")</f>
        <v>0</v>
      </c>
      <c r="CY44" s="69">
        <f>IFERROR(-Finansēšana!CY256,"")</f>
        <v>0</v>
      </c>
      <c r="CZ44" s="69">
        <f>IFERROR(-Finansēšana!CZ256,"")</f>
        <v>0</v>
      </c>
      <c r="DA44" s="69">
        <f>IFERROR(-Finansēšana!DA256,"")</f>
        <v>0</v>
      </c>
      <c r="DB44" s="69">
        <f>IFERROR(-Finansēšana!DB256,"")</f>
        <v>0</v>
      </c>
      <c r="DC44" s="69">
        <f>IFERROR(-Finansēšana!DC256,"")</f>
        <v>0</v>
      </c>
      <c r="DD44" s="69">
        <f>IFERROR(-Finansēšana!DD256,"")</f>
        <v>0</v>
      </c>
      <c r="DE44" s="69">
        <f>IFERROR(-Finansēšana!DE256,"")</f>
        <v>0</v>
      </c>
      <c r="DF44" s="69">
        <f>IFERROR(-Finansēšana!DF256,"")</f>
        <v>0</v>
      </c>
      <c r="DG44" s="69">
        <f>IFERROR(-Finansēšana!DG256,"")</f>
        <v>0</v>
      </c>
      <c r="DH44" s="69">
        <f>IFERROR(-Finansēšana!DH256,"")</f>
        <v>0</v>
      </c>
      <c r="DI44" s="69">
        <f>IFERROR(-Finansēšana!DI256,"")</f>
        <v>0</v>
      </c>
      <c r="DJ44" s="69">
        <f>IFERROR(-Finansēšana!DJ256,"")</f>
        <v>0</v>
      </c>
      <c r="DK44" s="69">
        <f>IFERROR(-Finansēšana!DK256,"")</f>
        <v>0</v>
      </c>
      <c r="DL44" s="69">
        <f>IFERROR(-Finansēšana!DL256,"")</f>
        <v>0</v>
      </c>
      <c r="DM44" s="69">
        <f>IFERROR(-Finansēšana!DM256,"")</f>
        <v>0</v>
      </c>
      <c r="DN44" s="69">
        <f>IFERROR(-Finansēšana!DN256,"")</f>
        <v>0</v>
      </c>
      <c r="DO44" s="69">
        <f>IFERROR(-Finansēšana!DO256,"")</f>
        <v>0</v>
      </c>
      <c r="DP44" s="69">
        <f>IFERROR(-Finansēšana!DP256,"")</f>
        <v>0</v>
      </c>
      <c r="DQ44" s="69">
        <f>IFERROR(-Finansēšana!DQ256,"")</f>
        <v>0</v>
      </c>
      <c r="DR44" s="69">
        <f>IFERROR(-Finansēšana!DR256,"")</f>
        <v>0</v>
      </c>
      <c r="DS44" s="69">
        <f>IFERROR(-Finansēšana!DS256,"")</f>
        <v>0</v>
      </c>
      <c r="DT44" s="69">
        <f>IFERROR(-Finansēšana!DT256,"")</f>
        <v>0</v>
      </c>
      <c r="DU44" s="69">
        <f>IFERROR(-Finansēšana!DU256,"")</f>
        <v>0</v>
      </c>
    </row>
    <row r="45" spans="1:125">
      <c r="A45" s="61" t="str">
        <f t="shared" ref="A45:B47" si="6">IFERROR(A38,"")</f>
        <v>Kredītiestādes aizdevums</v>
      </c>
      <c r="B45" s="62" t="str">
        <f t="shared" si="6"/>
        <v>k €</v>
      </c>
      <c r="C45" s="2"/>
      <c r="D45" s="85">
        <f>IFERROR(SUM(E45:DU45),"")</f>
        <v>-6686276.1524783168</v>
      </c>
      <c r="E45" s="69">
        <f>IFERROR(-Finansēšana!E111,"")</f>
        <v>0</v>
      </c>
      <c r="F45" s="69">
        <f>IFERROR(-Finansēšana!F111,"")</f>
        <v>0</v>
      </c>
      <c r="G45" s="69">
        <f>IFERROR(-Finansēšana!G111,"")</f>
        <v>0</v>
      </c>
      <c r="H45" s="69">
        <f>IFERROR(-Finansēšana!H111,"")</f>
        <v>0</v>
      </c>
      <c r="I45" s="69">
        <f>IFERROR(-Finansēšana!I111,"")</f>
        <v>0</v>
      </c>
      <c r="J45" s="69">
        <f>IFERROR(-Finansēšana!J111,"")</f>
        <v>-82790.881508871156</v>
      </c>
      <c r="K45" s="69">
        <f>IFERROR(-Finansēšana!K111,"")</f>
        <v>-83907.298390343858</v>
      </c>
      <c r="L45" s="69">
        <f>IFERROR(-Finansēšana!L111,"")</f>
        <v>-85038.769908637914</v>
      </c>
      <c r="M45" s="69">
        <f>IFERROR(-Finansēšana!M111,"")</f>
        <v>-86185.499072229475</v>
      </c>
      <c r="N45" s="69">
        <f>IFERROR(-Finansēšana!N111,"")</f>
        <v>-87347.691627119435</v>
      </c>
      <c r="O45" s="69">
        <f>IFERROR(-Finansēšana!O111,"")</f>
        <v>-88525.556093748397</v>
      </c>
      <c r="P45" s="69">
        <f>IFERROR(-Finansēšana!P111,"")</f>
        <v>-89719.303804409356</v>
      </c>
      <c r="Q45" s="69">
        <f>IFERROR(-Finansēšana!Q111,"")</f>
        <v>-90929.148941164996</v>
      </c>
      <c r="R45" s="69">
        <f>IFERROR(-Finansēšana!R111,"")</f>
        <v>-92155.308574276103</v>
      </c>
      <c r="S45" s="69">
        <f>IFERROR(-Finansēšana!S111,"")</f>
        <v>-93398.002701148303</v>
      </c>
      <c r="T45" s="69">
        <f>IFERROR(-Finansēšana!T111,"")</f>
        <v>-94657.454285804066</v>
      </c>
      <c r="U45" s="69">
        <f>IFERROR(-Finansēšana!U111,"")</f>
        <v>-95933.88929888673</v>
      </c>
      <c r="V45" s="69">
        <f>IFERROR(-Finansēšana!V111,"")</f>
        <v>-97227.536758204267</v>
      </c>
      <c r="W45" s="69">
        <f>IFERROR(-Finansēšana!W111,"")</f>
        <v>-98538.628769819523</v>
      </c>
      <c r="X45" s="69">
        <f>IFERROR(-Finansēšana!X111,"")</f>
        <v>-99867.400569694742</v>
      </c>
      <c r="Y45" s="69">
        <f>IFERROR(-Finansēšana!Y111,"")</f>
        <v>-101214.0905658975</v>
      </c>
      <c r="Z45" s="69">
        <f>IFERROR(-Finansēšana!Z111,"")</f>
        <v>-102578.94038137585</v>
      </c>
      <c r="AA45" s="69">
        <f>IFERROR(-Finansēšana!AA111,"")</f>
        <v>-103962.19489731042</v>
      </c>
      <c r="AB45" s="69">
        <f>IFERROR(-Finansēšana!AB111,"")</f>
        <v>-105364.10229705075</v>
      </c>
      <c r="AC45" s="69">
        <f>IFERROR(-Finansēšana!AC111,"")</f>
        <v>-106784.9141106445</v>
      </c>
      <c r="AD45" s="69">
        <f>IFERROR(-Finansēšana!AD111,"")</f>
        <v>-108224.8852599668</v>
      </c>
      <c r="AE45" s="69">
        <f>IFERROR(-Finansēšana!AE111,"")</f>
        <v>-109684.2741044584</v>
      </c>
      <c r="AF45" s="69">
        <f>IFERROR(-Finansēšana!AF111,"")</f>
        <v>-111163.34248748043</v>
      </c>
      <c r="AG45" s="69">
        <f>IFERROR(-Finansēšana!AG111,"")</f>
        <v>-112662.35578329438</v>
      </c>
      <c r="AH45" s="69">
        <f>IFERROR(-Finansēšana!AH111,"")</f>
        <v>-114181.58294467538</v>
      </c>
      <c r="AI45" s="69">
        <f>IFERROR(-Finansēšana!AI111,"")</f>
        <v>-115721.2965511678</v>
      </c>
      <c r="AJ45" s="69">
        <f>IFERROR(-Finansēšana!AJ111,"")</f>
        <v>-117281.77285799137</v>
      </c>
      <c r="AK45" s="69">
        <f>IFERROR(-Finansēšana!AK111,"")</f>
        <v>-118863.29184560693</v>
      </c>
      <c r="AL45" s="69">
        <f>IFERROR(-Finansēšana!AL111,"")</f>
        <v>-120466.13726995034</v>
      </c>
      <c r="AM45" s="69">
        <f>IFERROR(-Finansēšana!AM111,"")</f>
        <v>-122090.5967133441</v>
      </c>
      <c r="AN45" s="69">
        <f>IFERROR(-Finansēšana!AN111,"")</f>
        <v>-123736.96163609524</v>
      </c>
      <c r="AO45" s="69">
        <f>IFERROR(-Finansēšana!AO111,"")</f>
        <v>-125405.52742878915</v>
      </c>
      <c r="AP45" s="69">
        <f>IFERROR(-Finansēšana!AP111,"")</f>
        <v>-127096.59346528843</v>
      </c>
      <c r="AQ45" s="69">
        <f>IFERROR(-Finansēšana!AQ111,"")</f>
        <v>-128810.46315644657</v>
      </c>
      <c r="AR45" s="69">
        <f>IFERROR(-Finansēšana!AR111,"")</f>
        <v>-130547.44400454595</v>
      </c>
      <c r="AS45" s="69">
        <f>IFERROR(-Finansēšana!AS111,"")</f>
        <v>-132307.84765846972</v>
      </c>
      <c r="AT45" s="69">
        <f>IFERROR(-Finansēšana!AT111,"")</f>
        <v>-134091.98996961792</v>
      </c>
      <c r="AU45" s="69">
        <f>IFERROR(-Finansēšana!AU111,"")</f>
        <v>-135900.1910485774</v>
      </c>
      <c r="AV45" s="69">
        <f>IFERROR(-Finansēšana!AV111,"")</f>
        <v>-137732.77532255618</v>
      </c>
      <c r="AW45" s="69">
        <f>IFERROR(-Finansēšana!AW111,"")</f>
        <v>-139590.07159359191</v>
      </c>
      <c r="AX45" s="69">
        <f>IFERROR(-Finansēšana!AX111,"")</f>
        <v>-141472.41309754571</v>
      </c>
      <c r="AY45" s="69">
        <f>IFERROR(-Finansēšana!AY111,"")</f>
        <v>-143380.13756389113</v>
      </c>
      <c r="AZ45" s="69">
        <f>IFERROR(-Finansēšana!AZ111,"")</f>
        <v>-145313.5872763097</v>
      </c>
      <c r="BA45" s="69">
        <f>IFERROR(-Finansēšana!BA111,"")</f>
        <v>-147273.10913410326</v>
      </c>
      <c r="BB45" s="69">
        <f>IFERROR(-Finansēšana!BB111,"")</f>
        <v>-149259.05471443463</v>
      </c>
      <c r="BC45" s="69">
        <f>IFERROR(-Finansēšana!BC111,"")</f>
        <v>-151271.78033540773</v>
      </c>
      <c r="BD45" s="69">
        <f>IFERROR(-Finansēšana!BD111,"")</f>
        <v>-153311.6471199978</v>
      </c>
      <c r="BE45" s="69">
        <f>IFERROR(-Finansēšana!BE111,"")</f>
        <v>-155379.0210608443</v>
      </c>
      <c r="BF45" s="69">
        <f>IFERROR(-Finansēšana!BF111,"")</f>
        <v>-157474.27308591714</v>
      </c>
      <c r="BG45" s="69">
        <f>IFERROR(-Finansēšana!BG111,"")</f>
        <v>-159597.7791250686</v>
      </c>
      <c r="BH45" s="69">
        <f>IFERROR(-Finansēšana!BH111,"")</f>
        <v>-161749.92017748251</v>
      </c>
      <c r="BI45" s="69">
        <f>IFERROR(-Finansēšana!BI111,"")</f>
        <v>-163931.08238003321</v>
      </c>
      <c r="BJ45" s="69">
        <f>IFERROR(-Finansēšana!BJ111,"")</f>
        <v>-166141.65707656604</v>
      </c>
      <c r="BK45" s="69">
        <f>IFERROR(-Finansēšana!BK111,"")</f>
        <v>-168382.04088811242</v>
      </c>
      <c r="BL45" s="69">
        <f>IFERROR(-Finansēšana!BL111,"")</f>
        <v>-170652.63578405118</v>
      </c>
      <c r="BM45" s="69">
        <f>IFERROR(-Finansēšana!BM111,"")</f>
        <v>0</v>
      </c>
      <c r="BN45" s="69">
        <f>IFERROR(-Finansēšana!BN111,"")</f>
        <v>0</v>
      </c>
      <c r="BO45" s="69">
        <f>IFERROR(-Finansēšana!BO111,"")</f>
        <v>0</v>
      </c>
      <c r="BP45" s="69">
        <f>IFERROR(-Finansēšana!BP111,"")</f>
        <v>0</v>
      </c>
      <c r="BQ45" s="69">
        <f>IFERROR(-Finansēšana!BQ111,"")</f>
        <v>0</v>
      </c>
      <c r="BR45" s="69">
        <f>IFERROR(-Finansēšana!BR111,"")</f>
        <v>0</v>
      </c>
      <c r="BS45" s="69">
        <f>IFERROR(-Finansēšana!BS111,"")</f>
        <v>0</v>
      </c>
      <c r="BT45" s="69">
        <f>IFERROR(-Finansēšana!BT111,"")</f>
        <v>0</v>
      </c>
      <c r="BU45" s="69">
        <f>IFERROR(-Finansēšana!BU111,"")</f>
        <v>0</v>
      </c>
      <c r="BV45" s="69">
        <f>IFERROR(-Finansēšana!BV111,"")</f>
        <v>0</v>
      </c>
      <c r="BW45" s="69">
        <f>IFERROR(-Finansēšana!BW111,"")</f>
        <v>0</v>
      </c>
      <c r="BX45" s="69">
        <f>IFERROR(-Finansēšana!BX111,"")</f>
        <v>0</v>
      </c>
      <c r="BY45" s="69">
        <f>IFERROR(-Finansēšana!BY111,"")</f>
        <v>0</v>
      </c>
      <c r="BZ45" s="69">
        <f>IFERROR(-Finansēšana!BZ111,"")</f>
        <v>0</v>
      </c>
      <c r="CA45" s="69">
        <f>IFERROR(-Finansēšana!CA111,"")</f>
        <v>0</v>
      </c>
      <c r="CB45" s="69">
        <f>IFERROR(-Finansēšana!CB111,"")</f>
        <v>0</v>
      </c>
      <c r="CC45" s="69">
        <f>IFERROR(-Finansēšana!CC111,"")</f>
        <v>0</v>
      </c>
      <c r="CD45" s="69">
        <f>IFERROR(-Finansēšana!CD111,"")</f>
        <v>0</v>
      </c>
      <c r="CE45" s="69">
        <f>IFERROR(-Finansēšana!CE111,"")</f>
        <v>0</v>
      </c>
      <c r="CF45" s="69">
        <f>IFERROR(-Finansēšana!CF111,"")</f>
        <v>0</v>
      </c>
      <c r="CG45" s="69">
        <f>IFERROR(-Finansēšana!CG111,"")</f>
        <v>0</v>
      </c>
      <c r="CH45" s="69">
        <f>IFERROR(-Finansēšana!CH111,"")</f>
        <v>0</v>
      </c>
      <c r="CI45" s="69">
        <f>IFERROR(-Finansēšana!CI111,"")</f>
        <v>0</v>
      </c>
      <c r="CJ45" s="69">
        <f>IFERROR(-Finansēšana!CJ111,"")</f>
        <v>0</v>
      </c>
      <c r="CK45" s="69">
        <f>IFERROR(-Finansēšana!CK111,"")</f>
        <v>0</v>
      </c>
      <c r="CL45" s="69">
        <f>IFERROR(-Finansēšana!CL111,"")</f>
        <v>0</v>
      </c>
      <c r="CM45" s="69">
        <f>IFERROR(-Finansēšana!CM111,"")</f>
        <v>0</v>
      </c>
      <c r="CN45" s="69">
        <f>IFERROR(-Finansēšana!CN111,"")</f>
        <v>0</v>
      </c>
      <c r="CO45" s="69">
        <f>IFERROR(-Finansēšana!CO111,"")</f>
        <v>0</v>
      </c>
      <c r="CP45" s="69">
        <f>IFERROR(-Finansēšana!CP111,"")</f>
        <v>0</v>
      </c>
      <c r="CQ45" s="69">
        <f>IFERROR(-Finansēšana!CQ111,"")</f>
        <v>0</v>
      </c>
      <c r="CR45" s="69">
        <f>IFERROR(-Finansēšana!CR111,"")</f>
        <v>0</v>
      </c>
      <c r="CS45" s="69">
        <f>IFERROR(-Finansēšana!CS111,"")</f>
        <v>0</v>
      </c>
      <c r="CT45" s="69">
        <f>IFERROR(-Finansēšana!CT111,"")</f>
        <v>0</v>
      </c>
      <c r="CU45" s="69">
        <f>IFERROR(-Finansēšana!CU111,"")</f>
        <v>0</v>
      </c>
      <c r="CV45" s="69">
        <f>IFERROR(-Finansēšana!CV111,"")</f>
        <v>0</v>
      </c>
      <c r="CW45" s="69">
        <f>IFERROR(-Finansēšana!CW111,"")</f>
        <v>0</v>
      </c>
      <c r="CX45" s="69">
        <f>IFERROR(-Finansēšana!CX111,"")</f>
        <v>0</v>
      </c>
      <c r="CY45" s="69">
        <f>IFERROR(-Finansēšana!CY111,"")</f>
        <v>0</v>
      </c>
      <c r="CZ45" s="69">
        <f>IFERROR(-Finansēšana!CZ111,"")</f>
        <v>0</v>
      </c>
      <c r="DA45" s="69">
        <f>IFERROR(-Finansēšana!DA111,"")</f>
        <v>0</v>
      </c>
      <c r="DB45" s="69">
        <f>IFERROR(-Finansēšana!DB111,"")</f>
        <v>0</v>
      </c>
      <c r="DC45" s="69">
        <f>IFERROR(-Finansēšana!DC111,"")</f>
        <v>0</v>
      </c>
      <c r="DD45" s="69">
        <f>IFERROR(-Finansēšana!DD111,"")</f>
        <v>0</v>
      </c>
      <c r="DE45" s="69">
        <f>IFERROR(-Finansēšana!DE111,"")</f>
        <v>0</v>
      </c>
      <c r="DF45" s="69">
        <f>IFERROR(-Finansēšana!DF111,"")</f>
        <v>0</v>
      </c>
      <c r="DG45" s="69">
        <f>IFERROR(-Finansēšana!DG111,"")</f>
        <v>0</v>
      </c>
      <c r="DH45" s="69">
        <f>IFERROR(-Finansēšana!DH111,"")</f>
        <v>0</v>
      </c>
      <c r="DI45" s="69">
        <f>IFERROR(-Finansēšana!DI111,"")</f>
        <v>0</v>
      </c>
      <c r="DJ45" s="69">
        <f>IFERROR(-Finansēšana!DJ111,"")</f>
        <v>0</v>
      </c>
      <c r="DK45" s="69">
        <f>IFERROR(-Finansēšana!DK111,"")</f>
        <v>0</v>
      </c>
      <c r="DL45" s="69">
        <f>IFERROR(-Finansēšana!DL111,"")</f>
        <v>0</v>
      </c>
      <c r="DM45" s="69">
        <f>IFERROR(-Finansēšana!DM111,"")</f>
        <v>0</v>
      </c>
      <c r="DN45" s="69">
        <f>IFERROR(-Finansēšana!DN111,"")</f>
        <v>0</v>
      </c>
      <c r="DO45" s="69">
        <f>IFERROR(-Finansēšana!DO111,"")</f>
        <v>0</v>
      </c>
      <c r="DP45" s="69">
        <f>IFERROR(-Finansēšana!DP111,"")</f>
        <v>0</v>
      </c>
      <c r="DQ45" s="69">
        <f>IFERROR(-Finansēšana!DQ111,"")</f>
        <v>0</v>
      </c>
      <c r="DR45" s="69">
        <f>IFERROR(-Finansēšana!DR111,"")</f>
        <v>0</v>
      </c>
      <c r="DS45" s="69">
        <f>IFERROR(-Finansēšana!DS111,"")</f>
        <v>0</v>
      </c>
      <c r="DT45" s="69">
        <f>IFERROR(-Finansēšana!DT111,"")</f>
        <v>0</v>
      </c>
      <c r="DU45" s="69">
        <f>IFERROR(-Finansēšana!DU111,"")</f>
        <v>0</v>
      </c>
    </row>
    <row r="46" spans="1:125">
      <c r="A46" s="61">
        <f t="shared" si="6"/>
        <v>0</v>
      </c>
      <c r="B46" s="62" t="str">
        <f t="shared" si="6"/>
        <v>k €</v>
      </c>
      <c r="C46" s="2"/>
      <c r="D46" s="85">
        <f>IFERROR(SUM(E46:DU46),"")</f>
        <v>0</v>
      </c>
      <c r="E46" s="69">
        <f>IFERROR(-Finansēšana!E163,"")</f>
        <v>0</v>
      </c>
      <c r="F46" s="69">
        <f>IFERROR(-Finansēšana!F163,"")</f>
        <v>0</v>
      </c>
      <c r="G46" s="69">
        <f>IFERROR(-Finansēšana!G163,"")</f>
        <v>0</v>
      </c>
      <c r="H46" s="69">
        <f>IFERROR(-Finansēšana!H163,"")</f>
        <v>0</v>
      </c>
      <c r="I46" s="69">
        <f>IFERROR(-Finansēšana!I163,"")</f>
        <v>0</v>
      </c>
      <c r="J46" s="69">
        <f>IFERROR(-Finansēšana!J163,"")</f>
        <v>0</v>
      </c>
      <c r="K46" s="69">
        <f>IFERROR(-Finansēšana!K163,"")</f>
        <v>0</v>
      </c>
      <c r="L46" s="69">
        <f>IFERROR(-Finansēšana!L163,"")</f>
        <v>0</v>
      </c>
      <c r="M46" s="69">
        <f>IFERROR(-Finansēšana!M163,"")</f>
        <v>0</v>
      </c>
      <c r="N46" s="69">
        <f>IFERROR(-Finansēšana!N163,"")</f>
        <v>0</v>
      </c>
      <c r="O46" s="69">
        <f>IFERROR(-Finansēšana!O163,"")</f>
        <v>0</v>
      </c>
      <c r="P46" s="69">
        <f>IFERROR(-Finansēšana!P163,"")</f>
        <v>0</v>
      </c>
      <c r="Q46" s="69">
        <f>IFERROR(-Finansēšana!Q163,"")</f>
        <v>0</v>
      </c>
      <c r="R46" s="69">
        <f>IFERROR(-Finansēšana!R163,"")</f>
        <v>0</v>
      </c>
      <c r="S46" s="69">
        <f>IFERROR(-Finansēšana!S163,"")</f>
        <v>0</v>
      </c>
      <c r="T46" s="69">
        <f>IFERROR(-Finansēšana!T163,"")</f>
        <v>0</v>
      </c>
      <c r="U46" s="69">
        <f>IFERROR(-Finansēšana!U163,"")</f>
        <v>0</v>
      </c>
      <c r="V46" s="69">
        <f>IFERROR(-Finansēšana!V163,"")</f>
        <v>0</v>
      </c>
      <c r="W46" s="69">
        <f>IFERROR(-Finansēšana!W163,"")</f>
        <v>0</v>
      </c>
      <c r="X46" s="69">
        <f>IFERROR(-Finansēšana!X163,"")</f>
        <v>0</v>
      </c>
      <c r="Y46" s="69">
        <f>IFERROR(-Finansēšana!Y163,"")</f>
        <v>0</v>
      </c>
      <c r="Z46" s="69">
        <f>IFERROR(-Finansēšana!Z163,"")</f>
        <v>0</v>
      </c>
      <c r="AA46" s="69">
        <f>IFERROR(-Finansēšana!AA163,"")</f>
        <v>0</v>
      </c>
      <c r="AB46" s="69">
        <f>IFERROR(-Finansēšana!AB163,"")</f>
        <v>0</v>
      </c>
      <c r="AC46" s="69">
        <f>IFERROR(-Finansēšana!AC163,"")</f>
        <v>0</v>
      </c>
      <c r="AD46" s="69">
        <f>IFERROR(-Finansēšana!AD163,"")</f>
        <v>0</v>
      </c>
      <c r="AE46" s="69">
        <f>IFERROR(-Finansēšana!AE163,"")</f>
        <v>0</v>
      </c>
      <c r="AF46" s="69">
        <f>IFERROR(-Finansēšana!AF163,"")</f>
        <v>0</v>
      </c>
      <c r="AG46" s="69">
        <f>IFERROR(-Finansēšana!AG163,"")</f>
        <v>0</v>
      </c>
      <c r="AH46" s="69">
        <f>IFERROR(-Finansēšana!AH163,"")</f>
        <v>0</v>
      </c>
      <c r="AI46" s="69">
        <f>IFERROR(-Finansēšana!AI163,"")</f>
        <v>0</v>
      </c>
      <c r="AJ46" s="69">
        <f>IFERROR(-Finansēšana!AJ163,"")</f>
        <v>0</v>
      </c>
      <c r="AK46" s="69">
        <f>IFERROR(-Finansēšana!AK163,"")</f>
        <v>0</v>
      </c>
      <c r="AL46" s="69">
        <f>IFERROR(-Finansēšana!AL163,"")</f>
        <v>0</v>
      </c>
      <c r="AM46" s="69">
        <f>IFERROR(-Finansēšana!AM163,"")</f>
        <v>0</v>
      </c>
      <c r="AN46" s="69">
        <f>IFERROR(-Finansēšana!AN163,"")</f>
        <v>0</v>
      </c>
      <c r="AO46" s="69">
        <f>IFERROR(-Finansēšana!AO163,"")</f>
        <v>0</v>
      </c>
      <c r="AP46" s="69">
        <f>IFERROR(-Finansēšana!AP163,"")</f>
        <v>0</v>
      </c>
      <c r="AQ46" s="69">
        <f>IFERROR(-Finansēšana!AQ163,"")</f>
        <v>0</v>
      </c>
      <c r="AR46" s="69">
        <f>IFERROR(-Finansēšana!AR163,"")</f>
        <v>0</v>
      </c>
      <c r="AS46" s="69">
        <f>IFERROR(-Finansēšana!AS163,"")</f>
        <v>0</v>
      </c>
      <c r="AT46" s="69">
        <f>IFERROR(-Finansēšana!AT163,"")</f>
        <v>0</v>
      </c>
      <c r="AU46" s="69">
        <f>IFERROR(-Finansēšana!AU163,"")</f>
        <v>0</v>
      </c>
      <c r="AV46" s="69">
        <f>IFERROR(-Finansēšana!AV163,"")</f>
        <v>0</v>
      </c>
      <c r="AW46" s="69">
        <f>IFERROR(-Finansēšana!AW163,"")</f>
        <v>0</v>
      </c>
      <c r="AX46" s="69">
        <f>IFERROR(-Finansēšana!AX163,"")</f>
        <v>0</v>
      </c>
      <c r="AY46" s="69">
        <f>IFERROR(-Finansēšana!AY163,"")</f>
        <v>0</v>
      </c>
      <c r="AZ46" s="69">
        <f>IFERROR(-Finansēšana!AZ163,"")</f>
        <v>0</v>
      </c>
      <c r="BA46" s="69">
        <f>IFERROR(-Finansēšana!BA163,"")</f>
        <v>0</v>
      </c>
      <c r="BB46" s="69">
        <f>IFERROR(-Finansēšana!BB163,"")</f>
        <v>0</v>
      </c>
      <c r="BC46" s="69">
        <f>IFERROR(-Finansēšana!BC163,"")</f>
        <v>0</v>
      </c>
      <c r="BD46" s="69">
        <f>IFERROR(-Finansēšana!BD163,"")</f>
        <v>0</v>
      </c>
      <c r="BE46" s="69">
        <f>IFERROR(-Finansēšana!BE163,"")</f>
        <v>0</v>
      </c>
      <c r="BF46" s="69">
        <f>IFERROR(-Finansēšana!BF163,"")</f>
        <v>0</v>
      </c>
      <c r="BG46" s="69">
        <f>IFERROR(-Finansēšana!BG163,"")</f>
        <v>0</v>
      </c>
      <c r="BH46" s="69">
        <f>IFERROR(-Finansēšana!BH163,"")</f>
        <v>0</v>
      </c>
      <c r="BI46" s="69">
        <f>IFERROR(-Finansēšana!BI163,"")</f>
        <v>0</v>
      </c>
      <c r="BJ46" s="69">
        <f>IFERROR(-Finansēšana!BJ163,"")</f>
        <v>0</v>
      </c>
      <c r="BK46" s="69">
        <f>IFERROR(-Finansēšana!BK163,"")</f>
        <v>0</v>
      </c>
      <c r="BL46" s="69">
        <f>IFERROR(-Finansēšana!BL163,"")</f>
        <v>0</v>
      </c>
      <c r="BM46" s="69">
        <f>IFERROR(-Finansēšana!BM163,"")</f>
        <v>0</v>
      </c>
      <c r="BN46" s="69">
        <f>IFERROR(-Finansēšana!BN163,"")</f>
        <v>0</v>
      </c>
      <c r="BO46" s="69">
        <f>IFERROR(-Finansēšana!BO163,"")</f>
        <v>0</v>
      </c>
      <c r="BP46" s="69">
        <f>IFERROR(-Finansēšana!BP163,"")</f>
        <v>0</v>
      </c>
      <c r="BQ46" s="69">
        <f>IFERROR(-Finansēšana!BQ163,"")</f>
        <v>0</v>
      </c>
      <c r="BR46" s="69">
        <f>IFERROR(-Finansēšana!BR163,"")</f>
        <v>0</v>
      </c>
      <c r="BS46" s="69">
        <f>IFERROR(-Finansēšana!BS163,"")</f>
        <v>0</v>
      </c>
      <c r="BT46" s="69">
        <f>IFERROR(-Finansēšana!BT163,"")</f>
        <v>0</v>
      </c>
      <c r="BU46" s="69">
        <f>IFERROR(-Finansēšana!BU163,"")</f>
        <v>0</v>
      </c>
      <c r="BV46" s="69">
        <f>IFERROR(-Finansēšana!BV163,"")</f>
        <v>0</v>
      </c>
      <c r="BW46" s="69">
        <f>IFERROR(-Finansēšana!BW163,"")</f>
        <v>0</v>
      </c>
      <c r="BX46" s="69">
        <f>IFERROR(-Finansēšana!BX163,"")</f>
        <v>0</v>
      </c>
      <c r="BY46" s="69">
        <f>IFERROR(-Finansēšana!BY163,"")</f>
        <v>0</v>
      </c>
      <c r="BZ46" s="69">
        <f>IFERROR(-Finansēšana!BZ163,"")</f>
        <v>0</v>
      </c>
      <c r="CA46" s="69">
        <f>IFERROR(-Finansēšana!CA163,"")</f>
        <v>0</v>
      </c>
      <c r="CB46" s="69">
        <f>IFERROR(-Finansēšana!CB163,"")</f>
        <v>0</v>
      </c>
      <c r="CC46" s="69">
        <f>IFERROR(-Finansēšana!CC163,"")</f>
        <v>0</v>
      </c>
      <c r="CD46" s="69">
        <f>IFERROR(-Finansēšana!CD163,"")</f>
        <v>0</v>
      </c>
      <c r="CE46" s="69">
        <f>IFERROR(-Finansēšana!CE163,"")</f>
        <v>0</v>
      </c>
      <c r="CF46" s="69">
        <f>IFERROR(-Finansēšana!CF163,"")</f>
        <v>0</v>
      </c>
      <c r="CG46" s="69">
        <f>IFERROR(-Finansēšana!CG163,"")</f>
        <v>0</v>
      </c>
      <c r="CH46" s="69">
        <f>IFERROR(-Finansēšana!CH163,"")</f>
        <v>0</v>
      </c>
      <c r="CI46" s="69">
        <f>IFERROR(-Finansēšana!CI163,"")</f>
        <v>0</v>
      </c>
      <c r="CJ46" s="69">
        <f>IFERROR(-Finansēšana!CJ163,"")</f>
        <v>0</v>
      </c>
      <c r="CK46" s="69">
        <f>IFERROR(-Finansēšana!CK163,"")</f>
        <v>0</v>
      </c>
      <c r="CL46" s="69">
        <f>IFERROR(-Finansēšana!CL163,"")</f>
        <v>0</v>
      </c>
      <c r="CM46" s="69">
        <f>IFERROR(-Finansēšana!CM163,"")</f>
        <v>0</v>
      </c>
      <c r="CN46" s="69">
        <f>IFERROR(-Finansēšana!CN163,"")</f>
        <v>0</v>
      </c>
      <c r="CO46" s="69">
        <f>IFERROR(-Finansēšana!CO163,"")</f>
        <v>0</v>
      </c>
      <c r="CP46" s="69">
        <f>IFERROR(-Finansēšana!CP163,"")</f>
        <v>0</v>
      </c>
      <c r="CQ46" s="69">
        <f>IFERROR(-Finansēšana!CQ163,"")</f>
        <v>0</v>
      </c>
      <c r="CR46" s="69">
        <f>IFERROR(-Finansēšana!CR163,"")</f>
        <v>0</v>
      </c>
      <c r="CS46" s="69">
        <f>IFERROR(-Finansēšana!CS163,"")</f>
        <v>0</v>
      </c>
      <c r="CT46" s="69">
        <f>IFERROR(-Finansēšana!CT163,"")</f>
        <v>0</v>
      </c>
      <c r="CU46" s="69">
        <f>IFERROR(-Finansēšana!CU163,"")</f>
        <v>0</v>
      </c>
      <c r="CV46" s="69">
        <f>IFERROR(-Finansēšana!CV163,"")</f>
        <v>0</v>
      </c>
      <c r="CW46" s="69">
        <f>IFERROR(-Finansēšana!CW163,"")</f>
        <v>0</v>
      </c>
      <c r="CX46" s="69">
        <f>IFERROR(-Finansēšana!CX163,"")</f>
        <v>0</v>
      </c>
      <c r="CY46" s="69">
        <f>IFERROR(-Finansēšana!CY163,"")</f>
        <v>0</v>
      </c>
      <c r="CZ46" s="69">
        <f>IFERROR(-Finansēšana!CZ163,"")</f>
        <v>0</v>
      </c>
      <c r="DA46" s="69">
        <f>IFERROR(-Finansēšana!DA163,"")</f>
        <v>0</v>
      </c>
      <c r="DB46" s="69">
        <f>IFERROR(-Finansēšana!DB163,"")</f>
        <v>0</v>
      </c>
      <c r="DC46" s="69">
        <f>IFERROR(-Finansēšana!DC163,"")</f>
        <v>0</v>
      </c>
      <c r="DD46" s="69">
        <f>IFERROR(-Finansēšana!DD163,"")</f>
        <v>0</v>
      </c>
      <c r="DE46" s="69">
        <f>IFERROR(-Finansēšana!DE163,"")</f>
        <v>0</v>
      </c>
      <c r="DF46" s="69">
        <f>IFERROR(-Finansēšana!DF163,"")</f>
        <v>0</v>
      </c>
      <c r="DG46" s="69">
        <f>IFERROR(-Finansēšana!DG163,"")</f>
        <v>0</v>
      </c>
      <c r="DH46" s="69">
        <f>IFERROR(-Finansēšana!DH163,"")</f>
        <v>0</v>
      </c>
      <c r="DI46" s="69">
        <f>IFERROR(-Finansēšana!DI163,"")</f>
        <v>0</v>
      </c>
      <c r="DJ46" s="69">
        <f>IFERROR(-Finansēšana!DJ163,"")</f>
        <v>0</v>
      </c>
      <c r="DK46" s="69">
        <f>IFERROR(-Finansēšana!DK163,"")</f>
        <v>0</v>
      </c>
      <c r="DL46" s="69">
        <f>IFERROR(-Finansēšana!DL163,"")</f>
        <v>0</v>
      </c>
      <c r="DM46" s="69">
        <f>IFERROR(-Finansēšana!DM163,"")</f>
        <v>0</v>
      </c>
      <c r="DN46" s="69">
        <f>IFERROR(-Finansēšana!DN163,"")</f>
        <v>0</v>
      </c>
      <c r="DO46" s="69">
        <f>IFERROR(-Finansēšana!DO163,"")</f>
        <v>0</v>
      </c>
      <c r="DP46" s="69">
        <f>IFERROR(-Finansēšana!DP163,"")</f>
        <v>0</v>
      </c>
      <c r="DQ46" s="69">
        <f>IFERROR(-Finansēšana!DQ163,"")</f>
        <v>0</v>
      </c>
      <c r="DR46" s="69">
        <f>IFERROR(-Finansēšana!DR163,"")</f>
        <v>0</v>
      </c>
      <c r="DS46" s="69">
        <f>IFERROR(-Finansēšana!DS163,"")</f>
        <v>0</v>
      </c>
      <c r="DT46" s="69">
        <f>IFERROR(-Finansēšana!DT163,"")</f>
        <v>0</v>
      </c>
      <c r="DU46" s="69">
        <f>IFERROR(-Finansēšana!DU163,"")</f>
        <v>0</v>
      </c>
    </row>
    <row r="47" spans="1:125">
      <c r="A47" s="61">
        <f t="shared" si="6"/>
        <v>0</v>
      </c>
      <c r="B47" s="62" t="str">
        <f t="shared" si="6"/>
        <v>k €</v>
      </c>
      <c r="C47" s="2"/>
      <c r="D47" s="85">
        <f>IFERROR(SUM(E47:DU47),"")</f>
        <v>0</v>
      </c>
      <c r="E47" s="69">
        <f>IFERROR(-Finansēšana!E216,"")</f>
        <v>0</v>
      </c>
      <c r="F47" s="69">
        <f>IFERROR(-Finansēšana!F216,"")</f>
        <v>0</v>
      </c>
      <c r="G47" s="69">
        <f>IFERROR(-Finansēšana!G216,"")</f>
        <v>0</v>
      </c>
      <c r="H47" s="69">
        <f>IFERROR(-Finansēšana!H216,"")</f>
        <v>0</v>
      </c>
      <c r="I47" s="69">
        <f>IFERROR(-Finansēšana!I216,"")</f>
        <v>0</v>
      </c>
      <c r="J47" s="69">
        <f>IFERROR(-Finansēšana!J216,"")</f>
        <v>0</v>
      </c>
      <c r="K47" s="69">
        <f>IFERROR(-Finansēšana!K216,"")</f>
        <v>0</v>
      </c>
      <c r="L47" s="69">
        <f>IFERROR(-Finansēšana!L216,"")</f>
        <v>0</v>
      </c>
      <c r="M47" s="69">
        <f>IFERROR(-Finansēšana!M216,"")</f>
        <v>0</v>
      </c>
      <c r="N47" s="69">
        <f>IFERROR(-Finansēšana!N216,"")</f>
        <v>0</v>
      </c>
      <c r="O47" s="69">
        <f>IFERROR(-Finansēšana!O216,"")</f>
        <v>0</v>
      </c>
      <c r="P47" s="69">
        <f>IFERROR(-Finansēšana!P216,"")</f>
        <v>0</v>
      </c>
      <c r="Q47" s="69">
        <f>IFERROR(-Finansēšana!Q216,"")</f>
        <v>0</v>
      </c>
      <c r="R47" s="69">
        <f>IFERROR(-Finansēšana!R216,"")</f>
        <v>0</v>
      </c>
      <c r="S47" s="69">
        <f>IFERROR(-Finansēšana!S216,"")</f>
        <v>0</v>
      </c>
      <c r="T47" s="69">
        <f>IFERROR(-Finansēšana!T216,"")</f>
        <v>0</v>
      </c>
      <c r="U47" s="69">
        <f>IFERROR(-Finansēšana!U216,"")</f>
        <v>0</v>
      </c>
      <c r="V47" s="69">
        <f>IFERROR(-Finansēšana!V216,"")</f>
        <v>0</v>
      </c>
      <c r="W47" s="69">
        <f>IFERROR(-Finansēšana!W216,"")</f>
        <v>0</v>
      </c>
      <c r="X47" s="69">
        <f>IFERROR(-Finansēšana!X216,"")</f>
        <v>0</v>
      </c>
      <c r="Y47" s="69">
        <f>IFERROR(-Finansēšana!Y216,"")</f>
        <v>0</v>
      </c>
      <c r="Z47" s="69">
        <f>IFERROR(-Finansēšana!Z216,"")</f>
        <v>0</v>
      </c>
      <c r="AA47" s="69">
        <f>IFERROR(-Finansēšana!AA216,"")</f>
        <v>0</v>
      </c>
      <c r="AB47" s="69">
        <f>IFERROR(-Finansēšana!AB216,"")</f>
        <v>0</v>
      </c>
      <c r="AC47" s="69">
        <f>IFERROR(-Finansēšana!AC216,"")</f>
        <v>0</v>
      </c>
      <c r="AD47" s="69">
        <f>IFERROR(-Finansēšana!AD216,"")</f>
        <v>0</v>
      </c>
      <c r="AE47" s="69">
        <f>IFERROR(-Finansēšana!AE216,"")</f>
        <v>0</v>
      </c>
      <c r="AF47" s="69">
        <f>IFERROR(-Finansēšana!AF216,"")</f>
        <v>0</v>
      </c>
      <c r="AG47" s="69">
        <f>IFERROR(-Finansēšana!AG216,"")</f>
        <v>0</v>
      </c>
      <c r="AH47" s="69">
        <f>IFERROR(-Finansēšana!AH216,"")</f>
        <v>0</v>
      </c>
      <c r="AI47" s="69">
        <f>IFERROR(-Finansēšana!AI216,"")</f>
        <v>0</v>
      </c>
      <c r="AJ47" s="69">
        <f>IFERROR(-Finansēšana!AJ216,"")</f>
        <v>0</v>
      </c>
      <c r="AK47" s="69">
        <f>IFERROR(-Finansēšana!AK216,"")</f>
        <v>0</v>
      </c>
      <c r="AL47" s="69">
        <f>IFERROR(-Finansēšana!AL216,"")</f>
        <v>0</v>
      </c>
      <c r="AM47" s="69">
        <f>IFERROR(-Finansēšana!AM216,"")</f>
        <v>0</v>
      </c>
      <c r="AN47" s="69">
        <f>IFERROR(-Finansēšana!AN216,"")</f>
        <v>0</v>
      </c>
      <c r="AO47" s="69">
        <f>IFERROR(-Finansēšana!AO216,"")</f>
        <v>0</v>
      </c>
      <c r="AP47" s="69">
        <f>IFERROR(-Finansēšana!AP216,"")</f>
        <v>0</v>
      </c>
      <c r="AQ47" s="69">
        <f>IFERROR(-Finansēšana!AQ216,"")</f>
        <v>0</v>
      </c>
      <c r="AR47" s="69">
        <f>IFERROR(-Finansēšana!AR216,"")</f>
        <v>0</v>
      </c>
      <c r="AS47" s="69">
        <f>IFERROR(-Finansēšana!AS216,"")</f>
        <v>0</v>
      </c>
      <c r="AT47" s="69">
        <f>IFERROR(-Finansēšana!AT216,"")</f>
        <v>0</v>
      </c>
      <c r="AU47" s="69">
        <f>IFERROR(-Finansēšana!AU216,"")</f>
        <v>0</v>
      </c>
      <c r="AV47" s="69">
        <f>IFERROR(-Finansēšana!AV216,"")</f>
        <v>0</v>
      </c>
      <c r="AW47" s="69">
        <f>IFERROR(-Finansēšana!AW216,"")</f>
        <v>0</v>
      </c>
      <c r="AX47" s="69">
        <f>IFERROR(-Finansēšana!AX216,"")</f>
        <v>0</v>
      </c>
      <c r="AY47" s="69">
        <f>IFERROR(-Finansēšana!AY216,"")</f>
        <v>0</v>
      </c>
      <c r="AZ47" s="69">
        <f>IFERROR(-Finansēšana!AZ216,"")</f>
        <v>0</v>
      </c>
      <c r="BA47" s="69">
        <f>IFERROR(-Finansēšana!BA216,"")</f>
        <v>0</v>
      </c>
      <c r="BB47" s="69">
        <f>IFERROR(-Finansēšana!BB216,"")</f>
        <v>0</v>
      </c>
      <c r="BC47" s="69">
        <f>IFERROR(-Finansēšana!BC216,"")</f>
        <v>0</v>
      </c>
      <c r="BD47" s="69">
        <f>IFERROR(-Finansēšana!BD216,"")</f>
        <v>0</v>
      </c>
      <c r="BE47" s="69">
        <f>IFERROR(-Finansēšana!BE216,"")</f>
        <v>0</v>
      </c>
      <c r="BF47" s="69">
        <f>IFERROR(-Finansēšana!BF216,"")</f>
        <v>0</v>
      </c>
      <c r="BG47" s="69">
        <f>IFERROR(-Finansēšana!BG216,"")</f>
        <v>0</v>
      </c>
      <c r="BH47" s="69">
        <f>IFERROR(-Finansēšana!BH216,"")</f>
        <v>0</v>
      </c>
      <c r="BI47" s="69">
        <f>IFERROR(-Finansēšana!BI216,"")</f>
        <v>0</v>
      </c>
      <c r="BJ47" s="69">
        <f>IFERROR(-Finansēšana!BJ216,"")</f>
        <v>0</v>
      </c>
      <c r="BK47" s="69">
        <f>IFERROR(-Finansēšana!BK216,"")</f>
        <v>0</v>
      </c>
      <c r="BL47" s="69">
        <f>IFERROR(-Finansēšana!BL216,"")</f>
        <v>0</v>
      </c>
      <c r="BM47" s="69">
        <f>IFERROR(-Finansēšana!BM216,"")</f>
        <v>0</v>
      </c>
      <c r="BN47" s="69">
        <f>IFERROR(-Finansēšana!BN216,"")</f>
        <v>0</v>
      </c>
      <c r="BO47" s="69">
        <f>IFERROR(-Finansēšana!BO216,"")</f>
        <v>0</v>
      </c>
      <c r="BP47" s="69">
        <f>IFERROR(-Finansēšana!BP216,"")</f>
        <v>0</v>
      </c>
      <c r="BQ47" s="69">
        <f>IFERROR(-Finansēšana!BQ216,"")</f>
        <v>0</v>
      </c>
      <c r="BR47" s="69">
        <f>IFERROR(-Finansēšana!BR216,"")</f>
        <v>0</v>
      </c>
      <c r="BS47" s="69">
        <f>IFERROR(-Finansēšana!BS216,"")</f>
        <v>0</v>
      </c>
      <c r="BT47" s="69">
        <f>IFERROR(-Finansēšana!BT216,"")</f>
        <v>0</v>
      </c>
      <c r="BU47" s="69">
        <f>IFERROR(-Finansēšana!BU216,"")</f>
        <v>0</v>
      </c>
      <c r="BV47" s="69">
        <f>IFERROR(-Finansēšana!BV216,"")</f>
        <v>0</v>
      </c>
      <c r="BW47" s="69">
        <f>IFERROR(-Finansēšana!BW216,"")</f>
        <v>0</v>
      </c>
      <c r="BX47" s="69">
        <f>IFERROR(-Finansēšana!BX216,"")</f>
        <v>0</v>
      </c>
      <c r="BY47" s="69">
        <f>IFERROR(-Finansēšana!BY216,"")</f>
        <v>0</v>
      </c>
      <c r="BZ47" s="69">
        <f>IFERROR(-Finansēšana!BZ216,"")</f>
        <v>0</v>
      </c>
      <c r="CA47" s="69">
        <f>IFERROR(-Finansēšana!CA216,"")</f>
        <v>0</v>
      </c>
      <c r="CB47" s="69">
        <f>IFERROR(-Finansēšana!CB216,"")</f>
        <v>0</v>
      </c>
      <c r="CC47" s="69">
        <f>IFERROR(-Finansēšana!CC216,"")</f>
        <v>0</v>
      </c>
      <c r="CD47" s="69">
        <f>IFERROR(-Finansēšana!CD216,"")</f>
        <v>0</v>
      </c>
      <c r="CE47" s="69">
        <f>IFERROR(-Finansēšana!CE216,"")</f>
        <v>0</v>
      </c>
      <c r="CF47" s="69">
        <f>IFERROR(-Finansēšana!CF216,"")</f>
        <v>0</v>
      </c>
      <c r="CG47" s="69">
        <f>IFERROR(-Finansēšana!CG216,"")</f>
        <v>0</v>
      </c>
      <c r="CH47" s="69">
        <f>IFERROR(-Finansēšana!CH216,"")</f>
        <v>0</v>
      </c>
      <c r="CI47" s="69">
        <f>IFERROR(-Finansēšana!CI216,"")</f>
        <v>0</v>
      </c>
      <c r="CJ47" s="69">
        <f>IFERROR(-Finansēšana!CJ216,"")</f>
        <v>0</v>
      </c>
      <c r="CK47" s="69">
        <f>IFERROR(-Finansēšana!CK216,"")</f>
        <v>0</v>
      </c>
      <c r="CL47" s="69">
        <f>IFERROR(-Finansēšana!CL216,"")</f>
        <v>0</v>
      </c>
      <c r="CM47" s="69">
        <f>IFERROR(-Finansēšana!CM216,"")</f>
        <v>0</v>
      </c>
      <c r="CN47" s="69">
        <f>IFERROR(-Finansēšana!CN216,"")</f>
        <v>0</v>
      </c>
      <c r="CO47" s="69">
        <f>IFERROR(-Finansēšana!CO216,"")</f>
        <v>0</v>
      </c>
      <c r="CP47" s="69">
        <f>IFERROR(-Finansēšana!CP216,"")</f>
        <v>0</v>
      </c>
      <c r="CQ47" s="69">
        <f>IFERROR(-Finansēšana!CQ216,"")</f>
        <v>0</v>
      </c>
      <c r="CR47" s="69">
        <f>IFERROR(-Finansēšana!CR216,"")</f>
        <v>0</v>
      </c>
      <c r="CS47" s="69">
        <f>IFERROR(-Finansēšana!CS216,"")</f>
        <v>0</v>
      </c>
      <c r="CT47" s="69">
        <f>IFERROR(-Finansēšana!CT216,"")</f>
        <v>0</v>
      </c>
      <c r="CU47" s="69">
        <f>IFERROR(-Finansēšana!CU216,"")</f>
        <v>0</v>
      </c>
      <c r="CV47" s="69">
        <f>IFERROR(-Finansēšana!CV216,"")</f>
        <v>0</v>
      </c>
      <c r="CW47" s="69">
        <f>IFERROR(-Finansēšana!CW216,"")</f>
        <v>0</v>
      </c>
      <c r="CX47" s="69">
        <f>IFERROR(-Finansēšana!CX216,"")</f>
        <v>0</v>
      </c>
      <c r="CY47" s="69">
        <f>IFERROR(-Finansēšana!CY216,"")</f>
        <v>0</v>
      </c>
      <c r="CZ47" s="69">
        <f>IFERROR(-Finansēšana!CZ216,"")</f>
        <v>0</v>
      </c>
      <c r="DA47" s="69">
        <f>IFERROR(-Finansēšana!DA216,"")</f>
        <v>0</v>
      </c>
      <c r="DB47" s="69">
        <f>IFERROR(-Finansēšana!DB216,"")</f>
        <v>0</v>
      </c>
      <c r="DC47" s="69">
        <f>IFERROR(-Finansēšana!DC216,"")</f>
        <v>0</v>
      </c>
      <c r="DD47" s="69">
        <f>IFERROR(-Finansēšana!DD216,"")</f>
        <v>0</v>
      </c>
      <c r="DE47" s="69">
        <f>IFERROR(-Finansēšana!DE216,"")</f>
        <v>0</v>
      </c>
      <c r="DF47" s="69">
        <f>IFERROR(-Finansēšana!DF216,"")</f>
        <v>0</v>
      </c>
      <c r="DG47" s="69">
        <f>IFERROR(-Finansēšana!DG216,"")</f>
        <v>0</v>
      </c>
      <c r="DH47" s="69">
        <f>IFERROR(-Finansēšana!DH216,"")</f>
        <v>0</v>
      </c>
      <c r="DI47" s="69">
        <f>IFERROR(-Finansēšana!DI216,"")</f>
        <v>0</v>
      </c>
      <c r="DJ47" s="69">
        <f>IFERROR(-Finansēšana!DJ216,"")</f>
        <v>0</v>
      </c>
      <c r="DK47" s="69">
        <f>IFERROR(-Finansēšana!DK216,"")</f>
        <v>0</v>
      </c>
      <c r="DL47" s="69">
        <f>IFERROR(-Finansēšana!DL216,"")</f>
        <v>0</v>
      </c>
      <c r="DM47" s="69">
        <f>IFERROR(-Finansēšana!DM216,"")</f>
        <v>0</v>
      </c>
      <c r="DN47" s="69">
        <f>IFERROR(-Finansēšana!DN216,"")</f>
        <v>0</v>
      </c>
      <c r="DO47" s="69">
        <f>IFERROR(-Finansēšana!DO216,"")</f>
        <v>0</v>
      </c>
      <c r="DP47" s="69">
        <f>IFERROR(-Finansēšana!DP216,"")</f>
        <v>0</v>
      </c>
      <c r="DQ47" s="69">
        <f>IFERROR(-Finansēšana!DQ216,"")</f>
        <v>0</v>
      </c>
      <c r="DR47" s="69">
        <f>IFERROR(-Finansēšana!DR216,"")</f>
        <v>0</v>
      </c>
      <c r="DS47" s="69">
        <f>IFERROR(-Finansēšana!DS216,"")</f>
        <v>0</v>
      </c>
      <c r="DT47" s="69">
        <f>IFERROR(-Finansēšana!DT216,"")</f>
        <v>0</v>
      </c>
      <c r="DU47" s="69">
        <f>IFERROR(-Finansēšana!DU216,"")</f>
        <v>0</v>
      </c>
    </row>
    <row r="48" spans="1:125">
      <c r="A48" s="2"/>
      <c r="B48" s="2"/>
      <c r="C48" s="2"/>
      <c r="D48" s="110">
        <f>IFERROR(SUM(D44:D47),"")</f>
        <v>-6686276.1524783168</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c r="A49" s="61" t="str">
        <f>IFERROR(Finansēšana!A331,"")</f>
        <v>Kopā apgrozījums SAISTĪBU MAKSĀJUMU SUMMAS REZERVES KONTOS</v>
      </c>
      <c r="B49" s="62" t="str">
        <f>IFERROR(Finansēšana!B331,"")</f>
        <v>k €</v>
      </c>
      <c r="C49" s="2"/>
      <c r="D49" s="85">
        <f>IFERROR(SUM(E49:DU49),"")</f>
        <v>0</v>
      </c>
      <c r="E49" s="69">
        <f>IFERROR(Finansēšana!E331,"")</f>
        <v>0</v>
      </c>
      <c r="F49" s="69">
        <f>IFERROR(Finansēšana!F331,"")</f>
        <v>0</v>
      </c>
      <c r="G49" s="69">
        <f>IFERROR(Finansēšana!G331,"")</f>
        <v>0</v>
      </c>
      <c r="H49" s="69">
        <f>IFERROR(Finansēšana!H331,"")</f>
        <v>0</v>
      </c>
      <c r="I49" s="69">
        <f>IFERROR(Finansēšana!I331,"")</f>
        <v>0</v>
      </c>
      <c r="J49" s="69">
        <f>IFERROR(Finansēšana!J331,"")</f>
        <v>-345907.69830846053</v>
      </c>
      <c r="K49" s="69">
        <f>IFERROR(Finansēšana!K331,"")</f>
        <v>0</v>
      </c>
      <c r="L49" s="69">
        <f>IFERROR(Finansēšana!L331,"")</f>
        <v>0</v>
      </c>
      <c r="M49" s="69">
        <f>IFERROR(Finansēšana!M331,"")</f>
        <v>5.8207660913467407E-11</v>
      </c>
      <c r="N49" s="69">
        <f>IFERROR(Finansēšana!N331,"")</f>
        <v>-5.8207660913467407E-11</v>
      </c>
      <c r="O49" s="69">
        <f>IFERROR(Finansēšana!O331,"")</f>
        <v>5.8207660913467407E-11</v>
      </c>
      <c r="P49" s="69">
        <f>IFERROR(Finansēšana!P331,"")</f>
        <v>0</v>
      </c>
      <c r="Q49" s="69">
        <f>IFERROR(Finansēšana!Q331,"")</f>
        <v>0</v>
      </c>
      <c r="R49" s="69">
        <f>IFERROR(Finansēšana!R331,"")</f>
        <v>0</v>
      </c>
      <c r="S49" s="69">
        <f>IFERROR(Finansēšana!S331,"")</f>
        <v>0</v>
      </c>
      <c r="T49" s="69">
        <f>IFERROR(Finansēšana!T331,"")</f>
        <v>-5.8207660913467407E-11</v>
      </c>
      <c r="U49" s="69">
        <f>IFERROR(Finansēšana!U331,"")</f>
        <v>0</v>
      </c>
      <c r="V49" s="69">
        <f>IFERROR(Finansēšana!V331,"")</f>
        <v>0</v>
      </c>
      <c r="W49" s="69">
        <f>IFERROR(Finansēšana!W331,"")</f>
        <v>5.8207660913467407E-11</v>
      </c>
      <c r="X49" s="69">
        <f>IFERROR(Finansēšana!X331,"")</f>
        <v>0</v>
      </c>
      <c r="Y49" s="69">
        <f>IFERROR(Finansēšana!Y331,"")</f>
        <v>0</v>
      </c>
      <c r="Z49" s="69">
        <f>IFERROR(Finansēšana!Z331,"")</f>
        <v>5.8207660913467407E-11</v>
      </c>
      <c r="AA49" s="69">
        <f>IFERROR(Finansēšana!AA331,"")</f>
        <v>0</v>
      </c>
      <c r="AB49" s="69">
        <f>IFERROR(Finansēšana!AB331,"")</f>
        <v>-5.8207660913467407E-11</v>
      </c>
      <c r="AC49" s="69">
        <f>IFERROR(Finansēšana!AC331,"")</f>
        <v>5.8207660913467407E-11</v>
      </c>
      <c r="AD49" s="69">
        <f>IFERROR(Finansēšana!AD331,"")</f>
        <v>0</v>
      </c>
      <c r="AE49" s="69">
        <f>IFERROR(Finansēšana!AE331,"")</f>
        <v>0</v>
      </c>
      <c r="AF49" s="69">
        <f>IFERROR(Finansēšana!AF331,"")</f>
        <v>0</v>
      </c>
      <c r="AG49" s="69">
        <f>IFERROR(Finansēšana!AG331,"")</f>
        <v>-5.8207660913467407E-11</v>
      </c>
      <c r="AH49" s="69">
        <f>IFERROR(Finansēšana!AH331,"")</f>
        <v>5.8207660913467407E-11</v>
      </c>
      <c r="AI49" s="69">
        <f>IFERROR(Finansēšana!AI331,"")</f>
        <v>0</v>
      </c>
      <c r="AJ49" s="69">
        <f>IFERROR(Finansēšana!AJ331,"")</f>
        <v>-5.8207660913467407E-11</v>
      </c>
      <c r="AK49" s="69">
        <f>IFERROR(Finansēšana!AK331,"")</f>
        <v>0</v>
      </c>
      <c r="AL49" s="69">
        <f>IFERROR(Finansēšana!AL331,"")</f>
        <v>5.8207660913467407E-11</v>
      </c>
      <c r="AM49" s="69">
        <f>IFERROR(Finansēšana!AM331,"")</f>
        <v>0</v>
      </c>
      <c r="AN49" s="69">
        <f>IFERROR(Finansēšana!AN331,"")</f>
        <v>-5.8207660913467407E-11</v>
      </c>
      <c r="AO49" s="69">
        <f>IFERROR(Finansēšana!AO331,"")</f>
        <v>5.8207660913467407E-11</v>
      </c>
      <c r="AP49" s="69">
        <f>IFERROR(Finansēšana!AP331,"")</f>
        <v>0</v>
      </c>
      <c r="AQ49" s="69">
        <f>IFERROR(Finansēšana!AQ331,"")</f>
        <v>-5.8207660913467407E-11</v>
      </c>
      <c r="AR49" s="69">
        <f>IFERROR(Finansēšana!AR331,"")</f>
        <v>0</v>
      </c>
      <c r="AS49" s="69">
        <f>IFERROR(Finansēšana!AS331,"")</f>
        <v>5.8207660913467407E-11</v>
      </c>
      <c r="AT49" s="69">
        <f>IFERROR(Finansēšana!AT331,"")</f>
        <v>0</v>
      </c>
      <c r="AU49" s="69">
        <f>IFERROR(Finansēšana!AU331,"")</f>
        <v>-5.8207660913467407E-11</v>
      </c>
      <c r="AV49" s="69">
        <f>IFERROR(Finansēšana!AV331,"")</f>
        <v>0</v>
      </c>
      <c r="AW49" s="69">
        <f>IFERROR(Finansēšana!AW331,"")</f>
        <v>-5.8207660913467407E-11</v>
      </c>
      <c r="AX49" s="69">
        <f>IFERROR(Finansēšana!AX331,"")</f>
        <v>5.8207660913467407E-11</v>
      </c>
      <c r="AY49" s="69">
        <f>IFERROR(Finansēšana!AY331,"")</f>
        <v>0</v>
      </c>
      <c r="AZ49" s="69">
        <f>IFERROR(Finansēšana!AZ331,"")</f>
        <v>0</v>
      </c>
      <c r="BA49" s="69">
        <f>IFERROR(Finansēšana!BA331,"")</f>
        <v>0</v>
      </c>
      <c r="BB49" s="69">
        <f>IFERROR(Finansēšana!BB331,"")</f>
        <v>0</v>
      </c>
      <c r="BC49" s="69">
        <f>IFERROR(Finansēšana!BC331,"")</f>
        <v>0</v>
      </c>
      <c r="BD49" s="69">
        <f>IFERROR(Finansēšana!BD331,"")</f>
        <v>0</v>
      </c>
      <c r="BE49" s="69">
        <f>IFERROR(Finansēšana!BE331,"")</f>
        <v>-5.8207660913467407E-11</v>
      </c>
      <c r="BF49" s="69">
        <f>IFERROR(Finansēšana!BF331,"")</f>
        <v>5.8207660913467407E-11</v>
      </c>
      <c r="BG49" s="69">
        <f>IFERROR(Finansēšana!BG331,"")</f>
        <v>-5.8207660913467407E-11</v>
      </c>
      <c r="BH49" s="69">
        <f>IFERROR(Finansēšana!BH331,"")</f>
        <v>0</v>
      </c>
      <c r="BI49" s="69">
        <f>IFERROR(Finansēšana!BI331,"")</f>
        <v>86476.924577115162</v>
      </c>
      <c r="BJ49" s="69">
        <f>IFERROR(Finansēšana!BJ331,"")</f>
        <v>86476.924577115104</v>
      </c>
      <c r="BK49" s="69">
        <f>IFERROR(Finansēšana!BK331,"")</f>
        <v>86476.924577115147</v>
      </c>
      <c r="BL49" s="69">
        <f>IFERROR(Finansēšana!BL331,"")</f>
        <v>86476.924577115118</v>
      </c>
      <c r="BM49" s="69">
        <f>IFERROR(Finansēšana!BM331,"")</f>
        <v>0</v>
      </c>
      <c r="BN49" s="69">
        <f>IFERROR(Finansēšana!BN331,"")</f>
        <v>0</v>
      </c>
      <c r="BO49" s="69">
        <f>IFERROR(Finansēšana!BO331,"")</f>
        <v>0</v>
      </c>
      <c r="BP49" s="69">
        <f>IFERROR(Finansēšana!BP331,"")</f>
        <v>0</v>
      </c>
      <c r="BQ49" s="69">
        <f>IFERROR(Finansēšana!BQ331,"")</f>
        <v>0</v>
      </c>
      <c r="BR49" s="69">
        <f>IFERROR(Finansēšana!BR331,"")</f>
        <v>0</v>
      </c>
      <c r="BS49" s="69">
        <f>IFERROR(Finansēšana!BS331,"")</f>
        <v>0</v>
      </c>
      <c r="BT49" s="69">
        <f>IFERROR(Finansēšana!BT331,"")</f>
        <v>0</v>
      </c>
      <c r="BU49" s="69">
        <f>IFERROR(Finansēšana!BU331,"")</f>
        <v>0</v>
      </c>
      <c r="BV49" s="69">
        <f>IFERROR(Finansēšana!BV331,"")</f>
        <v>0</v>
      </c>
      <c r="BW49" s="69">
        <f>IFERROR(Finansēšana!BW331,"")</f>
        <v>0</v>
      </c>
      <c r="BX49" s="69">
        <f>IFERROR(Finansēšana!BX331,"")</f>
        <v>0</v>
      </c>
      <c r="BY49" s="69">
        <f>IFERROR(Finansēšana!BY331,"")</f>
        <v>0</v>
      </c>
      <c r="BZ49" s="69">
        <f>IFERROR(Finansēšana!BZ331,"")</f>
        <v>0</v>
      </c>
      <c r="CA49" s="69">
        <f>IFERROR(Finansēšana!CA331,"")</f>
        <v>0</v>
      </c>
      <c r="CB49" s="69">
        <f>IFERROR(Finansēšana!CB331,"")</f>
        <v>0</v>
      </c>
      <c r="CC49" s="69">
        <f>IFERROR(Finansēšana!CC331,"")</f>
        <v>0</v>
      </c>
      <c r="CD49" s="69">
        <f>IFERROR(Finansēšana!CD331,"")</f>
        <v>0</v>
      </c>
      <c r="CE49" s="69">
        <f>IFERROR(Finansēšana!CE331,"")</f>
        <v>0</v>
      </c>
      <c r="CF49" s="69">
        <f>IFERROR(Finansēšana!CF331,"")</f>
        <v>0</v>
      </c>
      <c r="CG49" s="69">
        <f>IFERROR(Finansēšana!CG331,"")</f>
        <v>0</v>
      </c>
      <c r="CH49" s="69">
        <f>IFERROR(Finansēšana!CH331,"")</f>
        <v>0</v>
      </c>
      <c r="CI49" s="69">
        <f>IFERROR(Finansēšana!CI331,"")</f>
        <v>0</v>
      </c>
      <c r="CJ49" s="69">
        <f>IFERROR(Finansēšana!CJ331,"")</f>
        <v>0</v>
      </c>
      <c r="CK49" s="69">
        <f>IFERROR(Finansēšana!CK331,"")</f>
        <v>0</v>
      </c>
      <c r="CL49" s="69">
        <f>IFERROR(Finansēšana!CL331,"")</f>
        <v>0</v>
      </c>
      <c r="CM49" s="69">
        <f>IFERROR(Finansēšana!CM331,"")</f>
        <v>0</v>
      </c>
      <c r="CN49" s="69">
        <f>IFERROR(Finansēšana!CN331,"")</f>
        <v>0</v>
      </c>
      <c r="CO49" s="69">
        <f>IFERROR(Finansēšana!CO331,"")</f>
        <v>0</v>
      </c>
      <c r="CP49" s="69">
        <f>IFERROR(Finansēšana!CP331,"")</f>
        <v>0</v>
      </c>
      <c r="CQ49" s="69">
        <f>IFERROR(Finansēšana!CQ331,"")</f>
        <v>0</v>
      </c>
      <c r="CR49" s="69">
        <f>IFERROR(Finansēšana!CR331,"")</f>
        <v>0</v>
      </c>
      <c r="CS49" s="69">
        <f>IFERROR(Finansēšana!CS331,"")</f>
        <v>0</v>
      </c>
      <c r="CT49" s="69">
        <f>IFERROR(Finansēšana!CT331,"")</f>
        <v>0</v>
      </c>
      <c r="CU49" s="69">
        <f>IFERROR(Finansēšana!CU331,"")</f>
        <v>0</v>
      </c>
      <c r="CV49" s="69">
        <f>IFERROR(Finansēšana!CV331,"")</f>
        <v>0</v>
      </c>
      <c r="CW49" s="69">
        <f>IFERROR(Finansēšana!CW331,"")</f>
        <v>0</v>
      </c>
      <c r="CX49" s="69">
        <f>IFERROR(Finansēšana!CX331,"")</f>
        <v>0</v>
      </c>
      <c r="CY49" s="69">
        <f>IFERROR(Finansēšana!CY331,"")</f>
        <v>0</v>
      </c>
      <c r="CZ49" s="69">
        <f>IFERROR(Finansēšana!CZ331,"")</f>
        <v>0</v>
      </c>
      <c r="DA49" s="69">
        <f>IFERROR(Finansēšana!DA331,"")</f>
        <v>0</v>
      </c>
      <c r="DB49" s="69">
        <f>IFERROR(Finansēšana!DB331,"")</f>
        <v>0</v>
      </c>
      <c r="DC49" s="69">
        <f>IFERROR(Finansēšana!DC331,"")</f>
        <v>0</v>
      </c>
      <c r="DD49" s="69">
        <f>IFERROR(Finansēšana!DD331,"")</f>
        <v>0</v>
      </c>
      <c r="DE49" s="69">
        <f>IFERROR(Finansēšana!DE331,"")</f>
        <v>0</v>
      </c>
      <c r="DF49" s="69">
        <f>IFERROR(Finansēšana!DF331,"")</f>
        <v>0</v>
      </c>
      <c r="DG49" s="69">
        <f>IFERROR(Finansēšana!DG331,"")</f>
        <v>0</v>
      </c>
      <c r="DH49" s="69">
        <f>IFERROR(Finansēšana!DH331,"")</f>
        <v>0</v>
      </c>
      <c r="DI49" s="69">
        <f>IFERROR(Finansēšana!DI331,"")</f>
        <v>0</v>
      </c>
      <c r="DJ49" s="69">
        <f>IFERROR(Finansēšana!DJ331,"")</f>
        <v>0</v>
      </c>
      <c r="DK49" s="69">
        <f>IFERROR(Finansēšana!DK331,"")</f>
        <v>0</v>
      </c>
      <c r="DL49" s="69">
        <f>IFERROR(Finansēšana!DL331,"")</f>
        <v>0</v>
      </c>
      <c r="DM49" s="69">
        <f>IFERROR(Finansēšana!DM331,"")</f>
        <v>0</v>
      </c>
      <c r="DN49" s="69">
        <f>IFERROR(Finansēšana!DN331,"")</f>
        <v>0</v>
      </c>
      <c r="DO49" s="69">
        <f>IFERROR(Finansēšana!DO331,"")</f>
        <v>0</v>
      </c>
      <c r="DP49" s="69">
        <f>IFERROR(Finansēšana!DP331,"")</f>
        <v>0</v>
      </c>
      <c r="DQ49" s="69">
        <f>IFERROR(Finansēšana!DQ331,"")</f>
        <v>0</v>
      </c>
      <c r="DR49" s="69">
        <f>IFERROR(Finansēšana!DR331,"")</f>
        <v>0</v>
      </c>
      <c r="DS49" s="69">
        <f>IFERROR(Finansēšana!DS331,"")</f>
        <v>0</v>
      </c>
      <c r="DT49" s="69">
        <f>IFERROR(Finansēšana!DT331,"")</f>
        <v>0</v>
      </c>
      <c r="DU49" s="69">
        <f>IFERROR(Finansēšana!DU331,"")</f>
        <v>0</v>
      </c>
    </row>
    <row r="50" spans="1:1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c r="A51" s="25" t="s">
        <v>499</v>
      </c>
      <c r="B51" s="25"/>
      <c r="C51" s="25"/>
      <c r="D51" s="110"/>
      <c r="E51" s="110">
        <f t="shared" ref="E51:BP51" si="7">IFERROR(SUM(E34:E40,E44:E47,E49),"")</f>
        <v>1512583.322383886</v>
      </c>
      <c r="F51" s="110">
        <f t="shared" si="7"/>
        <v>1522054.0059069193</v>
      </c>
      <c r="G51" s="110">
        <f t="shared" si="7"/>
        <v>1531478.9392324158</v>
      </c>
      <c r="H51" s="110">
        <f t="shared" si="7"/>
        <v>1540856.5421818255</v>
      </c>
      <c r="I51" s="110">
        <f t="shared" si="7"/>
        <v>1546625.7608563974</v>
      </c>
      <c r="J51" s="110">
        <f t="shared" si="7"/>
        <v>-428698.57981733169</v>
      </c>
      <c r="K51" s="110">
        <f t="shared" si="7"/>
        <v>-83907.298390343858</v>
      </c>
      <c r="L51" s="110">
        <f t="shared" si="7"/>
        <v>-85038.769908637914</v>
      </c>
      <c r="M51" s="110">
        <f t="shared" si="7"/>
        <v>-86185.499072229417</v>
      </c>
      <c r="N51" s="110">
        <f t="shared" si="7"/>
        <v>-87347.691627119493</v>
      </c>
      <c r="O51" s="110">
        <f t="shared" si="7"/>
        <v>-88525.556093748339</v>
      </c>
      <c r="P51" s="110">
        <f t="shared" si="7"/>
        <v>-89719.303804409356</v>
      </c>
      <c r="Q51" s="110">
        <f t="shared" si="7"/>
        <v>-90929.148941164996</v>
      </c>
      <c r="R51" s="110">
        <f t="shared" si="7"/>
        <v>-92155.308574276103</v>
      </c>
      <c r="S51" s="110">
        <f t="shared" si="7"/>
        <v>-93398.002701148303</v>
      </c>
      <c r="T51" s="110">
        <f t="shared" si="7"/>
        <v>-94657.454285804124</v>
      </c>
      <c r="U51" s="110">
        <f t="shared" si="7"/>
        <v>-95933.88929888673</v>
      </c>
      <c r="V51" s="110">
        <f t="shared" si="7"/>
        <v>-97227.536758204267</v>
      </c>
      <c r="W51" s="110">
        <f t="shared" si="7"/>
        <v>-98538.628769819465</v>
      </c>
      <c r="X51" s="110">
        <f t="shared" si="7"/>
        <v>-99867.400569694742</v>
      </c>
      <c r="Y51" s="110">
        <f t="shared" si="7"/>
        <v>-101214.0905658975</v>
      </c>
      <c r="Z51" s="110">
        <f t="shared" si="7"/>
        <v>-102578.9403813758</v>
      </c>
      <c r="AA51" s="110">
        <f t="shared" si="7"/>
        <v>-103962.19489731042</v>
      </c>
      <c r="AB51" s="110">
        <f t="shared" si="7"/>
        <v>-105364.10229705081</v>
      </c>
      <c r="AC51" s="110">
        <f t="shared" si="7"/>
        <v>-106784.91411064444</v>
      </c>
      <c r="AD51" s="110">
        <f t="shared" si="7"/>
        <v>-108224.8852599668</v>
      </c>
      <c r="AE51" s="110">
        <f t="shared" si="7"/>
        <v>-109684.2741044584</v>
      </c>
      <c r="AF51" s="110">
        <f t="shared" si="7"/>
        <v>-111163.34248748043</v>
      </c>
      <c r="AG51" s="110">
        <f t="shared" si="7"/>
        <v>-112662.35578329444</v>
      </c>
      <c r="AH51" s="110">
        <f t="shared" si="7"/>
        <v>-114181.58294467532</v>
      </c>
      <c r="AI51" s="110">
        <f t="shared" si="7"/>
        <v>-115721.2965511678</v>
      </c>
      <c r="AJ51" s="110">
        <f t="shared" si="7"/>
        <v>-117281.77285799143</v>
      </c>
      <c r="AK51" s="110">
        <f t="shared" si="7"/>
        <v>-118863.29184560693</v>
      </c>
      <c r="AL51" s="110">
        <f t="shared" si="7"/>
        <v>-120466.13726995028</v>
      </c>
      <c r="AM51" s="110">
        <f t="shared" si="7"/>
        <v>-122090.5967133441</v>
      </c>
      <c r="AN51" s="110">
        <f t="shared" si="7"/>
        <v>-123736.96163609529</v>
      </c>
      <c r="AO51" s="110">
        <f t="shared" si="7"/>
        <v>-125405.52742878909</v>
      </c>
      <c r="AP51" s="110">
        <f t="shared" si="7"/>
        <v>-127096.59346528843</v>
      </c>
      <c r="AQ51" s="110">
        <f t="shared" si="7"/>
        <v>-128810.46315644663</v>
      </c>
      <c r="AR51" s="110">
        <f t="shared" si="7"/>
        <v>-130547.44400454595</v>
      </c>
      <c r="AS51" s="110">
        <f t="shared" si="7"/>
        <v>-132307.84765846966</v>
      </c>
      <c r="AT51" s="110">
        <f t="shared" si="7"/>
        <v>-134091.98996961792</v>
      </c>
      <c r="AU51" s="110">
        <f t="shared" si="7"/>
        <v>-135900.19104857746</v>
      </c>
      <c r="AV51" s="110">
        <f t="shared" si="7"/>
        <v>-137732.77532255618</v>
      </c>
      <c r="AW51" s="110">
        <f t="shared" si="7"/>
        <v>-139590.07159359197</v>
      </c>
      <c r="AX51" s="110">
        <f t="shared" si="7"/>
        <v>-141472.41309754565</v>
      </c>
      <c r="AY51" s="110">
        <f t="shared" si="7"/>
        <v>-143380.13756389113</v>
      </c>
      <c r="AZ51" s="110">
        <f t="shared" si="7"/>
        <v>-145313.5872763097</v>
      </c>
      <c r="BA51" s="110">
        <f t="shared" si="7"/>
        <v>-147273.10913410326</v>
      </c>
      <c r="BB51" s="110">
        <f t="shared" si="7"/>
        <v>-149259.05471443463</v>
      </c>
      <c r="BC51" s="110">
        <f t="shared" si="7"/>
        <v>-151271.78033540773</v>
      </c>
      <c r="BD51" s="110">
        <f t="shared" si="7"/>
        <v>-153311.6471199978</v>
      </c>
      <c r="BE51" s="110">
        <f t="shared" si="7"/>
        <v>-155379.02106084436</v>
      </c>
      <c r="BF51" s="110">
        <f t="shared" si="7"/>
        <v>-157474.27308591708</v>
      </c>
      <c r="BG51" s="110">
        <f t="shared" si="7"/>
        <v>-159597.77912506866</v>
      </c>
      <c r="BH51" s="110">
        <f t="shared" si="7"/>
        <v>-161749.92017748251</v>
      </c>
      <c r="BI51" s="110">
        <f t="shared" si="7"/>
        <v>-77454.157802918053</v>
      </c>
      <c r="BJ51" s="110">
        <f t="shared" si="7"/>
        <v>-79664.73249945094</v>
      </c>
      <c r="BK51" s="110">
        <f t="shared" si="7"/>
        <v>-81905.116310997269</v>
      </c>
      <c r="BL51" s="110">
        <f t="shared" si="7"/>
        <v>-84175.711206936059</v>
      </c>
      <c r="BM51" s="110">
        <f t="shared" si="7"/>
        <v>0</v>
      </c>
      <c r="BN51" s="110">
        <f t="shared" si="7"/>
        <v>0</v>
      </c>
      <c r="BO51" s="110">
        <f t="shared" si="7"/>
        <v>0</v>
      </c>
      <c r="BP51" s="110">
        <f t="shared" si="7"/>
        <v>0</v>
      </c>
      <c r="BQ51" s="110">
        <f t="shared" ref="BQ51:DU51" si="8">IFERROR(SUM(BQ34:BQ40,BQ44:BQ47,BQ49),"")</f>
        <v>0</v>
      </c>
      <c r="BR51" s="110">
        <f t="shared" si="8"/>
        <v>0</v>
      </c>
      <c r="BS51" s="110">
        <f t="shared" si="8"/>
        <v>0</v>
      </c>
      <c r="BT51" s="110">
        <f t="shared" si="8"/>
        <v>0</v>
      </c>
      <c r="BU51" s="110">
        <f t="shared" si="8"/>
        <v>0</v>
      </c>
      <c r="BV51" s="110">
        <f t="shared" si="8"/>
        <v>0</v>
      </c>
      <c r="BW51" s="110">
        <f t="shared" si="8"/>
        <v>0</v>
      </c>
      <c r="BX51" s="110">
        <f t="shared" si="8"/>
        <v>0</v>
      </c>
      <c r="BY51" s="110">
        <f t="shared" si="8"/>
        <v>0</v>
      </c>
      <c r="BZ51" s="110">
        <f t="shared" si="8"/>
        <v>0</v>
      </c>
      <c r="CA51" s="110">
        <f t="shared" si="8"/>
        <v>0</v>
      </c>
      <c r="CB51" s="110">
        <f t="shared" si="8"/>
        <v>0</v>
      </c>
      <c r="CC51" s="110">
        <f t="shared" si="8"/>
        <v>0</v>
      </c>
      <c r="CD51" s="110">
        <f t="shared" si="8"/>
        <v>0</v>
      </c>
      <c r="CE51" s="110">
        <f t="shared" si="8"/>
        <v>0</v>
      </c>
      <c r="CF51" s="110">
        <f t="shared" si="8"/>
        <v>0</v>
      </c>
      <c r="CG51" s="110">
        <f t="shared" si="8"/>
        <v>0</v>
      </c>
      <c r="CH51" s="110">
        <f t="shared" si="8"/>
        <v>0</v>
      </c>
      <c r="CI51" s="110">
        <f t="shared" si="8"/>
        <v>0</v>
      </c>
      <c r="CJ51" s="110">
        <f t="shared" si="8"/>
        <v>0</v>
      </c>
      <c r="CK51" s="110">
        <f t="shared" si="8"/>
        <v>0</v>
      </c>
      <c r="CL51" s="110">
        <f t="shared" si="8"/>
        <v>0</v>
      </c>
      <c r="CM51" s="110">
        <f t="shared" si="8"/>
        <v>0</v>
      </c>
      <c r="CN51" s="110">
        <f t="shared" si="8"/>
        <v>0</v>
      </c>
      <c r="CO51" s="110">
        <f t="shared" si="8"/>
        <v>0</v>
      </c>
      <c r="CP51" s="110">
        <f t="shared" si="8"/>
        <v>0</v>
      </c>
      <c r="CQ51" s="110">
        <f t="shared" si="8"/>
        <v>0</v>
      </c>
      <c r="CR51" s="110">
        <f t="shared" si="8"/>
        <v>0</v>
      </c>
      <c r="CS51" s="110">
        <f t="shared" si="8"/>
        <v>0</v>
      </c>
      <c r="CT51" s="110">
        <f t="shared" si="8"/>
        <v>0</v>
      </c>
      <c r="CU51" s="110">
        <f t="shared" si="8"/>
        <v>0</v>
      </c>
      <c r="CV51" s="110">
        <f t="shared" si="8"/>
        <v>0</v>
      </c>
      <c r="CW51" s="110">
        <f t="shared" si="8"/>
        <v>0</v>
      </c>
      <c r="CX51" s="110">
        <f t="shared" si="8"/>
        <v>0</v>
      </c>
      <c r="CY51" s="110">
        <f t="shared" si="8"/>
        <v>0</v>
      </c>
      <c r="CZ51" s="110">
        <f t="shared" si="8"/>
        <v>0</v>
      </c>
      <c r="DA51" s="110">
        <f t="shared" si="8"/>
        <v>0</v>
      </c>
      <c r="DB51" s="110">
        <f t="shared" si="8"/>
        <v>0</v>
      </c>
      <c r="DC51" s="110">
        <f t="shared" si="8"/>
        <v>0</v>
      </c>
      <c r="DD51" s="110">
        <f t="shared" si="8"/>
        <v>0</v>
      </c>
      <c r="DE51" s="110">
        <f t="shared" si="8"/>
        <v>0</v>
      </c>
      <c r="DF51" s="110">
        <f t="shared" si="8"/>
        <v>0</v>
      </c>
      <c r="DG51" s="110">
        <f t="shared" si="8"/>
        <v>0</v>
      </c>
      <c r="DH51" s="110">
        <f t="shared" si="8"/>
        <v>0</v>
      </c>
      <c r="DI51" s="110">
        <f t="shared" si="8"/>
        <v>0</v>
      </c>
      <c r="DJ51" s="110">
        <f t="shared" si="8"/>
        <v>0</v>
      </c>
      <c r="DK51" s="110">
        <f t="shared" si="8"/>
        <v>0</v>
      </c>
      <c r="DL51" s="110">
        <f t="shared" si="8"/>
        <v>0</v>
      </c>
      <c r="DM51" s="110">
        <f t="shared" si="8"/>
        <v>0</v>
      </c>
      <c r="DN51" s="110">
        <f t="shared" si="8"/>
        <v>0</v>
      </c>
      <c r="DO51" s="110">
        <f t="shared" si="8"/>
        <v>0</v>
      </c>
      <c r="DP51" s="110">
        <f t="shared" si="8"/>
        <v>0</v>
      </c>
      <c r="DQ51" s="110">
        <f t="shared" si="8"/>
        <v>0</v>
      </c>
      <c r="DR51" s="110">
        <f t="shared" si="8"/>
        <v>0</v>
      </c>
      <c r="DS51" s="110">
        <f t="shared" si="8"/>
        <v>0</v>
      </c>
      <c r="DT51" s="110">
        <f t="shared" si="8"/>
        <v>0</v>
      </c>
      <c r="DU51" s="110">
        <f t="shared" si="8"/>
        <v>0</v>
      </c>
    </row>
    <row r="52" spans="1:1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c r="A53" s="2" t="s">
        <v>294</v>
      </c>
      <c r="B53" s="2"/>
      <c r="C53" s="2"/>
      <c r="D53" s="2"/>
      <c r="E53" s="85">
        <f t="shared" ref="E53:BP53" ca="1" si="9">IFERROR(SUM(E22,E28,E51),"")</f>
        <v>0</v>
      </c>
      <c r="F53" s="85">
        <f t="shared" ca="1" si="9"/>
        <v>0</v>
      </c>
      <c r="G53" s="85">
        <f t="shared" ca="1" si="9"/>
        <v>0</v>
      </c>
      <c r="H53" s="85">
        <f t="shared" ca="1" si="9"/>
        <v>0</v>
      </c>
      <c r="I53" s="85">
        <f t="shared" ca="1" si="9"/>
        <v>0</v>
      </c>
      <c r="J53" s="85">
        <f t="shared" ca="1" si="9"/>
        <v>-249174.91813119448</v>
      </c>
      <c r="K53" s="85">
        <f t="shared" ca="1" si="9"/>
        <v>98251.474205927618</v>
      </c>
      <c r="L53" s="85">
        <f t="shared" ca="1" si="9"/>
        <v>98041.790406773041</v>
      </c>
      <c r="M53" s="85">
        <f ca="1">IFERROR(SUM(M22,M28,M51),"")</f>
        <v>98075.995755477474</v>
      </c>
      <c r="N53" s="85">
        <f ca="1">IFERROR(SUM(N22,N28,N51),"")</f>
        <v>97888.466658796766</v>
      </c>
      <c r="O53" s="85">
        <f t="shared" ca="1" si="9"/>
        <v>97702.072732563829</v>
      </c>
      <c r="P53" s="85">
        <f t="shared" ca="1" si="9"/>
        <v>97516.840166923692</v>
      </c>
      <c r="Q53" s="85">
        <f t="shared" ca="1" si="9"/>
        <v>97328.601883840645</v>
      </c>
      <c r="R53" s="85">
        <f t="shared" ca="1" si="9"/>
        <v>97137.322205226519</v>
      </c>
      <c r="S53" s="85">
        <f t="shared" ca="1" si="9"/>
        <v>96947.200400468922</v>
      </c>
      <c r="T53" s="85">
        <f t="shared" ca="1" si="9"/>
        <v>96758.263183515897</v>
      </c>
      <c r="U53" s="85">
        <f t="shared" ca="1" si="9"/>
        <v>96566.260134771263</v>
      </c>
      <c r="V53" s="85">
        <f t="shared" ca="1" si="9"/>
        <v>96371.154862584794</v>
      </c>
      <c r="W53" s="85">
        <f t="shared" ca="1" si="9"/>
        <v>96177.230621732058</v>
      </c>
      <c r="X53" s="85">
        <f t="shared" ca="1" si="9"/>
        <v>95984.514660439934</v>
      </c>
      <c r="Y53" s="85">
        <f t="shared" ca="1" si="9"/>
        <v>95788.671550720435</v>
      </c>
      <c r="Z53" s="85">
        <f t="shared" ca="1" si="9"/>
        <v>95589.664173090408</v>
      </c>
      <c r="AA53" s="85">
        <f t="shared" ca="1" si="9"/>
        <v>95391.861447420364</v>
      </c>
      <c r="AB53" s="85">
        <f t="shared" ca="1" si="9"/>
        <v>95195.291166902505</v>
      </c>
      <c r="AC53" s="85">
        <f t="shared" ca="1" si="9"/>
        <v>94995.531194988682</v>
      </c>
      <c r="AD53" s="85">
        <f t="shared" ca="1" si="9"/>
        <v>67814.247953215294</v>
      </c>
      <c r="AE53" s="85">
        <f t="shared" ca="1" si="9"/>
        <v>67478.597737428965</v>
      </c>
      <c r="AF53" s="85">
        <f t="shared" ca="1" si="9"/>
        <v>67145.038850161131</v>
      </c>
      <c r="AG53" s="85">
        <f t="shared" ca="1" si="9"/>
        <v>66806.067395388018</v>
      </c>
      <c r="AH53" s="85">
        <f t="shared" ca="1" si="9"/>
        <v>66461.619125533442</v>
      </c>
      <c r="AI53" s="85">
        <f t="shared" ca="1" si="9"/>
        <v>66119.255905431273</v>
      </c>
      <c r="AJ53" s="85">
        <f t="shared" ca="1" si="9"/>
        <v>65779.025840418035</v>
      </c>
      <c r="AK53" s="85">
        <f t="shared" ca="1" si="9"/>
        <v>65433.274956549547</v>
      </c>
      <c r="AL53" s="85">
        <f t="shared" ca="1" si="9"/>
        <v>65081.937721297916</v>
      </c>
      <c r="AM53" s="85">
        <f t="shared" ca="1" si="9"/>
        <v>64732.727236793668</v>
      </c>
      <c r="AN53" s="85">
        <f t="shared" ca="1" si="9"/>
        <v>64385.692570480154</v>
      </c>
      <c r="AO53" s="85">
        <f t="shared" ca="1" si="9"/>
        <v>64033.026668934443</v>
      </c>
      <c r="AP53" s="85">
        <f t="shared" ca="1" si="9"/>
        <v>63674.66268897758</v>
      </c>
      <c r="AQ53" s="85">
        <f t="shared" ca="1" si="9"/>
        <v>63318.467994783234</v>
      </c>
      <c r="AR53" s="85">
        <f t="shared" ca="1" si="9"/>
        <v>62964.492635143601</v>
      </c>
      <c r="AS53" s="85">
        <f t="shared" ca="1" si="9"/>
        <v>62604.773415566829</v>
      </c>
      <c r="AT53" s="85">
        <f t="shared" ca="1" si="9"/>
        <v>62239.24215601082</v>
      </c>
      <c r="AU53" s="85">
        <f t="shared" ca="1" si="9"/>
        <v>61875.92356793271</v>
      </c>
      <c r="AV53" s="85">
        <f t="shared" ca="1" si="9"/>
        <v>61514.868701100262</v>
      </c>
      <c r="AW53" s="85">
        <f t="shared" ca="1" si="9"/>
        <v>61147.955097131809</v>
      </c>
      <c r="AX53" s="85">
        <f t="shared" ca="1" si="9"/>
        <v>60775.113212384895</v>
      </c>
      <c r="AY53" s="85">
        <f t="shared" ca="1" si="9"/>
        <v>60404.528252545104</v>
      </c>
      <c r="AZ53" s="85">
        <f t="shared" ca="1" si="9"/>
        <v>60036.252288375923</v>
      </c>
      <c r="BA53" s="85">
        <f t="shared" ca="1" si="9"/>
        <v>59662.000412328285</v>
      </c>
      <c r="BB53" s="85">
        <f t="shared" ca="1" si="9"/>
        <v>59281.701689886308</v>
      </c>
      <c r="BC53" s="85">
        <f t="shared" ca="1" si="9"/>
        <v>58903.705030849786</v>
      </c>
      <c r="BD53" s="85">
        <f t="shared" ca="1" si="9"/>
        <v>58528.063547397236</v>
      </c>
      <c r="BE53" s="85">
        <f t="shared" ca="1" si="9"/>
        <v>58146.326633828547</v>
      </c>
      <c r="BF53" s="85">
        <f t="shared" ca="1" si="9"/>
        <v>57758.421936937782</v>
      </c>
      <c r="BG53" s="85">
        <f t="shared" ca="1" si="9"/>
        <v>57372.865344720485</v>
      </c>
      <c r="BH53" s="85">
        <f t="shared" ca="1" si="9"/>
        <v>56989.711031598912</v>
      </c>
      <c r="BI53" s="85">
        <f t="shared" ca="1" si="9"/>
        <v>143077.26395687409</v>
      </c>
      <c r="BJ53" s="85">
        <f t="shared" ca="1" si="9"/>
        <v>142249.21654315974</v>
      </c>
      <c r="BK53" s="85">
        <f t="shared" ca="1" si="9"/>
        <v>141423.56419621268</v>
      </c>
      <c r="BL53" s="85">
        <f t="shared" ca="1" si="9"/>
        <v>140600.36217394308</v>
      </c>
      <c r="BM53" s="85">
        <f t="shared" ca="1" si="9"/>
        <v>0</v>
      </c>
      <c r="BN53" s="85">
        <f t="shared" ca="1" si="9"/>
        <v>0</v>
      </c>
      <c r="BO53" s="85">
        <f t="shared" ca="1" si="9"/>
        <v>0</v>
      </c>
      <c r="BP53" s="85">
        <f t="shared" ca="1" si="9"/>
        <v>0</v>
      </c>
      <c r="BQ53" s="85">
        <f t="shared" ref="BQ53:DU53" ca="1" si="10">IFERROR(SUM(BQ22,BQ28,BQ51),"")</f>
        <v>0</v>
      </c>
      <c r="BR53" s="85">
        <f t="shared" ca="1" si="10"/>
        <v>0</v>
      </c>
      <c r="BS53" s="85">
        <f t="shared" ca="1" si="10"/>
        <v>0</v>
      </c>
      <c r="BT53" s="85">
        <f t="shared" ca="1" si="10"/>
        <v>0</v>
      </c>
      <c r="BU53" s="85">
        <f t="shared" ca="1" si="10"/>
        <v>0</v>
      </c>
      <c r="BV53" s="85">
        <f t="shared" ca="1" si="10"/>
        <v>0</v>
      </c>
      <c r="BW53" s="85">
        <f t="shared" ca="1" si="10"/>
        <v>0</v>
      </c>
      <c r="BX53" s="85">
        <f t="shared" ca="1" si="10"/>
        <v>0</v>
      </c>
      <c r="BY53" s="85">
        <f t="shared" ca="1" si="10"/>
        <v>0</v>
      </c>
      <c r="BZ53" s="85">
        <f t="shared" ca="1" si="10"/>
        <v>0</v>
      </c>
      <c r="CA53" s="85">
        <f t="shared" ca="1" si="10"/>
        <v>0</v>
      </c>
      <c r="CB53" s="85">
        <f t="shared" ca="1" si="10"/>
        <v>0</v>
      </c>
      <c r="CC53" s="85">
        <f t="shared" ca="1" si="10"/>
        <v>0</v>
      </c>
      <c r="CD53" s="85">
        <f t="shared" ca="1" si="10"/>
        <v>0</v>
      </c>
      <c r="CE53" s="85">
        <f t="shared" ca="1" si="10"/>
        <v>0</v>
      </c>
      <c r="CF53" s="85">
        <f t="shared" ca="1" si="10"/>
        <v>0</v>
      </c>
      <c r="CG53" s="85">
        <f t="shared" ca="1" si="10"/>
        <v>0</v>
      </c>
      <c r="CH53" s="85">
        <f t="shared" ca="1" si="10"/>
        <v>0</v>
      </c>
      <c r="CI53" s="85">
        <f t="shared" ca="1" si="10"/>
        <v>0</v>
      </c>
      <c r="CJ53" s="85">
        <f t="shared" ca="1" si="10"/>
        <v>0</v>
      </c>
      <c r="CK53" s="85">
        <f t="shared" ca="1" si="10"/>
        <v>0</v>
      </c>
      <c r="CL53" s="85">
        <f t="shared" ca="1" si="10"/>
        <v>0</v>
      </c>
      <c r="CM53" s="85">
        <f t="shared" ca="1" si="10"/>
        <v>0</v>
      </c>
      <c r="CN53" s="85">
        <f t="shared" ca="1" si="10"/>
        <v>0</v>
      </c>
      <c r="CO53" s="85">
        <f t="shared" ca="1" si="10"/>
        <v>0</v>
      </c>
      <c r="CP53" s="85">
        <f t="shared" ca="1" si="10"/>
        <v>0</v>
      </c>
      <c r="CQ53" s="85">
        <f t="shared" ca="1" si="10"/>
        <v>0</v>
      </c>
      <c r="CR53" s="85">
        <f t="shared" ca="1" si="10"/>
        <v>0</v>
      </c>
      <c r="CS53" s="85">
        <f t="shared" ca="1" si="10"/>
        <v>0</v>
      </c>
      <c r="CT53" s="85">
        <f t="shared" ca="1" si="10"/>
        <v>0</v>
      </c>
      <c r="CU53" s="85">
        <f t="shared" ca="1" si="10"/>
        <v>0</v>
      </c>
      <c r="CV53" s="85">
        <f t="shared" ca="1" si="10"/>
        <v>0</v>
      </c>
      <c r="CW53" s="85">
        <f t="shared" ca="1" si="10"/>
        <v>0</v>
      </c>
      <c r="CX53" s="85">
        <f t="shared" ca="1" si="10"/>
        <v>0</v>
      </c>
      <c r="CY53" s="85">
        <f t="shared" ca="1" si="10"/>
        <v>0</v>
      </c>
      <c r="CZ53" s="85">
        <f t="shared" ca="1" si="10"/>
        <v>0</v>
      </c>
      <c r="DA53" s="85">
        <f t="shared" ca="1" si="10"/>
        <v>0</v>
      </c>
      <c r="DB53" s="85">
        <f t="shared" ca="1" si="10"/>
        <v>0</v>
      </c>
      <c r="DC53" s="85">
        <f t="shared" ca="1" si="10"/>
        <v>0</v>
      </c>
      <c r="DD53" s="85">
        <f t="shared" ca="1" si="10"/>
        <v>0</v>
      </c>
      <c r="DE53" s="85">
        <f t="shared" ca="1" si="10"/>
        <v>0</v>
      </c>
      <c r="DF53" s="85">
        <f t="shared" ca="1" si="10"/>
        <v>0</v>
      </c>
      <c r="DG53" s="85">
        <f t="shared" ca="1" si="10"/>
        <v>0</v>
      </c>
      <c r="DH53" s="85">
        <f t="shared" ca="1" si="10"/>
        <v>0</v>
      </c>
      <c r="DI53" s="85">
        <f t="shared" ca="1" si="10"/>
        <v>0</v>
      </c>
      <c r="DJ53" s="85">
        <f t="shared" ca="1" si="10"/>
        <v>0</v>
      </c>
      <c r="DK53" s="85">
        <f t="shared" ca="1" si="10"/>
        <v>0</v>
      </c>
      <c r="DL53" s="85">
        <f t="shared" ca="1" si="10"/>
        <v>0</v>
      </c>
      <c r="DM53" s="85">
        <f t="shared" ca="1" si="10"/>
        <v>0</v>
      </c>
      <c r="DN53" s="85">
        <f t="shared" ca="1" si="10"/>
        <v>0</v>
      </c>
      <c r="DO53" s="85">
        <f t="shared" ca="1" si="10"/>
        <v>0</v>
      </c>
      <c r="DP53" s="85">
        <f t="shared" ca="1" si="10"/>
        <v>0</v>
      </c>
      <c r="DQ53" s="85">
        <f t="shared" ca="1" si="10"/>
        <v>0</v>
      </c>
      <c r="DR53" s="85">
        <f t="shared" ca="1" si="10"/>
        <v>0</v>
      </c>
      <c r="DS53" s="85">
        <f t="shared" ca="1" si="10"/>
        <v>0</v>
      </c>
      <c r="DT53" s="85">
        <f t="shared" ca="1" si="10"/>
        <v>0</v>
      </c>
      <c r="DU53" s="85">
        <f t="shared" ca="1" si="10"/>
        <v>0</v>
      </c>
    </row>
    <row r="54" spans="1:125">
      <c r="A54" s="2"/>
      <c r="B54" s="2"/>
      <c r="C54" s="2"/>
      <c r="D54" s="2"/>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row>
    <row r="55" spans="1:125">
      <c r="A55" s="2" t="s">
        <v>498</v>
      </c>
      <c r="B55" s="2"/>
      <c r="C55" s="2"/>
      <c r="D55" s="85">
        <f ca="1">IFERROR(SUM(E55:DU55),"")</f>
        <v>249174.91813119448</v>
      </c>
      <c r="E55" s="85">
        <f t="shared" ref="E55:BP55" ca="1" si="11">IFERROR(IF(E53&lt;0,-E53,0),"")</f>
        <v>0</v>
      </c>
      <c r="F55" s="85">
        <f t="shared" ca="1" si="11"/>
        <v>0</v>
      </c>
      <c r="G55" s="85">
        <f t="shared" ca="1" si="11"/>
        <v>0</v>
      </c>
      <c r="H55" s="85">
        <f t="shared" ca="1" si="11"/>
        <v>0</v>
      </c>
      <c r="I55" s="85">
        <f t="shared" ca="1" si="11"/>
        <v>0</v>
      </c>
      <c r="J55" s="85">
        <f t="shared" ca="1" si="11"/>
        <v>249174.91813119448</v>
      </c>
      <c r="K55" s="85">
        <f t="shared" ca="1" si="11"/>
        <v>0</v>
      </c>
      <c r="L55" s="85">
        <f t="shared" ca="1" si="11"/>
        <v>0</v>
      </c>
      <c r="M55" s="85">
        <f ca="1">IFERROR(IF(M53&lt;0,-M53,0),"")</f>
        <v>0</v>
      </c>
      <c r="N55" s="85">
        <f t="shared" ca="1" si="11"/>
        <v>0</v>
      </c>
      <c r="O55" s="85">
        <f t="shared" ca="1" si="11"/>
        <v>0</v>
      </c>
      <c r="P55" s="85">
        <f t="shared" ca="1" si="11"/>
        <v>0</v>
      </c>
      <c r="Q55" s="85">
        <f t="shared" ca="1" si="11"/>
        <v>0</v>
      </c>
      <c r="R55" s="85">
        <f t="shared" ca="1" si="11"/>
        <v>0</v>
      </c>
      <c r="S55" s="85">
        <f t="shared" ca="1" si="11"/>
        <v>0</v>
      </c>
      <c r="T55" s="85">
        <f t="shared" ca="1" si="11"/>
        <v>0</v>
      </c>
      <c r="U55" s="85">
        <f t="shared" ca="1" si="11"/>
        <v>0</v>
      </c>
      <c r="V55" s="85">
        <f t="shared" ca="1" si="11"/>
        <v>0</v>
      </c>
      <c r="W55" s="85">
        <f t="shared" ca="1" si="11"/>
        <v>0</v>
      </c>
      <c r="X55" s="85">
        <f t="shared" ca="1" si="11"/>
        <v>0</v>
      </c>
      <c r="Y55" s="85">
        <f t="shared" ca="1" si="11"/>
        <v>0</v>
      </c>
      <c r="Z55" s="85">
        <f t="shared" ca="1" si="11"/>
        <v>0</v>
      </c>
      <c r="AA55" s="85">
        <f t="shared" ca="1" si="11"/>
        <v>0</v>
      </c>
      <c r="AB55" s="85">
        <f t="shared" ca="1" si="11"/>
        <v>0</v>
      </c>
      <c r="AC55" s="85">
        <f t="shared" ca="1" si="11"/>
        <v>0</v>
      </c>
      <c r="AD55" s="85">
        <f t="shared" ca="1" si="11"/>
        <v>0</v>
      </c>
      <c r="AE55" s="85">
        <f t="shared" ca="1" si="11"/>
        <v>0</v>
      </c>
      <c r="AF55" s="85">
        <f t="shared" ca="1" si="11"/>
        <v>0</v>
      </c>
      <c r="AG55" s="85">
        <f t="shared" ca="1" si="11"/>
        <v>0</v>
      </c>
      <c r="AH55" s="85">
        <f t="shared" ca="1" si="11"/>
        <v>0</v>
      </c>
      <c r="AI55" s="85">
        <f t="shared" ca="1" si="11"/>
        <v>0</v>
      </c>
      <c r="AJ55" s="85">
        <f t="shared" ca="1" si="11"/>
        <v>0</v>
      </c>
      <c r="AK55" s="85">
        <f t="shared" ca="1" si="11"/>
        <v>0</v>
      </c>
      <c r="AL55" s="85">
        <f t="shared" ca="1" si="11"/>
        <v>0</v>
      </c>
      <c r="AM55" s="85">
        <f t="shared" ca="1" si="11"/>
        <v>0</v>
      </c>
      <c r="AN55" s="85">
        <f t="shared" ca="1" si="11"/>
        <v>0</v>
      </c>
      <c r="AO55" s="85">
        <f t="shared" ca="1" si="11"/>
        <v>0</v>
      </c>
      <c r="AP55" s="85">
        <f t="shared" ca="1" si="11"/>
        <v>0</v>
      </c>
      <c r="AQ55" s="85">
        <f t="shared" ca="1" si="11"/>
        <v>0</v>
      </c>
      <c r="AR55" s="85">
        <f t="shared" ca="1" si="11"/>
        <v>0</v>
      </c>
      <c r="AS55" s="85">
        <f t="shared" ca="1" si="11"/>
        <v>0</v>
      </c>
      <c r="AT55" s="85">
        <f t="shared" ca="1" si="11"/>
        <v>0</v>
      </c>
      <c r="AU55" s="85">
        <f t="shared" ca="1" si="11"/>
        <v>0</v>
      </c>
      <c r="AV55" s="85">
        <f t="shared" ca="1" si="11"/>
        <v>0</v>
      </c>
      <c r="AW55" s="85">
        <f t="shared" ca="1" si="11"/>
        <v>0</v>
      </c>
      <c r="AX55" s="85">
        <f t="shared" ca="1" si="11"/>
        <v>0</v>
      </c>
      <c r="AY55" s="85">
        <f t="shared" ca="1" si="11"/>
        <v>0</v>
      </c>
      <c r="AZ55" s="85">
        <f t="shared" ca="1" si="11"/>
        <v>0</v>
      </c>
      <c r="BA55" s="85">
        <f t="shared" ca="1" si="11"/>
        <v>0</v>
      </c>
      <c r="BB55" s="85">
        <f t="shared" ca="1" si="11"/>
        <v>0</v>
      </c>
      <c r="BC55" s="85">
        <f t="shared" ca="1" si="11"/>
        <v>0</v>
      </c>
      <c r="BD55" s="85">
        <f t="shared" ca="1" si="11"/>
        <v>0</v>
      </c>
      <c r="BE55" s="85">
        <f t="shared" ca="1" si="11"/>
        <v>0</v>
      </c>
      <c r="BF55" s="85">
        <f t="shared" ca="1" si="11"/>
        <v>0</v>
      </c>
      <c r="BG55" s="85">
        <f t="shared" ca="1" si="11"/>
        <v>0</v>
      </c>
      <c r="BH55" s="85">
        <f t="shared" ca="1" si="11"/>
        <v>0</v>
      </c>
      <c r="BI55" s="85">
        <f t="shared" ca="1" si="11"/>
        <v>0</v>
      </c>
      <c r="BJ55" s="85">
        <f t="shared" ca="1" si="11"/>
        <v>0</v>
      </c>
      <c r="BK55" s="85">
        <f t="shared" ca="1" si="11"/>
        <v>0</v>
      </c>
      <c r="BL55" s="85">
        <f t="shared" ca="1" si="11"/>
        <v>0</v>
      </c>
      <c r="BM55" s="85">
        <f t="shared" ca="1" si="11"/>
        <v>0</v>
      </c>
      <c r="BN55" s="85">
        <f t="shared" ca="1" si="11"/>
        <v>0</v>
      </c>
      <c r="BO55" s="85">
        <f t="shared" ca="1" si="11"/>
        <v>0</v>
      </c>
      <c r="BP55" s="85">
        <f t="shared" ca="1" si="11"/>
        <v>0</v>
      </c>
      <c r="BQ55" s="85">
        <f t="shared" ref="BQ55:DU55" ca="1" si="12">IFERROR(IF(BQ53&lt;0,-BQ53,0),"")</f>
        <v>0</v>
      </c>
      <c r="BR55" s="85">
        <f t="shared" ca="1" si="12"/>
        <v>0</v>
      </c>
      <c r="BS55" s="85">
        <f t="shared" ca="1" si="12"/>
        <v>0</v>
      </c>
      <c r="BT55" s="85">
        <f t="shared" ca="1" si="12"/>
        <v>0</v>
      </c>
      <c r="BU55" s="85">
        <f t="shared" ca="1" si="12"/>
        <v>0</v>
      </c>
      <c r="BV55" s="85">
        <f t="shared" ca="1" si="12"/>
        <v>0</v>
      </c>
      <c r="BW55" s="85">
        <f t="shared" ca="1" si="12"/>
        <v>0</v>
      </c>
      <c r="BX55" s="85">
        <f t="shared" ca="1" si="12"/>
        <v>0</v>
      </c>
      <c r="BY55" s="85">
        <f t="shared" ca="1" si="12"/>
        <v>0</v>
      </c>
      <c r="BZ55" s="85">
        <f t="shared" ca="1" si="12"/>
        <v>0</v>
      </c>
      <c r="CA55" s="85">
        <f t="shared" ca="1" si="12"/>
        <v>0</v>
      </c>
      <c r="CB55" s="85">
        <f t="shared" ca="1" si="12"/>
        <v>0</v>
      </c>
      <c r="CC55" s="85">
        <f t="shared" ca="1" si="12"/>
        <v>0</v>
      </c>
      <c r="CD55" s="85">
        <f t="shared" ca="1" si="12"/>
        <v>0</v>
      </c>
      <c r="CE55" s="85">
        <f t="shared" ca="1" si="12"/>
        <v>0</v>
      </c>
      <c r="CF55" s="85">
        <f t="shared" ca="1" si="12"/>
        <v>0</v>
      </c>
      <c r="CG55" s="85">
        <f t="shared" ca="1" si="12"/>
        <v>0</v>
      </c>
      <c r="CH55" s="85">
        <f t="shared" ca="1" si="12"/>
        <v>0</v>
      </c>
      <c r="CI55" s="85">
        <f t="shared" ca="1" si="12"/>
        <v>0</v>
      </c>
      <c r="CJ55" s="85">
        <f t="shared" ca="1" si="12"/>
        <v>0</v>
      </c>
      <c r="CK55" s="85">
        <f t="shared" ca="1" si="12"/>
        <v>0</v>
      </c>
      <c r="CL55" s="85">
        <f t="shared" ca="1" si="12"/>
        <v>0</v>
      </c>
      <c r="CM55" s="85">
        <f t="shared" ca="1" si="12"/>
        <v>0</v>
      </c>
      <c r="CN55" s="85">
        <f t="shared" ca="1" si="12"/>
        <v>0</v>
      </c>
      <c r="CO55" s="85">
        <f t="shared" ca="1" si="12"/>
        <v>0</v>
      </c>
      <c r="CP55" s="85">
        <f t="shared" ca="1" si="12"/>
        <v>0</v>
      </c>
      <c r="CQ55" s="85">
        <f t="shared" ca="1" si="12"/>
        <v>0</v>
      </c>
      <c r="CR55" s="85">
        <f t="shared" ca="1" si="12"/>
        <v>0</v>
      </c>
      <c r="CS55" s="85">
        <f t="shared" ca="1" si="12"/>
        <v>0</v>
      </c>
      <c r="CT55" s="85">
        <f t="shared" ca="1" si="12"/>
        <v>0</v>
      </c>
      <c r="CU55" s="85">
        <f t="shared" ca="1" si="12"/>
        <v>0</v>
      </c>
      <c r="CV55" s="85">
        <f t="shared" ca="1" si="12"/>
        <v>0</v>
      </c>
      <c r="CW55" s="85">
        <f t="shared" ca="1" si="12"/>
        <v>0</v>
      </c>
      <c r="CX55" s="85">
        <f t="shared" ca="1" si="12"/>
        <v>0</v>
      </c>
      <c r="CY55" s="85">
        <f t="shared" ca="1" si="12"/>
        <v>0</v>
      </c>
      <c r="CZ55" s="85">
        <f t="shared" ca="1" si="12"/>
        <v>0</v>
      </c>
      <c r="DA55" s="85">
        <f t="shared" ca="1" si="12"/>
        <v>0</v>
      </c>
      <c r="DB55" s="85">
        <f t="shared" ca="1" si="12"/>
        <v>0</v>
      </c>
      <c r="DC55" s="85">
        <f t="shared" ca="1" si="12"/>
        <v>0</v>
      </c>
      <c r="DD55" s="85">
        <f t="shared" ca="1" si="12"/>
        <v>0</v>
      </c>
      <c r="DE55" s="85">
        <f t="shared" ca="1" si="12"/>
        <v>0</v>
      </c>
      <c r="DF55" s="85">
        <f t="shared" ca="1" si="12"/>
        <v>0</v>
      </c>
      <c r="DG55" s="85">
        <f t="shared" ca="1" si="12"/>
        <v>0</v>
      </c>
      <c r="DH55" s="85">
        <f t="shared" ca="1" si="12"/>
        <v>0</v>
      </c>
      <c r="DI55" s="85">
        <f t="shared" ca="1" si="12"/>
        <v>0</v>
      </c>
      <c r="DJ55" s="85">
        <f t="shared" ca="1" si="12"/>
        <v>0</v>
      </c>
      <c r="DK55" s="85">
        <f t="shared" ca="1" si="12"/>
        <v>0</v>
      </c>
      <c r="DL55" s="85">
        <f t="shared" ca="1" si="12"/>
        <v>0</v>
      </c>
      <c r="DM55" s="85">
        <f t="shared" ca="1" si="12"/>
        <v>0</v>
      </c>
      <c r="DN55" s="85">
        <f t="shared" ca="1" si="12"/>
        <v>0</v>
      </c>
      <c r="DO55" s="85">
        <f t="shared" ca="1" si="12"/>
        <v>0</v>
      </c>
      <c r="DP55" s="85">
        <f t="shared" ca="1" si="12"/>
        <v>0</v>
      </c>
      <c r="DQ55" s="85">
        <f t="shared" ca="1" si="12"/>
        <v>0</v>
      </c>
      <c r="DR55" s="85">
        <f t="shared" ca="1" si="12"/>
        <v>0</v>
      </c>
      <c r="DS55" s="85">
        <f t="shared" ca="1" si="12"/>
        <v>0</v>
      </c>
      <c r="DT55" s="85">
        <f t="shared" ca="1" si="12"/>
        <v>0</v>
      </c>
      <c r="DU55" s="85">
        <f t="shared" ca="1" si="12"/>
        <v>0</v>
      </c>
    </row>
    <row r="56" spans="1:125">
      <c r="A56" s="25" t="s">
        <v>501</v>
      </c>
      <c r="B56" s="25"/>
      <c r="C56" s="25"/>
      <c r="D56" s="110">
        <f ca="1">IFERROR(SUM(E56:DU56),"")</f>
        <v>4343528.201881486</v>
      </c>
      <c r="E56" s="110">
        <f t="shared" ref="E56:BP56" ca="1" si="13">IFERROR(SUM(E53,E55),"")</f>
        <v>0</v>
      </c>
      <c r="F56" s="110">
        <f t="shared" ca="1" si="13"/>
        <v>0</v>
      </c>
      <c r="G56" s="110">
        <f t="shared" ca="1" si="13"/>
        <v>0</v>
      </c>
      <c r="H56" s="110">
        <f t="shared" ca="1" si="13"/>
        <v>0</v>
      </c>
      <c r="I56" s="110">
        <f t="shared" ca="1" si="13"/>
        <v>0</v>
      </c>
      <c r="J56" s="110">
        <f t="shared" ca="1" si="13"/>
        <v>0</v>
      </c>
      <c r="K56" s="110">
        <f t="shared" ca="1" si="13"/>
        <v>98251.474205927618</v>
      </c>
      <c r="L56" s="110">
        <f t="shared" ca="1" si="13"/>
        <v>98041.790406773041</v>
      </c>
      <c r="M56" s="110">
        <f t="shared" ca="1" si="13"/>
        <v>98075.995755477474</v>
      </c>
      <c r="N56" s="110">
        <f ca="1">IFERROR(SUM(N53,N55),"")</f>
        <v>97888.466658796766</v>
      </c>
      <c r="O56" s="110">
        <f t="shared" ca="1" si="13"/>
        <v>97702.072732563829</v>
      </c>
      <c r="P56" s="110">
        <f t="shared" ca="1" si="13"/>
        <v>97516.840166923692</v>
      </c>
      <c r="Q56" s="110">
        <f t="shared" ca="1" si="13"/>
        <v>97328.601883840645</v>
      </c>
      <c r="R56" s="110">
        <f t="shared" ca="1" si="13"/>
        <v>97137.322205226519</v>
      </c>
      <c r="S56" s="110">
        <f t="shared" ca="1" si="13"/>
        <v>96947.200400468922</v>
      </c>
      <c r="T56" s="110">
        <f t="shared" ca="1" si="13"/>
        <v>96758.263183515897</v>
      </c>
      <c r="U56" s="110">
        <f t="shared" ca="1" si="13"/>
        <v>96566.260134771263</v>
      </c>
      <c r="V56" s="110">
        <f t="shared" ca="1" si="13"/>
        <v>96371.154862584794</v>
      </c>
      <c r="W56" s="110">
        <f t="shared" ca="1" si="13"/>
        <v>96177.230621732058</v>
      </c>
      <c r="X56" s="110">
        <f t="shared" ca="1" si="13"/>
        <v>95984.514660439934</v>
      </c>
      <c r="Y56" s="110">
        <f t="shared" ca="1" si="13"/>
        <v>95788.671550720435</v>
      </c>
      <c r="Z56" s="110">
        <f t="shared" ca="1" si="13"/>
        <v>95589.664173090408</v>
      </c>
      <c r="AA56" s="110">
        <f t="shared" ca="1" si="13"/>
        <v>95391.861447420364</v>
      </c>
      <c r="AB56" s="110">
        <f t="shared" ca="1" si="13"/>
        <v>95195.291166902505</v>
      </c>
      <c r="AC56" s="110">
        <f t="shared" ca="1" si="13"/>
        <v>94995.531194988682</v>
      </c>
      <c r="AD56" s="110">
        <f t="shared" ca="1" si="13"/>
        <v>67814.247953215294</v>
      </c>
      <c r="AE56" s="110">
        <f t="shared" ca="1" si="13"/>
        <v>67478.597737428965</v>
      </c>
      <c r="AF56" s="110">
        <f t="shared" ca="1" si="13"/>
        <v>67145.038850161131</v>
      </c>
      <c r="AG56" s="110">
        <f t="shared" ca="1" si="13"/>
        <v>66806.067395388018</v>
      </c>
      <c r="AH56" s="110">
        <f t="shared" ca="1" si="13"/>
        <v>66461.619125533442</v>
      </c>
      <c r="AI56" s="110">
        <f t="shared" ca="1" si="13"/>
        <v>66119.255905431273</v>
      </c>
      <c r="AJ56" s="110">
        <f t="shared" ca="1" si="13"/>
        <v>65779.025840418035</v>
      </c>
      <c r="AK56" s="110">
        <f t="shared" ca="1" si="13"/>
        <v>65433.274956549547</v>
      </c>
      <c r="AL56" s="110">
        <f t="shared" ca="1" si="13"/>
        <v>65081.937721297916</v>
      </c>
      <c r="AM56" s="110">
        <f t="shared" ca="1" si="13"/>
        <v>64732.727236793668</v>
      </c>
      <c r="AN56" s="110">
        <f t="shared" ca="1" si="13"/>
        <v>64385.692570480154</v>
      </c>
      <c r="AO56" s="110">
        <f t="shared" ca="1" si="13"/>
        <v>64033.026668934443</v>
      </c>
      <c r="AP56" s="110">
        <f t="shared" ca="1" si="13"/>
        <v>63674.66268897758</v>
      </c>
      <c r="AQ56" s="110">
        <f t="shared" ca="1" si="13"/>
        <v>63318.467994783234</v>
      </c>
      <c r="AR56" s="110">
        <f t="shared" ca="1" si="13"/>
        <v>62964.492635143601</v>
      </c>
      <c r="AS56" s="110">
        <f t="shared" ca="1" si="13"/>
        <v>62604.773415566829</v>
      </c>
      <c r="AT56" s="110">
        <f t="shared" ca="1" si="13"/>
        <v>62239.24215601082</v>
      </c>
      <c r="AU56" s="110">
        <f t="shared" ca="1" si="13"/>
        <v>61875.92356793271</v>
      </c>
      <c r="AV56" s="110">
        <f t="shared" ca="1" si="13"/>
        <v>61514.868701100262</v>
      </c>
      <c r="AW56" s="110">
        <f t="shared" ca="1" si="13"/>
        <v>61147.955097131809</v>
      </c>
      <c r="AX56" s="110">
        <f t="shared" ca="1" si="13"/>
        <v>60775.113212384895</v>
      </c>
      <c r="AY56" s="110">
        <f t="shared" ca="1" si="13"/>
        <v>60404.528252545104</v>
      </c>
      <c r="AZ56" s="110">
        <f t="shared" ca="1" si="13"/>
        <v>60036.252288375923</v>
      </c>
      <c r="BA56" s="110">
        <f t="shared" ca="1" si="13"/>
        <v>59662.000412328285</v>
      </c>
      <c r="BB56" s="110">
        <f t="shared" ca="1" si="13"/>
        <v>59281.701689886308</v>
      </c>
      <c r="BC56" s="110">
        <f t="shared" ca="1" si="13"/>
        <v>58903.705030849786</v>
      </c>
      <c r="BD56" s="110">
        <f t="shared" ca="1" si="13"/>
        <v>58528.063547397236</v>
      </c>
      <c r="BE56" s="110">
        <f t="shared" ca="1" si="13"/>
        <v>58146.326633828547</v>
      </c>
      <c r="BF56" s="110">
        <f t="shared" ca="1" si="13"/>
        <v>57758.421936937782</v>
      </c>
      <c r="BG56" s="110">
        <f t="shared" ca="1" si="13"/>
        <v>57372.865344720485</v>
      </c>
      <c r="BH56" s="110">
        <f t="shared" ca="1" si="13"/>
        <v>56989.711031598912</v>
      </c>
      <c r="BI56" s="110">
        <f t="shared" ca="1" si="13"/>
        <v>143077.26395687409</v>
      </c>
      <c r="BJ56" s="110">
        <f t="shared" ca="1" si="13"/>
        <v>142249.21654315974</v>
      </c>
      <c r="BK56" s="110">
        <f t="shared" ca="1" si="13"/>
        <v>141423.56419621268</v>
      </c>
      <c r="BL56" s="110">
        <f t="shared" ca="1" si="13"/>
        <v>140600.36217394308</v>
      </c>
      <c r="BM56" s="110">
        <f t="shared" ca="1" si="13"/>
        <v>0</v>
      </c>
      <c r="BN56" s="110">
        <f t="shared" ca="1" si="13"/>
        <v>0</v>
      </c>
      <c r="BO56" s="110">
        <f t="shared" ca="1" si="13"/>
        <v>0</v>
      </c>
      <c r="BP56" s="110">
        <f t="shared" ca="1" si="13"/>
        <v>0</v>
      </c>
      <c r="BQ56" s="110">
        <f t="shared" ref="BQ56:DU56" ca="1" si="14">IFERROR(SUM(BQ53,BQ55),"")</f>
        <v>0</v>
      </c>
      <c r="BR56" s="110">
        <f t="shared" ca="1" si="14"/>
        <v>0</v>
      </c>
      <c r="BS56" s="110">
        <f t="shared" ca="1" si="14"/>
        <v>0</v>
      </c>
      <c r="BT56" s="110">
        <f t="shared" ca="1" si="14"/>
        <v>0</v>
      </c>
      <c r="BU56" s="110">
        <f t="shared" ca="1" si="14"/>
        <v>0</v>
      </c>
      <c r="BV56" s="110">
        <f t="shared" ca="1" si="14"/>
        <v>0</v>
      </c>
      <c r="BW56" s="110">
        <f t="shared" ca="1" si="14"/>
        <v>0</v>
      </c>
      <c r="BX56" s="110">
        <f t="shared" ca="1" si="14"/>
        <v>0</v>
      </c>
      <c r="BY56" s="110">
        <f t="shared" ca="1" si="14"/>
        <v>0</v>
      </c>
      <c r="BZ56" s="110">
        <f t="shared" ca="1" si="14"/>
        <v>0</v>
      </c>
      <c r="CA56" s="110">
        <f t="shared" ca="1" si="14"/>
        <v>0</v>
      </c>
      <c r="CB56" s="110">
        <f t="shared" ca="1" si="14"/>
        <v>0</v>
      </c>
      <c r="CC56" s="110">
        <f t="shared" ca="1" si="14"/>
        <v>0</v>
      </c>
      <c r="CD56" s="110">
        <f t="shared" ca="1" si="14"/>
        <v>0</v>
      </c>
      <c r="CE56" s="110">
        <f t="shared" ca="1" si="14"/>
        <v>0</v>
      </c>
      <c r="CF56" s="110">
        <f t="shared" ca="1" si="14"/>
        <v>0</v>
      </c>
      <c r="CG56" s="110">
        <f t="shared" ca="1" si="14"/>
        <v>0</v>
      </c>
      <c r="CH56" s="110">
        <f t="shared" ca="1" si="14"/>
        <v>0</v>
      </c>
      <c r="CI56" s="110">
        <f t="shared" ca="1" si="14"/>
        <v>0</v>
      </c>
      <c r="CJ56" s="110">
        <f t="shared" ca="1" si="14"/>
        <v>0</v>
      </c>
      <c r="CK56" s="110">
        <f t="shared" ca="1" si="14"/>
        <v>0</v>
      </c>
      <c r="CL56" s="110">
        <f t="shared" ca="1" si="14"/>
        <v>0</v>
      </c>
      <c r="CM56" s="110">
        <f t="shared" ca="1" si="14"/>
        <v>0</v>
      </c>
      <c r="CN56" s="110">
        <f t="shared" ca="1" si="14"/>
        <v>0</v>
      </c>
      <c r="CO56" s="110">
        <f t="shared" ca="1" si="14"/>
        <v>0</v>
      </c>
      <c r="CP56" s="110">
        <f t="shared" ca="1" si="14"/>
        <v>0</v>
      </c>
      <c r="CQ56" s="110">
        <f t="shared" ca="1" si="14"/>
        <v>0</v>
      </c>
      <c r="CR56" s="110">
        <f t="shared" ca="1" si="14"/>
        <v>0</v>
      </c>
      <c r="CS56" s="110">
        <f t="shared" ca="1" si="14"/>
        <v>0</v>
      </c>
      <c r="CT56" s="110">
        <f t="shared" ca="1" si="14"/>
        <v>0</v>
      </c>
      <c r="CU56" s="110">
        <f t="shared" ca="1" si="14"/>
        <v>0</v>
      </c>
      <c r="CV56" s="110">
        <f t="shared" ca="1" si="14"/>
        <v>0</v>
      </c>
      <c r="CW56" s="110">
        <f t="shared" ca="1" si="14"/>
        <v>0</v>
      </c>
      <c r="CX56" s="110">
        <f t="shared" ca="1" si="14"/>
        <v>0</v>
      </c>
      <c r="CY56" s="110">
        <f t="shared" ca="1" si="14"/>
        <v>0</v>
      </c>
      <c r="CZ56" s="110">
        <f t="shared" ca="1" si="14"/>
        <v>0</v>
      </c>
      <c r="DA56" s="110">
        <f t="shared" ca="1" si="14"/>
        <v>0</v>
      </c>
      <c r="DB56" s="110">
        <f t="shared" ca="1" si="14"/>
        <v>0</v>
      </c>
      <c r="DC56" s="110">
        <f t="shared" ca="1" si="14"/>
        <v>0</v>
      </c>
      <c r="DD56" s="110">
        <f t="shared" ca="1" si="14"/>
        <v>0</v>
      </c>
      <c r="DE56" s="110">
        <f t="shared" ca="1" si="14"/>
        <v>0</v>
      </c>
      <c r="DF56" s="110">
        <f t="shared" ca="1" si="14"/>
        <v>0</v>
      </c>
      <c r="DG56" s="110">
        <f t="shared" ca="1" si="14"/>
        <v>0</v>
      </c>
      <c r="DH56" s="110">
        <f t="shared" ca="1" si="14"/>
        <v>0</v>
      </c>
      <c r="DI56" s="110">
        <f t="shared" ca="1" si="14"/>
        <v>0</v>
      </c>
      <c r="DJ56" s="110">
        <f t="shared" ca="1" si="14"/>
        <v>0</v>
      </c>
      <c r="DK56" s="110">
        <f t="shared" ca="1" si="14"/>
        <v>0</v>
      </c>
      <c r="DL56" s="110">
        <f t="shared" ca="1" si="14"/>
        <v>0</v>
      </c>
      <c r="DM56" s="110">
        <f t="shared" ca="1" si="14"/>
        <v>0</v>
      </c>
      <c r="DN56" s="110">
        <f t="shared" ca="1" si="14"/>
        <v>0</v>
      </c>
      <c r="DO56" s="110">
        <f t="shared" ca="1" si="14"/>
        <v>0</v>
      </c>
      <c r="DP56" s="110">
        <f t="shared" ca="1" si="14"/>
        <v>0</v>
      </c>
      <c r="DQ56" s="110">
        <f t="shared" ca="1" si="14"/>
        <v>0</v>
      </c>
      <c r="DR56" s="110">
        <f t="shared" ca="1" si="14"/>
        <v>0</v>
      </c>
      <c r="DS56" s="110">
        <f t="shared" ca="1" si="14"/>
        <v>0</v>
      </c>
      <c r="DT56" s="110">
        <f t="shared" ca="1" si="14"/>
        <v>0</v>
      </c>
      <c r="DU56" s="110">
        <f t="shared" ca="1" si="14"/>
        <v>0</v>
      </c>
    </row>
    <row r="57" spans="1:125">
      <c r="A57" s="2"/>
      <c r="B57" s="2"/>
      <c r="C57" s="2"/>
      <c r="D57" s="2"/>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DN57" s="85"/>
      <c r="DO57" s="85"/>
      <c r="DP57" s="85"/>
      <c r="DQ57" s="85"/>
      <c r="DR57" s="85"/>
      <c r="DS57" s="85"/>
      <c r="DT57" s="85"/>
      <c r="DU57" s="85"/>
    </row>
    <row r="58" spans="1:125">
      <c r="A58" s="25" t="s">
        <v>500</v>
      </c>
      <c r="B58" s="25"/>
      <c r="C58" s="25"/>
      <c r="D58" s="110"/>
      <c r="E58" s="110">
        <f t="shared" ref="E58:BP58" ca="1" si="15">IFERROR(SUM(E51,E55),"")</f>
        <v>1512583.322383886</v>
      </c>
      <c r="F58" s="110">
        <f t="shared" ca="1" si="15"/>
        <v>1522054.0059069193</v>
      </c>
      <c r="G58" s="110">
        <f t="shared" ca="1" si="15"/>
        <v>1531478.9392324158</v>
      </c>
      <c r="H58" s="110">
        <f t="shared" ca="1" si="15"/>
        <v>1540856.5421818255</v>
      </c>
      <c r="I58" s="110">
        <f t="shared" ca="1" si="15"/>
        <v>1546625.7608563974</v>
      </c>
      <c r="J58" s="110">
        <f t="shared" ca="1" si="15"/>
        <v>-179523.6616861372</v>
      </c>
      <c r="K58" s="110">
        <f t="shared" ca="1" si="15"/>
        <v>-83907.298390343858</v>
      </c>
      <c r="L58" s="110">
        <f t="shared" ca="1" si="15"/>
        <v>-85038.769908637914</v>
      </c>
      <c r="M58" s="110">
        <f t="shared" ca="1" si="15"/>
        <v>-86185.499072229417</v>
      </c>
      <c r="N58" s="110">
        <f t="shared" ca="1" si="15"/>
        <v>-87347.691627119493</v>
      </c>
      <c r="O58" s="110">
        <f t="shared" ca="1" si="15"/>
        <v>-88525.556093748339</v>
      </c>
      <c r="P58" s="110">
        <f t="shared" ca="1" si="15"/>
        <v>-89719.303804409356</v>
      </c>
      <c r="Q58" s="110">
        <f t="shared" ca="1" si="15"/>
        <v>-90929.148941164996</v>
      </c>
      <c r="R58" s="110">
        <f t="shared" ca="1" si="15"/>
        <v>-92155.308574276103</v>
      </c>
      <c r="S58" s="110">
        <f t="shared" ca="1" si="15"/>
        <v>-93398.002701148303</v>
      </c>
      <c r="T58" s="110">
        <f t="shared" ca="1" si="15"/>
        <v>-94657.454285804124</v>
      </c>
      <c r="U58" s="110">
        <f t="shared" ca="1" si="15"/>
        <v>-95933.88929888673</v>
      </c>
      <c r="V58" s="110">
        <f t="shared" ca="1" si="15"/>
        <v>-97227.536758204267</v>
      </c>
      <c r="W58" s="110">
        <f t="shared" ca="1" si="15"/>
        <v>-98538.628769819465</v>
      </c>
      <c r="X58" s="110">
        <f t="shared" ca="1" si="15"/>
        <v>-99867.400569694742</v>
      </c>
      <c r="Y58" s="110">
        <f t="shared" ca="1" si="15"/>
        <v>-101214.0905658975</v>
      </c>
      <c r="Z58" s="110">
        <f t="shared" ca="1" si="15"/>
        <v>-102578.9403813758</v>
      </c>
      <c r="AA58" s="110">
        <f t="shared" ca="1" si="15"/>
        <v>-103962.19489731042</v>
      </c>
      <c r="AB58" s="110">
        <f t="shared" ca="1" si="15"/>
        <v>-105364.10229705081</v>
      </c>
      <c r="AC58" s="110">
        <f t="shared" ca="1" si="15"/>
        <v>-106784.91411064444</v>
      </c>
      <c r="AD58" s="110">
        <f t="shared" ca="1" si="15"/>
        <v>-108224.8852599668</v>
      </c>
      <c r="AE58" s="110">
        <f t="shared" ca="1" si="15"/>
        <v>-109684.2741044584</v>
      </c>
      <c r="AF58" s="110">
        <f t="shared" ca="1" si="15"/>
        <v>-111163.34248748043</v>
      </c>
      <c r="AG58" s="110">
        <f t="shared" ca="1" si="15"/>
        <v>-112662.35578329444</v>
      </c>
      <c r="AH58" s="110">
        <f t="shared" ca="1" si="15"/>
        <v>-114181.58294467532</v>
      </c>
      <c r="AI58" s="110">
        <f t="shared" ca="1" si="15"/>
        <v>-115721.2965511678</v>
      </c>
      <c r="AJ58" s="110">
        <f t="shared" ca="1" si="15"/>
        <v>-117281.77285799143</v>
      </c>
      <c r="AK58" s="110">
        <f t="shared" ca="1" si="15"/>
        <v>-118863.29184560693</v>
      </c>
      <c r="AL58" s="110">
        <f t="shared" ca="1" si="15"/>
        <v>-120466.13726995028</v>
      </c>
      <c r="AM58" s="110">
        <f t="shared" ca="1" si="15"/>
        <v>-122090.5967133441</v>
      </c>
      <c r="AN58" s="110">
        <f t="shared" ca="1" si="15"/>
        <v>-123736.96163609529</v>
      </c>
      <c r="AO58" s="110">
        <f t="shared" ca="1" si="15"/>
        <v>-125405.52742878909</v>
      </c>
      <c r="AP58" s="110">
        <f t="shared" ca="1" si="15"/>
        <v>-127096.59346528843</v>
      </c>
      <c r="AQ58" s="110">
        <f t="shared" ca="1" si="15"/>
        <v>-128810.46315644663</v>
      </c>
      <c r="AR58" s="110">
        <f t="shared" ca="1" si="15"/>
        <v>-130547.44400454595</v>
      </c>
      <c r="AS58" s="110">
        <f t="shared" ca="1" si="15"/>
        <v>-132307.84765846966</v>
      </c>
      <c r="AT58" s="110">
        <f t="shared" ca="1" si="15"/>
        <v>-134091.98996961792</v>
      </c>
      <c r="AU58" s="110">
        <f t="shared" ca="1" si="15"/>
        <v>-135900.19104857746</v>
      </c>
      <c r="AV58" s="110">
        <f t="shared" ca="1" si="15"/>
        <v>-137732.77532255618</v>
      </c>
      <c r="AW58" s="110">
        <f t="shared" ca="1" si="15"/>
        <v>-139590.07159359197</v>
      </c>
      <c r="AX58" s="110">
        <f t="shared" ca="1" si="15"/>
        <v>-141472.41309754565</v>
      </c>
      <c r="AY58" s="110">
        <f t="shared" ca="1" si="15"/>
        <v>-143380.13756389113</v>
      </c>
      <c r="AZ58" s="110">
        <f t="shared" ca="1" si="15"/>
        <v>-145313.5872763097</v>
      </c>
      <c r="BA58" s="110">
        <f t="shared" ca="1" si="15"/>
        <v>-147273.10913410326</v>
      </c>
      <c r="BB58" s="110">
        <f t="shared" ca="1" si="15"/>
        <v>-149259.05471443463</v>
      </c>
      <c r="BC58" s="110">
        <f t="shared" ca="1" si="15"/>
        <v>-151271.78033540773</v>
      </c>
      <c r="BD58" s="110">
        <f t="shared" ca="1" si="15"/>
        <v>-153311.6471199978</v>
      </c>
      <c r="BE58" s="110">
        <f t="shared" ca="1" si="15"/>
        <v>-155379.02106084436</v>
      </c>
      <c r="BF58" s="110">
        <f t="shared" ca="1" si="15"/>
        <v>-157474.27308591708</v>
      </c>
      <c r="BG58" s="110">
        <f t="shared" ca="1" si="15"/>
        <v>-159597.77912506866</v>
      </c>
      <c r="BH58" s="110">
        <f t="shared" ca="1" si="15"/>
        <v>-161749.92017748251</v>
      </c>
      <c r="BI58" s="110">
        <f t="shared" ca="1" si="15"/>
        <v>-77454.157802918053</v>
      </c>
      <c r="BJ58" s="110">
        <f t="shared" ca="1" si="15"/>
        <v>-79664.73249945094</v>
      </c>
      <c r="BK58" s="110">
        <f t="shared" ca="1" si="15"/>
        <v>-81905.116310997269</v>
      </c>
      <c r="BL58" s="110">
        <f t="shared" ca="1" si="15"/>
        <v>-84175.711206936059</v>
      </c>
      <c r="BM58" s="110">
        <f t="shared" ca="1" si="15"/>
        <v>0</v>
      </c>
      <c r="BN58" s="110">
        <f t="shared" ca="1" si="15"/>
        <v>0</v>
      </c>
      <c r="BO58" s="110">
        <f t="shared" ca="1" si="15"/>
        <v>0</v>
      </c>
      <c r="BP58" s="110">
        <f t="shared" ca="1" si="15"/>
        <v>0</v>
      </c>
      <c r="BQ58" s="110">
        <f t="shared" ref="BQ58:DU58" ca="1" si="16">IFERROR(SUM(BQ51,BQ55),"")</f>
        <v>0</v>
      </c>
      <c r="BR58" s="110">
        <f t="shared" ca="1" si="16"/>
        <v>0</v>
      </c>
      <c r="BS58" s="110">
        <f t="shared" ca="1" si="16"/>
        <v>0</v>
      </c>
      <c r="BT58" s="110">
        <f t="shared" ca="1" si="16"/>
        <v>0</v>
      </c>
      <c r="BU58" s="110">
        <f t="shared" ca="1" si="16"/>
        <v>0</v>
      </c>
      <c r="BV58" s="110">
        <f t="shared" ca="1" si="16"/>
        <v>0</v>
      </c>
      <c r="BW58" s="110">
        <f t="shared" ca="1" si="16"/>
        <v>0</v>
      </c>
      <c r="BX58" s="110">
        <f t="shared" ca="1" si="16"/>
        <v>0</v>
      </c>
      <c r="BY58" s="110">
        <f t="shared" ca="1" si="16"/>
        <v>0</v>
      </c>
      <c r="BZ58" s="110">
        <f t="shared" ca="1" si="16"/>
        <v>0</v>
      </c>
      <c r="CA58" s="110">
        <f t="shared" ca="1" si="16"/>
        <v>0</v>
      </c>
      <c r="CB58" s="110">
        <f t="shared" ca="1" si="16"/>
        <v>0</v>
      </c>
      <c r="CC58" s="110">
        <f t="shared" ca="1" si="16"/>
        <v>0</v>
      </c>
      <c r="CD58" s="110">
        <f t="shared" ca="1" si="16"/>
        <v>0</v>
      </c>
      <c r="CE58" s="110">
        <f t="shared" ca="1" si="16"/>
        <v>0</v>
      </c>
      <c r="CF58" s="110">
        <f t="shared" ca="1" si="16"/>
        <v>0</v>
      </c>
      <c r="CG58" s="110">
        <f t="shared" ca="1" si="16"/>
        <v>0</v>
      </c>
      <c r="CH58" s="110">
        <f t="shared" ca="1" si="16"/>
        <v>0</v>
      </c>
      <c r="CI58" s="110">
        <f t="shared" ca="1" si="16"/>
        <v>0</v>
      </c>
      <c r="CJ58" s="110">
        <f t="shared" ca="1" si="16"/>
        <v>0</v>
      </c>
      <c r="CK58" s="110">
        <f t="shared" ca="1" si="16"/>
        <v>0</v>
      </c>
      <c r="CL58" s="110">
        <f t="shared" ca="1" si="16"/>
        <v>0</v>
      </c>
      <c r="CM58" s="110">
        <f t="shared" ca="1" si="16"/>
        <v>0</v>
      </c>
      <c r="CN58" s="110">
        <f t="shared" ca="1" si="16"/>
        <v>0</v>
      </c>
      <c r="CO58" s="110">
        <f t="shared" ca="1" si="16"/>
        <v>0</v>
      </c>
      <c r="CP58" s="110">
        <f t="shared" ca="1" si="16"/>
        <v>0</v>
      </c>
      <c r="CQ58" s="110">
        <f t="shared" ca="1" si="16"/>
        <v>0</v>
      </c>
      <c r="CR58" s="110">
        <f t="shared" ca="1" si="16"/>
        <v>0</v>
      </c>
      <c r="CS58" s="110">
        <f t="shared" ca="1" si="16"/>
        <v>0</v>
      </c>
      <c r="CT58" s="110">
        <f t="shared" ca="1" si="16"/>
        <v>0</v>
      </c>
      <c r="CU58" s="110">
        <f t="shared" ca="1" si="16"/>
        <v>0</v>
      </c>
      <c r="CV58" s="110">
        <f t="shared" ca="1" si="16"/>
        <v>0</v>
      </c>
      <c r="CW58" s="110">
        <f t="shared" ca="1" si="16"/>
        <v>0</v>
      </c>
      <c r="CX58" s="110">
        <f t="shared" ca="1" si="16"/>
        <v>0</v>
      </c>
      <c r="CY58" s="110">
        <f t="shared" ca="1" si="16"/>
        <v>0</v>
      </c>
      <c r="CZ58" s="110">
        <f t="shared" ca="1" si="16"/>
        <v>0</v>
      </c>
      <c r="DA58" s="110">
        <f t="shared" ca="1" si="16"/>
        <v>0</v>
      </c>
      <c r="DB58" s="110">
        <f t="shared" ca="1" si="16"/>
        <v>0</v>
      </c>
      <c r="DC58" s="110">
        <f t="shared" ca="1" si="16"/>
        <v>0</v>
      </c>
      <c r="DD58" s="110">
        <f t="shared" ca="1" si="16"/>
        <v>0</v>
      </c>
      <c r="DE58" s="110">
        <f t="shared" ca="1" si="16"/>
        <v>0</v>
      </c>
      <c r="DF58" s="110">
        <f t="shared" ca="1" si="16"/>
        <v>0</v>
      </c>
      <c r="DG58" s="110">
        <f t="shared" ca="1" si="16"/>
        <v>0</v>
      </c>
      <c r="DH58" s="110">
        <f t="shared" ca="1" si="16"/>
        <v>0</v>
      </c>
      <c r="DI58" s="110">
        <f t="shared" ca="1" si="16"/>
        <v>0</v>
      </c>
      <c r="DJ58" s="110">
        <f t="shared" ca="1" si="16"/>
        <v>0</v>
      </c>
      <c r="DK58" s="110">
        <f t="shared" ca="1" si="16"/>
        <v>0</v>
      </c>
      <c r="DL58" s="110">
        <f t="shared" ca="1" si="16"/>
        <v>0</v>
      </c>
      <c r="DM58" s="110">
        <f t="shared" ca="1" si="16"/>
        <v>0</v>
      </c>
      <c r="DN58" s="110">
        <f t="shared" ca="1" si="16"/>
        <v>0</v>
      </c>
      <c r="DO58" s="110">
        <f t="shared" ca="1" si="16"/>
        <v>0</v>
      </c>
      <c r="DP58" s="110">
        <f t="shared" ca="1" si="16"/>
        <v>0</v>
      </c>
      <c r="DQ58" s="110">
        <f t="shared" ca="1" si="16"/>
        <v>0</v>
      </c>
      <c r="DR58" s="110">
        <f t="shared" ca="1" si="16"/>
        <v>0</v>
      </c>
      <c r="DS58" s="110">
        <f t="shared" ca="1" si="16"/>
        <v>0</v>
      </c>
      <c r="DT58" s="110">
        <f t="shared" ca="1" si="16"/>
        <v>0</v>
      </c>
      <c r="DU58" s="110">
        <f t="shared" ca="1" si="16"/>
        <v>0</v>
      </c>
    </row>
    <row r="59" spans="1:125">
      <c r="A59" s="2"/>
      <c r="B59" s="2"/>
      <c r="C59" s="2"/>
      <c r="D59" s="2"/>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row>
    <row r="60" spans="1:125">
      <c r="A60" s="2" t="s">
        <v>508</v>
      </c>
      <c r="B60" s="2"/>
      <c r="C60" s="2"/>
      <c r="D60" s="85">
        <f ca="1">IFERROR(SUM(E60:DU60),"")</f>
        <v>-4343528.201881486</v>
      </c>
      <c r="E60" s="85">
        <f t="shared" ref="E60:BP60" ca="1" si="17">IFERROR(IF(E56&gt;=0,-E56,0),"")</f>
        <v>0</v>
      </c>
      <c r="F60" s="85">
        <f t="shared" ca="1" si="17"/>
        <v>0</v>
      </c>
      <c r="G60" s="85">
        <f t="shared" ca="1" si="17"/>
        <v>0</v>
      </c>
      <c r="H60" s="85">
        <f t="shared" ca="1" si="17"/>
        <v>0</v>
      </c>
      <c r="I60" s="85">
        <f t="shared" ca="1" si="17"/>
        <v>0</v>
      </c>
      <c r="J60" s="85">
        <f t="shared" ca="1" si="17"/>
        <v>0</v>
      </c>
      <c r="K60" s="85">
        <f t="shared" ca="1" si="17"/>
        <v>-98251.474205927618</v>
      </c>
      <c r="L60" s="85">
        <f t="shared" ca="1" si="17"/>
        <v>-98041.790406773041</v>
      </c>
      <c r="M60" s="85">
        <f t="shared" ca="1" si="17"/>
        <v>-98075.995755477474</v>
      </c>
      <c r="N60" s="85">
        <f ca="1">IFERROR(IF(N56&gt;=0,-N56,0),"")</f>
        <v>-97888.466658796766</v>
      </c>
      <c r="O60" s="85">
        <f t="shared" ca="1" si="17"/>
        <v>-97702.072732563829</v>
      </c>
      <c r="P60" s="85">
        <f t="shared" ca="1" si="17"/>
        <v>-97516.840166923692</v>
      </c>
      <c r="Q60" s="85">
        <f t="shared" ca="1" si="17"/>
        <v>-97328.601883840645</v>
      </c>
      <c r="R60" s="85">
        <f t="shared" ca="1" si="17"/>
        <v>-97137.322205226519</v>
      </c>
      <c r="S60" s="85">
        <f t="shared" ca="1" si="17"/>
        <v>-96947.200400468922</v>
      </c>
      <c r="T60" s="85">
        <f t="shared" ca="1" si="17"/>
        <v>-96758.263183515897</v>
      </c>
      <c r="U60" s="85">
        <f t="shared" ca="1" si="17"/>
        <v>-96566.260134771263</v>
      </c>
      <c r="V60" s="85">
        <f t="shared" ca="1" si="17"/>
        <v>-96371.154862584794</v>
      </c>
      <c r="W60" s="85">
        <f t="shared" ca="1" si="17"/>
        <v>-96177.230621732058</v>
      </c>
      <c r="X60" s="85">
        <f t="shared" ca="1" si="17"/>
        <v>-95984.514660439934</v>
      </c>
      <c r="Y60" s="85">
        <f t="shared" ca="1" si="17"/>
        <v>-95788.671550720435</v>
      </c>
      <c r="Z60" s="85">
        <f t="shared" ca="1" si="17"/>
        <v>-95589.664173090408</v>
      </c>
      <c r="AA60" s="85">
        <f t="shared" ca="1" si="17"/>
        <v>-95391.861447420364</v>
      </c>
      <c r="AB60" s="85">
        <f t="shared" ca="1" si="17"/>
        <v>-95195.291166902505</v>
      </c>
      <c r="AC60" s="85">
        <f t="shared" ca="1" si="17"/>
        <v>-94995.531194988682</v>
      </c>
      <c r="AD60" s="85">
        <f t="shared" ca="1" si="17"/>
        <v>-67814.247953215294</v>
      </c>
      <c r="AE60" s="85">
        <f t="shared" ca="1" si="17"/>
        <v>-67478.597737428965</v>
      </c>
      <c r="AF60" s="85">
        <f t="shared" ca="1" si="17"/>
        <v>-67145.038850161131</v>
      </c>
      <c r="AG60" s="85">
        <f t="shared" ca="1" si="17"/>
        <v>-66806.067395388018</v>
      </c>
      <c r="AH60" s="85">
        <f t="shared" ca="1" si="17"/>
        <v>-66461.619125533442</v>
      </c>
      <c r="AI60" s="85">
        <f t="shared" ca="1" si="17"/>
        <v>-66119.255905431273</v>
      </c>
      <c r="AJ60" s="85">
        <f t="shared" ca="1" si="17"/>
        <v>-65779.025840418035</v>
      </c>
      <c r="AK60" s="85">
        <f t="shared" ca="1" si="17"/>
        <v>-65433.274956549547</v>
      </c>
      <c r="AL60" s="85">
        <f t="shared" ca="1" si="17"/>
        <v>-65081.937721297916</v>
      </c>
      <c r="AM60" s="85">
        <f t="shared" ca="1" si="17"/>
        <v>-64732.727236793668</v>
      </c>
      <c r="AN60" s="85">
        <f t="shared" ca="1" si="17"/>
        <v>-64385.692570480154</v>
      </c>
      <c r="AO60" s="85">
        <f t="shared" ca="1" si="17"/>
        <v>-64033.026668934443</v>
      </c>
      <c r="AP60" s="85">
        <f t="shared" ca="1" si="17"/>
        <v>-63674.66268897758</v>
      </c>
      <c r="AQ60" s="85">
        <f t="shared" ca="1" si="17"/>
        <v>-63318.467994783234</v>
      </c>
      <c r="AR60" s="85">
        <f t="shared" ca="1" si="17"/>
        <v>-62964.492635143601</v>
      </c>
      <c r="AS60" s="85">
        <f t="shared" ca="1" si="17"/>
        <v>-62604.773415566829</v>
      </c>
      <c r="AT60" s="85">
        <f t="shared" ca="1" si="17"/>
        <v>-62239.24215601082</v>
      </c>
      <c r="AU60" s="85">
        <f t="shared" ca="1" si="17"/>
        <v>-61875.92356793271</v>
      </c>
      <c r="AV60" s="85">
        <f t="shared" ca="1" si="17"/>
        <v>-61514.868701100262</v>
      </c>
      <c r="AW60" s="85">
        <f t="shared" ca="1" si="17"/>
        <v>-61147.955097131809</v>
      </c>
      <c r="AX60" s="85">
        <f t="shared" ca="1" si="17"/>
        <v>-60775.113212384895</v>
      </c>
      <c r="AY60" s="85">
        <f t="shared" ca="1" si="17"/>
        <v>-60404.528252545104</v>
      </c>
      <c r="AZ60" s="85">
        <f t="shared" ca="1" si="17"/>
        <v>-60036.252288375923</v>
      </c>
      <c r="BA60" s="85">
        <f t="shared" ca="1" si="17"/>
        <v>-59662.000412328285</v>
      </c>
      <c r="BB60" s="85">
        <f t="shared" ca="1" si="17"/>
        <v>-59281.701689886308</v>
      </c>
      <c r="BC60" s="85">
        <f t="shared" ca="1" si="17"/>
        <v>-58903.705030849786</v>
      </c>
      <c r="BD60" s="85">
        <f t="shared" ca="1" si="17"/>
        <v>-58528.063547397236</v>
      </c>
      <c r="BE60" s="85">
        <f t="shared" ca="1" si="17"/>
        <v>-58146.326633828547</v>
      </c>
      <c r="BF60" s="85">
        <f t="shared" ca="1" si="17"/>
        <v>-57758.421936937782</v>
      </c>
      <c r="BG60" s="85">
        <f t="shared" ca="1" si="17"/>
        <v>-57372.865344720485</v>
      </c>
      <c r="BH60" s="85">
        <f t="shared" ca="1" si="17"/>
        <v>-56989.711031598912</v>
      </c>
      <c r="BI60" s="85">
        <f t="shared" ca="1" si="17"/>
        <v>-143077.26395687409</v>
      </c>
      <c r="BJ60" s="85">
        <f t="shared" ca="1" si="17"/>
        <v>-142249.21654315974</v>
      </c>
      <c r="BK60" s="85">
        <f t="shared" ca="1" si="17"/>
        <v>-141423.56419621268</v>
      </c>
      <c r="BL60" s="85">
        <f t="shared" ca="1" si="17"/>
        <v>-140600.36217394308</v>
      </c>
      <c r="BM60" s="85">
        <f t="shared" ca="1" si="17"/>
        <v>0</v>
      </c>
      <c r="BN60" s="85">
        <f t="shared" ca="1" si="17"/>
        <v>0</v>
      </c>
      <c r="BO60" s="85">
        <f t="shared" ca="1" si="17"/>
        <v>0</v>
      </c>
      <c r="BP60" s="85">
        <f t="shared" ca="1" si="17"/>
        <v>0</v>
      </c>
      <c r="BQ60" s="85">
        <f t="shared" ref="BQ60:DU60" ca="1" si="18">IFERROR(IF(BQ56&gt;=0,-BQ56,0),"")</f>
        <v>0</v>
      </c>
      <c r="BR60" s="85">
        <f t="shared" ca="1" si="18"/>
        <v>0</v>
      </c>
      <c r="BS60" s="85">
        <f t="shared" ca="1" si="18"/>
        <v>0</v>
      </c>
      <c r="BT60" s="85">
        <f t="shared" ca="1" si="18"/>
        <v>0</v>
      </c>
      <c r="BU60" s="85">
        <f t="shared" ca="1" si="18"/>
        <v>0</v>
      </c>
      <c r="BV60" s="85">
        <f t="shared" ca="1" si="18"/>
        <v>0</v>
      </c>
      <c r="BW60" s="85">
        <f t="shared" ca="1" si="18"/>
        <v>0</v>
      </c>
      <c r="BX60" s="85">
        <f t="shared" ca="1" si="18"/>
        <v>0</v>
      </c>
      <c r="BY60" s="85">
        <f t="shared" ca="1" si="18"/>
        <v>0</v>
      </c>
      <c r="BZ60" s="85">
        <f t="shared" ca="1" si="18"/>
        <v>0</v>
      </c>
      <c r="CA60" s="85">
        <f t="shared" ca="1" si="18"/>
        <v>0</v>
      </c>
      <c r="CB60" s="85">
        <f t="shared" ca="1" si="18"/>
        <v>0</v>
      </c>
      <c r="CC60" s="85">
        <f t="shared" ca="1" si="18"/>
        <v>0</v>
      </c>
      <c r="CD60" s="85">
        <f t="shared" ca="1" si="18"/>
        <v>0</v>
      </c>
      <c r="CE60" s="85">
        <f t="shared" ca="1" si="18"/>
        <v>0</v>
      </c>
      <c r="CF60" s="85">
        <f t="shared" ca="1" si="18"/>
        <v>0</v>
      </c>
      <c r="CG60" s="85">
        <f t="shared" ca="1" si="18"/>
        <v>0</v>
      </c>
      <c r="CH60" s="85">
        <f t="shared" ca="1" si="18"/>
        <v>0</v>
      </c>
      <c r="CI60" s="85">
        <f t="shared" ca="1" si="18"/>
        <v>0</v>
      </c>
      <c r="CJ60" s="85">
        <f t="shared" ca="1" si="18"/>
        <v>0</v>
      </c>
      <c r="CK60" s="85">
        <f t="shared" ca="1" si="18"/>
        <v>0</v>
      </c>
      <c r="CL60" s="85">
        <f t="shared" ca="1" si="18"/>
        <v>0</v>
      </c>
      <c r="CM60" s="85">
        <f t="shared" ca="1" si="18"/>
        <v>0</v>
      </c>
      <c r="CN60" s="85">
        <f t="shared" ca="1" si="18"/>
        <v>0</v>
      </c>
      <c r="CO60" s="85">
        <f t="shared" ca="1" si="18"/>
        <v>0</v>
      </c>
      <c r="CP60" s="85">
        <f t="shared" ca="1" si="18"/>
        <v>0</v>
      </c>
      <c r="CQ60" s="85">
        <f t="shared" ca="1" si="18"/>
        <v>0</v>
      </c>
      <c r="CR60" s="85">
        <f t="shared" ca="1" si="18"/>
        <v>0</v>
      </c>
      <c r="CS60" s="85">
        <f t="shared" ca="1" si="18"/>
        <v>0</v>
      </c>
      <c r="CT60" s="85">
        <f t="shared" ca="1" si="18"/>
        <v>0</v>
      </c>
      <c r="CU60" s="85">
        <f t="shared" ca="1" si="18"/>
        <v>0</v>
      </c>
      <c r="CV60" s="85">
        <f t="shared" ca="1" si="18"/>
        <v>0</v>
      </c>
      <c r="CW60" s="85">
        <f t="shared" ca="1" si="18"/>
        <v>0</v>
      </c>
      <c r="CX60" s="85">
        <f t="shared" ca="1" si="18"/>
        <v>0</v>
      </c>
      <c r="CY60" s="85">
        <f t="shared" ca="1" si="18"/>
        <v>0</v>
      </c>
      <c r="CZ60" s="85">
        <f t="shared" ca="1" si="18"/>
        <v>0</v>
      </c>
      <c r="DA60" s="85">
        <f t="shared" ca="1" si="18"/>
        <v>0</v>
      </c>
      <c r="DB60" s="85">
        <f t="shared" ca="1" si="18"/>
        <v>0</v>
      </c>
      <c r="DC60" s="85">
        <f t="shared" ca="1" si="18"/>
        <v>0</v>
      </c>
      <c r="DD60" s="85">
        <f t="shared" ca="1" si="18"/>
        <v>0</v>
      </c>
      <c r="DE60" s="85">
        <f t="shared" ca="1" si="18"/>
        <v>0</v>
      </c>
      <c r="DF60" s="85">
        <f t="shared" ca="1" si="18"/>
        <v>0</v>
      </c>
      <c r="DG60" s="85">
        <f t="shared" ca="1" si="18"/>
        <v>0</v>
      </c>
      <c r="DH60" s="85">
        <f t="shared" ca="1" si="18"/>
        <v>0</v>
      </c>
      <c r="DI60" s="85">
        <f t="shared" ca="1" si="18"/>
        <v>0</v>
      </c>
      <c r="DJ60" s="85">
        <f t="shared" ca="1" si="18"/>
        <v>0</v>
      </c>
      <c r="DK60" s="85">
        <f t="shared" ca="1" si="18"/>
        <v>0</v>
      </c>
      <c r="DL60" s="85">
        <f t="shared" ca="1" si="18"/>
        <v>0</v>
      </c>
      <c r="DM60" s="85">
        <f t="shared" ca="1" si="18"/>
        <v>0</v>
      </c>
      <c r="DN60" s="85">
        <f t="shared" ca="1" si="18"/>
        <v>0</v>
      </c>
      <c r="DO60" s="85">
        <f t="shared" ca="1" si="18"/>
        <v>0</v>
      </c>
      <c r="DP60" s="85">
        <f t="shared" ca="1" si="18"/>
        <v>0</v>
      </c>
      <c r="DQ60" s="85">
        <f t="shared" ca="1" si="18"/>
        <v>0</v>
      </c>
      <c r="DR60" s="85">
        <f t="shared" ca="1" si="18"/>
        <v>0</v>
      </c>
      <c r="DS60" s="85">
        <f t="shared" ca="1" si="18"/>
        <v>0</v>
      </c>
      <c r="DT60" s="85">
        <f t="shared" ca="1" si="18"/>
        <v>0</v>
      </c>
      <c r="DU60" s="85">
        <f t="shared" ca="1" si="18"/>
        <v>0</v>
      </c>
    </row>
    <row r="61" spans="1:1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c r="A62" s="25" t="s">
        <v>504</v>
      </c>
      <c r="B62" s="25"/>
      <c r="C62" s="25"/>
      <c r="D62" s="110"/>
      <c r="E62" s="110">
        <f t="shared" ref="E62:BP62" ca="1" si="19">IFERROR(SUM(E58,E60),"")</f>
        <v>1512583.322383886</v>
      </c>
      <c r="F62" s="110">
        <f t="shared" ca="1" si="19"/>
        <v>1522054.0059069193</v>
      </c>
      <c r="G62" s="110">
        <f t="shared" ca="1" si="19"/>
        <v>1531478.9392324158</v>
      </c>
      <c r="H62" s="110">
        <f t="shared" ca="1" si="19"/>
        <v>1540856.5421818255</v>
      </c>
      <c r="I62" s="110">
        <f t="shared" ca="1" si="19"/>
        <v>1546625.7608563974</v>
      </c>
      <c r="J62" s="110">
        <f t="shared" ca="1" si="19"/>
        <v>-179523.6616861372</v>
      </c>
      <c r="K62" s="110">
        <f t="shared" ca="1" si="19"/>
        <v>-182158.77259627148</v>
      </c>
      <c r="L62" s="110">
        <f t="shared" ca="1" si="19"/>
        <v>-183080.56031541096</v>
      </c>
      <c r="M62" s="110">
        <f t="shared" ca="1" si="19"/>
        <v>-184261.49482770689</v>
      </c>
      <c r="N62" s="110">
        <f t="shared" ca="1" si="19"/>
        <v>-185236.15828591626</v>
      </c>
      <c r="O62" s="110">
        <f t="shared" ca="1" si="19"/>
        <v>-186227.62882631217</v>
      </c>
      <c r="P62" s="110">
        <f t="shared" ca="1" si="19"/>
        <v>-187236.14397133305</v>
      </c>
      <c r="Q62" s="110">
        <f t="shared" ca="1" si="19"/>
        <v>-188257.75082500564</v>
      </c>
      <c r="R62" s="110">
        <f t="shared" ca="1" si="19"/>
        <v>-189292.63077950262</v>
      </c>
      <c r="S62" s="110">
        <f t="shared" ca="1" si="19"/>
        <v>-190345.20310161723</v>
      </c>
      <c r="T62" s="110">
        <f t="shared" ca="1" si="19"/>
        <v>-191415.71746932002</v>
      </c>
      <c r="U62" s="110">
        <f t="shared" ca="1" si="19"/>
        <v>-192500.14943365799</v>
      </c>
      <c r="V62" s="110">
        <f t="shared" ca="1" si="19"/>
        <v>-193598.69162078906</v>
      </c>
      <c r="W62" s="110">
        <f t="shared" ca="1" si="19"/>
        <v>-194715.85939155152</v>
      </c>
      <c r="X62" s="110">
        <f t="shared" ca="1" si="19"/>
        <v>-195851.91523013468</v>
      </c>
      <c r="Y62" s="110">
        <f t="shared" ca="1" si="19"/>
        <v>-197002.76211661793</v>
      </c>
      <c r="Z62" s="110">
        <f t="shared" ca="1" si="19"/>
        <v>-198168.6045544662</v>
      </c>
      <c r="AA62" s="110">
        <f t="shared" ca="1" si="19"/>
        <v>-199354.05634473078</v>
      </c>
      <c r="AB62" s="110">
        <f t="shared" ca="1" si="19"/>
        <v>-200559.39346395331</v>
      </c>
      <c r="AC62" s="110">
        <f t="shared" ca="1" si="19"/>
        <v>-201780.44530563313</v>
      </c>
      <c r="AD62" s="110">
        <f t="shared" ca="1" si="19"/>
        <v>-176039.1332131821</v>
      </c>
      <c r="AE62" s="110">
        <f t="shared" ca="1" si="19"/>
        <v>-177162.87184188736</v>
      </c>
      <c r="AF62" s="110">
        <f t="shared" ca="1" si="19"/>
        <v>-178308.38133764156</v>
      </c>
      <c r="AG62" s="110">
        <f t="shared" ca="1" si="19"/>
        <v>-179468.42317868245</v>
      </c>
      <c r="AH62" s="110">
        <f t="shared" ca="1" si="19"/>
        <v>-180643.20207020876</v>
      </c>
      <c r="AI62" s="110">
        <f t="shared" ca="1" si="19"/>
        <v>-181840.55245659908</v>
      </c>
      <c r="AJ62" s="110">
        <f t="shared" ca="1" si="19"/>
        <v>-183060.79869840946</v>
      </c>
      <c r="AK62" s="110">
        <f t="shared" ca="1" si="19"/>
        <v>-184296.56680215648</v>
      </c>
      <c r="AL62" s="110">
        <f t="shared" ca="1" si="19"/>
        <v>-185548.0749912482</v>
      </c>
      <c r="AM62" s="110">
        <f t="shared" ca="1" si="19"/>
        <v>-186823.32395013777</v>
      </c>
      <c r="AN62" s="110">
        <f t="shared" ca="1" si="19"/>
        <v>-188122.65420657545</v>
      </c>
      <c r="AO62" s="110">
        <f t="shared" ca="1" si="19"/>
        <v>-189438.55409772354</v>
      </c>
      <c r="AP62" s="110">
        <f t="shared" ca="1" si="19"/>
        <v>-190771.25615426601</v>
      </c>
      <c r="AQ62" s="110">
        <f t="shared" ca="1" si="19"/>
        <v>-192128.93115122986</v>
      </c>
      <c r="AR62" s="110">
        <f t="shared" ca="1" si="19"/>
        <v>-193511.93663968955</v>
      </c>
      <c r="AS62" s="110">
        <f t="shared" ca="1" si="19"/>
        <v>-194912.62107403649</v>
      </c>
      <c r="AT62" s="110">
        <f t="shared" ca="1" si="19"/>
        <v>-196331.23212562874</v>
      </c>
      <c r="AU62" s="110">
        <f t="shared" ca="1" si="19"/>
        <v>-197776.11461651017</v>
      </c>
      <c r="AV62" s="110">
        <f t="shared" ca="1" si="19"/>
        <v>-199247.64402365644</v>
      </c>
      <c r="AW62" s="110">
        <f t="shared" ca="1" si="19"/>
        <v>-200738.02669072378</v>
      </c>
      <c r="AX62" s="110">
        <f t="shared" ca="1" si="19"/>
        <v>-202247.52630993054</v>
      </c>
      <c r="AY62" s="110">
        <f t="shared" ca="1" si="19"/>
        <v>-203784.66581643623</v>
      </c>
      <c r="AZ62" s="110">
        <f t="shared" ca="1" si="19"/>
        <v>-205349.83956468562</v>
      </c>
      <c r="BA62" s="110">
        <f t="shared" ca="1" si="19"/>
        <v>-206935.10954643154</v>
      </c>
      <c r="BB62" s="110">
        <f t="shared" ca="1" si="19"/>
        <v>-208540.75640432094</v>
      </c>
      <c r="BC62" s="110">
        <f t="shared" ca="1" si="19"/>
        <v>-210175.48536625752</v>
      </c>
      <c r="BD62" s="110">
        <f t="shared" ca="1" si="19"/>
        <v>-211839.71066739503</v>
      </c>
      <c r="BE62" s="110">
        <f t="shared" ca="1" si="19"/>
        <v>-213525.34769467291</v>
      </c>
      <c r="BF62" s="110">
        <f t="shared" ca="1" si="19"/>
        <v>-215232.69502285487</v>
      </c>
      <c r="BG62" s="110">
        <f t="shared" ca="1" si="19"/>
        <v>-216970.64446978914</v>
      </c>
      <c r="BH62" s="110">
        <f t="shared" ca="1" si="19"/>
        <v>-218739.63120908142</v>
      </c>
      <c r="BI62" s="110">
        <f t="shared" ca="1" si="19"/>
        <v>-220531.42175979214</v>
      </c>
      <c r="BJ62" s="110">
        <f t="shared" ca="1" si="19"/>
        <v>-221913.94904261068</v>
      </c>
      <c r="BK62" s="110">
        <f t="shared" ca="1" si="19"/>
        <v>-223328.68050720997</v>
      </c>
      <c r="BL62" s="110">
        <f t="shared" ca="1" si="19"/>
        <v>-224776.07338087913</v>
      </c>
      <c r="BM62" s="110">
        <f t="shared" ca="1" si="19"/>
        <v>0</v>
      </c>
      <c r="BN62" s="110">
        <f t="shared" ca="1" si="19"/>
        <v>0</v>
      </c>
      <c r="BO62" s="110">
        <f t="shared" ca="1" si="19"/>
        <v>0</v>
      </c>
      <c r="BP62" s="110">
        <f t="shared" ca="1" si="19"/>
        <v>0</v>
      </c>
      <c r="BQ62" s="110">
        <f t="shared" ref="BQ62:DU62" ca="1" si="20">IFERROR(SUM(BQ58,BQ60),"")</f>
        <v>0</v>
      </c>
      <c r="BR62" s="110">
        <f t="shared" ca="1" si="20"/>
        <v>0</v>
      </c>
      <c r="BS62" s="110">
        <f t="shared" ca="1" si="20"/>
        <v>0</v>
      </c>
      <c r="BT62" s="110">
        <f t="shared" ca="1" si="20"/>
        <v>0</v>
      </c>
      <c r="BU62" s="110">
        <f t="shared" ca="1" si="20"/>
        <v>0</v>
      </c>
      <c r="BV62" s="110">
        <f t="shared" ca="1" si="20"/>
        <v>0</v>
      </c>
      <c r="BW62" s="110">
        <f t="shared" ca="1" si="20"/>
        <v>0</v>
      </c>
      <c r="BX62" s="110">
        <f t="shared" ca="1" si="20"/>
        <v>0</v>
      </c>
      <c r="BY62" s="110">
        <f t="shared" ca="1" si="20"/>
        <v>0</v>
      </c>
      <c r="BZ62" s="110">
        <f t="shared" ca="1" si="20"/>
        <v>0</v>
      </c>
      <c r="CA62" s="110">
        <f t="shared" ca="1" si="20"/>
        <v>0</v>
      </c>
      <c r="CB62" s="110">
        <f t="shared" ca="1" si="20"/>
        <v>0</v>
      </c>
      <c r="CC62" s="110">
        <f t="shared" ca="1" si="20"/>
        <v>0</v>
      </c>
      <c r="CD62" s="110">
        <f t="shared" ca="1" si="20"/>
        <v>0</v>
      </c>
      <c r="CE62" s="110">
        <f t="shared" ca="1" si="20"/>
        <v>0</v>
      </c>
      <c r="CF62" s="110">
        <f t="shared" ca="1" si="20"/>
        <v>0</v>
      </c>
      <c r="CG62" s="110">
        <f t="shared" ca="1" si="20"/>
        <v>0</v>
      </c>
      <c r="CH62" s="110">
        <f t="shared" ca="1" si="20"/>
        <v>0</v>
      </c>
      <c r="CI62" s="110">
        <f t="shared" ca="1" si="20"/>
        <v>0</v>
      </c>
      <c r="CJ62" s="110">
        <f t="shared" ca="1" si="20"/>
        <v>0</v>
      </c>
      <c r="CK62" s="110">
        <f t="shared" ca="1" si="20"/>
        <v>0</v>
      </c>
      <c r="CL62" s="110">
        <f t="shared" ca="1" si="20"/>
        <v>0</v>
      </c>
      <c r="CM62" s="110">
        <f t="shared" ca="1" si="20"/>
        <v>0</v>
      </c>
      <c r="CN62" s="110">
        <f t="shared" ca="1" si="20"/>
        <v>0</v>
      </c>
      <c r="CO62" s="110">
        <f t="shared" ca="1" si="20"/>
        <v>0</v>
      </c>
      <c r="CP62" s="110">
        <f t="shared" ca="1" si="20"/>
        <v>0</v>
      </c>
      <c r="CQ62" s="110">
        <f t="shared" ca="1" si="20"/>
        <v>0</v>
      </c>
      <c r="CR62" s="110">
        <f t="shared" ca="1" si="20"/>
        <v>0</v>
      </c>
      <c r="CS62" s="110">
        <f t="shared" ca="1" si="20"/>
        <v>0</v>
      </c>
      <c r="CT62" s="110">
        <f t="shared" ca="1" si="20"/>
        <v>0</v>
      </c>
      <c r="CU62" s="110">
        <f t="shared" ca="1" si="20"/>
        <v>0</v>
      </c>
      <c r="CV62" s="110">
        <f t="shared" ca="1" si="20"/>
        <v>0</v>
      </c>
      <c r="CW62" s="110">
        <f t="shared" ca="1" si="20"/>
        <v>0</v>
      </c>
      <c r="CX62" s="110">
        <f t="shared" ca="1" si="20"/>
        <v>0</v>
      </c>
      <c r="CY62" s="110">
        <f t="shared" ca="1" si="20"/>
        <v>0</v>
      </c>
      <c r="CZ62" s="110">
        <f t="shared" ca="1" si="20"/>
        <v>0</v>
      </c>
      <c r="DA62" s="110">
        <f t="shared" ca="1" si="20"/>
        <v>0</v>
      </c>
      <c r="DB62" s="110">
        <f t="shared" ca="1" si="20"/>
        <v>0</v>
      </c>
      <c r="DC62" s="110">
        <f t="shared" ca="1" si="20"/>
        <v>0</v>
      </c>
      <c r="DD62" s="110">
        <f t="shared" ca="1" si="20"/>
        <v>0</v>
      </c>
      <c r="DE62" s="110">
        <f t="shared" ca="1" si="20"/>
        <v>0</v>
      </c>
      <c r="DF62" s="110">
        <f t="shared" ca="1" si="20"/>
        <v>0</v>
      </c>
      <c r="DG62" s="110">
        <f t="shared" ca="1" si="20"/>
        <v>0</v>
      </c>
      <c r="DH62" s="110">
        <f t="shared" ca="1" si="20"/>
        <v>0</v>
      </c>
      <c r="DI62" s="110">
        <f t="shared" ca="1" si="20"/>
        <v>0</v>
      </c>
      <c r="DJ62" s="110">
        <f t="shared" ca="1" si="20"/>
        <v>0</v>
      </c>
      <c r="DK62" s="110">
        <f t="shared" ca="1" si="20"/>
        <v>0</v>
      </c>
      <c r="DL62" s="110">
        <f t="shared" ca="1" si="20"/>
        <v>0</v>
      </c>
      <c r="DM62" s="110">
        <f t="shared" ca="1" si="20"/>
        <v>0</v>
      </c>
      <c r="DN62" s="110">
        <f t="shared" ca="1" si="20"/>
        <v>0</v>
      </c>
      <c r="DO62" s="110">
        <f t="shared" ca="1" si="20"/>
        <v>0</v>
      </c>
      <c r="DP62" s="110">
        <f t="shared" ca="1" si="20"/>
        <v>0</v>
      </c>
      <c r="DQ62" s="110">
        <f t="shared" ca="1" si="20"/>
        <v>0</v>
      </c>
      <c r="DR62" s="110">
        <f t="shared" ca="1" si="20"/>
        <v>0</v>
      </c>
      <c r="DS62" s="110">
        <f t="shared" ca="1" si="20"/>
        <v>0</v>
      </c>
      <c r="DT62" s="110">
        <f t="shared" ca="1" si="20"/>
        <v>0</v>
      </c>
      <c r="DU62" s="110">
        <f t="shared" ca="1" si="20"/>
        <v>0</v>
      </c>
    </row>
    <row r="63" spans="1:1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c r="A64" s="2" t="s">
        <v>502</v>
      </c>
      <c r="B64" s="2"/>
      <c r="C64" s="2"/>
      <c r="D64" s="2"/>
      <c r="E64" s="174">
        <v>0</v>
      </c>
      <c r="F64" s="85">
        <f t="shared" ref="F64:BQ64" ca="1" si="21">IFERROR(E66,"")</f>
        <v>0</v>
      </c>
      <c r="G64" s="85">
        <f t="shared" ca="1" si="21"/>
        <v>0</v>
      </c>
      <c r="H64" s="85">
        <f t="shared" ca="1" si="21"/>
        <v>0</v>
      </c>
      <c r="I64" s="85">
        <f t="shared" ca="1" si="21"/>
        <v>0</v>
      </c>
      <c r="J64" s="85">
        <f t="shared" ca="1" si="21"/>
        <v>0</v>
      </c>
      <c r="K64" s="85">
        <f t="shared" ca="1" si="21"/>
        <v>0</v>
      </c>
      <c r="L64" s="85">
        <f t="shared" ca="1" si="21"/>
        <v>0</v>
      </c>
      <c r="M64" s="85">
        <f t="shared" ca="1" si="21"/>
        <v>0</v>
      </c>
      <c r="N64" s="85">
        <f t="shared" ca="1" si="21"/>
        <v>0</v>
      </c>
      <c r="O64" s="85">
        <f t="shared" ca="1" si="21"/>
        <v>0</v>
      </c>
      <c r="P64" s="85">
        <f t="shared" ca="1" si="21"/>
        <v>0</v>
      </c>
      <c r="Q64" s="85">
        <f t="shared" ca="1" si="21"/>
        <v>0</v>
      </c>
      <c r="R64" s="85">
        <f t="shared" ca="1" si="21"/>
        <v>0</v>
      </c>
      <c r="S64" s="85">
        <f t="shared" ca="1" si="21"/>
        <v>0</v>
      </c>
      <c r="T64" s="85">
        <f t="shared" ca="1" si="21"/>
        <v>0</v>
      </c>
      <c r="U64" s="85">
        <f t="shared" ca="1" si="21"/>
        <v>0</v>
      </c>
      <c r="V64" s="85">
        <f t="shared" ca="1" si="21"/>
        <v>0</v>
      </c>
      <c r="W64" s="85">
        <f t="shared" ca="1" si="21"/>
        <v>0</v>
      </c>
      <c r="X64" s="85">
        <f t="shared" ca="1" si="21"/>
        <v>0</v>
      </c>
      <c r="Y64" s="85">
        <f t="shared" ca="1" si="21"/>
        <v>0</v>
      </c>
      <c r="Z64" s="85">
        <f t="shared" ca="1" si="21"/>
        <v>0</v>
      </c>
      <c r="AA64" s="85">
        <f t="shared" ca="1" si="21"/>
        <v>0</v>
      </c>
      <c r="AB64" s="85">
        <f t="shared" ca="1" si="21"/>
        <v>0</v>
      </c>
      <c r="AC64" s="85">
        <f t="shared" ca="1" si="21"/>
        <v>0</v>
      </c>
      <c r="AD64" s="85">
        <f t="shared" ca="1" si="21"/>
        <v>0</v>
      </c>
      <c r="AE64" s="85">
        <f t="shared" ca="1" si="21"/>
        <v>0</v>
      </c>
      <c r="AF64" s="85">
        <f t="shared" ca="1" si="21"/>
        <v>0</v>
      </c>
      <c r="AG64" s="85">
        <f t="shared" ca="1" si="21"/>
        <v>0</v>
      </c>
      <c r="AH64" s="85">
        <f t="shared" ca="1" si="21"/>
        <v>0</v>
      </c>
      <c r="AI64" s="85">
        <f t="shared" ca="1" si="21"/>
        <v>0</v>
      </c>
      <c r="AJ64" s="85">
        <f t="shared" ca="1" si="21"/>
        <v>0</v>
      </c>
      <c r="AK64" s="85">
        <f t="shared" ca="1" si="21"/>
        <v>0</v>
      </c>
      <c r="AL64" s="85">
        <f t="shared" ca="1" si="21"/>
        <v>0</v>
      </c>
      <c r="AM64" s="85">
        <f t="shared" ca="1" si="21"/>
        <v>0</v>
      </c>
      <c r="AN64" s="85">
        <f t="shared" ca="1" si="21"/>
        <v>0</v>
      </c>
      <c r="AO64" s="85">
        <f t="shared" ca="1" si="21"/>
        <v>0</v>
      </c>
      <c r="AP64" s="85">
        <f t="shared" ca="1" si="21"/>
        <v>0</v>
      </c>
      <c r="AQ64" s="85">
        <f t="shared" ca="1" si="21"/>
        <v>0</v>
      </c>
      <c r="AR64" s="85">
        <f t="shared" ca="1" si="21"/>
        <v>0</v>
      </c>
      <c r="AS64" s="85">
        <f t="shared" ca="1" si="21"/>
        <v>0</v>
      </c>
      <c r="AT64" s="85">
        <f t="shared" ca="1" si="21"/>
        <v>0</v>
      </c>
      <c r="AU64" s="85">
        <f t="shared" ca="1" si="21"/>
        <v>0</v>
      </c>
      <c r="AV64" s="85">
        <f t="shared" ca="1" si="21"/>
        <v>0</v>
      </c>
      <c r="AW64" s="85">
        <f t="shared" ca="1" si="21"/>
        <v>0</v>
      </c>
      <c r="AX64" s="85">
        <f t="shared" ca="1" si="21"/>
        <v>0</v>
      </c>
      <c r="AY64" s="85">
        <f t="shared" ca="1" si="21"/>
        <v>0</v>
      </c>
      <c r="AZ64" s="85">
        <f t="shared" ca="1" si="21"/>
        <v>0</v>
      </c>
      <c r="BA64" s="85">
        <f t="shared" ca="1" si="21"/>
        <v>0</v>
      </c>
      <c r="BB64" s="85">
        <f t="shared" ca="1" si="21"/>
        <v>0</v>
      </c>
      <c r="BC64" s="85">
        <f t="shared" ca="1" si="21"/>
        <v>0</v>
      </c>
      <c r="BD64" s="85">
        <f t="shared" ca="1" si="21"/>
        <v>0</v>
      </c>
      <c r="BE64" s="85">
        <f t="shared" ca="1" si="21"/>
        <v>0</v>
      </c>
      <c r="BF64" s="85">
        <f t="shared" ca="1" si="21"/>
        <v>0</v>
      </c>
      <c r="BG64" s="85">
        <f t="shared" ca="1" si="21"/>
        <v>0</v>
      </c>
      <c r="BH64" s="85">
        <f t="shared" ca="1" si="21"/>
        <v>0</v>
      </c>
      <c r="BI64" s="85">
        <f t="shared" ca="1" si="21"/>
        <v>0</v>
      </c>
      <c r="BJ64" s="85">
        <f t="shared" ca="1" si="21"/>
        <v>0</v>
      </c>
      <c r="BK64" s="85">
        <f t="shared" ca="1" si="21"/>
        <v>0</v>
      </c>
      <c r="BL64" s="85">
        <f t="shared" ca="1" si="21"/>
        <v>0</v>
      </c>
      <c r="BM64" s="85">
        <f t="shared" ca="1" si="21"/>
        <v>0</v>
      </c>
      <c r="BN64" s="85">
        <f t="shared" ca="1" si="21"/>
        <v>0</v>
      </c>
      <c r="BO64" s="85">
        <f t="shared" ca="1" si="21"/>
        <v>0</v>
      </c>
      <c r="BP64" s="85">
        <f t="shared" ca="1" si="21"/>
        <v>0</v>
      </c>
      <c r="BQ64" s="85">
        <f t="shared" ca="1" si="21"/>
        <v>0</v>
      </c>
      <c r="BR64" s="85">
        <f t="shared" ref="BR64:DU64" ca="1" si="22">IFERROR(BQ66,"")</f>
        <v>0</v>
      </c>
      <c r="BS64" s="85">
        <f t="shared" ca="1" si="22"/>
        <v>0</v>
      </c>
      <c r="BT64" s="85">
        <f t="shared" ca="1" si="22"/>
        <v>0</v>
      </c>
      <c r="BU64" s="85">
        <f t="shared" ca="1" si="22"/>
        <v>0</v>
      </c>
      <c r="BV64" s="85">
        <f t="shared" ca="1" si="22"/>
        <v>0</v>
      </c>
      <c r="BW64" s="85">
        <f t="shared" ca="1" si="22"/>
        <v>0</v>
      </c>
      <c r="BX64" s="85">
        <f t="shared" ca="1" si="22"/>
        <v>0</v>
      </c>
      <c r="BY64" s="85">
        <f t="shared" ca="1" si="22"/>
        <v>0</v>
      </c>
      <c r="BZ64" s="85">
        <f t="shared" ca="1" si="22"/>
        <v>0</v>
      </c>
      <c r="CA64" s="85">
        <f t="shared" ca="1" si="22"/>
        <v>0</v>
      </c>
      <c r="CB64" s="85">
        <f t="shared" ca="1" si="22"/>
        <v>0</v>
      </c>
      <c r="CC64" s="85">
        <f t="shared" ca="1" si="22"/>
        <v>0</v>
      </c>
      <c r="CD64" s="85">
        <f t="shared" ca="1" si="22"/>
        <v>0</v>
      </c>
      <c r="CE64" s="85">
        <f t="shared" ca="1" si="22"/>
        <v>0</v>
      </c>
      <c r="CF64" s="85">
        <f t="shared" ca="1" si="22"/>
        <v>0</v>
      </c>
      <c r="CG64" s="85">
        <f t="shared" ca="1" si="22"/>
        <v>0</v>
      </c>
      <c r="CH64" s="85">
        <f t="shared" ca="1" si="22"/>
        <v>0</v>
      </c>
      <c r="CI64" s="85">
        <f t="shared" ca="1" si="22"/>
        <v>0</v>
      </c>
      <c r="CJ64" s="85">
        <f t="shared" ca="1" si="22"/>
        <v>0</v>
      </c>
      <c r="CK64" s="85">
        <f t="shared" ca="1" si="22"/>
        <v>0</v>
      </c>
      <c r="CL64" s="85">
        <f t="shared" ca="1" si="22"/>
        <v>0</v>
      </c>
      <c r="CM64" s="85">
        <f t="shared" ca="1" si="22"/>
        <v>0</v>
      </c>
      <c r="CN64" s="85">
        <f t="shared" ca="1" si="22"/>
        <v>0</v>
      </c>
      <c r="CO64" s="85">
        <f t="shared" ca="1" si="22"/>
        <v>0</v>
      </c>
      <c r="CP64" s="85">
        <f t="shared" ca="1" si="22"/>
        <v>0</v>
      </c>
      <c r="CQ64" s="85">
        <f t="shared" ca="1" si="22"/>
        <v>0</v>
      </c>
      <c r="CR64" s="85">
        <f t="shared" ca="1" si="22"/>
        <v>0</v>
      </c>
      <c r="CS64" s="85">
        <f t="shared" ca="1" si="22"/>
        <v>0</v>
      </c>
      <c r="CT64" s="85">
        <f t="shared" ca="1" si="22"/>
        <v>0</v>
      </c>
      <c r="CU64" s="85">
        <f t="shared" ca="1" si="22"/>
        <v>0</v>
      </c>
      <c r="CV64" s="85">
        <f t="shared" ca="1" si="22"/>
        <v>0</v>
      </c>
      <c r="CW64" s="85">
        <f t="shared" ca="1" si="22"/>
        <v>0</v>
      </c>
      <c r="CX64" s="85">
        <f t="shared" ca="1" si="22"/>
        <v>0</v>
      </c>
      <c r="CY64" s="85">
        <f t="shared" ca="1" si="22"/>
        <v>0</v>
      </c>
      <c r="CZ64" s="85">
        <f t="shared" ca="1" si="22"/>
        <v>0</v>
      </c>
      <c r="DA64" s="85">
        <f t="shared" ca="1" si="22"/>
        <v>0</v>
      </c>
      <c r="DB64" s="85">
        <f t="shared" ca="1" si="22"/>
        <v>0</v>
      </c>
      <c r="DC64" s="85">
        <f t="shared" ca="1" si="22"/>
        <v>0</v>
      </c>
      <c r="DD64" s="85">
        <f t="shared" ca="1" si="22"/>
        <v>0</v>
      </c>
      <c r="DE64" s="85">
        <f t="shared" ca="1" si="22"/>
        <v>0</v>
      </c>
      <c r="DF64" s="85">
        <f t="shared" ca="1" si="22"/>
        <v>0</v>
      </c>
      <c r="DG64" s="85">
        <f t="shared" ca="1" si="22"/>
        <v>0</v>
      </c>
      <c r="DH64" s="85">
        <f t="shared" ca="1" si="22"/>
        <v>0</v>
      </c>
      <c r="DI64" s="85">
        <f t="shared" ca="1" si="22"/>
        <v>0</v>
      </c>
      <c r="DJ64" s="85">
        <f t="shared" ca="1" si="22"/>
        <v>0</v>
      </c>
      <c r="DK64" s="85">
        <f t="shared" ca="1" si="22"/>
        <v>0</v>
      </c>
      <c r="DL64" s="85">
        <f t="shared" ca="1" si="22"/>
        <v>0</v>
      </c>
      <c r="DM64" s="85">
        <f t="shared" ca="1" si="22"/>
        <v>0</v>
      </c>
      <c r="DN64" s="85">
        <f t="shared" ca="1" si="22"/>
        <v>0</v>
      </c>
      <c r="DO64" s="85">
        <f t="shared" ca="1" si="22"/>
        <v>0</v>
      </c>
      <c r="DP64" s="85">
        <f t="shared" ca="1" si="22"/>
        <v>0</v>
      </c>
      <c r="DQ64" s="85">
        <f t="shared" ca="1" si="22"/>
        <v>0</v>
      </c>
      <c r="DR64" s="85">
        <f t="shared" ca="1" si="22"/>
        <v>0</v>
      </c>
      <c r="DS64" s="85">
        <f t="shared" ca="1" si="22"/>
        <v>0</v>
      </c>
      <c r="DT64" s="85">
        <f t="shared" ca="1" si="22"/>
        <v>0</v>
      </c>
      <c r="DU64" s="85">
        <f t="shared" ca="1" si="22"/>
        <v>0</v>
      </c>
    </row>
    <row r="65" spans="1:125">
      <c r="A65" s="2" t="s">
        <v>505</v>
      </c>
      <c r="B65" s="2"/>
      <c r="C65" s="2"/>
      <c r="D65" s="2"/>
      <c r="E65" s="174">
        <f t="shared" ref="E65:BP65" ca="1" si="23">IFERROR(SUM(E22,E28,E62),"")</f>
        <v>0</v>
      </c>
      <c r="F65" s="174">
        <f t="shared" ca="1" si="23"/>
        <v>0</v>
      </c>
      <c r="G65" s="174">
        <f t="shared" ca="1" si="23"/>
        <v>0</v>
      </c>
      <c r="H65" s="174">
        <f t="shared" ca="1" si="23"/>
        <v>0</v>
      </c>
      <c r="I65" s="174">
        <f t="shared" ca="1" si="23"/>
        <v>0</v>
      </c>
      <c r="J65" s="174">
        <f t="shared" ca="1" si="23"/>
        <v>0</v>
      </c>
      <c r="K65" s="174">
        <f t="shared" ca="1" si="23"/>
        <v>0</v>
      </c>
      <c r="L65" s="174">
        <f t="shared" ca="1" si="23"/>
        <v>0</v>
      </c>
      <c r="M65" s="174">
        <f t="shared" ca="1" si="23"/>
        <v>0</v>
      </c>
      <c r="N65" s="174">
        <f t="shared" ca="1" si="23"/>
        <v>0</v>
      </c>
      <c r="O65" s="174">
        <f t="shared" ca="1" si="23"/>
        <v>0</v>
      </c>
      <c r="P65" s="174">
        <f t="shared" ca="1" si="23"/>
        <v>0</v>
      </c>
      <c r="Q65" s="174">
        <f t="shared" ca="1" si="23"/>
        <v>0</v>
      </c>
      <c r="R65" s="174">
        <f t="shared" ca="1" si="23"/>
        <v>0</v>
      </c>
      <c r="S65" s="174">
        <f t="shared" ca="1" si="23"/>
        <v>0</v>
      </c>
      <c r="T65" s="174">
        <f t="shared" ca="1" si="23"/>
        <v>0</v>
      </c>
      <c r="U65" s="174">
        <f t="shared" ca="1" si="23"/>
        <v>0</v>
      </c>
      <c r="V65" s="174">
        <f t="shared" ca="1" si="23"/>
        <v>0</v>
      </c>
      <c r="W65" s="174">
        <f t="shared" ca="1" si="23"/>
        <v>0</v>
      </c>
      <c r="X65" s="174">
        <f t="shared" ca="1" si="23"/>
        <v>0</v>
      </c>
      <c r="Y65" s="174">
        <f t="shared" ca="1" si="23"/>
        <v>0</v>
      </c>
      <c r="Z65" s="174">
        <f t="shared" ca="1" si="23"/>
        <v>0</v>
      </c>
      <c r="AA65" s="174">
        <f t="shared" ca="1" si="23"/>
        <v>0</v>
      </c>
      <c r="AB65" s="174">
        <f t="shared" ca="1" si="23"/>
        <v>0</v>
      </c>
      <c r="AC65" s="174">
        <f t="shared" ca="1" si="23"/>
        <v>0</v>
      </c>
      <c r="AD65" s="174">
        <f t="shared" ca="1" si="23"/>
        <v>0</v>
      </c>
      <c r="AE65" s="174">
        <f t="shared" ca="1" si="23"/>
        <v>0</v>
      </c>
      <c r="AF65" s="174">
        <f t="shared" ca="1" si="23"/>
        <v>0</v>
      </c>
      <c r="AG65" s="174">
        <f t="shared" ca="1" si="23"/>
        <v>0</v>
      </c>
      <c r="AH65" s="174">
        <f t="shared" ca="1" si="23"/>
        <v>0</v>
      </c>
      <c r="AI65" s="174">
        <f t="shared" ca="1" si="23"/>
        <v>0</v>
      </c>
      <c r="AJ65" s="174">
        <f t="shared" ca="1" si="23"/>
        <v>0</v>
      </c>
      <c r="AK65" s="174">
        <f t="shared" ca="1" si="23"/>
        <v>0</v>
      </c>
      <c r="AL65" s="174">
        <f t="shared" ca="1" si="23"/>
        <v>0</v>
      </c>
      <c r="AM65" s="174">
        <f t="shared" ca="1" si="23"/>
        <v>0</v>
      </c>
      <c r="AN65" s="174">
        <f t="shared" ca="1" si="23"/>
        <v>0</v>
      </c>
      <c r="AO65" s="174">
        <f t="shared" ca="1" si="23"/>
        <v>0</v>
      </c>
      <c r="AP65" s="174">
        <f t="shared" ca="1" si="23"/>
        <v>0</v>
      </c>
      <c r="AQ65" s="174">
        <f t="shared" ca="1" si="23"/>
        <v>0</v>
      </c>
      <c r="AR65" s="174">
        <f t="shared" ca="1" si="23"/>
        <v>0</v>
      </c>
      <c r="AS65" s="174">
        <f t="shared" ca="1" si="23"/>
        <v>0</v>
      </c>
      <c r="AT65" s="174">
        <f t="shared" ca="1" si="23"/>
        <v>0</v>
      </c>
      <c r="AU65" s="174">
        <f t="shared" ca="1" si="23"/>
        <v>0</v>
      </c>
      <c r="AV65" s="174">
        <f t="shared" ca="1" si="23"/>
        <v>0</v>
      </c>
      <c r="AW65" s="174">
        <f t="shared" ca="1" si="23"/>
        <v>0</v>
      </c>
      <c r="AX65" s="174">
        <f t="shared" ca="1" si="23"/>
        <v>0</v>
      </c>
      <c r="AY65" s="174">
        <f t="shared" ca="1" si="23"/>
        <v>0</v>
      </c>
      <c r="AZ65" s="174">
        <f t="shared" ca="1" si="23"/>
        <v>0</v>
      </c>
      <c r="BA65" s="174">
        <f t="shared" ca="1" si="23"/>
        <v>0</v>
      </c>
      <c r="BB65" s="174">
        <f t="shared" ca="1" si="23"/>
        <v>0</v>
      </c>
      <c r="BC65" s="174">
        <f t="shared" ca="1" si="23"/>
        <v>0</v>
      </c>
      <c r="BD65" s="174">
        <f t="shared" ca="1" si="23"/>
        <v>0</v>
      </c>
      <c r="BE65" s="174">
        <f t="shared" ca="1" si="23"/>
        <v>0</v>
      </c>
      <c r="BF65" s="174">
        <f t="shared" ca="1" si="23"/>
        <v>0</v>
      </c>
      <c r="BG65" s="174">
        <f t="shared" ca="1" si="23"/>
        <v>0</v>
      </c>
      <c r="BH65" s="174">
        <f t="shared" ca="1" si="23"/>
        <v>0</v>
      </c>
      <c r="BI65" s="174">
        <f t="shared" ca="1" si="23"/>
        <v>0</v>
      </c>
      <c r="BJ65" s="174">
        <f t="shared" ca="1" si="23"/>
        <v>0</v>
      </c>
      <c r="BK65" s="174">
        <f t="shared" ca="1" si="23"/>
        <v>0</v>
      </c>
      <c r="BL65" s="174">
        <f t="shared" ca="1" si="23"/>
        <v>0</v>
      </c>
      <c r="BM65" s="174">
        <f t="shared" ca="1" si="23"/>
        <v>0</v>
      </c>
      <c r="BN65" s="174">
        <f t="shared" ca="1" si="23"/>
        <v>0</v>
      </c>
      <c r="BO65" s="174">
        <f t="shared" ca="1" si="23"/>
        <v>0</v>
      </c>
      <c r="BP65" s="174">
        <f t="shared" ca="1" si="23"/>
        <v>0</v>
      </c>
      <c r="BQ65" s="174">
        <f t="shared" ref="BQ65:DU65" ca="1" si="24">IFERROR(SUM(BQ22,BQ28,BQ62),"")</f>
        <v>0</v>
      </c>
      <c r="BR65" s="174">
        <f t="shared" ca="1" si="24"/>
        <v>0</v>
      </c>
      <c r="BS65" s="174">
        <f t="shared" ca="1" si="24"/>
        <v>0</v>
      </c>
      <c r="BT65" s="174">
        <f t="shared" ca="1" si="24"/>
        <v>0</v>
      </c>
      <c r="BU65" s="174">
        <f t="shared" ca="1" si="24"/>
        <v>0</v>
      </c>
      <c r="BV65" s="174">
        <f t="shared" ca="1" si="24"/>
        <v>0</v>
      </c>
      <c r="BW65" s="174">
        <f t="shared" ca="1" si="24"/>
        <v>0</v>
      </c>
      <c r="BX65" s="174">
        <f t="shared" ca="1" si="24"/>
        <v>0</v>
      </c>
      <c r="BY65" s="174">
        <f t="shared" ca="1" si="24"/>
        <v>0</v>
      </c>
      <c r="BZ65" s="174">
        <f t="shared" ca="1" si="24"/>
        <v>0</v>
      </c>
      <c r="CA65" s="174">
        <f t="shared" ca="1" si="24"/>
        <v>0</v>
      </c>
      <c r="CB65" s="174">
        <f t="shared" ca="1" si="24"/>
        <v>0</v>
      </c>
      <c r="CC65" s="174">
        <f t="shared" ca="1" si="24"/>
        <v>0</v>
      </c>
      <c r="CD65" s="174">
        <f t="shared" ca="1" si="24"/>
        <v>0</v>
      </c>
      <c r="CE65" s="174">
        <f t="shared" ca="1" si="24"/>
        <v>0</v>
      </c>
      <c r="CF65" s="174">
        <f t="shared" ca="1" si="24"/>
        <v>0</v>
      </c>
      <c r="CG65" s="174">
        <f t="shared" ca="1" si="24"/>
        <v>0</v>
      </c>
      <c r="CH65" s="174">
        <f t="shared" ca="1" si="24"/>
        <v>0</v>
      </c>
      <c r="CI65" s="174">
        <f t="shared" ca="1" si="24"/>
        <v>0</v>
      </c>
      <c r="CJ65" s="174">
        <f t="shared" ca="1" si="24"/>
        <v>0</v>
      </c>
      <c r="CK65" s="174">
        <f t="shared" ca="1" si="24"/>
        <v>0</v>
      </c>
      <c r="CL65" s="174">
        <f t="shared" ca="1" si="24"/>
        <v>0</v>
      </c>
      <c r="CM65" s="174">
        <f t="shared" ca="1" si="24"/>
        <v>0</v>
      </c>
      <c r="CN65" s="174">
        <f t="shared" ca="1" si="24"/>
        <v>0</v>
      </c>
      <c r="CO65" s="174">
        <f t="shared" ca="1" si="24"/>
        <v>0</v>
      </c>
      <c r="CP65" s="174">
        <f t="shared" ca="1" si="24"/>
        <v>0</v>
      </c>
      <c r="CQ65" s="174">
        <f t="shared" ca="1" si="24"/>
        <v>0</v>
      </c>
      <c r="CR65" s="174">
        <f t="shared" ca="1" si="24"/>
        <v>0</v>
      </c>
      <c r="CS65" s="174">
        <f t="shared" ca="1" si="24"/>
        <v>0</v>
      </c>
      <c r="CT65" s="174">
        <f t="shared" ca="1" si="24"/>
        <v>0</v>
      </c>
      <c r="CU65" s="174">
        <f t="shared" ca="1" si="24"/>
        <v>0</v>
      </c>
      <c r="CV65" s="174">
        <f t="shared" ca="1" si="24"/>
        <v>0</v>
      </c>
      <c r="CW65" s="174">
        <f t="shared" ca="1" si="24"/>
        <v>0</v>
      </c>
      <c r="CX65" s="174">
        <f t="shared" ca="1" si="24"/>
        <v>0</v>
      </c>
      <c r="CY65" s="174">
        <f t="shared" ca="1" si="24"/>
        <v>0</v>
      </c>
      <c r="CZ65" s="174">
        <f t="shared" ca="1" si="24"/>
        <v>0</v>
      </c>
      <c r="DA65" s="174">
        <f t="shared" ca="1" si="24"/>
        <v>0</v>
      </c>
      <c r="DB65" s="174">
        <f t="shared" ca="1" si="24"/>
        <v>0</v>
      </c>
      <c r="DC65" s="174">
        <f t="shared" ca="1" si="24"/>
        <v>0</v>
      </c>
      <c r="DD65" s="174">
        <f t="shared" ca="1" si="24"/>
        <v>0</v>
      </c>
      <c r="DE65" s="174">
        <f t="shared" ca="1" si="24"/>
        <v>0</v>
      </c>
      <c r="DF65" s="174">
        <f t="shared" ca="1" si="24"/>
        <v>0</v>
      </c>
      <c r="DG65" s="174">
        <f t="shared" ca="1" si="24"/>
        <v>0</v>
      </c>
      <c r="DH65" s="174">
        <f t="shared" ca="1" si="24"/>
        <v>0</v>
      </c>
      <c r="DI65" s="174">
        <f t="shared" ca="1" si="24"/>
        <v>0</v>
      </c>
      <c r="DJ65" s="174">
        <f t="shared" ca="1" si="24"/>
        <v>0</v>
      </c>
      <c r="DK65" s="174">
        <f t="shared" ca="1" si="24"/>
        <v>0</v>
      </c>
      <c r="DL65" s="174">
        <f t="shared" ca="1" si="24"/>
        <v>0</v>
      </c>
      <c r="DM65" s="174">
        <f t="shared" ca="1" si="24"/>
        <v>0</v>
      </c>
      <c r="DN65" s="174">
        <f t="shared" ca="1" si="24"/>
        <v>0</v>
      </c>
      <c r="DO65" s="174">
        <f t="shared" ca="1" si="24"/>
        <v>0</v>
      </c>
      <c r="DP65" s="174">
        <f t="shared" ca="1" si="24"/>
        <v>0</v>
      </c>
      <c r="DQ65" s="174">
        <f t="shared" ca="1" si="24"/>
        <v>0</v>
      </c>
      <c r="DR65" s="174">
        <f t="shared" ca="1" si="24"/>
        <v>0</v>
      </c>
      <c r="DS65" s="174">
        <f t="shared" ca="1" si="24"/>
        <v>0</v>
      </c>
      <c r="DT65" s="174">
        <f t="shared" ca="1" si="24"/>
        <v>0</v>
      </c>
      <c r="DU65" s="174">
        <f t="shared" ca="1" si="24"/>
        <v>0</v>
      </c>
    </row>
    <row r="66" spans="1:125" ht="15" thickBot="1">
      <c r="A66" s="139" t="s">
        <v>503</v>
      </c>
      <c r="B66" s="139"/>
      <c r="C66" s="139"/>
      <c r="D66" s="139"/>
      <c r="E66" s="175">
        <f t="shared" ref="E66:BP66" ca="1" si="25">IFERROR(SUM(E64:E65),"")</f>
        <v>0</v>
      </c>
      <c r="F66" s="175">
        <f t="shared" ca="1" si="25"/>
        <v>0</v>
      </c>
      <c r="G66" s="175">
        <f t="shared" ca="1" si="25"/>
        <v>0</v>
      </c>
      <c r="H66" s="175">
        <f t="shared" ca="1" si="25"/>
        <v>0</v>
      </c>
      <c r="I66" s="175">
        <f t="shared" ca="1" si="25"/>
        <v>0</v>
      </c>
      <c r="J66" s="175">
        <f t="shared" ca="1" si="25"/>
        <v>0</v>
      </c>
      <c r="K66" s="175">
        <f t="shared" ca="1" si="25"/>
        <v>0</v>
      </c>
      <c r="L66" s="175">
        <f t="shared" ca="1" si="25"/>
        <v>0</v>
      </c>
      <c r="M66" s="175">
        <f t="shared" ca="1" si="25"/>
        <v>0</v>
      </c>
      <c r="N66" s="175">
        <f t="shared" ca="1" si="25"/>
        <v>0</v>
      </c>
      <c r="O66" s="175">
        <f t="shared" ca="1" si="25"/>
        <v>0</v>
      </c>
      <c r="P66" s="175">
        <f t="shared" ca="1" si="25"/>
        <v>0</v>
      </c>
      <c r="Q66" s="175">
        <f t="shared" ca="1" si="25"/>
        <v>0</v>
      </c>
      <c r="R66" s="175">
        <f t="shared" ca="1" si="25"/>
        <v>0</v>
      </c>
      <c r="S66" s="175">
        <f t="shared" ca="1" si="25"/>
        <v>0</v>
      </c>
      <c r="T66" s="175">
        <f t="shared" ca="1" si="25"/>
        <v>0</v>
      </c>
      <c r="U66" s="175">
        <f t="shared" ca="1" si="25"/>
        <v>0</v>
      </c>
      <c r="V66" s="175">
        <f t="shared" ca="1" si="25"/>
        <v>0</v>
      </c>
      <c r="W66" s="175">
        <f t="shared" ca="1" si="25"/>
        <v>0</v>
      </c>
      <c r="X66" s="175">
        <f t="shared" ca="1" si="25"/>
        <v>0</v>
      </c>
      <c r="Y66" s="175">
        <f t="shared" ca="1" si="25"/>
        <v>0</v>
      </c>
      <c r="Z66" s="175">
        <f t="shared" ca="1" si="25"/>
        <v>0</v>
      </c>
      <c r="AA66" s="175">
        <f t="shared" ca="1" si="25"/>
        <v>0</v>
      </c>
      <c r="AB66" s="175">
        <f t="shared" ca="1" si="25"/>
        <v>0</v>
      </c>
      <c r="AC66" s="175">
        <f t="shared" ca="1" si="25"/>
        <v>0</v>
      </c>
      <c r="AD66" s="175">
        <f t="shared" ca="1" si="25"/>
        <v>0</v>
      </c>
      <c r="AE66" s="175">
        <f t="shared" ca="1" si="25"/>
        <v>0</v>
      </c>
      <c r="AF66" s="175">
        <f t="shared" ca="1" si="25"/>
        <v>0</v>
      </c>
      <c r="AG66" s="175">
        <f t="shared" ca="1" si="25"/>
        <v>0</v>
      </c>
      <c r="AH66" s="175">
        <f t="shared" ca="1" si="25"/>
        <v>0</v>
      </c>
      <c r="AI66" s="175">
        <f t="shared" ca="1" si="25"/>
        <v>0</v>
      </c>
      <c r="AJ66" s="175">
        <f t="shared" ca="1" si="25"/>
        <v>0</v>
      </c>
      <c r="AK66" s="175">
        <f t="shared" ca="1" si="25"/>
        <v>0</v>
      </c>
      <c r="AL66" s="175">
        <f t="shared" ca="1" si="25"/>
        <v>0</v>
      </c>
      <c r="AM66" s="175">
        <f t="shared" ca="1" si="25"/>
        <v>0</v>
      </c>
      <c r="AN66" s="175">
        <f t="shared" ca="1" si="25"/>
        <v>0</v>
      </c>
      <c r="AO66" s="175">
        <f t="shared" ca="1" si="25"/>
        <v>0</v>
      </c>
      <c r="AP66" s="175">
        <f t="shared" ca="1" si="25"/>
        <v>0</v>
      </c>
      <c r="AQ66" s="175">
        <f t="shared" ca="1" si="25"/>
        <v>0</v>
      </c>
      <c r="AR66" s="175">
        <f t="shared" ca="1" si="25"/>
        <v>0</v>
      </c>
      <c r="AS66" s="175">
        <f t="shared" ca="1" si="25"/>
        <v>0</v>
      </c>
      <c r="AT66" s="175">
        <f t="shared" ca="1" si="25"/>
        <v>0</v>
      </c>
      <c r="AU66" s="175">
        <f t="shared" ca="1" si="25"/>
        <v>0</v>
      </c>
      <c r="AV66" s="175">
        <f t="shared" ca="1" si="25"/>
        <v>0</v>
      </c>
      <c r="AW66" s="175">
        <f t="shared" ca="1" si="25"/>
        <v>0</v>
      </c>
      <c r="AX66" s="175">
        <f t="shared" ca="1" si="25"/>
        <v>0</v>
      </c>
      <c r="AY66" s="175">
        <f t="shared" ca="1" si="25"/>
        <v>0</v>
      </c>
      <c r="AZ66" s="175">
        <f t="shared" ca="1" si="25"/>
        <v>0</v>
      </c>
      <c r="BA66" s="175">
        <f t="shared" ca="1" si="25"/>
        <v>0</v>
      </c>
      <c r="BB66" s="175">
        <f t="shared" ca="1" si="25"/>
        <v>0</v>
      </c>
      <c r="BC66" s="175">
        <f t="shared" ca="1" si="25"/>
        <v>0</v>
      </c>
      <c r="BD66" s="175">
        <f t="shared" ca="1" si="25"/>
        <v>0</v>
      </c>
      <c r="BE66" s="175">
        <f t="shared" ca="1" si="25"/>
        <v>0</v>
      </c>
      <c r="BF66" s="175">
        <f t="shared" ca="1" si="25"/>
        <v>0</v>
      </c>
      <c r="BG66" s="175">
        <f t="shared" ca="1" si="25"/>
        <v>0</v>
      </c>
      <c r="BH66" s="175">
        <f t="shared" ca="1" si="25"/>
        <v>0</v>
      </c>
      <c r="BI66" s="175">
        <f t="shared" ca="1" si="25"/>
        <v>0</v>
      </c>
      <c r="BJ66" s="175">
        <f t="shared" ca="1" si="25"/>
        <v>0</v>
      </c>
      <c r="BK66" s="175">
        <f t="shared" ca="1" si="25"/>
        <v>0</v>
      </c>
      <c r="BL66" s="175">
        <f t="shared" ca="1" si="25"/>
        <v>0</v>
      </c>
      <c r="BM66" s="175">
        <f t="shared" ca="1" si="25"/>
        <v>0</v>
      </c>
      <c r="BN66" s="175">
        <f t="shared" ca="1" si="25"/>
        <v>0</v>
      </c>
      <c r="BO66" s="175">
        <f t="shared" ca="1" si="25"/>
        <v>0</v>
      </c>
      <c r="BP66" s="175">
        <f t="shared" ca="1" si="25"/>
        <v>0</v>
      </c>
      <c r="BQ66" s="175">
        <f t="shared" ref="BQ66:DU66" ca="1" si="26">IFERROR(SUM(BQ64:BQ65),"")</f>
        <v>0</v>
      </c>
      <c r="BR66" s="175">
        <f t="shared" ca="1" si="26"/>
        <v>0</v>
      </c>
      <c r="BS66" s="175">
        <f t="shared" ca="1" si="26"/>
        <v>0</v>
      </c>
      <c r="BT66" s="175">
        <f t="shared" ca="1" si="26"/>
        <v>0</v>
      </c>
      <c r="BU66" s="175">
        <f t="shared" ca="1" si="26"/>
        <v>0</v>
      </c>
      <c r="BV66" s="175">
        <f t="shared" ca="1" si="26"/>
        <v>0</v>
      </c>
      <c r="BW66" s="175">
        <f t="shared" ca="1" si="26"/>
        <v>0</v>
      </c>
      <c r="BX66" s="175">
        <f t="shared" ca="1" si="26"/>
        <v>0</v>
      </c>
      <c r="BY66" s="175">
        <f t="shared" ca="1" si="26"/>
        <v>0</v>
      </c>
      <c r="BZ66" s="175">
        <f t="shared" ca="1" si="26"/>
        <v>0</v>
      </c>
      <c r="CA66" s="175">
        <f t="shared" ca="1" si="26"/>
        <v>0</v>
      </c>
      <c r="CB66" s="175">
        <f t="shared" ca="1" si="26"/>
        <v>0</v>
      </c>
      <c r="CC66" s="175">
        <f t="shared" ca="1" si="26"/>
        <v>0</v>
      </c>
      <c r="CD66" s="175">
        <f t="shared" ca="1" si="26"/>
        <v>0</v>
      </c>
      <c r="CE66" s="175">
        <f t="shared" ca="1" si="26"/>
        <v>0</v>
      </c>
      <c r="CF66" s="175">
        <f t="shared" ca="1" si="26"/>
        <v>0</v>
      </c>
      <c r="CG66" s="175">
        <f t="shared" ca="1" si="26"/>
        <v>0</v>
      </c>
      <c r="CH66" s="175">
        <f t="shared" ca="1" si="26"/>
        <v>0</v>
      </c>
      <c r="CI66" s="175">
        <f t="shared" ca="1" si="26"/>
        <v>0</v>
      </c>
      <c r="CJ66" s="175">
        <f t="shared" ca="1" si="26"/>
        <v>0</v>
      </c>
      <c r="CK66" s="175">
        <f t="shared" ca="1" si="26"/>
        <v>0</v>
      </c>
      <c r="CL66" s="175">
        <f t="shared" ca="1" si="26"/>
        <v>0</v>
      </c>
      <c r="CM66" s="175">
        <f t="shared" ca="1" si="26"/>
        <v>0</v>
      </c>
      <c r="CN66" s="175">
        <f t="shared" ca="1" si="26"/>
        <v>0</v>
      </c>
      <c r="CO66" s="175">
        <f t="shared" ca="1" si="26"/>
        <v>0</v>
      </c>
      <c r="CP66" s="175">
        <f t="shared" ca="1" si="26"/>
        <v>0</v>
      </c>
      <c r="CQ66" s="175">
        <f t="shared" ca="1" si="26"/>
        <v>0</v>
      </c>
      <c r="CR66" s="175">
        <f t="shared" ca="1" si="26"/>
        <v>0</v>
      </c>
      <c r="CS66" s="175">
        <f t="shared" ca="1" si="26"/>
        <v>0</v>
      </c>
      <c r="CT66" s="175">
        <f t="shared" ca="1" si="26"/>
        <v>0</v>
      </c>
      <c r="CU66" s="175">
        <f t="shared" ca="1" si="26"/>
        <v>0</v>
      </c>
      <c r="CV66" s="175">
        <f t="shared" ca="1" si="26"/>
        <v>0</v>
      </c>
      <c r="CW66" s="175">
        <f t="shared" ca="1" si="26"/>
        <v>0</v>
      </c>
      <c r="CX66" s="175">
        <f t="shared" ca="1" si="26"/>
        <v>0</v>
      </c>
      <c r="CY66" s="175">
        <f t="shared" ca="1" si="26"/>
        <v>0</v>
      </c>
      <c r="CZ66" s="175">
        <f t="shared" ca="1" si="26"/>
        <v>0</v>
      </c>
      <c r="DA66" s="175">
        <f t="shared" ca="1" si="26"/>
        <v>0</v>
      </c>
      <c r="DB66" s="175">
        <f t="shared" ca="1" si="26"/>
        <v>0</v>
      </c>
      <c r="DC66" s="175">
        <f t="shared" ca="1" si="26"/>
        <v>0</v>
      </c>
      <c r="DD66" s="175">
        <f t="shared" ca="1" si="26"/>
        <v>0</v>
      </c>
      <c r="DE66" s="175">
        <f t="shared" ca="1" si="26"/>
        <v>0</v>
      </c>
      <c r="DF66" s="175">
        <f t="shared" ca="1" si="26"/>
        <v>0</v>
      </c>
      <c r="DG66" s="175">
        <f t="shared" ca="1" si="26"/>
        <v>0</v>
      </c>
      <c r="DH66" s="175">
        <f t="shared" ca="1" si="26"/>
        <v>0</v>
      </c>
      <c r="DI66" s="175">
        <f t="shared" ca="1" si="26"/>
        <v>0</v>
      </c>
      <c r="DJ66" s="175">
        <f t="shared" ca="1" si="26"/>
        <v>0</v>
      </c>
      <c r="DK66" s="175">
        <f t="shared" ca="1" si="26"/>
        <v>0</v>
      </c>
      <c r="DL66" s="175">
        <f t="shared" ca="1" si="26"/>
        <v>0</v>
      </c>
      <c r="DM66" s="175">
        <f t="shared" ca="1" si="26"/>
        <v>0</v>
      </c>
      <c r="DN66" s="175">
        <f t="shared" ca="1" si="26"/>
        <v>0</v>
      </c>
      <c r="DO66" s="175">
        <f t="shared" ca="1" si="26"/>
        <v>0</v>
      </c>
      <c r="DP66" s="175">
        <f t="shared" ca="1" si="26"/>
        <v>0</v>
      </c>
      <c r="DQ66" s="175">
        <f t="shared" ca="1" si="26"/>
        <v>0</v>
      </c>
      <c r="DR66" s="175">
        <f t="shared" ca="1" si="26"/>
        <v>0</v>
      </c>
      <c r="DS66" s="175">
        <f t="shared" ca="1" si="26"/>
        <v>0</v>
      </c>
      <c r="DT66" s="175">
        <f t="shared" ca="1" si="26"/>
        <v>0</v>
      </c>
      <c r="DU66" s="175">
        <f t="shared" ca="1" si="26"/>
        <v>0</v>
      </c>
    </row>
    <row r="67" spans="1:1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c r="A68" s="61" t="str">
        <f>IFERROR(Pieņēmumi!B25,"")</f>
        <v>Uzņēmuma ienākuma nodokļa likme (uz izmaksātām dividendēm)</v>
      </c>
      <c r="B68" s="62" t="str">
        <f>IFERROR(Pieņēmumi!C25,"")</f>
        <v>%</v>
      </c>
      <c r="C68" s="2"/>
      <c r="D68" s="62">
        <f>IFERROR(Pieņēmumi!E25,"")</f>
        <v>0.2</v>
      </c>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c r="A69" s="14"/>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c r="A70" s="2" t="s">
        <v>329</v>
      </c>
      <c r="B70" s="2"/>
      <c r="C70" s="67"/>
      <c r="D70" s="85">
        <f ca="1">IFERROR(SUM(E70:DU70),"")</f>
        <v>868705.64037629717</v>
      </c>
      <c r="E70" s="174">
        <f t="shared" ref="E70:BP70" ca="1" si="27">IFERROR(-SUM(E60)*$D68,"")</f>
        <v>0</v>
      </c>
      <c r="F70" s="174">
        <f t="shared" ca="1" si="27"/>
        <v>0</v>
      </c>
      <c r="G70" s="174">
        <f t="shared" ca="1" si="27"/>
        <v>0</v>
      </c>
      <c r="H70" s="174">
        <f t="shared" ca="1" si="27"/>
        <v>0</v>
      </c>
      <c r="I70" s="174">
        <f t="shared" ca="1" si="27"/>
        <v>0</v>
      </c>
      <c r="J70" s="174">
        <f t="shared" ca="1" si="27"/>
        <v>0</v>
      </c>
      <c r="K70" s="174">
        <f t="shared" ca="1" si="27"/>
        <v>19650.294841185525</v>
      </c>
      <c r="L70" s="174">
        <f t="shared" ca="1" si="27"/>
        <v>19608.35808135461</v>
      </c>
      <c r="M70" s="174">
        <f t="shared" ca="1" si="27"/>
        <v>19615.199151095494</v>
      </c>
      <c r="N70" s="174">
        <f t="shared" ca="1" si="27"/>
        <v>19577.693331759354</v>
      </c>
      <c r="O70" s="174">
        <f t="shared" ca="1" si="27"/>
        <v>19540.414546512766</v>
      </c>
      <c r="P70" s="174">
        <f t="shared" ca="1" si="27"/>
        <v>19503.368033384741</v>
      </c>
      <c r="Q70" s="174">
        <f t="shared" ca="1" si="27"/>
        <v>19465.720376768131</v>
      </c>
      <c r="R70" s="174">
        <f t="shared" ca="1" si="27"/>
        <v>19427.464441045304</v>
      </c>
      <c r="S70" s="174">
        <f t="shared" ca="1" si="27"/>
        <v>19389.440080093784</v>
      </c>
      <c r="T70" s="174">
        <f t="shared" ca="1" si="27"/>
        <v>19351.65263670318</v>
      </c>
      <c r="U70" s="174">
        <f t="shared" ca="1" si="27"/>
        <v>19313.252026954255</v>
      </c>
      <c r="V70" s="174">
        <f t="shared" ca="1" si="27"/>
        <v>19274.230972516958</v>
      </c>
      <c r="W70" s="174">
        <f t="shared" ca="1" si="27"/>
        <v>19235.446124346414</v>
      </c>
      <c r="X70" s="174">
        <f t="shared" ca="1" si="27"/>
        <v>19196.902932087989</v>
      </c>
      <c r="Y70" s="174">
        <f t="shared" ca="1" si="27"/>
        <v>19157.734310144089</v>
      </c>
      <c r="Z70" s="174">
        <f t="shared" ca="1" si="27"/>
        <v>19117.932834618081</v>
      </c>
      <c r="AA70" s="174">
        <f t="shared" ca="1" si="27"/>
        <v>19078.372289484072</v>
      </c>
      <c r="AB70" s="174">
        <f t="shared" ca="1" si="27"/>
        <v>19039.058233380503</v>
      </c>
      <c r="AC70" s="174">
        <f t="shared" ca="1" si="27"/>
        <v>18999.106238997738</v>
      </c>
      <c r="AD70" s="174">
        <f t="shared" ca="1" si="27"/>
        <v>13562.84959064306</v>
      </c>
      <c r="AE70" s="174">
        <f t="shared" ca="1" si="27"/>
        <v>13495.719547485794</v>
      </c>
      <c r="AF70" s="174">
        <f t="shared" ca="1" si="27"/>
        <v>13429.007770032227</v>
      </c>
      <c r="AG70" s="174">
        <f t="shared" ca="1" si="27"/>
        <v>13361.213479077604</v>
      </c>
      <c r="AH70" s="174">
        <f t="shared" ca="1" si="27"/>
        <v>13292.323825106689</v>
      </c>
      <c r="AI70" s="174">
        <f t="shared" ca="1" si="27"/>
        <v>13223.851181086255</v>
      </c>
      <c r="AJ70" s="174">
        <f t="shared" ca="1" si="27"/>
        <v>13155.805168083607</v>
      </c>
      <c r="AK70" s="174">
        <f t="shared" ca="1" si="27"/>
        <v>13086.65499130991</v>
      </c>
      <c r="AL70" s="174">
        <f t="shared" ca="1" si="27"/>
        <v>13016.387544259584</v>
      </c>
      <c r="AM70" s="174">
        <f t="shared" ca="1" si="27"/>
        <v>12946.545447358734</v>
      </c>
      <c r="AN70" s="174">
        <f t="shared" ca="1" si="27"/>
        <v>12877.138514096032</v>
      </c>
      <c r="AO70" s="174">
        <f t="shared" ca="1" si="27"/>
        <v>12806.605333786889</v>
      </c>
      <c r="AP70" s="174">
        <f t="shared" ca="1" si="27"/>
        <v>12734.932537795517</v>
      </c>
      <c r="AQ70" s="174">
        <f t="shared" ca="1" si="27"/>
        <v>12663.693598956648</v>
      </c>
      <c r="AR70" s="174">
        <f t="shared" ca="1" si="27"/>
        <v>12592.898527028721</v>
      </c>
      <c r="AS70" s="174">
        <f t="shared" ca="1" si="27"/>
        <v>12520.954683113367</v>
      </c>
      <c r="AT70" s="174">
        <f t="shared" ca="1" si="27"/>
        <v>12447.848431202165</v>
      </c>
      <c r="AU70" s="174">
        <f t="shared" ca="1" si="27"/>
        <v>12375.184713586543</v>
      </c>
      <c r="AV70" s="174">
        <f t="shared" ca="1" si="27"/>
        <v>12302.973740220054</v>
      </c>
      <c r="AW70" s="174">
        <f t="shared" ca="1" si="27"/>
        <v>12229.591019426363</v>
      </c>
      <c r="AX70" s="174">
        <f t="shared" ca="1" si="27"/>
        <v>12155.022642476979</v>
      </c>
      <c r="AY70" s="174">
        <f t="shared" ca="1" si="27"/>
        <v>12080.905650509021</v>
      </c>
      <c r="AZ70" s="174">
        <f t="shared" ca="1" si="27"/>
        <v>12007.250457675185</v>
      </c>
      <c r="BA70" s="174">
        <f t="shared" ca="1" si="27"/>
        <v>11932.400082465658</v>
      </c>
      <c r="BB70" s="174">
        <f t="shared" ca="1" si="27"/>
        <v>11856.340337977263</v>
      </c>
      <c r="BC70" s="174">
        <f t="shared" ca="1" si="27"/>
        <v>11780.741006169957</v>
      </c>
      <c r="BD70" s="174">
        <f t="shared" ca="1" si="27"/>
        <v>11705.612709479448</v>
      </c>
      <c r="BE70" s="174">
        <f t="shared" ca="1" si="27"/>
        <v>11629.26532676571</v>
      </c>
      <c r="BF70" s="174">
        <f t="shared" ca="1" si="27"/>
        <v>11551.684387387557</v>
      </c>
      <c r="BG70" s="174">
        <f t="shared" ca="1" si="27"/>
        <v>11474.573068944097</v>
      </c>
      <c r="BH70" s="174">
        <f t="shared" ca="1" si="27"/>
        <v>11397.942206319784</v>
      </c>
      <c r="BI70" s="174">
        <f t="shared" ca="1" si="27"/>
        <v>28615.452791374817</v>
      </c>
      <c r="BJ70" s="174">
        <f t="shared" ca="1" si="27"/>
        <v>28449.843308631949</v>
      </c>
      <c r="BK70" s="174">
        <f t="shared" ca="1" si="27"/>
        <v>28284.712839242537</v>
      </c>
      <c r="BL70" s="174">
        <f t="shared" ca="1" si="27"/>
        <v>28120.072434788617</v>
      </c>
      <c r="BM70" s="174">
        <f t="shared" ca="1" si="27"/>
        <v>0</v>
      </c>
      <c r="BN70" s="174">
        <f t="shared" ca="1" si="27"/>
        <v>0</v>
      </c>
      <c r="BO70" s="174">
        <f t="shared" ca="1" si="27"/>
        <v>0</v>
      </c>
      <c r="BP70" s="174">
        <f t="shared" ca="1" si="27"/>
        <v>0</v>
      </c>
      <c r="BQ70" s="174">
        <f t="shared" ref="BQ70:DU70" ca="1" si="28">IFERROR(-SUM(BQ60)*$D68,"")</f>
        <v>0</v>
      </c>
      <c r="BR70" s="174">
        <f t="shared" ca="1" si="28"/>
        <v>0</v>
      </c>
      <c r="BS70" s="174">
        <f t="shared" ca="1" si="28"/>
        <v>0</v>
      </c>
      <c r="BT70" s="174">
        <f t="shared" ca="1" si="28"/>
        <v>0</v>
      </c>
      <c r="BU70" s="174">
        <f t="shared" ca="1" si="28"/>
        <v>0</v>
      </c>
      <c r="BV70" s="174">
        <f t="shared" ca="1" si="28"/>
        <v>0</v>
      </c>
      <c r="BW70" s="174">
        <f t="shared" ca="1" si="28"/>
        <v>0</v>
      </c>
      <c r="BX70" s="174">
        <f t="shared" ca="1" si="28"/>
        <v>0</v>
      </c>
      <c r="BY70" s="174">
        <f t="shared" ca="1" si="28"/>
        <v>0</v>
      </c>
      <c r="BZ70" s="174">
        <f t="shared" ca="1" si="28"/>
        <v>0</v>
      </c>
      <c r="CA70" s="174">
        <f t="shared" ca="1" si="28"/>
        <v>0</v>
      </c>
      <c r="CB70" s="174">
        <f t="shared" ca="1" si="28"/>
        <v>0</v>
      </c>
      <c r="CC70" s="174">
        <f t="shared" ca="1" si="28"/>
        <v>0</v>
      </c>
      <c r="CD70" s="174">
        <f t="shared" ca="1" si="28"/>
        <v>0</v>
      </c>
      <c r="CE70" s="174">
        <f t="shared" ca="1" si="28"/>
        <v>0</v>
      </c>
      <c r="CF70" s="174">
        <f t="shared" ca="1" si="28"/>
        <v>0</v>
      </c>
      <c r="CG70" s="174">
        <f t="shared" ca="1" si="28"/>
        <v>0</v>
      </c>
      <c r="CH70" s="174">
        <f t="shared" ca="1" si="28"/>
        <v>0</v>
      </c>
      <c r="CI70" s="174">
        <f t="shared" ca="1" si="28"/>
        <v>0</v>
      </c>
      <c r="CJ70" s="174">
        <f t="shared" ca="1" si="28"/>
        <v>0</v>
      </c>
      <c r="CK70" s="174">
        <f t="shared" ca="1" si="28"/>
        <v>0</v>
      </c>
      <c r="CL70" s="174">
        <f t="shared" ca="1" si="28"/>
        <v>0</v>
      </c>
      <c r="CM70" s="174">
        <f t="shared" ca="1" si="28"/>
        <v>0</v>
      </c>
      <c r="CN70" s="174">
        <f t="shared" ca="1" si="28"/>
        <v>0</v>
      </c>
      <c r="CO70" s="174">
        <f t="shared" ca="1" si="28"/>
        <v>0</v>
      </c>
      <c r="CP70" s="174">
        <f t="shared" ca="1" si="28"/>
        <v>0</v>
      </c>
      <c r="CQ70" s="174">
        <f t="shared" ca="1" si="28"/>
        <v>0</v>
      </c>
      <c r="CR70" s="174">
        <f t="shared" ca="1" si="28"/>
        <v>0</v>
      </c>
      <c r="CS70" s="174">
        <f t="shared" ca="1" si="28"/>
        <v>0</v>
      </c>
      <c r="CT70" s="174">
        <f t="shared" ca="1" si="28"/>
        <v>0</v>
      </c>
      <c r="CU70" s="174">
        <f t="shared" ca="1" si="28"/>
        <v>0</v>
      </c>
      <c r="CV70" s="174">
        <f t="shared" ca="1" si="28"/>
        <v>0</v>
      </c>
      <c r="CW70" s="174">
        <f t="shared" ca="1" si="28"/>
        <v>0</v>
      </c>
      <c r="CX70" s="174">
        <f t="shared" ca="1" si="28"/>
        <v>0</v>
      </c>
      <c r="CY70" s="174">
        <f t="shared" ca="1" si="28"/>
        <v>0</v>
      </c>
      <c r="CZ70" s="174">
        <f t="shared" ca="1" si="28"/>
        <v>0</v>
      </c>
      <c r="DA70" s="174">
        <f t="shared" ca="1" si="28"/>
        <v>0</v>
      </c>
      <c r="DB70" s="174">
        <f t="shared" ca="1" si="28"/>
        <v>0</v>
      </c>
      <c r="DC70" s="174">
        <f t="shared" ca="1" si="28"/>
        <v>0</v>
      </c>
      <c r="DD70" s="174">
        <f t="shared" ca="1" si="28"/>
        <v>0</v>
      </c>
      <c r="DE70" s="174">
        <f t="shared" ca="1" si="28"/>
        <v>0</v>
      </c>
      <c r="DF70" s="174">
        <f t="shared" ca="1" si="28"/>
        <v>0</v>
      </c>
      <c r="DG70" s="174">
        <f t="shared" ca="1" si="28"/>
        <v>0</v>
      </c>
      <c r="DH70" s="174">
        <f t="shared" ca="1" si="28"/>
        <v>0</v>
      </c>
      <c r="DI70" s="174">
        <f t="shared" ca="1" si="28"/>
        <v>0</v>
      </c>
      <c r="DJ70" s="174">
        <f t="shared" ca="1" si="28"/>
        <v>0</v>
      </c>
      <c r="DK70" s="174">
        <f t="shared" ca="1" si="28"/>
        <v>0</v>
      </c>
      <c r="DL70" s="174">
        <f t="shared" ca="1" si="28"/>
        <v>0</v>
      </c>
      <c r="DM70" s="174">
        <f t="shared" ca="1" si="28"/>
        <v>0</v>
      </c>
      <c r="DN70" s="174">
        <f t="shared" ca="1" si="28"/>
        <v>0</v>
      </c>
      <c r="DO70" s="174">
        <f t="shared" ca="1" si="28"/>
        <v>0</v>
      </c>
      <c r="DP70" s="174">
        <f t="shared" ca="1" si="28"/>
        <v>0</v>
      </c>
      <c r="DQ70" s="174">
        <f t="shared" ca="1" si="28"/>
        <v>0</v>
      </c>
      <c r="DR70" s="174">
        <f t="shared" ca="1" si="28"/>
        <v>0</v>
      </c>
      <c r="DS70" s="174">
        <f t="shared" ca="1" si="28"/>
        <v>0</v>
      </c>
      <c r="DT70" s="174">
        <f t="shared" ca="1" si="28"/>
        <v>0</v>
      </c>
      <c r="DU70" s="174">
        <f t="shared" ca="1" si="28"/>
        <v>0</v>
      </c>
    </row>
    <row r="71" spans="1:1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c r="A72" s="2" t="s">
        <v>573</v>
      </c>
      <c r="B72" s="2"/>
      <c r="C72" s="67"/>
      <c r="D72" s="85">
        <f ca="1">IFERROR(SUM(E72:DU72),"")</f>
        <v>-3474822.5615051887</v>
      </c>
      <c r="E72" s="85">
        <f t="shared" ref="E72:BP72" ca="1" si="29">IFERROR((E60+E70),"")</f>
        <v>0</v>
      </c>
      <c r="F72" s="85">
        <f t="shared" ca="1" si="29"/>
        <v>0</v>
      </c>
      <c r="G72" s="85">
        <f t="shared" ca="1" si="29"/>
        <v>0</v>
      </c>
      <c r="H72" s="85">
        <f t="shared" ca="1" si="29"/>
        <v>0</v>
      </c>
      <c r="I72" s="85">
        <f t="shared" ca="1" si="29"/>
        <v>0</v>
      </c>
      <c r="J72" s="85">
        <f t="shared" ca="1" si="29"/>
        <v>0</v>
      </c>
      <c r="K72" s="85">
        <f t="shared" ca="1" si="29"/>
        <v>-78601.1793647421</v>
      </c>
      <c r="L72" s="85">
        <f t="shared" ca="1" si="29"/>
        <v>-78433.432325418427</v>
      </c>
      <c r="M72" s="85">
        <f t="shared" ca="1" si="29"/>
        <v>-78460.796604381976</v>
      </c>
      <c r="N72" s="85">
        <f ca="1">IFERROR((N60+N70),"")</f>
        <v>-78310.773327037416</v>
      </c>
      <c r="O72" s="85">
        <f t="shared" ca="1" si="29"/>
        <v>-78161.658186051063</v>
      </c>
      <c r="P72" s="85">
        <f t="shared" ca="1" si="29"/>
        <v>-78013.472133538948</v>
      </c>
      <c r="Q72" s="85">
        <f t="shared" ca="1" si="29"/>
        <v>-77862.88150707251</v>
      </c>
      <c r="R72" s="85">
        <f t="shared" ca="1" si="29"/>
        <v>-77709.857764181215</v>
      </c>
      <c r="S72" s="85">
        <f t="shared" ca="1" si="29"/>
        <v>-77557.760320375135</v>
      </c>
      <c r="T72" s="85">
        <f t="shared" ca="1" si="29"/>
        <v>-77406.610546812721</v>
      </c>
      <c r="U72" s="85">
        <f t="shared" ca="1" si="29"/>
        <v>-77253.008107817004</v>
      </c>
      <c r="V72" s="85">
        <f t="shared" ca="1" si="29"/>
        <v>-77096.923890067832</v>
      </c>
      <c r="W72" s="85">
        <f t="shared" ca="1" si="29"/>
        <v>-76941.784497385641</v>
      </c>
      <c r="X72" s="85">
        <f t="shared" ca="1" si="29"/>
        <v>-76787.611728351942</v>
      </c>
      <c r="Y72" s="85">
        <f t="shared" ca="1" si="29"/>
        <v>-76630.937240576342</v>
      </c>
      <c r="Z72" s="85">
        <f t="shared" ca="1" si="29"/>
        <v>-76471.731338472324</v>
      </c>
      <c r="AA72" s="85">
        <f t="shared" ca="1" si="29"/>
        <v>-76313.489157936288</v>
      </c>
      <c r="AB72" s="85">
        <f t="shared" ca="1" si="29"/>
        <v>-76156.232933521998</v>
      </c>
      <c r="AC72" s="85">
        <f t="shared" ca="1" si="29"/>
        <v>-75996.424955990951</v>
      </c>
      <c r="AD72" s="85">
        <f t="shared" ca="1" si="29"/>
        <v>-54251.398362572232</v>
      </c>
      <c r="AE72" s="85">
        <f t="shared" ca="1" si="29"/>
        <v>-53982.878189943171</v>
      </c>
      <c r="AF72" s="85">
        <f t="shared" ca="1" si="29"/>
        <v>-53716.031080128902</v>
      </c>
      <c r="AG72" s="85">
        <f t="shared" ca="1" si="29"/>
        <v>-53444.853916310414</v>
      </c>
      <c r="AH72" s="85">
        <f t="shared" ca="1" si="29"/>
        <v>-53169.295300426755</v>
      </c>
      <c r="AI72" s="85">
        <f t="shared" ca="1" si="29"/>
        <v>-52895.404724345019</v>
      </c>
      <c r="AJ72" s="85">
        <f t="shared" ca="1" si="29"/>
        <v>-52623.220672334428</v>
      </c>
      <c r="AK72" s="85">
        <f t="shared" ca="1" si="29"/>
        <v>-52346.619965239639</v>
      </c>
      <c r="AL72" s="85">
        <f t="shared" ca="1" si="29"/>
        <v>-52065.550177038334</v>
      </c>
      <c r="AM72" s="85">
        <f t="shared" ca="1" si="29"/>
        <v>-51786.181789434937</v>
      </c>
      <c r="AN72" s="85">
        <f t="shared" ca="1" si="29"/>
        <v>-51508.55405638412</v>
      </c>
      <c r="AO72" s="85">
        <f t="shared" ca="1" si="29"/>
        <v>-51226.421335147556</v>
      </c>
      <c r="AP72" s="85">
        <f t="shared" ca="1" si="29"/>
        <v>-50939.730151182062</v>
      </c>
      <c r="AQ72" s="85">
        <f t="shared" ca="1" si="29"/>
        <v>-50654.774395826586</v>
      </c>
      <c r="AR72" s="85">
        <f t="shared" ca="1" si="29"/>
        <v>-50371.594108114878</v>
      </c>
      <c r="AS72" s="85">
        <f t="shared" ca="1" si="29"/>
        <v>-50083.818732453467</v>
      </c>
      <c r="AT72" s="85">
        <f t="shared" ca="1" si="29"/>
        <v>-49791.393724808659</v>
      </c>
      <c r="AU72" s="85">
        <f t="shared" ca="1" si="29"/>
        <v>-49500.738854346171</v>
      </c>
      <c r="AV72" s="85">
        <f t="shared" ca="1" si="29"/>
        <v>-49211.894960880207</v>
      </c>
      <c r="AW72" s="85">
        <f t="shared" ca="1" si="29"/>
        <v>-48918.364077705446</v>
      </c>
      <c r="AX72" s="85">
        <f t="shared" ca="1" si="29"/>
        <v>-48620.090569907916</v>
      </c>
      <c r="AY72" s="85">
        <f t="shared" ca="1" si="29"/>
        <v>-48323.622602036085</v>
      </c>
      <c r="AZ72" s="85">
        <f t="shared" ca="1" si="29"/>
        <v>-48029.001830700741</v>
      </c>
      <c r="BA72" s="85">
        <f t="shared" ca="1" si="29"/>
        <v>-47729.600329862631</v>
      </c>
      <c r="BB72" s="85">
        <f t="shared" ca="1" si="29"/>
        <v>-47425.361351909043</v>
      </c>
      <c r="BC72" s="85">
        <f t="shared" ca="1" si="29"/>
        <v>-47122.96402467983</v>
      </c>
      <c r="BD72" s="85">
        <f t="shared" ca="1" si="29"/>
        <v>-46822.450837917786</v>
      </c>
      <c r="BE72" s="85">
        <f t="shared" ca="1" si="29"/>
        <v>-46517.061307062839</v>
      </c>
      <c r="BF72" s="85">
        <f t="shared" ca="1" si="29"/>
        <v>-46206.737549550227</v>
      </c>
      <c r="BG72" s="85">
        <f t="shared" ca="1" si="29"/>
        <v>-45898.292275776388</v>
      </c>
      <c r="BH72" s="85">
        <f t="shared" ca="1" si="29"/>
        <v>-45591.768825279127</v>
      </c>
      <c r="BI72" s="85">
        <f t="shared" ca="1" si="29"/>
        <v>-114461.81116549927</v>
      </c>
      <c r="BJ72" s="85">
        <f t="shared" ca="1" si="29"/>
        <v>-113799.3732345278</v>
      </c>
      <c r="BK72" s="85">
        <f t="shared" ca="1" si="29"/>
        <v>-113138.85135697015</v>
      </c>
      <c r="BL72" s="85">
        <f t="shared" ca="1" si="29"/>
        <v>-112480.28973915447</v>
      </c>
      <c r="BM72" s="85">
        <f t="shared" ca="1" si="29"/>
        <v>0</v>
      </c>
      <c r="BN72" s="85">
        <f t="shared" ca="1" si="29"/>
        <v>0</v>
      </c>
      <c r="BO72" s="85">
        <f t="shared" ca="1" si="29"/>
        <v>0</v>
      </c>
      <c r="BP72" s="85">
        <f t="shared" ca="1" si="29"/>
        <v>0</v>
      </c>
      <c r="BQ72" s="85">
        <f t="shared" ref="BQ72:DU72" ca="1" si="30">IFERROR((BQ60+BQ70),"")</f>
        <v>0</v>
      </c>
      <c r="BR72" s="85">
        <f t="shared" ca="1" si="30"/>
        <v>0</v>
      </c>
      <c r="BS72" s="85">
        <f t="shared" ca="1" si="30"/>
        <v>0</v>
      </c>
      <c r="BT72" s="85">
        <f t="shared" ca="1" si="30"/>
        <v>0</v>
      </c>
      <c r="BU72" s="85">
        <f t="shared" ca="1" si="30"/>
        <v>0</v>
      </c>
      <c r="BV72" s="85">
        <f t="shared" ca="1" si="30"/>
        <v>0</v>
      </c>
      <c r="BW72" s="85">
        <f t="shared" ca="1" si="30"/>
        <v>0</v>
      </c>
      <c r="BX72" s="85">
        <f t="shared" ca="1" si="30"/>
        <v>0</v>
      </c>
      <c r="BY72" s="85">
        <f t="shared" ca="1" si="30"/>
        <v>0</v>
      </c>
      <c r="BZ72" s="85">
        <f t="shared" ca="1" si="30"/>
        <v>0</v>
      </c>
      <c r="CA72" s="85">
        <f t="shared" ca="1" si="30"/>
        <v>0</v>
      </c>
      <c r="CB72" s="85">
        <f t="shared" ca="1" si="30"/>
        <v>0</v>
      </c>
      <c r="CC72" s="85">
        <f t="shared" ca="1" si="30"/>
        <v>0</v>
      </c>
      <c r="CD72" s="85">
        <f t="shared" ca="1" si="30"/>
        <v>0</v>
      </c>
      <c r="CE72" s="85">
        <f t="shared" ca="1" si="30"/>
        <v>0</v>
      </c>
      <c r="CF72" s="85">
        <f t="shared" ca="1" si="30"/>
        <v>0</v>
      </c>
      <c r="CG72" s="85">
        <f t="shared" ca="1" si="30"/>
        <v>0</v>
      </c>
      <c r="CH72" s="85">
        <f t="shared" ca="1" si="30"/>
        <v>0</v>
      </c>
      <c r="CI72" s="85">
        <f t="shared" ca="1" si="30"/>
        <v>0</v>
      </c>
      <c r="CJ72" s="85">
        <f t="shared" ca="1" si="30"/>
        <v>0</v>
      </c>
      <c r="CK72" s="85">
        <f t="shared" ca="1" si="30"/>
        <v>0</v>
      </c>
      <c r="CL72" s="85">
        <f t="shared" ca="1" si="30"/>
        <v>0</v>
      </c>
      <c r="CM72" s="85">
        <f t="shared" ca="1" si="30"/>
        <v>0</v>
      </c>
      <c r="CN72" s="85">
        <f t="shared" ca="1" si="30"/>
        <v>0</v>
      </c>
      <c r="CO72" s="85">
        <f t="shared" ca="1" si="30"/>
        <v>0</v>
      </c>
      <c r="CP72" s="85">
        <f t="shared" ca="1" si="30"/>
        <v>0</v>
      </c>
      <c r="CQ72" s="85">
        <f t="shared" ca="1" si="30"/>
        <v>0</v>
      </c>
      <c r="CR72" s="85">
        <f t="shared" ca="1" si="30"/>
        <v>0</v>
      </c>
      <c r="CS72" s="85">
        <f t="shared" ca="1" si="30"/>
        <v>0</v>
      </c>
      <c r="CT72" s="85">
        <f t="shared" ca="1" si="30"/>
        <v>0</v>
      </c>
      <c r="CU72" s="85">
        <f t="shared" ca="1" si="30"/>
        <v>0</v>
      </c>
      <c r="CV72" s="85">
        <f t="shared" ca="1" si="30"/>
        <v>0</v>
      </c>
      <c r="CW72" s="85">
        <f t="shared" ca="1" si="30"/>
        <v>0</v>
      </c>
      <c r="CX72" s="85">
        <f t="shared" ca="1" si="30"/>
        <v>0</v>
      </c>
      <c r="CY72" s="85">
        <f t="shared" ca="1" si="30"/>
        <v>0</v>
      </c>
      <c r="CZ72" s="85">
        <f t="shared" ca="1" si="30"/>
        <v>0</v>
      </c>
      <c r="DA72" s="85">
        <f t="shared" ca="1" si="30"/>
        <v>0</v>
      </c>
      <c r="DB72" s="85">
        <f t="shared" ca="1" si="30"/>
        <v>0</v>
      </c>
      <c r="DC72" s="85">
        <f t="shared" ca="1" si="30"/>
        <v>0</v>
      </c>
      <c r="DD72" s="85">
        <f t="shared" ca="1" si="30"/>
        <v>0</v>
      </c>
      <c r="DE72" s="85">
        <f t="shared" ca="1" si="30"/>
        <v>0</v>
      </c>
      <c r="DF72" s="85">
        <f t="shared" ca="1" si="30"/>
        <v>0</v>
      </c>
      <c r="DG72" s="85">
        <f t="shared" ca="1" si="30"/>
        <v>0</v>
      </c>
      <c r="DH72" s="85">
        <f t="shared" ca="1" si="30"/>
        <v>0</v>
      </c>
      <c r="DI72" s="85">
        <f t="shared" ca="1" si="30"/>
        <v>0</v>
      </c>
      <c r="DJ72" s="85">
        <f t="shared" ca="1" si="30"/>
        <v>0</v>
      </c>
      <c r="DK72" s="85">
        <f t="shared" ca="1" si="30"/>
        <v>0</v>
      </c>
      <c r="DL72" s="85">
        <f t="shared" ca="1" si="30"/>
        <v>0</v>
      </c>
      <c r="DM72" s="85">
        <f t="shared" ca="1" si="30"/>
        <v>0</v>
      </c>
      <c r="DN72" s="85">
        <f t="shared" ca="1" si="30"/>
        <v>0</v>
      </c>
      <c r="DO72" s="85">
        <f t="shared" ca="1" si="30"/>
        <v>0</v>
      </c>
      <c r="DP72" s="85">
        <f t="shared" ca="1" si="30"/>
        <v>0</v>
      </c>
      <c r="DQ72" s="85">
        <f t="shared" ca="1" si="30"/>
        <v>0</v>
      </c>
      <c r="DR72" s="85">
        <f t="shared" ca="1" si="30"/>
        <v>0</v>
      </c>
      <c r="DS72" s="85">
        <f t="shared" ca="1" si="30"/>
        <v>0</v>
      </c>
      <c r="DT72" s="85">
        <f t="shared" ca="1" si="30"/>
        <v>0</v>
      </c>
      <c r="DU72" s="85">
        <f t="shared" ca="1" si="30"/>
        <v>0</v>
      </c>
    </row>
    <row r="73" spans="1:1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c r="A74" s="2" t="s">
        <v>330</v>
      </c>
      <c r="B74" s="2"/>
      <c r="C74" s="2"/>
      <c r="D74" s="85">
        <f ca="1">IFERROR(SUM(E74:DU74),"")</f>
        <v>2077607.8577897777</v>
      </c>
      <c r="E74" s="85">
        <f t="shared" ref="E74:BP74" ca="1" si="31">IFERROR(-E35-E34-E60-E70-E55,"")</f>
        <v>-1148039.7855842167</v>
      </c>
      <c r="F74" s="85">
        <f ca="1">IFERROR(-F35-F34-F60-F70-F55,"")</f>
        <v>0</v>
      </c>
      <c r="G74" s="85">
        <f t="shared" ca="1" si="31"/>
        <v>0</v>
      </c>
      <c r="H74" s="85">
        <f t="shared" ca="1" si="31"/>
        <v>0</v>
      </c>
      <c r="I74" s="85">
        <f t="shared" ca="1" si="31"/>
        <v>0</v>
      </c>
      <c r="J74" s="85">
        <f t="shared" ca="1" si="31"/>
        <v>-249174.91813119448</v>
      </c>
      <c r="K74" s="85">
        <f t="shared" ca="1" si="31"/>
        <v>78601.1793647421</v>
      </c>
      <c r="L74" s="85">
        <f t="shared" ca="1" si="31"/>
        <v>78433.432325418427</v>
      </c>
      <c r="M74" s="85">
        <f t="shared" ca="1" si="31"/>
        <v>78460.796604381976</v>
      </c>
      <c r="N74" s="85">
        <f t="shared" ca="1" si="31"/>
        <v>78310.773327037416</v>
      </c>
      <c r="O74" s="85">
        <f t="shared" ca="1" si="31"/>
        <v>78161.658186051063</v>
      </c>
      <c r="P74" s="85">
        <f t="shared" ca="1" si="31"/>
        <v>78013.472133538948</v>
      </c>
      <c r="Q74" s="85">
        <f t="shared" ca="1" si="31"/>
        <v>77862.88150707251</v>
      </c>
      <c r="R74" s="85">
        <f t="shared" ca="1" si="31"/>
        <v>77709.857764181215</v>
      </c>
      <c r="S74" s="85">
        <f t="shared" ca="1" si="31"/>
        <v>77557.760320375135</v>
      </c>
      <c r="T74" s="85">
        <f t="shared" ca="1" si="31"/>
        <v>77406.610546812721</v>
      </c>
      <c r="U74" s="85">
        <f t="shared" ca="1" si="31"/>
        <v>77253.008107817004</v>
      </c>
      <c r="V74" s="85">
        <f t="shared" ca="1" si="31"/>
        <v>77096.923890067832</v>
      </c>
      <c r="W74" s="85">
        <f t="shared" ca="1" si="31"/>
        <v>76941.784497385641</v>
      </c>
      <c r="X74" s="85">
        <f t="shared" ca="1" si="31"/>
        <v>76787.611728351942</v>
      </c>
      <c r="Y74" s="85">
        <f t="shared" ca="1" si="31"/>
        <v>76630.937240576342</v>
      </c>
      <c r="Z74" s="85">
        <f t="shared" ca="1" si="31"/>
        <v>76471.731338472324</v>
      </c>
      <c r="AA74" s="85">
        <f t="shared" ca="1" si="31"/>
        <v>76313.489157936288</v>
      </c>
      <c r="AB74" s="85">
        <f t="shared" ca="1" si="31"/>
        <v>76156.232933521998</v>
      </c>
      <c r="AC74" s="85">
        <f t="shared" ca="1" si="31"/>
        <v>75996.424955990951</v>
      </c>
      <c r="AD74" s="85">
        <f t="shared" ca="1" si="31"/>
        <v>54251.398362572232</v>
      </c>
      <c r="AE74" s="85">
        <f t="shared" ca="1" si="31"/>
        <v>53982.878189943171</v>
      </c>
      <c r="AF74" s="85">
        <f t="shared" ca="1" si="31"/>
        <v>53716.031080128902</v>
      </c>
      <c r="AG74" s="85">
        <f t="shared" ca="1" si="31"/>
        <v>53444.853916310414</v>
      </c>
      <c r="AH74" s="85">
        <f t="shared" ca="1" si="31"/>
        <v>53169.295300426755</v>
      </c>
      <c r="AI74" s="85">
        <f t="shared" ca="1" si="31"/>
        <v>52895.404724345019</v>
      </c>
      <c r="AJ74" s="85">
        <f t="shared" ca="1" si="31"/>
        <v>52623.220672334428</v>
      </c>
      <c r="AK74" s="85">
        <f t="shared" ca="1" si="31"/>
        <v>52346.619965239639</v>
      </c>
      <c r="AL74" s="85">
        <f t="shared" ca="1" si="31"/>
        <v>52065.550177038334</v>
      </c>
      <c r="AM74" s="85">
        <f t="shared" ca="1" si="31"/>
        <v>51786.181789434937</v>
      </c>
      <c r="AN74" s="85">
        <f t="shared" ca="1" si="31"/>
        <v>51508.55405638412</v>
      </c>
      <c r="AO74" s="85">
        <f t="shared" ca="1" si="31"/>
        <v>51226.421335147556</v>
      </c>
      <c r="AP74" s="85">
        <f t="shared" ca="1" si="31"/>
        <v>50939.730151182062</v>
      </c>
      <c r="AQ74" s="85">
        <f t="shared" ca="1" si="31"/>
        <v>50654.774395826586</v>
      </c>
      <c r="AR74" s="85">
        <f t="shared" ca="1" si="31"/>
        <v>50371.594108114878</v>
      </c>
      <c r="AS74" s="85">
        <f t="shared" ca="1" si="31"/>
        <v>50083.818732453467</v>
      </c>
      <c r="AT74" s="85">
        <f t="shared" ca="1" si="31"/>
        <v>49791.393724808659</v>
      </c>
      <c r="AU74" s="85">
        <f t="shared" ca="1" si="31"/>
        <v>49500.738854346171</v>
      </c>
      <c r="AV74" s="85">
        <f t="shared" ca="1" si="31"/>
        <v>49211.894960880207</v>
      </c>
      <c r="AW74" s="85">
        <f t="shared" ca="1" si="31"/>
        <v>48918.364077705446</v>
      </c>
      <c r="AX74" s="85">
        <f t="shared" ca="1" si="31"/>
        <v>48620.090569907916</v>
      </c>
      <c r="AY74" s="85">
        <f t="shared" ca="1" si="31"/>
        <v>48323.622602036085</v>
      </c>
      <c r="AZ74" s="85">
        <f t="shared" ca="1" si="31"/>
        <v>48029.001830700741</v>
      </c>
      <c r="BA74" s="85">
        <f t="shared" ca="1" si="31"/>
        <v>47729.600329862631</v>
      </c>
      <c r="BB74" s="85">
        <f t="shared" ca="1" si="31"/>
        <v>47425.361351909043</v>
      </c>
      <c r="BC74" s="85">
        <f t="shared" ca="1" si="31"/>
        <v>47122.96402467983</v>
      </c>
      <c r="BD74" s="85">
        <f t="shared" ca="1" si="31"/>
        <v>46822.450837917786</v>
      </c>
      <c r="BE74" s="85">
        <f t="shared" ca="1" si="31"/>
        <v>46517.061307062839</v>
      </c>
      <c r="BF74" s="85">
        <f t="shared" ca="1" si="31"/>
        <v>46206.737549550227</v>
      </c>
      <c r="BG74" s="85">
        <f t="shared" ca="1" si="31"/>
        <v>45898.292275776388</v>
      </c>
      <c r="BH74" s="85">
        <f t="shared" ca="1" si="31"/>
        <v>45591.768825279127</v>
      </c>
      <c r="BI74" s="85">
        <f t="shared" ca="1" si="31"/>
        <v>114461.81116549927</v>
      </c>
      <c r="BJ74" s="85">
        <f t="shared" ca="1" si="31"/>
        <v>113799.3732345278</v>
      </c>
      <c r="BK74" s="85">
        <f t="shared" ca="1" si="31"/>
        <v>113138.85135697015</v>
      </c>
      <c r="BL74" s="85">
        <f t="shared" ca="1" si="31"/>
        <v>112480.28973915447</v>
      </c>
      <c r="BM74" s="85">
        <f t="shared" ca="1" si="31"/>
        <v>0</v>
      </c>
      <c r="BN74" s="85">
        <f t="shared" ca="1" si="31"/>
        <v>0</v>
      </c>
      <c r="BO74" s="85">
        <f t="shared" ca="1" si="31"/>
        <v>0</v>
      </c>
      <c r="BP74" s="85">
        <f t="shared" ca="1" si="31"/>
        <v>0</v>
      </c>
      <c r="BQ74" s="85">
        <f t="shared" ref="BQ74:DU74" ca="1" si="32">IFERROR(-BQ35-BQ34-BQ60-BQ70-BQ55,"")</f>
        <v>0</v>
      </c>
      <c r="BR74" s="85">
        <f t="shared" ca="1" si="32"/>
        <v>0</v>
      </c>
      <c r="BS74" s="85">
        <f t="shared" ca="1" si="32"/>
        <v>0</v>
      </c>
      <c r="BT74" s="85">
        <f t="shared" ca="1" si="32"/>
        <v>0</v>
      </c>
      <c r="BU74" s="85">
        <f t="shared" ca="1" si="32"/>
        <v>0</v>
      </c>
      <c r="BV74" s="85">
        <f t="shared" ca="1" si="32"/>
        <v>0</v>
      </c>
      <c r="BW74" s="85">
        <f t="shared" ca="1" si="32"/>
        <v>0</v>
      </c>
      <c r="BX74" s="85">
        <f t="shared" ca="1" si="32"/>
        <v>0</v>
      </c>
      <c r="BY74" s="85">
        <f t="shared" ca="1" si="32"/>
        <v>0</v>
      </c>
      <c r="BZ74" s="85">
        <f t="shared" ca="1" si="32"/>
        <v>0</v>
      </c>
      <c r="CA74" s="85">
        <f t="shared" ca="1" si="32"/>
        <v>0</v>
      </c>
      <c r="CB74" s="85">
        <f t="shared" ca="1" si="32"/>
        <v>0</v>
      </c>
      <c r="CC74" s="85">
        <f t="shared" ca="1" si="32"/>
        <v>0</v>
      </c>
      <c r="CD74" s="85">
        <f t="shared" ca="1" si="32"/>
        <v>0</v>
      </c>
      <c r="CE74" s="85">
        <f t="shared" ca="1" si="32"/>
        <v>0</v>
      </c>
      <c r="CF74" s="85">
        <f t="shared" ca="1" si="32"/>
        <v>0</v>
      </c>
      <c r="CG74" s="85">
        <f t="shared" ca="1" si="32"/>
        <v>0</v>
      </c>
      <c r="CH74" s="85">
        <f t="shared" ca="1" si="32"/>
        <v>0</v>
      </c>
      <c r="CI74" s="85">
        <f t="shared" ca="1" si="32"/>
        <v>0</v>
      </c>
      <c r="CJ74" s="85">
        <f t="shared" ca="1" si="32"/>
        <v>0</v>
      </c>
      <c r="CK74" s="85">
        <f t="shared" ca="1" si="32"/>
        <v>0</v>
      </c>
      <c r="CL74" s="85">
        <f t="shared" ca="1" si="32"/>
        <v>0</v>
      </c>
      <c r="CM74" s="85">
        <f t="shared" ca="1" si="32"/>
        <v>0</v>
      </c>
      <c r="CN74" s="85">
        <f t="shared" ca="1" si="32"/>
        <v>0</v>
      </c>
      <c r="CO74" s="85">
        <f t="shared" ca="1" si="32"/>
        <v>0</v>
      </c>
      <c r="CP74" s="85">
        <f t="shared" ca="1" si="32"/>
        <v>0</v>
      </c>
      <c r="CQ74" s="85">
        <f t="shared" ca="1" si="32"/>
        <v>0</v>
      </c>
      <c r="CR74" s="85">
        <f t="shared" ca="1" si="32"/>
        <v>0</v>
      </c>
      <c r="CS74" s="85">
        <f t="shared" ca="1" si="32"/>
        <v>0</v>
      </c>
      <c r="CT74" s="85">
        <f t="shared" ca="1" si="32"/>
        <v>0</v>
      </c>
      <c r="CU74" s="85">
        <f t="shared" ca="1" si="32"/>
        <v>0</v>
      </c>
      <c r="CV74" s="85">
        <f t="shared" ca="1" si="32"/>
        <v>0</v>
      </c>
      <c r="CW74" s="85">
        <f t="shared" ca="1" si="32"/>
        <v>0</v>
      </c>
      <c r="CX74" s="85">
        <f t="shared" ca="1" si="32"/>
        <v>0</v>
      </c>
      <c r="CY74" s="85">
        <f t="shared" ca="1" si="32"/>
        <v>0</v>
      </c>
      <c r="CZ74" s="85">
        <f t="shared" ca="1" si="32"/>
        <v>0</v>
      </c>
      <c r="DA74" s="85">
        <f t="shared" ca="1" si="32"/>
        <v>0</v>
      </c>
      <c r="DB74" s="85">
        <f t="shared" ca="1" si="32"/>
        <v>0</v>
      </c>
      <c r="DC74" s="85">
        <f t="shared" ca="1" si="32"/>
        <v>0</v>
      </c>
      <c r="DD74" s="85">
        <f t="shared" ca="1" si="32"/>
        <v>0</v>
      </c>
      <c r="DE74" s="85">
        <f t="shared" ca="1" si="32"/>
        <v>0</v>
      </c>
      <c r="DF74" s="85">
        <f t="shared" ca="1" si="32"/>
        <v>0</v>
      </c>
      <c r="DG74" s="85">
        <f t="shared" ca="1" si="32"/>
        <v>0</v>
      </c>
      <c r="DH74" s="85">
        <f t="shared" ca="1" si="32"/>
        <v>0</v>
      </c>
      <c r="DI74" s="85">
        <f t="shared" ca="1" si="32"/>
        <v>0</v>
      </c>
      <c r="DJ74" s="85">
        <f t="shared" ca="1" si="32"/>
        <v>0</v>
      </c>
      <c r="DK74" s="85">
        <f t="shared" ca="1" si="32"/>
        <v>0</v>
      </c>
      <c r="DL74" s="85">
        <f t="shared" ca="1" si="32"/>
        <v>0</v>
      </c>
      <c r="DM74" s="85">
        <f t="shared" ca="1" si="32"/>
        <v>0</v>
      </c>
      <c r="DN74" s="85">
        <f t="shared" ca="1" si="32"/>
        <v>0</v>
      </c>
      <c r="DO74" s="85">
        <f t="shared" ca="1" si="32"/>
        <v>0</v>
      </c>
      <c r="DP74" s="85">
        <f t="shared" ca="1" si="32"/>
        <v>0</v>
      </c>
      <c r="DQ74" s="85">
        <f t="shared" ca="1" si="32"/>
        <v>0</v>
      </c>
      <c r="DR74" s="85">
        <f t="shared" ca="1" si="32"/>
        <v>0</v>
      </c>
      <c r="DS74" s="85">
        <f t="shared" ca="1" si="32"/>
        <v>0</v>
      </c>
      <c r="DT74" s="85">
        <f t="shared" ca="1" si="32"/>
        <v>0</v>
      </c>
      <c r="DU74" s="85">
        <f t="shared" ca="1" si="32"/>
        <v>0</v>
      </c>
    </row>
    <row r="75" spans="1:125">
      <c r="A75" s="2"/>
      <c r="B75" s="2"/>
      <c r="C75" s="2"/>
      <c r="D75" s="2"/>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row>
    <row r="76" spans="1:125" ht="15" thickBot="1">
      <c r="A76" s="139" t="s">
        <v>331</v>
      </c>
      <c r="B76" s="139"/>
      <c r="C76" s="139"/>
      <c r="D76" s="176">
        <f ca="1">IFERROR(IRR(E74:DU74),"")</f>
        <v>3.5578259979401228E-2</v>
      </c>
      <c r="E76" s="353"/>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c r="A77" s="2"/>
      <c r="B77" s="2"/>
      <c r="C77" s="2"/>
      <c r="D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ht="15" thickBot="1">
      <c r="A78" s="139" t="s">
        <v>332</v>
      </c>
      <c r="B78" s="139"/>
      <c r="C78" s="139"/>
      <c r="D78" s="176">
        <f ca="1">IFERROR((1+D76)^4-1,"")</f>
        <v>0.1500896593347476</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c r="A79" s="3"/>
      <c r="B79" s="3"/>
      <c r="C79" s="3"/>
      <c r="D79" s="177"/>
      <c r="E79" s="1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c r="A80" s="2" t="s">
        <v>296</v>
      </c>
      <c r="B80" s="3"/>
      <c r="C80" s="3"/>
      <c r="D80" s="177"/>
      <c r="E80" s="85">
        <f t="shared" ref="E80:BP80" si="33">IFERROR(-SUM(E36,E44),"")</f>
        <v>0</v>
      </c>
      <c r="F80" s="85">
        <f t="shared" si="33"/>
        <v>0</v>
      </c>
      <c r="G80" s="85">
        <f t="shared" si="33"/>
        <v>0</v>
      </c>
      <c r="H80" s="85">
        <f t="shared" si="33"/>
        <v>0</v>
      </c>
      <c r="I80" s="85">
        <f t="shared" si="33"/>
        <v>0</v>
      </c>
      <c r="J80" s="85">
        <f t="shared" si="33"/>
        <v>0</v>
      </c>
      <c r="K80" s="85">
        <f t="shared" si="33"/>
        <v>0</v>
      </c>
      <c r="L80" s="85">
        <f t="shared" si="33"/>
        <v>0</v>
      </c>
      <c r="M80" s="85">
        <f t="shared" si="33"/>
        <v>0</v>
      </c>
      <c r="N80" s="85">
        <f t="shared" si="33"/>
        <v>0</v>
      </c>
      <c r="O80" s="85">
        <f t="shared" si="33"/>
        <v>0</v>
      </c>
      <c r="P80" s="85">
        <f t="shared" si="33"/>
        <v>0</v>
      </c>
      <c r="Q80" s="85">
        <f t="shared" si="33"/>
        <v>0</v>
      </c>
      <c r="R80" s="85">
        <f t="shared" si="33"/>
        <v>0</v>
      </c>
      <c r="S80" s="85">
        <f t="shared" si="33"/>
        <v>0</v>
      </c>
      <c r="T80" s="85">
        <f t="shared" si="33"/>
        <v>0</v>
      </c>
      <c r="U80" s="85">
        <f t="shared" si="33"/>
        <v>0</v>
      </c>
      <c r="V80" s="85">
        <f t="shared" si="33"/>
        <v>0</v>
      </c>
      <c r="W80" s="85">
        <f t="shared" si="33"/>
        <v>0</v>
      </c>
      <c r="X80" s="85">
        <f t="shared" si="33"/>
        <v>0</v>
      </c>
      <c r="Y80" s="85">
        <f t="shared" si="33"/>
        <v>0</v>
      </c>
      <c r="Z80" s="85">
        <f t="shared" si="33"/>
        <v>0</v>
      </c>
      <c r="AA80" s="85">
        <f t="shared" si="33"/>
        <v>0</v>
      </c>
      <c r="AB80" s="85">
        <f t="shared" si="33"/>
        <v>0</v>
      </c>
      <c r="AC80" s="85">
        <f t="shared" si="33"/>
        <v>0</v>
      </c>
      <c r="AD80" s="85">
        <f t="shared" si="33"/>
        <v>0</v>
      </c>
      <c r="AE80" s="85">
        <f t="shared" si="33"/>
        <v>0</v>
      </c>
      <c r="AF80" s="85">
        <f t="shared" si="33"/>
        <v>0</v>
      </c>
      <c r="AG80" s="85">
        <f t="shared" si="33"/>
        <v>0</v>
      </c>
      <c r="AH80" s="85">
        <f t="shared" si="33"/>
        <v>0</v>
      </c>
      <c r="AI80" s="85">
        <f t="shared" si="33"/>
        <v>0</v>
      </c>
      <c r="AJ80" s="85">
        <f t="shared" si="33"/>
        <v>0</v>
      </c>
      <c r="AK80" s="85">
        <f t="shared" si="33"/>
        <v>0</v>
      </c>
      <c r="AL80" s="85">
        <f t="shared" si="33"/>
        <v>0</v>
      </c>
      <c r="AM80" s="85">
        <f t="shared" si="33"/>
        <v>0</v>
      </c>
      <c r="AN80" s="85">
        <f t="shared" si="33"/>
        <v>0</v>
      </c>
      <c r="AO80" s="85">
        <f t="shared" si="33"/>
        <v>0</v>
      </c>
      <c r="AP80" s="85">
        <f t="shared" si="33"/>
        <v>0</v>
      </c>
      <c r="AQ80" s="85">
        <f t="shared" si="33"/>
        <v>0</v>
      </c>
      <c r="AR80" s="85">
        <f t="shared" si="33"/>
        <v>0</v>
      </c>
      <c r="AS80" s="85">
        <f t="shared" si="33"/>
        <v>0</v>
      </c>
      <c r="AT80" s="85">
        <f t="shared" si="33"/>
        <v>0</v>
      </c>
      <c r="AU80" s="85">
        <f t="shared" si="33"/>
        <v>0</v>
      </c>
      <c r="AV80" s="85">
        <f t="shared" si="33"/>
        <v>0</v>
      </c>
      <c r="AW80" s="85">
        <f t="shared" si="33"/>
        <v>0</v>
      </c>
      <c r="AX80" s="85">
        <f t="shared" si="33"/>
        <v>0</v>
      </c>
      <c r="AY80" s="85">
        <f t="shared" si="33"/>
        <v>0</v>
      </c>
      <c r="AZ80" s="85">
        <f t="shared" si="33"/>
        <v>0</v>
      </c>
      <c r="BA80" s="85">
        <f t="shared" si="33"/>
        <v>0</v>
      </c>
      <c r="BB80" s="85">
        <f t="shared" si="33"/>
        <v>0</v>
      </c>
      <c r="BC80" s="85">
        <f t="shared" si="33"/>
        <v>0</v>
      </c>
      <c r="BD80" s="85">
        <f t="shared" si="33"/>
        <v>0</v>
      </c>
      <c r="BE80" s="85">
        <f t="shared" si="33"/>
        <v>0</v>
      </c>
      <c r="BF80" s="85">
        <f t="shared" si="33"/>
        <v>0</v>
      </c>
      <c r="BG80" s="85">
        <f t="shared" si="33"/>
        <v>0</v>
      </c>
      <c r="BH80" s="85">
        <f t="shared" si="33"/>
        <v>0</v>
      </c>
      <c r="BI80" s="85">
        <f t="shared" si="33"/>
        <v>0</v>
      </c>
      <c r="BJ80" s="85">
        <f t="shared" si="33"/>
        <v>0</v>
      </c>
      <c r="BK80" s="85">
        <f t="shared" si="33"/>
        <v>0</v>
      </c>
      <c r="BL80" s="85">
        <f t="shared" si="33"/>
        <v>0</v>
      </c>
      <c r="BM80" s="85">
        <f t="shared" si="33"/>
        <v>0</v>
      </c>
      <c r="BN80" s="85">
        <f t="shared" si="33"/>
        <v>0</v>
      </c>
      <c r="BO80" s="85">
        <f t="shared" si="33"/>
        <v>0</v>
      </c>
      <c r="BP80" s="85">
        <f t="shared" si="33"/>
        <v>0</v>
      </c>
      <c r="BQ80" s="85">
        <f t="shared" ref="BQ80:DU80" si="34">IFERROR(-SUM(BQ36,BQ44),"")</f>
        <v>0</v>
      </c>
      <c r="BR80" s="85">
        <f t="shared" si="34"/>
        <v>0</v>
      </c>
      <c r="BS80" s="85">
        <f t="shared" si="34"/>
        <v>0</v>
      </c>
      <c r="BT80" s="85">
        <f t="shared" si="34"/>
        <v>0</v>
      </c>
      <c r="BU80" s="85">
        <f t="shared" si="34"/>
        <v>0</v>
      </c>
      <c r="BV80" s="85">
        <f t="shared" si="34"/>
        <v>0</v>
      </c>
      <c r="BW80" s="85">
        <f t="shared" si="34"/>
        <v>0</v>
      </c>
      <c r="BX80" s="85">
        <f t="shared" si="34"/>
        <v>0</v>
      </c>
      <c r="BY80" s="85">
        <f t="shared" si="34"/>
        <v>0</v>
      </c>
      <c r="BZ80" s="85">
        <f t="shared" si="34"/>
        <v>0</v>
      </c>
      <c r="CA80" s="85">
        <f t="shared" si="34"/>
        <v>0</v>
      </c>
      <c r="CB80" s="85">
        <f t="shared" si="34"/>
        <v>0</v>
      </c>
      <c r="CC80" s="85">
        <f t="shared" si="34"/>
        <v>0</v>
      </c>
      <c r="CD80" s="85">
        <f t="shared" si="34"/>
        <v>0</v>
      </c>
      <c r="CE80" s="85">
        <f t="shared" si="34"/>
        <v>0</v>
      </c>
      <c r="CF80" s="85">
        <f t="shared" si="34"/>
        <v>0</v>
      </c>
      <c r="CG80" s="85">
        <f t="shared" si="34"/>
        <v>0</v>
      </c>
      <c r="CH80" s="85">
        <f t="shared" si="34"/>
        <v>0</v>
      </c>
      <c r="CI80" s="85">
        <f t="shared" si="34"/>
        <v>0</v>
      </c>
      <c r="CJ80" s="85">
        <f t="shared" si="34"/>
        <v>0</v>
      </c>
      <c r="CK80" s="85">
        <f t="shared" si="34"/>
        <v>0</v>
      </c>
      <c r="CL80" s="85">
        <f t="shared" si="34"/>
        <v>0</v>
      </c>
      <c r="CM80" s="85">
        <f t="shared" si="34"/>
        <v>0</v>
      </c>
      <c r="CN80" s="85">
        <f t="shared" si="34"/>
        <v>0</v>
      </c>
      <c r="CO80" s="85">
        <f t="shared" si="34"/>
        <v>0</v>
      </c>
      <c r="CP80" s="85">
        <f t="shared" si="34"/>
        <v>0</v>
      </c>
      <c r="CQ80" s="85">
        <f t="shared" si="34"/>
        <v>0</v>
      </c>
      <c r="CR80" s="85">
        <f t="shared" si="34"/>
        <v>0</v>
      </c>
      <c r="CS80" s="85">
        <f t="shared" si="34"/>
        <v>0</v>
      </c>
      <c r="CT80" s="85">
        <f t="shared" si="34"/>
        <v>0</v>
      </c>
      <c r="CU80" s="85">
        <f t="shared" si="34"/>
        <v>0</v>
      </c>
      <c r="CV80" s="85">
        <f t="shared" si="34"/>
        <v>0</v>
      </c>
      <c r="CW80" s="85">
        <f t="shared" si="34"/>
        <v>0</v>
      </c>
      <c r="CX80" s="85">
        <f t="shared" si="34"/>
        <v>0</v>
      </c>
      <c r="CY80" s="85">
        <f t="shared" si="34"/>
        <v>0</v>
      </c>
      <c r="CZ80" s="85">
        <f t="shared" si="34"/>
        <v>0</v>
      </c>
      <c r="DA80" s="85">
        <f t="shared" si="34"/>
        <v>0</v>
      </c>
      <c r="DB80" s="85">
        <f t="shared" si="34"/>
        <v>0</v>
      </c>
      <c r="DC80" s="85">
        <f t="shared" si="34"/>
        <v>0</v>
      </c>
      <c r="DD80" s="85">
        <f t="shared" si="34"/>
        <v>0</v>
      </c>
      <c r="DE80" s="85">
        <f t="shared" si="34"/>
        <v>0</v>
      </c>
      <c r="DF80" s="85">
        <f t="shared" si="34"/>
        <v>0</v>
      </c>
      <c r="DG80" s="85">
        <f t="shared" si="34"/>
        <v>0</v>
      </c>
      <c r="DH80" s="85">
        <f t="shared" si="34"/>
        <v>0</v>
      </c>
      <c r="DI80" s="85">
        <f t="shared" si="34"/>
        <v>0</v>
      </c>
      <c r="DJ80" s="85">
        <f t="shared" si="34"/>
        <v>0</v>
      </c>
      <c r="DK80" s="85">
        <f t="shared" si="34"/>
        <v>0</v>
      </c>
      <c r="DL80" s="85">
        <f t="shared" si="34"/>
        <v>0</v>
      </c>
      <c r="DM80" s="85">
        <f t="shared" si="34"/>
        <v>0</v>
      </c>
      <c r="DN80" s="85">
        <f t="shared" si="34"/>
        <v>0</v>
      </c>
      <c r="DO80" s="85">
        <f t="shared" si="34"/>
        <v>0</v>
      </c>
      <c r="DP80" s="85">
        <f t="shared" si="34"/>
        <v>0</v>
      </c>
      <c r="DQ80" s="85">
        <f t="shared" si="34"/>
        <v>0</v>
      </c>
      <c r="DR80" s="85">
        <f t="shared" si="34"/>
        <v>0</v>
      </c>
      <c r="DS80" s="85">
        <f t="shared" si="34"/>
        <v>0</v>
      </c>
      <c r="DT80" s="85">
        <f t="shared" si="34"/>
        <v>0</v>
      </c>
      <c r="DU80" s="85">
        <f t="shared" si="34"/>
        <v>0</v>
      </c>
    </row>
    <row r="81" spans="1:125">
      <c r="A81" s="3"/>
      <c r="B81" s="3"/>
      <c r="C81" s="3"/>
      <c r="D81" s="177"/>
      <c r="E81" s="1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c r="A82" s="2" t="s">
        <v>509</v>
      </c>
      <c r="B82" s="3"/>
      <c r="C82" s="3"/>
      <c r="D82" s="177"/>
      <c r="E82" s="85">
        <f t="shared" ref="E82:BP82" ca="1" si="35">IFERROR(SUM(E74,E80),"")</f>
        <v>-1148039.7855842167</v>
      </c>
      <c r="F82" s="85">
        <f t="shared" ca="1" si="35"/>
        <v>0</v>
      </c>
      <c r="G82" s="85">
        <f t="shared" ca="1" si="35"/>
        <v>0</v>
      </c>
      <c r="H82" s="85">
        <f t="shared" ca="1" si="35"/>
        <v>0</v>
      </c>
      <c r="I82" s="85">
        <f t="shared" ca="1" si="35"/>
        <v>0</v>
      </c>
      <c r="J82" s="85">
        <f t="shared" ca="1" si="35"/>
        <v>-249174.91813119448</v>
      </c>
      <c r="K82" s="85">
        <f t="shared" ca="1" si="35"/>
        <v>78601.1793647421</v>
      </c>
      <c r="L82" s="85">
        <f t="shared" ca="1" si="35"/>
        <v>78433.432325418427</v>
      </c>
      <c r="M82" s="85">
        <f t="shared" ca="1" si="35"/>
        <v>78460.796604381976</v>
      </c>
      <c r="N82" s="85">
        <f t="shared" ca="1" si="35"/>
        <v>78310.773327037416</v>
      </c>
      <c r="O82" s="85">
        <f t="shared" ca="1" si="35"/>
        <v>78161.658186051063</v>
      </c>
      <c r="P82" s="85">
        <f t="shared" ca="1" si="35"/>
        <v>78013.472133538948</v>
      </c>
      <c r="Q82" s="85">
        <f t="shared" ca="1" si="35"/>
        <v>77862.88150707251</v>
      </c>
      <c r="R82" s="85">
        <f t="shared" ca="1" si="35"/>
        <v>77709.857764181215</v>
      </c>
      <c r="S82" s="85">
        <f t="shared" ca="1" si="35"/>
        <v>77557.760320375135</v>
      </c>
      <c r="T82" s="85">
        <f t="shared" ca="1" si="35"/>
        <v>77406.610546812721</v>
      </c>
      <c r="U82" s="85">
        <f t="shared" ca="1" si="35"/>
        <v>77253.008107817004</v>
      </c>
      <c r="V82" s="85">
        <f t="shared" ca="1" si="35"/>
        <v>77096.923890067832</v>
      </c>
      <c r="W82" s="85">
        <f t="shared" ca="1" si="35"/>
        <v>76941.784497385641</v>
      </c>
      <c r="X82" s="85">
        <f t="shared" ca="1" si="35"/>
        <v>76787.611728351942</v>
      </c>
      <c r="Y82" s="85">
        <f t="shared" ca="1" si="35"/>
        <v>76630.937240576342</v>
      </c>
      <c r="Z82" s="85">
        <f t="shared" ca="1" si="35"/>
        <v>76471.731338472324</v>
      </c>
      <c r="AA82" s="85">
        <f t="shared" ca="1" si="35"/>
        <v>76313.489157936288</v>
      </c>
      <c r="AB82" s="85">
        <f t="shared" ca="1" si="35"/>
        <v>76156.232933521998</v>
      </c>
      <c r="AC82" s="85">
        <f t="shared" ca="1" si="35"/>
        <v>75996.424955990951</v>
      </c>
      <c r="AD82" s="85">
        <f t="shared" ca="1" si="35"/>
        <v>54251.398362572232</v>
      </c>
      <c r="AE82" s="85">
        <f t="shared" ca="1" si="35"/>
        <v>53982.878189943171</v>
      </c>
      <c r="AF82" s="85">
        <f t="shared" ca="1" si="35"/>
        <v>53716.031080128902</v>
      </c>
      <c r="AG82" s="85">
        <f t="shared" ca="1" si="35"/>
        <v>53444.853916310414</v>
      </c>
      <c r="AH82" s="85">
        <f t="shared" ca="1" si="35"/>
        <v>53169.295300426755</v>
      </c>
      <c r="AI82" s="85">
        <f t="shared" ca="1" si="35"/>
        <v>52895.404724345019</v>
      </c>
      <c r="AJ82" s="85">
        <f t="shared" ca="1" si="35"/>
        <v>52623.220672334428</v>
      </c>
      <c r="AK82" s="85">
        <f t="shared" ca="1" si="35"/>
        <v>52346.619965239639</v>
      </c>
      <c r="AL82" s="85">
        <f t="shared" ca="1" si="35"/>
        <v>52065.550177038334</v>
      </c>
      <c r="AM82" s="85">
        <f t="shared" ca="1" si="35"/>
        <v>51786.181789434937</v>
      </c>
      <c r="AN82" s="85">
        <f t="shared" ca="1" si="35"/>
        <v>51508.55405638412</v>
      </c>
      <c r="AO82" s="85">
        <f t="shared" ca="1" si="35"/>
        <v>51226.421335147556</v>
      </c>
      <c r="AP82" s="85">
        <f t="shared" ca="1" si="35"/>
        <v>50939.730151182062</v>
      </c>
      <c r="AQ82" s="85">
        <f t="shared" ca="1" si="35"/>
        <v>50654.774395826586</v>
      </c>
      <c r="AR82" s="85">
        <f t="shared" ca="1" si="35"/>
        <v>50371.594108114878</v>
      </c>
      <c r="AS82" s="85">
        <f t="shared" ca="1" si="35"/>
        <v>50083.818732453467</v>
      </c>
      <c r="AT82" s="85">
        <f t="shared" ca="1" si="35"/>
        <v>49791.393724808659</v>
      </c>
      <c r="AU82" s="85">
        <f t="shared" ca="1" si="35"/>
        <v>49500.738854346171</v>
      </c>
      <c r="AV82" s="85">
        <f t="shared" ca="1" si="35"/>
        <v>49211.894960880207</v>
      </c>
      <c r="AW82" s="85">
        <f t="shared" ca="1" si="35"/>
        <v>48918.364077705446</v>
      </c>
      <c r="AX82" s="85">
        <f t="shared" ca="1" si="35"/>
        <v>48620.090569907916</v>
      </c>
      <c r="AY82" s="85">
        <f t="shared" ca="1" si="35"/>
        <v>48323.622602036085</v>
      </c>
      <c r="AZ82" s="85">
        <f t="shared" ca="1" si="35"/>
        <v>48029.001830700741</v>
      </c>
      <c r="BA82" s="85">
        <f t="shared" ca="1" si="35"/>
        <v>47729.600329862631</v>
      </c>
      <c r="BB82" s="85">
        <f t="shared" ca="1" si="35"/>
        <v>47425.361351909043</v>
      </c>
      <c r="BC82" s="85">
        <f t="shared" ca="1" si="35"/>
        <v>47122.96402467983</v>
      </c>
      <c r="BD82" s="85">
        <f t="shared" ca="1" si="35"/>
        <v>46822.450837917786</v>
      </c>
      <c r="BE82" s="85">
        <f t="shared" ca="1" si="35"/>
        <v>46517.061307062839</v>
      </c>
      <c r="BF82" s="85">
        <f t="shared" ca="1" si="35"/>
        <v>46206.737549550227</v>
      </c>
      <c r="BG82" s="85">
        <f t="shared" ca="1" si="35"/>
        <v>45898.292275776388</v>
      </c>
      <c r="BH82" s="85">
        <f t="shared" ca="1" si="35"/>
        <v>45591.768825279127</v>
      </c>
      <c r="BI82" s="85">
        <f t="shared" ca="1" si="35"/>
        <v>114461.81116549927</v>
      </c>
      <c r="BJ82" s="85">
        <f t="shared" ca="1" si="35"/>
        <v>113799.3732345278</v>
      </c>
      <c r="BK82" s="85">
        <f t="shared" ca="1" si="35"/>
        <v>113138.85135697015</v>
      </c>
      <c r="BL82" s="85">
        <f t="shared" ca="1" si="35"/>
        <v>112480.28973915447</v>
      </c>
      <c r="BM82" s="85">
        <f t="shared" ca="1" si="35"/>
        <v>0</v>
      </c>
      <c r="BN82" s="85">
        <f t="shared" ca="1" si="35"/>
        <v>0</v>
      </c>
      <c r="BO82" s="85">
        <f t="shared" ca="1" si="35"/>
        <v>0</v>
      </c>
      <c r="BP82" s="85">
        <f t="shared" ca="1" si="35"/>
        <v>0</v>
      </c>
      <c r="BQ82" s="85">
        <f t="shared" ref="BQ82:DU82" ca="1" si="36">IFERROR(SUM(BQ74,BQ80),"")</f>
        <v>0</v>
      </c>
      <c r="BR82" s="85">
        <f t="shared" ca="1" si="36"/>
        <v>0</v>
      </c>
      <c r="BS82" s="85">
        <f t="shared" ca="1" si="36"/>
        <v>0</v>
      </c>
      <c r="BT82" s="85">
        <f t="shared" ca="1" si="36"/>
        <v>0</v>
      </c>
      <c r="BU82" s="85">
        <f t="shared" ca="1" si="36"/>
        <v>0</v>
      </c>
      <c r="BV82" s="85">
        <f t="shared" ca="1" si="36"/>
        <v>0</v>
      </c>
      <c r="BW82" s="85">
        <f t="shared" ca="1" si="36"/>
        <v>0</v>
      </c>
      <c r="BX82" s="85">
        <f t="shared" ca="1" si="36"/>
        <v>0</v>
      </c>
      <c r="BY82" s="85">
        <f t="shared" ca="1" si="36"/>
        <v>0</v>
      </c>
      <c r="BZ82" s="85">
        <f t="shared" ca="1" si="36"/>
        <v>0</v>
      </c>
      <c r="CA82" s="85">
        <f t="shared" ca="1" si="36"/>
        <v>0</v>
      </c>
      <c r="CB82" s="85">
        <f t="shared" ca="1" si="36"/>
        <v>0</v>
      </c>
      <c r="CC82" s="85">
        <f t="shared" ca="1" si="36"/>
        <v>0</v>
      </c>
      <c r="CD82" s="85">
        <f t="shared" ca="1" si="36"/>
        <v>0</v>
      </c>
      <c r="CE82" s="85">
        <f t="shared" ca="1" si="36"/>
        <v>0</v>
      </c>
      <c r="CF82" s="85">
        <f t="shared" ca="1" si="36"/>
        <v>0</v>
      </c>
      <c r="CG82" s="85">
        <f t="shared" ca="1" si="36"/>
        <v>0</v>
      </c>
      <c r="CH82" s="85">
        <f t="shared" ca="1" si="36"/>
        <v>0</v>
      </c>
      <c r="CI82" s="85">
        <f t="shared" ca="1" si="36"/>
        <v>0</v>
      </c>
      <c r="CJ82" s="85">
        <f t="shared" ca="1" si="36"/>
        <v>0</v>
      </c>
      <c r="CK82" s="85">
        <f t="shared" ca="1" si="36"/>
        <v>0</v>
      </c>
      <c r="CL82" s="85">
        <f t="shared" ca="1" si="36"/>
        <v>0</v>
      </c>
      <c r="CM82" s="85">
        <f t="shared" ca="1" si="36"/>
        <v>0</v>
      </c>
      <c r="CN82" s="85">
        <f t="shared" ca="1" si="36"/>
        <v>0</v>
      </c>
      <c r="CO82" s="85">
        <f t="shared" ca="1" si="36"/>
        <v>0</v>
      </c>
      <c r="CP82" s="85">
        <f t="shared" ca="1" si="36"/>
        <v>0</v>
      </c>
      <c r="CQ82" s="85">
        <f t="shared" ca="1" si="36"/>
        <v>0</v>
      </c>
      <c r="CR82" s="85">
        <f t="shared" ca="1" si="36"/>
        <v>0</v>
      </c>
      <c r="CS82" s="85">
        <f t="shared" ca="1" si="36"/>
        <v>0</v>
      </c>
      <c r="CT82" s="85">
        <f t="shared" ca="1" si="36"/>
        <v>0</v>
      </c>
      <c r="CU82" s="85">
        <f t="shared" ca="1" si="36"/>
        <v>0</v>
      </c>
      <c r="CV82" s="85">
        <f t="shared" ca="1" si="36"/>
        <v>0</v>
      </c>
      <c r="CW82" s="85">
        <f t="shared" ca="1" si="36"/>
        <v>0</v>
      </c>
      <c r="CX82" s="85">
        <f t="shared" ca="1" si="36"/>
        <v>0</v>
      </c>
      <c r="CY82" s="85">
        <f t="shared" ca="1" si="36"/>
        <v>0</v>
      </c>
      <c r="CZ82" s="85">
        <f t="shared" ca="1" si="36"/>
        <v>0</v>
      </c>
      <c r="DA82" s="85">
        <f t="shared" ca="1" si="36"/>
        <v>0</v>
      </c>
      <c r="DB82" s="85">
        <f t="shared" ca="1" si="36"/>
        <v>0</v>
      </c>
      <c r="DC82" s="85">
        <f t="shared" ca="1" si="36"/>
        <v>0</v>
      </c>
      <c r="DD82" s="85">
        <f t="shared" ca="1" si="36"/>
        <v>0</v>
      </c>
      <c r="DE82" s="85">
        <f t="shared" ca="1" si="36"/>
        <v>0</v>
      </c>
      <c r="DF82" s="85">
        <f t="shared" ca="1" si="36"/>
        <v>0</v>
      </c>
      <c r="DG82" s="85">
        <f t="shared" ca="1" si="36"/>
        <v>0</v>
      </c>
      <c r="DH82" s="85">
        <f t="shared" ca="1" si="36"/>
        <v>0</v>
      </c>
      <c r="DI82" s="85">
        <f t="shared" ca="1" si="36"/>
        <v>0</v>
      </c>
      <c r="DJ82" s="85">
        <f t="shared" ca="1" si="36"/>
        <v>0</v>
      </c>
      <c r="DK82" s="85">
        <f t="shared" ca="1" si="36"/>
        <v>0</v>
      </c>
      <c r="DL82" s="85">
        <f t="shared" ca="1" si="36"/>
        <v>0</v>
      </c>
      <c r="DM82" s="85">
        <f t="shared" ca="1" si="36"/>
        <v>0</v>
      </c>
      <c r="DN82" s="85">
        <f t="shared" ca="1" si="36"/>
        <v>0</v>
      </c>
      <c r="DO82" s="85">
        <f t="shared" ca="1" si="36"/>
        <v>0</v>
      </c>
      <c r="DP82" s="85">
        <f t="shared" ca="1" si="36"/>
        <v>0</v>
      </c>
      <c r="DQ82" s="85">
        <f t="shared" ca="1" si="36"/>
        <v>0</v>
      </c>
      <c r="DR82" s="85">
        <f t="shared" ca="1" si="36"/>
        <v>0</v>
      </c>
      <c r="DS82" s="85">
        <f t="shared" ca="1" si="36"/>
        <v>0</v>
      </c>
      <c r="DT82" s="85">
        <f t="shared" ca="1" si="36"/>
        <v>0</v>
      </c>
      <c r="DU82" s="85">
        <f t="shared" ca="1" si="36"/>
        <v>0</v>
      </c>
    </row>
    <row r="83" spans="1:125">
      <c r="A83" s="2"/>
      <c r="B83" s="3"/>
      <c r="C83" s="3"/>
      <c r="D83" s="177"/>
      <c r="E83" s="1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ht="15" thickBot="1">
      <c r="A84" s="139" t="s">
        <v>510</v>
      </c>
      <c r="B84" s="139"/>
      <c r="C84" s="139"/>
      <c r="D84" s="176">
        <f ca="1">IFERROR(IRR(E82:DU82),"")</f>
        <v>3.5578259979401228E-2</v>
      </c>
      <c r="E84" s="1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ht="15" thickBot="1">
      <c r="A86" s="139" t="s">
        <v>511</v>
      </c>
      <c r="B86" s="139"/>
      <c r="C86" s="139"/>
      <c r="D86" s="176">
        <f ca="1">IFERROR((1+D84)^4-1,"")</f>
        <v>0.1500896593347476</v>
      </c>
      <c r="E86" s="1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c r="A87" s="3"/>
      <c r="B87" s="3"/>
      <c r="C87" s="3"/>
      <c r="D87" s="177"/>
      <c r="E87" s="1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c r="A88" s="2"/>
      <c r="B88" s="3"/>
      <c r="C88" s="3"/>
      <c r="D88" s="177"/>
      <c r="E88" s="1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c r="A89" s="16" t="s">
        <v>297</v>
      </c>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row>
    <row r="90" spans="1:1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c r="A91" s="61" t="str">
        <f>IFERROR(Pieņēmumi!B31,"")</f>
        <v>Privātā partnera pamatkapitāla īpatsvars kopējā finansēšanas struktūrā</v>
      </c>
      <c r="B91" s="2"/>
      <c r="C91" s="2"/>
      <c r="D91" s="63">
        <f>IFERROR(Pieņēmumi!E31,"")</f>
        <v>0.15</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c r="A92" s="61" t="str">
        <f>IFERROR(Pieņēmumi!B36,"")</f>
        <v>Publiskā partnera pamatkapitāla īpatsvars kopējā finansēšanas struktūrā</v>
      </c>
      <c r="B92" s="2"/>
      <c r="C92" s="2"/>
      <c r="D92" s="63">
        <f>IFERROR(Pieņēmumi!E36,"")</f>
        <v>0</v>
      </c>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c r="A93" s="64"/>
      <c r="B93" s="2"/>
      <c r="C93" s="2"/>
      <c r="D93" s="65"/>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c r="A94" s="61" t="str">
        <f>IFERROR(A35,"")</f>
        <v>Daugavpils pašvaldības finansējums (ieguldījums pamatkapitālā)</v>
      </c>
      <c r="B94" s="61" t="str">
        <f>IFERROR(B35,"")</f>
        <v>k €</v>
      </c>
      <c r="C94" s="2"/>
      <c r="D94" s="85">
        <f>IFERROR(SUM(E94:DU94),"")</f>
        <v>0</v>
      </c>
      <c r="E94" s="69">
        <f t="shared" ref="E94:BP94" si="37">IFERROR(-E35,"")</f>
        <v>0</v>
      </c>
      <c r="F94" s="69">
        <f t="shared" si="37"/>
        <v>0</v>
      </c>
      <c r="G94" s="69">
        <f t="shared" si="37"/>
        <v>0</v>
      </c>
      <c r="H94" s="69">
        <f t="shared" si="37"/>
        <v>0</v>
      </c>
      <c r="I94" s="69">
        <f t="shared" si="37"/>
        <v>0</v>
      </c>
      <c r="J94" s="69">
        <f t="shared" si="37"/>
        <v>0</v>
      </c>
      <c r="K94" s="69">
        <f t="shared" si="37"/>
        <v>0</v>
      </c>
      <c r="L94" s="69">
        <f t="shared" si="37"/>
        <v>0</v>
      </c>
      <c r="M94" s="69">
        <f t="shared" si="37"/>
        <v>0</v>
      </c>
      <c r="N94" s="69">
        <f t="shared" si="37"/>
        <v>0</v>
      </c>
      <c r="O94" s="69">
        <f t="shared" si="37"/>
        <v>0</v>
      </c>
      <c r="P94" s="69">
        <f t="shared" si="37"/>
        <v>0</v>
      </c>
      <c r="Q94" s="69">
        <f t="shared" si="37"/>
        <v>0</v>
      </c>
      <c r="R94" s="69">
        <f t="shared" si="37"/>
        <v>0</v>
      </c>
      <c r="S94" s="69">
        <f t="shared" si="37"/>
        <v>0</v>
      </c>
      <c r="T94" s="69">
        <f t="shared" si="37"/>
        <v>0</v>
      </c>
      <c r="U94" s="69">
        <f t="shared" si="37"/>
        <v>0</v>
      </c>
      <c r="V94" s="69">
        <f t="shared" si="37"/>
        <v>0</v>
      </c>
      <c r="W94" s="69">
        <f t="shared" si="37"/>
        <v>0</v>
      </c>
      <c r="X94" s="69">
        <f t="shared" si="37"/>
        <v>0</v>
      </c>
      <c r="Y94" s="69">
        <f t="shared" si="37"/>
        <v>0</v>
      </c>
      <c r="Z94" s="69">
        <f t="shared" si="37"/>
        <v>0</v>
      </c>
      <c r="AA94" s="69">
        <f t="shared" si="37"/>
        <v>0</v>
      </c>
      <c r="AB94" s="69">
        <f t="shared" si="37"/>
        <v>0</v>
      </c>
      <c r="AC94" s="69">
        <f t="shared" si="37"/>
        <v>0</v>
      </c>
      <c r="AD94" s="69">
        <f t="shared" si="37"/>
        <v>0</v>
      </c>
      <c r="AE94" s="69">
        <f t="shared" si="37"/>
        <v>0</v>
      </c>
      <c r="AF94" s="69">
        <f t="shared" si="37"/>
        <v>0</v>
      </c>
      <c r="AG94" s="69">
        <f t="shared" si="37"/>
        <v>0</v>
      </c>
      <c r="AH94" s="69">
        <f t="shared" si="37"/>
        <v>0</v>
      </c>
      <c r="AI94" s="69">
        <f t="shared" si="37"/>
        <v>0</v>
      </c>
      <c r="AJ94" s="69">
        <f t="shared" si="37"/>
        <v>0</v>
      </c>
      <c r="AK94" s="69">
        <f t="shared" si="37"/>
        <v>0</v>
      </c>
      <c r="AL94" s="69">
        <f t="shared" si="37"/>
        <v>0</v>
      </c>
      <c r="AM94" s="69">
        <f t="shared" si="37"/>
        <v>0</v>
      </c>
      <c r="AN94" s="69">
        <f t="shared" si="37"/>
        <v>0</v>
      </c>
      <c r="AO94" s="69">
        <f t="shared" si="37"/>
        <v>0</v>
      </c>
      <c r="AP94" s="69">
        <f t="shared" si="37"/>
        <v>0</v>
      </c>
      <c r="AQ94" s="69">
        <f t="shared" si="37"/>
        <v>0</v>
      </c>
      <c r="AR94" s="69">
        <f t="shared" si="37"/>
        <v>0</v>
      </c>
      <c r="AS94" s="69">
        <f t="shared" si="37"/>
        <v>0</v>
      </c>
      <c r="AT94" s="69">
        <f t="shared" si="37"/>
        <v>0</v>
      </c>
      <c r="AU94" s="69">
        <f t="shared" si="37"/>
        <v>0</v>
      </c>
      <c r="AV94" s="69">
        <f t="shared" si="37"/>
        <v>0</v>
      </c>
      <c r="AW94" s="69">
        <f t="shared" si="37"/>
        <v>0</v>
      </c>
      <c r="AX94" s="69">
        <f t="shared" si="37"/>
        <v>0</v>
      </c>
      <c r="AY94" s="69">
        <f t="shared" si="37"/>
        <v>0</v>
      </c>
      <c r="AZ94" s="69">
        <f t="shared" si="37"/>
        <v>0</v>
      </c>
      <c r="BA94" s="69">
        <f t="shared" si="37"/>
        <v>0</v>
      </c>
      <c r="BB94" s="69">
        <f t="shared" si="37"/>
        <v>0</v>
      </c>
      <c r="BC94" s="69">
        <f t="shared" si="37"/>
        <v>0</v>
      </c>
      <c r="BD94" s="69">
        <f t="shared" si="37"/>
        <v>0</v>
      </c>
      <c r="BE94" s="69">
        <f t="shared" si="37"/>
        <v>0</v>
      </c>
      <c r="BF94" s="69">
        <f t="shared" si="37"/>
        <v>0</v>
      </c>
      <c r="BG94" s="69">
        <f t="shared" si="37"/>
        <v>0</v>
      </c>
      <c r="BH94" s="69">
        <f t="shared" si="37"/>
        <v>0</v>
      </c>
      <c r="BI94" s="69">
        <f t="shared" si="37"/>
        <v>0</v>
      </c>
      <c r="BJ94" s="69">
        <f t="shared" si="37"/>
        <v>0</v>
      </c>
      <c r="BK94" s="69">
        <f t="shared" si="37"/>
        <v>0</v>
      </c>
      <c r="BL94" s="69">
        <f t="shared" si="37"/>
        <v>0</v>
      </c>
      <c r="BM94" s="69">
        <f t="shared" si="37"/>
        <v>0</v>
      </c>
      <c r="BN94" s="69">
        <f t="shared" si="37"/>
        <v>0</v>
      </c>
      <c r="BO94" s="69">
        <f t="shared" si="37"/>
        <v>0</v>
      </c>
      <c r="BP94" s="69">
        <f t="shared" si="37"/>
        <v>0</v>
      </c>
      <c r="BQ94" s="69">
        <f t="shared" ref="BQ94:DU94" si="38">IFERROR(-BQ35,"")</f>
        <v>0</v>
      </c>
      <c r="BR94" s="69">
        <f t="shared" si="38"/>
        <v>0</v>
      </c>
      <c r="BS94" s="69">
        <f t="shared" si="38"/>
        <v>0</v>
      </c>
      <c r="BT94" s="69">
        <f t="shared" si="38"/>
        <v>0</v>
      </c>
      <c r="BU94" s="69">
        <f t="shared" si="38"/>
        <v>0</v>
      </c>
      <c r="BV94" s="69">
        <f t="shared" si="38"/>
        <v>0</v>
      </c>
      <c r="BW94" s="69">
        <f t="shared" si="38"/>
        <v>0</v>
      </c>
      <c r="BX94" s="69">
        <f t="shared" si="38"/>
        <v>0</v>
      </c>
      <c r="BY94" s="69">
        <f t="shared" si="38"/>
        <v>0</v>
      </c>
      <c r="BZ94" s="69">
        <f t="shared" si="38"/>
        <v>0</v>
      </c>
      <c r="CA94" s="69">
        <f t="shared" si="38"/>
        <v>0</v>
      </c>
      <c r="CB94" s="69">
        <f t="shared" si="38"/>
        <v>0</v>
      </c>
      <c r="CC94" s="69">
        <f t="shared" si="38"/>
        <v>0</v>
      </c>
      <c r="CD94" s="69">
        <f t="shared" si="38"/>
        <v>0</v>
      </c>
      <c r="CE94" s="69">
        <f t="shared" si="38"/>
        <v>0</v>
      </c>
      <c r="CF94" s="69">
        <f t="shared" si="38"/>
        <v>0</v>
      </c>
      <c r="CG94" s="69">
        <f t="shared" si="38"/>
        <v>0</v>
      </c>
      <c r="CH94" s="69">
        <f t="shared" si="38"/>
        <v>0</v>
      </c>
      <c r="CI94" s="69">
        <f t="shared" si="38"/>
        <v>0</v>
      </c>
      <c r="CJ94" s="69">
        <f t="shared" si="38"/>
        <v>0</v>
      </c>
      <c r="CK94" s="69">
        <f t="shared" si="38"/>
        <v>0</v>
      </c>
      <c r="CL94" s="69">
        <f t="shared" si="38"/>
        <v>0</v>
      </c>
      <c r="CM94" s="69">
        <f t="shared" si="38"/>
        <v>0</v>
      </c>
      <c r="CN94" s="69">
        <f t="shared" si="38"/>
        <v>0</v>
      </c>
      <c r="CO94" s="69">
        <f t="shared" si="38"/>
        <v>0</v>
      </c>
      <c r="CP94" s="69">
        <f t="shared" si="38"/>
        <v>0</v>
      </c>
      <c r="CQ94" s="69">
        <f t="shared" si="38"/>
        <v>0</v>
      </c>
      <c r="CR94" s="69">
        <f t="shared" si="38"/>
        <v>0</v>
      </c>
      <c r="CS94" s="69">
        <f t="shared" si="38"/>
        <v>0</v>
      </c>
      <c r="CT94" s="69">
        <f t="shared" si="38"/>
        <v>0</v>
      </c>
      <c r="CU94" s="69">
        <f t="shared" si="38"/>
        <v>0</v>
      </c>
      <c r="CV94" s="69">
        <f t="shared" si="38"/>
        <v>0</v>
      </c>
      <c r="CW94" s="69">
        <f t="shared" si="38"/>
        <v>0</v>
      </c>
      <c r="CX94" s="69">
        <f t="shared" si="38"/>
        <v>0</v>
      </c>
      <c r="CY94" s="69">
        <f t="shared" si="38"/>
        <v>0</v>
      </c>
      <c r="CZ94" s="69">
        <f t="shared" si="38"/>
        <v>0</v>
      </c>
      <c r="DA94" s="69">
        <f t="shared" si="38"/>
        <v>0</v>
      </c>
      <c r="DB94" s="69">
        <f t="shared" si="38"/>
        <v>0</v>
      </c>
      <c r="DC94" s="69">
        <f t="shared" si="38"/>
        <v>0</v>
      </c>
      <c r="DD94" s="69">
        <f t="shared" si="38"/>
        <v>0</v>
      </c>
      <c r="DE94" s="69">
        <f t="shared" si="38"/>
        <v>0</v>
      </c>
      <c r="DF94" s="69">
        <f t="shared" si="38"/>
        <v>0</v>
      </c>
      <c r="DG94" s="69">
        <f t="shared" si="38"/>
        <v>0</v>
      </c>
      <c r="DH94" s="69">
        <f t="shared" si="38"/>
        <v>0</v>
      </c>
      <c r="DI94" s="69">
        <f t="shared" si="38"/>
        <v>0</v>
      </c>
      <c r="DJ94" s="69">
        <f t="shared" si="38"/>
        <v>0</v>
      </c>
      <c r="DK94" s="69">
        <f t="shared" si="38"/>
        <v>0</v>
      </c>
      <c r="DL94" s="69">
        <f t="shared" si="38"/>
        <v>0</v>
      </c>
      <c r="DM94" s="69">
        <f t="shared" si="38"/>
        <v>0</v>
      </c>
      <c r="DN94" s="69">
        <f t="shared" si="38"/>
        <v>0</v>
      </c>
      <c r="DO94" s="69">
        <f t="shared" si="38"/>
        <v>0</v>
      </c>
      <c r="DP94" s="69">
        <f t="shared" si="38"/>
        <v>0</v>
      </c>
      <c r="DQ94" s="69">
        <f t="shared" si="38"/>
        <v>0</v>
      </c>
      <c r="DR94" s="69">
        <f t="shared" si="38"/>
        <v>0</v>
      </c>
      <c r="DS94" s="69">
        <f t="shared" si="38"/>
        <v>0</v>
      </c>
      <c r="DT94" s="69">
        <f t="shared" si="38"/>
        <v>0</v>
      </c>
      <c r="DU94" s="69">
        <f t="shared" si="38"/>
        <v>0</v>
      </c>
    </row>
    <row r="95" spans="1:125">
      <c r="A95" s="61" t="str">
        <f>IFERROR(A11,"")</f>
        <v>Izlīdzinātais pieejamības maksājums ar peļņas uzcenojumu</v>
      </c>
      <c r="B95" s="61" t="str">
        <f>IFERROR(B11,"")</f>
        <v>€</v>
      </c>
      <c r="C95" s="2"/>
      <c r="D95" s="85">
        <f>IFERROR(SUM(E95:DU95),"")</f>
        <v>-16866850</v>
      </c>
      <c r="E95" s="69">
        <f t="shared" ref="E95:BP95" si="39">IFERROR(-E11,"")</f>
        <v>0</v>
      </c>
      <c r="F95" s="69">
        <f t="shared" si="39"/>
        <v>0</v>
      </c>
      <c r="G95" s="69">
        <f t="shared" si="39"/>
        <v>0</v>
      </c>
      <c r="H95" s="69">
        <f t="shared" si="39"/>
        <v>0</v>
      </c>
      <c r="I95" s="69">
        <f t="shared" si="39"/>
        <v>0</v>
      </c>
      <c r="J95" s="69">
        <f t="shared" si="39"/>
        <v>-306670</v>
      </c>
      <c r="K95" s="69">
        <f t="shared" si="39"/>
        <v>-306670</v>
      </c>
      <c r="L95" s="69">
        <f t="shared" si="39"/>
        <v>-306670</v>
      </c>
      <c r="M95" s="69">
        <f t="shared" si="39"/>
        <v>-306670</v>
      </c>
      <c r="N95" s="69">
        <f t="shared" si="39"/>
        <v>-306670</v>
      </c>
      <c r="O95" s="69">
        <f t="shared" si="39"/>
        <v>-306670</v>
      </c>
      <c r="P95" s="69">
        <f t="shared" si="39"/>
        <v>-306670</v>
      </c>
      <c r="Q95" s="69">
        <f t="shared" si="39"/>
        <v>-306670</v>
      </c>
      <c r="R95" s="69">
        <f t="shared" si="39"/>
        <v>-306670</v>
      </c>
      <c r="S95" s="69">
        <f t="shared" si="39"/>
        <v>-306670</v>
      </c>
      <c r="T95" s="69">
        <f t="shared" si="39"/>
        <v>-306670</v>
      </c>
      <c r="U95" s="69">
        <f t="shared" si="39"/>
        <v>-306670</v>
      </c>
      <c r="V95" s="69">
        <f t="shared" si="39"/>
        <v>-306670</v>
      </c>
      <c r="W95" s="69">
        <f t="shared" si="39"/>
        <v>-306670</v>
      </c>
      <c r="X95" s="69">
        <f t="shared" si="39"/>
        <v>-306670</v>
      </c>
      <c r="Y95" s="69">
        <f t="shared" si="39"/>
        <v>-306670</v>
      </c>
      <c r="Z95" s="69">
        <f t="shared" si="39"/>
        <v>-306670</v>
      </c>
      <c r="AA95" s="69">
        <f t="shared" si="39"/>
        <v>-306670</v>
      </c>
      <c r="AB95" s="69">
        <f t="shared" si="39"/>
        <v>-306670</v>
      </c>
      <c r="AC95" s="69">
        <f t="shared" si="39"/>
        <v>-306670</v>
      </c>
      <c r="AD95" s="69">
        <f t="shared" si="39"/>
        <v>-306670</v>
      </c>
      <c r="AE95" s="69">
        <f t="shared" si="39"/>
        <v>-306670</v>
      </c>
      <c r="AF95" s="69">
        <f t="shared" si="39"/>
        <v>-306670</v>
      </c>
      <c r="AG95" s="69">
        <f t="shared" si="39"/>
        <v>-306670</v>
      </c>
      <c r="AH95" s="69">
        <f t="shared" si="39"/>
        <v>-306670</v>
      </c>
      <c r="AI95" s="69">
        <f t="shared" si="39"/>
        <v>-306670</v>
      </c>
      <c r="AJ95" s="69">
        <f t="shared" si="39"/>
        <v>-306670</v>
      </c>
      <c r="AK95" s="69">
        <f t="shared" si="39"/>
        <v>-306670</v>
      </c>
      <c r="AL95" s="69">
        <f t="shared" si="39"/>
        <v>-306670</v>
      </c>
      <c r="AM95" s="69">
        <f t="shared" si="39"/>
        <v>-306670</v>
      </c>
      <c r="AN95" s="69">
        <f t="shared" si="39"/>
        <v>-306670</v>
      </c>
      <c r="AO95" s="69">
        <f t="shared" si="39"/>
        <v>-306670</v>
      </c>
      <c r="AP95" s="69">
        <f t="shared" si="39"/>
        <v>-306670</v>
      </c>
      <c r="AQ95" s="69">
        <f t="shared" si="39"/>
        <v>-306670</v>
      </c>
      <c r="AR95" s="69">
        <f t="shared" si="39"/>
        <v>-306670</v>
      </c>
      <c r="AS95" s="69">
        <f t="shared" si="39"/>
        <v>-306670</v>
      </c>
      <c r="AT95" s="69">
        <f t="shared" si="39"/>
        <v>-306670</v>
      </c>
      <c r="AU95" s="69">
        <f t="shared" si="39"/>
        <v>-306670</v>
      </c>
      <c r="AV95" s="69">
        <f t="shared" si="39"/>
        <v>-306670</v>
      </c>
      <c r="AW95" s="69">
        <f t="shared" si="39"/>
        <v>-306670</v>
      </c>
      <c r="AX95" s="69">
        <f t="shared" si="39"/>
        <v>-306670</v>
      </c>
      <c r="AY95" s="69">
        <f t="shared" si="39"/>
        <v>-306670</v>
      </c>
      <c r="AZ95" s="69">
        <f t="shared" si="39"/>
        <v>-306670</v>
      </c>
      <c r="BA95" s="69">
        <f t="shared" si="39"/>
        <v>-306670</v>
      </c>
      <c r="BB95" s="69">
        <f t="shared" si="39"/>
        <v>-306670</v>
      </c>
      <c r="BC95" s="69">
        <f t="shared" si="39"/>
        <v>-306670</v>
      </c>
      <c r="BD95" s="69">
        <f t="shared" si="39"/>
        <v>-306670</v>
      </c>
      <c r="BE95" s="69">
        <f t="shared" si="39"/>
        <v>-306670</v>
      </c>
      <c r="BF95" s="69">
        <f t="shared" si="39"/>
        <v>-306670</v>
      </c>
      <c r="BG95" s="69">
        <f t="shared" si="39"/>
        <v>-306670</v>
      </c>
      <c r="BH95" s="69">
        <f t="shared" si="39"/>
        <v>-306670</v>
      </c>
      <c r="BI95" s="69">
        <f t="shared" si="39"/>
        <v>-306670</v>
      </c>
      <c r="BJ95" s="69">
        <f t="shared" si="39"/>
        <v>-306670</v>
      </c>
      <c r="BK95" s="69">
        <f t="shared" si="39"/>
        <v>-306670</v>
      </c>
      <c r="BL95" s="69">
        <f t="shared" si="39"/>
        <v>-306670</v>
      </c>
      <c r="BM95" s="69">
        <f t="shared" si="39"/>
        <v>0</v>
      </c>
      <c r="BN95" s="69">
        <f t="shared" si="39"/>
        <v>0</v>
      </c>
      <c r="BO95" s="69">
        <f t="shared" si="39"/>
        <v>0</v>
      </c>
      <c r="BP95" s="69">
        <f t="shared" si="39"/>
        <v>0</v>
      </c>
      <c r="BQ95" s="69">
        <f t="shared" ref="BQ95:DU95" si="40">IFERROR(-BQ11,"")</f>
        <v>0</v>
      </c>
      <c r="BR95" s="69">
        <f t="shared" si="40"/>
        <v>0</v>
      </c>
      <c r="BS95" s="69">
        <f t="shared" si="40"/>
        <v>0</v>
      </c>
      <c r="BT95" s="69">
        <f t="shared" si="40"/>
        <v>0</v>
      </c>
      <c r="BU95" s="69">
        <f t="shared" si="40"/>
        <v>0</v>
      </c>
      <c r="BV95" s="69">
        <f t="shared" si="40"/>
        <v>0</v>
      </c>
      <c r="BW95" s="69">
        <f t="shared" si="40"/>
        <v>0</v>
      </c>
      <c r="BX95" s="69">
        <f t="shared" si="40"/>
        <v>0</v>
      </c>
      <c r="BY95" s="69">
        <f t="shared" si="40"/>
        <v>0</v>
      </c>
      <c r="BZ95" s="69">
        <f t="shared" si="40"/>
        <v>0</v>
      </c>
      <c r="CA95" s="69">
        <f t="shared" si="40"/>
        <v>0</v>
      </c>
      <c r="CB95" s="69">
        <f t="shared" si="40"/>
        <v>0</v>
      </c>
      <c r="CC95" s="69">
        <f t="shared" si="40"/>
        <v>0</v>
      </c>
      <c r="CD95" s="69">
        <f t="shared" si="40"/>
        <v>0</v>
      </c>
      <c r="CE95" s="69">
        <f t="shared" si="40"/>
        <v>0</v>
      </c>
      <c r="CF95" s="69">
        <f t="shared" si="40"/>
        <v>0</v>
      </c>
      <c r="CG95" s="69">
        <f t="shared" si="40"/>
        <v>0</v>
      </c>
      <c r="CH95" s="69">
        <f t="shared" si="40"/>
        <v>0</v>
      </c>
      <c r="CI95" s="69">
        <f t="shared" si="40"/>
        <v>0</v>
      </c>
      <c r="CJ95" s="69">
        <f t="shared" si="40"/>
        <v>0</v>
      </c>
      <c r="CK95" s="69">
        <f t="shared" si="40"/>
        <v>0</v>
      </c>
      <c r="CL95" s="69">
        <f t="shared" si="40"/>
        <v>0</v>
      </c>
      <c r="CM95" s="69">
        <f t="shared" si="40"/>
        <v>0</v>
      </c>
      <c r="CN95" s="69">
        <f t="shared" si="40"/>
        <v>0</v>
      </c>
      <c r="CO95" s="69">
        <f t="shared" si="40"/>
        <v>0</v>
      </c>
      <c r="CP95" s="69">
        <f t="shared" si="40"/>
        <v>0</v>
      </c>
      <c r="CQ95" s="69">
        <f t="shared" si="40"/>
        <v>0</v>
      </c>
      <c r="CR95" s="69">
        <f t="shared" si="40"/>
        <v>0</v>
      </c>
      <c r="CS95" s="69">
        <f t="shared" si="40"/>
        <v>0</v>
      </c>
      <c r="CT95" s="69">
        <f t="shared" si="40"/>
        <v>0</v>
      </c>
      <c r="CU95" s="69">
        <f t="shared" si="40"/>
        <v>0</v>
      </c>
      <c r="CV95" s="69">
        <f t="shared" si="40"/>
        <v>0</v>
      </c>
      <c r="CW95" s="69">
        <f t="shared" si="40"/>
        <v>0</v>
      </c>
      <c r="CX95" s="69">
        <f t="shared" si="40"/>
        <v>0</v>
      </c>
      <c r="CY95" s="69">
        <f t="shared" si="40"/>
        <v>0</v>
      </c>
      <c r="CZ95" s="69">
        <f t="shared" si="40"/>
        <v>0</v>
      </c>
      <c r="DA95" s="69">
        <f t="shared" si="40"/>
        <v>0</v>
      </c>
      <c r="DB95" s="69">
        <f t="shared" si="40"/>
        <v>0</v>
      </c>
      <c r="DC95" s="69">
        <f t="shared" si="40"/>
        <v>0</v>
      </c>
      <c r="DD95" s="69">
        <f t="shared" si="40"/>
        <v>0</v>
      </c>
      <c r="DE95" s="69">
        <f t="shared" si="40"/>
        <v>0</v>
      </c>
      <c r="DF95" s="69">
        <f t="shared" si="40"/>
        <v>0</v>
      </c>
      <c r="DG95" s="69">
        <f t="shared" si="40"/>
        <v>0</v>
      </c>
      <c r="DH95" s="69">
        <f t="shared" si="40"/>
        <v>0</v>
      </c>
      <c r="DI95" s="69">
        <f t="shared" si="40"/>
        <v>0</v>
      </c>
      <c r="DJ95" s="69">
        <f t="shared" si="40"/>
        <v>0</v>
      </c>
      <c r="DK95" s="69">
        <f t="shared" si="40"/>
        <v>0</v>
      </c>
      <c r="DL95" s="69">
        <f t="shared" si="40"/>
        <v>0</v>
      </c>
      <c r="DM95" s="69">
        <f t="shared" si="40"/>
        <v>0</v>
      </c>
      <c r="DN95" s="69">
        <f t="shared" si="40"/>
        <v>0</v>
      </c>
      <c r="DO95" s="69">
        <f t="shared" si="40"/>
        <v>0</v>
      </c>
      <c r="DP95" s="69">
        <f t="shared" si="40"/>
        <v>0</v>
      </c>
      <c r="DQ95" s="69">
        <f t="shared" si="40"/>
        <v>0</v>
      </c>
      <c r="DR95" s="69">
        <f t="shared" si="40"/>
        <v>0</v>
      </c>
      <c r="DS95" s="69">
        <f t="shared" si="40"/>
        <v>0</v>
      </c>
      <c r="DT95" s="69">
        <f t="shared" si="40"/>
        <v>0</v>
      </c>
      <c r="DU95" s="69">
        <f t="shared" si="40"/>
        <v>0</v>
      </c>
    </row>
    <row r="96" spans="1:125">
      <c r="A96" s="61" t="str">
        <f>IFERROR(Izmaksas!A219,"")</f>
        <v>Reālās publiskā partnera administratīvās izmaksas, kopā</v>
      </c>
      <c r="B96" s="61" t="str">
        <f>IFERROR(Izmaksas!B219,"")</f>
        <v>€</v>
      </c>
      <c r="C96" s="2"/>
      <c r="D96" s="85">
        <f>IFERROR(SUM(E96:DU96),"")</f>
        <v>-157500</v>
      </c>
      <c r="E96" s="69">
        <f>IFERROR(-Izmaksas!E219,"")</f>
        <v>-2625</v>
      </c>
      <c r="F96" s="69">
        <f>IFERROR(-Izmaksas!F219,"")</f>
        <v>-2625</v>
      </c>
      <c r="G96" s="69">
        <f>IFERROR(-Izmaksas!G219,"")</f>
        <v>-2625</v>
      </c>
      <c r="H96" s="69">
        <f>IFERROR(-Izmaksas!H219,"")</f>
        <v>-2625</v>
      </c>
      <c r="I96" s="69">
        <f>IFERROR(-Izmaksas!I219,"")</f>
        <v>-2625</v>
      </c>
      <c r="J96" s="69">
        <f>IFERROR(-Izmaksas!J219,"")</f>
        <v>-2625</v>
      </c>
      <c r="K96" s="69">
        <f>IFERROR(-Izmaksas!K219,"")</f>
        <v>-2625</v>
      </c>
      <c r="L96" s="69">
        <f>IFERROR(-Izmaksas!L219,"")</f>
        <v>-2625</v>
      </c>
      <c r="M96" s="69">
        <f>IFERROR(-Izmaksas!M219,"")</f>
        <v>-2625</v>
      </c>
      <c r="N96" s="69">
        <f>IFERROR(-Izmaksas!N219,"")</f>
        <v>-2625</v>
      </c>
      <c r="O96" s="69">
        <f>IFERROR(-Izmaksas!O219,"")</f>
        <v>-2625</v>
      </c>
      <c r="P96" s="69">
        <f>IFERROR(-Izmaksas!P219,"")</f>
        <v>-2625</v>
      </c>
      <c r="Q96" s="69">
        <f>IFERROR(-Izmaksas!Q219,"")</f>
        <v>-2625</v>
      </c>
      <c r="R96" s="69">
        <f>IFERROR(-Izmaksas!R219,"")</f>
        <v>-2625</v>
      </c>
      <c r="S96" s="69">
        <f>IFERROR(-Izmaksas!S219,"")</f>
        <v>-2625</v>
      </c>
      <c r="T96" s="69">
        <f>IFERROR(-Izmaksas!T219,"")</f>
        <v>-2625</v>
      </c>
      <c r="U96" s="69">
        <f>IFERROR(-Izmaksas!U219,"")</f>
        <v>-2625</v>
      </c>
      <c r="V96" s="69">
        <f>IFERROR(-Izmaksas!V219,"")</f>
        <v>-2625</v>
      </c>
      <c r="W96" s="69">
        <f>IFERROR(-Izmaksas!W219,"")</f>
        <v>-2625</v>
      </c>
      <c r="X96" s="69">
        <f>IFERROR(-Izmaksas!X219,"")</f>
        <v>-2625</v>
      </c>
      <c r="Y96" s="69">
        <f>IFERROR(-Izmaksas!Y219,"")</f>
        <v>-2625</v>
      </c>
      <c r="Z96" s="69">
        <f>IFERROR(-Izmaksas!Z219,"")</f>
        <v>-2625</v>
      </c>
      <c r="AA96" s="69">
        <f>IFERROR(-Izmaksas!AA219,"")</f>
        <v>-2625</v>
      </c>
      <c r="AB96" s="69">
        <f>IFERROR(-Izmaksas!AB219,"")</f>
        <v>-2625</v>
      </c>
      <c r="AC96" s="69">
        <f>IFERROR(-Izmaksas!AC219,"")</f>
        <v>-2625</v>
      </c>
      <c r="AD96" s="69">
        <f>IFERROR(-Izmaksas!AD219,"")</f>
        <v>-2625</v>
      </c>
      <c r="AE96" s="69">
        <f>IFERROR(-Izmaksas!AE219,"")</f>
        <v>-2625</v>
      </c>
      <c r="AF96" s="69">
        <f>IFERROR(-Izmaksas!AF219,"")</f>
        <v>-2625</v>
      </c>
      <c r="AG96" s="69">
        <f>IFERROR(-Izmaksas!AG219,"")</f>
        <v>-2625</v>
      </c>
      <c r="AH96" s="69">
        <f>IFERROR(-Izmaksas!AH219,"")</f>
        <v>-2625</v>
      </c>
      <c r="AI96" s="69">
        <f>IFERROR(-Izmaksas!AI219,"")</f>
        <v>-2625</v>
      </c>
      <c r="AJ96" s="69">
        <f>IFERROR(-Izmaksas!AJ219,"")</f>
        <v>-2625</v>
      </c>
      <c r="AK96" s="69">
        <f>IFERROR(-Izmaksas!AK219,"")</f>
        <v>-2625</v>
      </c>
      <c r="AL96" s="69">
        <f>IFERROR(-Izmaksas!AL219,"")</f>
        <v>-2625</v>
      </c>
      <c r="AM96" s="69">
        <f>IFERROR(-Izmaksas!AM219,"")</f>
        <v>-2625</v>
      </c>
      <c r="AN96" s="69">
        <f>IFERROR(-Izmaksas!AN219,"")</f>
        <v>-2625</v>
      </c>
      <c r="AO96" s="69">
        <f>IFERROR(-Izmaksas!AO219,"")</f>
        <v>-2625</v>
      </c>
      <c r="AP96" s="69">
        <f>IFERROR(-Izmaksas!AP219,"")</f>
        <v>-2625</v>
      </c>
      <c r="AQ96" s="69">
        <f>IFERROR(-Izmaksas!AQ219,"")</f>
        <v>-2625</v>
      </c>
      <c r="AR96" s="69">
        <f>IFERROR(-Izmaksas!AR219,"")</f>
        <v>-2625</v>
      </c>
      <c r="AS96" s="69">
        <f>IFERROR(-Izmaksas!AS219,"")</f>
        <v>-2625</v>
      </c>
      <c r="AT96" s="69">
        <f>IFERROR(-Izmaksas!AT219,"")</f>
        <v>-2625</v>
      </c>
      <c r="AU96" s="69">
        <f>IFERROR(-Izmaksas!AU219,"")</f>
        <v>-2625</v>
      </c>
      <c r="AV96" s="69">
        <f>IFERROR(-Izmaksas!AV219,"")</f>
        <v>-2625</v>
      </c>
      <c r="AW96" s="69">
        <f>IFERROR(-Izmaksas!AW219,"")</f>
        <v>-2625</v>
      </c>
      <c r="AX96" s="69">
        <f>IFERROR(-Izmaksas!AX219,"")</f>
        <v>-2625</v>
      </c>
      <c r="AY96" s="69">
        <f>IFERROR(-Izmaksas!AY219,"")</f>
        <v>-2625</v>
      </c>
      <c r="AZ96" s="69">
        <f>IFERROR(-Izmaksas!AZ219,"")</f>
        <v>-2625</v>
      </c>
      <c r="BA96" s="69">
        <f>IFERROR(-Izmaksas!BA219,"")</f>
        <v>-2625</v>
      </c>
      <c r="BB96" s="69">
        <f>IFERROR(-Izmaksas!BB219,"")</f>
        <v>-2625</v>
      </c>
      <c r="BC96" s="69">
        <f>IFERROR(-Izmaksas!BC219,"")</f>
        <v>-2625</v>
      </c>
      <c r="BD96" s="69">
        <f>IFERROR(-Izmaksas!BD219,"")</f>
        <v>-2625</v>
      </c>
      <c r="BE96" s="69">
        <f>IFERROR(-Izmaksas!BE219,"")</f>
        <v>-2625</v>
      </c>
      <c r="BF96" s="69">
        <f>IFERROR(-Izmaksas!BF219,"")</f>
        <v>-2625</v>
      </c>
      <c r="BG96" s="69">
        <f>IFERROR(-Izmaksas!BG219,"")</f>
        <v>-2625</v>
      </c>
      <c r="BH96" s="69">
        <f>IFERROR(-Izmaksas!BH219,"")</f>
        <v>-2625</v>
      </c>
      <c r="BI96" s="69">
        <f>IFERROR(-Izmaksas!BI219,"")</f>
        <v>-2625</v>
      </c>
      <c r="BJ96" s="69">
        <f>IFERROR(-Izmaksas!BJ219,"")</f>
        <v>-2625</v>
      </c>
      <c r="BK96" s="69">
        <f>IFERROR(-Izmaksas!BK219,"")</f>
        <v>-2625</v>
      </c>
      <c r="BL96" s="69">
        <f>IFERROR(-Izmaksas!BL219,"")</f>
        <v>-2625</v>
      </c>
      <c r="BM96" s="69">
        <f>IFERROR(-Izmaksas!BM219,"")</f>
        <v>0</v>
      </c>
      <c r="BN96" s="69">
        <f>IFERROR(-Izmaksas!BN219,"")</f>
        <v>0</v>
      </c>
      <c r="BO96" s="69">
        <f>IFERROR(-Izmaksas!BO219,"")</f>
        <v>0</v>
      </c>
      <c r="BP96" s="69">
        <f>IFERROR(-Izmaksas!BP219,"")</f>
        <v>0</v>
      </c>
      <c r="BQ96" s="69">
        <f>IFERROR(-Izmaksas!BQ219,"")</f>
        <v>0</v>
      </c>
      <c r="BR96" s="69">
        <f>IFERROR(-Izmaksas!BR219,"")</f>
        <v>0</v>
      </c>
      <c r="BS96" s="69">
        <f>IFERROR(-Izmaksas!BS219,"")</f>
        <v>0</v>
      </c>
      <c r="BT96" s="69">
        <f>IFERROR(-Izmaksas!BT219,"")</f>
        <v>0</v>
      </c>
      <c r="BU96" s="69">
        <f>IFERROR(-Izmaksas!BU219,"")</f>
        <v>0</v>
      </c>
      <c r="BV96" s="69">
        <f>IFERROR(-Izmaksas!BV219,"")</f>
        <v>0</v>
      </c>
      <c r="BW96" s="69">
        <f>IFERROR(-Izmaksas!BW219,"")</f>
        <v>0</v>
      </c>
      <c r="BX96" s="69">
        <f>IFERROR(-Izmaksas!BX219,"")</f>
        <v>0</v>
      </c>
      <c r="BY96" s="69">
        <f>IFERROR(-Izmaksas!BY219,"")</f>
        <v>0</v>
      </c>
      <c r="BZ96" s="69">
        <f>IFERROR(-Izmaksas!BZ219,"")</f>
        <v>0</v>
      </c>
      <c r="CA96" s="69">
        <f>IFERROR(-Izmaksas!CA219,"")</f>
        <v>0</v>
      </c>
      <c r="CB96" s="69">
        <f>IFERROR(-Izmaksas!CB219,"")</f>
        <v>0</v>
      </c>
      <c r="CC96" s="69">
        <f>IFERROR(-Izmaksas!CC219,"")</f>
        <v>0</v>
      </c>
      <c r="CD96" s="69">
        <f>IFERROR(-Izmaksas!CD219,"")</f>
        <v>0</v>
      </c>
      <c r="CE96" s="69">
        <f>IFERROR(-Izmaksas!CE219,"")</f>
        <v>0</v>
      </c>
      <c r="CF96" s="69">
        <f>IFERROR(-Izmaksas!CF219,"")</f>
        <v>0</v>
      </c>
      <c r="CG96" s="69">
        <f>IFERROR(-Izmaksas!CG219,"")</f>
        <v>0</v>
      </c>
      <c r="CH96" s="69">
        <f>IFERROR(-Izmaksas!CH219,"")</f>
        <v>0</v>
      </c>
      <c r="CI96" s="69">
        <f>IFERROR(-Izmaksas!CI219,"")</f>
        <v>0</v>
      </c>
      <c r="CJ96" s="69">
        <f>IFERROR(-Izmaksas!CJ219,"")</f>
        <v>0</v>
      </c>
      <c r="CK96" s="69">
        <f>IFERROR(-Izmaksas!CK219,"")</f>
        <v>0</v>
      </c>
      <c r="CL96" s="69">
        <f>IFERROR(-Izmaksas!CL219,"")</f>
        <v>0</v>
      </c>
      <c r="CM96" s="69">
        <f>IFERROR(-Izmaksas!CM219,"")</f>
        <v>0</v>
      </c>
      <c r="CN96" s="69">
        <f>IFERROR(-Izmaksas!CN219,"")</f>
        <v>0</v>
      </c>
      <c r="CO96" s="69">
        <f>IFERROR(-Izmaksas!CO219,"")</f>
        <v>0</v>
      </c>
      <c r="CP96" s="69">
        <f>IFERROR(-Izmaksas!CP219,"")</f>
        <v>0</v>
      </c>
      <c r="CQ96" s="69">
        <f>IFERROR(-Izmaksas!CQ219,"")</f>
        <v>0</v>
      </c>
      <c r="CR96" s="69">
        <f>IFERROR(-Izmaksas!CR219,"")</f>
        <v>0</v>
      </c>
      <c r="CS96" s="69">
        <f>IFERROR(-Izmaksas!CS219,"")</f>
        <v>0</v>
      </c>
      <c r="CT96" s="69">
        <f>IFERROR(-Izmaksas!CT219,"")</f>
        <v>0</v>
      </c>
      <c r="CU96" s="69">
        <f>IFERROR(-Izmaksas!CU219,"")</f>
        <v>0</v>
      </c>
      <c r="CV96" s="69">
        <f>IFERROR(-Izmaksas!CV219,"")</f>
        <v>0</v>
      </c>
      <c r="CW96" s="69">
        <f>IFERROR(-Izmaksas!CW219,"")</f>
        <v>0</v>
      </c>
      <c r="CX96" s="69">
        <f>IFERROR(-Izmaksas!CX219,"")</f>
        <v>0</v>
      </c>
      <c r="CY96" s="69">
        <f>IFERROR(-Izmaksas!CY219,"")</f>
        <v>0</v>
      </c>
      <c r="CZ96" s="69">
        <f>IFERROR(-Izmaksas!CZ219,"")</f>
        <v>0</v>
      </c>
      <c r="DA96" s="69">
        <f>IFERROR(-Izmaksas!DA219,"")</f>
        <v>0</v>
      </c>
      <c r="DB96" s="69">
        <f>IFERROR(-Izmaksas!DB219,"")</f>
        <v>0</v>
      </c>
      <c r="DC96" s="69">
        <f>IFERROR(-Izmaksas!DC219,"")</f>
        <v>0</v>
      </c>
      <c r="DD96" s="69">
        <f>IFERROR(-Izmaksas!DD219,"")</f>
        <v>0</v>
      </c>
      <c r="DE96" s="69">
        <f>IFERROR(-Izmaksas!DE219,"")</f>
        <v>0</v>
      </c>
      <c r="DF96" s="69">
        <f>IFERROR(-Izmaksas!DF219,"")</f>
        <v>0</v>
      </c>
      <c r="DG96" s="69">
        <f>IFERROR(-Izmaksas!DG219,"")</f>
        <v>0</v>
      </c>
      <c r="DH96" s="69">
        <f>IFERROR(-Izmaksas!DH219,"")</f>
        <v>0</v>
      </c>
      <c r="DI96" s="69">
        <f>IFERROR(-Izmaksas!DI219,"")</f>
        <v>0</v>
      </c>
      <c r="DJ96" s="69">
        <f>IFERROR(-Izmaksas!DJ219,"")</f>
        <v>0</v>
      </c>
      <c r="DK96" s="69">
        <f>IFERROR(-Izmaksas!DK219,"")</f>
        <v>0</v>
      </c>
      <c r="DL96" s="69">
        <f>IFERROR(-Izmaksas!DL219,"")</f>
        <v>0</v>
      </c>
      <c r="DM96" s="69">
        <f>IFERROR(-Izmaksas!DM219,"")</f>
        <v>0</v>
      </c>
      <c r="DN96" s="69">
        <f>IFERROR(-Izmaksas!DN219,"")</f>
        <v>0</v>
      </c>
      <c r="DO96" s="69">
        <f>IFERROR(-Izmaksas!DO219,"")</f>
        <v>0</v>
      </c>
      <c r="DP96" s="69">
        <f>IFERROR(-Izmaksas!DP219,"")</f>
        <v>0</v>
      </c>
      <c r="DQ96" s="69">
        <f>IFERROR(-Izmaksas!DQ219,"")</f>
        <v>0</v>
      </c>
      <c r="DR96" s="69">
        <f>IFERROR(-Izmaksas!DR219,"")</f>
        <v>0</v>
      </c>
      <c r="DS96" s="69">
        <f>IFERROR(-Izmaksas!DS219,"")</f>
        <v>0</v>
      </c>
      <c r="DT96" s="69">
        <f>IFERROR(-Izmaksas!DT219,"")</f>
        <v>0</v>
      </c>
      <c r="DU96" s="69">
        <f>IFERROR(-Izmaksas!DU219,"")</f>
        <v>0</v>
      </c>
    </row>
    <row r="97" spans="1:125">
      <c r="A97" s="2" t="s">
        <v>295</v>
      </c>
      <c r="B97" s="2"/>
      <c r="C97" s="2"/>
      <c r="D97" s="85">
        <f ca="1">IFERROR(SUM(E97:DU97),"")</f>
        <v>0</v>
      </c>
      <c r="E97" s="85">
        <f t="shared" ref="E97:BP97" ca="1" si="41">IFERROR(SUM(-E60-E70)*$D92/SUM($D91,$D92),"")</f>
        <v>0</v>
      </c>
      <c r="F97" s="85">
        <f t="shared" ca="1" si="41"/>
        <v>0</v>
      </c>
      <c r="G97" s="85">
        <f t="shared" ca="1" si="41"/>
        <v>0</v>
      </c>
      <c r="H97" s="85">
        <f t="shared" ca="1" si="41"/>
        <v>0</v>
      </c>
      <c r="I97" s="85">
        <f t="shared" ca="1" si="41"/>
        <v>0</v>
      </c>
      <c r="J97" s="85">
        <f t="shared" ca="1" si="41"/>
        <v>0</v>
      </c>
      <c r="K97" s="85">
        <f t="shared" ca="1" si="41"/>
        <v>0</v>
      </c>
      <c r="L97" s="85">
        <f t="shared" ca="1" si="41"/>
        <v>0</v>
      </c>
      <c r="M97" s="85">
        <f t="shared" ca="1" si="41"/>
        <v>0</v>
      </c>
      <c r="N97" s="85">
        <f t="shared" ca="1" si="41"/>
        <v>0</v>
      </c>
      <c r="O97" s="85">
        <f t="shared" ca="1" si="41"/>
        <v>0</v>
      </c>
      <c r="P97" s="85">
        <f t="shared" ca="1" si="41"/>
        <v>0</v>
      </c>
      <c r="Q97" s="85">
        <f t="shared" ca="1" si="41"/>
        <v>0</v>
      </c>
      <c r="R97" s="85">
        <f t="shared" ca="1" si="41"/>
        <v>0</v>
      </c>
      <c r="S97" s="85">
        <f t="shared" ca="1" si="41"/>
        <v>0</v>
      </c>
      <c r="T97" s="85">
        <f t="shared" ca="1" si="41"/>
        <v>0</v>
      </c>
      <c r="U97" s="85">
        <f t="shared" ca="1" si="41"/>
        <v>0</v>
      </c>
      <c r="V97" s="85">
        <f t="shared" ca="1" si="41"/>
        <v>0</v>
      </c>
      <c r="W97" s="85">
        <f t="shared" ca="1" si="41"/>
        <v>0</v>
      </c>
      <c r="X97" s="85">
        <f t="shared" ca="1" si="41"/>
        <v>0</v>
      </c>
      <c r="Y97" s="85">
        <f t="shared" ca="1" si="41"/>
        <v>0</v>
      </c>
      <c r="Z97" s="85">
        <f t="shared" ca="1" si="41"/>
        <v>0</v>
      </c>
      <c r="AA97" s="85">
        <f t="shared" ca="1" si="41"/>
        <v>0</v>
      </c>
      <c r="AB97" s="85">
        <f t="shared" ca="1" si="41"/>
        <v>0</v>
      </c>
      <c r="AC97" s="85">
        <f t="shared" ca="1" si="41"/>
        <v>0</v>
      </c>
      <c r="AD97" s="85">
        <f t="shared" ca="1" si="41"/>
        <v>0</v>
      </c>
      <c r="AE97" s="85">
        <f t="shared" ca="1" si="41"/>
        <v>0</v>
      </c>
      <c r="AF97" s="85">
        <f t="shared" ca="1" si="41"/>
        <v>0</v>
      </c>
      <c r="AG97" s="85">
        <f t="shared" ca="1" si="41"/>
        <v>0</v>
      </c>
      <c r="AH97" s="85">
        <f t="shared" ca="1" si="41"/>
        <v>0</v>
      </c>
      <c r="AI97" s="85">
        <f t="shared" ca="1" si="41"/>
        <v>0</v>
      </c>
      <c r="AJ97" s="85">
        <f t="shared" ca="1" si="41"/>
        <v>0</v>
      </c>
      <c r="AK97" s="85">
        <f t="shared" ca="1" si="41"/>
        <v>0</v>
      </c>
      <c r="AL97" s="85">
        <f t="shared" ca="1" si="41"/>
        <v>0</v>
      </c>
      <c r="AM97" s="85">
        <f t="shared" ca="1" si="41"/>
        <v>0</v>
      </c>
      <c r="AN97" s="85">
        <f t="shared" ca="1" si="41"/>
        <v>0</v>
      </c>
      <c r="AO97" s="85">
        <f t="shared" ca="1" si="41"/>
        <v>0</v>
      </c>
      <c r="AP97" s="85">
        <f t="shared" ca="1" si="41"/>
        <v>0</v>
      </c>
      <c r="AQ97" s="85">
        <f t="shared" ca="1" si="41"/>
        <v>0</v>
      </c>
      <c r="AR97" s="85">
        <f t="shared" ca="1" si="41"/>
        <v>0</v>
      </c>
      <c r="AS97" s="85">
        <f t="shared" ca="1" si="41"/>
        <v>0</v>
      </c>
      <c r="AT97" s="85">
        <f t="shared" ca="1" si="41"/>
        <v>0</v>
      </c>
      <c r="AU97" s="85">
        <f t="shared" ca="1" si="41"/>
        <v>0</v>
      </c>
      <c r="AV97" s="85">
        <f t="shared" ca="1" si="41"/>
        <v>0</v>
      </c>
      <c r="AW97" s="85">
        <f t="shared" ca="1" si="41"/>
        <v>0</v>
      </c>
      <c r="AX97" s="85">
        <f t="shared" ca="1" si="41"/>
        <v>0</v>
      </c>
      <c r="AY97" s="85">
        <f t="shared" ca="1" si="41"/>
        <v>0</v>
      </c>
      <c r="AZ97" s="85">
        <f t="shared" ca="1" si="41"/>
        <v>0</v>
      </c>
      <c r="BA97" s="85">
        <f t="shared" ca="1" si="41"/>
        <v>0</v>
      </c>
      <c r="BB97" s="85">
        <f t="shared" ca="1" si="41"/>
        <v>0</v>
      </c>
      <c r="BC97" s="85">
        <f t="shared" ca="1" si="41"/>
        <v>0</v>
      </c>
      <c r="BD97" s="85">
        <f t="shared" ca="1" si="41"/>
        <v>0</v>
      </c>
      <c r="BE97" s="85">
        <f t="shared" ca="1" si="41"/>
        <v>0</v>
      </c>
      <c r="BF97" s="85">
        <f t="shared" ca="1" si="41"/>
        <v>0</v>
      </c>
      <c r="BG97" s="85">
        <f t="shared" ca="1" si="41"/>
        <v>0</v>
      </c>
      <c r="BH97" s="85">
        <f t="shared" ca="1" si="41"/>
        <v>0</v>
      </c>
      <c r="BI97" s="85">
        <f t="shared" ca="1" si="41"/>
        <v>0</v>
      </c>
      <c r="BJ97" s="85">
        <f t="shared" ca="1" si="41"/>
        <v>0</v>
      </c>
      <c r="BK97" s="85">
        <f t="shared" ca="1" si="41"/>
        <v>0</v>
      </c>
      <c r="BL97" s="85">
        <f t="shared" ca="1" si="41"/>
        <v>0</v>
      </c>
      <c r="BM97" s="85">
        <f t="shared" ca="1" si="41"/>
        <v>0</v>
      </c>
      <c r="BN97" s="85">
        <f t="shared" ca="1" si="41"/>
        <v>0</v>
      </c>
      <c r="BO97" s="85">
        <f t="shared" ca="1" si="41"/>
        <v>0</v>
      </c>
      <c r="BP97" s="85">
        <f t="shared" ca="1" si="41"/>
        <v>0</v>
      </c>
      <c r="BQ97" s="85">
        <f t="shared" ref="BQ97:DU97" ca="1" si="42">IFERROR(SUM(-BQ60-BQ70)*$D92/SUM($D91,$D92),"")</f>
        <v>0</v>
      </c>
      <c r="BR97" s="85">
        <f t="shared" ca="1" si="42"/>
        <v>0</v>
      </c>
      <c r="BS97" s="85">
        <f t="shared" ca="1" si="42"/>
        <v>0</v>
      </c>
      <c r="BT97" s="85">
        <f t="shared" ca="1" si="42"/>
        <v>0</v>
      </c>
      <c r="BU97" s="85">
        <f t="shared" ca="1" si="42"/>
        <v>0</v>
      </c>
      <c r="BV97" s="85">
        <f t="shared" ca="1" si="42"/>
        <v>0</v>
      </c>
      <c r="BW97" s="85">
        <f t="shared" ca="1" si="42"/>
        <v>0</v>
      </c>
      <c r="BX97" s="85">
        <f t="shared" ca="1" si="42"/>
        <v>0</v>
      </c>
      <c r="BY97" s="85">
        <f t="shared" ca="1" si="42"/>
        <v>0</v>
      </c>
      <c r="BZ97" s="85">
        <f t="shared" ca="1" si="42"/>
        <v>0</v>
      </c>
      <c r="CA97" s="85">
        <f t="shared" ca="1" si="42"/>
        <v>0</v>
      </c>
      <c r="CB97" s="85">
        <f t="shared" ca="1" si="42"/>
        <v>0</v>
      </c>
      <c r="CC97" s="85">
        <f t="shared" ca="1" si="42"/>
        <v>0</v>
      </c>
      <c r="CD97" s="85">
        <f t="shared" ca="1" si="42"/>
        <v>0</v>
      </c>
      <c r="CE97" s="85">
        <f t="shared" ca="1" si="42"/>
        <v>0</v>
      </c>
      <c r="CF97" s="85">
        <f t="shared" ca="1" si="42"/>
        <v>0</v>
      </c>
      <c r="CG97" s="85">
        <f t="shared" ca="1" si="42"/>
        <v>0</v>
      </c>
      <c r="CH97" s="85">
        <f t="shared" ca="1" si="42"/>
        <v>0</v>
      </c>
      <c r="CI97" s="85">
        <f t="shared" ca="1" si="42"/>
        <v>0</v>
      </c>
      <c r="CJ97" s="85">
        <f t="shared" ca="1" si="42"/>
        <v>0</v>
      </c>
      <c r="CK97" s="85">
        <f t="shared" ca="1" si="42"/>
        <v>0</v>
      </c>
      <c r="CL97" s="85">
        <f t="shared" ca="1" si="42"/>
        <v>0</v>
      </c>
      <c r="CM97" s="85">
        <f t="shared" ca="1" si="42"/>
        <v>0</v>
      </c>
      <c r="CN97" s="85">
        <f t="shared" ca="1" si="42"/>
        <v>0</v>
      </c>
      <c r="CO97" s="85">
        <f t="shared" ca="1" si="42"/>
        <v>0</v>
      </c>
      <c r="CP97" s="85">
        <f t="shared" ca="1" si="42"/>
        <v>0</v>
      </c>
      <c r="CQ97" s="85">
        <f t="shared" ca="1" si="42"/>
        <v>0</v>
      </c>
      <c r="CR97" s="85">
        <f t="shared" ca="1" si="42"/>
        <v>0</v>
      </c>
      <c r="CS97" s="85">
        <f t="shared" ca="1" si="42"/>
        <v>0</v>
      </c>
      <c r="CT97" s="85">
        <f t="shared" ca="1" si="42"/>
        <v>0</v>
      </c>
      <c r="CU97" s="85">
        <f t="shared" ca="1" si="42"/>
        <v>0</v>
      </c>
      <c r="CV97" s="85">
        <f t="shared" ca="1" si="42"/>
        <v>0</v>
      </c>
      <c r="CW97" s="85">
        <f t="shared" ca="1" si="42"/>
        <v>0</v>
      </c>
      <c r="CX97" s="85">
        <f t="shared" ca="1" si="42"/>
        <v>0</v>
      </c>
      <c r="CY97" s="85">
        <f t="shared" ca="1" si="42"/>
        <v>0</v>
      </c>
      <c r="CZ97" s="85">
        <f t="shared" ca="1" si="42"/>
        <v>0</v>
      </c>
      <c r="DA97" s="85">
        <f t="shared" ca="1" si="42"/>
        <v>0</v>
      </c>
      <c r="DB97" s="85">
        <f t="shared" ca="1" si="42"/>
        <v>0</v>
      </c>
      <c r="DC97" s="85">
        <f t="shared" ca="1" si="42"/>
        <v>0</v>
      </c>
      <c r="DD97" s="85">
        <f t="shared" ca="1" si="42"/>
        <v>0</v>
      </c>
      <c r="DE97" s="85">
        <f t="shared" ca="1" si="42"/>
        <v>0</v>
      </c>
      <c r="DF97" s="85">
        <f t="shared" ca="1" si="42"/>
        <v>0</v>
      </c>
      <c r="DG97" s="85">
        <f t="shared" ca="1" si="42"/>
        <v>0</v>
      </c>
      <c r="DH97" s="85">
        <f t="shared" ca="1" si="42"/>
        <v>0</v>
      </c>
      <c r="DI97" s="85">
        <f t="shared" ca="1" si="42"/>
        <v>0</v>
      </c>
      <c r="DJ97" s="85">
        <f t="shared" ca="1" si="42"/>
        <v>0</v>
      </c>
      <c r="DK97" s="85">
        <f t="shared" ca="1" si="42"/>
        <v>0</v>
      </c>
      <c r="DL97" s="85">
        <f t="shared" ca="1" si="42"/>
        <v>0</v>
      </c>
      <c r="DM97" s="85">
        <f t="shared" ca="1" si="42"/>
        <v>0</v>
      </c>
      <c r="DN97" s="85">
        <f t="shared" ca="1" si="42"/>
        <v>0</v>
      </c>
      <c r="DO97" s="85">
        <f t="shared" ca="1" si="42"/>
        <v>0</v>
      </c>
      <c r="DP97" s="85">
        <f t="shared" ca="1" si="42"/>
        <v>0</v>
      </c>
      <c r="DQ97" s="85">
        <f t="shared" ca="1" si="42"/>
        <v>0</v>
      </c>
      <c r="DR97" s="85">
        <f t="shared" ca="1" si="42"/>
        <v>0</v>
      </c>
      <c r="DS97" s="85">
        <f t="shared" ca="1" si="42"/>
        <v>0</v>
      </c>
      <c r="DT97" s="85">
        <f t="shared" ca="1" si="42"/>
        <v>0</v>
      </c>
      <c r="DU97" s="85">
        <f t="shared" ca="1" si="42"/>
        <v>0</v>
      </c>
    </row>
    <row r="98" spans="1:125">
      <c r="A98" s="2" t="s">
        <v>2422</v>
      </c>
      <c r="B98" s="2"/>
      <c r="C98" s="2"/>
      <c r="D98" s="85">
        <f>IFERROR(SUM(E98:DU98),"")</f>
        <v>-1485898.5225279331</v>
      </c>
      <c r="E98" s="69">
        <f>IFERROR(-Izmaksas!E187*Izmaksas!$D193,"")</f>
        <v>-293658.63694177725</v>
      </c>
      <c r="F98" s="69">
        <f>IFERROR(-Izmaksas!F187*Izmaksas!$D193,"")</f>
        <v>-295497.31119735324</v>
      </c>
      <c r="G98" s="69">
        <f>IFERROR(-Izmaksas!G187*Izmaksas!$D193,"")</f>
        <v>-297327.10333685036</v>
      </c>
      <c r="H98" s="69">
        <f>IFERROR(-Izmaksas!H187*Izmaksas!$D193,"")</f>
        <v>-299147.70657843893</v>
      </c>
      <c r="I98" s="69">
        <f>IFERROR(-Izmaksas!I187*Izmaksas!$D193,"")</f>
        <v>-300267.76447351335</v>
      </c>
      <c r="J98" s="69">
        <f>IFERROR(-Izmaksas!J187*Izmaksas!$D193,"")</f>
        <v>0</v>
      </c>
      <c r="K98" s="69">
        <f>IFERROR(-Izmaksas!K187*Izmaksas!$D193,"")</f>
        <v>0</v>
      </c>
      <c r="L98" s="69">
        <f>IFERROR(-Izmaksas!L187*Izmaksas!$D193,"")</f>
        <v>0</v>
      </c>
      <c r="M98" s="69">
        <f>IFERROR(-Izmaksas!M187*Izmaksas!$D193,"")</f>
        <v>0</v>
      </c>
      <c r="N98" s="69">
        <f>IFERROR(-Izmaksas!N187*Izmaksas!$D193,"")</f>
        <v>0</v>
      </c>
      <c r="O98" s="69">
        <f>IFERROR(-Izmaksas!O187*Izmaksas!$D193,"")</f>
        <v>0</v>
      </c>
      <c r="P98" s="69">
        <f>IFERROR(-Izmaksas!P187*Izmaksas!$D193,"")</f>
        <v>0</v>
      </c>
      <c r="Q98" s="69">
        <f>IFERROR(-Izmaksas!Q187*Izmaksas!$D193,"")</f>
        <v>0</v>
      </c>
      <c r="R98" s="69">
        <f>IFERROR(-Izmaksas!R187*Izmaksas!$D193,"")</f>
        <v>0</v>
      </c>
      <c r="S98" s="69">
        <f>IFERROR(-Izmaksas!S187*Izmaksas!$D193,"")</f>
        <v>0</v>
      </c>
      <c r="T98" s="69">
        <f>IFERROR(-Izmaksas!T187*Izmaksas!$D193,"")</f>
        <v>0</v>
      </c>
      <c r="U98" s="69">
        <f>IFERROR(-Izmaksas!U187*Izmaksas!$D193,"")</f>
        <v>0</v>
      </c>
      <c r="V98" s="69">
        <f>IFERROR(-Izmaksas!V187*Izmaksas!$D193,"")</f>
        <v>0</v>
      </c>
      <c r="W98" s="69">
        <f>IFERROR(-Izmaksas!W187*Izmaksas!$D193,"")</f>
        <v>0</v>
      </c>
      <c r="X98" s="69">
        <f>IFERROR(-Izmaksas!X187*Izmaksas!$D193,"")</f>
        <v>0</v>
      </c>
      <c r="Y98" s="69">
        <f>IFERROR(-Izmaksas!Y187*Izmaksas!$D193,"")</f>
        <v>0</v>
      </c>
      <c r="Z98" s="69">
        <f>IFERROR(-Izmaksas!Z187*Izmaksas!$D193,"")</f>
        <v>0</v>
      </c>
      <c r="AA98" s="69">
        <f>IFERROR(-Izmaksas!AA187*Izmaksas!$D193,"")</f>
        <v>0</v>
      </c>
      <c r="AB98" s="69">
        <f>IFERROR(-Izmaksas!AB187*Izmaksas!$D193,"")</f>
        <v>0</v>
      </c>
      <c r="AC98" s="69">
        <f>IFERROR(-Izmaksas!AC187*Izmaksas!$D193,"")</f>
        <v>0</v>
      </c>
      <c r="AD98" s="69">
        <f>IFERROR(-Izmaksas!AD187*Izmaksas!$D193,"")</f>
        <v>0</v>
      </c>
      <c r="AE98" s="69">
        <f>IFERROR(-Izmaksas!AE187*Izmaksas!$D193,"")</f>
        <v>0</v>
      </c>
      <c r="AF98" s="69">
        <f>IFERROR(-Izmaksas!AF187*Izmaksas!$D193,"")</f>
        <v>0</v>
      </c>
      <c r="AG98" s="69">
        <f>IFERROR(-Izmaksas!AG187*Izmaksas!$D193,"")</f>
        <v>0</v>
      </c>
      <c r="AH98" s="69">
        <f>IFERROR(-Izmaksas!AH187*Izmaksas!$D193,"")</f>
        <v>0</v>
      </c>
      <c r="AI98" s="69">
        <f>IFERROR(-Izmaksas!AI187*Izmaksas!$D193,"")</f>
        <v>0</v>
      </c>
      <c r="AJ98" s="69">
        <f>IFERROR(-Izmaksas!AJ187*Izmaksas!$D193,"")</f>
        <v>0</v>
      </c>
      <c r="AK98" s="69">
        <f>IFERROR(-Izmaksas!AK187*Izmaksas!$D193,"")</f>
        <v>0</v>
      </c>
      <c r="AL98" s="69">
        <f>IFERROR(-Izmaksas!AL187*Izmaksas!$D193,"")</f>
        <v>0</v>
      </c>
      <c r="AM98" s="69">
        <f>IFERROR(-Izmaksas!AM187*Izmaksas!$D193,"")</f>
        <v>0</v>
      </c>
      <c r="AN98" s="69">
        <f>IFERROR(-Izmaksas!AN187*Izmaksas!$D193,"")</f>
        <v>0</v>
      </c>
      <c r="AO98" s="69">
        <f>IFERROR(-Izmaksas!AO187*Izmaksas!$D193,"")</f>
        <v>0</v>
      </c>
      <c r="AP98" s="69">
        <f>IFERROR(-Izmaksas!AP187*Izmaksas!$D193,"")</f>
        <v>0</v>
      </c>
      <c r="AQ98" s="69">
        <f>IFERROR(-Izmaksas!AQ187*Izmaksas!$D193,"")</f>
        <v>0</v>
      </c>
      <c r="AR98" s="69">
        <f>IFERROR(-Izmaksas!AR187*Izmaksas!$D193,"")</f>
        <v>0</v>
      </c>
      <c r="AS98" s="69">
        <f>IFERROR(-Izmaksas!AS187*Izmaksas!$D193,"")</f>
        <v>0</v>
      </c>
      <c r="AT98" s="69">
        <f>IFERROR(-Izmaksas!AT187*Izmaksas!$D193,"")</f>
        <v>0</v>
      </c>
      <c r="AU98" s="69">
        <f>IFERROR(-Izmaksas!AU187*Izmaksas!$D193,"")</f>
        <v>0</v>
      </c>
      <c r="AV98" s="69">
        <f>IFERROR(-Izmaksas!AV187*Izmaksas!$D193,"")</f>
        <v>0</v>
      </c>
      <c r="AW98" s="69">
        <f>IFERROR(-Izmaksas!AW187*Izmaksas!$D193,"")</f>
        <v>0</v>
      </c>
      <c r="AX98" s="69">
        <f>IFERROR(-Izmaksas!AX187*Izmaksas!$D193,"")</f>
        <v>0</v>
      </c>
      <c r="AY98" s="69">
        <f>IFERROR(-Izmaksas!AY187*Izmaksas!$D193,"")</f>
        <v>0</v>
      </c>
      <c r="AZ98" s="69">
        <f>IFERROR(-Izmaksas!AZ187*Izmaksas!$D193,"")</f>
        <v>0</v>
      </c>
      <c r="BA98" s="69">
        <f>IFERROR(-Izmaksas!BA187*Izmaksas!$D193,"")</f>
        <v>0</v>
      </c>
      <c r="BB98" s="69">
        <f>IFERROR(-Izmaksas!BB187*Izmaksas!$D193,"")</f>
        <v>0</v>
      </c>
      <c r="BC98" s="69">
        <f>IFERROR(-Izmaksas!BC187*Izmaksas!$D193,"")</f>
        <v>0</v>
      </c>
      <c r="BD98" s="69">
        <f>IFERROR(-Izmaksas!BD187*Izmaksas!$D193,"")</f>
        <v>0</v>
      </c>
      <c r="BE98" s="69">
        <f>IFERROR(-Izmaksas!BE187*Izmaksas!$D193,"")</f>
        <v>0</v>
      </c>
      <c r="BF98" s="69">
        <f>IFERROR(-Izmaksas!BF187*Izmaksas!$D193,"")</f>
        <v>0</v>
      </c>
      <c r="BG98" s="69">
        <f>IFERROR(-Izmaksas!BG187*Izmaksas!$D193,"")</f>
        <v>0</v>
      </c>
      <c r="BH98" s="69">
        <f>IFERROR(-Izmaksas!BH187*Izmaksas!$D193,"")</f>
        <v>0</v>
      </c>
      <c r="BI98" s="69">
        <f>IFERROR(-Izmaksas!BI187*Izmaksas!$D193,"")</f>
        <v>0</v>
      </c>
      <c r="BJ98" s="69">
        <f>IFERROR(-Izmaksas!BJ187*Izmaksas!$D193,"")</f>
        <v>0</v>
      </c>
      <c r="BK98" s="69">
        <f>IFERROR(-Izmaksas!BK187*Izmaksas!$D193,"")</f>
        <v>0</v>
      </c>
      <c r="BL98" s="69">
        <f>IFERROR(-Izmaksas!BL187*Izmaksas!$D193,"")</f>
        <v>0</v>
      </c>
      <c r="BM98" s="69">
        <f>IFERROR(-Izmaksas!BM187*Izmaksas!$D193,"")</f>
        <v>0</v>
      </c>
      <c r="BN98" s="69">
        <f>IFERROR(-Izmaksas!BN187*Izmaksas!$D193,"")</f>
        <v>0</v>
      </c>
      <c r="BO98" s="69">
        <f>IFERROR(-Izmaksas!BO187*Izmaksas!$D193,"")</f>
        <v>0</v>
      </c>
      <c r="BP98" s="69">
        <f>IFERROR(-Izmaksas!BP187*Izmaksas!$D193,"")</f>
        <v>0</v>
      </c>
      <c r="BQ98" s="69">
        <f>IFERROR(-Izmaksas!BQ187*Izmaksas!$D193,"")</f>
        <v>0</v>
      </c>
      <c r="BR98" s="69">
        <f>IFERROR(-Izmaksas!BR187*Izmaksas!$D193,"")</f>
        <v>0</v>
      </c>
      <c r="BS98" s="69">
        <f>IFERROR(-Izmaksas!BS187*Izmaksas!$D193,"")</f>
        <v>0</v>
      </c>
      <c r="BT98" s="69">
        <f>IFERROR(-Izmaksas!BT187*Izmaksas!$D193,"")</f>
        <v>0</v>
      </c>
      <c r="BU98" s="69">
        <f>IFERROR(-Izmaksas!BU187*Izmaksas!$D193,"")</f>
        <v>0</v>
      </c>
      <c r="BV98" s="69">
        <f>IFERROR(-Izmaksas!BV187*Izmaksas!$D193,"")</f>
        <v>0</v>
      </c>
      <c r="BW98" s="69">
        <f>IFERROR(-Izmaksas!BW187*Izmaksas!$D193,"")</f>
        <v>0</v>
      </c>
      <c r="BX98" s="69">
        <f>IFERROR(-Izmaksas!BX187*Izmaksas!$D193,"")</f>
        <v>0</v>
      </c>
      <c r="BY98" s="69">
        <f>IFERROR(-Izmaksas!BY187*Izmaksas!$D193,"")</f>
        <v>0</v>
      </c>
      <c r="BZ98" s="69">
        <f>IFERROR(-Izmaksas!BZ187*Izmaksas!$D193,"")</f>
        <v>0</v>
      </c>
      <c r="CA98" s="69">
        <f>IFERROR(-Izmaksas!CA187*Izmaksas!$D193,"")</f>
        <v>0</v>
      </c>
      <c r="CB98" s="69">
        <f>IFERROR(-Izmaksas!CB187*Izmaksas!$D193,"")</f>
        <v>0</v>
      </c>
      <c r="CC98" s="69">
        <f>IFERROR(-Izmaksas!CC187*Izmaksas!$D193,"")</f>
        <v>0</v>
      </c>
      <c r="CD98" s="69">
        <f>IFERROR(-Izmaksas!CD187*Izmaksas!$D193,"")</f>
        <v>0</v>
      </c>
      <c r="CE98" s="69">
        <f>IFERROR(-Izmaksas!CE187*Izmaksas!$D193,"")</f>
        <v>0</v>
      </c>
      <c r="CF98" s="69">
        <f>IFERROR(-Izmaksas!CF187*Izmaksas!$D193,"")</f>
        <v>0</v>
      </c>
      <c r="CG98" s="69">
        <f>IFERROR(-Izmaksas!CG187*Izmaksas!$D193,"")</f>
        <v>0</v>
      </c>
      <c r="CH98" s="69">
        <f>IFERROR(-Izmaksas!CH187*Izmaksas!$D193,"")</f>
        <v>0</v>
      </c>
      <c r="CI98" s="69">
        <f>IFERROR(-Izmaksas!CI187*Izmaksas!$D193,"")</f>
        <v>0</v>
      </c>
      <c r="CJ98" s="69">
        <f>IFERROR(-Izmaksas!CJ187*Izmaksas!$D193,"")</f>
        <v>0</v>
      </c>
      <c r="CK98" s="69">
        <f>IFERROR(-Izmaksas!CK187*Izmaksas!$D193,"")</f>
        <v>0</v>
      </c>
      <c r="CL98" s="69">
        <f>IFERROR(-Izmaksas!CL187*Izmaksas!$D193,"")</f>
        <v>0</v>
      </c>
      <c r="CM98" s="69">
        <f>IFERROR(-Izmaksas!CM187*Izmaksas!$D193,"")</f>
        <v>0</v>
      </c>
      <c r="CN98" s="69">
        <f>IFERROR(-Izmaksas!CN187*Izmaksas!$D193,"")</f>
        <v>0</v>
      </c>
      <c r="CO98" s="69">
        <f>IFERROR(-Izmaksas!CO187*Izmaksas!$D193,"")</f>
        <v>0</v>
      </c>
      <c r="CP98" s="69">
        <f>IFERROR(-Izmaksas!CP187*Izmaksas!$D193,"")</f>
        <v>0</v>
      </c>
      <c r="CQ98" s="69">
        <f>IFERROR(-Izmaksas!CQ187*Izmaksas!$D193,"")</f>
        <v>0</v>
      </c>
      <c r="CR98" s="69">
        <f>IFERROR(-Izmaksas!CR187*Izmaksas!$D193,"")</f>
        <v>0</v>
      </c>
      <c r="CS98" s="69">
        <f>IFERROR(-Izmaksas!CS187*Izmaksas!$D193,"")</f>
        <v>0</v>
      </c>
      <c r="CT98" s="69">
        <f>IFERROR(-Izmaksas!CT187*Izmaksas!$D193,"")</f>
        <v>0</v>
      </c>
      <c r="CU98" s="69">
        <f>IFERROR(-Izmaksas!CU187*Izmaksas!$D193,"")</f>
        <v>0</v>
      </c>
      <c r="CV98" s="69">
        <f>IFERROR(-Izmaksas!CV187*Izmaksas!$D193,"")</f>
        <v>0</v>
      </c>
      <c r="CW98" s="69">
        <f>IFERROR(-Izmaksas!CW187*Izmaksas!$D193,"")</f>
        <v>0</v>
      </c>
      <c r="CX98" s="69">
        <f>IFERROR(-Izmaksas!CX187*Izmaksas!$D193,"")</f>
        <v>0</v>
      </c>
      <c r="CY98" s="69">
        <f>IFERROR(-Izmaksas!CY187*Izmaksas!$D193,"")</f>
        <v>0</v>
      </c>
      <c r="CZ98" s="69">
        <f>IFERROR(-Izmaksas!CZ187*Izmaksas!$D193,"")</f>
        <v>0</v>
      </c>
      <c r="DA98" s="69">
        <f>IFERROR(-Izmaksas!DA187*Izmaksas!$D193,"")</f>
        <v>0</v>
      </c>
      <c r="DB98" s="69">
        <f>IFERROR(-Izmaksas!DB187*Izmaksas!$D193,"")</f>
        <v>0</v>
      </c>
      <c r="DC98" s="69">
        <f>IFERROR(-Izmaksas!DC187*Izmaksas!$D193,"")</f>
        <v>0</v>
      </c>
      <c r="DD98" s="69">
        <f>IFERROR(-Izmaksas!DD187*Izmaksas!$D193,"")</f>
        <v>0</v>
      </c>
      <c r="DE98" s="69">
        <f>IFERROR(-Izmaksas!DE187*Izmaksas!$D193,"")</f>
        <v>0</v>
      </c>
      <c r="DF98" s="69">
        <f>IFERROR(-Izmaksas!DF187*Izmaksas!$D193,"")</f>
        <v>0</v>
      </c>
      <c r="DG98" s="69">
        <f>IFERROR(-Izmaksas!DG187*Izmaksas!$D193,"")</f>
        <v>0</v>
      </c>
      <c r="DH98" s="69">
        <f>IFERROR(-Izmaksas!DH187*Izmaksas!$D193,"")</f>
        <v>0</v>
      </c>
      <c r="DI98" s="69">
        <f>IFERROR(-Izmaksas!DI187*Izmaksas!$D193,"")</f>
        <v>0</v>
      </c>
      <c r="DJ98" s="69">
        <f>IFERROR(-Izmaksas!DJ187*Izmaksas!$D193,"")</f>
        <v>0</v>
      </c>
      <c r="DK98" s="69">
        <f>IFERROR(-Izmaksas!DK187*Izmaksas!$D193,"")</f>
        <v>0</v>
      </c>
      <c r="DL98" s="69">
        <f>IFERROR(-Izmaksas!DL187*Izmaksas!$D193,"")</f>
        <v>0</v>
      </c>
      <c r="DM98" s="69">
        <f>IFERROR(-Izmaksas!DM187*Izmaksas!$D193,"")</f>
        <v>0</v>
      </c>
      <c r="DN98" s="69">
        <f>IFERROR(-Izmaksas!DN187*Izmaksas!$D193,"")</f>
        <v>0</v>
      </c>
      <c r="DO98" s="69">
        <f>IFERROR(-Izmaksas!DO187*Izmaksas!$D193,"")</f>
        <v>0</v>
      </c>
      <c r="DP98" s="69">
        <f>IFERROR(-Izmaksas!DP187*Izmaksas!$D193,"")</f>
        <v>0</v>
      </c>
      <c r="DQ98" s="69">
        <f>IFERROR(-Izmaksas!DQ187*Izmaksas!$D193,"")</f>
        <v>0</v>
      </c>
      <c r="DR98" s="69">
        <f>IFERROR(-Izmaksas!DR187*Izmaksas!$D193,"")</f>
        <v>0</v>
      </c>
      <c r="DS98" s="69">
        <f>IFERROR(-Izmaksas!DS187*Izmaksas!$D193,"")</f>
        <v>0</v>
      </c>
      <c r="DT98" s="69">
        <f>IFERROR(-Izmaksas!DT187*Izmaksas!$D193,"")</f>
        <v>0</v>
      </c>
      <c r="DU98" s="69">
        <f>IFERROR(-Izmaksas!DU187*Izmaksas!$D193,"")</f>
        <v>0</v>
      </c>
    </row>
    <row r="99" spans="1:125" ht="15" thickBot="1">
      <c r="A99" s="139" t="s">
        <v>297</v>
      </c>
      <c r="B99" s="139"/>
      <c r="C99" s="139"/>
      <c r="D99" s="127">
        <f ca="1">IFERROR(SUM(D94:D97),"")</f>
        <v>-17024350</v>
      </c>
      <c r="E99" s="127">
        <f ca="1">IFERROR(SUM(E94:E98),"")</f>
        <v>-296283.63694177725</v>
      </c>
      <c r="F99" s="127">
        <f t="shared" ref="F99:BQ99" ca="1" si="43">IFERROR(SUM(F94:F98),"")</f>
        <v>-298122.31119735324</v>
      </c>
      <c r="G99" s="127">
        <f t="shared" ca="1" si="43"/>
        <v>-299952.10333685036</v>
      </c>
      <c r="H99" s="127">
        <f t="shared" ca="1" si="43"/>
        <v>-301772.70657843893</v>
      </c>
      <c r="I99" s="127">
        <f t="shared" ca="1" si="43"/>
        <v>-302892.76447351335</v>
      </c>
      <c r="J99" s="127">
        <f t="shared" ca="1" si="43"/>
        <v>-309295</v>
      </c>
      <c r="K99" s="127">
        <f t="shared" ca="1" si="43"/>
        <v>-309295</v>
      </c>
      <c r="L99" s="127">
        <f t="shared" ca="1" si="43"/>
        <v>-309295</v>
      </c>
      <c r="M99" s="127">
        <f t="shared" ca="1" si="43"/>
        <v>-309295</v>
      </c>
      <c r="N99" s="127">
        <f t="shared" ca="1" si="43"/>
        <v>-309295</v>
      </c>
      <c r="O99" s="127">
        <f t="shared" ca="1" si="43"/>
        <v>-309295</v>
      </c>
      <c r="P99" s="127">
        <f t="shared" ca="1" si="43"/>
        <v>-309295</v>
      </c>
      <c r="Q99" s="127">
        <f t="shared" ca="1" si="43"/>
        <v>-309295</v>
      </c>
      <c r="R99" s="127">
        <f t="shared" ca="1" si="43"/>
        <v>-309295</v>
      </c>
      <c r="S99" s="127">
        <f t="shared" ca="1" si="43"/>
        <v>-309295</v>
      </c>
      <c r="T99" s="127">
        <f t="shared" ca="1" si="43"/>
        <v>-309295</v>
      </c>
      <c r="U99" s="127">
        <f t="shared" ca="1" si="43"/>
        <v>-309295</v>
      </c>
      <c r="V99" s="127">
        <f t="shared" ca="1" si="43"/>
        <v>-309295</v>
      </c>
      <c r="W99" s="127">
        <f t="shared" ca="1" si="43"/>
        <v>-309295</v>
      </c>
      <c r="X99" s="127">
        <f t="shared" ca="1" si="43"/>
        <v>-309295</v>
      </c>
      <c r="Y99" s="127">
        <f t="shared" ca="1" si="43"/>
        <v>-309295</v>
      </c>
      <c r="Z99" s="127">
        <f t="shared" ca="1" si="43"/>
        <v>-309295</v>
      </c>
      <c r="AA99" s="127">
        <f t="shared" ca="1" si="43"/>
        <v>-309295</v>
      </c>
      <c r="AB99" s="127">
        <f t="shared" ca="1" si="43"/>
        <v>-309295</v>
      </c>
      <c r="AC99" s="127">
        <f t="shared" ca="1" si="43"/>
        <v>-309295</v>
      </c>
      <c r="AD99" s="127">
        <f t="shared" ca="1" si="43"/>
        <v>-309295</v>
      </c>
      <c r="AE99" s="127">
        <f t="shared" ca="1" si="43"/>
        <v>-309295</v>
      </c>
      <c r="AF99" s="127">
        <f t="shared" ca="1" si="43"/>
        <v>-309295</v>
      </c>
      <c r="AG99" s="127">
        <f t="shared" ca="1" si="43"/>
        <v>-309295</v>
      </c>
      <c r="AH99" s="127">
        <f t="shared" ca="1" si="43"/>
        <v>-309295</v>
      </c>
      <c r="AI99" s="127">
        <f t="shared" ca="1" si="43"/>
        <v>-309295</v>
      </c>
      <c r="AJ99" s="127">
        <f t="shared" ca="1" si="43"/>
        <v>-309295</v>
      </c>
      <c r="AK99" s="127">
        <f t="shared" ca="1" si="43"/>
        <v>-309295</v>
      </c>
      <c r="AL99" s="127">
        <f t="shared" ca="1" si="43"/>
        <v>-309295</v>
      </c>
      <c r="AM99" s="127">
        <f t="shared" ca="1" si="43"/>
        <v>-309295</v>
      </c>
      <c r="AN99" s="127">
        <f t="shared" ca="1" si="43"/>
        <v>-309295</v>
      </c>
      <c r="AO99" s="127">
        <f t="shared" ca="1" si="43"/>
        <v>-309295</v>
      </c>
      <c r="AP99" s="127">
        <f t="shared" ca="1" si="43"/>
        <v>-309295</v>
      </c>
      <c r="AQ99" s="127">
        <f t="shared" ca="1" si="43"/>
        <v>-309295</v>
      </c>
      <c r="AR99" s="127">
        <f t="shared" ca="1" si="43"/>
        <v>-309295</v>
      </c>
      <c r="AS99" s="127">
        <f t="shared" ca="1" si="43"/>
        <v>-309295</v>
      </c>
      <c r="AT99" s="127">
        <f t="shared" ca="1" si="43"/>
        <v>-309295</v>
      </c>
      <c r="AU99" s="127">
        <f t="shared" ca="1" si="43"/>
        <v>-309295</v>
      </c>
      <c r="AV99" s="127">
        <f t="shared" ca="1" si="43"/>
        <v>-309295</v>
      </c>
      <c r="AW99" s="127">
        <f t="shared" ca="1" si="43"/>
        <v>-309295</v>
      </c>
      <c r="AX99" s="127">
        <f t="shared" ca="1" si="43"/>
        <v>-309295</v>
      </c>
      <c r="AY99" s="127">
        <f t="shared" ca="1" si="43"/>
        <v>-309295</v>
      </c>
      <c r="AZ99" s="127">
        <f t="shared" ca="1" si="43"/>
        <v>-309295</v>
      </c>
      <c r="BA99" s="127">
        <f t="shared" ca="1" si="43"/>
        <v>-309295</v>
      </c>
      <c r="BB99" s="127">
        <f t="shared" ca="1" si="43"/>
        <v>-309295</v>
      </c>
      <c r="BC99" s="127">
        <f t="shared" ca="1" si="43"/>
        <v>-309295</v>
      </c>
      <c r="BD99" s="127">
        <f t="shared" ca="1" si="43"/>
        <v>-309295</v>
      </c>
      <c r="BE99" s="127">
        <f t="shared" ca="1" si="43"/>
        <v>-309295</v>
      </c>
      <c r="BF99" s="127">
        <f t="shared" ca="1" si="43"/>
        <v>-309295</v>
      </c>
      <c r="BG99" s="127">
        <f t="shared" ca="1" si="43"/>
        <v>-309295</v>
      </c>
      <c r="BH99" s="127">
        <f t="shared" ca="1" si="43"/>
        <v>-309295</v>
      </c>
      <c r="BI99" s="127">
        <f t="shared" ca="1" si="43"/>
        <v>-309295</v>
      </c>
      <c r="BJ99" s="127">
        <f t="shared" ca="1" si="43"/>
        <v>-309295</v>
      </c>
      <c r="BK99" s="127">
        <f t="shared" ca="1" si="43"/>
        <v>-309295</v>
      </c>
      <c r="BL99" s="127">
        <f t="shared" ca="1" si="43"/>
        <v>-309295</v>
      </c>
      <c r="BM99" s="127">
        <f t="shared" ca="1" si="43"/>
        <v>0</v>
      </c>
      <c r="BN99" s="127">
        <f t="shared" ca="1" si="43"/>
        <v>0</v>
      </c>
      <c r="BO99" s="127">
        <f t="shared" ca="1" si="43"/>
        <v>0</v>
      </c>
      <c r="BP99" s="127">
        <f t="shared" ca="1" si="43"/>
        <v>0</v>
      </c>
      <c r="BQ99" s="127">
        <f t="shared" ca="1" si="43"/>
        <v>0</v>
      </c>
      <c r="BR99" s="127">
        <f t="shared" ref="BR99:DU99" ca="1" si="44">IFERROR(SUM(BR94:BR98),"")</f>
        <v>0</v>
      </c>
      <c r="BS99" s="127">
        <f t="shared" ca="1" si="44"/>
        <v>0</v>
      </c>
      <c r="BT99" s="127">
        <f t="shared" ca="1" si="44"/>
        <v>0</v>
      </c>
      <c r="BU99" s="127">
        <f t="shared" ca="1" si="44"/>
        <v>0</v>
      </c>
      <c r="BV99" s="127">
        <f t="shared" ca="1" si="44"/>
        <v>0</v>
      </c>
      <c r="BW99" s="127">
        <f t="shared" ca="1" si="44"/>
        <v>0</v>
      </c>
      <c r="BX99" s="127">
        <f t="shared" ca="1" si="44"/>
        <v>0</v>
      </c>
      <c r="BY99" s="127">
        <f t="shared" ca="1" si="44"/>
        <v>0</v>
      </c>
      <c r="BZ99" s="127">
        <f t="shared" ca="1" si="44"/>
        <v>0</v>
      </c>
      <c r="CA99" s="127">
        <f t="shared" ca="1" si="44"/>
        <v>0</v>
      </c>
      <c r="CB99" s="127">
        <f t="shared" ca="1" si="44"/>
        <v>0</v>
      </c>
      <c r="CC99" s="127">
        <f t="shared" ca="1" si="44"/>
        <v>0</v>
      </c>
      <c r="CD99" s="127">
        <f t="shared" ca="1" si="44"/>
        <v>0</v>
      </c>
      <c r="CE99" s="127">
        <f t="shared" ca="1" si="44"/>
        <v>0</v>
      </c>
      <c r="CF99" s="127">
        <f t="shared" ca="1" si="44"/>
        <v>0</v>
      </c>
      <c r="CG99" s="127">
        <f t="shared" ca="1" si="44"/>
        <v>0</v>
      </c>
      <c r="CH99" s="127">
        <f t="shared" ca="1" si="44"/>
        <v>0</v>
      </c>
      <c r="CI99" s="127">
        <f t="shared" ca="1" si="44"/>
        <v>0</v>
      </c>
      <c r="CJ99" s="127">
        <f t="shared" ca="1" si="44"/>
        <v>0</v>
      </c>
      <c r="CK99" s="127">
        <f t="shared" ca="1" si="44"/>
        <v>0</v>
      </c>
      <c r="CL99" s="127">
        <f t="shared" ca="1" si="44"/>
        <v>0</v>
      </c>
      <c r="CM99" s="127">
        <f t="shared" ca="1" si="44"/>
        <v>0</v>
      </c>
      <c r="CN99" s="127">
        <f t="shared" ca="1" si="44"/>
        <v>0</v>
      </c>
      <c r="CO99" s="127">
        <f t="shared" ca="1" si="44"/>
        <v>0</v>
      </c>
      <c r="CP99" s="127">
        <f t="shared" ca="1" si="44"/>
        <v>0</v>
      </c>
      <c r="CQ99" s="127">
        <f t="shared" ca="1" si="44"/>
        <v>0</v>
      </c>
      <c r="CR99" s="127">
        <f t="shared" ca="1" si="44"/>
        <v>0</v>
      </c>
      <c r="CS99" s="127">
        <f t="shared" ca="1" si="44"/>
        <v>0</v>
      </c>
      <c r="CT99" s="127">
        <f t="shared" ca="1" si="44"/>
        <v>0</v>
      </c>
      <c r="CU99" s="127">
        <f t="shared" ca="1" si="44"/>
        <v>0</v>
      </c>
      <c r="CV99" s="127">
        <f t="shared" ca="1" si="44"/>
        <v>0</v>
      </c>
      <c r="CW99" s="127">
        <f t="shared" ca="1" si="44"/>
        <v>0</v>
      </c>
      <c r="CX99" s="127">
        <f t="shared" ca="1" si="44"/>
        <v>0</v>
      </c>
      <c r="CY99" s="127">
        <f t="shared" ca="1" si="44"/>
        <v>0</v>
      </c>
      <c r="CZ99" s="127">
        <f t="shared" ca="1" si="44"/>
        <v>0</v>
      </c>
      <c r="DA99" s="127">
        <f t="shared" ca="1" si="44"/>
        <v>0</v>
      </c>
      <c r="DB99" s="127">
        <f t="shared" ca="1" si="44"/>
        <v>0</v>
      </c>
      <c r="DC99" s="127">
        <f t="shared" ca="1" si="44"/>
        <v>0</v>
      </c>
      <c r="DD99" s="127">
        <f t="shared" ca="1" si="44"/>
        <v>0</v>
      </c>
      <c r="DE99" s="127">
        <f t="shared" ca="1" si="44"/>
        <v>0</v>
      </c>
      <c r="DF99" s="127">
        <f t="shared" ca="1" si="44"/>
        <v>0</v>
      </c>
      <c r="DG99" s="127">
        <f t="shared" ca="1" si="44"/>
        <v>0</v>
      </c>
      <c r="DH99" s="127">
        <f t="shared" ca="1" si="44"/>
        <v>0</v>
      </c>
      <c r="DI99" s="127">
        <f t="shared" ca="1" si="44"/>
        <v>0</v>
      </c>
      <c r="DJ99" s="127">
        <f t="shared" ca="1" si="44"/>
        <v>0</v>
      </c>
      <c r="DK99" s="127">
        <f t="shared" ca="1" si="44"/>
        <v>0</v>
      </c>
      <c r="DL99" s="127">
        <f t="shared" ca="1" si="44"/>
        <v>0</v>
      </c>
      <c r="DM99" s="127">
        <f t="shared" ca="1" si="44"/>
        <v>0</v>
      </c>
      <c r="DN99" s="127">
        <f t="shared" ca="1" si="44"/>
        <v>0</v>
      </c>
      <c r="DO99" s="127">
        <f t="shared" ca="1" si="44"/>
        <v>0</v>
      </c>
      <c r="DP99" s="127">
        <f t="shared" ca="1" si="44"/>
        <v>0</v>
      </c>
      <c r="DQ99" s="127">
        <f t="shared" ca="1" si="44"/>
        <v>0</v>
      </c>
      <c r="DR99" s="127">
        <f t="shared" ca="1" si="44"/>
        <v>0</v>
      </c>
      <c r="DS99" s="127">
        <f t="shared" ca="1" si="44"/>
        <v>0</v>
      </c>
      <c r="DT99" s="127">
        <f t="shared" ca="1" si="44"/>
        <v>0</v>
      </c>
      <c r="DU99" s="127">
        <f t="shared" ca="1" si="44"/>
        <v>0</v>
      </c>
    </row>
    <row r="100" spans="1:1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c r="A101" s="61" t="str">
        <f>IFERROR('Laika grafiks'!A65,"")</f>
        <v>DISKONTA FAKTORS</v>
      </c>
      <c r="B101" s="2"/>
      <c r="C101" s="2"/>
      <c r="D101" s="2"/>
      <c r="E101" s="178">
        <f>IFERROR('Laika grafiks'!E65,"")</f>
        <v>0.98551406417131548</v>
      </c>
      <c r="F101" s="178">
        <f>IFERROR('Laika grafiks'!F65,"")</f>
        <v>0.97091954672577174</v>
      </c>
      <c r="G101" s="178">
        <f>IFERROR('Laika grafiks'!G65,"")</f>
        <v>0.95669800141839934</v>
      </c>
      <c r="H101" s="178">
        <f>IFERROR('Laika grafiks'!H65,"")</f>
        <v>0.94283933556242172</v>
      </c>
      <c r="I101" s="178">
        <f>IFERROR('Laika grafiks'!I65,"")</f>
        <v>0.92902909518412102</v>
      </c>
      <c r="J101" s="178">
        <f>IFERROR('Laika grafiks'!J65,"")</f>
        <v>0.91527106591795981</v>
      </c>
      <c r="K101" s="178">
        <f>IFERROR('Laika grafiks'!K65,"")</f>
        <v>0.90186463180467513</v>
      </c>
      <c r="L101" s="178">
        <f>IFERROR('Laika grafiks'!L65,"")</f>
        <v>0.88880027862219246</v>
      </c>
      <c r="M101" s="178">
        <f>IFERROR('Laika grafiks'!M65,"")</f>
        <v>0.8757815753998125</v>
      </c>
      <c r="N101" s="178">
        <f>IFERROR('Laika grafiks'!N65,"")</f>
        <v>0.86281209079747345</v>
      </c>
      <c r="O101" s="178">
        <f>IFERROR('Laika grafiks'!O65,"")</f>
        <v>0.85017404958962595</v>
      </c>
      <c r="P101" s="178">
        <f>IFERROR('Laika grafiks'!P65,"")</f>
        <v>0.83785848286405784</v>
      </c>
      <c r="Q101" s="178">
        <f>IFERROR('Laika grafiks'!Q65,"")</f>
        <v>0.82558594966045662</v>
      </c>
      <c r="R101" s="178">
        <f>IFERROR('Laika grafiks'!R65,"")</f>
        <v>0.81335981410018232</v>
      </c>
      <c r="S101" s="178">
        <f>IFERROR('Laika grafiks'!S65,"")</f>
        <v>0.80144612517875757</v>
      </c>
      <c r="T101" s="178">
        <f>IFERROR('Laika grafiks'!T65,"")</f>
        <v>0.78983642803927023</v>
      </c>
      <c r="U101" s="178">
        <f>IFERROR('Laika grafiks'!U65,"")</f>
        <v>0.77826729794537775</v>
      </c>
      <c r="V101" s="178">
        <f>IFERROR('Laika grafiks'!V65,"")</f>
        <v>0.76674190620303762</v>
      </c>
      <c r="W101" s="178">
        <f>IFERROR('Laika grafiks'!W65,"")</f>
        <v>0.75551105314739586</v>
      </c>
      <c r="X101" s="178">
        <f>IFERROR('Laika grafiks'!X65,"")</f>
        <v>0.7445667685136409</v>
      </c>
      <c r="Y101" s="178">
        <f>IFERROR('Laika grafiks'!Y65,"")</f>
        <v>0.73366072581577857</v>
      </c>
      <c r="Z101" s="178">
        <f>IFERROR('Laika grafiks'!Z65,"")</f>
        <v>0.72279591459562376</v>
      </c>
      <c r="AA101" s="178">
        <f>IFERROR('Laika grafiks'!AA65,"")</f>
        <v>0.71220876050848037</v>
      </c>
      <c r="AB101" s="178">
        <f>IFERROR('Laika grafiks'!AB65,"")</f>
        <v>0.70189175010712768</v>
      </c>
      <c r="AC101" s="178">
        <f>IFERROR('Laika grafiks'!AC65,"")</f>
        <v>0.6916107897961713</v>
      </c>
      <c r="AD101" s="178">
        <f>IFERROR('Laika grafiks'!AD65,"")</f>
        <v>0.68136869777113862</v>
      </c>
      <c r="AE101" s="178">
        <f>IFERROR('Laika grafiks'!AE65,"")</f>
        <v>0.67138834889562637</v>
      </c>
      <c r="AF101" s="178">
        <f>IFERROR('Laika grafiks'!AF65,"")</f>
        <v>0.66166266035739774</v>
      </c>
      <c r="AG101" s="178">
        <f>IFERROR('Laika grafiks'!AG65,"")</f>
        <v>0.6519709556902068</v>
      </c>
      <c r="AH101" s="178">
        <f>IFERROR('Laika grafiks'!AH65,"")</f>
        <v>0.64231589156404478</v>
      </c>
      <c r="AI101" s="178">
        <f>IFERROR('Laika grafiks'!AI65,"")</f>
        <v>0.63290756871759646</v>
      </c>
      <c r="AJ101" s="178">
        <f>IFERROR('Laika grafiks'!AJ65,"")</f>
        <v>0.62373931029166463</v>
      </c>
      <c r="AK101" s="178">
        <f>IFERROR('Laika grafiks'!AK65,"")</f>
        <v>0.6146030879432568</v>
      </c>
      <c r="AL101" s="178">
        <f>IFERROR('Laika grafiks'!AL65,"")</f>
        <v>0.60550140607470282</v>
      </c>
      <c r="AM101" s="178">
        <f>IFERROR('Laika grafiks'!AM65,"")</f>
        <v>0.59663232345173112</v>
      </c>
      <c r="AN101" s="178">
        <f>IFERROR('Laika grafiks'!AN65,"")</f>
        <v>0.58798954590089048</v>
      </c>
      <c r="AO101" s="178">
        <f>IFERROR('Laika grafiks'!AO65,"")</f>
        <v>0.5793769682723009</v>
      </c>
      <c r="AP101" s="178">
        <f>IFERROR('Laika grafiks'!AP65,"")</f>
        <v>0.57079695142788722</v>
      </c>
      <c r="AQ101" s="178">
        <f>IFERROR('Laika grafiks'!AQ65,"")</f>
        <v>0.56243620234891711</v>
      </c>
      <c r="AR101" s="178">
        <f>IFERROR('Laika grafiks'!AR65,"")</f>
        <v>0.55428878761396161</v>
      </c>
      <c r="AS101" s="178">
        <f>IFERROR('Laika grafiks'!AS65,"")</f>
        <v>0.54616984188565321</v>
      </c>
      <c r="AT101" s="178">
        <f>IFERROR('Laika grafiks'!AT65,"")</f>
        <v>0.53808159071256345</v>
      </c>
      <c r="AU101" s="178">
        <f>IFERROR('Laika grafiks'!AU65,"")</f>
        <v>0.53020003992167897</v>
      </c>
      <c r="AV101" s="178">
        <f>IFERROR('Laika grafiks'!AV65,"")</f>
        <v>0.52251959616700761</v>
      </c>
      <c r="AW101" s="178">
        <f>IFERROR('Laika grafiks'!AW65,"")</f>
        <v>0.51486598971121156</v>
      </c>
      <c r="AX101" s="178">
        <f>IFERROR('Laika grafiks'!AX65,"")</f>
        <v>0.50724131854502585</v>
      </c>
      <c r="AY101" s="178">
        <f>IFERROR('Laika grafiks'!AY65,"")</f>
        <v>0.49981150068031582</v>
      </c>
      <c r="AZ101" s="178">
        <f>IFERROR('Laika grafiks'!AZ65,"")</f>
        <v>0.49257126335502233</v>
      </c>
      <c r="BA101" s="178">
        <f>IFERROR('Laika grafiks'!BA65,"")</f>
        <v>0.4853563251425449</v>
      </c>
      <c r="BB101" s="178">
        <f>IFERROR('Laika grafiks'!BB65,"")</f>
        <v>0.47816866378678913</v>
      </c>
      <c r="BC101" s="178">
        <f>IFERROR('Laika grafiks'!BC65,"")</f>
        <v>0.47116468766998099</v>
      </c>
      <c r="BD101" s="178">
        <f>IFERROR('Laika grafiks'!BD65,"")</f>
        <v>0.46433942623965152</v>
      </c>
      <c r="BE101" s="178">
        <f>IFERROR('Laika grafiks'!BE65,"")</f>
        <v>0.45753801389757243</v>
      </c>
      <c r="BF101" s="178">
        <f>IFERROR('Laika grafiks'!BF65,"")</f>
        <v>0.45076231503279518</v>
      </c>
      <c r="BG101" s="178">
        <f>IFERROR('Laika grafiks'!BG65,"")</f>
        <v>0.44415977344455226</v>
      </c>
      <c r="BH101" s="178">
        <f>IFERROR('Laika grafiks'!BH65,"")</f>
        <v>0.43772570346875139</v>
      </c>
      <c r="BI101" s="178">
        <f>IFERROR('Laika grafiks'!BI65,"")</f>
        <v>0.43131411566513239</v>
      </c>
      <c r="BJ101" s="178">
        <f>IFERROR('Laika grafiks'!BJ65,"")</f>
        <v>0.4249267675648522</v>
      </c>
      <c r="BK101" s="178">
        <f>IFERROR('Laika grafiks'!BK65,"")</f>
        <v>0.41870265219131997</v>
      </c>
      <c r="BL101" s="178">
        <f>IFERROR('Laika grafiks'!BL65,"")</f>
        <v>0.41263735244037653</v>
      </c>
      <c r="BM101" s="178">
        <f>IFERROR('Laika grafiks'!BM65,"")</f>
        <v>0</v>
      </c>
      <c r="BN101" s="178">
        <f>IFERROR('Laika grafiks'!BN65,"")</f>
        <v>0</v>
      </c>
      <c r="BO101" s="178">
        <f>IFERROR('Laika grafiks'!BO65,"")</f>
        <v>0</v>
      </c>
      <c r="BP101" s="178">
        <f>IFERROR('Laika grafiks'!BP65,"")</f>
        <v>0</v>
      </c>
      <c r="BQ101" s="178">
        <f>IFERROR('Laika grafiks'!BQ65,"")</f>
        <v>0</v>
      </c>
      <c r="BR101" s="178">
        <f>IFERROR('Laika grafiks'!BR65,"")</f>
        <v>0</v>
      </c>
      <c r="BS101" s="178">
        <f>IFERROR('Laika grafiks'!BS65,"")</f>
        <v>0</v>
      </c>
      <c r="BT101" s="178">
        <f>IFERROR('Laika grafiks'!BT65,"")</f>
        <v>0</v>
      </c>
      <c r="BU101" s="178">
        <f>IFERROR('Laika grafiks'!BU65,"")</f>
        <v>0</v>
      </c>
      <c r="BV101" s="178">
        <f>IFERROR('Laika grafiks'!BV65,"")</f>
        <v>0</v>
      </c>
      <c r="BW101" s="178">
        <f>IFERROR('Laika grafiks'!BW65,"")</f>
        <v>0</v>
      </c>
      <c r="BX101" s="178">
        <f>IFERROR('Laika grafiks'!BX65,"")</f>
        <v>0</v>
      </c>
      <c r="BY101" s="178">
        <f>IFERROR('Laika grafiks'!BY65,"")</f>
        <v>0</v>
      </c>
      <c r="BZ101" s="178">
        <f>IFERROR('Laika grafiks'!BZ65,"")</f>
        <v>0</v>
      </c>
      <c r="CA101" s="178">
        <f>IFERROR('Laika grafiks'!CA65,"")</f>
        <v>0</v>
      </c>
      <c r="CB101" s="178">
        <f>IFERROR('Laika grafiks'!CB65,"")</f>
        <v>0</v>
      </c>
      <c r="CC101" s="178">
        <f>IFERROR('Laika grafiks'!CC65,"")</f>
        <v>0</v>
      </c>
      <c r="CD101" s="178">
        <f>IFERROR('Laika grafiks'!CD65,"")</f>
        <v>0</v>
      </c>
      <c r="CE101" s="178">
        <f>IFERROR('Laika grafiks'!CE65,"")</f>
        <v>0</v>
      </c>
      <c r="CF101" s="178">
        <f>IFERROR('Laika grafiks'!CF65,"")</f>
        <v>0</v>
      </c>
      <c r="CG101" s="178">
        <f>IFERROR('Laika grafiks'!CG65,"")</f>
        <v>0</v>
      </c>
      <c r="CH101" s="178">
        <f>IFERROR('Laika grafiks'!CH65,"")</f>
        <v>0</v>
      </c>
      <c r="CI101" s="178">
        <f>IFERROR('Laika grafiks'!CI65,"")</f>
        <v>0</v>
      </c>
      <c r="CJ101" s="178">
        <f>IFERROR('Laika grafiks'!CJ65,"")</f>
        <v>0</v>
      </c>
      <c r="CK101" s="178">
        <f>IFERROR('Laika grafiks'!CK65,"")</f>
        <v>0</v>
      </c>
      <c r="CL101" s="178">
        <f>IFERROR('Laika grafiks'!CL65,"")</f>
        <v>0</v>
      </c>
      <c r="CM101" s="178">
        <f>IFERROR('Laika grafiks'!CM65,"")</f>
        <v>0</v>
      </c>
      <c r="CN101" s="178">
        <f>IFERROR('Laika grafiks'!CN65,"")</f>
        <v>0</v>
      </c>
      <c r="CO101" s="178">
        <f>IFERROR('Laika grafiks'!CO65,"")</f>
        <v>0</v>
      </c>
      <c r="CP101" s="178">
        <f>IFERROR('Laika grafiks'!CP65,"")</f>
        <v>0</v>
      </c>
      <c r="CQ101" s="178">
        <f>IFERROR('Laika grafiks'!CQ65,"")</f>
        <v>0</v>
      </c>
      <c r="CR101" s="178">
        <f>IFERROR('Laika grafiks'!CR65,"")</f>
        <v>0</v>
      </c>
      <c r="CS101" s="178">
        <f>IFERROR('Laika grafiks'!CS65,"")</f>
        <v>0</v>
      </c>
      <c r="CT101" s="178">
        <f>IFERROR('Laika grafiks'!CT65,"")</f>
        <v>0</v>
      </c>
      <c r="CU101" s="178">
        <f>IFERROR('Laika grafiks'!CU65,"")</f>
        <v>0</v>
      </c>
      <c r="CV101" s="178">
        <f>IFERROR('Laika grafiks'!CV65,"")</f>
        <v>0</v>
      </c>
      <c r="CW101" s="178">
        <f>IFERROR('Laika grafiks'!CW65,"")</f>
        <v>0</v>
      </c>
      <c r="CX101" s="178">
        <f>IFERROR('Laika grafiks'!CX65,"")</f>
        <v>0</v>
      </c>
      <c r="CY101" s="178">
        <f>IFERROR('Laika grafiks'!CY65,"")</f>
        <v>0</v>
      </c>
      <c r="CZ101" s="178">
        <f>IFERROR('Laika grafiks'!CZ65,"")</f>
        <v>0</v>
      </c>
      <c r="DA101" s="178">
        <f>IFERROR('Laika grafiks'!DA65,"")</f>
        <v>0</v>
      </c>
      <c r="DB101" s="178">
        <f>IFERROR('Laika grafiks'!DB65,"")</f>
        <v>0</v>
      </c>
      <c r="DC101" s="178">
        <f>IFERROR('Laika grafiks'!DC65,"")</f>
        <v>0</v>
      </c>
      <c r="DD101" s="178">
        <f>IFERROR('Laika grafiks'!DD65,"")</f>
        <v>0</v>
      </c>
      <c r="DE101" s="178">
        <f>IFERROR('Laika grafiks'!DE65,"")</f>
        <v>0</v>
      </c>
      <c r="DF101" s="178">
        <f>IFERROR('Laika grafiks'!DF65,"")</f>
        <v>0</v>
      </c>
      <c r="DG101" s="178">
        <f>IFERROR('Laika grafiks'!DG65,"")</f>
        <v>0</v>
      </c>
      <c r="DH101" s="178">
        <f>IFERROR('Laika grafiks'!DH65,"")</f>
        <v>0</v>
      </c>
      <c r="DI101" s="178">
        <f>IFERROR('Laika grafiks'!DI65,"")</f>
        <v>0</v>
      </c>
      <c r="DJ101" s="178">
        <f>IFERROR('Laika grafiks'!DJ65,"")</f>
        <v>0</v>
      </c>
      <c r="DK101" s="178">
        <f>IFERROR('Laika grafiks'!DK65,"")</f>
        <v>0</v>
      </c>
      <c r="DL101" s="178">
        <f>IFERROR('Laika grafiks'!DL65,"")</f>
        <v>0</v>
      </c>
      <c r="DM101" s="178">
        <f>IFERROR('Laika grafiks'!DM65,"")</f>
        <v>0</v>
      </c>
      <c r="DN101" s="178">
        <f>IFERROR('Laika grafiks'!DN65,"")</f>
        <v>0</v>
      </c>
      <c r="DO101" s="178">
        <f>IFERROR('Laika grafiks'!DO65,"")</f>
        <v>0</v>
      </c>
      <c r="DP101" s="178">
        <f>IFERROR('Laika grafiks'!DP65,"")</f>
        <v>0</v>
      </c>
      <c r="DQ101" s="178">
        <f>IFERROR('Laika grafiks'!DQ65,"")</f>
        <v>0</v>
      </c>
      <c r="DR101" s="178">
        <f>IFERROR('Laika grafiks'!DR65,"")</f>
        <v>0</v>
      </c>
      <c r="DS101" s="178">
        <f>IFERROR('Laika grafiks'!DS65,"")</f>
        <v>0</v>
      </c>
      <c r="DT101" s="178">
        <f>IFERROR('Laika grafiks'!DT65,"")</f>
        <v>0</v>
      </c>
      <c r="DU101" s="178">
        <f>IFERROR('Laika grafiks'!DU65,"")</f>
        <v>0</v>
      </c>
    </row>
    <row r="102" spans="1:1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ht="15" thickBot="1">
      <c r="A103" s="139" t="s">
        <v>298</v>
      </c>
      <c r="B103" s="139"/>
      <c r="C103" s="139"/>
      <c r="D103" s="127">
        <f ca="1">IFERROR(SUM(E103:DU103),"")</f>
        <v>-12177776.185890719</v>
      </c>
      <c r="E103" s="127">
        <f t="shared" ref="E103:BP103" ca="1" si="45">IFERROR(E99*E101,"")</f>
        <v>-291991.6911899494</v>
      </c>
      <c r="F103" s="127">
        <f t="shared" ca="1" si="45"/>
        <v>-289452.77925657365</v>
      </c>
      <c r="G103" s="127">
        <f t="shared" ca="1" si="45"/>
        <v>-286963.57778360992</v>
      </c>
      <c r="H103" s="127">
        <f t="shared" ca="1" si="45"/>
        <v>-284523.17816128902</v>
      </c>
      <c r="I103" s="127">
        <f t="shared" ca="1" si="45"/>
        <v>-281396.19091664517</v>
      </c>
      <c r="J103" s="127">
        <f t="shared" ca="1" si="45"/>
        <v>-283088.7643330954</v>
      </c>
      <c r="K103" s="127">
        <f t="shared" ca="1" si="45"/>
        <v>-278942.221294027</v>
      </c>
      <c r="L103" s="127">
        <f t="shared" ca="1" si="45"/>
        <v>-274901.48217645101</v>
      </c>
      <c r="M103" s="127">
        <f t="shared" ca="1" si="45"/>
        <v>-270874.86236328498</v>
      </c>
      <c r="N103" s="127">
        <f t="shared" ca="1" si="45"/>
        <v>-266863.46562320454</v>
      </c>
      <c r="O103" s="127">
        <f t="shared" ca="1" si="45"/>
        <v>-262954.58266782336</v>
      </c>
      <c r="P103" s="127">
        <f t="shared" ca="1" si="45"/>
        <v>-259145.43945743877</v>
      </c>
      <c r="Q103" s="127">
        <f t="shared" ca="1" si="45"/>
        <v>-255349.60630023092</v>
      </c>
      <c r="R103" s="127">
        <f t="shared" ca="1" si="45"/>
        <v>-251568.1237021159</v>
      </c>
      <c r="S103" s="127">
        <f t="shared" ca="1" si="45"/>
        <v>-247883.27928716384</v>
      </c>
      <c r="T103" s="127">
        <f t="shared" ca="1" si="45"/>
        <v>-244292.45801040609</v>
      </c>
      <c r="U103" s="127">
        <f t="shared" ca="1" si="45"/>
        <v>-240714.18391801562</v>
      </c>
      <c r="V103" s="127">
        <f t="shared" ca="1" si="45"/>
        <v>-237149.43787906852</v>
      </c>
      <c r="W103" s="127">
        <f t="shared" ca="1" si="45"/>
        <v>-233675.7911832238</v>
      </c>
      <c r="X103" s="127">
        <f t="shared" ca="1" si="45"/>
        <v>-230290.77866742655</v>
      </c>
      <c r="Y103" s="127">
        <f t="shared" ca="1" si="45"/>
        <v>-226917.59419119122</v>
      </c>
      <c r="Z103" s="127">
        <f t="shared" ca="1" si="45"/>
        <v>-223557.16240485344</v>
      </c>
      <c r="AA103" s="127">
        <f t="shared" ca="1" si="45"/>
        <v>-220282.60858147044</v>
      </c>
      <c r="AB103" s="127">
        <f t="shared" ca="1" si="45"/>
        <v>-217091.60884938407</v>
      </c>
      <c r="AC103" s="127">
        <f t="shared" ca="1" si="45"/>
        <v>-213911.75923000681</v>
      </c>
      <c r="AD103" s="127">
        <f t="shared" ca="1" si="45"/>
        <v>-210743.93137712433</v>
      </c>
      <c r="AE103" s="127">
        <f t="shared" ca="1" si="45"/>
        <v>-207657.05937167275</v>
      </c>
      <c r="AF103" s="127">
        <f t="shared" ca="1" si="45"/>
        <v>-204648.95253524132</v>
      </c>
      <c r="AG103" s="127">
        <f t="shared" ca="1" si="45"/>
        <v>-201651.35674020252</v>
      </c>
      <c r="AH103" s="127">
        <f t="shared" ca="1" si="45"/>
        <v>-198665.09368130122</v>
      </c>
      <c r="AI103" s="127">
        <f t="shared" ca="1" si="45"/>
        <v>-195755.146466509</v>
      </c>
      <c r="AJ103" s="127">
        <f t="shared" ca="1" si="45"/>
        <v>-192919.4499766604</v>
      </c>
      <c r="AK103" s="127">
        <f t="shared" ca="1" si="45"/>
        <v>-190093.66208540963</v>
      </c>
      <c r="AL103" s="127">
        <f t="shared" ca="1" si="45"/>
        <v>-187278.55739187522</v>
      </c>
      <c r="AM103" s="127">
        <f t="shared" ca="1" si="45"/>
        <v>-184535.39448200318</v>
      </c>
      <c r="AN103" s="127">
        <f t="shared" ca="1" si="45"/>
        <v>-181862.22659941591</v>
      </c>
      <c r="AO103" s="127">
        <f t="shared" ca="1" si="45"/>
        <v>-179198.39940178129</v>
      </c>
      <c r="AP103" s="127">
        <f t="shared" ca="1" si="45"/>
        <v>-176544.64309188837</v>
      </c>
      <c r="AQ103" s="127">
        <f t="shared" ca="1" si="45"/>
        <v>-173958.70520550833</v>
      </c>
      <c r="AR103" s="127">
        <f t="shared" ca="1" si="45"/>
        <v>-171438.75056506027</v>
      </c>
      <c r="AS103" s="127">
        <f t="shared" ca="1" si="45"/>
        <v>-168927.60124602311</v>
      </c>
      <c r="AT103" s="127">
        <f t="shared" ca="1" si="45"/>
        <v>-166425.94559944232</v>
      </c>
      <c r="AU103" s="127">
        <f t="shared" ca="1" si="45"/>
        <v>-163988.22134757569</v>
      </c>
      <c r="AV103" s="127">
        <f t="shared" ca="1" si="45"/>
        <v>-161612.69849647462</v>
      </c>
      <c r="AW103" s="127">
        <f t="shared" ca="1" si="45"/>
        <v>-159245.47628772917</v>
      </c>
      <c r="AX103" s="127">
        <f t="shared" ca="1" si="45"/>
        <v>-156887.20361938377</v>
      </c>
      <c r="AY103" s="127">
        <f t="shared" ca="1" si="45"/>
        <v>-154589.19810291828</v>
      </c>
      <c r="AZ103" s="127">
        <f t="shared" ca="1" si="45"/>
        <v>-152349.82889939164</v>
      </c>
      <c r="BA103" s="127">
        <f t="shared" ca="1" si="45"/>
        <v>-150118.28458496343</v>
      </c>
      <c r="BB103" s="127">
        <f t="shared" ca="1" si="45"/>
        <v>-147895.17686593495</v>
      </c>
      <c r="BC103" s="127">
        <f t="shared" ca="1" si="45"/>
        <v>-145728.88207288677</v>
      </c>
      <c r="BD103" s="127">
        <f t="shared" ca="1" si="45"/>
        <v>-143617.86283879302</v>
      </c>
      <c r="BE103" s="127">
        <f t="shared" ca="1" si="45"/>
        <v>-141514.22000844966</v>
      </c>
      <c r="BF103" s="127">
        <f t="shared" ca="1" si="45"/>
        <v>-139418.53022806838</v>
      </c>
      <c r="BG103" s="127">
        <f t="shared" ca="1" si="45"/>
        <v>-137376.39712753278</v>
      </c>
      <c r="BH103" s="127">
        <f t="shared" ca="1" si="45"/>
        <v>-135386.37145436747</v>
      </c>
      <c r="BI103" s="127">
        <f t="shared" ca="1" si="45"/>
        <v>-133403.29940464711</v>
      </c>
      <c r="BJ103" s="127">
        <f t="shared" ca="1" si="45"/>
        <v>-131427.72457397098</v>
      </c>
      <c r="BK103" s="127">
        <f t="shared" ca="1" si="45"/>
        <v>-129502.63680951431</v>
      </c>
      <c r="BL103" s="127">
        <f t="shared" ca="1" si="45"/>
        <v>-127626.66992304625</v>
      </c>
      <c r="BM103" s="127">
        <f t="shared" ca="1" si="45"/>
        <v>0</v>
      </c>
      <c r="BN103" s="127">
        <f t="shared" ca="1" si="45"/>
        <v>0</v>
      </c>
      <c r="BO103" s="127">
        <f t="shared" ca="1" si="45"/>
        <v>0</v>
      </c>
      <c r="BP103" s="127">
        <f t="shared" ca="1" si="45"/>
        <v>0</v>
      </c>
      <c r="BQ103" s="127">
        <f t="shared" ref="BQ103:DU103" ca="1" si="46">IFERROR(BQ99*BQ101,"")</f>
        <v>0</v>
      </c>
      <c r="BR103" s="127">
        <f t="shared" ca="1" si="46"/>
        <v>0</v>
      </c>
      <c r="BS103" s="127">
        <f t="shared" ca="1" si="46"/>
        <v>0</v>
      </c>
      <c r="BT103" s="127">
        <f t="shared" ca="1" si="46"/>
        <v>0</v>
      </c>
      <c r="BU103" s="127">
        <f t="shared" ca="1" si="46"/>
        <v>0</v>
      </c>
      <c r="BV103" s="127">
        <f t="shared" ca="1" si="46"/>
        <v>0</v>
      </c>
      <c r="BW103" s="127">
        <f t="shared" ca="1" si="46"/>
        <v>0</v>
      </c>
      <c r="BX103" s="127">
        <f t="shared" ca="1" si="46"/>
        <v>0</v>
      </c>
      <c r="BY103" s="127">
        <f t="shared" ca="1" si="46"/>
        <v>0</v>
      </c>
      <c r="BZ103" s="127">
        <f t="shared" ca="1" si="46"/>
        <v>0</v>
      </c>
      <c r="CA103" s="127">
        <f t="shared" ca="1" si="46"/>
        <v>0</v>
      </c>
      <c r="CB103" s="127">
        <f t="shared" ca="1" si="46"/>
        <v>0</v>
      </c>
      <c r="CC103" s="127">
        <f t="shared" ca="1" si="46"/>
        <v>0</v>
      </c>
      <c r="CD103" s="127">
        <f t="shared" ca="1" si="46"/>
        <v>0</v>
      </c>
      <c r="CE103" s="127">
        <f t="shared" ca="1" si="46"/>
        <v>0</v>
      </c>
      <c r="CF103" s="127">
        <f t="shared" ca="1" si="46"/>
        <v>0</v>
      </c>
      <c r="CG103" s="127">
        <f t="shared" ca="1" si="46"/>
        <v>0</v>
      </c>
      <c r="CH103" s="127">
        <f t="shared" ca="1" si="46"/>
        <v>0</v>
      </c>
      <c r="CI103" s="127">
        <f t="shared" ca="1" si="46"/>
        <v>0</v>
      </c>
      <c r="CJ103" s="127">
        <f t="shared" ca="1" si="46"/>
        <v>0</v>
      </c>
      <c r="CK103" s="127">
        <f t="shared" ca="1" si="46"/>
        <v>0</v>
      </c>
      <c r="CL103" s="127">
        <f t="shared" ca="1" si="46"/>
        <v>0</v>
      </c>
      <c r="CM103" s="127">
        <f t="shared" ca="1" si="46"/>
        <v>0</v>
      </c>
      <c r="CN103" s="127">
        <f t="shared" ca="1" si="46"/>
        <v>0</v>
      </c>
      <c r="CO103" s="127">
        <f t="shared" ca="1" si="46"/>
        <v>0</v>
      </c>
      <c r="CP103" s="127">
        <f t="shared" ca="1" si="46"/>
        <v>0</v>
      </c>
      <c r="CQ103" s="127">
        <f t="shared" ca="1" si="46"/>
        <v>0</v>
      </c>
      <c r="CR103" s="127">
        <f t="shared" ca="1" si="46"/>
        <v>0</v>
      </c>
      <c r="CS103" s="127">
        <f t="shared" ca="1" si="46"/>
        <v>0</v>
      </c>
      <c r="CT103" s="127">
        <f t="shared" ca="1" si="46"/>
        <v>0</v>
      </c>
      <c r="CU103" s="127">
        <f t="shared" ca="1" si="46"/>
        <v>0</v>
      </c>
      <c r="CV103" s="127">
        <f t="shared" ca="1" si="46"/>
        <v>0</v>
      </c>
      <c r="CW103" s="127">
        <f t="shared" ca="1" si="46"/>
        <v>0</v>
      </c>
      <c r="CX103" s="127">
        <f t="shared" ca="1" si="46"/>
        <v>0</v>
      </c>
      <c r="CY103" s="127">
        <f t="shared" ca="1" si="46"/>
        <v>0</v>
      </c>
      <c r="CZ103" s="127">
        <f t="shared" ca="1" si="46"/>
        <v>0</v>
      </c>
      <c r="DA103" s="127">
        <f t="shared" ca="1" si="46"/>
        <v>0</v>
      </c>
      <c r="DB103" s="127">
        <f t="shared" ca="1" si="46"/>
        <v>0</v>
      </c>
      <c r="DC103" s="127">
        <f t="shared" ca="1" si="46"/>
        <v>0</v>
      </c>
      <c r="DD103" s="127">
        <f t="shared" ca="1" si="46"/>
        <v>0</v>
      </c>
      <c r="DE103" s="127">
        <f t="shared" ca="1" si="46"/>
        <v>0</v>
      </c>
      <c r="DF103" s="127">
        <f t="shared" ca="1" si="46"/>
        <v>0</v>
      </c>
      <c r="DG103" s="127">
        <f t="shared" ca="1" si="46"/>
        <v>0</v>
      </c>
      <c r="DH103" s="127">
        <f t="shared" ca="1" si="46"/>
        <v>0</v>
      </c>
      <c r="DI103" s="127">
        <f t="shared" ca="1" si="46"/>
        <v>0</v>
      </c>
      <c r="DJ103" s="127">
        <f t="shared" ca="1" si="46"/>
        <v>0</v>
      </c>
      <c r="DK103" s="127">
        <f t="shared" ca="1" si="46"/>
        <v>0</v>
      </c>
      <c r="DL103" s="127">
        <f t="shared" ca="1" si="46"/>
        <v>0</v>
      </c>
      <c r="DM103" s="127">
        <f t="shared" ca="1" si="46"/>
        <v>0</v>
      </c>
      <c r="DN103" s="127">
        <f t="shared" ca="1" si="46"/>
        <v>0</v>
      </c>
      <c r="DO103" s="127">
        <f t="shared" ca="1" si="46"/>
        <v>0</v>
      </c>
      <c r="DP103" s="127">
        <f t="shared" ca="1" si="46"/>
        <v>0</v>
      </c>
      <c r="DQ103" s="127">
        <f t="shared" ca="1" si="46"/>
        <v>0</v>
      </c>
      <c r="DR103" s="127">
        <f t="shared" ca="1" si="46"/>
        <v>0</v>
      </c>
      <c r="DS103" s="127">
        <f t="shared" ca="1" si="46"/>
        <v>0</v>
      </c>
      <c r="DT103" s="127">
        <f t="shared" ca="1" si="46"/>
        <v>0</v>
      </c>
      <c r="DU103" s="127">
        <f t="shared" ca="1" si="46"/>
        <v>0</v>
      </c>
    </row>
    <row r="104" spans="1:1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ht="15" thickBot="1">
      <c r="A106" s="139" t="s">
        <v>299</v>
      </c>
      <c r="B106" s="139"/>
      <c r="C106" s="139"/>
      <c r="D106" s="139"/>
      <c r="E106" s="127">
        <f ca="1">IFERROR(SUM(E22,E28,-E20,SUM(E34:E40,E55)),"")</f>
        <v>0</v>
      </c>
      <c r="F106" s="127">
        <f t="shared" ref="F106:BQ106" ca="1" si="47">IFERROR(SUM(F22,F28,-F20,SUM(F34:F40,F55)),"")</f>
        <v>0</v>
      </c>
      <c r="G106" s="127">
        <f t="shared" ca="1" si="47"/>
        <v>0</v>
      </c>
      <c r="H106" s="127">
        <f t="shared" ca="1" si="47"/>
        <v>0</v>
      </c>
      <c r="I106" s="127">
        <f t="shared" ca="1" si="47"/>
        <v>0</v>
      </c>
      <c r="J106" s="127">
        <f t="shared" ca="1" si="47"/>
        <v>518861.5474626908</v>
      </c>
      <c r="K106" s="127">
        <f t="shared" ca="1" si="47"/>
        <v>271205.3233601579</v>
      </c>
      <c r="L106" s="127">
        <f t="shared" ca="1" si="47"/>
        <v>270995.63956100331</v>
      </c>
      <c r="M106" s="127">
        <f t="shared" ca="1" si="47"/>
        <v>271029.84490970767</v>
      </c>
      <c r="N106" s="127">
        <f t="shared" ca="1" si="47"/>
        <v>270842.31581302709</v>
      </c>
      <c r="O106" s="127">
        <f t="shared" ca="1" si="47"/>
        <v>270655.92188679404</v>
      </c>
      <c r="P106" s="127">
        <f t="shared" ca="1" si="47"/>
        <v>270470.68932115391</v>
      </c>
      <c r="Q106" s="127">
        <f t="shared" ca="1" si="47"/>
        <v>270282.4510380709</v>
      </c>
      <c r="R106" s="127">
        <f t="shared" ca="1" si="47"/>
        <v>270091.17135945678</v>
      </c>
      <c r="S106" s="127">
        <f t="shared" ca="1" si="47"/>
        <v>269901.04955469916</v>
      </c>
      <c r="T106" s="127">
        <f t="shared" ca="1" si="47"/>
        <v>269712.11233774619</v>
      </c>
      <c r="U106" s="127">
        <f t="shared" ca="1" si="47"/>
        <v>269520.1092890015</v>
      </c>
      <c r="V106" s="127">
        <f t="shared" ca="1" si="47"/>
        <v>269325.00401681504</v>
      </c>
      <c r="W106" s="127">
        <f t="shared" ca="1" si="47"/>
        <v>269131.07977596222</v>
      </c>
      <c r="X106" s="127">
        <f t="shared" ca="1" si="47"/>
        <v>268938.36381467019</v>
      </c>
      <c r="Y106" s="127">
        <f t="shared" ca="1" si="47"/>
        <v>268742.52070495067</v>
      </c>
      <c r="Z106" s="127">
        <f t="shared" ca="1" si="47"/>
        <v>268543.51332732057</v>
      </c>
      <c r="AA106" s="127">
        <f t="shared" ca="1" si="47"/>
        <v>268345.71060165059</v>
      </c>
      <c r="AB106" s="127">
        <f t="shared" ca="1" si="47"/>
        <v>268149.14032113279</v>
      </c>
      <c r="AC106" s="127">
        <f t="shared" ca="1" si="47"/>
        <v>267949.38034921885</v>
      </c>
      <c r="AD106" s="127">
        <f t="shared" ca="1" si="47"/>
        <v>240768.09710744553</v>
      </c>
      <c r="AE106" s="127">
        <f t="shared" ca="1" si="47"/>
        <v>240432.4468916592</v>
      </c>
      <c r="AF106" s="127">
        <f t="shared" ca="1" si="47"/>
        <v>240098.88800439134</v>
      </c>
      <c r="AG106" s="127">
        <f t="shared" ca="1" si="47"/>
        <v>239759.9165496183</v>
      </c>
      <c r="AH106" s="127">
        <f t="shared" ca="1" si="47"/>
        <v>239415.46827976362</v>
      </c>
      <c r="AI106" s="127">
        <f t="shared" ca="1" si="47"/>
        <v>239073.1050596615</v>
      </c>
      <c r="AJ106" s="127">
        <f t="shared" ca="1" si="47"/>
        <v>238732.8749946483</v>
      </c>
      <c r="AK106" s="127">
        <f t="shared" ca="1" si="47"/>
        <v>238387.12411077978</v>
      </c>
      <c r="AL106" s="127">
        <f t="shared" ca="1" si="47"/>
        <v>238035.78687552811</v>
      </c>
      <c r="AM106" s="127">
        <f t="shared" ca="1" si="47"/>
        <v>237686.5763910239</v>
      </c>
      <c r="AN106" s="127">
        <f t="shared" ca="1" si="47"/>
        <v>237339.54172471043</v>
      </c>
      <c r="AO106" s="127">
        <f t="shared" ca="1" si="47"/>
        <v>236986.87582316462</v>
      </c>
      <c r="AP106" s="127">
        <f t="shared" ca="1" si="47"/>
        <v>236628.51184320782</v>
      </c>
      <c r="AQ106" s="127">
        <f t="shared" ca="1" si="47"/>
        <v>236272.31714901351</v>
      </c>
      <c r="AR106" s="127">
        <f t="shared" ca="1" si="47"/>
        <v>235918.34178937384</v>
      </c>
      <c r="AS106" s="127">
        <f t="shared" ca="1" si="47"/>
        <v>235558.62256979701</v>
      </c>
      <c r="AT106" s="127">
        <f t="shared" ca="1" si="47"/>
        <v>235193.09131024106</v>
      </c>
      <c r="AU106" s="127">
        <f t="shared" ca="1" si="47"/>
        <v>234829.77272216298</v>
      </c>
      <c r="AV106" s="127">
        <f t="shared" ca="1" si="47"/>
        <v>234468.7178553305</v>
      </c>
      <c r="AW106" s="127">
        <f t="shared" ca="1" si="47"/>
        <v>234101.8042513621</v>
      </c>
      <c r="AX106" s="127">
        <f t="shared" ca="1" si="47"/>
        <v>233728.96236661507</v>
      </c>
      <c r="AY106" s="127">
        <f t="shared" ca="1" si="47"/>
        <v>233358.37740677534</v>
      </c>
      <c r="AZ106" s="127">
        <f t="shared" ca="1" si="47"/>
        <v>232990.10144260616</v>
      </c>
      <c r="BA106" s="127">
        <f t="shared" ca="1" si="47"/>
        <v>232615.84956655855</v>
      </c>
      <c r="BB106" s="127">
        <f t="shared" ca="1" si="47"/>
        <v>232235.55084411654</v>
      </c>
      <c r="BC106" s="127">
        <f t="shared" ca="1" si="47"/>
        <v>231857.55418508002</v>
      </c>
      <c r="BD106" s="127">
        <f t="shared" ca="1" si="47"/>
        <v>231481.91270162747</v>
      </c>
      <c r="BE106" s="127">
        <f t="shared" ca="1" si="47"/>
        <v>231100.17578805884</v>
      </c>
      <c r="BF106" s="127">
        <f t="shared" ca="1" si="47"/>
        <v>230712.27109116796</v>
      </c>
      <c r="BG106" s="127">
        <f t="shared" ca="1" si="47"/>
        <v>230326.71449895078</v>
      </c>
      <c r="BH106" s="127">
        <f t="shared" ca="1" si="47"/>
        <v>229943.56018582915</v>
      </c>
      <c r="BI106" s="127">
        <f t="shared" ca="1" si="47"/>
        <v>229554.18853398919</v>
      </c>
      <c r="BJ106" s="127">
        <f t="shared" ca="1" si="47"/>
        <v>228726.14112027487</v>
      </c>
      <c r="BK106" s="127">
        <f t="shared" ca="1" si="47"/>
        <v>227900.48877332779</v>
      </c>
      <c r="BL106" s="127">
        <f t="shared" ca="1" si="47"/>
        <v>227077.28675105819</v>
      </c>
      <c r="BM106" s="127">
        <f t="shared" ca="1" si="47"/>
        <v>0</v>
      </c>
      <c r="BN106" s="127">
        <f t="shared" ca="1" si="47"/>
        <v>0</v>
      </c>
      <c r="BO106" s="127">
        <f ca="1">IFERROR(SUM(BO22,BO28,-BO20,SUM(BO34:BO40,BO55)),"")</f>
        <v>0</v>
      </c>
      <c r="BP106" s="127">
        <f t="shared" ca="1" si="47"/>
        <v>0</v>
      </c>
      <c r="BQ106" s="127">
        <f t="shared" ca="1" si="47"/>
        <v>0</v>
      </c>
      <c r="BR106" s="127">
        <f t="shared" ref="BR106:DU106" ca="1" si="48">IFERROR(SUM(BR22,BR28,-BR20,SUM(BR34:BR40,BR55)),"")</f>
        <v>0</v>
      </c>
      <c r="BS106" s="127">
        <f t="shared" ca="1" si="48"/>
        <v>0</v>
      </c>
      <c r="BT106" s="127">
        <f t="shared" ca="1" si="48"/>
        <v>0</v>
      </c>
      <c r="BU106" s="127">
        <f t="shared" ca="1" si="48"/>
        <v>0</v>
      </c>
      <c r="BV106" s="127">
        <f t="shared" ca="1" si="48"/>
        <v>0</v>
      </c>
      <c r="BW106" s="127">
        <f t="shared" ca="1" si="48"/>
        <v>0</v>
      </c>
      <c r="BX106" s="127">
        <f t="shared" ca="1" si="48"/>
        <v>0</v>
      </c>
      <c r="BY106" s="127">
        <f t="shared" ca="1" si="48"/>
        <v>0</v>
      </c>
      <c r="BZ106" s="127">
        <f t="shared" ca="1" si="48"/>
        <v>0</v>
      </c>
      <c r="CA106" s="127">
        <f t="shared" ca="1" si="48"/>
        <v>0</v>
      </c>
      <c r="CB106" s="127">
        <f t="shared" ca="1" si="48"/>
        <v>0</v>
      </c>
      <c r="CC106" s="127">
        <f t="shared" ca="1" si="48"/>
        <v>0</v>
      </c>
      <c r="CD106" s="127">
        <f t="shared" ca="1" si="48"/>
        <v>0</v>
      </c>
      <c r="CE106" s="127">
        <f t="shared" ca="1" si="48"/>
        <v>0</v>
      </c>
      <c r="CF106" s="127">
        <f t="shared" ca="1" si="48"/>
        <v>0</v>
      </c>
      <c r="CG106" s="127">
        <f t="shared" ca="1" si="48"/>
        <v>0</v>
      </c>
      <c r="CH106" s="127">
        <f t="shared" ca="1" si="48"/>
        <v>0</v>
      </c>
      <c r="CI106" s="127">
        <f t="shared" ca="1" si="48"/>
        <v>0</v>
      </c>
      <c r="CJ106" s="127">
        <f t="shared" ca="1" si="48"/>
        <v>0</v>
      </c>
      <c r="CK106" s="127">
        <f t="shared" ca="1" si="48"/>
        <v>0</v>
      </c>
      <c r="CL106" s="127">
        <f t="shared" ca="1" si="48"/>
        <v>0</v>
      </c>
      <c r="CM106" s="127">
        <f t="shared" ca="1" si="48"/>
        <v>0</v>
      </c>
      <c r="CN106" s="127">
        <f t="shared" ca="1" si="48"/>
        <v>0</v>
      </c>
      <c r="CO106" s="127">
        <f t="shared" ca="1" si="48"/>
        <v>0</v>
      </c>
      <c r="CP106" s="127">
        <f t="shared" ca="1" si="48"/>
        <v>0</v>
      </c>
      <c r="CQ106" s="127">
        <f t="shared" ca="1" si="48"/>
        <v>0</v>
      </c>
      <c r="CR106" s="127">
        <f t="shared" ca="1" si="48"/>
        <v>0</v>
      </c>
      <c r="CS106" s="127">
        <f t="shared" ca="1" si="48"/>
        <v>0</v>
      </c>
      <c r="CT106" s="127">
        <f t="shared" ca="1" si="48"/>
        <v>0</v>
      </c>
      <c r="CU106" s="127">
        <f t="shared" ca="1" si="48"/>
        <v>0</v>
      </c>
      <c r="CV106" s="127">
        <f t="shared" ca="1" si="48"/>
        <v>0</v>
      </c>
      <c r="CW106" s="127">
        <f t="shared" ca="1" si="48"/>
        <v>0</v>
      </c>
      <c r="CX106" s="127">
        <f t="shared" ca="1" si="48"/>
        <v>0</v>
      </c>
      <c r="CY106" s="127">
        <f t="shared" ca="1" si="48"/>
        <v>0</v>
      </c>
      <c r="CZ106" s="127">
        <f t="shared" ca="1" si="48"/>
        <v>0</v>
      </c>
      <c r="DA106" s="127">
        <f t="shared" ca="1" si="48"/>
        <v>0</v>
      </c>
      <c r="DB106" s="127">
        <f t="shared" ca="1" si="48"/>
        <v>0</v>
      </c>
      <c r="DC106" s="127">
        <f t="shared" ca="1" si="48"/>
        <v>0</v>
      </c>
      <c r="DD106" s="127">
        <f t="shared" ca="1" si="48"/>
        <v>0</v>
      </c>
      <c r="DE106" s="127">
        <f t="shared" ca="1" si="48"/>
        <v>0</v>
      </c>
      <c r="DF106" s="127">
        <f t="shared" ca="1" si="48"/>
        <v>0</v>
      </c>
      <c r="DG106" s="127">
        <f t="shared" ca="1" si="48"/>
        <v>0</v>
      </c>
      <c r="DH106" s="127">
        <f t="shared" ca="1" si="48"/>
        <v>0</v>
      </c>
      <c r="DI106" s="127">
        <f t="shared" ca="1" si="48"/>
        <v>0</v>
      </c>
      <c r="DJ106" s="127">
        <f t="shared" ca="1" si="48"/>
        <v>0</v>
      </c>
      <c r="DK106" s="127">
        <f t="shared" ca="1" si="48"/>
        <v>0</v>
      </c>
      <c r="DL106" s="127">
        <f t="shared" ca="1" si="48"/>
        <v>0</v>
      </c>
      <c r="DM106" s="127">
        <f t="shared" ca="1" si="48"/>
        <v>0</v>
      </c>
      <c r="DN106" s="127">
        <f t="shared" ca="1" si="48"/>
        <v>0</v>
      </c>
      <c r="DO106" s="127">
        <f t="shared" ca="1" si="48"/>
        <v>0</v>
      </c>
      <c r="DP106" s="127">
        <f t="shared" ca="1" si="48"/>
        <v>0</v>
      </c>
      <c r="DQ106" s="127">
        <f t="shared" ca="1" si="48"/>
        <v>0</v>
      </c>
      <c r="DR106" s="127">
        <f t="shared" ca="1" si="48"/>
        <v>0</v>
      </c>
      <c r="DS106" s="127">
        <f t="shared" ca="1" si="48"/>
        <v>0</v>
      </c>
      <c r="DT106" s="127">
        <f t="shared" ca="1" si="48"/>
        <v>0</v>
      </c>
      <c r="DU106" s="127">
        <f t="shared" ca="1" si="48"/>
        <v>0</v>
      </c>
    </row>
    <row r="107" spans="1:1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ht="15.6">
      <c r="A109" s="896" t="s">
        <v>300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6"/>
      <c r="AA109" s="896"/>
      <c r="AB109" s="896"/>
      <c r="AC109" s="896"/>
      <c r="AD109" s="896"/>
      <c r="AE109" s="896"/>
      <c r="AF109" s="896"/>
      <c r="AG109" s="896"/>
      <c r="AH109" s="896"/>
      <c r="AI109" s="896"/>
      <c r="AJ109" s="896"/>
      <c r="AK109" s="896"/>
      <c r="AL109" s="896"/>
      <c r="AM109" s="896"/>
      <c r="AN109" s="896"/>
      <c r="AO109" s="896"/>
      <c r="AP109" s="896"/>
      <c r="AQ109" s="896"/>
      <c r="AR109" s="896"/>
      <c r="AS109" s="896"/>
      <c r="AT109" s="896"/>
      <c r="AU109" s="896"/>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6"/>
      <c r="BQ109" s="896"/>
      <c r="BR109" s="896"/>
      <c r="BS109" s="896"/>
      <c r="BT109" s="896"/>
      <c r="BU109" s="896"/>
      <c r="BV109" s="896"/>
      <c r="BW109" s="896"/>
      <c r="BX109" s="896"/>
      <c r="BY109" s="896"/>
      <c r="BZ109" s="896"/>
      <c r="CA109" s="896"/>
      <c r="CB109" s="896"/>
      <c r="CC109" s="896"/>
      <c r="CD109" s="896"/>
      <c r="CE109" s="896"/>
      <c r="CF109" s="896"/>
      <c r="CG109" s="896"/>
      <c r="CH109" s="896"/>
      <c r="CI109" s="896"/>
      <c r="CJ109" s="896"/>
      <c r="CK109" s="896"/>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6"/>
      <c r="DG109" s="896"/>
      <c r="DH109" s="896"/>
      <c r="DI109" s="896"/>
      <c r="DJ109" s="896"/>
      <c r="DK109" s="896"/>
      <c r="DL109" s="896"/>
      <c r="DM109" s="896"/>
      <c r="DN109" s="896"/>
      <c r="DO109" s="896"/>
      <c r="DP109" s="896"/>
      <c r="DQ109" s="896"/>
      <c r="DR109" s="896"/>
      <c r="DS109" s="896"/>
      <c r="DT109" s="896"/>
      <c r="DU109" s="896"/>
    </row>
    <row r="110" spans="1:1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c r="A111" s="161" t="s">
        <v>287</v>
      </c>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c r="BX111" s="161"/>
      <c r="BY111" s="161"/>
      <c r="BZ111" s="161"/>
      <c r="CA111" s="161"/>
      <c r="CB111" s="161"/>
      <c r="CC111" s="161"/>
      <c r="CD111" s="161"/>
      <c r="CE111" s="161"/>
      <c r="CF111" s="161"/>
      <c r="CG111" s="161"/>
      <c r="CH111" s="161"/>
      <c r="CI111" s="161"/>
      <c r="CJ111" s="161"/>
      <c r="CK111" s="161"/>
      <c r="CL111" s="161"/>
      <c r="CM111" s="161"/>
      <c r="CN111" s="161"/>
      <c r="CO111" s="161"/>
      <c r="CP111" s="161"/>
      <c r="CQ111" s="161"/>
      <c r="CR111" s="161"/>
      <c r="CS111" s="161"/>
      <c r="CT111" s="161"/>
      <c r="CU111" s="161"/>
      <c r="CV111" s="161"/>
      <c r="CW111" s="161"/>
      <c r="CX111" s="161"/>
      <c r="CY111" s="161"/>
      <c r="CZ111" s="161"/>
      <c r="DA111" s="161"/>
      <c r="DB111" s="161"/>
      <c r="DC111" s="161"/>
      <c r="DD111" s="161"/>
      <c r="DE111" s="161"/>
      <c r="DF111" s="161"/>
      <c r="DG111" s="161"/>
      <c r="DH111" s="161"/>
      <c r="DI111" s="161"/>
      <c r="DJ111" s="161"/>
      <c r="DK111" s="161"/>
      <c r="DL111" s="161"/>
      <c r="DM111" s="161"/>
      <c r="DN111" s="161"/>
      <c r="DO111" s="161"/>
      <c r="DP111" s="161"/>
      <c r="DQ111" s="161"/>
      <c r="DR111" s="161"/>
      <c r="DS111" s="161"/>
      <c r="DT111" s="161"/>
      <c r="DU111" s="161"/>
    </row>
    <row r="112" spans="1:1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c r="A113" s="69" t="str">
        <f>IFERROR(Ieņēmumi!A23,"")</f>
        <v>Lietotāju iemaksas</v>
      </c>
      <c r="B113" s="2"/>
      <c r="C113" s="2"/>
      <c r="D113" s="69">
        <f>IFERROR(Ieņēmumi!D23,"")</f>
        <v>0</v>
      </c>
      <c r="E113" s="69">
        <f>IFERROR(Ieņēmumi!E23,"")</f>
        <v>0</v>
      </c>
      <c r="F113" s="69">
        <f>IFERROR(Ieņēmumi!F23,"")</f>
        <v>0</v>
      </c>
      <c r="G113" s="69">
        <f>IFERROR(Ieņēmumi!G23,"")</f>
        <v>0</v>
      </c>
      <c r="H113" s="69">
        <f>IFERROR(Ieņēmumi!H23,"")</f>
        <v>0</v>
      </c>
      <c r="I113" s="69">
        <f>IFERROR(Ieņēmumi!I23,"")</f>
        <v>0</v>
      </c>
      <c r="J113" s="69">
        <f>IFERROR(Ieņēmumi!J23,"")</f>
        <v>0</v>
      </c>
      <c r="K113" s="69">
        <f>IFERROR(Ieņēmumi!K23,"")</f>
        <v>0</v>
      </c>
      <c r="L113" s="69">
        <f>IFERROR(Ieņēmumi!L23,"")</f>
        <v>0</v>
      </c>
      <c r="M113" s="69">
        <f>IFERROR(Ieņēmumi!M23,"")</f>
        <v>0</v>
      </c>
      <c r="N113" s="69">
        <f>IFERROR(Ieņēmumi!N23,"")</f>
        <v>0</v>
      </c>
      <c r="O113" s="69">
        <f>IFERROR(Ieņēmumi!O23,"")</f>
        <v>0</v>
      </c>
      <c r="P113" s="69">
        <f>IFERROR(Ieņēmumi!P23,"")</f>
        <v>0</v>
      </c>
      <c r="Q113" s="69">
        <f>IFERROR(Ieņēmumi!Q23,"")</f>
        <v>0</v>
      </c>
      <c r="R113" s="69">
        <f>IFERROR(Ieņēmumi!R23,"")</f>
        <v>0</v>
      </c>
      <c r="S113" s="69">
        <f>IFERROR(Ieņēmumi!S23,"")</f>
        <v>0</v>
      </c>
      <c r="T113" s="69">
        <f>IFERROR(Ieņēmumi!T23,"")</f>
        <v>0</v>
      </c>
      <c r="U113" s="69">
        <f>IFERROR(Ieņēmumi!U23,"")</f>
        <v>0</v>
      </c>
      <c r="V113" s="69">
        <f>IFERROR(Ieņēmumi!V23,"")</f>
        <v>0</v>
      </c>
      <c r="W113" s="69">
        <f>IFERROR(Ieņēmumi!W23,"")</f>
        <v>0</v>
      </c>
      <c r="X113" s="69">
        <f>IFERROR(Ieņēmumi!X23,"")</f>
        <v>0</v>
      </c>
      <c r="Y113" s="69">
        <f>IFERROR(Ieņēmumi!Y23,"")</f>
        <v>0</v>
      </c>
      <c r="Z113" s="69">
        <f>IFERROR(Ieņēmumi!Z23,"")</f>
        <v>0</v>
      </c>
      <c r="AA113" s="69">
        <f>IFERROR(Ieņēmumi!AA23,"")</f>
        <v>0</v>
      </c>
      <c r="AB113" s="69">
        <f>IFERROR(Ieņēmumi!AB23,"")</f>
        <v>0</v>
      </c>
      <c r="AC113" s="69">
        <f>IFERROR(Ieņēmumi!AC23,"")</f>
        <v>0</v>
      </c>
      <c r="AD113" s="69">
        <f>IFERROR(Ieņēmumi!AD23,"")</f>
        <v>0</v>
      </c>
      <c r="AE113" s="69">
        <f>IFERROR(Ieņēmumi!AE23,"")</f>
        <v>0</v>
      </c>
      <c r="AF113" s="69">
        <f>IFERROR(Ieņēmumi!AF23,"")</f>
        <v>0</v>
      </c>
      <c r="AG113" s="69">
        <f>IFERROR(Ieņēmumi!AG23,"")</f>
        <v>0</v>
      </c>
      <c r="AH113" s="69">
        <f>IFERROR(Ieņēmumi!AH23,"")</f>
        <v>0</v>
      </c>
      <c r="AI113" s="69">
        <f>IFERROR(Ieņēmumi!AI23,"")</f>
        <v>0</v>
      </c>
      <c r="AJ113" s="69">
        <f>IFERROR(Ieņēmumi!AJ23,"")</f>
        <v>0</v>
      </c>
      <c r="AK113" s="69">
        <f>IFERROR(Ieņēmumi!AK23,"")</f>
        <v>0</v>
      </c>
      <c r="AL113" s="69">
        <f>IFERROR(Ieņēmumi!AL23,"")</f>
        <v>0</v>
      </c>
      <c r="AM113" s="69">
        <f>IFERROR(Ieņēmumi!AM23,"")</f>
        <v>0</v>
      </c>
      <c r="AN113" s="69">
        <f>IFERROR(Ieņēmumi!AN23,"")</f>
        <v>0</v>
      </c>
      <c r="AO113" s="69">
        <f>IFERROR(Ieņēmumi!AO23,"")</f>
        <v>0</v>
      </c>
      <c r="AP113" s="69">
        <f>IFERROR(Ieņēmumi!AP23,"")</f>
        <v>0</v>
      </c>
      <c r="AQ113" s="69">
        <f>IFERROR(Ieņēmumi!AQ23,"")</f>
        <v>0</v>
      </c>
      <c r="AR113" s="69">
        <f>IFERROR(Ieņēmumi!AR23,"")</f>
        <v>0</v>
      </c>
      <c r="AS113" s="69">
        <f>IFERROR(Ieņēmumi!AS23,"")</f>
        <v>0</v>
      </c>
      <c r="AT113" s="69">
        <f>IFERROR(Ieņēmumi!AT23,"")</f>
        <v>0</v>
      </c>
      <c r="AU113" s="69">
        <f>IFERROR(Ieņēmumi!AU23,"")</f>
        <v>0</v>
      </c>
      <c r="AV113" s="69">
        <f>IFERROR(Ieņēmumi!AV23,"")</f>
        <v>0</v>
      </c>
      <c r="AW113" s="69">
        <f>IFERROR(Ieņēmumi!AW23,"")</f>
        <v>0</v>
      </c>
      <c r="AX113" s="69">
        <f>IFERROR(Ieņēmumi!AX23,"")</f>
        <v>0</v>
      </c>
      <c r="AY113" s="69">
        <f>IFERROR(Ieņēmumi!AY23,"")</f>
        <v>0</v>
      </c>
      <c r="AZ113" s="69">
        <f>IFERROR(Ieņēmumi!AZ23,"")</f>
        <v>0</v>
      </c>
      <c r="BA113" s="69">
        <f>IFERROR(Ieņēmumi!BA23,"")</f>
        <v>0</v>
      </c>
      <c r="BB113" s="69">
        <f>IFERROR(Ieņēmumi!BB23,"")</f>
        <v>0</v>
      </c>
      <c r="BC113" s="69">
        <f>IFERROR(Ieņēmumi!BC23,"")</f>
        <v>0</v>
      </c>
      <c r="BD113" s="69">
        <f>IFERROR(Ieņēmumi!BD23,"")</f>
        <v>0</v>
      </c>
      <c r="BE113" s="69">
        <f>IFERROR(Ieņēmumi!BE23,"")</f>
        <v>0</v>
      </c>
      <c r="BF113" s="69">
        <f>IFERROR(Ieņēmumi!BF23,"")</f>
        <v>0</v>
      </c>
      <c r="BG113" s="69">
        <f>IFERROR(Ieņēmumi!BG23,"")</f>
        <v>0</v>
      </c>
      <c r="BH113" s="69">
        <f>IFERROR(Ieņēmumi!BH23,"")</f>
        <v>0</v>
      </c>
      <c r="BI113" s="69">
        <f>IFERROR(Ieņēmumi!BI23,"")</f>
        <v>0</v>
      </c>
      <c r="BJ113" s="69">
        <f>IFERROR(Ieņēmumi!BJ23,"")</f>
        <v>0</v>
      </c>
      <c r="BK113" s="69">
        <f>IFERROR(Ieņēmumi!BK23,"")</f>
        <v>0</v>
      </c>
      <c r="BL113" s="69">
        <f>IFERROR(Ieņēmumi!BL23,"")</f>
        <v>0</v>
      </c>
      <c r="BM113" s="69">
        <f>IFERROR(Ieņēmumi!BM23,"")</f>
        <v>0</v>
      </c>
      <c r="BN113" s="69">
        <f>IFERROR(Ieņēmumi!BN23,"")</f>
        <v>0</v>
      </c>
      <c r="BO113" s="69">
        <f>IFERROR(Ieņēmumi!BO23,"")</f>
        <v>0</v>
      </c>
      <c r="BP113" s="69">
        <f>IFERROR(Ieņēmumi!BP23,"")</f>
        <v>0</v>
      </c>
      <c r="BQ113" s="69">
        <f>IFERROR(Ieņēmumi!BQ23,"")</f>
        <v>0</v>
      </c>
      <c r="BR113" s="69">
        <f>IFERROR(Ieņēmumi!BR23,"")</f>
        <v>0</v>
      </c>
      <c r="BS113" s="69">
        <f>IFERROR(Ieņēmumi!BS23,"")</f>
        <v>0</v>
      </c>
      <c r="BT113" s="69">
        <f>IFERROR(Ieņēmumi!BT23,"")</f>
        <v>0</v>
      </c>
      <c r="BU113" s="69">
        <f>IFERROR(Ieņēmumi!BU23,"")</f>
        <v>0</v>
      </c>
      <c r="BV113" s="69">
        <f>IFERROR(Ieņēmumi!BV23,"")</f>
        <v>0</v>
      </c>
      <c r="BW113" s="69">
        <f>IFERROR(Ieņēmumi!BW23,"")</f>
        <v>0</v>
      </c>
      <c r="BX113" s="69">
        <f>IFERROR(Ieņēmumi!BX23,"")</f>
        <v>0</v>
      </c>
      <c r="BY113" s="69">
        <f>IFERROR(Ieņēmumi!BY23,"")</f>
        <v>0</v>
      </c>
      <c r="BZ113" s="69">
        <f>IFERROR(Ieņēmumi!BZ23,"")</f>
        <v>0</v>
      </c>
      <c r="CA113" s="69">
        <f>IFERROR(Ieņēmumi!CA23,"")</f>
        <v>0</v>
      </c>
      <c r="CB113" s="69">
        <f>IFERROR(Ieņēmumi!CB23,"")</f>
        <v>0</v>
      </c>
      <c r="CC113" s="69">
        <f>IFERROR(Ieņēmumi!CC23,"")</f>
        <v>0</v>
      </c>
      <c r="CD113" s="69">
        <f>IFERROR(Ieņēmumi!CD23,"")</f>
        <v>0</v>
      </c>
      <c r="CE113" s="69">
        <f>IFERROR(Ieņēmumi!CE23,"")</f>
        <v>0</v>
      </c>
      <c r="CF113" s="69">
        <f>IFERROR(Ieņēmumi!CF23,"")</f>
        <v>0</v>
      </c>
      <c r="CG113" s="69">
        <f>IFERROR(Ieņēmumi!CG23,"")</f>
        <v>0</v>
      </c>
      <c r="CH113" s="69">
        <f>IFERROR(Ieņēmumi!CH23,"")</f>
        <v>0</v>
      </c>
      <c r="CI113" s="69">
        <f>IFERROR(Ieņēmumi!CI23,"")</f>
        <v>0</v>
      </c>
      <c r="CJ113" s="69">
        <f>IFERROR(Ieņēmumi!CJ23,"")</f>
        <v>0</v>
      </c>
      <c r="CK113" s="69">
        <f>IFERROR(Ieņēmumi!CK23,"")</f>
        <v>0</v>
      </c>
      <c r="CL113" s="69">
        <f>IFERROR(Ieņēmumi!CL23,"")</f>
        <v>0</v>
      </c>
      <c r="CM113" s="69">
        <f>IFERROR(Ieņēmumi!CM23,"")</f>
        <v>0</v>
      </c>
      <c r="CN113" s="69">
        <f>IFERROR(Ieņēmumi!CN23,"")</f>
        <v>0</v>
      </c>
      <c r="CO113" s="69">
        <f>IFERROR(Ieņēmumi!CO23,"")</f>
        <v>0</v>
      </c>
      <c r="CP113" s="69">
        <f>IFERROR(Ieņēmumi!CP23,"")</f>
        <v>0</v>
      </c>
      <c r="CQ113" s="69">
        <f>IFERROR(Ieņēmumi!CQ23,"")</f>
        <v>0</v>
      </c>
      <c r="CR113" s="69">
        <f>IFERROR(Ieņēmumi!CR23,"")</f>
        <v>0</v>
      </c>
      <c r="CS113" s="69">
        <f>IFERROR(Ieņēmumi!CS23,"")</f>
        <v>0</v>
      </c>
      <c r="CT113" s="69">
        <f>IFERROR(Ieņēmumi!CT23,"")</f>
        <v>0</v>
      </c>
      <c r="CU113" s="69">
        <f>IFERROR(Ieņēmumi!CU23,"")</f>
        <v>0</v>
      </c>
      <c r="CV113" s="69">
        <f>IFERROR(Ieņēmumi!CV23,"")</f>
        <v>0</v>
      </c>
      <c r="CW113" s="69">
        <f>IFERROR(Ieņēmumi!CW23,"")</f>
        <v>0</v>
      </c>
      <c r="CX113" s="69">
        <f>IFERROR(Ieņēmumi!CX23,"")</f>
        <v>0</v>
      </c>
      <c r="CY113" s="69">
        <f>IFERROR(Ieņēmumi!CY23,"")</f>
        <v>0</v>
      </c>
      <c r="CZ113" s="69">
        <f>IFERROR(Ieņēmumi!CZ23,"")</f>
        <v>0</v>
      </c>
      <c r="DA113" s="69">
        <f>IFERROR(Ieņēmumi!DA23,"")</f>
        <v>0</v>
      </c>
      <c r="DB113" s="69">
        <f>IFERROR(Ieņēmumi!DB23,"")</f>
        <v>0</v>
      </c>
      <c r="DC113" s="69">
        <f>IFERROR(Ieņēmumi!DC23,"")</f>
        <v>0</v>
      </c>
      <c r="DD113" s="69">
        <f>IFERROR(Ieņēmumi!DD23,"")</f>
        <v>0</v>
      </c>
      <c r="DE113" s="69">
        <f>IFERROR(Ieņēmumi!DE23,"")</f>
        <v>0</v>
      </c>
      <c r="DF113" s="69">
        <f>IFERROR(Ieņēmumi!DF23,"")</f>
        <v>0</v>
      </c>
      <c r="DG113" s="69">
        <f>IFERROR(Ieņēmumi!DG23,"")</f>
        <v>0</v>
      </c>
      <c r="DH113" s="69">
        <f>IFERROR(Ieņēmumi!DH23,"")</f>
        <v>0</v>
      </c>
      <c r="DI113" s="69">
        <f>IFERROR(Ieņēmumi!DI23,"")</f>
        <v>0</v>
      </c>
      <c r="DJ113" s="69">
        <f>IFERROR(Ieņēmumi!DJ23,"")</f>
        <v>0</v>
      </c>
      <c r="DK113" s="69">
        <f>IFERROR(Ieņēmumi!DK23,"")</f>
        <v>0</v>
      </c>
      <c r="DL113" s="69">
        <f>IFERROR(Ieņēmumi!DL23,"")</f>
        <v>0</v>
      </c>
      <c r="DM113" s="69">
        <f>IFERROR(Ieņēmumi!DM23,"")</f>
        <v>0</v>
      </c>
      <c r="DN113" s="69">
        <f>IFERROR(Ieņēmumi!DN23,"")</f>
        <v>0</v>
      </c>
      <c r="DO113" s="69">
        <f>IFERROR(Ieņēmumi!DO23,"")</f>
        <v>0</v>
      </c>
      <c r="DP113" s="69">
        <f>IFERROR(Ieņēmumi!DP23,"")</f>
        <v>0</v>
      </c>
      <c r="DQ113" s="69">
        <f>IFERROR(Ieņēmumi!DQ23,"")</f>
        <v>0</v>
      </c>
      <c r="DR113" s="69">
        <f>IFERROR(Ieņēmumi!DR23,"")</f>
        <v>0</v>
      </c>
      <c r="DS113" s="69">
        <f>IFERROR(Ieņēmumi!DS23,"")</f>
        <v>0</v>
      </c>
      <c r="DT113" s="69">
        <f>IFERROR(Ieņēmumi!DT23,"")</f>
        <v>0</v>
      </c>
      <c r="DU113" s="69">
        <f>IFERROR(Ieņēmumi!DU23,"")</f>
        <v>0</v>
      </c>
    </row>
    <row r="114" spans="1:125">
      <c r="A114" s="61" t="str">
        <f>IFERROR(Izmaksas!A374,"")</f>
        <v>Nominālās regulārās uzturēšanas izmaksas, kopā</v>
      </c>
      <c r="B114" s="2"/>
      <c r="C114" s="2"/>
      <c r="D114" s="69">
        <f>IFERROR(-Izmaksas!D374,"")</f>
        <v>-3227317.0386866592</v>
      </c>
      <c r="E114" s="69">
        <f>IFERROR(-Izmaksas!E374,"")</f>
        <v>0</v>
      </c>
      <c r="F114" s="69">
        <f>IFERROR(-Izmaksas!F374,"")</f>
        <v>0</v>
      </c>
      <c r="G114" s="69">
        <f>IFERROR(-Izmaksas!G374,"")</f>
        <v>0</v>
      </c>
      <c r="H114" s="69">
        <f>IFERROR(-Izmaksas!H374,"")</f>
        <v>0</v>
      </c>
      <c r="I114" s="69">
        <f>IFERROR(-Izmaksas!I374,"")</f>
        <v>0</v>
      </c>
      <c r="J114" s="69">
        <f>IFERROR(-Izmaksas!J374,"")</f>
        <v>-51393.172162991512</v>
      </c>
      <c r="K114" s="69">
        <f>IFERROR(-Izmaksas!K374,"")</f>
        <v>-51686.167787364669</v>
      </c>
      <c r="L114" s="69">
        <f>IFERROR(-Izmaksas!L374,"")</f>
        <v>-51977.550519521152</v>
      </c>
      <c r="M114" s="69">
        <f>IFERROR(-Izmaksas!M374,"")</f>
        <v>-51930.017767825389</v>
      </c>
      <c r="N114" s="69">
        <f>IFERROR(-Izmaksas!N374,"")</f>
        <v>-52190.61367828631</v>
      </c>
      <c r="O114" s="69">
        <f>IFERROR(-Izmaksas!O374,"")</f>
        <v>-52449.632122735158</v>
      </c>
      <c r="P114" s="69">
        <f>IFERROR(-Izmaksas!P374,"")</f>
        <v>-52707.036706580802</v>
      </c>
      <c r="Q114" s="69">
        <f>IFERROR(-Izmaksas!Q374,"")</f>
        <v>-52968.618123181906</v>
      </c>
      <c r="R114" s="69">
        <f>IFERROR(-Izmaksas!R374,"")</f>
        <v>-53234.425951852034</v>
      </c>
      <c r="S114" s="69">
        <f>IFERROR(-Izmaksas!S374,"")</f>
        <v>-53498.624765189859</v>
      </c>
      <c r="T114" s="69">
        <f>IFERROR(-Izmaksas!T374,"")</f>
        <v>-53761.177440712418</v>
      </c>
      <c r="U114" s="69">
        <f>IFERROR(-Izmaksas!U374,"")</f>
        <v>-54027.99048564554</v>
      </c>
      <c r="V114" s="69">
        <f>IFERROR(-Izmaksas!V374,"")</f>
        <v>-54299.114470889079</v>
      </c>
      <c r="W114" s="69">
        <f>IFERROR(-Izmaksas!W374,"")</f>
        <v>-54568.597260493661</v>
      </c>
      <c r="X114" s="69">
        <f>IFERROR(-Izmaksas!X374,"")</f>
        <v>-54836.400989526672</v>
      </c>
      <c r="Y114" s="69">
        <f>IFERROR(-Izmaksas!Y374,"")</f>
        <v>-55108.550295358458</v>
      </c>
      <c r="Z114" s="69">
        <f>IFERROR(-Izmaksas!Z374,"")</f>
        <v>-55385.096760306864</v>
      </c>
      <c r="AA114" s="69">
        <f>IFERROR(-Izmaksas!AA374,"")</f>
        <v>-55659.969205703543</v>
      </c>
      <c r="AB114" s="69">
        <f>IFERROR(-Izmaksas!AB374,"")</f>
        <v>-55933.129009317207</v>
      </c>
      <c r="AC114" s="69">
        <f>IFERROR(-Izmaksas!AC374,"")</f>
        <v>-56210.721301265628</v>
      </c>
      <c r="AD114" s="69">
        <f>IFERROR(-Izmaksas!AD374,"")</f>
        <v>-56492.798695513004</v>
      </c>
      <c r="AE114" s="69">
        <f>IFERROR(-Izmaksas!AE374,"")</f>
        <v>-56773.1685898176</v>
      </c>
      <c r="AF114" s="69">
        <f>IFERROR(-Izmaksas!AF374,"")</f>
        <v>-57051.791589503548</v>
      </c>
      <c r="AG114" s="69">
        <f>IFERROR(-Izmaksas!AG374,"")</f>
        <v>-57334.93572729094</v>
      </c>
      <c r="AH114" s="69">
        <f>IFERROR(-Izmaksas!AH374,"")</f>
        <v>-57622.65466942326</v>
      </c>
      <c r="AI114" s="69">
        <f>IFERROR(-Izmaksas!AI374,"")</f>
        <v>-57908.631961613959</v>
      </c>
      <c r="AJ114" s="69">
        <f>IFERROR(-Izmaksas!AJ374,"")</f>
        <v>-58192.827421293623</v>
      </c>
      <c r="AK114" s="69">
        <f>IFERROR(-Izmaksas!AK374,"")</f>
        <v>-58481.634441836752</v>
      </c>
      <c r="AL114" s="69">
        <f>IFERROR(-Izmaksas!AL374,"")</f>
        <v>-58775.107762811735</v>
      </c>
      <c r="AM114" s="69">
        <f>IFERROR(-Izmaksas!AM374,"")</f>
        <v>-59066.804600846241</v>
      </c>
      <c r="AN114" s="69">
        <f>IFERROR(-Izmaksas!AN374,"")</f>
        <v>-59356.683969719496</v>
      </c>
      <c r="AO114" s="69">
        <f>IFERROR(-Izmaksas!AO374,"")</f>
        <v>-59651.267130673492</v>
      </c>
      <c r="AP114" s="69">
        <f>IFERROR(-Izmaksas!AP374,"")</f>
        <v>-59950.609918067959</v>
      </c>
      <c r="AQ114" s="69">
        <f>IFERROR(-Izmaksas!AQ374,"")</f>
        <v>-60248.140692863162</v>
      </c>
      <c r="AR114" s="69">
        <f>IFERROR(-Izmaksas!AR374,"")</f>
        <v>-60543.81764911388</v>
      </c>
      <c r="AS114" s="69">
        <f>IFERROR(-Izmaksas!AS374,"")</f>
        <v>-60844.292473286965</v>
      </c>
      <c r="AT114" s="69">
        <f>IFERROR(-Izmaksas!AT374,"")</f>
        <v>-61149.622116429331</v>
      </c>
      <c r="AU114" s="69">
        <f>IFERROR(-Izmaksas!AU374,"")</f>
        <v>-61453.103506720428</v>
      </c>
      <c r="AV114" s="69">
        <f>IFERROR(-Izmaksas!AV374,"")</f>
        <v>-61754.694002096163</v>
      </c>
      <c r="AW114" s="69">
        <f>IFERROR(-Izmaksas!AW374,"")</f>
        <v>-62061.178322752705</v>
      </c>
      <c r="AX114" s="69">
        <f>IFERROR(-Izmaksas!AX374,"")</f>
        <v>-62372.614558757916</v>
      </c>
      <c r="AY114" s="69">
        <f>IFERROR(-Izmaksas!AY374,"")</f>
        <v>-62682.165576854837</v>
      </c>
      <c r="AZ114" s="69">
        <f>IFERROR(-Izmaksas!AZ374,"")</f>
        <v>-62989.787882138095</v>
      </c>
      <c r="BA114" s="69">
        <f>IFERROR(-Izmaksas!BA374,"")</f>
        <v>-63302.401889207766</v>
      </c>
      <c r="BB114" s="69">
        <f>IFERROR(-Izmaksas!BB374,"")</f>
        <v>-63620.066849933064</v>
      </c>
      <c r="BC114" s="69">
        <f>IFERROR(-Izmaksas!BC374,"")</f>
        <v>-63935.808888391934</v>
      </c>
      <c r="BD114" s="69">
        <f>IFERROR(-Izmaksas!BD374,"")</f>
        <v>-64249.583639780845</v>
      </c>
      <c r="BE114" s="69">
        <f>IFERROR(-Izmaksas!BE374,"")</f>
        <v>-64568.449926991918</v>
      </c>
      <c r="BF114" s="69">
        <f>IFERROR(-Izmaksas!BF374,"")</f>
        <v>-64892.468186931736</v>
      </c>
      <c r="BG114" s="69">
        <f>IFERROR(-Izmaksas!BG374,"")</f>
        <v>-65214.525066159775</v>
      </c>
      <c r="BH114" s="69">
        <f>IFERROR(-Izmaksas!BH374,"")</f>
        <v>-65534.575312576468</v>
      </c>
      <c r="BI114" s="69">
        <f>IFERROR(-Izmaksas!BI374,"")</f>
        <v>-65859.818925531756</v>
      </c>
      <c r="BJ114" s="69">
        <f>IFERROR(-Izmaksas!BJ374,"")</f>
        <v>-66190.31755067037</v>
      </c>
      <c r="BK114" s="69">
        <f>IFERROR(-Izmaksas!BK374,"")</f>
        <v>-66518.815567482976</v>
      </c>
      <c r="BL114" s="69">
        <f>IFERROR(-Izmaksas!BL374,"")</f>
        <v>-66845.266818827993</v>
      </c>
      <c r="BM114" s="69">
        <f>IFERROR(-Izmaksas!BM374,"")</f>
        <v>0</v>
      </c>
      <c r="BN114" s="69">
        <f>IFERROR(-Izmaksas!BN374,"")</f>
        <v>0</v>
      </c>
      <c r="BO114" s="69">
        <f>IFERROR(-Izmaksas!BO374,"")</f>
        <v>0</v>
      </c>
      <c r="BP114" s="69">
        <f>IFERROR(-Izmaksas!BP374,"")</f>
        <v>0</v>
      </c>
      <c r="BQ114" s="69">
        <f>IFERROR(-Izmaksas!BQ374,"")</f>
        <v>0</v>
      </c>
      <c r="BR114" s="69">
        <f>IFERROR(-Izmaksas!BR374,"")</f>
        <v>0</v>
      </c>
      <c r="BS114" s="69">
        <f>IFERROR(-Izmaksas!BS374,"")</f>
        <v>0</v>
      </c>
      <c r="BT114" s="69">
        <f>IFERROR(-Izmaksas!BT374,"")</f>
        <v>0</v>
      </c>
      <c r="BU114" s="69">
        <f>IFERROR(-Izmaksas!BU374,"")</f>
        <v>0</v>
      </c>
      <c r="BV114" s="69">
        <f>IFERROR(-Izmaksas!BV374,"")</f>
        <v>0</v>
      </c>
      <c r="BW114" s="69">
        <f>IFERROR(-Izmaksas!BW374,"")</f>
        <v>0</v>
      </c>
      <c r="BX114" s="69">
        <f>IFERROR(-Izmaksas!BX374,"")</f>
        <v>0</v>
      </c>
      <c r="BY114" s="69">
        <f>IFERROR(-Izmaksas!BY374,"")</f>
        <v>0</v>
      </c>
      <c r="BZ114" s="69">
        <f>IFERROR(-Izmaksas!BZ374,"")</f>
        <v>0</v>
      </c>
      <c r="CA114" s="69">
        <f>IFERROR(-Izmaksas!CA374,"")</f>
        <v>0</v>
      </c>
      <c r="CB114" s="69">
        <f>IFERROR(-Izmaksas!CB374,"")</f>
        <v>0</v>
      </c>
      <c r="CC114" s="69">
        <f>IFERROR(-Izmaksas!CC374,"")</f>
        <v>0</v>
      </c>
      <c r="CD114" s="69">
        <f>IFERROR(-Izmaksas!CD374,"")</f>
        <v>0</v>
      </c>
      <c r="CE114" s="69">
        <f>IFERROR(-Izmaksas!CE374,"")</f>
        <v>0</v>
      </c>
      <c r="CF114" s="69">
        <f>IFERROR(-Izmaksas!CF374,"")</f>
        <v>0</v>
      </c>
      <c r="CG114" s="69">
        <f>IFERROR(-Izmaksas!CG374,"")</f>
        <v>0</v>
      </c>
      <c r="CH114" s="69">
        <f>IFERROR(-Izmaksas!CH374,"")</f>
        <v>0</v>
      </c>
      <c r="CI114" s="69">
        <f>IFERROR(-Izmaksas!CI374,"")</f>
        <v>0</v>
      </c>
      <c r="CJ114" s="69">
        <f>IFERROR(-Izmaksas!CJ374,"")</f>
        <v>0</v>
      </c>
      <c r="CK114" s="69">
        <f>IFERROR(-Izmaksas!CK374,"")</f>
        <v>0</v>
      </c>
      <c r="CL114" s="69">
        <f>IFERROR(-Izmaksas!CL374,"")</f>
        <v>0</v>
      </c>
      <c r="CM114" s="69">
        <f>IFERROR(-Izmaksas!CM374,"")</f>
        <v>0</v>
      </c>
      <c r="CN114" s="69">
        <f>IFERROR(-Izmaksas!CN374,"")</f>
        <v>0</v>
      </c>
      <c r="CO114" s="69">
        <f>IFERROR(-Izmaksas!CO374,"")</f>
        <v>0</v>
      </c>
      <c r="CP114" s="69">
        <f>IFERROR(-Izmaksas!CP374,"")</f>
        <v>0</v>
      </c>
      <c r="CQ114" s="69">
        <f>IFERROR(-Izmaksas!CQ374,"")</f>
        <v>0</v>
      </c>
      <c r="CR114" s="69">
        <f>IFERROR(-Izmaksas!CR374,"")</f>
        <v>0</v>
      </c>
      <c r="CS114" s="69">
        <f>IFERROR(-Izmaksas!CS374,"")</f>
        <v>0</v>
      </c>
      <c r="CT114" s="69">
        <f>IFERROR(-Izmaksas!CT374,"")</f>
        <v>0</v>
      </c>
      <c r="CU114" s="69">
        <f>IFERROR(-Izmaksas!CU374,"")</f>
        <v>0</v>
      </c>
      <c r="CV114" s="69">
        <f>IFERROR(-Izmaksas!CV374,"")</f>
        <v>0</v>
      </c>
      <c r="CW114" s="69">
        <f>IFERROR(-Izmaksas!CW374,"")</f>
        <v>0</v>
      </c>
      <c r="CX114" s="69">
        <f>IFERROR(-Izmaksas!CX374,"")</f>
        <v>0</v>
      </c>
      <c r="CY114" s="69">
        <f>IFERROR(-Izmaksas!CY374,"")</f>
        <v>0</v>
      </c>
      <c r="CZ114" s="69">
        <f>IFERROR(-Izmaksas!CZ374,"")</f>
        <v>0</v>
      </c>
      <c r="DA114" s="69">
        <f>IFERROR(-Izmaksas!DA374,"")</f>
        <v>0</v>
      </c>
      <c r="DB114" s="69">
        <f>IFERROR(-Izmaksas!DB374,"")</f>
        <v>0</v>
      </c>
      <c r="DC114" s="69">
        <f>IFERROR(-Izmaksas!DC374,"")</f>
        <v>0</v>
      </c>
      <c r="DD114" s="69">
        <f>IFERROR(-Izmaksas!DD374,"")</f>
        <v>0</v>
      </c>
      <c r="DE114" s="69">
        <f>IFERROR(-Izmaksas!DE374,"")</f>
        <v>0</v>
      </c>
      <c r="DF114" s="69">
        <f>IFERROR(-Izmaksas!DF374,"")</f>
        <v>0</v>
      </c>
      <c r="DG114" s="69">
        <f>IFERROR(-Izmaksas!DG374,"")</f>
        <v>0</v>
      </c>
      <c r="DH114" s="69">
        <f>IFERROR(-Izmaksas!DH374,"")</f>
        <v>0</v>
      </c>
      <c r="DI114" s="69">
        <f>IFERROR(-Izmaksas!DI374,"")</f>
        <v>0</v>
      </c>
      <c r="DJ114" s="69">
        <f>IFERROR(-Izmaksas!DJ374,"")</f>
        <v>0</v>
      </c>
      <c r="DK114" s="69">
        <f>IFERROR(-Izmaksas!DK374,"")</f>
        <v>0</v>
      </c>
      <c r="DL114" s="69">
        <f>IFERROR(-Izmaksas!DL374,"")</f>
        <v>0</v>
      </c>
      <c r="DM114" s="69">
        <f>IFERROR(-Izmaksas!DM374,"")</f>
        <v>0</v>
      </c>
      <c r="DN114" s="69">
        <f>IFERROR(-Izmaksas!DN374,"")</f>
        <v>0</v>
      </c>
      <c r="DO114" s="69">
        <f>IFERROR(-Izmaksas!DO374,"")</f>
        <v>0</v>
      </c>
      <c r="DP114" s="69">
        <f>IFERROR(-Izmaksas!DP374,"")</f>
        <v>0</v>
      </c>
      <c r="DQ114" s="69">
        <f>IFERROR(-Izmaksas!DQ374,"")</f>
        <v>0</v>
      </c>
      <c r="DR114" s="69">
        <f>IFERROR(-Izmaksas!DR374,"")</f>
        <v>0</v>
      </c>
      <c r="DS114" s="69">
        <f>IFERROR(-Izmaksas!DS374,"")</f>
        <v>0</v>
      </c>
      <c r="DT114" s="69">
        <f>IFERROR(-Izmaksas!DT374,"")</f>
        <v>0</v>
      </c>
      <c r="DU114" s="69">
        <f>IFERROR(-Izmaksas!DU374,"")</f>
        <v>0</v>
      </c>
    </row>
    <row r="115" spans="1:125">
      <c r="A115" s="61" t="str">
        <f>IFERROR(Izmaksas!A375,"")</f>
        <v>Nominālās periodiskās uzturēšanas izmaksas, kopā</v>
      </c>
      <c r="B115" s="2"/>
      <c r="C115" s="2"/>
      <c r="D115" s="69">
        <f>IFERROR(-Izmaksas!D375,"")</f>
        <v>-795195.08538931154</v>
      </c>
      <c r="E115" s="69">
        <f>IFERROR(-Izmaksas!E375,"")</f>
        <v>0</v>
      </c>
      <c r="F115" s="69">
        <f>IFERROR(-Izmaksas!F375,"")</f>
        <v>0</v>
      </c>
      <c r="G115" s="69">
        <f>IFERROR(-Izmaksas!G375,"")</f>
        <v>0</v>
      </c>
      <c r="H115" s="69">
        <f>IFERROR(-Izmaksas!H375,"")</f>
        <v>0</v>
      </c>
      <c r="I115" s="69">
        <f>IFERROR(-Izmaksas!I375,"")</f>
        <v>0</v>
      </c>
      <c r="J115" s="69">
        <f>IFERROR(-Izmaksas!J375,"")</f>
        <v>0</v>
      </c>
      <c r="K115" s="69">
        <f>IFERROR(-Izmaksas!K375,"")</f>
        <v>0</v>
      </c>
      <c r="L115" s="69">
        <f>IFERROR(-Izmaksas!L375,"")</f>
        <v>0</v>
      </c>
      <c r="M115" s="69">
        <f>IFERROR(-Izmaksas!M375,"")</f>
        <v>0</v>
      </c>
      <c r="N115" s="69">
        <f>IFERROR(-Izmaksas!N375,"")</f>
        <v>0</v>
      </c>
      <c r="O115" s="69">
        <f>IFERROR(-Izmaksas!O375,"")</f>
        <v>0</v>
      </c>
      <c r="P115" s="69">
        <f>IFERROR(-Izmaksas!P375,"")</f>
        <v>0</v>
      </c>
      <c r="Q115" s="69">
        <f>IFERROR(-Izmaksas!Q375,"")</f>
        <v>0</v>
      </c>
      <c r="R115" s="69">
        <f>IFERROR(-Izmaksas!R375,"")</f>
        <v>0</v>
      </c>
      <c r="S115" s="69">
        <f>IFERROR(-Izmaksas!S375,"")</f>
        <v>0</v>
      </c>
      <c r="T115" s="69">
        <f>IFERROR(-Izmaksas!T375,"")</f>
        <v>0</v>
      </c>
      <c r="U115" s="69">
        <f>IFERROR(-Izmaksas!U375,"")</f>
        <v>0</v>
      </c>
      <c r="V115" s="69">
        <f>IFERROR(-Izmaksas!V375,"")</f>
        <v>0</v>
      </c>
      <c r="W115" s="69">
        <f>IFERROR(-Izmaksas!W375,"")</f>
        <v>0</v>
      </c>
      <c r="X115" s="69">
        <f>IFERROR(-Izmaksas!X375,"")</f>
        <v>0</v>
      </c>
      <c r="Y115" s="69">
        <f>IFERROR(-Izmaksas!Y375,"")</f>
        <v>0</v>
      </c>
      <c r="Z115" s="69">
        <f>IFERROR(-Izmaksas!Z375,"")</f>
        <v>0</v>
      </c>
      <c r="AA115" s="69">
        <f>IFERROR(-Izmaksas!AA375,"")</f>
        <v>0</v>
      </c>
      <c r="AB115" s="69">
        <f>IFERROR(-Izmaksas!AB375,"")</f>
        <v>0</v>
      </c>
      <c r="AC115" s="69">
        <f>IFERROR(-Izmaksas!AC375,"")</f>
        <v>0</v>
      </c>
      <c r="AD115" s="69">
        <f>IFERROR(-Izmaksas!AD375,"")</f>
        <v>-20860.457616847689</v>
      </c>
      <c r="AE115" s="69">
        <f>IFERROR(-Izmaksas!AE375,"")</f>
        <v>-20963.986640585819</v>
      </c>
      <c r="AF115" s="69">
        <f>IFERROR(-Izmaksas!AF375,"")</f>
        <v>-21066.870608281497</v>
      </c>
      <c r="AG115" s="69">
        <f>IFERROR(-Izmaksas!AG375,"")</f>
        <v>-21171.424045571937</v>
      </c>
      <c r="AH115" s="69">
        <f>IFERROR(-Izmaksas!AH375,"")</f>
        <v>-21277.666769184641</v>
      </c>
      <c r="AI115" s="69">
        <f>IFERROR(-Izmaksas!AI375,"")</f>
        <v>-21383.266373397535</v>
      </c>
      <c r="AJ115" s="69">
        <f>IFERROR(-Izmaksas!AJ375,"")</f>
        <v>-21488.208020447128</v>
      </c>
      <c r="AK115" s="69">
        <f>IFERROR(-Izmaksas!AK375,"")</f>
        <v>-21594.852526483373</v>
      </c>
      <c r="AL115" s="69">
        <f>IFERROR(-Izmaksas!AL375,"")</f>
        <v>-21703.220104568336</v>
      </c>
      <c r="AM115" s="69">
        <f>IFERROR(-Izmaksas!AM375,"")</f>
        <v>-21810.931700865487</v>
      </c>
      <c r="AN115" s="69">
        <f>IFERROR(-Izmaksas!AN375,"")</f>
        <v>-21917.972180856072</v>
      </c>
      <c r="AO115" s="69">
        <f>IFERROR(-Izmaksas!AO375,"")</f>
        <v>-22026.749577013041</v>
      </c>
      <c r="AP115" s="69">
        <f>IFERROR(-Izmaksas!AP375,"")</f>
        <v>-22137.2845066597</v>
      </c>
      <c r="AQ115" s="69">
        <f>IFERROR(-Izmaksas!AQ375,"")</f>
        <v>-22247.150334882797</v>
      </c>
      <c r="AR115" s="69">
        <f>IFERROR(-Izmaksas!AR375,"")</f>
        <v>-22356.33162447319</v>
      </c>
      <c r="AS115" s="69">
        <f>IFERROR(-Izmaksas!AS375,"")</f>
        <v>-22467.284568553303</v>
      </c>
      <c r="AT115" s="69">
        <f>IFERROR(-Izmaksas!AT375,"")</f>
        <v>-22580.030196792897</v>
      </c>
      <c r="AU115" s="69">
        <f>IFERROR(-Izmaksas!AU375,"")</f>
        <v>-22692.093341580454</v>
      </c>
      <c r="AV115" s="69">
        <f>IFERROR(-Izmaksas!AV375,"")</f>
        <v>-22803.458256962655</v>
      </c>
      <c r="AW115" s="69">
        <f>IFERROR(-Izmaksas!AW375,"")</f>
        <v>-22916.630259924368</v>
      </c>
      <c r="AX115" s="69">
        <f>IFERROR(-Izmaksas!AX375,"")</f>
        <v>-23031.630800728755</v>
      </c>
      <c r="AY115" s="69">
        <f>IFERROR(-Izmaksas!AY375,"")</f>
        <v>-23145.935208412062</v>
      </c>
      <c r="AZ115" s="69">
        <f>IFERROR(-Izmaksas!AZ375,"")</f>
        <v>-23259.527422101914</v>
      </c>
      <c r="BA115" s="69">
        <f>IFERROR(-Izmaksas!BA375,"")</f>
        <v>-23374.96286512286</v>
      </c>
      <c r="BB115" s="69">
        <f>IFERROR(-Izmaksas!BB375,"")</f>
        <v>-23492.263416743328</v>
      </c>
      <c r="BC115" s="69">
        <f>IFERROR(-Izmaksas!BC375,"")</f>
        <v>-23608.853912580304</v>
      </c>
      <c r="BD115" s="69">
        <f>IFERROR(-Izmaksas!BD375,"")</f>
        <v>-23724.717970543948</v>
      </c>
      <c r="BE115" s="69">
        <f>IFERROR(-Izmaksas!BE375,"")</f>
        <v>-23842.462122425317</v>
      </c>
      <c r="BF115" s="69">
        <f>IFERROR(-Izmaksas!BF375,"")</f>
        <v>-23962.108685078198</v>
      </c>
      <c r="BG115" s="69">
        <f>IFERROR(-Izmaksas!BG375,"")</f>
        <v>-24081.03099083191</v>
      </c>
      <c r="BH115" s="69">
        <f>IFERROR(-Izmaksas!BH375,"")</f>
        <v>-24199.212329954829</v>
      </c>
      <c r="BI115" s="69">
        <f>IFERROR(-Izmaksas!BI375,"")</f>
        <v>-24319.311364873822</v>
      </c>
      <c r="BJ115" s="69">
        <f>IFERROR(-Izmaksas!BJ375,"")</f>
        <v>-24441.350858779762</v>
      </c>
      <c r="BK115" s="69">
        <f>IFERROR(-Izmaksas!BK375,"")</f>
        <v>-24562.651610648551</v>
      </c>
      <c r="BL115" s="69">
        <f>IFERROR(-Izmaksas!BL375,"")</f>
        <v>-24683.196576553924</v>
      </c>
      <c r="BM115" s="69">
        <f>IFERROR(-Izmaksas!BM375,"")</f>
        <v>0</v>
      </c>
      <c r="BN115" s="69">
        <f>IFERROR(-Izmaksas!BN375,"")</f>
        <v>0</v>
      </c>
      <c r="BO115" s="69">
        <f>IFERROR(-Izmaksas!BO375,"")</f>
        <v>0</v>
      </c>
      <c r="BP115" s="69">
        <f>IFERROR(-Izmaksas!BP375,"")</f>
        <v>0</v>
      </c>
      <c r="BQ115" s="69">
        <f>IFERROR(-Izmaksas!BQ375,"")</f>
        <v>0</v>
      </c>
      <c r="BR115" s="69">
        <f>IFERROR(-Izmaksas!BR375,"")</f>
        <v>0</v>
      </c>
      <c r="BS115" s="69">
        <f>IFERROR(-Izmaksas!BS375,"")</f>
        <v>0</v>
      </c>
      <c r="BT115" s="69">
        <f>IFERROR(-Izmaksas!BT375,"")</f>
        <v>0</v>
      </c>
      <c r="BU115" s="69">
        <f>IFERROR(-Izmaksas!BU375,"")</f>
        <v>0</v>
      </c>
      <c r="BV115" s="69">
        <f>IFERROR(-Izmaksas!BV375,"")</f>
        <v>0</v>
      </c>
      <c r="BW115" s="69">
        <f>IFERROR(-Izmaksas!BW375,"")</f>
        <v>0</v>
      </c>
      <c r="BX115" s="69">
        <f>IFERROR(-Izmaksas!BX375,"")</f>
        <v>0</v>
      </c>
      <c r="BY115" s="69">
        <f>IFERROR(-Izmaksas!BY375,"")</f>
        <v>0</v>
      </c>
      <c r="BZ115" s="69">
        <f>IFERROR(-Izmaksas!BZ375,"")</f>
        <v>0</v>
      </c>
      <c r="CA115" s="69">
        <f>IFERROR(-Izmaksas!CA375,"")</f>
        <v>0</v>
      </c>
      <c r="CB115" s="69">
        <f>IFERROR(-Izmaksas!CB375,"")</f>
        <v>0</v>
      </c>
      <c r="CC115" s="69">
        <f>IFERROR(-Izmaksas!CC375,"")</f>
        <v>0</v>
      </c>
      <c r="CD115" s="69">
        <f>IFERROR(-Izmaksas!CD375,"")</f>
        <v>0</v>
      </c>
      <c r="CE115" s="69">
        <f>IFERROR(-Izmaksas!CE375,"")</f>
        <v>0</v>
      </c>
      <c r="CF115" s="69">
        <f>IFERROR(-Izmaksas!CF375,"")</f>
        <v>0</v>
      </c>
      <c r="CG115" s="69">
        <f>IFERROR(-Izmaksas!CG375,"")</f>
        <v>0</v>
      </c>
      <c r="CH115" s="69">
        <f>IFERROR(-Izmaksas!CH375,"")</f>
        <v>0</v>
      </c>
      <c r="CI115" s="69">
        <f>IFERROR(-Izmaksas!CI375,"")</f>
        <v>0</v>
      </c>
      <c r="CJ115" s="69">
        <f>IFERROR(-Izmaksas!CJ375,"")</f>
        <v>0</v>
      </c>
      <c r="CK115" s="69">
        <f>IFERROR(-Izmaksas!CK375,"")</f>
        <v>0</v>
      </c>
      <c r="CL115" s="69">
        <f>IFERROR(-Izmaksas!CL375,"")</f>
        <v>0</v>
      </c>
      <c r="CM115" s="69">
        <f>IFERROR(-Izmaksas!CM375,"")</f>
        <v>0</v>
      </c>
      <c r="CN115" s="69">
        <f>IFERROR(-Izmaksas!CN375,"")</f>
        <v>0</v>
      </c>
      <c r="CO115" s="69">
        <f>IFERROR(-Izmaksas!CO375,"")</f>
        <v>0</v>
      </c>
      <c r="CP115" s="69">
        <f>IFERROR(-Izmaksas!CP375,"")</f>
        <v>0</v>
      </c>
      <c r="CQ115" s="69">
        <f>IFERROR(-Izmaksas!CQ375,"")</f>
        <v>0</v>
      </c>
      <c r="CR115" s="69">
        <f>IFERROR(-Izmaksas!CR375,"")</f>
        <v>0</v>
      </c>
      <c r="CS115" s="69">
        <f>IFERROR(-Izmaksas!CS375,"")</f>
        <v>0</v>
      </c>
      <c r="CT115" s="69">
        <f>IFERROR(-Izmaksas!CT375,"")</f>
        <v>0</v>
      </c>
      <c r="CU115" s="69">
        <f>IFERROR(-Izmaksas!CU375,"")</f>
        <v>0</v>
      </c>
      <c r="CV115" s="69">
        <f>IFERROR(-Izmaksas!CV375,"")</f>
        <v>0</v>
      </c>
      <c r="CW115" s="69">
        <f>IFERROR(-Izmaksas!CW375,"")</f>
        <v>0</v>
      </c>
      <c r="CX115" s="69">
        <f>IFERROR(-Izmaksas!CX375,"")</f>
        <v>0</v>
      </c>
      <c r="CY115" s="69">
        <f>IFERROR(-Izmaksas!CY375,"")</f>
        <v>0</v>
      </c>
      <c r="CZ115" s="69">
        <f>IFERROR(-Izmaksas!CZ375,"")</f>
        <v>0</v>
      </c>
      <c r="DA115" s="69">
        <f>IFERROR(-Izmaksas!DA375,"")</f>
        <v>0</v>
      </c>
      <c r="DB115" s="69">
        <f>IFERROR(-Izmaksas!DB375,"")</f>
        <v>0</v>
      </c>
      <c r="DC115" s="69">
        <f>IFERROR(-Izmaksas!DC375,"")</f>
        <v>0</v>
      </c>
      <c r="DD115" s="69">
        <f>IFERROR(-Izmaksas!DD375,"")</f>
        <v>0</v>
      </c>
      <c r="DE115" s="69">
        <f>IFERROR(-Izmaksas!DE375,"")</f>
        <v>0</v>
      </c>
      <c r="DF115" s="69">
        <f>IFERROR(-Izmaksas!DF375,"")</f>
        <v>0</v>
      </c>
      <c r="DG115" s="69">
        <f>IFERROR(-Izmaksas!DG375,"")</f>
        <v>0</v>
      </c>
      <c r="DH115" s="69">
        <f>IFERROR(-Izmaksas!DH375,"")</f>
        <v>0</v>
      </c>
      <c r="DI115" s="69">
        <f>IFERROR(-Izmaksas!DI375,"")</f>
        <v>0</v>
      </c>
      <c r="DJ115" s="69">
        <f>IFERROR(-Izmaksas!DJ375,"")</f>
        <v>0</v>
      </c>
      <c r="DK115" s="69">
        <f>IFERROR(-Izmaksas!DK375,"")</f>
        <v>0</v>
      </c>
      <c r="DL115" s="69">
        <f>IFERROR(-Izmaksas!DL375,"")</f>
        <v>0</v>
      </c>
      <c r="DM115" s="69">
        <f>IFERROR(-Izmaksas!DM375,"")</f>
        <v>0</v>
      </c>
      <c r="DN115" s="69">
        <f>IFERROR(-Izmaksas!DN375,"")</f>
        <v>0</v>
      </c>
      <c r="DO115" s="69">
        <f>IFERROR(-Izmaksas!DO375,"")</f>
        <v>0</v>
      </c>
      <c r="DP115" s="69">
        <f>IFERROR(-Izmaksas!DP375,"")</f>
        <v>0</v>
      </c>
      <c r="DQ115" s="69">
        <f>IFERROR(-Izmaksas!DQ375,"")</f>
        <v>0</v>
      </c>
      <c r="DR115" s="69">
        <f>IFERROR(-Izmaksas!DR375,"")</f>
        <v>0</v>
      </c>
      <c r="DS115" s="69">
        <f>IFERROR(-Izmaksas!DS375,"")</f>
        <v>0</v>
      </c>
      <c r="DT115" s="69">
        <f>IFERROR(-Izmaksas!DT375,"")</f>
        <v>0</v>
      </c>
      <c r="DU115" s="69">
        <f>IFERROR(-Izmaksas!DU375,"")</f>
        <v>0</v>
      </c>
    </row>
    <row r="116" spans="1:125">
      <c r="A116" s="61" t="str">
        <f>IFERROR(Izmaksas!A376,"")</f>
        <v>Nominālās administratīvās izmaksas, kopā</v>
      </c>
      <c r="B116" s="2"/>
      <c r="C116" s="2"/>
      <c r="D116" s="69">
        <f>IFERROR(-Izmaksas!D376,"")</f>
        <v>-141884.5388817935</v>
      </c>
      <c r="E116" s="69">
        <f>IFERROR(-Izmaksas!E376,"")</f>
        <v>-2037.3995475785464</v>
      </c>
      <c r="F116" s="69">
        <f>IFERROR(-Izmaksas!F376,"")</f>
        <v>-2050.1562440458042</v>
      </c>
      <c r="G116" s="69">
        <f>IFERROR(-Izmaksas!G376,"")</f>
        <v>-2062.8513165149766</v>
      </c>
      <c r="H116" s="69">
        <f>IFERROR(-Izmaksas!H376,"")</f>
        <v>-2075.4826365379863</v>
      </c>
      <c r="I116" s="69">
        <f>IFERROR(-Izmaksas!I376,"")</f>
        <v>-2083.2535826693579</v>
      </c>
      <c r="J116" s="69">
        <f>IFERROR(-Izmaksas!J376,"")</f>
        <v>-2095.2626826198602</v>
      </c>
      <c r="K116" s="69">
        <f>IFERROR(-Izmaksas!K376,"")</f>
        <v>-2107.2079035914912</v>
      </c>
      <c r="L116" s="69">
        <f>IFERROR(-Izmaksas!L376,"")</f>
        <v>-2119.0873681069529</v>
      </c>
      <c r="M116" s="69">
        <f>IFERROR(-Izmaksas!M376,"")</f>
        <v>-2117.1494919915326</v>
      </c>
      <c r="N116" s="69">
        <f>IFERROR(-Izmaksas!N376,"")</f>
        <v>-2127.7737999190608</v>
      </c>
      <c r="O116" s="69">
        <f>IFERROR(-Izmaksas!O376,"")</f>
        <v>-2138.3337956913151</v>
      </c>
      <c r="P116" s="69">
        <f>IFERROR(-Izmaksas!P376,"")</f>
        <v>-2148.8279955269782</v>
      </c>
      <c r="Q116" s="69">
        <f>IFERROR(-Izmaksas!Q376,"")</f>
        <v>-2159.4924818313634</v>
      </c>
      <c r="R116" s="69">
        <f>IFERROR(-Izmaksas!R376,"")</f>
        <v>-2170.3292759174419</v>
      </c>
      <c r="S116" s="69">
        <f>IFERROR(-Izmaksas!S376,"")</f>
        <v>-2181.1004716051411</v>
      </c>
      <c r="T116" s="69">
        <f>IFERROR(-Izmaksas!T376,"")</f>
        <v>-2191.8045554375176</v>
      </c>
      <c r="U116" s="69">
        <f>IFERROR(-Izmaksas!U376,"")</f>
        <v>-2202.6823314679905</v>
      </c>
      <c r="V116" s="69">
        <f>IFERROR(-Izmaksas!V376,"")</f>
        <v>-2213.7358614357909</v>
      </c>
      <c r="W116" s="69">
        <f>IFERROR(-Izmaksas!W376,"")</f>
        <v>-2224.7224810372445</v>
      </c>
      <c r="X116" s="69">
        <f>IFERROR(-Izmaksas!X376,"")</f>
        <v>-2235.6406465462683</v>
      </c>
      <c r="Y116" s="69">
        <f>IFERROR(-Izmaksas!Y376,"")</f>
        <v>-2246.7359780973507</v>
      </c>
      <c r="Z116" s="69">
        <f>IFERROR(-Izmaksas!Z376,"")</f>
        <v>-2258.0105786645067</v>
      </c>
      <c r="AA116" s="69">
        <f>IFERROR(-Izmaksas!AA376,"")</f>
        <v>-2269.2169306579895</v>
      </c>
      <c r="AB116" s="69">
        <f>IFERROR(-Izmaksas!AB376,"")</f>
        <v>-2280.3534594771936</v>
      </c>
      <c r="AC116" s="69">
        <f>IFERROR(-Izmaksas!AC376,"")</f>
        <v>-2291.6706976592977</v>
      </c>
      <c r="AD116" s="69">
        <f>IFERROR(-Izmaksas!AD376,"")</f>
        <v>-2303.1707902377975</v>
      </c>
      <c r="AE116" s="69">
        <f>IFERROR(-Izmaksas!AE376,"")</f>
        <v>-2314.6012692711488</v>
      </c>
      <c r="AF116" s="69">
        <f>IFERROR(-Izmaksas!AF376,"")</f>
        <v>-2325.9605286667374</v>
      </c>
      <c r="AG116" s="69">
        <f>IFERROR(-Izmaksas!AG376,"")</f>
        <v>-2337.5041116124835</v>
      </c>
      <c r="AH116" s="69">
        <f>IFERROR(-Izmaksas!AH376,"")</f>
        <v>-2349.2342060425531</v>
      </c>
      <c r="AI116" s="69">
        <f>IFERROR(-Izmaksas!AI376,"")</f>
        <v>-2360.8932946565719</v>
      </c>
      <c r="AJ116" s="69">
        <f>IFERROR(-Izmaksas!AJ376,"")</f>
        <v>-2372.4797392400724</v>
      </c>
      <c r="AK116" s="69">
        <f>IFERROR(-Izmaksas!AK376,"")</f>
        <v>-2384.254193844733</v>
      </c>
      <c r="AL116" s="69">
        <f>IFERROR(-Izmaksas!AL376,"")</f>
        <v>-2396.2188901634045</v>
      </c>
      <c r="AM116" s="69">
        <f>IFERROR(-Izmaksas!AM376,"")</f>
        <v>-2408.1111605497035</v>
      </c>
      <c r="AN116" s="69">
        <f>IFERROR(-Izmaksas!AN376,"")</f>
        <v>-2419.9293340248737</v>
      </c>
      <c r="AO116" s="69">
        <f>IFERROR(-Izmaksas!AO376,"")</f>
        <v>-2431.9392777216276</v>
      </c>
      <c r="AP116" s="69">
        <f>IFERROR(-Izmaksas!AP376,"")</f>
        <v>-2444.1432679666723</v>
      </c>
      <c r="AQ116" s="69">
        <f>IFERROR(-Izmaksas!AQ376,"")</f>
        <v>-2456.2733837606975</v>
      </c>
      <c r="AR116" s="69">
        <f>IFERROR(-Izmaksas!AR376,"")</f>
        <v>-2468.3279207053711</v>
      </c>
      <c r="AS116" s="69">
        <f>IFERROR(-Izmaksas!AS376,"")</f>
        <v>-2480.5780632760602</v>
      </c>
      <c r="AT116" s="69">
        <f>IFERROR(-Izmaksas!AT376,"")</f>
        <v>-2493.0261333260059</v>
      </c>
      <c r="AU116" s="69">
        <f>IFERROR(-Izmaksas!AU376,"")</f>
        <v>-2505.3988514359116</v>
      </c>
      <c r="AV116" s="69">
        <f>IFERROR(-Izmaksas!AV376,"")</f>
        <v>-2517.6944791194787</v>
      </c>
      <c r="AW116" s="69">
        <f>IFERROR(-Izmaksas!AW376,"")</f>
        <v>-2530.1896245415815</v>
      </c>
      <c r="AX116" s="69">
        <f>IFERROR(-Izmaksas!AX376,"")</f>
        <v>-2542.8866559925264</v>
      </c>
      <c r="AY116" s="69">
        <f>IFERROR(-Izmaksas!AY376,"")</f>
        <v>-2555.50682846463</v>
      </c>
      <c r="AZ116" s="69">
        <f>IFERROR(-Izmaksas!AZ376,"")</f>
        <v>-2568.0483687018686</v>
      </c>
      <c r="BA116" s="69">
        <f>IFERROR(-Izmaksas!BA376,"")</f>
        <v>-2580.7934170324133</v>
      </c>
      <c r="BB116" s="69">
        <f>IFERROR(-Izmaksas!BB376,"")</f>
        <v>-2593.7443891123762</v>
      </c>
      <c r="BC116" s="69">
        <f>IFERROR(-Izmaksas!BC376,"")</f>
        <v>-2606.6169650339225</v>
      </c>
      <c r="BD116" s="69">
        <f>IFERROR(-Izmaksas!BD376,"")</f>
        <v>-2619.4093360759057</v>
      </c>
      <c r="BE116" s="69">
        <f>IFERROR(-Izmaksas!BE376,"")</f>
        <v>-2632.4092853730617</v>
      </c>
      <c r="BF116" s="69">
        <f>IFERROR(-Izmaksas!BF376,"")</f>
        <v>-2645.6192768946244</v>
      </c>
      <c r="BG116" s="69">
        <f>IFERROR(-Izmaksas!BG376,"")</f>
        <v>-2658.7493043346012</v>
      </c>
      <c r="BH116" s="69">
        <f>IFERROR(-Izmaksas!BH376,"")</f>
        <v>-2671.7975227974239</v>
      </c>
      <c r="BI116" s="69">
        <f>IFERROR(-Izmaksas!BI376,"")</f>
        <v>-2685.0574710805226</v>
      </c>
      <c r="BJ116" s="69">
        <f>IFERROR(-Izmaksas!BJ376,"")</f>
        <v>-2698.5316624325169</v>
      </c>
      <c r="BK116" s="69">
        <f>IFERROR(-Izmaksas!BK376,"")</f>
        <v>-2711.9242904212929</v>
      </c>
      <c r="BL116" s="69">
        <f>IFERROR(-Izmaksas!BL376,"")</f>
        <v>-2725.2334732533723</v>
      </c>
      <c r="BM116" s="69">
        <f>IFERROR(-Izmaksas!BM376,"")</f>
        <v>0</v>
      </c>
      <c r="BN116" s="69">
        <f>IFERROR(-Izmaksas!BN376,"")</f>
        <v>0</v>
      </c>
      <c r="BO116" s="69">
        <f>IFERROR(-Izmaksas!BO376,"")</f>
        <v>0</v>
      </c>
      <c r="BP116" s="69">
        <f>IFERROR(-Izmaksas!BP376,"")</f>
        <v>0</v>
      </c>
      <c r="BQ116" s="69">
        <f>IFERROR(-Izmaksas!BQ376,"")</f>
        <v>0</v>
      </c>
      <c r="BR116" s="69">
        <f>IFERROR(-Izmaksas!BR376,"")</f>
        <v>0</v>
      </c>
      <c r="BS116" s="69">
        <f>IFERROR(-Izmaksas!BS376,"")</f>
        <v>0</v>
      </c>
      <c r="BT116" s="69">
        <f>IFERROR(-Izmaksas!BT376,"")</f>
        <v>0</v>
      </c>
      <c r="BU116" s="69">
        <f>IFERROR(-Izmaksas!BU376,"")</f>
        <v>0</v>
      </c>
      <c r="BV116" s="69">
        <f>IFERROR(-Izmaksas!BV376,"")</f>
        <v>0</v>
      </c>
      <c r="BW116" s="69">
        <f>IFERROR(-Izmaksas!BW376,"")</f>
        <v>0</v>
      </c>
      <c r="BX116" s="69">
        <f>IFERROR(-Izmaksas!BX376,"")</f>
        <v>0</v>
      </c>
      <c r="BY116" s="69">
        <f>IFERROR(-Izmaksas!BY376,"")</f>
        <v>0</v>
      </c>
      <c r="BZ116" s="69">
        <f>IFERROR(-Izmaksas!BZ376,"")</f>
        <v>0</v>
      </c>
      <c r="CA116" s="69">
        <f>IFERROR(-Izmaksas!CA376,"")</f>
        <v>0</v>
      </c>
      <c r="CB116" s="69">
        <f>IFERROR(-Izmaksas!CB376,"")</f>
        <v>0</v>
      </c>
      <c r="CC116" s="69">
        <f>IFERROR(-Izmaksas!CC376,"")</f>
        <v>0</v>
      </c>
      <c r="CD116" s="69">
        <f>IFERROR(-Izmaksas!CD376,"")</f>
        <v>0</v>
      </c>
      <c r="CE116" s="69">
        <f>IFERROR(-Izmaksas!CE376,"")</f>
        <v>0</v>
      </c>
      <c r="CF116" s="69">
        <f>IFERROR(-Izmaksas!CF376,"")</f>
        <v>0</v>
      </c>
      <c r="CG116" s="69">
        <f>IFERROR(-Izmaksas!CG376,"")</f>
        <v>0</v>
      </c>
      <c r="CH116" s="69">
        <f>IFERROR(-Izmaksas!CH376,"")</f>
        <v>0</v>
      </c>
      <c r="CI116" s="69">
        <f>IFERROR(-Izmaksas!CI376,"")</f>
        <v>0</v>
      </c>
      <c r="CJ116" s="69">
        <f>IFERROR(-Izmaksas!CJ376,"")</f>
        <v>0</v>
      </c>
      <c r="CK116" s="69">
        <f>IFERROR(-Izmaksas!CK376,"")</f>
        <v>0</v>
      </c>
      <c r="CL116" s="69">
        <f>IFERROR(-Izmaksas!CL376,"")</f>
        <v>0</v>
      </c>
      <c r="CM116" s="69">
        <f>IFERROR(-Izmaksas!CM376,"")</f>
        <v>0</v>
      </c>
      <c r="CN116" s="69">
        <f>IFERROR(-Izmaksas!CN376,"")</f>
        <v>0</v>
      </c>
      <c r="CO116" s="69">
        <f>IFERROR(-Izmaksas!CO376,"")</f>
        <v>0</v>
      </c>
      <c r="CP116" s="69">
        <f>IFERROR(-Izmaksas!CP376,"")</f>
        <v>0</v>
      </c>
      <c r="CQ116" s="69">
        <f>IFERROR(-Izmaksas!CQ376,"")</f>
        <v>0</v>
      </c>
      <c r="CR116" s="69">
        <f>IFERROR(-Izmaksas!CR376,"")</f>
        <v>0</v>
      </c>
      <c r="CS116" s="69">
        <f>IFERROR(-Izmaksas!CS376,"")</f>
        <v>0</v>
      </c>
      <c r="CT116" s="69">
        <f>IFERROR(-Izmaksas!CT376,"")</f>
        <v>0</v>
      </c>
      <c r="CU116" s="69">
        <f>IFERROR(-Izmaksas!CU376,"")</f>
        <v>0</v>
      </c>
      <c r="CV116" s="69">
        <f>IFERROR(-Izmaksas!CV376,"")</f>
        <v>0</v>
      </c>
      <c r="CW116" s="69">
        <f>IFERROR(-Izmaksas!CW376,"")</f>
        <v>0</v>
      </c>
      <c r="CX116" s="69">
        <f>IFERROR(-Izmaksas!CX376,"")</f>
        <v>0</v>
      </c>
      <c r="CY116" s="69">
        <f>IFERROR(-Izmaksas!CY376,"")</f>
        <v>0</v>
      </c>
      <c r="CZ116" s="69">
        <f>IFERROR(-Izmaksas!CZ376,"")</f>
        <v>0</v>
      </c>
      <c r="DA116" s="69">
        <f>IFERROR(-Izmaksas!DA376,"")</f>
        <v>0</v>
      </c>
      <c r="DB116" s="69">
        <f>IFERROR(-Izmaksas!DB376,"")</f>
        <v>0</v>
      </c>
      <c r="DC116" s="69">
        <f>IFERROR(-Izmaksas!DC376,"")</f>
        <v>0</v>
      </c>
      <c r="DD116" s="69">
        <f>IFERROR(-Izmaksas!DD376,"")</f>
        <v>0</v>
      </c>
      <c r="DE116" s="69">
        <f>IFERROR(-Izmaksas!DE376,"")</f>
        <v>0</v>
      </c>
      <c r="DF116" s="69">
        <f>IFERROR(-Izmaksas!DF376,"")</f>
        <v>0</v>
      </c>
      <c r="DG116" s="69">
        <f>IFERROR(-Izmaksas!DG376,"")</f>
        <v>0</v>
      </c>
      <c r="DH116" s="69">
        <f>IFERROR(-Izmaksas!DH376,"")</f>
        <v>0</v>
      </c>
      <c r="DI116" s="69">
        <f>IFERROR(-Izmaksas!DI376,"")</f>
        <v>0</v>
      </c>
      <c r="DJ116" s="69">
        <f>IFERROR(-Izmaksas!DJ376,"")</f>
        <v>0</v>
      </c>
      <c r="DK116" s="69">
        <f>IFERROR(-Izmaksas!DK376,"")</f>
        <v>0</v>
      </c>
      <c r="DL116" s="69">
        <f>IFERROR(-Izmaksas!DL376,"")</f>
        <v>0</v>
      </c>
      <c r="DM116" s="69">
        <f>IFERROR(-Izmaksas!DM376,"")</f>
        <v>0</v>
      </c>
      <c r="DN116" s="69">
        <f>IFERROR(-Izmaksas!DN376,"")</f>
        <v>0</v>
      </c>
      <c r="DO116" s="69">
        <f>IFERROR(-Izmaksas!DO376,"")</f>
        <v>0</v>
      </c>
      <c r="DP116" s="69">
        <f>IFERROR(-Izmaksas!DP376,"")</f>
        <v>0</v>
      </c>
      <c r="DQ116" s="69">
        <f>IFERROR(-Izmaksas!DQ376,"")</f>
        <v>0</v>
      </c>
      <c r="DR116" s="69">
        <f>IFERROR(-Izmaksas!DR376,"")</f>
        <v>0</v>
      </c>
      <c r="DS116" s="69">
        <f>IFERROR(-Izmaksas!DS376,"")</f>
        <v>0</v>
      </c>
      <c r="DT116" s="69">
        <f>IFERROR(-Izmaksas!DT376,"")</f>
        <v>0</v>
      </c>
      <c r="DU116" s="69">
        <f>IFERROR(-Izmaksas!DU376,"")</f>
        <v>0</v>
      </c>
    </row>
    <row r="117" spans="1:125">
      <c r="A117" s="61" t="str">
        <f>IFERROR(Izmaksas!A377,"")</f>
        <v>Nominālās apdrošināšanas izmaksas, kopā</v>
      </c>
      <c r="B117" s="2"/>
      <c r="C117" s="2"/>
      <c r="D117" s="69">
        <f>IFERROR(-Izmaksas!D377,"")</f>
        <v>-82204.735798677633</v>
      </c>
      <c r="E117" s="69">
        <f>IFERROR(-Izmaksas!E377,"")</f>
        <v>-7880.1382659524643</v>
      </c>
      <c r="F117" s="69">
        <f>IFERROR(-Izmaksas!F377,"")</f>
        <v>-7929.4778920941562</v>
      </c>
      <c r="G117" s="69">
        <f>IFERROR(-Izmaksas!G377,"")</f>
        <v>-7978.5791724356886</v>
      </c>
      <c r="H117" s="69">
        <f>IFERROR(-Izmaksas!H377,"")</f>
        <v>-8027.4338746864623</v>
      </c>
      <c r="I117" s="69">
        <f>IFERROR(-Izmaksas!I377,"")</f>
        <v>-8057.4898988203913</v>
      </c>
      <c r="J117" s="69">
        <f>IFERROR(-Izmaksas!J377,"")</f>
        <v>-2025.9845034026689</v>
      </c>
      <c r="K117" s="69">
        <f>IFERROR(-Izmaksas!K377,"")</f>
        <v>-2037.5347652285438</v>
      </c>
      <c r="L117" s="69">
        <f>IFERROR(-Izmaksas!L377,"")</f>
        <v>-2049.0214447827057</v>
      </c>
      <c r="M117" s="69">
        <f>IFERROR(-Izmaksas!M377,"")</f>
        <v>-2047.1476429859556</v>
      </c>
      <c r="N117" s="69">
        <f>IFERROR(-Izmaksas!N377,"")</f>
        <v>-2057.4206666975397</v>
      </c>
      <c r="O117" s="69">
        <f>IFERROR(-Izmaksas!O377,"")</f>
        <v>-2067.6315046836548</v>
      </c>
      <c r="P117" s="69">
        <f>IFERROR(-Izmaksas!P377,"")</f>
        <v>-2077.7787222230231</v>
      </c>
      <c r="Q117" s="69">
        <f>IFERROR(-Izmaksas!Q377,"")</f>
        <v>-2088.0905958456751</v>
      </c>
      <c r="R117" s="69">
        <f>IFERROR(-Izmaksas!R377,"")</f>
        <v>-2098.5690800314906</v>
      </c>
      <c r="S117" s="69">
        <f>IFERROR(-Izmaksas!S377,"")</f>
        <v>-2108.9841347773277</v>
      </c>
      <c r="T117" s="69">
        <f>IFERROR(-Izmaksas!T377,"")</f>
        <v>-2119.3342966674836</v>
      </c>
      <c r="U117" s="69">
        <f>IFERROR(-Izmaksas!U377,"")</f>
        <v>-2129.8524077625884</v>
      </c>
      <c r="V117" s="69">
        <f>IFERROR(-Izmaksas!V377,"")</f>
        <v>-2140.5404616321202</v>
      </c>
      <c r="W117" s="69">
        <f>IFERROR(-Izmaksas!W377,"")</f>
        <v>-2151.1638174728746</v>
      </c>
      <c r="X117" s="69">
        <f>IFERROR(-Izmaksas!X377,"")</f>
        <v>-2161.7209826008338</v>
      </c>
      <c r="Y117" s="69">
        <f>IFERROR(-Izmaksas!Y377,"")</f>
        <v>-2172.4494559178406</v>
      </c>
      <c r="Z117" s="69">
        <f>IFERROR(-Izmaksas!Z377,"")</f>
        <v>-2183.3512708647627</v>
      </c>
      <c r="AA117" s="69">
        <f>IFERROR(-Izmaksas!AA377,"")</f>
        <v>-2194.1870938223324</v>
      </c>
      <c r="AB117" s="69">
        <f>IFERROR(-Izmaksas!AB377,"")</f>
        <v>-2204.9554022528505</v>
      </c>
      <c r="AC117" s="69">
        <f>IFERROR(-Izmaksas!AC377,"")</f>
        <v>-2215.8984450361972</v>
      </c>
      <c r="AD117" s="69">
        <f>IFERROR(-Izmaksas!AD377,"")</f>
        <v>0</v>
      </c>
      <c r="AE117" s="69">
        <f>IFERROR(-Izmaksas!AE377,"")</f>
        <v>0</v>
      </c>
      <c r="AF117" s="69">
        <f>IFERROR(-Izmaksas!AF377,"")</f>
        <v>0</v>
      </c>
      <c r="AG117" s="69">
        <f>IFERROR(-Izmaksas!AG377,"")</f>
        <v>0</v>
      </c>
      <c r="AH117" s="69">
        <f>IFERROR(-Izmaksas!AH377,"")</f>
        <v>0</v>
      </c>
      <c r="AI117" s="69">
        <f>IFERROR(-Izmaksas!AI377,"")</f>
        <v>0</v>
      </c>
      <c r="AJ117" s="69">
        <f>IFERROR(-Izmaksas!AJ377,"")</f>
        <v>0</v>
      </c>
      <c r="AK117" s="69">
        <f>IFERROR(-Izmaksas!AK377,"")</f>
        <v>0</v>
      </c>
      <c r="AL117" s="69">
        <f>IFERROR(-Izmaksas!AL377,"")</f>
        <v>0</v>
      </c>
      <c r="AM117" s="69">
        <f>IFERROR(-Izmaksas!AM377,"")</f>
        <v>0</v>
      </c>
      <c r="AN117" s="69">
        <f>IFERROR(-Izmaksas!AN377,"")</f>
        <v>0</v>
      </c>
      <c r="AO117" s="69">
        <f>IFERROR(-Izmaksas!AO377,"")</f>
        <v>0</v>
      </c>
      <c r="AP117" s="69">
        <f>IFERROR(-Izmaksas!AP377,"")</f>
        <v>0</v>
      </c>
      <c r="AQ117" s="69">
        <f>IFERROR(-Izmaksas!AQ377,"")</f>
        <v>0</v>
      </c>
      <c r="AR117" s="69">
        <f>IFERROR(-Izmaksas!AR377,"")</f>
        <v>0</v>
      </c>
      <c r="AS117" s="69">
        <f>IFERROR(-Izmaksas!AS377,"")</f>
        <v>0</v>
      </c>
      <c r="AT117" s="69">
        <f>IFERROR(-Izmaksas!AT377,"")</f>
        <v>0</v>
      </c>
      <c r="AU117" s="69">
        <f>IFERROR(-Izmaksas!AU377,"")</f>
        <v>0</v>
      </c>
      <c r="AV117" s="69">
        <f>IFERROR(-Izmaksas!AV377,"")</f>
        <v>0</v>
      </c>
      <c r="AW117" s="69">
        <f>IFERROR(-Izmaksas!AW377,"")</f>
        <v>0</v>
      </c>
      <c r="AX117" s="69">
        <f>IFERROR(-Izmaksas!AX377,"")</f>
        <v>0</v>
      </c>
      <c r="AY117" s="69">
        <f>IFERROR(-Izmaksas!AY377,"")</f>
        <v>0</v>
      </c>
      <c r="AZ117" s="69">
        <f>IFERROR(-Izmaksas!AZ377,"")</f>
        <v>0</v>
      </c>
      <c r="BA117" s="69">
        <f>IFERROR(-Izmaksas!BA377,"")</f>
        <v>0</v>
      </c>
      <c r="BB117" s="69">
        <f>IFERROR(-Izmaksas!BB377,"")</f>
        <v>0</v>
      </c>
      <c r="BC117" s="69">
        <f>IFERROR(-Izmaksas!BC377,"")</f>
        <v>0</v>
      </c>
      <c r="BD117" s="69">
        <f>IFERROR(-Izmaksas!BD377,"")</f>
        <v>0</v>
      </c>
      <c r="BE117" s="69">
        <f>IFERROR(-Izmaksas!BE377,"")</f>
        <v>0</v>
      </c>
      <c r="BF117" s="69">
        <f>IFERROR(-Izmaksas!BF377,"")</f>
        <v>0</v>
      </c>
      <c r="BG117" s="69">
        <f>IFERROR(-Izmaksas!BG377,"")</f>
        <v>0</v>
      </c>
      <c r="BH117" s="69">
        <f>IFERROR(-Izmaksas!BH377,"")</f>
        <v>0</v>
      </c>
      <c r="BI117" s="69">
        <f>IFERROR(-Izmaksas!BI377,"")</f>
        <v>0</v>
      </c>
      <c r="BJ117" s="69">
        <f>IFERROR(-Izmaksas!BJ377,"")</f>
        <v>0</v>
      </c>
      <c r="BK117" s="69">
        <f>IFERROR(-Izmaksas!BK377,"")</f>
        <v>0</v>
      </c>
      <c r="BL117" s="69">
        <f>IFERROR(-Izmaksas!BL377,"")</f>
        <v>0</v>
      </c>
      <c r="BM117" s="69">
        <f>IFERROR(-Izmaksas!BM377,"")</f>
        <v>0</v>
      </c>
      <c r="BN117" s="69">
        <f>IFERROR(-Izmaksas!BN377,"")</f>
        <v>0</v>
      </c>
      <c r="BO117" s="69">
        <f>IFERROR(-Izmaksas!BO377,"")</f>
        <v>0</v>
      </c>
      <c r="BP117" s="69">
        <f>IFERROR(-Izmaksas!BP377,"")</f>
        <v>0</v>
      </c>
      <c r="BQ117" s="69">
        <f>IFERROR(-Izmaksas!BQ377,"")</f>
        <v>0</v>
      </c>
      <c r="BR117" s="69">
        <f>IFERROR(-Izmaksas!BR377,"")</f>
        <v>0</v>
      </c>
      <c r="BS117" s="69">
        <f>IFERROR(-Izmaksas!BS377,"")</f>
        <v>0</v>
      </c>
      <c r="BT117" s="69">
        <f>IFERROR(-Izmaksas!BT377,"")</f>
        <v>0</v>
      </c>
      <c r="BU117" s="69">
        <f>IFERROR(-Izmaksas!BU377,"")</f>
        <v>0</v>
      </c>
      <c r="BV117" s="69">
        <f>IFERROR(-Izmaksas!BV377,"")</f>
        <v>0</v>
      </c>
      <c r="BW117" s="69">
        <f>IFERROR(-Izmaksas!BW377,"")</f>
        <v>0</v>
      </c>
      <c r="BX117" s="69">
        <f>IFERROR(-Izmaksas!BX377,"")</f>
        <v>0</v>
      </c>
      <c r="BY117" s="69">
        <f>IFERROR(-Izmaksas!BY377,"")</f>
        <v>0</v>
      </c>
      <c r="BZ117" s="69">
        <f>IFERROR(-Izmaksas!BZ377,"")</f>
        <v>0</v>
      </c>
      <c r="CA117" s="69">
        <f>IFERROR(-Izmaksas!CA377,"")</f>
        <v>0</v>
      </c>
      <c r="CB117" s="69">
        <f>IFERROR(-Izmaksas!CB377,"")</f>
        <v>0</v>
      </c>
      <c r="CC117" s="69">
        <f>IFERROR(-Izmaksas!CC377,"")</f>
        <v>0</v>
      </c>
      <c r="CD117" s="69">
        <f>IFERROR(-Izmaksas!CD377,"")</f>
        <v>0</v>
      </c>
      <c r="CE117" s="69">
        <f>IFERROR(-Izmaksas!CE377,"")</f>
        <v>0</v>
      </c>
      <c r="CF117" s="69">
        <f>IFERROR(-Izmaksas!CF377,"")</f>
        <v>0</v>
      </c>
      <c r="CG117" s="69">
        <f>IFERROR(-Izmaksas!CG377,"")</f>
        <v>0</v>
      </c>
      <c r="CH117" s="69">
        <f>IFERROR(-Izmaksas!CH377,"")</f>
        <v>0</v>
      </c>
      <c r="CI117" s="69">
        <f>IFERROR(-Izmaksas!CI377,"")</f>
        <v>0</v>
      </c>
      <c r="CJ117" s="69">
        <f>IFERROR(-Izmaksas!CJ377,"")</f>
        <v>0</v>
      </c>
      <c r="CK117" s="69">
        <f>IFERROR(-Izmaksas!CK377,"")</f>
        <v>0</v>
      </c>
      <c r="CL117" s="69">
        <f>IFERROR(-Izmaksas!CL377,"")</f>
        <v>0</v>
      </c>
      <c r="CM117" s="69">
        <f>IFERROR(-Izmaksas!CM377,"")</f>
        <v>0</v>
      </c>
      <c r="CN117" s="69">
        <f>IFERROR(-Izmaksas!CN377,"")</f>
        <v>0</v>
      </c>
      <c r="CO117" s="69">
        <f>IFERROR(-Izmaksas!CO377,"")</f>
        <v>0</v>
      </c>
      <c r="CP117" s="69">
        <f>IFERROR(-Izmaksas!CP377,"")</f>
        <v>0</v>
      </c>
      <c r="CQ117" s="69">
        <f>IFERROR(-Izmaksas!CQ377,"")</f>
        <v>0</v>
      </c>
      <c r="CR117" s="69">
        <f>IFERROR(-Izmaksas!CR377,"")</f>
        <v>0</v>
      </c>
      <c r="CS117" s="69">
        <f>IFERROR(-Izmaksas!CS377,"")</f>
        <v>0</v>
      </c>
      <c r="CT117" s="69">
        <f>IFERROR(-Izmaksas!CT377,"")</f>
        <v>0</v>
      </c>
      <c r="CU117" s="69">
        <f>IFERROR(-Izmaksas!CU377,"")</f>
        <v>0</v>
      </c>
      <c r="CV117" s="69">
        <f>IFERROR(-Izmaksas!CV377,"")</f>
        <v>0</v>
      </c>
      <c r="CW117" s="69">
        <f>IFERROR(-Izmaksas!CW377,"")</f>
        <v>0</v>
      </c>
      <c r="CX117" s="69">
        <f>IFERROR(-Izmaksas!CX377,"")</f>
        <v>0</v>
      </c>
      <c r="CY117" s="69">
        <f>IFERROR(-Izmaksas!CY377,"")</f>
        <v>0</v>
      </c>
      <c r="CZ117" s="69">
        <f>IFERROR(-Izmaksas!CZ377,"")</f>
        <v>0</v>
      </c>
      <c r="DA117" s="69">
        <f>IFERROR(-Izmaksas!DA377,"")</f>
        <v>0</v>
      </c>
      <c r="DB117" s="69">
        <f>IFERROR(-Izmaksas!DB377,"")</f>
        <v>0</v>
      </c>
      <c r="DC117" s="69">
        <f>IFERROR(-Izmaksas!DC377,"")</f>
        <v>0</v>
      </c>
      <c r="DD117" s="69">
        <f>IFERROR(-Izmaksas!DD377,"")</f>
        <v>0</v>
      </c>
      <c r="DE117" s="69">
        <f>IFERROR(-Izmaksas!DE377,"")</f>
        <v>0</v>
      </c>
      <c r="DF117" s="69">
        <f>IFERROR(-Izmaksas!DF377,"")</f>
        <v>0</v>
      </c>
      <c r="DG117" s="69">
        <f>IFERROR(-Izmaksas!DG377,"")</f>
        <v>0</v>
      </c>
      <c r="DH117" s="69">
        <f>IFERROR(-Izmaksas!DH377,"")</f>
        <v>0</v>
      </c>
      <c r="DI117" s="69">
        <f>IFERROR(-Izmaksas!DI377,"")</f>
        <v>0</v>
      </c>
      <c r="DJ117" s="69">
        <f>IFERROR(-Izmaksas!DJ377,"")</f>
        <v>0</v>
      </c>
      <c r="DK117" s="69">
        <f>IFERROR(-Izmaksas!DK377,"")</f>
        <v>0</v>
      </c>
      <c r="DL117" s="69">
        <f>IFERROR(-Izmaksas!DL377,"")</f>
        <v>0</v>
      </c>
      <c r="DM117" s="69">
        <f>IFERROR(-Izmaksas!DM377,"")</f>
        <v>0</v>
      </c>
      <c r="DN117" s="69">
        <f>IFERROR(-Izmaksas!DN377,"")</f>
        <v>0</v>
      </c>
      <c r="DO117" s="69">
        <f>IFERROR(-Izmaksas!DO377,"")</f>
        <v>0</v>
      </c>
      <c r="DP117" s="69">
        <f>IFERROR(-Izmaksas!DP377,"")</f>
        <v>0</v>
      </c>
      <c r="DQ117" s="69">
        <f>IFERROR(-Izmaksas!DQ377,"")</f>
        <v>0</v>
      </c>
      <c r="DR117" s="69">
        <f>IFERROR(-Izmaksas!DR377,"")</f>
        <v>0</v>
      </c>
      <c r="DS117" s="69">
        <f>IFERROR(-Izmaksas!DS377,"")</f>
        <v>0</v>
      </c>
      <c r="DT117" s="69">
        <f>IFERROR(-Izmaksas!DT377,"")</f>
        <v>0</v>
      </c>
      <c r="DU117" s="69">
        <f>IFERROR(-Izmaksas!DU377,"")</f>
        <v>0</v>
      </c>
    </row>
    <row r="118" spans="1:125">
      <c r="A118" s="61" t="str">
        <f>IFERROR(Izmaksas!A378,"")</f>
        <v>Nominālās riska izmaksas būvniecības fāzē</v>
      </c>
      <c r="B118" s="2"/>
      <c r="C118" s="2"/>
      <c r="D118" s="69">
        <f>IFERROR(-Izmaksas!D378,"")</f>
        <v>-808153.34553036524</v>
      </c>
      <c r="E118" s="69">
        <f>IFERROR(-Izmaksas!E378,"")</f>
        <v>-159715.62410913079</v>
      </c>
      <c r="F118" s="69">
        <f>IFERROR(-Izmaksas!F378,"")</f>
        <v>-160715.64579867141</v>
      </c>
      <c r="G118" s="69">
        <f>IFERROR(-Izmaksas!G378,"")</f>
        <v>-161710.83666584044</v>
      </c>
      <c r="H118" s="69">
        <f>IFERROR(-Izmaksas!H378,"")</f>
        <v>-162701.02985754644</v>
      </c>
      <c r="I118" s="69">
        <f>IFERROR(-Izmaksas!I378,"")</f>
        <v>-163310.20909917608</v>
      </c>
      <c r="J118" s="69">
        <f>IFERROR(-Izmaksas!J378,"")</f>
        <v>0</v>
      </c>
      <c r="K118" s="69">
        <f>IFERROR(-Izmaksas!K378,"")</f>
        <v>0</v>
      </c>
      <c r="L118" s="69">
        <f>IFERROR(-Izmaksas!L378,"")</f>
        <v>0</v>
      </c>
      <c r="M118" s="69">
        <f>IFERROR(-Izmaksas!M378,"")</f>
        <v>0</v>
      </c>
      <c r="N118" s="69">
        <f>IFERROR(-Izmaksas!N378,"")</f>
        <v>0</v>
      </c>
      <c r="O118" s="69">
        <f>IFERROR(-Izmaksas!O378,"")</f>
        <v>0</v>
      </c>
      <c r="P118" s="69">
        <f>IFERROR(-Izmaksas!P378,"")</f>
        <v>0</v>
      </c>
      <c r="Q118" s="69">
        <f>IFERROR(-Izmaksas!Q378,"")</f>
        <v>0</v>
      </c>
      <c r="R118" s="69">
        <f>IFERROR(-Izmaksas!R378,"")</f>
        <v>0</v>
      </c>
      <c r="S118" s="69">
        <f>IFERROR(-Izmaksas!S378,"")</f>
        <v>0</v>
      </c>
      <c r="T118" s="69">
        <f>IFERROR(-Izmaksas!T378,"")</f>
        <v>0</v>
      </c>
      <c r="U118" s="69">
        <f>IFERROR(-Izmaksas!U378,"")</f>
        <v>0</v>
      </c>
      <c r="V118" s="69">
        <f>IFERROR(-Izmaksas!V378,"")</f>
        <v>0</v>
      </c>
      <c r="W118" s="69">
        <f>IFERROR(-Izmaksas!W378,"")</f>
        <v>0</v>
      </c>
      <c r="X118" s="69">
        <f>IFERROR(-Izmaksas!X378,"")</f>
        <v>0</v>
      </c>
      <c r="Y118" s="69">
        <f>IFERROR(-Izmaksas!Y378,"")</f>
        <v>0</v>
      </c>
      <c r="Z118" s="69">
        <f>IFERROR(-Izmaksas!Z378,"")</f>
        <v>0</v>
      </c>
      <c r="AA118" s="69">
        <f>IFERROR(-Izmaksas!AA378,"")</f>
        <v>0</v>
      </c>
      <c r="AB118" s="69">
        <f>IFERROR(-Izmaksas!AB378,"")</f>
        <v>0</v>
      </c>
      <c r="AC118" s="69">
        <f>IFERROR(-Izmaksas!AC378,"")</f>
        <v>0</v>
      </c>
      <c r="AD118" s="69">
        <f>IFERROR(-Izmaksas!AD378,"")</f>
        <v>0</v>
      </c>
      <c r="AE118" s="69">
        <f>IFERROR(-Izmaksas!AE378,"")</f>
        <v>0</v>
      </c>
      <c r="AF118" s="69">
        <f>IFERROR(-Izmaksas!AF378,"")</f>
        <v>0</v>
      </c>
      <c r="AG118" s="69">
        <f>IFERROR(-Izmaksas!AG378,"")</f>
        <v>0</v>
      </c>
      <c r="AH118" s="69">
        <f>IFERROR(-Izmaksas!AH378,"")</f>
        <v>0</v>
      </c>
      <c r="AI118" s="69">
        <f>IFERROR(-Izmaksas!AI378,"")</f>
        <v>0</v>
      </c>
      <c r="AJ118" s="69">
        <f>IFERROR(-Izmaksas!AJ378,"")</f>
        <v>0</v>
      </c>
      <c r="AK118" s="69">
        <f>IFERROR(-Izmaksas!AK378,"")</f>
        <v>0</v>
      </c>
      <c r="AL118" s="69">
        <f>IFERROR(-Izmaksas!AL378,"")</f>
        <v>0</v>
      </c>
      <c r="AM118" s="69">
        <f>IFERROR(-Izmaksas!AM378,"")</f>
        <v>0</v>
      </c>
      <c r="AN118" s="69">
        <f>IFERROR(-Izmaksas!AN378,"")</f>
        <v>0</v>
      </c>
      <c r="AO118" s="69">
        <f>IFERROR(-Izmaksas!AO378,"")</f>
        <v>0</v>
      </c>
      <c r="AP118" s="69">
        <f>IFERROR(-Izmaksas!AP378,"")</f>
        <v>0</v>
      </c>
      <c r="AQ118" s="69">
        <f>IFERROR(-Izmaksas!AQ378,"")</f>
        <v>0</v>
      </c>
      <c r="AR118" s="69">
        <f>IFERROR(-Izmaksas!AR378,"")</f>
        <v>0</v>
      </c>
      <c r="AS118" s="69">
        <f>IFERROR(-Izmaksas!AS378,"")</f>
        <v>0</v>
      </c>
      <c r="AT118" s="69">
        <f>IFERROR(-Izmaksas!AT378,"")</f>
        <v>0</v>
      </c>
      <c r="AU118" s="69">
        <f>IFERROR(-Izmaksas!AU378,"")</f>
        <v>0</v>
      </c>
      <c r="AV118" s="69">
        <f>IFERROR(-Izmaksas!AV378,"")</f>
        <v>0</v>
      </c>
      <c r="AW118" s="69">
        <f>IFERROR(-Izmaksas!AW378,"")</f>
        <v>0</v>
      </c>
      <c r="AX118" s="69">
        <f>IFERROR(-Izmaksas!AX378,"")</f>
        <v>0</v>
      </c>
      <c r="AY118" s="69">
        <f>IFERROR(-Izmaksas!AY378,"")</f>
        <v>0</v>
      </c>
      <c r="AZ118" s="69">
        <f>IFERROR(-Izmaksas!AZ378,"")</f>
        <v>0</v>
      </c>
      <c r="BA118" s="69">
        <f>IFERROR(-Izmaksas!BA378,"")</f>
        <v>0</v>
      </c>
      <c r="BB118" s="69">
        <f>IFERROR(-Izmaksas!BB378,"")</f>
        <v>0</v>
      </c>
      <c r="BC118" s="69">
        <f>IFERROR(-Izmaksas!BC378,"")</f>
        <v>0</v>
      </c>
      <c r="BD118" s="69">
        <f>IFERROR(-Izmaksas!BD378,"")</f>
        <v>0</v>
      </c>
      <c r="BE118" s="69">
        <f>IFERROR(-Izmaksas!BE378,"")</f>
        <v>0</v>
      </c>
      <c r="BF118" s="69">
        <f>IFERROR(-Izmaksas!BF378,"")</f>
        <v>0</v>
      </c>
      <c r="BG118" s="69">
        <f>IFERROR(-Izmaksas!BG378,"")</f>
        <v>0</v>
      </c>
      <c r="BH118" s="69">
        <f>IFERROR(-Izmaksas!BH378,"")</f>
        <v>0</v>
      </c>
      <c r="BI118" s="69">
        <f>IFERROR(-Izmaksas!BI378,"")</f>
        <v>0</v>
      </c>
      <c r="BJ118" s="69">
        <f>IFERROR(-Izmaksas!BJ378,"")</f>
        <v>0</v>
      </c>
      <c r="BK118" s="69">
        <f>IFERROR(-Izmaksas!BK378,"")</f>
        <v>0</v>
      </c>
      <c r="BL118" s="69">
        <f>IFERROR(-Izmaksas!BL378,"")</f>
        <v>0</v>
      </c>
      <c r="BM118" s="69">
        <f>IFERROR(-Izmaksas!BM378,"")</f>
        <v>0</v>
      </c>
      <c r="BN118" s="69">
        <f>IFERROR(-Izmaksas!BN378,"")</f>
        <v>0</v>
      </c>
      <c r="BO118" s="69">
        <f>IFERROR(-Izmaksas!BO378,"")</f>
        <v>0</v>
      </c>
      <c r="BP118" s="69">
        <f>IFERROR(-Izmaksas!BP378,"")</f>
        <v>0</v>
      </c>
      <c r="BQ118" s="69">
        <f>IFERROR(-Izmaksas!BQ378,"")</f>
        <v>0</v>
      </c>
      <c r="BR118" s="69">
        <f>IFERROR(-Izmaksas!BR378,"")</f>
        <v>0</v>
      </c>
      <c r="BS118" s="69">
        <f>IFERROR(-Izmaksas!BS378,"")</f>
        <v>0</v>
      </c>
      <c r="BT118" s="69">
        <f>IFERROR(-Izmaksas!BT378,"")</f>
        <v>0</v>
      </c>
      <c r="BU118" s="69">
        <f>IFERROR(-Izmaksas!BU378,"")</f>
        <v>0</v>
      </c>
      <c r="BV118" s="69">
        <f>IFERROR(-Izmaksas!BV378,"")</f>
        <v>0</v>
      </c>
      <c r="BW118" s="69">
        <f>IFERROR(-Izmaksas!BW378,"")</f>
        <v>0</v>
      </c>
      <c r="BX118" s="69">
        <f>IFERROR(-Izmaksas!BX378,"")</f>
        <v>0</v>
      </c>
      <c r="BY118" s="69">
        <f>IFERROR(-Izmaksas!BY378,"")</f>
        <v>0</v>
      </c>
      <c r="BZ118" s="69">
        <f>IFERROR(-Izmaksas!BZ378,"")</f>
        <v>0</v>
      </c>
      <c r="CA118" s="69">
        <f>IFERROR(-Izmaksas!CA378,"")</f>
        <v>0</v>
      </c>
      <c r="CB118" s="69">
        <f>IFERROR(-Izmaksas!CB378,"")</f>
        <v>0</v>
      </c>
      <c r="CC118" s="69">
        <f>IFERROR(-Izmaksas!CC378,"")</f>
        <v>0</v>
      </c>
      <c r="CD118" s="69">
        <f>IFERROR(-Izmaksas!CD378,"")</f>
        <v>0</v>
      </c>
      <c r="CE118" s="69">
        <f>IFERROR(-Izmaksas!CE378,"")</f>
        <v>0</v>
      </c>
      <c r="CF118" s="69">
        <f>IFERROR(-Izmaksas!CF378,"")</f>
        <v>0</v>
      </c>
      <c r="CG118" s="69">
        <f>IFERROR(-Izmaksas!CG378,"")</f>
        <v>0</v>
      </c>
      <c r="CH118" s="69">
        <f>IFERROR(-Izmaksas!CH378,"")</f>
        <v>0</v>
      </c>
      <c r="CI118" s="69">
        <f>IFERROR(-Izmaksas!CI378,"")</f>
        <v>0</v>
      </c>
      <c r="CJ118" s="69">
        <f>IFERROR(-Izmaksas!CJ378,"")</f>
        <v>0</v>
      </c>
      <c r="CK118" s="69">
        <f>IFERROR(-Izmaksas!CK378,"")</f>
        <v>0</v>
      </c>
      <c r="CL118" s="69">
        <f>IFERROR(-Izmaksas!CL378,"")</f>
        <v>0</v>
      </c>
      <c r="CM118" s="69">
        <f>IFERROR(-Izmaksas!CM378,"")</f>
        <v>0</v>
      </c>
      <c r="CN118" s="69">
        <f>IFERROR(-Izmaksas!CN378,"")</f>
        <v>0</v>
      </c>
      <c r="CO118" s="69">
        <f>IFERROR(-Izmaksas!CO378,"")</f>
        <v>0</v>
      </c>
      <c r="CP118" s="69">
        <f>IFERROR(-Izmaksas!CP378,"")</f>
        <v>0</v>
      </c>
      <c r="CQ118" s="69">
        <f>IFERROR(-Izmaksas!CQ378,"")</f>
        <v>0</v>
      </c>
      <c r="CR118" s="69">
        <f>IFERROR(-Izmaksas!CR378,"")</f>
        <v>0</v>
      </c>
      <c r="CS118" s="69">
        <f>IFERROR(-Izmaksas!CS378,"")</f>
        <v>0</v>
      </c>
      <c r="CT118" s="69">
        <f>IFERROR(-Izmaksas!CT378,"")</f>
        <v>0</v>
      </c>
      <c r="CU118" s="69">
        <f>IFERROR(-Izmaksas!CU378,"")</f>
        <v>0</v>
      </c>
      <c r="CV118" s="69">
        <f>IFERROR(-Izmaksas!CV378,"")</f>
        <v>0</v>
      </c>
      <c r="CW118" s="69">
        <f>IFERROR(-Izmaksas!CW378,"")</f>
        <v>0</v>
      </c>
      <c r="CX118" s="69">
        <f>IFERROR(-Izmaksas!CX378,"")</f>
        <v>0</v>
      </c>
      <c r="CY118" s="69">
        <f>IFERROR(-Izmaksas!CY378,"")</f>
        <v>0</v>
      </c>
      <c r="CZ118" s="69">
        <f>IFERROR(-Izmaksas!CZ378,"")</f>
        <v>0</v>
      </c>
      <c r="DA118" s="69">
        <f>IFERROR(-Izmaksas!DA378,"")</f>
        <v>0</v>
      </c>
      <c r="DB118" s="69">
        <f>IFERROR(-Izmaksas!DB378,"")</f>
        <v>0</v>
      </c>
      <c r="DC118" s="69">
        <f>IFERROR(-Izmaksas!DC378,"")</f>
        <v>0</v>
      </c>
      <c r="DD118" s="69">
        <f>IFERROR(-Izmaksas!DD378,"")</f>
        <v>0</v>
      </c>
      <c r="DE118" s="69">
        <f>IFERROR(-Izmaksas!DE378,"")</f>
        <v>0</v>
      </c>
      <c r="DF118" s="69">
        <f>IFERROR(-Izmaksas!DF378,"")</f>
        <v>0</v>
      </c>
      <c r="DG118" s="69">
        <f>IFERROR(-Izmaksas!DG378,"")</f>
        <v>0</v>
      </c>
      <c r="DH118" s="69">
        <f>IFERROR(-Izmaksas!DH378,"")</f>
        <v>0</v>
      </c>
      <c r="DI118" s="69">
        <f>IFERROR(-Izmaksas!DI378,"")</f>
        <v>0</v>
      </c>
      <c r="DJ118" s="69">
        <f>IFERROR(-Izmaksas!DJ378,"")</f>
        <v>0</v>
      </c>
      <c r="DK118" s="69">
        <f>IFERROR(-Izmaksas!DK378,"")</f>
        <v>0</v>
      </c>
      <c r="DL118" s="69">
        <f>IFERROR(-Izmaksas!DL378,"")</f>
        <v>0</v>
      </c>
      <c r="DM118" s="69">
        <f>IFERROR(-Izmaksas!DM378,"")</f>
        <v>0</v>
      </c>
      <c r="DN118" s="69">
        <f>IFERROR(-Izmaksas!DN378,"")</f>
        <v>0</v>
      </c>
      <c r="DO118" s="69">
        <f>IFERROR(-Izmaksas!DO378,"")</f>
        <v>0</v>
      </c>
      <c r="DP118" s="69">
        <f>IFERROR(-Izmaksas!DP378,"")</f>
        <v>0</v>
      </c>
      <c r="DQ118" s="69">
        <f>IFERROR(-Izmaksas!DQ378,"")</f>
        <v>0</v>
      </c>
      <c r="DR118" s="69">
        <f>IFERROR(-Izmaksas!DR378,"")</f>
        <v>0</v>
      </c>
      <c r="DS118" s="69">
        <f>IFERROR(-Izmaksas!DS378,"")</f>
        <v>0</v>
      </c>
      <c r="DT118" s="69">
        <f>IFERROR(-Izmaksas!DT378,"")</f>
        <v>0</v>
      </c>
      <c r="DU118" s="69">
        <f>IFERROR(-Izmaksas!DU378,"")</f>
        <v>0</v>
      </c>
    </row>
    <row r="119" spans="1:125">
      <c r="A119" s="61" t="str">
        <f>IFERROR(Izmaksas!A379,"")</f>
        <v>Nominālās riska izmaksas uzturēšanas fāzē</v>
      </c>
      <c r="B119" s="2"/>
      <c r="C119" s="2"/>
      <c r="D119" s="69">
        <f>IFERROR(-Izmaksas!D379,"")</f>
        <v>-468293.71676154004</v>
      </c>
      <c r="E119" s="69">
        <f>IFERROR(-Izmaksas!E379,"")</f>
        <v>-229.10915647170526</v>
      </c>
      <c r="F119" s="69">
        <f>IFERROR(-Izmaksas!F379,"")</f>
        <v>-230.54366938815926</v>
      </c>
      <c r="G119" s="69">
        <f>IFERROR(-Izmaksas!G379,"")</f>
        <v>-231.97125257782673</v>
      </c>
      <c r="H119" s="69">
        <f>IFERROR(-Izmaksas!H379,"")</f>
        <v>-233.39166669298416</v>
      </c>
      <c r="I119" s="69">
        <f>IFERROR(-Izmaksas!I379,"")</f>
        <v>-234.26552322999066</v>
      </c>
      <c r="J119" s="69">
        <f>IFERROR(-Izmaksas!J379,"")</f>
        <v>-6014.8684154929324</v>
      </c>
      <c r="K119" s="69">
        <f>IFERROR(-Izmaksas!K379,"")</f>
        <v>-6049.1595489791198</v>
      </c>
      <c r="L119" s="69">
        <f>IFERROR(-Izmaksas!L379,"")</f>
        <v>-6083.261915474608</v>
      </c>
      <c r="M119" s="69">
        <f>IFERROR(-Izmaksas!M379,"")</f>
        <v>-6077.6988565147612</v>
      </c>
      <c r="N119" s="69">
        <f>IFERROR(-Izmaksas!N379,"")</f>
        <v>-6108.1980462916999</v>
      </c>
      <c r="O119" s="69">
        <f>IFERROR(-Izmaksas!O379,"")</f>
        <v>-6138.5126152310231</v>
      </c>
      <c r="P119" s="69">
        <f>IFERROR(-Izmaksas!P379,"")</f>
        <v>-6168.6383038432386</v>
      </c>
      <c r="Q119" s="69">
        <f>IFERROR(-Izmaksas!Q379,"")</f>
        <v>-6199.2528336450569</v>
      </c>
      <c r="R119" s="69">
        <f>IFERROR(-Izmaksas!R379,"")</f>
        <v>-6230.3620072175345</v>
      </c>
      <c r="S119" s="69">
        <f>IFERROR(-Izmaksas!S379,"")</f>
        <v>-6261.2828675356432</v>
      </c>
      <c r="T119" s="69">
        <f>IFERROR(-Izmaksas!T379,"")</f>
        <v>-6292.0110699201023</v>
      </c>
      <c r="U119" s="69">
        <f>IFERROR(-Izmaksas!U379,"")</f>
        <v>-6323.2378903179579</v>
      </c>
      <c r="V119" s="69">
        <f>IFERROR(-Izmaksas!V379,"")</f>
        <v>-6354.9692473618852</v>
      </c>
      <c r="W119" s="69">
        <f>IFERROR(-Izmaksas!W379,"")</f>
        <v>-6386.508524886357</v>
      </c>
      <c r="X119" s="69">
        <f>IFERROR(-Izmaksas!X379,"")</f>
        <v>-6417.8512913185059</v>
      </c>
      <c r="Y119" s="69">
        <f>IFERROR(-Izmaksas!Y379,"")</f>
        <v>-6449.7026481243174</v>
      </c>
      <c r="Z119" s="69">
        <f>IFERROR(-Izmaksas!Z379,"")</f>
        <v>-6482.0686323091231</v>
      </c>
      <c r="AA119" s="69">
        <f>IFERROR(-Izmaksas!AA379,"")</f>
        <v>-6514.238695384086</v>
      </c>
      <c r="AB119" s="69">
        <f>IFERROR(-Izmaksas!AB379,"")</f>
        <v>-6546.2083171448767</v>
      </c>
      <c r="AC119" s="69">
        <f>IFERROR(-Izmaksas!AC379,"")</f>
        <v>-6578.6967010868038</v>
      </c>
      <c r="AD119" s="69">
        <f>IFERROR(-Izmaksas!AD379,"")</f>
        <v>-8957.5050915842221</v>
      </c>
      <c r="AE119" s="69">
        <f>IFERROR(-Izmaksas!AE379,"")</f>
        <v>-9001.9605764203789</v>
      </c>
      <c r="AF119" s="69">
        <f>IFERROR(-Izmaksas!AF379,"")</f>
        <v>-9046.1390734314955</v>
      </c>
      <c r="AG119" s="69">
        <f>IFERROR(-Izmaksas!AG379,"")</f>
        <v>-9091.0344426546199</v>
      </c>
      <c r="AH119" s="69">
        <f>IFERROR(-Izmaksas!AH379,"")</f>
        <v>-9136.655193415907</v>
      </c>
      <c r="AI119" s="69">
        <f>IFERROR(-Izmaksas!AI379,"")</f>
        <v>-9181.9997879487892</v>
      </c>
      <c r="AJ119" s="69">
        <f>IFERROR(-Izmaksas!AJ379,"")</f>
        <v>-9227.0618549001247</v>
      </c>
      <c r="AK119" s="69">
        <f>IFERROR(-Izmaksas!AK379,"")</f>
        <v>-9272.8551315077129</v>
      </c>
      <c r="AL119" s="69">
        <f>IFERROR(-Izmaksas!AL379,"")</f>
        <v>-9319.3882972842257</v>
      </c>
      <c r="AM119" s="69">
        <f>IFERROR(-Izmaksas!AM379,"")</f>
        <v>-9365.639783707762</v>
      </c>
      <c r="AN119" s="69">
        <f>IFERROR(-Izmaksas!AN379,"")</f>
        <v>-9411.6030919981276</v>
      </c>
      <c r="AO119" s="69">
        <f>IFERROR(-Izmaksas!AO379,"")</f>
        <v>-9458.3122341378676</v>
      </c>
      <c r="AP119" s="69">
        <f>IFERROR(-Izmaksas!AP379,"")</f>
        <v>-9505.7760632299087</v>
      </c>
      <c r="AQ119" s="69">
        <f>IFERROR(-Izmaksas!AQ379,"")</f>
        <v>-9552.9525793819175</v>
      </c>
      <c r="AR119" s="69">
        <f>IFERROR(-Izmaksas!AR379,"")</f>
        <v>-9599.8351538380903</v>
      </c>
      <c r="AS119" s="69">
        <f>IFERROR(-Izmaksas!AS379,"")</f>
        <v>-9647.4784788206252</v>
      </c>
      <c r="AT119" s="69">
        <f>IFERROR(-Izmaksas!AT379,"")</f>
        <v>-9695.8915844945095</v>
      </c>
      <c r="AU119" s="69">
        <f>IFERROR(-Izmaksas!AU379,"")</f>
        <v>-9744.0116309695568</v>
      </c>
      <c r="AV119" s="69">
        <f>IFERROR(-Izmaksas!AV379,"")</f>
        <v>-9791.8318569148523</v>
      </c>
      <c r="AW119" s="69">
        <f>IFERROR(-Izmaksas!AW379,"")</f>
        <v>-9840.4280483970379</v>
      </c>
      <c r="AX119" s="69">
        <f>IFERROR(-Izmaksas!AX379,"")</f>
        <v>-9889.8094161843983</v>
      </c>
      <c r="AY119" s="69">
        <f>IFERROR(-Izmaksas!AY379,"")</f>
        <v>-9938.8918635889477</v>
      </c>
      <c r="AZ119" s="69">
        <f>IFERROR(-Izmaksas!AZ379,"")</f>
        <v>-9987.6684940531504</v>
      </c>
      <c r="BA119" s="69">
        <f>IFERROR(-Izmaksas!BA379,"")</f>
        <v>-10037.23660936498</v>
      </c>
      <c r="BB119" s="69">
        <f>IFERROR(-Izmaksas!BB379,"")</f>
        <v>-10087.605604508086</v>
      </c>
      <c r="BC119" s="69">
        <f>IFERROR(-Izmaksas!BC379,"")</f>
        <v>-10137.669700860726</v>
      </c>
      <c r="BD119" s="69">
        <f>IFERROR(-Izmaksas!BD379,"")</f>
        <v>-10187.421863934213</v>
      </c>
      <c r="BE119" s="69">
        <f>IFERROR(-Izmaksas!BE379,"")</f>
        <v>-10237.981341552279</v>
      </c>
      <c r="BF119" s="69">
        <f>IFERROR(-Izmaksas!BF379,"")</f>
        <v>-10289.357716598248</v>
      </c>
      <c r="BG119" s="69">
        <f>IFERROR(-Izmaksas!BG379,"")</f>
        <v>-10340.423094877942</v>
      </c>
      <c r="BH119" s="69">
        <f>IFERROR(-Izmaksas!BH379,"")</f>
        <v>-10391.170301212896</v>
      </c>
      <c r="BI119" s="69">
        <f>IFERROR(-Izmaksas!BI379,"")</f>
        <v>-10442.740968383323</v>
      </c>
      <c r="BJ119" s="69">
        <f>IFERROR(-Izmaksas!BJ379,"")</f>
        <v>-10495.144870930213</v>
      </c>
      <c r="BK119" s="69">
        <f>IFERROR(-Izmaksas!BK379,"")</f>
        <v>-10547.231556775501</v>
      </c>
      <c r="BL119" s="69">
        <f>IFERROR(-Izmaksas!BL379,"")</f>
        <v>-10598.993707237154</v>
      </c>
      <c r="BM119" s="69">
        <f>IFERROR(-Izmaksas!BM379,"")</f>
        <v>0</v>
      </c>
      <c r="BN119" s="69">
        <f>IFERROR(-Izmaksas!BN379,"")</f>
        <v>0</v>
      </c>
      <c r="BO119" s="69">
        <f>IFERROR(-Izmaksas!BO379,"")</f>
        <v>0</v>
      </c>
      <c r="BP119" s="69">
        <f>IFERROR(-Izmaksas!BP379,"")</f>
        <v>0</v>
      </c>
      <c r="BQ119" s="69">
        <f>IFERROR(-Izmaksas!BQ379,"")</f>
        <v>0</v>
      </c>
      <c r="BR119" s="69">
        <f>IFERROR(-Izmaksas!BR379,"")</f>
        <v>0</v>
      </c>
      <c r="BS119" s="69">
        <f>IFERROR(-Izmaksas!BS379,"")</f>
        <v>0</v>
      </c>
      <c r="BT119" s="69">
        <f>IFERROR(-Izmaksas!BT379,"")</f>
        <v>0</v>
      </c>
      <c r="BU119" s="69">
        <f>IFERROR(-Izmaksas!BU379,"")</f>
        <v>0</v>
      </c>
      <c r="BV119" s="69">
        <f>IFERROR(-Izmaksas!BV379,"")</f>
        <v>0</v>
      </c>
      <c r="BW119" s="69">
        <f>IFERROR(-Izmaksas!BW379,"")</f>
        <v>0</v>
      </c>
      <c r="BX119" s="69">
        <f>IFERROR(-Izmaksas!BX379,"")</f>
        <v>0</v>
      </c>
      <c r="BY119" s="69">
        <f>IFERROR(-Izmaksas!BY379,"")</f>
        <v>0</v>
      </c>
      <c r="BZ119" s="69">
        <f>IFERROR(-Izmaksas!BZ379,"")</f>
        <v>0</v>
      </c>
      <c r="CA119" s="69">
        <f>IFERROR(-Izmaksas!CA379,"")</f>
        <v>0</v>
      </c>
      <c r="CB119" s="69">
        <f>IFERROR(-Izmaksas!CB379,"")</f>
        <v>0</v>
      </c>
      <c r="CC119" s="69">
        <f>IFERROR(-Izmaksas!CC379,"")</f>
        <v>0</v>
      </c>
      <c r="CD119" s="69">
        <f>IFERROR(-Izmaksas!CD379,"")</f>
        <v>0</v>
      </c>
      <c r="CE119" s="69">
        <f>IFERROR(-Izmaksas!CE379,"")</f>
        <v>0</v>
      </c>
      <c r="CF119" s="69">
        <f>IFERROR(-Izmaksas!CF379,"")</f>
        <v>0</v>
      </c>
      <c r="CG119" s="69">
        <f>IFERROR(-Izmaksas!CG379,"")</f>
        <v>0</v>
      </c>
      <c r="CH119" s="69">
        <f>IFERROR(-Izmaksas!CH379,"")</f>
        <v>0</v>
      </c>
      <c r="CI119" s="69">
        <f>IFERROR(-Izmaksas!CI379,"")</f>
        <v>0</v>
      </c>
      <c r="CJ119" s="69">
        <f>IFERROR(-Izmaksas!CJ379,"")</f>
        <v>0</v>
      </c>
      <c r="CK119" s="69">
        <f>IFERROR(-Izmaksas!CK379,"")</f>
        <v>0</v>
      </c>
      <c r="CL119" s="69">
        <f>IFERROR(-Izmaksas!CL379,"")</f>
        <v>0</v>
      </c>
      <c r="CM119" s="69">
        <f>IFERROR(-Izmaksas!CM379,"")</f>
        <v>0</v>
      </c>
      <c r="CN119" s="69">
        <f>IFERROR(-Izmaksas!CN379,"")</f>
        <v>0</v>
      </c>
      <c r="CO119" s="69">
        <f>IFERROR(-Izmaksas!CO379,"")</f>
        <v>0</v>
      </c>
      <c r="CP119" s="69">
        <f>IFERROR(-Izmaksas!CP379,"")</f>
        <v>0</v>
      </c>
      <c r="CQ119" s="69">
        <f>IFERROR(-Izmaksas!CQ379,"")</f>
        <v>0</v>
      </c>
      <c r="CR119" s="69">
        <f>IFERROR(-Izmaksas!CR379,"")</f>
        <v>0</v>
      </c>
      <c r="CS119" s="69">
        <f>IFERROR(-Izmaksas!CS379,"")</f>
        <v>0</v>
      </c>
      <c r="CT119" s="69">
        <f>IFERROR(-Izmaksas!CT379,"")</f>
        <v>0</v>
      </c>
      <c r="CU119" s="69">
        <f>IFERROR(-Izmaksas!CU379,"")</f>
        <v>0</v>
      </c>
      <c r="CV119" s="69">
        <f>IFERROR(-Izmaksas!CV379,"")</f>
        <v>0</v>
      </c>
      <c r="CW119" s="69">
        <f>IFERROR(-Izmaksas!CW379,"")</f>
        <v>0</v>
      </c>
      <c r="CX119" s="69">
        <f>IFERROR(-Izmaksas!CX379,"")</f>
        <v>0</v>
      </c>
      <c r="CY119" s="69">
        <f>IFERROR(-Izmaksas!CY379,"")</f>
        <v>0</v>
      </c>
      <c r="CZ119" s="69">
        <f>IFERROR(-Izmaksas!CZ379,"")</f>
        <v>0</v>
      </c>
      <c r="DA119" s="69">
        <f>IFERROR(-Izmaksas!DA379,"")</f>
        <v>0</v>
      </c>
      <c r="DB119" s="69">
        <f>IFERROR(-Izmaksas!DB379,"")</f>
        <v>0</v>
      </c>
      <c r="DC119" s="69">
        <f>IFERROR(-Izmaksas!DC379,"")</f>
        <v>0</v>
      </c>
      <c r="DD119" s="69">
        <f>IFERROR(-Izmaksas!DD379,"")</f>
        <v>0</v>
      </c>
      <c r="DE119" s="69">
        <f>IFERROR(-Izmaksas!DE379,"")</f>
        <v>0</v>
      </c>
      <c r="DF119" s="69">
        <f>IFERROR(-Izmaksas!DF379,"")</f>
        <v>0</v>
      </c>
      <c r="DG119" s="69">
        <f>IFERROR(-Izmaksas!DG379,"")</f>
        <v>0</v>
      </c>
      <c r="DH119" s="69">
        <f>IFERROR(-Izmaksas!DH379,"")</f>
        <v>0</v>
      </c>
      <c r="DI119" s="69">
        <f>IFERROR(-Izmaksas!DI379,"")</f>
        <v>0</v>
      </c>
      <c r="DJ119" s="69">
        <f>IFERROR(-Izmaksas!DJ379,"")</f>
        <v>0</v>
      </c>
      <c r="DK119" s="69">
        <f>IFERROR(-Izmaksas!DK379,"")</f>
        <v>0</v>
      </c>
      <c r="DL119" s="69">
        <f>IFERROR(-Izmaksas!DL379,"")</f>
        <v>0</v>
      </c>
      <c r="DM119" s="69">
        <f>IFERROR(-Izmaksas!DM379,"")</f>
        <v>0</v>
      </c>
      <c r="DN119" s="69">
        <f>IFERROR(-Izmaksas!DN379,"")</f>
        <v>0</v>
      </c>
      <c r="DO119" s="69">
        <f>IFERROR(-Izmaksas!DO379,"")</f>
        <v>0</v>
      </c>
      <c r="DP119" s="69">
        <f>IFERROR(-Izmaksas!DP379,"")</f>
        <v>0</v>
      </c>
      <c r="DQ119" s="69">
        <f>IFERROR(-Izmaksas!DQ379,"")</f>
        <v>0</v>
      </c>
      <c r="DR119" s="69">
        <f>IFERROR(-Izmaksas!DR379,"")</f>
        <v>0</v>
      </c>
      <c r="DS119" s="69">
        <f>IFERROR(-Izmaksas!DS379,"")</f>
        <v>0</v>
      </c>
      <c r="DT119" s="69">
        <f>IFERROR(-Izmaksas!DT379,"")</f>
        <v>0</v>
      </c>
      <c r="DU119" s="69">
        <f>IFERROR(-Izmaksas!DU379,"")</f>
        <v>0</v>
      </c>
    </row>
    <row r="120" spans="1:125">
      <c r="A120" s="61" t="str">
        <f>IFERROR(Izmaksas!A380,"")</f>
        <v>Pievienotās vērtības nodoklis</v>
      </c>
      <c r="B120" s="2"/>
      <c r="C120" s="2"/>
      <c r="D120" s="69">
        <f>IFERROR(-Izmaksas!D380,"")</f>
        <v>-2519398.5484234984</v>
      </c>
      <c r="E120" s="69">
        <f>IFERROR(-Izmaksas!E380,"")</f>
        <v>-330965.80717000348</v>
      </c>
      <c r="F120" s="69">
        <f>IFERROR(-Izmaksas!F380,"")</f>
        <v>-333038.07146795455</v>
      </c>
      <c r="G120" s="69">
        <f>IFERROR(-Izmaksas!G380,"")</f>
        <v>-335100.32524229889</v>
      </c>
      <c r="H120" s="69">
        <f>IFERROR(-Izmaksas!H380,"")</f>
        <v>-337152.22273683141</v>
      </c>
      <c r="I120" s="69">
        <f>IFERROR(-Izmaksas!I380,"")</f>
        <v>-338414.57575045642</v>
      </c>
      <c r="J120" s="69">
        <f>IFERROR(-Izmaksas!J380,"")</f>
        <v>-10792.566154228218</v>
      </c>
      <c r="K120" s="69">
        <f>IFERROR(-Izmaksas!K380,"")</f>
        <v>-10854.09523534658</v>
      </c>
      <c r="L120" s="69">
        <f>IFERROR(-Izmaksas!L380,"")</f>
        <v>-10915.285609099441</v>
      </c>
      <c r="M120" s="69">
        <f>IFERROR(-Izmaksas!M380,"")</f>
        <v>-10905.303731243332</v>
      </c>
      <c r="N120" s="69">
        <f>IFERROR(-Izmaksas!N380,"")</f>
        <v>-10960.028872440125</v>
      </c>
      <c r="O120" s="69">
        <f>IFERROR(-Izmaksas!O380,"")</f>
        <v>-11014.422745774384</v>
      </c>
      <c r="P120" s="69">
        <f>IFERROR(-Izmaksas!P380,"")</f>
        <v>-11068.477708381968</v>
      </c>
      <c r="Q120" s="69">
        <f>IFERROR(-Izmaksas!Q380,"")</f>
        <v>-11123.409805868199</v>
      </c>
      <c r="R120" s="69">
        <f>IFERROR(-Izmaksas!R380,"")</f>
        <v>-11179.229449888926</v>
      </c>
      <c r="S120" s="69">
        <f>IFERROR(-Izmaksas!S380,"")</f>
        <v>-11234.71120068987</v>
      </c>
      <c r="T120" s="69">
        <f>IFERROR(-Izmaksas!T380,"")</f>
        <v>-11289.847262549607</v>
      </c>
      <c r="U120" s="69">
        <f>IFERROR(-Izmaksas!U380,"")</f>
        <v>-11345.878001985562</v>
      </c>
      <c r="V120" s="69">
        <f>IFERROR(-Izmaksas!V380,"")</f>
        <v>-11402.814038886707</v>
      </c>
      <c r="W120" s="69">
        <f>IFERROR(-Izmaksas!W380,"")</f>
        <v>-11459.405424703669</v>
      </c>
      <c r="X120" s="69">
        <f>IFERROR(-Izmaksas!X380,"")</f>
        <v>-11515.6442078006</v>
      </c>
      <c r="Y120" s="69">
        <f>IFERROR(-Izmaksas!Y380,"")</f>
        <v>-11572.795562025276</v>
      </c>
      <c r="Z120" s="69">
        <f>IFERROR(-Izmaksas!Z380,"")</f>
        <v>-11630.87031966444</v>
      </c>
      <c r="AA120" s="69">
        <f>IFERROR(-Izmaksas!AA380,"")</f>
        <v>-11688.593533197743</v>
      </c>
      <c r="AB120" s="69">
        <f>IFERROR(-Izmaksas!AB380,"")</f>
        <v>-11745.957091956612</v>
      </c>
      <c r="AC120" s="69">
        <f>IFERROR(-Izmaksas!AC380,"")</f>
        <v>-11804.251473265782</v>
      </c>
      <c r="AD120" s="69">
        <f>IFERROR(-Izmaksas!AD380,"")</f>
        <v>-16244.183825595746</v>
      </c>
      <c r="AE120" s="69">
        <f>IFERROR(-Izmaksas!AE380,"")</f>
        <v>-16324.802598384716</v>
      </c>
      <c r="AF120" s="69">
        <f>IFERROR(-Izmaksas!AF380,"")</f>
        <v>-16404.91906153486</v>
      </c>
      <c r="AG120" s="69">
        <f>IFERROR(-Izmaksas!AG380,"")</f>
        <v>-16486.335552301203</v>
      </c>
      <c r="AH120" s="69">
        <f>IFERROR(-Izmaksas!AH380,"")</f>
        <v>-16569.06750210766</v>
      </c>
      <c r="AI120" s="69">
        <f>IFERROR(-Izmaksas!AI380,"")</f>
        <v>-16651.298650352415</v>
      </c>
      <c r="AJ120" s="69">
        <f>IFERROR(-Izmaksas!AJ380,"")</f>
        <v>-16733.017442765558</v>
      </c>
      <c r="AK120" s="69">
        <f>IFERROR(-Izmaksas!AK380,"")</f>
        <v>-16816.062263347227</v>
      </c>
      <c r="AL120" s="69">
        <f>IFERROR(-Izmaksas!AL380,"")</f>
        <v>-16900.448852149813</v>
      </c>
      <c r="AM120" s="69">
        <f>IFERROR(-Izmaksas!AM380,"")</f>
        <v>-16984.324623359462</v>
      </c>
      <c r="AN120" s="69">
        <f>IFERROR(-Izmaksas!AN380,"")</f>
        <v>-17067.67779162087</v>
      </c>
      <c r="AO120" s="69">
        <f>IFERROR(-Izmaksas!AO380,"")</f>
        <v>-17152.38350861417</v>
      </c>
      <c r="AP120" s="69">
        <f>IFERROR(-Izmaksas!AP380,"")</f>
        <v>-17238.457829192805</v>
      </c>
      <c r="AQ120" s="69">
        <f>IFERROR(-Izmaksas!AQ380,"")</f>
        <v>-17324.011115826652</v>
      </c>
      <c r="AR120" s="69">
        <f>IFERROR(-Izmaksas!AR380,"")</f>
        <v>-17409.031347453285</v>
      </c>
      <c r="AS120" s="69">
        <f>IFERROR(-Izmaksas!AS380,"")</f>
        <v>-17495.431178786457</v>
      </c>
      <c r="AT120" s="69">
        <f>IFERROR(-Izmaksas!AT380,"")</f>
        <v>-17583.22698577667</v>
      </c>
      <c r="AU120" s="69">
        <f>IFERROR(-Izmaksas!AU380,"")</f>
        <v>-17670.491338143183</v>
      </c>
      <c r="AV120" s="69">
        <f>IFERROR(-Izmaksas!AV380,"")</f>
        <v>-17757.211974402351</v>
      </c>
      <c r="AW120" s="69">
        <f>IFERROR(-Izmaksas!AW380,"")</f>
        <v>-17845.339802362185</v>
      </c>
      <c r="AX120" s="69">
        <f>IFERROR(-Izmaksas!AX380,"")</f>
        <v>-17934.891525492199</v>
      </c>
      <c r="AY120" s="69">
        <f>IFERROR(-Izmaksas!AY380,"")</f>
        <v>-18023.901164906049</v>
      </c>
      <c r="AZ120" s="69">
        <f>IFERROR(-Izmaksas!AZ380,"")</f>
        <v>-18112.356213890402</v>
      </c>
      <c r="BA120" s="69">
        <f>IFERROR(-Izmaksas!BA380,"")</f>
        <v>-18202.246598409431</v>
      </c>
      <c r="BB120" s="69">
        <f>IFERROR(-Izmaksas!BB380,"")</f>
        <v>-18293.589356002041</v>
      </c>
      <c r="BC120" s="69">
        <f>IFERROR(-Izmaksas!BC380,"")</f>
        <v>-18384.37918820417</v>
      </c>
      <c r="BD120" s="69">
        <f>IFERROR(-Izmaksas!BD380,"")</f>
        <v>-18474.603338168206</v>
      </c>
      <c r="BE120" s="69">
        <f>IFERROR(-Izmaksas!BE380,"")</f>
        <v>-18566.291530377621</v>
      </c>
      <c r="BF120" s="69">
        <f>IFERROR(-Izmaksas!BF380,"")</f>
        <v>-18659.461143122084</v>
      </c>
      <c r="BG120" s="69">
        <f>IFERROR(-Izmaksas!BG380,"")</f>
        <v>-18752.066771968253</v>
      </c>
      <c r="BH120" s="69">
        <f>IFERROR(-Izmaksas!BH380,"")</f>
        <v>-18844.095404931573</v>
      </c>
      <c r="BI120" s="69">
        <f>IFERROR(-Izmaksas!BI380,"")</f>
        <v>-18937.617360985172</v>
      </c>
      <c r="BJ120" s="69">
        <f>IFERROR(-Izmaksas!BJ380,"")</f>
        <v>-19032.650365984526</v>
      </c>
      <c r="BK120" s="69">
        <f>IFERROR(-Izmaksas!BK380,"")</f>
        <v>-19127.108107407621</v>
      </c>
      <c r="BL120" s="69">
        <f>IFERROR(-Izmaksas!BL380,"")</f>
        <v>-19220.977313030202</v>
      </c>
      <c r="BM120" s="69">
        <f>IFERROR(-Izmaksas!BM380,"")</f>
        <v>0</v>
      </c>
      <c r="BN120" s="69">
        <f>IFERROR(-Izmaksas!BN380,"")</f>
        <v>0</v>
      </c>
      <c r="BO120" s="69">
        <f>IFERROR(-Izmaksas!BO380,"")</f>
        <v>0</v>
      </c>
      <c r="BP120" s="69">
        <f>IFERROR(-Izmaksas!BP380,"")</f>
        <v>0</v>
      </c>
      <c r="BQ120" s="69">
        <f>IFERROR(-Izmaksas!BQ380,"")</f>
        <v>0</v>
      </c>
      <c r="BR120" s="69">
        <f>IFERROR(-Izmaksas!BR380,"")</f>
        <v>0</v>
      </c>
      <c r="BS120" s="69">
        <f>IFERROR(-Izmaksas!BS380,"")</f>
        <v>0</v>
      </c>
      <c r="BT120" s="69">
        <f>IFERROR(-Izmaksas!BT380,"")</f>
        <v>0</v>
      </c>
      <c r="BU120" s="69">
        <f>IFERROR(-Izmaksas!BU380,"")</f>
        <v>0</v>
      </c>
      <c r="BV120" s="69">
        <f>IFERROR(-Izmaksas!BV380,"")</f>
        <v>0</v>
      </c>
      <c r="BW120" s="69">
        <f>IFERROR(-Izmaksas!BW380,"")</f>
        <v>0</v>
      </c>
      <c r="BX120" s="69">
        <f>IFERROR(-Izmaksas!BX380,"")</f>
        <v>0</v>
      </c>
      <c r="BY120" s="69">
        <f>IFERROR(-Izmaksas!BY380,"")</f>
        <v>0</v>
      </c>
      <c r="BZ120" s="69">
        <f>IFERROR(-Izmaksas!BZ380,"")</f>
        <v>0</v>
      </c>
      <c r="CA120" s="69">
        <f>IFERROR(-Izmaksas!CA380,"")</f>
        <v>0</v>
      </c>
      <c r="CB120" s="69">
        <f>IFERROR(-Izmaksas!CB380,"")</f>
        <v>0</v>
      </c>
      <c r="CC120" s="69">
        <f>IFERROR(-Izmaksas!CC380,"")</f>
        <v>0</v>
      </c>
      <c r="CD120" s="69">
        <f>IFERROR(-Izmaksas!CD380,"")</f>
        <v>0</v>
      </c>
      <c r="CE120" s="69">
        <f>IFERROR(-Izmaksas!CE380,"")</f>
        <v>0</v>
      </c>
      <c r="CF120" s="69">
        <f>IFERROR(-Izmaksas!CF380,"")</f>
        <v>0</v>
      </c>
      <c r="CG120" s="69">
        <f>IFERROR(-Izmaksas!CG380,"")</f>
        <v>0</v>
      </c>
      <c r="CH120" s="69">
        <f>IFERROR(-Izmaksas!CH380,"")</f>
        <v>0</v>
      </c>
      <c r="CI120" s="69">
        <f>IFERROR(-Izmaksas!CI380,"")</f>
        <v>0</v>
      </c>
      <c r="CJ120" s="69">
        <f>IFERROR(-Izmaksas!CJ380,"")</f>
        <v>0</v>
      </c>
      <c r="CK120" s="69">
        <f>IFERROR(-Izmaksas!CK380,"")</f>
        <v>0</v>
      </c>
      <c r="CL120" s="69">
        <f>IFERROR(-Izmaksas!CL380,"")</f>
        <v>0</v>
      </c>
      <c r="CM120" s="69">
        <f>IFERROR(-Izmaksas!CM380,"")</f>
        <v>0</v>
      </c>
      <c r="CN120" s="69">
        <f>IFERROR(-Izmaksas!CN380,"")</f>
        <v>0</v>
      </c>
      <c r="CO120" s="69">
        <f>IFERROR(-Izmaksas!CO380,"")</f>
        <v>0</v>
      </c>
      <c r="CP120" s="69">
        <f>IFERROR(-Izmaksas!CP380,"")</f>
        <v>0</v>
      </c>
      <c r="CQ120" s="69">
        <f>IFERROR(-Izmaksas!CQ380,"")</f>
        <v>0</v>
      </c>
      <c r="CR120" s="69">
        <f>IFERROR(-Izmaksas!CR380,"")</f>
        <v>0</v>
      </c>
      <c r="CS120" s="69">
        <f>IFERROR(-Izmaksas!CS380,"")</f>
        <v>0</v>
      </c>
      <c r="CT120" s="69">
        <f>IFERROR(-Izmaksas!CT380,"")</f>
        <v>0</v>
      </c>
      <c r="CU120" s="69">
        <f>IFERROR(-Izmaksas!CU380,"")</f>
        <v>0</v>
      </c>
      <c r="CV120" s="69">
        <f>IFERROR(-Izmaksas!CV380,"")</f>
        <v>0</v>
      </c>
      <c r="CW120" s="69">
        <f>IFERROR(-Izmaksas!CW380,"")</f>
        <v>0</v>
      </c>
      <c r="CX120" s="69">
        <f>IFERROR(-Izmaksas!CX380,"")</f>
        <v>0</v>
      </c>
      <c r="CY120" s="69">
        <f>IFERROR(-Izmaksas!CY380,"")</f>
        <v>0</v>
      </c>
      <c r="CZ120" s="69">
        <f>IFERROR(-Izmaksas!CZ380,"")</f>
        <v>0</v>
      </c>
      <c r="DA120" s="69">
        <f>IFERROR(-Izmaksas!DA380,"")</f>
        <v>0</v>
      </c>
      <c r="DB120" s="69">
        <f>IFERROR(-Izmaksas!DB380,"")</f>
        <v>0</v>
      </c>
      <c r="DC120" s="69">
        <f>IFERROR(-Izmaksas!DC380,"")</f>
        <v>0</v>
      </c>
      <c r="DD120" s="69">
        <f>IFERROR(-Izmaksas!DD380,"")</f>
        <v>0</v>
      </c>
      <c r="DE120" s="69">
        <f>IFERROR(-Izmaksas!DE380,"")</f>
        <v>0</v>
      </c>
      <c r="DF120" s="69">
        <f>IFERROR(-Izmaksas!DF380,"")</f>
        <v>0</v>
      </c>
      <c r="DG120" s="69">
        <f>IFERROR(-Izmaksas!DG380,"")</f>
        <v>0</v>
      </c>
      <c r="DH120" s="69">
        <f>IFERROR(-Izmaksas!DH380,"")</f>
        <v>0</v>
      </c>
      <c r="DI120" s="69">
        <f>IFERROR(-Izmaksas!DI380,"")</f>
        <v>0</v>
      </c>
      <c r="DJ120" s="69">
        <f>IFERROR(-Izmaksas!DJ380,"")</f>
        <v>0</v>
      </c>
      <c r="DK120" s="69">
        <f>IFERROR(-Izmaksas!DK380,"")</f>
        <v>0</v>
      </c>
      <c r="DL120" s="69">
        <f>IFERROR(-Izmaksas!DL380,"")</f>
        <v>0</v>
      </c>
      <c r="DM120" s="69">
        <f>IFERROR(-Izmaksas!DM380,"")</f>
        <v>0</v>
      </c>
      <c r="DN120" s="69">
        <f>IFERROR(-Izmaksas!DN380,"")</f>
        <v>0</v>
      </c>
      <c r="DO120" s="69">
        <f>IFERROR(-Izmaksas!DO380,"")</f>
        <v>0</v>
      </c>
      <c r="DP120" s="69">
        <f>IFERROR(-Izmaksas!DP380,"")</f>
        <v>0</v>
      </c>
      <c r="DQ120" s="69">
        <f>IFERROR(-Izmaksas!DQ380,"")</f>
        <v>0</v>
      </c>
      <c r="DR120" s="69">
        <f>IFERROR(-Izmaksas!DR380,"")</f>
        <v>0</v>
      </c>
      <c r="DS120" s="69">
        <f>IFERROR(-Izmaksas!DS380,"")</f>
        <v>0</v>
      </c>
      <c r="DT120" s="69">
        <f>IFERROR(-Izmaksas!DT380,"")</f>
        <v>0</v>
      </c>
      <c r="DU120" s="69">
        <f>IFERROR(-Izmaksas!DU380,"")</f>
        <v>0</v>
      </c>
    </row>
    <row r="121" spans="1:125">
      <c r="A121" s="61" t="str">
        <f>IFERROR(Izmaksas!A381,"")</f>
        <v>Parējās korekcijas nominālajās cenās</v>
      </c>
      <c r="B121" s="2"/>
      <c r="C121" s="2"/>
      <c r="D121" s="69">
        <f>IFERROR(-Izmaksas!D381,"")</f>
        <v>0</v>
      </c>
      <c r="E121" s="69">
        <f>IFERROR(-Izmaksas!E381,"")</f>
        <v>0</v>
      </c>
      <c r="F121" s="69">
        <f>IFERROR(-Izmaksas!F381,"")</f>
        <v>0</v>
      </c>
      <c r="G121" s="69">
        <f>IFERROR(-Izmaksas!G381,"")</f>
        <v>0</v>
      </c>
      <c r="H121" s="69">
        <f>IFERROR(-Izmaksas!H381,"")</f>
        <v>0</v>
      </c>
      <c r="I121" s="69">
        <f>IFERROR(-Izmaksas!I381,"")</f>
        <v>0</v>
      </c>
      <c r="J121" s="69">
        <f>IFERROR(-Izmaksas!J381,"")</f>
        <v>0</v>
      </c>
      <c r="K121" s="69">
        <f>IFERROR(-Izmaksas!K381,"")</f>
        <v>0</v>
      </c>
      <c r="L121" s="69">
        <f>IFERROR(-Izmaksas!L381,"")</f>
        <v>0</v>
      </c>
      <c r="M121" s="69">
        <f>IFERROR(-Izmaksas!M381,"")</f>
        <v>0</v>
      </c>
      <c r="N121" s="69">
        <f>IFERROR(-Izmaksas!N381,"")</f>
        <v>0</v>
      </c>
      <c r="O121" s="69">
        <f>IFERROR(-Izmaksas!O381,"")</f>
        <v>0</v>
      </c>
      <c r="P121" s="69">
        <f>IFERROR(-Izmaksas!P381,"")</f>
        <v>0</v>
      </c>
      <c r="Q121" s="69">
        <f>IFERROR(-Izmaksas!Q381,"")</f>
        <v>0</v>
      </c>
      <c r="R121" s="69">
        <f>IFERROR(-Izmaksas!R381,"")</f>
        <v>0</v>
      </c>
      <c r="S121" s="69">
        <f>IFERROR(-Izmaksas!S381,"")</f>
        <v>0</v>
      </c>
      <c r="T121" s="69">
        <f>IFERROR(-Izmaksas!T381,"")</f>
        <v>0</v>
      </c>
      <c r="U121" s="69">
        <f>IFERROR(-Izmaksas!U381,"")</f>
        <v>0</v>
      </c>
      <c r="V121" s="69">
        <f>IFERROR(-Izmaksas!V381,"")</f>
        <v>0</v>
      </c>
      <c r="W121" s="69">
        <f>IFERROR(-Izmaksas!W381,"")</f>
        <v>0</v>
      </c>
      <c r="X121" s="69">
        <f>IFERROR(-Izmaksas!X381,"")</f>
        <v>0</v>
      </c>
      <c r="Y121" s="69">
        <f>IFERROR(-Izmaksas!Y381,"")</f>
        <v>0</v>
      </c>
      <c r="Z121" s="69">
        <f>IFERROR(-Izmaksas!Z381,"")</f>
        <v>0</v>
      </c>
      <c r="AA121" s="69">
        <f>IFERROR(-Izmaksas!AA381,"")</f>
        <v>0</v>
      </c>
      <c r="AB121" s="69">
        <f>IFERROR(-Izmaksas!AB381,"")</f>
        <v>0</v>
      </c>
      <c r="AC121" s="69">
        <f>IFERROR(-Izmaksas!AC381,"")</f>
        <v>0</v>
      </c>
      <c r="AD121" s="69">
        <f>IFERROR(-Izmaksas!AD381,"")</f>
        <v>0</v>
      </c>
      <c r="AE121" s="69">
        <f>IFERROR(-Izmaksas!AE381,"")</f>
        <v>0</v>
      </c>
      <c r="AF121" s="69">
        <f>IFERROR(-Izmaksas!AF381,"")</f>
        <v>0</v>
      </c>
      <c r="AG121" s="69">
        <f>IFERROR(-Izmaksas!AG381,"")</f>
        <v>0</v>
      </c>
      <c r="AH121" s="69">
        <f>IFERROR(-Izmaksas!AH381,"")</f>
        <v>0</v>
      </c>
      <c r="AI121" s="69">
        <f>IFERROR(-Izmaksas!AI381,"")</f>
        <v>0</v>
      </c>
      <c r="AJ121" s="69">
        <f>IFERROR(-Izmaksas!AJ381,"")</f>
        <v>0</v>
      </c>
      <c r="AK121" s="69">
        <f>IFERROR(-Izmaksas!AK381,"")</f>
        <v>0</v>
      </c>
      <c r="AL121" s="69">
        <f>IFERROR(-Izmaksas!AL381,"")</f>
        <v>0</v>
      </c>
      <c r="AM121" s="69">
        <f>IFERROR(-Izmaksas!AM381,"")</f>
        <v>0</v>
      </c>
      <c r="AN121" s="69">
        <f>IFERROR(-Izmaksas!AN381,"")</f>
        <v>0</v>
      </c>
      <c r="AO121" s="69">
        <f>IFERROR(-Izmaksas!AO381,"")</f>
        <v>0</v>
      </c>
      <c r="AP121" s="69">
        <f>IFERROR(-Izmaksas!AP381,"")</f>
        <v>0</v>
      </c>
      <c r="AQ121" s="69">
        <f>IFERROR(-Izmaksas!AQ381,"")</f>
        <v>0</v>
      </c>
      <c r="AR121" s="69">
        <f>IFERROR(-Izmaksas!AR381,"")</f>
        <v>0</v>
      </c>
      <c r="AS121" s="69">
        <f>IFERROR(-Izmaksas!AS381,"")</f>
        <v>0</v>
      </c>
      <c r="AT121" s="69">
        <f>IFERROR(-Izmaksas!AT381,"")</f>
        <v>0</v>
      </c>
      <c r="AU121" s="69">
        <f>IFERROR(-Izmaksas!AU381,"")</f>
        <v>0</v>
      </c>
      <c r="AV121" s="69">
        <f>IFERROR(-Izmaksas!AV381,"")</f>
        <v>0</v>
      </c>
      <c r="AW121" s="69">
        <f>IFERROR(-Izmaksas!AW381,"")</f>
        <v>0</v>
      </c>
      <c r="AX121" s="69">
        <f>IFERROR(-Izmaksas!AX381,"")</f>
        <v>0</v>
      </c>
      <c r="AY121" s="69">
        <f>IFERROR(-Izmaksas!AY381,"")</f>
        <v>0</v>
      </c>
      <c r="AZ121" s="69">
        <f>IFERROR(-Izmaksas!AZ381,"")</f>
        <v>0</v>
      </c>
      <c r="BA121" s="69">
        <f>IFERROR(-Izmaksas!BA381,"")</f>
        <v>0</v>
      </c>
      <c r="BB121" s="69">
        <f>IFERROR(-Izmaksas!BB381,"")</f>
        <v>0</v>
      </c>
      <c r="BC121" s="69">
        <f>IFERROR(-Izmaksas!BC381,"")</f>
        <v>0</v>
      </c>
      <c r="BD121" s="69">
        <f>IFERROR(-Izmaksas!BD381,"")</f>
        <v>0</v>
      </c>
      <c r="BE121" s="69">
        <f>IFERROR(-Izmaksas!BE381,"")</f>
        <v>0</v>
      </c>
      <c r="BF121" s="69">
        <f>IFERROR(-Izmaksas!BF381,"")</f>
        <v>0</v>
      </c>
      <c r="BG121" s="69">
        <f>IFERROR(-Izmaksas!BG381,"")</f>
        <v>0</v>
      </c>
      <c r="BH121" s="69">
        <f>IFERROR(-Izmaksas!BH381,"")</f>
        <v>0</v>
      </c>
      <c r="BI121" s="69">
        <f>IFERROR(-Izmaksas!BI381,"")</f>
        <v>0</v>
      </c>
      <c r="BJ121" s="69">
        <f>IFERROR(-Izmaksas!BJ381,"")</f>
        <v>0</v>
      </c>
      <c r="BK121" s="69">
        <f>IFERROR(-Izmaksas!BK381,"")</f>
        <v>0</v>
      </c>
      <c r="BL121" s="69">
        <f>IFERROR(-Izmaksas!BL381,"")</f>
        <v>0</v>
      </c>
      <c r="BM121" s="69">
        <f>IFERROR(-Izmaksas!BM381,"")</f>
        <v>0</v>
      </c>
      <c r="BN121" s="69">
        <f>IFERROR(-Izmaksas!BN381,"")</f>
        <v>0</v>
      </c>
      <c r="BO121" s="69">
        <f>IFERROR(-Izmaksas!BO381,"")</f>
        <v>0</v>
      </c>
      <c r="BP121" s="69">
        <f>IFERROR(-Izmaksas!BP381,"")</f>
        <v>0</v>
      </c>
      <c r="BQ121" s="69">
        <f>IFERROR(-Izmaksas!BQ381,"")</f>
        <v>0</v>
      </c>
      <c r="BR121" s="69">
        <f>IFERROR(-Izmaksas!BR381,"")</f>
        <v>0</v>
      </c>
      <c r="BS121" s="69">
        <f>IFERROR(-Izmaksas!BS381,"")</f>
        <v>0</v>
      </c>
      <c r="BT121" s="69">
        <f>IFERROR(-Izmaksas!BT381,"")</f>
        <v>0</v>
      </c>
      <c r="BU121" s="69">
        <f>IFERROR(-Izmaksas!BU381,"")</f>
        <v>0</v>
      </c>
      <c r="BV121" s="69">
        <f>IFERROR(-Izmaksas!BV381,"")</f>
        <v>0</v>
      </c>
      <c r="BW121" s="69">
        <f>IFERROR(-Izmaksas!BW381,"")</f>
        <v>0</v>
      </c>
      <c r="BX121" s="69">
        <f>IFERROR(-Izmaksas!BX381,"")</f>
        <v>0</v>
      </c>
      <c r="BY121" s="69">
        <f>IFERROR(-Izmaksas!BY381,"")</f>
        <v>0</v>
      </c>
      <c r="BZ121" s="69">
        <f>IFERROR(-Izmaksas!BZ381,"")</f>
        <v>0</v>
      </c>
      <c r="CA121" s="69">
        <f>IFERROR(-Izmaksas!CA381,"")</f>
        <v>0</v>
      </c>
      <c r="CB121" s="69">
        <f>IFERROR(-Izmaksas!CB381,"")</f>
        <v>0</v>
      </c>
      <c r="CC121" s="69">
        <f>IFERROR(-Izmaksas!CC381,"")</f>
        <v>0</v>
      </c>
      <c r="CD121" s="69">
        <f>IFERROR(-Izmaksas!CD381,"")</f>
        <v>0</v>
      </c>
      <c r="CE121" s="69">
        <f>IFERROR(-Izmaksas!CE381,"")</f>
        <v>0</v>
      </c>
      <c r="CF121" s="69">
        <f>IFERROR(-Izmaksas!CF381,"")</f>
        <v>0</v>
      </c>
      <c r="CG121" s="69">
        <f>IFERROR(-Izmaksas!CG381,"")</f>
        <v>0</v>
      </c>
      <c r="CH121" s="69">
        <f>IFERROR(-Izmaksas!CH381,"")</f>
        <v>0</v>
      </c>
      <c r="CI121" s="69">
        <f>IFERROR(-Izmaksas!CI381,"")</f>
        <v>0</v>
      </c>
      <c r="CJ121" s="69">
        <f>IFERROR(-Izmaksas!CJ381,"")</f>
        <v>0</v>
      </c>
      <c r="CK121" s="69">
        <f>IFERROR(-Izmaksas!CK381,"")</f>
        <v>0</v>
      </c>
      <c r="CL121" s="69">
        <f>IFERROR(-Izmaksas!CL381,"")</f>
        <v>0</v>
      </c>
      <c r="CM121" s="69">
        <f>IFERROR(-Izmaksas!CM381,"")</f>
        <v>0</v>
      </c>
      <c r="CN121" s="69">
        <f>IFERROR(-Izmaksas!CN381,"")</f>
        <v>0</v>
      </c>
      <c r="CO121" s="69">
        <f>IFERROR(-Izmaksas!CO381,"")</f>
        <v>0</v>
      </c>
      <c r="CP121" s="69">
        <f>IFERROR(-Izmaksas!CP381,"")</f>
        <v>0</v>
      </c>
      <c r="CQ121" s="69">
        <f>IFERROR(-Izmaksas!CQ381,"")</f>
        <v>0</v>
      </c>
      <c r="CR121" s="69">
        <f>IFERROR(-Izmaksas!CR381,"")</f>
        <v>0</v>
      </c>
      <c r="CS121" s="69">
        <f>IFERROR(-Izmaksas!CS381,"")</f>
        <v>0</v>
      </c>
      <c r="CT121" s="69">
        <f>IFERROR(-Izmaksas!CT381,"")</f>
        <v>0</v>
      </c>
      <c r="CU121" s="69">
        <f>IFERROR(-Izmaksas!CU381,"")</f>
        <v>0</v>
      </c>
      <c r="CV121" s="69">
        <f>IFERROR(-Izmaksas!CV381,"")</f>
        <v>0</v>
      </c>
      <c r="CW121" s="69">
        <f>IFERROR(-Izmaksas!CW381,"")</f>
        <v>0</v>
      </c>
      <c r="CX121" s="69">
        <f>IFERROR(-Izmaksas!CX381,"")</f>
        <v>0</v>
      </c>
      <c r="CY121" s="69">
        <f>IFERROR(-Izmaksas!CY381,"")</f>
        <v>0</v>
      </c>
      <c r="CZ121" s="69">
        <f>IFERROR(-Izmaksas!CZ381,"")</f>
        <v>0</v>
      </c>
      <c r="DA121" s="69">
        <f>IFERROR(-Izmaksas!DA381,"")</f>
        <v>0</v>
      </c>
      <c r="DB121" s="69">
        <f>IFERROR(-Izmaksas!DB381,"")</f>
        <v>0</v>
      </c>
      <c r="DC121" s="69">
        <f>IFERROR(-Izmaksas!DC381,"")</f>
        <v>0</v>
      </c>
      <c r="DD121" s="69">
        <f>IFERROR(-Izmaksas!DD381,"")</f>
        <v>0</v>
      </c>
      <c r="DE121" s="69">
        <f>IFERROR(-Izmaksas!DE381,"")</f>
        <v>0</v>
      </c>
      <c r="DF121" s="69">
        <f>IFERROR(-Izmaksas!DF381,"")</f>
        <v>0</v>
      </c>
      <c r="DG121" s="69">
        <f>IFERROR(-Izmaksas!DG381,"")</f>
        <v>0</v>
      </c>
      <c r="DH121" s="69">
        <f>IFERROR(-Izmaksas!DH381,"")</f>
        <v>0</v>
      </c>
      <c r="DI121" s="69">
        <f>IFERROR(-Izmaksas!DI381,"")</f>
        <v>0</v>
      </c>
      <c r="DJ121" s="69">
        <f>IFERROR(-Izmaksas!DJ381,"")</f>
        <v>0</v>
      </c>
      <c r="DK121" s="69">
        <f>IFERROR(-Izmaksas!DK381,"")</f>
        <v>0</v>
      </c>
      <c r="DL121" s="69">
        <f>IFERROR(-Izmaksas!DL381,"")</f>
        <v>0</v>
      </c>
      <c r="DM121" s="69">
        <f>IFERROR(-Izmaksas!DM381,"")</f>
        <v>0</v>
      </c>
      <c r="DN121" s="69">
        <f>IFERROR(-Izmaksas!DN381,"")</f>
        <v>0</v>
      </c>
      <c r="DO121" s="69">
        <f>IFERROR(-Izmaksas!DO381,"")</f>
        <v>0</v>
      </c>
      <c r="DP121" s="69">
        <f>IFERROR(-Izmaksas!DP381,"")</f>
        <v>0</v>
      </c>
      <c r="DQ121" s="69">
        <f>IFERROR(-Izmaksas!DQ381,"")</f>
        <v>0</v>
      </c>
      <c r="DR121" s="69">
        <f>IFERROR(-Izmaksas!DR381,"")</f>
        <v>0</v>
      </c>
      <c r="DS121" s="69">
        <f>IFERROR(-Izmaksas!DS381,"")</f>
        <v>0</v>
      </c>
      <c r="DT121" s="69">
        <f>IFERROR(-Izmaksas!DT381,"")</f>
        <v>0</v>
      </c>
      <c r="DU121" s="69">
        <f>IFERROR(-Izmaksas!DU381,"")</f>
        <v>0</v>
      </c>
    </row>
    <row r="122" spans="1:1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c r="A123" s="25" t="s">
        <v>288</v>
      </c>
      <c r="B123" s="25"/>
      <c r="C123" s="25"/>
      <c r="D123" s="85">
        <f>IFERROR(SUM(E123:DU123),"")</f>
        <v>-8042447.0094718449</v>
      </c>
      <c r="E123" s="110">
        <f t="shared" ref="E123:BP123" si="49">IFERROR(SUM(E113:E120),"")</f>
        <v>-500828.07824913698</v>
      </c>
      <c r="F123" s="110">
        <f t="shared" si="49"/>
        <v>-503963.89507215412</v>
      </c>
      <c r="G123" s="110">
        <f t="shared" si="49"/>
        <v>-507084.56364966778</v>
      </c>
      <c r="H123" s="110">
        <f t="shared" si="49"/>
        <v>-510189.56077229523</v>
      </c>
      <c r="I123" s="110">
        <f t="shared" si="49"/>
        <v>-512099.7938543522</v>
      </c>
      <c r="J123" s="110">
        <f t="shared" si="49"/>
        <v>-72321.853918735185</v>
      </c>
      <c r="K123" s="110">
        <f t="shared" si="49"/>
        <v>-72734.165240510411</v>
      </c>
      <c r="L123" s="110">
        <f t="shared" si="49"/>
        <v>-73144.206856984863</v>
      </c>
      <c r="M123" s="110">
        <f t="shared" si="49"/>
        <v>-73077.317490560978</v>
      </c>
      <c r="N123" s="110">
        <f t="shared" si="49"/>
        <v>-73444.035063634728</v>
      </c>
      <c r="O123" s="110">
        <f t="shared" si="49"/>
        <v>-73808.532784115538</v>
      </c>
      <c r="P123" s="110">
        <f t="shared" si="49"/>
        <v>-74170.759436556007</v>
      </c>
      <c r="Q123" s="110">
        <f t="shared" si="49"/>
        <v>-74538.863840372214</v>
      </c>
      <c r="R123" s="110">
        <f t="shared" si="49"/>
        <v>-74912.915764907433</v>
      </c>
      <c r="S123" s="110">
        <f t="shared" si="49"/>
        <v>-75284.703439797842</v>
      </c>
      <c r="T123" s="110">
        <f t="shared" si="49"/>
        <v>-75654.174625287123</v>
      </c>
      <c r="U123" s="110">
        <f t="shared" si="49"/>
        <v>-76029.64111717965</v>
      </c>
      <c r="V123" s="110">
        <f t="shared" si="49"/>
        <v>-76411.174080205587</v>
      </c>
      <c r="W123" s="110">
        <f t="shared" si="49"/>
        <v>-76790.3975085938</v>
      </c>
      <c r="X123" s="110">
        <f t="shared" si="49"/>
        <v>-77167.258117792895</v>
      </c>
      <c r="Y123" s="110">
        <f t="shared" si="49"/>
        <v>-77550.233939523241</v>
      </c>
      <c r="Z123" s="110">
        <f t="shared" si="49"/>
        <v>-77939.397561809688</v>
      </c>
      <c r="AA123" s="110">
        <f t="shared" si="49"/>
        <v>-78326.205458765689</v>
      </c>
      <c r="AB123" s="110">
        <f t="shared" si="49"/>
        <v>-78710.603280148745</v>
      </c>
      <c r="AC123" s="110">
        <f t="shared" si="49"/>
        <v>-79101.238618313713</v>
      </c>
      <c r="AD123" s="110">
        <f t="shared" si="49"/>
        <v>-104858.11601977845</v>
      </c>
      <c r="AE123" s="110">
        <f t="shared" si="49"/>
        <v>-105378.51967447966</v>
      </c>
      <c r="AF123" s="110">
        <f t="shared" si="49"/>
        <v>-105895.68086141814</v>
      </c>
      <c r="AG123" s="110">
        <f t="shared" si="49"/>
        <v>-106421.23387943118</v>
      </c>
      <c r="AH123" s="110">
        <f t="shared" si="49"/>
        <v>-106955.27834017403</v>
      </c>
      <c r="AI123" s="110">
        <f t="shared" si="49"/>
        <v>-107486.09006796929</v>
      </c>
      <c r="AJ123" s="110">
        <f t="shared" si="49"/>
        <v>-108013.5944786465</v>
      </c>
      <c r="AK123" s="110">
        <f t="shared" si="49"/>
        <v>-108549.65855701979</v>
      </c>
      <c r="AL123" s="110">
        <f t="shared" si="49"/>
        <v>-109094.38390697751</v>
      </c>
      <c r="AM123" s="110">
        <f t="shared" si="49"/>
        <v>-109635.81186932867</v>
      </c>
      <c r="AN123" s="110">
        <f t="shared" si="49"/>
        <v>-110173.86636821943</v>
      </c>
      <c r="AO123" s="110">
        <f t="shared" si="49"/>
        <v>-110720.65172816018</v>
      </c>
      <c r="AP123" s="110">
        <f t="shared" si="49"/>
        <v>-111276.27158511704</v>
      </c>
      <c r="AQ123" s="110">
        <f t="shared" si="49"/>
        <v>-111828.52810671522</v>
      </c>
      <c r="AR123" s="110">
        <f t="shared" si="49"/>
        <v>-112377.34369558383</v>
      </c>
      <c r="AS123" s="110">
        <f t="shared" si="49"/>
        <v>-112935.06476272341</v>
      </c>
      <c r="AT123" s="110">
        <f t="shared" si="49"/>
        <v>-113501.79701681942</v>
      </c>
      <c r="AU123" s="110">
        <f t="shared" si="49"/>
        <v>-114065.09866884953</v>
      </c>
      <c r="AV123" s="110">
        <f t="shared" si="49"/>
        <v>-114624.8905694955</v>
      </c>
      <c r="AW123" s="110">
        <f t="shared" si="49"/>
        <v>-115193.76605797787</v>
      </c>
      <c r="AX123" s="110">
        <f t="shared" si="49"/>
        <v>-115771.83295715578</v>
      </c>
      <c r="AY123" s="110">
        <f t="shared" si="49"/>
        <v>-116346.40064222651</v>
      </c>
      <c r="AZ123" s="110">
        <f t="shared" si="49"/>
        <v>-116917.38838088544</v>
      </c>
      <c r="BA123" s="110">
        <f t="shared" si="49"/>
        <v>-117497.64137913745</v>
      </c>
      <c r="BB123" s="110">
        <f t="shared" si="49"/>
        <v>-118087.2696162989</v>
      </c>
      <c r="BC123" s="110">
        <f t="shared" si="49"/>
        <v>-118673.32865507106</v>
      </c>
      <c r="BD123" s="110">
        <f t="shared" si="49"/>
        <v>-119255.73614850311</v>
      </c>
      <c r="BE123" s="110">
        <f t="shared" si="49"/>
        <v>-119847.5942067202</v>
      </c>
      <c r="BF123" s="110">
        <f t="shared" si="49"/>
        <v>-120449.01500862488</v>
      </c>
      <c r="BG123" s="110">
        <f t="shared" si="49"/>
        <v>-121046.79522817249</v>
      </c>
      <c r="BH123" s="110">
        <f t="shared" si="49"/>
        <v>-121640.8508714732</v>
      </c>
      <c r="BI123" s="110">
        <f t="shared" si="49"/>
        <v>-122244.54609085459</v>
      </c>
      <c r="BJ123" s="110">
        <f t="shared" si="49"/>
        <v>-122857.9953087974</v>
      </c>
      <c r="BK123" s="110">
        <f t="shared" si="49"/>
        <v>-123467.73113273593</v>
      </c>
      <c r="BL123" s="110">
        <f t="shared" si="49"/>
        <v>-124073.66788890265</v>
      </c>
      <c r="BM123" s="110">
        <f t="shared" si="49"/>
        <v>0</v>
      </c>
      <c r="BN123" s="110">
        <f t="shared" si="49"/>
        <v>0</v>
      </c>
      <c r="BO123" s="110">
        <f t="shared" si="49"/>
        <v>0</v>
      </c>
      <c r="BP123" s="110">
        <f t="shared" si="49"/>
        <v>0</v>
      </c>
      <c r="BQ123" s="110">
        <f t="shared" ref="BQ123:DU123" si="50">IFERROR(SUM(BQ113:BQ120),"")</f>
        <v>0</v>
      </c>
      <c r="BR123" s="110">
        <f t="shared" si="50"/>
        <v>0</v>
      </c>
      <c r="BS123" s="110">
        <f t="shared" si="50"/>
        <v>0</v>
      </c>
      <c r="BT123" s="110">
        <f t="shared" si="50"/>
        <v>0</v>
      </c>
      <c r="BU123" s="110">
        <f t="shared" si="50"/>
        <v>0</v>
      </c>
      <c r="BV123" s="110">
        <f t="shared" si="50"/>
        <v>0</v>
      </c>
      <c r="BW123" s="110">
        <f t="shared" si="50"/>
        <v>0</v>
      </c>
      <c r="BX123" s="110">
        <f t="shared" si="50"/>
        <v>0</v>
      </c>
      <c r="BY123" s="110">
        <f t="shared" si="50"/>
        <v>0</v>
      </c>
      <c r="BZ123" s="110">
        <f t="shared" si="50"/>
        <v>0</v>
      </c>
      <c r="CA123" s="110">
        <f t="shared" si="50"/>
        <v>0</v>
      </c>
      <c r="CB123" s="110">
        <f t="shared" si="50"/>
        <v>0</v>
      </c>
      <c r="CC123" s="110">
        <f t="shared" si="50"/>
        <v>0</v>
      </c>
      <c r="CD123" s="110">
        <f t="shared" si="50"/>
        <v>0</v>
      </c>
      <c r="CE123" s="110">
        <f t="shared" si="50"/>
        <v>0</v>
      </c>
      <c r="CF123" s="110">
        <f t="shared" si="50"/>
        <v>0</v>
      </c>
      <c r="CG123" s="110">
        <f t="shared" si="50"/>
        <v>0</v>
      </c>
      <c r="CH123" s="110">
        <f t="shared" si="50"/>
        <v>0</v>
      </c>
      <c r="CI123" s="110">
        <f t="shared" si="50"/>
        <v>0</v>
      </c>
      <c r="CJ123" s="110">
        <f t="shared" si="50"/>
        <v>0</v>
      </c>
      <c r="CK123" s="110">
        <f t="shared" si="50"/>
        <v>0</v>
      </c>
      <c r="CL123" s="110">
        <f t="shared" si="50"/>
        <v>0</v>
      </c>
      <c r="CM123" s="110">
        <f t="shared" si="50"/>
        <v>0</v>
      </c>
      <c r="CN123" s="110">
        <f t="shared" si="50"/>
        <v>0</v>
      </c>
      <c r="CO123" s="110">
        <f t="shared" si="50"/>
        <v>0</v>
      </c>
      <c r="CP123" s="110">
        <f t="shared" si="50"/>
        <v>0</v>
      </c>
      <c r="CQ123" s="110">
        <f t="shared" si="50"/>
        <v>0</v>
      </c>
      <c r="CR123" s="110">
        <f t="shared" si="50"/>
        <v>0</v>
      </c>
      <c r="CS123" s="110">
        <f t="shared" si="50"/>
        <v>0</v>
      </c>
      <c r="CT123" s="110">
        <f t="shared" si="50"/>
        <v>0</v>
      </c>
      <c r="CU123" s="110">
        <f t="shared" si="50"/>
        <v>0</v>
      </c>
      <c r="CV123" s="110">
        <f t="shared" si="50"/>
        <v>0</v>
      </c>
      <c r="CW123" s="110">
        <f t="shared" si="50"/>
        <v>0</v>
      </c>
      <c r="CX123" s="110">
        <f t="shared" si="50"/>
        <v>0</v>
      </c>
      <c r="CY123" s="110">
        <f t="shared" si="50"/>
        <v>0</v>
      </c>
      <c r="CZ123" s="110">
        <f t="shared" si="50"/>
        <v>0</v>
      </c>
      <c r="DA123" s="110">
        <f t="shared" si="50"/>
        <v>0</v>
      </c>
      <c r="DB123" s="110">
        <f t="shared" si="50"/>
        <v>0</v>
      </c>
      <c r="DC123" s="110">
        <f t="shared" si="50"/>
        <v>0</v>
      </c>
      <c r="DD123" s="110">
        <f t="shared" si="50"/>
        <v>0</v>
      </c>
      <c r="DE123" s="110">
        <f t="shared" si="50"/>
        <v>0</v>
      </c>
      <c r="DF123" s="110">
        <f t="shared" si="50"/>
        <v>0</v>
      </c>
      <c r="DG123" s="110">
        <f t="shared" si="50"/>
        <v>0</v>
      </c>
      <c r="DH123" s="110">
        <f t="shared" si="50"/>
        <v>0</v>
      </c>
      <c r="DI123" s="110">
        <f t="shared" si="50"/>
        <v>0</v>
      </c>
      <c r="DJ123" s="110">
        <f t="shared" si="50"/>
        <v>0</v>
      </c>
      <c r="DK123" s="110">
        <f t="shared" si="50"/>
        <v>0</v>
      </c>
      <c r="DL123" s="110">
        <f t="shared" si="50"/>
        <v>0</v>
      </c>
      <c r="DM123" s="110">
        <f t="shared" si="50"/>
        <v>0</v>
      </c>
      <c r="DN123" s="110">
        <f t="shared" si="50"/>
        <v>0</v>
      </c>
      <c r="DO123" s="110">
        <f t="shared" si="50"/>
        <v>0</v>
      </c>
      <c r="DP123" s="110">
        <f t="shared" si="50"/>
        <v>0</v>
      </c>
      <c r="DQ123" s="110">
        <f t="shared" si="50"/>
        <v>0</v>
      </c>
      <c r="DR123" s="110">
        <f t="shared" si="50"/>
        <v>0</v>
      </c>
      <c r="DS123" s="110">
        <f t="shared" si="50"/>
        <v>0</v>
      </c>
      <c r="DT123" s="110">
        <f t="shared" si="50"/>
        <v>0</v>
      </c>
      <c r="DU123" s="110">
        <f t="shared" si="50"/>
        <v>0</v>
      </c>
    </row>
    <row r="124" spans="1:1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c r="A125" s="161" t="s">
        <v>289</v>
      </c>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c r="BB125" s="161"/>
      <c r="BC125" s="161"/>
      <c r="BD125" s="161"/>
      <c r="BE125" s="161"/>
      <c r="BF125" s="161"/>
      <c r="BG125" s="161"/>
      <c r="BH125" s="161"/>
      <c r="BI125" s="161"/>
      <c r="BJ125" s="161"/>
      <c r="BK125" s="161"/>
      <c r="BL125" s="161"/>
      <c r="BM125" s="161"/>
      <c r="BN125" s="161"/>
      <c r="BO125" s="161"/>
      <c r="BP125" s="161"/>
      <c r="BQ125" s="161"/>
      <c r="BR125" s="161"/>
      <c r="BS125" s="161"/>
      <c r="BT125" s="161"/>
      <c r="BU125" s="161"/>
      <c r="BV125" s="161"/>
      <c r="BW125" s="161"/>
      <c r="BX125" s="161"/>
      <c r="BY125" s="161"/>
      <c r="BZ125" s="161"/>
      <c r="CA125" s="161"/>
      <c r="CB125" s="161"/>
      <c r="CC125" s="161"/>
      <c r="CD125" s="161"/>
      <c r="CE125" s="161"/>
      <c r="CF125" s="161"/>
      <c r="CG125" s="161"/>
      <c r="CH125" s="161"/>
      <c r="CI125" s="161"/>
      <c r="CJ125" s="161"/>
      <c r="CK125" s="161"/>
      <c r="CL125" s="161"/>
      <c r="CM125" s="161"/>
      <c r="CN125" s="161"/>
      <c r="CO125" s="161"/>
      <c r="CP125" s="161"/>
      <c r="CQ125" s="161"/>
      <c r="CR125" s="161"/>
      <c r="CS125" s="161"/>
      <c r="CT125" s="161"/>
      <c r="CU125" s="161"/>
      <c r="CV125" s="161"/>
      <c r="CW125" s="161"/>
      <c r="CX125" s="161"/>
      <c r="CY125" s="161"/>
      <c r="CZ125" s="161"/>
      <c r="DA125" s="161"/>
      <c r="DB125" s="161"/>
      <c r="DC125" s="161"/>
      <c r="DD125" s="161"/>
      <c r="DE125" s="161"/>
      <c r="DF125" s="161"/>
      <c r="DG125" s="161"/>
      <c r="DH125" s="161"/>
      <c r="DI125" s="161"/>
      <c r="DJ125" s="161"/>
      <c r="DK125" s="161"/>
      <c r="DL125" s="161"/>
      <c r="DM125" s="161"/>
      <c r="DN125" s="161"/>
      <c r="DO125" s="161"/>
      <c r="DP125" s="161"/>
      <c r="DQ125" s="161"/>
      <c r="DR125" s="161"/>
      <c r="DS125" s="161"/>
      <c r="DT125" s="161"/>
      <c r="DU125" s="161"/>
    </row>
    <row r="126" spans="1:1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61" t="str">
        <f>IFERROR(Kapitālieguldījumi!A55,"")</f>
        <v>Nominālie kapitālieguldījumi, kopā</v>
      </c>
      <c r="B127" s="62" t="str">
        <f>IFERROR(Kapitālieguldījumi!B55,"")</f>
        <v>k €</v>
      </c>
      <c r="C127" s="2"/>
      <c r="D127" s="85">
        <f>IFERROR(SUM(E127:DU127),"")</f>
        <v>-15107575.916035715</v>
      </c>
      <c r="E127" s="69">
        <f>IFERROR(-Kapitālieguldījumi!E55,"")</f>
        <v>0</v>
      </c>
      <c r="F127" s="69">
        <f>IFERROR(-Kapitālieguldījumi!F55,"")</f>
        <v>0</v>
      </c>
      <c r="G127" s="69">
        <f>IFERROR(-Kapitālieguldījumi!G55,"")</f>
        <v>0</v>
      </c>
      <c r="H127" s="69">
        <f>IFERROR(-Kapitālieguldījumi!H55,"")</f>
        <v>0</v>
      </c>
      <c r="I127" s="69">
        <f>IFERROR(-Kapitālieguldījumi!I55,"")</f>
        <v>0</v>
      </c>
      <c r="J127" s="69">
        <f>IFERROR(-Kapitālieguldījumi!J55,"")</f>
        <v>-245667.83254622188</v>
      </c>
      <c r="K127" s="69">
        <f>IFERROR(-Kapitālieguldījumi!K55,"")</f>
        <v>-247068.39991647491</v>
      </c>
      <c r="L127" s="69">
        <f>IFERROR(-Kapitālieguldījumi!L55,"")</f>
        <v>-248461.25739612716</v>
      </c>
      <c r="M127" s="69">
        <f>IFERROR(-Kapitālieguldījumi!M55,"")</f>
        <v>-248234.04300961253</v>
      </c>
      <c r="N127" s="69">
        <f>IFERROR(-Kapitālieguldījumi!N55,"")</f>
        <v>-249479.73440788442</v>
      </c>
      <c r="O127" s="69">
        <f>IFERROR(-Kapitālieguldījumi!O55,"")</f>
        <v>-250717.88525865178</v>
      </c>
      <c r="P127" s="69">
        <f>IFERROR(-Kapitālieguldījumi!P55,"")</f>
        <v>-251948.32158977122</v>
      </c>
      <c r="Q127" s="69">
        <f>IFERROR(-Kapitālieguldījumi!Q55,"")</f>
        <v>-253198.72386980479</v>
      </c>
      <c r="R127" s="69">
        <f>IFERROR(-Kapitālieguldījumi!R55,"")</f>
        <v>-254469.32909604206</v>
      </c>
      <c r="S127" s="69">
        <f>IFERROR(-Kapitālieguldījumi!S55,"")</f>
        <v>-255732.2429638248</v>
      </c>
      <c r="T127" s="69">
        <f>IFERROR(-Kapitālieguldījumi!T55,"")</f>
        <v>-256987.28802156664</v>
      </c>
      <c r="U127" s="69">
        <f>IFERROR(-Kapitālieguldījumi!U55,"")</f>
        <v>-258262.6983472009</v>
      </c>
      <c r="V127" s="69">
        <f>IFERROR(-Kapitālieguldījumi!V55,"")</f>
        <v>-259558.71567796296</v>
      </c>
      <c r="W127" s="69">
        <f>IFERROR(-Kapitālieguldījumi!W55,"")</f>
        <v>-260846.88782310131</v>
      </c>
      <c r="X127" s="69">
        <f>IFERROR(-Kapitālieguldījumi!X55,"")</f>
        <v>-262127.033781998</v>
      </c>
      <c r="Y127" s="69">
        <f>IFERROR(-Kapitālieguldījumi!Y55,"")</f>
        <v>-263427.95231414493</v>
      </c>
      <c r="Z127" s="69">
        <f>IFERROR(-Kapitālieguldījumi!Z55,"")</f>
        <v>-264749.88999152218</v>
      </c>
      <c r="AA127" s="69">
        <f>IFERROR(-Kapitālieguldījumi!AA55,"")</f>
        <v>-266063.82557956339</v>
      </c>
      <c r="AB127" s="69">
        <f>IFERROR(-Kapitālieguldījumi!AB55,"")</f>
        <v>-267369.57445763802</v>
      </c>
      <c r="AC127" s="69">
        <f>IFERROR(-Kapitālieguldījumi!AC55,"")</f>
        <v>-268696.51136042789</v>
      </c>
      <c r="AD127" s="69">
        <f>IFERROR(-Kapitālieguldījumi!AD55,"")</f>
        <v>-270044.8877913527</v>
      </c>
      <c r="AE127" s="69">
        <f>IFERROR(-Kapitālieguldījumi!AE55,"")</f>
        <v>-271385.10209115467</v>
      </c>
      <c r="AF127" s="69">
        <f>IFERROR(-Kapitālieguldījumi!AF55,"")</f>
        <v>-272716.96594679076</v>
      </c>
      <c r="AG127" s="69">
        <f>IFERROR(-Kapitālieguldījumi!AG55,"")</f>
        <v>-274070.44158763642</v>
      </c>
      <c r="AH127" s="69">
        <f>IFERROR(-Kapitālieguldījumi!AH55,"")</f>
        <v>-275445.78554717969</v>
      </c>
      <c r="AI127" s="69">
        <f>IFERROR(-Kapitālieguldījumi!AI55,"")</f>
        <v>-276812.80413297773</v>
      </c>
      <c r="AJ127" s="69">
        <f>IFERROR(-Kapitālieguldījumi!AJ55,"")</f>
        <v>-278171.30526572658</v>
      </c>
      <c r="AK127" s="69">
        <f>IFERROR(-Kapitālieguldījumi!AK55,"")</f>
        <v>-279551.85041938914</v>
      </c>
      <c r="AL127" s="69">
        <f>IFERROR(-Kapitālieguldījumi!AL55,"")</f>
        <v>-280954.70125812339</v>
      </c>
      <c r="AM127" s="69">
        <f>IFERROR(-Kapitālieguldījumi!AM55,"")</f>
        <v>-282349.06021563732</v>
      </c>
      <c r="AN127" s="69">
        <f>IFERROR(-Kapitālieguldījumi!AN55,"")</f>
        <v>-283734.7313710411</v>
      </c>
      <c r="AO127" s="69">
        <f>IFERROR(-Kapitālieguldījumi!AO55,"")</f>
        <v>-285142.88742777699</v>
      </c>
      <c r="AP127" s="69">
        <f>IFERROR(-Kapitālieguldījumi!AP55,"")</f>
        <v>-286573.79528328573</v>
      </c>
      <c r="AQ127" s="69">
        <f>IFERROR(-Kapitālieguldījumi!AQ55,"")</f>
        <v>-287996.04141995002</v>
      </c>
      <c r="AR127" s="69">
        <f>IFERROR(-Kapitālieguldījumi!AR55,"")</f>
        <v>-289409.4259984619</v>
      </c>
      <c r="AS127" s="69">
        <f>IFERROR(-Kapitālieguldījumi!AS55,"")</f>
        <v>-290845.74517633254</v>
      </c>
      <c r="AT127" s="69">
        <f>IFERROR(-Kapitālieguldījumi!AT55,"")</f>
        <v>-292305.27118895156</v>
      </c>
      <c r="AU127" s="69">
        <f>IFERROR(-Kapitālieguldījumi!AU55,"")</f>
        <v>-293755.96224834898</v>
      </c>
      <c r="AV127" s="69">
        <f>IFERROR(-Kapitālieguldījumi!AV55,"")</f>
        <v>-295197.61451843113</v>
      </c>
      <c r="AW127" s="69">
        <f>IFERROR(-Kapitālieguldījumi!AW55,"")</f>
        <v>-296662.66007985908</v>
      </c>
      <c r="AX127" s="69">
        <f>IFERROR(-Kapitālieguldījumi!AX55,"")</f>
        <v>-298151.37661273056</v>
      </c>
      <c r="AY127" s="69">
        <f>IFERROR(-Kapitālieguldījumi!AY55,"")</f>
        <v>-299631.0814933161</v>
      </c>
      <c r="AZ127" s="69">
        <f>IFERROR(-Kapitālieguldījumi!AZ55,"")</f>
        <v>-301101.56680879986</v>
      </c>
      <c r="BA127" s="69">
        <f>IFERROR(-Kapitālieguldījumi!BA55,"")</f>
        <v>-302595.91328145628</v>
      </c>
      <c r="BB127" s="69">
        <f>IFERROR(-Kapitālieguldījumi!BB55,"")</f>
        <v>-304114.40414498514</v>
      </c>
      <c r="BC127" s="69">
        <f>IFERROR(-Kapitālieguldījumi!BC55,"")</f>
        <v>-305623.70312318241</v>
      </c>
      <c r="BD127" s="69">
        <f>IFERROR(-Kapitālieguldījumi!BD55,"")</f>
        <v>-307123.59814497584</v>
      </c>
      <c r="BE127" s="69">
        <f>IFERROR(-Kapitālieguldījumi!BE55,"")</f>
        <v>-308647.83154708543</v>
      </c>
      <c r="BF127" s="69">
        <f>IFERROR(-Kapitālieguldījumi!BF55,"")</f>
        <v>-310196.69222788495</v>
      </c>
      <c r="BG127" s="69">
        <f>IFERROR(-Kapitālieguldījumi!BG55,"")</f>
        <v>-311736.17718564608</v>
      </c>
      <c r="BH127" s="69">
        <f>IFERROR(-Kapitālieguldījumi!BH55,"")</f>
        <v>-313266.07010787533</v>
      </c>
      <c r="BI127" s="69">
        <f>IFERROR(-Kapitālieguldījumi!BI55,"")</f>
        <v>-314820.78817802714</v>
      </c>
      <c r="BJ127" s="69">
        <f>IFERROR(-Kapitālieguldījumi!BJ55,"")</f>
        <v>-316400.62607244257</v>
      </c>
      <c r="BK127" s="69">
        <f>IFERROR(-Kapitālieguldījumi!BK55,"")</f>
        <v>-317970.90072935889</v>
      </c>
      <c r="BL127" s="69">
        <f>IFERROR(-Kapitālieguldījumi!BL55,"")</f>
        <v>0</v>
      </c>
      <c r="BM127" s="69">
        <f>IFERROR(-Kapitālieguldījumi!BM55,"")</f>
        <v>0</v>
      </c>
      <c r="BN127" s="69">
        <f>IFERROR(-Kapitālieguldījumi!BN55,"")</f>
        <v>0</v>
      </c>
      <c r="BO127" s="69">
        <f>IFERROR(-Kapitālieguldījumi!BO55,"")</f>
        <v>0</v>
      </c>
      <c r="BP127" s="69">
        <f>IFERROR(-Kapitālieguldījumi!BP55,"")</f>
        <v>0</v>
      </c>
      <c r="BQ127" s="69">
        <f>IFERROR(-Kapitālieguldījumi!BQ55,"")</f>
        <v>0</v>
      </c>
      <c r="BR127" s="69">
        <f>IFERROR(-Kapitālieguldījumi!BR55,"")</f>
        <v>0</v>
      </c>
      <c r="BS127" s="69">
        <f>IFERROR(-Kapitālieguldījumi!BS55,"")</f>
        <v>0</v>
      </c>
      <c r="BT127" s="69">
        <f>IFERROR(-Kapitālieguldījumi!BT55,"")</f>
        <v>0</v>
      </c>
      <c r="BU127" s="69">
        <f>IFERROR(-Kapitālieguldījumi!BU55,"")</f>
        <v>0</v>
      </c>
      <c r="BV127" s="69">
        <f>IFERROR(-Kapitālieguldījumi!BV55,"")</f>
        <v>0</v>
      </c>
      <c r="BW127" s="69">
        <f>IFERROR(-Kapitālieguldījumi!BW55,"")</f>
        <v>0</v>
      </c>
      <c r="BX127" s="69">
        <f>IFERROR(-Kapitālieguldījumi!BX55,"")</f>
        <v>0</v>
      </c>
      <c r="BY127" s="69">
        <f>IFERROR(-Kapitālieguldījumi!BY55,"")</f>
        <v>0</v>
      </c>
      <c r="BZ127" s="69">
        <f>IFERROR(-Kapitālieguldījumi!BZ55,"")</f>
        <v>0</v>
      </c>
      <c r="CA127" s="69">
        <f>IFERROR(-Kapitālieguldījumi!CA55,"")</f>
        <v>0</v>
      </c>
      <c r="CB127" s="69">
        <f>IFERROR(-Kapitālieguldījumi!CB55,"")</f>
        <v>0</v>
      </c>
      <c r="CC127" s="69">
        <f>IFERROR(-Kapitālieguldījumi!CC55,"")</f>
        <v>0</v>
      </c>
      <c r="CD127" s="69">
        <f>IFERROR(-Kapitālieguldījumi!CD55,"")</f>
        <v>0</v>
      </c>
      <c r="CE127" s="69">
        <f>IFERROR(-Kapitālieguldījumi!CE55,"")</f>
        <v>0</v>
      </c>
      <c r="CF127" s="69">
        <f>IFERROR(-Kapitālieguldījumi!CF55,"")</f>
        <v>0</v>
      </c>
      <c r="CG127" s="69">
        <f>IFERROR(-Kapitālieguldījumi!CG55,"")</f>
        <v>0</v>
      </c>
      <c r="CH127" s="69">
        <f>IFERROR(-Kapitālieguldījumi!CH55,"")</f>
        <v>0</v>
      </c>
      <c r="CI127" s="69">
        <f>IFERROR(-Kapitālieguldījumi!CI55,"")</f>
        <v>0</v>
      </c>
      <c r="CJ127" s="69">
        <f>IFERROR(-Kapitālieguldījumi!CJ55,"")</f>
        <v>0</v>
      </c>
      <c r="CK127" s="69">
        <f>IFERROR(-Kapitālieguldījumi!CK55,"")</f>
        <v>0</v>
      </c>
      <c r="CL127" s="69">
        <f>IFERROR(-Kapitālieguldījumi!CL55,"")</f>
        <v>0</v>
      </c>
      <c r="CM127" s="69">
        <f>IFERROR(-Kapitālieguldījumi!CM55,"")</f>
        <v>0</v>
      </c>
      <c r="CN127" s="69">
        <f>IFERROR(-Kapitālieguldījumi!CN55,"")</f>
        <v>0</v>
      </c>
      <c r="CO127" s="69">
        <f>IFERROR(-Kapitālieguldījumi!CO55,"")</f>
        <v>0</v>
      </c>
      <c r="CP127" s="69">
        <f>IFERROR(-Kapitālieguldījumi!CP55,"")</f>
        <v>0</v>
      </c>
      <c r="CQ127" s="69">
        <f>IFERROR(-Kapitālieguldījumi!CQ55,"")</f>
        <v>0</v>
      </c>
      <c r="CR127" s="69">
        <f>IFERROR(-Kapitālieguldījumi!CR55,"")</f>
        <v>0</v>
      </c>
      <c r="CS127" s="69">
        <f>IFERROR(-Kapitālieguldījumi!CS55,"")</f>
        <v>0</v>
      </c>
      <c r="CT127" s="69">
        <f>IFERROR(-Kapitālieguldījumi!CT55,"")</f>
        <v>0</v>
      </c>
      <c r="CU127" s="69">
        <f>IFERROR(-Kapitālieguldījumi!CU55,"")</f>
        <v>0</v>
      </c>
      <c r="CV127" s="69">
        <f>IFERROR(-Kapitālieguldījumi!CV55,"")</f>
        <v>0</v>
      </c>
      <c r="CW127" s="69">
        <f>IFERROR(-Kapitālieguldījumi!CW55,"")</f>
        <v>0</v>
      </c>
      <c r="CX127" s="69">
        <f>IFERROR(-Kapitālieguldījumi!CX55,"")</f>
        <v>0</v>
      </c>
      <c r="CY127" s="69">
        <f>IFERROR(-Kapitālieguldījumi!CY55,"")</f>
        <v>0</v>
      </c>
      <c r="CZ127" s="69">
        <f>IFERROR(-Kapitālieguldījumi!CZ55,"")</f>
        <v>0</v>
      </c>
      <c r="DA127" s="69">
        <f>IFERROR(-Kapitālieguldījumi!DA55,"")</f>
        <v>0</v>
      </c>
      <c r="DB127" s="69">
        <f>IFERROR(-Kapitālieguldījumi!DB55,"")</f>
        <v>0</v>
      </c>
      <c r="DC127" s="69">
        <f>IFERROR(-Kapitālieguldījumi!DC55,"")</f>
        <v>0</v>
      </c>
      <c r="DD127" s="69">
        <f>IFERROR(-Kapitālieguldījumi!DD55,"")</f>
        <v>0</v>
      </c>
      <c r="DE127" s="69">
        <f>IFERROR(-Kapitālieguldījumi!DE55,"")</f>
        <v>0</v>
      </c>
      <c r="DF127" s="69">
        <f>IFERROR(-Kapitālieguldījumi!DF55,"")</f>
        <v>0</v>
      </c>
      <c r="DG127" s="69">
        <f>IFERROR(-Kapitālieguldījumi!DG55,"")</f>
        <v>0</v>
      </c>
      <c r="DH127" s="69">
        <f>IFERROR(-Kapitālieguldījumi!DH55,"")</f>
        <v>0</v>
      </c>
      <c r="DI127" s="69">
        <f>IFERROR(-Kapitālieguldījumi!DI55,"")</f>
        <v>0</v>
      </c>
      <c r="DJ127" s="69">
        <f>IFERROR(-Kapitālieguldījumi!DJ55,"")</f>
        <v>0</v>
      </c>
      <c r="DK127" s="69">
        <f>IFERROR(-Kapitālieguldījumi!DK55,"")</f>
        <v>0</v>
      </c>
      <c r="DL127" s="69">
        <f>IFERROR(-Kapitālieguldījumi!DL55,"")</f>
        <v>0</v>
      </c>
      <c r="DM127" s="69">
        <f>IFERROR(-Kapitālieguldījumi!DM55,"")</f>
        <v>0</v>
      </c>
      <c r="DN127" s="69">
        <f>IFERROR(-Kapitālieguldījumi!DN55,"")</f>
        <v>0</v>
      </c>
      <c r="DO127" s="69">
        <f>IFERROR(-Kapitālieguldījumi!DO55,"")</f>
        <v>0</v>
      </c>
      <c r="DP127" s="69">
        <f>IFERROR(-Kapitālieguldījumi!DP55,"")</f>
        <v>0</v>
      </c>
      <c r="DQ127" s="69">
        <f>IFERROR(-Kapitālieguldījumi!DQ55,"")</f>
        <v>0</v>
      </c>
      <c r="DR127" s="69">
        <f>IFERROR(-Kapitālieguldījumi!DR55,"")</f>
        <v>0</v>
      </c>
      <c r="DS127" s="69">
        <f>IFERROR(-Kapitālieguldījumi!DS55,"")</f>
        <v>0</v>
      </c>
      <c r="DT127" s="69">
        <f>IFERROR(-Kapitālieguldījumi!DT55,"")</f>
        <v>0</v>
      </c>
      <c r="DU127" s="69">
        <f>IFERROR(-Kapitālieguldījumi!DU55,"")</f>
        <v>0</v>
      </c>
    </row>
    <row r="128" spans="1:1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25" t="s">
        <v>290</v>
      </c>
      <c r="B129" s="25"/>
      <c r="C129" s="25"/>
      <c r="D129" s="25"/>
      <c r="E129" s="110">
        <f t="shared" ref="E129:BP129" si="51">IFERROR(E127,"")</f>
        <v>0</v>
      </c>
      <c r="F129" s="110">
        <f t="shared" si="51"/>
        <v>0</v>
      </c>
      <c r="G129" s="110">
        <f t="shared" si="51"/>
        <v>0</v>
      </c>
      <c r="H129" s="110">
        <f t="shared" si="51"/>
        <v>0</v>
      </c>
      <c r="I129" s="110">
        <f t="shared" si="51"/>
        <v>0</v>
      </c>
      <c r="J129" s="110">
        <f t="shared" si="51"/>
        <v>-245667.83254622188</v>
      </c>
      <c r="K129" s="110">
        <f t="shared" si="51"/>
        <v>-247068.39991647491</v>
      </c>
      <c r="L129" s="110">
        <f t="shared" si="51"/>
        <v>-248461.25739612716</v>
      </c>
      <c r="M129" s="110">
        <f t="shared" si="51"/>
        <v>-248234.04300961253</v>
      </c>
      <c r="N129" s="110">
        <f t="shared" si="51"/>
        <v>-249479.73440788442</v>
      </c>
      <c r="O129" s="110">
        <f t="shared" si="51"/>
        <v>-250717.88525865178</v>
      </c>
      <c r="P129" s="110">
        <f t="shared" si="51"/>
        <v>-251948.32158977122</v>
      </c>
      <c r="Q129" s="110">
        <f t="shared" si="51"/>
        <v>-253198.72386980479</v>
      </c>
      <c r="R129" s="110">
        <f t="shared" si="51"/>
        <v>-254469.32909604206</v>
      </c>
      <c r="S129" s="110">
        <f t="shared" si="51"/>
        <v>-255732.2429638248</v>
      </c>
      <c r="T129" s="110">
        <f t="shared" si="51"/>
        <v>-256987.28802156664</v>
      </c>
      <c r="U129" s="110">
        <f t="shared" si="51"/>
        <v>-258262.6983472009</v>
      </c>
      <c r="V129" s="110">
        <f t="shared" si="51"/>
        <v>-259558.71567796296</v>
      </c>
      <c r="W129" s="110">
        <f t="shared" si="51"/>
        <v>-260846.88782310131</v>
      </c>
      <c r="X129" s="110">
        <f t="shared" si="51"/>
        <v>-262127.033781998</v>
      </c>
      <c r="Y129" s="110">
        <f t="shared" si="51"/>
        <v>-263427.95231414493</v>
      </c>
      <c r="Z129" s="110">
        <f t="shared" si="51"/>
        <v>-264749.88999152218</v>
      </c>
      <c r="AA129" s="110">
        <f t="shared" si="51"/>
        <v>-266063.82557956339</v>
      </c>
      <c r="AB129" s="110">
        <f t="shared" si="51"/>
        <v>-267369.57445763802</v>
      </c>
      <c r="AC129" s="110">
        <f t="shared" si="51"/>
        <v>-268696.51136042789</v>
      </c>
      <c r="AD129" s="110">
        <f t="shared" si="51"/>
        <v>-270044.8877913527</v>
      </c>
      <c r="AE129" s="110">
        <f t="shared" si="51"/>
        <v>-271385.10209115467</v>
      </c>
      <c r="AF129" s="110">
        <f t="shared" si="51"/>
        <v>-272716.96594679076</v>
      </c>
      <c r="AG129" s="110">
        <f t="shared" si="51"/>
        <v>-274070.44158763642</v>
      </c>
      <c r="AH129" s="110">
        <f t="shared" si="51"/>
        <v>-275445.78554717969</v>
      </c>
      <c r="AI129" s="110">
        <f t="shared" si="51"/>
        <v>-276812.80413297773</v>
      </c>
      <c r="AJ129" s="110">
        <f t="shared" si="51"/>
        <v>-278171.30526572658</v>
      </c>
      <c r="AK129" s="110">
        <f t="shared" si="51"/>
        <v>-279551.85041938914</v>
      </c>
      <c r="AL129" s="110">
        <f t="shared" si="51"/>
        <v>-280954.70125812339</v>
      </c>
      <c r="AM129" s="110">
        <f t="shared" si="51"/>
        <v>-282349.06021563732</v>
      </c>
      <c r="AN129" s="110">
        <f t="shared" si="51"/>
        <v>-283734.7313710411</v>
      </c>
      <c r="AO129" s="110">
        <f t="shared" si="51"/>
        <v>-285142.88742777699</v>
      </c>
      <c r="AP129" s="110">
        <f t="shared" si="51"/>
        <v>-286573.79528328573</v>
      </c>
      <c r="AQ129" s="110">
        <f t="shared" si="51"/>
        <v>-287996.04141995002</v>
      </c>
      <c r="AR129" s="110">
        <f t="shared" si="51"/>
        <v>-289409.4259984619</v>
      </c>
      <c r="AS129" s="110">
        <f t="shared" si="51"/>
        <v>-290845.74517633254</v>
      </c>
      <c r="AT129" s="110">
        <f t="shared" si="51"/>
        <v>-292305.27118895156</v>
      </c>
      <c r="AU129" s="110">
        <f t="shared" si="51"/>
        <v>-293755.96224834898</v>
      </c>
      <c r="AV129" s="110">
        <f t="shared" si="51"/>
        <v>-295197.61451843113</v>
      </c>
      <c r="AW129" s="110">
        <f t="shared" si="51"/>
        <v>-296662.66007985908</v>
      </c>
      <c r="AX129" s="110">
        <f t="shared" si="51"/>
        <v>-298151.37661273056</v>
      </c>
      <c r="AY129" s="110">
        <f t="shared" si="51"/>
        <v>-299631.0814933161</v>
      </c>
      <c r="AZ129" s="110">
        <f t="shared" si="51"/>
        <v>-301101.56680879986</v>
      </c>
      <c r="BA129" s="110">
        <f t="shared" si="51"/>
        <v>-302595.91328145628</v>
      </c>
      <c r="BB129" s="110">
        <f t="shared" si="51"/>
        <v>-304114.40414498514</v>
      </c>
      <c r="BC129" s="110">
        <f t="shared" si="51"/>
        <v>-305623.70312318241</v>
      </c>
      <c r="BD129" s="110">
        <f t="shared" si="51"/>
        <v>-307123.59814497584</v>
      </c>
      <c r="BE129" s="110">
        <f t="shared" si="51"/>
        <v>-308647.83154708543</v>
      </c>
      <c r="BF129" s="110">
        <f t="shared" si="51"/>
        <v>-310196.69222788495</v>
      </c>
      <c r="BG129" s="110">
        <f t="shared" si="51"/>
        <v>-311736.17718564608</v>
      </c>
      <c r="BH129" s="110">
        <f t="shared" si="51"/>
        <v>-313266.07010787533</v>
      </c>
      <c r="BI129" s="110">
        <f t="shared" si="51"/>
        <v>-314820.78817802714</v>
      </c>
      <c r="BJ129" s="110">
        <f t="shared" si="51"/>
        <v>-316400.62607244257</v>
      </c>
      <c r="BK129" s="110">
        <f t="shared" si="51"/>
        <v>-317970.90072935889</v>
      </c>
      <c r="BL129" s="110">
        <f t="shared" si="51"/>
        <v>0</v>
      </c>
      <c r="BM129" s="110">
        <f t="shared" si="51"/>
        <v>0</v>
      </c>
      <c r="BN129" s="110">
        <f t="shared" si="51"/>
        <v>0</v>
      </c>
      <c r="BO129" s="110">
        <f t="shared" si="51"/>
        <v>0</v>
      </c>
      <c r="BP129" s="110">
        <f t="shared" si="51"/>
        <v>0</v>
      </c>
      <c r="BQ129" s="110">
        <f t="shared" ref="BQ129:DU129" si="52">IFERROR(BQ127,"")</f>
        <v>0</v>
      </c>
      <c r="BR129" s="110">
        <f t="shared" si="52"/>
        <v>0</v>
      </c>
      <c r="BS129" s="110">
        <f t="shared" si="52"/>
        <v>0</v>
      </c>
      <c r="BT129" s="110">
        <f t="shared" si="52"/>
        <v>0</v>
      </c>
      <c r="BU129" s="110">
        <f t="shared" si="52"/>
        <v>0</v>
      </c>
      <c r="BV129" s="110">
        <f t="shared" si="52"/>
        <v>0</v>
      </c>
      <c r="BW129" s="110">
        <f t="shared" si="52"/>
        <v>0</v>
      </c>
      <c r="BX129" s="110">
        <f t="shared" si="52"/>
        <v>0</v>
      </c>
      <c r="BY129" s="110">
        <f t="shared" si="52"/>
        <v>0</v>
      </c>
      <c r="BZ129" s="110">
        <f t="shared" si="52"/>
        <v>0</v>
      </c>
      <c r="CA129" s="110">
        <f t="shared" si="52"/>
        <v>0</v>
      </c>
      <c r="CB129" s="110">
        <f t="shared" si="52"/>
        <v>0</v>
      </c>
      <c r="CC129" s="110">
        <f t="shared" si="52"/>
        <v>0</v>
      </c>
      <c r="CD129" s="110">
        <f t="shared" si="52"/>
        <v>0</v>
      </c>
      <c r="CE129" s="110">
        <f t="shared" si="52"/>
        <v>0</v>
      </c>
      <c r="CF129" s="110">
        <f t="shared" si="52"/>
        <v>0</v>
      </c>
      <c r="CG129" s="110">
        <f t="shared" si="52"/>
        <v>0</v>
      </c>
      <c r="CH129" s="110">
        <f t="shared" si="52"/>
        <v>0</v>
      </c>
      <c r="CI129" s="110">
        <f t="shared" si="52"/>
        <v>0</v>
      </c>
      <c r="CJ129" s="110">
        <f t="shared" si="52"/>
        <v>0</v>
      </c>
      <c r="CK129" s="110">
        <f t="shared" si="52"/>
        <v>0</v>
      </c>
      <c r="CL129" s="110">
        <f t="shared" si="52"/>
        <v>0</v>
      </c>
      <c r="CM129" s="110">
        <f t="shared" si="52"/>
        <v>0</v>
      </c>
      <c r="CN129" s="110">
        <f t="shared" si="52"/>
        <v>0</v>
      </c>
      <c r="CO129" s="110">
        <f t="shared" si="52"/>
        <v>0</v>
      </c>
      <c r="CP129" s="110">
        <f t="shared" si="52"/>
        <v>0</v>
      </c>
      <c r="CQ129" s="110">
        <f t="shared" si="52"/>
        <v>0</v>
      </c>
      <c r="CR129" s="110">
        <f t="shared" si="52"/>
        <v>0</v>
      </c>
      <c r="CS129" s="110">
        <f t="shared" si="52"/>
        <v>0</v>
      </c>
      <c r="CT129" s="110">
        <f t="shared" si="52"/>
        <v>0</v>
      </c>
      <c r="CU129" s="110">
        <f t="shared" si="52"/>
        <v>0</v>
      </c>
      <c r="CV129" s="110">
        <f t="shared" si="52"/>
        <v>0</v>
      </c>
      <c r="CW129" s="110">
        <f t="shared" si="52"/>
        <v>0</v>
      </c>
      <c r="CX129" s="110">
        <f t="shared" si="52"/>
        <v>0</v>
      </c>
      <c r="CY129" s="110">
        <f t="shared" si="52"/>
        <v>0</v>
      </c>
      <c r="CZ129" s="110">
        <f t="shared" si="52"/>
        <v>0</v>
      </c>
      <c r="DA129" s="110">
        <f t="shared" si="52"/>
        <v>0</v>
      </c>
      <c r="DB129" s="110">
        <f t="shared" si="52"/>
        <v>0</v>
      </c>
      <c r="DC129" s="110">
        <f t="shared" si="52"/>
        <v>0</v>
      </c>
      <c r="DD129" s="110">
        <f t="shared" si="52"/>
        <v>0</v>
      </c>
      <c r="DE129" s="110">
        <f t="shared" si="52"/>
        <v>0</v>
      </c>
      <c r="DF129" s="110">
        <f t="shared" si="52"/>
        <v>0</v>
      </c>
      <c r="DG129" s="110">
        <f t="shared" si="52"/>
        <v>0</v>
      </c>
      <c r="DH129" s="110">
        <f t="shared" si="52"/>
        <v>0</v>
      </c>
      <c r="DI129" s="110">
        <f t="shared" si="52"/>
        <v>0</v>
      </c>
      <c r="DJ129" s="110">
        <f t="shared" si="52"/>
        <v>0</v>
      </c>
      <c r="DK129" s="110">
        <f t="shared" si="52"/>
        <v>0</v>
      </c>
      <c r="DL129" s="110">
        <f t="shared" si="52"/>
        <v>0</v>
      </c>
      <c r="DM129" s="110">
        <f t="shared" si="52"/>
        <v>0</v>
      </c>
      <c r="DN129" s="110">
        <f t="shared" si="52"/>
        <v>0</v>
      </c>
      <c r="DO129" s="110">
        <f t="shared" si="52"/>
        <v>0</v>
      </c>
      <c r="DP129" s="110">
        <f t="shared" si="52"/>
        <v>0</v>
      </c>
      <c r="DQ129" s="110">
        <f t="shared" si="52"/>
        <v>0</v>
      </c>
      <c r="DR129" s="110">
        <f t="shared" si="52"/>
        <v>0</v>
      </c>
      <c r="DS129" s="110">
        <f t="shared" si="52"/>
        <v>0</v>
      </c>
      <c r="DT129" s="110">
        <f t="shared" si="52"/>
        <v>0</v>
      </c>
      <c r="DU129" s="110">
        <f t="shared" si="52"/>
        <v>0</v>
      </c>
    </row>
    <row r="130" spans="1:1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ht="15" thickBot="1">
      <c r="A131" s="139" t="s">
        <v>301</v>
      </c>
      <c r="B131" s="139"/>
      <c r="C131" s="139"/>
      <c r="D131" s="127">
        <f>IFERROR(SUM(E131:DU131),"")</f>
        <v>-23150022.92550756</v>
      </c>
      <c r="E131" s="127">
        <f>IFERROR(SUM(E123,E129),"")</f>
        <v>-500828.07824913698</v>
      </c>
      <c r="F131" s="127">
        <f t="shared" ref="F131:BP131" si="53">IFERROR(SUM(F123,F129),"")</f>
        <v>-503963.89507215412</v>
      </c>
      <c r="G131" s="127">
        <f t="shared" si="53"/>
        <v>-507084.56364966778</v>
      </c>
      <c r="H131" s="127">
        <f t="shared" si="53"/>
        <v>-510189.56077229523</v>
      </c>
      <c r="I131" s="127">
        <f t="shared" si="53"/>
        <v>-512099.7938543522</v>
      </c>
      <c r="J131" s="127">
        <f t="shared" si="53"/>
        <v>-317989.68646495708</v>
      </c>
      <c r="K131" s="127">
        <f t="shared" si="53"/>
        <v>-319802.56515698531</v>
      </c>
      <c r="L131" s="127">
        <f t="shared" si="53"/>
        <v>-321605.46425311203</v>
      </c>
      <c r="M131" s="127">
        <f t="shared" si="53"/>
        <v>-321311.36050017353</v>
      </c>
      <c r="N131" s="127">
        <f t="shared" si="53"/>
        <v>-322923.76947151916</v>
      </c>
      <c r="O131" s="127">
        <f t="shared" si="53"/>
        <v>-324526.41804276733</v>
      </c>
      <c r="P131" s="127">
        <f t="shared" si="53"/>
        <v>-326119.08102632721</v>
      </c>
      <c r="Q131" s="127">
        <f t="shared" si="53"/>
        <v>-327737.587710177</v>
      </c>
      <c r="R131" s="127">
        <f t="shared" si="53"/>
        <v>-329382.24486094946</v>
      </c>
      <c r="S131" s="127">
        <f t="shared" si="53"/>
        <v>-331016.94640362263</v>
      </c>
      <c r="T131" s="127">
        <f t="shared" si="53"/>
        <v>-332641.46264685376</v>
      </c>
      <c r="U131" s="127">
        <f t="shared" si="53"/>
        <v>-334292.33946438052</v>
      </c>
      <c r="V131" s="127">
        <f t="shared" si="53"/>
        <v>-335969.88975816855</v>
      </c>
      <c r="W131" s="127">
        <f t="shared" si="53"/>
        <v>-337637.28533169511</v>
      </c>
      <c r="X131" s="127">
        <f t="shared" si="53"/>
        <v>-339294.29189979087</v>
      </c>
      <c r="Y131" s="127">
        <f t="shared" si="53"/>
        <v>-340978.18625366816</v>
      </c>
      <c r="Z131" s="127">
        <f t="shared" si="53"/>
        <v>-342689.28755333187</v>
      </c>
      <c r="AA131" s="127">
        <f t="shared" si="53"/>
        <v>-344390.03103832906</v>
      </c>
      <c r="AB131" s="127">
        <f t="shared" si="53"/>
        <v>-346080.17773778678</v>
      </c>
      <c r="AC131" s="127">
        <f t="shared" si="53"/>
        <v>-347797.74997874163</v>
      </c>
      <c r="AD131" s="127">
        <f t="shared" si="53"/>
        <v>-374903.00381113112</v>
      </c>
      <c r="AE131" s="127">
        <f t="shared" si="53"/>
        <v>-376763.62176563434</v>
      </c>
      <c r="AF131" s="127">
        <f t="shared" si="53"/>
        <v>-378612.6468082089</v>
      </c>
      <c r="AG131" s="127">
        <f t="shared" si="53"/>
        <v>-380491.67546706763</v>
      </c>
      <c r="AH131" s="127">
        <f t="shared" si="53"/>
        <v>-382401.06388735375</v>
      </c>
      <c r="AI131" s="127">
        <f t="shared" si="53"/>
        <v>-384298.89420094702</v>
      </c>
      <c r="AJ131" s="127">
        <f t="shared" si="53"/>
        <v>-386184.89974437305</v>
      </c>
      <c r="AK131" s="127">
        <f t="shared" si="53"/>
        <v>-388101.50897640892</v>
      </c>
      <c r="AL131" s="127">
        <f t="shared" si="53"/>
        <v>-390049.08516510087</v>
      </c>
      <c r="AM131" s="127">
        <f t="shared" si="53"/>
        <v>-391984.87208496599</v>
      </c>
      <c r="AN131" s="127">
        <f t="shared" si="53"/>
        <v>-393908.59773926053</v>
      </c>
      <c r="AO131" s="127">
        <f t="shared" si="53"/>
        <v>-395863.53915593715</v>
      </c>
      <c r="AP131" s="127">
        <f t="shared" si="53"/>
        <v>-397850.06686840276</v>
      </c>
      <c r="AQ131" s="127">
        <f t="shared" si="53"/>
        <v>-399824.56952666526</v>
      </c>
      <c r="AR131" s="127">
        <f t="shared" si="53"/>
        <v>-401786.76969404571</v>
      </c>
      <c r="AS131" s="127">
        <f t="shared" si="53"/>
        <v>-403780.80993905594</v>
      </c>
      <c r="AT131" s="127">
        <f t="shared" si="53"/>
        <v>-405807.06820577098</v>
      </c>
      <c r="AU131" s="127">
        <f t="shared" si="53"/>
        <v>-407821.06091719854</v>
      </c>
      <c r="AV131" s="127">
        <f t="shared" si="53"/>
        <v>-409822.50508792663</v>
      </c>
      <c r="AW131" s="127">
        <f t="shared" si="53"/>
        <v>-411856.42613783694</v>
      </c>
      <c r="AX131" s="127">
        <f t="shared" si="53"/>
        <v>-413923.20956988633</v>
      </c>
      <c r="AY131" s="127">
        <f t="shared" si="53"/>
        <v>-415977.48213554261</v>
      </c>
      <c r="AZ131" s="127">
        <f t="shared" si="53"/>
        <v>-418018.95518968534</v>
      </c>
      <c r="BA131" s="127">
        <f t="shared" si="53"/>
        <v>-420093.55466059374</v>
      </c>
      <c r="BB131" s="127">
        <f t="shared" si="53"/>
        <v>-422201.67376128404</v>
      </c>
      <c r="BC131" s="127">
        <f t="shared" si="53"/>
        <v>-424297.0317782535</v>
      </c>
      <c r="BD131" s="127">
        <f t="shared" si="53"/>
        <v>-426379.33429347898</v>
      </c>
      <c r="BE131" s="127">
        <f t="shared" si="53"/>
        <v>-428495.42575380561</v>
      </c>
      <c r="BF131" s="127">
        <f t="shared" si="53"/>
        <v>-430645.70723650983</v>
      </c>
      <c r="BG131" s="127">
        <f t="shared" si="53"/>
        <v>-432782.97241381858</v>
      </c>
      <c r="BH131" s="127">
        <f t="shared" si="53"/>
        <v>-434906.92097934854</v>
      </c>
      <c r="BI131" s="127">
        <f t="shared" si="53"/>
        <v>-437065.33426888171</v>
      </c>
      <c r="BJ131" s="127">
        <f t="shared" si="53"/>
        <v>-439258.62138123997</v>
      </c>
      <c r="BK131" s="127">
        <f t="shared" si="53"/>
        <v>-441438.63186209486</v>
      </c>
      <c r="BL131" s="127">
        <f t="shared" si="53"/>
        <v>-124073.66788890265</v>
      </c>
      <c r="BM131" s="127">
        <f t="shared" si="53"/>
        <v>0</v>
      </c>
      <c r="BN131" s="127">
        <f t="shared" si="53"/>
        <v>0</v>
      </c>
      <c r="BO131" s="127">
        <f t="shared" si="53"/>
        <v>0</v>
      </c>
      <c r="BP131" s="127">
        <f t="shared" si="53"/>
        <v>0</v>
      </c>
      <c r="BQ131" s="127">
        <f t="shared" ref="BQ131:DU131" si="54">IFERROR(SUM(BQ123,BQ129),"")</f>
        <v>0</v>
      </c>
      <c r="BR131" s="127">
        <f t="shared" si="54"/>
        <v>0</v>
      </c>
      <c r="BS131" s="127">
        <f t="shared" si="54"/>
        <v>0</v>
      </c>
      <c r="BT131" s="127">
        <f t="shared" si="54"/>
        <v>0</v>
      </c>
      <c r="BU131" s="127">
        <f t="shared" si="54"/>
        <v>0</v>
      </c>
      <c r="BV131" s="127">
        <f t="shared" si="54"/>
        <v>0</v>
      </c>
      <c r="BW131" s="127">
        <f t="shared" si="54"/>
        <v>0</v>
      </c>
      <c r="BX131" s="127">
        <f t="shared" si="54"/>
        <v>0</v>
      </c>
      <c r="BY131" s="127">
        <f t="shared" si="54"/>
        <v>0</v>
      </c>
      <c r="BZ131" s="127">
        <f t="shared" si="54"/>
        <v>0</v>
      </c>
      <c r="CA131" s="127">
        <f t="shared" si="54"/>
        <v>0</v>
      </c>
      <c r="CB131" s="127">
        <f t="shared" si="54"/>
        <v>0</v>
      </c>
      <c r="CC131" s="127">
        <f t="shared" si="54"/>
        <v>0</v>
      </c>
      <c r="CD131" s="127">
        <f t="shared" si="54"/>
        <v>0</v>
      </c>
      <c r="CE131" s="127">
        <f t="shared" si="54"/>
        <v>0</v>
      </c>
      <c r="CF131" s="127">
        <f t="shared" si="54"/>
        <v>0</v>
      </c>
      <c r="CG131" s="127">
        <f t="shared" si="54"/>
        <v>0</v>
      </c>
      <c r="CH131" s="127">
        <f t="shared" si="54"/>
        <v>0</v>
      </c>
      <c r="CI131" s="127">
        <f t="shared" si="54"/>
        <v>0</v>
      </c>
      <c r="CJ131" s="127">
        <f t="shared" si="54"/>
        <v>0</v>
      </c>
      <c r="CK131" s="127">
        <f t="shared" si="54"/>
        <v>0</v>
      </c>
      <c r="CL131" s="127">
        <f t="shared" si="54"/>
        <v>0</v>
      </c>
      <c r="CM131" s="127">
        <f t="shared" si="54"/>
        <v>0</v>
      </c>
      <c r="CN131" s="127">
        <f t="shared" si="54"/>
        <v>0</v>
      </c>
      <c r="CO131" s="127">
        <f t="shared" si="54"/>
        <v>0</v>
      </c>
      <c r="CP131" s="127">
        <f t="shared" si="54"/>
        <v>0</v>
      </c>
      <c r="CQ131" s="127">
        <f t="shared" si="54"/>
        <v>0</v>
      </c>
      <c r="CR131" s="127">
        <f t="shared" si="54"/>
        <v>0</v>
      </c>
      <c r="CS131" s="127">
        <f t="shared" si="54"/>
        <v>0</v>
      </c>
      <c r="CT131" s="127">
        <f t="shared" si="54"/>
        <v>0</v>
      </c>
      <c r="CU131" s="127">
        <f t="shared" si="54"/>
        <v>0</v>
      </c>
      <c r="CV131" s="127">
        <f t="shared" si="54"/>
        <v>0</v>
      </c>
      <c r="CW131" s="127">
        <f t="shared" si="54"/>
        <v>0</v>
      </c>
      <c r="CX131" s="127">
        <f t="shared" si="54"/>
        <v>0</v>
      </c>
      <c r="CY131" s="127">
        <f t="shared" si="54"/>
        <v>0</v>
      </c>
      <c r="CZ131" s="127">
        <f t="shared" si="54"/>
        <v>0</v>
      </c>
      <c r="DA131" s="127">
        <f t="shared" si="54"/>
        <v>0</v>
      </c>
      <c r="DB131" s="127">
        <f t="shared" si="54"/>
        <v>0</v>
      </c>
      <c r="DC131" s="127">
        <f t="shared" si="54"/>
        <v>0</v>
      </c>
      <c r="DD131" s="127">
        <f t="shared" si="54"/>
        <v>0</v>
      </c>
      <c r="DE131" s="127">
        <f t="shared" si="54"/>
        <v>0</v>
      </c>
      <c r="DF131" s="127">
        <f t="shared" si="54"/>
        <v>0</v>
      </c>
      <c r="DG131" s="127">
        <f t="shared" si="54"/>
        <v>0</v>
      </c>
      <c r="DH131" s="127">
        <f t="shared" si="54"/>
        <v>0</v>
      </c>
      <c r="DI131" s="127">
        <f t="shared" si="54"/>
        <v>0</v>
      </c>
      <c r="DJ131" s="127">
        <f t="shared" si="54"/>
        <v>0</v>
      </c>
      <c r="DK131" s="127">
        <f t="shared" si="54"/>
        <v>0</v>
      </c>
      <c r="DL131" s="127">
        <f t="shared" si="54"/>
        <v>0</v>
      </c>
      <c r="DM131" s="127">
        <f t="shared" si="54"/>
        <v>0</v>
      </c>
      <c r="DN131" s="127">
        <f t="shared" si="54"/>
        <v>0</v>
      </c>
      <c r="DO131" s="127">
        <f t="shared" si="54"/>
        <v>0</v>
      </c>
      <c r="DP131" s="127">
        <f t="shared" si="54"/>
        <v>0</v>
      </c>
      <c r="DQ131" s="127">
        <f t="shared" si="54"/>
        <v>0</v>
      </c>
      <c r="DR131" s="127">
        <f t="shared" si="54"/>
        <v>0</v>
      </c>
      <c r="DS131" s="127">
        <f t="shared" si="54"/>
        <v>0</v>
      </c>
      <c r="DT131" s="127">
        <f t="shared" si="54"/>
        <v>0</v>
      </c>
      <c r="DU131" s="127">
        <f t="shared" si="54"/>
        <v>0</v>
      </c>
    </row>
    <row r="132" spans="1:1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c r="A133" s="61" t="str">
        <f>IFERROR(A101,"")</f>
        <v>DISKONTA FAKTORS</v>
      </c>
      <c r="B133" s="2"/>
      <c r="C133" s="2"/>
      <c r="D133" s="2"/>
      <c r="E133" s="178">
        <f t="shared" ref="E133:BP133" si="55">IFERROR(E101,"")</f>
        <v>0.98551406417131548</v>
      </c>
      <c r="F133" s="178">
        <f t="shared" si="55"/>
        <v>0.97091954672577174</v>
      </c>
      <c r="G133" s="178">
        <f t="shared" si="55"/>
        <v>0.95669800141839934</v>
      </c>
      <c r="H133" s="178">
        <f t="shared" si="55"/>
        <v>0.94283933556242172</v>
      </c>
      <c r="I133" s="178">
        <f t="shared" si="55"/>
        <v>0.92902909518412102</v>
      </c>
      <c r="J133" s="178">
        <f t="shared" si="55"/>
        <v>0.91527106591795981</v>
      </c>
      <c r="K133" s="178">
        <f t="shared" si="55"/>
        <v>0.90186463180467513</v>
      </c>
      <c r="L133" s="178">
        <f t="shared" si="55"/>
        <v>0.88880027862219246</v>
      </c>
      <c r="M133" s="178">
        <f t="shared" si="55"/>
        <v>0.8757815753998125</v>
      </c>
      <c r="N133" s="178">
        <f t="shared" si="55"/>
        <v>0.86281209079747345</v>
      </c>
      <c r="O133" s="178">
        <f t="shared" si="55"/>
        <v>0.85017404958962595</v>
      </c>
      <c r="P133" s="178">
        <f t="shared" si="55"/>
        <v>0.83785848286405784</v>
      </c>
      <c r="Q133" s="178">
        <f t="shared" si="55"/>
        <v>0.82558594966045662</v>
      </c>
      <c r="R133" s="178">
        <f t="shared" si="55"/>
        <v>0.81335981410018232</v>
      </c>
      <c r="S133" s="178">
        <f t="shared" si="55"/>
        <v>0.80144612517875757</v>
      </c>
      <c r="T133" s="178">
        <f t="shared" si="55"/>
        <v>0.78983642803927023</v>
      </c>
      <c r="U133" s="178">
        <f t="shared" si="55"/>
        <v>0.77826729794537775</v>
      </c>
      <c r="V133" s="178">
        <f t="shared" si="55"/>
        <v>0.76674190620303762</v>
      </c>
      <c r="W133" s="178">
        <f t="shared" si="55"/>
        <v>0.75551105314739586</v>
      </c>
      <c r="X133" s="178">
        <f t="shared" si="55"/>
        <v>0.7445667685136409</v>
      </c>
      <c r="Y133" s="178">
        <f t="shared" si="55"/>
        <v>0.73366072581577857</v>
      </c>
      <c r="Z133" s="178">
        <f t="shared" si="55"/>
        <v>0.72279591459562376</v>
      </c>
      <c r="AA133" s="178">
        <f t="shared" si="55"/>
        <v>0.71220876050848037</v>
      </c>
      <c r="AB133" s="178">
        <f t="shared" si="55"/>
        <v>0.70189175010712768</v>
      </c>
      <c r="AC133" s="178">
        <f t="shared" si="55"/>
        <v>0.6916107897961713</v>
      </c>
      <c r="AD133" s="178">
        <f t="shared" si="55"/>
        <v>0.68136869777113862</v>
      </c>
      <c r="AE133" s="178">
        <f t="shared" si="55"/>
        <v>0.67138834889562637</v>
      </c>
      <c r="AF133" s="178">
        <f t="shared" si="55"/>
        <v>0.66166266035739774</v>
      </c>
      <c r="AG133" s="178">
        <f t="shared" si="55"/>
        <v>0.6519709556902068</v>
      </c>
      <c r="AH133" s="178">
        <f t="shared" si="55"/>
        <v>0.64231589156404478</v>
      </c>
      <c r="AI133" s="178">
        <f t="shared" si="55"/>
        <v>0.63290756871759646</v>
      </c>
      <c r="AJ133" s="178">
        <f t="shared" si="55"/>
        <v>0.62373931029166463</v>
      </c>
      <c r="AK133" s="178">
        <f t="shared" si="55"/>
        <v>0.6146030879432568</v>
      </c>
      <c r="AL133" s="178">
        <f t="shared" si="55"/>
        <v>0.60550140607470282</v>
      </c>
      <c r="AM133" s="178">
        <f t="shared" si="55"/>
        <v>0.59663232345173112</v>
      </c>
      <c r="AN133" s="178">
        <f t="shared" si="55"/>
        <v>0.58798954590089048</v>
      </c>
      <c r="AO133" s="178">
        <f t="shared" si="55"/>
        <v>0.5793769682723009</v>
      </c>
      <c r="AP133" s="178">
        <f t="shared" si="55"/>
        <v>0.57079695142788722</v>
      </c>
      <c r="AQ133" s="178">
        <f t="shared" si="55"/>
        <v>0.56243620234891711</v>
      </c>
      <c r="AR133" s="178">
        <f t="shared" si="55"/>
        <v>0.55428878761396161</v>
      </c>
      <c r="AS133" s="178">
        <f t="shared" si="55"/>
        <v>0.54616984188565321</v>
      </c>
      <c r="AT133" s="178">
        <f t="shared" si="55"/>
        <v>0.53808159071256345</v>
      </c>
      <c r="AU133" s="178">
        <f t="shared" si="55"/>
        <v>0.53020003992167897</v>
      </c>
      <c r="AV133" s="178">
        <f t="shared" si="55"/>
        <v>0.52251959616700761</v>
      </c>
      <c r="AW133" s="178">
        <f t="shared" si="55"/>
        <v>0.51486598971121156</v>
      </c>
      <c r="AX133" s="178">
        <f t="shared" si="55"/>
        <v>0.50724131854502585</v>
      </c>
      <c r="AY133" s="178">
        <f t="shared" si="55"/>
        <v>0.49981150068031582</v>
      </c>
      <c r="AZ133" s="178">
        <f t="shared" si="55"/>
        <v>0.49257126335502233</v>
      </c>
      <c r="BA133" s="178">
        <f t="shared" si="55"/>
        <v>0.4853563251425449</v>
      </c>
      <c r="BB133" s="178">
        <f t="shared" si="55"/>
        <v>0.47816866378678913</v>
      </c>
      <c r="BC133" s="178">
        <f t="shared" si="55"/>
        <v>0.47116468766998099</v>
      </c>
      <c r="BD133" s="178">
        <f t="shared" si="55"/>
        <v>0.46433942623965152</v>
      </c>
      <c r="BE133" s="178">
        <f t="shared" si="55"/>
        <v>0.45753801389757243</v>
      </c>
      <c r="BF133" s="178">
        <f t="shared" si="55"/>
        <v>0.45076231503279518</v>
      </c>
      <c r="BG133" s="178">
        <f t="shared" si="55"/>
        <v>0.44415977344455226</v>
      </c>
      <c r="BH133" s="178">
        <f t="shared" si="55"/>
        <v>0.43772570346875139</v>
      </c>
      <c r="BI133" s="178">
        <f t="shared" si="55"/>
        <v>0.43131411566513239</v>
      </c>
      <c r="BJ133" s="178">
        <f t="shared" si="55"/>
        <v>0.4249267675648522</v>
      </c>
      <c r="BK133" s="178">
        <f t="shared" si="55"/>
        <v>0.41870265219131997</v>
      </c>
      <c r="BL133" s="178">
        <f t="shared" si="55"/>
        <v>0.41263735244037653</v>
      </c>
      <c r="BM133" s="178">
        <f t="shared" si="55"/>
        <v>0</v>
      </c>
      <c r="BN133" s="178">
        <f t="shared" si="55"/>
        <v>0</v>
      </c>
      <c r="BO133" s="178">
        <f t="shared" si="55"/>
        <v>0</v>
      </c>
      <c r="BP133" s="178">
        <f t="shared" si="55"/>
        <v>0</v>
      </c>
      <c r="BQ133" s="178">
        <f t="shared" ref="BQ133:DU133" si="56">IFERROR(BQ101,"")</f>
        <v>0</v>
      </c>
      <c r="BR133" s="178">
        <f t="shared" si="56"/>
        <v>0</v>
      </c>
      <c r="BS133" s="178">
        <f t="shared" si="56"/>
        <v>0</v>
      </c>
      <c r="BT133" s="178">
        <f t="shared" si="56"/>
        <v>0</v>
      </c>
      <c r="BU133" s="178">
        <f t="shared" si="56"/>
        <v>0</v>
      </c>
      <c r="BV133" s="178">
        <f t="shared" si="56"/>
        <v>0</v>
      </c>
      <c r="BW133" s="178">
        <f t="shared" si="56"/>
        <v>0</v>
      </c>
      <c r="BX133" s="178">
        <f t="shared" si="56"/>
        <v>0</v>
      </c>
      <c r="BY133" s="178">
        <f t="shared" si="56"/>
        <v>0</v>
      </c>
      <c r="BZ133" s="178">
        <f t="shared" si="56"/>
        <v>0</v>
      </c>
      <c r="CA133" s="178">
        <f t="shared" si="56"/>
        <v>0</v>
      </c>
      <c r="CB133" s="178">
        <f t="shared" si="56"/>
        <v>0</v>
      </c>
      <c r="CC133" s="178">
        <f t="shared" si="56"/>
        <v>0</v>
      </c>
      <c r="CD133" s="178">
        <f t="shared" si="56"/>
        <v>0</v>
      </c>
      <c r="CE133" s="178">
        <f t="shared" si="56"/>
        <v>0</v>
      </c>
      <c r="CF133" s="178">
        <f t="shared" si="56"/>
        <v>0</v>
      </c>
      <c r="CG133" s="178">
        <f t="shared" si="56"/>
        <v>0</v>
      </c>
      <c r="CH133" s="178">
        <f t="shared" si="56"/>
        <v>0</v>
      </c>
      <c r="CI133" s="178">
        <f t="shared" si="56"/>
        <v>0</v>
      </c>
      <c r="CJ133" s="178">
        <f t="shared" si="56"/>
        <v>0</v>
      </c>
      <c r="CK133" s="178">
        <f t="shared" si="56"/>
        <v>0</v>
      </c>
      <c r="CL133" s="178">
        <f t="shared" si="56"/>
        <v>0</v>
      </c>
      <c r="CM133" s="178">
        <f t="shared" si="56"/>
        <v>0</v>
      </c>
      <c r="CN133" s="178">
        <f t="shared" si="56"/>
        <v>0</v>
      </c>
      <c r="CO133" s="178">
        <f t="shared" si="56"/>
        <v>0</v>
      </c>
      <c r="CP133" s="178">
        <f t="shared" si="56"/>
        <v>0</v>
      </c>
      <c r="CQ133" s="178">
        <f t="shared" si="56"/>
        <v>0</v>
      </c>
      <c r="CR133" s="178">
        <f t="shared" si="56"/>
        <v>0</v>
      </c>
      <c r="CS133" s="178">
        <f t="shared" si="56"/>
        <v>0</v>
      </c>
      <c r="CT133" s="178">
        <f t="shared" si="56"/>
        <v>0</v>
      </c>
      <c r="CU133" s="178">
        <f t="shared" si="56"/>
        <v>0</v>
      </c>
      <c r="CV133" s="178">
        <f t="shared" si="56"/>
        <v>0</v>
      </c>
      <c r="CW133" s="178">
        <f t="shared" si="56"/>
        <v>0</v>
      </c>
      <c r="CX133" s="178">
        <f t="shared" si="56"/>
        <v>0</v>
      </c>
      <c r="CY133" s="178">
        <f t="shared" si="56"/>
        <v>0</v>
      </c>
      <c r="CZ133" s="178">
        <f t="shared" si="56"/>
        <v>0</v>
      </c>
      <c r="DA133" s="178">
        <f t="shared" si="56"/>
        <v>0</v>
      </c>
      <c r="DB133" s="178">
        <f t="shared" si="56"/>
        <v>0</v>
      </c>
      <c r="DC133" s="178">
        <f t="shared" si="56"/>
        <v>0</v>
      </c>
      <c r="DD133" s="178">
        <f t="shared" si="56"/>
        <v>0</v>
      </c>
      <c r="DE133" s="178">
        <f t="shared" si="56"/>
        <v>0</v>
      </c>
      <c r="DF133" s="178">
        <f t="shared" si="56"/>
        <v>0</v>
      </c>
      <c r="DG133" s="178">
        <f t="shared" si="56"/>
        <v>0</v>
      </c>
      <c r="DH133" s="178">
        <f t="shared" si="56"/>
        <v>0</v>
      </c>
      <c r="DI133" s="178">
        <f t="shared" si="56"/>
        <v>0</v>
      </c>
      <c r="DJ133" s="178">
        <f t="shared" si="56"/>
        <v>0</v>
      </c>
      <c r="DK133" s="178">
        <f t="shared" si="56"/>
        <v>0</v>
      </c>
      <c r="DL133" s="178">
        <f t="shared" si="56"/>
        <v>0</v>
      </c>
      <c r="DM133" s="178">
        <f t="shared" si="56"/>
        <v>0</v>
      </c>
      <c r="DN133" s="178">
        <f t="shared" si="56"/>
        <v>0</v>
      </c>
      <c r="DO133" s="178">
        <f t="shared" si="56"/>
        <v>0</v>
      </c>
      <c r="DP133" s="178">
        <f t="shared" si="56"/>
        <v>0</v>
      </c>
      <c r="DQ133" s="178">
        <f t="shared" si="56"/>
        <v>0</v>
      </c>
      <c r="DR133" s="178">
        <f t="shared" si="56"/>
        <v>0</v>
      </c>
      <c r="DS133" s="178">
        <f t="shared" si="56"/>
        <v>0</v>
      </c>
      <c r="DT133" s="178">
        <f t="shared" si="56"/>
        <v>0</v>
      </c>
      <c r="DU133" s="178">
        <f t="shared" si="56"/>
        <v>0</v>
      </c>
    </row>
    <row r="134" spans="1:1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ht="15" thickBot="1">
      <c r="A135" s="139" t="s">
        <v>298</v>
      </c>
      <c r="B135" s="139"/>
      <c r="C135" s="139"/>
      <c r="D135" s="127">
        <f>IFERROR(SUM(E135:DU135),"")</f>
        <v>-15191492.439414963</v>
      </c>
      <c r="E135" s="127">
        <f>IFERROR(E131*E133,"")</f>
        <v>-493573.11484641657</v>
      </c>
      <c r="F135" s="127">
        <f t="shared" ref="F135:BP135" si="57">IFERROR(F131*F133,"")</f>
        <v>-489308.39656961028</v>
      </c>
      <c r="G135" s="127">
        <f t="shared" si="57"/>
        <v>-485126.78859375825</v>
      </c>
      <c r="H135" s="127">
        <f t="shared" si="57"/>
        <v>-481026.7864894346</v>
      </c>
      <c r="I135" s="127">
        <f t="shared" si="57"/>
        <v>-475755.6081284837</v>
      </c>
      <c r="J135" s="127">
        <f t="shared" si="57"/>
        <v>-291046.75928169908</v>
      </c>
      <c r="K135" s="127">
        <f t="shared" si="57"/>
        <v>-288418.62267549516</v>
      </c>
      <c r="L135" s="127">
        <f t="shared" si="57"/>
        <v>-285843.02623458556</v>
      </c>
      <c r="M135" s="127">
        <f t="shared" si="57"/>
        <v>-281398.56949269905</v>
      </c>
      <c r="N135" s="127">
        <f t="shared" si="57"/>
        <v>-278622.53270592279</v>
      </c>
      <c r="O135" s="127">
        <f t="shared" si="57"/>
        <v>-275903.93902623537</v>
      </c>
      <c r="P135" s="127">
        <f t="shared" si="57"/>
        <v>-273241.63846173929</v>
      </c>
      <c r="Q135" s="127">
        <f t="shared" si="57"/>
        <v>-270575.54758913367</v>
      </c>
      <c r="R135" s="127">
        <f t="shared" si="57"/>
        <v>-267906.28144800261</v>
      </c>
      <c r="S135" s="127">
        <f t="shared" si="57"/>
        <v>-265292.24906368781</v>
      </c>
      <c r="T135" s="127">
        <f t="shared" si="57"/>
        <v>-262732.3446747493</v>
      </c>
      <c r="U135" s="127">
        <f t="shared" si="57"/>
        <v>-260168.79575878239</v>
      </c>
      <c r="V135" s="127">
        <f t="shared" si="57"/>
        <v>-257602.19370000256</v>
      </c>
      <c r="W135" s="127">
        <f t="shared" si="57"/>
        <v>-255088.70102277678</v>
      </c>
      <c r="X135" s="127">
        <f t="shared" si="57"/>
        <v>-252627.25449495128</v>
      </c>
      <c r="Y135" s="127">
        <f t="shared" si="57"/>
        <v>-250162.30361421392</v>
      </c>
      <c r="Z135" s="127">
        <f t="shared" si="57"/>
        <v>-247694.41701923322</v>
      </c>
      <c r="AA135" s="127">
        <f t="shared" si="57"/>
        <v>-245277.59713728543</v>
      </c>
      <c r="AB135" s="127">
        <f t="shared" si="57"/>
        <v>-242910.82162976096</v>
      </c>
      <c r="AC135" s="127">
        <f t="shared" si="57"/>
        <v>-240540.67655212883</v>
      </c>
      <c r="AD135" s="127">
        <f t="shared" si="57"/>
        <v>-255447.17149727861</v>
      </c>
      <c r="AE135" s="127">
        <f t="shared" si="57"/>
        <v>-252954.70594116551</v>
      </c>
      <c r="AF135" s="127">
        <f t="shared" si="57"/>
        <v>-250513.8511320753</v>
      </c>
      <c r="AG135" s="127">
        <f t="shared" si="57"/>
        <v>-248069.52128643211</v>
      </c>
      <c r="AH135" s="127">
        <f t="shared" si="57"/>
        <v>-245622.28028584487</v>
      </c>
      <c r="AI135" s="127">
        <f t="shared" si="57"/>
        <v>-243225.67878958222</v>
      </c>
      <c r="AJ135" s="127">
        <f t="shared" si="57"/>
        <v>-240878.70301161089</v>
      </c>
      <c r="AK135" s="127">
        <f t="shared" si="57"/>
        <v>-238528.38585233851</v>
      </c>
      <c r="AL135" s="127">
        <f t="shared" si="57"/>
        <v>-236175.26950562009</v>
      </c>
      <c r="AM135" s="127">
        <f t="shared" si="57"/>
        <v>-233870.84498998287</v>
      </c>
      <c r="AN135" s="127">
        <f t="shared" si="57"/>
        <v>-231614.13751116433</v>
      </c>
      <c r="AO135" s="127">
        <f t="shared" si="57"/>
        <v>-229354.21716571014</v>
      </c>
      <c r="AP135" s="127">
        <f t="shared" si="57"/>
        <v>-227091.60529386537</v>
      </c>
      <c r="AQ135" s="127">
        <f t="shared" si="57"/>
        <v>-224875.81249036817</v>
      </c>
      <c r="AR135" s="127">
        <f t="shared" si="57"/>
        <v>-222705.90145304261</v>
      </c>
      <c r="AS135" s="127">
        <f t="shared" si="57"/>
        <v>-220532.90112087518</v>
      </c>
      <c r="AT135" s="127">
        <f t="shared" si="57"/>
        <v>-218357.31278256298</v>
      </c>
      <c r="AU135" s="127">
        <f t="shared" si="57"/>
        <v>-216226.74277920014</v>
      </c>
      <c r="AV135" s="127">
        <f t="shared" si="57"/>
        <v>-214140.28985869486</v>
      </c>
      <c r="AW135" s="127">
        <f t="shared" si="57"/>
        <v>-212050.86646237993</v>
      </c>
      <c r="AX135" s="127">
        <f t="shared" si="57"/>
        <v>-209958.95459861821</v>
      </c>
      <c r="AY135" s="127">
        <f t="shared" si="57"/>
        <v>-207910.32959538483</v>
      </c>
      <c r="AZ135" s="127">
        <f t="shared" si="57"/>
        <v>-205904.12486412979</v>
      </c>
      <c r="BA135" s="127">
        <f t="shared" si="57"/>
        <v>-203895.0639061346</v>
      </c>
      <c r="BB135" s="127">
        <f t="shared" si="57"/>
        <v>-201883.61019097906</v>
      </c>
      <c r="BC135" s="127">
        <f t="shared" si="57"/>
        <v>-199913.77845710079</v>
      </c>
      <c r="BD135" s="127">
        <f t="shared" si="57"/>
        <v>-197984.73544627859</v>
      </c>
      <c r="BE135" s="127">
        <f t="shared" si="57"/>
        <v>-196052.94606359093</v>
      </c>
      <c r="BF135" s="127">
        <f t="shared" si="57"/>
        <v>-194118.85595286451</v>
      </c>
      <c r="BG135" s="127">
        <f t="shared" si="57"/>
        <v>-192224.78697798157</v>
      </c>
      <c r="BH135" s="127">
        <f t="shared" si="57"/>
        <v>-190369.93792911401</v>
      </c>
      <c r="BI135" s="127">
        <f t="shared" si="57"/>
        <v>-188512.4481380682</v>
      </c>
      <c r="BJ135" s="127">
        <f t="shared" si="57"/>
        <v>-186652.74610852357</v>
      </c>
      <c r="BK135" s="127">
        <f t="shared" si="57"/>
        <v>-184831.52594036685</v>
      </c>
      <c r="BL135" s="127">
        <f t="shared" si="57"/>
        <v>-51197.429825243351</v>
      </c>
      <c r="BM135" s="127">
        <f t="shared" si="57"/>
        <v>0</v>
      </c>
      <c r="BN135" s="127">
        <f t="shared" si="57"/>
        <v>0</v>
      </c>
      <c r="BO135" s="127">
        <f t="shared" si="57"/>
        <v>0</v>
      </c>
      <c r="BP135" s="127">
        <f t="shared" si="57"/>
        <v>0</v>
      </c>
      <c r="BQ135" s="127">
        <f t="shared" ref="BQ135:DU135" si="58">IFERROR(BQ131*BQ133,"")</f>
        <v>0</v>
      </c>
      <c r="BR135" s="127">
        <f t="shared" si="58"/>
        <v>0</v>
      </c>
      <c r="BS135" s="127">
        <f t="shared" si="58"/>
        <v>0</v>
      </c>
      <c r="BT135" s="127">
        <f t="shared" si="58"/>
        <v>0</v>
      </c>
      <c r="BU135" s="127">
        <f t="shared" si="58"/>
        <v>0</v>
      </c>
      <c r="BV135" s="127">
        <f t="shared" si="58"/>
        <v>0</v>
      </c>
      <c r="BW135" s="127">
        <f t="shared" si="58"/>
        <v>0</v>
      </c>
      <c r="BX135" s="127">
        <f t="shared" si="58"/>
        <v>0</v>
      </c>
      <c r="BY135" s="127">
        <f t="shared" si="58"/>
        <v>0</v>
      </c>
      <c r="BZ135" s="127">
        <f t="shared" si="58"/>
        <v>0</v>
      </c>
      <c r="CA135" s="127">
        <f t="shared" si="58"/>
        <v>0</v>
      </c>
      <c r="CB135" s="127">
        <f t="shared" si="58"/>
        <v>0</v>
      </c>
      <c r="CC135" s="127">
        <f t="shared" si="58"/>
        <v>0</v>
      </c>
      <c r="CD135" s="127">
        <f t="shared" si="58"/>
        <v>0</v>
      </c>
      <c r="CE135" s="127">
        <f t="shared" si="58"/>
        <v>0</v>
      </c>
      <c r="CF135" s="127">
        <f t="shared" si="58"/>
        <v>0</v>
      </c>
      <c r="CG135" s="127">
        <f t="shared" si="58"/>
        <v>0</v>
      </c>
      <c r="CH135" s="127">
        <f t="shared" si="58"/>
        <v>0</v>
      </c>
      <c r="CI135" s="127">
        <f t="shared" si="58"/>
        <v>0</v>
      </c>
      <c r="CJ135" s="127">
        <f t="shared" si="58"/>
        <v>0</v>
      </c>
      <c r="CK135" s="127">
        <f t="shared" si="58"/>
        <v>0</v>
      </c>
      <c r="CL135" s="127">
        <f t="shared" si="58"/>
        <v>0</v>
      </c>
      <c r="CM135" s="127">
        <f t="shared" si="58"/>
        <v>0</v>
      </c>
      <c r="CN135" s="127">
        <f t="shared" si="58"/>
        <v>0</v>
      </c>
      <c r="CO135" s="127">
        <f t="shared" si="58"/>
        <v>0</v>
      </c>
      <c r="CP135" s="127">
        <f t="shared" si="58"/>
        <v>0</v>
      </c>
      <c r="CQ135" s="127">
        <f t="shared" si="58"/>
        <v>0</v>
      </c>
      <c r="CR135" s="127">
        <f t="shared" si="58"/>
        <v>0</v>
      </c>
      <c r="CS135" s="127">
        <f t="shared" si="58"/>
        <v>0</v>
      </c>
      <c r="CT135" s="127">
        <f t="shared" si="58"/>
        <v>0</v>
      </c>
      <c r="CU135" s="127">
        <f t="shared" si="58"/>
        <v>0</v>
      </c>
      <c r="CV135" s="127">
        <f t="shared" si="58"/>
        <v>0</v>
      </c>
      <c r="CW135" s="127">
        <f t="shared" si="58"/>
        <v>0</v>
      </c>
      <c r="CX135" s="127">
        <f t="shared" si="58"/>
        <v>0</v>
      </c>
      <c r="CY135" s="127">
        <f t="shared" si="58"/>
        <v>0</v>
      </c>
      <c r="CZ135" s="127">
        <f t="shared" si="58"/>
        <v>0</v>
      </c>
      <c r="DA135" s="127">
        <f t="shared" si="58"/>
        <v>0</v>
      </c>
      <c r="DB135" s="127">
        <f t="shared" si="58"/>
        <v>0</v>
      </c>
      <c r="DC135" s="127">
        <f t="shared" si="58"/>
        <v>0</v>
      </c>
      <c r="DD135" s="127">
        <f t="shared" si="58"/>
        <v>0</v>
      </c>
      <c r="DE135" s="127">
        <f t="shared" si="58"/>
        <v>0</v>
      </c>
      <c r="DF135" s="127">
        <f t="shared" si="58"/>
        <v>0</v>
      </c>
      <c r="DG135" s="127">
        <f t="shared" si="58"/>
        <v>0</v>
      </c>
      <c r="DH135" s="127">
        <f t="shared" si="58"/>
        <v>0</v>
      </c>
      <c r="DI135" s="127">
        <f t="shared" si="58"/>
        <v>0</v>
      </c>
      <c r="DJ135" s="127">
        <f t="shared" si="58"/>
        <v>0</v>
      </c>
      <c r="DK135" s="127">
        <f t="shared" si="58"/>
        <v>0</v>
      </c>
      <c r="DL135" s="127">
        <f t="shared" si="58"/>
        <v>0</v>
      </c>
      <c r="DM135" s="127">
        <f t="shared" si="58"/>
        <v>0</v>
      </c>
      <c r="DN135" s="127">
        <f t="shared" si="58"/>
        <v>0</v>
      </c>
      <c r="DO135" s="127">
        <f t="shared" si="58"/>
        <v>0</v>
      </c>
      <c r="DP135" s="127">
        <f t="shared" si="58"/>
        <v>0</v>
      </c>
      <c r="DQ135" s="127">
        <f t="shared" si="58"/>
        <v>0</v>
      </c>
      <c r="DR135" s="127">
        <f t="shared" si="58"/>
        <v>0</v>
      </c>
      <c r="DS135" s="127">
        <f t="shared" si="58"/>
        <v>0</v>
      </c>
      <c r="DT135" s="127">
        <f t="shared" si="58"/>
        <v>0</v>
      </c>
      <c r="DU135" s="127">
        <f t="shared" si="58"/>
        <v>0</v>
      </c>
    </row>
  </sheetData>
  <mergeCells count="3">
    <mergeCell ref="A3:D3"/>
    <mergeCell ref="A109:DU109"/>
    <mergeCell ref="A2:D2"/>
  </mergeCells>
  <pageMargins left="0.7" right="0.7" top="0.75" bottom="0.75" header="0.3" footer="0.3"/>
  <pageSetup paperSize="9" scale="7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59999389629810485"/>
    <pageSetUpPr fitToPage="1"/>
  </sheetPr>
  <dimension ref="A1:DU54"/>
  <sheetViews>
    <sheetView showGridLines="0" view="pageBreakPreview" topLeftCell="A2" zoomScale="90" zoomScaleNormal="100" zoomScaleSheetLayoutView="90" workbookViewId="0">
      <selection activeCell="A7" sqref="A7"/>
    </sheetView>
  </sheetViews>
  <sheetFormatPr defaultRowHeight="14.4"/>
  <cols>
    <col min="1" max="1" width="12" customWidth="1"/>
    <col min="2" max="3" width="12.44140625" customWidth="1"/>
    <col min="4" max="4" width="14.5546875" customWidth="1"/>
    <col min="5" max="5" width="16.44140625" customWidth="1"/>
    <col min="6" max="6" width="14.44140625" customWidth="1"/>
    <col min="7" max="7" width="3.44140625" customWidth="1"/>
    <col min="8" max="8" width="14.21875" customWidth="1"/>
    <col min="9" max="13" width="12.44140625" customWidth="1"/>
  </cols>
  <sheetData>
    <row r="1" spans="1:125" ht="3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109.5" customHeight="1" thickBot="1">
      <c r="A2" s="889" t="s">
        <v>574</v>
      </c>
      <c r="B2" s="889"/>
      <c r="C2" s="889"/>
      <c r="D2" s="889"/>
      <c r="E2" s="889"/>
      <c r="F2" s="889"/>
      <c r="G2" s="889"/>
      <c r="H2" s="889"/>
      <c r="I2" s="316"/>
      <c r="J2" s="316"/>
      <c r="K2" s="316"/>
      <c r="L2" s="316"/>
      <c r="M2" s="316"/>
    </row>
    <row r="3" spans="1:125" ht="15" thickTop="1">
      <c r="A3" s="182" t="s">
        <v>315</v>
      </c>
      <c r="B3" s="183"/>
      <c r="C3" s="183"/>
      <c r="D3" s="183"/>
      <c r="E3" s="183"/>
      <c r="F3" s="183"/>
      <c r="G3" s="183"/>
      <c r="H3" s="183"/>
      <c r="I3" s="183"/>
      <c r="J3" s="183"/>
      <c r="K3" s="183"/>
      <c r="L3" s="183"/>
      <c r="M3" s="183"/>
    </row>
    <row r="4" spans="1:125" ht="15.6">
      <c r="A4" s="77"/>
      <c r="B4" s="77"/>
      <c r="C4" s="77"/>
      <c r="D4" s="77"/>
    </row>
    <row r="5" spans="1:125" ht="15.6">
      <c r="A5" s="899" t="s">
        <v>317</v>
      </c>
      <c r="B5" s="855"/>
      <c r="C5" s="855"/>
      <c r="D5" s="855"/>
      <c r="E5" s="855"/>
      <c r="F5" s="855"/>
      <c r="H5" s="899" t="s">
        <v>959</v>
      </c>
      <c r="I5" s="855"/>
      <c r="J5" s="855"/>
      <c r="K5" s="855"/>
      <c r="L5" s="855"/>
      <c r="M5" s="855"/>
    </row>
    <row r="6" spans="1:125">
      <c r="C6" s="184"/>
      <c r="E6" s="184"/>
      <c r="F6" s="184"/>
    </row>
    <row r="7" spans="1:125">
      <c r="A7" s="354">
        <v>0</v>
      </c>
      <c r="B7" s="900" t="s">
        <v>316</v>
      </c>
      <c r="C7" s="897"/>
      <c r="D7" s="897"/>
      <c r="E7" s="897"/>
      <c r="F7" s="897"/>
      <c r="H7" s="172"/>
      <c r="I7" s="897" t="s">
        <v>316</v>
      </c>
      <c r="J7" s="897"/>
      <c r="K7" s="897"/>
      <c r="L7" s="897"/>
      <c r="M7" s="897"/>
    </row>
    <row r="8" spans="1:125">
      <c r="A8" s="185">
        <f ca="1">Kopsavilkums!K46</f>
        <v>3013716.2535242438</v>
      </c>
      <c r="B8" s="186">
        <v>-0.1</v>
      </c>
      <c r="C8" s="186">
        <v>-0.05</v>
      </c>
      <c r="D8" s="187">
        <v>0</v>
      </c>
      <c r="E8" s="186">
        <v>0.05</v>
      </c>
      <c r="F8" s="186">
        <v>0.1</v>
      </c>
      <c r="H8" s="185">
        <f>Kopsavilkums!E46</f>
        <v>16866850</v>
      </c>
      <c r="I8" s="186">
        <v>-0.1</v>
      </c>
      <c r="J8" s="186">
        <v>-0.05</v>
      </c>
      <c r="K8" s="187">
        <v>0</v>
      </c>
      <c r="L8" s="186">
        <v>0.05</v>
      </c>
      <c r="M8" s="186">
        <v>0.1</v>
      </c>
    </row>
    <row r="9" spans="1:125">
      <c r="A9" s="188"/>
      <c r="B9" s="189">
        <f t="dataTable" ref="B9:F9" dt2D="0" dtr="0" r1="A7"/>
        <v>-0.1</v>
      </c>
      <c r="C9" s="190">
        <v>-0.05</v>
      </c>
      <c r="D9" s="190">
        <v>0</v>
      </c>
      <c r="E9" s="190">
        <v>0.05</v>
      </c>
      <c r="F9" s="191">
        <v>0.1</v>
      </c>
      <c r="H9" s="188"/>
      <c r="I9" s="189">
        <f t="dataTable" ref="I9:M9" dt2D="1" dtr="1" r1="A7" r2="H7"/>
        <v>16866850</v>
      </c>
      <c r="J9" s="190">
        <v>16866850</v>
      </c>
      <c r="K9" s="190">
        <v>16866850</v>
      </c>
      <c r="L9" s="190">
        <v>16866850</v>
      </c>
      <c r="M9" s="191">
        <v>16866850</v>
      </c>
    </row>
    <row r="10" spans="1:125">
      <c r="A10" s="1"/>
      <c r="B10" s="588"/>
      <c r="C10" s="188"/>
      <c r="D10" s="192"/>
      <c r="E10" s="192"/>
      <c r="F10" s="192"/>
      <c r="G10" s="192"/>
      <c r="H10" s="1"/>
      <c r="I10" s="588"/>
      <c r="J10" s="188"/>
      <c r="K10" s="192"/>
      <c r="L10" s="192"/>
      <c r="M10" s="192"/>
    </row>
    <row r="11" spans="1:125">
      <c r="A11" s="354">
        <v>0</v>
      </c>
      <c r="B11" s="900" t="s">
        <v>55</v>
      </c>
      <c r="C11" s="897"/>
      <c r="D11" s="897"/>
      <c r="E11" s="897"/>
      <c r="F11" s="897"/>
      <c r="G11" s="192"/>
      <c r="H11" s="193"/>
      <c r="I11" s="897" t="s">
        <v>55</v>
      </c>
      <c r="J11" s="897"/>
      <c r="K11" s="897"/>
      <c r="L11" s="897"/>
      <c r="M11" s="897"/>
    </row>
    <row r="12" spans="1:125">
      <c r="A12" s="194">
        <f ca="1">Kopsavilkums!K46</f>
        <v>3013716.2535242438</v>
      </c>
      <c r="B12" s="195">
        <v>7.4999999999999997E-3</v>
      </c>
      <c r="C12" s="195">
        <v>0.01</v>
      </c>
      <c r="D12" s="195">
        <v>1.2500000000000001E-2</v>
      </c>
      <c r="E12" s="195">
        <v>1.4999999999999999E-2</v>
      </c>
      <c r="F12" s="195">
        <v>1.7500000000000002E-2</v>
      </c>
      <c r="H12" s="194">
        <f>Kopsavilkums!E46</f>
        <v>16866850</v>
      </c>
      <c r="I12" s="195">
        <v>7.4999999999999997E-3</v>
      </c>
      <c r="J12" s="195">
        <v>0.01</v>
      </c>
      <c r="K12" s="195">
        <v>1.2500000000000001E-2</v>
      </c>
      <c r="L12" s="195">
        <v>1.4999999999999999E-2</v>
      </c>
      <c r="M12" s="195">
        <v>1.7500000000000002E-2</v>
      </c>
    </row>
    <row r="13" spans="1:125">
      <c r="A13" s="1"/>
      <c r="B13" s="189">
        <f t="dataTable" ref="B13:F13" dt2D="1" dtr="1" r1="A11" r2="A10" ca="1"/>
        <v>3013716.2535242438</v>
      </c>
      <c r="C13" s="190">
        <v>3013716.2535242438</v>
      </c>
      <c r="D13" s="190">
        <v>3013716.2535242438</v>
      </c>
      <c r="E13" s="190">
        <v>3013716.2535242438</v>
      </c>
      <c r="F13" s="191">
        <v>3013716.2535242438</v>
      </c>
      <c r="G13" s="196"/>
      <c r="H13" s="1"/>
      <c r="I13" s="189">
        <f t="dataTable" ref="I13:M13" dt2D="1" dtr="1" r1="A11" r2="H11"/>
        <v>16866850</v>
      </c>
      <c r="J13" s="190">
        <v>16866850</v>
      </c>
      <c r="K13" s="190">
        <v>16866850</v>
      </c>
      <c r="L13" s="190">
        <v>16866850</v>
      </c>
      <c r="M13" s="191">
        <v>16866850</v>
      </c>
    </row>
    <row r="14" spans="1:125">
      <c r="A14" s="1"/>
      <c r="B14" s="197"/>
      <c r="C14" s="192"/>
      <c r="D14" s="188"/>
      <c r="E14" s="188"/>
      <c r="F14" s="198"/>
      <c r="G14" s="188"/>
      <c r="H14" s="188"/>
    </row>
    <row r="15" spans="1:125">
      <c r="A15" s="1"/>
      <c r="B15" s="199"/>
      <c r="C15" s="188"/>
      <c r="D15" s="192"/>
      <c r="E15" s="192"/>
      <c r="F15" s="192"/>
      <c r="G15" s="192"/>
      <c r="H15" s="192"/>
    </row>
    <row r="16" spans="1:125">
      <c r="A16" s="1"/>
      <c r="B16" s="199"/>
      <c r="C16" s="188"/>
      <c r="D16" s="192"/>
      <c r="E16" s="192"/>
      <c r="F16" s="192"/>
      <c r="G16" s="192"/>
      <c r="H16" s="192"/>
    </row>
    <row r="17" spans="1:8">
      <c r="A17" s="1"/>
      <c r="B17" s="199"/>
      <c r="C17" s="188"/>
      <c r="D17" s="192"/>
      <c r="E17" s="192"/>
      <c r="F17" s="200"/>
      <c r="G17" s="192"/>
      <c r="H17" s="192"/>
    </row>
    <row r="18" spans="1:8">
      <c r="A18" s="1"/>
      <c r="B18" s="199"/>
      <c r="C18" s="188"/>
      <c r="D18" s="192"/>
      <c r="E18" s="192"/>
      <c r="F18" s="192"/>
      <c r="G18" s="192"/>
      <c r="H18" s="192"/>
    </row>
    <row r="19" spans="1:8">
      <c r="A19" s="1"/>
      <c r="B19" s="199"/>
      <c r="C19" s="188"/>
      <c r="D19" s="192"/>
      <c r="E19" s="192"/>
      <c r="F19" s="192"/>
      <c r="G19" s="192"/>
      <c r="H19" s="192"/>
    </row>
    <row r="20" spans="1:8">
      <c r="A20" s="1"/>
    </row>
    <row r="21" spans="1:8">
      <c r="A21" s="1"/>
      <c r="B21" s="197"/>
      <c r="C21" s="201"/>
      <c r="D21" s="897"/>
      <c r="E21" s="897"/>
      <c r="F21" s="897"/>
      <c r="G21" s="897"/>
      <c r="H21" s="897"/>
    </row>
    <row r="22" spans="1:8">
      <c r="A22" s="1"/>
      <c r="B22" s="197"/>
      <c r="C22" s="192"/>
      <c r="D22" s="188"/>
      <c r="E22" s="188"/>
      <c r="F22" s="198"/>
      <c r="G22" s="188"/>
      <c r="H22" s="188"/>
    </row>
    <row r="23" spans="1:8">
      <c r="A23" s="1"/>
      <c r="B23" s="898"/>
      <c r="C23" s="188"/>
      <c r="D23" s="192"/>
      <c r="E23" s="192"/>
      <c r="F23" s="192"/>
      <c r="G23" s="192"/>
      <c r="H23" s="192"/>
    </row>
    <row r="24" spans="1:8">
      <c r="A24" s="1"/>
      <c r="B24" s="898"/>
      <c r="C24" s="188"/>
      <c r="D24" s="192"/>
      <c r="E24" s="192"/>
      <c r="F24" s="192"/>
      <c r="G24" s="192"/>
      <c r="H24" s="192"/>
    </row>
    <row r="25" spans="1:8">
      <c r="A25" s="1"/>
      <c r="B25" s="898"/>
      <c r="C25" s="188"/>
      <c r="D25" s="192"/>
      <c r="E25" s="192"/>
      <c r="F25" s="200"/>
      <c r="G25" s="192"/>
      <c r="H25" s="192"/>
    </row>
    <row r="26" spans="1:8">
      <c r="A26" s="1"/>
      <c r="B26" s="898"/>
      <c r="C26" s="188"/>
      <c r="D26" s="192"/>
      <c r="E26" s="192"/>
      <c r="F26" s="192"/>
      <c r="G26" s="192"/>
      <c r="H26" s="192"/>
    </row>
    <row r="27" spans="1:8">
      <c r="A27" s="1"/>
      <c r="B27" s="898"/>
      <c r="C27" s="188"/>
      <c r="D27" s="192"/>
      <c r="E27" s="192"/>
      <c r="F27" s="192"/>
      <c r="G27" s="192"/>
      <c r="H27" s="192"/>
    </row>
    <row r="28" spans="1:8">
      <c r="A28" s="1"/>
    </row>
    <row r="29" spans="1:8">
      <c r="A29" s="1"/>
    </row>
    <row r="30" spans="1:8">
      <c r="A30" s="1"/>
    </row>
    <row r="31" spans="1:8">
      <c r="A31" s="1"/>
    </row>
    <row r="32" spans="1:8">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sheetData>
  <mergeCells count="9">
    <mergeCell ref="D21:H21"/>
    <mergeCell ref="B23:B27"/>
    <mergeCell ref="A2:H2"/>
    <mergeCell ref="A5:F5"/>
    <mergeCell ref="H5:M5"/>
    <mergeCell ref="B7:F7"/>
    <mergeCell ref="I7:M7"/>
    <mergeCell ref="B11:F11"/>
    <mergeCell ref="I11:M11"/>
  </mergeCells>
  <pageMargins left="0.7" right="0.7" top="0.75" bottom="0.75" header="0.3" footer="0.3"/>
  <pageSetup paperSize="9" scale="80"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7" tint="0.79998168889431442"/>
    <pageSetUpPr fitToPage="1"/>
  </sheetPr>
  <dimension ref="A1:M54"/>
  <sheetViews>
    <sheetView showGridLines="0" view="pageBreakPreview" zoomScaleNormal="100" zoomScaleSheetLayoutView="100" workbookViewId="0">
      <selection activeCell="H32" sqref="H32"/>
    </sheetView>
  </sheetViews>
  <sheetFormatPr defaultRowHeight="14.4"/>
  <cols>
    <col min="1" max="1" width="2.44140625" customWidth="1"/>
    <col min="2" max="2" width="3.5546875" customWidth="1"/>
    <col min="3" max="3" width="43.5546875" customWidth="1"/>
    <col min="4" max="4" width="11" customWidth="1"/>
    <col min="5" max="5" width="11.77734375" customWidth="1"/>
    <col min="6" max="6" width="3.21875" customWidth="1"/>
    <col min="7" max="7" width="6.21875" customWidth="1"/>
    <col min="8" max="8" width="14.77734375" customWidth="1"/>
    <col min="9" max="9" width="3.5546875" customWidth="1"/>
    <col min="10" max="10" width="51.77734375" customWidth="1"/>
    <col min="11" max="11" width="13.77734375" customWidth="1"/>
    <col min="12" max="12" width="33.77734375" customWidth="1"/>
    <col min="13" max="13" width="13.5546875" bestFit="1" customWidth="1"/>
    <col min="14" max="15" width="12.5546875" bestFit="1" customWidth="1"/>
  </cols>
  <sheetData>
    <row r="1" spans="1:12" ht="16.8">
      <c r="A1" s="204"/>
      <c r="B1" s="204"/>
      <c r="C1" s="204"/>
      <c r="D1" s="204"/>
      <c r="E1" s="204"/>
      <c r="F1" s="204"/>
      <c r="G1" s="204"/>
      <c r="H1" s="204"/>
      <c r="I1" s="204"/>
      <c r="J1" s="204"/>
      <c r="K1" s="204"/>
      <c r="L1" s="204"/>
    </row>
    <row r="3" spans="1:12" ht="15.6">
      <c r="C3" s="504" t="s">
        <v>830</v>
      </c>
      <c r="D3" s="503"/>
      <c r="E3" s="503"/>
      <c r="F3" s="901"/>
      <c r="G3" s="901"/>
      <c r="H3" s="901"/>
    </row>
    <row r="7" spans="1:12" ht="15.6">
      <c r="C7" s="901" t="s">
        <v>831</v>
      </c>
      <c r="D7" s="901"/>
      <c r="E7" s="901"/>
      <c r="J7" s="901" t="s">
        <v>818</v>
      </c>
      <c r="K7" s="901"/>
      <c r="L7" s="36"/>
    </row>
    <row r="8" spans="1:12">
      <c r="B8" s="205"/>
      <c r="C8" s="206"/>
      <c r="D8" s="206"/>
      <c r="E8" s="206"/>
      <c r="F8" s="207"/>
      <c r="I8" s="208"/>
      <c r="J8" s="206"/>
      <c r="K8" s="206"/>
      <c r="L8" s="209"/>
    </row>
    <row r="9" spans="1:12" ht="35.1" customHeight="1">
      <c r="B9" s="210"/>
      <c r="C9" s="211" t="str">
        <f>Finansēšana!A61</f>
        <v>Privātā partnera finansējums (pamatkapitāls)</v>
      </c>
      <c r="D9" s="212">
        <f>IFERROR(Finansēšana!C61,"")</f>
        <v>0.15000000000000002</v>
      </c>
      <c r="E9" s="213">
        <f>IFERROR(Finansēšana!D61,"")</f>
        <v>1148039.7855842167</v>
      </c>
      <c r="F9" s="214"/>
      <c r="G9" s="904" t="s">
        <v>957</v>
      </c>
      <c r="H9" s="905"/>
      <c r="I9" s="215"/>
      <c r="J9" s="501" t="s">
        <v>820</v>
      </c>
      <c r="K9" s="216">
        <f ca="1">Rādītāji!D37</f>
        <v>1.3129357216477084</v>
      </c>
      <c r="L9" s="502" t="s">
        <v>826</v>
      </c>
    </row>
    <row r="10" spans="1:12">
      <c r="B10" s="210"/>
      <c r="C10" s="211" t="str">
        <f>Finansēšana!A62</f>
        <v>Daugavpils pašvaldības finansējums (ieguldījums pamatkapitālā)</v>
      </c>
      <c r="D10" s="212">
        <f>IFERROR(Finansēšana!C62,"")</f>
        <v>0</v>
      </c>
      <c r="E10" s="213">
        <f>IFERROR(Finansēšana!D62,"")</f>
        <v>0</v>
      </c>
      <c r="F10" s="214"/>
      <c r="I10" s="215"/>
      <c r="J10" s="211" t="s">
        <v>819</v>
      </c>
      <c r="K10" s="216">
        <f ca="1">Rādītāji!D38</f>
        <v>1.844604434443514</v>
      </c>
      <c r="L10" s="502" t="s">
        <v>826</v>
      </c>
    </row>
    <row r="11" spans="1:12">
      <c r="B11" s="210"/>
      <c r="C11" s="211" t="str">
        <f>Finansēšana!A63</f>
        <v>Subordinētais kapitāls</v>
      </c>
      <c r="D11" s="212">
        <f>IFERROR(Finansēšana!C63,"")</f>
        <v>0</v>
      </c>
      <c r="E11" s="213">
        <f>IFERROR(Finansēšana!D63,"")</f>
        <v>0</v>
      </c>
      <c r="F11" s="214"/>
      <c r="I11" s="215"/>
      <c r="J11" s="211" t="s">
        <v>821</v>
      </c>
      <c r="K11" s="216">
        <f ca="1">Rādītāji!D39</f>
        <v>1.844604434443514</v>
      </c>
      <c r="L11" s="502" t="s">
        <v>826</v>
      </c>
    </row>
    <row r="12" spans="1:12">
      <c r="B12" s="210"/>
      <c r="C12" s="211" t="str">
        <f>Finansēšana!A64</f>
        <v>Eiropas Savienības fondu finansējums</v>
      </c>
      <c r="D12" s="212">
        <f>IFERROR(Finansēšana!C64,"")</f>
        <v>0</v>
      </c>
      <c r="E12" s="213">
        <f>IFERROR(Finansēšana!D64,"")</f>
        <v>0</v>
      </c>
      <c r="F12" s="214"/>
      <c r="I12" s="215"/>
      <c r="J12" s="211" t="s">
        <v>822</v>
      </c>
      <c r="K12" s="218">
        <f ca="1">IFERROR('Naudas plūsmas'!D78,"")</f>
        <v>0.1500896593347476</v>
      </c>
      <c r="L12" s="502" t="s">
        <v>826</v>
      </c>
    </row>
    <row r="13" spans="1:12">
      <c r="B13" s="210"/>
      <c r="C13" s="211" t="str">
        <f>Finansēšana!A65</f>
        <v>Kredītiestādes aizdevums</v>
      </c>
      <c r="D13" s="212">
        <f>IFERROR(Finansēšana!C65,"")</f>
        <v>0.85000000000000009</v>
      </c>
      <c r="E13" s="213">
        <f>IFERROR(Finansēšana!D65,"")</f>
        <v>6505558.7849772274</v>
      </c>
      <c r="F13" s="214"/>
      <c r="I13" s="215"/>
      <c r="J13" s="211" t="s">
        <v>823</v>
      </c>
      <c r="K13" s="218">
        <f ca="1">IFERROR('Naudas plūsmas'!D86,"")</f>
        <v>0.1500896593347476</v>
      </c>
      <c r="L13" s="502" t="s">
        <v>826</v>
      </c>
    </row>
    <row r="14" spans="1:12">
      <c r="B14" s="210"/>
      <c r="C14" s="533">
        <f>IFERROR(Finansēšana!A66,"")</f>
        <v>0</v>
      </c>
      <c r="D14" s="212">
        <f>IFERROR(Finansēšana!C66,"")</f>
        <v>0</v>
      </c>
      <c r="E14" s="213">
        <f>IFERROR(Finansēšana!D66,"")</f>
        <v>0</v>
      </c>
      <c r="F14" s="214"/>
      <c r="I14" s="215"/>
      <c r="J14" s="211" t="s">
        <v>824</v>
      </c>
      <c r="K14" s="218">
        <f>Pieņēmumi!E20</f>
        <v>0.04</v>
      </c>
      <c r="L14" s="502" t="s">
        <v>827</v>
      </c>
    </row>
    <row r="15" spans="1:12">
      <c r="B15" s="210"/>
      <c r="C15" s="213">
        <f>IFERROR(Finansēšana!A67,"")</f>
        <v>0</v>
      </c>
      <c r="D15" s="212">
        <f>IFERROR(Finansēšana!C67,"")</f>
        <v>0</v>
      </c>
      <c r="E15" s="213">
        <f>IFERROR(Finansēšana!D67,"")</f>
        <v>0</v>
      </c>
      <c r="F15" s="214"/>
      <c r="I15" s="215"/>
      <c r="J15" s="211" t="s">
        <v>825</v>
      </c>
      <c r="K15" s="218">
        <f>IFERROR('Laika grafiks'!D63,"")</f>
        <v>6.0799999999999965E-2</v>
      </c>
      <c r="L15" s="502" t="s">
        <v>827</v>
      </c>
    </row>
    <row r="16" spans="1:12" ht="42.6" customHeight="1">
      <c r="B16" s="210"/>
      <c r="C16" s="211"/>
      <c r="D16" s="219">
        <f>SUM(D9:D15)</f>
        <v>1</v>
      </c>
      <c r="E16" s="220">
        <f>SUM(E9:E15)</f>
        <v>7653598.5705614444</v>
      </c>
      <c r="F16" s="214"/>
      <c r="G16" s="904" t="s">
        <v>956</v>
      </c>
      <c r="H16" s="905"/>
      <c r="I16" s="215"/>
      <c r="J16" s="211"/>
      <c r="K16" s="211"/>
      <c r="L16" s="217"/>
    </row>
    <row r="17" spans="2:13">
      <c r="B17" s="221"/>
      <c r="C17" s="222"/>
      <c r="D17" s="222"/>
      <c r="E17" s="222"/>
      <c r="F17" s="223"/>
      <c r="I17" s="224"/>
      <c r="J17" s="225"/>
      <c r="K17" s="225"/>
      <c r="L17" s="226"/>
    </row>
    <row r="19" spans="2:13" ht="15.6">
      <c r="C19" s="504" t="s">
        <v>977</v>
      </c>
      <c r="D19" s="503"/>
      <c r="E19" s="503"/>
      <c r="F19" s="503"/>
      <c r="G19" s="503"/>
      <c r="J19" s="505" t="s">
        <v>978</v>
      </c>
      <c r="K19" s="492"/>
      <c r="L19" s="493"/>
    </row>
    <row r="20" spans="2:13">
      <c r="B20" s="205"/>
      <c r="C20" s="206"/>
      <c r="D20" s="206"/>
      <c r="E20" s="206"/>
      <c r="F20" s="207"/>
      <c r="I20" s="227"/>
      <c r="J20" s="228"/>
      <c r="K20" s="228"/>
      <c r="L20" s="229"/>
    </row>
    <row r="21" spans="2:13">
      <c r="B21" s="210"/>
      <c r="C21" s="230" t="s">
        <v>813</v>
      </c>
      <c r="D21" s="212"/>
      <c r="E21" s="231"/>
      <c r="F21" s="214"/>
      <c r="I21" s="232"/>
      <c r="J21" s="233" t="s">
        <v>813</v>
      </c>
      <c r="K21" s="234"/>
      <c r="L21" s="235"/>
    </row>
    <row r="22" spans="2:13">
      <c r="B22" s="210"/>
      <c r="C22" s="211"/>
      <c r="D22" s="212"/>
      <c r="E22" s="231"/>
      <c r="F22" s="214"/>
      <c r="I22" s="232"/>
      <c r="J22" s="236"/>
      <c r="K22" s="655"/>
      <c r="L22" s="235"/>
    </row>
    <row r="23" spans="2:13">
      <c r="B23" s="210"/>
      <c r="C23" s="211" t="s">
        <v>828</v>
      </c>
      <c r="D23" s="212"/>
      <c r="E23" s="237">
        <f>IFERROR('Naudas plūsmas'!D94,"")</f>
        <v>0</v>
      </c>
      <c r="F23" s="214"/>
      <c r="H23" s="656"/>
      <c r="I23" s="232"/>
      <c r="J23" s="236" t="s">
        <v>913</v>
      </c>
      <c r="K23" s="238">
        <f>IFERROR('Naudas plūsmas'!D127,"")</f>
        <v>-15107575.916035715</v>
      </c>
      <c r="L23" s="235" t="s">
        <v>855</v>
      </c>
      <c r="M23" s="532"/>
    </row>
    <row r="24" spans="2:13">
      <c r="B24" s="210"/>
      <c r="C24" s="239" t="s">
        <v>829</v>
      </c>
      <c r="D24" s="212"/>
      <c r="E24" s="237">
        <f ca="1">IFERROR('Naudas plūsmas'!D97,"")</f>
        <v>0</v>
      </c>
      <c r="F24" s="214"/>
      <c r="H24" s="656"/>
      <c r="I24" s="232"/>
      <c r="J24" s="236" t="s">
        <v>126</v>
      </c>
      <c r="K24" s="238">
        <f>IFERROR('Naudas plūsmas'!D113,"")</f>
        <v>0</v>
      </c>
      <c r="L24" s="235"/>
      <c r="M24" s="532"/>
    </row>
    <row r="25" spans="2:13">
      <c r="B25" s="210"/>
      <c r="C25" s="239" t="s">
        <v>942</v>
      </c>
      <c r="D25" s="212"/>
      <c r="E25" s="237">
        <f>-Ieņēmumi!D31</f>
        <v>-1277061.6926809039</v>
      </c>
      <c r="F25" s="214"/>
      <c r="G25" s="386"/>
      <c r="H25" s="656"/>
      <c r="I25" s="232"/>
      <c r="J25" s="236" t="s">
        <v>943</v>
      </c>
      <c r="K25" s="238">
        <f>IFERROR('Naudas plūsmas'!D114,"")</f>
        <v>-3227317.0386866592</v>
      </c>
      <c r="L25" s="235"/>
      <c r="M25" s="532"/>
    </row>
    <row r="26" spans="2:13">
      <c r="B26" s="210"/>
      <c r="C26" s="239" t="s">
        <v>976</v>
      </c>
      <c r="D26" s="212"/>
      <c r="E26" s="237">
        <f ca="1">-Ieņēmumi!D32</f>
        <v>-751838.90920799552</v>
      </c>
      <c r="F26" s="214"/>
      <c r="G26" s="669"/>
      <c r="H26" s="656"/>
      <c r="I26" s="232"/>
      <c r="J26" s="236" t="s">
        <v>101</v>
      </c>
      <c r="K26" s="238">
        <f>IFERROR('Naudas plūsmas'!D115,"")</f>
        <v>-795195.08538931154</v>
      </c>
      <c r="L26" s="235"/>
      <c r="M26" s="532"/>
    </row>
    <row r="27" spans="2:13">
      <c r="B27" s="210"/>
      <c r="C27" s="239" t="s">
        <v>319</v>
      </c>
      <c r="D27" s="212"/>
      <c r="E27" s="237">
        <f>-Ieņēmumi!D33</f>
        <v>-302136.09349539643</v>
      </c>
      <c r="F27" s="214"/>
      <c r="H27" s="656"/>
      <c r="I27" s="232"/>
      <c r="J27" s="236" t="s">
        <v>325</v>
      </c>
      <c r="K27" s="238">
        <f>IFERROR('Naudas plūsmas'!D116,"")</f>
        <v>-141884.5388817935</v>
      </c>
      <c r="L27" s="235"/>
      <c r="M27" s="532"/>
    </row>
    <row r="28" spans="2:13">
      <c r="B28" s="210"/>
      <c r="C28" s="239" t="s">
        <v>2478</v>
      </c>
      <c r="D28" s="212"/>
      <c r="E28" s="237">
        <f>-Ieņēmumi!D34</f>
        <v>-225767.78465047621</v>
      </c>
      <c r="F28" s="214"/>
      <c r="H28" s="656"/>
      <c r="I28" s="232"/>
      <c r="J28" s="236" t="s">
        <v>326</v>
      </c>
      <c r="K28" s="238">
        <f>IFERROR('Naudas plūsmas'!D117,"")</f>
        <v>-82204.735798677633</v>
      </c>
      <c r="L28" s="235"/>
      <c r="M28" s="532"/>
    </row>
    <row r="29" spans="2:13">
      <c r="B29" s="210"/>
      <c r="C29" s="239" t="s">
        <v>320</v>
      </c>
      <c r="D29" s="212"/>
      <c r="E29" s="237">
        <f>-IFERROR(-Ieņēmumi!D36,"")</f>
        <v>367962.17714157421</v>
      </c>
      <c r="F29" s="214"/>
      <c r="G29" s="833"/>
      <c r="H29" s="528"/>
      <c r="I29" s="232"/>
      <c r="J29" s="236" t="s">
        <v>327</v>
      </c>
      <c r="K29" s="238">
        <f>IFERROR('Naudas plūsmas'!D118,"")</f>
        <v>-808153.34553036524</v>
      </c>
      <c r="L29" s="235"/>
      <c r="M29" s="532"/>
    </row>
    <row r="30" spans="2:13">
      <c r="B30" s="210"/>
      <c r="C30" s="239" t="s">
        <v>2479</v>
      </c>
      <c r="D30" s="239"/>
      <c r="E30" s="237">
        <f>IFERROR(-Ieņēmumi!D37,"")</f>
        <v>-426069.12639666878</v>
      </c>
      <c r="F30" s="214"/>
      <c r="G30" s="386"/>
      <c r="H30" s="656"/>
      <c r="I30" s="232"/>
      <c r="J30" s="236" t="s">
        <v>328</v>
      </c>
      <c r="K30" s="238">
        <f>IFERROR('Naudas plūsmas'!D119,"")</f>
        <v>-468293.71676154004</v>
      </c>
      <c r="L30" s="235"/>
      <c r="M30" s="532"/>
    </row>
    <row r="31" spans="2:13">
      <c r="B31" s="210"/>
      <c r="C31" s="239" t="s">
        <v>2468</v>
      </c>
      <c r="D31" s="212"/>
      <c r="E31" s="237">
        <f ca="1">IFERROR(-Ieņēmumi!D65,"")</f>
        <v>-9421660.9326766916</v>
      </c>
      <c r="F31" s="214"/>
      <c r="G31" s="833">
        <f>Izmaksas!D179</f>
        <v>518839.93653719034</v>
      </c>
      <c r="H31" s="528" t="s">
        <v>2587</v>
      </c>
      <c r="I31" s="232"/>
      <c r="J31" s="236" t="s">
        <v>260</v>
      </c>
      <c r="K31" s="238">
        <f>IFERROR('Naudas plūsmas'!D120,"")</f>
        <v>-2519398.5484234984</v>
      </c>
      <c r="L31" s="235"/>
      <c r="M31" s="532"/>
    </row>
    <row r="32" spans="2:13">
      <c r="B32" s="210"/>
      <c r="C32" s="239" t="s">
        <v>958</v>
      </c>
      <c r="D32" s="239"/>
      <c r="E32" s="237">
        <f ca="1">IFERROR('Naudas plūsmas'!D72+'Naudas plūsmas'!D55,"")</f>
        <v>-3225647.6433739942</v>
      </c>
      <c r="F32" s="214"/>
      <c r="H32" s="837"/>
      <c r="I32" s="232"/>
      <c r="J32" s="274" t="s">
        <v>137</v>
      </c>
      <c r="K32" s="238">
        <f>IFERROR('Naudas plūsmas'!D121,"")</f>
        <v>0</v>
      </c>
      <c r="L32" s="235"/>
      <c r="M32" s="532"/>
    </row>
    <row r="33" spans="2:12">
      <c r="B33" s="210"/>
      <c r="C33" s="239" t="s">
        <v>302</v>
      </c>
      <c r="D33" s="369"/>
      <c r="E33" s="237">
        <f ca="1">IFERROR(-'Naudas plūsmas'!D70,"")</f>
        <v>-868705.64037629717</v>
      </c>
      <c r="F33" s="214"/>
      <c r="H33" s="656"/>
      <c r="I33" s="232"/>
      <c r="J33" s="236"/>
      <c r="K33" s="236"/>
      <c r="L33" s="235"/>
    </row>
    <row r="34" spans="2:12">
      <c r="B34" s="210"/>
      <c r="C34" s="239" t="s">
        <v>121</v>
      </c>
      <c r="D34" s="212"/>
      <c r="E34" s="237">
        <f>IFERROR('Naudas plūsmas'!D96,"")</f>
        <v>-157500</v>
      </c>
      <c r="F34" s="214"/>
      <c r="H34" s="656"/>
      <c r="I34" s="232"/>
      <c r="J34" s="274"/>
      <c r="K34" s="238"/>
      <c r="L34" s="235"/>
    </row>
    <row r="35" spans="2:12">
      <c r="B35" s="210"/>
      <c r="C35" s="239" t="s">
        <v>2421</v>
      </c>
      <c r="D35" s="212"/>
      <c r="E35" s="237">
        <f>-E48</f>
        <v>-1485898.5225279331</v>
      </c>
      <c r="F35" s="214"/>
      <c r="H35" s="656"/>
      <c r="I35" s="232"/>
      <c r="J35" s="274"/>
      <c r="K35" s="238"/>
      <c r="L35" s="235"/>
    </row>
    <row r="36" spans="2:12">
      <c r="B36" s="210"/>
      <c r="C36" s="212"/>
      <c r="D36" s="212"/>
      <c r="E36" s="240"/>
      <c r="F36" s="214"/>
      <c r="H36" s="657"/>
      <c r="I36" s="232"/>
      <c r="J36" s="236"/>
      <c r="K36" s="238"/>
      <c r="L36" s="235"/>
    </row>
    <row r="37" spans="2:12">
      <c r="B37" s="210"/>
      <c r="C37" s="498" t="s">
        <v>812</v>
      </c>
      <c r="D37" s="212"/>
      <c r="E37" s="241">
        <f ca="1">SUM(E23:E35)</f>
        <v>-17774324.168244783</v>
      </c>
      <c r="F37" s="214"/>
      <c r="G37" s="604"/>
      <c r="H37" s="658"/>
      <c r="I37" s="232"/>
      <c r="J37" s="499" t="s">
        <v>812</v>
      </c>
      <c r="K37" s="242">
        <f>SUM(K23:K36)</f>
        <v>-23150022.925507564</v>
      </c>
      <c r="L37" s="654"/>
    </row>
    <row r="38" spans="2:12">
      <c r="B38" s="210"/>
      <c r="C38" s="212"/>
      <c r="D38" s="212"/>
      <c r="E38" s="212"/>
      <c r="F38" s="214"/>
      <c r="H38" s="659"/>
      <c r="I38" s="232"/>
      <c r="J38" s="236"/>
      <c r="K38" s="236"/>
      <c r="L38" s="235"/>
    </row>
    <row r="39" spans="2:12">
      <c r="B39" s="243"/>
      <c r="C39" s="230" t="s">
        <v>811</v>
      </c>
      <c r="D39" s="212"/>
      <c r="E39" s="247">
        <f ca="1">IFERROR('Naudas plūsmas'!D103,"")</f>
        <v>-12177776.185890719</v>
      </c>
      <c r="F39" s="244"/>
      <c r="H39" s="832"/>
      <c r="I39" s="245"/>
      <c r="J39" s="233" t="s">
        <v>811</v>
      </c>
      <c r="K39" s="248">
        <f>IFERROR('Naudas plūsmas'!D135,"")</f>
        <v>-15191492.439414963</v>
      </c>
      <c r="L39" s="246"/>
    </row>
    <row r="40" spans="2:12">
      <c r="B40" s="249"/>
      <c r="C40" s="225"/>
      <c r="D40" s="250"/>
      <c r="E40" s="251"/>
      <c r="F40" s="252"/>
      <c r="I40" s="253"/>
      <c r="J40" s="254"/>
      <c r="K40" s="255"/>
      <c r="L40" s="256"/>
    </row>
    <row r="42" spans="2:12" ht="15.6">
      <c r="C42" s="906" t="s">
        <v>321</v>
      </c>
      <c r="D42" s="907"/>
      <c r="E42" s="907"/>
      <c r="J42" s="908" t="s">
        <v>2469</v>
      </c>
      <c r="K42" s="909"/>
    </row>
    <row r="43" spans="2:12">
      <c r="B43" s="205"/>
      <c r="C43" s="206"/>
      <c r="D43" s="206"/>
      <c r="E43" s="206"/>
      <c r="F43" s="207"/>
      <c r="I43" s="257"/>
      <c r="J43" s="258"/>
      <c r="K43" s="258"/>
      <c r="L43" s="259"/>
    </row>
    <row r="44" spans="2:12">
      <c r="B44" s="210"/>
      <c r="C44" s="230" t="s">
        <v>322</v>
      </c>
      <c r="D44" s="212"/>
      <c r="E44" s="231"/>
      <c r="F44" s="214"/>
      <c r="I44" s="260"/>
      <c r="J44" s="261" t="s">
        <v>979</v>
      </c>
      <c r="K44" s="262"/>
      <c r="L44" s="263"/>
    </row>
    <row r="45" spans="2:12">
      <c r="B45" s="210"/>
      <c r="C45" s="211"/>
      <c r="D45" s="212"/>
      <c r="E45" s="231"/>
      <c r="F45" s="214"/>
      <c r="I45" s="260"/>
      <c r="J45" s="264"/>
      <c r="K45" s="262"/>
      <c r="L45" s="263"/>
    </row>
    <row r="46" spans="2:12" ht="50.25" customHeight="1">
      <c r="B46" s="210"/>
      <c r="C46" s="211" t="s">
        <v>2477</v>
      </c>
      <c r="D46" s="212"/>
      <c r="E46" s="265">
        <f>IFERROR(Ieņēmumi!D97,"")</f>
        <v>16866850</v>
      </c>
      <c r="F46" s="214"/>
      <c r="G46" s="902" t="s">
        <v>854</v>
      </c>
      <c r="H46" s="903"/>
      <c r="I46" s="260"/>
      <c r="J46" s="667" t="s">
        <v>807</v>
      </c>
      <c r="K46" s="668">
        <f ca="1">E39-K39</f>
        <v>3013716.2535242438</v>
      </c>
      <c r="L46" s="653" t="s">
        <v>861</v>
      </c>
    </row>
    <row r="47" spans="2:12" ht="42" customHeight="1">
      <c r="B47" s="210"/>
      <c r="C47" s="501" t="s">
        <v>2419</v>
      </c>
      <c r="D47" s="212"/>
      <c r="E47" s="265">
        <f>IFERROR(Ieņēmumi!D93,"")*4</f>
        <v>1226680</v>
      </c>
      <c r="F47" s="214"/>
      <c r="G47" s="910" t="s">
        <v>856</v>
      </c>
      <c r="H47" s="911"/>
      <c r="I47" s="260"/>
      <c r="J47" s="264"/>
      <c r="K47" s="267"/>
      <c r="L47" s="263"/>
    </row>
    <row r="48" spans="2:12" ht="42" customHeight="1">
      <c r="B48" s="210"/>
      <c r="C48" s="211" t="s">
        <v>2418</v>
      </c>
      <c r="D48" s="212"/>
      <c r="E48" s="265">
        <f>Kapitālieguldījumi!D41*Pieņēmumi!E24</f>
        <v>1485898.5225279331</v>
      </c>
      <c r="F48" s="214"/>
      <c r="G48" s="805"/>
      <c r="H48" s="276"/>
      <c r="I48" s="260"/>
      <c r="J48" s="264"/>
      <c r="K48" s="267"/>
      <c r="L48" s="263"/>
    </row>
    <row r="49" spans="2:12">
      <c r="B49" s="210"/>
      <c r="C49" s="268" t="s">
        <v>303</v>
      </c>
      <c r="D49" s="212"/>
      <c r="E49" s="237"/>
      <c r="F49" s="214"/>
      <c r="I49" s="260"/>
      <c r="J49" s="264" t="s">
        <v>808</v>
      </c>
      <c r="K49" s="266">
        <f>'IIA Jūtīguma analīze'!F25</f>
        <v>1937855</v>
      </c>
      <c r="L49" s="497" t="s">
        <v>810</v>
      </c>
    </row>
    <row r="50" spans="2:12">
      <c r="B50" s="210"/>
      <c r="C50" s="211" t="s">
        <v>323</v>
      </c>
      <c r="D50" s="212"/>
      <c r="E50" s="265"/>
      <c r="F50" s="214"/>
      <c r="G50" s="277" t="s">
        <v>767</v>
      </c>
      <c r="I50" s="260"/>
      <c r="J50" s="264"/>
      <c r="K50" s="269"/>
      <c r="L50" s="263"/>
    </row>
    <row r="51" spans="2:12">
      <c r="B51" s="210"/>
      <c r="C51" s="211"/>
      <c r="D51" s="212"/>
      <c r="E51" s="237"/>
      <c r="F51" s="214"/>
      <c r="I51" s="260"/>
      <c r="J51" s="264" t="s">
        <v>809</v>
      </c>
      <c r="K51" s="266">
        <f>'IIA Jūtīguma analīze'!G26</f>
        <v>4082283</v>
      </c>
      <c r="L51" s="497" t="s">
        <v>810</v>
      </c>
    </row>
    <row r="52" spans="2:12">
      <c r="B52" s="210"/>
      <c r="C52" s="211" t="s">
        <v>324</v>
      </c>
      <c r="D52" s="212"/>
      <c r="E52" s="265"/>
      <c r="F52" s="214"/>
      <c r="G52" s="277" t="s">
        <v>767</v>
      </c>
      <c r="I52" s="260"/>
      <c r="J52" s="264"/>
      <c r="K52" s="264"/>
      <c r="L52" s="263"/>
    </row>
    <row r="53" spans="2:12">
      <c r="B53" s="210"/>
      <c r="C53" s="211"/>
      <c r="D53" s="212"/>
      <c r="E53" s="237"/>
      <c r="F53" s="214"/>
      <c r="I53" s="260"/>
      <c r="J53" s="264"/>
      <c r="K53" s="264"/>
      <c r="L53" s="263"/>
    </row>
    <row r="54" spans="2:12">
      <c r="B54" s="221"/>
      <c r="C54" s="225"/>
      <c r="D54" s="250"/>
      <c r="E54" s="251"/>
      <c r="F54" s="223"/>
      <c r="I54" s="270"/>
      <c r="J54" s="271"/>
      <c r="K54" s="272"/>
      <c r="L54" s="273"/>
    </row>
  </sheetData>
  <mergeCells count="9">
    <mergeCell ref="G47:H47"/>
    <mergeCell ref="G9:H9"/>
    <mergeCell ref="F3:H3"/>
    <mergeCell ref="G46:H46"/>
    <mergeCell ref="G16:H16"/>
    <mergeCell ref="C7:E7"/>
    <mergeCell ref="J7:K7"/>
    <mergeCell ref="C42:E42"/>
    <mergeCell ref="J42:K42"/>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B64"/>
  <sheetViews>
    <sheetView showGridLines="0" view="pageBreakPreview" zoomScale="90" zoomScaleNormal="90" zoomScaleSheetLayoutView="90" workbookViewId="0">
      <pane ySplit="1" topLeftCell="A17" activePane="bottomLeft" state="frozen"/>
      <selection activeCell="A39" sqref="A39"/>
      <selection pane="bottomLeft" activeCell="A20" sqref="A20"/>
    </sheetView>
  </sheetViews>
  <sheetFormatPr defaultRowHeight="14.4"/>
  <cols>
    <col min="1" max="1" width="58.5546875" style="276" customWidth="1"/>
    <col min="2" max="2" width="113.44140625" customWidth="1"/>
  </cols>
  <sheetData>
    <row r="1" spans="1:2" ht="15" thickTop="1">
      <c r="A1" s="367" t="s">
        <v>335</v>
      </c>
      <c r="B1" s="368" t="s">
        <v>336</v>
      </c>
    </row>
    <row r="2" spans="1:2" ht="7.05" customHeight="1">
      <c r="A2" s="364"/>
    </row>
    <row r="3" spans="1:2" ht="20.399999999999999">
      <c r="A3" s="365" t="s">
        <v>337</v>
      </c>
      <c r="B3" s="361" t="s">
        <v>550</v>
      </c>
    </row>
    <row r="4" spans="1:2">
      <c r="A4" s="366" t="s">
        <v>140</v>
      </c>
      <c r="B4" s="363" t="s">
        <v>338</v>
      </c>
    </row>
    <row r="5" spans="1:2" ht="20.399999999999999">
      <c r="A5" s="365" t="s">
        <v>562</v>
      </c>
      <c r="B5" s="361" t="s">
        <v>339</v>
      </c>
    </row>
    <row r="6" spans="1:2">
      <c r="A6" s="366" t="s">
        <v>340</v>
      </c>
      <c r="B6" s="362" t="s">
        <v>341</v>
      </c>
    </row>
    <row r="7" spans="1:2">
      <c r="A7" s="365" t="s">
        <v>342</v>
      </c>
      <c r="B7" s="360" t="s">
        <v>343</v>
      </c>
    </row>
    <row r="8" spans="1:2">
      <c r="A8" s="366" t="s">
        <v>344</v>
      </c>
      <c r="B8" s="363" t="s">
        <v>345</v>
      </c>
    </row>
    <row r="9" spans="1:2" ht="20.399999999999999">
      <c r="A9" s="365" t="s">
        <v>346</v>
      </c>
      <c r="B9" s="361" t="s">
        <v>347</v>
      </c>
    </row>
    <row r="10" spans="1:2">
      <c r="A10" s="366" t="s">
        <v>348</v>
      </c>
      <c r="B10" s="363" t="s">
        <v>349</v>
      </c>
    </row>
    <row r="11" spans="1:2">
      <c r="A11" s="365" t="s">
        <v>350</v>
      </c>
      <c r="B11" s="361" t="s">
        <v>551</v>
      </c>
    </row>
    <row r="12" spans="1:2" ht="20.399999999999999">
      <c r="A12" s="366" t="s">
        <v>351</v>
      </c>
      <c r="B12" s="363" t="s">
        <v>594</v>
      </c>
    </row>
    <row r="13" spans="1:2" ht="20.399999999999999">
      <c r="A13" s="365" t="s">
        <v>587</v>
      </c>
      <c r="B13" s="361" t="s">
        <v>588</v>
      </c>
    </row>
    <row r="14" spans="1:2">
      <c r="A14" s="366" t="s">
        <v>62</v>
      </c>
      <c r="B14" s="363" t="s">
        <v>352</v>
      </c>
    </row>
    <row r="15" spans="1:2">
      <c r="A15" s="365" t="s">
        <v>353</v>
      </c>
      <c r="B15" s="361" t="s">
        <v>354</v>
      </c>
    </row>
    <row r="16" spans="1:2">
      <c r="A16" s="366" t="s">
        <v>156</v>
      </c>
      <c r="B16" s="363" t="s">
        <v>546</v>
      </c>
    </row>
    <row r="17" spans="1:2">
      <c r="A17" s="365" t="s">
        <v>355</v>
      </c>
      <c r="B17" s="361" t="s">
        <v>593</v>
      </c>
    </row>
    <row r="18" spans="1:2" ht="20.399999999999999">
      <c r="A18" s="366" t="s">
        <v>357</v>
      </c>
      <c r="B18" s="363" t="s">
        <v>358</v>
      </c>
    </row>
    <row r="19" spans="1:2">
      <c r="A19" s="365" t="s">
        <v>552</v>
      </c>
      <c r="B19" s="361" t="s">
        <v>359</v>
      </c>
    </row>
    <row r="20" spans="1:2" ht="20.399999999999999">
      <c r="A20" s="366" t="s">
        <v>533</v>
      </c>
      <c r="B20" s="363" t="s">
        <v>356</v>
      </c>
    </row>
    <row r="21" spans="1:2" ht="20.399999999999999">
      <c r="A21" s="365" t="s">
        <v>360</v>
      </c>
      <c r="B21" s="361" t="s">
        <v>361</v>
      </c>
    </row>
    <row r="22" spans="1:2">
      <c r="A22" s="366" t="s">
        <v>88</v>
      </c>
      <c r="B22" s="375" t="s">
        <v>595</v>
      </c>
    </row>
    <row r="23" spans="1:2" ht="20.399999999999999">
      <c r="A23" s="365" t="s">
        <v>362</v>
      </c>
      <c r="B23" s="361" t="s">
        <v>592</v>
      </c>
    </row>
    <row r="24" spans="1:2">
      <c r="A24" s="366" t="s">
        <v>363</v>
      </c>
      <c r="B24" s="363" t="s">
        <v>364</v>
      </c>
    </row>
    <row r="25" spans="1:2" ht="20.399999999999999">
      <c r="A25" s="365" t="s">
        <v>365</v>
      </c>
      <c r="B25" s="361" t="s">
        <v>366</v>
      </c>
    </row>
    <row r="26" spans="1:2" ht="20.399999999999999">
      <c r="A26" s="366" t="s">
        <v>367</v>
      </c>
      <c r="B26" s="363" t="s">
        <v>553</v>
      </c>
    </row>
    <row r="27" spans="1:2">
      <c r="A27" s="365" t="s">
        <v>589</v>
      </c>
      <c r="B27" s="361" t="s">
        <v>590</v>
      </c>
    </row>
    <row r="28" spans="1:2">
      <c r="A28" s="366" t="s">
        <v>368</v>
      </c>
      <c r="B28" s="363" t="s">
        <v>554</v>
      </c>
    </row>
    <row r="29" spans="1:2">
      <c r="A29" s="365" t="s">
        <v>369</v>
      </c>
      <c r="B29" s="361" t="s">
        <v>591</v>
      </c>
    </row>
    <row r="30" spans="1:2" ht="20.399999999999999">
      <c r="A30" s="366" t="s">
        <v>370</v>
      </c>
      <c r="B30" s="363" t="s">
        <v>371</v>
      </c>
    </row>
    <row r="31" spans="1:2">
      <c r="A31" s="365" t="s">
        <v>372</v>
      </c>
      <c r="B31" s="361" t="s">
        <v>373</v>
      </c>
    </row>
    <row r="32" spans="1:2">
      <c r="A32" s="366" t="s">
        <v>555</v>
      </c>
      <c r="B32" s="363" t="s">
        <v>374</v>
      </c>
    </row>
    <row r="33" spans="1:2">
      <c r="A33" s="365" t="s">
        <v>375</v>
      </c>
      <c r="B33" s="361" t="s">
        <v>556</v>
      </c>
    </row>
    <row r="34" spans="1:2" ht="20.399999999999999">
      <c r="A34" s="366" t="s">
        <v>198</v>
      </c>
      <c r="B34" s="363" t="s">
        <v>616</v>
      </c>
    </row>
    <row r="35" spans="1:2">
      <c r="A35" s="366" t="s">
        <v>618</v>
      </c>
      <c r="B35" s="363" t="s">
        <v>617</v>
      </c>
    </row>
    <row r="36" spans="1:2">
      <c r="A36" s="279"/>
    </row>
    <row r="37" spans="1:2">
      <c r="A37" s="279"/>
    </row>
    <row r="38" spans="1:2">
      <c r="A38" s="278"/>
    </row>
    <row r="39" spans="1:2">
      <c r="A39" s="279"/>
    </row>
    <row r="40" spans="1:2">
      <c r="A40" s="279"/>
    </row>
    <row r="41" spans="1:2">
      <c r="A41" s="279"/>
    </row>
    <row r="42" spans="1:2">
      <c r="A42" s="278"/>
    </row>
    <row r="43" spans="1:2">
      <c r="A43" s="279"/>
    </row>
    <row r="44" spans="1:2">
      <c r="A44" s="279"/>
    </row>
    <row r="45" spans="1:2">
      <c r="A45" s="279"/>
    </row>
    <row r="46" spans="1:2">
      <c r="A46" s="279"/>
    </row>
    <row r="47" spans="1:2">
      <c r="A47" s="279"/>
    </row>
    <row r="48" spans="1:2">
      <c r="A48" s="279"/>
    </row>
    <row r="49" spans="1:1">
      <c r="A49" s="279"/>
    </row>
    <row r="50" spans="1:1">
      <c r="A50" s="278"/>
    </row>
    <row r="51" spans="1:1">
      <c r="A51" s="279"/>
    </row>
    <row r="52" spans="1:1">
      <c r="A52" s="278"/>
    </row>
    <row r="53" spans="1:1">
      <c r="A53" s="279"/>
    </row>
    <row r="54" spans="1:1">
      <c r="A54" s="278"/>
    </row>
    <row r="55" spans="1:1">
      <c r="A55" s="279"/>
    </row>
    <row r="56" spans="1:1">
      <c r="A56" s="279"/>
    </row>
    <row r="57" spans="1:1">
      <c r="A57" s="279"/>
    </row>
    <row r="58" spans="1:1">
      <c r="A58" s="278"/>
    </row>
    <row r="59" spans="1:1">
      <c r="A59" s="279"/>
    </row>
    <row r="60" spans="1:1">
      <c r="A60" s="278"/>
    </row>
    <row r="61" spans="1:1">
      <c r="A61" s="279"/>
    </row>
    <row r="62" spans="1:1">
      <c r="A62" s="278"/>
    </row>
    <row r="63" spans="1:1">
      <c r="A63" s="279"/>
    </row>
    <row r="64" spans="1:1">
      <c r="A64" s="279"/>
    </row>
  </sheetData>
  <sheetProtection sheet="1" objects="1" scenarios="1"/>
  <sortState xmlns:xlrd2="http://schemas.microsoft.com/office/spreadsheetml/2017/richdata2" ref="A4:B35">
    <sortCondition ref="A20"/>
  </sortState>
  <pageMargins left="0.7" right="0.7" top="0.75" bottom="0.75" header="0.3" footer="0.3"/>
  <pageSetup paperSize="9" scale="76"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7" tint="0.79998168889431442"/>
    <pageSetUpPr fitToPage="1"/>
  </sheetPr>
  <dimension ref="A1:DU31"/>
  <sheetViews>
    <sheetView showGridLines="0" view="pageBreakPreview" topLeftCell="A16" zoomScale="110" zoomScaleNormal="100" zoomScaleSheetLayoutView="110" workbookViewId="0">
      <selection activeCell="G26" sqref="G26"/>
    </sheetView>
  </sheetViews>
  <sheetFormatPr defaultRowHeight="14.4"/>
  <cols>
    <col min="1" max="1" width="72.44140625" customWidth="1"/>
    <col min="2" max="2" width="14" customWidth="1"/>
    <col min="3" max="3" width="11.77734375" customWidth="1"/>
    <col min="4" max="4" width="14" customWidth="1"/>
  </cols>
  <sheetData>
    <row r="1" spans="1:125" ht="12.75" customHeight="1" thickTop="1">
      <c r="A1" s="853" t="s">
        <v>471</v>
      </c>
      <c r="B1" s="854"/>
      <c r="C1" s="854"/>
      <c r="D1" s="890"/>
      <c r="E1" s="43">
        <f>'Laika grafiks'!E3</f>
        <v>45930</v>
      </c>
      <c r="F1" s="43">
        <f>'Laika grafiks'!F3</f>
        <v>46022</v>
      </c>
      <c r="G1" s="43">
        <f>'Laika grafiks'!G3</f>
        <v>46112</v>
      </c>
      <c r="H1" s="43">
        <f>'Laika grafiks'!H3</f>
        <v>46203</v>
      </c>
      <c r="I1" s="43">
        <f>'Laika grafiks'!I3</f>
        <v>46295</v>
      </c>
      <c r="J1" s="43">
        <f>'Laika grafiks'!J3</f>
        <v>46387</v>
      </c>
      <c r="K1" s="43">
        <f>'Laika grafiks'!K3</f>
        <v>46477</v>
      </c>
      <c r="L1" s="43">
        <f>'Laika grafiks'!L3</f>
        <v>46568</v>
      </c>
      <c r="M1" s="43">
        <f>'Laika grafiks'!M3</f>
        <v>46660</v>
      </c>
      <c r="N1" s="43">
        <f>'Laika grafiks'!N3</f>
        <v>46752</v>
      </c>
      <c r="O1" s="43">
        <f>'Laika grafiks'!O3</f>
        <v>46843</v>
      </c>
      <c r="P1" s="43">
        <f>'Laika grafiks'!P3</f>
        <v>46934</v>
      </c>
      <c r="Q1" s="43">
        <f>'Laika grafiks'!Q3</f>
        <v>47026</v>
      </c>
      <c r="R1" s="43">
        <f>'Laika grafiks'!R3</f>
        <v>47118</v>
      </c>
      <c r="S1" s="43">
        <f>'Laika grafiks'!S3</f>
        <v>47208</v>
      </c>
      <c r="T1" s="43">
        <f>'Laika grafiks'!T3</f>
        <v>47299</v>
      </c>
      <c r="U1" s="43">
        <f>'Laika grafiks'!U3</f>
        <v>47391</v>
      </c>
      <c r="V1" s="43">
        <f>'Laika grafiks'!V3</f>
        <v>47483</v>
      </c>
      <c r="W1" s="43">
        <f>'Laika grafiks'!W3</f>
        <v>47573</v>
      </c>
      <c r="X1" s="43">
        <f>'Laika grafiks'!X3</f>
        <v>47664</v>
      </c>
      <c r="Y1" s="43">
        <f>'Laika grafiks'!Y3</f>
        <v>47756</v>
      </c>
      <c r="Z1" s="43">
        <f>'Laika grafiks'!Z3</f>
        <v>47848</v>
      </c>
      <c r="AA1" s="43">
        <f>'Laika grafiks'!AA3</f>
        <v>47938</v>
      </c>
      <c r="AB1" s="43">
        <f>'Laika grafiks'!AB3</f>
        <v>48029</v>
      </c>
      <c r="AC1" s="43">
        <f>'Laika grafiks'!AC3</f>
        <v>48121</v>
      </c>
      <c r="AD1" s="43">
        <f>'Laika grafiks'!AD3</f>
        <v>48213</v>
      </c>
      <c r="AE1" s="43">
        <f>'Laika grafiks'!AE3</f>
        <v>48304</v>
      </c>
      <c r="AF1" s="43">
        <f>'Laika grafiks'!AF3</f>
        <v>48395</v>
      </c>
      <c r="AG1" s="43">
        <f>'Laika grafiks'!AG3</f>
        <v>48487</v>
      </c>
      <c r="AH1" s="43">
        <f>'Laika grafiks'!AH3</f>
        <v>48579</v>
      </c>
      <c r="AI1" s="43">
        <f>'Laika grafiks'!AI3</f>
        <v>48669</v>
      </c>
      <c r="AJ1" s="43">
        <f>'Laika grafiks'!AJ3</f>
        <v>48760</v>
      </c>
      <c r="AK1" s="43">
        <f>'Laika grafiks'!AK3</f>
        <v>48852</v>
      </c>
      <c r="AL1" s="43">
        <f>'Laika grafiks'!AL3</f>
        <v>48944</v>
      </c>
      <c r="AM1" s="43">
        <f>'Laika grafiks'!AM3</f>
        <v>49034</v>
      </c>
      <c r="AN1" s="43">
        <f>'Laika grafiks'!AN3</f>
        <v>49125</v>
      </c>
      <c r="AO1" s="43">
        <f>'Laika grafiks'!AO3</f>
        <v>49217</v>
      </c>
      <c r="AP1" s="43">
        <f>'Laika grafiks'!AP3</f>
        <v>49309</v>
      </c>
      <c r="AQ1" s="43">
        <f>'Laika grafiks'!AQ3</f>
        <v>49399</v>
      </c>
      <c r="AR1" s="43">
        <f>'Laika grafiks'!AR3</f>
        <v>49490</v>
      </c>
      <c r="AS1" s="43">
        <f>'Laika grafiks'!AS3</f>
        <v>49582</v>
      </c>
      <c r="AT1" s="43">
        <f>'Laika grafiks'!AT3</f>
        <v>49674</v>
      </c>
      <c r="AU1" s="43">
        <f>'Laika grafiks'!AU3</f>
        <v>49765</v>
      </c>
      <c r="AV1" s="43">
        <f>'Laika grafiks'!AV3</f>
        <v>49856</v>
      </c>
      <c r="AW1" s="43">
        <f>'Laika grafiks'!AW3</f>
        <v>49948</v>
      </c>
      <c r="AX1" s="43">
        <f>'Laika grafiks'!AX3</f>
        <v>50040</v>
      </c>
      <c r="AY1" s="43">
        <f>'Laika grafiks'!AY3</f>
        <v>50130</v>
      </c>
      <c r="AZ1" s="43">
        <f>'Laika grafiks'!AZ3</f>
        <v>50221</v>
      </c>
      <c r="BA1" s="43">
        <f>'Laika grafiks'!BA3</f>
        <v>50313</v>
      </c>
      <c r="BB1" s="43">
        <f>'Laika grafiks'!BB3</f>
        <v>50405</v>
      </c>
      <c r="BC1" s="43">
        <f>'Laika grafiks'!BC3</f>
        <v>50495</v>
      </c>
      <c r="BD1" s="43">
        <f>'Laika grafiks'!BD3</f>
        <v>50586</v>
      </c>
      <c r="BE1" s="43">
        <f>'Laika grafiks'!BE3</f>
        <v>50678</v>
      </c>
      <c r="BF1" s="43">
        <f>'Laika grafiks'!BF3</f>
        <v>50770</v>
      </c>
      <c r="BG1" s="43">
        <f>'Laika grafiks'!BG3</f>
        <v>50860</v>
      </c>
      <c r="BH1" s="43">
        <f>'Laika grafiks'!BH3</f>
        <v>50951</v>
      </c>
      <c r="BI1" s="43">
        <f>'Laika grafiks'!BI3</f>
        <v>51043</v>
      </c>
      <c r="BJ1" s="43">
        <f>'Laika grafiks'!BJ3</f>
        <v>51135</v>
      </c>
      <c r="BK1" s="43">
        <f>'Laika grafiks'!BK3</f>
        <v>51226</v>
      </c>
      <c r="BL1" s="43">
        <f>'Laika grafiks'!BL3</f>
        <v>51317</v>
      </c>
      <c r="BM1" s="43">
        <f>'Laika grafiks'!BM3</f>
        <v>51409</v>
      </c>
      <c r="BN1" s="43" t="str">
        <f>'Laika grafiks'!BN3</f>
        <v>-</v>
      </c>
      <c r="BO1" s="43" t="str">
        <f>'Laika grafiks'!BO3</f>
        <v>-</v>
      </c>
      <c r="BP1" s="43" t="str">
        <f>'Laika grafiks'!BP3</f>
        <v>-</v>
      </c>
      <c r="BQ1" s="43" t="str">
        <f>'Laika grafiks'!BQ3</f>
        <v>-</v>
      </c>
      <c r="BR1" s="43" t="str">
        <f>'Laika grafiks'!BR3</f>
        <v>-</v>
      </c>
      <c r="BS1" s="43" t="str">
        <f>'Laika grafiks'!BS3</f>
        <v>-</v>
      </c>
      <c r="BT1" s="43" t="str">
        <f>'Laika grafiks'!BT3</f>
        <v>-</v>
      </c>
      <c r="BU1" s="43" t="str">
        <f>'Laika grafiks'!BU3</f>
        <v>-</v>
      </c>
      <c r="BV1" s="43" t="str">
        <f>'Laika grafiks'!BV3</f>
        <v>-</v>
      </c>
      <c r="BW1" s="43" t="str">
        <f>'Laika grafiks'!BW3</f>
        <v>-</v>
      </c>
      <c r="BX1" s="43" t="str">
        <f>'Laika grafiks'!BX3</f>
        <v>-</v>
      </c>
      <c r="BY1" s="43" t="str">
        <f>'Laika grafiks'!BY3</f>
        <v>-</v>
      </c>
      <c r="BZ1" s="43" t="str">
        <f>'Laika grafiks'!BZ3</f>
        <v>-</v>
      </c>
      <c r="CA1" s="43" t="str">
        <f>'Laika grafiks'!CA3</f>
        <v>-</v>
      </c>
      <c r="CB1" s="43" t="str">
        <f>'Laika grafiks'!CB3</f>
        <v>-</v>
      </c>
      <c r="CC1" s="43" t="str">
        <f>'Laika grafiks'!CC3</f>
        <v>-</v>
      </c>
      <c r="CD1" s="43" t="str">
        <f>'Laika grafiks'!CD3</f>
        <v>-</v>
      </c>
      <c r="CE1" s="43" t="str">
        <f>'Laika grafiks'!CE3</f>
        <v>-</v>
      </c>
      <c r="CF1" s="43" t="str">
        <f>'Laika grafiks'!CF3</f>
        <v>-</v>
      </c>
      <c r="CG1" s="43" t="str">
        <f>'Laika grafiks'!CG3</f>
        <v>-</v>
      </c>
      <c r="CH1" s="43" t="str">
        <f>'Laika grafiks'!CH3</f>
        <v>-</v>
      </c>
      <c r="CI1" s="43" t="str">
        <f>'Laika grafiks'!CI3</f>
        <v>-</v>
      </c>
      <c r="CJ1" s="43" t="str">
        <f>'Laika grafiks'!CJ3</f>
        <v>-</v>
      </c>
      <c r="CK1" s="43" t="str">
        <f>'Laika grafiks'!CK3</f>
        <v>-</v>
      </c>
      <c r="CL1" s="43" t="str">
        <f>'Laika grafiks'!CL3</f>
        <v>-</v>
      </c>
      <c r="CM1" s="43" t="str">
        <f>'Laika grafiks'!CM3</f>
        <v>-</v>
      </c>
      <c r="CN1" s="43" t="str">
        <f>'Laika grafiks'!CN3</f>
        <v>-</v>
      </c>
      <c r="CO1" s="43" t="str">
        <f>'Laika grafiks'!CO3</f>
        <v>-</v>
      </c>
      <c r="CP1" s="43" t="str">
        <f>'Laika grafiks'!CP3</f>
        <v>-</v>
      </c>
      <c r="CQ1" s="43" t="str">
        <f>'Laika grafiks'!CQ3</f>
        <v>-</v>
      </c>
      <c r="CR1" s="43" t="str">
        <f>'Laika grafiks'!CR3</f>
        <v>-</v>
      </c>
      <c r="CS1" s="43" t="str">
        <f>'Laika grafiks'!CS3</f>
        <v>-</v>
      </c>
      <c r="CT1" s="43" t="str">
        <f>'Laika grafiks'!CT3</f>
        <v>-</v>
      </c>
      <c r="CU1" s="43" t="str">
        <f>'Laika grafiks'!CU3</f>
        <v>-</v>
      </c>
      <c r="CV1" s="43" t="str">
        <f>'Laika grafiks'!CV3</f>
        <v>-</v>
      </c>
      <c r="CW1" s="43" t="str">
        <f>'Laika grafiks'!CW3</f>
        <v>-</v>
      </c>
      <c r="CX1" s="43" t="str">
        <f>'Laika grafiks'!CX3</f>
        <v>-</v>
      </c>
      <c r="CY1" s="43" t="str">
        <f>'Laika grafiks'!CY3</f>
        <v>-</v>
      </c>
      <c r="CZ1" s="43" t="str">
        <f>'Laika grafiks'!CZ3</f>
        <v>-</v>
      </c>
      <c r="DA1" s="43" t="str">
        <f>'Laika grafiks'!DA3</f>
        <v>-</v>
      </c>
      <c r="DB1" s="43" t="str">
        <f>'Laika grafiks'!DB3</f>
        <v>-</v>
      </c>
      <c r="DC1" s="43" t="str">
        <f>'Laika grafiks'!DC3</f>
        <v>-</v>
      </c>
      <c r="DD1" s="43" t="str">
        <f>'Laika grafiks'!DD3</f>
        <v>-</v>
      </c>
      <c r="DE1" s="43" t="str">
        <f>'Laika grafiks'!DE3</f>
        <v>-</v>
      </c>
      <c r="DF1" s="43" t="str">
        <f>'Laika grafiks'!DF3</f>
        <v>-</v>
      </c>
      <c r="DG1" s="43" t="str">
        <f>'Laika grafiks'!DG3</f>
        <v>-</v>
      </c>
      <c r="DH1" s="43" t="str">
        <f>'Laika grafiks'!DH3</f>
        <v>-</v>
      </c>
      <c r="DI1" s="43" t="str">
        <f>'Laika grafiks'!DI3</f>
        <v>-</v>
      </c>
      <c r="DJ1" s="43" t="str">
        <f>'Laika grafiks'!DJ3</f>
        <v>-</v>
      </c>
      <c r="DK1" s="43" t="str">
        <f>'Laika grafiks'!DK3</f>
        <v>-</v>
      </c>
      <c r="DL1" s="43" t="str">
        <f>'Laika grafiks'!DL3</f>
        <v>-</v>
      </c>
      <c r="DM1" s="43" t="str">
        <f>'Laika grafiks'!DM3</f>
        <v>-</v>
      </c>
      <c r="DN1" s="43" t="str">
        <f>'Laika grafiks'!DN3</f>
        <v>-</v>
      </c>
      <c r="DO1" s="43" t="str">
        <f>'Laika grafiks'!DO3</f>
        <v>-</v>
      </c>
      <c r="DP1" s="43" t="str">
        <f>'Laika grafiks'!DP3</f>
        <v>-</v>
      </c>
      <c r="DQ1" s="43" t="str">
        <f>'Laika grafiks'!DQ3</f>
        <v>-</v>
      </c>
      <c r="DR1" s="43" t="str">
        <f>'Laika grafiks'!DR3</f>
        <v>-</v>
      </c>
      <c r="DS1" s="43" t="str">
        <f>'Laika grafiks'!DS3</f>
        <v>-</v>
      </c>
      <c r="DT1" s="43" t="str">
        <f>'Laika grafiks'!DT3</f>
        <v>-</v>
      </c>
      <c r="DU1" s="43" t="str">
        <f>'Laika grafiks'!DU3</f>
        <v>-</v>
      </c>
    </row>
    <row r="2" spans="1:125" ht="13.5" customHeight="1">
      <c r="A2" s="77"/>
      <c r="B2" s="77"/>
      <c r="C2" s="77"/>
      <c r="D2" s="77"/>
      <c r="E2" s="1">
        <f>'Laika grafiks'!E23</f>
        <v>0</v>
      </c>
      <c r="F2" s="1">
        <f>'Laika grafiks'!F23</f>
        <v>1</v>
      </c>
      <c r="G2" s="1">
        <f>'Laika grafiks'!G23</f>
        <v>2</v>
      </c>
      <c r="H2" s="1">
        <f>'Laika grafiks'!H23</f>
        <v>3</v>
      </c>
      <c r="I2" s="1">
        <f>'Laika grafiks'!I23</f>
        <v>4</v>
      </c>
      <c r="J2" s="1">
        <f>'Laika grafiks'!J23</f>
        <v>5</v>
      </c>
      <c r="K2" s="1">
        <f>'Laika grafiks'!K23</f>
        <v>6</v>
      </c>
      <c r="L2" s="1">
        <f>'Laika grafiks'!L23</f>
        <v>7</v>
      </c>
      <c r="M2" s="1">
        <f>'Laika grafiks'!M23</f>
        <v>8</v>
      </c>
      <c r="N2" s="1">
        <f>'Laika grafiks'!N23</f>
        <v>9</v>
      </c>
      <c r="O2" s="1">
        <f>'Laika grafiks'!O23</f>
        <v>10</v>
      </c>
      <c r="P2" s="1">
        <f>'Laika grafiks'!P23</f>
        <v>11</v>
      </c>
      <c r="Q2" s="1">
        <f>'Laika grafiks'!Q23</f>
        <v>12</v>
      </c>
      <c r="R2" s="1">
        <f>'Laika grafiks'!R23</f>
        <v>13</v>
      </c>
      <c r="S2" s="1">
        <f>'Laika grafiks'!S23</f>
        <v>14</v>
      </c>
      <c r="T2" s="1">
        <f>'Laika grafiks'!T23</f>
        <v>15</v>
      </c>
      <c r="U2" s="1">
        <f>'Laika grafiks'!U23</f>
        <v>16</v>
      </c>
      <c r="V2" s="1">
        <f>'Laika grafiks'!V23</f>
        <v>17</v>
      </c>
      <c r="W2" s="1">
        <f>'Laika grafiks'!W23</f>
        <v>18</v>
      </c>
      <c r="X2" s="1">
        <f>'Laika grafiks'!X23</f>
        <v>19</v>
      </c>
      <c r="Y2" s="1">
        <f>'Laika grafiks'!Y23</f>
        <v>20</v>
      </c>
      <c r="Z2" s="1">
        <f>'Laika grafiks'!Z23</f>
        <v>21</v>
      </c>
      <c r="AA2" s="1">
        <f>'Laika grafiks'!AA23</f>
        <v>22</v>
      </c>
      <c r="AB2" s="1">
        <f>'Laika grafiks'!AB23</f>
        <v>23</v>
      </c>
      <c r="AC2" s="1">
        <f>'Laika grafiks'!AC23</f>
        <v>24</v>
      </c>
      <c r="AD2" s="1">
        <f>'Laika grafiks'!AD23</f>
        <v>25</v>
      </c>
      <c r="AE2" s="1">
        <f>'Laika grafiks'!AE23</f>
        <v>26</v>
      </c>
      <c r="AF2" s="1">
        <f>'Laika grafiks'!AF23</f>
        <v>27</v>
      </c>
      <c r="AG2" s="1">
        <f>'Laika grafiks'!AG23</f>
        <v>28</v>
      </c>
      <c r="AH2" s="1">
        <f>'Laika grafiks'!AH23</f>
        <v>29</v>
      </c>
      <c r="AI2" s="1">
        <f>'Laika grafiks'!AI23</f>
        <v>30</v>
      </c>
      <c r="AJ2" s="1">
        <f>'Laika grafiks'!AJ23</f>
        <v>31</v>
      </c>
      <c r="AK2" s="1">
        <f>'Laika grafiks'!AK23</f>
        <v>32</v>
      </c>
      <c r="AL2" s="1">
        <f>'Laika grafiks'!AL23</f>
        <v>33</v>
      </c>
      <c r="AM2" s="1">
        <f>'Laika grafiks'!AM23</f>
        <v>34</v>
      </c>
      <c r="AN2" s="1">
        <f>'Laika grafiks'!AN23</f>
        <v>35</v>
      </c>
      <c r="AO2" s="1">
        <f>'Laika grafiks'!AO23</f>
        <v>36</v>
      </c>
      <c r="AP2" s="1">
        <f>'Laika grafiks'!AP23</f>
        <v>37</v>
      </c>
      <c r="AQ2" s="1">
        <f>'Laika grafiks'!AQ23</f>
        <v>38</v>
      </c>
      <c r="AR2" s="1">
        <f>'Laika grafiks'!AR23</f>
        <v>39</v>
      </c>
      <c r="AS2" s="1">
        <f>'Laika grafiks'!AS23</f>
        <v>40</v>
      </c>
      <c r="AT2" s="1">
        <f>'Laika grafiks'!AT23</f>
        <v>41</v>
      </c>
      <c r="AU2" s="1">
        <f>'Laika grafiks'!AU23</f>
        <v>42</v>
      </c>
      <c r="AV2" s="1">
        <f>'Laika grafiks'!AV23</f>
        <v>43</v>
      </c>
      <c r="AW2" s="1">
        <f>'Laika grafiks'!AW23</f>
        <v>44</v>
      </c>
      <c r="AX2" s="1">
        <f>'Laika grafiks'!AX23</f>
        <v>45</v>
      </c>
      <c r="AY2" s="1">
        <f>'Laika grafiks'!AY23</f>
        <v>46</v>
      </c>
      <c r="AZ2" s="1">
        <f>'Laika grafiks'!AZ23</f>
        <v>47</v>
      </c>
      <c r="BA2" s="1">
        <f>'Laika grafiks'!BA23</f>
        <v>48</v>
      </c>
      <c r="BB2" s="1">
        <f>'Laika grafiks'!BB23</f>
        <v>49</v>
      </c>
      <c r="BC2" s="1">
        <f>'Laika grafiks'!BC23</f>
        <v>50</v>
      </c>
      <c r="BD2" s="1">
        <f>'Laika grafiks'!BD23</f>
        <v>51</v>
      </c>
      <c r="BE2" s="1">
        <f>'Laika grafiks'!BE23</f>
        <v>52</v>
      </c>
      <c r="BF2" s="1">
        <f>'Laika grafiks'!BF23</f>
        <v>53</v>
      </c>
      <c r="BG2" s="1">
        <f>'Laika grafiks'!BG23</f>
        <v>54</v>
      </c>
      <c r="BH2" s="1">
        <f>'Laika grafiks'!BH23</f>
        <v>55</v>
      </c>
      <c r="BI2" s="1">
        <f>'Laika grafiks'!BI23</f>
        <v>56</v>
      </c>
      <c r="BJ2" s="1">
        <f>'Laika grafiks'!BJ23</f>
        <v>57</v>
      </c>
      <c r="BK2" s="1">
        <f>'Laika grafiks'!BK23</f>
        <v>58</v>
      </c>
      <c r="BL2" s="1">
        <f>'Laika grafiks'!BL23</f>
        <v>59</v>
      </c>
      <c r="BM2" s="1">
        <f>'Laika grafiks'!BM23</f>
        <v>60</v>
      </c>
      <c r="BN2" s="1">
        <f>'Laika grafiks'!BN23</f>
        <v>61</v>
      </c>
      <c r="BO2" s="1">
        <f>'Laika grafiks'!BO23</f>
        <v>62</v>
      </c>
      <c r="BP2" s="1">
        <f>'Laika grafiks'!BP23</f>
        <v>63</v>
      </c>
      <c r="BQ2" s="1">
        <f>'Laika grafiks'!BQ23</f>
        <v>64</v>
      </c>
      <c r="BR2" s="1">
        <f>'Laika grafiks'!BR23</f>
        <v>65</v>
      </c>
      <c r="BS2" s="1">
        <f>'Laika grafiks'!BS23</f>
        <v>66</v>
      </c>
      <c r="BT2" s="1">
        <f>'Laika grafiks'!BT23</f>
        <v>67</v>
      </c>
      <c r="BU2" s="1">
        <f>'Laika grafiks'!BU23</f>
        <v>68</v>
      </c>
      <c r="BV2" s="1">
        <f>'Laika grafiks'!BV23</f>
        <v>69</v>
      </c>
      <c r="BW2" s="1">
        <f>'Laika grafiks'!BW23</f>
        <v>70</v>
      </c>
      <c r="BX2" s="1">
        <f>'Laika grafiks'!BX23</f>
        <v>71</v>
      </c>
      <c r="BY2" s="1">
        <f>'Laika grafiks'!BY23</f>
        <v>72</v>
      </c>
      <c r="BZ2" s="1">
        <f>'Laika grafiks'!BZ23</f>
        <v>73</v>
      </c>
      <c r="CA2" s="1">
        <f>'Laika grafiks'!CA23</f>
        <v>74</v>
      </c>
      <c r="CB2" s="1">
        <f>'Laika grafiks'!CB23</f>
        <v>75</v>
      </c>
      <c r="CC2" s="1">
        <f>'Laika grafiks'!CC23</f>
        <v>76</v>
      </c>
      <c r="CD2" s="1">
        <f>'Laika grafiks'!CD23</f>
        <v>77</v>
      </c>
      <c r="CE2" s="1">
        <f>'Laika grafiks'!CE23</f>
        <v>78</v>
      </c>
      <c r="CF2" s="1">
        <f>'Laika grafiks'!CF23</f>
        <v>79</v>
      </c>
      <c r="CG2" s="1">
        <f>'Laika grafiks'!CG23</f>
        <v>80</v>
      </c>
      <c r="CH2" s="1">
        <f>'Laika grafiks'!CH23</f>
        <v>81</v>
      </c>
      <c r="CI2" s="1">
        <f>'Laika grafiks'!CI23</f>
        <v>82</v>
      </c>
      <c r="CJ2" s="1">
        <f>'Laika grafiks'!CJ23</f>
        <v>83</v>
      </c>
      <c r="CK2" s="1">
        <f>'Laika grafiks'!CK23</f>
        <v>84</v>
      </c>
      <c r="CL2" s="1">
        <f>'Laika grafiks'!CL23</f>
        <v>85</v>
      </c>
      <c r="CM2" s="1">
        <f>'Laika grafiks'!CM23</f>
        <v>86</v>
      </c>
      <c r="CN2" s="1">
        <f>'Laika grafiks'!CN23</f>
        <v>87</v>
      </c>
      <c r="CO2" s="1">
        <f>'Laika grafiks'!CO23</f>
        <v>88</v>
      </c>
      <c r="CP2" s="1">
        <f>'Laika grafiks'!CP23</f>
        <v>89</v>
      </c>
      <c r="CQ2" s="1">
        <f>'Laika grafiks'!CQ23</f>
        <v>90</v>
      </c>
      <c r="CR2" s="1">
        <f>'Laika grafiks'!CR23</f>
        <v>91</v>
      </c>
      <c r="CS2" s="1">
        <f>'Laika grafiks'!CS23</f>
        <v>92</v>
      </c>
      <c r="CT2" s="1">
        <f>'Laika grafiks'!CT23</f>
        <v>93</v>
      </c>
      <c r="CU2" s="1">
        <f>'Laika grafiks'!CU23</f>
        <v>94</v>
      </c>
      <c r="CV2" s="1">
        <f>'Laika grafiks'!CV23</f>
        <v>95</v>
      </c>
      <c r="CW2" s="1">
        <f>'Laika grafiks'!CW23</f>
        <v>96</v>
      </c>
      <c r="CX2" s="1">
        <f>'Laika grafiks'!CX23</f>
        <v>97</v>
      </c>
      <c r="CY2" s="1">
        <f>'Laika grafiks'!CY23</f>
        <v>98</v>
      </c>
      <c r="CZ2" s="1">
        <f>'Laika grafiks'!CZ23</f>
        <v>99</v>
      </c>
      <c r="DA2" s="1">
        <f>'Laika grafiks'!DA23</f>
        <v>100</v>
      </c>
      <c r="DB2" s="1">
        <f>'Laika grafiks'!DB23</f>
        <v>101</v>
      </c>
      <c r="DC2" s="1">
        <f>'Laika grafiks'!DC23</f>
        <v>102</v>
      </c>
      <c r="DD2" s="1">
        <f>'Laika grafiks'!DD23</f>
        <v>103</v>
      </c>
      <c r="DE2" s="1">
        <f>'Laika grafiks'!DE23</f>
        <v>104</v>
      </c>
      <c r="DF2" s="1">
        <f>'Laika grafiks'!DF23</f>
        <v>105</v>
      </c>
      <c r="DG2" s="1">
        <f>'Laika grafiks'!DG23</f>
        <v>106</v>
      </c>
      <c r="DH2" s="1">
        <f>'Laika grafiks'!DH23</f>
        <v>107</v>
      </c>
      <c r="DI2" s="1">
        <f>'Laika grafiks'!DI23</f>
        <v>108</v>
      </c>
      <c r="DJ2" s="1">
        <f>'Laika grafiks'!DJ23</f>
        <v>109</v>
      </c>
      <c r="DK2" s="1">
        <f>'Laika grafiks'!DK23</f>
        <v>110</v>
      </c>
      <c r="DL2" s="1">
        <f>'Laika grafiks'!DL23</f>
        <v>111</v>
      </c>
      <c r="DM2" s="1">
        <f>'Laika grafiks'!DM23</f>
        <v>112</v>
      </c>
      <c r="DN2" s="1">
        <f>'Laika grafiks'!DN23</f>
        <v>113</v>
      </c>
      <c r="DO2" s="1">
        <f>'Laika grafiks'!DO23</f>
        <v>114</v>
      </c>
      <c r="DP2" s="1">
        <f>'Laika grafiks'!DP23</f>
        <v>115</v>
      </c>
      <c r="DQ2" s="1">
        <f>'Laika grafiks'!DQ23</f>
        <v>116</v>
      </c>
      <c r="DR2" s="1">
        <f>'Laika grafiks'!DR23</f>
        <v>117</v>
      </c>
      <c r="DS2" s="1">
        <f>'Laika grafiks'!DS23</f>
        <v>118</v>
      </c>
      <c r="DT2" s="1">
        <f>'Laika grafiks'!DT23</f>
        <v>119</v>
      </c>
      <c r="DU2" s="1">
        <f>'Laika grafiks'!DU23</f>
        <v>120</v>
      </c>
    </row>
    <row r="3" spans="1:125">
      <c r="A3" s="2"/>
      <c r="B3" s="3" t="s">
        <v>0</v>
      </c>
      <c r="C3" s="3"/>
      <c r="D3" s="78"/>
      <c r="E3" s="79">
        <f>'Laika grafiks'!E27</f>
        <v>0.24722222222222223</v>
      </c>
      <c r="F3" s="79">
        <f>'Laika grafiks'!F27</f>
        <v>0.5</v>
      </c>
      <c r="G3" s="79">
        <f>'Laika grafiks'!G27</f>
        <v>0.75</v>
      </c>
      <c r="H3" s="79">
        <f>'Laika grafiks'!H27</f>
        <v>0.99722222222222223</v>
      </c>
      <c r="I3" s="79">
        <f>'Laika grafiks'!I27</f>
        <v>1.2472222222222222</v>
      </c>
      <c r="J3" s="79">
        <f>'Laika grafiks'!J27</f>
        <v>1.5</v>
      </c>
      <c r="K3" s="79">
        <f>'Laika grafiks'!K27</f>
        <v>1.75</v>
      </c>
      <c r="L3" s="79">
        <f>'Laika grafiks'!L27</f>
        <v>1.9972222222222222</v>
      </c>
      <c r="M3" s="79">
        <f>'Laika grafiks'!M27</f>
        <v>2.2472222222222222</v>
      </c>
      <c r="N3" s="79">
        <f>'Laika grafiks'!N27</f>
        <v>2.5</v>
      </c>
      <c r="O3" s="79">
        <f>'Laika grafiks'!O27</f>
        <v>2.75</v>
      </c>
      <c r="P3" s="79">
        <f>'Laika grafiks'!P27</f>
        <v>2.9972222222222222</v>
      </c>
      <c r="Q3" s="79">
        <f>'Laika grafiks'!Q27</f>
        <v>3.2472222222222222</v>
      </c>
      <c r="R3" s="79">
        <f>'Laika grafiks'!R27</f>
        <v>3.5</v>
      </c>
      <c r="S3" s="79">
        <f>'Laika grafiks'!S27</f>
        <v>3.75</v>
      </c>
      <c r="T3" s="79">
        <f>'Laika grafiks'!T27</f>
        <v>3.9972222222222222</v>
      </c>
      <c r="U3" s="79">
        <f>'Laika grafiks'!U27</f>
        <v>4.2472222222222218</v>
      </c>
      <c r="V3" s="79">
        <f>'Laika grafiks'!V27</f>
        <v>4.5</v>
      </c>
      <c r="W3" s="79">
        <f>'Laika grafiks'!W27</f>
        <v>4.75</v>
      </c>
      <c r="X3" s="79">
        <f>'Laika grafiks'!X27</f>
        <v>4.9972222222222218</v>
      </c>
      <c r="Y3" s="79">
        <f>'Laika grafiks'!Y27</f>
        <v>5.2472222222222218</v>
      </c>
      <c r="Z3" s="79">
        <f>'Laika grafiks'!Z27</f>
        <v>5.5</v>
      </c>
      <c r="AA3" s="79">
        <f>'Laika grafiks'!AA27</f>
        <v>5.75</v>
      </c>
      <c r="AB3" s="79">
        <f>'Laika grafiks'!AB27</f>
        <v>5.9972222222222218</v>
      </c>
      <c r="AC3" s="79">
        <f>'Laika grafiks'!AC27</f>
        <v>6.2472222222222218</v>
      </c>
      <c r="AD3" s="79">
        <f>'Laika grafiks'!AD27</f>
        <v>6.5</v>
      </c>
      <c r="AE3" s="79">
        <f>'Laika grafiks'!AE27</f>
        <v>6.75</v>
      </c>
      <c r="AF3" s="79">
        <f>'Laika grafiks'!AF27</f>
        <v>6.9972222222222218</v>
      </c>
      <c r="AG3" s="79">
        <f>'Laika grafiks'!AG27</f>
        <v>7.2472222222222218</v>
      </c>
      <c r="AH3" s="79">
        <f>'Laika grafiks'!AH27</f>
        <v>7.5</v>
      </c>
      <c r="AI3" s="79">
        <f>'Laika grafiks'!AI27</f>
        <v>7.75</v>
      </c>
      <c r="AJ3" s="79">
        <f>'Laika grafiks'!AJ27</f>
        <v>7.9972222222222218</v>
      </c>
      <c r="AK3" s="79">
        <f>'Laika grafiks'!AK27</f>
        <v>8.2472222222222218</v>
      </c>
      <c r="AL3" s="79">
        <f>'Laika grafiks'!AL27</f>
        <v>8.5</v>
      </c>
      <c r="AM3" s="79">
        <f>'Laika grafiks'!AM27</f>
        <v>8.75</v>
      </c>
      <c r="AN3" s="79">
        <f>'Laika grafiks'!AN27</f>
        <v>8.9972222222222218</v>
      </c>
      <c r="AO3" s="79">
        <f>'Laika grafiks'!AO27</f>
        <v>9.2472222222222218</v>
      </c>
      <c r="AP3" s="79">
        <f>'Laika grafiks'!AP27</f>
        <v>9.5</v>
      </c>
      <c r="AQ3" s="79">
        <f>'Laika grafiks'!AQ27</f>
        <v>9.75</v>
      </c>
      <c r="AR3" s="79">
        <f>'Laika grafiks'!AR27</f>
        <v>9.9972222222222218</v>
      </c>
      <c r="AS3" s="79">
        <f>'Laika grafiks'!AS27</f>
        <v>10.247222222222222</v>
      </c>
      <c r="AT3" s="79">
        <f>'Laika grafiks'!AT27</f>
        <v>10.5</v>
      </c>
      <c r="AU3" s="79">
        <f>'Laika grafiks'!AU27</f>
        <v>10.75</v>
      </c>
      <c r="AV3" s="79">
        <f>'Laika grafiks'!AV27</f>
        <v>10.997222222222222</v>
      </c>
      <c r="AW3" s="79">
        <f>'Laika grafiks'!AW27</f>
        <v>11.247222222222222</v>
      </c>
      <c r="AX3" s="79">
        <f>'Laika grafiks'!AX27</f>
        <v>11.5</v>
      </c>
      <c r="AY3" s="79">
        <f>'Laika grafiks'!AY27</f>
        <v>11.75</v>
      </c>
      <c r="AZ3" s="79">
        <f>'Laika grafiks'!AZ27</f>
        <v>11.997222222222222</v>
      </c>
      <c r="BA3" s="79">
        <f>'Laika grafiks'!BA27</f>
        <v>12.247222222222222</v>
      </c>
      <c r="BB3" s="79">
        <f>'Laika grafiks'!BB27</f>
        <v>12.5</v>
      </c>
      <c r="BC3" s="79">
        <f>'Laika grafiks'!BC27</f>
        <v>12.75</v>
      </c>
      <c r="BD3" s="79">
        <f>'Laika grafiks'!BD27</f>
        <v>12.997222222222222</v>
      </c>
      <c r="BE3" s="79">
        <f>'Laika grafiks'!BE27</f>
        <v>13.247222222222222</v>
      </c>
      <c r="BF3" s="79">
        <f>'Laika grafiks'!BF27</f>
        <v>13.5</v>
      </c>
      <c r="BG3" s="79">
        <f>'Laika grafiks'!BG27</f>
        <v>13.75</v>
      </c>
      <c r="BH3" s="79">
        <f>'Laika grafiks'!BH27</f>
        <v>13.997222222222222</v>
      </c>
      <c r="BI3" s="79">
        <f>'Laika grafiks'!BI27</f>
        <v>14.247222222222222</v>
      </c>
      <c r="BJ3" s="79">
        <f>'Laika grafiks'!BJ27</f>
        <v>14.5</v>
      </c>
      <c r="BK3" s="79">
        <f>'Laika grafiks'!BK27</f>
        <v>14.75</v>
      </c>
      <c r="BL3" s="79">
        <f>'Laika grafiks'!BL27</f>
        <v>14.997222222222222</v>
      </c>
      <c r="BM3" s="79" t="str">
        <f>'Laika grafiks'!BM27</f>
        <v>-</v>
      </c>
      <c r="BN3" s="79" t="str">
        <f>'Laika grafiks'!BN27</f>
        <v>-</v>
      </c>
      <c r="BO3" s="79" t="str">
        <f>'Laika grafiks'!BO27</f>
        <v>-</v>
      </c>
      <c r="BP3" s="79" t="str">
        <f>'Laika grafiks'!BP27</f>
        <v>-</v>
      </c>
      <c r="BQ3" s="79" t="str">
        <f>'Laika grafiks'!BQ27</f>
        <v>-</v>
      </c>
      <c r="BR3" s="79" t="str">
        <f>'Laika grafiks'!BR27</f>
        <v>-</v>
      </c>
      <c r="BS3" s="79" t="str">
        <f>'Laika grafiks'!BS27</f>
        <v>-</v>
      </c>
      <c r="BT3" s="79" t="str">
        <f>'Laika grafiks'!BT27</f>
        <v>-</v>
      </c>
      <c r="BU3" s="79" t="str">
        <f>'Laika grafiks'!BU27</f>
        <v>-</v>
      </c>
      <c r="BV3" s="79" t="str">
        <f>'Laika grafiks'!BV27</f>
        <v>-</v>
      </c>
      <c r="BW3" s="79" t="str">
        <f>'Laika grafiks'!BW27</f>
        <v>-</v>
      </c>
      <c r="BX3" s="79" t="str">
        <f>'Laika grafiks'!BX27</f>
        <v>-</v>
      </c>
      <c r="BY3" s="79" t="str">
        <f>'Laika grafiks'!BY27</f>
        <v>-</v>
      </c>
      <c r="BZ3" s="79" t="str">
        <f>'Laika grafiks'!BZ27</f>
        <v>-</v>
      </c>
      <c r="CA3" s="79" t="str">
        <f>'Laika grafiks'!CA27</f>
        <v>-</v>
      </c>
      <c r="CB3" s="79" t="str">
        <f>'Laika grafiks'!CB27</f>
        <v>-</v>
      </c>
      <c r="CC3" s="79" t="str">
        <f>'Laika grafiks'!CC27</f>
        <v>-</v>
      </c>
      <c r="CD3" s="79" t="str">
        <f>'Laika grafiks'!CD27</f>
        <v>-</v>
      </c>
      <c r="CE3" s="79" t="str">
        <f>'Laika grafiks'!CE27</f>
        <v>-</v>
      </c>
      <c r="CF3" s="79" t="str">
        <f>'Laika grafiks'!CF27</f>
        <v>-</v>
      </c>
      <c r="CG3" s="79" t="str">
        <f>'Laika grafiks'!CG27</f>
        <v>-</v>
      </c>
      <c r="CH3" s="79" t="str">
        <f>'Laika grafiks'!CH27</f>
        <v>-</v>
      </c>
      <c r="CI3" s="79" t="str">
        <f>'Laika grafiks'!CI27</f>
        <v>-</v>
      </c>
      <c r="CJ3" s="79" t="str">
        <f>'Laika grafiks'!CJ27</f>
        <v>-</v>
      </c>
      <c r="CK3" s="79" t="str">
        <f>'Laika grafiks'!CK27</f>
        <v>-</v>
      </c>
      <c r="CL3" s="79" t="str">
        <f>'Laika grafiks'!CL27</f>
        <v>-</v>
      </c>
      <c r="CM3" s="79" t="str">
        <f>'Laika grafiks'!CM27</f>
        <v>-</v>
      </c>
      <c r="CN3" s="79" t="str">
        <f>'Laika grafiks'!CN27</f>
        <v>-</v>
      </c>
      <c r="CO3" s="79" t="str">
        <f>'Laika grafiks'!CO27</f>
        <v>-</v>
      </c>
      <c r="CP3" s="79" t="str">
        <f>'Laika grafiks'!CP27</f>
        <v>-</v>
      </c>
      <c r="CQ3" s="79" t="str">
        <f>'Laika grafiks'!CQ27</f>
        <v>-</v>
      </c>
      <c r="CR3" s="79" t="str">
        <f>'Laika grafiks'!CR27</f>
        <v>-</v>
      </c>
      <c r="CS3" s="79" t="str">
        <f>'Laika grafiks'!CS27</f>
        <v>-</v>
      </c>
      <c r="CT3" s="79" t="str">
        <f>'Laika grafiks'!CT27</f>
        <v>-</v>
      </c>
      <c r="CU3" s="79" t="str">
        <f>'Laika grafiks'!CU27</f>
        <v>-</v>
      </c>
      <c r="CV3" s="79" t="str">
        <f>'Laika grafiks'!CV27</f>
        <v>-</v>
      </c>
      <c r="CW3" s="79" t="str">
        <f>'Laika grafiks'!CW27</f>
        <v>-</v>
      </c>
      <c r="CX3" s="79" t="str">
        <f>'Laika grafiks'!CX27</f>
        <v>-</v>
      </c>
      <c r="CY3" s="79" t="str">
        <f>'Laika grafiks'!CY27</f>
        <v>-</v>
      </c>
      <c r="CZ3" s="79" t="str">
        <f>'Laika grafiks'!CZ27</f>
        <v>-</v>
      </c>
      <c r="DA3" s="79" t="str">
        <f>'Laika grafiks'!DA27</f>
        <v>-</v>
      </c>
      <c r="DB3" s="79" t="str">
        <f>'Laika grafiks'!DB27</f>
        <v>-</v>
      </c>
      <c r="DC3" s="79" t="str">
        <f>'Laika grafiks'!DC27</f>
        <v>-</v>
      </c>
      <c r="DD3" s="79" t="str">
        <f>'Laika grafiks'!DD27</f>
        <v>-</v>
      </c>
      <c r="DE3" s="79" t="str">
        <f>'Laika grafiks'!DE27</f>
        <v>-</v>
      </c>
      <c r="DF3" s="79" t="str">
        <f>'Laika grafiks'!DF27</f>
        <v>-</v>
      </c>
      <c r="DG3" s="79" t="str">
        <f>'Laika grafiks'!DG27</f>
        <v>-</v>
      </c>
      <c r="DH3" s="79" t="str">
        <f>'Laika grafiks'!DH27</f>
        <v>-</v>
      </c>
      <c r="DI3" s="79" t="str">
        <f>'Laika grafiks'!DI27</f>
        <v>-</v>
      </c>
      <c r="DJ3" s="79" t="str">
        <f>'Laika grafiks'!DJ27</f>
        <v>-</v>
      </c>
      <c r="DK3" s="79" t="str">
        <f>'Laika grafiks'!DK27</f>
        <v>-</v>
      </c>
      <c r="DL3" s="79" t="str">
        <f>'Laika grafiks'!DL27</f>
        <v>-</v>
      </c>
      <c r="DM3" s="79" t="str">
        <f>'Laika grafiks'!DM27</f>
        <v>-</v>
      </c>
      <c r="DN3" s="79" t="str">
        <f>'Laika grafiks'!DN27</f>
        <v>-</v>
      </c>
      <c r="DO3" s="79" t="str">
        <f>'Laika grafiks'!DO27</f>
        <v>-</v>
      </c>
      <c r="DP3" s="79" t="str">
        <f>'Laika grafiks'!DP27</f>
        <v>-</v>
      </c>
      <c r="DQ3" s="79" t="str">
        <f>'Laika grafiks'!DQ27</f>
        <v>-</v>
      </c>
      <c r="DR3" s="79" t="str">
        <f>'Laika grafiks'!DR27</f>
        <v>-</v>
      </c>
      <c r="DS3" s="79" t="str">
        <f>'Laika grafiks'!DS27</f>
        <v>-</v>
      </c>
      <c r="DT3" s="79" t="str">
        <f>'Laika grafiks'!DT27</f>
        <v>-</v>
      </c>
      <c r="DU3" s="79" t="str">
        <f>'Laika grafiks'!DU27</f>
        <v>-</v>
      </c>
    </row>
    <row r="5" spans="1:125">
      <c r="A5" s="64" t="s">
        <v>472</v>
      </c>
      <c r="B5" s="2"/>
      <c r="C5" s="2"/>
      <c r="D5" s="85">
        <f>SUM(E5:DU5)</f>
        <v>0</v>
      </c>
      <c r="E5" s="69">
        <f>IFERROR('Naudas plūsmas'!E10,"")</f>
        <v>0</v>
      </c>
      <c r="F5" s="69">
        <f>IFERROR('Naudas plūsmas'!F10,"")</f>
        <v>0</v>
      </c>
      <c r="G5" s="69">
        <f>IFERROR('Naudas plūsmas'!G10,"")</f>
        <v>0</v>
      </c>
      <c r="H5" s="69">
        <f>IFERROR('Naudas plūsmas'!H10,"")</f>
        <v>0</v>
      </c>
      <c r="I5" s="69">
        <f>IFERROR('Naudas plūsmas'!I10,"")</f>
        <v>0</v>
      </c>
      <c r="J5" s="69">
        <f>IFERROR('Naudas plūsmas'!J10,"")</f>
        <v>0</v>
      </c>
      <c r="K5" s="69">
        <f>IFERROR('Naudas plūsmas'!K10,"")</f>
        <v>0</v>
      </c>
      <c r="L5" s="69">
        <f>IFERROR('Naudas plūsmas'!L10,"")</f>
        <v>0</v>
      </c>
      <c r="M5" s="69">
        <f>IFERROR('Naudas plūsmas'!M10,"")</f>
        <v>0</v>
      </c>
      <c r="N5" s="69">
        <f>IFERROR('Naudas plūsmas'!N10,"")</f>
        <v>0</v>
      </c>
      <c r="O5" s="69">
        <f>IFERROR('Naudas plūsmas'!O10,"")</f>
        <v>0</v>
      </c>
      <c r="P5" s="69">
        <f>IFERROR('Naudas plūsmas'!P10,"")</f>
        <v>0</v>
      </c>
      <c r="Q5" s="69">
        <f>IFERROR('Naudas plūsmas'!Q10,"")</f>
        <v>0</v>
      </c>
      <c r="R5" s="69">
        <f>IFERROR('Naudas plūsmas'!R10,"")</f>
        <v>0</v>
      </c>
      <c r="S5" s="69">
        <f>IFERROR('Naudas plūsmas'!S10,"")</f>
        <v>0</v>
      </c>
      <c r="T5" s="69">
        <f>IFERROR('Naudas plūsmas'!T10,"")</f>
        <v>0</v>
      </c>
      <c r="U5" s="69">
        <f>IFERROR('Naudas plūsmas'!U10,"")</f>
        <v>0</v>
      </c>
      <c r="V5" s="69">
        <f>IFERROR('Naudas plūsmas'!V10,"")</f>
        <v>0</v>
      </c>
      <c r="W5" s="69">
        <f>IFERROR('Naudas plūsmas'!W10,"")</f>
        <v>0</v>
      </c>
      <c r="X5" s="69">
        <f>IFERROR('Naudas plūsmas'!X10,"")</f>
        <v>0</v>
      </c>
      <c r="Y5" s="69">
        <f>IFERROR('Naudas plūsmas'!Y10,"")</f>
        <v>0</v>
      </c>
      <c r="Z5" s="69">
        <f>IFERROR('Naudas plūsmas'!Z10,"")</f>
        <v>0</v>
      </c>
      <c r="AA5" s="69">
        <f>IFERROR('Naudas plūsmas'!AA10,"")</f>
        <v>0</v>
      </c>
      <c r="AB5" s="69">
        <f>IFERROR('Naudas plūsmas'!AB10,"")</f>
        <v>0</v>
      </c>
      <c r="AC5" s="69">
        <f>IFERROR('Naudas plūsmas'!AC10,"")</f>
        <v>0</v>
      </c>
      <c r="AD5" s="69">
        <f>IFERROR('Naudas plūsmas'!AD10,"")</f>
        <v>0</v>
      </c>
      <c r="AE5" s="69">
        <f>IFERROR('Naudas plūsmas'!AE10,"")</f>
        <v>0</v>
      </c>
      <c r="AF5" s="69">
        <f>IFERROR('Naudas plūsmas'!AF10,"")</f>
        <v>0</v>
      </c>
      <c r="AG5" s="69">
        <f>IFERROR('Naudas plūsmas'!AG10,"")</f>
        <v>0</v>
      </c>
      <c r="AH5" s="69">
        <f>IFERROR('Naudas plūsmas'!AH10,"")</f>
        <v>0</v>
      </c>
      <c r="AI5" s="69">
        <f>IFERROR('Naudas plūsmas'!AI10,"")</f>
        <v>0</v>
      </c>
      <c r="AJ5" s="69">
        <f>IFERROR('Naudas plūsmas'!AJ10,"")</f>
        <v>0</v>
      </c>
      <c r="AK5" s="69">
        <f>IFERROR('Naudas plūsmas'!AK10,"")</f>
        <v>0</v>
      </c>
      <c r="AL5" s="69">
        <f>IFERROR('Naudas plūsmas'!AL10,"")</f>
        <v>0</v>
      </c>
      <c r="AM5" s="69">
        <f>IFERROR('Naudas plūsmas'!AM10,"")</f>
        <v>0</v>
      </c>
      <c r="AN5" s="69">
        <f>IFERROR('Naudas plūsmas'!AN10,"")</f>
        <v>0</v>
      </c>
      <c r="AO5" s="69">
        <f>IFERROR('Naudas plūsmas'!AO10,"")</f>
        <v>0</v>
      </c>
      <c r="AP5" s="69">
        <f>IFERROR('Naudas plūsmas'!AP10,"")</f>
        <v>0</v>
      </c>
      <c r="AQ5" s="69">
        <f>IFERROR('Naudas plūsmas'!AQ10,"")</f>
        <v>0</v>
      </c>
      <c r="AR5" s="69">
        <f>IFERROR('Naudas plūsmas'!AR10,"")</f>
        <v>0</v>
      </c>
      <c r="AS5" s="69">
        <f>IFERROR('Naudas plūsmas'!AS10,"")</f>
        <v>0</v>
      </c>
      <c r="AT5" s="69">
        <f>IFERROR('Naudas plūsmas'!AT10,"")</f>
        <v>0</v>
      </c>
      <c r="AU5" s="69">
        <f>IFERROR('Naudas plūsmas'!AU10,"")</f>
        <v>0</v>
      </c>
      <c r="AV5" s="69">
        <f>IFERROR('Naudas plūsmas'!AV10,"")</f>
        <v>0</v>
      </c>
      <c r="AW5" s="69">
        <f>IFERROR('Naudas plūsmas'!AW10,"")</f>
        <v>0</v>
      </c>
      <c r="AX5" s="69">
        <f>IFERROR('Naudas plūsmas'!AX10,"")</f>
        <v>0</v>
      </c>
      <c r="AY5" s="69">
        <f>IFERROR('Naudas plūsmas'!AY10,"")</f>
        <v>0</v>
      </c>
      <c r="AZ5" s="69">
        <f>IFERROR('Naudas plūsmas'!AZ10,"")</f>
        <v>0</v>
      </c>
      <c r="BA5" s="69">
        <f>IFERROR('Naudas plūsmas'!BA10,"")</f>
        <v>0</v>
      </c>
      <c r="BB5" s="69">
        <f>IFERROR('Naudas plūsmas'!BB10,"")</f>
        <v>0</v>
      </c>
      <c r="BC5" s="69">
        <f>IFERROR('Naudas plūsmas'!BC10,"")</f>
        <v>0</v>
      </c>
      <c r="BD5" s="69">
        <f>IFERROR('Naudas plūsmas'!BD10,"")</f>
        <v>0</v>
      </c>
      <c r="BE5" s="69">
        <f>IFERROR('Naudas plūsmas'!BE10,"")</f>
        <v>0</v>
      </c>
      <c r="BF5" s="69">
        <f>IFERROR('Naudas plūsmas'!BF10,"")</f>
        <v>0</v>
      </c>
      <c r="BG5" s="69">
        <f>IFERROR('Naudas plūsmas'!BG10,"")</f>
        <v>0</v>
      </c>
      <c r="BH5" s="69">
        <f>IFERROR('Naudas plūsmas'!BH10,"")</f>
        <v>0</v>
      </c>
      <c r="BI5" s="69">
        <f>IFERROR('Naudas plūsmas'!BI10,"")</f>
        <v>0</v>
      </c>
      <c r="BJ5" s="69">
        <f>IFERROR('Naudas plūsmas'!BJ10,"")</f>
        <v>0</v>
      </c>
      <c r="BK5" s="69">
        <f>IFERROR('Naudas plūsmas'!BK10,"")</f>
        <v>0</v>
      </c>
      <c r="BL5" s="69">
        <f>IFERROR('Naudas plūsmas'!BL10,"")</f>
        <v>0</v>
      </c>
      <c r="BM5" s="69">
        <f>IFERROR('Naudas plūsmas'!BM10,"")</f>
        <v>0</v>
      </c>
      <c r="BN5" s="69">
        <f>IFERROR('Naudas plūsmas'!BN10,"")</f>
        <v>0</v>
      </c>
      <c r="BO5" s="69">
        <f>IFERROR('Naudas plūsmas'!BO10,"")</f>
        <v>0</v>
      </c>
      <c r="BP5" s="69">
        <f>IFERROR('Naudas plūsmas'!BP10,"")</f>
        <v>0</v>
      </c>
      <c r="BQ5" s="69">
        <f>IFERROR('Naudas plūsmas'!BQ10,"")</f>
        <v>0</v>
      </c>
      <c r="BR5" s="69">
        <f>IFERROR('Naudas plūsmas'!BR10,"")</f>
        <v>0</v>
      </c>
      <c r="BS5" s="69">
        <f>IFERROR('Naudas plūsmas'!BS10,"")</f>
        <v>0</v>
      </c>
      <c r="BT5" s="69">
        <f>IFERROR('Naudas plūsmas'!BT10,"")</f>
        <v>0</v>
      </c>
      <c r="BU5" s="69">
        <f>IFERROR('Naudas plūsmas'!BU10,"")</f>
        <v>0</v>
      </c>
      <c r="BV5" s="69">
        <f>IFERROR('Naudas plūsmas'!BV10,"")</f>
        <v>0</v>
      </c>
      <c r="BW5" s="69">
        <f>IFERROR('Naudas plūsmas'!BW10,"")</f>
        <v>0</v>
      </c>
      <c r="BX5" s="69">
        <f>IFERROR('Naudas plūsmas'!BX10,"")</f>
        <v>0</v>
      </c>
      <c r="BY5" s="69">
        <f>IFERROR('Naudas plūsmas'!BY10,"")</f>
        <v>0</v>
      </c>
      <c r="BZ5" s="69">
        <f>IFERROR('Naudas plūsmas'!BZ10,"")</f>
        <v>0</v>
      </c>
      <c r="CA5" s="69">
        <f>IFERROR('Naudas plūsmas'!CA10,"")</f>
        <v>0</v>
      </c>
      <c r="CB5" s="69">
        <f>IFERROR('Naudas plūsmas'!CB10,"")</f>
        <v>0</v>
      </c>
      <c r="CC5" s="69">
        <f>IFERROR('Naudas plūsmas'!CC10,"")</f>
        <v>0</v>
      </c>
      <c r="CD5" s="69">
        <f>IFERROR('Naudas plūsmas'!CD10,"")</f>
        <v>0</v>
      </c>
      <c r="CE5" s="69">
        <f>IFERROR('Naudas plūsmas'!CE10,"")</f>
        <v>0</v>
      </c>
      <c r="CF5" s="69">
        <f>IFERROR('Naudas plūsmas'!CF10,"")</f>
        <v>0</v>
      </c>
      <c r="CG5" s="69">
        <f>IFERROR('Naudas plūsmas'!CG10,"")</f>
        <v>0</v>
      </c>
      <c r="CH5" s="69">
        <f>IFERROR('Naudas plūsmas'!CH10,"")</f>
        <v>0</v>
      </c>
      <c r="CI5" s="69">
        <f>IFERROR('Naudas plūsmas'!CI10,"")</f>
        <v>0</v>
      </c>
      <c r="CJ5" s="69">
        <f>IFERROR('Naudas plūsmas'!CJ10,"")</f>
        <v>0</v>
      </c>
      <c r="CK5" s="69">
        <f>IFERROR('Naudas plūsmas'!CK10,"")</f>
        <v>0</v>
      </c>
      <c r="CL5" s="69">
        <f>IFERROR('Naudas plūsmas'!CL10,"")</f>
        <v>0</v>
      </c>
      <c r="CM5" s="69">
        <f>IFERROR('Naudas plūsmas'!CM10,"")</f>
        <v>0</v>
      </c>
      <c r="CN5" s="69">
        <f>IFERROR('Naudas plūsmas'!CN10,"")</f>
        <v>0</v>
      </c>
      <c r="CO5" s="69">
        <f>IFERROR('Naudas plūsmas'!CO10,"")</f>
        <v>0</v>
      </c>
      <c r="CP5" s="69">
        <f>IFERROR('Naudas plūsmas'!CP10,"")</f>
        <v>0</v>
      </c>
      <c r="CQ5" s="69">
        <f>IFERROR('Naudas plūsmas'!CQ10,"")</f>
        <v>0</v>
      </c>
      <c r="CR5" s="69">
        <f>IFERROR('Naudas plūsmas'!CR10,"")</f>
        <v>0</v>
      </c>
      <c r="CS5" s="69">
        <f>IFERROR('Naudas plūsmas'!CS10,"")</f>
        <v>0</v>
      </c>
      <c r="CT5" s="69">
        <f>IFERROR('Naudas plūsmas'!CT10,"")</f>
        <v>0</v>
      </c>
      <c r="CU5" s="69">
        <f>IFERROR('Naudas plūsmas'!CU10,"")</f>
        <v>0</v>
      </c>
      <c r="CV5" s="69">
        <f>IFERROR('Naudas plūsmas'!CV10,"")</f>
        <v>0</v>
      </c>
      <c r="CW5" s="69">
        <f>IFERROR('Naudas plūsmas'!CW10,"")</f>
        <v>0</v>
      </c>
      <c r="CX5" s="69">
        <f>IFERROR('Naudas plūsmas'!CX10,"")</f>
        <v>0</v>
      </c>
      <c r="CY5" s="69">
        <f>IFERROR('Naudas plūsmas'!CY10,"")</f>
        <v>0</v>
      </c>
      <c r="CZ5" s="69">
        <f>IFERROR('Naudas plūsmas'!CZ10,"")</f>
        <v>0</v>
      </c>
      <c r="DA5" s="69">
        <f>IFERROR('Naudas plūsmas'!DA10,"")</f>
        <v>0</v>
      </c>
      <c r="DB5" s="69">
        <f>IFERROR('Naudas plūsmas'!DB10,"")</f>
        <v>0</v>
      </c>
      <c r="DC5" s="69">
        <f>IFERROR('Naudas plūsmas'!DC10,"")</f>
        <v>0</v>
      </c>
      <c r="DD5" s="69">
        <f>IFERROR('Naudas plūsmas'!DD10,"")</f>
        <v>0</v>
      </c>
      <c r="DE5" s="69">
        <f>IFERROR('Naudas plūsmas'!DE10,"")</f>
        <v>0</v>
      </c>
      <c r="DF5" s="69">
        <f>IFERROR('Naudas plūsmas'!DF10,"")</f>
        <v>0</v>
      </c>
      <c r="DG5" s="69">
        <f>IFERROR('Naudas plūsmas'!DG10,"")</f>
        <v>0</v>
      </c>
      <c r="DH5" s="69">
        <f>IFERROR('Naudas plūsmas'!DH10,"")</f>
        <v>0</v>
      </c>
      <c r="DI5" s="69">
        <f>IFERROR('Naudas plūsmas'!DI10,"")</f>
        <v>0</v>
      </c>
      <c r="DJ5" s="69">
        <f>IFERROR('Naudas plūsmas'!DJ10,"")</f>
        <v>0</v>
      </c>
      <c r="DK5" s="69">
        <f>IFERROR('Naudas plūsmas'!DK10,"")</f>
        <v>0</v>
      </c>
      <c r="DL5" s="69">
        <f>IFERROR('Naudas plūsmas'!DL10,"")</f>
        <v>0</v>
      </c>
      <c r="DM5" s="69">
        <f>IFERROR('Naudas plūsmas'!DM10,"")</f>
        <v>0</v>
      </c>
      <c r="DN5" s="69">
        <f>IFERROR('Naudas plūsmas'!DN10,"")</f>
        <v>0</v>
      </c>
      <c r="DO5" s="69">
        <f>IFERROR('Naudas plūsmas'!DO10,"")</f>
        <v>0</v>
      </c>
      <c r="DP5" s="69">
        <f>IFERROR('Naudas plūsmas'!DP10,"")</f>
        <v>0</v>
      </c>
      <c r="DQ5" s="69">
        <f>IFERROR('Naudas plūsmas'!DQ10,"")</f>
        <v>0</v>
      </c>
      <c r="DR5" s="69">
        <f>IFERROR('Naudas plūsmas'!DR10,"")</f>
        <v>0</v>
      </c>
      <c r="DS5" s="69">
        <f>IFERROR('Naudas plūsmas'!DS10,"")</f>
        <v>0</v>
      </c>
      <c r="DT5" s="69">
        <f>IFERROR('Naudas plūsmas'!DT10,"")</f>
        <v>0</v>
      </c>
      <c r="DU5" s="69">
        <f>IFERROR('Naudas plūsmas'!DU10,"")</f>
        <v>0</v>
      </c>
    </row>
    <row r="6" spans="1:125">
      <c r="A6" s="64" t="s">
        <v>470</v>
      </c>
      <c r="B6" s="2"/>
      <c r="C6" s="2"/>
      <c r="D6" s="85">
        <f>SUM(E6:DU6)</f>
        <v>16866850</v>
      </c>
      <c r="E6" s="69">
        <f>IFERROR('Naudas plūsmas'!E11,"")</f>
        <v>0</v>
      </c>
      <c r="F6" s="69">
        <f>IFERROR('Naudas plūsmas'!F11,"")</f>
        <v>0</v>
      </c>
      <c r="G6" s="69">
        <f>IFERROR('Naudas plūsmas'!G11,"")</f>
        <v>0</v>
      </c>
      <c r="H6" s="69">
        <f>IFERROR('Naudas plūsmas'!H11,"")</f>
        <v>0</v>
      </c>
      <c r="I6" s="69">
        <f>IFERROR('Naudas plūsmas'!I11,"")</f>
        <v>0</v>
      </c>
      <c r="J6" s="69">
        <f>IFERROR('Naudas plūsmas'!J11,"")</f>
        <v>306670</v>
      </c>
      <c r="K6" s="69">
        <f>IFERROR('Naudas plūsmas'!K11,"")</f>
        <v>306670</v>
      </c>
      <c r="L6" s="69">
        <f>IFERROR('Naudas plūsmas'!L11,"")</f>
        <v>306670</v>
      </c>
      <c r="M6" s="69">
        <f>IFERROR('Naudas plūsmas'!M11,"")</f>
        <v>306670</v>
      </c>
      <c r="N6" s="69">
        <f>IFERROR('Naudas plūsmas'!N11,"")</f>
        <v>306670</v>
      </c>
      <c r="O6" s="69">
        <f>IFERROR('Naudas plūsmas'!O11,"")</f>
        <v>306670</v>
      </c>
      <c r="P6" s="69">
        <f>IFERROR('Naudas plūsmas'!P11,"")</f>
        <v>306670</v>
      </c>
      <c r="Q6" s="69">
        <f>IFERROR('Naudas plūsmas'!Q11,"")</f>
        <v>306670</v>
      </c>
      <c r="R6" s="69">
        <f>IFERROR('Naudas plūsmas'!R11,"")</f>
        <v>306670</v>
      </c>
      <c r="S6" s="69">
        <f>IFERROR('Naudas plūsmas'!S11,"")</f>
        <v>306670</v>
      </c>
      <c r="T6" s="69">
        <f>IFERROR('Naudas plūsmas'!T11,"")</f>
        <v>306670</v>
      </c>
      <c r="U6" s="69">
        <f>IFERROR('Naudas plūsmas'!U11,"")</f>
        <v>306670</v>
      </c>
      <c r="V6" s="69">
        <f>IFERROR('Naudas plūsmas'!V11,"")</f>
        <v>306670</v>
      </c>
      <c r="W6" s="69">
        <f>IFERROR('Naudas plūsmas'!W11,"")</f>
        <v>306670</v>
      </c>
      <c r="X6" s="69">
        <f>IFERROR('Naudas plūsmas'!X11,"")</f>
        <v>306670</v>
      </c>
      <c r="Y6" s="69">
        <f>IFERROR('Naudas plūsmas'!Y11,"")</f>
        <v>306670</v>
      </c>
      <c r="Z6" s="69">
        <f>IFERROR('Naudas plūsmas'!Z11,"")</f>
        <v>306670</v>
      </c>
      <c r="AA6" s="69">
        <f>IFERROR('Naudas plūsmas'!AA11,"")</f>
        <v>306670</v>
      </c>
      <c r="AB6" s="69">
        <f>IFERROR('Naudas plūsmas'!AB11,"")</f>
        <v>306670</v>
      </c>
      <c r="AC6" s="69">
        <f>IFERROR('Naudas plūsmas'!AC11,"")</f>
        <v>306670</v>
      </c>
      <c r="AD6" s="69">
        <f>IFERROR('Naudas plūsmas'!AD11,"")</f>
        <v>306670</v>
      </c>
      <c r="AE6" s="69">
        <f>IFERROR('Naudas plūsmas'!AE11,"")</f>
        <v>306670</v>
      </c>
      <c r="AF6" s="69">
        <f>IFERROR('Naudas plūsmas'!AF11,"")</f>
        <v>306670</v>
      </c>
      <c r="AG6" s="69">
        <f>IFERROR('Naudas plūsmas'!AG11,"")</f>
        <v>306670</v>
      </c>
      <c r="AH6" s="69">
        <f>IFERROR('Naudas plūsmas'!AH11,"")</f>
        <v>306670</v>
      </c>
      <c r="AI6" s="69">
        <f>IFERROR('Naudas plūsmas'!AI11,"")</f>
        <v>306670</v>
      </c>
      <c r="AJ6" s="69">
        <f>IFERROR('Naudas plūsmas'!AJ11,"")</f>
        <v>306670</v>
      </c>
      <c r="AK6" s="69">
        <f>IFERROR('Naudas plūsmas'!AK11,"")</f>
        <v>306670</v>
      </c>
      <c r="AL6" s="69">
        <f>IFERROR('Naudas plūsmas'!AL11,"")</f>
        <v>306670</v>
      </c>
      <c r="AM6" s="69">
        <f>IFERROR('Naudas plūsmas'!AM11,"")</f>
        <v>306670</v>
      </c>
      <c r="AN6" s="69">
        <f>IFERROR('Naudas plūsmas'!AN11,"")</f>
        <v>306670</v>
      </c>
      <c r="AO6" s="69">
        <f>IFERROR('Naudas plūsmas'!AO11,"")</f>
        <v>306670</v>
      </c>
      <c r="AP6" s="69">
        <f>IFERROR('Naudas plūsmas'!AP11,"")</f>
        <v>306670</v>
      </c>
      <c r="AQ6" s="69">
        <f>IFERROR('Naudas plūsmas'!AQ11,"")</f>
        <v>306670</v>
      </c>
      <c r="AR6" s="69">
        <f>IFERROR('Naudas plūsmas'!AR11,"")</f>
        <v>306670</v>
      </c>
      <c r="AS6" s="69">
        <f>IFERROR('Naudas plūsmas'!AS11,"")</f>
        <v>306670</v>
      </c>
      <c r="AT6" s="69">
        <f>IFERROR('Naudas plūsmas'!AT11,"")</f>
        <v>306670</v>
      </c>
      <c r="AU6" s="69">
        <f>IFERROR('Naudas plūsmas'!AU11,"")</f>
        <v>306670</v>
      </c>
      <c r="AV6" s="69">
        <f>IFERROR('Naudas plūsmas'!AV11,"")</f>
        <v>306670</v>
      </c>
      <c r="AW6" s="69">
        <f>IFERROR('Naudas plūsmas'!AW11,"")</f>
        <v>306670</v>
      </c>
      <c r="AX6" s="69">
        <f>IFERROR('Naudas plūsmas'!AX11,"")</f>
        <v>306670</v>
      </c>
      <c r="AY6" s="69">
        <f>IFERROR('Naudas plūsmas'!AY11,"")</f>
        <v>306670</v>
      </c>
      <c r="AZ6" s="69">
        <f>IFERROR('Naudas plūsmas'!AZ11,"")</f>
        <v>306670</v>
      </c>
      <c r="BA6" s="69">
        <f>IFERROR('Naudas plūsmas'!BA11,"")</f>
        <v>306670</v>
      </c>
      <c r="BB6" s="69">
        <f>IFERROR('Naudas plūsmas'!BB11,"")</f>
        <v>306670</v>
      </c>
      <c r="BC6" s="69">
        <f>IFERROR('Naudas plūsmas'!BC11,"")</f>
        <v>306670</v>
      </c>
      <c r="BD6" s="69">
        <f>IFERROR('Naudas plūsmas'!BD11,"")</f>
        <v>306670</v>
      </c>
      <c r="BE6" s="69">
        <f>IFERROR('Naudas plūsmas'!BE11,"")</f>
        <v>306670</v>
      </c>
      <c r="BF6" s="69">
        <f>IFERROR('Naudas plūsmas'!BF11,"")</f>
        <v>306670</v>
      </c>
      <c r="BG6" s="69">
        <f>IFERROR('Naudas plūsmas'!BG11,"")</f>
        <v>306670</v>
      </c>
      <c r="BH6" s="69">
        <f>IFERROR('Naudas plūsmas'!BH11,"")</f>
        <v>306670</v>
      </c>
      <c r="BI6" s="69">
        <f>IFERROR('Naudas plūsmas'!BI11,"")</f>
        <v>306670</v>
      </c>
      <c r="BJ6" s="69">
        <f>IFERROR('Naudas plūsmas'!BJ11,"")</f>
        <v>306670</v>
      </c>
      <c r="BK6" s="69">
        <f>IFERROR('Naudas plūsmas'!BK11,"")</f>
        <v>306670</v>
      </c>
      <c r="BL6" s="69">
        <f>IFERROR('Naudas plūsmas'!BL11,"")</f>
        <v>306670</v>
      </c>
      <c r="BM6" s="69">
        <f>IFERROR('Naudas plūsmas'!BM11,"")</f>
        <v>0</v>
      </c>
      <c r="BN6" s="69">
        <f>IFERROR('Naudas plūsmas'!BN11,"")</f>
        <v>0</v>
      </c>
      <c r="BO6" s="69">
        <f>IFERROR('Naudas plūsmas'!BO11,"")</f>
        <v>0</v>
      </c>
      <c r="BP6" s="69">
        <f>IFERROR('Naudas plūsmas'!BP11,"")</f>
        <v>0</v>
      </c>
      <c r="BQ6" s="69">
        <f>IFERROR('Naudas plūsmas'!BQ11,"")</f>
        <v>0</v>
      </c>
      <c r="BR6" s="69">
        <f>IFERROR('Naudas plūsmas'!BR11,"")</f>
        <v>0</v>
      </c>
      <c r="BS6" s="69">
        <f>IFERROR('Naudas plūsmas'!BS11,"")</f>
        <v>0</v>
      </c>
      <c r="BT6" s="69">
        <f>IFERROR('Naudas plūsmas'!BT11,"")</f>
        <v>0</v>
      </c>
      <c r="BU6" s="69">
        <f>IFERROR('Naudas plūsmas'!BU11,"")</f>
        <v>0</v>
      </c>
      <c r="BV6" s="69">
        <f>IFERROR('Naudas plūsmas'!BV11,"")</f>
        <v>0</v>
      </c>
      <c r="BW6" s="69">
        <f>IFERROR('Naudas plūsmas'!BW11,"")</f>
        <v>0</v>
      </c>
      <c r="BX6" s="69">
        <f>IFERROR('Naudas plūsmas'!BX11,"")</f>
        <v>0</v>
      </c>
      <c r="BY6" s="69">
        <f>IFERROR('Naudas plūsmas'!BY11,"")</f>
        <v>0</v>
      </c>
      <c r="BZ6" s="69">
        <f>IFERROR('Naudas plūsmas'!BZ11,"")</f>
        <v>0</v>
      </c>
      <c r="CA6" s="69">
        <f>IFERROR('Naudas plūsmas'!CA11,"")</f>
        <v>0</v>
      </c>
      <c r="CB6" s="69">
        <f>IFERROR('Naudas plūsmas'!CB11,"")</f>
        <v>0</v>
      </c>
      <c r="CC6" s="69">
        <f>IFERROR('Naudas plūsmas'!CC11,"")</f>
        <v>0</v>
      </c>
      <c r="CD6" s="69">
        <f>IFERROR('Naudas plūsmas'!CD11,"")</f>
        <v>0</v>
      </c>
      <c r="CE6" s="69">
        <f>IFERROR('Naudas plūsmas'!CE11,"")</f>
        <v>0</v>
      </c>
      <c r="CF6" s="69">
        <f>IFERROR('Naudas plūsmas'!CF11,"")</f>
        <v>0</v>
      </c>
      <c r="CG6" s="69">
        <f>IFERROR('Naudas plūsmas'!CG11,"")</f>
        <v>0</v>
      </c>
      <c r="CH6" s="69">
        <f>IFERROR('Naudas plūsmas'!CH11,"")</f>
        <v>0</v>
      </c>
      <c r="CI6" s="69">
        <f>IFERROR('Naudas plūsmas'!CI11,"")</f>
        <v>0</v>
      </c>
      <c r="CJ6" s="69">
        <f>IFERROR('Naudas plūsmas'!CJ11,"")</f>
        <v>0</v>
      </c>
      <c r="CK6" s="69">
        <f>IFERROR('Naudas plūsmas'!CK11,"")</f>
        <v>0</v>
      </c>
      <c r="CL6" s="69">
        <f>IFERROR('Naudas plūsmas'!CL11,"")</f>
        <v>0</v>
      </c>
      <c r="CM6" s="69">
        <f>IFERROR('Naudas plūsmas'!CM11,"")</f>
        <v>0</v>
      </c>
      <c r="CN6" s="69">
        <f>IFERROR('Naudas plūsmas'!CN11,"")</f>
        <v>0</v>
      </c>
      <c r="CO6" s="69">
        <f>IFERROR('Naudas plūsmas'!CO11,"")</f>
        <v>0</v>
      </c>
      <c r="CP6" s="69">
        <f>IFERROR('Naudas plūsmas'!CP11,"")</f>
        <v>0</v>
      </c>
      <c r="CQ6" s="69">
        <f>IFERROR('Naudas plūsmas'!CQ11,"")</f>
        <v>0</v>
      </c>
      <c r="CR6" s="69">
        <f>IFERROR('Naudas plūsmas'!CR11,"")</f>
        <v>0</v>
      </c>
      <c r="CS6" s="69">
        <f>IFERROR('Naudas plūsmas'!CS11,"")</f>
        <v>0</v>
      </c>
      <c r="CT6" s="69">
        <f>IFERROR('Naudas plūsmas'!CT11,"")</f>
        <v>0</v>
      </c>
      <c r="CU6" s="69">
        <f>IFERROR('Naudas plūsmas'!CU11,"")</f>
        <v>0</v>
      </c>
      <c r="CV6" s="69">
        <f>IFERROR('Naudas plūsmas'!CV11,"")</f>
        <v>0</v>
      </c>
      <c r="CW6" s="69">
        <f>IFERROR('Naudas plūsmas'!CW11,"")</f>
        <v>0</v>
      </c>
      <c r="CX6" s="69">
        <f>IFERROR('Naudas plūsmas'!CX11,"")</f>
        <v>0</v>
      </c>
      <c r="CY6" s="69">
        <f>IFERROR('Naudas plūsmas'!CY11,"")</f>
        <v>0</v>
      </c>
      <c r="CZ6" s="69">
        <f>IFERROR('Naudas plūsmas'!CZ11,"")</f>
        <v>0</v>
      </c>
      <c r="DA6" s="69">
        <f>IFERROR('Naudas plūsmas'!DA11,"")</f>
        <v>0</v>
      </c>
      <c r="DB6" s="69">
        <f>IFERROR('Naudas plūsmas'!DB11,"")</f>
        <v>0</v>
      </c>
      <c r="DC6" s="69">
        <f>IFERROR('Naudas plūsmas'!DC11,"")</f>
        <v>0</v>
      </c>
      <c r="DD6" s="69">
        <f>IFERROR('Naudas plūsmas'!DD11,"")</f>
        <v>0</v>
      </c>
      <c r="DE6" s="69">
        <f>IFERROR('Naudas plūsmas'!DE11,"")</f>
        <v>0</v>
      </c>
      <c r="DF6" s="69">
        <f>IFERROR('Naudas plūsmas'!DF11,"")</f>
        <v>0</v>
      </c>
      <c r="DG6" s="69">
        <f>IFERROR('Naudas plūsmas'!DG11,"")</f>
        <v>0</v>
      </c>
      <c r="DH6" s="69">
        <f>IFERROR('Naudas plūsmas'!DH11,"")</f>
        <v>0</v>
      </c>
      <c r="DI6" s="69">
        <f>IFERROR('Naudas plūsmas'!DI11,"")</f>
        <v>0</v>
      </c>
      <c r="DJ6" s="69">
        <f>IFERROR('Naudas plūsmas'!DJ11,"")</f>
        <v>0</v>
      </c>
      <c r="DK6" s="69">
        <f>IFERROR('Naudas plūsmas'!DK11,"")</f>
        <v>0</v>
      </c>
      <c r="DL6" s="69">
        <f>IFERROR('Naudas plūsmas'!DL11,"")</f>
        <v>0</v>
      </c>
      <c r="DM6" s="69">
        <f>IFERROR('Naudas plūsmas'!DM11,"")</f>
        <v>0</v>
      </c>
      <c r="DN6" s="69">
        <f>IFERROR('Naudas plūsmas'!DN11,"")</f>
        <v>0</v>
      </c>
      <c r="DO6" s="69">
        <f>IFERROR('Naudas plūsmas'!DO11,"")</f>
        <v>0</v>
      </c>
      <c r="DP6" s="69">
        <f>IFERROR('Naudas plūsmas'!DP11,"")</f>
        <v>0</v>
      </c>
      <c r="DQ6" s="69">
        <f>IFERROR('Naudas plūsmas'!DQ11,"")</f>
        <v>0</v>
      </c>
      <c r="DR6" s="69">
        <f>IFERROR('Naudas plūsmas'!DR11,"")</f>
        <v>0</v>
      </c>
      <c r="DS6" s="69">
        <f>IFERROR('Naudas plūsmas'!DS11,"")</f>
        <v>0</v>
      </c>
      <c r="DT6" s="69">
        <f>IFERROR('Naudas plūsmas'!DT11,"")</f>
        <v>0</v>
      </c>
      <c r="DU6" s="69">
        <f>IFERROR('Naudas plūsmas'!DU11,"")</f>
        <v>0</v>
      </c>
    </row>
    <row r="7" spans="1:125">
      <c r="A7" s="64" t="s">
        <v>313</v>
      </c>
      <c r="B7" s="2"/>
      <c r="C7" s="2"/>
      <c r="D7" s="85">
        <f>SUM(E7:DU7)</f>
        <v>-11004434.354134457</v>
      </c>
      <c r="E7" s="76">
        <f>IFERROR(SUM(-Izmaksas!E183,-Kapitālieguldījumi!E41),"")</f>
        <v>-1512583.322383886</v>
      </c>
      <c r="F7" s="76">
        <f>IFERROR(SUM(-Izmaksas!F183,-Kapitālieguldījumi!F41),"")</f>
        <v>-1522054.0059069193</v>
      </c>
      <c r="G7" s="76">
        <f>IFERROR(SUM(-Izmaksas!G183,-Kapitālieguldījumi!G41),"")</f>
        <v>-1531478.9392324158</v>
      </c>
      <c r="H7" s="76">
        <f>IFERROR(SUM(-Izmaksas!H183,-Kapitālieguldījumi!H41),"")</f>
        <v>-1540856.5421818255</v>
      </c>
      <c r="I7" s="76">
        <f>IFERROR(SUM(-Izmaksas!I183,-Kapitālieguldījumi!I41),"")</f>
        <v>-1546625.7608563981</v>
      </c>
      <c r="J7" s="76">
        <f>IFERROR(SUM(-Izmaksas!J183,-Kapitālieguldījumi!J41),"")</f>
        <v>-36983.37066850366</v>
      </c>
      <c r="K7" s="76">
        <f>IFERROR(SUM(-Izmaksas!K183,-Kapitālieguldījumi!K41),"")</f>
        <v>-37194.215131384379</v>
      </c>
      <c r="L7" s="76">
        <f>IFERROR(SUM(-Izmaksas!L183,-Kapitālieguldījumi!L41),"")</f>
        <v>-37403.898930539021</v>
      </c>
      <c r="M7" s="76">
        <f>IFERROR(SUM(-Izmaksas!M183,-Kapitālieguldījumi!M41),"")</f>
        <v>-37369.693581834661</v>
      </c>
      <c r="N7" s="76">
        <f>IFERROR(SUM(-Izmaksas!N183,-Kapitālieguldījumi!N41),"")</f>
        <v>-37557.22267851518</v>
      </c>
      <c r="O7" s="76">
        <f>IFERROR(SUM(-Izmaksas!O183,-Kapitālieguldījumi!O41),"")</f>
        <v>-37743.616604748233</v>
      </c>
      <c r="P7" s="76">
        <f>IFERROR(SUM(-Izmaksas!P183,-Kapitālieguldījumi!P41),"")</f>
        <v>-37928.849170388348</v>
      </c>
      <c r="Q7" s="76">
        <f>IFERROR(SUM(-Izmaksas!Q183,-Kapitālieguldījumi!Q41),"")</f>
        <v>-38117.087453471358</v>
      </c>
      <c r="R7" s="76">
        <f>IFERROR(SUM(-Izmaksas!R183,-Kapitālieguldījumi!R41),"")</f>
        <v>-38308.367132085485</v>
      </c>
      <c r="S7" s="76">
        <f>IFERROR(SUM(-Izmaksas!S183,-Kapitālieguldījumi!S41),"")</f>
        <v>-38498.48893684319</v>
      </c>
      <c r="T7" s="76">
        <f>IFERROR(SUM(-Izmaksas!T183,-Kapitālieguldījumi!T41),"")</f>
        <v>-38687.426153796114</v>
      </c>
      <c r="U7" s="76">
        <f>IFERROR(SUM(-Izmaksas!U183,-Kapitālieguldījumi!U41),"")</f>
        <v>-38879.429202540778</v>
      </c>
      <c r="V7" s="76">
        <f>IFERROR(SUM(-Izmaksas!V183,-Kapitālieguldījumi!V41),"")</f>
        <v>-39074.534474727196</v>
      </c>
      <c r="W7" s="76">
        <f>IFERROR(SUM(-Izmaksas!W183,-Kapitālieguldījumi!W41),"")</f>
        <v>-39268.458715580055</v>
      </c>
      <c r="X7" s="76">
        <f>IFERROR(SUM(-Izmaksas!X183,-Kapitālieguldījumi!X41),"")</f>
        <v>-39461.17467687204</v>
      </c>
      <c r="Y7" s="76">
        <f>IFERROR(SUM(-Izmaksas!Y183,-Kapitālieguldījumi!Y41),"")</f>
        <v>-39657.017786591605</v>
      </c>
      <c r="Z7" s="76">
        <f>IFERROR(SUM(-Izmaksas!Z183,-Kapitālieguldījumi!Z41),"")</f>
        <v>-39856.025164221734</v>
      </c>
      <c r="AA7" s="76">
        <f>IFERROR(SUM(-Izmaksas!AA183,-Kapitālieguldījumi!AA41),"")</f>
        <v>-40053.827889891669</v>
      </c>
      <c r="AB7" s="76">
        <f>IFERROR(SUM(-Izmaksas!AB183,-Kapitālieguldījumi!AB41),"")</f>
        <v>-40250.398170409484</v>
      </c>
      <c r="AC7" s="76">
        <f>IFERROR(SUM(-Izmaksas!AC183,-Kapitālieguldījumi!AC41),"")</f>
        <v>-40450.158142323438</v>
      </c>
      <c r="AD7" s="76">
        <f>IFERROR(SUM(-Izmaksas!AD183,-Kapitālieguldījumi!AD41),"")</f>
        <v>-67631.441384096717</v>
      </c>
      <c r="AE7" s="76">
        <f>IFERROR(SUM(-Izmaksas!AE183,-Kapitālieguldījumi!AE41),"")</f>
        <v>-67967.091599883133</v>
      </c>
      <c r="AF7" s="76">
        <f>IFERROR(SUM(-Izmaksas!AF183,-Kapitālieguldījumi!AF41),"")</f>
        <v>-68300.650487150968</v>
      </c>
      <c r="AG7" s="76">
        <f>IFERROR(SUM(-Izmaksas!AG183,-Kapitālieguldījumi!AG41),"")</f>
        <v>-68639.621941924008</v>
      </c>
      <c r="AH7" s="76">
        <f>IFERROR(SUM(-Izmaksas!AH183,-Kapitālieguldījumi!AH41),"")</f>
        <v>-68984.070211778657</v>
      </c>
      <c r="AI7" s="76">
        <f>IFERROR(SUM(-Izmaksas!AI183,-Kapitālieguldījumi!AI41),"")</f>
        <v>-69326.433431880781</v>
      </c>
      <c r="AJ7" s="76">
        <f>IFERROR(SUM(-Izmaksas!AJ183,-Kapitālieguldījumi!AJ41),"")</f>
        <v>-69666.663496893976</v>
      </c>
      <c r="AK7" s="76">
        <f>IFERROR(SUM(-Izmaksas!AK183,-Kapitālieguldījumi!AK41),"")</f>
        <v>-70012.414380762464</v>
      </c>
      <c r="AL7" s="76">
        <f>IFERROR(SUM(-Izmaksas!AL183,-Kapitālieguldījumi!AL41),"")</f>
        <v>-70363.751616014226</v>
      </c>
      <c r="AM7" s="76">
        <f>IFERROR(SUM(-Izmaksas!AM183,-Kapitālieguldījumi!AM41),"")</f>
        <v>-70712.962100518416</v>
      </c>
      <c r="AN7" s="76">
        <f>IFERROR(SUM(-Izmaksas!AN183,-Kapitālieguldījumi!AN41),"")</f>
        <v>-71059.996766831871</v>
      </c>
      <c r="AO7" s="76">
        <f>IFERROR(SUM(-Izmaksas!AO183,-Kapitālieguldījumi!AO41),"")</f>
        <v>-71412.662668377729</v>
      </c>
      <c r="AP7" s="76">
        <f>IFERROR(SUM(-Izmaksas!AP183,-Kapitālieguldījumi!AP41),"")</f>
        <v>-71771.026648334504</v>
      </c>
      <c r="AQ7" s="76">
        <f>IFERROR(SUM(-Izmaksas!AQ183,-Kapitālieguldījumi!AQ41),"")</f>
        <v>-72127.221342528777</v>
      </c>
      <c r="AR7" s="76">
        <f>IFERROR(SUM(-Izmaksas!AR183,-Kapitālieguldījumi!AR41),"")</f>
        <v>-72481.196702168498</v>
      </c>
      <c r="AS7" s="76">
        <f>IFERROR(SUM(-Izmaksas!AS183,-Kapitālieguldījumi!AS41),"")</f>
        <v>-72840.915921745283</v>
      </c>
      <c r="AT7" s="76">
        <f>IFERROR(SUM(-Izmaksas!AT183,-Kapitālieguldījumi!AT41),"")</f>
        <v>-73206.447181301221</v>
      </c>
      <c r="AU7" s="76">
        <f>IFERROR(SUM(-Izmaksas!AU183,-Kapitālieguldījumi!AU41),"")</f>
        <v>-73569.765769379344</v>
      </c>
      <c r="AV7" s="76">
        <f>IFERROR(SUM(-Izmaksas!AV183,-Kapitālieguldījumi!AV41),"")</f>
        <v>-73930.820636211865</v>
      </c>
      <c r="AW7" s="76">
        <f>IFERROR(SUM(-Izmaksas!AW183,-Kapitālieguldījumi!AW41),"")</f>
        <v>-74297.734240180202</v>
      </c>
      <c r="AX7" s="76">
        <f>IFERROR(SUM(-Izmaksas!AX183,-Kapitālieguldījumi!AX41),"")</f>
        <v>-74670.576124927247</v>
      </c>
      <c r="AY7" s="76">
        <f>IFERROR(SUM(-Izmaksas!AY183,-Kapitālieguldījumi!AY41),"")</f>
        <v>-75041.161084766936</v>
      </c>
      <c r="AZ7" s="76">
        <f>IFERROR(SUM(-Izmaksas!AZ183,-Kapitālieguldījumi!AZ41),"")</f>
        <v>-75409.437048936117</v>
      </c>
      <c r="BA7" s="76">
        <f>IFERROR(SUM(-Izmaksas!BA183,-Kapitālieguldījumi!BA41),"")</f>
        <v>-75783.688924983799</v>
      </c>
      <c r="BB7" s="76">
        <f>IFERROR(SUM(-Izmaksas!BB183,-Kapitālieguldījumi!BB41),"")</f>
        <v>-76163.987647425762</v>
      </c>
      <c r="BC7" s="76">
        <f>IFERROR(SUM(-Izmaksas!BC183,-Kapitālieguldījumi!BC41),"")</f>
        <v>-76541.984306462284</v>
      </c>
      <c r="BD7" s="76">
        <f>IFERROR(SUM(-Izmaksas!BD183,-Kapitālieguldījumi!BD41),"")</f>
        <v>-76917.625789914833</v>
      </c>
      <c r="BE7" s="76">
        <f>IFERROR(SUM(-Izmaksas!BE183,-Kapitālieguldījumi!BE41),"")</f>
        <v>-77299.362703483479</v>
      </c>
      <c r="BF7" s="76">
        <f>IFERROR(SUM(-Izmaksas!BF183,-Kapitālieguldījumi!BF41),"")</f>
        <v>-77687.267400374287</v>
      </c>
      <c r="BG7" s="76">
        <f>IFERROR(SUM(-Izmaksas!BG183,-Kapitālieguldījumi!BG41),"")</f>
        <v>-78072.823992591526</v>
      </c>
      <c r="BH7" s="76">
        <f>IFERROR(SUM(-Izmaksas!BH183,-Kapitālieguldījumi!BH41),"")</f>
        <v>-78455.978305713143</v>
      </c>
      <c r="BI7" s="76">
        <f>IFERROR(SUM(-Izmaksas!BI183,-Kapitālieguldījumi!BI41),"")</f>
        <v>-78845.349957553146</v>
      </c>
      <c r="BJ7" s="76">
        <f>IFERROR(SUM(-Izmaksas!BJ183,-Kapitālieguldījumi!BJ41),"")</f>
        <v>-79241.012748381792</v>
      </c>
      <c r="BK7" s="76">
        <f>IFERROR(SUM(-Izmaksas!BK183,-Kapitālieguldījumi!BK41),"")</f>
        <v>-79634.280472443352</v>
      </c>
      <c r="BL7" s="76">
        <f>IFERROR(SUM(-Izmaksas!BL183,-Kapitālieguldījumi!BL41),"")</f>
        <v>-80025.097871827398</v>
      </c>
      <c r="BM7" s="76">
        <f>IFERROR(SUM(-Izmaksas!BM183,-Kapitālieguldījumi!BM41),"")</f>
        <v>0</v>
      </c>
      <c r="BN7" s="76">
        <f>IFERROR(SUM(-Izmaksas!BN183,-Kapitālieguldījumi!BN41),"")</f>
        <v>0</v>
      </c>
      <c r="BO7" s="76">
        <f>IFERROR(SUM(-Izmaksas!BO183,-Kapitālieguldījumi!BO41),"")</f>
        <v>0</v>
      </c>
      <c r="BP7" s="76">
        <f>IFERROR(SUM(-Izmaksas!BP183,-Kapitālieguldījumi!BP41),"")</f>
        <v>0</v>
      </c>
      <c r="BQ7" s="76">
        <f>IFERROR(SUM(-Izmaksas!BQ183,-Kapitālieguldījumi!BQ41),"")</f>
        <v>0</v>
      </c>
      <c r="BR7" s="76">
        <f>IFERROR(SUM(-Izmaksas!BR183,-Kapitālieguldījumi!BR41),"")</f>
        <v>0</v>
      </c>
      <c r="BS7" s="76">
        <f>IFERROR(SUM(-Izmaksas!BS183,-Kapitālieguldījumi!BS41),"")</f>
        <v>0</v>
      </c>
      <c r="BT7" s="76">
        <f>IFERROR(SUM(-Izmaksas!BT183,-Kapitālieguldījumi!BT41),"")</f>
        <v>0</v>
      </c>
      <c r="BU7" s="76">
        <f>IFERROR(SUM(-Izmaksas!BU183,-Kapitālieguldījumi!BU41),"")</f>
        <v>0</v>
      </c>
      <c r="BV7" s="76">
        <f>IFERROR(SUM(-Izmaksas!BV183,-Kapitālieguldījumi!BV41),"")</f>
        <v>0</v>
      </c>
      <c r="BW7" s="76">
        <f>IFERROR(SUM(-Izmaksas!BW183,-Kapitālieguldījumi!BW41),"")</f>
        <v>0</v>
      </c>
      <c r="BX7" s="76">
        <f>IFERROR(SUM(-Izmaksas!BX183,-Kapitālieguldījumi!BX41),"")</f>
        <v>0</v>
      </c>
      <c r="BY7" s="76">
        <f>IFERROR(SUM(-Izmaksas!BY183,-Kapitālieguldījumi!BY41),"")</f>
        <v>0</v>
      </c>
      <c r="BZ7" s="76">
        <f>IFERROR(SUM(-Izmaksas!BZ183,-Kapitālieguldījumi!BZ41),"")</f>
        <v>0</v>
      </c>
      <c r="CA7" s="76">
        <f>IFERROR(SUM(-Izmaksas!CA183,-Kapitālieguldījumi!CA41),"")</f>
        <v>0</v>
      </c>
      <c r="CB7" s="76">
        <f>IFERROR(SUM(-Izmaksas!CB183,-Kapitālieguldījumi!CB41),"")</f>
        <v>0</v>
      </c>
      <c r="CC7" s="76">
        <f>IFERROR(SUM(-Izmaksas!CC183,-Kapitālieguldījumi!CC41),"")</f>
        <v>0</v>
      </c>
      <c r="CD7" s="76">
        <f>IFERROR(SUM(-Izmaksas!CD183,-Kapitālieguldījumi!CD41),"")</f>
        <v>0</v>
      </c>
      <c r="CE7" s="76">
        <f>IFERROR(SUM(-Izmaksas!CE183,-Kapitālieguldījumi!CE41),"")</f>
        <v>0</v>
      </c>
      <c r="CF7" s="76">
        <f>IFERROR(SUM(-Izmaksas!CF183,-Kapitālieguldījumi!CF41),"")</f>
        <v>0</v>
      </c>
      <c r="CG7" s="76">
        <f>IFERROR(SUM(-Izmaksas!CG183,-Kapitālieguldījumi!CG41),"")</f>
        <v>0</v>
      </c>
      <c r="CH7" s="76">
        <f>IFERROR(SUM(-Izmaksas!CH183,-Kapitālieguldījumi!CH41),"")</f>
        <v>0</v>
      </c>
      <c r="CI7" s="76">
        <f>IFERROR(SUM(-Izmaksas!CI183,-Kapitālieguldījumi!CI41),"")</f>
        <v>0</v>
      </c>
      <c r="CJ7" s="76">
        <f>IFERROR(SUM(-Izmaksas!CJ183,-Kapitālieguldījumi!CJ41),"")</f>
        <v>0</v>
      </c>
      <c r="CK7" s="76">
        <f>IFERROR(SUM(-Izmaksas!CK183,-Kapitālieguldījumi!CK41),"")</f>
        <v>0</v>
      </c>
      <c r="CL7" s="76">
        <f>IFERROR(SUM(-Izmaksas!CL183,-Kapitālieguldījumi!CL41),"")</f>
        <v>0</v>
      </c>
      <c r="CM7" s="76">
        <f>IFERROR(SUM(-Izmaksas!CM183,-Kapitālieguldījumi!CM41),"")</f>
        <v>0</v>
      </c>
      <c r="CN7" s="76">
        <f>IFERROR(SUM(-Izmaksas!CN183,-Kapitālieguldījumi!CN41),"")</f>
        <v>0</v>
      </c>
      <c r="CO7" s="76">
        <f>IFERROR(SUM(-Izmaksas!CO183,-Kapitālieguldījumi!CO41),"")</f>
        <v>0</v>
      </c>
      <c r="CP7" s="76">
        <f>IFERROR(SUM(-Izmaksas!CP183,-Kapitālieguldījumi!CP41),"")</f>
        <v>0</v>
      </c>
      <c r="CQ7" s="76">
        <f>IFERROR(SUM(-Izmaksas!CQ183,-Kapitālieguldījumi!CQ41),"")</f>
        <v>0</v>
      </c>
      <c r="CR7" s="76">
        <f>IFERROR(SUM(-Izmaksas!CR183,-Kapitālieguldījumi!CR41),"")</f>
        <v>0</v>
      </c>
      <c r="CS7" s="76">
        <f>IFERROR(SUM(-Izmaksas!CS183,-Kapitālieguldījumi!CS41),"")</f>
        <v>0</v>
      </c>
      <c r="CT7" s="76">
        <f>IFERROR(SUM(-Izmaksas!CT183,-Kapitālieguldījumi!CT41),"")</f>
        <v>0</v>
      </c>
      <c r="CU7" s="76">
        <f>IFERROR(SUM(-Izmaksas!CU183,-Kapitālieguldījumi!CU41),"")</f>
        <v>0</v>
      </c>
      <c r="CV7" s="76">
        <f>IFERROR(SUM(-Izmaksas!CV183,-Kapitālieguldījumi!CV41),"")</f>
        <v>0</v>
      </c>
      <c r="CW7" s="76">
        <f>IFERROR(SUM(-Izmaksas!CW183,-Kapitālieguldījumi!CW41),"")</f>
        <v>0</v>
      </c>
      <c r="CX7" s="76">
        <f>IFERROR(SUM(-Izmaksas!CX183,-Kapitālieguldījumi!CX41),"")</f>
        <v>0</v>
      </c>
      <c r="CY7" s="76">
        <f>IFERROR(SUM(-Izmaksas!CY183,-Kapitālieguldījumi!CY41),"")</f>
        <v>0</v>
      </c>
      <c r="CZ7" s="76">
        <f>IFERROR(SUM(-Izmaksas!CZ183,-Kapitālieguldījumi!CZ41),"")</f>
        <v>0</v>
      </c>
      <c r="DA7" s="76">
        <f>IFERROR(SUM(-Izmaksas!DA183,-Kapitālieguldījumi!DA41),"")</f>
        <v>0</v>
      </c>
      <c r="DB7" s="76">
        <f>IFERROR(SUM(-Izmaksas!DB183,-Kapitālieguldījumi!DB41),"")</f>
        <v>0</v>
      </c>
      <c r="DC7" s="76">
        <f>IFERROR(SUM(-Izmaksas!DC183,-Kapitālieguldījumi!DC41),"")</f>
        <v>0</v>
      </c>
      <c r="DD7" s="76">
        <f>IFERROR(SUM(-Izmaksas!DD183,-Kapitālieguldījumi!DD41),"")</f>
        <v>0</v>
      </c>
      <c r="DE7" s="76">
        <f>IFERROR(SUM(-Izmaksas!DE183,-Kapitālieguldījumi!DE41),"")</f>
        <v>0</v>
      </c>
      <c r="DF7" s="76">
        <f>IFERROR(SUM(-Izmaksas!DF183,-Kapitālieguldījumi!DF41),"")</f>
        <v>0</v>
      </c>
      <c r="DG7" s="76">
        <f>IFERROR(SUM(-Izmaksas!DG183,-Kapitālieguldījumi!DG41),"")</f>
        <v>0</v>
      </c>
      <c r="DH7" s="76">
        <f>IFERROR(SUM(-Izmaksas!DH183,-Kapitālieguldījumi!DH41),"")</f>
        <v>0</v>
      </c>
      <c r="DI7" s="76">
        <f>IFERROR(SUM(-Izmaksas!DI183,-Kapitālieguldījumi!DI41),"")</f>
        <v>0</v>
      </c>
      <c r="DJ7" s="76">
        <f>IFERROR(SUM(-Izmaksas!DJ183,-Kapitālieguldījumi!DJ41),"")</f>
        <v>0</v>
      </c>
      <c r="DK7" s="76">
        <f>IFERROR(SUM(-Izmaksas!DK183,-Kapitālieguldījumi!DK41),"")</f>
        <v>0</v>
      </c>
      <c r="DL7" s="76">
        <f>IFERROR(SUM(-Izmaksas!DL183,-Kapitālieguldījumi!DL41),"")</f>
        <v>0</v>
      </c>
      <c r="DM7" s="76">
        <f>IFERROR(SUM(-Izmaksas!DM183,-Kapitālieguldījumi!DM41),"")</f>
        <v>0</v>
      </c>
      <c r="DN7" s="76">
        <f>IFERROR(SUM(-Izmaksas!DN183,-Kapitālieguldījumi!DN41),"")</f>
        <v>0</v>
      </c>
      <c r="DO7" s="76">
        <f>IFERROR(SUM(-Izmaksas!DO183,-Kapitālieguldījumi!DO41),"")</f>
        <v>0</v>
      </c>
      <c r="DP7" s="76">
        <f>IFERROR(SUM(-Izmaksas!DP183,-Kapitālieguldījumi!DP41),"")</f>
        <v>0</v>
      </c>
      <c r="DQ7" s="76">
        <f>IFERROR(SUM(-Izmaksas!DQ183,-Kapitālieguldījumi!DQ41),"")</f>
        <v>0</v>
      </c>
      <c r="DR7" s="76">
        <f>IFERROR(SUM(-Izmaksas!DR183,-Kapitālieguldījumi!DR41),"")</f>
        <v>0</v>
      </c>
      <c r="DS7" s="76">
        <f>IFERROR(SUM(-Izmaksas!DS183,-Kapitālieguldījumi!DS41),"")</f>
        <v>0</v>
      </c>
      <c r="DT7" s="76">
        <f>IFERROR(SUM(-Izmaksas!DT183,-Kapitālieguldījumi!DT41),"")</f>
        <v>0</v>
      </c>
      <c r="DU7" s="76">
        <f>IFERROR(SUM(-Izmaksas!DU183,-Kapitālieguldījumi!DU41),"")</f>
        <v>0</v>
      </c>
    </row>
    <row r="8" spans="1:125">
      <c r="A8" s="64" t="s">
        <v>314</v>
      </c>
      <c r="B8" s="2"/>
      <c r="C8" s="2"/>
      <c r="D8" s="85">
        <f>SUM(E8:DU8)</f>
        <v>-157500</v>
      </c>
      <c r="E8" s="69">
        <f>IFERROR('Naudas plūsmas'!E96,"")</f>
        <v>-2625</v>
      </c>
      <c r="F8" s="69">
        <f>IFERROR('Naudas plūsmas'!F96,"")</f>
        <v>-2625</v>
      </c>
      <c r="G8" s="69">
        <f>IFERROR('Naudas plūsmas'!G96,"")</f>
        <v>-2625</v>
      </c>
      <c r="H8" s="69">
        <f>IFERROR('Naudas plūsmas'!H96,"")</f>
        <v>-2625</v>
      </c>
      <c r="I8" s="69">
        <f>IFERROR('Naudas plūsmas'!I96,"")</f>
        <v>-2625</v>
      </c>
      <c r="J8" s="69">
        <f>IFERROR('Naudas plūsmas'!J96,"")</f>
        <v>-2625</v>
      </c>
      <c r="K8" s="69">
        <f>IFERROR('Naudas plūsmas'!K96,"")</f>
        <v>-2625</v>
      </c>
      <c r="L8" s="69">
        <f>IFERROR('Naudas plūsmas'!L96,"")</f>
        <v>-2625</v>
      </c>
      <c r="M8" s="69">
        <f>IFERROR('Naudas plūsmas'!M96,"")</f>
        <v>-2625</v>
      </c>
      <c r="N8" s="69">
        <f>IFERROR('Naudas plūsmas'!N96,"")</f>
        <v>-2625</v>
      </c>
      <c r="O8" s="69">
        <f>IFERROR('Naudas plūsmas'!O96,"")</f>
        <v>-2625</v>
      </c>
      <c r="P8" s="69">
        <f>IFERROR('Naudas plūsmas'!P96,"")</f>
        <v>-2625</v>
      </c>
      <c r="Q8" s="69">
        <f>IFERROR('Naudas plūsmas'!Q96,"")</f>
        <v>-2625</v>
      </c>
      <c r="R8" s="69">
        <f>IFERROR('Naudas plūsmas'!R96,"")</f>
        <v>-2625</v>
      </c>
      <c r="S8" s="69">
        <f>IFERROR('Naudas plūsmas'!S96,"")</f>
        <v>-2625</v>
      </c>
      <c r="T8" s="69">
        <f>IFERROR('Naudas plūsmas'!T96,"")</f>
        <v>-2625</v>
      </c>
      <c r="U8" s="69">
        <f>IFERROR('Naudas plūsmas'!U96,"")</f>
        <v>-2625</v>
      </c>
      <c r="V8" s="69">
        <f>IFERROR('Naudas plūsmas'!V96,"")</f>
        <v>-2625</v>
      </c>
      <c r="W8" s="69">
        <f>IFERROR('Naudas plūsmas'!W96,"")</f>
        <v>-2625</v>
      </c>
      <c r="X8" s="69">
        <f>IFERROR('Naudas plūsmas'!X96,"")</f>
        <v>-2625</v>
      </c>
      <c r="Y8" s="69">
        <f>IFERROR('Naudas plūsmas'!Y96,"")</f>
        <v>-2625</v>
      </c>
      <c r="Z8" s="69">
        <f>IFERROR('Naudas plūsmas'!Z96,"")</f>
        <v>-2625</v>
      </c>
      <c r="AA8" s="69">
        <f>IFERROR('Naudas plūsmas'!AA96,"")</f>
        <v>-2625</v>
      </c>
      <c r="AB8" s="69">
        <f>IFERROR('Naudas plūsmas'!AB96,"")</f>
        <v>-2625</v>
      </c>
      <c r="AC8" s="69">
        <f>IFERROR('Naudas plūsmas'!AC96,"")</f>
        <v>-2625</v>
      </c>
      <c r="AD8" s="69">
        <f>IFERROR('Naudas plūsmas'!AD96,"")</f>
        <v>-2625</v>
      </c>
      <c r="AE8" s="69">
        <f>IFERROR('Naudas plūsmas'!AE96,"")</f>
        <v>-2625</v>
      </c>
      <c r="AF8" s="69">
        <f>IFERROR('Naudas plūsmas'!AF96,"")</f>
        <v>-2625</v>
      </c>
      <c r="AG8" s="69">
        <f>IFERROR('Naudas plūsmas'!AG96,"")</f>
        <v>-2625</v>
      </c>
      <c r="AH8" s="69">
        <f>IFERROR('Naudas plūsmas'!AH96,"")</f>
        <v>-2625</v>
      </c>
      <c r="AI8" s="69">
        <f>IFERROR('Naudas plūsmas'!AI96,"")</f>
        <v>-2625</v>
      </c>
      <c r="AJ8" s="69">
        <f>IFERROR('Naudas plūsmas'!AJ96,"")</f>
        <v>-2625</v>
      </c>
      <c r="AK8" s="69">
        <f>IFERROR('Naudas plūsmas'!AK96,"")</f>
        <v>-2625</v>
      </c>
      <c r="AL8" s="69">
        <f>IFERROR('Naudas plūsmas'!AL96,"")</f>
        <v>-2625</v>
      </c>
      <c r="AM8" s="69">
        <f>IFERROR('Naudas plūsmas'!AM96,"")</f>
        <v>-2625</v>
      </c>
      <c r="AN8" s="69">
        <f>IFERROR('Naudas plūsmas'!AN96,"")</f>
        <v>-2625</v>
      </c>
      <c r="AO8" s="69">
        <f>IFERROR('Naudas plūsmas'!AO96,"")</f>
        <v>-2625</v>
      </c>
      <c r="AP8" s="69">
        <f>IFERROR('Naudas plūsmas'!AP96,"")</f>
        <v>-2625</v>
      </c>
      <c r="AQ8" s="69">
        <f>IFERROR('Naudas plūsmas'!AQ96,"")</f>
        <v>-2625</v>
      </c>
      <c r="AR8" s="69">
        <f>IFERROR('Naudas plūsmas'!AR96,"")</f>
        <v>-2625</v>
      </c>
      <c r="AS8" s="69">
        <f>IFERROR('Naudas plūsmas'!AS96,"")</f>
        <v>-2625</v>
      </c>
      <c r="AT8" s="69">
        <f>IFERROR('Naudas plūsmas'!AT96,"")</f>
        <v>-2625</v>
      </c>
      <c r="AU8" s="69">
        <f>IFERROR('Naudas plūsmas'!AU96,"")</f>
        <v>-2625</v>
      </c>
      <c r="AV8" s="69">
        <f>IFERROR('Naudas plūsmas'!AV96,"")</f>
        <v>-2625</v>
      </c>
      <c r="AW8" s="69">
        <f>IFERROR('Naudas plūsmas'!AW96,"")</f>
        <v>-2625</v>
      </c>
      <c r="AX8" s="69">
        <f>IFERROR('Naudas plūsmas'!AX96,"")</f>
        <v>-2625</v>
      </c>
      <c r="AY8" s="69">
        <f>IFERROR('Naudas plūsmas'!AY96,"")</f>
        <v>-2625</v>
      </c>
      <c r="AZ8" s="69">
        <f>IFERROR('Naudas plūsmas'!AZ96,"")</f>
        <v>-2625</v>
      </c>
      <c r="BA8" s="69">
        <f>IFERROR('Naudas plūsmas'!BA96,"")</f>
        <v>-2625</v>
      </c>
      <c r="BB8" s="69">
        <f>IFERROR('Naudas plūsmas'!BB96,"")</f>
        <v>-2625</v>
      </c>
      <c r="BC8" s="69">
        <f>IFERROR('Naudas plūsmas'!BC96,"")</f>
        <v>-2625</v>
      </c>
      <c r="BD8" s="69">
        <f>IFERROR('Naudas plūsmas'!BD96,"")</f>
        <v>-2625</v>
      </c>
      <c r="BE8" s="69">
        <f>IFERROR('Naudas plūsmas'!BE96,"")</f>
        <v>-2625</v>
      </c>
      <c r="BF8" s="69">
        <f>IFERROR('Naudas plūsmas'!BF96,"")</f>
        <v>-2625</v>
      </c>
      <c r="BG8" s="69">
        <f>IFERROR('Naudas plūsmas'!BG96,"")</f>
        <v>-2625</v>
      </c>
      <c r="BH8" s="69">
        <f>IFERROR('Naudas plūsmas'!BH96,"")</f>
        <v>-2625</v>
      </c>
      <c r="BI8" s="69">
        <f>IFERROR('Naudas plūsmas'!BI96,"")</f>
        <v>-2625</v>
      </c>
      <c r="BJ8" s="69">
        <f>IFERROR('Naudas plūsmas'!BJ96,"")</f>
        <v>-2625</v>
      </c>
      <c r="BK8" s="69">
        <f>IFERROR('Naudas plūsmas'!BK96,"")</f>
        <v>-2625</v>
      </c>
      <c r="BL8" s="69">
        <f>IFERROR('Naudas plūsmas'!BL96,"")</f>
        <v>-2625</v>
      </c>
      <c r="BM8" s="69">
        <f>IFERROR('Naudas plūsmas'!BM96,"")</f>
        <v>0</v>
      </c>
      <c r="BN8" s="69">
        <f>IFERROR('Naudas plūsmas'!BN96,"")</f>
        <v>0</v>
      </c>
      <c r="BO8" s="69">
        <f>IFERROR('Naudas plūsmas'!BO96,"")</f>
        <v>0</v>
      </c>
      <c r="BP8" s="69">
        <f>IFERROR('Naudas plūsmas'!BP96,"")</f>
        <v>0</v>
      </c>
      <c r="BQ8" s="69">
        <f>IFERROR('Naudas plūsmas'!BQ96,"")</f>
        <v>0</v>
      </c>
      <c r="BR8" s="69">
        <f>IFERROR('Naudas plūsmas'!BR96,"")</f>
        <v>0</v>
      </c>
      <c r="BS8" s="69">
        <f>IFERROR('Naudas plūsmas'!BS96,"")</f>
        <v>0</v>
      </c>
      <c r="BT8" s="69">
        <f>IFERROR('Naudas plūsmas'!BT96,"")</f>
        <v>0</v>
      </c>
      <c r="BU8" s="69">
        <f>IFERROR('Naudas plūsmas'!BU96,"")</f>
        <v>0</v>
      </c>
      <c r="BV8" s="69">
        <f>IFERROR('Naudas plūsmas'!BV96,"")</f>
        <v>0</v>
      </c>
      <c r="BW8" s="69">
        <f>IFERROR('Naudas plūsmas'!BW96,"")</f>
        <v>0</v>
      </c>
      <c r="BX8" s="69">
        <f>IFERROR('Naudas plūsmas'!BX96,"")</f>
        <v>0</v>
      </c>
      <c r="BY8" s="69">
        <f>IFERROR('Naudas plūsmas'!BY96,"")</f>
        <v>0</v>
      </c>
      <c r="BZ8" s="69">
        <f>IFERROR('Naudas plūsmas'!BZ96,"")</f>
        <v>0</v>
      </c>
      <c r="CA8" s="69">
        <f>IFERROR('Naudas plūsmas'!CA96,"")</f>
        <v>0</v>
      </c>
      <c r="CB8" s="69">
        <f>IFERROR('Naudas plūsmas'!CB96,"")</f>
        <v>0</v>
      </c>
      <c r="CC8" s="69">
        <f>IFERROR('Naudas plūsmas'!CC96,"")</f>
        <v>0</v>
      </c>
      <c r="CD8" s="69">
        <f>IFERROR('Naudas plūsmas'!CD96,"")</f>
        <v>0</v>
      </c>
      <c r="CE8" s="69">
        <f>IFERROR('Naudas plūsmas'!CE96,"")</f>
        <v>0</v>
      </c>
      <c r="CF8" s="69">
        <f>IFERROR('Naudas plūsmas'!CF96,"")</f>
        <v>0</v>
      </c>
      <c r="CG8" s="69">
        <f>IFERROR('Naudas plūsmas'!CG96,"")</f>
        <v>0</v>
      </c>
      <c r="CH8" s="69">
        <f>IFERROR('Naudas plūsmas'!CH96,"")</f>
        <v>0</v>
      </c>
      <c r="CI8" s="69">
        <f>IFERROR('Naudas plūsmas'!CI96,"")</f>
        <v>0</v>
      </c>
      <c r="CJ8" s="69">
        <f>IFERROR('Naudas plūsmas'!CJ96,"")</f>
        <v>0</v>
      </c>
      <c r="CK8" s="69">
        <f>IFERROR('Naudas plūsmas'!CK96,"")</f>
        <v>0</v>
      </c>
      <c r="CL8" s="69">
        <f>IFERROR('Naudas plūsmas'!CL96,"")</f>
        <v>0</v>
      </c>
      <c r="CM8" s="69">
        <f>IFERROR('Naudas plūsmas'!CM96,"")</f>
        <v>0</v>
      </c>
      <c r="CN8" s="69">
        <f>IFERROR('Naudas plūsmas'!CN96,"")</f>
        <v>0</v>
      </c>
      <c r="CO8" s="69">
        <f>IFERROR('Naudas plūsmas'!CO96,"")</f>
        <v>0</v>
      </c>
      <c r="CP8" s="69">
        <f>IFERROR('Naudas plūsmas'!CP96,"")</f>
        <v>0</v>
      </c>
      <c r="CQ8" s="69">
        <f>IFERROR('Naudas plūsmas'!CQ96,"")</f>
        <v>0</v>
      </c>
      <c r="CR8" s="69">
        <f>IFERROR('Naudas plūsmas'!CR96,"")</f>
        <v>0</v>
      </c>
      <c r="CS8" s="69">
        <f>IFERROR('Naudas plūsmas'!CS96,"")</f>
        <v>0</v>
      </c>
      <c r="CT8" s="69">
        <f>IFERROR('Naudas plūsmas'!CT96,"")</f>
        <v>0</v>
      </c>
      <c r="CU8" s="69">
        <f>IFERROR('Naudas plūsmas'!CU96,"")</f>
        <v>0</v>
      </c>
      <c r="CV8" s="69">
        <f>IFERROR('Naudas plūsmas'!CV96,"")</f>
        <v>0</v>
      </c>
      <c r="CW8" s="69">
        <f>IFERROR('Naudas plūsmas'!CW96,"")</f>
        <v>0</v>
      </c>
      <c r="CX8" s="69">
        <f>IFERROR('Naudas plūsmas'!CX96,"")</f>
        <v>0</v>
      </c>
      <c r="CY8" s="69">
        <f>IFERROR('Naudas plūsmas'!CY96,"")</f>
        <v>0</v>
      </c>
      <c r="CZ8" s="69">
        <f>IFERROR('Naudas plūsmas'!CZ96,"")</f>
        <v>0</v>
      </c>
      <c r="DA8" s="69">
        <f>IFERROR('Naudas plūsmas'!DA96,"")</f>
        <v>0</v>
      </c>
      <c r="DB8" s="69">
        <f>IFERROR('Naudas plūsmas'!DB96,"")</f>
        <v>0</v>
      </c>
      <c r="DC8" s="69">
        <f>IFERROR('Naudas plūsmas'!DC96,"")</f>
        <v>0</v>
      </c>
      <c r="DD8" s="69">
        <f>IFERROR('Naudas plūsmas'!DD96,"")</f>
        <v>0</v>
      </c>
      <c r="DE8" s="69">
        <f>IFERROR('Naudas plūsmas'!DE96,"")</f>
        <v>0</v>
      </c>
      <c r="DF8" s="69">
        <f>IFERROR('Naudas plūsmas'!DF96,"")</f>
        <v>0</v>
      </c>
      <c r="DG8" s="69">
        <f>IFERROR('Naudas plūsmas'!DG96,"")</f>
        <v>0</v>
      </c>
      <c r="DH8" s="69">
        <f>IFERROR('Naudas plūsmas'!DH96,"")</f>
        <v>0</v>
      </c>
      <c r="DI8" s="69">
        <f>IFERROR('Naudas plūsmas'!DI96,"")</f>
        <v>0</v>
      </c>
      <c r="DJ8" s="69">
        <f>IFERROR('Naudas plūsmas'!DJ96,"")</f>
        <v>0</v>
      </c>
      <c r="DK8" s="69">
        <f>IFERROR('Naudas plūsmas'!DK96,"")</f>
        <v>0</v>
      </c>
      <c r="DL8" s="69">
        <f>IFERROR('Naudas plūsmas'!DL96,"")</f>
        <v>0</v>
      </c>
      <c r="DM8" s="69">
        <f>IFERROR('Naudas plūsmas'!DM96,"")</f>
        <v>0</v>
      </c>
      <c r="DN8" s="69">
        <f>IFERROR('Naudas plūsmas'!DN96,"")</f>
        <v>0</v>
      </c>
      <c r="DO8" s="69">
        <f>IFERROR('Naudas plūsmas'!DO96,"")</f>
        <v>0</v>
      </c>
      <c r="DP8" s="69">
        <f>IFERROR('Naudas plūsmas'!DP96,"")</f>
        <v>0</v>
      </c>
      <c r="DQ8" s="69">
        <f>IFERROR('Naudas plūsmas'!DQ96,"")</f>
        <v>0</v>
      </c>
      <c r="DR8" s="69">
        <f>IFERROR('Naudas plūsmas'!DR96,"")</f>
        <v>0</v>
      </c>
      <c r="DS8" s="69">
        <f>IFERROR('Naudas plūsmas'!DS96,"")</f>
        <v>0</v>
      </c>
      <c r="DT8" s="69">
        <f>IFERROR('Naudas plūsmas'!DT96,"")</f>
        <v>0</v>
      </c>
      <c r="DU8" s="69">
        <f>IFERROR('Naudas plūsmas'!DU96,"")</f>
        <v>0</v>
      </c>
    </row>
    <row r="9" spans="1:1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c r="A10" s="25" t="s">
        <v>580</v>
      </c>
      <c r="B10" s="25"/>
      <c r="C10" s="25"/>
      <c r="D10" s="110">
        <f>SUM(E10:DU10)</f>
        <v>5704915.64586554</v>
      </c>
      <c r="E10" s="110">
        <f>SUM(E5:E8)</f>
        <v>-1515208.322383886</v>
      </c>
      <c r="F10" s="110">
        <f t="shared" ref="F10:BQ10" si="0">SUM(F5:F8)</f>
        <v>-1524679.0059069193</v>
      </c>
      <c r="G10" s="110">
        <f t="shared" si="0"/>
        <v>-1534103.9392324158</v>
      </c>
      <c r="H10" s="110">
        <f t="shared" si="0"/>
        <v>-1543481.5421818255</v>
      </c>
      <c r="I10" s="110">
        <f t="shared" si="0"/>
        <v>-1549250.7608563981</v>
      </c>
      <c r="J10" s="110">
        <f t="shared" si="0"/>
        <v>267061.62933149631</v>
      </c>
      <c r="K10" s="110">
        <f t="shared" si="0"/>
        <v>266850.78486861562</v>
      </c>
      <c r="L10" s="110">
        <f t="shared" si="0"/>
        <v>266641.10106946097</v>
      </c>
      <c r="M10" s="110">
        <f t="shared" si="0"/>
        <v>266675.30641816533</v>
      </c>
      <c r="N10" s="110">
        <f t="shared" si="0"/>
        <v>266487.77732148481</v>
      </c>
      <c r="O10" s="110">
        <f t="shared" si="0"/>
        <v>266301.38339525176</v>
      </c>
      <c r="P10" s="110">
        <f t="shared" si="0"/>
        <v>266116.15082961164</v>
      </c>
      <c r="Q10" s="110">
        <f t="shared" si="0"/>
        <v>265927.91254652862</v>
      </c>
      <c r="R10" s="110">
        <f t="shared" si="0"/>
        <v>265736.63286791451</v>
      </c>
      <c r="S10" s="110">
        <f t="shared" si="0"/>
        <v>265546.51106315682</v>
      </c>
      <c r="T10" s="110">
        <f t="shared" si="0"/>
        <v>265357.57384620386</v>
      </c>
      <c r="U10" s="110">
        <f t="shared" si="0"/>
        <v>265165.57079745922</v>
      </c>
      <c r="V10" s="110">
        <f t="shared" si="0"/>
        <v>264970.46552527283</v>
      </c>
      <c r="W10" s="110">
        <f t="shared" si="0"/>
        <v>264776.54128441995</v>
      </c>
      <c r="X10" s="110">
        <f t="shared" si="0"/>
        <v>264583.82532312797</v>
      </c>
      <c r="Y10" s="110">
        <f t="shared" si="0"/>
        <v>264387.9822134084</v>
      </c>
      <c r="Z10" s="110">
        <f t="shared" si="0"/>
        <v>264188.97483577824</v>
      </c>
      <c r="AA10" s="110">
        <f t="shared" si="0"/>
        <v>263991.17211010831</v>
      </c>
      <c r="AB10" s="110">
        <f t="shared" si="0"/>
        <v>263794.60182959051</v>
      </c>
      <c r="AC10" s="110">
        <f t="shared" si="0"/>
        <v>263594.84185767657</v>
      </c>
      <c r="AD10" s="110">
        <f t="shared" si="0"/>
        <v>236413.55861590328</v>
      </c>
      <c r="AE10" s="110">
        <f t="shared" si="0"/>
        <v>236077.90840011687</v>
      </c>
      <c r="AF10" s="110">
        <f t="shared" si="0"/>
        <v>235744.34951284903</v>
      </c>
      <c r="AG10" s="110">
        <f t="shared" si="0"/>
        <v>235405.37805807599</v>
      </c>
      <c r="AH10" s="110">
        <f t="shared" si="0"/>
        <v>235060.92978822134</v>
      </c>
      <c r="AI10" s="110">
        <f t="shared" si="0"/>
        <v>234718.56656811922</v>
      </c>
      <c r="AJ10" s="110">
        <f t="shared" si="0"/>
        <v>234378.33650310602</v>
      </c>
      <c r="AK10" s="110">
        <f t="shared" si="0"/>
        <v>234032.58561923754</v>
      </c>
      <c r="AL10" s="110">
        <f t="shared" si="0"/>
        <v>233681.24838398577</v>
      </c>
      <c r="AM10" s="110">
        <f t="shared" si="0"/>
        <v>233332.0378994816</v>
      </c>
      <c r="AN10" s="110">
        <f t="shared" si="0"/>
        <v>232985.00323316813</v>
      </c>
      <c r="AO10" s="110">
        <f t="shared" si="0"/>
        <v>232632.33733162226</v>
      </c>
      <c r="AP10" s="110">
        <f t="shared" si="0"/>
        <v>232273.97335166548</v>
      </c>
      <c r="AQ10" s="110">
        <f t="shared" si="0"/>
        <v>231917.77865747124</v>
      </c>
      <c r="AR10" s="110">
        <f t="shared" si="0"/>
        <v>231563.8032978315</v>
      </c>
      <c r="AS10" s="110">
        <f t="shared" si="0"/>
        <v>231204.0840782547</v>
      </c>
      <c r="AT10" s="110">
        <f t="shared" si="0"/>
        <v>230838.55281869878</v>
      </c>
      <c r="AU10" s="110">
        <f t="shared" si="0"/>
        <v>230475.23423062067</v>
      </c>
      <c r="AV10" s="110">
        <f t="shared" si="0"/>
        <v>230114.17936378813</v>
      </c>
      <c r="AW10" s="110">
        <f t="shared" si="0"/>
        <v>229747.2657598198</v>
      </c>
      <c r="AX10" s="110">
        <f t="shared" si="0"/>
        <v>229374.42387507274</v>
      </c>
      <c r="AY10" s="110">
        <f t="shared" si="0"/>
        <v>229003.83891523306</v>
      </c>
      <c r="AZ10" s="110">
        <f t="shared" si="0"/>
        <v>228635.56295106388</v>
      </c>
      <c r="BA10" s="110">
        <f t="shared" si="0"/>
        <v>228261.31107501622</v>
      </c>
      <c r="BB10" s="110">
        <f t="shared" si="0"/>
        <v>227881.01235257424</v>
      </c>
      <c r="BC10" s="110">
        <f t="shared" si="0"/>
        <v>227503.01569353772</v>
      </c>
      <c r="BD10" s="110">
        <f t="shared" si="0"/>
        <v>227127.37421008517</v>
      </c>
      <c r="BE10" s="110">
        <f t="shared" si="0"/>
        <v>226745.63729651651</v>
      </c>
      <c r="BF10" s="110">
        <f t="shared" si="0"/>
        <v>226357.73259962571</v>
      </c>
      <c r="BG10" s="110">
        <f t="shared" si="0"/>
        <v>225972.17600740847</v>
      </c>
      <c r="BH10" s="110">
        <f t="shared" si="0"/>
        <v>225589.02169428684</v>
      </c>
      <c r="BI10" s="110">
        <f t="shared" si="0"/>
        <v>225199.65004244685</v>
      </c>
      <c r="BJ10" s="110">
        <f t="shared" si="0"/>
        <v>224803.98725161821</v>
      </c>
      <c r="BK10" s="110">
        <f t="shared" si="0"/>
        <v>224410.71952755665</v>
      </c>
      <c r="BL10" s="110">
        <f t="shared" si="0"/>
        <v>224019.9021281726</v>
      </c>
      <c r="BM10" s="110">
        <f t="shared" si="0"/>
        <v>0</v>
      </c>
      <c r="BN10" s="110">
        <f t="shared" si="0"/>
        <v>0</v>
      </c>
      <c r="BO10" s="110">
        <f t="shared" si="0"/>
        <v>0</v>
      </c>
      <c r="BP10" s="110">
        <f t="shared" si="0"/>
        <v>0</v>
      </c>
      <c r="BQ10" s="110">
        <f t="shared" si="0"/>
        <v>0</v>
      </c>
      <c r="BR10" s="110">
        <f t="shared" ref="BR10:DU10" si="1">SUM(BR5:BR8)</f>
        <v>0</v>
      </c>
      <c r="BS10" s="110">
        <f t="shared" si="1"/>
        <v>0</v>
      </c>
      <c r="BT10" s="110">
        <f t="shared" si="1"/>
        <v>0</v>
      </c>
      <c r="BU10" s="110">
        <f t="shared" si="1"/>
        <v>0</v>
      </c>
      <c r="BV10" s="110">
        <f t="shared" si="1"/>
        <v>0</v>
      </c>
      <c r="BW10" s="110">
        <f t="shared" si="1"/>
        <v>0</v>
      </c>
      <c r="BX10" s="110">
        <f t="shared" si="1"/>
        <v>0</v>
      </c>
      <c r="BY10" s="110">
        <f t="shared" si="1"/>
        <v>0</v>
      </c>
      <c r="BZ10" s="110">
        <f t="shared" si="1"/>
        <v>0</v>
      </c>
      <c r="CA10" s="110">
        <f t="shared" si="1"/>
        <v>0</v>
      </c>
      <c r="CB10" s="110">
        <f t="shared" si="1"/>
        <v>0</v>
      </c>
      <c r="CC10" s="110">
        <f t="shared" si="1"/>
        <v>0</v>
      </c>
      <c r="CD10" s="110">
        <f t="shared" si="1"/>
        <v>0</v>
      </c>
      <c r="CE10" s="110">
        <f t="shared" si="1"/>
        <v>0</v>
      </c>
      <c r="CF10" s="110">
        <f t="shared" si="1"/>
        <v>0</v>
      </c>
      <c r="CG10" s="110">
        <f t="shared" si="1"/>
        <v>0</v>
      </c>
      <c r="CH10" s="110">
        <f t="shared" si="1"/>
        <v>0</v>
      </c>
      <c r="CI10" s="110">
        <f t="shared" si="1"/>
        <v>0</v>
      </c>
      <c r="CJ10" s="110">
        <f t="shared" si="1"/>
        <v>0</v>
      </c>
      <c r="CK10" s="110">
        <f t="shared" si="1"/>
        <v>0</v>
      </c>
      <c r="CL10" s="110">
        <f t="shared" si="1"/>
        <v>0</v>
      </c>
      <c r="CM10" s="110">
        <f t="shared" si="1"/>
        <v>0</v>
      </c>
      <c r="CN10" s="110">
        <f t="shared" si="1"/>
        <v>0</v>
      </c>
      <c r="CO10" s="110">
        <f t="shared" si="1"/>
        <v>0</v>
      </c>
      <c r="CP10" s="110">
        <f t="shared" si="1"/>
        <v>0</v>
      </c>
      <c r="CQ10" s="110">
        <f t="shared" si="1"/>
        <v>0</v>
      </c>
      <c r="CR10" s="110">
        <f t="shared" si="1"/>
        <v>0</v>
      </c>
      <c r="CS10" s="110">
        <f t="shared" si="1"/>
        <v>0</v>
      </c>
      <c r="CT10" s="110">
        <f t="shared" si="1"/>
        <v>0</v>
      </c>
      <c r="CU10" s="110">
        <f t="shared" si="1"/>
        <v>0</v>
      </c>
      <c r="CV10" s="110">
        <f t="shared" si="1"/>
        <v>0</v>
      </c>
      <c r="CW10" s="110">
        <f t="shared" si="1"/>
        <v>0</v>
      </c>
      <c r="CX10" s="110">
        <f t="shared" si="1"/>
        <v>0</v>
      </c>
      <c r="CY10" s="110">
        <f t="shared" si="1"/>
        <v>0</v>
      </c>
      <c r="CZ10" s="110">
        <f t="shared" si="1"/>
        <v>0</v>
      </c>
      <c r="DA10" s="110">
        <f t="shared" si="1"/>
        <v>0</v>
      </c>
      <c r="DB10" s="110">
        <f t="shared" si="1"/>
        <v>0</v>
      </c>
      <c r="DC10" s="110">
        <f t="shared" si="1"/>
        <v>0</v>
      </c>
      <c r="DD10" s="110">
        <f t="shared" si="1"/>
        <v>0</v>
      </c>
      <c r="DE10" s="110">
        <f t="shared" si="1"/>
        <v>0</v>
      </c>
      <c r="DF10" s="110">
        <f t="shared" si="1"/>
        <v>0</v>
      </c>
      <c r="DG10" s="110">
        <f t="shared" si="1"/>
        <v>0</v>
      </c>
      <c r="DH10" s="110">
        <f t="shared" si="1"/>
        <v>0</v>
      </c>
      <c r="DI10" s="110">
        <f t="shared" si="1"/>
        <v>0</v>
      </c>
      <c r="DJ10" s="110">
        <f t="shared" si="1"/>
        <v>0</v>
      </c>
      <c r="DK10" s="110">
        <f t="shared" si="1"/>
        <v>0</v>
      </c>
      <c r="DL10" s="110">
        <f t="shared" si="1"/>
        <v>0</v>
      </c>
      <c r="DM10" s="110">
        <f t="shared" si="1"/>
        <v>0</v>
      </c>
      <c r="DN10" s="110">
        <f t="shared" si="1"/>
        <v>0</v>
      </c>
      <c r="DO10" s="110">
        <f t="shared" si="1"/>
        <v>0</v>
      </c>
      <c r="DP10" s="110">
        <f t="shared" si="1"/>
        <v>0</v>
      </c>
      <c r="DQ10" s="110">
        <f t="shared" si="1"/>
        <v>0</v>
      </c>
      <c r="DR10" s="110">
        <f t="shared" si="1"/>
        <v>0</v>
      </c>
      <c r="DS10" s="110">
        <f t="shared" si="1"/>
        <v>0</v>
      </c>
      <c r="DT10" s="110">
        <f t="shared" si="1"/>
        <v>0</v>
      </c>
      <c r="DU10" s="110">
        <f t="shared" si="1"/>
        <v>0</v>
      </c>
    </row>
    <row r="11" spans="1:1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sheetData>
  <mergeCells count="1">
    <mergeCell ref="A1:D1"/>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3" tint="0.59999389629810485"/>
  </sheetPr>
  <dimension ref="A1"/>
  <sheetViews>
    <sheetView showGridLines="0" workbookViewId="0">
      <selection sqref="A1:XFD1048576"/>
    </sheetView>
  </sheetViews>
  <sheetFormatPr defaultColWidth="0" defaultRowHeight="15" customHeight="1" zeroHeight="1"/>
  <cols>
    <col min="1" max="1" width="8.5546875" customWidth="1"/>
    <col min="2" max="16384" width="9.21875" hidden="1"/>
  </cols>
  <sheetData>
    <row r="1" ht="14.4"/>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7" tint="0.79998168889431442"/>
  </sheetPr>
  <dimension ref="A1:DU39"/>
  <sheetViews>
    <sheetView showGridLines="0" view="pageBreakPreview" zoomScaleNormal="100" zoomScaleSheetLayoutView="100" workbookViewId="0">
      <pane xSplit="4" ySplit="3" topLeftCell="E31" activePane="bottomRight" state="frozen"/>
      <selection pane="topRight" activeCell="E1" sqref="E1"/>
      <selection pane="bottomLeft" activeCell="A4" sqref="A4"/>
      <selection pane="bottomRight" activeCell="D31" sqref="D31"/>
    </sheetView>
  </sheetViews>
  <sheetFormatPr defaultRowHeight="14.4"/>
  <cols>
    <col min="1" max="1" width="72.44140625" customWidth="1"/>
    <col min="2" max="2" width="14" customWidth="1"/>
    <col min="3" max="3" width="12.5546875" customWidth="1"/>
    <col min="4" max="4" width="14" customWidth="1"/>
  </cols>
  <sheetData>
    <row r="1" spans="1:125" ht="12.75" customHeight="1" thickTop="1">
      <c r="A1" s="853" t="s">
        <v>304</v>
      </c>
      <c r="B1" s="854"/>
      <c r="C1" s="854"/>
      <c r="D1" s="890"/>
      <c r="E1" s="43">
        <f>'Laika grafiks'!E3</f>
        <v>45930</v>
      </c>
      <c r="F1" s="43">
        <f>'Laika grafiks'!F3</f>
        <v>46022</v>
      </c>
      <c r="G1" s="43">
        <f>'Laika grafiks'!G3</f>
        <v>46112</v>
      </c>
      <c r="H1" s="43">
        <f>'Laika grafiks'!H3</f>
        <v>46203</v>
      </c>
      <c r="I1" s="43">
        <f>'Laika grafiks'!I3</f>
        <v>46295</v>
      </c>
      <c r="J1" s="43">
        <f>'Laika grafiks'!J3</f>
        <v>46387</v>
      </c>
      <c r="K1" s="43">
        <f>'Laika grafiks'!K3</f>
        <v>46477</v>
      </c>
      <c r="L1" s="43">
        <f>'Laika grafiks'!L3</f>
        <v>46568</v>
      </c>
      <c r="M1" s="43">
        <f>'Laika grafiks'!M3</f>
        <v>46660</v>
      </c>
      <c r="N1" s="43">
        <f>'Laika grafiks'!N3</f>
        <v>46752</v>
      </c>
      <c r="O1" s="43">
        <f>'Laika grafiks'!O3</f>
        <v>46843</v>
      </c>
      <c r="P1" s="43">
        <f>'Laika grafiks'!P3</f>
        <v>46934</v>
      </c>
      <c r="Q1" s="43">
        <f>'Laika grafiks'!Q3</f>
        <v>47026</v>
      </c>
      <c r="R1" s="43">
        <f>'Laika grafiks'!R3</f>
        <v>47118</v>
      </c>
      <c r="S1" s="43">
        <f>'Laika grafiks'!S3</f>
        <v>47208</v>
      </c>
      <c r="T1" s="43">
        <f>'Laika grafiks'!T3</f>
        <v>47299</v>
      </c>
      <c r="U1" s="43">
        <f>'Laika grafiks'!U3</f>
        <v>47391</v>
      </c>
      <c r="V1" s="43">
        <f>'Laika grafiks'!V3</f>
        <v>47483</v>
      </c>
      <c r="W1" s="43">
        <f>'Laika grafiks'!W3</f>
        <v>47573</v>
      </c>
      <c r="X1" s="43">
        <f>'Laika grafiks'!X3</f>
        <v>47664</v>
      </c>
      <c r="Y1" s="43">
        <f>'Laika grafiks'!Y3</f>
        <v>47756</v>
      </c>
      <c r="Z1" s="43">
        <f>'Laika grafiks'!Z3</f>
        <v>47848</v>
      </c>
      <c r="AA1" s="43">
        <f>'Laika grafiks'!AA3</f>
        <v>47938</v>
      </c>
      <c r="AB1" s="43">
        <f>'Laika grafiks'!AB3</f>
        <v>48029</v>
      </c>
      <c r="AC1" s="43">
        <f>'Laika grafiks'!AC3</f>
        <v>48121</v>
      </c>
      <c r="AD1" s="43">
        <f>'Laika grafiks'!AD3</f>
        <v>48213</v>
      </c>
      <c r="AE1" s="43">
        <f>'Laika grafiks'!AE3</f>
        <v>48304</v>
      </c>
      <c r="AF1" s="43">
        <f>'Laika grafiks'!AF3</f>
        <v>48395</v>
      </c>
      <c r="AG1" s="43">
        <f>'Laika grafiks'!AG3</f>
        <v>48487</v>
      </c>
      <c r="AH1" s="43">
        <f>'Laika grafiks'!AH3</f>
        <v>48579</v>
      </c>
      <c r="AI1" s="43">
        <f>'Laika grafiks'!AI3</f>
        <v>48669</v>
      </c>
      <c r="AJ1" s="43">
        <f>'Laika grafiks'!AJ3</f>
        <v>48760</v>
      </c>
      <c r="AK1" s="43">
        <f>'Laika grafiks'!AK3</f>
        <v>48852</v>
      </c>
      <c r="AL1" s="43">
        <f>'Laika grafiks'!AL3</f>
        <v>48944</v>
      </c>
      <c r="AM1" s="43">
        <f>'Laika grafiks'!AM3</f>
        <v>49034</v>
      </c>
      <c r="AN1" s="43">
        <f>'Laika grafiks'!AN3</f>
        <v>49125</v>
      </c>
      <c r="AO1" s="43">
        <f>'Laika grafiks'!AO3</f>
        <v>49217</v>
      </c>
      <c r="AP1" s="43">
        <f>'Laika grafiks'!AP3</f>
        <v>49309</v>
      </c>
      <c r="AQ1" s="43">
        <f>'Laika grafiks'!AQ3</f>
        <v>49399</v>
      </c>
      <c r="AR1" s="43">
        <f>'Laika grafiks'!AR3</f>
        <v>49490</v>
      </c>
      <c r="AS1" s="43">
        <f>'Laika grafiks'!AS3</f>
        <v>49582</v>
      </c>
      <c r="AT1" s="43">
        <f>'Laika grafiks'!AT3</f>
        <v>49674</v>
      </c>
      <c r="AU1" s="43">
        <f>'Laika grafiks'!AU3</f>
        <v>49765</v>
      </c>
      <c r="AV1" s="43">
        <f>'Laika grafiks'!AV3</f>
        <v>49856</v>
      </c>
      <c r="AW1" s="43">
        <f>'Laika grafiks'!AW3</f>
        <v>49948</v>
      </c>
      <c r="AX1" s="43">
        <f>'Laika grafiks'!AX3</f>
        <v>50040</v>
      </c>
      <c r="AY1" s="43">
        <f>'Laika grafiks'!AY3</f>
        <v>50130</v>
      </c>
      <c r="AZ1" s="43">
        <f>'Laika grafiks'!AZ3</f>
        <v>50221</v>
      </c>
      <c r="BA1" s="43">
        <f>'Laika grafiks'!BA3</f>
        <v>50313</v>
      </c>
      <c r="BB1" s="43">
        <f>'Laika grafiks'!BB3</f>
        <v>50405</v>
      </c>
      <c r="BC1" s="43">
        <f>'Laika grafiks'!BC3</f>
        <v>50495</v>
      </c>
      <c r="BD1" s="43">
        <f>'Laika grafiks'!BD3</f>
        <v>50586</v>
      </c>
      <c r="BE1" s="43">
        <f>'Laika grafiks'!BE3</f>
        <v>50678</v>
      </c>
      <c r="BF1" s="43">
        <f>'Laika grafiks'!BF3</f>
        <v>50770</v>
      </c>
      <c r="BG1" s="43">
        <f>'Laika grafiks'!BG3</f>
        <v>50860</v>
      </c>
      <c r="BH1" s="43">
        <f>'Laika grafiks'!BH3</f>
        <v>50951</v>
      </c>
      <c r="BI1" s="43">
        <f>'Laika grafiks'!BI3</f>
        <v>51043</v>
      </c>
      <c r="BJ1" s="43">
        <f>'Laika grafiks'!BJ3</f>
        <v>51135</v>
      </c>
      <c r="BK1" s="43">
        <f>'Laika grafiks'!BK3</f>
        <v>51226</v>
      </c>
      <c r="BL1" s="43">
        <f>'Laika grafiks'!BL3</f>
        <v>51317</v>
      </c>
      <c r="BM1" s="43">
        <f>'Laika grafiks'!BM3</f>
        <v>51409</v>
      </c>
      <c r="BN1" s="43" t="str">
        <f>'Laika grafiks'!BN3</f>
        <v>-</v>
      </c>
      <c r="BO1" s="43" t="str">
        <f>'Laika grafiks'!BO3</f>
        <v>-</v>
      </c>
      <c r="BP1" s="43" t="str">
        <f>'Laika grafiks'!BP3</f>
        <v>-</v>
      </c>
      <c r="BQ1" s="43" t="str">
        <f>'Laika grafiks'!BQ3</f>
        <v>-</v>
      </c>
      <c r="BR1" s="43" t="str">
        <f>'Laika grafiks'!BR3</f>
        <v>-</v>
      </c>
      <c r="BS1" s="43" t="str">
        <f>'Laika grafiks'!BS3</f>
        <v>-</v>
      </c>
      <c r="BT1" s="43" t="str">
        <f>'Laika grafiks'!BT3</f>
        <v>-</v>
      </c>
      <c r="BU1" s="43" t="str">
        <f>'Laika grafiks'!BU3</f>
        <v>-</v>
      </c>
      <c r="BV1" s="43" t="str">
        <f>'Laika grafiks'!BV3</f>
        <v>-</v>
      </c>
      <c r="BW1" s="43" t="str">
        <f>'Laika grafiks'!BW3</f>
        <v>-</v>
      </c>
      <c r="BX1" s="43" t="str">
        <f>'Laika grafiks'!BX3</f>
        <v>-</v>
      </c>
      <c r="BY1" s="43" t="str">
        <f>'Laika grafiks'!BY3</f>
        <v>-</v>
      </c>
      <c r="BZ1" s="43" t="str">
        <f>'Laika grafiks'!BZ3</f>
        <v>-</v>
      </c>
      <c r="CA1" s="43" t="str">
        <f>'Laika grafiks'!CA3</f>
        <v>-</v>
      </c>
      <c r="CB1" s="43" t="str">
        <f>'Laika grafiks'!CB3</f>
        <v>-</v>
      </c>
      <c r="CC1" s="43" t="str">
        <f>'Laika grafiks'!CC3</f>
        <v>-</v>
      </c>
      <c r="CD1" s="43" t="str">
        <f>'Laika grafiks'!CD3</f>
        <v>-</v>
      </c>
      <c r="CE1" s="43" t="str">
        <f>'Laika grafiks'!CE3</f>
        <v>-</v>
      </c>
      <c r="CF1" s="43" t="str">
        <f>'Laika grafiks'!CF3</f>
        <v>-</v>
      </c>
      <c r="CG1" s="43" t="str">
        <f>'Laika grafiks'!CG3</f>
        <v>-</v>
      </c>
      <c r="CH1" s="43" t="str">
        <f>'Laika grafiks'!CH3</f>
        <v>-</v>
      </c>
      <c r="CI1" s="43" t="str">
        <f>'Laika grafiks'!CI3</f>
        <v>-</v>
      </c>
      <c r="CJ1" s="43" t="str">
        <f>'Laika grafiks'!CJ3</f>
        <v>-</v>
      </c>
      <c r="CK1" s="43" t="str">
        <f>'Laika grafiks'!CK3</f>
        <v>-</v>
      </c>
      <c r="CL1" s="43" t="str">
        <f>'Laika grafiks'!CL3</f>
        <v>-</v>
      </c>
      <c r="CM1" s="43" t="str">
        <f>'Laika grafiks'!CM3</f>
        <v>-</v>
      </c>
      <c r="CN1" s="43" t="str">
        <f>'Laika grafiks'!CN3</f>
        <v>-</v>
      </c>
      <c r="CO1" s="43" t="str">
        <f>'Laika grafiks'!CO3</f>
        <v>-</v>
      </c>
      <c r="CP1" s="43" t="str">
        <f>'Laika grafiks'!CP3</f>
        <v>-</v>
      </c>
      <c r="CQ1" s="43" t="str">
        <f>'Laika grafiks'!CQ3</f>
        <v>-</v>
      </c>
      <c r="CR1" s="43" t="str">
        <f>'Laika grafiks'!CR3</f>
        <v>-</v>
      </c>
      <c r="CS1" s="43" t="str">
        <f>'Laika grafiks'!CS3</f>
        <v>-</v>
      </c>
      <c r="CT1" s="43" t="str">
        <f>'Laika grafiks'!CT3</f>
        <v>-</v>
      </c>
      <c r="CU1" s="43" t="str">
        <f>'Laika grafiks'!CU3</f>
        <v>-</v>
      </c>
      <c r="CV1" s="43" t="str">
        <f>'Laika grafiks'!CV3</f>
        <v>-</v>
      </c>
      <c r="CW1" s="43" t="str">
        <f>'Laika grafiks'!CW3</f>
        <v>-</v>
      </c>
      <c r="CX1" s="43" t="str">
        <f>'Laika grafiks'!CX3</f>
        <v>-</v>
      </c>
      <c r="CY1" s="43" t="str">
        <f>'Laika grafiks'!CY3</f>
        <v>-</v>
      </c>
      <c r="CZ1" s="43" t="str">
        <f>'Laika grafiks'!CZ3</f>
        <v>-</v>
      </c>
      <c r="DA1" s="43" t="str">
        <f>'Laika grafiks'!DA3</f>
        <v>-</v>
      </c>
      <c r="DB1" s="43" t="str">
        <f>'Laika grafiks'!DB3</f>
        <v>-</v>
      </c>
      <c r="DC1" s="43" t="str">
        <f>'Laika grafiks'!DC3</f>
        <v>-</v>
      </c>
      <c r="DD1" s="43" t="str">
        <f>'Laika grafiks'!DD3</f>
        <v>-</v>
      </c>
      <c r="DE1" s="43" t="str">
        <f>'Laika grafiks'!DE3</f>
        <v>-</v>
      </c>
      <c r="DF1" s="43" t="str">
        <f>'Laika grafiks'!DF3</f>
        <v>-</v>
      </c>
      <c r="DG1" s="43" t="str">
        <f>'Laika grafiks'!DG3</f>
        <v>-</v>
      </c>
      <c r="DH1" s="43" t="str">
        <f>'Laika grafiks'!DH3</f>
        <v>-</v>
      </c>
      <c r="DI1" s="43" t="str">
        <f>'Laika grafiks'!DI3</f>
        <v>-</v>
      </c>
      <c r="DJ1" s="43" t="str">
        <f>'Laika grafiks'!DJ3</f>
        <v>-</v>
      </c>
      <c r="DK1" s="43" t="str">
        <f>'Laika grafiks'!DK3</f>
        <v>-</v>
      </c>
      <c r="DL1" s="43" t="str">
        <f>'Laika grafiks'!DL3</f>
        <v>-</v>
      </c>
      <c r="DM1" s="43" t="str">
        <f>'Laika grafiks'!DM3</f>
        <v>-</v>
      </c>
      <c r="DN1" s="43" t="str">
        <f>'Laika grafiks'!DN3</f>
        <v>-</v>
      </c>
      <c r="DO1" s="43" t="str">
        <f>'Laika grafiks'!DO3</f>
        <v>-</v>
      </c>
      <c r="DP1" s="43" t="str">
        <f>'Laika grafiks'!DP3</f>
        <v>-</v>
      </c>
      <c r="DQ1" s="43" t="str">
        <f>'Laika grafiks'!DQ3</f>
        <v>-</v>
      </c>
      <c r="DR1" s="43" t="str">
        <f>'Laika grafiks'!DR3</f>
        <v>-</v>
      </c>
      <c r="DS1" s="43" t="str">
        <f>'Laika grafiks'!DS3</f>
        <v>-</v>
      </c>
      <c r="DT1" s="43" t="str">
        <f>'Laika grafiks'!DT3</f>
        <v>-</v>
      </c>
      <c r="DU1" s="43" t="str">
        <f>'Laika grafiks'!DU3</f>
        <v>-</v>
      </c>
    </row>
    <row r="2" spans="1:125" ht="14.25" customHeight="1">
      <c r="A2" s="77"/>
      <c r="B2" s="77"/>
      <c r="C2" s="77"/>
      <c r="D2" s="77"/>
      <c r="E2" s="1">
        <f>'Laika grafiks'!E23</f>
        <v>0</v>
      </c>
      <c r="F2" s="1">
        <f>'Laika grafiks'!F23</f>
        <v>1</v>
      </c>
      <c r="G2" s="1">
        <f>'Laika grafiks'!G23</f>
        <v>2</v>
      </c>
      <c r="H2" s="1">
        <f>'Laika grafiks'!H23</f>
        <v>3</v>
      </c>
      <c r="I2" s="1">
        <f>'Laika grafiks'!I23</f>
        <v>4</v>
      </c>
      <c r="J2" s="1">
        <f>'Laika grafiks'!J23</f>
        <v>5</v>
      </c>
      <c r="K2" s="1">
        <f>'Laika grafiks'!K23</f>
        <v>6</v>
      </c>
      <c r="L2" s="1">
        <f>'Laika grafiks'!L23</f>
        <v>7</v>
      </c>
      <c r="M2" s="1">
        <f>'Laika grafiks'!M23</f>
        <v>8</v>
      </c>
      <c r="N2" s="1">
        <f>'Laika grafiks'!N23</f>
        <v>9</v>
      </c>
      <c r="O2" s="1">
        <f>'Laika grafiks'!O23</f>
        <v>10</v>
      </c>
      <c r="P2" s="1">
        <f>'Laika grafiks'!P23</f>
        <v>11</v>
      </c>
      <c r="Q2" s="1">
        <f>'Laika grafiks'!Q23</f>
        <v>12</v>
      </c>
      <c r="R2" s="1">
        <f>'Laika grafiks'!R23</f>
        <v>13</v>
      </c>
      <c r="S2" s="1">
        <f>'Laika grafiks'!S23</f>
        <v>14</v>
      </c>
      <c r="T2" s="1">
        <f>'Laika grafiks'!T23</f>
        <v>15</v>
      </c>
      <c r="U2" s="1">
        <f>'Laika grafiks'!U23</f>
        <v>16</v>
      </c>
      <c r="V2" s="1">
        <f>'Laika grafiks'!V23</f>
        <v>17</v>
      </c>
      <c r="W2" s="1">
        <f>'Laika grafiks'!W23</f>
        <v>18</v>
      </c>
      <c r="X2" s="1">
        <f>'Laika grafiks'!X23</f>
        <v>19</v>
      </c>
      <c r="Y2" s="1">
        <f>'Laika grafiks'!Y23</f>
        <v>20</v>
      </c>
      <c r="Z2" s="1">
        <f>'Laika grafiks'!Z23</f>
        <v>21</v>
      </c>
      <c r="AA2" s="1">
        <f>'Laika grafiks'!AA23</f>
        <v>22</v>
      </c>
      <c r="AB2" s="1">
        <f>'Laika grafiks'!AB23</f>
        <v>23</v>
      </c>
      <c r="AC2" s="1">
        <f>'Laika grafiks'!AC23</f>
        <v>24</v>
      </c>
      <c r="AD2" s="1">
        <f>'Laika grafiks'!AD23</f>
        <v>25</v>
      </c>
      <c r="AE2" s="1">
        <f>'Laika grafiks'!AE23</f>
        <v>26</v>
      </c>
      <c r="AF2" s="1">
        <f>'Laika grafiks'!AF23</f>
        <v>27</v>
      </c>
      <c r="AG2" s="1">
        <f>'Laika grafiks'!AG23</f>
        <v>28</v>
      </c>
      <c r="AH2" s="1">
        <f>'Laika grafiks'!AH23</f>
        <v>29</v>
      </c>
      <c r="AI2" s="1">
        <f>'Laika grafiks'!AI23</f>
        <v>30</v>
      </c>
      <c r="AJ2" s="1">
        <f>'Laika grafiks'!AJ23</f>
        <v>31</v>
      </c>
      <c r="AK2" s="1">
        <f>'Laika grafiks'!AK23</f>
        <v>32</v>
      </c>
      <c r="AL2" s="1">
        <f>'Laika grafiks'!AL23</f>
        <v>33</v>
      </c>
      <c r="AM2" s="1">
        <f>'Laika grafiks'!AM23</f>
        <v>34</v>
      </c>
      <c r="AN2" s="1">
        <f>'Laika grafiks'!AN23</f>
        <v>35</v>
      </c>
      <c r="AO2" s="1">
        <f>'Laika grafiks'!AO23</f>
        <v>36</v>
      </c>
      <c r="AP2" s="1">
        <f>'Laika grafiks'!AP23</f>
        <v>37</v>
      </c>
      <c r="AQ2" s="1">
        <f>'Laika grafiks'!AQ23</f>
        <v>38</v>
      </c>
      <c r="AR2" s="1">
        <f>'Laika grafiks'!AR23</f>
        <v>39</v>
      </c>
      <c r="AS2" s="1">
        <f>'Laika grafiks'!AS23</f>
        <v>40</v>
      </c>
      <c r="AT2" s="1">
        <f>'Laika grafiks'!AT23</f>
        <v>41</v>
      </c>
      <c r="AU2" s="1">
        <f>'Laika grafiks'!AU23</f>
        <v>42</v>
      </c>
      <c r="AV2" s="1">
        <f>'Laika grafiks'!AV23</f>
        <v>43</v>
      </c>
      <c r="AW2" s="1">
        <f>'Laika grafiks'!AW23</f>
        <v>44</v>
      </c>
      <c r="AX2" s="1">
        <f>'Laika grafiks'!AX23</f>
        <v>45</v>
      </c>
      <c r="AY2" s="1">
        <f>'Laika grafiks'!AY23</f>
        <v>46</v>
      </c>
      <c r="AZ2" s="1">
        <f>'Laika grafiks'!AZ23</f>
        <v>47</v>
      </c>
      <c r="BA2" s="1">
        <f>'Laika grafiks'!BA23</f>
        <v>48</v>
      </c>
      <c r="BB2" s="1">
        <f>'Laika grafiks'!BB23</f>
        <v>49</v>
      </c>
      <c r="BC2" s="1">
        <f>'Laika grafiks'!BC23</f>
        <v>50</v>
      </c>
      <c r="BD2" s="1">
        <f>'Laika grafiks'!BD23</f>
        <v>51</v>
      </c>
      <c r="BE2" s="1">
        <f>'Laika grafiks'!BE23</f>
        <v>52</v>
      </c>
      <c r="BF2" s="1">
        <f>'Laika grafiks'!BF23</f>
        <v>53</v>
      </c>
      <c r="BG2" s="1">
        <f>'Laika grafiks'!BG23</f>
        <v>54</v>
      </c>
      <c r="BH2" s="1">
        <f>'Laika grafiks'!BH23</f>
        <v>55</v>
      </c>
      <c r="BI2" s="1">
        <f>'Laika grafiks'!BI23</f>
        <v>56</v>
      </c>
      <c r="BJ2" s="1">
        <f>'Laika grafiks'!BJ23</f>
        <v>57</v>
      </c>
      <c r="BK2" s="1">
        <f>'Laika grafiks'!BK23</f>
        <v>58</v>
      </c>
      <c r="BL2" s="1">
        <f>'Laika grafiks'!BL23</f>
        <v>59</v>
      </c>
      <c r="BM2" s="1">
        <f>'Laika grafiks'!BM23</f>
        <v>60</v>
      </c>
      <c r="BN2" s="1">
        <f>'Laika grafiks'!BN23</f>
        <v>61</v>
      </c>
      <c r="BO2" s="1">
        <f>'Laika grafiks'!BO23</f>
        <v>62</v>
      </c>
      <c r="BP2" s="1">
        <f>'Laika grafiks'!BP23</f>
        <v>63</v>
      </c>
      <c r="BQ2" s="1">
        <f>'Laika grafiks'!BQ23</f>
        <v>64</v>
      </c>
      <c r="BR2" s="1">
        <f>'Laika grafiks'!BR23</f>
        <v>65</v>
      </c>
      <c r="BS2" s="1">
        <f>'Laika grafiks'!BS23</f>
        <v>66</v>
      </c>
      <c r="BT2" s="1">
        <f>'Laika grafiks'!BT23</f>
        <v>67</v>
      </c>
      <c r="BU2" s="1">
        <f>'Laika grafiks'!BU23</f>
        <v>68</v>
      </c>
      <c r="BV2" s="1">
        <f>'Laika grafiks'!BV23</f>
        <v>69</v>
      </c>
      <c r="BW2" s="1">
        <f>'Laika grafiks'!BW23</f>
        <v>70</v>
      </c>
      <c r="BX2" s="1">
        <f>'Laika grafiks'!BX23</f>
        <v>71</v>
      </c>
      <c r="BY2" s="1">
        <f>'Laika grafiks'!BY23</f>
        <v>72</v>
      </c>
      <c r="BZ2" s="1">
        <f>'Laika grafiks'!BZ23</f>
        <v>73</v>
      </c>
      <c r="CA2" s="1">
        <f>'Laika grafiks'!CA23</f>
        <v>74</v>
      </c>
      <c r="CB2" s="1">
        <f>'Laika grafiks'!CB23</f>
        <v>75</v>
      </c>
      <c r="CC2" s="1">
        <f>'Laika grafiks'!CC23</f>
        <v>76</v>
      </c>
      <c r="CD2" s="1">
        <f>'Laika grafiks'!CD23</f>
        <v>77</v>
      </c>
      <c r="CE2" s="1">
        <f>'Laika grafiks'!CE23</f>
        <v>78</v>
      </c>
      <c r="CF2" s="1">
        <f>'Laika grafiks'!CF23</f>
        <v>79</v>
      </c>
      <c r="CG2" s="1">
        <f>'Laika grafiks'!CG23</f>
        <v>80</v>
      </c>
      <c r="CH2" s="1">
        <f>'Laika grafiks'!CH23</f>
        <v>81</v>
      </c>
      <c r="CI2" s="1">
        <f>'Laika grafiks'!CI23</f>
        <v>82</v>
      </c>
      <c r="CJ2" s="1">
        <f>'Laika grafiks'!CJ23</f>
        <v>83</v>
      </c>
      <c r="CK2" s="1">
        <f>'Laika grafiks'!CK23</f>
        <v>84</v>
      </c>
      <c r="CL2" s="1">
        <f>'Laika grafiks'!CL23</f>
        <v>85</v>
      </c>
      <c r="CM2" s="1">
        <f>'Laika grafiks'!CM23</f>
        <v>86</v>
      </c>
      <c r="CN2" s="1">
        <f>'Laika grafiks'!CN23</f>
        <v>87</v>
      </c>
      <c r="CO2" s="1">
        <f>'Laika grafiks'!CO23</f>
        <v>88</v>
      </c>
      <c r="CP2" s="1">
        <f>'Laika grafiks'!CP23</f>
        <v>89</v>
      </c>
      <c r="CQ2" s="1">
        <f>'Laika grafiks'!CQ23</f>
        <v>90</v>
      </c>
      <c r="CR2" s="1">
        <f>'Laika grafiks'!CR23</f>
        <v>91</v>
      </c>
      <c r="CS2" s="1">
        <f>'Laika grafiks'!CS23</f>
        <v>92</v>
      </c>
      <c r="CT2" s="1">
        <f>'Laika grafiks'!CT23</f>
        <v>93</v>
      </c>
      <c r="CU2" s="1">
        <f>'Laika grafiks'!CU23</f>
        <v>94</v>
      </c>
      <c r="CV2" s="1">
        <f>'Laika grafiks'!CV23</f>
        <v>95</v>
      </c>
      <c r="CW2" s="1">
        <f>'Laika grafiks'!CW23</f>
        <v>96</v>
      </c>
      <c r="CX2" s="1">
        <f>'Laika grafiks'!CX23</f>
        <v>97</v>
      </c>
      <c r="CY2" s="1">
        <f>'Laika grafiks'!CY23</f>
        <v>98</v>
      </c>
      <c r="CZ2" s="1">
        <f>'Laika grafiks'!CZ23</f>
        <v>99</v>
      </c>
      <c r="DA2" s="1">
        <f>'Laika grafiks'!DA23</f>
        <v>100</v>
      </c>
      <c r="DB2" s="1">
        <f>'Laika grafiks'!DB23</f>
        <v>101</v>
      </c>
      <c r="DC2" s="1">
        <f>'Laika grafiks'!DC23</f>
        <v>102</v>
      </c>
      <c r="DD2" s="1">
        <f>'Laika grafiks'!DD23</f>
        <v>103</v>
      </c>
      <c r="DE2" s="1">
        <f>'Laika grafiks'!DE23</f>
        <v>104</v>
      </c>
      <c r="DF2" s="1">
        <f>'Laika grafiks'!DF23</f>
        <v>105</v>
      </c>
      <c r="DG2" s="1">
        <f>'Laika grafiks'!DG23</f>
        <v>106</v>
      </c>
      <c r="DH2" s="1">
        <f>'Laika grafiks'!DH23</f>
        <v>107</v>
      </c>
      <c r="DI2" s="1">
        <f>'Laika grafiks'!DI23</f>
        <v>108</v>
      </c>
      <c r="DJ2" s="1">
        <f>'Laika grafiks'!DJ23</f>
        <v>109</v>
      </c>
      <c r="DK2" s="1">
        <f>'Laika grafiks'!DK23</f>
        <v>110</v>
      </c>
      <c r="DL2" s="1">
        <f>'Laika grafiks'!DL23</f>
        <v>111</v>
      </c>
      <c r="DM2" s="1">
        <f>'Laika grafiks'!DM23</f>
        <v>112</v>
      </c>
      <c r="DN2" s="1">
        <f>'Laika grafiks'!DN23</f>
        <v>113</v>
      </c>
      <c r="DO2" s="1">
        <f>'Laika grafiks'!DO23</f>
        <v>114</v>
      </c>
      <c r="DP2" s="1">
        <f>'Laika grafiks'!DP23</f>
        <v>115</v>
      </c>
      <c r="DQ2" s="1">
        <f>'Laika grafiks'!DQ23</f>
        <v>116</v>
      </c>
      <c r="DR2" s="1">
        <f>'Laika grafiks'!DR23</f>
        <v>117</v>
      </c>
      <c r="DS2" s="1">
        <f>'Laika grafiks'!DS23</f>
        <v>118</v>
      </c>
      <c r="DT2" s="1">
        <f>'Laika grafiks'!DT23</f>
        <v>119</v>
      </c>
      <c r="DU2" s="1">
        <f>'Laika grafiks'!DU23</f>
        <v>120</v>
      </c>
    </row>
    <row r="3" spans="1:125">
      <c r="A3" s="2"/>
      <c r="B3" s="3" t="s">
        <v>0</v>
      </c>
      <c r="C3" s="3"/>
      <c r="D3" s="78"/>
      <c r="E3" s="79">
        <f>'Laika grafiks'!E27</f>
        <v>0.24722222222222223</v>
      </c>
      <c r="F3" s="79">
        <f>'Laika grafiks'!F27</f>
        <v>0.5</v>
      </c>
      <c r="G3" s="79">
        <f>'Laika grafiks'!G27</f>
        <v>0.75</v>
      </c>
      <c r="H3" s="79">
        <f>'Laika grafiks'!H27</f>
        <v>0.99722222222222223</v>
      </c>
      <c r="I3" s="79">
        <f>'Laika grafiks'!I27</f>
        <v>1.2472222222222222</v>
      </c>
      <c r="J3" s="79">
        <f>'Laika grafiks'!J27</f>
        <v>1.5</v>
      </c>
      <c r="K3" s="79">
        <f>'Laika grafiks'!K27</f>
        <v>1.75</v>
      </c>
      <c r="L3" s="79">
        <f>'Laika grafiks'!L27</f>
        <v>1.9972222222222222</v>
      </c>
      <c r="M3" s="79">
        <f>'Laika grafiks'!M27</f>
        <v>2.2472222222222222</v>
      </c>
      <c r="N3" s="79">
        <f>'Laika grafiks'!N27</f>
        <v>2.5</v>
      </c>
      <c r="O3" s="79">
        <f>'Laika grafiks'!O27</f>
        <v>2.75</v>
      </c>
      <c r="P3" s="79">
        <f>'Laika grafiks'!P27</f>
        <v>2.9972222222222222</v>
      </c>
      <c r="Q3" s="79">
        <f>'Laika grafiks'!Q27</f>
        <v>3.2472222222222222</v>
      </c>
      <c r="R3" s="79">
        <f>'Laika grafiks'!R27</f>
        <v>3.5</v>
      </c>
      <c r="S3" s="79">
        <f>'Laika grafiks'!S27</f>
        <v>3.75</v>
      </c>
      <c r="T3" s="79">
        <f>'Laika grafiks'!T27</f>
        <v>3.9972222222222222</v>
      </c>
      <c r="U3" s="79">
        <f>'Laika grafiks'!U27</f>
        <v>4.2472222222222218</v>
      </c>
      <c r="V3" s="79">
        <f>'Laika grafiks'!V27</f>
        <v>4.5</v>
      </c>
      <c r="W3" s="79">
        <f>'Laika grafiks'!W27</f>
        <v>4.75</v>
      </c>
      <c r="X3" s="79">
        <f>'Laika grafiks'!X27</f>
        <v>4.9972222222222218</v>
      </c>
      <c r="Y3" s="79">
        <f>'Laika grafiks'!Y27</f>
        <v>5.2472222222222218</v>
      </c>
      <c r="Z3" s="79">
        <f>'Laika grafiks'!Z27</f>
        <v>5.5</v>
      </c>
      <c r="AA3" s="79">
        <f>'Laika grafiks'!AA27</f>
        <v>5.75</v>
      </c>
      <c r="AB3" s="79">
        <f>'Laika grafiks'!AB27</f>
        <v>5.9972222222222218</v>
      </c>
      <c r="AC3" s="79">
        <f>'Laika grafiks'!AC27</f>
        <v>6.2472222222222218</v>
      </c>
      <c r="AD3" s="79">
        <f>'Laika grafiks'!AD27</f>
        <v>6.5</v>
      </c>
      <c r="AE3" s="79">
        <f>'Laika grafiks'!AE27</f>
        <v>6.75</v>
      </c>
      <c r="AF3" s="79">
        <f>'Laika grafiks'!AF27</f>
        <v>6.9972222222222218</v>
      </c>
      <c r="AG3" s="79">
        <f>'Laika grafiks'!AG27</f>
        <v>7.2472222222222218</v>
      </c>
      <c r="AH3" s="79">
        <f>'Laika grafiks'!AH27</f>
        <v>7.5</v>
      </c>
      <c r="AI3" s="79">
        <f>'Laika grafiks'!AI27</f>
        <v>7.75</v>
      </c>
      <c r="AJ3" s="79">
        <f>'Laika grafiks'!AJ27</f>
        <v>7.9972222222222218</v>
      </c>
      <c r="AK3" s="79">
        <f>'Laika grafiks'!AK27</f>
        <v>8.2472222222222218</v>
      </c>
      <c r="AL3" s="79">
        <f>'Laika grafiks'!AL27</f>
        <v>8.5</v>
      </c>
      <c r="AM3" s="79">
        <f>'Laika grafiks'!AM27</f>
        <v>8.75</v>
      </c>
      <c r="AN3" s="79">
        <f>'Laika grafiks'!AN27</f>
        <v>8.9972222222222218</v>
      </c>
      <c r="AO3" s="79">
        <f>'Laika grafiks'!AO27</f>
        <v>9.2472222222222218</v>
      </c>
      <c r="AP3" s="79">
        <f>'Laika grafiks'!AP27</f>
        <v>9.5</v>
      </c>
      <c r="AQ3" s="79">
        <f>'Laika grafiks'!AQ27</f>
        <v>9.75</v>
      </c>
      <c r="AR3" s="79">
        <f>'Laika grafiks'!AR27</f>
        <v>9.9972222222222218</v>
      </c>
      <c r="AS3" s="79">
        <f>'Laika grafiks'!AS27</f>
        <v>10.247222222222222</v>
      </c>
      <c r="AT3" s="79">
        <f>'Laika grafiks'!AT27</f>
        <v>10.5</v>
      </c>
      <c r="AU3" s="79">
        <f>'Laika grafiks'!AU27</f>
        <v>10.75</v>
      </c>
      <c r="AV3" s="79">
        <f>'Laika grafiks'!AV27</f>
        <v>10.997222222222222</v>
      </c>
      <c r="AW3" s="79">
        <f>'Laika grafiks'!AW27</f>
        <v>11.247222222222222</v>
      </c>
      <c r="AX3" s="79">
        <f>'Laika grafiks'!AX27</f>
        <v>11.5</v>
      </c>
      <c r="AY3" s="79">
        <f>'Laika grafiks'!AY27</f>
        <v>11.75</v>
      </c>
      <c r="AZ3" s="79">
        <f>'Laika grafiks'!AZ27</f>
        <v>11.997222222222222</v>
      </c>
      <c r="BA3" s="79">
        <f>'Laika grafiks'!BA27</f>
        <v>12.247222222222222</v>
      </c>
      <c r="BB3" s="79">
        <f>'Laika grafiks'!BB27</f>
        <v>12.5</v>
      </c>
      <c r="BC3" s="79">
        <f>'Laika grafiks'!BC27</f>
        <v>12.75</v>
      </c>
      <c r="BD3" s="79">
        <f>'Laika grafiks'!BD27</f>
        <v>12.997222222222222</v>
      </c>
      <c r="BE3" s="79">
        <f>'Laika grafiks'!BE27</f>
        <v>13.247222222222222</v>
      </c>
      <c r="BF3" s="79">
        <f>'Laika grafiks'!BF27</f>
        <v>13.5</v>
      </c>
      <c r="BG3" s="79">
        <f>'Laika grafiks'!BG27</f>
        <v>13.75</v>
      </c>
      <c r="BH3" s="79">
        <f>'Laika grafiks'!BH27</f>
        <v>13.997222222222222</v>
      </c>
      <c r="BI3" s="79">
        <f>'Laika grafiks'!BI27</f>
        <v>14.247222222222222</v>
      </c>
      <c r="BJ3" s="79">
        <f>'Laika grafiks'!BJ27</f>
        <v>14.5</v>
      </c>
      <c r="BK3" s="79">
        <f>'Laika grafiks'!BK27</f>
        <v>14.75</v>
      </c>
      <c r="BL3" s="79">
        <f>'Laika grafiks'!BL27</f>
        <v>14.997222222222222</v>
      </c>
      <c r="BM3" s="79" t="str">
        <f>'Laika grafiks'!BM27</f>
        <v>-</v>
      </c>
      <c r="BN3" s="79" t="str">
        <f>'Laika grafiks'!BN27</f>
        <v>-</v>
      </c>
      <c r="BO3" s="79" t="str">
        <f>'Laika grafiks'!BO27</f>
        <v>-</v>
      </c>
      <c r="BP3" s="79" t="str">
        <f>'Laika grafiks'!BP27</f>
        <v>-</v>
      </c>
      <c r="BQ3" s="79" t="str">
        <f>'Laika grafiks'!BQ27</f>
        <v>-</v>
      </c>
      <c r="BR3" s="79" t="str">
        <f>'Laika grafiks'!BR27</f>
        <v>-</v>
      </c>
      <c r="BS3" s="79" t="str">
        <f>'Laika grafiks'!BS27</f>
        <v>-</v>
      </c>
      <c r="BT3" s="79" t="str">
        <f>'Laika grafiks'!BT27</f>
        <v>-</v>
      </c>
      <c r="BU3" s="79" t="str">
        <f>'Laika grafiks'!BU27</f>
        <v>-</v>
      </c>
      <c r="BV3" s="79" t="str">
        <f>'Laika grafiks'!BV27</f>
        <v>-</v>
      </c>
      <c r="BW3" s="79" t="str">
        <f>'Laika grafiks'!BW27</f>
        <v>-</v>
      </c>
      <c r="BX3" s="79" t="str">
        <f>'Laika grafiks'!BX27</f>
        <v>-</v>
      </c>
      <c r="BY3" s="79" t="str">
        <f>'Laika grafiks'!BY27</f>
        <v>-</v>
      </c>
      <c r="BZ3" s="79" t="str">
        <f>'Laika grafiks'!BZ27</f>
        <v>-</v>
      </c>
      <c r="CA3" s="79" t="str">
        <f>'Laika grafiks'!CA27</f>
        <v>-</v>
      </c>
      <c r="CB3" s="79" t="str">
        <f>'Laika grafiks'!CB27</f>
        <v>-</v>
      </c>
      <c r="CC3" s="79" t="str">
        <f>'Laika grafiks'!CC27</f>
        <v>-</v>
      </c>
      <c r="CD3" s="79" t="str">
        <f>'Laika grafiks'!CD27</f>
        <v>-</v>
      </c>
      <c r="CE3" s="79" t="str">
        <f>'Laika grafiks'!CE27</f>
        <v>-</v>
      </c>
      <c r="CF3" s="79" t="str">
        <f>'Laika grafiks'!CF27</f>
        <v>-</v>
      </c>
      <c r="CG3" s="79" t="str">
        <f>'Laika grafiks'!CG27</f>
        <v>-</v>
      </c>
      <c r="CH3" s="79" t="str">
        <f>'Laika grafiks'!CH27</f>
        <v>-</v>
      </c>
      <c r="CI3" s="79" t="str">
        <f>'Laika grafiks'!CI27</f>
        <v>-</v>
      </c>
      <c r="CJ3" s="79" t="str">
        <f>'Laika grafiks'!CJ27</f>
        <v>-</v>
      </c>
      <c r="CK3" s="79" t="str">
        <f>'Laika grafiks'!CK27</f>
        <v>-</v>
      </c>
      <c r="CL3" s="79" t="str">
        <f>'Laika grafiks'!CL27</f>
        <v>-</v>
      </c>
      <c r="CM3" s="79" t="str">
        <f>'Laika grafiks'!CM27</f>
        <v>-</v>
      </c>
      <c r="CN3" s="79" t="str">
        <f>'Laika grafiks'!CN27</f>
        <v>-</v>
      </c>
      <c r="CO3" s="79" t="str">
        <f>'Laika grafiks'!CO27</f>
        <v>-</v>
      </c>
      <c r="CP3" s="79" t="str">
        <f>'Laika grafiks'!CP27</f>
        <v>-</v>
      </c>
      <c r="CQ3" s="79" t="str">
        <f>'Laika grafiks'!CQ27</f>
        <v>-</v>
      </c>
      <c r="CR3" s="79" t="str">
        <f>'Laika grafiks'!CR27</f>
        <v>-</v>
      </c>
      <c r="CS3" s="79" t="str">
        <f>'Laika grafiks'!CS27</f>
        <v>-</v>
      </c>
      <c r="CT3" s="79" t="str">
        <f>'Laika grafiks'!CT27</f>
        <v>-</v>
      </c>
      <c r="CU3" s="79" t="str">
        <f>'Laika grafiks'!CU27</f>
        <v>-</v>
      </c>
      <c r="CV3" s="79" t="str">
        <f>'Laika grafiks'!CV27</f>
        <v>-</v>
      </c>
      <c r="CW3" s="79" t="str">
        <f>'Laika grafiks'!CW27</f>
        <v>-</v>
      </c>
      <c r="CX3" s="79" t="str">
        <f>'Laika grafiks'!CX27</f>
        <v>-</v>
      </c>
      <c r="CY3" s="79" t="str">
        <f>'Laika grafiks'!CY27</f>
        <v>-</v>
      </c>
      <c r="CZ3" s="79" t="str">
        <f>'Laika grafiks'!CZ27</f>
        <v>-</v>
      </c>
      <c r="DA3" s="79" t="str">
        <f>'Laika grafiks'!DA27</f>
        <v>-</v>
      </c>
      <c r="DB3" s="79" t="str">
        <f>'Laika grafiks'!DB27</f>
        <v>-</v>
      </c>
      <c r="DC3" s="79" t="str">
        <f>'Laika grafiks'!DC27</f>
        <v>-</v>
      </c>
      <c r="DD3" s="79" t="str">
        <f>'Laika grafiks'!DD27</f>
        <v>-</v>
      </c>
      <c r="DE3" s="79" t="str">
        <f>'Laika grafiks'!DE27</f>
        <v>-</v>
      </c>
      <c r="DF3" s="79" t="str">
        <f>'Laika grafiks'!DF27</f>
        <v>-</v>
      </c>
      <c r="DG3" s="79" t="str">
        <f>'Laika grafiks'!DG27</f>
        <v>-</v>
      </c>
      <c r="DH3" s="79" t="str">
        <f>'Laika grafiks'!DH27</f>
        <v>-</v>
      </c>
      <c r="DI3" s="79" t="str">
        <f>'Laika grafiks'!DI27</f>
        <v>-</v>
      </c>
      <c r="DJ3" s="79" t="str">
        <f>'Laika grafiks'!DJ27</f>
        <v>-</v>
      </c>
      <c r="DK3" s="79" t="str">
        <f>'Laika grafiks'!DK27</f>
        <v>-</v>
      </c>
      <c r="DL3" s="79" t="str">
        <f>'Laika grafiks'!DL27</f>
        <v>-</v>
      </c>
      <c r="DM3" s="79" t="str">
        <f>'Laika grafiks'!DM27</f>
        <v>-</v>
      </c>
      <c r="DN3" s="79" t="str">
        <f>'Laika grafiks'!DN27</f>
        <v>-</v>
      </c>
      <c r="DO3" s="79" t="str">
        <f>'Laika grafiks'!DO27</f>
        <v>-</v>
      </c>
      <c r="DP3" s="79" t="str">
        <f>'Laika grafiks'!DP27</f>
        <v>-</v>
      </c>
      <c r="DQ3" s="79" t="str">
        <f>'Laika grafiks'!DQ27</f>
        <v>-</v>
      </c>
      <c r="DR3" s="79" t="str">
        <f>'Laika grafiks'!DR27</f>
        <v>-</v>
      </c>
      <c r="DS3" s="79" t="str">
        <f>'Laika grafiks'!DS27</f>
        <v>-</v>
      </c>
      <c r="DT3" s="79" t="str">
        <f>'Laika grafiks'!DT27</f>
        <v>-</v>
      </c>
      <c r="DU3" s="79" t="str">
        <f>'Laika grafiks'!DU27</f>
        <v>-</v>
      </c>
    </row>
    <row r="4" spans="1:1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row>
    <row r="6" spans="1:125">
      <c r="A6" s="61" t="str">
        <f>Finansēšana!A265</f>
        <v xml:space="preserve"> Kopā SAISTĪBU MAKSĀJUMU SUMMA</v>
      </c>
      <c r="B6" s="62" t="str">
        <f>Finansēšana!B265</f>
        <v>k €</v>
      </c>
      <c r="C6" s="1"/>
      <c r="D6" s="1"/>
      <c r="E6" s="69">
        <f>Finansēšana!E265</f>
        <v>0</v>
      </c>
      <c r="F6" s="69">
        <f>Finansēšana!F265</f>
        <v>0</v>
      </c>
      <c r="G6" s="69">
        <f>Finansēšana!G265</f>
        <v>0</v>
      </c>
      <c r="H6" s="69">
        <f>Finansēšana!H265</f>
        <v>0</v>
      </c>
      <c r="I6" s="69">
        <f>Finansēšana!I265</f>
        <v>0</v>
      </c>
      <c r="J6" s="69">
        <f>Finansēšana!J265</f>
        <v>172953.84915423027</v>
      </c>
      <c r="K6" s="69">
        <f>Finansēšana!K265</f>
        <v>172953.84915423027</v>
      </c>
      <c r="L6" s="69">
        <f>Finansēšana!L265</f>
        <v>172953.84915423027</v>
      </c>
      <c r="M6" s="69">
        <f>Finansēšana!M265</f>
        <v>172953.84915423027</v>
      </c>
      <c r="N6" s="69">
        <f>Finansēšana!N265</f>
        <v>172953.84915423027</v>
      </c>
      <c r="O6" s="69">
        <f>Finansēšana!O265</f>
        <v>172953.84915423027</v>
      </c>
      <c r="P6" s="69">
        <f>Finansēšana!P265</f>
        <v>172953.84915423024</v>
      </c>
      <c r="Q6" s="69">
        <f>Finansēšana!Q265</f>
        <v>172953.84915423024</v>
      </c>
      <c r="R6" s="69">
        <f>Finansēšana!R265</f>
        <v>172953.84915423027</v>
      </c>
      <c r="S6" s="69">
        <f>Finansēšana!S265</f>
        <v>172953.84915423024</v>
      </c>
      <c r="T6" s="69">
        <f>Finansēšana!T265</f>
        <v>172953.84915423024</v>
      </c>
      <c r="U6" s="69">
        <f>Finansēšana!U265</f>
        <v>172953.84915423024</v>
      </c>
      <c r="V6" s="69">
        <f>Finansēšana!V265</f>
        <v>172953.84915423024</v>
      </c>
      <c r="W6" s="69">
        <f>Finansēšana!W265</f>
        <v>172953.84915423024</v>
      </c>
      <c r="X6" s="69">
        <f>Finansēšana!X265</f>
        <v>172953.84915423027</v>
      </c>
      <c r="Y6" s="69">
        <f>Finansēšana!Y265</f>
        <v>172953.84915423027</v>
      </c>
      <c r="Z6" s="69">
        <f>Finansēšana!Z265</f>
        <v>172953.84915423024</v>
      </c>
      <c r="AA6" s="69">
        <f>Finansēšana!AA265</f>
        <v>172953.84915423024</v>
      </c>
      <c r="AB6" s="69">
        <f>Finansēšana!AB265</f>
        <v>172953.84915423021</v>
      </c>
      <c r="AC6" s="69">
        <f>Finansēšana!AC265</f>
        <v>172953.84915423024</v>
      </c>
      <c r="AD6" s="69">
        <f>Finansēšana!AD265</f>
        <v>172953.84915423024</v>
      </c>
      <c r="AE6" s="69">
        <f>Finansēšana!AE265</f>
        <v>172953.84915423024</v>
      </c>
      <c r="AF6" s="69">
        <f>Finansēšana!AF265</f>
        <v>172953.84915423021</v>
      </c>
      <c r="AG6" s="69">
        <f>Finansēšana!AG265</f>
        <v>172953.84915423021</v>
      </c>
      <c r="AH6" s="69">
        <f>Finansēšana!AH265</f>
        <v>172953.84915423024</v>
      </c>
      <c r="AI6" s="69">
        <f>Finansēšana!AI265</f>
        <v>172953.84915423024</v>
      </c>
      <c r="AJ6" s="69">
        <f>Finansēšana!AJ265</f>
        <v>172953.84915423021</v>
      </c>
      <c r="AK6" s="69">
        <f>Finansēšana!AK265</f>
        <v>172953.84915423024</v>
      </c>
      <c r="AL6" s="69">
        <f>Finansēšana!AL265</f>
        <v>172953.84915423024</v>
      </c>
      <c r="AM6" s="69">
        <f>Finansēšana!AM265</f>
        <v>172953.84915423024</v>
      </c>
      <c r="AN6" s="69">
        <f>Finansēšana!AN265</f>
        <v>172953.84915423021</v>
      </c>
      <c r="AO6" s="69">
        <f>Finansēšana!AO265</f>
        <v>172953.84915423024</v>
      </c>
      <c r="AP6" s="69">
        <f>Finansēšana!AP265</f>
        <v>172953.84915423024</v>
      </c>
      <c r="AQ6" s="69">
        <f>Finansēšana!AQ265</f>
        <v>172953.84915423021</v>
      </c>
      <c r="AR6" s="69">
        <f>Finansēšana!AR265</f>
        <v>172953.84915423024</v>
      </c>
      <c r="AS6" s="69">
        <f>Finansēšana!AS265</f>
        <v>172953.84915423024</v>
      </c>
      <c r="AT6" s="69">
        <f>Finansēšana!AT265</f>
        <v>172953.84915423024</v>
      </c>
      <c r="AU6" s="69">
        <f>Finansēšana!AU265</f>
        <v>172953.84915423021</v>
      </c>
      <c r="AV6" s="69">
        <f>Finansēšana!AV265</f>
        <v>172953.84915423024</v>
      </c>
      <c r="AW6" s="69">
        <f>Finansēšana!AW265</f>
        <v>172953.84915423024</v>
      </c>
      <c r="AX6" s="69">
        <f>Finansēšana!AX265</f>
        <v>172953.84915423024</v>
      </c>
      <c r="AY6" s="69">
        <f>Finansēšana!AY265</f>
        <v>172953.84915423024</v>
      </c>
      <c r="AZ6" s="69">
        <f>Finansēšana!AZ265</f>
        <v>172953.84915423024</v>
      </c>
      <c r="BA6" s="69">
        <f>Finansēšana!BA265</f>
        <v>172953.84915423027</v>
      </c>
      <c r="BB6" s="69">
        <f>Finansēšana!BB265</f>
        <v>172953.84915423024</v>
      </c>
      <c r="BC6" s="69">
        <f>Finansēšana!BC265</f>
        <v>172953.84915423024</v>
      </c>
      <c r="BD6" s="69">
        <f>Finansēšana!BD265</f>
        <v>172953.84915423024</v>
      </c>
      <c r="BE6" s="69">
        <f>Finansēšana!BE265</f>
        <v>172953.84915423024</v>
      </c>
      <c r="BF6" s="69">
        <f>Finansēšana!BF265</f>
        <v>172953.84915423024</v>
      </c>
      <c r="BG6" s="69">
        <f>Finansēšana!BG265</f>
        <v>172953.84915423024</v>
      </c>
      <c r="BH6" s="69">
        <f>Finansēšana!BH265</f>
        <v>172953.84915423024</v>
      </c>
      <c r="BI6" s="69">
        <f>Finansēšana!BI265</f>
        <v>172953.84915423027</v>
      </c>
      <c r="BJ6" s="69">
        <f>Finansēšana!BJ265</f>
        <v>172953.84915423024</v>
      </c>
      <c r="BK6" s="69">
        <f>Finansēšana!BK265</f>
        <v>172953.84915423027</v>
      </c>
      <c r="BL6" s="69">
        <f>Finansēšana!BL265</f>
        <v>172953.84915423024</v>
      </c>
      <c r="BM6" s="69">
        <f>Finansēšana!BM265</f>
        <v>0</v>
      </c>
      <c r="BN6" s="69">
        <f>Finansēšana!BN265</f>
        <v>0</v>
      </c>
      <c r="BO6" s="69">
        <f>Finansēšana!BO265</f>
        <v>0</v>
      </c>
      <c r="BP6" s="69">
        <f>Finansēšana!BP265</f>
        <v>0</v>
      </c>
      <c r="BQ6" s="69">
        <f>Finansēšana!BQ265</f>
        <v>0</v>
      </c>
      <c r="BR6" s="69">
        <f>Finansēšana!BR265</f>
        <v>0</v>
      </c>
      <c r="BS6" s="69">
        <f>Finansēšana!BS265</f>
        <v>0</v>
      </c>
      <c r="BT6" s="69">
        <f>Finansēšana!BT265</f>
        <v>0</v>
      </c>
      <c r="BU6" s="69">
        <f>Finansēšana!BU265</f>
        <v>0</v>
      </c>
      <c r="BV6" s="69">
        <f>Finansēšana!BV265</f>
        <v>0</v>
      </c>
      <c r="BW6" s="69">
        <f>Finansēšana!BW265</f>
        <v>0</v>
      </c>
      <c r="BX6" s="69">
        <f>Finansēšana!BX265</f>
        <v>0</v>
      </c>
      <c r="BY6" s="69">
        <f>Finansēšana!BY265</f>
        <v>0</v>
      </c>
      <c r="BZ6" s="69">
        <f>Finansēšana!BZ265</f>
        <v>0</v>
      </c>
      <c r="CA6" s="69">
        <f>Finansēšana!CA265</f>
        <v>0</v>
      </c>
      <c r="CB6" s="69">
        <f>Finansēšana!CB265</f>
        <v>0</v>
      </c>
      <c r="CC6" s="69">
        <f>Finansēšana!CC265</f>
        <v>0</v>
      </c>
      <c r="CD6" s="69">
        <f>Finansēšana!CD265</f>
        <v>0</v>
      </c>
      <c r="CE6" s="69">
        <f>Finansēšana!CE265</f>
        <v>0</v>
      </c>
      <c r="CF6" s="69">
        <f>Finansēšana!CF265</f>
        <v>0</v>
      </c>
      <c r="CG6" s="69">
        <f>Finansēšana!CG265</f>
        <v>0</v>
      </c>
      <c r="CH6" s="69">
        <f>Finansēšana!CH265</f>
        <v>0</v>
      </c>
      <c r="CI6" s="69">
        <f>Finansēšana!CI265</f>
        <v>0</v>
      </c>
      <c r="CJ6" s="69">
        <f>Finansēšana!CJ265</f>
        <v>0</v>
      </c>
      <c r="CK6" s="69">
        <f>Finansēšana!CK265</f>
        <v>0</v>
      </c>
      <c r="CL6" s="69">
        <f>Finansēšana!CL265</f>
        <v>0</v>
      </c>
      <c r="CM6" s="69">
        <f>Finansēšana!CM265</f>
        <v>0</v>
      </c>
      <c r="CN6" s="69">
        <f>Finansēšana!CN265</f>
        <v>0</v>
      </c>
      <c r="CO6" s="69">
        <f>Finansēšana!CO265</f>
        <v>0</v>
      </c>
      <c r="CP6" s="69">
        <f>Finansēšana!CP265</f>
        <v>0</v>
      </c>
      <c r="CQ6" s="69">
        <f>Finansēšana!CQ265</f>
        <v>0</v>
      </c>
      <c r="CR6" s="69">
        <f>Finansēšana!CR265</f>
        <v>0</v>
      </c>
      <c r="CS6" s="69">
        <f>Finansēšana!CS265</f>
        <v>0</v>
      </c>
      <c r="CT6" s="69">
        <f>Finansēšana!CT265</f>
        <v>0</v>
      </c>
      <c r="CU6" s="69">
        <f>Finansēšana!CU265</f>
        <v>0</v>
      </c>
      <c r="CV6" s="69">
        <f>Finansēšana!CV265</f>
        <v>0</v>
      </c>
      <c r="CW6" s="69">
        <f>Finansēšana!CW265</f>
        <v>0</v>
      </c>
      <c r="CX6" s="69">
        <f>Finansēšana!CX265</f>
        <v>0</v>
      </c>
      <c r="CY6" s="69">
        <f>Finansēšana!CY265</f>
        <v>0</v>
      </c>
      <c r="CZ6" s="69">
        <f>Finansēšana!CZ265</f>
        <v>0</v>
      </c>
      <c r="DA6" s="69">
        <f>Finansēšana!DA265</f>
        <v>0</v>
      </c>
      <c r="DB6" s="69">
        <f>Finansēšana!DB265</f>
        <v>0</v>
      </c>
      <c r="DC6" s="69">
        <f>Finansēšana!DC265</f>
        <v>0</v>
      </c>
      <c r="DD6" s="69">
        <f>Finansēšana!DD265</f>
        <v>0</v>
      </c>
      <c r="DE6" s="69">
        <f>Finansēšana!DE265</f>
        <v>0</v>
      </c>
      <c r="DF6" s="69">
        <f>Finansēšana!DF265</f>
        <v>0</v>
      </c>
      <c r="DG6" s="69">
        <f>Finansēšana!DG265</f>
        <v>0</v>
      </c>
      <c r="DH6" s="69">
        <f>Finansēšana!DH265</f>
        <v>0</v>
      </c>
      <c r="DI6" s="69">
        <f>Finansēšana!DI265</f>
        <v>0</v>
      </c>
      <c r="DJ6" s="69">
        <f>Finansēšana!DJ265</f>
        <v>0</v>
      </c>
      <c r="DK6" s="69">
        <f>Finansēšana!DK265</f>
        <v>0</v>
      </c>
      <c r="DL6" s="69">
        <f>Finansēšana!DL265</f>
        <v>0</v>
      </c>
      <c r="DM6" s="69">
        <f>Finansēšana!DM265</f>
        <v>0</v>
      </c>
      <c r="DN6" s="69">
        <f>Finansēšana!DN265</f>
        <v>0</v>
      </c>
      <c r="DO6" s="69">
        <f>Finansēšana!DO265</f>
        <v>0</v>
      </c>
      <c r="DP6" s="69">
        <f>Finansēšana!DP265</f>
        <v>0</v>
      </c>
      <c r="DQ6" s="69">
        <f>Finansēšana!DQ265</f>
        <v>0</v>
      </c>
      <c r="DR6" s="69">
        <f>Finansēšana!DR265</f>
        <v>0</v>
      </c>
      <c r="DS6" s="69">
        <f>Finansēšana!DS265</f>
        <v>0</v>
      </c>
      <c r="DT6" s="69">
        <f>Finansēšana!DT265</f>
        <v>0</v>
      </c>
      <c r="DU6" s="69">
        <f>Finansēšana!DU265</f>
        <v>0</v>
      </c>
    </row>
    <row r="7" spans="1:1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c r="A8" s="3" t="s">
        <v>305</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c r="A9" s="2"/>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c r="A10" s="61" t="str">
        <f>Finansēšana!A74</f>
        <v>Kredītiestādes aizdevums</v>
      </c>
      <c r="B10" s="1"/>
      <c r="C10" s="1"/>
      <c r="D10" s="1"/>
      <c r="E10" s="88">
        <f>Finansēšana!E99</f>
        <v>1.6782761491077158E-2</v>
      </c>
      <c r="F10" s="88">
        <f>Finansēšana!F99</f>
        <v>1.6782761491077158E-2</v>
      </c>
      <c r="G10" s="88">
        <f>Finansēšana!G99</f>
        <v>1.6782761491077158E-2</v>
      </c>
      <c r="H10" s="88">
        <f>Finansēšana!H99</f>
        <v>1.6782761491077158E-2</v>
      </c>
      <c r="I10" s="88">
        <f>Finansēšana!I99</f>
        <v>1.6782761491077158E-2</v>
      </c>
      <c r="J10" s="88">
        <f>Finansēšana!J99</f>
        <v>1.3484780704419386E-2</v>
      </c>
      <c r="K10" s="88">
        <f>Finansēšana!K99</f>
        <v>1.3484780704419386E-2</v>
      </c>
      <c r="L10" s="88">
        <f>Finansēšana!L99</f>
        <v>1.3484780704419386E-2</v>
      </c>
      <c r="M10" s="88">
        <f>Finansēšana!M99</f>
        <v>1.3484780704419386E-2</v>
      </c>
      <c r="N10" s="88">
        <f>Finansēšana!N99</f>
        <v>1.3484780704419386E-2</v>
      </c>
      <c r="O10" s="88">
        <f>Finansēšana!O99</f>
        <v>1.3484780704419386E-2</v>
      </c>
      <c r="P10" s="88">
        <f>Finansēšana!P99</f>
        <v>1.3484780704419386E-2</v>
      </c>
      <c r="Q10" s="88">
        <f>Finansēšana!Q99</f>
        <v>1.3484780704419386E-2</v>
      </c>
      <c r="R10" s="88">
        <f>Finansēšana!R99</f>
        <v>1.3484780704419386E-2</v>
      </c>
      <c r="S10" s="88">
        <f>Finansēšana!S99</f>
        <v>1.3484780704419386E-2</v>
      </c>
      <c r="T10" s="88">
        <f>Finansēšana!T99</f>
        <v>1.3484780704419386E-2</v>
      </c>
      <c r="U10" s="88">
        <f>Finansēšana!U99</f>
        <v>1.3484780704419386E-2</v>
      </c>
      <c r="V10" s="88">
        <f>Finansēšana!V99</f>
        <v>1.3484780704419386E-2</v>
      </c>
      <c r="W10" s="88">
        <f>Finansēšana!W99</f>
        <v>1.3484780704419386E-2</v>
      </c>
      <c r="X10" s="88">
        <f>Finansēšana!X99</f>
        <v>1.3484780704419386E-2</v>
      </c>
      <c r="Y10" s="88">
        <f>Finansēšana!Y99</f>
        <v>1.3484780704419386E-2</v>
      </c>
      <c r="Z10" s="88">
        <f>Finansēšana!Z99</f>
        <v>1.3484780704419386E-2</v>
      </c>
      <c r="AA10" s="88">
        <f>Finansēšana!AA99</f>
        <v>1.3484780704419386E-2</v>
      </c>
      <c r="AB10" s="88">
        <f>Finansēšana!AB99</f>
        <v>1.3484780704419386E-2</v>
      </c>
      <c r="AC10" s="88">
        <f>Finansēšana!AC99</f>
        <v>1.3484780704419386E-2</v>
      </c>
      <c r="AD10" s="88">
        <f>Finansēšana!AD99</f>
        <v>1.3484780704419386E-2</v>
      </c>
      <c r="AE10" s="88">
        <f>Finansēšana!AE99</f>
        <v>1.3484780704419386E-2</v>
      </c>
      <c r="AF10" s="88">
        <f>Finansēšana!AF99</f>
        <v>1.3484780704419386E-2</v>
      </c>
      <c r="AG10" s="88">
        <f>Finansēšana!AG99</f>
        <v>1.3484780704419386E-2</v>
      </c>
      <c r="AH10" s="88">
        <f>Finansēšana!AH99</f>
        <v>1.3484780704419386E-2</v>
      </c>
      <c r="AI10" s="88">
        <f>Finansēšana!AI99</f>
        <v>1.3484780704419386E-2</v>
      </c>
      <c r="AJ10" s="88">
        <f>Finansēšana!AJ99</f>
        <v>1.3484780704419386E-2</v>
      </c>
      <c r="AK10" s="88">
        <f>Finansēšana!AK99</f>
        <v>1.3484780704419386E-2</v>
      </c>
      <c r="AL10" s="88">
        <f>Finansēšana!AL99</f>
        <v>1.3484780704419386E-2</v>
      </c>
      <c r="AM10" s="88">
        <f>Finansēšana!AM99</f>
        <v>1.3484780704419386E-2</v>
      </c>
      <c r="AN10" s="88">
        <f>Finansēšana!AN99</f>
        <v>1.3484780704419386E-2</v>
      </c>
      <c r="AO10" s="88">
        <f>Finansēšana!AO99</f>
        <v>1.3484780704419386E-2</v>
      </c>
      <c r="AP10" s="88">
        <f>Finansēšana!AP99</f>
        <v>1.3484780704419386E-2</v>
      </c>
      <c r="AQ10" s="88">
        <f>Finansēšana!AQ99</f>
        <v>1.3484780704419386E-2</v>
      </c>
      <c r="AR10" s="88">
        <f>Finansēšana!AR99</f>
        <v>1.3484780704419386E-2</v>
      </c>
      <c r="AS10" s="88">
        <f>Finansēšana!AS99</f>
        <v>1.3484780704419386E-2</v>
      </c>
      <c r="AT10" s="88">
        <f>Finansēšana!AT99</f>
        <v>1.3484780704419386E-2</v>
      </c>
      <c r="AU10" s="88">
        <f>Finansēšana!AU99</f>
        <v>1.3484780704419386E-2</v>
      </c>
      <c r="AV10" s="88">
        <f>Finansēšana!AV99</f>
        <v>1.3484780704419386E-2</v>
      </c>
      <c r="AW10" s="88">
        <f>Finansēšana!AW99</f>
        <v>1.3484780704419386E-2</v>
      </c>
      <c r="AX10" s="88">
        <f>Finansēšana!AX99</f>
        <v>1.3484780704419386E-2</v>
      </c>
      <c r="AY10" s="88">
        <f>Finansēšana!AY99</f>
        <v>1.3484780704419386E-2</v>
      </c>
      <c r="AZ10" s="88">
        <f>Finansēšana!AZ99</f>
        <v>1.3484780704419386E-2</v>
      </c>
      <c r="BA10" s="88">
        <f>Finansēšana!BA99</f>
        <v>1.3484780704419386E-2</v>
      </c>
      <c r="BB10" s="88">
        <f>Finansēšana!BB99</f>
        <v>1.3484780704419386E-2</v>
      </c>
      <c r="BC10" s="88">
        <f>Finansēšana!BC99</f>
        <v>1.3484780704419386E-2</v>
      </c>
      <c r="BD10" s="88">
        <f>Finansēšana!BD99</f>
        <v>1.3484780704419386E-2</v>
      </c>
      <c r="BE10" s="88">
        <f>Finansēšana!BE99</f>
        <v>1.3484780704419386E-2</v>
      </c>
      <c r="BF10" s="88">
        <f>Finansēšana!BF99</f>
        <v>1.3484780704419386E-2</v>
      </c>
      <c r="BG10" s="88">
        <f>Finansēšana!BG99</f>
        <v>1.3484780704419386E-2</v>
      </c>
      <c r="BH10" s="88">
        <f>Finansēšana!BH99</f>
        <v>1.3484780704419386E-2</v>
      </c>
      <c r="BI10" s="88">
        <f>Finansēšana!BI99</f>
        <v>1.3484780704419386E-2</v>
      </c>
      <c r="BJ10" s="88">
        <f>Finansēšana!BJ99</f>
        <v>1.3484780704419386E-2</v>
      </c>
      <c r="BK10" s="88">
        <f>Finansēšana!BK99</f>
        <v>1.3484780704419386E-2</v>
      </c>
      <c r="BL10" s="88">
        <f>Finansēšana!BL99</f>
        <v>1.3484780704419386E-2</v>
      </c>
      <c r="BM10" s="88">
        <f>Finansēšana!BM99</f>
        <v>0</v>
      </c>
      <c r="BN10" s="88">
        <f>Finansēšana!BN99</f>
        <v>0</v>
      </c>
      <c r="BO10" s="88">
        <f>Finansēšana!BO99</f>
        <v>0</v>
      </c>
      <c r="BP10" s="88">
        <f>Finansēšana!BP99</f>
        <v>0</v>
      </c>
      <c r="BQ10" s="88">
        <f>Finansēšana!BQ99</f>
        <v>0</v>
      </c>
      <c r="BR10" s="88">
        <f>Finansēšana!BR99</f>
        <v>0</v>
      </c>
      <c r="BS10" s="88">
        <f>Finansēšana!BS99</f>
        <v>0</v>
      </c>
      <c r="BT10" s="88">
        <f>Finansēšana!BT99</f>
        <v>0</v>
      </c>
      <c r="BU10" s="88">
        <f>Finansēšana!BU99</f>
        <v>0</v>
      </c>
      <c r="BV10" s="88">
        <f>Finansēšana!BV99</f>
        <v>0</v>
      </c>
      <c r="BW10" s="88">
        <f>Finansēšana!BW99</f>
        <v>0</v>
      </c>
      <c r="BX10" s="88">
        <f>Finansēšana!BX99</f>
        <v>0</v>
      </c>
      <c r="BY10" s="88">
        <f>Finansēšana!BY99</f>
        <v>0</v>
      </c>
      <c r="BZ10" s="88">
        <f>Finansēšana!BZ99</f>
        <v>0</v>
      </c>
      <c r="CA10" s="88">
        <f>Finansēšana!CA99</f>
        <v>0</v>
      </c>
      <c r="CB10" s="88">
        <f>Finansēšana!CB99</f>
        <v>0</v>
      </c>
      <c r="CC10" s="88">
        <f>Finansēšana!CC99</f>
        <v>0</v>
      </c>
      <c r="CD10" s="88">
        <f>Finansēšana!CD99</f>
        <v>0</v>
      </c>
      <c r="CE10" s="88">
        <f>Finansēšana!CE99</f>
        <v>0</v>
      </c>
      <c r="CF10" s="88">
        <f>Finansēšana!CF99</f>
        <v>0</v>
      </c>
      <c r="CG10" s="88">
        <f>Finansēšana!CG99</f>
        <v>0</v>
      </c>
      <c r="CH10" s="88">
        <f>Finansēšana!CH99</f>
        <v>0</v>
      </c>
      <c r="CI10" s="88">
        <f>Finansēšana!CI99</f>
        <v>0</v>
      </c>
      <c r="CJ10" s="88">
        <f>Finansēšana!CJ99</f>
        <v>0</v>
      </c>
      <c r="CK10" s="88">
        <f>Finansēšana!CK99</f>
        <v>0</v>
      </c>
      <c r="CL10" s="88">
        <f>Finansēšana!CL99</f>
        <v>0</v>
      </c>
      <c r="CM10" s="88">
        <f>Finansēšana!CM99</f>
        <v>0</v>
      </c>
      <c r="CN10" s="88">
        <f>Finansēšana!CN99</f>
        <v>0</v>
      </c>
      <c r="CO10" s="88">
        <f>Finansēšana!CO99</f>
        <v>0</v>
      </c>
      <c r="CP10" s="88">
        <f>Finansēšana!CP99</f>
        <v>0</v>
      </c>
      <c r="CQ10" s="88">
        <f>Finansēšana!CQ99</f>
        <v>0</v>
      </c>
      <c r="CR10" s="88">
        <f>Finansēšana!CR99</f>
        <v>0</v>
      </c>
      <c r="CS10" s="88">
        <f>Finansēšana!CS99</f>
        <v>0</v>
      </c>
      <c r="CT10" s="88">
        <f>Finansēšana!CT99</f>
        <v>0</v>
      </c>
      <c r="CU10" s="88">
        <f>Finansēšana!CU99</f>
        <v>0</v>
      </c>
      <c r="CV10" s="88">
        <f>Finansēšana!CV99</f>
        <v>0</v>
      </c>
      <c r="CW10" s="88">
        <f>Finansēšana!CW99</f>
        <v>0</v>
      </c>
      <c r="CX10" s="88">
        <f>Finansēšana!CX99</f>
        <v>0</v>
      </c>
      <c r="CY10" s="88">
        <f>Finansēšana!CY99</f>
        <v>0</v>
      </c>
      <c r="CZ10" s="88">
        <f>Finansēšana!CZ99</f>
        <v>0</v>
      </c>
      <c r="DA10" s="88">
        <f>Finansēšana!DA99</f>
        <v>0</v>
      </c>
      <c r="DB10" s="88">
        <f>Finansēšana!DB99</f>
        <v>0</v>
      </c>
      <c r="DC10" s="88">
        <f>Finansēšana!DC99</f>
        <v>0</v>
      </c>
      <c r="DD10" s="88">
        <f>Finansēšana!DD99</f>
        <v>0</v>
      </c>
      <c r="DE10" s="88">
        <f>Finansēšana!DE99</f>
        <v>0</v>
      </c>
      <c r="DF10" s="88">
        <f>Finansēšana!DF99</f>
        <v>0</v>
      </c>
      <c r="DG10" s="88">
        <f>Finansēšana!DG99</f>
        <v>0</v>
      </c>
      <c r="DH10" s="88">
        <f>Finansēšana!DH99</f>
        <v>0</v>
      </c>
      <c r="DI10" s="88">
        <f>Finansēšana!DI99</f>
        <v>0</v>
      </c>
      <c r="DJ10" s="88">
        <f>Finansēšana!DJ99</f>
        <v>0</v>
      </c>
      <c r="DK10" s="88">
        <f>Finansēšana!DK99</f>
        <v>0</v>
      </c>
      <c r="DL10" s="88">
        <f>Finansēšana!DL99</f>
        <v>0</v>
      </c>
      <c r="DM10" s="88">
        <f>Finansēšana!DM99</f>
        <v>0</v>
      </c>
      <c r="DN10" s="88">
        <f>Finansēšana!DN99</f>
        <v>0</v>
      </c>
      <c r="DO10" s="88">
        <f>Finansēšana!DO99</f>
        <v>0</v>
      </c>
      <c r="DP10" s="88">
        <f>Finansēšana!DP99</f>
        <v>0</v>
      </c>
      <c r="DQ10" s="88">
        <f>Finansēšana!DQ99</f>
        <v>0</v>
      </c>
      <c r="DR10" s="88">
        <f>Finansēšana!DR99</f>
        <v>0</v>
      </c>
      <c r="DS10" s="88">
        <f>Finansēšana!DS99</f>
        <v>0</v>
      </c>
      <c r="DT10" s="88">
        <f>Finansēšana!DT99</f>
        <v>0</v>
      </c>
      <c r="DU10" s="88">
        <f>Finansēšana!DU99</f>
        <v>0</v>
      </c>
    </row>
    <row r="11" spans="1:125">
      <c r="A11" s="61">
        <f>Finansēšana!A127</f>
        <v>0</v>
      </c>
      <c r="B11" s="1"/>
      <c r="C11" s="1"/>
      <c r="D11" s="1"/>
      <c r="E11" s="88">
        <f>Finansēšana!E152</f>
        <v>7.622404706068675E-3</v>
      </c>
      <c r="F11" s="88">
        <f>Finansēšana!F152</f>
        <v>7.622404706068675E-3</v>
      </c>
      <c r="G11" s="88">
        <f>Finansēšana!G152</f>
        <v>7.622404706068675E-3</v>
      </c>
      <c r="H11" s="88">
        <f>Finansēšana!H152</f>
        <v>7.622404706068675E-3</v>
      </c>
      <c r="I11" s="88">
        <f>Finansēšana!I152</f>
        <v>7.622404706068675E-3</v>
      </c>
      <c r="J11" s="88">
        <f>Finansēšana!J152</f>
        <v>7.622404706068675E-3</v>
      </c>
      <c r="K11" s="88">
        <f>Finansēšana!K152</f>
        <v>7.622404706068675E-3</v>
      </c>
      <c r="L11" s="88">
        <f>Finansēšana!L152</f>
        <v>7.622404706068675E-3</v>
      </c>
      <c r="M11" s="88">
        <f>Finansēšana!M152</f>
        <v>7.622404706068675E-3</v>
      </c>
      <c r="N11" s="88">
        <f>Finansēšana!N152</f>
        <v>7.622404706068675E-3</v>
      </c>
      <c r="O11" s="88">
        <f>Finansēšana!O152</f>
        <v>7.622404706068675E-3</v>
      </c>
      <c r="P11" s="88">
        <f>Finansēšana!P152</f>
        <v>7.622404706068675E-3</v>
      </c>
      <c r="Q11" s="88">
        <f>Finansēšana!Q152</f>
        <v>7.622404706068675E-3</v>
      </c>
      <c r="R11" s="88">
        <f>Finansēšana!R152</f>
        <v>7.622404706068675E-3</v>
      </c>
      <c r="S11" s="88">
        <f>Finansēšana!S152</f>
        <v>7.622404706068675E-3</v>
      </c>
      <c r="T11" s="88">
        <f>Finansēšana!T152</f>
        <v>7.622404706068675E-3</v>
      </c>
      <c r="U11" s="88">
        <f>Finansēšana!U152</f>
        <v>7.622404706068675E-3</v>
      </c>
      <c r="V11" s="88">
        <f>Finansēšana!V152</f>
        <v>7.622404706068675E-3</v>
      </c>
      <c r="W11" s="88">
        <f>Finansēšana!W152</f>
        <v>7.622404706068675E-3</v>
      </c>
      <c r="X11" s="88">
        <f>Finansēšana!X152</f>
        <v>7.622404706068675E-3</v>
      </c>
      <c r="Y11" s="88">
        <f>Finansēšana!Y152</f>
        <v>7.622404706068675E-3</v>
      </c>
      <c r="Z11" s="88">
        <f>Finansēšana!Z152</f>
        <v>7.622404706068675E-3</v>
      </c>
      <c r="AA11" s="88">
        <f>Finansēšana!AA152</f>
        <v>7.622404706068675E-3</v>
      </c>
      <c r="AB11" s="88">
        <f>Finansēšana!AB152</f>
        <v>7.622404706068675E-3</v>
      </c>
      <c r="AC11" s="88">
        <f>Finansēšana!AC152</f>
        <v>7.622404706068675E-3</v>
      </c>
      <c r="AD11" s="88">
        <f>Finansēšana!AD152</f>
        <v>7.622404706068675E-3</v>
      </c>
      <c r="AE11" s="88">
        <f>Finansēšana!AE152</f>
        <v>7.622404706068675E-3</v>
      </c>
      <c r="AF11" s="88">
        <f>Finansēšana!AF152</f>
        <v>7.622404706068675E-3</v>
      </c>
      <c r="AG11" s="88">
        <f>Finansēšana!AG152</f>
        <v>7.622404706068675E-3</v>
      </c>
      <c r="AH11" s="88">
        <f>Finansēšana!AH152</f>
        <v>7.622404706068675E-3</v>
      </c>
      <c r="AI11" s="88">
        <f>Finansēšana!AI152</f>
        <v>7.622404706068675E-3</v>
      </c>
      <c r="AJ11" s="88">
        <f>Finansēšana!AJ152</f>
        <v>7.622404706068675E-3</v>
      </c>
      <c r="AK11" s="88">
        <f>Finansēšana!AK152</f>
        <v>7.622404706068675E-3</v>
      </c>
      <c r="AL11" s="88">
        <f>Finansēšana!AL152</f>
        <v>7.622404706068675E-3</v>
      </c>
      <c r="AM11" s="88">
        <f>Finansēšana!AM152</f>
        <v>7.622404706068675E-3</v>
      </c>
      <c r="AN11" s="88">
        <f>Finansēšana!AN152</f>
        <v>7.622404706068675E-3</v>
      </c>
      <c r="AO11" s="88">
        <f>Finansēšana!AO152</f>
        <v>7.622404706068675E-3</v>
      </c>
      <c r="AP11" s="88">
        <f>Finansēšana!AP152</f>
        <v>7.622404706068675E-3</v>
      </c>
      <c r="AQ11" s="88">
        <f>Finansēšana!AQ152</f>
        <v>7.622404706068675E-3</v>
      </c>
      <c r="AR11" s="88">
        <f>Finansēšana!AR152</f>
        <v>7.622404706068675E-3</v>
      </c>
      <c r="AS11" s="88">
        <f>Finansēšana!AS152</f>
        <v>7.622404706068675E-3</v>
      </c>
      <c r="AT11" s="88">
        <f>Finansēšana!AT152</f>
        <v>7.622404706068675E-3</v>
      </c>
      <c r="AU11" s="88">
        <f>Finansēšana!AU152</f>
        <v>7.622404706068675E-3</v>
      </c>
      <c r="AV11" s="88">
        <f>Finansēšana!AV152</f>
        <v>7.622404706068675E-3</v>
      </c>
      <c r="AW11" s="88">
        <f>Finansēšana!AW152</f>
        <v>7.622404706068675E-3</v>
      </c>
      <c r="AX11" s="88">
        <f>Finansēšana!AX152</f>
        <v>7.622404706068675E-3</v>
      </c>
      <c r="AY11" s="88">
        <f>Finansēšana!AY152</f>
        <v>7.622404706068675E-3</v>
      </c>
      <c r="AZ11" s="88">
        <f>Finansēšana!AZ152</f>
        <v>7.622404706068675E-3</v>
      </c>
      <c r="BA11" s="88">
        <f>Finansēšana!BA152</f>
        <v>7.622404706068675E-3</v>
      </c>
      <c r="BB11" s="88">
        <f>Finansēšana!BB152</f>
        <v>7.622404706068675E-3</v>
      </c>
      <c r="BC11" s="88">
        <f>Finansēšana!BC152</f>
        <v>7.622404706068675E-3</v>
      </c>
      <c r="BD11" s="88">
        <f>Finansēšana!BD152</f>
        <v>7.622404706068675E-3</v>
      </c>
      <c r="BE11" s="88">
        <f>Finansēšana!BE152</f>
        <v>7.622404706068675E-3</v>
      </c>
      <c r="BF11" s="88">
        <f>Finansēšana!BF152</f>
        <v>7.622404706068675E-3</v>
      </c>
      <c r="BG11" s="88">
        <f>Finansēšana!BG152</f>
        <v>7.622404706068675E-3</v>
      </c>
      <c r="BH11" s="88">
        <f>Finansēšana!BH152</f>
        <v>7.622404706068675E-3</v>
      </c>
      <c r="BI11" s="88">
        <f>Finansēšana!BI152</f>
        <v>7.622404706068675E-3</v>
      </c>
      <c r="BJ11" s="88">
        <f>Finansēšana!BJ152</f>
        <v>7.622404706068675E-3</v>
      </c>
      <c r="BK11" s="88">
        <f>Finansēšana!BK152</f>
        <v>7.622404706068675E-3</v>
      </c>
      <c r="BL11" s="88">
        <f>Finansēšana!BL152</f>
        <v>7.622404706068675E-3</v>
      </c>
      <c r="BM11" s="88">
        <f>Finansēšana!BM152</f>
        <v>7.622404706068675E-3</v>
      </c>
      <c r="BN11" s="88">
        <f>Finansēšana!BN152</f>
        <v>7.622404706068675E-3</v>
      </c>
      <c r="BO11" s="88">
        <f>Finansēšana!BO152</f>
        <v>7.622404706068675E-3</v>
      </c>
      <c r="BP11" s="88">
        <f>Finansēšana!BP152</f>
        <v>7.622404706068675E-3</v>
      </c>
      <c r="BQ11" s="88">
        <f>Finansēšana!BQ152</f>
        <v>7.622404706068675E-3</v>
      </c>
      <c r="BR11" s="88">
        <f>Finansēšana!BR152</f>
        <v>7.622404706068675E-3</v>
      </c>
      <c r="BS11" s="88">
        <f>Finansēšana!BS152</f>
        <v>7.622404706068675E-3</v>
      </c>
      <c r="BT11" s="88">
        <f>Finansēšana!BT152</f>
        <v>7.622404706068675E-3</v>
      </c>
      <c r="BU11" s="88">
        <f>Finansēšana!BU152</f>
        <v>7.622404706068675E-3</v>
      </c>
      <c r="BV11" s="88">
        <f>Finansēšana!BV152</f>
        <v>7.622404706068675E-3</v>
      </c>
      <c r="BW11" s="88">
        <f>Finansēšana!BW152</f>
        <v>7.622404706068675E-3</v>
      </c>
      <c r="BX11" s="88">
        <f>Finansēšana!BX152</f>
        <v>7.622404706068675E-3</v>
      </c>
      <c r="BY11" s="88">
        <f>Finansēšana!BY152</f>
        <v>7.622404706068675E-3</v>
      </c>
      <c r="BZ11" s="88">
        <f>Finansēšana!BZ152</f>
        <v>7.622404706068675E-3</v>
      </c>
      <c r="CA11" s="88">
        <f>Finansēšana!CA152</f>
        <v>7.622404706068675E-3</v>
      </c>
      <c r="CB11" s="88">
        <f>Finansēšana!CB152</f>
        <v>7.622404706068675E-3</v>
      </c>
      <c r="CC11" s="88">
        <f>Finansēšana!CC152</f>
        <v>7.622404706068675E-3</v>
      </c>
      <c r="CD11" s="88">
        <f>Finansēšana!CD152</f>
        <v>7.622404706068675E-3</v>
      </c>
      <c r="CE11" s="88">
        <f>Finansēšana!CE152</f>
        <v>7.622404706068675E-3</v>
      </c>
      <c r="CF11" s="88">
        <f>Finansēšana!CF152</f>
        <v>7.622404706068675E-3</v>
      </c>
      <c r="CG11" s="88">
        <f>Finansēšana!CG152</f>
        <v>7.622404706068675E-3</v>
      </c>
      <c r="CH11" s="88">
        <f>Finansēšana!CH152</f>
        <v>7.622404706068675E-3</v>
      </c>
      <c r="CI11" s="88">
        <f>Finansēšana!CI152</f>
        <v>7.622404706068675E-3</v>
      </c>
      <c r="CJ11" s="88">
        <f>Finansēšana!CJ152</f>
        <v>7.622404706068675E-3</v>
      </c>
      <c r="CK11" s="88">
        <f>Finansēšana!CK152</f>
        <v>7.622404706068675E-3</v>
      </c>
      <c r="CL11" s="88">
        <f>Finansēšana!CL152</f>
        <v>7.622404706068675E-3</v>
      </c>
      <c r="CM11" s="88">
        <f>Finansēšana!CM152</f>
        <v>7.622404706068675E-3</v>
      </c>
      <c r="CN11" s="88">
        <f>Finansēšana!CN152</f>
        <v>7.622404706068675E-3</v>
      </c>
      <c r="CO11" s="88">
        <f>Finansēšana!CO152</f>
        <v>7.622404706068675E-3</v>
      </c>
      <c r="CP11" s="88">
        <f>Finansēšana!CP152</f>
        <v>7.622404706068675E-3</v>
      </c>
      <c r="CQ11" s="88">
        <f>Finansēšana!CQ152</f>
        <v>7.622404706068675E-3</v>
      </c>
      <c r="CR11" s="88">
        <f>Finansēšana!CR152</f>
        <v>7.622404706068675E-3</v>
      </c>
      <c r="CS11" s="88">
        <f>Finansēšana!CS152</f>
        <v>7.622404706068675E-3</v>
      </c>
      <c r="CT11" s="88">
        <f>Finansēšana!CT152</f>
        <v>7.622404706068675E-3</v>
      </c>
      <c r="CU11" s="88">
        <f>Finansēšana!CU152</f>
        <v>7.622404706068675E-3</v>
      </c>
      <c r="CV11" s="88">
        <f>Finansēšana!CV152</f>
        <v>7.622404706068675E-3</v>
      </c>
      <c r="CW11" s="88">
        <f>Finansēšana!CW152</f>
        <v>7.622404706068675E-3</v>
      </c>
      <c r="CX11" s="88">
        <f>Finansēšana!CX152</f>
        <v>7.622404706068675E-3</v>
      </c>
      <c r="CY11" s="88">
        <f>Finansēšana!CY152</f>
        <v>7.622404706068675E-3</v>
      </c>
      <c r="CZ11" s="88">
        <f>Finansēšana!CZ152</f>
        <v>7.622404706068675E-3</v>
      </c>
      <c r="DA11" s="88">
        <f>Finansēšana!DA152</f>
        <v>7.622404706068675E-3</v>
      </c>
      <c r="DB11" s="88">
        <f>Finansēšana!DB152</f>
        <v>7.622404706068675E-3</v>
      </c>
      <c r="DC11" s="88">
        <f>Finansēšana!DC152</f>
        <v>7.622404706068675E-3</v>
      </c>
      <c r="DD11" s="88">
        <f>Finansēšana!DD152</f>
        <v>7.622404706068675E-3</v>
      </c>
      <c r="DE11" s="88">
        <f>Finansēšana!DE152</f>
        <v>7.622404706068675E-3</v>
      </c>
      <c r="DF11" s="88">
        <f>Finansēšana!DF152</f>
        <v>7.622404706068675E-3</v>
      </c>
      <c r="DG11" s="88">
        <f>Finansēšana!DG152</f>
        <v>7.622404706068675E-3</v>
      </c>
      <c r="DH11" s="88">
        <f>Finansēšana!DH152</f>
        <v>7.622404706068675E-3</v>
      </c>
      <c r="DI11" s="88">
        <f>Finansēšana!DI152</f>
        <v>7.622404706068675E-3</v>
      </c>
      <c r="DJ11" s="88">
        <f>Finansēšana!DJ152</f>
        <v>7.622404706068675E-3</v>
      </c>
      <c r="DK11" s="88">
        <f>Finansēšana!DK152</f>
        <v>7.622404706068675E-3</v>
      </c>
      <c r="DL11" s="88">
        <f>Finansēšana!DL152</f>
        <v>7.622404706068675E-3</v>
      </c>
      <c r="DM11" s="88">
        <f>Finansēšana!DM152</f>
        <v>7.622404706068675E-3</v>
      </c>
      <c r="DN11" s="88">
        <f>Finansēšana!DN152</f>
        <v>7.622404706068675E-3</v>
      </c>
      <c r="DO11" s="88">
        <f>Finansēšana!DO152</f>
        <v>7.622404706068675E-3</v>
      </c>
      <c r="DP11" s="88">
        <f>Finansēšana!DP152</f>
        <v>7.622404706068675E-3</v>
      </c>
      <c r="DQ11" s="88">
        <f>Finansēšana!DQ152</f>
        <v>7.622404706068675E-3</v>
      </c>
      <c r="DR11" s="88">
        <f>Finansēšana!DR152</f>
        <v>7.622404706068675E-3</v>
      </c>
      <c r="DS11" s="88">
        <f>Finansēšana!DS152</f>
        <v>7.622404706068675E-3</v>
      </c>
      <c r="DT11" s="88">
        <f>Finansēšana!DT152</f>
        <v>7.622404706068675E-3</v>
      </c>
      <c r="DU11" s="88">
        <f>Finansēšana!DU152</f>
        <v>7.622404706068675E-3</v>
      </c>
    </row>
    <row r="12" spans="1:125">
      <c r="A12" s="61">
        <f>Finansēšana!A179</f>
        <v>0</v>
      </c>
      <c r="B12" s="1"/>
      <c r="C12" s="1"/>
      <c r="D12" s="1"/>
      <c r="E12" s="88">
        <f>Finansēšana!E204</f>
        <v>7.622404706068675E-3</v>
      </c>
      <c r="F12" s="88">
        <f>Finansēšana!F204</f>
        <v>7.622404706068675E-3</v>
      </c>
      <c r="G12" s="88">
        <f>Finansēšana!G204</f>
        <v>7.622404706068675E-3</v>
      </c>
      <c r="H12" s="88">
        <f>Finansēšana!H204</f>
        <v>7.622404706068675E-3</v>
      </c>
      <c r="I12" s="88">
        <f>Finansēšana!I204</f>
        <v>7.622404706068675E-3</v>
      </c>
      <c r="J12" s="88">
        <f>Finansēšana!J204</f>
        <v>7.622404706068675E-3</v>
      </c>
      <c r="K12" s="88">
        <f>Finansēšana!K204</f>
        <v>7.622404706068675E-3</v>
      </c>
      <c r="L12" s="88">
        <f>Finansēšana!L204</f>
        <v>7.622404706068675E-3</v>
      </c>
      <c r="M12" s="88">
        <f>Finansēšana!M204</f>
        <v>7.622404706068675E-3</v>
      </c>
      <c r="N12" s="88">
        <f>Finansēšana!N204</f>
        <v>7.622404706068675E-3</v>
      </c>
      <c r="O12" s="88">
        <f>Finansēšana!O204</f>
        <v>7.622404706068675E-3</v>
      </c>
      <c r="P12" s="88">
        <f>Finansēšana!P204</f>
        <v>7.622404706068675E-3</v>
      </c>
      <c r="Q12" s="88">
        <f>Finansēšana!Q204</f>
        <v>7.622404706068675E-3</v>
      </c>
      <c r="R12" s="88">
        <f>Finansēšana!R204</f>
        <v>7.622404706068675E-3</v>
      </c>
      <c r="S12" s="88">
        <f>Finansēšana!S204</f>
        <v>7.622404706068675E-3</v>
      </c>
      <c r="T12" s="88">
        <f>Finansēšana!T204</f>
        <v>7.622404706068675E-3</v>
      </c>
      <c r="U12" s="88">
        <f>Finansēšana!U204</f>
        <v>7.622404706068675E-3</v>
      </c>
      <c r="V12" s="88">
        <f>Finansēšana!V204</f>
        <v>7.622404706068675E-3</v>
      </c>
      <c r="W12" s="88">
        <f>Finansēšana!W204</f>
        <v>7.622404706068675E-3</v>
      </c>
      <c r="X12" s="88">
        <f>Finansēšana!X204</f>
        <v>7.622404706068675E-3</v>
      </c>
      <c r="Y12" s="88">
        <f>Finansēšana!Y204</f>
        <v>7.622404706068675E-3</v>
      </c>
      <c r="Z12" s="88">
        <f>Finansēšana!Z204</f>
        <v>7.622404706068675E-3</v>
      </c>
      <c r="AA12" s="88">
        <f>Finansēšana!AA204</f>
        <v>7.622404706068675E-3</v>
      </c>
      <c r="AB12" s="88">
        <f>Finansēšana!AB204</f>
        <v>7.622404706068675E-3</v>
      </c>
      <c r="AC12" s="88">
        <f>Finansēšana!AC204</f>
        <v>7.622404706068675E-3</v>
      </c>
      <c r="AD12" s="88">
        <f>Finansēšana!AD204</f>
        <v>7.622404706068675E-3</v>
      </c>
      <c r="AE12" s="88">
        <f>Finansēšana!AE204</f>
        <v>7.622404706068675E-3</v>
      </c>
      <c r="AF12" s="88">
        <f>Finansēšana!AF204</f>
        <v>7.622404706068675E-3</v>
      </c>
      <c r="AG12" s="88">
        <f>Finansēšana!AG204</f>
        <v>7.622404706068675E-3</v>
      </c>
      <c r="AH12" s="88">
        <f>Finansēšana!AH204</f>
        <v>7.622404706068675E-3</v>
      </c>
      <c r="AI12" s="88">
        <f>Finansēšana!AI204</f>
        <v>7.622404706068675E-3</v>
      </c>
      <c r="AJ12" s="88">
        <f>Finansēšana!AJ204</f>
        <v>7.622404706068675E-3</v>
      </c>
      <c r="AK12" s="88">
        <f>Finansēšana!AK204</f>
        <v>7.622404706068675E-3</v>
      </c>
      <c r="AL12" s="88">
        <f>Finansēšana!AL204</f>
        <v>7.622404706068675E-3</v>
      </c>
      <c r="AM12" s="88">
        <f>Finansēšana!AM204</f>
        <v>7.622404706068675E-3</v>
      </c>
      <c r="AN12" s="88">
        <f>Finansēšana!AN204</f>
        <v>7.622404706068675E-3</v>
      </c>
      <c r="AO12" s="88">
        <f>Finansēšana!AO204</f>
        <v>7.622404706068675E-3</v>
      </c>
      <c r="AP12" s="88">
        <f>Finansēšana!AP204</f>
        <v>7.622404706068675E-3</v>
      </c>
      <c r="AQ12" s="88">
        <f>Finansēšana!AQ204</f>
        <v>7.622404706068675E-3</v>
      </c>
      <c r="AR12" s="88">
        <f>Finansēšana!AR204</f>
        <v>7.622404706068675E-3</v>
      </c>
      <c r="AS12" s="88">
        <f>Finansēšana!AS204</f>
        <v>7.622404706068675E-3</v>
      </c>
      <c r="AT12" s="88">
        <f>Finansēšana!AT204</f>
        <v>7.622404706068675E-3</v>
      </c>
      <c r="AU12" s="88">
        <f>Finansēšana!AU204</f>
        <v>7.622404706068675E-3</v>
      </c>
      <c r="AV12" s="88">
        <f>Finansēšana!AV204</f>
        <v>7.622404706068675E-3</v>
      </c>
      <c r="AW12" s="88">
        <f>Finansēšana!AW204</f>
        <v>7.622404706068675E-3</v>
      </c>
      <c r="AX12" s="88">
        <f>Finansēšana!AX204</f>
        <v>7.622404706068675E-3</v>
      </c>
      <c r="AY12" s="88">
        <f>Finansēšana!AY204</f>
        <v>7.622404706068675E-3</v>
      </c>
      <c r="AZ12" s="88">
        <f>Finansēšana!AZ204</f>
        <v>7.622404706068675E-3</v>
      </c>
      <c r="BA12" s="88">
        <f>Finansēšana!BA204</f>
        <v>7.622404706068675E-3</v>
      </c>
      <c r="BB12" s="88">
        <f>Finansēšana!BB204</f>
        <v>7.622404706068675E-3</v>
      </c>
      <c r="BC12" s="88">
        <f>Finansēšana!BC204</f>
        <v>7.622404706068675E-3</v>
      </c>
      <c r="BD12" s="88">
        <f>Finansēšana!BD204</f>
        <v>7.622404706068675E-3</v>
      </c>
      <c r="BE12" s="88">
        <f>Finansēšana!BE204</f>
        <v>7.622404706068675E-3</v>
      </c>
      <c r="BF12" s="88">
        <f>Finansēšana!BF204</f>
        <v>7.622404706068675E-3</v>
      </c>
      <c r="BG12" s="88">
        <f>Finansēšana!BG204</f>
        <v>7.622404706068675E-3</v>
      </c>
      <c r="BH12" s="88">
        <f>Finansēšana!BH204</f>
        <v>7.622404706068675E-3</v>
      </c>
      <c r="BI12" s="88">
        <f>Finansēšana!BI204</f>
        <v>7.622404706068675E-3</v>
      </c>
      <c r="BJ12" s="88">
        <f>Finansēšana!BJ204</f>
        <v>7.622404706068675E-3</v>
      </c>
      <c r="BK12" s="88">
        <f>Finansēšana!BK204</f>
        <v>7.622404706068675E-3</v>
      </c>
      <c r="BL12" s="88">
        <f>Finansēšana!BL204</f>
        <v>7.622404706068675E-3</v>
      </c>
      <c r="BM12" s="88">
        <f>Finansēšana!BM204</f>
        <v>7.622404706068675E-3</v>
      </c>
      <c r="BN12" s="88">
        <f>Finansēšana!BN204</f>
        <v>7.622404706068675E-3</v>
      </c>
      <c r="BO12" s="88">
        <f>Finansēšana!BO204</f>
        <v>7.622404706068675E-3</v>
      </c>
      <c r="BP12" s="88">
        <f>Finansēšana!BP204</f>
        <v>7.622404706068675E-3</v>
      </c>
      <c r="BQ12" s="88">
        <f>Finansēšana!BQ204</f>
        <v>7.622404706068675E-3</v>
      </c>
      <c r="BR12" s="88">
        <f>Finansēšana!BR204</f>
        <v>7.622404706068675E-3</v>
      </c>
      <c r="BS12" s="88">
        <f>Finansēšana!BS204</f>
        <v>7.622404706068675E-3</v>
      </c>
      <c r="BT12" s="88">
        <f>Finansēšana!BT204</f>
        <v>7.622404706068675E-3</v>
      </c>
      <c r="BU12" s="88">
        <f>Finansēšana!BU204</f>
        <v>7.622404706068675E-3</v>
      </c>
      <c r="BV12" s="88">
        <f>Finansēšana!BV204</f>
        <v>7.622404706068675E-3</v>
      </c>
      <c r="BW12" s="88">
        <f>Finansēšana!BW204</f>
        <v>7.622404706068675E-3</v>
      </c>
      <c r="BX12" s="88">
        <f>Finansēšana!BX204</f>
        <v>7.622404706068675E-3</v>
      </c>
      <c r="BY12" s="88">
        <f>Finansēšana!BY204</f>
        <v>7.622404706068675E-3</v>
      </c>
      <c r="BZ12" s="88">
        <f>Finansēšana!BZ204</f>
        <v>7.622404706068675E-3</v>
      </c>
      <c r="CA12" s="88">
        <f>Finansēšana!CA204</f>
        <v>7.622404706068675E-3</v>
      </c>
      <c r="CB12" s="88">
        <f>Finansēšana!CB204</f>
        <v>7.622404706068675E-3</v>
      </c>
      <c r="CC12" s="88">
        <f>Finansēšana!CC204</f>
        <v>7.622404706068675E-3</v>
      </c>
      <c r="CD12" s="88">
        <f>Finansēšana!CD204</f>
        <v>7.622404706068675E-3</v>
      </c>
      <c r="CE12" s="88">
        <f>Finansēšana!CE204</f>
        <v>7.622404706068675E-3</v>
      </c>
      <c r="CF12" s="88">
        <f>Finansēšana!CF204</f>
        <v>7.622404706068675E-3</v>
      </c>
      <c r="CG12" s="88">
        <f>Finansēšana!CG204</f>
        <v>7.622404706068675E-3</v>
      </c>
      <c r="CH12" s="88">
        <f>Finansēšana!CH204</f>
        <v>7.622404706068675E-3</v>
      </c>
      <c r="CI12" s="88">
        <f>Finansēšana!CI204</f>
        <v>7.622404706068675E-3</v>
      </c>
      <c r="CJ12" s="88">
        <f>Finansēšana!CJ204</f>
        <v>7.622404706068675E-3</v>
      </c>
      <c r="CK12" s="88">
        <f>Finansēšana!CK204</f>
        <v>7.622404706068675E-3</v>
      </c>
      <c r="CL12" s="88">
        <f>Finansēšana!CL204</f>
        <v>7.622404706068675E-3</v>
      </c>
      <c r="CM12" s="88">
        <f>Finansēšana!CM204</f>
        <v>7.622404706068675E-3</v>
      </c>
      <c r="CN12" s="88">
        <f>Finansēšana!CN204</f>
        <v>7.622404706068675E-3</v>
      </c>
      <c r="CO12" s="88">
        <f>Finansēšana!CO204</f>
        <v>7.622404706068675E-3</v>
      </c>
      <c r="CP12" s="88">
        <f>Finansēšana!CP204</f>
        <v>7.622404706068675E-3</v>
      </c>
      <c r="CQ12" s="88">
        <f>Finansēšana!CQ204</f>
        <v>7.622404706068675E-3</v>
      </c>
      <c r="CR12" s="88">
        <f>Finansēšana!CR204</f>
        <v>7.622404706068675E-3</v>
      </c>
      <c r="CS12" s="88">
        <f>Finansēšana!CS204</f>
        <v>7.622404706068675E-3</v>
      </c>
      <c r="CT12" s="88">
        <f>Finansēšana!CT204</f>
        <v>7.622404706068675E-3</v>
      </c>
      <c r="CU12" s="88">
        <f>Finansēšana!CU204</f>
        <v>7.622404706068675E-3</v>
      </c>
      <c r="CV12" s="88">
        <f>Finansēšana!CV204</f>
        <v>7.622404706068675E-3</v>
      </c>
      <c r="CW12" s="88">
        <f>Finansēšana!CW204</f>
        <v>7.622404706068675E-3</v>
      </c>
      <c r="CX12" s="88">
        <f>Finansēšana!CX204</f>
        <v>7.622404706068675E-3</v>
      </c>
      <c r="CY12" s="88">
        <f>Finansēšana!CY204</f>
        <v>7.622404706068675E-3</v>
      </c>
      <c r="CZ12" s="88">
        <f>Finansēšana!CZ204</f>
        <v>7.622404706068675E-3</v>
      </c>
      <c r="DA12" s="88">
        <f>Finansēšana!DA204</f>
        <v>7.622404706068675E-3</v>
      </c>
      <c r="DB12" s="88">
        <f>Finansēšana!DB204</f>
        <v>7.622404706068675E-3</v>
      </c>
      <c r="DC12" s="88">
        <f>Finansēšana!DC204</f>
        <v>7.622404706068675E-3</v>
      </c>
      <c r="DD12" s="88">
        <f>Finansēšana!DD204</f>
        <v>7.622404706068675E-3</v>
      </c>
      <c r="DE12" s="88">
        <f>Finansēšana!DE204</f>
        <v>7.622404706068675E-3</v>
      </c>
      <c r="DF12" s="88">
        <f>Finansēšana!DF204</f>
        <v>7.622404706068675E-3</v>
      </c>
      <c r="DG12" s="88">
        <f>Finansēšana!DG204</f>
        <v>7.622404706068675E-3</v>
      </c>
      <c r="DH12" s="88">
        <f>Finansēšana!DH204</f>
        <v>7.622404706068675E-3</v>
      </c>
      <c r="DI12" s="88">
        <f>Finansēšana!DI204</f>
        <v>7.622404706068675E-3</v>
      </c>
      <c r="DJ12" s="88">
        <f>Finansēšana!DJ204</f>
        <v>7.622404706068675E-3</v>
      </c>
      <c r="DK12" s="88">
        <f>Finansēšana!DK204</f>
        <v>7.622404706068675E-3</v>
      </c>
      <c r="DL12" s="88">
        <f>Finansēšana!DL204</f>
        <v>7.622404706068675E-3</v>
      </c>
      <c r="DM12" s="88">
        <f>Finansēšana!DM204</f>
        <v>7.622404706068675E-3</v>
      </c>
      <c r="DN12" s="88">
        <f>Finansēšana!DN204</f>
        <v>7.622404706068675E-3</v>
      </c>
      <c r="DO12" s="88">
        <f>Finansēšana!DO204</f>
        <v>7.622404706068675E-3</v>
      </c>
      <c r="DP12" s="88">
        <f>Finansēšana!DP204</f>
        <v>7.622404706068675E-3</v>
      </c>
      <c r="DQ12" s="88">
        <f>Finansēšana!DQ204</f>
        <v>7.622404706068675E-3</v>
      </c>
      <c r="DR12" s="88">
        <f>Finansēšana!DR204</f>
        <v>7.622404706068675E-3</v>
      </c>
      <c r="DS12" s="88">
        <f>Finansēšana!DS204</f>
        <v>7.622404706068675E-3</v>
      </c>
      <c r="DT12" s="88">
        <f>Finansēšana!DT204</f>
        <v>7.622404706068675E-3</v>
      </c>
      <c r="DU12" s="88">
        <f>Finansēšana!DU204</f>
        <v>7.622404706068675E-3</v>
      </c>
    </row>
    <row r="13" spans="1:125">
      <c r="A13" s="61" t="str">
        <f>Finansēšana!A232</f>
        <v>Subordinētais kapitāls</v>
      </c>
      <c r="B13" s="1"/>
      <c r="C13" s="1"/>
      <c r="D13" s="1"/>
      <c r="E13" s="88">
        <f>Finansēšana!E245</f>
        <v>0</v>
      </c>
      <c r="F13" s="88">
        <f>Finansēšana!F245</f>
        <v>0</v>
      </c>
      <c r="G13" s="88">
        <f>Finansēšana!G245</f>
        <v>0</v>
      </c>
      <c r="H13" s="88">
        <f>Finansēšana!H245</f>
        <v>0</v>
      </c>
      <c r="I13" s="88">
        <f>Finansēšana!I245</f>
        <v>0</v>
      </c>
      <c r="J13" s="88">
        <f>Finansēšana!J245</f>
        <v>0</v>
      </c>
      <c r="K13" s="88">
        <f>Finansēšana!K245</f>
        <v>0</v>
      </c>
      <c r="L13" s="88">
        <f>Finansēšana!L245</f>
        <v>0</v>
      </c>
      <c r="M13" s="88">
        <f>Finansēšana!M245</f>
        <v>0</v>
      </c>
      <c r="N13" s="88">
        <f>Finansēšana!N245</f>
        <v>0</v>
      </c>
      <c r="O13" s="88">
        <f>Finansēšana!O245</f>
        <v>0</v>
      </c>
      <c r="P13" s="88">
        <f>Finansēšana!P245</f>
        <v>0</v>
      </c>
      <c r="Q13" s="88">
        <f>Finansēšana!Q245</f>
        <v>0</v>
      </c>
      <c r="R13" s="88">
        <f>Finansēšana!R245</f>
        <v>0</v>
      </c>
      <c r="S13" s="88">
        <f>Finansēšana!S245</f>
        <v>0</v>
      </c>
      <c r="T13" s="88">
        <f>Finansēšana!T245</f>
        <v>0</v>
      </c>
      <c r="U13" s="88">
        <f>Finansēšana!U245</f>
        <v>0</v>
      </c>
      <c r="V13" s="88">
        <f>Finansēšana!V245</f>
        <v>0</v>
      </c>
      <c r="W13" s="88">
        <f>Finansēšana!W245</f>
        <v>0</v>
      </c>
      <c r="X13" s="88">
        <f>Finansēšana!X245</f>
        <v>0</v>
      </c>
      <c r="Y13" s="88">
        <f>Finansēšana!Y245</f>
        <v>0</v>
      </c>
      <c r="Z13" s="88">
        <f>Finansēšana!Z245</f>
        <v>0</v>
      </c>
      <c r="AA13" s="88">
        <f>Finansēšana!AA245</f>
        <v>0</v>
      </c>
      <c r="AB13" s="88">
        <f>Finansēšana!AB245</f>
        <v>0</v>
      </c>
      <c r="AC13" s="88">
        <f>Finansēšana!AC245</f>
        <v>0</v>
      </c>
      <c r="AD13" s="88">
        <f>Finansēšana!AD245</f>
        <v>0</v>
      </c>
      <c r="AE13" s="88">
        <f>Finansēšana!AE245</f>
        <v>0</v>
      </c>
      <c r="AF13" s="88">
        <f>Finansēšana!AF245</f>
        <v>0</v>
      </c>
      <c r="AG13" s="88">
        <f>Finansēšana!AG245</f>
        <v>0</v>
      </c>
      <c r="AH13" s="88">
        <f>Finansēšana!AH245</f>
        <v>0</v>
      </c>
      <c r="AI13" s="88">
        <f>Finansēšana!AI245</f>
        <v>0</v>
      </c>
      <c r="AJ13" s="88">
        <f>Finansēšana!AJ245</f>
        <v>0</v>
      </c>
      <c r="AK13" s="88">
        <f>Finansēšana!AK245</f>
        <v>0</v>
      </c>
      <c r="AL13" s="88">
        <f>Finansēšana!AL245</f>
        <v>0</v>
      </c>
      <c r="AM13" s="88">
        <f>Finansēšana!AM245</f>
        <v>0</v>
      </c>
      <c r="AN13" s="88">
        <f>Finansēšana!AN245</f>
        <v>0</v>
      </c>
      <c r="AO13" s="88">
        <f>Finansēšana!AO245</f>
        <v>0</v>
      </c>
      <c r="AP13" s="88">
        <f>Finansēšana!AP245</f>
        <v>0</v>
      </c>
      <c r="AQ13" s="88">
        <f>Finansēšana!AQ245</f>
        <v>0</v>
      </c>
      <c r="AR13" s="88">
        <f>Finansēšana!AR245</f>
        <v>0</v>
      </c>
      <c r="AS13" s="88">
        <f>Finansēšana!AS245</f>
        <v>0</v>
      </c>
      <c r="AT13" s="88">
        <f>Finansēšana!AT245</f>
        <v>0</v>
      </c>
      <c r="AU13" s="88">
        <f>Finansēšana!AU245</f>
        <v>0</v>
      </c>
      <c r="AV13" s="88">
        <f>Finansēšana!AV245</f>
        <v>0</v>
      </c>
      <c r="AW13" s="88">
        <f>Finansēšana!AW245</f>
        <v>0</v>
      </c>
      <c r="AX13" s="88">
        <f>Finansēšana!AX245</f>
        <v>0</v>
      </c>
      <c r="AY13" s="88">
        <f>Finansēšana!AY245</f>
        <v>0</v>
      </c>
      <c r="AZ13" s="88">
        <f>Finansēšana!AZ245</f>
        <v>0</v>
      </c>
      <c r="BA13" s="88">
        <f>Finansēšana!BA245</f>
        <v>0</v>
      </c>
      <c r="BB13" s="88">
        <f>Finansēšana!BB245</f>
        <v>0</v>
      </c>
      <c r="BC13" s="88">
        <f>Finansēšana!BC245</f>
        <v>0</v>
      </c>
      <c r="BD13" s="88">
        <f>Finansēšana!BD245</f>
        <v>0</v>
      </c>
      <c r="BE13" s="88">
        <f>Finansēšana!BE245</f>
        <v>0</v>
      </c>
      <c r="BF13" s="88">
        <f>Finansēšana!BF245</f>
        <v>0</v>
      </c>
      <c r="BG13" s="88">
        <f>Finansēšana!BG245</f>
        <v>0</v>
      </c>
      <c r="BH13" s="88">
        <f>Finansēšana!BH245</f>
        <v>0</v>
      </c>
      <c r="BI13" s="88">
        <f>Finansēšana!BI245</f>
        <v>0</v>
      </c>
      <c r="BJ13" s="88">
        <f>Finansēšana!BJ245</f>
        <v>0</v>
      </c>
      <c r="BK13" s="88">
        <f>Finansēšana!BK245</f>
        <v>0</v>
      </c>
      <c r="BL13" s="88">
        <f>Finansēšana!BL245</f>
        <v>0</v>
      </c>
      <c r="BM13" s="88">
        <f>Finansēšana!BM245</f>
        <v>0</v>
      </c>
      <c r="BN13" s="88">
        <f>Finansēšana!BN245</f>
        <v>0</v>
      </c>
      <c r="BO13" s="88">
        <f>Finansēšana!BO245</f>
        <v>0</v>
      </c>
      <c r="BP13" s="88">
        <f>Finansēšana!BP245</f>
        <v>0</v>
      </c>
      <c r="BQ13" s="88">
        <f>Finansēšana!BQ245</f>
        <v>0</v>
      </c>
      <c r="BR13" s="88">
        <f>Finansēšana!BR245</f>
        <v>0</v>
      </c>
      <c r="BS13" s="88">
        <f>Finansēšana!BS245</f>
        <v>0</v>
      </c>
      <c r="BT13" s="88">
        <f>Finansēšana!BT245</f>
        <v>0</v>
      </c>
      <c r="BU13" s="88">
        <f>Finansēšana!BU245</f>
        <v>0</v>
      </c>
      <c r="BV13" s="88">
        <f>Finansēšana!BV245</f>
        <v>0</v>
      </c>
      <c r="BW13" s="88">
        <f>Finansēšana!BW245</f>
        <v>0</v>
      </c>
      <c r="BX13" s="88">
        <f>Finansēšana!BX245</f>
        <v>0</v>
      </c>
      <c r="BY13" s="88">
        <f>Finansēšana!BY245</f>
        <v>0</v>
      </c>
      <c r="BZ13" s="88">
        <f>Finansēšana!BZ245</f>
        <v>0</v>
      </c>
      <c r="CA13" s="88">
        <f>Finansēšana!CA245</f>
        <v>0</v>
      </c>
      <c r="CB13" s="88">
        <f>Finansēšana!CB245</f>
        <v>0</v>
      </c>
      <c r="CC13" s="88">
        <f>Finansēšana!CC245</f>
        <v>0</v>
      </c>
      <c r="CD13" s="88">
        <f>Finansēšana!CD245</f>
        <v>0</v>
      </c>
      <c r="CE13" s="88">
        <f>Finansēšana!CE245</f>
        <v>0</v>
      </c>
      <c r="CF13" s="88">
        <f>Finansēšana!CF245</f>
        <v>0</v>
      </c>
      <c r="CG13" s="88">
        <f>Finansēšana!CG245</f>
        <v>0</v>
      </c>
      <c r="CH13" s="88">
        <f>Finansēšana!CH245</f>
        <v>0</v>
      </c>
      <c r="CI13" s="88">
        <f>Finansēšana!CI245</f>
        <v>0</v>
      </c>
      <c r="CJ13" s="88">
        <f>Finansēšana!CJ245</f>
        <v>0</v>
      </c>
      <c r="CK13" s="88">
        <f>Finansēšana!CK245</f>
        <v>0</v>
      </c>
      <c r="CL13" s="88">
        <f>Finansēšana!CL245</f>
        <v>0</v>
      </c>
      <c r="CM13" s="88">
        <f>Finansēšana!CM245</f>
        <v>0</v>
      </c>
      <c r="CN13" s="88">
        <f>Finansēšana!CN245</f>
        <v>0</v>
      </c>
      <c r="CO13" s="88">
        <f>Finansēšana!CO245</f>
        <v>0</v>
      </c>
      <c r="CP13" s="88">
        <f>Finansēšana!CP245</f>
        <v>0</v>
      </c>
      <c r="CQ13" s="88">
        <f>Finansēšana!CQ245</f>
        <v>0</v>
      </c>
      <c r="CR13" s="88">
        <f>Finansēšana!CR245</f>
        <v>0</v>
      </c>
      <c r="CS13" s="88">
        <f>Finansēšana!CS245</f>
        <v>0</v>
      </c>
      <c r="CT13" s="88">
        <f>Finansēšana!CT245</f>
        <v>0</v>
      </c>
      <c r="CU13" s="88">
        <f>Finansēšana!CU245</f>
        <v>0</v>
      </c>
      <c r="CV13" s="88">
        <f>Finansēšana!CV245</f>
        <v>0</v>
      </c>
      <c r="CW13" s="88">
        <f>Finansēšana!CW245</f>
        <v>0</v>
      </c>
      <c r="CX13" s="88">
        <f>Finansēšana!CX245</f>
        <v>0</v>
      </c>
      <c r="CY13" s="88">
        <f>Finansēšana!CY245</f>
        <v>0</v>
      </c>
      <c r="CZ13" s="88">
        <f>Finansēšana!CZ245</f>
        <v>0</v>
      </c>
      <c r="DA13" s="88">
        <f>Finansēšana!DA245</f>
        <v>0</v>
      </c>
      <c r="DB13" s="88">
        <f>Finansēšana!DB245</f>
        <v>0</v>
      </c>
      <c r="DC13" s="88">
        <f>Finansēšana!DC245</f>
        <v>0</v>
      </c>
      <c r="DD13" s="88">
        <f>Finansēšana!DD245</f>
        <v>0</v>
      </c>
      <c r="DE13" s="88">
        <f>Finansēšana!DE245</f>
        <v>0</v>
      </c>
      <c r="DF13" s="88">
        <f>Finansēšana!DF245</f>
        <v>0</v>
      </c>
      <c r="DG13" s="88">
        <f>Finansēšana!DG245</f>
        <v>0</v>
      </c>
      <c r="DH13" s="88">
        <f>Finansēšana!DH245</f>
        <v>0</v>
      </c>
      <c r="DI13" s="88">
        <f>Finansēšana!DI245</f>
        <v>0</v>
      </c>
      <c r="DJ13" s="88">
        <f>Finansēšana!DJ245</f>
        <v>0</v>
      </c>
      <c r="DK13" s="88">
        <f>Finansēšana!DK245</f>
        <v>0</v>
      </c>
      <c r="DL13" s="88">
        <f>Finansēšana!DL245</f>
        <v>0</v>
      </c>
      <c r="DM13" s="88">
        <f>Finansēšana!DM245</f>
        <v>0</v>
      </c>
      <c r="DN13" s="88">
        <f>Finansēšana!DN245</f>
        <v>0</v>
      </c>
      <c r="DO13" s="88">
        <f>Finansēšana!DO245</f>
        <v>0</v>
      </c>
      <c r="DP13" s="88">
        <f>Finansēšana!DP245</f>
        <v>0</v>
      </c>
      <c r="DQ13" s="88">
        <f>Finansēšana!DQ245</f>
        <v>0</v>
      </c>
      <c r="DR13" s="88">
        <f>Finansēšana!DR245</f>
        <v>0</v>
      </c>
      <c r="DS13" s="88">
        <f>Finansēšana!DS245</f>
        <v>0</v>
      </c>
      <c r="DT13" s="88">
        <f>Finansēšana!DT245</f>
        <v>0</v>
      </c>
      <c r="DU13" s="88">
        <f>Finansēšana!DU245</f>
        <v>0</v>
      </c>
    </row>
    <row r="14" spans="1:125">
      <c r="A14" s="2"/>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c r="A15" s="61" t="str">
        <f>Finansēšana!A270</f>
        <v>Kredītu atlikums perioda sākumā</v>
      </c>
      <c r="B15" s="1"/>
      <c r="C15" s="1"/>
      <c r="D15" s="1"/>
      <c r="E15" s="69">
        <f>Finansēšana!E270</f>
        <v>0</v>
      </c>
      <c r="F15" s="69">
        <f>Finansēšana!F270</f>
        <v>364543.53679966927</v>
      </c>
      <c r="G15" s="69">
        <f>Finansēšana!G270</f>
        <v>1892715.589937811</v>
      </c>
      <c r="H15" s="69">
        <f>Finansēšana!H270</f>
        <v>3455959.5234865965</v>
      </c>
      <c r="I15" s="69">
        <f>Finansēšana!I270</f>
        <v>5054816.6100739138</v>
      </c>
      <c r="J15" s="69">
        <f>Finansēšana!J270</f>
        <v>6686276.1524783168</v>
      </c>
      <c r="K15" s="69">
        <f>Finansēšana!K270</f>
        <v>6603485.2709694458</v>
      </c>
      <c r="L15" s="69">
        <f>Finansēšana!L270</f>
        <v>6519577.972579102</v>
      </c>
      <c r="M15" s="69">
        <f>Finansēšana!M270</f>
        <v>6434539.2026704643</v>
      </c>
      <c r="N15" s="69">
        <f>Finansēšana!N270</f>
        <v>6348353.7035982348</v>
      </c>
      <c r="O15" s="69">
        <f>Finansēšana!O270</f>
        <v>6261006.0119711151</v>
      </c>
      <c r="P15" s="69">
        <f>Finansēšana!P270</f>
        <v>6172480.4558773665</v>
      </c>
      <c r="Q15" s="69">
        <f>Finansēšana!Q270</f>
        <v>6082761.1520729568</v>
      </c>
      <c r="R15" s="69">
        <f>Finansēšana!R270</f>
        <v>5991832.0031317919</v>
      </c>
      <c r="S15" s="69">
        <f>Finansēšana!S270</f>
        <v>5899676.6945575159</v>
      </c>
      <c r="T15" s="69">
        <f>Finansēšana!T270</f>
        <v>5806278.6918563675</v>
      </c>
      <c r="U15" s="69">
        <f>Finansēšana!U270</f>
        <v>5711621.2375705633</v>
      </c>
      <c r="V15" s="69">
        <f>Finansēšana!V270</f>
        <v>5615687.3482716763</v>
      </c>
      <c r="W15" s="69">
        <f>Finansēšana!W270</f>
        <v>5518459.8115134723</v>
      </c>
      <c r="X15" s="69">
        <f>Finansēšana!X270</f>
        <v>5419921.1827436527</v>
      </c>
      <c r="Y15" s="69">
        <f>Finansēšana!Y270</f>
        <v>5320053.7821739577</v>
      </c>
      <c r="Z15" s="69">
        <f>Finansēšana!Z270</f>
        <v>5218839.6916080602</v>
      </c>
      <c r="AA15" s="69">
        <f>Finansēšana!AA270</f>
        <v>5116260.7512266841</v>
      </c>
      <c r="AB15" s="69">
        <f>Finansēšana!AB270</f>
        <v>5012298.5563293733</v>
      </c>
      <c r="AC15" s="69">
        <f>Finansēšana!AC270</f>
        <v>4906934.4540323224</v>
      </c>
      <c r="AD15" s="69">
        <f>Finansēšana!AD270</f>
        <v>4800149.5399216777</v>
      </c>
      <c r="AE15" s="69">
        <f>Finansēšana!AE270</f>
        <v>4691924.6546617113</v>
      </c>
      <c r="AF15" s="69">
        <f>Finansēšana!AF270</f>
        <v>4582240.380557253</v>
      </c>
      <c r="AG15" s="69">
        <f>Finansēšana!AG270</f>
        <v>4471077.0380697725</v>
      </c>
      <c r="AH15" s="69">
        <f>Finansēšana!AH270</f>
        <v>4358414.6822864786</v>
      </c>
      <c r="AI15" s="69">
        <f>Finansēšana!AI270</f>
        <v>4244233.0993418032</v>
      </c>
      <c r="AJ15" s="69">
        <f>Finansēšana!AJ270</f>
        <v>4128511.8027906353</v>
      </c>
      <c r="AK15" s="69">
        <f>Finansēšana!AK270</f>
        <v>4011230.0299326438</v>
      </c>
      <c r="AL15" s="69">
        <f>Finansēšana!AL270</f>
        <v>3892366.7380870366</v>
      </c>
      <c r="AM15" s="69">
        <f>Finansēšana!AM270</f>
        <v>3771900.6008170862</v>
      </c>
      <c r="AN15" s="69">
        <f>Finansēšana!AN270</f>
        <v>3649810.0041037421</v>
      </c>
      <c r="AO15" s="69">
        <f>Finansēšana!AO270</f>
        <v>3526073.0424676468</v>
      </c>
      <c r="AP15" s="69">
        <f>Finansēšana!AP270</f>
        <v>3400667.5150388577</v>
      </c>
      <c r="AQ15" s="69">
        <f>Finansēšana!AQ270</f>
        <v>3273570.9215735691</v>
      </c>
      <c r="AR15" s="69">
        <f>Finansēšana!AR270</f>
        <v>3144760.4584171227</v>
      </c>
      <c r="AS15" s="69">
        <f>Finansēšana!AS270</f>
        <v>3014213.0144125768</v>
      </c>
      <c r="AT15" s="69">
        <f>Finansēšana!AT270</f>
        <v>2881905.166754107</v>
      </c>
      <c r="AU15" s="69">
        <f>Finansēšana!AU270</f>
        <v>2747813.1767844893</v>
      </c>
      <c r="AV15" s="69">
        <f>Finansēšana!AV270</f>
        <v>2611912.9857359119</v>
      </c>
      <c r="AW15" s="69">
        <f>Finansēšana!AW270</f>
        <v>2474180.2104133558</v>
      </c>
      <c r="AX15" s="69">
        <f>Finansēšana!AX270</f>
        <v>2334590.1388197639</v>
      </c>
      <c r="AY15" s="69">
        <f>Finansēšana!AY270</f>
        <v>2193117.7257222184</v>
      </c>
      <c r="AZ15" s="69">
        <f>Finansēšana!AZ270</f>
        <v>2049737.5881583272</v>
      </c>
      <c r="BA15" s="69">
        <f>Finansēšana!BA270</f>
        <v>1904424.0008820174</v>
      </c>
      <c r="BB15" s="69">
        <f>Finansēšana!BB270</f>
        <v>1757150.8917479143</v>
      </c>
      <c r="BC15" s="69">
        <f>Finansēšana!BC270</f>
        <v>1607891.8370334797</v>
      </c>
      <c r="BD15" s="69">
        <f>Finansēšana!BD270</f>
        <v>1456620.056698072</v>
      </c>
      <c r="BE15" s="69">
        <f>Finansēšana!BE270</f>
        <v>1303308.4095780742</v>
      </c>
      <c r="BF15" s="69">
        <f>Finansēšana!BF270</f>
        <v>1147929.3885172298</v>
      </c>
      <c r="BG15" s="69">
        <f>Finansēšana!BG270</f>
        <v>990455.1154313127</v>
      </c>
      <c r="BH15" s="69">
        <f>Finansēšana!BH270</f>
        <v>830857.33630624413</v>
      </c>
      <c r="BI15" s="69">
        <f>Finansēšana!BI270</f>
        <v>669107.4161287616</v>
      </c>
      <c r="BJ15" s="69">
        <f>Finansēšana!BJ270</f>
        <v>505176.33374872839</v>
      </c>
      <c r="BK15" s="69">
        <f>Finansēšana!BK270</f>
        <v>339034.67667216237</v>
      </c>
      <c r="BL15" s="69">
        <f>Finansēšana!BL270</f>
        <v>170652.63578404995</v>
      </c>
      <c r="BM15" s="69">
        <f>Finansēšana!BM270</f>
        <v>-1.2223608791828156E-9</v>
      </c>
      <c r="BN15" s="69">
        <f>Finansēšana!BN270</f>
        <v>-1.2223608791828156E-9</v>
      </c>
      <c r="BO15" s="69">
        <f>Finansēšana!BO270</f>
        <v>-1.2223608791828156E-9</v>
      </c>
      <c r="BP15" s="69">
        <f>Finansēšana!BP270</f>
        <v>-1.2223608791828156E-9</v>
      </c>
      <c r="BQ15" s="69">
        <f>Finansēšana!BQ270</f>
        <v>-1.2223608791828156E-9</v>
      </c>
      <c r="BR15" s="69">
        <f>Finansēšana!BR270</f>
        <v>-1.2223608791828156E-9</v>
      </c>
      <c r="BS15" s="69">
        <f>Finansēšana!BS270</f>
        <v>-1.2223608791828156E-9</v>
      </c>
      <c r="BT15" s="69">
        <f>Finansēšana!BT270</f>
        <v>-1.2223608791828156E-9</v>
      </c>
      <c r="BU15" s="69">
        <f>Finansēšana!BU270</f>
        <v>-1.2223608791828156E-9</v>
      </c>
      <c r="BV15" s="69">
        <f>Finansēšana!BV270</f>
        <v>-1.2223608791828156E-9</v>
      </c>
      <c r="BW15" s="69">
        <f>Finansēšana!BW270</f>
        <v>-1.2223608791828156E-9</v>
      </c>
      <c r="BX15" s="69">
        <f>Finansēšana!BX270</f>
        <v>-1.2223608791828156E-9</v>
      </c>
      <c r="BY15" s="69">
        <f>Finansēšana!BY270</f>
        <v>-1.2223608791828156E-9</v>
      </c>
      <c r="BZ15" s="69">
        <f>Finansēšana!BZ270</f>
        <v>-1.2223608791828156E-9</v>
      </c>
      <c r="CA15" s="69">
        <f>Finansēšana!CA270</f>
        <v>-1.2223608791828156E-9</v>
      </c>
      <c r="CB15" s="69">
        <f>Finansēšana!CB270</f>
        <v>-1.2223608791828156E-9</v>
      </c>
      <c r="CC15" s="69">
        <f>Finansēšana!CC270</f>
        <v>-1.2223608791828156E-9</v>
      </c>
      <c r="CD15" s="69">
        <f>Finansēšana!CD270</f>
        <v>-1.2223608791828156E-9</v>
      </c>
      <c r="CE15" s="69">
        <f>Finansēšana!CE270</f>
        <v>-1.2223608791828156E-9</v>
      </c>
      <c r="CF15" s="69">
        <f>Finansēšana!CF270</f>
        <v>-1.2223608791828156E-9</v>
      </c>
      <c r="CG15" s="69">
        <f>Finansēšana!CG270</f>
        <v>-1.2223608791828156E-9</v>
      </c>
      <c r="CH15" s="69">
        <f>Finansēšana!CH270</f>
        <v>-1.2223608791828156E-9</v>
      </c>
      <c r="CI15" s="69">
        <f>Finansēšana!CI270</f>
        <v>-1.2223608791828156E-9</v>
      </c>
      <c r="CJ15" s="69">
        <f>Finansēšana!CJ270</f>
        <v>-1.2223608791828156E-9</v>
      </c>
      <c r="CK15" s="69">
        <f>Finansēšana!CK270</f>
        <v>-1.2223608791828156E-9</v>
      </c>
      <c r="CL15" s="69">
        <f>Finansēšana!CL270</f>
        <v>-1.2223608791828156E-9</v>
      </c>
      <c r="CM15" s="69">
        <f>Finansēšana!CM270</f>
        <v>-1.2223608791828156E-9</v>
      </c>
      <c r="CN15" s="69">
        <f>Finansēšana!CN270</f>
        <v>-1.2223608791828156E-9</v>
      </c>
      <c r="CO15" s="69">
        <f>Finansēšana!CO270</f>
        <v>-1.2223608791828156E-9</v>
      </c>
      <c r="CP15" s="69">
        <f>Finansēšana!CP270</f>
        <v>-1.2223608791828156E-9</v>
      </c>
      <c r="CQ15" s="69">
        <f>Finansēšana!CQ270</f>
        <v>-1.2223608791828156E-9</v>
      </c>
      <c r="CR15" s="69">
        <f>Finansēšana!CR270</f>
        <v>-1.2223608791828156E-9</v>
      </c>
      <c r="CS15" s="69">
        <f>Finansēšana!CS270</f>
        <v>-1.2223608791828156E-9</v>
      </c>
      <c r="CT15" s="69">
        <f>Finansēšana!CT270</f>
        <v>-1.2223608791828156E-9</v>
      </c>
      <c r="CU15" s="69">
        <f>Finansēšana!CU270</f>
        <v>-1.2223608791828156E-9</v>
      </c>
      <c r="CV15" s="69">
        <f>Finansēšana!CV270</f>
        <v>-1.2223608791828156E-9</v>
      </c>
      <c r="CW15" s="69">
        <f>Finansēšana!CW270</f>
        <v>-1.2223608791828156E-9</v>
      </c>
      <c r="CX15" s="69">
        <f>Finansēšana!CX270</f>
        <v>-1.2223608791828156E-9</v>
      </c>
      <c r="CY15" s="69">
        <f>Finansēšana!CY270</f>
        <v>-1.2223608791828156E-9</v>
      </c>
      <c r="CZ15" s="69">
        <f>Finansēšana!CZ270</f>
        <v>-1.2223608791828156E-9</v>
      </c>
      <c r="DA15" s="69">
        <f>Finansēšana!DA270</f>
        <v>-1.2223608791828156E-9</v>
      </c>
      <c r="DB15" s="69">
        <f>Finansēšana!DB270</f>
        <v>-1.2223608791828156E-9</v>
      </c>
      <c r="DC15" s="69">
        <f>Finansēšana!DC270</f>
        <v>-1.2223608791828156E-9</v>
      </c>
      <c r="DD15" s="69">
        <f>Finansēšana!DD270</f>
        <v>-1.2223608791828156E-9</v>
      </c>
      <c r="DE15" s="69">
        <f>Finansēšana!DE270</f>
        <v>-1.2223608791828156E-9</v>
      </c>
      <c r="DF15" s="69">
        <f>Finansēšana!DF270</f>
        <v>-1.2223608791828156E-9</v>
      </c>
      <c r="DG15" s="69">
        <f>Finansēšana!DG270</f>
        <v>-1.2223608791828156E-9</v>
      </c>
      <c r="DH15" s="69">
        <f>Finansēšana!DH270</f>
        <v>-1.2223608791828156E-9</v>
      </c>
      <c r="DI15" s="69">
        <f>Finansēšana!DI270</f>
        <v>-1.2223608791828156E-9</v>
      </c>
      <c r="DJ15" s="69">
        <f>Finansēšana!DJ270</f>
        <v>-1.2223608791828156E-9</v>
      </c>
      <c r="DK15" s="69">
        <f>Finansēšana!DK270</f>
        <v>-1.2223608791828156E-9</v>
      </c>
      <c r="DL15" s="69">
        <f>Finansēšana!DL270</f>
        <v>-1.2223608791828156E-9</v>
      </c>
      <c r="DM15" s="69">
        <f>Finansēšana!DM270</f>
        <v>-1.2223608791828156E-9</v>
      </c>
      <c r="DN15" s="69">
        <f>Finansēšana!DN270</f>
        <v>-1.2223608791828156E-9</v>
      </c>
      <c r="DO15" s="69">
        <f>Finansēšana!DO270</f>
        <v>-1.2223608791828156E-9</v>
      </c>
      <c r="DP15" s="69">
        <f>Finansēšana!DP270</f>
        <v>-1.2223608791828156E-9</v>
      </c>
      <c r="DQ15" s="69">
        <f>Finansēšana!DQ270</f>
        <v>-1.2223608791828156E-9</v>
      </c>
      <c r="DR15" s="69">
        <f>Finansēšana!DR270</f>
        <v>-1.2223608791828156E-9</v>
      </c>
      <c r="DS15" s="69">
        <f>Finansēšana!DS270</f>
        <v>-1.2223608791828156E-9</v>
      </c>
      <c r="DT15" s="69">
        <f>Finansēšana!DT270</f>
        <v>-1.2223608791828156E-9</v>
      </c>
      <c r="DU15" s="69">
        <f>Finansēšana!DU270</f>
        <v>-1.2223608791828156E-9</v>
      </c>
    </row>
    <row r="16" spans="1:125">
      <c r="A16" s="61" t="str">
        <f>Finansēšana!A274</f>
        <v>Kredītu atlikums perioda beigās</v>
      </c>
      <c r="B16" s="1"/>
      <c r="C16" s="1"/>
      <c r="D16" s="1"/>
      <c r="E16" s="69">
        <f>Finansēšana!E274</f>
        <v>364543.53679966927</v>
      </c>
      <c r="F16" s="69">
        <f>Finansēšana!F274</f>
        <v>1892715.589937811</v>
      </c>
      <c r="G16" s="69">
        <f>Finansēšana!G274</f>
        <v>3455959.5234865965</v>
      </c>
      <c r="H16" s="69">
        <f>Finansēšana!H274</f>
        <v>5054816.6100739138</v>
      </c>
      <c r="I16" s="69">
        <f>Finansēšana!I274</f>
        <v>6686276.1524783168</v>
      </c>
      <c r="J16" s="69">
        <f>Finansēšana!J274</f>
        <v>6769067.0339871878</v>
      </c>
      <c r="K16" s="69">
        <f>Finansēšana!K274</f>
        <v>6687392.5693597896</v>
      </c>
      <c r="L16" s="69">
        <f>Finansēšana!L274</f>
        <v>6604616.7424877398</v>
      </c>
      <c r="M16" s="69">
        <f>Finansēšana!M274</f>
        <v>6520724.7017426938</v>
      </c>
      <c r="N16" s="69">
        <f>Finansēšana!N274</f>
        <v>6435701.3952253545</v>
      </c>
      <c r="O16" s="69">
        <f>Finansēšana!O274</f>
        <v>6349531.5680648638</v>
      </c>
      <c r="P16" s="69">
        <f>Finansēšana!P274</f>
        <v>6262199.7596817762</v>
      </c>
      <c r="Q16" s="69">
        <f>Finansēšana!Q274</f>
        <v>6173690.3010141216</v>
      </c>
      <c r="R16" s="69">
        <f>Finansēšana!R274</f>
        <v>6083987.311706068</v>
      </c>
      <c r="S16" s="69">
        <f>Finansēšana!S274</f>
        <v>5993074.6972586643</v>
      </c>
      <c r="T16" s="69">
        <f>Finansēšana!T274</f>
        <v>5900936.1461421717</v>
      </c>
      <c r="U16" s="69">
        <f>Finansēšana!U274</f>
        <v>5807555.1268694503</v>
      </c>
      <c r="V16" s="69">
        <f>Finansēšana!V274</f>
        <v>5712914.8850298803</v>
      </c>
      <c r="W16" s="69">
        <f>Finansēšana!W274</f>
        <v>5616998.440283292</v>
      </c>
      <c r="X16" s="69">
        <f>Finansēšana!X274</f>
        <v>5519788.5833133478</v>
      </c>
      <c r="Y16" s="69">
        <f>Finansēšana!Y274</f>
        <v>5421267.8727398552</v>
      </c>
      <c r="Z16" s="69">
        <f>Finansēšana!Z274</f>
        <v>5321418.6319894362</v>
      </c>
      <c r="AA16" s="69">
        <f>Finansēšana!AA274</f>
        <v>5220222.9461239949</v>
      </c>
      <c r="AB16" s="69">
        <f>Finansēšana!AB274</f>
        <v>5117662.6586264241</v>
      </c>
      <c r="AC16" s="69">
        <f>Finansēšana!AC274</f>
        <v>5013719.3681429671</v>
      </c>
      <c r="AD16" s="69">
        <f>Finansēšana!AD274</f>
        <v>4908374.425181644</v>
      </c>
      <c r="AE16" s="69">
        <f>Finansēšana!AE274</f>
        <v>4801608.9287661696</v>
      </c>
      <c r="AF16" s="69">
        <f>Finansēšana!AF274</f>
        <v>4693403.7230447335</v>
      </c>
      <c r="AG16" s="69">
        <f>Finansēšana!AG274</f>
        <v>4583739.3938530665</v>
      </c>
      <c r="AH16" s="69">
        <f>Finansēšana!AH274</f>
        <v>4472596.2652311539</v>
      </c>
      <c r="AI16" s="69">
        <f>Finansēšana!AI274</f>
        <v>4359954.3958929712</v>
      </c>
      <c r="AJ16" s="69">
        <f>Finansēšana!AJ274</f>
        <v>4245793.5756486263</v>
      </c>
      <c r="AK16" s="69">
        <f>Finansēšana!AK274</f>
        <v>4130093.3217782509</v>
      </c>
      <c r="AL16" s="69">
        <f>Finansēšana!AL274</f>
        <v>4012832.8753569871</v>
      </c>
      <c r="AM16" s="69">
        <f>Finansēšana!AM274</f>
        <v>3893991.1975304303</v>
      </c>
      <c r="AN16" s="69">
        <f>Finansēšana!AN274</f>
        <v>3773546.9657398374</v>
      </c>
      <c r="AO16" s="69">
        <f>Finansēšana!AO274</f>
        <v>3651478.5698964358</v>
      </c>
      <c r="AP16" s="69">
        <f>Finansēšana!AP274</f>
        <v>3527764.1085041463</v>
      </c>
      <c r="AQ16" s="69">
        <f>Finansēšana!AQ274</f>
        <v>3402381.3847300154</v>
      </c>
      <c r="AR16" s="69">
        <f>Finansēšana!AR274</f>
        <v>3275307.9024216686</v>
      </c>
      <c r="AS16" s="69">
        <f>Finansēšana!AS274</f>
        <v>3146520.8620710466</v>
      </c>
      <c r="AT16" s="69">
        <f>Finansēšana!AT274</f>
        <v>3015997.1567237247</v>
      </c>
      <c r="AU16" s="69">
        <f>Finansēšana!AU274</f>
        <v>2883713.3678330667</v>
      </c>
      <c r="AV16" s="69">
        <f>Finansēšana!AV274</f>
        <v>2749645.7610584679</v>
      </c>
      <c r="AW16" s="69">
        <f>Finansēšana!AW274</f>
        <v>2613770.2820069478</v>
      </c>
      <c r="AX16" s="69">
        <f>Finansēšana!AX274</f>
        <v>2476062.5519173094</v>
      </c>
      <c r="AY16" s="69">
        <f>Finansēšana!AY274</f>
        <v>2336497.8632861096</v>
      </c>
      <c r="AZ16" s="69">
        <f>Finansēšana!AZ274</f>
        <v>2195051.1754346369</v>
      </c>
      <c r="BA16" s="69">
        <f>Finansēšana!BA274</f>
        <v>2051697.1100161206</v>
      </c>
      <c r="BB16" s="69">
        <f>Finansēšana!BB274</f>
        <v>1906409.9464623488</v>
      </c>
      <c r="BC16" s="69">
        <f>Finansēšana!BC274</f>
        <v>1759163.6173688874</v>
      </c>
      <c r="BD16" s="69">
        <f>Finansēšana!BD274</f>
        <v>1609931.7038180698</v>
      </c>
      <c r="BE16" s="69">
        <f>Finansēšana!BE274</f>
        <v>1458687.4306389187</v>
      </c>
      <c r="BF16" s="69">
        <f>Finansēšana!BF274</f>
        <v>1305403.6616031469</v>
      </c>
      <c r="BG16" s="69">
        <f>Finansēšana!BG274</f>
        <v>1150052.8945563813</v>
      </c>
      <c r="BH16" s="69">
        <f>Finansēšana!BH274</f>
        <v>992607.25648372667</v>
      </c>
      <c r="BI16" s="69">
        <f>Finansēšana!BI274</f>
        <v>833038.49850879482</v>
      </c>
      <c r="BJ16" s="69">
        <f>Finansēšana!BJ274</f>
        <v>671317.9908252944</v>
      </c>
      <c r="BK16" s="69">
        <f>Finansēšana!BK274</f>
        <v>507416.71756027476</v>
      </c>
      <c r="BL16" s="69">
        <f>Finansēšana!BL274</f>
        <v>341305.27156810113</v>
      </c>
      <c r="BM16" s="69">
        <f>Finansēšana!BM274</f>
        <v>-1.2223608791828156E-9</v>
      </c>
      <c r="BN16" s="69">
        <f>Finansēšana!BN274</f>
        <v>-1.2223608791828156E-9</v>
      </c>
      <c r="BO16" s="69">
        <f>Finansēšana!BO274</f>
        <v>-1.2223608791828156E-9</v>
      </c>
      <c r="BP16" s="69">
        <f>Finansēšana!BP274</f>
        <v>-1.2223608791828156E-9</v>
      </c>
      <c r="BQ16" s="69">
        <f>Finansēšana!BQ274</f>
        <v>-1.2223608791828156E-9</v>
      </c>
      <c r="BR16" s="69">
        <f>Finansēšana!BR274</f>
        <v>-1.2223608791828156E-9</v>
      </c>
      <c r="BS16" s="69">
        <f>Finansēšana!BS274</f>
        <v>-1.2223608791828156E-9</v>
      </c>
      <c r="BT16" s="69">
        <f>Finansēšana!BT274</f>
        <v>-1.2223608791828156E-9</v>
      </c>
      <c r="BU16" s="69">
        <f>Finansēšana!BU274</f>
        <v>-1.2223608791828156E-9</v>
      </c>
      <c r="BV16" s="69">
        <f>Finansēšana!BV274</f>
        <v>-1.2223608791828156E-9</v>
      </c>
      <c r="BW16" s="69">
        <f>Finansēšana!BW274</f>
        <v>-1.2223608791828156E-9</v>
      </c>
      <c r="BX16" s="69">
        <f>Finansēšana!BX274</f>
        <v>-1.2223608791828156E-9</v>
      </c>
      <c r="BY16" s="69">
        <f>Finansēšana!BY274</f>
        <v>-1.2223608791828156E-9</v>
      </c>
      <c r="BZ16" s="69">
        <f>Finansēšana!BZ274</f>
        <v>-1.2223608791828156E-9</v>
      </c>
      <c r="CA16" s="69">
        <f>Finansēšana!CA274</f>
        <v>-1.2223608791828156E-9</v>
      </c>
      <c r="CB16" s="69">
        <f>Finansēšana!CB274</f>
        <v>-1.2223608791828156E-9</v>
      </c>
      <c r="CC16" s="69">
        <f>Finansēšana!CC274</f>
        <v>-1.2223608791828156E-9</v>
      </c>
      <c r="CD16" s="69">
        <f>Finansēšana!CD274</f>
        <v>-1.2223608791828156E-9</v>
      </c>
      <c r="CE16" s="69">
        <f>Finansēšana!CE274</f>
        <v>-1.2223608791828156E-9</v>
      </c>
      <c r="CF16" s="69">
        <f>Finansēšana!CF274</f>
        <v>-1.2223608791828156E-9</v>
      </c>
      <c r="CG16" s="69">
        <f>Finansēšana!CG274</f>
        <v>-1.2223608791828156E-9</v>
      </c>
      <c r="CH16" s="69">
        <f>Finansēšana!CH274</f>
        <v>-1.2223608791828156E-9</v>
      </c>
      <c r="CI16" s="69">
        <f>Finansēšana!CI274</f>
        <v>-1.2223608791828156E-9</v>
      </c>
      <c r="CJ16" s="69">
        <f>Finansēšana!CJ274</f>
        <v>-1.2223608791828156E-9</v>
      </c>
      <c r="CK16" s="69">
        <f>Finansēšana!CK274</f>
        <v>-1.2223608791828156E-9</v>
      </c>
      <c r="CL16" s="69">
        <f>Finansēšana!CL274</f>
        <v>-1.2223608791828156E-9</v>
      </c>
      <c r="CM16" s="69">
        <f>Finansēšana!CM274</f>
        <v>-1.2223608791828156E-9</v>
      </c>
      <c r="CN16" s="69">
        <f>Finansēšana!CN274</f>
        <v>-1.2223608791828156E-9</v>
      </c>
      <c r="CO16" s="69">
        <f>Finansēšana!CO274</f>
        <v>-1.2223608791828156E-9</v>
      </c>
      <c r="CP16" s="69">
        <f>Finansēšana!CP274</f>
        <v>-1.2223608791828156E-9</v>
      </c>
      <c r="CQ16" s="69">
        <f>Finansēšana!CQ274</f>
        <v>-1.2223608791828156E-9</v>
      </c>
      <c r="CR16" s="69">
        <f>Finansēšana!CR274</f>
        <v>-1.2223608791828156E-9</v>
      </c>
      <c r="CS16" s="69">
        <f>Finansēšana!CS274</f>
        <v>-1.2223608791828156E-9</v>
      </c>
      <c r="CT16" s="69">
        <f>Finansēšana!CT274</f>
        <v>-1.2223608791828156E-9</v>
      </c>
      <c r="CU16" s="69">
        <f>Finansēšana!CU274</f>
        <v>-1.2223608791828156E-9</v>
      </c>
      <c r="CV16" s="69">
        <f>Finansēšana!CV274</f>
        <v>-1.2223608791828156E-9</v>
      </c>
      <c r="CW16" s="69">
        <f>Finansēšana!CW274</f>
        <v>-1.2223608791828156E-9</v>
      </c>
      <c r="CX16" s="69">
        <f>Finansēšana!CX274</f>
        <v>-1.2223608791828156E-9</v>
      </c>
      <c r="CY16" s="69">
        <f>Finansēšana!CY274</f>
        <v>-1.2223608791828156E-9</v>
      </c>
      <c r="CZ16" s="69">
        <f>Finansēšana!CZ274</f>
        <v>-1.2223608791828156E-9</v>
      </c>
      <c r="DA16" s="69">
        <f>Finansēšana!DA274</f>
        <v>-1.2223608791828156E-9</v>
      </c>
      <c r="DB16" s="69">
        <f>Finansēšana!DB274</f>
        <v>-1.2223608791828156E-9</v>
      </c>
      <c r="DC16" s="69">
        <f>Finansēšana!DC274</f>
        <v>-1.2223608791828156E-9</v>
      </c>
      <c r="DD16" s="69">
        <f>Finansēšana!DD274</f>
        <v>-1.2223608791828156E-9</v>
      </c>
      <c r="DE16" s="69">
        <f>Finansēšana!DE274</f>
        <v>-1.2223608791828156E-9</v>
      </c>
      <c r="DF16" s="69">
        <f>Finansēšana!DF274</f>
        <v>-1.2223608791828156E-9</v>
      </c>
      <c r="DG16" s="69">
        <f>Finansēšana!DG274</f>
        <v>-1.2223608791828156E-9</v>
      </c>
      <c r="DH16" s="69">
        <f>Finansēšana!DH274</f>
        <v>-1.2223608791828156E-9</v>
      </c>
      <c r="DI16" s="69">
        <f>Finansēšana!DI274</f>
        <v>-1.2223608791828156E-9</v>
      </c>
      <c r="DJ16" s="69">
        <f>Finansēšana!DJ274</f>
        <v>-1.2223608791828156E-9</v>
      </c>
      <c r="DK16" s="69">
        <f>Finansēšana!DK274</f>
        <v>-1.2223608791828156E-9</v>
      </c>
      <c r="DL16" s="69">
        <f>Finansēšana!DL274</f>
        <v>-1.2223608791828156E-9</v>
      </c>
      <c r="DM16" s="69">
        <f>Finansēšana!DM274</f>
        <v>-1.2223608791828156E-9</v>
      </c>
      <c r="DN16" s="69">
        <f>Finansēšana!DN274</f>
        <v>-1.2223608791828156E-9</v>
      </c>
      <c r="DO16" s="69">
        <f>Finansēšana!DO274</f>
        <v>-1.2223608791828156E-9</v>
      </c>
      <c r="DP16" s="69">
        <f>Finansēšana!DP274</f>
        <v>-1.2223608791828156E-9</v>
      </c>
      <c r="DQ16" s="69">
        <f>Finansēšana!DQ274</f>
        <v>-1.2223608791828156E-9</v>
      </c>
      <c r="DR16" s="69">
        <f>Finansēšana!DR274</f>
        <v>-1.2223608791828156E-9</v>
      </c>
      <c r="DS16" s="69">
        <f>Finansēšana!DS274</f>
        <v>-1.2223608791828156E-9</v>
      </c>
      <c r="DT16" s="69">
        <f>Finansēšana!DT274</f>
        <v>-1.2223608791828156E-9</v>
      </c>
      <c r="DU16" s="69">
        <f>Finansēšana!DU274</f>
        <v>-1.2223608791828156E-9</v>
      </c>
    </row>
    <row r="17" spans="1:125">
      <c r="A17" s="61" t="str">
        <f>Finansēšana!A261</f>
        <v>Kopā procentmaksājumi</v>
      </c>
      <c r="B17" s="1"/>
      <c r="C17" s="1"/>
      <c r="D17" s="1"/>
      <c r="E17" s="69">
        <f>Finansēšana!E261</f>
        <v>0</v>
      </c>
      <c r="F17" s="69">
        <f>Finansēšana!F261</f>
        <v>0</v>
      </c>
      <c r="G17" s="69">
        <f>Finansēšana!G261</f>
        <v>0</v>
      </c>
      <c r="H17" s="69">
        <f>Finansēšana!H261</f>
        <v>0</v>
      </c>
      <c r="I17" s="69">
        <f>Finansēšana!I261</f>
        <v>0</v>
      </c>
      <c r="J17" s="69">
        <f>Finansēšana!J261</f>
        <v>90162.967645359095</v>
      </c>
      <c r="K17" s="69">
        <f>Finansēšana!K261</f>
        <v>89046.550763886407</v>
      </c>
      <c r="L17" s="69">
        <f>Finansēšana!L261</f>
        <v>87915.079245592337</v>
      </c>
      <c r="M17" s="69">
        <f>Finansēšana!M261</f>
        <v>86768.350082000776</v>
      </c>
      <c r="N17" s="69">
        <f>Finansēšana!N261</f>
        <v>85606.157527110816</v>
      </c>
      <c r="O17" s="69">
        <f>Finansēšana!O261</f>
        <v>84428.293060481868</v>
      </c>
      <c r="P17" s="69">
        <f>Finansēšana!P261</f>
        <v>83234.545349820881</v>
      </c>
      <c r="Q17" s="69">
        <f>Finansēšana!Q261</f>
        <v>82024.70021306524</v>
      </c>
      <c r="R17" s="69">
        <f>Finansēšana!R261</f>
        <v>80798.540579954148</v>
      </c>
      <c r="S17" s="69">
        <f>Finansēšana!S261</f>
        <v>79555.846453081933</v>
      </c>
      <c r="T17" s="69">
        <f>Finansēšana!T261</f>
        <v>78296.39486842617</v>
      </c>
      <c r="U17" s="69">
        <f>Finansēšana!U261</f>
        <v>77019.959855343506</v>
      </c>
      <c r="V17" s="69">
        <f>Finansēšana!V261</f>
        <v>75726.312396025969</v>
      </c>
      <c r="W17" s="69">
        <f>Finansēšana!W261</f>
        <v>74415.220384410713</v>
      </c>
      <c r="X17" s="69">
        <f>Finansēšana!X261</f>
        <v>73086.448584535508</v>
      </c>
      <c r="Y17" s="69">
        <f>Finansēšana!Y261</f>
        <v>71739.758588332756</v>
      </c>
      <c r="Z17" s="69">
        <f>Finansēšana!Z261</f>
        <v>70374.908772854382</v>
      </c>
      <c r="AA17" s="69">
        <f>Finansēšana!AA261</f>
        <v>68991.654256919821</v>
      </c>
      <c r="AB17" s="69">
        <f>Finansēšana!AB261</f>
        <v>67589.746857179474</v>
      </c>
      <c r="AC17" s="69">
        <f>Finansēšana!AC261</f>
        <v>66168.935043585734</v>
      </c>
      <c r="AD17" s="69">
        <f>Finansēšana!AD261</f>
        <v>64728.963894263434</v>
      </c>
      <c r="AE17" s="69">
        <f>Finansēšana!AE261</f>
        <v>63269.575049771833</v>
      </c>
      <c r="AF17" s="69">
        <f>Finansēšana!AF261</f>
        <v>61790.506666749789</v>
      </c>
      <c r="AG17" s="69">
        <f>Finansēšana!AG261</f>
        <v>60291.493370935845</v>
      </c>
      <c r="AH17" s="69">
        <f>Finansēšana!AH261</f>
        <v>58772.266209554851</v>
      </c>
      <c r="AI17" s="69">
        <f>Finansēšana!AI261</f>
        <v>57232.552603062431</v>
      </c>
      <c r="AJ17" s="69">
        <f>Finansēšana!AJ261</f>
        <v>55672.076296238847</v>
      </c>
      <c r="AK17" s="69">
        <f>Finansēšana!AK261</f>
        <v>54090.557308623313</v>
      </c>
      <c r="AL17" s="69">
        <f>Finansēšana!AL261</f>
        <v>52487.711884279895</v>
      </c>
      <c r="AM17" s="69">
        <f>Finansēšana!AM261</f>
        <v>50863.252440886128</v>
      </c>
      <c r="AN17" s="69">
        <f>Finansēšana!AN261</f>
        <v>49216.887518134979</v>
      </c>
      <c r="AO17" s="69">
        <f>Finansēšana!AO261</f>
        <v>47548.321725441077</v>
      </c>
      <c r="AP17" s="69">
        <f>Finansēšana!AP261</f>
        <v>45857.255688941812</v>
      </c>
      <c r="AQ17" s="69">
        <f>Finansēšana!AQ261</f>
        <v>44143.385997783647</v>
      </c>
      <c r="AR17" s="69">
        <f>Finansēšana!AR261</f>
        <v>42406.40514968428</v>
      </c>
      <c r="AS17" s="69">
        <f>Finansēšana!AS261</f>
        <v>40646.001495760509</v>
      </c>
      <c r="AT17" s="69">
        <f>Finansēšana!AT261</f>
        <v>38861.859184612316</v>
      </c>
      <c r="AU17" s="69">
        <f>Finansēšana!AU261</f>
        <v>37053.658105652816</v>
      </c>
      <c r="AV17" s="69">
        <f>Finansēšana!AV261</f>
        <v>35221.073831674054</v>
      </c>
      <c r="AW17" s="69">
        <f>Finansēšana!AW261</f>
        <v>33363.777560638315</v>
      </c>
      <c r="AX17" s="69">
        <f>Finansēšana!AX261</f>
        <v>31481.436056684528</v>
      </c>
      <c r="AY17" s="69">
        <f>Finansēšana!AY261</f>
        <v>29573.711590339099</v>
      </c>
      <c r="AZ17" s="69">
        <f>Finansēšana!AZ261</f>
        <v>27640.26187792054</v>
      </c>
      <c r="BA17" s="69">
        <f>Finansēšana!BA261</f>
        <v>25680.740020126996</v>
      </c>
      <c r="BB17" s="69">
        <f>Finansēšana!BB261</f>
        <v>23694.794439795591</v>
      </c>
      <c r="BC17" s="69">
        <f>Finansēšana!BC261</f>
        <v>21682.068818822507</v>
      </c>
      <c r="BD17" s="69">
        <f>Finansēšana!BD261</f>
        <v>19642.202034232432</v>
      </c>
      <c r="BE17" s="69">
        <f>Finansēšana!BE261</f>
        <v>17574.828093385931</v>
      </c>
      <c r="BF17" s="69">
        <f>Finansēšana!BF261</f>
        <v>15479.576068313085</v>
      </c>
      <c r="BG17" s="69">
        <f>Finansēšana!BG261</f>
        <v>13356.070029161641</v>
      </c>
      <c r="BH17" s="69">
        <f>Finansēšana!BH261</f>
        <v>11203.928976747729</v>
      </c>
      <c r="BI17" s="69">
        <f>Finansēšana!BI261</f>
        <v>9022.7667741970363</v>
      </c>
      <c r="BJ17" s="69">
        <f>Finansēšana!BJ261</f>
        <v>6812.19207766418</v>
      </c>
      <c r="BK17" s="69">
        <f>Finansēšana!BK261</f>
        <v>4571.8082661178405</v>
      </c>
      <c r="BL17" s="69">
        <f>Finansēšana!BL261</f>
        <v>2301.2133701790658</v>
      </c>
      <c r="BM17" s="69">
        <f>Finansēšana!BM261</f>
        <v>0</v>
      </c>
      <c r="BN17" s="69">
        <f>Finansēšana!BN261</f>
        <v>0</v>
      </c>
      <c r="BO17" s="69">
        <f>Finansēšana!BO261</f>
        <v>0</v>
      </c>
      <c r="BP17" s="69">
        <f>Finansēšana!BP261</f>
        <v>0</v>
      </c>
      <c r="BQ17" s="69">
        <f>Finansēšana!BQ261</f>
        <v>0</v>
      </c>
      <c r="BR17" s="69">
        <f>Finansēšana!BR261</f>
        <v>0</v>
      </c>
      <c r="BS17" s="69">
        <f>Finansēšana!BS261</f>
        <v>0</v>
      </c>
      <c r="BT17" s="69">
        <f>Finansēšana!BT261</f>
        <v>0</v>
      </c>
      <c r="BU17" s="69">
        <f>Finansēšana!BU261</f>
        <v>0</v>
      </c>
      <c r="BV17" s="69">
        <f>Finansēšana!BV261</f>
        <v>0</v>
      </c>
      <c r="BW17" s="69">
        <f>Finansēšana!BW261</f>
        <v>0</v>
      </c>
      <c r="BX17" s="69">
        <f>Finansēšana!BX261</f>
        <v>0</v>
      </c>
      <c r="BY17" s="69">
        <f>Finansēšana!BY261</f>
        <v>0</v>
      </c>
      <c r="BZ17" s="69">
        <f>Finansēšana!BZ261</f>
        <v>0</v>
      </c>
      <c r="CA17" s="69">
        <f>Finansēšana!CA261</f>
        <v>0</v>
      </c>
      <c r="CB17" s="69">
        <f>Finansēšana!CB261</f>
        <v>0</v>
      </c>
      <c r="CC17" s="69">
        <f>Finansēšana!CC261</f>
        <v>0</v>
      </c>
      <c r="CD17" s="69">
        <f>Finansēšana!CD261</f>
        <v>0</v>
      </c>
      <c r="CE17" s="69">
        <f>Finansēšana!CE261</f>
        <v>0</v>
      </c>
      <c r="CF17" s="69">
        <f>Finansēšana!CF261</f>
        <v>0</v>
      </c>
      <c r="CG17" s="69">
        <f>Finansēšana!CG261</f>
        <v>0</v>
      </c>
      <c r="CH17" s="69">
        <f>Finansēšana!CH261</f>
        <v>0</v>
      </c>
      <c r="CI17" s="69">
        <f>Finansēšana!CI261</f>
        <v>0</v>
      </c>
      <c r="CJ17" s="69">
        <f>Finansēšana!CJ261</f>
        <v>0</v>
      </c>
      <c r="CK17" s="69">
        <f>Finansēšana!CK261</f>
        <v>0</v>
      </c>
      <c r="CL17" s="69">
        <f>Finansēšana!CL261</f>
        <v>0</v>
      </c>
      <c r="CM17" s="69">
        <f>Finansēšana!CM261</f>
        <v>0</v>
      </c>
      <c r="CN17" s="69">
        <f>Finansēšana!CN261</f>
        <v>0</v>
      </c>
      <c r="CO17" s="69">
        <f>Finansēšana!CO261</f>
        <v>0</v>
      </c>
      <c r="CP17" s="69">
        <f>Finansēšana!CP261</f>
        <v>0</v>
      </c>
      <c r="CQ17" s="69">
        <f>Finansēšana!CQ261</f>
        <v>0</v>
      </c>
      <c r="CR17" s="69">
        <f>Finansēšana!CR261</f>
        <v>0</v>
      </c>
      <c r="CS17" s="69">
        <f>Finansēšana!CS261</f>
        <v>0</v>
      </c>
      <c r="CT17" s="69">
        <f>Finansēšana!CT261</f>
        <v>0</v>
      </c>
      <c r="CU17" s="69">
        <f>Finansēšana!CU261</f>
        <v>0</v>
      </c>
      <c r="CV17" s="69">
        <f>Finansēšana!CV261</f>
        <v>0</v>
      </c>
      <c r="CW17" s="69">
        <f>Finansēšana!CW261</f>
        <v>0</v>
      </c>
      <c r="CX17" s="69">
        <f>Finansēšana!CX261</f>
        <v>0</v>
      </c>
      <c r="CY17" s="69">
        <f>Finansēšana!CY261</f>
        <v>0</v>
      </c>
      <c r="CZ17" s="69">
        <f>Finansēšana!CZ261</f>
        <v>0</v>
      </c>
      <c r="DA17" s="69">
        <f>Finansēšana!DA261</f>
        <v>0</v>
      </c>
      <c r="DB17" s="69">
        <f>Finansēšana!DB261</f>
        <v>0</v>
      </c>
      <c r="DC17" s="69">
        <f>Finansēšana!DC261</f>
        <v>0</v>
      </c>
      <c r="DD17" s="69">
        <f>Finansēšana!DD261</f>
        <v>0</v>
      </c>
      <c r="DE17" s="69">
        <f>Finansēšana!DE261</f>
        <v>0</v>
      </c>
      <c r="DF17" s="69">
        <f>Finansēšana!DF261</f>
        <v>0</v>
      </c>
      <c r="DG17" s="69">
        <f>Finansēšana!DG261</f>
        <v>0</v>
      </c>
      <c r="DH17" s="69">
        <f>Finansēšana!DH261</f>
        <v>0</v>
      </c>
      <c r="DI17" s="69">
        <f>Finansēšana!DI261</f>
        <v>0</v>
      </c>
      <c r="DJ17" s="69">
        <f>Finansēšana!DJ261</f>
        <v>0</v>
      </c>
      <c r="DK17" s="69">
        <f>Finansēšana!DK261</f>
        <v>0</v>
      </c>
      <c r="DL17" s="69">
        <f>Finansēšana!DL261</f>
        <v>0</v>
      </c>
      <c r="DM17" s="69">
        <f>Finansēšana!DM261</f>
        <v>0</v>
      </c>
      <c r="DN17" s="69">
        <f>Finansēšana!DN261</f>
        <v>0</v>
      </c>
      <c r="DO17" s="69">
        <f>Finansēšana!DO261</f>
        <v>0</v>
      </c>
      <c r="DP17" s="69">
        <f>Finansēšana!DP261</f>
        <v>0</v>
      </c>
      <c r="DQ17" s="69">
        <f>Finansēšana!DQ261</f>
        <v>0</v>
      </c>
      <c r="DR17" s="69">
        <f>Finansēšana!DR261</f>
        <v>0</v>
      </c>
      <c r="DS17" s="69">
        <f>Finansēšana!DS261</f>
        <v>0</v>
      </c>
      <c r="DT17" s="69">
        <f>Finansēšana!DT261</f>
        <v>0</v>
      </c>
      <c r="DU17" s="69">
        <f>Finansēšana!DU261</f>
        <v>0</v>
      </c>
    </row>
    <row r="18" spans="1:125">
      <c r="A18" s="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c r="A19" s="2" t="s">
        <v>306</v>
      </c>
      <c r="B19" s="1"/>
      <c r="C19" s="1"/>
      <c r="D19" s="1"/>
      <c r="E19" s="82">
        <f>IFERROR(E17/E15,0)</f>
        <v>0</v>
      </c>
      <c r="F19" s="82">
        <f t="shared" ref="F19:BQ19" si="0">IFERROR(F17/F15,0)</f>
        <v>0</v>
      </c>
      <c r="G19" s="82">
        <f t="shared" si="0"/>
        <v>0</v>
      </c>
      <c r="H19" s="82">
        <f t="shared" si="0"/>
        <v>0</v>
      </c>
      <c r="I19" s="82">
        <f t="shared" si="0"/>
        <v>0</v>
      </c>
      <c r="J19" s="82">
        <f t="shared" si="0"/>
        <v>1.3484780704419386E-2</v>
      </c>
      <c r="K19" s="82">
        <f t="shared" si="0"/>
        <v>1.3484780704419387E-2</v>
      </c>
      <c r="L19" s="82">
        <f t="shared" si="0"/>
        <v>1.3484780704419386E-2</v>
      </c>
      <c r="M19" s="82">
        <f t="shared" si="0"/>
        <v>1.3484780704419386E-2</v>
      </c>
      <c r="N19" s="82">
        <f t="shared" si="0"/>
        <v>1.3484780704419386E-2</v>
      </c>
      <c r="O19" s="82">
        <f t="shared" si="0"/>
        <v>1.3484780704419387E-2</v>
      </c>
      <c r="P19" s="82">
        <f t="shared" si="0"/>
        <v>1.3484780704419386E-2</v>
      </c>
      <c r="Q19" s="82">
        <f t="shared" si="0"/>
        <v>1.3484780704419386E-2</v>
      </c>
      <c r="R19" s="82">
        <f t="shared" si="0"/>
        <v>1.3484780704419386E-2</v>
      </c>
      <c r="S19" s="82">
        <f t="shared" si="0"/>
        <v>1.3484780704419386E-2</v>
      </c>
      <c r="T19" s="82">
        <f>IFERROR(T17/T15,0)</f>
        <v>1.3484780704419384E-2</v>
      </c>
      <c r="U19" s="82">
        <f t="shared" si="0"/>
        <v>1.3484780704419386E-2</v>
      </c>
      <c r="V19" s="82">
        <f t="shared" si="0"/>
        <v>1.3484780704419386E-2</v>
      </c>
      <c r="W19" s="82">
        <f t="shared" si="0"/>
        <v>1.3484780704419386E-2</v>
      </c>
      <c r="X19" s="82">
        <f t="shared" si="0"/>
        <v>1.3484780704419387E-2</v>
      </c>
      <c r="Y19" s="82">
        <f t="shared" si="0"/>
        <v>1.3484780704419386E-2</v>
      </c>
      <c r="Z19" s="82">
        <f t="shared" si="0"/>
        <v>1.3484780704419384E-2</v>
      </c>
      <c r="AA19" s="82">
        <f t="shared" si="0"/>
        <v>1.3484780704419386E-2</v>
      </c>
      <c r="AB19" s="82">
        <f t="shared" si="0"/>
        <v>1.3484780704419386E-2</v>
      </c>
      <c r="AC19" s="82">
        <f t="shared" si="0"/>
        <v>1.3484780704419386E-2</v>
      </c>
      <c r="AD19" s="82">
        <f t="shared" si="0"/>
        <v>1.3484780704419386E-2</v>
      </c>
      <c r="AE19" s="82">
        <f t="shared" si="0"/>
        <v>1.3484780704419386E-2</v>
      </c>
      <c r="AF19" s="82">
        <f t="shared" si="0"/>
        <v>1.3484780704419386E-2</v>
      </c>
      <c r="AG19" s="82">
        <f t="shared" si="0"/>
        <v>1.3484780704419386E-2</v>
      </c>
      <c r="AH19" s="82">
        <f t="shared" si="0"/>
        <v>1.3484780704419386E-2</v>
      </c>
      <c r="AI19" s="82">
        <f t="shared" si="0"/>
        <v>1.3484780704419386E-2</v>
      </c>
      <c r="AJ19" s="82">
        <f t="shared" si="0"/>
        <v>1.3484780704419386E-2</v>
      </c>
      <c r="AK19" s="82">
        <f t="shared" si="0"/>
        <v>1.3484780704419386E-2</v>
      </c>
      <c r="AL19" s="82">
        <f t="shared" si="0"/>
        <v>1.3484780704419386E-2</v>
      </c>
      <c r="AM19" s="82">
        <f t="shared" si="0"/>
        <v>1.3484780704419384E-2</v>
      </c>
      <c r="AN19" s="82">
        <f t="shared" si="0"/>
        <v>1.3484780704419386E-2</v>
      </c>
      <c r="AO19" s="82">
        <f t="shared" si="0"/>
        <v>1.3484780704419386E-2</v>
      </c>
      <c r="AP19" s="82">
        <f t="shared" si="0"/>
        <v>1.3484780704419386E-2</v>
      </c>
      <c r="AQ19" s="82">
        <f t="shared" si="0"/>
        <v>1.3484780704419384E-2</v>
      </c>
      <c r="AR19" s="82">
        <f t="shared" si="0"/>
        <v>1.3484780704419386E-2</v>
      </c>
      <c r="AS19" s="82">
        <f t="shared" si="0"/>
        <v>1.3484780704419386E-2</v>
      </c>
      <c r="AT19" s="82">
        <f t="shared" si="0"/>
        <v>1.3484780704419386E-2</v>
      </c>
      <c r="AU19" s="82">
        <f t="shared" si="0"/>
        <v>1.3484780704419386E-2</v>
      </c>
      <c r="AV19" s="82">
        <f t="shared" si="0"/>
        <v>1.3484780704419387E-2</v>
      </c>
      <c r="AW19" s="82">
        <f t="shared" si="0"/>
        <v>1.3484780704419386E-2</v>
      </c>
      <c r="AX19" s="82">
        <f t="shared" si="0"/>
        <v>1.3484780704419386E-2</v>
      </c>
      <c r="AY19" s="82">
        <f t="shared" si="0"/>
        <v>1.3484780704419386E-2</v>
      </c>
      <c r="AZ19" s="82">
        <f t="shared" si="0"/>
        <v>1.3484780704419386E-2</v>
      </c>
      <c r="BA19" s="82">
        <f t="shared" si="0"/>
        <v>1.3484780704419386E-2</v>
      </c>
      <c r="BB19" s="82">
        <f t="shared" si="0"/>
        <v>1.3484780704419386E-2</v>
      </c>
      <c r="BC19" s="82">
        <f t="shared" si="0"/>
        <v>1.3484780704419386E-2</v>
      </c>
      <c r="BD19" s="82">
        <f t="shared" si="0"/>
        <v>1.3484780704419386E-2</v>
      </c>
      <c r="BE19" s="82">
        <f t="shared" si="0"/>
        <v>1.3484780704419384E-2</v>
      </c>
      <c r="BF19" s="82">
        <f t="shared" si="0"/>
        <v>1.3484780704419386E-2</v>
      </c>
      <c r="BG19" s="82">
        <f t="shared" si="0"/>
        <v>1.3484780704419386E-2</v>
      </c>
      <c r="BH19" s="82">
        <f t="shared" si="0"/>
        <v>1.3484780704419386E-2</v>
      </c>
      <c r="BI19" s="82">
        <f t="shared" si="0"/>
        <v>1.3484780704419384E-2</v>
      </c>
      <c r="BJ19" s="82">
        <f t="shared" si="0"/>
        <v>1.3484780704419386E-2</v>
      </c>
      <c r="BK19" s="82">
        <f t="shared" si="0"/>
        <v>1.3484780704419386E-2</v>
      </c>
      <c r="BL19" s="82">
        <f t="shared" si="0"/>
        <v>1.3484780704419384E-2</v>
      </c>
      <c r="BM19" s="82">
        <f t="shared" si="0"/>
        <v>0</v>
      </c>
      <c r="BN19" s="82">
        <f t="shared" si="0"/>
        <v>0</v>
      </c>
      <c r="BO19" s="82">
        <f t="shared" si="0"/>
        <v>0</v>
      </c>
      <c r="BP19" s="82">
        <f t="shared" si="0"/>
        <v>0</v>
      </c>
      <c r="BQ19" s="82">
        <f t="shared" si="0"/>
        <v>0</v>
      </c>
      <c r="BR19" s="82">
        <f t="shared" ref="BR19:DU19" si="1">IFERROR(BR17/BR15,0)</f>
        <v>0</v>
      </c>
      <c r="BS19" s="82">
        <f t="shared" si="1"/>
        <v>0</v>
      </c>
      <c r="BT19" s="82">
        <f t="shared" si="1"/>
        <v>0</v>
      </c>
      <c r="BU19" s="82">
        <f t="shared" si="1"/>
        <v>0</v>
      </c>
      <c r="BV19" s="82">
        <f t="shared" si="1"/>
        <v>0</v>
      </c>
      <c r="BW19" s="82">
        <f t="shared" si="1"/>
        <v>0</v>
      </c>
      <c r="BX19" s="82">
        <f t="shared" si="1"/>
        <v>0</v>
      </c>
      <c r="BY19" s="82">
        <f t="shared" si="1"/>
        <v>0</v>
      </c>
      <c r="BZ19" s="82">
        <f t="shared" si="1"/>
        <v>0</v>
      </c>
      <c r="CA19" s="82">
        <f t="shared" si="1"/>
        <v>0</v>
      </c>
      <c r="CB19" s="82">
        <f t="shared" si="1"/>
        <v>0</v>
      </c>
      <c r="CC19" s="82">
        <f t="shared" si="1"/>
        <v>0</v>
      </c>
      <c r="CD19" s="82">
        <f t="shared" si="1"/>
        <v>0</v>
      </c>
      <c r="CE19" s="82">
        <f t="shared" si="1"/>
        <v>0</v>
      </c>
      <c r="CF19" s="82">
        <f t="shared" si="1"/>
        <v>0</v>
      </c>
      <c r="CG19" s="82">
        <f t="shared" si="1"/>
        <v>0</v>
      </c>
      <c r="CH19" s="82">
        <f t="shared" si="1"/>
        <v>0</v>
      </c>
      <c r="CI19" s="82">
        <f t="shared" si="1"/>
        <v>0</v>
      </c>
      <c r="CJ19" s="82">
        <f t="shared" si="1"/>
        <v>0</v>
      </c>
      <c r="CK19" s="82">
        <f t="shared" si="1"/>
        <v>0</v>
      </c>
      <c r="CL19" s="82">
        <f t="shared" si="1"/>
        <v>0</v>
      </c>
      <c r="CM19" s="82">
        <f t="shared" si="1"/>
        <v>0</v>
      </c>
      <c r="CN19" s="82">
        <f t="shared" si="1"/>
        <v>0</v>
      </c>
      <c r="CO19" s="82">
        <f t="shared" si="1"/>
        <v>0</v>
      </c>
      <c r="CP19" s="82">
        <f t="shared" si="1"/>
        <v>0</v>
      </c>
      <c r="CQ19" s="82">
        <f t="shared" si="1"/>
        <v>0</v>
      </c>
      <c r="CR19" s="82">
        <f t="shared" si="1"/>
        <v>0</v>
      </c>
      <c r="CS19" s="82">
        <f t="shared" si="1"/>
        <v>0</v>
      </c>
      <c r="CT19" s="82">
        <f t="shared" si="1"/>
        <v>0</v>
      </c>
      <c r="CU19" s="82">
        <f t="shared" si="1"/>
        <v>0</v>
      </c>
      <c r="CV19" s="82">
        <f t="shared" si="1"/>
        <v>0</v>
      </c>
      <c r="CW19" s="82">
        <f t="shared" si="1"/>
        <v>0</v>
      </c>
      <c r="CX19" s="82">
        <f t="shared" si="1"/>
        <v>0</v>
      </c>
      <c r="CY19" s="82">
        <f t="shared" si="1"/>
        <v>0</v>
      </c>
      <c r="CZ19" s="82">
        <f t="shared" si="1"/>
        <v>0</v>
      </c>
      <c r="DA19" s="82">
        <f t="shared" si="1"/>
        <v>0</v>
      </c>
      <c r="DB19" s="82">
        <f t="shared" si="1"/>
        <v>0</v>
      </c>
      <c r="DC19" s="82">
        <f t="shared" si="1"/>
        <v>0</v>
      </c>
      <c r="DD19" s="82">
        <f t="shared" si="1"/>
        <v>0</v>
      </c>
      <c r="DE19" s="82">
        <f t="shared" si="1"/>
        <v>0</v>
      </c>
      <c r="DF19" s="82">
        <f t="shared" si="1"/>
        <v>0</v>
      </c>
      <c r="DG19" s="82">
        <f t="shared" si="1"/>
        <v>0</v>
      </c>
      <c r="DH19" s="82">
        <f t="shared" si="1"/>
        <v>0</v>
      </c>
      <c r="DI19" s="82">
        <f t="shared" si="1"/>
        <v>0</v>
      </c>
      <c r="DJ19" s="82">
        <f t="shared" si="1"/>
        <v>0</v>
      </c>
      <c r="DK19" s="82">
        <f t="shared" si="1"/>
        <v>0</v>
      </c>
      <c r="DL19" s="82">
        <f t="shared" si="1"/>
        <v>0</v>
      </c>
      <c r="DM19" s="82">
        <f t="shared" si="1"/>
        <v>0</v>
      </c>
      <c r="DN19" s="82">
        <f t="shared" si="1"/>
        <v>0</v>
      </c>
      <c r="DO19" s="82">
        <f t="shared" si="1"/>
        <v>0</v>
      </c>
      <c r="DP19" s="82">
        <f t="shared" si="1"/>
        <v>0</v>
      </c>
      <c r="DQ19" s="82">
        <f t="shared" si="1"/>
        <v>0</v>
      </c>
      <c r="DR19" s="82">
        <f t="shared" si="1"/>
        <v>0</v>
      </c>
      <c r="DS19" s="82">
        <f t="shared" si="1"/>
        <v>0</v>
      </c>
      <c r="DT19" s="82">
        <f t="shared" si="1"/>
        <v>0</v>
      </c>
      <c r="DU19" s="82">
        <f t="shared" si="1"/>
        <v>0</v>
      </c>
    </row>
    <row r="20" spans="1:125">
      <c r="A20" s="2" t="s">
        <v>307</v>
      </c>
      <c r="B20" s="1"/>
      <c r="C20" s="1"/>
      <c r="D20" s="1"/>
      <c r="E20" s="67">
        <f>IFERROR(1/((1+E19)^E3),0)</f>
        <v>1</v>
      </c>
      <c r="F20" s="67">
        <f>IFERROR(1/((1+F19)^F3),0)</f>
        <v>1</v>
      </c>
      <c r="G20" s="67">
        <f t="shared" ref="G20:BP20" si="2">IFERROR(1/((1+G19)^G3),0)</f>
        <v>1</v>
      </c>
      <c r="H20" s="67">
        <f t="shared" si="2"/>
        <v>1</v>
      </c>
      <c r="I20" s="67">
        <f t="shared" si="2"/>
        <v>1</v>
      </c>
      <c r="J20" s="67">
        <f>IFERROR(1/((1+J19)^J3),0)</f>
        <v>0.9801084939451038</v>
      </c>
      <c r="K20" s="67">
        <f t="shared" si="2"/>
        <v>0.97683192556070819</v>
      </c>
      <c r="L20" s="67">
        <f t="shared" si="2"/>
        <v>0.97360253552592591</v>
      </c>
      <c r="M20" s="67">
        <f t="shared" si="2"/>
        <v>0.97034771699657019</v>
      </c>
      <c r="N20" s="67">
        <f t="shared" si="2"/>
        <v>0.96706779677922983</v>
      </c>
      <c r="O20" s="67">
        <f t="shared" si="2"/>
        <v>0.96383482431947742</v>
      </c>
      <c r="P20" s="67">
        <f t="shared" si="2"/>
        <v>0.96064840248437344</v>
      </c>
      <c r="Q20" s="67">
        <f t="shared" si="2"/>
        <v>0.95743689048999148</v>
      </c>
      <c r="R20" s="67">
        <f t="shared" si="2"/>
        <v>0.95420061079464102</v>
      </c>
      <c r="S20" s="67">
        <f t="shared" si="2"/>
        <v>0.95101065420002373</v>
      </c>
      <c r="T20" s="67">
        <f t="shared" si="2"/>
        <v>0.94786662885719686</v>
      </c>
      <c r="U20" s="67">
        <f t="shared" si="2"/>
        <v>0.94469784718871452</v>
      </c>
      <c r="V20" s="67">
        <f t="shared" si="2"/>
        <v>0.9415046273624621</v>
      </c>
      <c r="W20" s="67">
        <f t="shared" si="2"/>
        <v>0.9383571142913727</v>
      </c>
      <c r="X20" s="67">
        <f t="shared" si="2"/>
        <v>0.93525492134019517</v>
      </c>
      <c r="Y20" s="67">
        <f t="shared" si="2"/>
        <v>0.93212830145520809</v>
      </c>
      <c r="Z20" s="67">
        <f t="shared" si="2"/>
        <v>0.92897756857095815</v>
      </c>
      <c r="AA20" s="67">
        <f t="shared" si="2"/>
        <v>0.92587193429700121</v>
      </c>
      <c r="AB20" s="67">
        <f t="shared" si="2"/>
        <v>0.92281101714240776</v>
      </c>
      <c r="AC20" s="67">
        <f t="shared" si="2"/>
        <v>0.91972599806317301</v>
      </c>
      <c r="AD20" s="67">
        <f t="shared" si="2"/>
        <v>0.91661718681683124</v>
      </c>
      <c r="AE20" s="67">
        <f t="shared" si="2"/>
        <v>0.91355287412749975</v>
      </c>
      <c r="AF20" s="67">
        <f t="shared" si="2"/>
        <v>0.91053268358012318</v>
      </c>
      <c r="AG20" s="67">
        <f t="shared" si="2"/>
        <v>0.90748871179290957</v>
      </c>
      <c r="AH20" s="67">
        <f t="shared" si="2"/>
        <v>0.90442126440195714</v>
      </c>
      <c r="AI20" s="67">
        <f t="shared" si="2"/>
        <v>0.90139772349865743</v>
      </c>
      <c r="AJ20" s="67">
        <f t="shared" si="2"/>
        <v>0.89841771767629353</v>
      </c>
      <c r="AK20" s="67">
        <f t="shared" si="2"/>
        <v>0.89541424703206918</v>
      </c>
      <c r="AL20" s="67">
        <f t="shared" si="2"/>
        <v>0.89238761313548498</v>
      </c>
      <c r="AM20" s="67">
        <f t="shared" si="2"/>
        <v>0.88940430153489214</v>
      </c>
      <c r="AN20" s="67">
        <f t="shared" si="2"/>
        <v>0.88646394576527443</v>
      </c>
      <c r="AO20" s="67">
        <f t="shared" si="2"/>
        <v>0.88350043738171824</v>
      </c>
      <c r="AP20" s="67">
        <f t="shared" si="2"/>
        <v>0.8805140739412326</v>
      </c>
      <c r="AQ20" s="67">
        <f t="shared" si="2"/>
        <v>0.87757045637795816</v>
      </c>
      <c r="AR20" s="67">
        <f t="shared" si="2"/>
        <v>0.8746692231028278</v>
      </c>
      <c r="AS20" s="67">
        <f t="shared" si="2"/>
        <v>0.8717451452676418</v>
      </c>
      <c r="AT20" s="67">
        <f t="shared" si="2"/>
        <v>0.86879851647030548</v>
      </c>
      <c r="AU20" s="67">
        <f t="shared" si="2"/>
        <v>0.86589406480086029</v>
      </c>
      <c r="AV20" s="67">
        <f t="shared" si="2"/>
        <v>0.86303143348131173</v>
      </c>
      <c r="AW20" s="67">
        <f t="shared" si="2"/>
        <v>0.86014626155682194</v>
      </c>
      <c r="AX20" s="67">
        <f t="shared" si="2"/>
        <v>0.85723883871887041</v>
      </c>
      <c r="AY20" s="67">
        <f t="shared" si="2"/>
        <v>0.85437303182690449</v>
      </c>
      <c r="AZ20" s="67">
        <f t="shared" si="2"/>
        <v>0.85154848884998979</v>
      </c>
      <c r="BA20" s="67">
        <f t="shared" si="2"/>
        <v>0.848701705179016</v>
      </c>
      <c r="BB20" s="67">
        <f t="shared" si="2"/>
        <v>0.84583296665101304</v>
      </c>
      <c r="BC20" s="67">
        <f t="shared" si="2"/>
        <v>0.84300529035381799</v>
      </c>
      <c r="BD20" s="67">
        <f t="shared" si="2"/>
        <v>0.84021832894039494</v>
      </c>
      <c r="BE20" s="67">
        <f t="shared" si="2"/>
        <v>0.83740942275337249</v>
      </c>
      <c r="BF20" s="67">
        <f t="shared" si="2"/>
        <v>0.83457885382661534</v>
      </c>
      <c r="BG20" s="67">
        <f t="shared" si="2"/>
        <v>0.83178880078286899</v>
      </c>
      <c r="BH20" s="67">
        <f t="shared" si="2"/>
        <v>0.82903892089667486</v>
      </c>
      <c r="BI20" s="67">
        <f t="shared" si="2"/>
        <v>0.82626738822001222</v>
      </c>
      <c r="BJ20" s="67">
        <f t="shared" si="2"/>
        <v>0.82347448103418386</v>
      </c>
      <c r="BK20" s="67">
        <f t="shared" si="2"/>
        <v>0.82072155065292329</v>
      </c>
      <c r="BL20" s="67">
        <f t="shared" si="2"/>
        <v>0.81800825891085793</v>
      </c>
      <c r="BM20" s="67">
        <f t="shared" si="2"/>
        <v>0</v>
      </c>
      <c r="BN20" s="67">
        <f t="shared" si="2"/>
        <v>0</v>
      </c>
      <c r="BO20" s="67">
        <f t="shared" si="2"/>
        <v>0</v>
      </c>
      <c r="BP20" s="67">
        <f t="shared" si="2"/>
        <v>0</v>
      </c>
      <c r="BQ20" s="67">
        <f t="shared" ref="BQ20:DU20" si="3">IFERROR(1/((1+BQ19)^BQ3),0)</f>
        <v>0</v>
      </c>
      <c r="BR20" s="67">
        <f t="shared" si="3"/>
        <v>0</v>
      </c>
      <c r="BS20" s="67">
        <f t="shared" si="3"/>
        <v>0</v>
      </c>
      <c r="BT20" s="67">
        <f t="shared" si="3"/>
        <v>0</v>
      </c>
      <c r="BU20" s="67">
        <f t="shared" si="3"/>
        <v>0</v>
      </c>
      <c r="BV20" s="67">
        <f t="shared" si="3"/>
        <v>0</v>
      </c>
      <c r="BW20" s="67">
        <f t="shared" si="3"/>
        <v>0</v>
      </c>
      <c r="BX20" s="67">
        <f t="shared" si="3"/>
        <v>0</v>
      </c>
      <c r="BY20" s="67">
        <f t="shared" si="3"/>
        <v>0</v>
      </c>
      <c r="BZ20" s="67">
        <f t="shared" si="3"/>
        <v>0</v>
      </c>
      <c r="CA20" s="67">
        <f t="shared" si="3"/>
        <v>0</v>
      </c>
      <c r="CB20" s="67">
        <f t="shared" si="3"/>
        <v>0</v>
      </c>
      <c r="CC20" s="67">
        <f t="shared" si="3"/>
        <v>0</v>
      </c>
      <c r="CD20" s="67">
        <f t="shared" si="3"/>
        <v>0</v>
      </c>
      <c r="CE20" s="67">
        <f t="shared" si="3"/>
        <v>0</v>
      </c>
      <c r="CF20" s="67">
        <f t="shared" si="3"/>
        <v>0</v>
      </c>
      <c r="CG20" s="67">
        <f t="shared" si="3"/>
        <v>0</v>
      </c>
      <c r="CH20" s="67">
        <f t="shared" si="3"/>
        <v>0</v>
      </c>
      <c r="CI20" s="67">
        <f t="shared" si="3"/>
        <v>0</v>
      </c>
      <c r="CJ20" s="67">
        <f t="shared" si="3"/>
        <v>0</v>
      </c>
      <c r="CK20" s="67">
        <f t="shared" si="3"/>
        <v>0</v>
      </c>
      <c r="CL20" s="67">
        <f t="shared" si="3"/>
        <v>0</v>
      </c>
      <c r="CM20" s="67">
        <f t="shared" si="3"/>
        <v>0</v>
      </c>
      <c r="CN20" s="67">
        <f t="shared" si="3"/>
        <v>0</v>
      </c>
      <c r="CO20" s="67">
        <f t="shared" si="3"/>
        <v>0</v>
      </c>
      <c r="CP20" s="67">
        <f t="shared" si="3"/>
        <v>0</v>
      </c>
      <c r="CQ20" s="67">
        <f t="shared" si="3"/>
        <v>0</v>
      </c>
      <c r="CR20" s="67">
        <f t="shared" si="3"/>
        <v>0</v>
      </c>
      <c r="CS20" s="67">
        <f t="shared" si="3"/>
        <v>0</v>
      </c>
      <c r="CT20" s="67">
        <f t="shared" si="3"/>
        <v>0</v>
      </c>
      <c r="CU20" s="67">
        <f t="shared" si="3"/>
        <v>0</v>
      </c>
      <c r="CV20" s="67">
        <f t="shared" si="3"/>
        <v>0</v>
      </c>
      <c r="CW20" s="67">
        <f t="shared" si="3"/>
        <v>0</v>
      </c>
      <c r="CX20" s="67">
        <f t="shared" si="3"/>
        <v>0</v>
      </c>
      <c r="CY20" s="67">
        <f t="shared" si="3"/>
        <v>0</v>
      </c>
      <c r="CZ20" s="67">
        <f t="shared" si="3"/>
        <v>0</v>
      </c>
      <c r="DA20" s="67">
        <f t="shared" si="3"/>
        <v>0</v>
      </c>
      <c r="DB20" s="67">
        <f t="shared" si="3"/>
        <v>0</v>
      </c>
      <c r="DC20" s="67">
        <f t="shared" si="3"/>
        <v>0</v>
      </c>
      <c r="DD20" s="67">
        <f t="shared" si="3"/>
        <v>0</v>
      </c>
      <c r="DE20" s="67">
        <f t="shared" si="3"/>
        <v>0</v>
      </c>
      <c r="DF20" s="67">
        <f t="shared" si="3"/>
        <v>0</v>
      </c>
      <c r="DG20" s="67">
        <f t="shared" si="3"/>
        <v>0</v>
      </c>
      <c r="DH20" s="67">
        <f t="shared" si="3"/>
        <v>0</v>
      </c>
      <c r="DI20" s="67">
        <f t="shared" si="3"/>
        <v>0</v>
      </c>
      <c r="DJ20" s="67">
        <f t="shared" si="3"/>
        <v>0</v>
      </c>
      <c r="DK20" s="67">
        <f t="shared" si="3"/>
        <v>0</v>
      </c>
      <c r="DL20" s="67">
        <f t="shared" si="3"/>
        <v>0</v>
      </c>
      <c r="DM20" s="67">
        <f t="shared" si="3"/>
        <v>0</v>
      </c>
      <c r="DN20" s="67">
        <f t="shared" si="3"/>
        <v>0</v>
      </c>
      <c r="DO20" s="67">
        <f t="shared" si="3"/>
        <v>0</v>
      </c>
      <c r="DP20" s="67">
        <f t="shared" si="3"/>
        <v>0</v>
      </c>
      <c r="DQ20" s="67">
        <f t="shared" si="3"/>
        <v>0</v>
      </c>
      <c r="DR20" s="67">
        <f t="shared" si="3"/>
        <v>0</v>
      </c>
      <c r="DS20" s="67">
        <f t="shared" si="3"/>
        <v>0</v>
      </c>
      <c r="DT20" s="67">
        <f t="shared" si="3"/>
        <v>0</v>
      </c>
      <c r="DU20" s="67">
        <f t="shared" si="3"/>
        <v>0</v>
      </c>
    </row>
    <row r="21" spans="1:125">
      <c r="A21" s="2"/>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5">
      <c r="A22" s="61" t="str">
        <f>'Laika grafiks'!A31</f>
        <v>Regulāro uzturēšanas izmaksu marķieris</v>
      </c>
      <c r="B22" s="1"/>
      <c r="C22" s="1"/>
      <c r="D22" s="1"/>
      <c r="E22" s="69">
        <f>'Laika grafiks'!E31</f>
        <v>0</v>
      </c>
      <c r="F22" s="69">
        <f>'Laika grafiks'!F31</f>
        <v>0</v>
      </c>
      <c r="G22" s="69">
        <f>'Laika grafiks'!G31</f>
        <v>0</v>
      </c>
      <c r="H22" s="69">
        <f>'Laika grafiks'!H31</f>
        <v>0</v>
      </c>
      <c r="I22" s="69">
        <f>'Laika grafiks'!I31</f>
        <v>0</v>
      </c>
      <c r="J22" s="69">
        <f>'Laika grafiks'!J31</f>
        <v>1</v>
      </c>
      <c r="K22" s="69">
        <f>'Laika grafiks'!K31</f>
        <v>1</v>
      </c>
      <c r="L22" s="69">
        <f>'Laika grafiks'!L31</f>
        <v>1</v>
      </c>
      <c r="M22" s="69">
        <f>'Laika grafiks'!M31</f>
        <v>1</v>
      </c>
      <c r="N22" s="69">
        <f>'Laika grafiks'!N31</f>
        <v>1</v>
      </c>
      <c r="O22" s="69">
        <f>'Laika grafiks'!O31</f>
        <v>1</v>
      </c>
      <c r="P22" s="69">
        <f>'Laika grafiks'!P31</f>
        <v>1</v>
      </c>
      <c r="Q22" s="69">
        <f>'Laika grafiks'!Q31</f>
        <v>1</v>
      </c>
      <c r="R22" s="69">
        <f>'Laika grafiks'!R31</f>
        <v>1</v>
      </c>
      <c r="S22" s="69">
        <f>'Laika grafiks'!S31</f>
        <v>1</v>
      </c>
      <c r="T22" s="69">
        <f>'Laika grafiks'!T31</f>
        <v>1</v>
      </c>
      <c r="U22" s="69">
        <f>'Laika grafiks'!U31</f>
        <v>1</v>
      </c>
      <c r="V22" s="69">
        <f>'Laika grafiks'!V31</f>
        <v>1</v>
      </c>
      <c r="W22" s="69">
        <f>'Laika grafiks'!W31</f>
        <v>1</v>
      </c>
      <c r="X22" s="69">
        <f>'Laika grafiks'!X31</f>
        <v>1</v>
      </c>
      <c r="Y22" s="69">
        <f>'Laika grafiks'!Y31</f>
        <v>1</v>
      </c>
      <c r="Z22" s="69">
        <f>'Laika grafiks'!Z31</f>
        <v>1</v>
      </c>
      <c r="AA22" s="69">
        <f>'Laika grafiks'!AA31</f>
        <v>1</v>
      </c>
      <c r="AB22" s="69">
        <f>'Laika grafiks'!AB31</f>
        <v>1</v>
      </c>
      <c r="AC22" s="69">
        <f>'Laika grafiks'!AC31</f>
        <v>1</v>
      </c>
      <c r="AD22" s="69">
        <f>'Laika grafiks'!AD31</f>
        <v>1</v>
      </c>
      <c r="AE22" s="69">
        <f>'Laika grafiks'!AE31</f>
        <v>1</v>
      </c>
      <c r="AF22" s="69">
        <f>'Laika grafiks'!AF31</f>
        <v>1</v>
      </c>
      <c r="AG22" s="69">
        <f>'Laika grafiks'!AG31</f>
        <v>1</v>
      </c>
      <c r="AH22" s="69">
        <f>'Laika grafiks'!AH31</f>
        <v>1</v>
      </c>
      <c r="AI22" s="69">
        <f>'Laika grafiks'!AI31</f>
        <v>1</v>
      </c>
      <c r="AJ22" s="69">
        <f>'Laika grafiks'!AJ31</f>
        <v>1</v>
      </c>
      <c r="AK22" s="69">
        <f>'Laika grafiks'!AK31</f>
        <v>1</v>
      </c>
      <c r="AL22" s="69">
        <f>'Laika grafiks'!AL31</f>
        <v>1</v>
      </c>
      <c r="AM22" s="69">
        <f>'Laika grafiks'!AM31</f>
        <v>1</v>
      </c>
      <c r="AN22" s="69">
        <f>'Laika grafiks'!AN31</f>
        <v>1</v>
      </c>
      <c r="AO22" s="69">
        <f>'Laika grafiks'!AO31</f>
        <v>1</v>
      </c>
      <c r="AP22" s="69">
        <f>'Laika grafiks'!AP31</f>
        <v>1</v>
      </c>
      <c r="AQ22" s="69">
        <f>'Laika grafiks'!AQ31</f>
        <v>1</v>
      </c>
      <c r="AR22" s="69">
        <f>'Laika grafiks'!AR31</f>
        <v>1</v>
      </c>
      <c r="AS22" s="69">
        <f>'Laika grafiks'!AS31</f>
        <v>1</v>
      </c>
      <c r="AT22" s="69">
        <f>'Laika grafiks'!AT31</f>
        <v>1</v>
      </c>
      <c r="AU22" s="69">
        <f>'Laika grafiks'!AU31</f>
        <v>1</v>
      </c>
      <c r="AV22" s="69">
        <f>'Laika grafiks'!AV31</f>
        <v>1</v>
      </c>
      <c r="AW22" s="69">
        <f>'Laika grafiks'!AW31</f>
        <v>1</v>
      </c>
      <c r="AX22" s="69">
        <f>'Laika grafiks'!AX31</f>
        <v>1</v>
      </c>
      <c r="AY22" s="69">
        <f>'Laika grafiks'!AY31</f>
        <v>1</v>
      </c>
      <c r="AZ22" s="69">
        <f>'Laika grafiks'!AZ31</f>
        <v>1</v>
      </c>
      <c r="BA22" s="69">
        <f>'Laika grafiks'!BA31</f>
        <v>1</v>
      </c>
      <c r="BB22" s="69">
        <f>'Laika grafiks'!BB31</f>
        <v>1</v>
      </c>
      <c r="BC22" s="69">
        <f>'Laika grafiks'!BC31</f>
        <v>1</v>
      </c>
      <c r="BD22" s="69">
        <f>'Laika grafiks'!BD31</f>
        <v>1</v>
      </c>
      <c r="BE22" s="69">
        <f>'Laika grafiks'!BE31</f>
        <v>1</v>
      </c>
      <c r="BF22" s="69">
        <f>'Laika grafiks'!BF31</f>
        <v>1</v>
      </c>
      <c r="BG22" s="69">
        <f>'Laika grafiks'!BG31</f>
        <v>1</v>
      </c>
      <c r="BH22" s="69">
        <f>'Laika grafiks'!BH31</f>
        <v>1</v>
      </c>
      <c r="BI22" s="69">
        <f>'Laika grafiks'!BI31</f>
        <v>1</v>
      </c>
      <c r="BJ22" s="69">
        <f>'Laika grafiks'!BJ31</f>
        <v>1</v>
      </c>
      <c r="BK22" s="69">
        <f>'Laika grafiks'!BK31</f>
        <v>1</v>
      </c>
      <c r="BL22" s="69">
        <f>'Laika grafiks'!BL31</f>
        <v>1</v>
      </c>
      <c r="BM22" s="69">
        <f>'Laika grafiks'!BM31</f>
        <v>0</v>
      </c>
      <c r="BN22" s="69">
        <f>'Laika grafiks'!BN31</f>
        <v>0</v>
      </c>
      <c r="BO22" s="69">
        <f>'Laika grafiks'!BO31</f>
        <v>0</v>
      </c>
      <c r="BP22" s="69">
        <f>'Laika grafiks'!BP31</f>
        <v>0</v>
      </c>
      <c r="BQ22" s="69">
        <f>'Laika grafiks'!BQ31</f>
        <v>0</v>
      </c>
      <c r="BR22" s="69">
        <f>'Laika grafiks'!BR31</f>
        <v>0</v>
      </c>
      <c r="BS22" s="69">
        <f>'Laika grafiks'!BS31</f>
        <v>0</v>
      </c>
      <c r="BT22" s="69">
        <f>'Laika grafiks'!BT31</f>
        <v>0</v>
      </c>
      <c r="BU22" s="69">
        <f>'Laika grafiks'!BU31</f>
        <v>0</v>
      </c>
      <c r="BV22" s="69">
        <f>'Laika grafiks'!BV31</f>
        <v>0</v>
      </c>
      <c r="BW22" s="69">
        <f>'Laika grafiks'!BW31</f>
        <v>0</v>
      </c>
      <c r="BX22" s="69">
        <f>'Laika grafiks'!BX31</f>
        <v>0</v>
      </c>
      <c r="BY22" s="69">
        <f>'Laika grafiks'!BY31</f>
        <v>0</v>
      </c>
      <c r="BZ22" s="69">
        <f>'Laika grafiks'!BZ31</f>
        <v>0</v>
      </c>
      <c r="CA22" s="69">
        <f>'Laika grafiks'!CA31</f>
        <v>0</v>
      </c>
      <c r="CB22" s="69">
        <f>'Laika grafiks'!CB31</f>
        <v>0</v>
      </c>
      <c r="CC22" s="69">
        <f>'Laika grafiks'!CC31</f>
        <v>0</v>
      </c>
      <c r="CD22" s="69">
        <f>'Laika grafiks'!CD31</f>
        <v>0</v>
      </c>
      <c r="CE22" s="69">
        <f>'Laika grafiks'!CE31</f>
        <v>0</v>
      </c>
      <c r="CF22" s="69">
        <f>'Laika grafiks'!CF31</f>
        <v>0</v>
      </c>
      <c r="CG22" s="69">
        <f>'Laika grafiks'!CG31</f>
        <v>0</v>
      </c>
      <c r="CH22" s="69">
        <f>'Laika grafiks'!CH31</f>
        <v>0</v>
      </c>
      <c r="CI22" s="69">
        <f>'Laika grafiks'!CI31</f>
        <v>0</v>
      </c>
      <c r="CJ22" s="69">
        <f>'Laika grafiks'!CJ31</f>
        <v>0</v>
      </c>
      <c r="CK22" s="69">
        <f>'Laika grafiks'!CK31</f>
        <v>0</v>
      </c>
      <c r="CL22" s="69">
        <f>'Laika grafiks'!CL31</f>
        <v>0</v>
      </c>
      <c r="CM22" s="69">
        <f>'Laika grafiks'!CM31</f>
        <v>0</v>
      </c>
      <c r="CN22" s="69">
        <f>'Laika grafiks'!CN31</f>
        <v>0</v>
      </c>
      <c r="CO22" s="69">
        <f>'Laika grafiks'!CO31</f>
        <v>0</v>
      </c>
      <c r="CP22" s="69">
        <f>'Laika grafiks'!CP31</f>
        <v>0</v>
      </c>
      <c r="CQ22" s="69">
        <f>'Laika grafiks'!CQ31</f>
        <v>0</v>
      </c>
      <c r="CR22" s="69">
        <f>'Laika grafiks'!CR31</f>
        <v>0</v>
      </c>
      <c r="CS22" s="69">
        <f>'Laika grafiks'!CS31</f>
        <v>0</v>
      </c>
      <c r="CT22" s="69">
        <f>'Laika grafiks'!CT31</f>
        <v>0</v>
      </c>
      <c r="CU22" s="69">
        <f>'Laika grafiks'!CU31</f>
        <v>0</v>
      </c>
      <c r="CV22" s="69">
        <f>'Laika grafiks'!CV31</f>
        <v>0</v>
      </c>
      <c r="CW22" s="69">
        <f>'Laika grafiks'!CW31</f>
        <v>0</v>
      </c>
      <c r="CX22" s="69">
        <f>'Laika grafiks'!CX31</f>
        <v>0</v>
      </c>
      <c r="CY22" s="69">
        <f>'Laika grafiks'!CY31</f>
        <v>0</v>
      </c>
      <c r="CZ22" s="69">
        <f>'Laika grafiks'!CZ31</f>
        <v>0</v>
      </c>
      <c r="DA22" s="69">
        <f>'Laika grafiks'!DA31</f>
        <v>0</v>
      </c>
      <c r="DB22" s="69">
        <f>'Laika grafiks'!DB31</f>
        <v>0</v>
      </c>
      <c r="DC22" s="69">
        <f>'Laika grafiks'!DC31</f>
        <v>0</v>
      </c>
      <c r="DD22" s="69">
        <f>'Laika grafiks'!DD31</f>
        <v>0</v>
      </c>
      <c r="DE22" s="69">
        <f>'Laika grafiks'!DE31</f>
        <v>0</v>
      </c>
      <c r="DF22" s="69">
        <f>'Laika grafiks'!DF31</f>
        <v>0</v>
      </c>
      <c r="DG22" s="69">
        <f>'Laika grafiks'!DG31</f>
        <v>0</v>
      </c>
      <c r="DH22" s="69">
        <f>'Laika grafiks'!DH31</f>
        <v>0</v>
      </c>
      <c r="DI22" s="69">
        <f>'Laika grafiks'!DI31</f>
        <v>0</v>
      </c>
      <c r="DJ22" s="69">
        <f>'Laika grafiks'!DJ31</f>
        <v>0</v>
      </c>
      <c r="DK22" s="69">
        <f>'Laika grafiks'!DK31</f>
        <v>0</v>
      </c>
      <c r="DL22" s="69">
        <f>'Laika grafiks'!DL31</f>
        <v>0</v>
      </c>
      <c r="DM22" s="69">
        <f>'Laika grafiks'!DM31</f>
        <v>0</v>
      </c>
      <c r="DN22" s="69">
        <f>'Laika grafiks'!DN31</f>
        <v>0</v>
      </c>
      <c r="DO22" s="69">
        <f>'Laika grafiks'!DO31</f>
        <v>0</v>
      </c>
      <c r="DP22" s="69">
        <f>'Laika grafiks'!DP31</f>
        <v>0</v>
      </c>
      <c r="DQ22" s="69">
        <f>'Laika grafiks'!DQ31</f>
        <v>0</v>
      </c>
      <c r="DR22" s="69">
        <f>'Laika grafiks'!DR31</f>
        <v>0</v>
      </c>
      <c r="DS22" s="69">
        <f>'Laika grafiks'!DS31</f>
        <v>0</v>
      </c>
      <c r="DT22" s="69">
        <f>'Laika grafiks'!DT31</f>
        <v>0</v>
      </c>
      <c r="DU22" s="69">
        <f>'Laika grafiks'!DU31</f>
        <v>0</v>
      </c>
    </row>
    <row r="23" spans="1:1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spans="1:125">
      <c r="A24" s="61" t="str">
        <f>'Naudas plūsmas'!A106</f>
        <v>Naudas plūsma, kas ir pieejama parādu apkalpošanai  (CFADS)</v>
      </c>
      <c r="B24" s="1"/>
      <c r="C24" s="1"/>
      <c r="D24" s="179">
        <f ca="1">SUM(E24:DU24)</f>
        <v>13855989.905364148</v>
      </c>
      <c r="E24" s="69">
        <f ca="1">'Naudas plūsmas'!E106</f>
        <v>0</v>
      </c>
      <c r="F24" s="69">
        <f ca="1">'Naudas plūsmas'!F106</f>
        <v>0</v>
      </c>
      <c r="G24" s="69">
        <f ca="1">'Naudas plūsmas'!G106</f>
        <v>0</v>
      </c>
      <c r="H24" s="69">
        <f ca="1">'Naudas plūsmas'!H106</f>
        <v>0</v>
      </c>
      <c r="I24" s="69">
        <f ca="1">'Naudas plūsmas'!I106</f>
        <v>0</v>
      </c>
      <c r="J24" s="69">
        <f ca="1">'Naudas plūsmas'!J106</f>
        <v>518861.5474626908</v>
      </c>
      <c r="K24" s="69">
        <f ca="1">'Naudas plūsmas'!K106</f>
        <v>271205.3233601579</v>
      </c>
      <c r="L24" s="69">
        <f ca="1">'Naudas plūsmas'!L106</f>
        <v>270995.63956100331</v>
      </c>
      <c r="M24" s="69">
        <f ca="1">'Naudas plūsmas'!M106</f>
        <v>271029.84490970767</v>
      </c>
      <c r="N24" s="69">
        <f ca="1">'Naudas plūsmas'!N106</f>
        <v>270842.31581302709</v>
      </c>
      <c r="O24" s="69">
        <f ca="1">'Naudas plūsmas'!O106</f>
        <v>270655.92188679404</v>
      </c>
      <c r="P24" s="69">
        <f ca="1">'Naudas plūsmas'!P106</f>
        <v>270470.68932115391</v>
      </c>
      <c r="Q24" s="69">
        <f ca="1">'Naudas plūsmas'!Q106</f>
        <v>270282.4510380709</v>
      </c>
      <c r="R24" s="69">
        <f ca="1">'Naudas plūsmas'!R106</f>
        <v>270091.17135945678</v>
      </c>
      <c r="S24" s="69">
        <f ca="1">'Naudas plūsmas'!S106</f>
        <v>269901.04955469916</v>
      </c>
      <c r="T24" s="69">
        <f ca="1">'Naudas plūsmas'!T106</f>
        <v>269712.11233774619</v>
      </c>
      <c r="U24" s="69">
        <f ca="1">'Naudas plūsmas'!U106</f>
        <v>269520.1092890015</v>
      </c>
      <c r="V24" s="69">
        <f ca="1">'Naudas plūsmas'!V106</f>
        <v>269325.00401681504</v>
      </c>
      <c r="W24" s="69">
        <f ca="1">'Naudas plūsmas'!W106</f>
        <v>269131.07977596222</v>
      </c>
      <c r="X24" s="69">
        <f ca="1">'Naudas plūsmas'!X106</f>
        <v>268938.36381467019</v>
      </c>
      <c r="Y24" s="69">
        <f ca="1">'Naudas plūsmas'!Y106</f>
        <v>268742.52070495067</v>
      </c>
      <c r="Z24" s="69">
        <f ca="1">'Naudas plūsmas'!Z106</f>
        <v>268543.51332732057</v>
      </c>
      <c r="AA24" s="69">
        <f ca="1">'Naudas plūsmas'!AA106</f>
        <v>268345.71060165059</v>
      </c>
      <c r="AB24" s="69">
        <f ca="1">'Naudas plūsmas'!AB106</f>
        <v>268149.14032113279</v>
      </c>
      <c r="AC24" s="69">
        <f ca="1">'Naudas plūsmas'!AC106</f>
        <v>267949.38034921885</v>
      </c>
      <c r="AD24" s="69">
        <f ca="1">'Naudas plūsmas'!AD106</f>
        <v>240768.09710744553</v>
      </c>
      <c r="AE24" s="69">
        <f ca="1">'Naudas plūsmas'!AE106</f>
        <v>240432.4468916592</v>
      </c>
      <c r="AF24" s="69">
        <f ca="1">'Naudas plūsmas'!AF106</f>
        <v>240098.88800439134</v>
      </c>
      <c r="AG24" s="69">
        <f ca="1">'Naudas plūsmas'!AG106</f>
        <v>239759.9165496183</v>
      </c>
      <c r="AH24" s="69">
        <f ca="1">'Naudas plūsmas'!AH106</f>
        <v>239415.46827976362</v>
      </c>
      <c r="AI24" s="69">
        <f ca="1">'Naudas plūsmas'!AI106</f>
        <v>239073.1050596615</v>
      </c>
      <c r="AJ24" s="69">
        <f ca="1">'Naudas plūsmas'!AJ106</f>
        <v>238732.8749946483</v>
      </c>
      <c r="AK24" s="69">
        <f ca="1">'Naudas plūsmas'!AK106</f>
        <v>238387.12411077978</v>
      </c>
      <c r="AL24" s="69">
        <f ca="1">'Naudas plūsmas'!AL106</f>
        <v>238035.78687552811</v>
      </c>
      <c r="AM24" s="69">
        <f ca="1">'Naudas plūsmas'!AM106</f>
        <v>237686.5763910239</v>
      </c>
      <c r="AN24" s="69">
        <f ca="1">'Naudas plūsmas'!AN106</f>
        <v>237339.54172471043</v>
      </c>
      <c r="AO24" s="69">
        <f ca="1">'Naudas plūsmas'!AO106</f>
        <v>236986.87582316462</v>
      </c>
      <c r="AP24" s="69">
        <f ca="1">'Naudas plūsmas'!AP106</f>
        <v>236628.51184320782</v>
      </c>
      <c r="AQ24" s="69">
        <f ca="1">'Naudas plūsmas'!AQ106</f>
        <v>236272.31714901351</v>
      </c>
      <c r="AR24" s="69">
        <f ca="1">'Naudas plūsmas'!AR106</f>
        <v>235918.34178937384</v>
      </c>
      <c r="AS24" s="69">
        <f ca="1">'Naudas plūsmas'!AS106</f>
        <v>235558.62256979701</v>
      </c>
      <c r="AT24" s="69">
        <f ca="1">'Naudas plūsmas'!AT106</f>
        <v>235193.09131024106</v>
      </c>
      <c r="AU24" s="69">
        <f ca="1">'Naudas plūsmas'!AU106</f>
        <v>234829.77272216298</v>
      </c>
      <c r="AV24" s="69">
        <f ca="1">'Naudas plūsmas'!AV106</f>
        <v>234468.7178553305</v>
      </c>
      <c r="AW24" s="69">
        <f ca="1">'Naudas plūsmas'!AW106</f>
        <v>234101.8042513621</v>
      </c>
      <c r="AX24" s="69">
        <f ca="1">'Naudas plūsmas'!AX106</f>
        <v>233728.96236661507</v>
      </c>
      <c r="AY24" s="69">
        <f ca="1">'Naudas plūsmas'!AY106</f>
        <v>233358.37740677534</v>
      </c>
      <c r="AZ24" s="69">
        <f ca="1">'Naudas plūsmas'!AZ106</f>
        <v>232990.10144260616</v>
      </c>
      <c r="BA24" s="69">
        <f ca="1">'Naudas plūsmas'!BA106</f>
        <v>232615.84956655855</v>
      </c>
      <c r="BB24" s="69">
        <f ca="1">'Naudas plūsmas'!BB106</f>
        <v>232235.55084411654</v>
      </c>
      <c r="BC24" s="69">
        <f ca="1">'Naudas plūsmas'!BC106</f>
        <v>231857.55418508002</v>
      </c>
      <c r="BD24" s="69">
        <f ca="1">'Naudas plūsmas'!BD106</f>
        <v>231481.91270162747</v>
      </c>
      <c r="BE24" s="69">
        <f ca="1">'Naudas plūsmas'!BE106</f>
        <v>231100.17578805884</v>
      </c>
      <c r="BF24" s="69">
        <f ca="1">'Naudas plūsmas'!BF106</f>
        <v>230712.27109116796</v>
      </c>
      <c r="BG24" s="69">
        <f ca="1">'Naudas plūsmas'!BG106</f>
        <v>230326.71449895078</v>
      </c>
      <c r="BH24" s="69">
        <f ca="1">'Naudas plūsmas'!BH106</f>
        <v>229943.56018582915</v>
      </c>
      <c r="BI24" s="69">
        <f ca="1">'Naudas plūsmas'!BI106</f>
        <v>229554.18853398919</v>
      </c>
      <c r="BJ24" s="69">
        <f ca="1">'Naudas plūsmas'!BJ106</f>
        <v>228726.14112027487</v>
      </c>
      <c r="BK24" s="69">
        <f ca="1">'Naudas plūsmas'!BK106</f>
        <v>227900.48877332779</v>
      </c>
      <c r="BL24" s="69">
        <f ca="1">'Naudas plūsmas'!BL106</f>
        <v>227077.28675105819</v>
      </c>
      <c r="BM24" s="69">
        <f ca="1">'Naudas plūsmas'!BM106</f>
        <v>0</v>
      </c>
      <c r="BN24" s="69">
        <f ca="1">'Naudas plūsmas'!BN106</f>
        <v>0</v>
      </c>
      <c r="BO24" s="69">
        <f ca="1">'Naudas plūsmas'!BO106</f>
        <v>0</v>
      </c>
      <c r="BP24" s="69">
        <f ca="1">'Naudas plūsmas'!BP106</f>
        <v>0</v>
      </c>
      <c r="BQ24" s="69">
        <f ca="1">'Naudas plūsmas'!BQ106</f>
        <v>0</v>
      </c>
      <c r="BR24" s="69">
        <f ca="1">'Naudas plūsmas'!BR106</f>
        <v>0</v>
      </c>
      <c r="BS24" s="69">
        <f ca="1">'Naudas plūsmas'!BS106</f>
        <v>0</v>
      </c>
      <c r="BT24" s="69">
        <f ca="1">'Naudas plūsmas'!BT106</f>
        <v>0</v>
      </c>
      <c r="BU24" s="69">
        <f ca="1">'Naudas plūsmas'!BU106</f>
        <v>0</v>
      </c>
      <c r="BV24" s="69">
        <f ca="1">'Naudas plūsmas'!BV106</f>
        <v>0</v>
      </c>
      <c r="BW24" s="69">
        <f ca="1">'Naudas plūsmas'!BW106</f>
        <v>0</v>
      </c>
      <c r="BX24" s="69">
        <f ca="1">'Naudas plūsmas'!BX106</f>
        <v>0</v>
      </c>
      <c r="BY24" s="69">
        <f ca="1">'Naudas plūsmas'!BY106</f>
        <v>0</v>
      </c>
      <c r="BZ24" s="69">
        <f ca="1">'Naudas plūsmas'!BZ106</f>
        <v>0</v>
      </c>
      <c r="CA24" s="69">
        <f ca="1">'Naudas plūsmas'!CA106</f>
        <v>0</v>
      </c>
      <c r="CB24" s="69">
        <f ca="1">'Naudas plūsmas'!CB106</f>
        <v>0</v>
      </c>
      <c r="CC24" s="69">
        <f ca="1">'Naudas plūsmas'!CC106</f>
        <v>0</v>
      </c>
      <c r="CD24" s="69">
        <f ca="1">'Naudas plūsmas'!CD106</f>
        <v>0</v>
      </c>
      <c r="CE24" s="69">
        <f ca="1">'Naudas plūsmas'!CE106</f>
        <v>0</v>
      </c>
      <c r="CF24" s="69">
        <f ca="1">'Naudas plūsmas'!CF106</f>
        <v>0</v>
      </c>
      <c r="CG24" s="69">
        <f ca="1">'Naudas plūsmas'!CG106</f>
        <v>0</v>
      </c>
      <c r="CH24" s="69">
        <f ca="1">'Naudas plūsmas'!CH106</f>
        <v>0</v>
      </c>
      <c r="CI24" s="69">
        <f ca="1">'Naudas plūsmas'!CI106</f>
        <v>0</v>
      </c>
      <c r="CJ24" s="69">
        <f ca="1">'Naudas plūsmas'!CJ106</f>
        <v>0</v>
      </c>
      <c r="CK24" s="69">
        <f ca="1">'Naudas plūsmas'!CK106</f>
        <v>0</v>
      </c>
      <c r="CL24" s="69">
        <f ca="1">'Naudas plūsmas'!CL106</f>
        <v>0</v>
      </c>
      <c r="CM24" s="69">
        <f ca="1">'Naudas plūsmas'!CM106</f>
        <v>0</v>
      </c>
      <c r="CN24" s="69">
        <f ca="1">'Naudas plūsmas'!CN106</f>
        <v>0</v>
      </c>
      <c r="CO24" s="69">
        <f ca="1">'Naudas plūsmas'!CO106</f>
        <v>0</v>
      </c>
      <c r="CP24" s="69">
        <f ca="1">'Naudas plūsmas'!CP106</f>
        <v>0</v>
      </c>
      <c r="CQ24" s="69">
        <f ca="1">'Naudas plūsmas'!CQ106</f>
        <v>0</v>
      </c>
      <c r="CR24" s="69">
        <f ca="1">'Naudas plūsmas'!CR106</f>
        <v>0</v>
      </c>
      <c r="CS24" s="69">
        <f ca="1">'Naudas plūsmas'!CS106</f>
        <v>0</v>
      </c>
      <c r="CT24" s="69">
        <f ca="1">'Naudas plūsmas'!CT106</f>
        <v>0</v>
      </c>
      <c r="CU24" s="69">
        <f ca="1">'Naudas plūsmas'!CU106</f>
        <v>0</v>
      </c>
      <c r="CV24" s="69">
        <f ca="1">'Naudas plūsmas'!CV106</f>
        <v>0</v>
      </c>
      <c r="CW24" s="69">
        <f ca="1">'Naudas plūsmas'!CW106</f>
        <v>0</v>
      </c>
      <c r="CX24" s="69">
        <f ca="1">'Naudas plūsmas'!CX106</f>
        <v>0</v>
      </c>
      <c r="CY24" s="69">
        <f ca="1">'Naudas plūsmas'!CY106</f>
        <v>0</v>
      </c>
      <c r="CZ24" s="69">
        <f ca="1">'Naudas plūsmas'!CZ106</f>
        <v>0</v>
      </c>
      <c r="DA24" s="69">
        <f ca="1">'Naudas plūsmas'!DA106</f>
        <v>0</v>
      </c>
      <c r="DB24" s="69">
        <f ca="1">'Naudas plūsmas'!DB106</f>
        <v>0</v>
      </c>
      <c r="DC24" s="69">
        <f ca="1">'Naudas plūsmas'!DC106</f>
        <v>0</v>
      </c>
      <c r="DD24" s="69">
        <f ca="1">'Naudas plūsmas'!DD106</f>
        <v>0</v>
      </c>
      <c r="DE24" s="69">
        <f ca="1">'Naudas plūsmas'!DE106</f>
        <v>0</v>
      </c>
      <c r="DF24" s="69">
        <f ca="1">'Naudas plūsmas'!DF106</f>
        <v>0</v>
      </c>
      <c r="DG24" s="69">
        <f ca="1">'Naudas plūsmas'!DG106</f>
        <v>0</v>
      </c>
      <c r="DH24" s="69">
        <f ca="1">'Naudas plūsmas'!DH106</f>
        <v>0</v>
      </c>
      <c r="DI24" s="69">
        <f ca="1">'Naudas plūsmas'!DI106</f>
        <v>0</v>
      </c>
      <c r="DJ24" s="69">
        <f ca="1">'Naudas plūsmas'!DJ106</f>
        <v>0</v>
      </c>
      <c r="DK24" s="69">
        <f ca="1">'Naudas plūsmas'!DK106</f>
        <v>0</v>
      </c>
      <c r="DL24" s="69">
        <f ca="1">'Naudas plūsmas'!DL106</f>
        <v>0</v>
      </c>
      <c r="DM24" s="69">
        <f ca="1">'Naudas plūsmas'!DM106</f>
        <v>0</v>
      </c>
      <c r="DN24" s="69">
        <f ca="1">'Naudas plūsmas'!DN106</f>
        <v>0</v>
      </c>
      <c r="DO24" s="69">
        <f ca="1">'Naudas plūsmas'!DO106</f>
        <v>0</v>
      </c>
      <c r="DP24" s="69">
        <f ca="1">'Naudas plūsmas'!DP106</f>
        <v>0</v>
      </c>
      <c r="DQ24" s="69">
        <f ca="1">'Naudas plūsmas'!DQ106</f>
        <v>0</v>
      </c>
      <c r="DR24" s="69">
        <f ca="1">'Naudas plūsmas'!DR106</f>
        <v>0</v>
      </c>
      <c r="DS24" s="69">
        <f ca="1">'Naudas plūsmas'!DS106</f>
        <v>0</v>
      </c>
      <c r="DT24" s="69">
        <f ca="1">'Naudas plūsmas'!DT106</f>
        <v>0</v>
      </c>
      <c r="DU24" s="69">
        <f ca="1">'Naudas plūsmas'!DU106</f>
        <v>0</v>
      </c>
    </row>
    <row r="25" spans="1:1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c r="A26" s="25" t="s">
        <v>583</v>
      </c>
      <c r="B26" s="94"/>
      <c r="C26" s="94"/>
      <c r="D26" s="94">
        <f ca="1">SUM(E26:DU26)</f>
        <v>12486251.067938171</v>
      </c>
      <c r="E26" s="94">
        <f ca="1">E20*E24</f>
        <v>0</v>
      </c>
      <c r="F26" s="94">
        <f t="shared" ref="F26:BP26" ca="1" si="4">F20*F24</f>
        <v>0</v>
      </c>
      <c r="G26" s="94">
        <f t="shared" ca="1" si="4"/>
        <v>0</v>
      </c>
      <c r="H26" s="94">
        <f t="shared" ca="1" si="4"/>
        <v>0</v>
      </c>
      <c r="I26" s="94">
        <f t="shared" ca="1" si="4"/>
        <v>0</v>
      </c>
      <c r="J26" s="94">
        <f t="shared" ca="1" si="4"/>
        <v>508540.60984968388</v>
      </c>
      <c r="K26" s="94">
        <f t="shared" ca="1" si="4"/>
        <v>264922.01824021753</v>
      </c>
      <c r="L26" s="94">
        <f t="shared" ca="1" si="4"/>
        <v>263842.04179306276</v>
      </c>
      <c r="M26" s="94">
        <f t="shared" ca="1" si="4"/>
        <v>262993.19124606933</v>
      </c>
      <c r="N26" s="94">
        <f t="shared" ca="1" si="4"/>
        <v>261922.88162788848</v>
      </c>
      <c r="O26" s="94">
        <f t="shared" ca="1" si="4"/>
        <v>260867.60292278434</v>
      </c>
      <c r="P26" s="94">
        <f t="shared" ca="1" si="4"/>
        <v>259827.23561521378</v>
      </c>
      <c r="Q26" s="94">
        <f ca="1">Q20*Q24</f>
        <v>258778.38947590397</v>
      </c>
      <c r="R26" s="94">
        <f t="shared" ca="1" si="4"/>
        <v>257721.16068143371</v>
      </c>
      <c r="S26" s="94">
        <f t="shared" ca="1" si="4"/>
        <v>256678.77370628747</v>
      </c>
      <c r="T26" s="94">
        <f t="shared" ca="1" si="4"/>
        <v>255651.11068353304</v>
      </c>
      <c r="U26" s="94">
        <f t="shared" ca="1" si="4"/>
        <v>254615.06701938677</v>
      </c>
      <c r="V26" s="94">
        <f t="shared" ca="1" si="4"/>
        <v>253570.73754624504</v>
      </c>
      <c r="W26" s="94">
        <f t="shared" ca="1" si="4"/>
        <v>252541.06338469312</v>
      </c>
      <c r="X26" s="94">
        <f t="shared" ca="1" si="4"/>
        <v>251525.92829485016</v>
      </c>
      <c r="Y26" s="94">
        <f t="shared" ca="1" si="4"/>
        <v>250502.50935349677</v>
      </c>
      <c r="Z26" s="94">
        <f t="shared" ca="1" si="4"/>
        <v>249470.90006631697</v>
      </c>
      <c r="AA26" s="94">
        <f t="shared" ca="1" si="4"/>
        <v>248453.76213505352</v>
      </c>
      <c r="AB26" s="94">
        <f t="shared" ca="1" si="4"/>
        <v>247450.98092560677</v>
      </c>
      <c r="AC26" s="94">
        <f t="shared" ca="1" si="4"/>
        <v>246440.01127209407</v>
      </c>
      <c r="AD26" s="94">
        <f t="shared" ca="1" si="4"/>
        <v>220692.17584586836</v>
      </c>
      <c r="AE26" s="94">
        <f t="shared" ca="1" si="4"/>
        <v>219647.7528913827</v>
      </c>
      <c r="AF26" s="94">
        <f t="shared" ca="1" si="4"/>
        <v>218617.88481924188</v>
      </c>
      <c r="AG26" s="94">
        <f t="shared" ca="1" si="4"/>
        <v>217579.4178091886</v>
      </c>
      <c r="AH26" s="94">
        <f t="shared" ca="1" si="4"/>
        <v>216532.44053897046</v>
      </c>
      <c r="AI26" s="94">
        <f t="shared" ca="1" si="4"/>
        <v>215499.95265053422</v>
      </c>
      <c r="AJ26" s="94">
        <f t="shared" ca="1" si="4"/>
        <v>214481.8446869918</v>
      </c>
      <c r="AK26" s="94">
        <f t="shared" ca="1" si="4"/>
        <v>213455.22723779432</v>
      </c>
      <c r="AL26" s="94">
        <f t="shared" ca="1" si="4"/>
        <v>212420.18769067954</v>
      </c>
      <c r="AM26" s="94">
        <f t="shared" ca="1" si="4"/>
        <v>211399.4634592784</v>
      </c>
      <c r="AN26" s="94">
        <f t="shared" ca="1" si="4"/>
        <v>210392.9466434088</v>
      </c>
      <c r="AO26" s="94">
        <f t="shared" ca="1" si="4"/>
        <v>209378.0084434929</v>
      </c>
      <c r="AP26" s="94">
        <f t="shared" ca="1" si="4"/>
        <v>208354.73497371413</v>
      </c>
      <c r="AQ26" s="94">
        <f t="shared" ca="1" si="4"/>
        <v>207345.60518993746</v>
      </c>
      <c r="AR26" s="94">
        <f t="shared" ca="1" si="4"/>
        <v>206350.51272861901</v>
      </c>
      <c r="AS26" s="94">
        <f t="shared" ca="1" si="4"/>
        <v>205347.08565115329</v>
      </c>
      <c r="AT26" s="94">
        <f t="shared" ca="1" si="4"/>
        <v>204335.40881440253</v>
      </c>
      <c r="AU26" s="94">
        <f t="shared" ca="1" si="4"/>
        <v>203337.70643865588</v>
      </c>
      <c r="AV26" s="94">
        <f t="shared" ca="1" si="4"/>
        <v>202353.87367721112</v>
      </c>
      <c r="AW26" s="94">
        <f t="shared" ca="1" si="4"/>
        <v>201361.79175051604</v>
      </c>
      <c r="AX26" s="94">
        <f t="shared" ca="1" si="4"/>
        <v>200361.54427412368</v>
      </c>
      <c r="AY26" s="94">
        <f t="shared" ca="1" si="4"/>
        <v>199375.10440723365</v>
      </c>
      <c r="AZ26" s="94">
        <f t="shared" ca="1" si="4"/>
        <v>198402.3688004571</v>
      </c>
      <c r="BA26" s="94">
        <f t="shared" ca="1" si="4"/>
        <v>197421.46817880371</v>
      </c>
      <c r="BB26" s="94">
        <f t="shared" ca="1" si="4"/>
        <v>196432.48493231126</v>
      </c>
      <c r="BC26" s="94">
        <f t="shared" ca="1" si="4"/>
        <v>195457.14478651946</v>
      </c>
      <c r="BD26" s="94">
        <f t="shared" ca="1" si="4"/>
        <v>194495.34587008783</v>
      </c>
      <c r="BE26" s="94">
        <f t="shared" ca="1" si="4"/>
        <v>193525.46480488125</v>
      </c>
      <c r="BF26" s="94">
        <f t="shared" ca="1" si="4"/>
        <v>192547.58277100231</v>
      </c>
      <c r="BG26" s="94">
        <f t="shared" ca="1" si="4"/>
        <v>191583.18164134052</v>
      </c>
      <c r="BH26" s="94">
        <f t="shared" ca="1" si="4"/>
        <v>190632.16100359941</v>
      </c>
      <c r="BI26" s="94">
        <f t="shared" ca="1" si="4"/>
        <v>189673.13981494351</v>
      </c>
      <c r="BJ26" s="94">
        <f t="shared" ca="1" si="4"/>
        <v>188350.14035796985</v>
      </c>
      <c r="BK26" s="94">
        <f t="shared" ca="1" si="4"/>
        <v>187042.8425406047</v>
      </c>
      <c r="BL26" s="94">
        <f t="shared" ca="1" si="4"/>
        <v>185751.09597343474</v>
      </c>
      <c r="BM26" s="94">
        <f t="shared" ca="1" si="4"/>
        <v>0</v>
      </c>
      <c r="BN26" s="94">
        <f t="shared" ca="1" si="4"/>
        <v>0</v>
      </c>
      <c r="BO26" s="94">
        <f t="shared" ca="1" si="4"/>
        <v>0</v>
      </c>
      <c r="BP26" s="94">
        <f t="shared" ca="1" si="4"/>
        <v>0</v>
      </c>
      <c r="BQ26" s="94">
        <f t="shared" ref="BQ26:DU26" ca="1" si="5">BQ20*BQ24</f>
        <v>0</v>
      </c>
      <c r="BR26" s="94">
        <f t="shared" ca="1" si="5"/>
        <v>0</v>
      </c>
      <c r="BS26" s="94">
        <f t="shared" ca="1" si="5"/>
        <v>0</v>
      </c>
      <c r="BT26" s="94">
        <f t="shared" ca="1" si="5"/>
        <v>0</v>
      </c>
      <c r="BU26" s="94">
        <f t="shared" ca="1" si="5"/>
        <v>0</v>
      </c>
      <c r="BV26" s="94">
        <f t="shared" ca="1" si="5"/>
        <v>0</v>
      </c>
      <c r="BW26" s="94">
        <f t="shared" ca="1" si="5"/>
        <v>0</v>
      </c>
      <c r="BX26" s="94">
        <f t="shared" ca="1" si="5"/>
        <v>0</v>
      </c>
      <c r="BY26" s="94">
        <f t="shared" ca="1" si="5"/>
        <v>0</v>
      </c>
      <c r="BZ26" s="94">
        <f t="shared" ca="1" si="5"/>
        <v>0</v>
      </c>
      <c r="CA26" s="94">
        <f t="shared" ca="1" si="5"/>
        <v>0</v>
      </c>
      <c r="CB26" s="94">
        <f t="shared" ca="1" si="5"/>
        <v>0</v>
      </c>
      <c r="CC26" s="94">
        <f t="shared" ca="1" si="5"/>
        <v>0</v>
      </c>
      <c r="CD26" s="94">
        <f t="shared" ca="1" si="5"/>
        <v>0</v>
      </c>
      <c r="CE26" s="94">
        <f t="shared" ca="1" si="5"/>
        <v>0</v>
      </c>
      <c r="CF26" s="94">
        <f t="shared" ca="1" si="5"/>
        <v>0</v>
      </c>
      <c r="CG26" s="94">
        <f t="shared" ca="1" si="5"/>
        <v>0</v>
      </c>
      <c r="CH26" s="94">
        <f t="shared" ca="1" si="5"/>
        <v>0</v>
      </c>
      <c r="CI26" s="94">
        <f t="shared" ca="1" si="5"/>
        <v>0</v>
      </c>
      <c r="CJ26" s="94">
        <f t="shared" ca="1" si="5"/>
        <v>0</v>
      </c>
      <c r="CK26" s="94">
        <f t="shared" ca="1" si="5"/>
        <v>0</v>
      </c>
      <c r="CL26" s="94">
        <f t="shared" ca="1" si="5"/>
        <v>0</v>
      </c>
      <c r="CM26" s="94">
        <f t="shared" ca="1" si="5"/>
        <v>0</v>
      </c>
      <c r="CN26" s="94">
        <f t="shared" ca="1" si="5"/>
        <v>0</v>
      </c>
      <c r="CO26" s="94">
        <f t="shared" ca="1" si="5"/>
        <v>0</v>
      </c>
      <c r="CP26" s="94">
        <f t="shared" ca="1" si="5"/>
        <v>0</v>
      </c>
      <c r="CQ26" s="94">
        <f t="shared" ca="1" si="5"/>
        <v>0</v>
      </c>
      <c r="CR26" s="94">
        <f t="shared" ca="1" si="5"/>
        <v>0</v>
      </c>
      <c r="CS26" s="94">
        <f t="shared" ca="1" si="5"/>
        <v>0</v>
      </c>
      <c r="CT26" s="94">
        <f t="shared" ca="1" si="5"/>
        <v>0</v>
      </c>
      <c r="CU26" s="94">
        <f t="shared" ca="1" si="5"/>
        <v>0</v>
      </c>
      <c r="CV26" s="94">
        <f t="shared" ca="1" si="5"/>
        <v>0</v>
      </c>
      <c r="CW26" s="94">
        <f t="shared" ca="1" si="5"/>
        <v>0</v>
      </c>
      <c r="CX26" s="94">
        <f t="shared" ca="1" si="5"/>
        <v>0</v>
      </c>
      <c r="CY26" s="94">
        <f t="shared" ca="1" si="5"/>
        <v>0</v>
      </c>
      <c r="CZ26" s="94">
        <f t="shared" ca="1" si="5"/>
        <v>0</v>
      </c>
      <c r="DA26" s="94">
        <f t="shared" ca="1" si="5"/>
        <v>0</v>
      </c>
      <c r="DB26" s="94">
        <f t="shared" ca="1" si="5"/>
        <v>0</v>
      </c>
      <c r="DC26" s="94">
        <f t="shared" ca="1" si="5"/>
        <v>0</v>
      </c>
      <c r="DD26" s="94">
        <f t="shared" ca="1" si="5"/>
        <v>0</v>
      </c>
      <c r="DE26" s="94">
        <f t="shared" ca="1" si="5"/>
        <v>0</v>
      </c>
      <c r="DF26" s="94">
        <f t="shared" ca="1" si="5"/>
        <v>0</v>
      </c>
      <c r="DG26" s="94">
        <f t="shared" ca="1" si="5"/>
        <v>0</v>
      </c>
      <c r="DH26" s="94">
        <f t="shared" ca="1" si="5"/>
        <v>0</v>
      </c>
      <c r="DI26" s="94">
        <f t="shared" ca="1" si="5"/>
        <v>0</v>
      </c>
      <c r="DJ26" s="94">
        <f t="shared" ca="1" si="5"/>
        <v>0</v>
      </c>
      <c r="DK26" s="94">
        <f t="shared" ca="1" si="5"/>
        <v>0</v>
      </c>
      <c r="DL26" s="94">
        <f t="shared" ca="1" si="5"/>
        <v>0</v>
      </c>
      <c r="DM26" s="94">
        <f t="shared" ca="1" si="5"/>
        <v>0</v>
      </c>
      <c r="DN26" s="94">
        <f t="shared" ca="1" si="5"/>
        <v>0</v>
      </c>
      <c r="DO26" s="94">
        <f t="shared" ca="1" si="5"/>
        <v>0</v>
      </c>
      <c r="DP26" s="94">
        <f t="shared" ca="1" si="5"/>
        <v>0</v>
      </c>
      <c r="DQ26" s="94">
        <f t="shared" ca="1" si="5"/>
        <v>0</v>
      </c>
      <c r="DR26" s="94">
        <f t="shared" ca="1" si="5"/>
        <v>0</v>
      </c>
      <c r="DS26" s="94">
        <f t="shared" ca="1" si="5"/>
        <v>0</v>
      </c>
      <c r="DT26" s="94">
        <f t="shared" ca="1" si="5"/>
        <v>0</v>
      </c>
      <c r="DU26" s="94">
        <f t="shared" ca="1" si="5"/>
        <v>0</v>
      </c>
    </row>
    <row r="27" spans="1:125">
      <c r="A27" s="3"/>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c r="CA27" s="179"/>
      <c r="CB27" s="179"/>
      <c r="CC27" s="179"/>
      <c r="CD27" s="179"/>
      <c r="CE27" s="179"/>
      <c r="CF27" s="179"/>
      <c r="CG27" s="179"/>
      <c r="CH27" s="179"/>
      <c r="CI27" s="179"/>
      <c r="CJ27" s="179"/>
      <c r="CK27" s="179"/>
      <c r="CL27" s="179"/>
      <c r="CM27" s="179"/>
      <c r="CN27" s="179"/>
      <c r="CO27" s="179"/>
      <c r="CP27" s="179"/>
      <c r="CQ27" s="179"/>
      <c r="CR27" s="179"/>
      <c r="CS27" s="179"/>
      <c r="CT27" s="179"/>
      <c r="CU27" s="179"/>
      <c r="CV27" s="179"/>
      <c r="CW27" s="179"/>
      <c r="CX27" s="179"/>
      <c r="CY27" s="179"/>
      <c r="CZ27" s="179"/>
      <c r="DA27" s="179"/>
      <c r="DB27" s="179"/>
      <c r="DC27" s="179"/>
      <c r="DD27" s="179"/>
      <c r="DE27" s="179"/>
      <c r="DF27" s="179"/>
      <c r="DG27" s="179"/>
      <c r="DH27" s="179"/>
      <c r="DI27" s="179"/>
      <c r="DJ27" s="179"/>
      <c r="DK27" s="179"/>
      <c r="DL27" s="179"/>
      <c r="DM27" s="179"/>
      <c r="DN27" s="179"/>
      <c r="DO27" s="179"/>
      <c r="DP27" s="179"/>
      <c r="DQ27" s="179"/>
      <c r="DR27" s="179"/>
      <c r="DS27" s="179"/>
      <c r="DT27" s="179"/>
      <c r="DU27" s="179"/>
    </row>
    <row r="28" spans="1:125">
      <c r="A28" s="25" t="s">
        <v>584</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79"/>
      <c r="CG28" s="179"/>
      <c r="CH28" s="179"/>
      <c r="CI28" s="179"/>
      <c r="CJ28" s="179"/>
      <c r="CK28" s="179"/>
      <c r="CL28" s="179"/>
      <c r="CM28" s="179"/>
      <c r="CN28" s="179"/>
      <c r="CO28" s="179"/>
      <c r="CP28" s="179"/>
      <c r="CQ28" s="179"/>
      <c r="CR28" s="179"/>
      <c r="CS28" s="179"/>
      <c r="CT28" s="179"/>
      <c r="CU28" s="179"/>
      <c r="CV28" s="179"/>
      <c r="CW28" s="179"/>
      <c r="CX28" s="179"/>
      <c r="CY28" s="179"/>
      <c r="CZ28" s="179"/>
      <c r="DA28" s="179"/>
      <c r="DB28" s="179"/>
      <c r="DC28" s="179"/>
      <c r="DD28" s="179"/>
      <c r="DE28" s="179"/>
      <c r="DF28" s="179"/>
      <c r="DG28" s="179"/>
      <c r="DH28" s="179"/>
      <c r="DI28" s="179"/>
      <c r="DJ28" s="179"/>
      <c r="DK28" s="179"/>
      <c r="DL28" s="179"/>
      <c r="DM28" s="179"/>
      <c r="DN28" s="179"/>
      <c r="DO28" s="179"/>
      <c r="DP28" s="179"/>
      <c r="DQ28" s="179"/>
      <c r="DR28" s="179"/>
      <c r="DS28" s="179"/>
      <c r="DT28" s="179"/>
      <c r="DU28" s="179"/>
    </row>
    <row r="29" spans="1:125">
      <c r="A29" s="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row>
    <row r="30" spans="1:125">
      <c r="A30" s="61" t="str">
        <f>Finansēšana!A270</f>
        <v>Kredītu atlikums perioda sākumā</v>
      </c>
      <c r="B30" s="1"/>
      <c r="C30" s="1"/>
      <c r="D30" s="1"/>
      <c r="E30" s="69">
        <f>Finansēšana!E274</f>
        <v>364543.53679966927</v>
      </c>
      <c r="F30" s="69">
        <f>Finansēšana!F274</f>
        <v>1892715.589937811</v>
      </c>
      <c r="G30" s="69">
        <f>Finansēšana!G274</f>
        <v>3455959.5234865965</v>
      </c>
      <c r="H30" s="69">
        <f>Finansēšana!H274</f>
        <v>5054816.6100739138</v>
      </c>
      <c r="I30" s="69">
        <f>Finansēšana!I274</f>
        <v>6686276.1524783168</v>
      </c>
      <c r="J30" s="69">
        <f>Finansēšana!J274</f>
        <v>6769067.0339871878</v>
      </c>
      <c r="K30" s="69">
        <f>Finansēšana!K274</f>
        <v>6687392.5693597896</v>
      </c>
      <c r="L30" s="69">
        <f>Finansēšana!L274</f>
        <v>6604616.7424877398</v>
      </c>
      <c r="M30" s="69">
        <f>Finansēšana!M274</f>
        <v>6520724.7017426938</v>
      </c>
      <c r="N30" s="69">
        <f>Finansēšana!N274</f>
        <v>6435701.3952253545</v>
      </c>
      <c r="O30" s="69">
        <f>Finansēšana!O274</f>
        <v>6349531.5680648638</v>
      </c>
      <c r="P30" s="69">
        <f>Finansēšana!P274</f>
        <v>6262199.7596817762</v>
      </c>
      <c r="Q30" s="69">
        <f>Finansēšana!Q274</f>
        <v>6173690.3010141216</v>
      </c>
      <c r="R30" s="69">
        <f>Finansēšana!R274</f>
        <v>6083987.311706068</v>
      </c>
      <c r="S30" s="69">
        <f>Finansēšana!S274</f>
        <v>5993074.6972586643</v>
      </c>
      <c r="T30" s="69">
        <f>Finansēšana!T274</f>
        <v>5900936.1461421717</v>
      </c>
      <c r="U30" s="69">
        <f>Finansēšana!U274</f>
        <v>5807555.1268694503</v>
      </c>
      <c r="V30" s="69">
        <f>Finansēšana!V274</f>
        <v>5712914.8850298803</v>
      </c>
      <c r="W30" s="69">
        <f>Finansēšana!W274</f>
        <v>5616998.440283292</v>
      </c>
      <c r="X30" s="69">
        <f>Finansēšana!X274</f>
        <v>5519788.5833133478</v>
      </c>
      <c r="Y30" s="69">
        <f>Finansēšana!Y274</f>
        <v>5421267.8727398552</v>
      </c>
      <c r="Z30" s="69">
        <f>Finansēšana!Z274</f>
        <v>5321418.6319894362</v>
      </c>
      <c r="AA30" s="69">
        <f>Finansēšana!AA274</f>
        <v>5220222.9461239949</v>
      </c>
      <c r="AB30" s="69">
        <f>Finansēšana!AB274</f>
        <v>5117662.6586264241</v>
      </c>
      <c r="AC30" s="69">
        <f>Finansēšana!AC274</f>
        <v>5013719.3681429671</v>
      </c>
      <c r="AD30" s="69">
        <f>Finansēšana!AD274</f>
        <v>4908374.425181644</v>
      </c>
      <c r="AE30" s="69">
        <f>Finansēšana!AE274</f>
        <v>4801608.9287661696</v>
      </c>
      <c r="AF30" s="69">
        <f>Finansēšana!AF274</f>
        <v>4693403.7230447335</v>
      </c>
      <c r="AG30" s="69">
        <f>Finansēšana!AG274</f>
        <v>4583739.3938530665</v>
      </c>
      <c r="AH30" s="69">
        <f>Finansēšana!AH274</f>
        <v>4472596.2652311539</v>
      </c>
      <c r="AI30" s="69">
        <f>Finansēšana!AI274</f>
        <v>4359954.3958929712</v>
      </c>
      <c r="AJ30" s="69">
        <f>Finansēšana!AJ274</f>
        <v>4245793.5756486263</v>
      </c>
      <c r="AK30" s="69">
        <f>Finansēšana!AK274</f>
        <v>4130093.3217782509</v>
      </c>
      <c r="AL30" s="69">
        <f>Finansēšana!AL274</f>
        <v>4012832.8753569871</v>
      </c>
      <c r="AM30" s="69">
        <f>Finansēšana!AM274</f>
        <v>3893991.1975304303</v>
      </c>
      <c r="AN30" s="69">
        <f>Finansēšana!AN274</f>
        <v>3773546.9657398374</v>
      </c>
      <c r="AO30" s="69">
        <f>Finansēšana!AO274</f>
        <v>3651478.5698964358</v>
      </c>
      <c r="AP30" s="69">
        <f>Finansēšana!AP274</f>
        <v>3527764.1085041463</v>
      </c>
      <c r="AQ30" s="69">
        <f>Finansēšana!AQ274</f>
        <v>3402381.3847300154</v>
      </c>
      <c r="AR30" s="69">
        <f>Finansēšana!AR274</f>
        <v>3275307.9024216686</v>
      </c>
      <c r="AS30" s="69">
        <f>Finansēšana!AS274</f>
        <v>3146520.8620710466</v>
      </c>
      <c r="AT30" s="69">
        <f>Finansēšana!AT274</f>
        <v>3015997.1567237247</v>
      </c>
      <c r="AU30" s="69">
        <f>Finansēšana!AU274</f>
        <v>2883713.3678330667</v>
      </c>
      <c r="AV30" s="69">
        <f>Finansēšana!AV274</f>
        <v>2749645.7610584679</v>
      </c>
      <c r="AW30" s="69">
        <f>Finansēšana!AW274</f>
        <v>2613770.2820069478</v>
      </c>
      <c r="AX30" s="69">
        <f>Finansēšana!AX274</f>
        <v>2476062.5519173094</v>
      </c>
      <c r="AY30" s="69">
        <f>Finansēšana!AY274</f>
        <v>2336497.8632861096</v>
      </c>
      <c r="AZ30" s="69">
        <f>Finansēšana!AZ274</f>
        <v>2195051.1754346369</v>
      </c>
      <c r="BA30" s="69">
        <f>Finansēšana!BA274</f>
        <v>2051697.1100161206</v>
      </c>
      <c r="BB30" s="69">
        <f>Finansēšana!BB274</f>
        <v>1906409.9464623488</v>
      </c>
      <c r="BC30" s="69">
        <f>Finansēšana!BC274</f>
        <v>1759163.6173688874</v>
      </c>
      <c r="BD30" s="69">
        <f>Finansēšana!BD274</f>
        <v>1609931.7038180698</v>
      </c>
      <c r="BE30" s="69">
        <f>Finansēšana!BE274</f>
        <v>1458687.4306389187</v>
      </c>
      <c r="BF30" s="69">
        <f>Finansēšana!BF274</f>
        <v>1305403.6616031469</v>
      </c>
      <c r="BG30" s="69">
        <f>Finansēšana!BG274</f>
        <v>1150052.8945563813</v>
      </c>
      <c r="BH30" s="69">
        <f>Finansēšana!BH274</f>
        <v>992607.25648372667</v>
      </c>
      <c r="BI30" s="69">
        <f>Finansēšana!BI274</f>
        <v>833038.49850879482</v>
      </c>
      <c r="BJ30" s="69">
        <f>Finansēšana!BJ274</f>
        <v>671317.9908252944</v>
      </c>
      <c r="BK30" s="69">
        <f>Finansēšana!BK274</f>
        <v>507416.71756027476</v>
      </c>
      <c r="BL30" s="69">
        <f>Finansēšana!BL274</f>
        <v>341305.27156810113</v>
      </c>
      <c r="BM30" s="69">
        <f>Finansēšana!BM274</f>
        <v>-1.2223608791828156E-9</v>
      </c>
      <c r="BN30" s="69">
        <f>Finansēšana!BN274</f>
        <v>-1.2223608791828156E-9</v>
      </c>
      <c r="BO30" s="69">
        <f>Finansēšana!BO274</f>
        <v>-1.2223608791828156E-9</v>
      </c>
      <c r="BP30" s="69">
        <f>Finansēšana!BP274</f>
        <v>-1.2223608791828156E-9</v>
      </c>
      <c r="BQ30" s="69">
        <f>Finansēšana!BQ274</f>
        <v>-1.2223608791828156E-9</v>
      </c>
      <c r="BR30" s="69">
        <f>Finansēšana!BR274</f>
        <v>-1.2223608791828156E-9</v>
      </c>
      <c r="BS30" s="69">
        <f>Finansēšana!BS274</f>
        <v>-1.2223608791828156E-9</v>
      </c>
      <c r="BT30" s="69">
        <f>Finansēšana!BT274</f>
        <v>-1.2223608791828156E-9</v>
      </c>
      <c r="BU30" s="69">
        <f>Finansēšana!BU274</f>
        <v>-1.2223608791828156E-9</v>
      </c>
      <c r="BV30" s="69">
        <f>Finansēšana!BV274</f>
        <v>-1.2223608791828156E-9</v>
      </c>
      <c r="BW30" s="69">
        <f>Finansēšana!BW274</f>
        <v>-1.2223608791828156E-9</v>
      </c>
      <c r="BX30" s="69">
        <f>Finansēšana!BX274</f>
        <v>-1.2223608791828156E-9</v>
      </c>
      <c r="BY30" s="69">
        <f>Finansēšana!BY274</f>
        <v>-1.2223608791828156E-9</v>
      </c>
      <c r="BZ30" s="69">
        <f>Finansēšana!BZ274</f>
        <v>-1.2223608791828156E-9</v>
      </c>
      <c r="CA30" s="69">
        <f>Finansēšana!CA274</f>
        <v>-1.2223608791828156E-9</v>
      </c>
      <c r="CB30" s="69">
        <f>Finansēšana!CB274</f>
        <v>-1.2223608791828156E-9</v>
      </c>
      <c r="CC30" s="69">
        <f>Finansēšana!CC274</f>
        <v>-1.2223608791828156E-9</v>
      </c>
      <c r="CD30" s="69">
        <f>Finansēšana!CD274</f>
        <v>-1.2223608791828156E-9</v>
      </c>
      <c r="CE30" s="69">
        <f>Finansēšana!CE274</f>
        <v>-1.2223608791828156E-9</v>
      </c>
      <c r="CF30" s="69">
        <f>Finansēšana!CF274</f>
        <v>-1.2223608791828156E-9</v>
      </c>
      <c r="CG30" s="69">
        <f>Finansēšana!CG274</f>
        <v>-1.2223608791828156E-9</v>
      </c>
      <c r="CH30" s="69">
        <f>Finansēšana!CH274</f>
        <v>-1.2223608791828156E-9</v>
      </c>
      <c r="CI30" s="69">
        <f>Finansēšana!CI274</f>
        <v>-1.2223608791828156E-9</v>
      </c>
      <c r="CJ30" s="69">
        <f>Finansēšana!CJ274</f>
        <v>-1.2223608791828156E-9</v>
      </c>
      <c r="CK30" s="69">
        <f>Finansēšana!CK274</f>
        <v>-1.2223608791828156E-9</v>
      </c>
      <c r="CL30" s="69">
        <f>Finansēšana!CL274</f>
        <v>-1.2223608791828156E-9</v>
      </c>
      <c r="CM30" s="69">
        <f>Finansēšana!CM274</f>
        <v>-1.2223608791828156E-9</v>
      </c>
      <c r="CN30" s="69">
        <f>Finansēšana!CN274</f>
        <v>-1.2223608791828156E-9</v>
      </c>
      <c r="CO30" s="69">
        <f>Finansēšana!CO274</f>
        <v>-1.2223608791828156E-9</v>
      </c>
      <c r="CP30" s="69">
        <f>Finansēšana!CP274</f>
        <v>-1.2223608791828156E-9</v>
      </c>
      <c r="CQ30" s="69">
        <f>Finansēšana!CQ274</f>
        <v>-1.2223608791828156E-9</v>
      </c>
      <c r="CR30" s="69">
        <f>Finansēšana!CR274</f>
        <v>-1.2223608791828156E-9</v>
      </c>
      <c r="CS30" s="69">
        <f>Finansēšana!CS274</f>
        <v>-1.2223608791828156E-9</v>
      </c>
      <c r="CT30" s="69">
        <f>Finansēšana!CT274</f>
        <v>-1.2223608791828156E-9</v>
      </c>
      <c r="CU30" s="69">
        <f>Finansēšana!CU274</f>
        <v>-1.2223608791828156E-9</v>
      </c>
      <c r="CV30" s="69">
        <f>Finansēšana!CV274</f>
        <v>-1.2223608791828156E-9</v>
      </c>
      <c r="CW30" s="69">
        <f>Finansēšana!CW274</f>
        <v>-1.2223608791828156E-9</v>
      </c>
      <c r="CX30" s="69">
        <f>Finansēšana!CX274</f>
        <v>-1.2223608791828156E-9</v>
      </c>
      <c r="CY30" s="69">
        <f>Finansēšana!CY274</f>
        <v>-1.2223608791828156E-9</v>
      </c>
      <c r="CZ30" s="69">
        <f>Finansēšana!CZ274</f>
        <v>-1.2223608791828156E-9</v>
      </c>
      <c r="DA30" s="69">
        <f>Finansēšana!DA274</f>
        <v>-1.2223608791828156E-9</v>
      </c>
      <c r="DB30" s="69">
        <f>Finansēšana!DB274</f>
        <v>-1.2223608791828156E-9</v>
      </c>
      <c r="DC30" s="69">
        <f>Finansēšana!DC274</f>
        <v>-1.2223608791828156E-9</v>
      </c>
      <c r="DD30" s="69">
        <f>Finansēšana!DD274</f>
        <v>-1.2223608791828156E-9</v>
      </c>
      <c r="DE30" s="69">
        <f>Finansēšana!DE274</f>
        <v>-1.2223608791828156E-9</v>
      </c>
      <c r="DF30" s="69">
        <f>Finansēšana!DF274</f>
        <v>-1.2223608791828156E-9</v>
      </c>
      <c r="DG30" s="69">
        <f>Finansēšana!DG274</f>
        <v>-1.2223608791828156E-9</v>
      </c>
      <c r="DH30" s="69">
        <f>Finansēšana!DH274</f>
        <v>-1.2223608791828156E-9</v>
      </c>
      <c r="DI30" s="69">
        <f>Finansēšana!DI274</f>
        <v>-1.2223608791828156E-9</v>
      </c>
      <c r="DJ30" s="69">
        <f>Finansēšana!DJ274</f>
        <v>-1.2223608791828156E-9</v>
      </c>
      <c r="DK30" s="69">
        <f>Finansēšana!DK274</f>
        <v>-1.2223608791828156E-9</v>
      </c>
      <c r="DL30" s="69">
        <f>Finansēšana!DL274</f>
        <v>-1.2223608791828156E-9</v>
      </c>
      <c r="DM30" s="69">
        <f>Finansēšana!DM274</f>
        <v>-1.2223608791828156E-9</v>
      </c>
      <c r="DN30" s="69">
        <f>Finansēšana!DN274</f>
        <v>-1.2223608791828156E-9</v>
      </c>
      <c r="DO30" s="69">
        <f>Finansēšana!DO274</f>
        <v>-1.2223608791828156E-9</v>
      </c>
      <c r="DP30" s="69">
        <f>Finansēšana!DP274</f>
        <v>-1.2223608791828156E-9</v>
      </c>
      <c r="DQ30" s="69">
        <f>Finansēšana!DQ274</f>
        <v>-1.2223608791828156E-9</v>
      </c>
      <c r="DR30" s="69">
        <f>Finansēšana!DR274</f>
        <v>-1.2223608791828156E-9</v>
      </c>
      <c r="DS30" s="69">
        <f>Finansēšana!DS274</f>
        <v>-1.2223608791828156E-9</v>
      </c>
      <c r="DT30" s="69">
        <f>Finansēšana!DT274</f>
        <v>-1.2223608791828156E-9</v>
      </c>
      <c r="DU30" s="69">
        <f>Finansēšana!DU274</f>
        <v>-1.2223608791828156E-9</v>
      </c>
    </row>
    <row r="31" spans="1:125">
      <c r="A31" s="61" t="str">
        <f>Finansēšana!A333</f>
        <v>Bilance saistību apkalpošanas kontos perioda sākumā</v>
      </c>
      <c r="B31" s="1"/>
      <c r="C31" s="838"/>
      <c r="D31" s="1"/>
      <c r="E31" s="69">
        <f>Finansēšana!E333</f>
        <v>0</v>
      </c>
      <c r="F31" s="69">
        <f>Finansēšana!F333</f>
        <v>0</v>
      </c>
      <c r="G31" s="69">
        <f>Finansēšana!G333</f>
        <v>0</v>
      </c>
      <c r="H31" s="69">
        <f>Finansēšana!H333</f>
        <v>0</v>
      </c>
      <c r="I31" s="69">
        <f>Finansēšana!I333</f>
        <v>0</v>
      </c>
      <c r="J31" s="69">
        <f>Finansēšana!J333</f>
        <v>0</v>
      </c>
      <c r="K31" s="69">
        <f>Finansēšana!K333</f>
        <v>345907.69830846053</v>
      </c>
      <c r="L31" s="69">
        <f>Finansēšana!L333</f>
        <v>345907.69830846053</v>
      </c>
      <c r="M31" s="69">
        <f>Finansēšana!M333</f>
        <v>345907.69830846053</v>
      </c>
      <c r="N31" s="69">
        <f>Finansēšana!N333</f>
        <v>345907.69830846047</v>
      </c>
      <c r="O31" s="69">
        <f>Finansēšana!O333</f>
        <v>345907.69830846053</v>
      </c>
      <c r="P31" s="69">
        <f>Finansēšana!P333</f>
        <v>345907.69830846047</v>
      </c>
      <c r="Q31" s="69">
        <f>Finansēšana!Q333</f>
        <v>345907.69830846047</v>
      </c>
      <c r="R31" s="69">
        <f>Finansēšana!R333</f>
        <v>345907.69830846047</v>
      </c>
      <c r="S31" s="69">
        <f>Finansēšana!S333</f>
        <v>345907.69830846047</v>
      </c>
      <c r="T31" s="69">
        <f>Finansēšana!T333</f>
        <v>345907.69830846047</v>
      </c>
      <c r="U31" s="69">
        <f>Finansēšana!U333</f>
        <v>345907.69830846053</v>
      </c>
      <c r="V31" s="69">
        <f>Finansēšana!V333</f>
        <v>345907.69830846053</v>
      </c>
      <c r="W31" s="69">
        <f>Finansēšana!W333</f>
        <v>345907.69830846053</v>
      </c>
      <c r="X31" s="69">
        <f>Finansēšana!X333</f>
        <v>345907.69830846047</v>
      </c>
      <c r="Y31" s="69">
        <f>Finansēšana!Y333</f>
        <v>345907.69830846047</v>
      </c>
      <c r="Z31" s="69">
        <f>Finansēšana!Z333</f>
        <v>345907.69830846047</v>
      </c>
      <c r="AA31" s="69">
        <f>Finansēšana!AA333</f>
        <v>345907.69830846041</v>
      </c>
      <c r="AB31" s="69">
        <f>Finansēšana!AB333</f>
        <v>345907.69830846041</v>
      </c>
      <c r="AC31" s="69">
        <f>Finansēšana!AC333</f>
        <v>345907.69830846047</v>
      </c>
      <c r="AD31" s="69">
        <f>Finansēšana!AD333</f>
        <v>345907.69830846041</v>
      </c>
      <c r="AE31" s="69">
        <f>Finansēšana!AE333</f>
        <v>345907.69830846041</v>
      </c>
      <c r="AF31" s="69">
        <f>Finansēšana!AF333</f>
        <v>345907.69830846041</v>
      </c>
      <c r="AG31" s="69">
        <f>Finansēšana!AG333</f>
        <v>345907.69830846041</v>
      </c>
      <c r="AH31" s="69">
        <f>Finansēšana!AH333</f>
        <v>345907.69830846047</v>
      </c>
      <c r="AI31" s="69">
        <f>Finansēšana!AI333</f>
        <v>345907.69830846041</v>
      </c>
      <c r="AJ31" s="69">
        <f>Finansēšana!AJ333</f>
        <v>345907.69830846041</v>
      </c>
      <c r="AK31" s="69">
        <f>Finansēšana!AK333</f>
        <v>345907.69830846047</v>
      </c>
      <c r="AL31" s="69">
        <f>Finansēšana!AL333</f>
        <v>345907.69830846047</v>
      </c>
      <c r="AM31" s="69">
        <f>Finansēšana!AM333</f>
        <v>345907.69830846041</v>
      </c>
      <c r="AN31" s="69">
        <f>Finansēšana!AN333</f>
        <v>345907.69830846041</v>
      </c>
      <c r="AO31" s="69">
        <f>Finansēšana!AO333</f>
        <v>345907.69830846047</v>
      </c>
      <c r="AP31" s="69">
        <f>Finansēšana!AP333</f>
        <v>345907.69830846041</v>
      </c>
      <c r="AQ31" s="69">
        <f>Finansēšana!AQ333</f>
        <v>345907.69830846041</v>
      </c>
      <c r="AR31" s="69">
        <f>Finansēšana!AR333</f>
        <v>345907.69830846047</v>
      </c>
      <c r="AS31" s="69">
        <f>Finansēšana!AS333</f>
        <v>345907.69830846047</v>
      </c>
      <c r="AT31" s="69">
        <f>Finansēšana!AT333</f>
        <v>345907.69830846041</v>
      </c>
      <c r="AU31" s="69">
        <f>Finansēšana!AU333</f>
        <v>345907.69830846041</v>
      </c>
      <c r="AV31" s="69">
        <f>Finansēšana!AV333</f>
        <v>345907.69830846047</v>
      </c>
      <c r="AW31" s="69">
        <f>Finansēšana!AW333</f>
        <v>345907.69830846047</v>
      </c>
      <c r="AX31" s="69">
        <f>Finansēšana!AX333</f>
        <v>345907.69830846053</v>
      </c>
      <c r="AY31" s="69">
        <f>Finansēšana!AY333</f>
        <v>345907.69830846047</v>
      </c>
      <c r="AZ31" s="69">
        <f>Finansēšana!AZ333</f>
        <v>345907.69830846047</v>
      </c>
      <c r="BA31" s="69">
        <f>Finansēšana!BA333</f>
        <v>345907.69830846047</v>
      </c>
      <c r="BB31" s="69">
        <f>Finansēšana!BB333</f>
        <v>345907.69830846047</v>
      </c>
      <c r="BC31" s="69">
        <f>Finansēšana!BC333</f>
        <v>345907.69830846047</v>
      </c>
      <c r="BD31" s="69">
        <f>Finansēšana!BD333</f>
        <v>345907.69830846047</v>
      </c>
      <c r="BE31" s="69">
        <f>Finansēšana!BE333</f>
        <v>345907.69830846047</v>
      </c>
      <c r="BF31" s="69">
        <f>Finansēšana!BF333</f>
        <v>345907.69830846053</v>
      </c>
      <c r="BG31" s="69">
        <f>Finansēšana!BG333</f>
        <v>345907.69830846047</v>
      </c>
      <c r="BH31" s="69">
        <f>Finansēšana!BH333</f>
        <v>345907.69830846053</v>
      </c>
      <c r="BI31" s="69">
        <f>Finansēšana!BI333</f>
        <v>345907.69830846053</v>
      </c>
      <c r="BJ31" s="69">
        <f>Finansēšana!BJ333</f>
        <v>259430.77373134537</v>
      </c>
      <c r="BK31" s="69">
        <f>Finansēšana!BK333</f>
        <v>172953.84915423027</v>
      </c>
      <c r="BL31" s="69">
        <f>Finansēšana!BL333</f>
        <v>86476.924577115118</v>
      </c>
      <c r="BM31" s="69">
        <f>Finansēšana!BM333</f>
        <v>0</v>
      </c>
      <c r="BN31" s="69">
        <f>Finansēšana!BN333</f>
        <v>0</v>
      </c>
      <c r="BO31" s="69">
        <f>Finansēšana!BO333</f>
        <v>0</v>
      </c>
      <c r="BP31" s="69">
        <f>Finansēšana!BP333</f>
        <v>0</v>
      </c>
      <c r="BQ31" s="69">
        <f>Finansēšana!BQ333</f>
        <v>0</v>
      </c>
      <c r="BR31" s="69">
        <f>Finansēšana!BR333</f>
        <v>0</v>
      </c>
      <c r="BS31" s="69">
        <f>Finansēšana!BS333</f>
        <v>0</v>
      </c>
      <c r="BT31" s="69">
        <f>Finansēšana!BT333</f>
        <v>0</v>
      </c>
      <c r="BU31" s="69">
        <f>Finansēšana!BU333</f>
        <v>0</v>
      </c>
      <c r="BV31" s="69">
        <f>Finansēšana!BV333</f>
        <v>0</v>
      </c>
      <c r="BW31" s="69">
        <f>Finansēšana!BW333</f>
        <v>0</v>
      </c>
      <c r="BX31" s="69">
        <f>Finansēšana!BX333</f>
        <v>0</v>
      </c>
      <c r="BY31" s="69">
        <f>Finansēšana!BY333</f>
        <v>0</v>
      </c>
      <c r="BZ31" s="69">
        <f>Finansēšana!BZ333</f>
        <v>0</v>
      </c>
      <c r="CA31" s="69">
        <f>Finansēšana!CA333</f>
        <v>0</v>
      </c>
      <c r="CB31" s="69">
        <f>Finansēšana!CB333</f>
        <v>0</v>
      </c>
      <c r="CC31" s="69">
        <f>Finansēšana!CC333</f>
        <v>0</v>
      </c>
      <c r="CD31" s="69">
        <f>Finansēšana!CD333</f>
        <v>0</v>
      </c>
      <c r="CE31" s="69">
        <f>Finansēšana!CE333</f>
        <v>0</v>
      </c>
      <c r="CF31" s="69">
        <f>Finansēšana!CF333</f>
        <v>0</v>
      </c>
      <c r="CG31" s="69">
        <f>Finansēšana!CG333</f>
        <v>0</v>
      </c>
      <c r="CH31" s="69">
        <f>Finansēšana!CH333</f>
        <v>0</v>
      </c>
      <c r="CI31" s="69">
        <f>Finansēšana!CI333</f>
        <v>0</v>
      </c>
      <c r="CJ31" s="69">
        <f>Finansēšana!CJ333</f>
        <v>0</v>
      </c>
      <c r="CK31" s="69">
        <f>Finansēšana!CK333</f>
        <v>0</v>
      </c>
      <c r="CL31" s="69">
        <f>Finansēšana!CL333</f>
        <v>0</v>
      </c>
      <c r="CM31" s="69">
        <f>Finansēšana!CM333</f>
        <v>0</v>
      </c>
      <c r="CN31" s="69">
        <f>Finansēšana!CN333</f>
        <v>0</v>
      </c>
      <c r="CO31" s="69">
        <f>Finansēšana!CO333</f>
        <v>0</v>
      </c>
      <c r="CP31" s="69">
        <f>Finansēšana!CP333</f>
        <v>0</v>
      </c>
      <c r="CQ31" s="69">
        <f>Finansēšana!CQ333</f>
        <v>0</v>
      </c>
      <c r="CR31" s="69">
        <f>Finansēšana!CR333</f>
        <v>0</v>
      </c>
      <c r="CS31" s="69">
        <f>Finansēšana!CS333</f>
        <v>0</v>
      </c>
      <c r="CT31" s="69">
        <f>Finansēšana!CT333</f>
        <v>0</v>
      </c>
      <c r="CU31" s="69">
        <f>Finansēšana!CU333</f>
        <v>0</v>
      </c>
      <c r="CV31" s="69">
        <f>Finansēšana!CV333</f>
        <v>0</v>
      </c>
      <c r="CW31" s="69">
        <f>Finansēšana!CW333</f>
        <v>0</v>
      </c>
      <c r="CX31" s="69">
        <f>Finansēšana!CX333</f>
        <v>0</v>
      </c>
      <c r="CY31" s="69">
        <f>Finansēšana!CY333</f>
        <v>0</v>
      </c>
      <c r="CZ31" s="69">
        <f>Finansēšana!CZ333</f>
        <v>0</v>
      </c>
      <c r="DA31" s="69">
        <f>Finansēšana!DA333</f>
        <v>0</v>
      </c>
      <c r="DB31" s="69">
        <f>Finansēšana!DB333</f>
        <v>0</v>
      </c>
      <c r="DC31" s="69">
        <f>Finansēšana!DC333</f>
        <v>0</v>
      </c>
      <c r="DD31" s="69">
        <f>Finansēšana!DD333</f>
        <v>0</v>
      </c>
      <c r="DE31" s="69">
        <f>Finansēšana!DE333</f>
        <v>0</v>
      </c>
      <c r="DF31" s="69">
        <f>Finansēšana!DF333</f>
        <v>0</v>
      </c>
      <c r="DG31" s="69">
        <f>Finansēšana!DG333</f>
        <v>0</v>
      </c>
      <c r="DH31" s="69">
        <f>Finansēšana!DH333</f>
        <v>0</v>
      </c>
      <c r="DI31" s="69">
        <f>Finansēšana!DI333</f>
        <v>0</v>
      </c>
      <c r="DJ31" s="69">
        <f>Finansēšana!DJ333</f>
        <v>0</v>
      </c>
      <c r="DK31" s="69">
        <f>Finansēšana!DK333</f>
        <v>0</v>
      </c>
      <c r="DL31" s="69">
        <f>Finansēšana!DL333</f>
        <v>0</v>
      </c>
      <c r="DM31" s="69">
        <f>Finansēšana!DM333</f>
        <v>0</v>
      </c>
      <c r="DN31" s="69">
        <f>Finansēšana!DN333</f>
        <v>0</v>
      </c>
      <c r="DO31" s="69">
        <f>Finansēšana!DO333</f>
        <v>0</v>
      </c>
      <c r="DP31" s="69">
        <f>Finansēšana!DP333</f>
        <v>0</v>
      </c>
      <c r="DQ31" s="69">
        <f>Finansēšana!DQ333</f>
        <v>0</v>
      </c>
      <c r="DR31" s="69">
        <f>Finansēšana!DR333</f>
        <v>0</v>
      </c>
      <c r="DS31" s="69">
        <f>Finansēšana!DS333</f>
        <v>0</v>
      </c>
      <c r="DT31" s="69">
        <f>Finansēšana!DT333</f>
        <v>0</v>
      </c>
      <c r="DU31" s="69">
        <f>Finansēšana!DU333</f>
        <v>0</v>
      </c>
    </row>
    <row r="32" spans="1:125">
      <c r="A32" s="2" t="s">
        <v>308</v>
      </c>
      <c r="B32" s="1"/>
      <c r="C32" s="1"/>
      <c r="D32" s="1"/>
      <c r="E32" s="1">
        <f t="shared" ref="E32:BP32" si="6">IF(E30&gt;0,1,0)</f>
        <v>1</v>
      </c>
      <c r="F32" s="1">
        <f t="shared" si="6"/>
        <v>1</v>
      </c>
      <c r="G32" s="1">
        <f t="shared" si="6"/>
        <v>1</v>
      </c>
      <c r="H32" s="1">
        <f t="shared" si="6"/>
        <v>1</v>
      </c>
      <c r="I32" s="1">
        <f t="shared" si="6"/>
        <v>1</v>
      </c>
      <c r="J32" s="1">
        <f t="shared" si="6"/>
        <v>1</v>
      </c>
      <c r="K32" s="1">
        <f t="shared" si="6"/>
        <v>1</v>
      </c>
      <c r="L32" s="1">
        <f t="shared" si="6"/>
        <v>1</v>
      </c>
      <c r="M32" s="1">
        <f t="shared" si="6"/>
        <v>1</v>
      </c>
      <c r="N32" s="1">
        <f t="shared" si="6"/>
        <v>1</v>
      </c>
      <c r="O32" s="1">
        <f t="shared" si="6"/>
        <v>1</v>
      </c>
      <c r="P32" s="1">
        <f t="shared" si="6"/>
        <v>1</v>
      </c>
      <c r="Q32" s="1">
        <f t="shared" si="6"/>
        <v>1</v>
      </c>
      <c r="R32" s="1">
        <f t="shared" si="6"/>
        <v>1</v>
      </c>
      <c r="S32" s="1">
        <f t="shared" si="6"/>
        <v>1</v>
      </c>
      <c r="T32" s="1">
        <f t="shared" si="6"/>
        <v>1</v>
      </c>
      <c r="U32" s="1">
        <f t="shared" si="6"/>
        <v>1</v>
      </c>
      <c r="V32" s="1">
        <f t="shared" si="6"/>
        <v>1</v>
      </c>
      <c r="W32" s="1">
        <f t="shared" si="6"/>
        <v>1</v>
      </c>
      <c r="X32" s="1">
        <f t="shared" si="6"/>
        <v>1</v>
      </c>
      <c r="Y32" s="1">
        <f t="shared" si="6"/>
        <v>1</v>
      </c>
      <c r="Z32" s="1">
        <f t="shared" si="6"/>
        <v>1</v>
      </c>
      <c r="AA32" s="1">
        <f t="shared" si="6"/>
        <v>1</v>
      </c>
      <c r="AB32" s="1">
        <f t="shared" si="6"/>
        <v>1</v>
      </c>
      <c r="AC32" s="1">
        <f t="shared" si="6"/>
        <v>1</v>
      </c>
      <c r="AD32" s="1">
        <f t="shared" si="6"/>
        <v>1</v>
      </c>
      <c r="AE32" s="1">
        <f t="shared" si="6"/>
        <v>1</v>
      </c>
      <c r="AF32" s="1">
        <f t="shared" si="6"/>
        <v>1</v>
      </c>
      <c r="AG32" s="1">
        <f t="shared" si="6"/>
        <v>1</v>
      </c>
      <c r="AH32" s="1">
        <f t="shared" si="6"/>
        <v>1</v>
      </c>
      <c r="AI32" s="1">
        <f t="shared" si="6"/>
        <v>1</v>
      </c>
      <c r="AJ32" s="1">
        <f t="shared" si="6"/>
        <v>1</v>
      </c>
      <c r="AK32" s="1">
        <f t="shared" si="6"/>
        <v>1</v>
      </c>
      <c r="AL32" s="1">
        <f t="shared" si="6"/>
        <v>1</v>
      </c>
      <c r="AM32" s="1">
        <f t="shared" si="6"/>
        <v>1</v>
      </c>
      <c r="AN32" s="1">
        <f t="shared" si="6"/>
        <v>1</v>
      </c>
      <c r="AO32" s="1">
        <f t="shared" si="6"/>
        <v>1</v>
      </c>
      <c r="AP32" s="1">
        <f t="shared" si="6"/>
        <v>1</v>
      </c>
      <c r="AQ32" s="1">
        <f t="shared" si="6"/>
        <v>1</v>
      </c>
      <c r="AR32" s="1">
        <f t="shared" si="6"/>
        <v>1</v>
      </c>
      <c r="AS32" s="1">
        <f t="shared" si="6"/>
        <v>1</v>
      </c>
      <c r="AT32" s="1">
        <f t="shared" si="6"/>
        <v>1</v>
      </c>
      <c r="AU32" s="1">
        <f t="shared" si="6"/>
        <v>1</v>
      </c>
      <c r="AV32" s="1">
        <f t="shared" si="6"/>
        <v>1</v>
      </c>
      <c r="AW32" s="1">
        <f t="shared" si="6"/>
        <v>1</v>
      </c>
      <c r="AX32" s="1">
        <f t="shared" si="6"/>
        <v>1</v>
      </c>
      <c r="AY32" s="1">
        <f t="shared" si="6"/>
        <v>1</v>
      </c>
      <c r="AZ32" s="1">
        <f t="shared" si="6"/>
        <v>1</v>
      </c>
      <c r="BA32" s="1">
        <f t="shared" si="6"/>
        <v>1</v>
      </c>
      <c r="BB32" s="1">
        <f t="shared" si="6"/>
        <v>1</v>
      </c>
      <c r="BC32" s="1">
        <f t="shared" si="6"/>
        <v>1</v>
      </c>
      <c r="BD32" s="1">
        <f t="shared" si="6"/>
        <v>1</v>
      </c>
      <c r="BE32" s="1">
        <f t="shared" si="6"/>
        <v>1</v>
      </c>
      <c r="BF32" s="1">
        <f t="shared" si="6"/>
        <v>1</v>
      </c>
      <c r="BG32" s="1">
        <f t="shared" si="6"/>
        <v>1</v>
      </c>
      <c r="BH32" s="1">
        <f t="shared" si="6"/>
        <v>1</v>
      </c>
      <c r="BI32" s="1">
        <f t="shared" si="6"/>
        <v>1</v>
      </c>
      <c r="BJ32" s="1">
        <f t="shared" si="6"/>
        <v>1</v>
      </c>
      <c r="BK32" s="1">
        <f t="shared" si="6"/>
        <v>1</v>
      </c>
      <c r="BL32" s="1">
        <f t="shared" si="6"/>
        <v>1</v>
      </c>
      <c r="BM32" s="1">
        <f t="shared" si="6"/>
        <v>0</v>
      </c>
      <c r="BN32" s="1">
        <f t="shared" si="6"/>
        <v>0</v>
      </c>
      <c r="BO32" s="1">
        <f t="shared" si="6"/>
        <v>0</v>
      </c>
      <c r="BP32" s="1">
        <f t="shared" si="6"/>
        <v>0</v>
      </c>
      <c r="BQ32" s="1">
        <f t="shared" ref="BQ32:DU32" si="7">IF(BQ30&gt;0,1,0)</f>
        <v>0</v>
      </c>
      <c r="BR32" s="1">
        <f t="shared" si="7"/>
        <v>0</v>
      </c>
      <c r="BS32" s="1">
        <f t="shared" si="7"/>
        <v>0</v>
      </c>
      <c r="BT32" s="1">
        <f t="shared" si="7"/>
        <v>0</v>
      </c>
      <c r="BU32" s="1">
        <f t="shared" si="7"/>
        <v>0</v>
      </c>
      <c r="BV32" s="1">
        <f t="shared" si="7"/>
        <v>0</v>
      </c>
      <c r="BW32" s="1">
        <f t="shared" si="7"/>
        <v>0</v>
      </c>
      <c r="BX32" s="1">
        <f t="shared" si="7"/>
        <v>0</v>
      </c>
      <c r="BY32" s="1">
        <f t="shared" si="7"/>
        <v>0</v>
      </c>
      <c r="BZ32" s="1">
        <f t="shared" si="7"/>
        <v>0</v>
      </c>
      <c r="CA32" s="1">
        <f t="shared" si="7"/>
        <v>0</v>
      </c>
      <c r="CB32" s="1">
        <f t="shared" si="7"/>
        <v>0</v>
      </c>
      <c r="CC32" s="1">
        <f t="shared" si="7"/>
        <v>0</v>
      </c>
      <c r="CD32" s="1">
        <f t="shared" si="7"/>
        <v>0</v>
      </c>
      <c r="CE32" s="1">
        <f t="shared" si="7"/>
        <v>0</v>
      </c>
      <c r="CF32" s="1">
        <f t="shared" si="7"/>
        <v>0</v>
      </c>
      <c r="CG32" s="1">
        <f t="shared" si="7"/>
        <v>0</v>
      </c>
      <c r="CH32" s="1">
        <f t="shared" si="7"/>
        <v>0</v>
      </c>
      <c r="CI32" s="1">
        <f t="shared" si="7"/>
        <v>0</v>
      </c>
      <c r="CJ32" s="1">
        <f t="shared" si="7"/>
        <v>0</v>
      </c>
      <c r="CK32" s="1">
        <f t="shared" si="7"/>
        <v>0</v>
      </c>
      <c r="CL32" s="1">
        <f t="shared" si="7"/>
        <v>0</v>
      </c>
      <c r="CM32" s="1">
        <f t="shared" si="7"/>
        <v>0</v>
      </c>
      <c r="CN32" s="1">
        <f t="shared" si="7"/>
        <v>0</v>
      </c>
      <c r="CO32" s="1">
        <f t="shared" si="7"/>
        <v>0</v>
      </c>
      <c r="CP32" s="1">
        <f t="shared" si="7"/>
        <v>0</v>
      </c>
      <c r="CQ32" s="1">
        <f t="shared" si="7"/>
        <v>0</v>
      </c>
      <c r="CR32" s="1">
        <f t="shared" si="7"/>
        <v>0</v>
      </c>
      <c r="CS32" s="1">
        <f t="shared" si="7"/>
        <v>0</v>
      </c>
      <c r="CT32" s="1">
        <f t="shared" si="7"/>
        <v>0</v>
      </c>
      <c r="CU32" s="1">
        <f t="shared" si="7"/>
        <v>0</v>
      </c>
      <c r="CV32" s="1">
        <f t="shared" si="7"/>
        <v>0</v>
      </c>
      <c r="CW32" s="1">
        <f t="shared" si="7"/>
        <v>0</v>
      </c>
      <c r="CX32" s="1">
        <f t="shared" si="7"/>
        <v>0</v>
      </c>
      <c r="CY32" s="1">
        <f t="shared" si="7"/>
        <v>0</v>
      </c>
      <c r="CZ32" s="1">
        <f t="shared" si="7"/>
        <v>0</v>
      </c>
      <c r="DA32" s="1">
        <f t="shared" si="7"/>
        <v>0</v>
      </c>
      <c r="DB32" s="1">
        <f t="shared" si="7"/>
        <v>0</v>
      </c>
      <c r="DC32" s="1">
        <f t="shared" si="7"/>
        <v>0</v>
      </c>
      <c r="DD32" s="1">
        <f t="shared" si="7"/>
        <v>0</v>
      </c>
      <c r="DE32" s="1">
        <f t="shared" si="7"/>
        <v>0</v>
      </c>
      <c r="DF32" s="1">
        <f t="shared" si="7"/>
        <v>0</v>
      </c>
      <c r="DG32" s="1">
        <f t="shared" si="7"/>
        <v>0</v>
      </c>
      <c r="DH32" s="1">
        <f t="shared" si="7"/>
        <v>0</v>
      </c>
      <c r="DI32" s="1">
        <f t="shared" si="7"/>
        <v>0</v>
      </c>
      <c r="DJ32" s="1">
        <f t="shared" si="7"/>
        <v>0</v>
      </c>
      <c r="DK32" s="1">
        <f t="shared" si="7"/>
        <v>0</v>
      </c>
      <c r="DL32" s="1">
        <f t="shared" si="7"/>
        <v>0</v>
      </c>
      <c r="DM32" s="1">
        <f t="shared" si="7"/>
        <v>0</v>
      </c>
      <c r="DN32" s="1">
        <f t="shared" si="7"/>
        <v>0</v>
      </c>
      <c r="DO32" s="1">
        <f t="shared" si="7"/>
        <v>0</v>
      </c>
      <c r="DP32" s="1">
        <f t="shared" si="7"/>
        <v>0</v>
      </c>
      <c r="DQ32" s="1">
        <f t="shared" si="7"/>
        <v>0</v>
      </c>
      <c r="DR32" s="1">
        <f t="shared" si="7"/>
        <v>0</v>
      </c>
      <c r="DS32" s="1">
        <f t="shared" si="7"/>
        <v>0</v>
      </c>
      <c r="DT32" s="1">
        <f t="shared" si="7"/>
        <v>0</v>
      </c>
      <c r="DU32" s="1">
        <f t="shared" si="7"/>
        <v>0</v>
      </c>
    </row>
    <row r="33" spans="1:125">
      <c r="A33" s="2" t="s">
        <v>309</v>
      </c>
      <c r="B33" s="1"/>
      <c r="C33" s="1"/>
      <c r="D33" s="1"/>
      <c r="E33" s="1">
        <f>SUM(E32:$DU$32)</f>
        <v>60</v>
      </c>
      <c r="F33" s="1">
        <f>SUM(F32:$DU$32)</f>
        <v>59</v>
      </c>
      <c r="G33" s="1">
        <f>SUM(G32:$DU$32)</f>
        <v>58</v>
      </c>
      <c r="H33" s="1">
        <f>SUM(H32:$DU$32)</f>
        <v>57</v>
      </c>
      <c r="I33" s="1">
        <f>SUM(I32:$DU$32)</f>
        <v>56</v>
      </c>
      <c r="J33" s="1">
        <f>SUM(J32:$DU$32)</f>
        <v>55</v>
      </c>
      <c r="K33" s="1">
        <f>SUM(K32:$DU$32)</f>
        <v>54</v>
      </c>
      <c r="L33" s="1">
        <f>SUM(L32:$DU$32)</f>
        <v>53</v>
      </c>
      <c r="M33" s="1">
        <f>SUM(M32:$DU$32)</f>
        <v>52</v>
      </c>
      <c r="N33" s="1">
        <f>SUM(N32:$DU$32)</f>
        <v>51</v>
      </c>
      <c r="O33" s="1">
        <f>SUM(O32:$DU$32)</f>
        <v>50</v>
      </c>
      <c r="P33" s="1">
        <f>SUM(P32:$DU$32)</f>
        <v>49</v>
      </c>
      <c r="Q33" s="1">
        <f>SUM(Q32:$DU$32)</f>
        <v>48</v>
      </c>
      <c r="R33" s="1">
        <f>SUM(R32:$DU$32)</f>
        <v>47</v>
      </c>
      <c r="S33" s="1">
        <f>SUM(S32:$DU$32)</f>
        <v>46</v>
      </c>
      <c r="T33" s="1">
        <f>SUM(T32:$DU$32)</f>
        <v>45</v>
      </c>
      <c r="U33" s="1">
        <f>SUM(U32:$DU$32)</f>
        <v>44</v>
      </c>
      <c r="V33" s="1">
        <f>SUM(V32:$DU$32)</f>
        <v>43</v>
      </c>
      <c r="W33" s="1">
        <f>SUM(W32:$DU$32)</f>
        <v>42</v>
      </c>
      <c r="X33" s="1">
        <f>SUM(X32:$DU$32)</f>
        <v>41</v>
      </c>
      <c r="Y33" s="1">
        <f>SUM(Y32:$DU$32)</f>
        <v>40</v>
      </c>
      <c r="Z33" s="1">
        <f>SUM(Z32:$DU$32)</f>
        <v>39</v>
      </c>
      <c r="AA33" s="1">
        <f>SUM(AA32:$DU$32)</f>
        <v>38</v>
      </c>
      <c r="AB33" s="1">
        <f>SUM(AB32:$DU$32)</f>
        <v>37</v>
      </c>
      <c r="AC33" s="1">
        <f>SUM(AC32:$DU$32)</f>
        <v>36</v>
      </c>
      <c r="AD33" s="1">
        <f>SUM(AD32:$DU$32)</f>
        <v>35</v>
      </c>
      <c r="AE33" s="1">
        <f>SUM(AE32:$DU$32)</f>
        <v>34</v>
      </c>
      <c r="AF33" s="1">
        <f>SUM(AF32:$DU$32)</f>
        <v>33</v>
      </c>
      <c r="AG33" s="1">
        <f>SUM(AG32:$DU$32)</f>
        <v>32</v>
      </c>
      <c r="AH33" s="1">
        <f>SUM(AH32:$DU$32)</f>
        <v>31</v>
      </c>
      <c r="AI33" s="1">
        <f>SUM(AI32:$DU$32)</f>
        <v>30</v>
      </c>
      <c r="AJ33" s="1">
        <f>SUM(AJ32:$DU$32)</f>
        <v>29</v>
      </c>
      <c r="AK33" s="1">
        <f>SUM(AK32:$DU$32)</f>
        <v>28</v>
      </c>
      <c r="AL33" s="1">
        <f>SUM(AL32:$DU$32)</f>
        <v>27</v>
      </c>
      <c r="AM33" s="1">
        <f>SUM(AM32:$DU$32)</f>
        <v>26</v>
      </c>
      <c r="AN33" s="1">
        <f>SUM(AN32:$DU$32)</f>
        <v>25</v>
      </c>
      <c r="AO33" s="1">
        <f>SUM(AO32:$DU$32)</f>
        <v>24</v>
      </c>
      <c r="AP33" s="1">
        <f>SUM(AP32:$DU$32)</f>
        <v>23</v>
      </c>
      <c r="AQ33" s="1">
        <f>SUM(AQ32:$DU$32)</f>
        <v>22</v>
      </c>
      <c r="AR33" s="1">
        <f>SUM(AR32:$DU$32)</f>
        <v>21</v>
      </c>
      <c r="AS33" s="1">
        <f>SUM(AS32:$DU$32)</f>
        <v>20</v>
      </c>
      <c r="AT33" s="1">
        <f>SUM(AT32:$DU$32)</f>
        <v>19</v>
      </c>
      <c r="AU33" s="1">
        <f>SUM(AU32:$DU$32)</f>
        <v>18</v>
      </c>
      <c r="AV33" s="1">
        <f>SUM(AV32:$DU$32)</f>
        <v>17</v>
      </c>
      <c r="AW33" s="1">
        <f>SUM(AW32:$DU$32)</f>
        <v>16</v>
      </c>
      <c r="AX33" s="1">
        <f>SUM(AX32:$DU$32)</f>
        <v>15</v>
      </c>
      <c r="AY33" s="1">
        <f>SUM(AY32:$DU$32)</f>
        <v>14</v>
      </c>
      <c r="AZ33" s="1">
        <f>SUM(AZ32:$DU$32)</f>
        <v>13</v>
      </c>
      <c r="BA33" s="1">
        <f>SUM(BA32:$DU$32)</f>
        <v>12</v>
      </c>
      <c r="BB33" s="1">
        <f>SUM(BB32:$DU$32)</f>
        <v>11</v>
      </c>
      <c r="BC33" s="1">
        <f>SUM(BC32:$DU$32)</f>
        <v>10</v>
      </c>
      <c r="BD33" s="1">
        <f>SUM(BD32:$DU$32)</f>
        <v>9</v>
      </c>
      <c r="BE33" s="1">
        <f>SUM(BE32:$DU$32)</f>
        <v>8</v>
      </c>
      <c r="BF33" s="1">
        <f>SUM(BF32:$DU$32)</f>
        <v>7</v>
      </c>
      <c r="BG33" s="1">
        <f>SUM(BG32:$DU$32)</f>
        <v>6</v>
      </c>
      <c r="BH33" s="1">
        <f>SUM(BH32:$DU$32)</f>
        <v>5</v>
      </c>
      <c r="BI33" s="1">
        <f>SUM(BI32:$DU$32)</f>
        <v>4</v>
      </c>
      <c r="BJ33" s="1">
        <f>SUM(BJ32:$DU$32)</f>
        <v>3</v>
      </c>
      <c r="BK33" s="1">
        <f>SUM(BK32:$DU$32)</f>
        <v>2</v>
      </c>
      <c r="BL33" s="1">
        <f>SUM(BL32:$DU$32)</f>
        <v>1</v>
      </c>
      <c r="BM33" s="1">
        <f>SUM(BM32:$DU$32)</f>
        <v>0</v>
      </c>
      <c r="BN33" s="1">
        <f>SUM(BN32:$DU$32)</f>
        <v>0</v>
      </c>
      <c r="BO33" s="1">
        <f>SUM(BO32:$DU$32)</f>
        <v>0</v>
      </c>
      <c r="BP33" s="1">
        <f>SUM(BP32:$DU$32)</f>
        <v>0</v>
      </c>
      <c r="BQ33" s="1">
        <f>SUM(BQ32:$DU$32)</f>
        <v>0</v>
      </c>
      <c r="BR33" s="1">
        <f>SUM(BR32:$DU$32)</f>
        <v>0</v>
      </c>
      <c r="BS33" s="1">
        <f>SUM(BS32:$DU$32)</f>
        <v>0</v>
      </c>
      <c r="BT33" s="1">
        <f>SUM(BT32:$DU$32)</f>
        <v>0</v>
      </c>
      <c r="BU33" s="1">
        <f>SUM(BU32:$DU$32)</f>
        <v>0</v>
      </c>
      <c r="BV33" s="1">
        <f>SUM(BV32:$DU$32)</f>
        <v>0</v>
      </c>
      <c r="BW33" s="1">
        <f>SUM(BW32:$DU$32)</f>
        <v>0</v>
      </c>
      <c r="BX33" s="1">
        <f>SUM(BX32:$DU$32)</f>
        <v>0</v>
      </c>
      <c r="BY33" s="1">
        <f>SUM(BY32:$DU$32)</f>
        <v>0</v>
      </c>
      <c r="BZ33" s="1">
        <f>SUM(BZ32:$DU$32)</f>
        <v>0</v>
      </c>
      <c r="CA33" s="1">
        <f>SUM(CA32:$DU$32)</f>
        <v>0</v>
      </c>
      <c r="CB33" s="1">
        <f>SUM(CB32:$DU$32)</f>
        <v>0</v>
      </c>
      <c r="CC33" s="1">
        <f>SUM(CC32:$DU$32)</f>
        <v>0</v>
      </c>
      <c r="CD33" s="1">
        <f>SUM(CD32:$DU$32)</f>
        <v>0</v>
      </c>
      <c r="CE33" s="1">
        <f>SUM(CE32:$DU$32)</f>
        <v>0</v>
      </c>
      <c r="CF33" s="1">
        <f>SUM(CF32:$DU$32)</f>
        <v>0</v>
      </c>
      <c r="CG33" s="1">
        <f>SUM(CG32:$DU$32)</f>
        <v>0</v>
      </c>
      <c r="CH33" s="1">
        <f>SUM(CH32:$DU$32)</f>
        <v>0</v>
      </c>
      <c r="CI33" s="1">
        <f>SUM(CI32:$DU$32)</f>
        <v>0</v>
      </c>
      <c r="CJ33" s="1">
        <f>SUM(CJ32:$DU$32)</f>
        <v>0</v>
      </c>
      <c r="CK33" s="1">
        <f>SUM(CK32:$DU$32)</f>
        <v>0</v>
      </c>
      <c r="CL33" s="1">
        <f>SUM(CL32:$DU$32)</f>
        <v>0</v>
      </c>
      <c r="CM33" s="1">
        <f>SUM(CM32:$DU$32)</f>
        <v>0</v>
      </c>
      <c r="CN33" s="1">
        <f>SUM(CN32:$DU$32)</f>
        <v>0</v>
      </c>
      <c r="CO33" s="1">
        <f>SUM(CO32:$DU$32)</f>
        <v>0</v>
      </c>
      <c r="CP33" s="1">
        <f>SUM(CP32:$DU$32)</f>
        <v>0</v>
      </c>
      <c r="CQ33" s="1">
        <f>SUM(CQ32:$DU$32)</f>
        <v>0</v>
      </c>
      <c r="CR33" s="1">
        <f>SUM(CR32:$DU$32)</f>
        <v>0</v>
      </c>
      <c r="CS33" s="1">
        <f>SUM(CS32:$DU$32)</f>
        <v>0</v>
      </c>
      <c r="CT33" s="1">
        <f>SUM(CT32:$DU$32)</f>
        <v>0</v>
      </c>
      <c r="CU33" s="1">
        <f>SUM(CU32:$DU$32)</f>
        <v>0</v>
      </c>
      <c r="CV33" s="1">
        <f>SUM(CV32:$DU$32)</f>
        <v>0</v>
      </c>
      <c r="CW33" s="1">
        <f>SUM(CW32:$DU$32)</f>
        <v>0</v>
      </c>
      <c r="CX33" s="1">
        <f>SUM(CX32:$DU$32)</f>
        <v>0</v>
      </c>
      <c r="CY33" s="1">
        <f>SUM(CY32:$DU$32)</f>
        <v>0</v>
      </c>
      <c r="CZ33" s="1">
        <f>SUM(CZ32:$DU$32)</f>
        <v>0</v>
      </c>
      <c r="DA33" s="1">
        <f>SUM(DA32:$DU$32)</f>
        <v>0</v>
      </c>
      <c r="DB33" s="1">
        <f>SUM(DB32:$DU$32)</f>
        <v>0</v>
      </c>
      <c r="DC33" s="1">
        <f>SUM(DC32:$DU$32)</f>
        <v>0</v>
      </c>
      <c r="DD33" s="1">
        <f>SUM(DD32:$DU$32)</f>
        <v>0</v>
      </c>
      <c r="DE33" s="1">
        <f>SUM(DE32:$DU$32)</f>
        <v>0</v>
      </c>
      <c r="DF33" s="1">
        <f>SUM(DF32:$DU$32)</f>
        <v>0</v>
      </c>
      <c r="DG33" s="1">
        <f>SUM(DG32:$DU$32)</f>
        <v>0</v>
      </c>
      <c r="DH33" s="1">
        <f>SUM(DH32:$DU$32)</f>
        <v>0</v>
      </c>
      <c r="DI33" s="1">
        <f>SUM(DI32:$DU$32)</f>
        <v>0</v>
      </c>
      <c r="DJ33" s="1">
        <f>SUM(DJ32:$DU$32)</f>
        <v>0</v>
      </c>
      <c r="DK33" s="1">
        <f>SUM(DK32:$DU$32)</f>
        <v>0</v>
      </c>
      <c r="DL33" s="1">
        <f>SUM(DL32:$DU$32)</f>
        <v>0</v>
      </c>
      <c r="DM33" s="1">
        <f>SUM(DM32:$DU$32)</f>
        <v>0</v>
      </c>
      <c r="DN33" s="1">
        <f>SUM(DN32:$DU$32)</f>
        <v>0</v>
      </c>
      <c r="DO33" s="1">
        <f>SUM(DO32:$DU$32)</f>
        <v>0</v>
      </c>
      <c r="DP33" s="1">
        <f>SUM(DP32:$DU$32)</f>
        <v>0</v>
      </c>
      <c r="DQ33" s="1">
        <f>SUM(DQ32:$DU$32)</f>
        <v>0</v>
      </c>
      <c r="DR33" s="1">
        <f>SUM(DR32:$DU$32)</f>
        <v>0</v>
      </c>
      <c r="DS33" s="1">
        <f>SUM(DS32:$DU$32)</f>
        <v>0</v>
      </c>
      <c r="DT33" s="1">
        <f>SUM(DT32:$DU$32)</f>
        <v>0</v>
      </c>
      <c r="DU33" s="1">
        <f>SUM(DU32:$DU$32)</f>
        <v>0</v>
      </c>
    </row>
    <row r="34" spans="1:125">
      <c r="A34" s="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c r="A35" s="1"/>
      <c r="B35" s="1"/>
      <c r="C35" s="2" t="s">
        <v>541</v>
      </c>
      <c r="D35" s="2" t="s">
        <v>585</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row>
    <row r="36" spans="1:1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c r="A37" s="2" t="s">
        <v>310</v>
      </c>
      <c r="C37" s="180">
        <f>MIN(Pieņēmumi!E77,Pieņēmumi!E98,Pieņēmumi!E119)</f>
        <v>1.3</v>
      </c>
      <c r="D37" s="181">
        <f ca="1">IFERROR(MIN(E37:DU37),"")</f>
        <v>1.3129357216477084</v>
      </c>
      <c r="E37" s="67" t="str">
        <f ca="1">IFERROR(E24/E6,"")</f>
        <v/>
      </c>
      <c r="F37" s="67" t="str">
        <f t="shared" ref="F37:BQ37" ca="1" si="8">IFERROR(F24/F6,"")</f>
        <v/>
      </c>
      <c r="G37" s="67" t="str">
        <f t="shared" ca="1" si="8"/>
        <v/>
      </c>
      <c r="H37" s="67" t="str">
        <f t="shared" ca="1" si="8"/>
        <v/>
      </c>
      <c r="I37" s="67" t="str">
        <f t="shared" ca="1" si="8"/>
        <v/>
      </c>
      <c r="J37" s="67">
        <f t="shared" ca="1" si="8"/>
        <v>3</v>
      </c>
      <c r="K37" s="67">
        <f t="shared" ca="1" si="8"/>
        <v>1.5680791418427042</v>
      </c>
      <c r="L37" s="67">
        <f t="shared" ca="1" si="8"/>
        <v>1.5668667733398927</v>
      </c>
      <c r="M37" s="67">
        <f t="shared" ca="1" si="8"/>
        <v>1.5670645448776273</v>
      </c>
      <c r="N37" s="67">
        <f ca="1">IFERROR(N24/N6,"")</f>
        <v>1.5659802724107375</v>
      </c>
      <c r="O37" s="67">
        <f t="shared" ca="1" si="8"/>
        <v>1.5649025633736471</v>
      </c>
      <c r="P37" s="67">
        <f t="shared" ca="1" si="8"/>
        <v>1.563831569194877</v>
      </c>
      <c r="Q37" s="67">
        <f t="shared" ca="1" si="8"/>
        <v>1.5627431962907552</v>
      </c>
      <c r="R37" s="67">
        <f t="shared" ca="1" si="8"/>
        <v>1.5616372383745276</v>
      </c>
      <c r="S37" s="67">
        <f t="shared" ca="1" si="8"/>
        <v>1.5605379751566963</v>
      </c>
      <c r="T37" s="67">
        <f t="shared" ca="1" si="8"/>
        <v>1.5594455610943503</v>
      </c>
      <c r="U37" s="67">
        <f t="shared" ca="1" si="8"/>
        <v>1.558335420732146</v>
      </c>
      <c r="V37" s="67">
        <f t="shared" ca="1" si="8"/>
        <v>1.5572073436575937</v>
      </c>
      <c r="W37" s="67">
        <f t="shared" ca="1" si="8"/>
        <v>1.5560860951754054</v>
      </c>
      <c r="X37" s="67">
        <f t="shared" ca="1" si="8"/>
        <v>1.5549718328318121</v>
      </c>
      <c r="Y37" s="67">
        <f t="shared" ca="1" si="8"/>
        <v>1.5538394896623642</v>
      </c>
      <c r="Z37" s="67">
        <f t="shared" ca="1" si="8"/>
        <v>1.5526888510463217</v>
      </c>
      <c r="AA37" s="67">
        <f t="shared" ca="1" si="8"/>
        <v>1.5515451775944888</v>
      </c>
      <c r="AB37" s="67">
        <f t="shared" ca="1" si="8"/>
        <v>1.5504086300040245</v>
      </c>
      <c r="AC37" s="67">
        <f t="shared" ca="1" si="8"/>
        <v>1.5492536399711874</v>
      </c>
      <c r="AD37" s="67">
        <f t="shared" ca="1" si="8"/>
        <v>1.3920944707784009</v>
      </c>
      <c r="AE37" s="67">
        <f t="shared" ca="1" si="8"/>
        <v>1.3901537784062583</v>
      </c>
      <c r="AF37" s="67">
        <f t="shared" ca="1" si="8"/>
        <v>1.3882251778639809</v>
      </c>
      <c r="AG37" s="67">
        <f t="shared" ca="1" si="8"/>
        <v>1.3862652824558668</v>
      </c>
      <c r="AH37" s="67">
        <f t="shared" ca="1" si="8"/>
        <v>1.3842737207095446</v>
      </c>
      <c r="AI37" s="67">
        <f t="shared" ca="1" si="8"/>
        <v>1.3822942144899588</v>
      </c>
      <c r="AJ37" s="67">
        <f t="shared" ca="1" si="8"/>
        <v>1.3803270419368359</v>
      </c>
      <c r="AK37" s="67">
        <f t="shared" ca="1" si="8"/>
        <v>1.3783279486205591</v>
      </c>
      <c r="AL37" s="67">
        <f t="shared" ca="1" si="8"/>
        <v>1.3762965556393114</v>
      </c>
      <c r="AM37" s="67">
        <f t="shared" ca="1" si="8"/>
        <v>1.3742774592953335</v>
      </c>
      <c r="AN37" s="67">
        <f t="shared" ca="1" si="8"/>
        <v>1.3722709432911482</v>
      </c>
      <c r="AO37" s="67">
        <f t="shared" ca="1" si="8"/>
        <v>1.3702318681085464</v>
      </c>
      <c r="AP37" s="67">
        <f t="shared" ca="1" si="8"/>
        <v>1.368159847267673</v>
      </c>
      <c r="AQ37" s="67">
        <f t="shared" ca="1" si="8"/>
        <v>1.3661003689968159</v>
      </c>
      <c r="AR37" s="67">
        <f t="shared" ca="1" si="8"/>
        <v>1.3640537226725467</v>
      </c>
      <c r="AS37" s="67">
        <f t="shared" ca="1" si="8"/>
        <v>1.3619738659862923</v>
      </c>
      <c r="AT37" s="67">
        <f t="shared" ca="1" si="8"/>
        <v>1.3598604047286016</v>
      </c>
      <c r="AU37" s="67">
        <f t="shared" ca="1" si="8"/>
        <v>1.357759736892328</v>
      </c>
      <c r="AV37" s="67">
        <f t="shared" ca="1" si="8"/>
        <v>1.3556721576415733</v>
      </c>
      <c r="AW37" s="67">
        <f t="shared" ca="1" si="8"/>
        <v>1.3535507038215937</v>
      </c>
      <c r="AX37" s="67">
        <f t="shared" ca="1" si="8"/>
        <v>1.3513949733387496</v>
      </c>
      <c r="AY37" s="67">
        <f t="shared" ca="1" si="8"/>
        <v>1.3492522921457495</v>
      </c>
      <c r="AZ37" s="67">
        <f t="shared" ca="1" si="8"/>
        <v>1.3471229613099798</v>
      </c>
      <c r="BA37" s="67">
        <f t="shared" ca="1" si="8"/>
        <v>1.3449590784136012</v>
      </c>
      <c r="BB37" s="67">
        <f t="shared" ca="1" si="8"/>
        <v>1.3427602333211002</v>
      </c>
      <c r="BC37" s="67">
        <f t="shared" ca="1" si="8"/>
        <v>1.3405746985042402</v>
      </c>
      <c r="BD37" s="67">
        <f t="shared" ca="1" si="8"/>
        <v>1.3384027810517549</v>
      </c>
      <c r="BE37" s="67">
        <f t="shared" ca="1" si="8"/>
        <v>1.3361956204974488</v>
      </c>
      <c r="BF37" s="67">
        <f t="shared" ca="1" si="8"/>
        <v>1.3339527985030972</v>
      </c>
      <c r="BG37" s="67">
        <f t="shared" ca="1" si="8"/>
        <v>1.3317235529899005</v>
      </c>
      <c r="BH37" s="67">
        <f t="shared" ca="1" si="8"/>
        <v>1.3295081971883655</v>
      </c>
      <c r="BI37" s="67">
        <f t="shared" ca="1" si="8"/>
        <v>1.3272568934229731</v>
      </c>
      <c r="BJ37" s="67">
        <f t="shared" ca="1" si="8"/>
        <v>1.3224692149887345</v>
      </c>
      <c r="BK37" s="67">
        <f t="shared" ca="1" si="8"/>
        <v>1.3176953845652737</v>
      </c>
      <c r="BL37" s="67">
        <f t="shared" ca="1" si="8"/>
        <v>1.3129357216477084</v>
      </c>
      <c r="BM37" s="67" t="str">
        <f t="shared" ca="1" si="8"/>
        <v/>
      </c>
      <c r="BN37" s="67" t="str">
        <f t="shared" ca="1" si="8"/>
        <v/>
      </c>
      <c r="BO37" s="67" t="str">
        <f t="shared" ca="1" si="8"/>
        <v/>
      </c>
      <c r="BP37" s="67" t="str">
        <f t="shared" ca="1" si="8"/>
        <v/>
      </c>
      <c r="BQ37" s="67" t="str">
        <f t="shared" ca="1" si="8"/>
        <v/>
      </c>
      <c r="BR37" s="67" t="str">
        <f t="shared" ref="BR37:DU37" ca="1" si="9">IFERROR(BR24/BR6,"")</f>
        <v/>
      </c>
      <c r="BS37" s="67" t="str">
        <f t="shared" ca="1" si="9"/>
        <v/>
      </c>
      <c r="BT37" s="67" t="str">
        <f t="shared" ca="1" si="9"/>
        <v/>
      </c>
      <c r="BU37" s="67" t="str">
        <f t="shared" ca="1" si="9"/>
        <v/>
      </c>
      <c r="BV37" s="67" t="str">
        <f t="shared" ca="1" si="9"/>
        <v/>
      </c>
      <c r="BW37" s="67" t="str">
        <f t="shared" ca="1" si="9"/>
        <v/>
      </c>
      <c r="BX37" s="67" t="str">
        <f t="shared" ca="1" si="9"/>
        <v/>
      </c>
      <c r="BY37" s="67" t="str">
        <f t="shared" ca="1" si="9"/>
        <v/>
      </c>
      <c r="BZ37" s="67" t="str">
        <f t="shared" ca="1" si="9"/>
        <v/>
      </c>
      <c r="CA37" s="67" t="str">
        <f t="shared" ca="1" si="9"/>
        <v/>
      </c>
      <c r="CB37" s="67" t="str">
        <f t="shared" ca="1" si="9"/>
        <v/>
      </c>
      <c r="CC37" s="67" t="str">
        <f t="shared" ca="1" si="9"/>
        <v/>
      </c>
      <c r="CD37" s="67" t="str">
        <f t="shared" ca="1" si="9"/>
        <v/>
      </c>
      <c r="CE37" s="67" t="str">
        <f t="shared" ca="1" si="9"/>
        <v/>
      </c>
      <c r="CF37" s="67" t="str">
        <f t="shared" ca="1" si="9"/>
        <v/>
      </c>
      <c r="CG37" s="67" t="str">
        <f t="shared" ca="1" si="9"/>
        <v/>
      </c>
      <c r="CH37" s="67" t="str">
        <f t="shared" ca="1" si="9"/>
        <v/>
      </c>
      <c r="CI37" s="67" t="str">
        <f t="shared" ca="1" si="9"/>
        <v/>
      </c>
      <c r="CJ37" s="67" t="str">
        <f t="shared" ca="1" si="9"/>
        <v/>
      </c>
      <c r="CK37" s="67" t="str">
        <f t="shared" ca="1" si="9"/>
        <v/>
      </c>
      <c r="CL37" s="67" t="str">
        <f t="shared" ca="1" si="9"/>
        <v/>
      </c>
      <c r="CM37" s="67" t="str">
        <f t="shared" ca="1" si="9"/>
        <v/>
      </c>
      <c r="CN37" s="67" t="str">
        <f t="shared" ca="1" si="9"/>
        <v/>
      </c>
      <c r="CO37" s="67" t="str">
        <f t="shared" ca="1" si="9"/>
        <v/>
      </c>
      <c r="CP37" s="67" t="str">
        <f t="shared" ca="1" si="9"/>
        <v/>
      </c>
      <c r="CQ37" s="67" t="str">
        <f t="shared" ca="1" si="9"/>
        <v/>
      </c>
      <c r="CR37" s="67" t="str">
        <f t="shared" ca="1" si="9"/>
        <v/>
      </c>
      <c r="CS37" s="67" t="str">
        <f t="shared" ca="1" si="9"/>
        <v/>
      </c>
      <c r="CT37" s="67" t="str">
        <f t="shared" ca="1" si="9"/>
        <v/>
      </c>
      <c r="CU37" s="67" t="str">
        <f t="shared" ca="1" si="9"/>
        <v/>
      </c>
      <c r="CV37" s="67" t="str">
        <f t="shared" ca="1" si="9"/>
        <v/>
      </c>
      <c r="CW37" s="67" t="str">
        <f t="shared" ca="1" si="9"/>
        <v/>
      </c>
      <c r="CX37" s="67" t="str">
        <f t="shared" ca="1" si="9"/>
        <v/>
      </c>
      <c r="CY37" s="67" t="str">
        <f t="shared" ca="1" si="9"/>
        <v/>
      </c>
      <c r="CZ37" s="67" t="str">
        <f t="shared" ca="1" si="9"/>
        <v/>
      </c>
      <c r="DA37" s="67" t="str">
        <f t="shared" ca="1" si="9"/>
        <v/>
      </c>
      <c r="DB37" s="67" t="str">
        <f t="shared" ca="1" si="9"/>
        <v/>
      </c>
      <c r="DC37" s="67" t="str">
        <f t="shared" ca="1" si="9"/>
        <v/>
      </c>
      <c r="DD37" s="67" t="str">
        <f t="shared" ca="1" si="9"/>
        <v/>
      </c>
      <c r="DE37" s="67" t="str">
        <f t="shared" ca="1" si="9"/>
        <v/>
      </c>
      <c r="DF37" s="67" t="str">
        <f t="shared" ca="1" si="9"/>
        <v/>
      </c>
      <c r="DG37" s="67" t="str">
        <f t="shared" ca="1" si="9"/>
        <v/>
      </c>
      <c r="DH37" s="67" t="str">
        <f t="shared" ca="1" si="9"/>
        <v/>
      </c>
      <c r="DI37" s="67" t="str">
        <f t="shared" ca="1" si="9"/>
        <v/>
      </c>
      <c r="DJ37" s="67" t="str">
        <f t="shared" ca="1" si="9"/>
        <v/>
      </c>
      <c r="DK37" s="67" t="str">
        <f t="shared" ca="1" si="9"/>
        <v/>
      </c>
      <c r="DL37" s="67" t="str">
        <f t="shared" ca="1" si="9"/>
        <v/>
      </c>
      <c r="DM37" s="67" t="str">
        <f t="shared" ca="1" si="9"/>
        <v/>
      </c>
      <c r="DN37" s="67" t="str">
        <f t="shared" ca="1" si="9"/>
        <v/>
      </c>
      <c r="DO37" s="67" t="str">
        <f t="shared" ca="1" si="9"/>
        <v/>
      </c>
      <c r="DP37" s="67" t="str">
        <f t="shared" ca="1" si="9"/>
        <v/>
      </c>
      <c r="DQ37" s="67" t="str">
        <f t="shared" ca="1" si="9"/>
        <v/>
      </c>
      <c r="DR37" s="67" t="str">
        <f t="shared" ca="1" si="9"/>
        <v/>
      </c>
      <c r="DS37" s="67" t="str">
        <f t="shared" ca="1" si="9"/>
        <v/>
      </c>
      <c r="DT37" s="67" t="str">
        <f t="shared" ca="1" si="9"/>
        <v/>
      </c>
      <c r="DU37" s="67" t="str">
        <f t="shared" ca="1" si="9"/>
        <v/>
      </c>
    </row>
    <row r="38" spans="1:125">
      <c r="A38" s="17" t="s">
        <v>311</v>
      </c>
      <c r="C38" s="180">
        <f>MIN(Pieņēmumi!E78,Pieņēmumi!E99,Pieņēmumi!E120)</f>
        <v>1.3</v>
      </c>
      <c r="D38" s="181">
        <f ca="1">IFERROR(MIN(E38:DU38),"")</f>
        <v>1.844604434443514</v>
      </c>
      <c r="E38" s="67" t="str">
        <f ca="1">IF(AND(E30&gt;0,E26&gt;0,SUM($E22:E22)=1),SUMIF(E32:$DU$32,1,E26:$DU$26)/(E30-E31),"")</f>
        <v/>
      </c>
      <c r="F38" s="67" t="str">
        <f ca="1">IF(AND(F30&gt;0,F26&gt;0,SUM($E22:F22)=1),SUMIF(F32:$DU$32,1,F26:$DU$26)/(F30-F31),"")</f>
        <v/>
      </c>
      <c r="G38" s="67" t="str">
        <f ca="1">IF(AND(G30&gt;0,G26&gt;0,SUM($E22:G22)=1),SUMIF(G32:$DU$32,1,G26:$DU$26)/(G30-G31),"")</f>
        <v/>
      </c>
      <c r="H38" s="67" t="str">
        <f ca="1">IF(AND(H30&gt;0,H26&gt;0,SUM($E22:H22)=1),SUMIF(H32:$DU$32,1,H26:$DU$26)/(H30-H31),"")</f>
        <v/>
      </c>
      <c r="I38" s="67" t="str">
        <f ca="1">IF(AND(I30&gt;0,I26&gt;0,SUM($E22:I22)=1),SUMIF(I32:$DU$32,1,I26:$DU$26)/(I30-I31),"")</f>
        <v/>
      </c>
      <c r="J38" s="67">
        <f ca="1">IF(AND(J30&gt;0,J26&gt;0,SUM($E22:J22)=1),SUMIF(J32:$DU$32,1,J26:$DU$26)/(J30-J31),"")</f>
        <v>1.844604434443514</v>
      </c>
      <c r="K38" s="67" t="str">
        <f ca="1">IF(AND(K30&gt;0,K26&gt;0,SUM($E22:K22)=1),SUMIF(K32:$DU$32,1,K26:$DU$26)/(K30-K31),"")</f>
        <v/>
      </c>
      <c r="L38" s="67" t="str">
        <f ca="1">IF(AND(L30&gt;0,L26&gt;0,SUM($E22:L22)=1),SUMIF(L32:$DU$32,1,L26:$DU$26)/(L30-L31),"")</f>
        <v/>
      </c>
      <c r="M38" s="67" t="str">
        <f ca="1">IF(AND(M30&gt;0,M26&gt;0,SUM($E22:M22)=1),SUMIF(M32:$DU$32,1,M26:$DU$26)/(M30-M31),"")</f>
        <v/>
      </c>
      <c r="N38" s="67" t="str">
        <f ca="1">IF(AND(N30&gt;0,N26&gt;0,SUM($E22:N22)=1),SUMIF(N32:$DU$32,1,N26:$DU$26)/(N30-N31),"")</f>
        <v/>
      </c>
      <c r="O38" s="67" t="str">
        <f ca="1">IF(AND(O30&gt;0,O26&gt;0,SUM($E22:O22)=1),SUMIF(O32:$DU$32,1,O26:$DU$26)/(O30-O31),"")</f>
        <v/>
      </c>
      <c r="P38" s="67" t="str">
        <f ca="1">IF(AND(P30&gt;0,P26&gt;0,SUM($E22:P22)=1),SUMIF(P32:$DU$32,1,P26:$DU$26)/(P30-P31),"")</f>
        <v/>
      </c>
      <c r="Q38" s="67" t="str">
        <f ca="1">IF(AND(Q30&gt;0,Q26&gt;0,SUM($E22:Q22)=1),SUMIF(Q32:$DU$32,1,Q26:$DU$26)/(Q30-Q31),"")</f>
        <v/>
      </c>
      <c r="R38" s="67" t="str">
        <f ca="1">IF(AND(R30&gt;0,R26&gt;0,SUM($E22:R22)=1),SUMIF(R32:$DU$32,1,R26:$DU$26)/(R30-R31),"")</f>
        <v/>
      </c>
      <c r="S38" s="67" t="str">
        <f ca="1">IF(AND(S30&gt;0,S26&gt;0,SUM($E22:S22)=1),SUMIF(S32:$DU$32,1,S26:$DU$26)/(S30-S31),"")</f>
        <v/>
      </c>
      <c r="T38" s="67" t="str">
        <f ca="1">IF(AND(T30&gt;0,T26&gt;0,SUM($E22:T22)=1),SUMIF(T32:$DU$32,1,T26:$DU$26)/(T30-T31),"")</f>
        <v/>
      </c>
      <c r="U38" s="67" t="str">
        <f ca="1">IF(AND(U30&gt;0,U26&gt;0,SUM($E22:U22)=1),SUMIF(U32:$DU$32,1,U26:$DU$26)/(U30-U31),"")</f>
        <v/>
      </c>
      <c r="V38" s="67" t="str">
        <f ca="1">IF(AND(V30&gt;0,V26&gt;0,SUM($E22:V22)=1),SUMIF(V32:$DU$32,1,V26:$DU$26)/(V30-V31),"")</f>
        <v/>
      </c>
      <c r="W38" s="67" t="str">
        <f ca="1">IF(AND(W30&gt;0,W26&gt;0,SUM($E22:W22)=1),SUMIF(W32:$DU$32,1,W26:$DU$26)/(W30-W31),"")</f>
        <v/>
      </c>
      <c r="X38" s="67" t="str">
        <f ca="1">IF(AND(X30&gt;0,X26&gt;0,SUM($E22:X22)=1),SUMIF(X32:$DU$32,1,X26:$DU$26)/(X30-X31),"")</f>
        <v/>
      </c>
      <c r="Y38" s="67" t="str">
        <f ca="1">IF(AND(Y30&gt;0,Y26&gt;0,SUM($E22:Y22)=1),SUMIF(Y32:$DU$32,1,Y26:$DU$26)/(Y30-Y31),"")</f>
        <v/>
      </c>
      <c r="Z38" s="67" t="str">
        <f ca="1">IF(AND(Z30&gt;0,Z26&gt;0,SUM($E22:Z22)=1),SUMIF(Z32:$DU$32,1,Z26:$DU$26)/(Z30-Z31),"")</f>
        <v/>
      </c>
      <c r="AA38" s="67" t="str">
        <f ca="1">IF(AND(AA30&gt;0,AA26&gt;0,SUM($E22:AA22)=1),SUMIF(AA32:$DU$32,1,AA26:$DU$26)/(AA30-AA31),"")</f>
        <v/>
      </c>
      <c r="AB38" s="67" t="str">
        <f ca="1">IF(AND(AB30&gt;0,AB26&gt;0,SUM($E22:AB22)=1),SUMIF(AB32:$DU$32,1,AB26:$DU$26)/(AB30-AB31),"")</f>
        <v/>
      </c>
      <c r="AC38" s="67" t="str">
        <f ca="1">IF(AND(AC30&gt;0,AC26&gt;0,SUM($E22:AC22)=1),SUMIF(AC32:$DU$32,1,AC26:$DU$26)/(AC30-AC31),"")</f>
        <v/>
      </c>
      <c r="AD38" s="67" t="str">
        <f ca="1">IF(AND(AD30&gt;0,AD26&gt;0,SUM($E22:AD22)=1),SUMIF(AD32:$DU$32,1,AD26:$DU$26)/(AD30-AD31),"")</f>
        <v/>
      </c>
      <c r="AE38" s="67" t="str">
        <f ca="1">IF(AND(AE30&gt;0,AE26&gt;0,SUM($E22:AE22)=1),SUMIF(AE32:$DU$32,1,AE26:$DU$26)/(AE30-AE31),"")</f>
        <v/>
      </c>
      <c r="AF38" s="67" t="str">
        <f ca="1">IF(AND(AF30&gt;0,AF26&gt;0,SUM($E22:AF22)=1),SUMIF(AF32:$DU$32,1,AF26:$DU$26)/(AF30-AF31),"")</f>
        <v/>
      </c>
      <c r="AG38" s="67" t="str">
        <f ca="1">IF(AND(AG30&gt;0,AG26&gt;0,SUM($E22:AG22)=1),SUMIF(AG32:$DU$32,1,AG26:$DU$26)/(AG30-AG31),"")</f>
        <v/>
      </c>
      <c r="AH38" s="67" t="str">
        <f ca="1">IF(AND(AH30&gt;0,AH26&gt;0,SUM($E22:AH22)=1),SUMIF(AH32:$DU$32,1,AH26:$DU$26)/(AH30-AH31),"")</f>
        <v/>
      </c>
      <c r="AI38" s="67" t="str">
        <f ca="1">IF(AND(AI30&gt;0,AI26&gt;0,SUM($E22:AI22)=1),SUMIF(AI32:$DU$32,1,AI26:$DU$26)/(AI30-AI31),"")</f>
        <v/>
      </c>
      <c r="AJ38" s="67" t="str">
        <f ca="1">IF(AND(AJ30&gt;0,AJ26&gt;0,SUM($E22:AJ22)=1),SUMIF(AJ32:$DU$32,1,AJ26:$DU$26)/(AJ30-AJ31),"")</f>
        <v/>
      </c>
      <c r="AK38" s="67" t="str">
        <f ca="1">IF(AND(AK30&gt;0,AK26&gt;0,SUM($E22:AK22)=1),SUMIF(AK32:$DU$32,1,AK26:$DU$26)/(AK30-AK31),"")</f>
        <v/>
      </c>
      <c r="AL38" s="67" t="str">
        <f ca="1">IF(AND(AL30&gt;0,AL26&gt;0,SUM($E22:AL22)=1),SUMIF(AL32:$DU$32,1,AL26:$DU$26)/(AL30-AL31),"")</f>
        <v/>
      </c>
      <c r="AM38" s="67" t="str">
        <f ca="1">IF(AND(AM30&gt;0,AM26&gt;0,SUM($E22:AM22)=1),SUMIF(AM32:$DU$32,1,AM26:$DU$26)/(AM30-AM31),"")</f>
        <v/>
      </c>
      <c r="AN38" s="67" t="str">
        <f ca="1">IF(AND(AN30&gt;0,AN26&gt;0,SUM($E22:AN22)=1),SUMIF(AN32:$DU$32,1,AN26:$DU$26)/(AN30-AN31),"")</f>
        <v/>
      </c>
      <c r="AO38" s="67" t="str">
        <f ca="1">IF(AND(AO30&gt;0,AO26&gt;0,SUM($E22:AO22)=1),SUMIF(AO32:$DU$32,1,AO26:$DU$26)/(AO30-AO31),"")</f>
        <v/>
      </c>
      <c r="AP38" s="67" t="str">
        <f ca="1">IF(AND(AP30&gt;0,AP26&gt;0,SUM($E22:AP22)=1),SUMIF(AP32:$DU$32,1,AP26:$DU$26)/(AP30-AP31),"")</f>
        <v/>
      </c>
      <c r="AQ38" s="67" t="str">
        <f ca="1">IF(AND(AQ30&gt;0,AQ26&gt;0,SUM($E22:AQ22)=1),SUMIF(AQ32:$DU$32,1,AQ26:$DU$26)/(AQ30-AQ31),"")</f>
        <v/>
      </c>
      <c r="AR38" s="67" t="str">
        <f ca="1">IF(AND(AR30&gt;0,AR26&gt;0,SUM($E22:AR22)=1),SUMIF(AR32:$DU$32,1,AR26:$DU$26)/(AR30-AR31),"")</f>
        <v/>
      </c>
      <c r="AS38" s="67" t="str">
        <f ca="1">IF(AND(AS30&gt;0,AS26&gt;0,SUM($E22:AS22)=1),SUMIF(AS32:$DU$32,1,AS26:$DU$26)/(AS30-AS31),"")</f>
        <v/>
      </c>
      <c r="AT38" s="67" t="str">
        <f ca="1">IF(AND(AT30&gt;0,AT26&gt;0,SUM($E22:AT22)=1),SUMIF(AT32:$DU$32,1,AT26:$DU$26)/(AT30-AT31),"")</f>
        <v/>
      </c>
      <c r="AU38" s="67" t="str">
        <f ca="1">IF(AND(AU30&gt;0,AU26&gt;0,SUM($E22:AU22)=1),SUMIF(AU32:$DU$32,1,AU26:$DU$26)/(AU30-AU31),"")</f>
        <v/>
      </c>
      <c r="AV38" s="67" t="str">
        <f ca="1">IF(AND(AV30&gt;0,AV26&gt;0,SUM($E22:AV22)=1),SUMIF(AV32:$DU$32,1,AV26:$DU$26)/(AV30-AV31),"")</f>
        <v/>
      </c>
      <c r="AW38" s="67" t="str">
        <f ca="1">IF(AND(AW30&gt;0,AW26&gt;0,SUM($E22:AW22)=1),SUMIF(AW32:$DU$32,1,AW26:$DU$26)/(AW30-AW31),"")</f>
        <v/>
      </c>
      <c r="AX38" s="67" t="str">
        <f ca="1">IF(AND(AX30&gt;0,AX26&gt;0,SUM($E22:AX22)=1),SUMIF(AX32:$DU$32,1,AX26:$DU$26)/(AX30-AX31),"")</f>
        <v/>
      </c>
      <c r="AY38" s="67" t="str">
        <f ca="1">IF(AND(AY30&gt;0,AY26&gt;0,SUM($E22:AY22)=1),SUMIF(AY32:$DU$32,1,AY26:$DU$26)/(AY30-AY31),"")</f>
        <v/>
      </c>
      <c r="AZ38" s="67" t="str">
        <f ca="1">IF(AND(AZ30&gt;0,AZ26&gt;0,SUM($E22:AZ22)=1),SUMIF(AZ32:$DU$32,1,AZ26:$DU$26)/(AZ30-AZ31),"")</f>
        <v/>
      </c>
      <c r="BA38" s="67" t="str">
        <f ca="1">IF(AND(BA30&gt;0,BA26&gt;0,SUM($E22:BA22)=1),SUMIF(BA32:$DU$32,1,BA26:$DU$26)/(BA30-BA31),"")</f>
        <v/>
      </c>
      <c r="BB38" s="67" t="str">
        <f ca="1">IF(AND(BB30&gt;0,BB26&gt;0,SUM($E22:BB22)=1),SUMIF(BB32:$DU$32,1,BB26:$DU$26)/(BB30-BB31),"")</f>
        <v/>
      </c>
      <c r="BC38" s="67" t="str">
        <f ca="1">IF(AND(BC30&gt;0,BC26&gt;0,SUM($E22:BC22)=1),SUMIF(BC32:$DU$32,1,BC26:$DU$26)/(BC30-BC31),"")</f>
        <v/>
      </c>
      <c r="BD38" s="67" t="str">
        <f ca="1">IF(AND(BD30&gt;0,BD26&gt;0,SUM($E22:BD22)=1),SUMIF(BD32:$DU$32,1,BD26:$DU$26)/(BD30-BD31),"")</f>
        <v/>
      </c>
      <c r="BE38" s="67" t="str">
        <f ca="1">IF(AND(BE30&gt;0,BE26&gt;0,SUM($E22:BE22)=1),SUMIF(BE32:$DU$32,1,BE26:$DU$26)/(BE30-BE31),"")</f>
        <v/>
      </c>
      <c r="BF38" s="67" t="str">
        <f ca="1">IF(AND(BF30&gt;0,BF26&gt;0,SUM($E22:BF22)=1),SUMIF(BF32:$DU$32,1,BF26:$DU$26)/(BF30-BF31),"")</f>
        <v/>
      </c>
      <c r="BG38" s="67" t="str">
        <f ca="1">IF(AND(BG30&gt;0,BG26&gt;0,SUM($E22:BG22)=1),SUMIF(BG32:$DU$32,1,BG26:$DU$26)/(BG30-BG31),"")</f>
        <v/>
      </c>
      <c r="BH38" s="67" t="str">
        <f ca="1">IF(AND(BH30&gt;0,BH26&gt;0,SUM($E22:BH22)=1),SUMIF(BH32:$DU$32,1,BH26:$DU$26)/(BH30-BH31),"")</f>
        <v/>
      </c>
      <c r="BI38" s="67" t="str">
        <f ca="1">IF(AND(BI30&gt;0,BI26&gt;0,SUM($E22:BI22)=1),SUMIF(BI32:$DU$32,1,BI26:$DU$26)/(BI30-BI31),"")</f>
        <v/>
      </c>
      <c r="BJ38" s="67" t="str">
        <f ca="1">IF(AND(BJ30&gt;0,BJ26&gt;0,SUM($E22:BJ22)=1),SUMIF(BJ32:$DU$32,1,BJ26:$DU$26)/(BJ30-BJ31),"")</f>
        <v/>
      </c>
      <c r="BK38" s="67" t="str">
        <f ca="1">IF(AND(BK30&gt;0,BK26&gt;0,SUM($E22:BK22)=1),SUMIF(BK32:$DU$32,1,BK26:$DU$26)/(BK30-BK31),"")</f>
        <v/>
      </c>
      <c r="BL38" s="67" t="str">
        <f ca="1">IF(AND(BL30&gt;0,BL26&gt;0,SUM($E22:BL22)=1),SUMIF(BL32:$DU$32,1,BL26:$DU$26)/(BL30-BL31),"")</f>
        <v/>
      </c>
      <c r="BM38" s="67" t="str">
        <f ca="1">IF(AND(BM30&gt;0,BM26&gt;0,SUM($E22:BM22)=1),SUMIF(BM32:$DU$32,1,BM26:$DU$26)/(BM30-BM31),"")</f>
        <v/>
      </c>
      <c r="BN38" s="67" t="str">
        <f ca="1">IF(AND(BN30&gt;0,BN26&gt;0,SUM($E22:BN22)=1),SUMIF(BN32:$DU$32,1,BN26:$DU$26)/(BN30-BN31),"")</f>
        <v/>
      </c>
      <c r="BO38" s="67" t="str">
        <f ca="1">IF(AND(BO30&gt;0,BO26&gt;0,SUM($E22:BO22)=1),SUMIF(BO32:$DU$32,1,BO26:$DU$26)/(BO30-BO31),"")</f>
        <v/>
      </c>
      <c r="BP38" s="67" t="str">
        <f ca="1">IF(AND(BP30&gt;0,BP26&gt;0,SUM($E22:BP22)=1),SUMIF(BP32:$DU$32,1,BP26:$DU$26)/(BP30-BP31),"")</f>
        <v/>
      </c>
      <c r="BQ38" s="67" t="str">
        <f ca="1">IF(AND(BQ30&gt;0,BQ26&gt;0,SUM($E22:BQ22)=1),SUMIF(BQ32:$DU$32,1,BQ26:$DU$26)/(BQ30-BQ31),"")</f>
        <v/>
      </c>
      <c r="BR38" s="67" t="str">
        <f ca="1">IF(AND(BR30&gt;0,BR26&gt;0,SUM($E22:BR22)=1),SUMIF(BR32:$DU$32,1,BR26:$DU$26)/(BR30-BR31),"")</f>
        <v/>
      </c>
      <c r="BS38" s="67" t="str">
        <f ca="1">IF(AND(BS30&gt;0,BS26&gt;0,SUM($E22:BS22)=1),SUMIF(BS32:$DU$32,1,BS26:$DU$26)/(BS30-BS31),"")</f>
        <v/>
      </c>
      <c r="BT38" s="67" t="str">
        <f ca="1">IF(AND(BT30&gt;0,BT26&gt;0,SUM($E22:BT22)=1),SUMIF(BT32:$DU$32,1,BT26:$DU$26)/(BT30-BT31),"")</f>
        <v/>
      </c>
      <c r="BU38" s="67" t="str">
        <f ca="1">IF(AND(BU30&gt;0,BU26&gt;0,SUM($E22:BU22)=1),SUMIF(BU32:$DU$32,1,BU26:$DU$26)/(BU30-BU31),"")</f>
        <v/>
      </c>
      <c r="BV38" s="67" t="str">
        <f ca="1">IF(AND(BV30&gt;0,BV26&gt;0,SUM($E22:BV22)=1),SUMIF(BV32:$DU$32,1,BV26:$DU$26)/(BV30-BV31),"")</f>
        <v/>
      </c>
      <c r="BW38" s="67" t="str">
        <f ca="1">IF(AND(BW30&gt;0,BW26&gt;0,SUM($E22:BW22)=1),SUMIF(BW32:$DU$32,1,BW26:$DU$26)/(BW30-BW31),"")</f>
        <v/>
      </c>
      <c r="BX38" s="67" t="str">
        <f ca="1">IF(AND(BX30&gt;0,BX26&gt;0,SUM($E22:BX22)=1),SUMIF(BX32:$DU$32,1,BX26:$DU$26)/(BX30-BX31),"")</f>
        <v/>
      </c>
      <c r="BY38" s="67" t="str">
        <f ca="1">IF(AND(BY30&gt;0,BY26&gt;0,SUM($E22:BY22)=1),SUMIF(BY32:$DU$32,1,BY26:$DU$26)/(BY30-BY31),"")</f>
        <v/>
      </c>
      <c r="BZ38" s="67" t="str">
        <f ca="1">IF(AND(BZ30&gt;0,BZ26&gt;0,SUM($E22:BZ22)=1),SUMIF(BZ32:$DU$32,1,BZ26:$DU$26)/(BZ30-BZ31),"")</f>
        <v/>
      </c>
      <c r="CA38" s="67" t="str">
        <f ca="1">IF(AND(CA30&gt;0,CA26&gt;0,SUM($E22:CA22)=1),SUMIF(CA32:$DU$32,1,CA26:$DU$26)/(CA30-CA31),"")</f>
        <v/>
      </c>
      <c r="CB38" s="67" t="str">
        <f ca="1">IF(AND(CB30&gt;0,CB26&gt;0,SUM($E22:CB22)=1),SUMIF(CB32:$DU$32,1,CB26:$DU$26)/(CB30-CB31),"")</f>
        <v/>
      </c>
      <c r="CC38" s="67" t="str">
        <f ca="1">IF(AND(CC30&gt;0,CC26&gt;0,SUM($E22:CC22)=1),SUMIF(CC32:$DU$32,1,CC26:$DU$26)/(CC30-CC31),"")</f>
        <v/>
      </c>
      <c r="CD38" s="67" t="str">
        <f ca="1">IF(AND(CD30&gt;0,CD26&gt;0,SUM($E22:CD22)=1),SUMIF(CD32:$DU$32,1,CD26:$DU$26)/(CD30-CD31),"")</f>
        <v/>
      </c>
      <c r="CE38" s="67" t="str">
        <f ca="1">IF(AND(CE30&gt;0,CE26&gt;0,SUM($E22:CE22)=1),SUMIF(CE32:$DU$32,1,CE26:$DU$26)/(CE30-CE31),"")</f>
        <v/>
      </c>
      <c r="CF38" s="67" t="str">
        <f ca="1">IF(AND(CF30&gt;0,CF26&gt;0,SUM($E22:CF22)=1),SUMIF(CF32:$DU$32,1,CF26:$DU$26)/(CF30-CF31),"")</f>
        <v/>
      </c>
      <c r="CG38" s="67" t="str">
        <f ca="1">IF(AND(CG30&gt;0,CG26&gt;0,SUM($E22:CG22)=1),SUMIF(CG32:$DU$32,1,CG26:$DU$26)/(CG30-CG31),"")</f>
        <v/>
      </c>
      <c r="CH38" s="67" t="str">
        <f ca="1">IF(AND(CH30&gt;0,CH26&gt;0,SUM($E22:CH22)=1),SUMIF(CH32:$DU$32,1,CH26:$DU$26)/(CH30-CH31),"")</f>
        <v/>
      </c>
      <c r="CI38" s="67" t="str">
        <f ca="1">IF(AND(CI30&gt;0,CI26&gt;0,SUM($E22:CI22)=1),SUMIF(CI32:$DU$32,1,CI26:$DU$26)/(CI30-CI31),"")</f>
        <v/>
      </c>
      <c r="CJ38" s="67" t="str">
        <f ca="1">IF(AND(CJ30&gt;0,CJ26&gt;0,SUM($E22:CJ22)=1),SUMIF(CJ32:$DU$32,1,CJ26:$DU$26)/(CJ30-CJ31),"")</f>
        <v/>
      </c>
      <c r="CK38" s="67" t="str">
        <f ca="1">IF(AND(CK30&gt;0,CK26&gt;0,SUM($E22:CK22)=1),SUMIF(CK32:$DU$32,1,CK26:$DU$26)/(CK30-CK31),"")</f>
        <v/>
      </c>
      <c r="CL38" s="67" t="str">
        <f ca="1">IF(AND(CL30&gt;0,CL26&gt;0,SUM($E22:CL22)=1),SUMIF(CL32:$DU$32,1,CL26:$DU$26)/(CL30-CL31),"")</f>
        <v/>
      </c>
      <c r="CM38" s="67" t="str">
        <f ca="1">IF(AND(CM30&gt;0,CM26&gt;0,SUM($E22:CM22)=1),SUMIF(CM32:$DU$32,1,CM26:$DU$26)/(CM30-CM31),"")</f>
        <v/>
      </c>
      <c r="CN38" s="67" t="str">
        <f ca="1">IF(AND(CN30&gt;0,CN26&gt;0,SUM($E22:CN22)=1),SUMIF(CN32:$DU$32,1,CN26:$DU$26)/(CN30-CN31),"")</f>
        <v/>
      </c>
      <c r="CO38" s="67" t="str">
        <f ca="1">IF(AND(CO30&gt;0,CO26&gt;0,SUM($E22:CO22)=1),SUMIF(CO32:$DU$32,1,CO26:$DU$26)/(CO30-CO31),"")</f>
        <v/>
      </c>
      <c r="CP38" s="67" t="str">
        <f ca="1">IF(AND(CP30&gt;0,CP26&gt;0,SUM($E22:CP22)=1),SUMIF(CP32:$DU$32,1,CP26:$DU$26)/(CP30-CP31),"")</f>
        <v/>
      </c>
      <c r="CQ38" s="67" t="str">
        <f ca="1">IF(AND(CQ30&gt;0,CQ26&gt;0,SUM($E22:CQ22)=1),SUMIF(CQ32:$DU$32,1,CQ26:$DU$26)/(CQ30-CQ31),"")</f>
        <v/>
      </c>
      <c r="CR38" s="67" t="str">
        <f ca="1">IF(AND(CR30&gt;0,CR26&gt;0,SUM($E22:CR22)=1),SUMIF(CR32:$DU$32,1,CR26:$DU$26)/(CR30-CR31),"")</f>
        <v/>
      </c>
      <c r="CS38" s="67" t="str">
        <f ca="1">IF(AND(CS30&gt;0,CS26&gt;0,SUM($E22:CS22)=1),SUMIF(CS32:$DU$32,1,CS26:$DU$26)/(CS30-CS31),"")</f>
        <v/>
      </c>
      <c r="CT38" s="67" t="str">
        <f ca="1">IF(AND(CT30&gt;0,CT26&gt;0,SUM($E22:CT22)=1),SUMIF(CT32:$DU$32,1,CT26:$DU$26)/(CT30-CT31),"")</f>
        <v/>
      </c>
      <c r="CU38" s="67" t="str">
        <f ca="1">IF(AND(CU30&gt;0,CU26&gt;0,SUM($E22:CU22)=1),SUMIF(CU32:$DU$32,1,CU26:$DU$26)/(CU30-CU31),"")</f>
        <v/>
      </c>
      <c r="CV38" s="67" t="str">
        <f ca="1">IF(AND(CV30&gt;0,CV26&gt;0,SUM($E22:CV22)=1),SUMIF(CV32:$DU$32,1,CV26:$DU$26)/(CV30-CV31),"")</f>
        <v/>
      </c>
      <c r="CW38" s="67" t="str">
        <f ca="1">IF(AND(CW30&gt;0,CW26&gt;0,SUM($E22:CW22)=1),SUMIF(CW32:$DU$32,1,CW26:$DU$26)/(CW30-CW31),"")</f>
        <v/>
      </c>
      <c r="CX38" s="67" t="str">
        <f ca="1">IF(AND(CX30&gt;0,CX26&gt;0,SUM($E22:CX22)=1),SUMIF(CX32:$DU$32,1,CX26:$DU$26)/(CX30-CX31),"")</f>
        <v/>
      </c>
      <c r="CY38" s="67" t="str">
        <f ca="1">IF(AND(CY30&gt;0,CY26&gt;0,SUM($E22:CY22)=1),SUMIF(CY32:$DU$32,1,CY26:$DU$26)/(CY30-CY31),"")</f>
        <v/>
      </c>
      <c r="CZ38" s="67" t="str">
        <f ca="1">IF(AND(CZ30&gt;0,CZ26&gt;0,SUM($E22:CZ22)=1),SUMIF(CZ32:$DU$32,1,CZ26:$DU$26)/(CZ30-CZ31),"")</f>
        <v/>
      </c>
      <c r="DA38" s="67" t="str">
        <f ca="1">IF(AND(DA30&gt;0,DA26&gt;0,SUM($E22:DA22)=1),SUMIF(DA32:$DU$32,1,DA26:$DU$26)/(DA30-DA31),"")</f>
        <v/>
      </c>
      <c r="DB38" s="67" t="str">
        <f ca="1">IF(AND(DB30&gt;0,DB26&gt;0,SUM($E22:DB22)=1),SUMIF(DB32:$DU$32,1,DB26:$DU$26)/(DB30-DB31),"")</f>
        <v/>
      </c>
      <c r="DC38" s="67" t="str">
        <f ca="1">IF(AND(DC30&gt;0,DC26&gt;0,SUM($E22:DC22)=1),SUMIF(DC32:$DU$32,1,DC26:$DU$26)/(DC30-DC31),"")</f>
        <v/>
      </c>
      <c r="DD38" s="67" t="str">
        <f ca="1">IF(AND(DD30&gt;0,DD26&gt;0,SUM($E22:DD22)=1),SUMIF(DD32:$DU$32,1,DD26:$DU$26)/(DD30-DD31),"")</f>
        <v/>
      </c>
      <c r="DE38" s="67" t="str">
        <f ca="1">IF(AND(DE30&gt;0,DE26&gt;0,SUM($E22:DE22)=1),SUMIF(DE32:$DU$32,1,DE26:$DU$26)/(DE30-DE31),"")</f>
        <v/>
      </c>
      <c r="DF38" s="67" t="str">
        <f ca="1">IF(AND(DF30&gt;0,DF26&gt;0,SUM($E22:DF22)=1),SUMIF(DF32:$DU$32,1,DF26:$DU$26)/(DF30-DF31),"")</f>
        <v/>
      </c>
      <c r="DG38" s="67" t="str">
        <f ca="1">IF(AND(DG30&gt;0,DG26&gt;0,SUM($E22:DG22)=1),SUMIF(DG32:$DU$32,1,DG26:$DU$26)/(DG30-DG31),"")</f>
        <v/>
      </c>
      <c r="DH38" s="67" t="str">
        <f ca="1">IF(AND(DH30&gt;0,DH26&gt;0,SUM($E22:DH22)=1),SUMIF(DH32:$DU$32,1,DH26:$DU$26)/(DH30-DH31),"")</f>
        <v/>
      </c>
      <c r="DI38" s="67" t="str">
        <f ca="1">IF(AND(DI30&gt;0,DI26&gt;0,SUM($E22:DI22)=1),SUMIF(DI32:$DU$32,1,DI26:$DU$26)/(DI30-DI31),"")</f>
        <v/>
      </c>
      <c r="DJ38" s="67" t="str">
        <f ca="1">IF(AND(DJ30&gt;0,DJ26&gt;0,SUM($E22:DJ22)=1),SUMIF(DJ32:$DU$32,1,DJ26:$DU$26)/(DJ30-DJ31),"")</f>
        <v/>
      </c>
      <c r="DK38" s="67" t="str">
        <f ca="1">IF(AND(DK30&gt;0,DK26&gt;0,SUM($E22:DK22)=1),SUMIF(DK32:$DU$32,1,DK26:$DU$26)/(DK30-DK31),"")</f>
        <v/>
      </c>
      <c r="DL38" s="67" t="str">
        <f ca="1">IF(AND(DL30&gt;0,DL26&gt;0,SUM($E22:DL22)=1),SUMIF(DL32:$DU$32,1,DL26:$DU$26)/(DL30-DL31),"")</f>
        <v/>
      </c>
      <c r="DM38" s="67" t="str">
        <f ca="1">IF(AND(DM30&gt;0,DM26&gt;0,SUM($E22:DM22)=1),SUMIF(DM32:$DU$32,1,DM26:$DU$26)/(DM30-DM31),"")</f>
        <v/>
      </c>
      <c r="DN38" s="67" t="str">
        <f ca="1">IF(AND(DN30&gt;0,DN26&gt;0,SUM($E22:DN22)=1),SUMIF(DN32:$DU$32,1,DN26:$DU$26)/(DN30-DN31),"")</f>
        <v/>
      </c>
      <c r="DO38" s="67" t="str">
        <f ca="1">IF(AND(DO30&gt;0,DO26&gt;0,SUM($E22:DO22)=1),SUMIF(DO32:$DU$32,1,DO26:$DU$26)/(DO30-DO31),"")</f>
        <v/>
      </c>
      <c r="DP38" s="67" t="str">
        <f ca="1">IF(AND(DP30&gt;0,DP26&gt;0,SUM($E22:DP22)=1),SUMIF(DP32:$DU$32,1,DP26:$DU$26)/(DP30-DP31),"")</f>
        <v/>
      </c>
      <c r="DQ38" s="67" t="str">
        <f ca="1">IF(AND(DQ30&gt;0,DQ26&gt;0,SUM($E22:DQ22)=1),SUMIF(DQ32:$DU$32,1,DQ26:$DU$26)/(DQ30-DQ31),"")</f>
        <v/>
      </c>
      <c r="DR38" s="67" t="str">
        <f ca="1">IF(AND(DR30&gt;0,DR26&gt;0,SUM($E22:DR22)=1),SUMIF(DR32:$DU$32,1,DR26:$DU$26)/(DR30-DR31),"")</f>
        <v/>
      </c>
      <c r="DS38" s="67" t="str">
        <f ca="1">IF(AND(DS30&gt;0,DS26&gt;0,SUM($E22:DS22)=1),SUMIF(DS32:$DU$32,1,DS26:$DU$26)/(DS30-DS31),"")</f>
        <v/>
      </c>
      <c r="DT38" s="67" t="str">
        <f ca="1">IF(AND(DT30&gt;0,DT26&gt;0,SUM($E22:DT22)=1),SUMIF(DT32:$DU$32,1,DT26:$DU$26)/(DT30-DT31),"")</f>
        <v/>
      </c>
      <c r="DU38" s="67" t="str">
        <f ca="1">IF(AND(DU30&gt;0,DU26&gt;0,SUM($E22:DU22)=1),SUMIF(DU32:$DU$32,1,DU26:$DU$26)/(DU30-DU31),"")</f>
        <v/>
      </c>
    </row>
    <row r="39" spans="1:125">
      <c r="A39" s="17" t="s">
        <v>312</v>
      </c>
      <c r="C39" s="180">
        <f>MIN(Pieņēmumi!E79,Pieņēmumi!E100,Pieņēmumi!E121)</f>
        <v>1.3</v>
      </c>
      <c r="D39" s="181">
        <f ca="1">IFERROR(MIN(E39:DU39),"")</f>
        <v>1.844604434443514</v>
      </c>
      <c r="E39" s="67" t="str">
        <f ca="1">IF(AND(E30&gt;0,E26&gt;0,SUM($E22:E22)=1),SUM(E26:$DU26)/(E30-E31),"")</f>
        <v/>
      </c>
      <c r="F39" s="67" t="str">
        <f ca="1">IF(AND(F30&gt;0,F26&gt;0,SUM($E22:F22)=1),SUM(F26:$DU26)/(F30-F31),"")</f>
        <v/>
      </c>
      <c r="G39" s="67" t="str">
        <f ca="1">IF(AND(G30&gt;0,G26&gt;0,SUM($E22:G22)=1),SUM(G26:$DU26)/(G30-G31),"")</f>
        <v/>
      </c>
      <c r="H39" s="67" t="str">
        <f ca="1">IF(AND(H30&gt;0,H26&gt;0,SUM($E22:H22)=1),SUM(H26:$DU26)/(H30-H31),"")</f>
        <v/>
      </c>
      <c r="I39" s="67" t="str">
        <f ca="1">IF(AND(I30&gt;0,I26&gt;0,SUM($E22:I22)=1),SUM(I26:$DU26)/(I30-I31),"")</f>
        <v/>
      </c>
      <c r="J39" s="67">
        <f ca="1">IF(AND(J30&gt;0,J26&gt;0,SUM($E22:J22)=1),SUM(J26:$DU26)/(J30-J31),"")</f>
        <v>1.844604434443514</v>
      </c>
      <c r="K39" s="67" t="str">
        <f ca="1">IF(AND(K30&gt;0,K26&gt;0,SUM($E22:K22)=1),SUM(K26:$DU26)/(K30-K31),"")</f>
        <v/>
      </c>
      <c r="L39" s="67" t="str">
        <f ca="1">IF(AND(L30&gt;0,L26&gt;0,SUM($E22:L22)=1),SUM(L26:$DU26)/(L30-L31),"")</f>
        <v/>
      </c>
      <c r="M39" s="67" t="str">
        <f ca="1">IF(AND(M30&gt;0,M26&gt;0,SUM($E22:M22)=1),SUM(M26:$DU26)/(M30-M31),"")</f>
        <v/>
      </c>
      <c r="N39" s="67" t="str">
        <f ca="1">IF(AND(N30&gt;0,N26&gt;0,SUM($E22:N22)=1),SUM(N26:$DU26)/(N30-N31),"")</f>
        <v/>
      </c>
      <c r="O39" s="67" t="str">
        <f ca="1">IF(AND(O30&gt;0,O26&gt;0,SUM($E22:O22)=1),SUM(O26:$DU26)/(O30-O31),"")</f>
        <v/>
      </c>
      <c r="P39" s="67" t="str">
        <f ca="1">IF(AND(P30&gt;0,P26&gt;0,SUM($E22:P22)=1),SUM(P26:$DU26)/(P30-P31),"")</f>
        <v/>
      </c>
      <c r="Q39" s="67" t="str">
        <f ca="1">IF(AND(Q30&gt;0,Q26&gt;0,SUM($E22:Q22)=1),SUM(Q26:$DU26)/(Q30-Q31),"")</f>
        <v/>
      </c>
      <c r="R39" s="67" t="str">
        <f ca="1">IF(AND(R30&gt;0,R26&gt;0,SUM($E22:R22)=1),SUM(R26:$DU26)/(R30-R31),"")</f>
        <v/>
      </c>
      <c r="S39" s="67" t="str">
        <f ca="1">IF(AND(S30&gt;0,S26&gt;0,SUM($E22:S22)=1),SUM(S26:$DU26)/(S30-S31),"")</f>
        <v/>
      </c>
      <c r="T39" s="67" t="str">
        <f ca="1">IF(AND(T30&gt;0,T26&gt;0,SUM($E22:T22)=1),SUM(T26:$DU26)/(T30-T31),"")</f>
        <v/>
      </c>
      <c r="U39" s="67" t="str">
        <f ca="1">IF(AND(U30&gt;0,U26&gt;0,SUM($E22:U22)=1),SUM(U26:$DU26)/(U30-U31),"")</f>
        <v/>
      </c>
      <c r="V39" s="67" t="str">
        <f ca="1">IF(AND(V30&gt;0,V26&gt;0,SUM($E22:V22)=1),SUM(V26:$DU26)/(V30-V31),"")</f>
        <v/>
      </c>
      <c r="W39" s="67" t="str">
        <f ca="1">IF(AND(W30&gt;0,W26&gt;0,SUM($E22:W22)=1),SUM(W26:$DU26)/(W30-W31),"")</f>
        <v/>
      </c>
      <c r="X39" s="67" t="str">
        <f ca="1">IF(AND(X30&gt;0,X26&gt;0,SUM($E22:X22)=1),SUM(X26:$DU26)/(X30-X31),"")</f>
        <v/>
      </c>
      <c r="Y39" s="67" t="str">
        <f ca="1">IF(AND(Y30&gt;0,Y26&gt;0,SUM($E22:Y22)=1),SUM(Y26:$DU26)/(Y30-Y31),"")</f>
        <v/>
      </c>
      <c r="Z39" s="67" t="str">
        <f ca="1">IF(AND(Z30&gt;0,Z26&gt;0,SUM($E22:Z22)=1),SUM(Z26:$DU26)/(Z30-Z31),"")</f>
        <v/>
      </c>
      <c r="AA39" s="67" t="str">
        <f ca="1">IF(AND(AA30&gt;0,AA26&gt;0,SUM($E22:AA22)=1),SUM(AA26:$DU26)/(AA30-AA31),"")</f>
        <v/>
      </c>
      <c r="AB39" s="67" t="str">
        <f ca="1">IF(AND(AB30&gt;0,AB26&gt;0,SUM($E22:AB22)=1),SUM(AB26:$DU26)/(AB30-AB31),"")</f>
        <v/>
      </c>
      <c r="AC39" s="67" t="str">
        <f ca="1">IF(AND(AC30&gt;0,AC26&gt;0,SUM($E22:AC22)=1),SUM(AC26:$DU26)/(AC30-AC31),"")</f>
        <v/>
      </c>
      <c r="AD39" s="67" t="str">
        <f ca="1">IF(AND(AD30&gt;0,AD26&gt;0,SUM($E22:AD22)=1),SUM(AD26:$DU26)/(AD30-AD31),"")</f>
        <v/>
      </c>
      <c r="AE39" s="67" t="str">
        <f ca="1">IF(AND(AE30&gt;0,AE26&gt;0,SUM($E22:AE22)=1),SUM(AE26:$DU26)/(AE30-AE31),"")</f>
        <v/>
      </c>
      <c r="AF39" s="67" t="str">
        <f ca="1">IF(AND(AF30&gt;0,AF26&gt;0,SUM($E22:AF22)=1),SUM(AF26:$DU26)/(AF30-AF31),"")</f>
        <v/>
      </c>
      <c r="AG39" s="67" t="str">
        <f ca="1">IF(AND(AG30&gt;0,AG26&gt;0,SUM($E22:AG22)=1),SUM(AG26:$DU26)/(AG30-AG31),"")</f>
        <v/>
      </c>
      <c r="AH39" s="67" t="str">
        <f ca="1">IF(AND(AH30&gt;0,AH26&gt;0,SUM($E22:AH22)=1),SUM(AH26:$DU26)/(AH30-AH31),"")</f>
        <v/>
      </c>
      <c r="AI39" s="67" t="str">
        <f ca="1">IF(AND(AI30&gt;0,AI26&gt;0,SUM($E22:AI22)=1),SUM(AI26:$DU26)/(AI30-AI31),"")</f>
        <v/>
      </c>
      <c r="AJ39" s="67" t="str">
        <f ca="1">IF(AND(AJ30&gt;0,AJ26&gt;0,SUM($E22:AJ22)=1),SUM(AJ26:$DU26)/(AJ30-AJ31),"")</f>
        <v/>
      </c>
      <c r="AK39" s="67" t="str">
        <f ca="1">IF(AND(AK30&gt;0,AK26&gt;0,SUM($E22:AK22)=1),SUM(AK26:$DU26)/(AK30-AK31),"")</f>
        <v/>
      </c>
      <c r="AL39" s="67" t="str">
        <f ca="1">IF(AND(AL30&gt;0,AL26&gt;0,SUM($E22:AL22)=1),SUM(AL26:$DU26)/(AL30-AL31),"")</f>
        <v/>
      </c>
      <c r="AM39" s="67" t="str">
        <f ca="1">IF(AND(AM30&gt;0,AM26&gt;0,SUM($E22:AM22)=1),SUM(AM26:$DU26)/(AM30-AM31),"")</f>
        <v/>
      </c>
      <c r="AN39" s="67" t="str">
        <f ca="1">IF(AND(AN30&gt;0,AN26&gt;0,SUM($E22:AN22)=1),SUM(AN26:$DU26)/(AN30-AN31),"")</f>
        <v/>
      </c>
      <c r="AO39" s="67" t="str">
        <f ca="1">IF(AND(AO30&gt;0,AO26&gt;0,SUM($E22:AO22)=1),SUM(AO26:$DU26)/(AO30-AO31),"")</f>
        <v/>
      </c>
      <c r="AP39" s="67" t="str">
        <f ca="1">IF(AND(AP30&gt;0,AP26&gt;0,SUM($E22:AP22)=1),SUM(AP26:$DU26)/(AP30-AP31),"")</f>
        <v/>
      </c>
      <c r="AQ39" s="67" t="str">
        <f ca="1">IF(AND(AQ30&gt;0,AQ26&gt;0,SUM($E22:AQ22)=1),SUM(AQ26:$DU26)/(AQ30-AQ31),"")</f>
        <v/>
      </c>
      <c r="AR39" s="67" t="str">
        <f ca="1">IF(AND(AR30&gt;0,AR26&gt;0,SUM($E22:AR22)=1),SUM(AR26:$DU26)/(AR30-AR31),"")</f>
        <v/>
      </c>
      <c r="AS39" s="67" t="str">
        <f ca="1">IF(AND(AS30&gt;0,AS26&gt;0,SUM($E22:AS22)=1),SUM(AS26:$DU26)/(AS30-AS31),"")</f>
        <v/>
      </c>
      <c r="AT39" s="67" t="str">
        <f ca="1">IF(AND(AT30&gt;0,AT26&gt;0,SUM($E22:AT22)=1),SUM(AT26:$DU26)/(AT30-AT31),"")</f>
        <v/>
      </c>
      <c r="AU39" s="67" t="str">
        <f ca="1">IF(AND(AU30&gt;0,AU26&gt;0,SUM($E22:AU22)=1),SUM(AU26:$DU26)/(AU30-AU31),"")</f>
        <v/>
      </c>
      <c r="AV39" s="67" t="str">
        <f ca="1">IF(AND(AV30&gt;0,AV26&gt;0,SUM($E22:AV22)=1),SUM(AV26:$DU26)/(AV30-AV31),"")</f>
        <v/>
      </c>
      <c r="AW39" s="67" t="str">
        <f ca="1">IF(AND(AW30&gt;0,AW26&gt;0,SUM($E22:AW22)=1),SUM(AW26:$DU26)/(AW30-AW31),"")</f>
        <v/>
      </c>
      <c r="AX39" s="67" t="str">
        <f ca="1">IF(AND(AX30&gt;0,AX26&gt;0,SUM($E22:AX22)=1),SUM(AX26:$DU26)/(AX30-AX31),"")</f>
        <v/>
      </c>
      <c r="AY39" s="67" t="str">
        <f ca="1">IF(AND(AY30&gt;0,AY26&gt;0,SUM($E22:AY22)=1),SUM(AY26:$DU26)/(AY30-AY31),"")</f>
        <v/>
      </c>
      <c r="AZ39" s="67" t="str">
        <f ca="1">IF(AND(AZ30&gt;0,AZ26&gt;0,SUM($E22:AZ22)=1),SUM(AZ26:$DU26)/(AZ30-AZ31),"")</f>
        <v/>
      </c>
      <c r="BA39" s="67" t="str">
        <f ca="1">IF(AND(BA30&gt;0,BA26&gt;0,SUM($E22:BA22)=1),SUM(BA26:$DU26)/(BA30-BA31),"")</f>
        <v/>
      </c>
      <c r="BB39" s="67" t="str">
        <f ca="1">IF(AND(BB30&gt;0,BB26&gt;0,SUM($E22:BB22)=1),SUM(BB26:$DU26)/(BB30-BB31),"")</f>
        <v/>
      </c>
      <c r="BC39" s="67" t="str">
        <f ca="1">IF(AND(BC30&gt;0,BC26&gt;0,SUM($E22:BC22)=1),SUM(BC26:$DU26)/(BC30-BC31),"")</f>
        <v/>
      </c>
      <c r="BD39" s="67" t="str">
        <f ca="1">IF(AND(BD30&gt;0,BD26&gt;0,SUM($E22:BD22)=1),SUM(BD26:$DU26)/(BD30-BD31),"")</f>
        <v/>
      </c>
      <c r="BE39" s="67" t="str">
        <f ca="1">IF(AND(BE30&gt;0,BE26&gt;0,SUM($E22:BE22)=1),SUM(BE26:$DU26)/(BE30-BE31),"")</f>
        <v/>
      </c>
      <c r="BF39" s="67" t="str">
        <f ca="1">IF(AND(BF30&gt;0,BF26&gt;0,SUM($E22:BF22)=1),SUM(BF26:$DU26)/(BF30-BF31),"")</f>
        <v/>
      </c>
      <c r="BG39" s="67" t="str">
        <f ca="1">IF(AND(BG30&gt;0,BG26&gt;0,SUM($E22:BG22)=1),SUM(BG26:$DU26)/(BG30-BG31),"")</f>
        <v/>
      </c>
      <c r="BH39" s="67" t="str">
        <f ca="1">IF(AND(BH30&gt;0,BH26&gt;0,SUM($E22:BH22)=1),SUM(BH26:$DU26)/(BH30-BH31),"")</f>
        <v/>
      </c>
      <c r="BI39" s="67" t="str">
        <f ca="1">IF(AND(BI30&gt;0,BI26&gt;0,SUM($E22:BI22)=1),SUM(BI26:$DU26)/(BI30-BI31),"")</f>
        <v/>
      </c>
      <c r="BJ39" s="67" t="str">
        <f ca="1">IF(AND(BJ30&gt;0,BJ26&gt;0,SUM($E22:BJ22)=1),SUM(BJ26:$DU26)/(BJ30-BJ31),"")</f>
        <v/>
      </c>
      <c r="BK39" s="67" t="str">
        <f ca="1">IF(AND(BK30&gt;0,BK26&gt;0,SUM($E22:BK22)=1),SUM(BK26:$DU26)/(BK30-BK31),"")</f>
        <v/>
      </c>
      <c r="BL39" s="67" t="str">
        <f ca="1">IF(AND(BL30&gt;0,BL26&gt;0,SUM($E22:BL22)=1),SUM(BL26:$DU26)/(BL30-BL31),"")</f>
        <v/>
      </c>
      <c r="BM39" s="67" t="str">
        <f ca="1">IF(AND(BM30&gt;0,BM26&gt;0,SUM($E22:BM22)=1),SUM(BM26:$DU26)/(BM30-BM31),"")</f>
        <v/>
      </c>
      <c r="BN39" s="67" t="str">
        <f ca="1">IF(AND(BN30&gt;0,BN26&gt;0,SUM($E22:BN22)=1),SUM(BN26:$DU26)/(BN30-BN31),"")</f>
        <v/>
      </c>
      <c r="BO39" s="67" t="str">
        <f ca="1">IF(AND(BO30&gt;0,BO26&gt;0,SUM($E22:BO22)=1),SUM(BO26:$DU26)/(BO30-BO31),"")</f>
        <v/>
      </c>
      <c r="BP39" s="67" t="str">
        <f ca="1">IF(AND(BP30&gt;0,BP26&gt;0,SUM($E22:BP22)=1),SUM(BP26:$DU26)/(BP30-BP31),"")</f>
        <v/>
      </c>
      <c r="BQ39" s="67" t="str">
        <f ca="1">IF(AND(BQ30&gt;0,BQ26&gt;0,SUM($E22:BQ22)=1),SUM(BQ26:$DU26)/(BQ30-BQ31),"")</f>
        <v/>
      </c>
      <c r="BR39" s="67" t="str">
        <f ca="1">IF(AND(BR30&gt;0,BR26&gt;0,SUM($E22:BR22)=1),SUM(BR26:$DU26)/(BR30-BR31),"")</f>
        <v/>
      </c>
      <c r="BS39" s="67" t="str">
        <f ca="1">IF(AND(BS30&gt;0,BS26&gt;0,SUM($E22:BS22)=1),SUM(BS26:$DU26)/(BS30-BS31),"")</f>
        <v/>
      </c>
      <c r="BT39" s="67" t="str">
        <f ca="1">IF(AND(BT30&gt;0,BT26&gt;0,SUM($E22:BT22)=1),SUM(BT26:$DU26)/(BT30-BT31),"")</f>
        <v/>
      </c>
      <c r="BU39" s="67" t="str">
        <f ca="1">IF(AND(BU30&gt;0,BU26&gt;0,SUM($E22:BU22)=1),SUM(BU26:$DU26)/(BU30-BU31),"")</f>
        <v/>
      </c>
      <c r="BV39" s="67" t="str">
        <f ca="1">IF(AND(BV30&gt;0,BV26&gt;0,SUM($E22:BV22)=1),SUM(BV26:$DU26)/(BV30-BV31),"")</f>
        <v/>
      </c>
      <c r="BW39" s="67" t="str">
        <f ca="1">IF(AND(BW30&gt;0,BW26&gt;0,SUM($E22:BW22)=1),SUM(BW26:$DU26)/(BW30-BW31),"")</f>
        <v/>
      </c>
      <c r="BX39" s="67" t="str">
        <f ca="1">IF(AND(BX30&gt;0,BX26&gt;0,SUM($E22:BX22)=1),SUM(BX26:$DU26)/(BX30-BX31),"")</f>
        <v/>
      </c>
      <c r="BY39" s="67" t="str">
        <f ca="1">IF(AND(BY30&gt;0,BY26&gt;0,SUM($E22:BY22)=1),SUM(BY26:$DU26)/(BY30-BY31),"")</f>
        <v/>
      </c>
      <c r="BZ39" s="67" t="str">
        <f ca="1">IF(AND(BZ30&gt;0,BZ26&gt;0,SUM($E22:BZ22)=1),SUM(BZ26:$DU26)/(BZ30-BZ31),"")</f>
        <v/>
      </c>
      <c r="CA39" s="67" t="str">
        <f ca="1">IF(AND(CA30&gt;0,CA26&gt;0,SUM($E22:CA22)=1),SUM(CA26:$DU26)/(CA30-CA31),"")</f>
        <v/>
      </c>
      <c r="CB39" s="67" t="str">
        <f ca="1">IF(AND(CB30&gt;0,CB26&gt;0,SUM($E22:CB22)=1),SUM(CB26:$DU26)/(CB30-CB31),"")</f>
        <v/>
      </c>
      <c r="CC39" s="67" t="str">
        <f ca="1">IF(AND(CC30&gt;0,CC26&gt;0,SUM($E22:CC22)=1),SUM(CC26:$DU26)/(CC30-CC31),"")</f>
        <v/>
      </c>
      <c r="CD39" s="67" t="str">
        <f ca="1">IF(AND(CD30&gt;0,CD26&gt;0,SUM($E22:CD22)=1),SUM(CD26:$DU26)/(CD30-CD31),"")</f>
        <v/>
      </c>
      <c r="CE39" s="67" t="str">
        <f ca="1">IF(AND(CE30&gt;0,CE26&gt;0,SUM($E22:CE22)=1),SUM(CE26:$DU26)/(CE30-CE31),"")</f>
        <v/>
      </c>
      <c r="CF39" s="67" t="str">
        <f ca="1">IF(AND(CF30&gt;0,CF26&gt;0,SUM($E22:CF22)=1),SUM(CF26:$DU26)/(CF30-CF31),"")</f>
        <v/>
      </c>
      <c r="CG39" s="67" t="str">
        <f ca="1">IF(AND(CG30&gt;0,CG26&gt;0,SUM($E22:CG22)=1),SUM(CG26:$DU26)/(CG30-CG31),"")</f>
        <v/>
      </c>
      <c r="CH39" s="67" t="str">
        <f ca="1">IF(AND(CH30&gt;0,CH26&gt;0,SUM($E22:CH22)=1),SUM(CH26:$DU26)/(CH30-CH31),"")</f>
        <v/>
      </c>
      <c r="CI39" s="67" t="str">
        <f ca="1">IF(AND(CI30&gt;0,CI26&gt;0,SUM($E22:CI22)=1),SUM(CI26:$DU26)/(CI30-CI31),"")</f>
        <v/>
      </c>
      <c r="CJ39" s="67" t="str">
        <f ca="1">IF(AND(CJ30&gt;0,CJ26&gt;0,SUM($E22:CJ22)=1),SUM(CJ26:$DU26)/(CJ30-CJ31),"")</f>
        <v/>
      </c>
      <c r="CK39" s="67" t="str">
        <f ca="1">IF(AND(CK30&gt;0,CK26&gt;0,SUM($E22:CK22)=1),SUM(CK26:$DU26)/(CK30-CK31),"")</f>
        <v/>
      </c>
      <c r="CL39" s="67" t="str">
        <f ca="1">IF(AND(CL30&gt;0,CL26&gt;0,SUM($E22:CL22)=1),SUM(CL26:$DU26)/(CL30-CL31),"")</f>
        <v/>
      </c>
      <c r="CM39" s="67" t="str">
        <f ca="1">IF(AND(CM30&gt;0,CM26&gt;0,SUM($E22:CM22)=1),SUM(CM26:$DU26)/(CM30-CM31),"")</f>
        <v/>
      </c>
      <c r="CN39" s="67" t="str">
        <f ca="1">IF(AND(CN30&gt;0,CN26&gt;0,SUM($E22:CN22)=1),SUM(CN26:$DU26)/(CN30-CN31),"")</f>
        <v/>
      </c>
      <c r="CO39" s="67" t="str">
        <f ca="1">IF(AND(CO30&gt;0,CO26&gt;0,SUM($E22:CO22)=1),SUM(CO26:$DU26)/(CO30-CO31),"")</f>
        <v/>
      </c>
      <c r="CP39" s="67" t="str">
        <f ca="1">IF(AND(CP30&gt;0,CP26&gt;0,SUM($E22:CP22)=1),SUM(CP26:$DU26)/(CP30-CP31),"")</f>
        <v/>
      </c>
      <c r="CQ39" s="67" t="str">
        <f ca="1">IF(AND(CQ30&gt;0,CQ26&gt;0,SUM($E22:CQ22)=1),SUM(CQ26:$DU26)/(CQ30-CQ31),"")</f>
        <v/>
      </c>
      <c r="CR39" s="67" t="str">
        <f ca="1">IF(AND(CR30&gt;0,CR26&gt;0,SUM($E22:CR22)=1),SUM(CR26:$DU26)/(CR30-CR31),"")</f>
        <v/>
      </c>
      <c r="CS39" s="67" t="str">
        <f ca="1">IF(AND(CS30&gt;0,CS26&gt;0,SUM($E22:CS22)=1),SUM(CS26:$DU26)/(CS30-CS31),"")</f>
        <v/>
      </c>
      <c r="CT39" s="67" t="str">
        <f ca="1">IF(AND(CT30&gt;0,CT26&gt;0,SUM($E22:CT22)=1),SUM(CT26:$DU26)/(CT30-CT31),"")</f>
        <v/>
      </c>
      <c r="CU39" s="67" t="str">
        <f ca="1">IF(AND(CU30&gt;0,CU26&gt;0,SUM($E22:CU22)=1),SUM(CU26:$DU26)/(CU30-CU31),"")</f>
        <v/>
      </c>
      <c r="CV39" s="67" t="str">
        <f ca="1">IF(AND(CV30&gt;0,CV26&gt;0,SUM($E22:CV22)=1),SUM(CV26:$DU26)/(CV30-CV31),"")</f>
        <v/>
      </c>
      <c r="CW39" s="67" t="str">
        <f ca="1">IF(AND(CW30&gt;0,CW26&gt;0,SUM($E22:CW22)=1),SUM(CW26:$DU26)/(CW30-CW31),"")</f>
        <v/>
      </c>
      <c r="CX39" s="67" t="str">
        <f ca="1">IF(AND(CX30&gt;0,CX26&gt;0,SUM($E22:CX22)=1),SUM(CX26:$DU26)/(CX30-CX31),"")</f>
        <v/>
      </c>
      <c r="CY39" s="67" t="str">
        <f ca="1">IF(AND(CY30&gt;0,CY26&gt;0,SUM($E22:CY22)=1),SUM(CY26:$DU26)/(CY30-CY31),"")</f>
        <v/>
      </c>
      <c r="CZ39" s="67" t="str">
        <f ca="1">IF(AND(CZ30&gt;0,CZ26&gt;0,SUM($E22:CZ22)=1),SUM(CZ26:$DU26)/(CZ30-CZ31),"")</f>
        <v/>
      </c>
      <c r="DA39" s="67" t="str">
        <f ca="1">IF(AND(DA30&gt;0,DA26&gt;0,SUM($E22:DA22)=1),SUM(DA26:$DU26)/(DA30-DA31),"")</f>
        <v/>
      </c>
      <c r="DB39" s="67" t="str">
        <f ca="1">IF(AND(DB30&gt;0,DB26&gt;0,SUM($E22:DB22)=1),SUM(DB26:$DU26)/(DB30-DB31),"")</f>
        <v/>
      </c>
      <c r="DC39" s="67" t="str">
        <f ca="1">IF(AND(DC30&gt;0,DC26&gt;0,SUM($E22:DC22)=1),SUM(DC26:$DU26)/(DC30-DC31),"")</f>
        <v/>
      </c>
      <c r="DD39" s="67" t="str">
        <f ca="1">IF(AND(DD30&gt;0,DD26&gt;0,SUM($E22:DD22)=1),SUM(DD26:$DU26)/(DD30-DD31),"")</f>
        <v/>
      </c>
      <c r="DE39" s="67" t="str">
        <f ca="1">IF(AND(DE30&gt;0,DE26&gt;0,SUM($E22:DE22)=1),SUM(DE26:$DU26)/(DE30-DE31),"")</f>
        <v/>
      </c>
      <c r="DF39" s="67" t="str">
        <f ca="1">IF(AND(DF30&gt;0,DF26&gt;0,SUM($E22:DF22)=1),SUM(DF26:$DU26)/(DF30-DF31),"")</f>
        <v/>
      </c>
      <c r="DG39" s="67" t="str">
        <f ca="1">IF(AND(DG30&gt;0,DG26&gt;0,SUM($E22:DG22)=1),SUM(DG26:$DU26)/(DG30-DG31),"")</f>
        <v/>
      </c>
      <c r="DH39" s="67" t="str">
        <f ca="1">IF(AND(DH30&gt;0,DH26&gt;0,SUM($E22:DH22)=1),SUM(DH26:$DU26)/(DH30-DH31),"")</f>
        <v/>
      </c>
      <c r="DI39" s="67" t="str">
        <f ca="1">IF(AND(DI30&gt;0,DI26&gt;0,SUM($E22:DI22)=1),SUM(DI26:$DU26)/(DI30-DI31),"")</f>
        <v/>
      </c>
      <c r="DJ39" s="67" t="str">
        <f ca="1">IF(AND(DJ30&gt;0,DJ26&gt;0,SUM($E22:DJ22)=1),SUM(DJ26:$DU26)/(DJ30-DJ31),"")</f>
        <v/>
      </c>
      <c r="DK39" s="67" t="str">
        <f ca="1">IF(AND(DK30&gt;0,DK26&gt;0,SUM($E22:DK22)=1),SUM(DK26:$DU26)/(DK30-DK31),"")</f>
        <v/>
      </c>
      <c r="DL39" s="67" t="str">
        <f ca="1">IF(AND(DL30&gt;0,DL26&gt;0,SUM($E22:DL22)=1),SUM(DL26:$DU26)/(DL30-DL31),"")</f>
        <v/>
      </c>
      <c r="DM39" s="67" t="str">
        <f ca="1">IF(AND(DM30&gt;0,DM26&gt;0,SUM($E22:DM22)=1),SUM(DM26:$DU26)/(DM30-DM31),"")</f>
        <v/>
      </c>
      <c r="DN39" s="67" t="str">
        <f ca="1">IF(AND(DN30&gt;0,DN26&gt;0,SUM($E22:DN22)=1),SUM(DN26:$DU26)/(DN30-DN31),"")</f>
        <v/>
      </c>
      <c r="DO39" s="67" t="str">
        <f ca="1">IF(AND(DO30&gt;0,DO26&gt;0,SUM($E22:DO22)=1),SUM(DO26:$DU26)/(DO30-DO31),"")</f>
        <v/>
      </c>
      <c r="DP39" s="67" t="str">
        <f ca="1">IF(AND(DP30&gt;0,DP26&gt;0,SUM($E22:DP22)=1),SUM(DP26:$DU26)/(DP30-DP31),"")</f>
        <v/>
      </c>
      <c r="DQ39" s="67" t="str">
        <f ca="1">IF(AND(DQ30&gt;0,DQ26&gt;0,SUM($E22:DQ22)=1),SUM(DQ26:$DU26)/(DQ30-DQ31),"")</f>
        <v/>
      </c>
      <c r="DR39" s="67" t="str">
        <f ca="1">IF(AND(DR30&gt;0,DR26&gt;0,SUM($E22:DR22)=1),SUM(DR26:$DU26)/(DR30-DR31),"")</f>
        <v/>
      </c>
      <c r="DS39" s="67" t="str">
        <f ca="1">IF(AND(DS30&gt;0,DS26&gt;0,SUM($E22:DS22)=1),SUM(DS26:$DU26)/(DS30-DS31),"")</f>
        <v/>
      </c>
      <c r="DT39" s="67" t="str">
        <f ca="1">IF(AND(DT30&gt;0,DT26&gt;0,SUM($E22:DT22)=1),SUM(DT26:$DU26)/(DT30-DT31),"")</f>
        <v/>
      </c>
      <c r="DU39" s="67" t="str">
        <f ca="1">IF(AND(DU30&gt;0,DU26&gt;0,SUM($E22:DU22)=1),SUM(DU26:$DU26)/(DU30-DU31),"")</f>
        <v/>
      </c>
    </row>
  </sheetData>
  <mergeCells count="1">
    <mergeCell ref="A1:D1"/>
  </mergeCells>
  <conditionalFormatting sqref="F37:DU37">
    <cfRule type="cellIs" dxfId="9" priority="3" operator="lessThan">
      <formula>$C$37</formula>
    </cfRule>
  </conditionalFormatting>
  <conditionalFormatting sqref="F38:DU38">
    <cfRule type="cellIs" dxfId="8" priority="2" operator="lessThan">
      <formula>$C$38</formula>
    </cfRule>
  </conditionalFormatting>
  <conditionalFormatting sqref="F39:DU39">
    <cfRule type="cellIs" dxfId="7" priority="1" operator="lessThan">
      <formula>$C$39</formula>
    </cfRule>
  </conditionalFormatting>
  <pageMargins left="0.7" right="0.7" top="0.75" bottom="0.75" header="0.3" footer="0.3"/>
  <pageSetup paperSize="9"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3" tint="0.59999389629810485"/>
  </sheetPr>
  <dimension ref="A1"/>
  <sheetViews>
    <sheetView workbookViewId="0"/>
  </sheetViews>
  <sheetFormatPr defaultColWidth="0" defaultRowHeight="15" customHeight="1" zeroHeight="1"/>
  <cols>
    <col min="1" max="1" width="8.5546875" customWidth="1"/>
    <col min="2" max="16384" width="9.21875" hidden="1"/>
  </cols>
  <sheetData>
    <row r="1" ht="14.4"/>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DU83"/>
  <sheetViews>
    <sheetView topLeftCell="B1" workbookViewId="0">
      <selection activeCell="K6" sqref="K6"/>
    </sheetView>
  </sheetViews>
  <sheetFormatPr defaultColWidth="9.21875" defaultRowHeight="11.25" customHeight="1"/>
  <cols>
    <col min="1" max="1" width="71.44140625" style="277" customWidth="1"/>
    <col min="2" max="16384" width="9.21875" style="277"/>
  </cols>
  <sheetData>
    <row r="1" spans="1:125" ht="11.25" customHeight="1" thickTop="1">
      <c r="A1" s="912" t="s">
        <v>146</v>
      </c>
      <c r="B1" s="913"/>
      <c r="C1" s="913"/>
      <c r="D1" s="914"/>
      <c r="E1" s="377">
        <f>E23</f>
        <v>45930</v>
      </c>
      <c r="F1" s="377">
        <f t="shared" ref="F1:BQ1" si="0">F23</f>
        <v>46022</v>
      </c>
      <c r="G1" s="377">
        <f t="shared" si="0"/>
        <v>46112</v>
      </c>
      <c r="H1" s="377">
        <f t="shared" si="0"/>
        <v>46203</v>
      </c>
      <c r="I1" s="377">
        <f t="shared" si="0"/>
        <v>46295</v>
      </c>
      <c r="J1" s="377">
        <f t="shared" si="0"/>
        <v>46387</v>
      </c>
      <c r="K1" s="377">
        <f t="shared" si="0"/>
        <v>46477</v>
      </c>
      <c r="L1" s="377">
        <f t="shared" si="0"/>
        <v>46568</v>
      </c>
      <c r="M1" s="377">
        <f t="shared" si="0"/>
        <v>46660</v>
      </c>
      <c r="N1" s="377">
        <f t="shared" si="0"/>
        <v>46752</v>
      </c>
      <c r="O1" s="377">
        <f t="shared" si="0"/>
        <v>46843</v>
      </c>
      <c r="P1" s="377">
        <f t="shared" si="0"/>
        <v>46934</v>
      </c>
      <c r="Q1" s="377">
        <f t="shared" si="0"/>
        <v>47026</v>
      </c>
      <c r="R1" s="377">
        <f t="shared" si="0"/>
        <v>47118</v>
      </c>
      <c r="S1" s="377">
        <f t="shared" si="0"/>
        <v>47208</v>
      </c>
      <c r="T1" s="377">
        <f t="shared" si="0"/>
        <v>47299</v>
      </c>
      <c r="U1" s="377">
        <f t="shared" si="0"/>
        <v>47391</v>
      </c>
      <c r="V1" s="377">
        <f t="shared" si="0"/>
        <v>47483</v>
      </c>
      <c r="W1" s="377">
        <f t="shared" si="0"/>
        <v>47573</v>
      </c>
      <c r="X1" s="377">
        <f t="shared" si="0"/>
        <v>47664</v>
      </c>
      <c r="Y1" s="377">
        <f t="shared" si="0"/>
        <v>47756</v>
      </c>
      <c r="Z1" s="377">
        <f t="shared" si="0"/>
        <v>47848</v>
      </c>
      <c r="AA1" s="377">
        <f t="shared" si="0"/>
        <v>47938</v>
      </c>
      <c r="AB1" s="377">
        <f t="shared" si="0"/>
        <v>48029</v>
      </c>
      <c r="AC1" s="377">
        <f t="shared" si="0"/>
        <v>48121</v>
      </c>
      <c r="AD1" s="377">
        <f t="shared" si="0"/>
        <v>48213</v>
      </c>
      <c r="AE1" s="377">
        <f t="shared" si="0"/>
        <v>48304</v>
      </c>
      <c r="AF1" s="377">
        <f t="shared" si="0"/>
        <v>48395</v>
      </c>
      <c r="AG1" s="377">
        <f t="shared" si="0"/>
        <v>48487</v>
      </c>
      <c r="AH1" s="377">
        <f t="shared" si="0"/>
        <v>48579</v>
      </c>
      <c r="AI1" s="377">
        <f t="shared" si="0"/>
        <v>48669</v>
      </c>
      <c r="AJ1" s="377">
        <f t="shared" si="0"/>
        <v>48760</v>
      </c>
      <c r="AK1" s="377">
        <f t="shared" si="0"/>
        <v>48852</v>
      </c>
      <c r="AL1" s="377">
        <f t="shared" si="0"/>
        <v>48944</v>
      </c>
      <c r="AM1" s="377">
        <f t="shared" si="0"/>
        <v>49034</v>
      </c>
      <c r="AN1" s="377">
        <f t="shared" si="0"/>
        <v>49125</v>
      </c>
      <c r="AO1" s="377">
        <f t="shared" si="0"/>
        <v>49217</v>
      </c>
      <c r="AP1" s="377">
        <f t="shared" si="0"/>
        <v>49309</v>
      </c>
      <c r="AQ1" s="377">
        <f t="shared" si="0"/>
        <v>49399</v>
      </c>
      <c r="AR1" s="377">
        <f t="shared" si="0"/>
        <v>49490</v>
      </c>
      <c r="AS1" s="377">
        <f t="shared" si="0"/>
        <v>49582</v>
      </c>
      <c r="AT1" s="377">
        <f t="shared" si="0"/>
        <v>49674</v>
      </c>
      <c r="AU1" s="377">
        <f t="shared" si="0"/>
        <v>49765</v>
      </c>
      <c r="AV1" s="377">
        <f t="shared" si="0"/>
        <v>49856</v>
      </c>
      <c r="AW1" s="377">
        <f t="shared" si="0"/>
        <v>49948</v>
      </c>
      <c r="AX1" s="377">
        <f t="shared" si="0"/>
        <v>50040</v>
      </c>
      <c r="AY1" s="377">
        <f t="shared" si="0"/>
        <v>50130</v>
      </c>
      <c r="AZ1" s="377">
        <f t="shared" si="0"/>
        <v>50221</v>
      </c>
      <c r="BA1" s="377">
        <f t="shared" si="0"/>
        <v>50313</v>
      </c>
      <c r="BB1" s="377">
        <f t="shared" si="0"/>
        <v>50405</v>
      </c>
      <c r="BC1" s="377">
        <f t="shared" si="0"/>
        <v>50495</v>
      </c>
      <c r="BD1" s="377">
        <f t="shared" si="0"/>
        <v>50586</v>
      </c>
      <c r="BE1" s="377">
        <f t="shared" si="0"/>
        <v>50678</v>
      </c>
      <c r="BF1" s="377">
        <f t="shared" si="0"/>
        <v>50770</v>
      </c>
      <c r="BG1" s="377">
        <f t="shared" si="0"/>
        <v>50860</v>
      </c>
      <c r="BH1" s="377">
        <f t="shared" si="0"/>
        <v>50951</v>
      </c>
      <c r="BI1" s="377">
        <f t="shared" si="0"/>
        <v>51043</v>
      </c>
      <c r="BJ1" s="377">
        <f t="shared" si="0"/>
        <v>51135</v>
      </c>
      <c r="BK1" s="377">
        <f t="shared" si="0"/>
        <v>51226</v>
      </c>
      <c r="BL1" s="377">
        <f t="shared" si="0"/>
        <v>51317</v>
      </c>
      <c r="BM1" s="377">
        <f t="shared" si="0"/>
        <v>51409</v>
      </c>
      <c r="BN1" s="377" t="str">
        <f t="shared" si="0"/>
        <v>-</v>
      </c>
      <c r="BO1" s="377" t="str">
        <f t="shared" si="0"/>
        <v>-</v>
      </c>
      <c r="BP1" s="377" t="str">
        <f t="shared" si="0"/>
        <v>-</v>
      </c>
      <c r="BQ1" s="377" t="str">
        <f t="shared" si="0"/>
        <v>-</v>
      </c>
      <c r="BR1" s="377" t="str">
        <f t="shared" ref="BR1:DU1" si="1">BR23</f>
        <v>-</v>
      </c>
      <c r="BS1" s="377" t="str">
        <f t="shared" si="1"/>
        <v>-</v>
      </c>
      <c r="BT1" s="377" t="str">
        <f t="shared" si="1"/>
        <v>-</v>
      </c>
      <c r="BU1" s="377" t="str">
        <f t="shared" si="1"/>
        <v>-</v>
      </c>
      <c r="BV1" s="377" t="str">
        <f t="shared" si="1"/>
        <v>-</v>
      </c>
      <c r="BW1" s="377" t="str">
        <f t="shared" si="1"/>
        <v>-</v>
      </c>
      <c r="BX1" s="377" t="str">
        <f t="shared" si="1"/>
        <v>-</v>
      </c>
      <c r="BY1" s="377" t="str">
        <f t="shared" si="1"/>
        <v>-</v>
      </c>
      <c r="BZ1" s="377" t="str">
        <f t="shared" si="1"/>
        <v>-</v>
      </c>
      <c r="CA1" s="377" t="str">
        <f t="shared" si="1"/>
        <v>-</v>
      </c>
      <c r="CB1" s="377" t="str">
        <f t="shared" si="1"/>
        <v>-</v>
      </c>
      <c r="CC1" s="377" t="str">
        <f t="shared" si="1"/>
        <v>-</v>
      </c>
      <c r="CD1" s="377" t="str">
        <f t="shared" si="1"/>
        <v>-</v>
      </c>
      <c r="CE1" s="377" t="str">
        <f t="shared" si="1"/>
        <v>-</v>
      </c>
      <c r="CF1" s="377" t="str">
        <f t="shared" si="1"/>
        <v>-</v>
      </c>
      <c r="CG1" s="377" t="str">
        <f t="shared" si="1"/>
        <v>-</v>
      </c>
      <c r="CH1" s="377" t="str">
        <f t="shared" si="1"/>
        <v>-</v>
      </c>
      <c r="CI1" s="377" t="str">
        <f t="shared" si="1"/>
        <v>-</v>
      </c>
      <c r="CJ1" s="377" t="str">
        <f t="shared" si="1"/>
        <v>-</v>
      </c>
      <c r="CK1" s="377" t="str">
        <f t="shared" si="1"/>
        <v>-</v>
      </c>
      <c r="CL1" s="377" t="str">
        <f t="shared" si="1"/>
        <v>-</v>
      </c>
      <c r="CM1" s="377" t="str">
        <f t="shared" si="1"/>
        <v>-</v>
      </c>
      <c r="CN1" s="377" t="str">
        <f t="shared" si="1"/>
        <v>-</v>
      </c>
      <c r="CO1" s="377" t="str">
        <f t="shared" si="1"/>
        <v>-</v>
      </c>
      <c r="CP1" s="377" t="str">
        <f t="shared" si="1"/>
        <v>-</v>
      </c>
      <c r="CQ1" s="377" t="str">
        <f t="shared" si="1"/>
        <v>-</v>
      </c>
      <c r="CR1" s="377" t="str">
        <f t="shared" si="1"/>
        <v>-</v>
      </c>
      <c r="CS1" s="377" t="str">
        <f t="shared" si="1"/>
        <v>-</v>
      </c>
      <c r="CT1" s="377" t="str">
        <f t="shared" si="1"/>
        <v>-</v>
      </c>
      <c r="CU1" s="377" t="str">
        <f t="shared" si="1"/>
        <v>-</v>
      </c>
      <c r="CV1" s="377" t="str">
        <f t="shared" si="1"/>
        <v>-</v>
      </c>
      <c r="CW1" s="377" t="str">
        <f t="shared" si="1"/>
        <v>-</v>
      </c>
      <c r="CX1" s="377" t="str">
        <f t="shared" si="1"/>
        <v>-</v>
      </c>
      <c r="CY1" s="377" t="str">
        <f t="shared" si="1"/>
        <v>-</v>
      </c>
      <c r="CZ1" s="377" t="str">
        <f t="shared" si="1"/>
        <v>-</v>
      </c>
      <c r="DA1" s="377" t="str">
        <f t="shared" si="1"/>
        <v>-</v>
      </c>
      <c r="DB1" s="377" t="str">
        <f t="shared" si="1"/>
        <v>-</v>
      </c>
      <c r="DC1" s="377" t="str">
        <f t="shared" si="1"/>
        <v>-</v>
      </c>
      <c r="DD1" s="377" t="str">
        <f t="shared" si="1"/>
        <v>-</v>
      </c>
      <c r="DE1" s="377" t="str">
        <f t="shared" si="1"/>
        <v>-</v>
      </c>
      <c r="DF1" s="377" t="str">
        <f t="shared" si="1"/>
        <v>-</v>
      </c>
      <c r="DG1" s="377" t="str">
        <f t="shared" si="1"/>
        <v>-</v>
      </c>
      <c r="DH1" s="377" t="str">
        <f t="shared" si="1"/>
        <v>-</v>
      </c>
      <c r="DI1" s="377" t="str">
        <f t="shared" si="1"/>
        <v>-</v>
      </c>
      <c r="DJ1" s="377" t="str">
        <f t="shared" si="1"/>
        <v>-</v>
      </c>
      <c r="DK1" s="377" t="str">
        <f t="shared" si="1"/>
        <v>-</v>
      </c>
      <c r="DL1" s="377" t="str">
        <f t="shared" si="1"/>
        <v>-</v>
      </c>
      <c r="DM1" s="377" t="str">
        <f t="shared" si="1"/>
        <v>-</v>
      </c>
      <c r="DN1" s="377" t="str">
        <f t="shared" si="1"/>
        <v>-</v>
      </c>
      <c r="DO1" s="377" t="str">
        <f t="shared" si="1"/>
        <v>-</v>
      </c>
      <c r="DP1" s="377" t="str">
        <f t="shared" si="1"/>
        <v>-</v>
      </c>
      <c r="DQ1" s="377" t="str">
        <f t="shared" si="1"/>
        <v>-</v>
      </c>
      <c r="DR1" s="377" t="str">
        <f t="shared" si="1"/>
        <v>-</v>
      </c>
      <c r="DS1" s="377" t="str">
        <f t="shared" si="1"/>
        <v>-</v>
      </c>
      <c r="DT1" s="377" t="str">
        <f t="shared" si="1"/>
        <v>-</v>
      </c>
      <c r="DU1" s="377" t="str">
        <f t="shared" si="1"/>
        <v>-</v>
      </c>
    </row>
    <row r="2" spans="1:125" ht="11.25" customHeight="1">
      <c r="E2" s="414">
        <f>E24</f>
        <v>0</v>
      </c>
      <c r="F2" s="414">
        <f t="shared" ref="F2:BQ2" si="2">F24</f>
        <v>1</v>
      </c>
      <c r="G2" s="414">
        <f t="shared" si="2"/>
        <v>2</v>
      </c>
      <c r="H2" s="414">
        <f t="shared" si="2"/>
        <v>3</v>
      </c>
      <c r="I2" s="414">
        <f t="shared" si="2"/>
        <v>4</v>
      </c>
      <c r="J2" s="414">
        <f t="shared" si="2"/>
        <v>5</v>
      </c>
      <c r="K2" s="414">
        <f t="shared" si="2"/>
        <v>6</v>
      </c>
      <c r="L2" s="414">
        <f t="shared" si="2"/>
        <v>7</v>
      </c>
      <c r="M2" s="414">
        <f t="shared" si="2"/>
        <v>8</v>
      </c>
      <c r="N2" s="414">
        <f t="shared" si="2"/>
        <v>9</v>
      </c>
      <c r="O2" s="414">
        <f t="shared" si="2"/>
        <v>10</v>
      </c>
      <c r="P2" s="414">
        <f t="shared" si="2"/>
        <v>11</v>
      </c>
      <c r="Q2" s="414">
        <f t="shared" si="2"/>
        <v>12</v>
      </c>
      <c r="R2" s="414">
        <f t="shared" si="2"/>
        <v>13</v>
      </c>
      <c r="S2" s="414">
        <f t="shared" si="2"/>
        <v>14</v>
      </c>
      <c r="T2" s="414">
        <f t="shared" si="2"/>
        <v>15</v>
      </c>
      <c r="U2" s="414">
        <f t="shared" si="2"/>
        <v>16</v>
      </c>
      <c r="V2" s="414">
        <f t="shared" si="2"/>
        <v>17</v>
      </c>
      <c r="W2" s="414">
        <f t="shared" si="2"/>
        <v>18</v>
      </c>
      <c r="X2" s="414">
        <f t="shared" si="2"/>
        <v>19</v>
      </c>
      <c r="Y2" s="414">
        <f t="shared" si="2"/>
        <v>20</v>
      </c>
      <c r="Z2" s="414">
        <f t="shared" si="2"/>
        <v>21</v>
      </c>
      <c r="AA2" s="414">
        <f t="shared" si="2"/>
        <v>22</v>
      </c>
      <c r="AB2" s="414">
        <f t="shared" si="2"/>
        <v>23</v>
      </c>
      <c r="AC2" s="414">
        <f t="shared" si="2"/>
        <v>24</v>
      </c>
      <c r="AD2" s="414">
        <f t="shared" si="2"/>
        <v>25</v>
      </c>
      <c r="AE2" s="414">
        <f t="shared" si="2"/>
        <v>26</v>
      </c>
      <c r="AF2" s="414">
        <f t="shared" si="2"/>
        <v>27</v>
      </c>
      <c r="AG2" s="414">
        <f t="shared" si="2"/>
        <v>28</v>
      </c>
      <c r="AH2" s="414">
        <f t="shared" si="2"/>
        <v>29</v>
      </c>
      <c r="AI2" s="414">
        <f t="shared" si="2"/>
        <v>30</v>
      </c>
      <c r="AJ2" s="414">
        <f t="shared" si="2"/>
        <v>31</v>
      </c>
      <c r="AK2" s="414">
        <f t="shared" si="2"/>
        <v>32</v>
      </c>
      <c r="AL2" s="414">
        <f t="shared" si="2"/>
        <v>33</v>
      </c>
      <c r="AM2" s="414">
        <f t="shared" si="2"/>
        <v>34</v>
      </c>
      <c r="AN2" s="414">
        <f t="shared" si="2"/>
        <v>35</v>
      </c>
      <c r="AO2" s="414">
        <f t="shared" si="2"/>
        <v>36</v>
      </c>
      <c r="AP2" s="414">
        <f t="shared" si="2"/>
        <v>37</v>
      </c>
      <c r="AQ2" s="414">
        <f t="shared" si="2"/>
        <v>38</v>
      </c>
      <c r="AR2" s="414">
        <f t="shared" si="2"/>
        <v>39</v>
      </c>
      <c r="AS2" s="414">
        <f t="shared" si="2"/>
        <v>40</v>
      </c>
      <c r="AT2" s="414">
        <f t="shared" si="2"/>
        <v>41</v>
      </c>
      <c r="AU2" s="414">
        <f t="shared" si="2"/>
        <v>42</v>
      </c>
      <c r="AV2" s="414">
        <f t="shared" si="2"/>
        <v>43</v>
      </c>
      <c r="AW2" s="414">
        <f t="shared" si="2"/>
        <v>44</v>
      </c>
      <c r="AX2" s="414">
        <f t="shared" si="2"/>
        <v>45</v>
      </c>
      <c r="AY2" s="414">
        <f t="shared" si="2"/>
        <v>46</v>
      </c>
      <c r="AZ2" s="414">
        <f t="shared" si="2"/>
        <v>47</v>
      </c>
      <c r="BA2" s="414">
        <f t="shared" si="2"/>
        <v>48</v>
      </c>
      <c r="BB2" s="414">
        <f t="shared" si="2"/>
        <v>49</v>
      </c>
      <c r="BC2" s="414">
        <f t="shared" si="2"/>
        <v>50</v>
      </c>
      <c r="BD2" s="414">
        <f t="shared" si="2"/>
        <v>51</v>
      </c>
      <c r="BE2" s="414">
        <f t="shared" si="2"/>
        <v>52</v>
      </c>
      <c r="BF2" s="414">
        <f t="shared" si="2"/>
        <v>53</v>
      </c>
      <c r="BG2" s="414">
        <f t="shared" si="2"/>
        <v>54</v>
      </c>
      <c r="BH2" s="414">
        <f t="shared" si="2"/>
        <v>55</v>
      </c>
      <c r="BI2" s="414">
        <f t="shared" si="2"/>
        <v>56</v>
      </c>
      <c r="BJ2" s="414">
        <f t="shared" si="2"/>
        <v>57</v>
      </c>
      <c r="BK2" s="414">
        <f t="shared" si="2"/>
        <v>58</v>
      </c>
      <c r="BL2" s="414">
        <f t="shared" si="2"/>
        <v>59</v>
      </c>
      <c r="BM2" s="414">
        <f t="shared" si="2"/>
        <v>60</v>
      </c>
      <c r="BN2" s="414">
        <f t="shared" si="2"/>
        <v>61</v>
      </c>
      <c r="BO2" s="414">
        <f t="shared" si="2"/>
        <v>62</v>
      </c>
      <c r="BP2" s="414">
        <f t="shared" si="2"/>
        <v>63</v>
      </c>
      <c r="BQ2" s="414">
        <f t="shared" si="2"/>
        <v>64</v>
      </c>
      <c r="BR2" s="414">
        <f t="shared" ref="BR2:DU2" si="3">BR24</f>
        <v>65</v>
      </c>
      <c r="BS2" s="414">
        <f t="shared" si="3"/>
        <v>66</v>
      </c>
      <c r="BT2" s="414">
        <f t="shared" si="3"/>
        <v>67</v>
      </c>
      <c r="BU2" s="414">
        <f t="shared" si="3"/>
        <v>68</v>
      </c>
      <c r="BV2" s="414">
        <f t="shared" si="3"/>
        <v>69</v>
      </c>
      <c r="BW2" s="414">
        <f t="shared" si="3"/>
        <v>70</v>
      </c>
      <c r="BX2" s="414">
        <f t="shared" si="3"/>
        <v>71</v>
      </c>
      <c r="BY2" s="414">
        <f t="shared" si="3"/>
        <v>72</v>
      </c>
      <c r="BZ2" s="414">
        <f t="shared" si="3"/>
        <v>73</v>
      </c>
      <c r="CA2" s="414">
        <f t="shared" si="3"/>
        <v>74</v>
      </c>
      <c r="CB2" s="414">
        <f t="shared" si="3"/>
        <v>75</v>
      </c>
      <c r="CC2" s="414">
        <f t="shared" si="3"/>
        <v>76</v>
      </c>
      <c r="CD2" s="414">
        <f t="shared" si="3"/>
        <v>77</v>
      </c>
      <c r="CE2" s="414">
        <f t="shared" si="3"/>
        <v>78</v>
      </c>
      <c r="CF2" s="414">
        <f t="shared" si="3"/>
        <v>79</v>
      </c>
      <c r="CG2" s="414">
        <f t="shared" si="3"/>
        <v>80</v>
      </c>
      <c r="CH2" s="414">
        <f t="shared" si="3"/>
        <v>81</v>
      </c>
      <c r="CI2" s="414">
        <f t="shared" si="3"/>
        <v>82</v>
      </c>
      <c r="CJ2" s="414">
        <f t="shared" si="3"/>
        <v>83</v>
      </c>
      <c r="CK2" s="414">
        <f t="shared" si="3"/>
        <v>84</v>
      </c>
      <c r="CL2" s="414">
        <f t="shared" si="3"/>
        <v>85</v>
      </c>
      <c r="CM2" s="414">
        <f t="shared" si="3"/>
        <v>86</v>
      </c>
      <c r="CN2" s="414">
        <f t="shared" si="3"/>
        <v>87</v>
      </c>
      <c r="CO2" s="414">
        <f t="shared" si="3"/>
        <v>88</v>
      </c>
      <c r="CP2" s="414">
        <f t="shared" si="3"/>
        <v>89</v>
      </c>
      <c r="CQ2" s="414">
        <f t="shared" si="3"/>
        <v>90</v>
      </c>
      <c r="CR2" s="414">
        <f t="shared" si="3"/>
        <v>91</v>
      </c>
      <c r="CS2" s="414">
        <f t="shared" si="3"/>
        <v>92</v>
      </c>
      <c r="CT2" s="414">
        <f t="shared" si="3"/>
        <v>93</v>
      </c>
      <c r="CU2" s="414">
        <f t="shared" si="3"/>
        <v>94</v>
      </c>
      <c r="CV2" s="414">
        <f t="shared" si="3"/>
        <v>95</v>
      </c>
      <c r="CW2" s="414">
        <f t="shared" si="3"/>
        <v>96</v>
      </c>
      <c r="CX2" s="414">
        <f t="shared" si="3"/>
        <v>97</v>
      </c>
      <c r="CY2" s="414">
        <f t="shared" si="3"/>
        <v>98</v>
      </c>
      <c r="CZ2" s="414">
        <f t="shared" si="3"/>
        <v>99</v>
      </c>
      <c r="DA2" s="414">
        <f t="shared" si="3"/>
        <v>100</v>
      </c>
      <c r="DB2" s="414">
        <f t="shared" si="3"/>
        <v>101</v>
      </c>
      <c r="DC2" s="414">
        <f t="shared" si="3"/>
        <v>102</v>
      </c>
      <c r="DD2" s="414">
        <f t="shared" si="3"/>
        <v>103</v>
      </c>
      <c r="DE2" s="414">
        <f t="shared" si="3"/>
        <v>104</v>
      </c>
      <c r="DF2" s="414">
        <f t="shared" si="3"/>
        <v>105</v>
      </c>
      <c r="DG2" s="414">
        <f t="shared" si="3"/>
        <v>106</v>
      </c>
      <c r="DH2" s="414">
        <f t="shared" si="3"/>
        <v>107</v>
      </c>
      <c r="DI2" s="414">
        <f t="shared" si="3"/>
        <v>108</v>
      </c>
      <c r="DJ2" s="414">
        <f t="shared" si="3"/>
        <v>109</v>
      </c>
      <c r="DK2" s="414">
        <f t="shared" si="3"/>
        <v>110</v>
      </c>
      <c r="DL2" s="414">
        <f t="shared" si="3"/>
        <v>111</v>
      </c>
      <c r="DM2" s="414">
        <f t="shared" si="3"/>
        <v>112</v>
      </c>
      <c r="DN2" s="414">
        <f t="shared" si="3"/>
        <v>113</v>
      </c>
      <c r="DO2" s="414">
        <f t="shared" si="3"/>
        <v>114</v>
      </c>
      <c r="DP2" s="414">
        <f t="shared" si="3"/>
        <v>115</v>
      </c>
      <c r="DQ2" s="414">
        <f t="shared" si="3"/>
        <v>116</v>
      </c>
      <c r="DR2" s="414">
        <f t="shared" si="3"/>
        <v>117</v>
      </c>
      <c r="DS2" s="414">
        <f t="shared" si="3"/>
        <v>118</v>
      </c>
      <c r="DT2" s="414">
        <f t="shared" si="3"/>
        <v>119</v>
      </c>
      <c r="DU2" s="414">
        <f t="shared" si="3"/>
        <v>120</v>
      </c>
    </row>
    <row r="3" spans="1:125" ht="11.25" customHeight="1">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414"/>
      <c r="BH3" s="414"/>
      <c r="BI3" s="414"/>
      <c r="BJ3" s="414"/>
      <c r="BK3" s="414"/>
      <c r="BL3" s="414"/>
      <c r="BM3" s="414"/>
      <c r="BN3" s="414"/>
      <c r="BO3" s="414"/>
      <c r="BP3" s="414"/>
      <c r="BQ3" s="414"/>
      <c r="BR3" s="414"/>
      <c r="BS3" s="414"/>
      <c r="BT3" s="414"/>
      <c r="BU3" s="414"/>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row>
    <row r="4" spans="1:125" s="381" customFormat="1" ht="11.25" customHeight="1">
      <c r="A4" s="379" t="s">
        <v>654</v>
      </c>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79"/>
      <c r="AZ4" s="379"/>
      <c r="BA4" s="379"/>
      <c r="BB4" s="379"/>
      <c r="BC4" s="379"/>
      <c r="BD4" s="379"/>
      <c r="BE4" s="379"/>
      <c r="BF4" s="379"/>
      <c r="BG4" s="379"/>
      <c r="BH4" s="379"/>
      <c r="BI4" s="379"/>
      <c r="BJ4" s="379"/>
      <c r="BK4" s="379"/>
      <c r="BL4" s="379"/>
      <c r="BM4" s="379"/>
      <c r="BN4" s="379"/>
      <c r="BO4" s="379"/>
      <c r="BP4" s="379"/>
      <c r="BQ4" s="379"/>
      <c r="BR4" s="379"/>
      <c r="BS4" s="379"/>
      <c r="BT4" s="379"/>
      <c r="BU4" s="379"/>
      <c r="BV4" s="379"/>
      <c r="BW4" s="379"/>
      <c r="BX4" s="379"/>
      <c r="BY4" s="379"/>
      <c r="BZ4" s="379"/>
      <c r="CA4" s="379"/>
      <c r="CB4" s="379"/>
      <c r="CC4" s="379"/>
      <c r="CD4" s="379"/>
      <c r="CE4" s="379"/>
      <c r="CF4" s="379"/>
      <c r="CG4" s="379"/>
      <c r="CH4" s="379"/>
      <c r="CI4" s="379"/>
      <c r="CJ4" s="379"/>
      <c r="CK4" s="379"/>
      <c r="CL4" s="379"/>
      <c r="CM4" s="379"/>
      <c r="CN4" s="379"/>
      <c r="CO4" s="379"/>
      <c r="CP4" s="379"/>
      <c r="CQ4" s="379"/>
      <c r="CR4" s="379"/>
      <c r="CS4" s="379"/>
      <c r="CT4" s="379"/>
      <c r="CU4" s="379"/>
      <c r="CV4" s="379"/>
      <c r="CW4" s="379"/>
      <c r="CX4" s="379"/>
      <c r="CY4" s="379"/>
      <c r="CZ4" s="379"/>
      <c r="DA4" s="379"/>
      <c r="DB4" s="379"/>
      <c r="DC4" s="379"/>
      <c r="DD4" s="379"/>
      <c r="DE4" s="379"/>
      <c r="DF4" s="379"/>
      <c r="DG4" s="379"/>
      <c r="DH4" s="379"/>
      <c r="DI4" s="379"/>
      <c r="DJ4" s="379"/>
      <c r="DK4" s="379"/>
      <c r="DL4" s="379"/>
      <c r="DM4" s="379"/>
      <c r="DN4" s="379"/>
      <c r="DO4" s="379"/>
      <c r="DP4" s="379"/>
      <c r="DQ4" s="379"/>
      <c r="DR4" s="379"/>
      <c r="DS4" s="379"/>
      <c r="DT4" s="379"/>
      <c r="DU4" s="379"/>
    </row>
    <row r="6" spans="1:125" ht="11.25" customHeight="1">
      <c r="A6" s="404" t="str">
        <f>Pieņēmumi!B251</f>
        <v>Būvniecības perioda pagarināšana</v>
      </c>
      <c r="D6" s="405">
        <f>Pieņēmumi!E251</f>
        <v>0</v>
      </c>
      <c r="J6" s="607" t="s">
        <v>906</v>
      </c>
      <c r="K6" s="608">
        <v>1</v>
      </c>
      <c r="L6" s="715" t="s">
        <v>1031</v>
      </c>
    </row>
    <row r="7" spans="1:125" ht="11.25" customHeight="1">
      <c r="K7" s="277">
        <v>1</v>
      </c>
      <c r="L7" s="598" t="s">
        <v>1029</v>
      </c>
    </row>
    <row r="8" spans="1:125" ht="11.25" customHeight="1">
      <c r="A8" s="277" t="s">
        <v>166</v>
      </c>
      <c r="B8" s="378"/>
      <c r="D8" s="406">
        <f>'Laika grafiks'!D7</f>
        <v>45839</v>
      </c>
      <c r="K8" s="277">
        <v>2</v>
      </c>
      <c r="L8" s="598" t="s">
        <v>1032</v>
      </c>
    </row>
    <row r="9" spans="1:125" ht="11.25" customHeight="1" thickBot="1">
      <c r="A9" s="277" t="s">
        <v>167</v>
      </c>
      <c r="B9" s="407" t="s">
        <v>10</v>
      </c>
      <c r="D9" s="378">
        <f>IFERROR('Laika grafiks'!D8+D6,"")</f>
        <v>60</v>
      </c>
      <c r="K9" s="277">
        <v>3</v>
      </c>
      <c r="L9" s="598" t="s">
        <v>1033</v>
      </c>
    </row>
    <row r="10" spans="1:125" ht="11.25" customHeight="1" thickTop="1" thickBot="1">
      <c r="A10" s="277" t="s">
        <v>168</v>
      </c>
      <c r="B10" s="407"/>
      <c r="D10" s="408">
        <f>IFERROR(EDATE(DATE(YEAR(D8),MONTH(D8-1),DAY(D8-1)),(D9*3)),"")</f>
        <v>51317</v>
      </c>
    </row>
    <row r="11" spans="1:125" ht="11.25" customHeight="1" thickTop="1">
      <c r="A11" s="277" t="s">
        <v>169</v>
      </c>
      <c r="D11" s="408">
        <f>IFERROR(EOMONTH(D10,MOD(3-MONTH(D10),3)),"")</f>
        <v>51317</v>
      </c>
      <c r="J11" s="606" t="s">
        <v>948</v>
      </c>
      <c r="K11" s="628">
        <f>CHOOSE(MATCH(K6,K7:K9),60,80,120)</f>
        <v>60</v>
      </c>
    </row>
    <row r="12" spans="1:125" ht="11.25" customHeight="1">
      <c r="D12" s="409"/>
    </row>
    <row r="13" spans="1:125" ht="11.25" customHeight="1">
      <c r="A13" s="277" t="s">
        <v>150</v>
      </c>
      <c r="B13" s="407" t="s">
        <v>10</v>
      </c>
      <c r="D13" s="378">
        <f>IFERROR('Laika grafiks'!D12+D6,"")</f>
        <v>5</v>
      </c>
    </row>
    <row r="14" spans="1:125" ht="11.25" customHeight="1">
      <c r="D14" s="409"/>
    </row>
    <row r="15" spans="1:125" ht="11.25" customHeight="1">
      <c r="A15" s="277" t="s">
        <v>170</v>
      </c>
      <c r="C15" s="378"/>
      <c r="D15" s="378">
        <f>IFERROR(D13+1,"")</f>
        <v>6</v>
      </c>
    </row>
    <row r="16" spans="1:125" ht="11.25" customHeight="1">
      <c r="A16" s="404" t="str">
        <f>Pieņēmumi!B188</f>
        <v>Periodisko uzturēšanas izmaksu periodiskums</v>
      </c>
      <c r="B16" s="404" t="str">
        <f>Pieņēmumi!C188</f>
        <v>ceturkšņi</v>
      </c>
      <c r="D16" s="410">
        <f>'Laika grafiks'!D15</f>
        <v>1</v>
      </c>
    </row>
    <row r="17" spans="1:125" ht="11.25" customHeight="1">
      <c r="A17" s="404" t="str">
        <f>Pieņēmumi!B189</f>
        <v>PERIODISKO UZTURĒŠANAS IZMAKSU REZERVES KONTA (MMRA) papildināšanas ceturksnis pirms izmaksu veikšanas ceturkšņa</v>
      </c>
      <c r="B17" s="404">
        <f>Pieņēmumi!C189</f>
        <v>0</v>
      </c>
      <c r="C17" s="378"/>
      <c r="D17" s="410">
        <f>'Laika grafiks'!D16</f>
        <v>0</v>
      </c>
    </row>
    <row r="18" spans="1:125" ht="11.25" customHeight="1">
      <c r="C18" s="378"/>
      <c r="D18" s="378"/>
    </row>
    <row r="19" spans="1:125" ht="11.25" customHeight="1">
      <c r="A19" s="277" t="s">
        <v>102</v>
      </c>
      <c r="C19" s="378"/>
      <c r="D19" s="378">
        <f>IFERROR(D15+D16,"")</f>
        <v>7</v>
      </c>
    </row>
    <row r="20" spans="1:125" ht="11.25" customHeight="1">
      <c r="A20" s="405" t="str">
        <f>'Laika grafiks'!A86</f>
        <v>Periodisko uzturēšanas izmaksu garums</v>
      </c>
      <c r="B20" s="405" t="str">
        <f>'Laika grafiks'!B86</f>
        <v>ceturkšņi</v>
      </c>
      <c r="C20" s="378"/>
      <c r="D20" s="405">
        <f>'Laika grafiks'!D86</f>
        <v>1</v>
      </c>
    </row>
    <row r="21" spans="1:125" ht="11.25" customHeight="1">
      <c r="A21" s="277" t="s">
        <v>152</v>
      </c>
      <c r="C21" s="378"/>
      <c r="D21" s="458">
        <f>IFERROR(IFERROR(_xlfn.NUMBERVALUE(LEFT((D9-D15)/D16,1),0),0),"")</f>
        <v>5</v>
      </c>
    </row>
    <row r="22" spans="1:125" ht="11.25" customHeight="1" thickBot="1">
      <c r="D22" s="409"/>
    </row>
    <row r="23" spans="1:125" ht="11.25" customHeight="1" thickTop="1">
      <c r="A23" s="277" t="s">
        <v>154</v>
      </c>
      <c r="C23" s="378"/>
      <c r="D23" s="378"/>
      <c r="E23" s="411">
        <f>IFERROR(IF(E24&lt;$D9,EOMONTH(D8,MOD(3-MONTH(D8),3)),IF(E24=$D9,$D11,"-")),"")</f>
        <v>45930</v>
      </c>
      <c r="F23" s="411">
        <f t="shared" ref="F23:BQ23" si="4">IFERROR(IF(F24&lt;=$D9,EOMONTH(E23,3),"-"),"")</f>
        <v>46022</v>
      </c>
      <c r="G23" s="411">
        <f t="shared" si="4"/>
        <v>46112</v>
      </c>
      <c r="H23" s="411">
        <f t="shared" si="4"/>
        <v>46203</v>
      </c>
      <c r="I23" s="411">
        <f t="shared" si="4"/>
        <v>46295</v>
      </c>
      <c r="J23" s="411">
        <f t="shared" si="4"/>
        <v>46387</v>
      </c>
      <c r="K23" s="411">
        <f t="shared" si="4"/>
        <v>46477</v>
      </c>
      <c r="L23" s="411">
        <f t="shared" si="4"/>
        <v>46568</v>
      </c>
      <c r="M23" s="411">
        <f t="shared" si="4"/>
        <v>46660</v>
      </c>
      <c r="N23" s="411">
        <f t="shared" si="4"/>
        <v>46752</v>
      </c>
      <c r="O23" s="411">
        <f t="shared" si="4"/>
        <v>46843</v>
      </c>
      <c r="P23" s="411">
        <f t="shared" si="4"/>
        <v>46934</v>
      </c>
      <c r="Q23" s="411">
        <f t="shared" si="4"/>
        <v>47026</v>
      </c>
      <c r="R23" s="411">
        <f t="shared" si="4"/>
        <v>47118</v>
      </c>
      <c r="S23" s="411">
        <f t="shared" si="4"/>
        <v>47208</v>
      </c>
      <c r="T23" s="411">
        <f t="shared" si="4"/>
        <v>47299</v>
      </c>
      <c r="U23" s="411">
        <f t="shared" si="4"/>
        <v>47391</v>
      </c>
      <c r="V23" s="411">
        <f t="shared" si="4"/>
        <v>47483</v>
      </c>
      <c r="W23" s="411">
        <f t="shared" si="4"/>
        <v>47573</v>
      </c>
      <c r="X23" s="411">
        <f t="shared" si="4"/>
        <v>47664</v>
      </c>
      <c r="Y23" s="411">
        <f t="shared" si="4"/>
        <v>47756</v>
      </c>
      <c r="Z23" s="411">
        <f t="shared" si="4"/>
        <v>47848</v>
      </c>
      <c r="AA23" s="411">
        <f t="shared" si="4"/>
        <v>47938</v>
      </c>
      <c r="AB23" s="411">
        <f t="shared" si="4"/>
        <v>48029</v>
      </c>
      <c r="AC23" s="411">
        <f t="shared" si="4"/>
        <v>48121</v>
      </c>
      <c r="AD23" s="411">
        <f t="shared" si="4"/>
        <v>48213</v>
      </c>
      <c r="AE23" s="411">
        <f t="shared" si="4"/>
        <v>48304</v>
      </c>
      <c r="AF23" s="411">
        <f t="shared" si="4"/>
        <v>48395</v>
      </c>
      <c r="AG23" s="411">
        <f t="shared" si="4"/>
        <v>48487</v>
      </c>
      <c r="AH23" s="411">
        <f t="shared" si="4"/>
        <v>48579</v>
      </c>
      <c r="AI23" s="411">
        <f t="shared" si="4"/>
        <v>48669</v>
      </c>
      <c r="AJ23" s="411">
        <f t="shared" si="4"/>
        <v>48760</v>
      </c>
      <c r="AK23" s="411">
        <f t="shared" si="4"/>
        <v>48852</v>
      </c>
      <c r="AL23" s="411">
        <f t="shared" si="4"/>
        <v>48944</v>
      </c>
      <c r="AM23" s="411">
        <f t="shared" si="4"/>
        <v>49034</v>
      </c>
      <c r="AN23" s="411">
        <f t="shared" si="4"/>
        <v>49125</v>
      </c>
      <c r="AO23" s="411">
        <f t="shared" si="4"/>
        <v>49217</v>
      </c>
      <c r="AP23" s="411">
        <f t="shared" si="4"/>
        <v>49309</v>
      </c>
      <c r="AQ23" s="411">
        <f t="shared" si="4"/>
        <v>49399</v>
      </c>
      <c r="AR23" s="411">
        <f t="shared" si="4"/>
        <v>49490</v>
      </c>
      <c r="AS23" s="411">
        <f t="shared" si="4"/>
        <v>49582</v>
      </c>
      <c r="AT23" s="411">
        <f t="shared" si="4"/>
        <v>49674</v>
      </c>
      <c r="AU23" s="411">
        <f t="shared" si="4"/>
        <v>49765</v>
      </c>
      <c r="AV23" s="411">
        <f t="shared" si="4"/>
        <v>49856</v>
      </c>
      <c r="AW23" s="411">
        <f t="shared" si="4"/>
        <v>49948</v>
      </c>
      <c r="AX23" s="411">
        <f t="shared" si="4"/>
        <v>50040</v>
      </c>
      <c r="AY23" s="411">
        <f t="shared" si="4"/>
        <v>50130</v>
      </c>
      <c r="AZ23" s="411">
        <f t="shared" si="4"/>
        <v>50221</v>
      </c>
      <c r="BA23" s="411">
        <f t="shared" si="4"/>
        <v>50313</v>
      </c>
      <c r="BB23" s="411">
        <f t="shared" si="4"/>
        <v>50405</v>
      </c>
      <c r="BC23" s="411">
        <f t="shared" si="4"/>
        <v>50495</v>
      </c>
      <c r="BD23" s="411">
        <f t="shared" si="4"/>
        <v>50586</v>
      </c>
      <c r="BE23" s="411">
        <f t="shared" si="4"/>
        <v>50678</v>
      </c>
      <c r="BF23" s="411">
        <f t="shared" si="4"/>
        <v>50770</v>
      </c>
      <c r="BG23" s="411">
        <f t="shared" si="4"/>
        <v>50860</v>
      </c>
      <c r="BH23" s="411">
        <f t="shared" si="4"/>
        <v>50951</v>
      </c>
      <c r="BI23" s="411">
        <f t="shared" si="4"/>
        <v>51043</v>
      </c>
      <c r="BJ23" s="411">
        <f t="shared" si="4"/>
        <v>51135</v>
      </c>
      <c r="BK23" s="411">
        <f t="shared" si="4"/>
        <v>51226</v>
      </c>
      <c r="BL23" s="411">
        <f t="shared" si="4"/>
        <v>51317</v>
      </c>
      <c r="BM23" s="411">
        <f t="shared" si="4"/>
        <v>51409</v>
      </c>
      <c r="BN23" s="411" t="str">
        <f t="shared" si="4"/>
        <v>-</v>
      </c>
      <c r="BO23" s="411" t="str">
        <f t="shared" si="4"/>
        <v>-</v>
      </c>
      <c r="BP23" s="411" t="str">
        <f t="shared" si="4"/>
        <v>-</v>
      </c>
      <c r="BQ23" s="411" t="str">
        <f t="shared" si="4"/>
        <v>-</v>
      </c>
      <c r="BR23" s="411" t="str">
        <f t="shared" ref="BR23:DU23" si="5">IFERROR(IF(BR24&lt;=$D9,EOMONTH(BQ23,3),"-"),"")</f>
        <v>-</v>
      </c>
      <c r="BS23" s="411" t="str">
        <f t="shared" si="5"/>
        <v>-</v>
      </c>
      <c r="BT23" s="411" t="str">
        <f t="shared" si="5"/>
        <v>-</v>
      </c>
      <c r="BU23" s="411" t="str">
        <f t="shared" si="5"/>
        <v>-</v>
      </c>
      <c r="BV23" s="411" t="str">
        <f t="shared" si="5"/>
        <v>-</v>
      </c>
      <c r="BW23" s="411" t="str">
        <f t="shared" si="5"/>
        <v>-</v>
      </c>
      <c r="BX23" s="411" t="str">
        <f t="shared" si="5"/>
        <v>-</v>
      </c>
      <c r="BY23" s="411" t="str">
        <f t="shared" si="5"/>
        <v>-</v>
      </c>
      <c r="BZ23" s="411" t="str">
        <f t="shared" si="5"/>
        <v>-</v>
      </c>
      <c r="CA23" s="411" t="str">
        <f t="shared" si="5"/>
        <v>-</v>
      </c>
      <c r="CB23" s="411" t="str">
        <f t="shared" si="5"/>
        <v>-</v>
      </c>
      <c r="CC23" s="411" t="str">
        <f t="shared" si="5"/>
        <v>-</v>
      </c>
      <c r="CD23" s="411" t="str">
        <f t="shared" si="5"/>
        <v>-</v>
      </c>
      <c r="CE23" s="411" t="str">
        <f t="shared" si="5"/>
        <v>-</v>
      </c>
      <c r="CF23" s="411" t="str">
        <f t="shared" si="5"/>
        <v>-</v>
      </c>
      <c r="CG23" s="411" t="str">
        <f t="shared" si="5"/>
        <v>-</v>
      </c>
      <c r="CH23" s="411" t="str">
        <f t="shared" si="5"/>
        <v>-</v>
      </c>
      <c r="CI23" s="411" t="str">
        <f t="shared" si="5"/>
        <v>-</v>
      </c>
      <c r="CJ23" s="411" t="str">
        <f t="shared" si="5"/>
        <v>-</v>
      </c>
      <c r="CK23" s="411" t="str">
        <f t="shared" si="5"/>
        <v>-</v>
      </c>
      <c r="CL23" s="411" t="str">
        <f t="shared" si="5"/>
        <v>-</v>
      </c>
      <c r="CM23" s="411" t="str">
        <f t="shared" si="5"/>
        <v>-</v>
      </c>
      <c r="CN23" s="411" t="str">
        <f t="shared" si="5"/>
        <v>-</v>
      </c>
      <c r="CO23" s="411" t="str">
        <f t="shared" si="5"/>
        <v>-</v>
      </c>
      <c r="CP23" s="411" t="str">
        <f t="shared" si="5"/>
        <v>-</v>
      </c>
      <c r="CQ23" s="411" t="str">
        <f t="shared" si="5"/>
        <v>-</v>
      </c>
      <c r="CR23" s="411" t="str">
        <f t="shared" si="5"/>
        <v>-</v>
      </c>
      <c r="CS23" s="411" t="str">
        <f t="shared" si="5"/>
        <v>-</v>
      </c>
      <c r="CT23" s="411" t="str">
        <f t="shared" si="5"/>
        <v>-</v>
      </c>
      <c r="CU23" s="411" t="str">
        <f t="shared" si="5"/>
        <v>-</v>
      </c>
      <c r="CV23" s="411" t="str">
        <f t="shared" si="5"/>
        <v>-</v>
      </c>
      <c r="CW23" s="411" t="str">
        <f t="shared" si="5"/>
        <v>-</v>
      </c>
      <c r="CX23" s="411" t="str">
        <f t="shared" si="5"/>
        <v>-</v>
      </c>
      <c r="CY23" s="411" t="str">
        <f t="shared" si="5"/>
        <v>-</v>
      </c>
      <c r="CZ23" s="411" t="str">
        <f t="shared" si="5"/>
        <v>-</v>
      </c>
      <c r="DA23" s="411" t="str">
        <f t="shared" si="5"/>
        <v>-</v>
      </c>
      <c r="DB23" s="411" t="str">
        <f t="shared" si="5"/>
        <v>-</v>
      </c>
      <c r="DC23" s="411" t="str">
        <f t="shared" si="5"/>
        <v>-</v>
      </c>
      <c r="DD23" s="411" t="str">
        <f t="shared" si="5"/>
        <v>-</v>
      </c>
      <c r="DE23" s="411" t="str">
        <f t="shared" si="5"/>
        <v>-</v>
      </c>
      <c r="DF23" s="411" t="str">
        <f t="shared" si="5"/>
        <v>-</v>
      </c>
      <c r="DG23" s="411" t="str">
        <f t="shared" si="5"/>
        <v>-</v>
      </c>
      <c r="DH23" s="411" t="str">
        <f t="shared" si="5"/>
        <v>-</v>
      </c>
      <c r="DI23" s="411" t="str">
        <f t="shared" si="5"/>
        <v>-</v>
      </c>
      <c r="DJ23" s="411" t="str">
        <f t="shared" si="5"/>
        <v>-</v>
      </c>
      <c r="DK23" s="411" t="str">
        <f t="shared" si="5"/>
        <v>-</v>
      </c>
      <c r="DL23" s="411" t="str">
        <f t="shared" si="5"/>
        <v>-</v>
      </c>
      <c r="DM23" s="411" t="str">
        <f t="shared" si="5"/>
        <v>-</v>
      </c>
      <c r="DN23" s="411" t="str">
        <f t="shared" si="5"/>
        <v>-</v>
      </c>
      <c r="DO23" s="411" t="str">
        <f t="shared" si="5"/>
        <v>-</v>
      </c>
      <c r="DP23" s="411" t="str">
        <f t="shared" si="5"/>
        <v>-</v>
      </c>
      <c r="DQ23" s="411" t="str">
        <f t="shared" si="5"/>
        <v>-</v>
      </c>
      <c r="DR23" s="411" t="str">
        <f t="shared" si="5"/>
        <v>-</v>
      </c>
      <c r="DS23" s="411" t="str">
        <f t="shared" si="5"/>
        <v>-</v>
      </c>
      <c r="DT23" s="411" t="str">
        <f t="shared" si="5"/>
        <v>-</v>
      </c>
      <c r="DU23" s="411" t="str">
        <f t="shared" si="5"/>
        <v>-</v>
      </c>
    </row>
    <row r="24" spans="1:125" ht="11.25" customHeight="1">
      <c r="A24" s="277" t="s">
        <v>155</v>
      </c>
      <c r="D24" s="378"/>
      <c r="E24" s="412">
        <v>0</v>
      </c>
      <c r="F24" s="412">
        <f t="shared" ref="F24:BQ24" si="6">IFERROR(IF(OR(E24+1&lt;=$D9,E24&lt;&gt;0),E24+1,0),"")</f>
        <v>1</v>
      </c>
      <c r="G24" s="412">
        <f t="shared" si="6"/>
        <v>2</v>
      </c>
      <c r="H24" s="412">
        <f t="shared" si="6"/>
        <v>3</v>
      </c>
      <c r="I24" s="412">
        <f t="shared" si="6"/>
        <v>4</v>
      </c>
      <c r="J24" s="412">
        <f t="shared" si="6"/>
        <v>5</v>
      </c>
      <c r="K24" s="412">
        <f t="shared" si="6"/>
        <v>6</v>
      </c>
      <c r="L24" s="412">
        <f t="shared" si="6"/>
        <v>7</v>
      </c>
      <c r="M24" s="412">
        <f t="shared" si="6"/>
        <v>8</v>
      </c>
      <c r="N24" s="412">
        <f t="shared" si="6"/>
        <v>9</v>
      </c>
      <c r="O24" s="412">
        <f t="shared" si="6"/>
        <v>10</v>
      </c>
      <c r="P24" s="412">
        <f t="shared" si="6"/>
        <v>11</v>
      </c>
      <c r="Q24" s="412">
        <f t="shared" si="6"/>
        <v>12</v>
      </c>
      <c r="R24" s="412">
        <f t="shared" si="6"/>
        <v>13</v>
      </c>
      <c r="S24" s="412">
        <f t="shared" si="6"/>
        <v>14</v>
      </c>
      <c r="T24" s="412">
        <f t="shared" si="6"/>
        <v>15</v>
      </c>
      <c r="U24" s="412">
        <f t="shared" si="6"/>
        <v>16</v>
      </c>
      <c r="V24" s="412">
        <f t="shared" si="6"/>
        <v>17</v>
      </c>
      <c r="W24" s="412">
        <f t="shared" si="6"/>
        <v>18</v>
      </c>
      <c r="X24" s="412">
        <f t="shared" si="6"/>
        <v>19</v>
      </c>
      <c r="Y24" s="412">
        <f t="shared" si="6"/>
        <v>20</v>
      </c>
      <c r="Z24" s="412">
        <f t="shared" si="6"/>
        <v>21</v>
      </c>
      <c r="AA24" s="412">
        <f t="shared" si="6"/>
        <v>22</v>
      </c>
      <c r="AB24" s="412">
        <f t="shared" si="6"/>
        <v>23</v>
      </c>
      <c r="AC24" s="412">
        <f t="shared" si="6"/>
        <v>24</v>
      </c>
      <c r="AD24" s="412">
        <f t="shared" si="6"/>
        <v>25</v>
      </c>
      <c r="AE24" s="412">
        <f t="shared" si="6"/>
        <v>26</v>
      </c>
      <c r="AF24" s="412">
        <f t="shared" si="6"/>
        <v>27</v>
      </c>
      <c r="AG24" s="412">
        <f t="shared" si="6"/>
        <v>28</v>
      </c>
      <c r="AH24" s="412">
        <f t="shared" si="6"/>
        <v>29</v>
      </c>
      <c r="AI24" s="412">
        <f t="shared" si="6"/>
        <v>30</v>
      </c>
      <c r="AJ24" s="412">
        <f t="shared" si="6"/>
        <v>31</v>
      </c>
      <c r="AK24" s="412">
        <f t="shared" si="6"/>
        <v>32</v>
      </c>
      <c r="AL24" s="412">
        <f t="shared" si="6"/>
        <v>33</v>
      </c>
      <c r="AM24" s="412">
        <f t="shared" si="6"/>
        <v>34</v>
      </c>
      <c r="AN24" s="412">
        <f t="shared" si="6"/>
        <v>35</v>
      </c>
      <c r="AO24" s="412">
        <f t="shared" si="6"/>
        <v>36</v>
      </c>
      <c r="AP24" s="412">
        <f t="shared" si="6"/>
        <v>37</v>
      </c>
      <c r="AQ24" s="412">
        <f t="shared" si="6"/>
        <v>38</v>
      </c>
      <c r="AR24" s="412">
        <f t="shared" si="6"/>
        <v>39</v>
      </c>
      <c r="AS24" s="412">
        <f t="shared" si="6"/>
        <v>40</v>
      </c>
      <c r="AT24" s="412">
        <f t="shared" si="6"/>
        <v>41</v>
      </c>
      <c r="AU24" s="412">
        <f t="shared" si="6"/>
        <v>42</v>
      </c>
      <c r="AV24" s="412">
        <f t="shared" si="6"/>
        <v>43</v>
      </c>
      <c r="AW24" s="412">
        <f t="shared" si="6"/>
        <v>44</v>
      </c>
      <c r="AX24" s="412">
        <f t="shared" si="6"/>
        <v>45</v>
      </c>
      <c r="AY24" s="412">
        <f t="shared" si="6"/>
        <v>46</v>
      </c>
      <c r="AZ24" s="412">
        <f t="shared" si="6"/>
        <v>47</v>
      </c>
      <c r="BA24" s="412">
        <f t="shared" si="6"/>
        <v>48</v>
      </c>
      <c r="BB24" s="412">
        <f t="shared" si="6"/>
        <v>49</v>
      </c>
      <c r="BC24" s="412">
        <f t="shared" si="6"/>
        <v>50</v>
      </c>
      <c r="BD24" s="412">
        <f t="shared" si="6"/>
        <v>51</v>
      </c>
      <c r="BE24" s="412">
        <f t="shared" si="6"/>
        <v>52</v>
      </c>
      <c r="BF24" s="412">
        <f t="shared" si="6"/>
        <v>53</v>
      </c>
      <c r="BG24" s="412">
        <f t="shared" si="6"/>
        <v>54</v>
      </c>
      <c r="BH24" s="412">
        <f t="shared" si="6"/>
        <v>55</v>
      </c>
      <c r="BI24" s="412">
        <f t="shared" si="6"/>
        <v>56</v>
      </c>
      <c r="BJ24" s="412">
        <f t="shared" si="6"/>
        <v>57</v>
      </c>
      <c r="BK24" s="412">
        <f t="shared" si="6"/>
        <v>58</v>
      </c>
      <c r="BL24" s="412">
        <f t="shared" si="6"/>
        <v>59</v>
      </c>
      <c r="BM24" s="412">
        <f t="shared" si="6"/>
        <v>60</v>
      </c>
      <c r="BN24" s="412">
        <f t="shared" si="6"/>
        <v>61</v>
      </c>
      <c r="BO24" s="412">
        <f t="shared" si="6"/>
        <v>62</v>
      </c>
      <c r="BP24" s="412">
        <f t="shared" si="6"/>
        <v>63</v>
      </c>
      <c r="BQ24" s="412">
        <f t="shared" si="6"/>
        <v>64</v>
      </c>
      <c r="BR24" s="412">
        <f t="shared" ref="BR24:DU24" si="7">IFERROR(IF(OR(BQ24+1&lt;=$D9,BQ24&lt;&gt;0),BQ24+1,0),"")</f>
        <v>65</v>
      </c>
      <c r="BS24" s="412">
        <f t="shared" si="7"/>
        <v>66</v>
      </c>
      <c r="BT24" s="412">
        <f t="shared" si="7"/>
        <v>67</v>
      </c>
      <c r="BU24" s="412">
        <f t="shared" si="7"/>
        <v>68</v>
      </c>
      <c r="BV24" s="412">
        <f t="shared" si="7"/>
        <v>69</v>
      </c>
      <c r="BW24" s="412">
        <f t="shared" si="7"/>
        <v>70</v>
      </c>
      <c r="BX24" s="412">
        <f t="shared" si="7"/>
        <v>71</v>
      </c>
      <c r="BY24" s="412">
        <f t="shared" si="7"/>
        <v>72</v>
      </c>
      <c r="BZ24" s="412">
        <f t="shared" si="7"/>
        <v>73</v>
      </c>
      <c r="CA24" s="412">
        <f t="shared" si="7"/>
        <v>74</v>
      </c>
      <c r="CB24" s="412">
        <f t="shared" si="7"/>
        <v>75</v>
      </c>
      <c r="CC24" s="412">
        <f t="shared" si="7"/>
        <v>76</v>
      </c>
      <c r="CD24" s="412">
        <f t="shared" si="7"/>
        <v>77</v>
      </c>
      <c r="CE24" s="412">
        <f t="shared" si="7"/>
        <v>78</v>
      </c>
      <c r="CF24" s="412">
        <f t="shared" si="7"/>
        <v>79</v>
      </c>
      <c r="CG24" s="412">
        <f t="shared" si="7"/>
        <v>80</v>
      </c>
      <c r="CH24" s="412">
        <f t="shared" si="7"/>
        <v>81</v>
      </c>
      <c r="CI24" s="412">
        <f t="shared" si="7"/>
        <v>82</v>
      </c>
      <c r="CJ24" s="412">
        <f t="shared" si="7"/>
        <v>83</v>
      </c>
      <c r="CK24" s="412">
        <f t="shared" si="7"/>
        <v>84</v>
      </c>
      <c r="CL24" s="412">
        <f t="shared" si="7"/>
        <v>85</v>
      </c>
      <c r="CM24" s="412">
        <f t="shared" si="7"/>
        <v>86</v>
      </c>
      <c r="CN24" s="412">
        <f t="shared" si="7"/>
        <v>87</v>
      </c>
      <c r="CO24" s="412">
        <f t="shared" si="7"/>
        <v>88</v>
      </c>
      <c r="CP24" s="412">
        <f t="shared" si="7"/>
        <v>89</v>
      </c>
      <c r="CQ24" s="412">
        <f t="shared" si="7"/>
        <v>90</v>
      </c>
      <c r="CR24" s="412">
        <f t="shared" si="7"/>
        <v>91</v>
      </c>
      <c r="CS24" s="412">
        <f t="shared" si="7"/>
        <v>92</v>
      </c>
      <c r="CT24" s="412">
        <f t="shared" si="7"/>
        <v>93</v>
      </c>
      <c r="CU24" s="412">
        <f t="shared" si="7"/>
        <v>94</v>
      </c>
      <c r="CV24" s="412">
        <f t="shared" si="7"/>
        <v>95</v>
      </c>
      <c r="CW24" s="412">
        <f t="shared" si="7"/>
        <v>96</v>
      </c>
      <c r="CX24" s="412">
        <f t="shared" si="7"/>
        <v>97</v>
      </c>
      <c r="CY24" s="412">
        <f t="shared" si="7"/>
        <v>98</v>
      </c>
      <c r="CZ24" s="412">
        <f t="shared" si="7"/>
        <v>99</v>
      </c>
      <c r="DA24" s="412">
        <f t="shared" si="7"/>
        <v>100</v>
      </c>
      <c r="DB24" s="412">
        <f t="shared" si="7"/>
        <v>101</v>
      </c>
      <c r="DC24" s="412">
        <f t="shared" si="7"/>
        <v>102</v>
      </c>
      <c r="DD24" s="412">
        <f t="shared" si="7"/>
        <v>103</v>
      </c>
      <c r="DE24" s="412">
        <f t="shared" si="7"/>
        <v>104</v>
      </c>
      <c r="DF24" s="412">
        <f t="shared" si="7"/>
        <v>105</v>
      </c>
      <c r="DG24" s="412">
        <f t="shared" si="7"/>
        <v>106</v>
      </c>
      <c r="DH24" s="412">
        <f t="shared" si="7"/>
        <v>107</v>
      </c>
      <c r="DI24" s="412">
        <f t="shared" si="7"/>
        <v>108</v>
      </c>
      <c r="DJ24" s="412">
        <f t="shared" si="7"/>
        <v>109</v>
      </c>
      <c r="DK24" s="412">
        <f t="shared" si="7"/>
        <v>110</v>
      </c>
      <c r="DL24" s="412">
        <f t="shared" si="7"/>
        <v>111</v>
      </c>
      <c r="DM24" s="412">
        <f t="shared" si="7"/>
        <v>112</v>
      </c>
      <c r="DN24" s="412">
        <f t="shared" si="7"/>
        <v>113</v>
      </c>
      <c r="DO24" s="412">
        <f t="shared" si="7"/>
        <v>114</v>
      </c>
      <c r="DP24" s="412">
        <f t="shared" si="7"/>
        <v>115</v>
      </c>
      <c r="DQ24" s="412">
        <f t="shared" si="7"/>
        <v>116</v>
      </c>
      <c r="DR24" s="412">
        <f t="shared" si="7"/>
        <v>117</v>
      </c>
      <c r="DS24" s="412">
        <f t="shared" si="7"/>
        <v>118</v>
      </c>
      <c r="DT24" s="412">
        <f t="shared" si="7"/>
        <v>119</v>
      </c>
      <c r="DU24" s="412">
        <f t="shared" si="7"/>
        <v>120</v>
      </c>
    </row>
    <row r="25" spans="1:125" ht="11.25" customHeight="1">
      <c r="A25" s="277" t="s">
        <v>156</v>
      </c>
      <c r="C25" s="378"/>
      <c r="D25" s="378"/>
      <c r="E25" s="413">
        <f t="shared" ref="E25:BP25" si="8">IFERROR(IFERROR(YEARFRAC($D$10,E23),"-"),"")</f>
        <v>14.75</v>
      </c>
      <c r="F25" s="413">
        <f t="shared" si="8"/>
        <v>14.5</v>
      </c>
      <c r="G25" s="413">
        <f t="shared" si="8"/>
        <v>14.25</v>
      </c>
      <c r="H25" s="413">
        <f t="shared" si="8"/>
        <v>14</v>
      </c>
      <c r="I25" s="413">
        <f t="shared" si="8"/>
        <v>13.75</v>
      </c>
      <c r="J25" s="413">
        <f t="shared" si="8"/>
        <v>13.5</v>
      </c>
      <c r="K25" s="413">
        <f t="shared" si="8"/>
        <v>13.25</v>
      </c>
      <c r="L25" s="413">
        <f t="shared" si="8"/>
        <v>13</v>
      </c>
      <c r="M25" s="413">
        <f t="shared" si="8"/>
        <v>12.75</v>
      </c>
      <c r="N25" s="413">
        <f t="shared" si="8"/>
        <v>12.5</v>
      </c>
      <c r="O25" s="413">
        <f t="shared" si="8"/>
        <v>12.25</v>
      </c>
      <c r="P25" s="413">
        <f t="shared" si="8"/>
        <v>12</v>
      </c>
      <c r="Q25" s="413">
        <f t="shared" si="8"/>
        <v>11.75</v>
      </c>
      <c r="R25" s="413">
        <f t="shared" si="8"/>
        <v>11.5</v>
      </c>
      <c r="S25" s="413">
        <f t="shared" si="8"/>
        <v>11.25</v>
      </c>
      <c r="T25" s="413">
        <f t="shared" si="8"/>
        <v>11</v>
      </c>
      <c r="U25" s="413">
        <f t="shared" si="8"/>
        <v>10.75</v>
      </c>
      <c r="V25" s="413">
        <f t="shared" si="8"/>
        <v>10.5</v>
      </c>
      <c r="W25" s="413">
        <f t="shared" si="8"/>
        <v>10.25</v>
      </c>
      <c r="X25" s="413">
        <f t="shared" si="8"/>
        <v>10</v>
      </c>
      <c r="Y25" s="413">
        <f t="shared" si="8"/>
        <v>9.75</v>
      </c>
      <c r="Z25" s="413">
        <f t="shared" si="8"/>
        <v>9.5</v>
      </c>
      <c r="AA25" s="413">
        <f t="shared" si="8"/>
        <v>9.25</v>
      </c>
      <c r="AB25" s="413">
        <f t="shared" si="8"/>
        <v>9</v>
      </c>
      <c r="AC25" s="413">
        <f t="shared" si="8"/>
        <v>8.75</v>
      </c>
      <c r="AD25" s="413">
        <f t="shared" si="8"/>
        <v>8.5</v>
      </c>
      <c r="AE25" s="413">
        <f t="shared" si="8"/>
        <v>8.25</v>
      </c>
      <c r="AF25" s="413">
        <f t="shared" si="8"/>
        <v>8</v>
      </c>
      <c r="AG25" s="413">
        <f t="shared" si="8"/>
        <v>7.75</v>
      </c>
      <c r="AH25" s="413">
        <f t="shared" si="8"/>
        <v>7.5</v>
      </c>
      <c r="AI25" s="413">
        <f t="shared" si="8"/>
        <v>7.25</v>
      </c>
      <c r="AJ25" s="413">
        <f t="shared" si="8"/>
        <v>7</v>
      </c>
      <c r="AK25" s="413">
        <f t="shared" si="8"/>
        <v>6.75</v>
      </c>
      <c r="AL25" s="413">
        <f t="shared" si="8"/>
        <v>6.5</v>
      </c>
      <c r="AM25" s="413">
        <f t="shared" si="8"/>
        <v>6.25</v>
      </c>
      <c r="AN25" s="413">
        <f t="shared" si="8"/>
        <v>6</v>
      </c>
      <c r="AO25" s="413">
        <f t="shared" si="8"/>
        <v>5.75</v>
      </c>
      <c r="AP25" s="413">
        <f t="shared" si="8"/>
        <v>5.5</v>
      </c>
      <c r="AQ25" s="413">
        <f t="shared" si="8"/>
        <v>5.25</v>
      </c>
      <c r="AR25" s="413">
        <f t="shared" si="8"/>
        <v>5</v>
      </c>
      <c r="AS25" s="413">
        <f t="shared" si="8"/>
        <v>4.75</v>
      </c>
      <c r="AT25" s="413">
        <f t="shared" si="8"/>
        <v>4.5</v>
      </c>
      <c r="AU25" s="413">
        <f t="shared" si="8"/>
        <v>4.25</v>
      </c>
      <c r="AV25" s="413">
        <f t="shared" si="8"/>
        <v>4</v>
      </c>
      <c r="AW25" s="413">
        <f t="shared" si="8"/>
        <v>3.75</v>
      </c>
      <c r="AX25" s="413">
        <f t="shared" si="8"/>
        <v>3.5</v>
      </c>
      <c r="AY25" s="413">
        <f t="shared" si="8"/>
        <v>3.25</v>
      </c>
      <c r="AZ25" s="413">
        <f t="shared" si="8"/>
        <v>3</v>
      </c>
      <c r="BA25" s="413">
        <f t="shared" si="8"/>
        <v>2.75</v>
      </c>
      <c r="BB25" s="413">
        <f t="shared" si="8"/>
        <v>2.5</v>
      </c>
      <c r="BC25" s="413">
        <f t="shared" si="8"/>
        <v>2.25</v>
      </c>
      <c r="BD25" s="413">
        <f t="shared" si="8"/>
        <v>2</v>
      </c>
      <c r="BE25" s="413">
        <f t="shared" si="8"/>
        <v>1.75</v>
      </c>
      <c r="BF25" s="413">
        <f t="shared" si="8"/>
        <v>1.5</v>
      </c>
      <c r="BG25" s="413">
        <f t="shared" si="8"/>
        <v>1.25</v>
      </c>
      <c r="BH25" s="413">
        <f t="shared" si="8"/>
        <v>1</v>
      </c>
      <c r="BI25" s="413">
        <f t="shared" si="8"/>
        <v>0.75</v>
      </c>
      <c r="BJ25" s="413">
        <f t="shared" si="8"/>
        <v>0.5</v>
      </c>
      <c r="BK25" s="413">
        <f t="shared" si="8"/>
        <v>0.25</v>
      </c>
      <c r="BL25" s="413">
        <f t="shared" si="8"/>
        <v>0</v>
      </c>
      <c r="BM25" s="413">
        <f t="shared" si="8"/>
        <v>0.25</v>
      </c>
      <c r="BN25" s="413" t="str">
        <f t="shared" si="8"/>
        <v>-</v>
      </c>
      <c r="BO25" s="413" t="str">
        <f t="shared" si="8"/>
        <v>-</v>
      </c>
      <c r="BP25" s="413" t="str">
        <f t="shared" si="8"/>
        <v>-</v>
      </c>
      <c r="BQ25" s="413" t="str">
        <f t="shared" ref="BQ25:DU25" si="9">IFERROR(IFERROR(YEARFRAC($D$10,BQ23),"-"),"")</f>
        <v>-</v>
      </c>
      <c r="BR25" s="413" t="str">
        <f t="shared" si="9"/>
        <v>-</v>
      </c>
      <c r="BS25" s="413" t="str">
        <f t="shared" si="9"/>
        <v>-</v>
      </c>
      <c r="BT25" s="413" t="str">
        <f t="shared" si="9"/>
        <v>-</v>
      </c>
      <c r="BU25" s="413" t="str">
        <f t="shared" si="9"/>
        <v>-</v>
      </c>
      <c r="BV25" s="413" t="str">
        <f t="shared" si="9"/>
        <v>-</v>
      </c>
      <c r="BW25" s="413" t="str">
        <f t="shared" si="9"/>
        <v>-</v>
      </c>
      <c r="BX25" s="413" t="str">
        <f t="shared" si="9"/>
        <v>-</v>
      </c>
      <c r="BY25" s="413" t="str">
        <f t="shared" si="9"/>
        <v>-</v>
      </c>
      <c r="BZ25" s="413" t="str">
        <f t="shared" si="9"/>
        <v>-</v>
      </c>
      <c r="CA25" s="413" t="str">
        <f t="shared" si="9"/>
        <v>-</v>
      </c>
      <c r="CB25" s="413" t="str">
        <f t="shared" si="9"/>
        <v>-</v>
      </c>
      <c r="CC25" s="413" t="str">
        <f t="shared" si="9"/>
        <v>-</v>
      </c>
      <c r="CD25" s="413" t="str">
        <f t="shared" si="9"/>
        <v>-</v>
      </c>
      <c r="CE25" s="413" t="str">
        <f t="shared" si="9"/>
        <v>-</v>
      </c>
      <c r="CF25" s="413" t="str">
        <f t="shared" si="9"/>
        <v>-</v>
      </c>
      <c r="CG25" s="413" t="str">
        <f t="shared" si="9"/>
        <v>-</v>
      </c>
      <c r="CH25" s="413" t="str">
        <f t="shared" si="9"/>
        <v>-</v>
      </c>
      <c r="CI25" s="413" t="str">
        <f t="shared" si="9"/>
        <v>-</v>
      </c>
      <c r="CJ25" s="413" t="str">
        <f t="shared" si="9"/>
        <v>-</v>
      </c>
      <c r="CK25" s="413" t="str">
        <f t="shared" si="9"/>
        <v>-</v>
      </c>
      <c r="CL25" s="413" t="str">
        <f t="shared" si="9"/>
        <v>-</v>
      </c>
      <c r="CM25" s="413" t="str">
        <f t="shared" si="9"/>
        <v>-</v>
      </c>
      <c r="CN25" s="413" t="str">
        <f t="shared" si="9"/>
        <v>-</v>
      </c>
      <c r="CO25" s="413" t="str">
        <f t="shared" si="9"/>
        <v>-</v>
      </c>
      <c r="CP25" s="413" t="str">
        <f t="shared" si="9"/>
        <v>-</v>
      </c>
      <c r="CQ25" s="413" t="str">
        <f t="shared" si="9"/>
        <v>-</v>
      </c>
      <c r="CR25" s="413" t="str">
        <f t="shared" si="9"/>
        <v>-</v>
      </c>
      <c r="CS25" s="413" t="str">
        <f t="shared" si="9"/>
        <v>-</v>
      </c>
      <c r="CT25" s="413" t="str">
        <f t="shared" si="9"/>
        <v>-</v>
      </c>
      <c r="CU25" s="413" t="str">
        <f t="shared" si="9"/>
        <v>-</v>
      </c>
      <c r="CV25" s="413" t="str">
        <f t="shared" si="9"/>
        <v>-</v>
      </c>
      <c r="CW25" s="413" t="str">
        <f t="shared" si="9"/>
        <v>-</v>
      </c>
      <c r="CX25" s="413" t="str">
        <f t="shared" si="9"/>
        <v>-</v>
      </c>
      <c r="CY25" s="413" t="str">
        <f t="shared" si="9"/>
        <v>-</v>
      </c>
      <c r="CZ25" s="413" t="str">
        <f t="shared" si="9"/>
        <v>-</v>
      </c>
      <c r="DA25" s="413" t="str">
        <f t="shared" si="9"/>
        <v>-</v>
      </c>
      <c r="DB25" s="413" t="str">
        <f t="shared" si="9"/>
        <v>-</v>
      </c>
      <c r="DC25" s="413" t="str">
        <f t="shared" si="9"/>
        <v>-</v>
      </c>
      <c r="DD25" s="413" t="str">
        <f t="shared" si="9"/>
        <v>-</v>
      </c>
      <c r="DE25" s="413" t="str">
        <f t="shared" si="9"/>
        <v>-</v>
      </c>
      <c r="DF25" s="413" t="str">
        <f t="shared" si="9"/>
        <v>-</v>
      </c>
      <c r="DG25" s="413" t="str">
        <f t="shared" si="9"/>
        <v>-</v>
      </c>
      <c r="DH25" s="413" t="str">
        <f t="shared" si="9"/>
        <v>-</v>
      </c>
      <c r="DI25" s="413" t="str">
        <f t="shared" si="9"/>
        <v>-</v>
      </c>
      <c r="DJ25" s="413" t="str">
        <f t="shared" si="9"/>
        <v>-</v>
      </c>
      <c r="DK25" s="413" t="str">
        <f t="shared" si="9"/>
        <v>-</v>
      </c>
      <c r="DL25" s="413" t="str">
        <f t="shared" si="9"/>
        <v>-</v>
      </c>
      <c r="DM25" s="413" t="str">
        <f t="shared" si="9"/>
        <v>-</v>
      </c>
      <c r="DN25" s="413" t="str">
        <f t="shared" si="9"/>
        <v>-</v>
      </c>
      <c r="DO25" s="413" t="str">
        <f t="shared" si="9"/>
        <v>-</v>
      </c>
      <c r="DP25" s="413" t="str">
        <f t="shared" si="9"/>
        <v>-</v>
      </c>
      <c r="DQ25" s="413" t="str">
        <f t="shared" si="9"/>
        <v>-</v>
      </c>
      <c r="DR25" s="413" t="str">
        <f t="shared" si="9"/>
        <v>-</v>
      </c>
      <c r="DS25" s="413" t="str">
        <f t="shared" si="9"/>
        <v>-</v>
      </c>
      <c r="DT25" s="413" t="str">
        <f t="shared" si="9"/>
        <v>-</v>
      </c>
      <c r="DU25" s="413" t="str">
        <f t="shared" si="9"/>
        <v>-</v>
      </c>
    </row>
    <row r="27" spans="1:125" customFormat="1" ht="11.25" customHeight="1">
      <c r="A27" s="2" t="s">
        <v>171</v>
      </c>
      <c r="B27" s="2"/>
      <c r="C27" s="1"/>
      <c r="D27" s="1"/>
      <c r="E27" s="56">
        <f>IFERROR(IF(E$24&lt;=$D9-1,1,0),"")</f>
        <v>1</v>
      </c>
      <c r="F27" s="56">
        <f t="shared" ref="F27:BQ27" si="10">IFERROR(IF(F$24&lt;=$D9-1,1,0),"")</f>
        <v>1</v>
      </c>
      <c r="G27" s="56">
        <f t="shared" si="10"/>
        <v>1</v>
      </c>
      <c r="H27" s="56">
        <f t="shared" si="10"/>
        <v>1</v>
      </c>
      <c r="I27" s="56">
        <f t="shared" si="10"/>
        <v>1</v>
      </c>
      <c r="J27" s="56">
        <f t="shared" si="10"/>
        <v>1</v>
      </c>
      <c r="K27" s="56">
        <f t="shared" si="10"/>
        <v>1</v>
      </c>
      <c r="L27" s="56">
        <f t="shared" si="10"/>
        <v>1</v>
      </c>
      <c r="M27" s="56">
        <f t="shared" si="10"/>
        <v>1</v>
      </c>
      <c r="N27" s="56">
        <f t="shared" si="10"/>
        <v>1</v>
      </c>
      <c r="O27" s="56">
        <f t="shared" si="10"/>
        <v>1</v>
      </c>
      <c r="P27" s="56">
        <f t="shared" si="10"/>
        <v>1</v>
      </c>
      <c r="Q27" s="56">
        <f t="shared" si="10"/>
        <v>1</v>
      </c>
      <c r="R27" s="56">
        <f t="shared" si="10"/>
        <v>1</v>
      </c>
      <c r="S27" s="56">
        <f t="shared" si="10"/>
        <v>1</v>
      </c>
      <c r="T27" s="56">
        <f t="shared" si="10"/>
        <v>1</v>
      </c>
      <c r="U27" s="56">
        <f t="shared" si="10"/>
        <v>1</v>
      </c>
      <c r="V27" s="56">
        <f t="shared" si="10"/>
        <v>1</v>
      </c>
      <c r="W27" s="56">
        <f t="shared" si="10"/>
        <v>1</v>
      </c>
      <c r="X27" s="56">
        <f t="shared" si="10"/>
        <v>1</v>
      </c>
      <c r="Y27" s="56">
        <f t="shared" si="10"/>
        <v>1</v>
      </c>
      <c r="Z27" s="56">
        <f t="shared" si="10"/>
        <v>1</v>
      </c>
      <c r="AA27" s="56">
        <f t="shared" si="10"/>
        <v>1</v>
      </c>
      <c r="AB27" s="56">
        <f t="shared" si="10"/>
        <v>1</v>
      </c>
      <c r="AC27" s="56">
        <f t="shared" si="10"/>
        <v>1</v>
      </c>
      <c r="AD27" s="56">
        <f t="shared" si="10"/>
        <v>1</v>
      </c>
      <c r="AE27" s="56">
        <f t="shared" si="10"/>
        <v>1</v>
      </c>
      <c r="AF27" s="56">
        <f t="shared" si="10"/>
        <v>1</v>
      </c>
      <c r="AG27" s="56">
        <f t="shared" si="10"/>
        <v>1</v>
      </c>
      <c r="AH27" s="56">
        <f t="shared" si="10"/>
        <v>1</v>
      </c>
      <c r="AI27" s="56">
        <f t="shared" si="10"/>
        <v>1</v>
      </c>
      <c r="AJ27" s="56">
        <f t="shared" si="10"/>
        <v>1</v>
      </c>
      <c r="AK27" s="56">
        <f t="shared" si="10"/>
        <v>1</v>
      </c>
      <c r="AL27" s="56">
        <f t="shared" si="10"/>
        <v>1</v>
      </c>
      <c r="AM27" s="56">
        <f t="shared" si="10"/>
        <v>1</v>
      </c>
      <c r="AN27" s="56">
        <f t="shared" si="10"/>
        <v>1</v>
      </c>
      <c r="AO27" s="56">
        <f t="shared" si="10"/>
        <v>1</v>
      </c>
      <c r="AP27" s="56">
        <f t="shared" si="10"/>
        <v>1</v>
      </c>
      <c r="AQ27" s="56">
        <f t="shared" si="10"/>
        <v>1</v>
      </c>
      <c r="AR27" s="56">
        <f t="shared" si="10"/>
        <v>1</v>
      </c>
      <c r="AS27" s="56">
        <f t="shared" si="10"/>
        <v>1</v>
      </c>
      <c r="AT27" s="56">
        <f t="shared" si="10"/>
        <v>1</v>
      </c>
      <c r="AU27" s="56">
        <f t="shared" si="10"/>
        <v>1</v>
      </c>
      <c r="AV27" s="56">
        <f t="shared" si="10"/>
        <v>1</v>
      </c>
      <c r="AW27" s="56">
        <f t="shared" si="10"/>
        <v>1</v>
      </c>
      <c r="AX27" s="56">
        <f t="shared" si="10"/>
        <v>1</v>
      </c>
      <c r="AY27" s="56">
        <f t="shared" si="10"/>
        <v>1</v>
      </c>
      <c r="AZ27" s="56">
        <f t="shared" si="10"/>
        <v>1</v>
      </c>
      <c r="BA27" s="56">
        <f t="shared" si="10"/>
        <v>1</v>
      </c>
      <c r="BB27" s="56">
        <f t="shared" si="10"/>
        <v>1</v>
      </c>
      <c r="BC27" s="56">
        <f t="shared" si="10"/>
        <v>1</v>
      </c>
      <c r="BD27" s="56">
        <f t="shared" si="10"/>
        <v>1</v>
      </c>
      <c r="BE27" s="56">
        <f t="shared" si="10"/>
        <v>1</v>
      </c>
      <c r="BF27" s="56">
        <f t="shared" si="10"/>
        <v>1</v>
      </c>
      <c r="BG27" s="56">
        <f t="shared" si="10"/>
        <v>1</v>
      </c>
      <c r="BH27" s="56">
        <f t="shared" si="10"/>
        <v>1</v>
      </c>
      <c r="BI27" s="56">
        <f t="shared" si="10"/>
        <v>1</v>
      </c>
      <c r="BJ27" s="56">
        <f t="shared" si="10"/>
        <v>1</v>
      </c>
      <c r="BK27" s="56">
        <f t="shared" si="10"/>
        <v>1</v>
      </c>
      <c r="BL27" s="56">
        <f t="shared" si="10"/>
        <v>1</v>
      </c>
      <c r="BM27" s="56">
        <f t="shared" si="10"/>
        <v>0</v>
      </c>
      <c r="BN27" s="56">
        <f t="shared" si="10"/>
        <v>0</v>
      </c>
      <c r="BO27" s="56">
        <f t="shared" si="10"/>
        <v>0</v>
      </c>
      <c r="BP27" s="56">
        <f t="shared" si="10"/>
        <v>0</v>
      </c>
      <c r="BQ27" s="56">
        <f t="shared" si="10"/>
        <v>0</v>
      </c>
      <c r="BR27" s="56">
        <f t="shared" ref="BR27:DU27" si="11">IFERROR(IF(BR$24&lt;=$D9-1,1,0),"")</f>
        <v>0</v>
      </c>
      <c r="BS27" s="56">
        <f t="shared" si="11"/>
        <v>0</v>
      </c>
      <c r="BT27" s="56">
        <f t="shared" si="11"/>
        <v>0</v>
      </c>
      <c r="BU27" s="56">
        <f t="shared" si="11"/>
        <v>0</v>
      </c>
      <c r="BV27" s="56">
        <f t="shared" si="11"/>
        <v>0</v>
      </c>
      <c r="BW27" s="56">
        <f t="shared" si="11"/>
        <v>0</v>
      </c>
      <c r="BX27" s="56">
        <f t="shared" si="11"/>
        <v>0</v>
      </c>
      <c r="BY27" s="56">
        <f t="shared" si="11"/>
        <v>0</v>
      </c>
      <c r="BZ27" s="56">
        <f t="shared" si="11"/>
        <v>0</v>
      </c>
      <c r="CA27" s="56">
        <f t="shared" si="11"/>
        <v>0</v>
      </c>
      <c r="CB27" s="56">
        <f t="shared" si="11"/>
        <v>0</v>
      </c>
      <c r="CC27" s="56">
        <f t="shared" si="11"/>
        <v>0</v>
      </c>
      <c r="CD27" s="56">
        <f t="shared" si="11"/>
        <v>0</v>
      </c>
      <c r="CE27" s="56">
        <f t="shared" si="11"/>
        <v>0</v>
      </c>
      <c r="CF27" s="56">
        <f t="shared" si="11"/>
        <v>0</v>
      </c>
      <c r="CG27" s="56">
        <f t="shared" si="11"/>
        <v>0</v>
      </c>
      <c r="CH27" s="56">
        <f t="shared" si="11"/>
        <v>0</v>
      </c>
      <c r="CI27" s="56">
        <f t="shared" si="11"/>
        <v>0</v>
      </c>
      <c r="CJ27" s="56">
        <f t="shared" si="11"/>
        <v>0</v>
      </c>
      <c r="CK27" s="56">
        <f t="shared" si="11"/>
        <v>0</v>
      </c>
      <c r="CL27" s="56">
        <f t="shared" si="11"/>
        <v>0</v>
      </c>
      <c r="CM27" s="56">
        <f t="shared" si="11"/>
        <v>0</v>
      </c>
      <c r="CN27" s="56">
        <f t="shared" si="11"/>
        <v>0</v>
      </c>
      <c r="CO27" s="56">
        <f t="shared" si="11"/>
        <v>0</v>
      </c>
      <c r="CP27" s="56">
        <f t="shared" si="11"/>
        <v>0</v>
      </c>
      <c r="CQ27" s="56">
        <f t="shared" si="11"/>
        <v>0</v>
      </c>
      <c r="CR27" s="56">
        <f t="shared" si="11"/>
        <v>0</v>
      </c>
      <c r="CS27" s="56">
        <f t="shared" si="11"/>
        <v>0</v>
      </c>
      <c r="CT27" s="56">
        <f t="shared" si="11"/>
        <v>0</v>
      </c>
      <c r="CU27" s="56">
        <f t="shared" si="11"/>
        <v>0</v>
      </c>
      <c r="CV27" s="56">
        <f t="shared" si="11"/>
        <v>0</v>
      </c>
      <c r="CW27" s="56">
        <f t="shared" si="11"/>
        <v>0</v>
      </c>
      <c r="CX27" s="56">
        <f t="shared" si="11"/>
        <v>0</v>
      </c>
      <c r="CY27" s="56">
        <f t="shared" si="11"/>
        <v>0</v>
      </c>
      <c r="CZ27" s="56">
        <f t="shared" si="11"/>
        <v>0</v>
      </c>
      <c r="DA27" s="56">
        <f t="shared" si="11"/>
        <v>0</v>
      </c>
      <c r="DB27" s="56">
        <f t="shared" si="11"/>
        <v>0</v>
      </c>
      <c r="DC27" s="56">
        <f t="shared" si="11"/>
        <v>0</v>
      </c>
      <c r="DD27" s="56">
        <f t="shared" si="11"/>
        <v>0</v>
      </c>
      <c r="DE27" s="56">
        <f t="shared" si="11"/>
        <v>0</v>
      </c>
      <c r="DF27" s="56">
        <f t="shared" si="11"/>
        <v>0</v>
      </c>
      <c r="DG27" s="56">
        <f t="shared" si="11"/>
        <v>0</v>
      </c>
      <c r="DH27" s="56">
        <f t="shared" si="11"/>
        <v>0</v>
      </c>
      <c r="DI27" s="56">
        <f t="shared" si="11"/>
        <v>0</v>
      </c>
      <c r="DJ27" s="56">
        <f t="shared" si="11"/>
        <v>0</v>
      </c>
      <c r="DK27" s="56">
        <f t="shared" si="11"/>
        <v>0</v>
      </c>
      <c r="DL27" s="56">
        <f t="shared" si="11"/>
        <v>0</v>
      </c>
      <c r="DM27" s="56">
        <f t="shared" si="11"/>
        <v>0</v>
      </c>
      <c r="DN27" s="56">
        <f t="shared" si="11"/>
        <v>0</v>
      </c>
      <c r="DO27" s="56">
        <f t="shared" si="11"/>
        <v>0</v>
      </c>
      <c r="DP27" s="56">
        <f t="shared" si="11"/>
        <v>0</v>
      </c>
      <c r="DQ27" s="56">
        <f t="shared" si="11"/>
        <v>0</v>
      </c>
      <c r="DR27" s="56">
        <f t="shared" si="11"/>
        <v>0</v>
      </c>
      <c r="DS27" s="56">
        <f t="shared" si="11"/>
        <v>0</v>
      </c>
      <c r="DT27" s="56">
        <f t="shared" si="11"/>
        <v>0</v>
      </c>
      <c r="DU27" s="56">
        <f t="shared" si="11"/>
        <v>0</v>
      </c>
    </row>
    <row r="28" spans="1:125" customFormat="1" ht="11.25" customHeight="1">
      <c r="A28" s="2" t="s">
        <v>172</v>
      </c>
      <c r="B28" s="2"/>
      <c r="C28" s="1"/>
      <c r="D28" s="1"/>
      <c r="E28" s="56">
        <f>IFERROR(IF(E$24&lt;=$D13-1,1,0),"")</f>
        <v>1</v>
      </c>
      <c r="F28" s="56">
        <f t="shared" ref="F28:BQ28" si="12">IFERROR(IF(F$24&lt;=$D13-1,1,0),"")</f>
        <v>1</v>
      </c>
      <c r="G28" s="56">
        <f t="shared" si="12"/>
        <v>1</v>
      </c>
      <c r="H28" s="56">
        <f t="shared" si="12"/>
        <v>1</v>
      </c>
      <c r="I28" s="56">
        <f t="shared" si="12"/>
        <v>1</v>
      </c>
      <c r="J28" s="56">
        <f t="shared" si="12"/>
        <v>0</v>
      </c>
      <c r="K28" s="56">
        <f t="shared" si="12"/>
        <v>0</v>
      </c>
      <c r="L28" s="56">
        <f t="shared" si="12"/>
        <v>0</v>
      </c>
      <c r="M28" s="56">
        <f t="shared" si="12"/>
        <v>0</v>
      </c>
      <c r="N28" s="56">
        <f t="shared" si="12"/>
        <v>0</v>
      </c>
      <c r="O28" s="56">
        <f t="shared" si="12"/>
        <v>0</v>
      </c>
      <c r="P28" s="56">
        <f t="shared" si="12"/>
        <v>0</v>
      </c>
      <c r="Q28" s="56">
        <f t="shared" si="12"/>
        <v>0</v>
      </c>
      <c r="R28" s="56">
        <f t="shared" si="12"/>
        <v>0</v>
      </c>
      <c r="S28" s="56">
        <f t="shared" si="12"/>
        <v>0</v>
      </c>
      <c r="T28" s="56">
        <f t="shared" si="12"/>
        <v>0</v>
      </c>
      <c r="U28" s="56">
        <f t="shared" si="12"/>
        <v>0</v>
      </c>
      <c r="V28" s="56">
        <f t="shared" si="12"/>
        <v>0</v>
      </c>
      <c r="W28" s="56">
        <f t="shared" si="12"/>
        <v>0</v>
      </c>
      <c r="X28" s="56">
        <f t="shared" si="12"/>
        <v>0</v>
      </c>
      <c r="Y28" s="56">
        <f t="shared" si="12"/>
        <v>0</v>
      </c>
      <c r="Z28" s="56">
        <f t="shared" si="12"/>
        <v>0</v>
      </c>
      <c r="AA28" s="56">
        <f t="shared" si="12"/>
        <v>0</v>
      </c>
      <c r="AB28" s="56">
        <f t="shared" si="12"/>
        <v>0</v>
      </c>
      <c r="AC28" s="56">
        <f t="shared" si="12"/>
        <v>0</v>
      </c>
      <c r="AD28" s="56">
        <f t="shared" si="12"/>
        <v>0</v>
      </c>
      <c r="AE28" s="56">
        <f t="shared" si="12"/>
        <v>0</v>
      </c>
      <c r="AF28" s="56">
        <f t="shared" si="12"/>
        <v>0</v>
      </c>
      <c r="AG28" s="56">
        <f t="shared" si="12"/>
        <v>0</v>
      </c>
      <c r="AH28" s="56">
        <f t="shared" si="12"/>
        <v>0</v>
      </c>
      <c r="AI28" s="56">
        <f t="shared" si="12"/>
        <v>0</v>
      </c>
      <c r="AJ28" s="56">
        <f t="shared" si="12"/>
        <v>0</v>
      </c>
      <c r="AK28" s="56">
        <f t="shared" si="12"/>
        <v>0</v>
      </c>
      <c r="AL28" s="56">
        <f t="shared" si="12"/>
        <v>0</v>
      </c>
      <c r="AM28" s="56">
        <f t="shared" si="12"/>
        <v>0</v>
      </c>
      <c r="AN28" s="56">
        <f t="shared" si="12"/>
        <v>0</v>
      </c>
      <c r="AO28" s="56">
        <f t="shared" si="12"/>
        <v>0</v>
      </c>
      <c r="AP28" s="56">
        <f t="shared" si="12"/>
        <v>0</v>
      </c>
      <c r="AQ28" s="56">
        <f t="shared" si="12"/>
        <v>0</v>
      </c>
      <c r="AR28" s="56">
        <f t="shared" si="12"/>
        <v>0</v>
      </c>
      <c r="AS28" s="56">
        <f t="shared" si="12"/>
        <v>0</v>
      </c>
      <c r="AT28" s="56">
        <f t="shared" si="12"/>
        <v>0</v>
      </c>
      <c r="AU28" s="56">
        <f t="shared" si="12"/>
        <v>0</v>
      </c>
      <c r="AV28" s="56">
        <f t="shared" si="12"/>
        <v>0</v>
      </c>
      <c r="AW28" s="56">
        <f t="shared" si="12"/>
        <v>0</v>
      </c>
      <c r="AX28" s="56">
        <f t="shared" si="12"/>
        <v>0</v>
      </c>
      <c r="AY28" s="56">
        <f t="shared" si="12"/>
        <v>0</v>
      </c>
      <c r="AZ28" s="56">
        <f t="shared" si="12"/>
        <v>0</v>
      </c>
      <c r="BA28" s="56">
        <f t="shared" si="12"/>
        <v>0</v>
      </c>
      <c r="BB28" s="56">
        <f t="shared" si="12"/>
        <v>0</v>
      </c>
      <c r="BC28" s="56">
        <f t="shared" si="12"/>
        <v>0</v>
      </c>
      <c r="BD28" s="56">
        <f t="shared" si="12"/>
        <v>0</v>
      </c>
      <c r="BE28" s="56">
        <f t="shared" si="12"/>
        <v>0</v>
      </c>
      <c r="BF28" s="56">
        <f t="shared" si="12"/>
        <v>0</v>
      </c>
      <c r="BG28" s="56">
        <f t="shared" si="12"/>
        <v>0</v>
      </c>
      <c r="BH28" s="56">
        <f t="shared" si="12"/>
        <v>0</v>
      </c>
      <c r="BI28" s="56">
        <f t="shared" si="12"/>
        <v>0</v>
      </c>
      <c r="BJ28" s="56">
        <f t="shared" si="12"/>
        <v>0</v>
      </c>
      <c r="BK28" s="56">
        <f t="shared" si="12"/>
        <v>0</v>
      </c>
      <c r="BL28" s="56">
        <f t="shared" si="12"/>
        <v>0</v>
      </c>
      <c r="BM28" s="56">
        <f t="shared" si="12"/>
        <v>0</v>
      </c>
      <c r="BN28" s="56">
        <f t="shared" si="12"/>
        <v>0</v>
      </c>
      <c r="BO28" s="56">
        <f t="shared" si="12"/>
        <v>0</v>
      </c>
      <c r="BP28" s="56">
        <f t="shared" si="12"/>
        <v>0</v>
      </c>
      <c r="BQ28" s="56">
        <f t="shared" si="12"/>
        <v>0</v>
      </c>
      <c r="BR28" s="56">
        <f t="shared" ref="BR28:DU28" si="13">IFERROR(IF(BR$24&lt;=$D13-1,1,0),"")</f>
        <v>0</v>
      </c>
      <c r="BS28" s="56">
        <f t="shared" si="13"/>
        <v>0</v>
      </c>
      <c r="BT28" s="56">
        <f t="shared" si="13"/>
        <v>0</v>
      </c>
      <c r="BU28" s="56">
        <f t="shared" si="13"/>
        <v>0</v>
      </c>
      <c r="BV28" s="56">
        <f t="shared" si="13"/>
        <v>0</v>
      </c>
      <c r="BW28" s="56">
        <f t="shared" si="13"/>
        <v>0</v>
      </c>
      <c r="BX28" s="56">
        <f t="shared" si="13"/>
        <v>0</v>
      </c>
      <c r="BY28" s="56">
        <f t="shared" si="13"/>
        <v>0</v>
      </c>
      <c r="BZ28" s="56">
        <f t="shared" si="13"/>
        <v>0</v>
      </c>
      <c r="CA28" s="56">
        <f t="shared" si="13"/>
        <v>0</v>
      </c>
      <c r="CB28" s="56">
        <f t="shared" si="13"/>
        <v>0</v>
      </c>
      <c r="CC28" s="56">
        <f t="shared" si="13"/>
        <v>0</v>
      </c>
      <c r="CD28" s="56">
        <f t="shared" si="13"/>
        <v>0</v>
      </c>
      <c r="CE28" s="56">
        <f t="shared" si="13"/>
        <v>0</v>
      </c>
      <c r="CF28" s="56">
        <f t="shared" si="13"/>
        <v>0</v>
      </c>
      <c r="CG28" s="56">
        <f t="shared" si="13"/>
        <v>0</v>
      </c>
      <c r="CH28" s="56">
        <f t="shared" si="13"/>
        <v>0</v>
      </c>
      <c r="CI28" s="56">
        <f t="shared" si="13"/>
        <v>0</v>
      </c>
      <c r="CJ28" s="56">
        <f t="shared" si="13"/>
        <v>0</v>
      </c>
      <c r="CK28" s="56">
        <f t="shared" si="13"/>
        <v>0</v>
      </c>
      <c r="CL28" s="56">
        <f t="shared" si="13"/>
        <v>0</v>
      </c>
      <c r="CM28" s="56">
        <f t="shared" si="13"/>
        <v>0</v>
      </c>
      <c r="CN28" s="56">
        <f t="shared" si="13"/>
        <v>0</v>
      </c>
      <c r="CO28" s="56">
        <f t="shared" si="13"/>
        <v>0</v>
      </c>
      <c r="CP28" s="56">
        <f t="shared" si="13"/>
        <v>0</v>
      </c>
      <c r="CQ28" s="56">
        <f t="shared" si="13"/>
        <v>0</v>
      </c>
      <c r="CR28" s="56">
        <f t="shared" si="13"/>
        <v>0</v>
      </c>
      <c r="CS28" s="56">
        <f t="shared" si="13"/>
        <v>0</v>
      </c>
      <c r="CT28" s="56">
        <f t="shared" si="13"/>
        <v>0</v>
      </c>
      <c r="CU28" s="56">
        <f t="shared" si="13"/>
        <v>0</v>
      </c>
      <c r="CV28" s="56">
        <f t="shared" si="13"/>
        <v>0</v>
      </c>
      <c r="CW28" s="56">
        <f t="shared" si="13"/>
        <v>0</v>
      </c>
      <c r="CX28" s="56">
        <f t="shared" si="13"/>
        <v>0</v>
      </c>
      <c r="CY28" s="56">
        <f t="shared" si="13"/>
        <v>0</v>
      </c>
      <c r="CZ28" s="56">
        <f t="shared" si="13"/>
        <v>0</v>
      </c>
      <c r="DA28" s="56">
        <f t="shared" si="13"/>
        <v>0</v>
      </c>
      <c r="DB28" s="56">
        <f t="shared" si="13"/>
        <v>0</v>
      </c>
      <c r="DC28" s="56">
        <f t="shared" si="13"/>
        <v>0</v>
      </c>
      <c r="DD28" s="56">
        <f t="shared" si="13"/>
        <v>0</v>
      </c>
      <c r="DE28" s="56">
        <f t="shared" si="13"/>
        <v>0</v>
      </c>
      <c r="DF28" s="56">
        <f t="shared" si="13"/>
        <v>0</v>
      </c>
      <c r="DG28" s="56">
        <f t="shared" si="13"/>
        <v>0</v>
      </c>
      <c r="DH28" s="56">
        <f t="shared" si="13"/>
        <v>0</v>
      </c>
      <c r="DI28" s="56">
        <f t="shared" si="13"/>
        <v>0</v>
      </c>
      <c r="DJ28" s="56">
        <f t="shared" si="13"/>
        <v>0</v>
      </c>
      <c r="DK28" s="56">
        <f t="shared" si="13"/>
        <v>0</v>
      </c>
      <c r="DL28" s="56">
        <f t="shared" si="13"/>
        <v>0</v>
      </c>
      <c r="DM28" s="56">
        <f t="shared" si="13"/>
        <v>0</v>
      </c>
      <c r="DN28" s="56">
        <f t="shared" si="13"/>
        <v>0</v>
      </c>
      <c r="DO28" s="56">
        <f t="shared" si="13"/>
        <v>0</v>
      </c>
      <c r="DP28" s="56">
        <f t="shared" si="13"/>
        <v>0</v>
      </c>
      <c r="DQ28" s="56">
        <f t="shared" si="13"/>
        <v>0</v>
      </c>
      <c r="DR28" s="56">
        <f t="shared" si="13"/>
        <v>0</v>
      </c>
      <c r="DS28" s="56">
        <f t="shared" si="13"/>
        <v>0</v>
      </c>
      <c r="DT28" s="56">
        <f t="shared" si="13"/>
        <v>0</v>
      </c>
      <c r="DU28" s="56">
        <f t="shared" si="13"/>
        <v>0</v>
      </c>
    </row>
    <row r="29" spans="1:125" customFormat="1" ht="11.25" customHeight="1">
      <c r="A29" s="2" t="s">
        <v>173</v>
      </c>
      <c r="B29" s="2"/>
      <c r="C29" s="1"/>
      <c r="D29" s="1"/>
      <c r="E29" s="56">
        <f t="shared" ref="E29:L29" si="14">IFERROR(IF(AND(E$24&gt;$D13-1,E24&lt;=$D9-1),1,0),"")</f>
        <v>0</v>
      </c>
      <c r="F29" s="56">
        <f t="shared" si="14"/>
        <v>0</v>
      </c>
      <c r="G29" s="56">
        <f t="shared" si="14"/>
        <v>0</v>
      </c>
      <c r="H29" s="56">
        <f t="shared" si="14"/>
        <v>0</v>
      </c>
      <c r="I29" s="56">
        <f t="shared" si="14"/>
        <v>0</v>
      </c>
      <c r="J29" s="56">
        <f t="shared" si="14"/>
        <v>1</v>
      </c>
      <c r="K29" s="56">
        <f t="shared" si="14"/>
        <v>1</v>
      </c>
      <c r="L29" s="56">
        <f t="shared" si="14"/>
        <v>1</v>
      </c>
      <c r="M29" s="56">
        <f>IFERROR(IF(AND(M$24&gt;$D13-1,M24&lt;=$D9-1),1,0),"")</f>
        <v>1</v>
      </c>
      <c r="N29" s="56">
        <f t="shared" ref="N29:BY29" si="15">IFERROR(IF(AND(N$24&gt;$D13-1,N24&lt;=$D9-1),1,0),"")</f>
        <v>1</v>
      </c>
      <c r="O29" s="56">
        <f t="shared" si="15"/>
        <v>1</v>
      </c>
      <c r="P29" s="56">
        <f t="shared" si="15"/>
        <v>1</v>
      </c>
      <c r="Q29" s="56">
        <f t="shared" si="15"/>
        <v>1</v>
      </c>
      <c r="R29" s="56">
        <f t="shared" si="15"/>
        <v>1</v>
      </c>
      <c r="S29" s="56">
        <f t="shared" si="15"/>
        <v>1</v>
      </c>
      <c r="T29" s="56">
        <f t="shared" si="15"/>
        <v>1</v>
      </c>
      <c r="U29" s="56">
        <f t="shared" si="15"/>
        <v>1</v>
      </c>
      <c r="V29" s="56">
        <f t="shared" si="15"/>
        <v>1</v>
      </c>
      <c r="W29" s="56">
        <f t="shared" si="15"/>
        <v>1</v>
      </c>
      <c r="X29" s="56">
        <f t="shared" si="15"/>
        <v>1</v>
      </c>
      <c r="Y29" s="56">
        <f t="shared" si="15"/>
        <v>1</v>
      </c>
      <c r="Z29" s="56">
        <f t="shared" si="15"/>
        <v>1</v>
      </c>
      <c r="AA29" s="56">
        <f t="shared" si="15"/>
        <v>1</v>
      </c>
      <c r="AB29" s="56">
        <f t="shared" si="15"/>
        <v>1</v>
      </c>
      <c r="AC29" s="56">
        <f t="shared" si="15"/>
        <v>1</v>
      </c>
      <c r="AD29" s="56">
        <f t="shared" si="15"/>
        <v>1</v>
      </c>
      <c r="AE29" s="56">
        <f t="shared" si="15"/>
        <v>1</v>
      </c>
      <c r="AF29" s="56">
        <f t="shared" si="15"/>
        <v>1</v>
      </c>
      <c r="AG29" s="56">
        <f t="shared" si="15"/>
        <v>1</v>
      </c>
      <c r="AH29" s="56">
        <f t="shared" si="15"/>
        <v>1</v>
      </c>
      <c r="AI29" s="56">
        <f t="shared" si="15"/>
        <v>1</v>
      </c>
      <c r="AJ29" s="56">
        <f t="shared" si="15"/>
        <v>1</v>
      </c>
      <c r="AK29" s="56">
        <f t="shared" si="15"/>
        <v>1</v>
      </c>
      <c r="AL29" s="56">
        <f t="shared" si="15"/>
        <v>1</v>
      </c>
      <c r="AM29" s="56">
        <f t="shared" si="15"/>
        <v>1</v>
      </c>
      <c r="AN29" s="56">
        <f t="shared" si="15"/>
        <v>1</v>
      </c>
      <c r="AO29" s="56">
        <f t="shared" si="15"/>
        <v>1</v>
      </c>
      <c r="AP29" s="56">
        <f t="shared" si="15"/>
        <v>1</v>
      </c>
      <c r="AQ29" s="56">
        <f t="shared" si="15"/>
        <v>1</v>
      </c>
      <c r="AR29" s="56">
        <f t="shared" si="15"/>
        <v>1</v>
      </c>
      <c r="AS29" s="56">
        <f t="shared" si="15"/>
        <v>1</v>
      </c>
      <c r="AT29" s="56">
        <f t="shared" si="15"/>
        <v>1</v>
      </c>
      <c r="AU29" s="56">
        <f t="shared" si="15"/>
        <v>1</v>
      </c>
      <c r="AV29" s="56">
        <f t="shared" si="15"/>
        <v>1</v>
      </c>
      <c r="AW29" s="56">
        <f t="shared" si="15"/>
        <v>1</v>
      </c>
      <c r="AX29" s="56">
        <f t="shared" si="15"/>
        <v>1</v>
      </c>
      <c r="AY29" s="56">
        <f t="shared" si="15"/>
        <v>1</v>
      </c>
      <c r="AZ29" s="56">
        <f t="shared" si="15"/>
        <v>1</v>
      </c>
      <c r="BA29" s="56">
        <f t="shared" si="15"/>
        <v>1</v>
      </c>
      <c r="BB29" s="56">
        <f t="shared" si="15"/>
        <v>1</v>
      </c>
      <c r="BC29" s="56">
        <f t="shared" si="15"/>
        <v>1</v>
      </c>
      <c r="BD29" s="56">
        <f t="shared" si="15"/>
        <v>1</v>
      </c>
      <c r="BE29" s="56">
        <f t="shared" si="15"/>
        <v>1</v>
      </c>
      <c r="BF29" s="56">
        <f t="shared" si="15"/>
        <v>1</v>
      </c>
      <c r="BG29" s="56">
        <f t="shared" si="15"/>
        <v>1</v>
      </c>
      <c r="BH29" s="56">
        <f t="shared" si="15"/>
        <v>1</v>
      </c>
      <c r="BI29" s="56">
        <f t="shared" si="15"/>
        <v>1</v>
      </c>
      <c r="BJ29" s="56">
        <f t="shared" si="15"/>
        <v>1</v>
      </c>
      <c r="BK29" s="56">
        <f t="shared" si="15"/>
        <v>1</v>
      </c>
      <c r="BL29" s="56">
        <f t="shared" si="15"/>
        <v>1</v>
      </c>
      <c r="BM29" s="56">
        <f t="shared" si="15"/>
        <v>0</v>
      </c>
      <c r="BN29" s="56">
        <f t="shared" si="15"/>
        <v>0</v>
      </c>
      <c r="BO29" s="56">
        <f t="shared" si="15"/>
        <v>0</v>
      </c>
      <c r="BP29" s="56">
        <f t="shared" si="15"/>
        <v>0</v>
      </c>
      <c r="BQ29" s="56">
        <f t="shared" si="15"/>
        <v>0</v>
      </c>
      <c r="BR29" s="56">
        <f t="shared" si="15"/>
        <v>0</v>
      </c>
      <c r="BS29" s="56">
        <f t="shared" si="15"/>
        <v>0</v>
      </c>
      <c r="BT29" s="56">
        <f t="shared" si="15"/>
        <v>0</v>
      </c>
      <c r="BU29" s="56">
        <f t="shared" si="15"/>
        <v>0</v>
      </c>
      <c r="BV29" s="56">
        <f t="shared" si="15"/>
        <v>0</v>
      </c>
      <c r="BW29" s="56">
        <f t="shared" si="15"/>
        <v>0</v>
      </c>
      <c r="BX29" s="56">
        <f t="shared" si="15"/>
        <v>0</v>
      </c>
      <c r="BY29" s="56">
        <f t="shared" si="15"/>
        <v>0</v>
      </c>
      <c r="BZ29" s="56">
        <f t="shared" ref="BZ29:DU29" si="16">IFERROR(IF(AND(BZ$24&gt;$D13-1,BZ24&lt;=$D9-1),1,0),"")</f>
        <v>0</v>
      </c>
      <c r="CA29" s="56">
        <f t="shared" si="16"/>
        <v>0</v>
      </c>
      <c r="CB29" s="56">
        <f t="shared" si="16"/>
        <v>0</v>
      </c>
      <c r="CC29" s="56">
        <f t="shared" si="16"/>
        <v>0</v>
      </c>
      <c r="CD29" s="56">
        <f t="shared" si="16"/>
        <v>0</v>
      </c>
      <c r="CE29" s="56">
        <f t="shared" si="16"/>
        <v>0</v>
      </c>
      <c r="CF29" s="56">
        <f t="shared" si="16"/>
        <v>0</v>
      </c>
      <c r="CG29" s="56">
        <f t="shared" si="16"/>
        <v>0</v>
      </c>
      <c r="CH29" s="56">
        <f t="shared" si="16"/>
        <v>0</v>
      </c>
      <c r="CI29" s="56">
        <f t="shared" si="16"/>
        <v>0</v>
      </c>
      <c r="CJ29" s="56">
        <f t="shared" si="16"/>
        <v>0</v>
      </c>
      <c r="CK29" s="56">
        <f t="shared" si="16"/>
        <v>0</v>
      </c>
      <c r="CL29" s="56">
        <f t="shared" si="16"/>
        <v>0</v>
      </c>
      <c r="CM29" s="56">
        <f t="shared" si="16"/>
        <v>0</v>
      </c>
      <c r="CN29" s="56">
        <f t="shared" si="16"/>
        <v>0</v>
      </c>
      <c r="CO29" s="56">
        <f t="shared" si="16"/>
        <v>0</v>
      </c>
      <c r="CP29" s="56">
        <f t="shared" si="16"/>
        <v>0</v>
      </c>
      <c r="CQ29" s="56">
        <f t="shared" si="16"/>
        <v>0</v>
      </c>
      <c r="CR29" s="56">
        <f t="shared" si="16"/>
        <v>0</v>
      </c>
      <c r="CS29" s="56">
        <f t="shared" si="16"/>
        <v>0</v>
      </c>
      <c r="CT29" s="56">
        <f t="shared" si="16"/>
        <v>0</v>
      </c>
      <c r="CU29" s="56">
        <f t="shared" si="16"/>
        <v>0</v>
      </c>
      <c r="CV29" s="56">
        <f t="shared" si="16"/>
        <v>0</v>
      </c>
      <c r="CW29" s="56">
        <f t="shared" si="16"/>
        <v>0</v>
      </c>
      <c r="CX29" s="56">
        <f t="shared" si="16"/>
        <v>0</v>
      </c>
      <c r="CY29" s="56">
        <f t="shared" si="16"/>
        <v>0</v>
      </c>
      <c r="CZ29" s="56">
        <f t="shared" si="16"/>
        <v>0</v>
      </c>
      <c r="DA29" s="56">
        <f t="shared" si="16"/>
        <v>0</v>
      </c>
      <c r="DB29" s="56">
        <f t="shared" si="16"/>
        <v>0</v>
      </c>
      <c r="DC29" s="56">
        <f t="shared" si="16"/>
        <v>0</v>
      </c>
      <c r="DD29" s="56">
        <f t="shared" si="16"/>
        <v>0</v>
      </c>
      <c r="DE29" s="56">
        <f t="shared" si="16"/>
        <v>0</v>
      </c>
      <c r="DF29" s="56">
        <f t="shared" si="16"/>
        <v>0</v>
      </c>
      <c r="DG29" s="56">
        <f t="shared" si="16"/>
        <v>0</v>
      </c>
      <c r="DH29" s="56">
        <f t="shared" si="16"/>
        <v>0</v>
      </c>
      <c r="DI29" s="56">
        <f t="shared" si="16"/>
        <v>0</v>
      </c>
      <c r="DJ29" s="56">
        <f t="shared" si="16"/>
        <v>0</v>
      </c>
      <c r="DK29" s="56">
        <f t="shared" si="16"/>
        <v>0</v>
      </c>
      <c r="DL29" s="56">
        <f t="shared" si="16"/>
        <v>0</v>
      </c>
      <c r="DM29" s="56">
        <f t="shared" si="16"/>
        <v>0</v>
      </c>
      <c r="DN29" s="56">
        <f t="shared" si="16"/>
        <v>0</v>
      </c>
      <c r="DO29" s="56">
        <f t="shared" si="16"/>
        <v>0</v>
      </c>
      <c r="DP29" s="56">
        <f t="shared" si="16"/>
        <v>0</v>
      </c>
      <c r="DQ29" s="56">
        <f t="shared" si="16"/>
        <v>0</v>
      </c>
      <c r="DR29" s="56">
        <f t="shared" si="16"/>
        <v>0</v>
      </c>
      <c r="DS29" s="56">
        <f t="shared" si="16"/>
        <v>0</v>
      </c>
      <c r="DT29" s="56">
        <f t="shared" si="16"/>
        <v>0</v>
      </c>
      <c r="DU29" s="56">
        <f t="shared" si="16"/>
        <v>0</v>
      </c>
    </row>
    <row r="30" spans="1:125" customFormat="1" ht="11.25" customHeight="1">
      <c r="A30" s="2" t="s">
        <v>174</v>
      </c>
      <c r="B30" s="2"/>
      <c r="C30" s="1"/>
      <c r="D30" s="1"/>
      <c r="E30" s="56">
        <f>IFERROR(IF(E24&lt;=$D9-1,1,0),"")</f>
        <v>1</v>
      </c>
      <c r="F30" s="56">
        <f t="shared" ref="F30:BQ30" si="17">IFERROR(IF(F24&lt;=$D9-1,1,0),"")</f>
        <v>1</v>
      </c>
      <c r="G30" s="56">
        <f t="shared" si="17"/>
        <v>1</v>
      </c>
      <c r="H30" s="56">
        <f t="shared" si="17"/>
        <v>1</v>
      </c>
      <c r="I30" s="56">
        <f t="shared" si="17"/>
        <v>1</v>
      </c>
      <c r="J30" s="56">
        <f t="shared" si="17"/>
        <v>1</v>
      </c>
      <c r="K30" s="56">
        <f t="shared" si="17"/>
        <v>1</v>
      </c>
      <c r="L30" s="56">
        <f t="shared" si="17"/>
        <v>1</v>
      </c>
      <c r="M30" s="56">
        <f t="shared" si="17"/>
        <v>1</v>
      </c>
      <c r="N30" s="56">
        <f t="shared" si="17"/>
        <v>1</v>
      </c>
      <c r="O30" s="56">
        <f t="shared" si="17"/>
        <v>1</v>
      </c>
      <c r="P30" s="56">
        <f t="shared" si="17"/>
        <v>1</v>
      </c>
      <c r="Q30" s="56">
        <f t="shared" si="17"/>
        <v>1</v>
      </c>
      <c r="R30" s="56">
        <f t="shared" si="17"/>
        <v>1</v>
      </c>
      <c r="S30" s="56">
        <f t="shared" si="17"/>
        <v>1</v>
      </c>
      <c r="T30" s="56">
        <f t="shared" si="17"/>
        <v>1</v>
      </c>
      <c r="U30" s="56">
        <f t="shared" si="17"/>
        <v>1</v>
      </c>
      <c r="V30" s="56">
        <f t="shared" si="17"/>
        <v>1</v>
      </c>
      <c r="W30" s="56">
        <f t="shared" si="17"/>
        <v>1</v>
      </c>
      <c r="X30" s="56">
        <f t="shared" si="17"/>
        <v>1</v>
      </c>
      <c r="Y30" s="56">
        <f t="shared" si="17"/>
        <v>1</v>
      </c>
      <c r="Z30" s="56">
        <f t="shared" si="17"/>
        <v>1</v>
      </c>
      <c r="AA30" s="56">
        <f t="shared" si="17"/>
        <v>1</v>
      </c>
      <c r="AB30" s="56">
        <f t="shared" si="17"/>
        <v>1</v>
      </c>
      <c r="AC30" s="56">
        <f t="shared" si="17"/>
        <v>1</v>
      </c>
      <c r="AD30" s="56">
        <f t="shared" si="17"/>
        <v>1</v>
      </c>
      <c r="AE30" s="56">
        <f t="shared" si="17"/>
        <v>1</v>
      </c>
      <c r="AF30" s="56">
        <f t="shared" si="17"/>
        <v>1</v>
      </c>
      <c r="AG30" s="56">
        <f t="shared" si="17"/>
        <v>1</v>
      </c>
      <c r="AH30" s="56">
        <f t="shared" si="17"/>
        <v>1</v>
      </c>
      <c r="AI30" s="56">
        <f t="shared" si="17"/>
        <v>1</v>
      </c>
      <c r="AJ30" s="56">
        <f t="shared" si="17"/>
        <v>1</v>
      </c>
      <c r="AK30" s="56">
        <f t="shared" si="17"/>
        <v>1</v>
      </c>
      <c r="AL30" s="56">
        <f t="shared" si="17"/>
        <v>1</v>
      </c>
      <c r="AM30" s="56">
        <f t="shared" si="17"/>
        <v>1</v>
      </c>
      <c r="AN30" s="56">
        <f t="shared" si="17"/>
        <v>1</v>
      </c>
      <c r="AO30" s="56">
        <f t="shared" si="17"/>
        <v>1</v>
      </c>
      <c r="AP30" s="56">
        <f t="shared" si="17"/>
        <v>1</v>
      </c>
      <c r="AQ30" s="56">
        <f t="shared" si="17"/>
        <v>1</v>
      </c>
      <c r="AR30" s="56">
        <f t="shared" si="17"/>
        <v>1</v>
      </c>
      <c r="AS30" s="56">
        <f t="shared" si="17"/>
        <v>1</v>
      </c>
      <c r="AT30" s="56">
        <f t="shared" si="17"/>
        <v>1</v>
      </c>
      <c r="AU30" s="56">
        <f t="shared" si="17"/>
        <v>1</v>
      </c>
      <c r="AV30" s="56">
        <f t="shared" si="17"/>
        <v>1</v>
      </c>
      <c r="AW30" s="56">
        <f t="shared" si="17"/>
        <v>1</v>
      </c>
      <c r="AX30" s="56">
        <f t="shared" si="17"/>
        <v>1</v>
      </c>
      <c r="AY30" s="56">
        <f t="shared" si="17"/>
        <v>1</v>
      </c>
      <c r="AZ30" s="56">
        <f t="shared" si="17"/>
        <v>1</v>
      </c>
      <c r="BA30" s="56">
        <f t="shared" si="17"/>
        <v>1</v>
      </c>
      <c r="BB30" s="56">
        <f t="shared" si="17"/>
        <v>1</v>
      </c>
      <c r="BC30" s="56">
        <f t="shared" si="17"/>
        <v>1</v>
      </c>
      <c r="BD30" s="56">
        <f t="shared" si="17"/>
        <v>1</v>
      </c>
      <c r="BE30" s="56">
        <f t="shared" si="17"/>
        <v>1</v>
      </c>
      <c r="BF30" s="56">
        <f t="shared" si="17"/>
        <v>1</v>
      </c>
      <c r="BG30" s="56">
        <f t="shared" si="17"/>
        <v>1</v>
      </c>
      <c r="BH30" s="56">
        <f t="shared" si="17"/>
        <v>1</v>
      </c>
      <c r="BI30" s="56">
        <f t="shared" si="17"/>
        <v>1</v>
      </c>
      <c r="BJ30" s="56">
        <f t="shared" si="17"/>
        <v>1</v>
      </c>
      <c r="BK30" s="56">
        <f t="shared" si="17"/>
        <v>1</v>
      </c>
      <c r="BL30" s="56">
        <f t="shared" si="17"/>
        <v>1</v>
      </c>
      <c r="BM30" s="56">
        <f t="shared" si="17"/>
        <v>0</v>
      </c>
      <c r="BN30" s="56">
        <f t="shared" si="17"/>
        <v>0</v>
      </c>
      <c r="BO30" s="56">
        <f t="shared" si="17"/>
        <v>0</v>
      </c>
      <c r="BP30" s="56">
        <f t="shared" si="17"/>
        <v>0</v>
      </c>
      <c r="BQ30" s="56">
        <f t="shared" si="17"/>
        <v>0</v>
      </c>
      <c r="BR30" s="56">
        <f t="shared" ref="BR30:DU30" si="18">IFERROR(IF(BR24&lt;=$D9-1,1,0),"")</f>
        <v>0</v>
      </c>
      <c r="BS30" s="56">
        <f t="shared" si="18"/>
        <v>0</v>
      </c>
      <c r="BT30" s="56">
        <f t="shared" si="18"/>
        <v>0</v>
      </c>
      <c r="BU30" s="56">
        <f t="shared" si="18"/>
        <v>0</v>
      </c>
      <c r="BV30" s="56">
        <f t="shared" si="18"/>
        <v>0</v>
      </c>
      <c r="BW30" s="56">
        <f t="shared" si="18"/>
        <v>0</v>
      </c>
      <c r="BX30" s="56">
        <f t="shared" si="18"/>
        <v>0</v>
      </c>
      <c r="BY30" s="56">
        <f t="shared" si="18"/>
        <v>0</v>
      </c>
      <c r="BZ30" s="56">
        <f t="shared" si="18"/>
        <v>0</v>
      </c>
      <c r="CA30" s="56">
        <f t="shared" si="18"/>
        <v>0</v>
      </c>
      <c r="CB30" s="56">
        <f t="shared" si="18"/>
        <v>0</v>
      </c>
      <c r="CC30" s="56">
        <f t="shared" si="18"/>
        <v>0</v>
      </c>
      <c r="CD30" s="56">
        <f t="shared" si="18"/>
        <v>0</v>
      </c>
      <c r="CE30" s="56">
        <f t="shared" si="18"/>
        <v>0</v>
      </c>
      <c r="CF30" s="56">
        <f t="shared" si="18"/>
        <v>0</v>
      </c>
      <c r="CG30" s="56">
        <f t="shared" si="18"/>
        <v>0</v>
      </c>
      <c r="CH30" s="56">
        <f t="shared" si="18"/>
        <v>0</v>
      </c>
      <c r="CI30" s="56">
        <f t="shared" si="18"/>
        <v>0</v>
      </c>
      <c r="CJ30" s="56">
        <f t="shared" si="18"/>
        <v>0</v>
      </c>
      <c r="CK30" s="56">
        <f t="shared" si="18"/>
        <v>0</v>
      </c>
      <c r="CL30" s="56">
        <f t="shared" si="18"/>
        <v>0</v>
      </c>
      <c r="CM30" s="56">
        <f t="shared" si="18"/>
        <v>0</v>
      </c>
      <c r="CN30" s="56">
        <f t="shared" si="18"/>
        <v>0</v>
      </c>
      <c r="CO30" s="56">
        <f t="shared" si="18"/>
        <v>0</v>
      </c>
      <c r="CP30" s="56">
        <f t="shared" si="18"/>
        <v>0</v>
      </c>
      <c r="CQ30" s="56">
        <f t="shared" si="18"/>
        <v>0</v>
      </c>
      <c r="CR30" s="56">
        <f t="shared" si="18"/>
        <v>0</v>
      </c>
      <c r="CS30" s="56">
        <f t="shared" si="18"/>
        <v>0</v>
      </c>
      <c r="CT30" s="56">
        <f t="shared" si="18"/>
        <v>0</v>
      </c>
      <c r="CU30" s="56">
        <f t="shared" si="18"/>
        <v>0</v>
      </c>
      <c r="CV30" s="56">
        <f t="shared" si="18"/>
        <v>0</v>
      </c>
      <c r="CW30" s="56">
        <f t="shared" si="18"/>
        <v>0</v>
      </c>
      <c r="CX30" s="56">
        <f t="shared" si="18"/>
        <v>0</v>
      </c>
      <c r="CY30" s="56">
        <f t="shared" si="18"/>
        <v>0</v>
      </c>
      <c r="CZ30" s="56">
        <f t="shared" si="18"/>
        <v>0</v>
      </c>
      <c r="DA30" s="56">
        <f t="shared" si="18"/>
        <v>0</v>
      </c>
      <c r="DB30" s="56">
        <f t="shared" si="18"/>
        <v>0</v>
      </c>
      <c r="DC30" s="56">
        <f t="shared" si="18"/>
        <v>0</v>
      </c>
      <c r="DD30" s="56">
        <f t="shared" si="18"/>
        <v>0</v>
      </c>
      <c r="DE30" s="56">
        <f t="shared" si="18"/>
        <v>0</v>
      </c>
      <c r="DF30" s="56">
        <f t="shared" si="18"/>
        <v>0</v>
      </c>
      <c r="DG30" s="56">
        <f t="shared" si="18"/>
        <v>0</v>
      </c>
      <c r="DH30" s="56">
        <f t="shared" si="18"/>
        <v>0</v>
      </c>
      <c r="DI30" s="56">
        <f t="shared" si="18"/>
        <v>0</v>
      </c>
      <c r="DJ30" s="56">
        <f t="shared" si="18"/>
        <v>0</v>
      </c>
      <c r="DK30" s="56">
        <f t="shared" si="18"/>
        <v>0</v>
      </c>
      <c r="DL30" s="56">
        <f t="shared" si="18"/>
        <v>0</v>
      </c>
      <c r="DM30" s="56">
        <f t="shared" si="18"/>
        <v>0</v>
      </c>
      <c r="DN30" s="56">
        <f t="shared" si="18"/>
        <v>0</v>
      </c>
      <c r="DO30" s="56">
        <f t="shared" si="18"/>
        <v>0</v>
      </c>
      <c r="DP30" s="56">
        <f t="shared" si="18"/>
        <v>0</v>
      </c>
      <c r="DQ30" s="56">
        <f t="shared" si="18"/>
        <v>0</v>
      </c>
      <c r="DR30" s="56">
        <f t="shared" si="18"/>
        <v>0</v>
      </c>
      <c r="DS30" s="56">
        <f t="shared" si="18"/>
        <v>0</v>
      </c>
      <c r="DT30" s="56">
        <f t="shared" si="18"/>
        <v>0</v>
      </c>
      <c r="DU30" s="56">
        <f t="shared" si="18"/>
        <v>0</v>
      </c>
    </row>
    <row r="31" spans="1:125" customFormat="1" ht="11.25" customHeight="1">
      <c r="A31" s="17" t="s">
        <v>175</v>
      </c>
      <c r="B31" s="2"/>
      <c r="C31" s="1"/>
      <c r="D31" s="1"/>
      <c r="E31" s="56">
        <f>IFERROR(SUM(E33:E42),"")</f>
        <v>0</v>
      </c>
      <c r="F31" s="56">
        <f t="shared" ref="F31:BQ31" si="19">IFERROR(SUM(F33:F42),"")</f>
        <v>0</v>
      </c>
      <c r="G31" s="56">
        <f t="shared" si="19"/>
        <v>0</v>
      </c>
      <c r="H31" s="56">
        <f t="shared" si="19"/>
        <v>0</v>
      </c>
      <c r="I31" s="56">
        <f t="shared" si="19"/>
        <v>0</v>
      </c>
      <c r="J31" s="56">
        <f t="shared" si="19"/>
        <v>0</v>
      </c>
      <c r="K31" s="56">
        <f t="shared" si="19"/>
        <v>0</v>
      </c>
      <c r="L31" s="56">
        <f t="shared" si="19"/>
        <v>1</v>
      </c>
      <c r="M31" s="56">
        <f t="shared" si="19"/>
        <v>0</v>
      </c>
      <c r="N31" s="56">
        <f t="shared" si="19"/>
        <v>0</v>
      </c>
      <c r="O31" s="56">
        <f t="shared" si="19"/>
        <v>0</v>
      </c>
      <c r="P31" s="56">
        <f t="shared" si="19"/>
        <v>0</v>
      </c>
      <c r="Q31" s="56">
        <f t="shared" si="19"/>
        <v>0</v>
      </c>
      <c r="R31" s="56">
        <f t="shared" si="19"/>
        <v>0</v>
      </c>
      <c r="S31" s="56">
        <f t="shared" si="19"/>
        <v>0</v>
      </c>
      <c r="T31" s="56">
        <f t="shared" si="19"/>
        <v>0</v>
      </c>
      <c r="U31" s="56">
        <f t="shared" si="19"/>
        <v>0</v>
      </c>
      <c r="V31" s="56">
        <f t="shared" si="19"/>
        <v>0</v>
      </c>
      <c r="W31" s="56">
        <f t="shared" si="19"/>
        <v>0</v>
      </c>
      <c r="X31" s="56">
        <f t="shared" si="19"/>
        <v>0</v>
      </c>
      <c r="Y31" s="56">
        <f t="shared" si="19"/>
        <v>0</v>
      </c>
      <c r="Z31" s="56">
        <f t="shared" si="19"/>
        <v>0</v>
      </c>
      <c r="AA31" s="56">
        <f t="shared" si="19"/>
        <v>0</v>
      </c>
      <c r="AB31" s="56">
        <f t="shared" si="19"/>
        <v>0</v>
      </c>
      <c r="AC31" s="56">
        <f t="shared" si="19"/>
        <v>0</v>
      </c>
      <c r="AD31" s="56">
        <f t="shared" si="19"/>
        <v>0</v>
      </c>
      <c r="AE31" s="56">
        <f t="shared" si="19"/>
        <v>0</v>
      </c>
      <c r="AF31" s="56">
        <f t="shared" si="19"/>
        <v>0</v>
      </c>
      <c r="AG31" s="56">
        <f t="shared" si="19"/>
        <v>0</v>
      </c>
      <c r="AH31" s="56">
        <f t="shared" si="19"/>
        <v>0</v>
      </c>
      <c r="AI31" s="56">
        <f t="shared" si="19"/>
        <v>0</v>
      </c>
      <c r="AJ31" s="56">
        <f t="shared" si="19"/>
        <v>0</v>
      </c>
      <c r="AK31" s="56">
        <f t="shared" si="19"/>
        <v>0</v>
      </c>
      <c r="AL31" s="56">
        <f t="shared" si="19"/>
        <v>0</v>
      </c>
      <c r="AM31" s="56">
        <f t="shared" si="19"/>
        <v>0</v>
      </c>
      <c r="AN31" s="56">
        <f t="shared" si="19"/>
        <v>0</v>
      </c>
      <c r="AO31" s="56">
        <f t="shared" si="19"/>
        <v>0</v>
      </c>
      <c r="AP31" s="56">
        <f t="shared" si="19"/>
        <v>0</v>
      </c>
      <c r="AQ31" s="56">
        <f t="shared" si="19"/>
        <v>0</v>
      </c>
      <c r="AR31" s="56">
        <f t="shared" si="19"/>
        <v>0</v>
      </c>
      <c r="AS31" s="56">
        <f t="shared" si="19"/>
        <v>0</v>
      </c>
      <c r="AT31" s="56">
        <f t="shared" si="19"/>
        <v>0</v>
      </c>
      <c r="AU31" s="56">
        <f t="shared" si="19"/>
        <v>0</v>
      </c>
      <c r="AV31" s="56">
        <f t="shared" si="19"/>
        <v>0</v>
      </c>
      <c r="AW31" s="56">
        <f t="shared" si="19"/>
        <v>0</v>
      </c>
      <c r="AX31" s="56">
        <f t="shared" si="19"/>
        <v>0</v>
      </c>
      <c r="AY31" s="56">
        <f t="shared" si="19"/>
        <v>0</v>
      </c>
      <c r="AZ31" s="56">
        <f t="shared" si="19"/>
        <v>0</v>
      </c>
      <c r="BA31" s="56">
        <f t="shared" si="19"/>
        <v>0</v>
      </c>
      <c r="BB31" s="56">
        <f t="shared" si="19"/>
        <v>0</v>
      </c>
      <c r="BC31" s="56">
        <f t="shared" si="19"/>
        <v>0</v>
      </c>
      <c r="BD31" s="56">
        <f t="shared" si="19"/>
        <v>0</v>
      </c>
      <c r="BE31" s="56">
        <f t="shared" si="19"/>
        <v>0</v>
      </c>
      <c r="BF31" s="56">
        <f t="shared" si="19"/>
        <v>0</v>
      </c>
      <c r="BG31" s="56">
        <f t="shared" si="19"/>
        <v>0</v>
      </c>
      <c r="BH31" s="56">
        <f t="shared" si="19"/>
        <v>0</v>
      </c>
      <c r="BI31" s="56">
        <f t="shared" si="19"/>
        <v>0</v>
      </c>
      <c r="BJ31" s="56">
        <f t="shared" si="19"/>
        <v>0</v>
      </c>
      <c r="BK31" s="56">
        <f t="shared" si="19"/>
        <v>0</v>
      </c>
      <c r="BL31" s="56">
        <f t="shared" si="19"/>
        <v>0</v>
      </c>
      <c r="BM31" s="56">
        <f t="shared" si="19"/>
        <v>0</v>
      </c>
      <c r="BN31" s="56">
        <f t="shared" si="19"/>
        <v>0</v>
      </c>
      <c r="BO31" s="56">
        <f t="shared" si="19"/>
        <v>0</v>
      </c>
      <c r="BP31" s="56">
        <f t="shared" si="19"/>
        <v>0</v>
      </c>
      <c r="BQ31" s="56">
        <f t="shared" si="19"/>
        <v>0</v>
      </c>
      <c r="BR31" s="56">
        <f t="shared" ref="BR31:DU31" si="20">IFERROR(SUM(BR33:BR42),"")</f>
        <v>0</v>
      </c>
      <c r="BS31" s="56">
        <f t="shared" si="20"/>
        <v>0</v>
      </c>
      <c r="BT31" s="56">
        <f t="shared" si="20"/>
        <v>0</v>
      </c>
      <c r="BU31" s="56">
        <f t="shared" si="20"/>
        <v>0</v>
      </c>
      <c r="BV31" s="56">
        <f t="shared" si="20"/>
        <v>0</v>
      </c>
      <c r="BW31" s="56">
        <f t="shared" si="20"/>
        <v>0</v>
      </c>
      <c r="BX31" s="56">
        <f t="shared" si="20"/>
        <v>0</v>
      </c>
      <c r="BY31" s="56">
        <f t="shared" si="20"/>
        <v>0</v>
      </c>
      <c r="BZ31" s="56">
        <f t="shared" si="20"/>
        <v>0</v>
      </c>
      <c r="CA31" s="56">
        <f t="shared" si="20"/>
        <v>0</v>
      </c>
      <c r="CB31" s="56">
        <f t="shared" si="20"/>
        <v>0</v>
      </c>
      <c r="CC31" s="56">
        <f t="shared" si="20"/>
        <v>0</v>
      </c>
      <c r="CD31" s="56">
        <f t="shared" si="20"/>
        <v>0</v>
      </c>
      <c r="CE31" s="56">
        <f t="shared" si="20"/>
        <v>0</v>
      </c>
      <c r="CF31" s="56">
        <f t="shared" si="20"/>
        <v>0</v>
      </c>
      <c r="CG31" s="56">
        <f t="shared" si="20"/>
        <v>0</v>
      </c>
      <c r="CH31" s="56">
        <f t="shared" si="20"/>
        <v>0</v>
      </c>
      <c r="CI31" s="56">
        <f t="shared" si="20"/>
        <v>0</v>
      </c>
      <c r="CJ31" s="56">
        <f t="shared" si="20"/>
        <v>0</v>
      </c>
      <c r="CK31" s="56">
        <f t="shared" si="20"/>
        <v>0</v>
      </c>
      <c r="CL31" s="56">
        <f t="shared" si="20"/>
        <v>0</v>
      </c>
      <c r="CM31" s="56">
        <f t="shared" si="20"/>
        <v>0</v>
      </c>
      <c r="CN31" s="56">
        <f t="shared" si="20"/>
        <v>0</v>
      </c>
      <c r="CO31" s="56">
        <f t="shared" si="20"/>
        <v>0</v>
      </c>
      <c r="CP31" s="56">
        <f t="shared" si="20"/>
        <v>0</v>
      </c>
      <c r="CQ31" s="56">
        <f t="shared" si="20"/>
        <v>0</v>
      </c>
      <c r="CR31" s="56">
        <f t="shared" si="20"/>
        <v>0</v>
      </c>
      <c r="CS31" s="56">
        <f t="shared" si="20"/>
        <v>0</v>
      </c>
      <c r="CT31" s="56">
        <f t="shared" si="20"/>
        <v>0</v>
      </c>
      <c r="CU31" s="56">
        <f t="shared" si="20"/>
        <v>0</v>
      </c>
      <c r="CV31" s="56">
        <f t="shared" si="20"/>
        <v>0</v>
      </c>
      <c r="CW31" s="56">
        <f t="shared" si="20"/>
        <v>0</v>
      </c>
      <c r="CX31" s="56">
        <f t="shared" si="20"/>
        <v>0</v>
      </c>
      <c r="CY31" s="56">
        <f t="shared" si="20"/>
        <v>0</v>
      </c>
      <c r="CZ31" s="56">
        <f t="shared" si="20"/>
        <v>0</v>
      </c>
      <c r="DA31" s="56">
        <f t="shared" si="20"/>
        <v>0</v>
      </c>
      <c r="DB31" s="56">
        <f t="shared" si="20"/>
        <v>0</v>
      </c>
      <c r="DC31" s="56">
        <f t="shared" si="20"/>
        <v>0</v>
      </c>
      <c r="DD31" s="56">
        <f t="shared" si="20"/>
        <v>0</v>
      </c>
      <c r="DE31" s="56">
        <f t="shared" si="20"/>
        <v>0</v>
      </c>
      <c r="DF31" s="56">
        <f t="shared" si="20"/>
        <v>0</v>
      </c>
      <c r="DG31" s="56">
        <f t="shared" si="20"/>
        <v>0</v>
      </c>
      <c r="DH31" s="56">
        <f t="shared" si="20"/>
        <v>0</v>
      </c>
      <c r="DI31" s="56">
        <f t="shared" si="20"/>
        <v>0</v>
      </c>
      <c r="DJ31" s="56">
        <f t="shared" si="20"/>
        <v>0</v>
      </c>
      <c r="DK31" s="56">
        <f t="shared" si="20"/>
        <v>0</v>
      </c>
      <c r="DL31" s="56">
        <f t="shared" si="20"/>
        <v>0</v>
      </c>
      <c r="DM31" s="56">
        <f t="shared" si="20"/>
        <v>0</v>
      </c>
      <c r="DN31" s="56">
        <f t="shared" si="20"/>
        <v>0</v>
      </c>
      <c r="DO31" s="56">
        <f t="shared" si="20"/>
        <v>0</v>
      </c>
      <c r="DP31" s="56">
        <f t="shared" si="20"/>
        <v>0</v>
      </c>
      <c r="DQ31" s="56">
        <f t="shared" si="20"/>
        <v>0</v>
      </c>
      <c r="DR31" s="56">
        <f t="shared" si="20"/>
        <v>0</v>
      </c>
      <c r="DS31" s="56">
        <f t="shared" si="20"/>
        <v>0</v>
      </c>
      <c r="DT31" s="56">
        <f t="shared" si="20"/>
        <v>0</v>
      </c>
      <c r="DU31" s="56">
        <f t="shared" si="20"/>
        <v>0</v>
      </c>
    </row>
    <row r="32" spans="1:125" customFormat="1" ht="11.25" customHeight="1">
      <c r="A32" s="14"/>
      <c r="B32" s="2"/>
      <c r="C32" s="1"/>
      <c r="D32" s="1"/>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row>
    <row r="33" spans="1:125" customFormat="1" ht="11.25" customHeight="1">
      <c r="A33" s="17" t="s">
        <v>162</v>
      </c>
      <c r="B33" s="2"/>
      <c r="C33" s="1"/>
      <c r="D33" s="1">
        <v>1</v>
      </c>
      <c r="E33" s="56">
        <f t="shared" ref="E33:E42" si="21">IFERROR(IF(AND(E$24&lt;$D$9,$D33&lt;=$D$20,E$24&gt;=$D$19+$D$16*($D33-1),E$24&lt;$D$19+$D$16*($D33-1)+$D$20),1,0),"")</f>
        <v>0</v>
      </c>
      <c r="F33" s="56">
        <f t="shared" ref="F33:BQ34" si="22">IFERROR(IF(AND(F$24&lt;$D$9,$D33&lt;=$D$20,F$24&gt;=$D$19+$D$16*($D33-1),F$24&lt;$D$19+$D$16*($D33-1)+$D$20),1,0),"")</f>
        <v>0</v>
      </c>
      <c r="G33" s="56">
        <f t="shared" si="22"/>
        <v>0</v>
      </c>
      <c r="H33" s="56">
        <f t="shared" si="22"/>
        <v>0</v>
      </c>
      <c r="I33" s="56">
        <f t="shared" si="22"/>
        <v>0</v>
      </c>
      <c r="J33" s="56">
        <f t="shared" si="22"/>
        <v>0</v>
      </c>
      <c r="K33" s="56">
        <f t="shared" si="22"/>
        <v>0</v>
      </c>
      <c r="L33" s="56">
        <f t="shared" si="22"/>
        <v>1</v>
      </c>
      <c r="M33" s="56">
        <f t="shared" si="22"/>
        <v>0</v>
      </c>
      <c r="N33" s="56">
        <f t="shared" si="22"/>
        <v>0</v>
      </c>
      <c r="O33" s="56">
        <f t="shared" si="22"/>
        <v>0</v>
      </c>
      <c r="P33" s="56">
        <f t="shared" si="22"/>
        <v>0</v>
      </c>
      <c r="Q33" s="56">
        <f t="shared" si="22"/>
        <v>0</v>
      </c>
      <c r="R33" s="56">
        <f t="shared" si="22"/>
        <v>0</v>
      </c>
      <c r="S33" s="56">
        <f t="shared" si="22"/>
        <v>0</v>
      </c>
      <c r="T33" s="56">
        <f t="shared" si="22"/>
        <v>0</v>
      </c>
      <c r="U33" s="56">
        <f t="shared" si="22"/>
        <v>0</v>
      </c>
      <c r="V33" s="56">
        <f t="shared" si="22"/>
        <v>0</v>
      </c>
      <c r="W33" s="56">
        <f t="shared" si="22"/>
        <v>0</v>
      </c>
      <c r="X33" s="56">
        <f t="shared" si="22"/>
        <v>0</v>
      </c>
      <c r="Y33" s="56">
        <f t="shared" si="22"/>
        <v>0</v>
      </c>
      <c r="Z33" s="56">
        <f t="shared" si="22"/>
        <v>0</v>
      </c>
      <c r="AA33" s="56">
        <f t="shared" si="22"/>
        <v>0</v>
      </c>
      <c r="AB33" s="56">
        <f t="shared" si="22"/>
        <v>0</v>
      </c>
      <c r="AC33" s="56">
        <f t="shared" si="22"/>
        <v>0</v>
      </c>
      <c r="AD33" s="56">
        <f t="shared" si="22"/>
        <v>0</v>
      </c>
      <c r="AE33" s="56">
        <f t="shared" si="22"/>
        <v>0</v>
      </c>
      <c r="AF33" s="56">
        <f t="shared" si="22"/>
        <v>0</v>
      </c>
      <c r="AG33" s="56">
        <f t="shared" si="22"/>
        <v>0</v>
      </c>
      <c r="AH33" s="56">
        <f t="shared" si="22"/>
        <v>0</v>
      </c>
      <c r="AI33" s="56">
        <f t="shared" si="22"/>
        <v>0</v>
      </c>
      <c r="AJ33" s="56">
        <f t="shared" si="22"/>
        <v>0</v>
      </c>
      <c r="AK33" s="56">
        <f t="shared" si="22"/>
        <v>0</v>
      </c>
      <c r="AL33" s="56">
        <f t="shared" si="22"/>
        <v>0</v>
      </c>
      <c r="AM33" s="56">
        <f t="shared" si="22"/>
        <v>0</v>
      </c>
      <c r="AN33" s="56">
        <f t="shared" si="22"/>
        <v>0</v>
      </c>
      <c r="AO33" s="56">
        <f t="shared" si="22"/>
        <v>0</v>
      </c>
      <c r="AP33" s="56">
        <f t="shared" si="22"/>
        <v>0</v>
      </c>
      <c r="AQ33" s="56">
        <f t="shared" si="22"/>
        <v>0</v>
      </c>
      <c r="AR33" s="56">
        <f t="shared" si="22"/>
        <v>0</v>
      </c>
      <c r="AS33" s="56">
        <f t="shared" si="22"/>
        <v>0</v>
      </c>
      <c r="AT33" s="56">
        <f t="shared" si="22"/>
        <v>0</v>
      </c>
      <c r="AU33" s="56">
        <f t="shared" si="22"/>
        <v>0</v>
      </c>
      <c r="AV33" s="56">
        <f t="shared" si="22"/>
        <v>0</v>
      </c>
      <c r="AW33" s="56">
        <f t="shared" si="22"/>
        <v>0</v>
      </c>
      <c r="AX33" s="56">
        <f t="shared" si="22"/>
        <v>0</v>
      </c>
      <c r="AY33" s="56">
        <f t="shared" si="22"/>
        <v>0</v>
      </c>
      <c r="AZ33" s="56">
        <f t="shared" si="22"/>
        <v>0</v>
      </c>
      <c r="BA33" s="56">
        <f t="shared" si="22"/>
        <v>0</v>
      </c>
      <c r="BB33" s="56">
        <f t="shared" si="22"/>
        <v>0</v>
      </c>
      <c r="BC33" s="56">
        <f t="shared" si="22"/>
        <v>0</v>
      </c>
      <c r="BD33" s="56">
        <f t="shared" si="22"/>
        <v>0</v>
      </c>
      <c r="BE33" s="56">
        <f t="shared" si="22"/>
        <v>0</v>
      </c>
      <c r="BF33" s="56">
        <f t="shared" si="22"/>
        <v>0</v>
      </c>
      <c r="BG33" s="56">
        <f t="shared" si="22"/>
        <v>0</v>
      </c>
      <c r="BH33" s="56">
        <f t="shared" si="22"/>
        <v>0</v>
      </c>
      <c r="BI33" s="56">
        <f t="shared" si="22"/>
        <v>0</v>
      </c>
      <c r="BJ33" s="56">
        <f t="shared" si="22"/>
        <v>0</v>
      </c>
      <c r="BK33" s="56">
        <f t="shared" si="22"/>
        <v>0</v>
      </c>
      <c r="BL33" s="56">
        <f t="shared" si="22"/>
        <v>0</v>
      </c>
      <c r="BM33" s="56">
        <f t="shared" si="22"/>
        <v>0</v>
      </c>
      <c r="BN33" s="56">
        <f t="shared" si="22"/>
        <v>0</v>
      </c>
      <c r="BO33" s="56">
        <f t="shared" si="22"/>
        <v>0</v>
      </c>
      <c r="BP33" s="56">
        <f t="shared" si="22"/>
        <v>0</v>
      </c>
      <c r="BQ33" s="56">
        <f t="shared" si="22"/>
        <v>0</v>
      </c>
      <c r="BR33" s="56">
        <f t="shared" ref="BR33:DU37" si="23">IFERROR(IF(AND(BR$24&lt;$D$9,$D33&lt;=$D$20,BR$24&gt;=$D$19+$D$16*($D33-1),BR$24&lt;$D$19+$D$16*($D33-1)+$D$20),1,0),"")</f>
        <v>0</v>
      </c>
      <c r="BS33" s="56">
        <f t="shared" si="23"/>
        <v>0</v>
      </c>
      <c r="BT33" s="56">
        <f t="shared" si="23"/>
        <v>0</v>
      </c>
      <c r="BU33" s="56">
        <f t="shared" si="23"/>
        <v>0</v>
      </c>
      <c r="BV33" s="56">
        <f t="shared" si="23"/>
        <v>0</v>
      </c>
      <c r="BW33" s="56">
        <f t="shared" si="23"/>
        <v>0</v>
      </c>
      <c r="BX33" s="56">
        <f t="shared" si="23"/>
        <v>0</v>
      </c>
      <c r="BY33" s="56">
        <f t="shared" si="23"/>
        <v>0</v>
      </c>
      <c r="BZ33" s="56">
        <f t="shared" si="23"/>
        <v>0</v>
      </c>
      <c r="CA33" s="56">
        <f t="shared" si="23"/>
        <v>0</v>
      </c>
      <c r="CB33" s="56">
        <f t="shared" si="23"/>
        <v>0</v>
      </c>
      <c r="CC33" s="56">
        <f t="shared" si="23"/>
        <v>0</v>
      </c>
      <c r="CD33" s="56">
        <f t="shared" si="23"/>
        <v>0</v>
      </c>
      <c r="CE33" s="56">
        <f t="shared" si="23"/>
        <v>0</v>
      </c>
      <c r="CF33" s="56">
        <f t="shared" si="23"/>
        <v>0</v>
      </c>
      <c r="CG33" s="56">
        <f t="shared" si="23"/>
        <v>0</v>
      </c>
      <c r="CH33" s="56">
        <f t="shared" si="23"/>
        <v>0</v>
      </c>
      <c r="CI33" s="56">
        <f t="shared" si="23"/>
        <v>0</v>
      </c>
      <c r="CJ33" s="56">
        <f t="shared" si="23"/>
        <v>0</v>
      </c>
      <c r="CK33" s="56">
        <f t="shared" si="23"/>
        <v>0</v>
      </c>
      <c r="CL33" s="56">
        <f t="shared" si="23"/>
        <v>0</v>
      </c>
      <c r="CM33" s="56">
        <f t="shared" si="23"/>
        <v>0</v>
      </c>
      <c r="CN33" s="56">
        <f t="shared" si="23"/>
        <v>0</v>
      </c>
      <c r="CO33" s="56">
        <f t="shared" si="23"/>
        <v>0</v>
      </c>
      <c r="CP33" s="56">
        <f t="shared" si="23"/>
        <v>0</v>
      </c>
      <c r="CQ33" s="56">
        <f t="shared" si="23"/>
        <v>0</v>
      </c>
      <c r="CR33" s="56">
        <f t="shared" si="23"/>
        <v>0</v>
      </c>
      <c r="CS33" s="56">
        <f t="shared" si="23"/>
        <v>0</v>
      </c>
      <c r="CT33" s="56">
        <f t="shared" si="23"/>
        <v>0</v>
      </c>
      <c r="CU33" s="56">
        <f t="shared" si="23"/>
        <v>0</v>
      </c>
      <c r="CV33" s="56">
        <f t="shared" si="23"/>
        <v>0</v>
      </c>
      <c r="CW33" s="56">
        <f t="shared" si="23"/>
        <v>0</v>
      </c>
      <c r="CX33" s="56">
        <f t="shared" si="23"/>
        <v>0</v>
      </c>
      <c r="CY33" s="56">
        <f t="shared" si="23"/>
        <v>0</v>
      </c>
      <c r="CZ33" s="56">
        <f t="shared" si="23"/>
        <v>0</v>
      </c>
      <c r="DA33" s="56">
        <f t="shared" si="23"/>
        <v>0</v>
      </c>
      <c r="DB33" s="56">
        <f t="shared" si="23"/>
        <v>0</v>
      </c>
      <c r="DC33" s="56">
        <f t="shared" si="23"/>
        <v>0</v>
      </c>
      <c r="DD33" s="56">
        <f t="shared" si="23"/>
        <v>0</v>
      </c>
      <c r="DE33" s="56">
        <f t="shared" si="23"/>
        <v>0</v>
      </c>
      <c r="DF33" s="56">
        <f t="shared" si="23"/>
        <v>0</v>
      </c>
      <c r="DG33" s="56">
        <f t="shared" si="23"/>
        <v>0</v>
      </c>
      <c r="DH33" s="56">
        <f t="shared" si="23"/>
        <v>0</v>
      </c>
      <c r="DI33" s="56">
        <f t="shared" si="23"/>
        <v>0</v>
      </c>
      <c r="DJ33" s="56">
        <f t="shared" si="23"/>
        <v>0</v>
      </c>
      <c r="DK33" s="56">
        <f t="shared" si="23"/>
        <v>0</v>
      </c>
      <c r="DL33" s="56">
        <f t="shared" si="23"/>
        <v>0</v>
      </c>
      <c r="DM33" s="56">
        <f t="shared" si="23"/>
        <v>0</v>
      </c>
      <c r="DN33" s="56">
        <f t="shared" si="23"/>
        <v>0</v>
      </c>
      <c r="DO33" s="56">
        <f t="shared" si="23"/>
        <v>0</v>
      </c>
      <c r="DP33" s="56">
        <f t="shared" si="23"/>
        <v>0</v>
      </c>
      <c r="DQ33" s="56">
        <f t="shared" si="23"/>
        <v>0</v>
      </c>
      <c r="DR33" s="56">
        <f t="shared" si="23"/>
        <v>0</v>
      </c>
      <c r="DS33" s="56">
        <f t="shared" si="23"/>
        <v>0</v>
      </c>
      <c r="DT33" s="56">
        <f t="shared" si="23"/>
        <v>0</v>
      </c>
      <c r="DU33" s="56">
        <f t="shared" si="23"/>
        <v>0</v>
      </c>
    </row>
    <row r="34" spans="1:125" customFormat="1" ht="11.25" customHeight="1">
      <c r="A34" s="14"/>
      <c r="B34" s="2"/>
      <c r="C34" s="1"/>
      <c r="D34" s="1">
        <v>2</v>
      </c>
      <c r="E34" s="56">
        <f t="shared" si="21"/>
        <v>0</v>
      </c>
      <c r="F34" s="56">
        <f t="shared" ref="F34:T34" si="24">IFERROR(IF(AND(F$24&lt;$D$9,$D34&lt;=$D$20,F$24&gt;=$D$19+$D$16*($D34-1),F$24&lt;$D$19+$D$16*($D34-1)+$D$20),1,0),"")</f>
        <v>0</v>
      </c>
      <c r="G34" s="56">
        <f t="shared" si="24"/>
        <v>0</v>
      </c>
      <c r="H34" s="56">
        <f t="shared" si="24"/>
        <v>0</v>
      </c>
      <c r="I34" s="56">
        <f t="shared" si="24"/>
        <v>0</v>
      </c>
      <c r="J34" s="56">
        <f t="shared" si="24"/>
        <v>0</v>
      </c>
      <c r="K34" s="56">
        <f t="shared" si="24"/>
        <v>0</v>
      </c>
      <c r="L34" s="56">
        <f t="shared" si="24"/>
        <v>0</v>
      </c>
      <c r="M34" s="56">
        <f t="shared" si="24"/>
        <v>0</v>
      </c>
      <c r="N34" s="56">
        <f t="shared" si="24"/>
        <v>0</v>
      </c>
      <c r="O34" s="56">
        <f t="shared" si="24"/>
        <v>0</v>
      </c>
      <c r="P34" s="56">
        <f t="shared" si="24"/>
        <v>0</v>
      </c>
      <c r="Q34" s="56">
        <f t="shared" si="24"/>
        <v>0</v>
      </c>
      <c r="R34" s="56">
        <f t="shared" si="24"/>
        <v>0</v>
      </c>
      <c r="S34" s="56">
        <f t="shared" si="24"/>
        <v>0</v>
      </c>
      <c r="T34" s="56">
        <f t="shared" si="24"/>
        <v>0</v>
      </c>
      <c r="U34" s="56">
        <f t="shared" si="22"/>
        <v>0</v>
      </c>
      <c r="V34" s="56">
        <f t="shared" si="22"/>
        <v>0</v>
      </c>
      <c r="W34" s="56">
        <f t="shared" si="22"/>
        <v>0</v>
      </c>
      <c r="X34" s="56">
        <f t="shared" si="22"/>
        <v>0</v>
      </c>
      <c r="Y34" s="56">
        <f t="shared" si="22"/>
        <v>0</v>
      </c>
      <c r="Z34" s="56">
        <f t="shared" si="22"/>
        <v>0</v>
      </c>
      <c r="AA34" s="56">
        <f t="shared" si="22"/>
        <v>0</v>
      </c>
      <c r="AB34" s="56">
        <f t="shared" si="22"/>
        <v>0</v>
      </c>
      <c r="AC34" s="56">
        <f t="shared" si="22"/>
        <v>0</v>
      </c>
      <c r="AD34" s="56">
        <f t="shared" si="22"/>
        <v>0</v>
      </c>
      <c r="AE34" s="56">
        <f t="shared" si="22"/>
        <v>0</v>
      </c>
      <c r="AF34" s="56">
        <f t="shared" si="22"/>
        <v>0</v>
      </c>
      <c r="AG34" s="56">
        <f t="shared" si="22"/>
        <v>0</v>
      </c>
      <c r="AH34" s="56">
        <f t="shared" si="22"/>
        <v>0</v>
      </c>
      <c r="AI34" s="56">
        <f t="shared" si="22"/>
        <v>0</v>
      </c>
      <c r="AJ34" s="56">
        <f t="shared" si="22"/>
        <v>0</v>
      </c>
      <c r="AK34" s="56">
        <f t="shared" si="22"/>
        <v>0</v>
      </c>
      <c r="AL34" s="56">
        <f t="shared" si="22"/>
        <v>0</v>
      </c>
      <c r="AM34" s="56">
        <f t="shared" si="22"/>
        <v>0</v>
      </c>
      <c r="AN34" s="56">
        <f t="shared" si="22"/>
        <v>0</v>
      </c>
      <c r="AO34" s="56">
        <f t="shared" si="22"/>
        <v>0</v>
      </c>
      <c r="AP34" s="56">
        <f t="shared" si="22"/>
        <v>0</v>
      </c>
      <c r="AQ34" s="56">
        <f t="shared" si="22"/>
        <v>0</v>
      </c>
      <c r="AR34" s="56">
        <f t="shared" si="22"/>
        <v>0</v>
      </c>
      <c r="AS34" s="56">
        <f t="shared" si="22"/>
        <v>0</v>
      </c>
      <c r="AT34" s="56">
        <f t="shared" si="22"/>
        <v>0</v>
      </c>
      <c r="AU34" s="56">
        <f t="shared" si="22"/>
        <v>0</v>
      </c>
      <c r="AV34" s="56">
        <f t="shared" si="22"/>
        <v>0</v>
      </c>
      <c r="AW34" s="56">
        <f t="shared" si="22"/>
        <v>0</v>
      </c>
      <c r="AX34" s="56">
        <f t="shared" si="22"/>
        <v>0</v>
      </c>
      <c r="AY34" s="56">
        <f t="shared" si="22"/>
        <v>0</v>
      </c>
      <c r="AZ34" s="56">
        <f t="shared" si="22"/>
        <v>0</v>
      </c>
      <c r="BA34" s="56">
        <f t="shared" si="22"/>
        <v>0</v>
      </c>
      <c r="BB34" s="56">
        <f t="shared" si="22"/>
        <v>0</v>
      </c>
      <c r="BC34" s="56">
        <f t="shared" si="22"/>
        <v>0</v>
      </c>
      <c r="BD34" s="56">
        <f t="shared" si="22"/>
        <v>0</v>
      </c>
      <c r="BE34" s="56">
        <f t="shared" si="22"/>
        <v>0</v>
      </c>
      <c r="BF34" s="56">
        <f t="shared" si="22"/>
        <v>0</v>
      </c>
      <c r="BG34" s="56">
        <f t="shared" si="22"/>
        <v>0</v>
      </c>
      <c r="BH34" s="56">
        <f t="shared" si="22"/>
        <v>0</v>
      </c>
      <c r="BI34" s="56">
        <f t="shared" si="22"/>
        <v>0</v>
      </c>
      <c r="BJ34" s="56">
        <f t="shared" si="22"/>
        <v>0</v>
      </c>
      <c r="BK34" s="56">
        <f t="shared" si="22"/>
        <v>0</v>
      </c>
      <c r="BL34" s="56">
        <f t="shared" si="22"/>
        <v>0</v>
      </c>
      <c r="BM34" s="56">
        <f t="shared" si="22"/>
        <v>0</v>
      </c>
      <c r="BN34" s="56">
        <f t="shared" si="22"/>
        <v>0</v>
      </c>
      <c r="BO34" s="56">
        <f t="shared" si="22"/>
        <v>0</v>
      </c>
      <c r="BP34" s="56">
        <f t="shared" si="22"/>
        <v>0</v>
      </c>
      <c r="BQ34" s="56">
        <f t="shared" si="22"/>
        <v>0</v>
      </c>
      <c r="BR34" s="56">
        <f t="shared" si="23"/>
        <v>0</v>
      </c>
      <c r="BS34" s="56">
        <f t="shared" si="23"/>
        <v>0</v>
      </c>
      <c r="BT34" s="56">
        <f t="shared" si="23"/>
        <v>0</v>
      </c>
      <c r="BU34" s="56">
        <f t="shared" si="23"/>
        <v>0</v>
      </c>
      <c r="BV34" s="56">
        <f t="shared" si="23"/>
        <v>0</v>
      </c>
      <c r="BW34" s="56">
        <f t="shared" si="23"/>
        <v>0</v>
      </c>
      <c r="BX34" s="56">
        <f t="shared" si="23"/>
        <v>0</v>
      </c>
      <c r="BY34" s="56">
        <f t="shared" si="23"/>
        <v>0</v>
      </c>
      <c r="BZ34" s="56">
        <f t="shared" si="23"/>
        <v>0</v>
      </c>
      <c r="CA34" s="56">
        <f t="shared" si="23"/>
        <v>0</v>
      </c>
      <c r="CB34" s="56">
        <f t="shared" si="23"/>
        <v>0</v>
      </c>
      <c r="CC34" s="56">
        <f t="shared" si="23"/>
        <v>0</v>
      </c>
      <c r="CD34" s="56">
        <f t="shared" si="23"/>
        <v>0</v>
      </c>
      <c r="CE34" s="56">
        <f t="shared" si="23"/>
        <v>0</v>
      </c>
      <c r="CF34" s="56">
        <f t="shared" si="23"/>
        <v>0</v>
      </c>
      <c r="CG34" s="56">
        <f t="shared" si="23"/>
        <v>0</v>
      </c>
      <c r="CH34" s="56">
        <f t="shared" si="23"/>
        <v>0</v>
      </c>
      <c r="CI34" s="56">
        <f t="shared" si="23"/>
        <v>0</v>
      </c>
      <c r="CJ34" s="56">
        <f t="shared" si="23"/>
        <v>0</v>
      </c>
      <c r="CK34" s="56">
        <f t="shared" si="23"/>
        <v>0</v>
      </c>
      <c r="CL34" s="56">
        <f t="shared" si="23"/>
        <v>0</v>
      </c>
      <c r="CM34" s="56">
        <f t="shared" si="23"/>
        <v>0</v>
      </c>
      <c r="CN34" s="56">
        <f t="shared" si="23"/>
        <v>0</v>
      </c>
      <c r="CO34" s="56">
        <f t="shared" si="23"/>
        <v>0</v>
      </c>
      <c r="CP34" s="56">
        <f t="shared" si="23"/>
        <v>0</v>
      </c>
      <c r="CQ34" s="56">
        <f t="shared" si="23"/>
        <v>0</v>
      </c>
      <c r="CR34" s="56">
        <f t="shared" si="23"/>
        <v>0</v>
      </c>
      <c r="CS34" s="56">
        <f t="shared" si="23"/>
        <v>0</v>
      </c>
      <c r="CT34" s="56">
        <f t="shared" si="23"/>
        <v>0</v>
      </c>
      <c r="CU34" s="56">
        <f t="shared" si="23"/>
        <v>0</v>
      </c>
      <c r="CV34" s="56">
        <f t="shared" si="23"/>
        <v>0</v>
      </c>
      <c r="CW34" s="56">
        <f t="shared" si="23"/>
        <v>0</v>
      </c>
      <c r="CX34" s="56">
        <f t="shared" si="23"/>
        <v>0</v>
      </c>
      <c r="CY34" s="56">
        <f t="shared" si="23"/>
        <v>0</v>
      </c>
      <c r="CZ34" s="56">
        <f t="shared" si="23"/>
        <v>0</v>
      </c>
      <c r="DA34" s="56">
        <f t="shared" si="23"/>
        <v>0</v>
      </c>
      <c r="DB34" s="56">
        <f t="shared" si="23"/>
        <v>0</v>
      </c>
      <c r="DC34" s="56">
        <f t="shared" si="23"/>
        <v>0</v>
      </c>
      <c r="DD34" s="56">
        <f t="shared" si="23"/>
        <v>0</v>
      </c>
      <c r="DE34" s="56">
        <f t="shared" si="23"/>
        <v>0</v>
      </c>
      <c r="DF34" s="56">
        <f t="shared" si="23"/>
        <v>0</v>
      </c>
      <c r="DG34" s="56">
        <f t="shared" si="23"/>
        <v>0</v>
      </c>
      <c r="DH34" s="56">
        <f t="shared" si="23"/>
        <v>0</v>
      </c>
      <c r="DI34" s="56">
        <f t="shared" si="23"/>
        <v>0</v>
      </c>
      <c r="DJ34" s="56">
        <f t="shared" si="23"/>
        <v>0</v>
      </c>
      <c r="DK34" s="56">
        <f t="shared" si="23"/>
        <v>0</v>
      </c>
      <c r="DL34" s="56">
        <f t="shared" si="23"/>
        <v>0</v>
      </c>
      <c r="DM34" s="56">
        <f t="shared" si="23"/>
        <v>0</v>
      </c>
      <c r="DN34" s="56">
        <f t="shared" si="23"/>
        <v>0</v>
      </c>
      <c r="DO34" s="56">
        <f t="shared" si="23"/>
        <v>0</v>
      </c>
      <c r="DP34" s="56">
        <f t="shared" si="23"/>
        <v>0</v>
      </c>
      <c r="DQ34" s="56">
        <f t="shared" si="23"/>
        <v>0</v>
      </c>
      <c r="DR34" s="56">
        <f t="shared" si="23"/>
        <v>0</v>
      </c>
      <c r="DS34" s="56">
        <f t="shared" si="23"/>
        <v>0</v>
      </c>
      <c r="DT34" s="56">
        <f t="shared" si="23"/>
        <v>0</v>
      </c>
      <c r="DU34" s="56">
        <f t="shared" si="23"/>
        <v>0</v>
      </c>
    </row>
    <row r="35" spans="1:125" customFormat="1" ht="11.25" customHeight="1">
      <c r="A35" s="14"/>
      <c r="B35" s="2"/>
      <c r="C35" s="1"/>
      <c r="D35" s="1">
        <v>3</v>
      </c>
      <c r="E35" s="56">
        <f t="shared" si="21"/>
        <v>0</v>
      </c>
      <c r="F35" s="56">
        <f t="shared" ref="F35:BQ38" si="25">IFERROR(IF(AND(F$24&lt;$D$9,$D35&lt;=$D$20,F$24&gt;=$D$19+$D$16*($D35-1),F$24&lt;$D$19+$D$16*($D35-1)+$D$20),1,0),"")</f>
        <v>0</v>
      </c>
      <c r="G35" s="56">
        <f t="shared" si="25"/>
        <v>0</v>
      </c>
      <c r="H35" s="56">
        <f t="shared" si="25"/>
        <v>0</v>
      </c>
      <c r="I35" s="56">
        <f t="shared" si="25"/>
        <v>0</v>
      </c>
      <c r="J35" s="56">
        <f t="shared" si="25"/>
        <v>0</v>
      </c>
      <c r="K35" s="56">
        <f t="shared" si="25"/>
        <v>0</v>
      </c>
      <c r="L35" s="56">
        <f t="shared" si="25"/>
        <v>0</v>
      </c>
      <c r="M35" s="56">
        <f t="shared" si="25"/>
        <v>0</v>
      </c>
      <c r="N35" s="56">
        <f t="shared" si="25"/>
        <v>0</v>
      </c>
      <c r="O35" s="56">
        <f t="shared" si="25"/>
        <v>0</v>
      </c>
      <c r="P35" s="56">
        <f t="shared" si="25"/>
        <v>0</v>
      </c>
      <c r="Q35" s="56">
        <f t="shared" si="25"/>
        <v>0</v>
      </c>
      <c r="R35" s="56">
        <f t="shared" si="25"/>
        <v>0</v>
      </c>
      <c r="S35" s="56">
        <f t="shared" si="25"/>
        <v>0</v>
      </c>
      <c r="T35" s="56">
        <f t="shared" si="25"/>
        <v>0</v>
      </c>
      <c r="U35" s="56">
        <f t="shared" si="25"/>
        <v>0</v>
      </c>
      <c r="V35" s="56">
        <f t="shared" si="25"/>
        <v>0</v>
      </c>
      <c r="W35" s="56">
        <f t="shared" si="25"/>
        <v>0</v>
      </c>
      <c r="X35" s="56">
        <f t="shared" si="25"/>
        <v>0</v>
      </c>
      <c r="Y35" s="56">
        <f t="shared" si="25"/>
        <v>0</v>
      </c>
      <c r="Z35" s="56">
        <f t="shared" si="25"/>
        <v>0</v>
      </c>
      <c r="AA35" s="56">
        <f t="shared" si="25"/>
        <v>0</v>
      </c>
      <c r="AB35" s="56">
        <f t="shared" si="25"/>
        <v>0</v>
      </c>
      <c r="AC35" s="56">
        <f t="shared" si="25"/>
        <v>0</v>
      </c>
      <c r="AD35" s="56">
        <f t="shared" si="25"/>
        <v>0</v>
      </c>
      <c r="AE35" s="56">
        <f t="shared" si="25"/>
        <v>0</v>
      </c>
      <c r="AF35" s="56">
        <f t="shared" si="25"/>
        <v>0</v>
      </c>
      <c r="AG35" s="56">
        <f t="shared" si="25"/>
        <v>0</v>
      </c>
      <c r="AH35" s="56">
        <f t="shared" si="25"/>
        <v>0</v>
      </c>
      <c r="AI35" s="56">
        <f t="shared" si="25"/>
        <v>0</v>
      </c>
      <c r="AJ35" s="56">
        <f t="shared" si="25"/>
        <v>0</v>
      </c>
      <c r="AK35" s="56">
        <f t="shared" si="25"/>
        <v>0</v>
      </c>
      <c r="AL35" s="56">
        <f t="shared" si="25"/>
        <v>0</v>
      </c>
      <c r="AM35" s="56">
        <f t="shared" si="25"/>
        <v>0</v>
      </c>
      <c r="AN35" s="56">
        <f t="shared" si="25"/>
        <v>0</v>
      </c>
      <c r="AO35" s="56">
        <f t="shared" si="25"/>
        <v>0</v>
      </c>
      <c r="AP35" s="56">
        <f t="shared" si="25"/>
        <v>0</v>
      </c>
      <c r="AQ35" s="56">
        <f t="shared" si="25"/>
        <v>0</v>
      </c>
      <c r="AR35" s="56">
        <f t="shared" si="25"/>
        <v>0</v>
      </c>
      <c r="AS35" s="56">
        <f t="shared" si="25"/>
        <v>0</v>
      </c>
      <c r="AT35" s="56">
        <f t="shared" si="25"/>
        <v>0</v>
      </c>
      <c r="AU35" s="56">
        <f t="shared" si="25"/>
        <v>0</v>
      </c>
      <c r="AV35" s="56">
        <f t="shared" si="25"/>
        <v>0</v>
      </c>
      <c r="AW35" s="56">
        <f t="shared" si="25"/>
        <v>0</v>
      </c>
      <c r="AX35" s="56">
        <f t="shared" si="25"/>
        <v>0</v>
      </c>
      <c r="AY35" s="56">
        <f t="shared" si="25"/>
        <v>0</v>
      </c>
      <c r="AZ35" s="56">
        <f t="shared" si="25"/>
        <v>0</v>
      </c>
      <c r="BA35" s="56">
        <f t="shared" si="25"/>
        <v>0</v>
      </c>
      <c r="BB35" s="56">
        <f t="shared" si="25"/>
        <v>0</v>
      </c>
      <c r="BC35" s="56">
        <f t="shared" si="25"/>
        <v>0</v>
      </c>
      <c r="BD35" s="56">
        <f t="shared" si="25"/>
        <v>0</v>
      </c>
      <c r="BE35" s="56">
        <f t="shared" si="25"/>
        <v>0</v>
      </c>
      <c r="BF35" s="56">
        <f t="shared" si="25"/>
        <v>0</v>
      </c>
      <c r="BG35" s="56">
        <f t="shared" si="25"/>
        <v>0</v>
      </c>
      <c r="BH35" s="56">
        <f t="shared" si="25"/>
        <v>0</v>
      </c>
      <c r="BI35" s="56">
        <f t="shared" si="25"/>
        <v>0</v>
      </c>
      <c r="BJ35" s="56">
        <f t="shared" si="25"/>
        <v>0</v>
      </c>
      <c r="BK35" s="56">
        <f t="shared" si="25"/>
        <v>0</v>
      </c>
      <c r="BL35" s="56">
        <f t="shared" si="25"/>
        <v>0</v>
      </c>
      <c r="BM35" s="56">
        <f t="shared" si="25"/>
        <v>0</v>
      </c>
      <c r="BN35" s="56">
        <f t="shared" si="25"/>
        <v>0</v>
      </c>
      <c r="BO35" s="56">
        <f t="shared" si="25"/>
        <v>0</v>
      </c>
      <c r="BP35" s="56">
        <f t="shared" si="25"/>
        <v>0</v>
      </c>
      <c r="BQ35" s="56">
        <f t="shared" si="25"/>
        <v>0</v>
      </c>
      <c r="BR35" s="56">
        <f t="shared" si="23"/>
        <v>0</v>
      </c>
      <c r="BS35" s="56">
        <f t="shared" si="23"/>
        <v>0</v>
      </c>
      <c r="BT35" s="56">
        <f t="shared" si="23"/>
        <v>0</v>
      </c>
      <c r="BU35" s="56">
        <f t="shared" si="23"/>
        <v>0</v>
      </c>
      <c r="BV35" s="56">
        <f t="shared" si="23"/>
        <v>0</v>
      </c>
      <c r="BW35" s="56">
        <f t="shared" si="23"/>
        <v>0</v>
      </c>
      <c r="BX35" s="56">
        <f t="shared" si="23"/>
        <v>0</v>
      </c>
      <c r="BY35" s="56">
        <f t="shared" si="23"/>
        <v>0</v>
      </c>
      <c r="BZ35" s="56">
        <f t="shared" si="23"/>
        <v>0</v>
      </c>
      <c r="CA35" s="56">
        <f t="shared" si="23"/>
        <v>0</v>
      </c>
      <c r="CB35" s="56">
        <f t="shared" si="23"/>
        <v>0</v>
      </c>
      <c r="CC35" s="56">
        <f t="shared" si="23"/>
        <v>0</v>
      </c>
      <c r="CD35" s="56">
        <f t="shared" si="23"/>
        <v>0</v>
      </c>
      <c r="CE35" s="56">
        <f t="shared" si="23"/>
        <v>0</v>
      </c>
      <c r="CF35" s="56">
        <f t="shared" si="23"/>
        <v>0</v>
      </c>
      <c r="CG35" s="56">
        <f t="shared" si="23"/>
        <v>0</v>
      </c>
      <c r="CH35" s="56">
        <f t="shared" si="23"/>
        <v>0</v>
      </c>
      <c r="CI35" s="56">
        <f t="shared" si="23"/>
        <v>0</v>
      </c>
      <c r="CJ35" s="56">
        <f t="shared" si="23"/>
        <v>0</v>
      </c>
      <c r="CK35" s="56">
        <f t="shared" si="23"/>
        <v>0</v>
      </c>
      <c r="CL35" s="56">
        <f t="shared" si="23"/>
        <v>0</v>
      </c>
      <c r="CM35" s="56">
        <f t="shared" si="23"/>
        <v>0</v>
      </c>
      <c r="CN35" s="56">
        <f t="shared" si="23"/>
        <v>0</v>
      </c>
      <c r="CO35" s="56">
        <f t="shared" si="23"/>
        <v>0</v>
      </c>
      <c r="CP35" s="56">
        <f t="shared" si="23"/>
        <v>0</v>
      </c>
      <c r="CQ35" s="56">
        <f t="shared" si="23"/>
        <v>0</v>
      </c>
      <c r="CR35" s="56">
        <f t="shared" si="23"/>
        <v>0</v>
      </c>
      <c r="CS35" s="56">
        <f t="shared" si="23"/>
        <v>0</v>
      </c>
      <c r="CT35" s="56">
        <f t="shared" si="23"/>
        <v>0</v>
      </c>
      <c r="CU35" s="56">
        <f t="shared" si="23"/>
        <v>0</v>
      </c>
      <c r="CV35" s="56">
        <f t="shared" si="23"/>
        <v>0</v>
      </c>
      <c r="CW35" s="56">
        <f t="shared" si="23"/>
        <v>0</v>
      </c>
      <c r="CX35" s="56">
        <f t="shared" si="23"/>
        <v>0</v>
      </c>
      <c r="CY35" s="56">
        <f t="shared" si="23"/>
        <v>0</v>
      </c>
      <c r="CZ35" s="56">
        <f t="shared" si="23"/>
        <v>0</v>
      </c>
      <c r="DA35" s="56">
        <f t="shared" si="23"/>
        <v>0</v>
      </c>
      <c r="DB35" s="56">
        <f t="shared" si="23"/>
        <v>0</v>
      </c>
      <c r="DC35" s="56">
        <f t="shared" si="23"/>
        <v>0</v>
      </c>
      <c r="DD35" s="56">
        <f t="shared" si="23"/>
        <v>0</v>
      </c>
      <c r="DE35" s="56">
        <f t="shared" si="23"/>
        <v>0</v>
      </c>
      <c r="DF35" s="56">
        <f t="shared" si="23"/>
        <v>0</v>
      </c>
      <c r="DG35" s="56">
        <f t="shared" si="23"/>
        <v>0</v>
      </c>
      <c r="DH35" s="56">
        <f t="shared" si="23"/>
        <v>0</v>
      </c>
      <c r="DI35" s="56">
        <f t="shared" si="23"/>
        <v>0</v>
      </c>
      <c r="DJ35" s="56">
        <f t="shared" si="23"/>
        <v>0</v>
      </c>
      <c r="DK35" s="56">
        <f t="shared" si="23"/>
        <v>0</v>
      </c>
      <c r="DL35" s="56">
        <f t="shared" si="23"/>
        <v>0</v>
      </c>
      <c r="DM35" s="56">
        <f t="shared" si="23"/>
        <v>0</v>
      </c>
      <c r="DN35" s="56">
        <f t="shared" si="23"/>
        <v>0</v>
      </c>
      <c r="DO35" s="56">
        <f t="shared" si="23"/>
        <v>0</v>
      </c>
      <c r="DP35" s="56">
        <f t="shared" si="23"/>
        <v>0</v>
      </c>
      <c r="DQ35" s="56">
        <f t="shared" si="23"/>
        <v>0</v>
      </c>
      <c r="DR35" s="56">
        <f t="shared" si="23"/>
        <v>0</v>
      </c>
      <c r="DS35" s="56">
        <f t="shared" si="23"/>
        <v>0</v>
      </c>
      <c r="DT35" s="56">
        <f t="shared" si="23"/>
        <v>0</v>
      </c>
      <c r="DU35" s="56">
        <f t="shared" si="23"/>
        <v>0</v>
      </c>
    </row>
    <row r="36" spans="1:125" customFormat="1" ht="11.25" customHeight="1">
      <c r="A36" s="14"/>
      <c r="B36" s="2"/>
      <c r="C36" s="1"/>
      <c r="D36" s="1">
        <v>4</v>
      </c>
      <c r="E36" s="56">
        <f t="shared" si="21"/>
        <v>0</v>
      </c>
      <c r="F36" s="56">
        <f t="shared" si="25"/>
        <v>0</v>
      </c>
      <c r="G36" s="56">
        <f t="shared" si="25"/>
        <v>0</v>
      </c>
      <c r="H36" s="56">
        <f t="shared" si="25"/>
        <v>0</v>
      </c>
      <c r="I36" s="56">
        <f t="shared" si="25"/>
        <v>0</v>
      </c>
      <c r="J36" s="56">
        <f t="shared" si="25"/>
        <v>0</v>
      </c>
      <c r="K36" s="56">
        <f t="shared" si="25"/>
        <v>0</v>
      </c>
      <c r="L36" s="56">
        <f t="shared" si="25"/>
        <v>0</v>
      </c>
      <c r="M36" s="56">
        <f t="shared" si="25"/>
        <v>0</v>
      </c>
      <c r="N36" s="56">
        <f t="shared" si="25"/>
        <v>0</v>
      </c>
      <c r="O36" s="56">
        <f t="shared" si="25"/>
        <v>0</v>
      </c>
      <c r="P36" s="56">
        <f t="shared" si="25"/>
        <v>0</v>
      </c>
      <c r="Q36" s="56">
        <f t="shared" si="25"/>
        <v>0</v>
      </c>
      <c r="R36" s="56">
        <f t="shared" si="25"/>
        <v>0</v>
      </c>
      <c r="S36" s="56">
        <f t="shared" si="25"/>
        <v>0</v>
      </c>
      <c r="T36" s="56">
        <f t="shared" si="25"/>
        <v>0</v>
      </c>
      <c r="U36" s="56">
        <f t="shared" si="25"/>
        <v>0</v>
      </c>
      <c r="V36" s="56">
        <f t="shared" si="25"/>
        <v>0</v>
      </c>
      <c r="W36" s="56">
        <f t="shared" si="25"/>
        <v>0</v>
      </c>
      <c r="X36" s="56">
        <f t="shared" si="25"/>
        <v>0</v>
      </c>
      <c r="Y36" s="56">
        <f t="shared" si="25"/>
        <v>0</v>
      </c>
      <c r="Z36" s="56">
        <f t="shared" si="25"/>
        <v>0</v>
      </c>
      <c r="AA36" s="56">
        <f t="shared" si="25"/>
        <v>0</v>
      </c>
      <c r="AB36" s="56">
        <f t="shared" si="25"/>
        <v>0</v>
      </c>
      <c r="AC36" s="56">
        <f t="shared" si="25"/>
        <v>0</v>
      </c>
      <c r="AD36" s="56">
        <f t="shared" si="25"/>
        <v>0</v>
      </c>
      <c r="AE36" s="56">
        <f t="shared" si="25"/>
        <v>0</v>
      </c>
      <c r="AF36" s="56">
        <f t="shared" si="25"/>
        <v>0</v>
      </c>
      <c r="AG36" s="56">
        <f t="shared" si="25"/>
        <v>0</v>
      </c>
      <c r="AH36" s="56">
        <f t="shared" si="25"/>
        <v>0</v>
      </c>
      <c r="AI36" s="56">
        <f t="shared" si="25"/>
        <v>0</v>
      </c>
      <c r="AJ36" s="56">
        <f t="shared" si="25"/>
        <v>0</v>
      </c>
      <c r="AK36" s="56">
        <f t="shared" si="25"/>
        <v>0</v>
      </c>
      <c r="AL36" s="56">
        <f t="shared" si="25"/>
        <v>0</v>
      </c>
      <c r="AM36" s="56">
        <f t="shared" si="25"/>
        <v>0</v>
      </c>
      <c r="AN36" s="56">
        <f t="shared" si="25"/>
        <v>0</v>
      </c>
      <c r="AO36" s="56">
        <f t="shared" si="25"/>
        <v>0</v>
      </c>
      <c r="AP36" s="56">
        <f t="shared" si="25"/>
        <v>0</v>
      </c>
      <c r="AQ36" s="56">
        <f t="shared" si="25"/>
        <v>0</v>
      </c>
      <c r="AR36" s="56">
        <f t="shared" si="25"/>
        <v>0</v>
      </c>
      <c r="AS36" s="56">
        <f t="shared" si="25"/>
        <v>0</v>
      </c>
      <c r="AT36" s="56">
        <f t="shared" si="25"/>
        <v>0</v>
      </c>
      <c r="AU36" s="56">
        <f t="shared" si="25"/>
        <v>0</v>
      </c>
      <c r="AV36" s="56">
        <f t="shared" si="25"/>
        <v>0</v>
      </c>
      <c r="AW36" s="56">
        <f t="shared" si="25"/>
        <v>0</v>
      </c>
      <c r="AX36" s="56">
        <f t="shared" si="25"/>
        <v>0</v>
      </c>
      <c r="AY36" s="56">
        <f t="shared" si="25"/>
        <v>0</v>
      </c>
      <c r="AZ36" s="56">
        <f t="shared" si="25"/>
        <v>0</v>
      </c>
      <c r="BA36" s="56">
        <f t="shared" si="25"/>
        <v>0</v>
      </c>
      <c r="BB36" s="56">
        <f t="shared" si="25"/>
        <v>0</v>
      </c>
      <c r="BC36" s="56">
        <f t="shared" si="25"/>
        <v>0</v>
      </c>
      <c r="BD36" s="56">
        <f t="shared" si="25"/>
        <v>0</v>
      </c>
      <c r="BE36" s="56">
        <f t="shared" si="25"/>
        <v>0</v>
      </c>
      <c r="BF36" s="56">
        <f t="shared" si="25"/>
        <v>0</v>
      </c>
      <c r="BG36" s="56">
        <f t="shared" si="25"/>
        <v>0</v>
      </c>
      <c r="BH36" s="56">
        <f t="shared" si="25"/>
        <v>0</v>
      </c>
      <c r="BI36" s="56">
        <f t="shared" si="25"/>
        <v>0</v>
      </c>
      <c r="BJ36" s="56">
        <f t="shared" si="25"/>
        <v>0</v>
      </c>
      <c r="BK36" s="56">
        <f t="shared" si="25"/>
        <v>0</v>
      </c>
      <c r="BL36" s="56">
        <f t="shared" si="25"/>
        <v>0</v>
      </c>
      <c r="BM36" s="56">
        <f t="shared" si="25"/>
        <v>0</v>
      </c>
      <c r="BN36" s="56">
        <f t="shared" si="25"/>
        <v>0</v>
      </c>
      <c r="BO36" s="56">
        <f t="shared" si="25"/>
        <v>0</v>
      </c>
      <c r="BP36" s="56">
        <f t="shared" si="25"/>
        <v>0</v>
      </c>
      <c r="BQ36" s="56">
        <f t="shared" si="25"/>
        <v>0</v>
      </c>
      <c r="BR36" s="56">
        <f t="shared" si="23"/>
        <v>0</v>
      </c>
      <c r="BS36" s="56">
        <f t="shared" si="23"/>
        <v>0</v>
      </c>
      <c r="BT36" s="56">
        <f t="shared" si="23"/>
        <v>0</v>
      </c>
      <c r="BU36" s="56">
        <f t="shared" si="23"/>
        <v>0</v>
      </c>
      <c r="BV36" s="56">
        <f t="shared" si="23"/>
        <v>0</v>
      </c>
      <c r="BW36" s="56">
        <f t="shared" si="23"/>
        <v>0</v>
      </c>
      <c r="BX36" s="56">
        <f t="shared" si="23"/>
        <v>0</v>
      </c>
      <c r="BY36" s="56">
        <f t="shared" si="23"/>
        <v>0</v>
      </c>
      <c r="BZ36" s="56">
        <f t="shared" si="23"/>
        <v>0</v>
      </c>
      <c r="CA36" s="56">
        <f t="shared" si="23"/>
        <v>0</v>
      </c>
      <c r="CB36" s="56">
        <f t="shared" si="23"/>
        <v>0</v>
      </c>
      <c r="CC36" s="56">
        <f t="shared" si="23"/>
        <v>0</v>
      </c>
      <c r="CD36" s="56">
        <f t="shared" si="23"/>
        <v>0</v>
      </c>
      <c r="CE36" s="56">
        <f t="shared" si="23"/>
        <v>0</v>
      </c>
      <c r="CF36" s="56">
        <f t="shared" si="23"/>
        <v>0</v>
      </c>
      <c r="CG36" s="56">
        <f t="shared" si="23"/>
        <v>0</v>
      </c>
      <c r="CH36" s="56">
        <f t="shared" si="23"/>
        <v>0</v>
      </c>
      <c r="CI36" s="56">
        <f t="shared" si="23"/>
        <v>0</v>
      </c>
      <c r="CJ36" s="56">
        <f t="shared" si="23"/>
        <v>0</v>
      </c>
      <c r="CK36" s="56">
        <f t="shared" si="23"/>
        <v>0</v>
      </c>
      <c r="CL36" s="56">
        <f t="shared" si="23"/>
        <v>0</v>
      </c>
      <c r="CM36" s="56">
        <f t="shared" si="23"/>
        <v>0</v>
      </c>
      <c r="CN36" s="56">
        <f t="shared" si="23"/>
        <v>0</v>
      </c>
      <c r="CO36" s="56">
        <f t="shared" si="23"/>
        <v>0</v>
      </c>
      <c r="CP36" s="56">
        <f t="shared" si="23"/>
        <v>0</v>
      </c>
      <c r="CQ36" s="56">
        <f t="shared" si="23"/>
        <v>0</v>
      </c>
      <c r="CR36" s="56">
        <f t="shared" si="23"/>
        <v>0</v>
      </c>
      <c r="CS36" s="56">
        <f t="shared" si="23"/>
        <v>0</v>
      </c>
      <c r="CT36" s="56">
        <f t="shared" si="23"/>
        <v>0</v>
      </c>
      <c r="CU36" s="56">
        <f t="shared" si="23"/>
        <v>0</v>
      </c>
      <c r="CV36" s="56">
        <f t="shared" si="23"/>
        <v>0</v>
      </c>
      <c r="CW36" s="56">
        <f t="shared" si="23"/>
        <v>0</v>
      </c>
      <c r="CX36" s="56">
        <f t="shared" si="23"/>
        <v>0</v>
      </c>
      <c r="CY36" s="56">
        <f t="shared" si="23"/>
        <v>0</v>
      </c>
      <c r="CZ36" s="56">
        <f t="shared" si="23"/>
        <v>0</v>
      </c>
      <c r="DA36" s="56">
        <f t="shared" si="23"/>
        <v>0</v>
      </c>
      <c r="DB36" s="56">
        <f t="shared" si="23"/>
        <v>0</v>
      </c>
      <c r="DC36" s="56">
        <f t="shared" si="23"/>
        <v>0</v>
      </c>
      <c r="DD36" s="56">
        <f t="shared" si="23"/>
        <v>0</v>
      </c>
      <c r="DE36" s="56">
        <f t="shared" si="23"/>
        <v>0</v>
      </c>
      <c r="DF36" s="56">
        <f t="shared" si="23"/>
        <v>0</v>
      </c>
      <c r="DG36" s="56">
        <f t="shared" si="23"/>
        <v>0</v>
      </c>
      <c r="DH36" s="56">
        <f t="shared" si="23"/>
        <v>0</v>
      </c>
      <c r="DI36" s="56">
        <f t="shared" si="23"/>
        <v>0</v>
      </c>
      <c r="DJ36" s="56">
        <f t="shared" si="23"/>
        <v>0</v>
      </c>
      <c r="DK36" s="56">
        <f t="shared" si="23"/>
        <v>0</v>
      </c>
      <c r="DL36" s="56">
        <f t="shared" si="23"/>
        <v>0</v>
      </c>
      <c r="DM36" s="56">
        <f t="shared" si="23"/>
        <v>0</v>
      </c>
      <c r="DN36" s="56">
        <f t="shared" si="23"/>
        <v>0</v>
      </c>
      <c r="DO36" s="56">
        <f t="shared" si="23"/>
        <v>0</v>
      </c>
      <c r="DP36" s="56">
        <f t="shared" si="23"/>
        <v>0</v>
      </c>
      <c r="DQ36" s="56">
        <f t="shared" si="23"/>
        <v>0</v>
      </c>
      <c r="DR36" s="56">
        <f t="shared" si="23"/>
        <v>0</v>
      </c>
      <c r="DS36" s="56">
        <f t="shared" si="23"/>
        <v>0</v>
      </c>
      <c r="DT36" s="56">
        <f t="shared" si="23"/>
        <v>0</v>
      </c>
      <c r="DU36" s="56">
        <f t="shared" si="23"/>
        <v>0</v>
      </c>
    </row>
    <row r="37" spans="1:125" customFormat="1" ht="11.25" customHeight="1">
      <c r="A37" s="14"/>
      <c r="B37" s="2"/>
      <c r="C37" s="1"/>
      <c r="D37" s="1">
        <v>5</v>
      </c>
      <c r="E37" s="56">
        <f t="shared" si="21"/>
        <v>0</v>
      </c>
      <c r="F37" s="56">
        <f t="shared" si="25"/>
        <v>0</v>
      </c>
      <c r="G37" s="56">
        <f t="shared" si="25"/>
        <v>0</v>
      </c>
      <c r="H37" s="56">
        <f t="shared" si="25"/>
        <v>0</v>
      </c>
      <c r="I37" s="56">
        <f t="shared" si="25"/>
        <v>0</v>
      </c>
      <c r="J37" s="56">
        <f t="shared" si="25"/>
        <v>0</v>
      </c>
      <c r="K37" s="56">
        <f t="shared" si="25"/>
        <v>0</v>
      </c>
      <c r="L37" s="56">
        <f t="shared" si="25"/>
        <v>0</v>
      </c>
      <c r="M37" s="56">
        <f t="shared" si="25"/>
        <v>0</v>
      </c>
      <c r="N37" s="56">
        <f t="shared" si="25"/>
        <v>0</v>
      </c>
      <c r="O37" s="56">
        <f t="shared" si="25"/>
        <v>0</v>
      </c>
      <c r="P37" s="56">
        <f t="shared" si="25"/>
        <v>0</v>
      </c>
      <c r="Q37" s="56">
        <f t="shared" si="25"/>
        <v>0</v>
      </c>
      <c r="R37" s="56">
        <f t="shared" si="25"/>
        <v>0</v>
      </c>
      <c r="S37" s="56">
        <f t="shared" si="25"/>
        <v>0</v>
      </c>
      <c r="T37" s="56">
        <f t="shared" si="25"/>
        <v>0</v>
      </c>
      <c r="U37" s="56">
        <f t="shared" si="25"/>
        <v>0</v>
      </c>
      <c r="V37" s="56">
        <f t="shared" si="25"/>
        <v>0</v>
      </c>
      <c r="W37" s="56">
        <f t="shared" si="25"/>
        <v>0</v>
      </c>
      <c r="X37" s="56">
        <f t="shared" si="25"/>
        <v>0</v>
      </c>
      <c r="Y37" s="56">
        <f t="shared" si="25"/>
        <v>0</v>
      </c>
      <c r="Z37" s="56">
        <f t="shared" si="25"/>
        <v>0</v>
      </c>
      <c r="AA37" s="56">
        <f t="shared" si="25"/>
        <v>0</v>
      </c>
      <c r="AB37" s="56">
        <f t="shared" si="25"/>
        <v>0</v>
      </c>
      <c r="AC37" s="56">
        <f t="shared" si="25"/>
        <v>0</v>
      </c>
      <c r="AD37" s="56">
        <f t="shared" si="25"/>
        <v>0</v>
      </c>
      <c r="AE37" s="56">
        <f t="shared" si="25"/>
        <v>0</v>
      </c>
      <c r="AF37" s="56">
        <f t="shared" si="25"/>
        <v>0</v>
      </c>
      <c r="AG37" s="56">
        <f t="shared" si="25"/>
        <v>0</v>
      </c>
      <c r="AH37" s="56">
        <f t="shared" si="25"/>
        <v>0</v>
      </c>
      <c r="AI37" s="56">
        <f t="shared" si="25"/>
        <v>0</v>
      </c>
      <c r="AJ37" s="56">
        <f t="shared" si="25"/>
        <v>0</v>
      </c>
      <c r="AK37" s="56">
        <f t="shared" si="25"/>
        <v>0</v>
      </c>
      <c r="AL37" s="56">
        <f t="shared" si="25"/>
        <v>0</v>
      </c>
      <c r="AM37" s="56">
        <f t="shared" si="25"/>
        <v>0</v>
      </c>
      <c r="AN37" s="56">
        <f t="shared" si="25"/>
        <v>0</v>
      </c>
      <c r="AO37" s="56">
        <f t="shared" si="25"/>
        <v>0</v>
      </c>
      <c r="AP37" s="56">
        <f t="shared" si="25"/>
        <v>0</v>
      </c>
      <c r="AQ37" s="56">
        <f t="shared" si="25"/>
        <v>0</v>
      </c>
      <c r="AR37" s="56">
        <f t="shared" si="25"/>
        <v>0</v>
      </c>
      <c r="AS37" s="56">
        <f t="shared" si="25"/>
        <v>0</v>
      </c>
      <c r="AT37" s="56">
        <f t="shared" si="25"/>
        <v>0</v>
      </c>
      <c r="AU37" s="56">
        <f t="shared" si="25"/>
        <v>0</v>
      </c>
      <c r="AV37" s="56">
        <f t="shared" si="25"/>
        <v>0</v>
      </c>
      <c r="AW37" s="56">
        <f t="shared" si="25"/>
        <v>0</v>
      </c>
      <c r="AX37" s="56">
        <f t="shared" si="25"/>
        <v>0</v>
      </c>
      <c r="AY37" s="56">
        <f t="shared" si="25"/>
        <v>0</v>
      </c>
      <c r="AZ37" s="56">
        <f t="shared" si="25"/>
        <v>0</v>
      </c>
      <c r="BA37" s="56">
        <f t="shared" si="25"/>
        <v>0</v>
      </c>
      <c r="BB37" s="56">
        <f t="shared" si="25"/>
        <v>0</v>
      </c>
      <c r="BC37" s="56">
        <f t="shared" si="25"/>
        <v>0</v>
      </c>
      <c r="BD37" s="56">
        <f t="shared" si="25"/>
        <v>0</v>
      </c>
      <c r="BE37" s="56">
        <f t="shared" si="25"/>
        <v>0</v>
      </c>
      <c r="BF37" s="56">
        <f t="shared" si="25"/>
        <v>0</v>
      </c>
      <c r="BG37" s="56">
        <f t="shared" si="25"/>
        <v>0</v>
      </c>
      <c r="BH37" s="56">
        <f t="shared" si="25"/>
        <v>0</v>
      </c>
      <c r="BI37" s="56">
        <f t="shared" si="25"/>
        <v>0</v>
      </c>
      <c r="BJ37" s="56">
        <f t="shared" si="25"/>
        <v>0</v>
      </c>
      <c r="BK37" s="56">
        <f t="shared" si="25"/>
        <v>0</v>
      </c>
      <c r="BL37" s="56">
        <f t="shared" si="25"/>
        <v>0</v>
      </c>
      <c r="BM37" s="56">
        <f t="shared" si="25"/>
        <v>0</v>
      </c>
      <c r="BN37" s="56">
        <f t="shared" si="25"/>
        <v>0</v>
      </c>
      <c r="BO37" s="56">
        <f t="shared" si="25"/>
        <v>0</v>
      </c>
      <c r="BP37" s="56">
        <f t="shared" si="25"/>
        <v>0</v>
      </c>
      <c r="BQ37" s="56">
        <f t="shared" si="25"/>
        <v>0</v>
      </c>
      <c r="BR37" s="56">
        <f t="shared" si="23"/>
        <v>0</v>
      </c>
      <c r="BS37" s="56">
        <f t="shared" si="23"/>
        <v>0</v>
      </c>
      <c r="BT37" s="56">
        <f t="shared" si="23"/>
        <v>0</v>
      </c>
      <c r="BU37" s="56">
        <f t="shared" si="23"/>
        <v>0</v>
      </c>
      <c r="BV37" s="56">
        <f t="shared" si="23"/>
        <v>0</v>
      </c>
      <c r="BW37" s="56">
        <f t="shared" si="23"/>
        <v>0</v>
      </c>
      <c r="BX37" s="56">
        <f t="shared" si="23"/>
        <v>0</v>
      </c>
      <c r="BY37" s="56">
        <f t="shared" si="23"/>
        <v>0</v>
      </c>
      <c r="BZ37" s="56">
        <f t="shared" si="23"/>
        <v>0</v>
      </c>
      <c r="CA37" s="56">
        <f t="shared" si="23"/>
        <v>0</v>
      </c>
      <c r="CB37" s="56">
        <f t="shared" si="23"/>
        <v>0</v>
      </c>
      <c r="CC37" s="56">
        <f t="shared" si="23"/>
        <v>0</v>
      </c>
      <c r="CD37" s="56">
        <f t="shared" si="23"/>
        <v>0</v>
      </c>
      <c r="CE37" s="56">
        <f t="shared" si="23"/>
        <v>0</v>
      </c>
      <c r="CF37" s="56">
        <f t="shared" si="23"/>
        <v>0</v>
      </c>
      <c r="CG37" s="56">
        <f t="shared" si="23"/>
        <v>0</v>
      </c>
      <c r="CH37" s="56">
        <f t="shared" si="23"/>
        <v>0</v>
      </c>
      <c r="CI37" s="56">
        <f t="shared" si="23"/>
        <v>0</v>
      </c>
      <c r="CJ37" s="56">
        <f t="shared" si="23"/>
        <v>0</v>
      </c>
      <c r="CK37" s="56">
        <f t="shared" si="23"/>
        <v>0</v>
      </c>
      <c r="CL37" s="56">
        <f t="shared" si="23"/>
        <v>0</v>
      </c>
      <c r="CM37" s="56">
        <f t="shared" si="23"/>
        <v>0</v>
      </c>
      <c r="CN37" s="56">
        <f t="shared" si="23"/>
        <v>0</v>
      </c>
      <c r="CO37" s="56">
        <f t="shared" si="23"/>
        <v>0</v>
      </c>
      <c r="CP37" s="56">
        <f t="shared" si="23"/>
        <v>0</v>
      </c>
      <c r="CQ37" s="56">
        <f t="shared" si="23"/>
        <v>0</v>
      </c>
      <c r="CR37" s="56">
        <f t="shared" si="23"/>
        <v>0</v>
      </c>
      <c r="CS37" s="56">
        <f t="shared" si="23"/>
        <v>0</v>
      </c>
      <c r="CT37" s="56">
        <f t="shared" si="23"/>
        <v>0</v>
      </c>
      <c r="CU37" s="56">
        <f t="shared" si="23"/>
        <v>0</v>
      </c>
      <c r="CV37" s="56">
        <f t="shared" si="23"/>
        <v>0</v>
      </c>
      <c r="CW37" s="56">
        <f t="shared" ref="CW37:DU37" si="26">IFERROR(IF(AND(CW$24&lt;$D$9,$D37&lt;=$D$20,CW$24&gt;=$D$19+$D$16*($D37-1),CW$24&lt;$D$19+$D$16*($D37-1)+$D$20),1,0),"")</f>
        <v>0</v>
      </c>
      <c r="CX37" s="56">
        <f t="shared" si="26"/>
        <v>0</v>
      </c>
      <c r="CY37" s="56">
        <f t="shared" si="26"/>
        <v>0</v>
      </c>
      <c r="CZ37" s="56">
        <f t="shared" si="26"/>
        <v>0</v>
      </c>
      <c r="DA37" s="56">
        <f t="shared" si="26"/>
        <v>0</v>
      </c>
      <c r="DB37" s="56">
        <f t="shared" si="26"/>
        <v>0</v>
      </c>
      <c r="DC37" s="56">
        <f t="shared" si="26"/>
        <v>0</v>
      </c>
      <c r="DD37" s="56">
        <f t="shared" si="26"/>
        <v>0</v>
      </c>
      <c r="DE37" s="56">
        <f t="shared" si="26"/>
        <v>0</v>
      </c>
      <c r="DF37" s="56">
        <f t="shared" si="26"/>
        <v>0</v>
      </c>
      <c r="DG37" s="56">
        <f t="shared" si="26"/>
        <v>0</v>
      </c>
      <c r="DH37" s="56">
        <f t="shared" si="26"/>
        <v>0</v>
      </c>
      <c r="DI37" s="56">
        <f t="shared" si="26"/>
        <v>0</v>
      </c>
      <c r="DJ37" s="56">
        <f t="shared" si="26"/>
        <v>0</v>
      </c>
      <c r="DK37" s="56">
        <f t="shared" si="26"/>
        <v>0</v>
      </c>
      <c r="DL37" s="56">
        <f t="shared" si="26"/>
        <v>0</v>
      </c>
      <c r="DM37" s="56">
        <f t="shared" si="26"/>
        <v>0</v>
      </c>
      <c r="DN37" s="56">
        <f t="shared" si="26"/>
        <v>0</v>
      </c>
      <c r="DO37" s="56">
        <f t="shared" si="26"/>
        <v>0</v>
      </c>
      <c r="DP37" s="56">
        <f t="shared" si="26"/>
        <v>0</v>
      </c>
      <c r="DQ37" s="56">
        <f t="shared" si="26"/>
        <v>0</v>
      </c>
      <c r="DR37" s="56">
        <f t="shared" si="26"/>
        <v>0</v>
      </c>
      <c r="DS37" s="56">
        <f t="shared" si="26"/>
        <v>0</v>
      </c>
      <c r="DT37" s="56">
        <f t="shared" si="26"/>
        <v>0</v>
      </c>
      <c r="DU37" s="56">
        <f t="shared" si="26"/>
        <v>0</v>
      </c>
    </row>
    <row r="38" spans="1:125" customFormat="1" ht="11.25" customHeight="1">
      <c r="A38" s="14"/>
      <c r="B38" s="2"/>
      <c r="C38" s="1"/>
      <c r="D38" s="1">
        <v>6</v>
      </c>
      <c r="E38" s="56">
        <f t="shared" si="21"/>
        <v>0</v>
      </c>
      <c r="F38" s="56">
        <f t="shared" si="25"/>
        <v>0</v>
      </c>
      <c r="G38" s="56">
        <f t="shared" si="25"/>
        <v>0</v>
      </c>
      <c r="H38" s="56">
        <f t="shared" si="25"/>
        <v>0</v>
      </c>
      <c r="I38" s="56">
        <f t="shared" si="25"/>
        <v>0</v>
      </c>
      <c r="J38" s="56">
        <f t="shared" si="25"/>
        <v>0</v>
      </c>
      <c r="K38" s="56">
        <f t="shared" si="25"/>
        <v>0</v>
      </c>
      <c r="L38" s="56">
        <f t="shared" si="25"/>
        <v>0</v>
      </c>
      <c r="M38" s="56">
        <f t="shared" si="25"/>
        <v>0</v>
      </c>
      <c r="N38" s="56">
        <f t="shared" si="25"/>
        <v>0</v>
      </c>
      <c r="O38" s="56">
        <f t="shared" si="25"/>
        <v>0</v>
      </c>
      <c r="P38" s="56">
        <f t="shared" si="25"/>
        <v>0</v>
      </c>
      <c r="Q38" s="56">
        <f t="shared" si="25"/>
        <v>0</v>
      </c>
      <c r="R38" s="56">
        <f t="shared" si="25"/>
        <v>0</v>
      </c>
      <c r="S38" s="56">
        <f t="shared" si="25"/>
        <v>0</v>
      </c>
      <c r="T38" s="56">
        <f t="shared" si="25"/>
        <v>0</v>
      </c>
      <c r="U38" s="56">
        <f t="shared" si="25"/>
        <v>0</v>
      </c>
      <c r="V38" s="56">
        <f t="shared" si="25"/>
        <v>0</v>
      </c>
      <c r="W38" s="56">
        <f t="shared" si="25"/>
        <v>0</v>
      </c>
      <c r="X38" s="56">
        <f t="shared" si="25"/>
        <v>0</v>
      </c>
      <c r="Y38" s="56">
        <f t="shared" si="25"/>
        <v>0</v>
      </c>
      <c r="Z38" s="56">
        <f t="shared" si="25"/>
        <v>0</v>
      </c>
      <c r="AA38" s="56">
        <f t="shared" si="25"/>
        <v>0</v>
      </c>
      <c r="AB38" s="56">
        <f t="shared" si="25"/>
        <v>0</v>
      </c>
      <c r="AC38" s="56">
        <f t="shared" si="25"/>
        <v>0</v>
      </c>
      <c r="AD38" s="56">
        <f t="shared" si="25"/>
        <v>0</v>
      </c>
      <c r="AE38" s="56">
        <f t="shared" si="25"/>
        <v>0</v>
      </c>
      <c r="AF38" s="56">
        <f t="shared" si="25"/>
        <v>0</v>
      </c>
      <c r="AG38" s="56">
        <f t="shared" si="25"/>
        <v>0</v>
      </c>
      <c r="AH38" s="56">
        <f t="shared" si="25"/>
        <v>0</v>
      </c>
      <c r="AI38" s="56">
        <f t="shared" si="25"/>
        <v>0</v>
      </c>
      <c r="AJ38" s="56">
        <f t="shared" si="25"/>
        <v>0</v>
      </c>
      <c r="AK38" s="56">
        <f t="shared" si="25"/>
        <v>0</v>
      </c>
      <c r="AL38" s="56">
        <f t="shared" si="25"/>
        <v>0</v>
      </c>
      <c r="AM38" s="56">
        <f t="shared" si="25"/>
        <v>0</v>
      </c>
      <c r="AN38" s="56">
        <f t="shared" si="25"/>
        <v>0</v>
      </c>
      <c r="AO38" s="56">
        <f t="shared" si="25"/>
        <v>0</v>
      </c>
      <c r="AP38" s="56">
        <f t="shared" si="25"/>
        <v>0</v>
      </c>
      <c r="AQ38" s="56">
        <f t="shared" si="25"/>
        <v>0</v>
      </c>
      <c r="AR38" s="56">
        <f t="shared" si="25"/>
        <v>0</v>
      </c>
      <c r="AS38" s="56">
        <f t="shared" si="25"/>
        <v>0</v>
      </c>
      <c r="AT38" s="56">
        <f t="shared" si="25"/>
        <v>0</v>
      </c>
      <c r="AU38" s="56">
        <f t="shared" si="25"/>
        <v>0</v>
      </c>
      <c r="AV38" s="56">
        <f t="shared" si="25"/>
        <v>0</v>
      </c>
      <c r="AW38" s="56">
        <f t="shared" si="25"/>
        <v>0</v>
      </c>
      <c r="AX38" s="56">
        <f t="shared" si="25"/>
        <v>0</v>
      </c>
      <c r="AY38" s="56">
        <f t="shared" si="25"/>
        <v>0</v>
      </c>
      <c r="AZ38" s="56">
        <f t="shared" si="25"/>
        <v>0</v>
      </c>
      <c r="BA38" s="56">
        <f t="shared" si="25"/>
        <v>0</v>
      </c>
      <c r="BB38" s="56">
        <f t="shared" si="25"/>
        <v>0</v>
      </c>
      <c r="BC38" s="56">
        <f t="shared" si="25"/>
        <v>0</v>
      </c>
      <c r="BD38" s="56">
        <f t="shared" si="25"/>
        <v>0</v>
      </c>
      <c r="BE38" s="56">
        <f t="shared" si="25"/>
        <v>0</v>
      </c>
      <c r="BF38" s="56">
        <f t="shared" si="25"/>
        <v>0</v>
      </c>
      <c r="BG38" s="56">
        <f t="shared" si="25"/>
        <v>0</v>
      </c>
      <c r="BH38" s="56">
        <f t="shared" si="25"/>
        <v>0</v>
      </c>
      <c r="BI38" s="56">
        <f t="shared" si="25"/>
        <v>0</v>
      </c>
      <c r="BJ38" s="56">
        <f t="shared" si="25"/>
        <v>0</v>
      </c>
      <c r="BK38" s="56">
        <f t="shared" si="25"/>
        <v>0</v>
      </c>
      <c r="BL38" s="56">
        <f t="shared" si="25"/>
        <v>0</v>
      </c>
      <c r="BM38" s="56">
        <f t="shared" si="25"/>
        <v>0</v>
      </c>
      <c r="BN38" s="56">
        <f t="shared" si="25"/>
        <v>0</v>
      </c>
      <c r="BO38" s="56">
        <f t="shared" si="25"/>
        <v>0</v>
      </c>
      <c r="BP38" s="56">
        <f t="shared" si="25"/>
        <v>0</v>
      </c>
      <c r="BQ38" s="56">
        <f t="shared" ref="BQ38:DU41" si="27">IFERROR(IF(AND(BQ$24&lt;$D$9,$D38&lt;=$D$20,BQ$24&gt;=$D$19+$D$16*($D38-1),BQ$24&lt;$D$19+$D$16*($D38-1)+$D$20),1,0),"")</f>
        <v>0</v>
      </c>
      <c r="BR38" s="56">
        <f t="shared" si="27"/>
        <v>0</v>
      </c>
      <c r="BS38" s="56">
        <f t="shared" si="27"/>
        <v>0</v>
      </c>
      <c r="BT38" s="56">
        <f t="shared" si="27"/>
        <v>0</v>
      </c>
      <c r="BU38" s="56">
        <f t="shared" si="27"/>
        <v>0</v>
      </c>
      <c r="BV38" s="56">
        <f t="shared" si="27"/>
        <v>0</v>
      </c>
      <c r="BW38" s="56">
        <f t="shared" si="27"/>
        <v>0</v>
      </c>
      <c r="BX38" s="56">
        <f t="shared" si="27"/>
        <v>0</v>
      </c>
      <c r="BY38" s="56">
        <f t="shared" si="27"/>
        <v>0</v>
      </c>
      <c r="BZ38" s="56">
        <f t="shared" si="27"/>
        <v>0</v>
      </c>
      <c r="CA38" s="56">
        <f t="shared" si="27"/>
        <v>0</v>
      </c>
      <c r="CB38" s="56">
        <f t="shared" si="27"/>
        <v>0</v>
      </c>
      <c r="CC38" s="56">
        <f t="shared" si="27"/>
        <v>0</v>
      </c>
      <c r="CD38" s="56">
        <f t="shared" si="27"/>
        <v>0</v>
      </c>
      <c r="CE38" s="56">
        <f t="shared" si="27"/>
        <v>0</v>
      </c>
      <c r="CF38" s="56">
        <f t="shared" si="27"/>
        <v>0</v>
      </c>
      <c r="CG38" s="56">
        <f t="shared" si="27"/>
        <v>0</v>
      </c>
      <c r="CH38" s="56">
        <f t="shared" si="27"/>
        <v>0</v>
      </c>
      <c r="CI38" s="56">
        <f t="shared" si="27"/>
        <v>0</v>
      </c>
      <c r="CJ38" s="56">
        <f t="shared" si="27"/>
        <v>0</v>
      </c>
      <c r="CK38" s="56">
        <f t="shared" si="27"/>
        <v>0</v>
      </c>
      <c r="CL38" s="56">
        <f t="shared" si="27"/>
        <v>0</v>
      </c>
      <c r="CM38" s="56">
        <f t="shared" si="27"/>
        <v>0</v>
      </c>
      <c r="CN38" s="56">
        <f t="shared" si="27"/>
        <v>0</v>
      </c>
      <c r="CO38" s="56">
        <f t="shared" si="27"/>
        <v>0</v>
      </c>
      <c r="CP38" s="56">
        <f t="shared" si="27"/>
        <v>0</v>
      </c>
      <c r="CQ38" s="56">
        <f t="shared" si="27"/>
        <v>0</v>
      </c>
      <c r="CR38" s="56">
        <f t="shared" si="27"/>
        <v>0</v>
      </c>
      <c r="CS38" s="56">
        <f t="shared" si="27"/>
        <v>0</v>
      </c>
      <c r="CT38" s="56">
        <f t="shared" si="27"/>
        <v>0</v>
      </c>
      <c r="CU38" s="56">
        <f t="shared" si="27"/>
        <v>0</v>
      </c>
      <c r="CV38" s="56">
        <f t="shared" si="27"/>
        <v>0</v>
      </c>
      <c r="CW38" s="56">
        <f t="shared" si="27"/>
        <v>0</v>
      </c>
      <c r="CX38" s="56">
        <f t="shared" si="27"/>
        <v>0</v>
      </c>
      <c r="CY38" s="56">
        <f t="shared" si="27"/>
        <v>0</v>
      </c>
      <c r="CZ38" s="56">
        <f t="shared" si="27"/>
        <v>0</v>
      </c>
      <c r="DA38" s="56">
        <f t="shared" si="27"/>
        <v>0</v>
      </c>
      <c r="DB38" s="56">
        <f t="shared" si="27"/>
        <v>0</v>
      </c>
      <c r="DC38" s="56">
        <f t="shared" si="27"/>
        <v>0</v>
      </c>
      <c r="DD38" s="56">
        <f t="shared" si="27"/>
        <v>0</v>
      </c>
      <c r="DE38" s="56">
        <f t="shared" si="27"/>
        <v>0</v>
      </c>
      <c r="DF38" s="56">
        <f t="shared" si="27"/>
        <v>0</v>
      </c>
      <c r="DG38" s="56">
        <f t="shared" si="27"/>
        <v>0</v>
      </c>
      <c r="DH38" s="56">
        <f t="shared" si="27"/>
        <v>0</v>
      </c>
      <c r="DI38" s="56">
        <f t="shared" si="27"/>
        <v>0</v>
      </c>
      <c r="DJ38" s="56">
        <f t="shared" si="27"/>
        <v>0</v>
      </c>
      <c r="DK38" s="56">
        <f t="shared" si="27"/>
        <v>0</v>
      </c>
      <c r="DL38" s="56">
        <f t="shared" si="27"/>
        <v>0</v>
      </c>
      <c r="DM38" s="56">
        <f t="shared" si="27"/>
        <v>0</v>
      </c>
      <c r="DN38" s="56">
        <f t="shared" si="27"/>
        <v>0</v>
      </c>
      <c r="DO38" s="56">
        <f t="shared" si="27"/>
        <v>0</v>
      </c>
      <c r="DP38" s="56">
        <f t="shared" si="27"/>
        <v>0</v>
      </c>
      <c r="DQ38" s="56">
        <f t="shared" si="27"/>
        <v>0</v>
      </c>
      <c r="DR38" s="56">
        <f t="shared" si="27"/>
        <v>0</v>
      </c>
      <c r="DS38" s="56">
        <f t="shared" si="27"/>
        <v>0</v>
      </c>
      <c r="DT38" s="56">
        <f t="shared" si="27"/>
        <v>0</v>
      </c>
      <c r="DU38" s="56">
        <f t="shared" si="27"/>
        <v>0</v>
      </c>
    </row>
    <row r="39" spans="1:125" customFormat="1" ht="11.25" customHeight="1">
      <c r="A39" s="14"/>
      <c r="B39" s="2"/>
      <c r="C39" s="1"/>
      <c r="D39" s="1">
        <v>7</v>
      </c>
      <c r="E39" s="56">
        <f t="shared" si="21"/>
        <v>0</v>
      </c>
      <c r="F39" s="56">
        <f t="shared" ref="F39:BQ42" si="28">IFERROR(IF(AND(F$24&lt;$D$9,$D39&lt;=$D$20,F$24&gt;=$D$19+$D$16*($D39-1),F$24&lt;$D$19+$D$16*($D39-1)+$D$20),1,0),"")</f>
        <v>0</v>
      </c>
      <c r="G39" s="56">
        <f t="shared" si="28"/>
        <v>0</v>
      </c>
      <c r="H39" s="56">
        <f t="shared" si="28"/>
        <v>0</v>
      </c>
      <c r="I39" s="56">
        <f t="shared" si="28"/>
        <v>0</v>
      </c>
      <c r="J39" s="56">
        <f t="shared" si="28"/>
        <v>0</v>
      </c>
      <c r="K39" s="56">
        <f t="shared" si="28"/>
        <v>0</v>
      </c>
      <c r="L39" s="56">
        <f t="shared" si="28"/>
        <v>0</v>
      </c>
      <c r="M39" s="56">
        <f t="shared" si="28"/>
        <v>0</v>
      </c>
      <c r="N39" s="56">
        <f t="shared" si="28"/>
        <v>0</v>
      </c>
      <c r="O39" s="56">
        <f t="shared" si="28"/>
        <v>0</v>
      </c>
      <c r="P39" s="56">
        <f t="shared" si="28"/>
        <v>0</v>
      </c>
      <c r="Q39" s="56">
        <f t="shared" si="28"/>
        <v>0</v>
      </c>
      <c r="R39" s="56">
        <f t="shared" si="28"/>
        <v>0</v>
      </c>
      <c r="S39" s="56">
        <f t="shared" si="28"/>
        <v>0</v>
      </c>
      <c r="T39" s="56">
        <f t="shared" si="28"/>
        <v>0</v>
      </c>
      <c r="U39" s="56">
        <f t="shared" si="28"/>
        <v>0</v>
      </c>
      <c r="V39" s="56">
        <f t="shared" si="28"/>
        <v>0</v>
      </c>
      <c r="W39" s="56">
        <f t="shared" si="28"/>
        <v>0</v>
      </c>
      <c r="X39" s="56">
        <f t="shared" si="28"/>
        <v>0</v>
      </c>
      <c r="Y39" s="56">
        <f t="shared" si="28"/>
        <v>0</v>
      </c>
      <c r="Z39" s="56">
        <f t="shared" si="28"/>
        <v>0</v>
      </c>
      <c r="AA39" s="56">
        <f t="shared" si="28"/>
        <v>0</v>
      </c>
      <c r="AB39" s="56">
        <f t="shared" si="28"/>
        <v>0</v>
      </c>
      <c r="AC39" s="56">
        <f t="shared" si="28"/>
        <v>0</v>
      </c>
      <c r="AD39" s="56">
        <f t="shared" si="28"/>
        <v>0</v>
      </c>
      <c r="AE39" s="56">
        <f t="shared" si="28"/>
        <v>0</v>
      </c>
      <c r="AF39" s="56">
        <f t="shared" si="28"/>
        <v>0</v>
      </c>
      <c r="AG39" s="56">
        <f t="shared" si="28"/>
        <v>0</v>
      </c>
      <c r="AH39" s="56">
        <f t="shared" si="28"/>
        <v>0</v>
      </c>
      <c r="AI39" s="56">
        <f t="shared" si="28"/>
        <v>0</v>
      </c>
      <c r="AJ39" s="56">
        <f t="shared" si="28"/>
        <v>0</v>
      </c>
      <c r="AK39" s="56">
        <f t="shared" si="28"/>
        <v>0</v>
      </c>
      <c r="AL39" s="56">
        <f t="shared" si="28"/>
        <v>0</v>
      </c>
      <c r="AM39" s="56">
        <f t="shared" si="28"/>
        <v>0</v>
      </c>
      <c r="AN39" s="56">
        <f t="shared" si="28"/>
        <v>0</v>
      </c>
      <c r="AO39" s="56">
        <f t="shared" si="28"/>
        <v>0</v>
      </c>
      <c r="AP39" s="56">
        <f t="shared" si="28"/>
        <v>0</v>
      </c>
      <c r="AQ39" s="56">
        <f t="shared" si="28"/>
        <v>0</v>
      </c>
      <c r="AR39" s="56">
        <f t="shared" si="28"/>
        <v>0</v>
      </c>
      <c r="AS39" s="56">
        <f t="shared" si="28"/>
        <v>0</v>
      </c>
      <c r="AT39" s="56">
        <f t="shared" si="28"/>
        <v>0</v>
      </c>
      <c r="AU39" s="56">
        <f t="shared" si="28"/>
        <v>0</v>
      </c>
      <c r="AV39" s="56">
        <f t="shared" si="28"/>
        <v>0</v>
      </c>
      <c r="AW39" s="56">
        <f t="shared" si="28"/>
        <v>0</v>
      </c>
      <c r="AX39" s="56">
        <f t="shared" si="28"/>
        <v>0</v>
      </c>
      <c r="AY39" s="56">
        <f t="shared" si="28"/>
        <v>0</v>
      </c>
      <c r="AZ39" s="56">
        <f t="shared" si="28"/>
        <v>0</v>
      </c>
      <c r="BA39" s="56">
        <f t="shared" si="28"/>
        <v>0</v>
      </c>
      <c r="BB39" s="56">
        <f t="shared" si="28"/>
        <v>0</v>
      </c>
      <c r="BC39" s="56">
        <f t="shared" si="28"/>
        <v>0</v>
      </c>
      <c r="BD39" s="56">
        <f t="shared" si="28"/>
        <v>0</v>
      </c>
      <c r="BE39" s="56">
        <f t="shared" si="28"/>
        <v>0</v>
      </c>
      <c r="BF39" s="56">
        <f t="shared" si="28"/>
        <v>0</v>
      </c>
      <c r="BG39" s="56">
        <f t="shared" si="28"/>
        <v>0</v>
      </c>
      <c r="BH39" s="56">
        <f t="shared" si="28"/>
        <v>0</v>
      </c>
      <c r="BI39" s="56">
        <f t="shared" si="28"/>
        <v>0</v>
      </c>
      <c r="BJ39" s="56">
        <f t="shared" si="28"/>
        <v>0</v>
      </c>
      <c r="BK39" s="56">
        <f t="shared" si="28"/>
        <v>0</v>
      </c>
      <c r="BL39" s="56">
        <f t="shared" si="28"/>
        <v>0</v>
      </c>
      <c r="BM39" s="56">
        <f t="shared" si="28"/>
        <v>0</v>
      </c>
      <c r="BN39" s="56">
        <f t="shared" si="28"/>
        <v>0</v>
      </c>
      <c r="BO39" s="56">
        <f t="shared" si="28"/>
        <v>0</v>
      </c>
      <c r="BP39" s="56">
        <f t="shared" si="28"/>
        <v>0</v>
      </c>
      <c r="BQ39" s="56">
        <f t="shared" si="28"/>
        <v>0</v>
      </c>
      <c r="BR39" s="56">
        <f t="shared" si="27"/>
        <v>0</v>
      </c>
      <c r="BS39" s="56">
        <f t="shared" si="27"/>
        <v>0</v>
      </c>
      <c r="BT39" s="56">
        <f t="shared" si="27"/>
        <v>0</v>
      </c>
      <c r="BU39" s="56">
        <f t="shared" si="27"/>
        <v>0</v>
      </c>
      <c r="BV39" s="56">
        <f t="shared" si="27"/>
        <v>0</v>
      </c>
      <c r="BW39" s="56">
        <f t="shared" si="27"/>
        <v>0</v>
      </c>
      <c r="BX39" s="56">
        <f t="shared" si="27"/>
        <v>0</v>
      </c>
      <c r="BY39" s="56">
        <f t="shared" si="27"/>
        <v>0</v>
      </c>
      <c r="BZ39" s="56">
        <f t="shared" si="27"/>
        <v>0</v>
      </c>
      <c r="CA39" s="56">
        <f t="shared" si="27"/>
        <v>0</v>
      </c>
      <c r="CB39" s="56">
        <f t="shared" si="27"/>
        <v>0</v>
      </c>
      <c r="CC39" s="56">
        <f t="shared" si="27"/>
        <v>0</v>
      </c>
      <c r="CD39" s="56">
        <f t="shared" si="27"/>
        <v>0</v>
      </c>
      <c r="CE39" s="56">
        <f t="shared" si="27"/>
        <v>0</v>
      </c>
      <c r="CF39" s="56">
        <f t="shared" si="27"/>
        <v>0</v>
      </c>
      <c r="CG39" s="56">
        <f t="shared" si="27"/>
        <v>0</v>
      </c>
      <c r="CH39" s="56">
        <f t="shared" si="27"/>
        <v>0</v>
      </c>
      <c r="CI39" s="56">
        <f t="shared" si="27"/>
        <v>0</v>
      </c>
      <c r="CJ39" s="56">
        <f t="shared" si="27"/>
        <v>0</v>
      </c>
      <c r="CK39" s="56">
        <f t="shared" si="27"/>
        <v>0</v>
      </c>
      <c r="CL39" s="56">
        <f t="shared" si="27"/>
        <v>0</v>
      </c>
      <c r="CM39" s="56">
        <f t="shared" si="27"/>
        <v>0</v>
      </c>
      <c r="CN39" s="56">
        <f t="shared" si="27"/>
        <v>0</v>
      </c>
      <c r="CO39" s="56">
        <f t="shared" si="27"/>
        <v>0</v>
      </c>
      <c r="CP39" s="56">
        <f t="shared" si="27"/>
        <v>0</v>
      </c>
      <c r="CQ39" s="56">
        <f t="shared" si="27"/>
        <v>0</v>
      </c>
      <c r="CR39" s="56">
        <f t="shared" si="27"/>
        <v>0</v>
      </c>
      <c r="CS39" s="56">
        <f t="shared" si="27"/>
        <v>0</v>
      </c>
      <c r="CT39" s="56">
        <f t="shared" si="27"/>
        <v>0</v>
      </c>
      <c r="CU39" s="56">
        <f t="shared" si="27"/>
        <v>0</v>
      </c>
      <c r="CV39" s="56">
        <f t="shared" si="27"/>
        <v>0</v>
      </c>
      <c r="CW39" s="56">
        <f t="shared" si="27"/>
        <v>0</v>
      </c>
      <c r="CX39" s="56">
        <f t="shared" si="27"/>
        <v>0</v>
      </c>
      <c r="CY39" s="56">
        <f t="shared" si="27"/>
        <v>0</v>
      </c>
      <c r="CZ39" s="56">
        <f t="shared" si="27"/>
        <v>0</v>
      </c>
      <c r="DA39" s="56">
        <f t="shared" si="27"/>
        <v>0</v>
      </c>
      <c r="DB39" s="56">
        <f t="shared" si="27"/>
        <v>0</v>
      </c>
      <c r="DC39" s="56">
        <f t="shared" si="27"/>
        <v>0</v>
      </c>
      <c r="DD39" s="56">
        <f t="shared" si="27"/>
        <v>0</v>
      </c>
      <c r="DE39" s="56">
        <f t="shared" si="27"/>
        <v>0</v>
      </c>
      <c r="DF39" s="56">
        <f t="shared" si="27"/>
        <v>0</v>
      </c>
      <c r="DG39" s="56">
        <f t="shared" si="27"/>
        <v>0</v>
      </c>
      <c r="DH39" s="56">
        <f t="shared" si="27"/>
        <v>0</v>
      </c>
      <c r="DI39" s="56">
        <f t="shared" si="27"/>
        <v>0</v>
      </c>
      <c r="DJ39" s="56">
        <f t="shared" si="27"/>
        <v>0</v>
      </c>
      <c r="DK39" s="56">
        <f t="shared" si="27"/>
        <v>0</v>
      </c>
      <c r="DL39" s="56">
        <f t="shared" si="27"/>
        <v>0</v>
      </c>
      <c r="DM39" s="56">
        <f t="shared" si="27"/>
        <v>0</v>
      </c>
      <c r="DN39" s="56">
        <f t="shared" si="27"/>
        <v>0</v>
      </c>
      <c r="DO39" s="56">
        <f t="shared" si="27"/>
        <v>0</v>
      </c>
      <c r="DP39" s="56">
        <f t="shared" si="27"/>
        <v>0</v>
      </c>
      <c r="DQ39" s="56">
        <f t="shared" si="27"/>
        <v>0</v>
      </c>
      <c r="DR39" s="56">
        <f t="shared" si="27"/>
        <v>0</v>
      </c>
      <c r="DS39" s="56">
        <f t="shared" si="27"/>
        <v>0</v>
      </c>
      <c r="DT39" s="56">
        <f t="shared" si="27"/>
        <v>0</v>
      </c>
      <c r="DU39" s="56">
        <f t="shared" si="27"/>
        <v>0</v>
      </c>
    </row>
    <row r="40" spans="1:125" customFormat="1" ht="11.25" customHeight="1">
      <c r="A40" s="14"/>
      <c r="B40" s="2"/>
      <c r="C40" s="1"/>
      <c r="D40" s="1">
        <v>8</v>
      </c>
      <c r="E40" s="56">
        <f t="shared" si="21"/>
        <v>0</v>
      </c>
      <c r="F40" s="56">
        <f t="shared" si="28"/>
        <v>0</v>
      </c>
      <c r="G40" s="56">
        <f t="shared" si="28"/>
        <v>0</v>
      </c>
      <c r="H40" s="56">
        <f t="shared" si="28"/>
        <v>0</v>
      </c>
      <c r="I40" s="56">
        <f t="shared" si="28"/>
        <v>0</v>
      </c>
      <c r="J40" s="56">
        <f t="shared" si="28"/>
        <v>0</v>
      </c>
      <c r="K40" s="56">
        <f t="shared" si="28"/>
        <v>0</v>
      </c>
      <c r="L40" s="56">
        <f t="shared" si="28"/>
        <v>0</v>
      </c>
      <c r="M40" s="56">
        <f t="shared" si="28"/>
        <v>0</v>
      </c>
      <c r="N40" s="56">
        <f t="shared" si="28"/>
        <v>0</v>
      </c>
      <c r="O40" s="56">
        <f t="shared" si="28"/>
        <v>0</v>
      </c>
      <c r="P40" s="56">
        <f t="shared" si="28"/>
        <v>0</v>
      </c>
      <c r="Q40" s="56">
        <f t="shared" si="28"/>
        <v>0</v>
      </c>
      <c r="R40" s="56">
        <f t="shared" si="28"/>
        <v>0</v>
      </c>
      <c r="S40" s="56">
        <f t="shared" si="28"/>
        <v>0</v>
      </c>
      <c r="T40" s="56">
        <f t="shared" si="28"/>
        <v>0</v>
      </c>
      <c r="U40" s="56">
        <f t="shared" si="28"/>
        <v>0</v>
      </c>
      <c r="V40" s="56">
        <f t="shared" si="28"/>
        <v>0</v>
      </c>
      <c r="W40" s="56">
        <f t="shared" si="28"/>
        <v>0</v>
      </c>
      <c r="X40" s="56">
        <f t="shared" si="28"/>
        <v>0</v>
      </c>
      <c r="Y40" s="56">
        <f t="shared" si="28"/>
        <v>0</v>
      </c>
      <c r="Z40" s="56">
        <f t="shared" si="28"/>
        <v>0</v>
      </c>
      <c r="AA40" s="56">
        <f t="shared" si="28"/>
        <v>0</v>
      </c>
      <c r="AB40" s="56">
        <f t="shared" si="28"/>
        <v>0</v>
      </c>
      <c r="AC40" s="56">
        <f t="shared" si="28"/>
        <v>0</v>
      </c>
      <c r="AD40" s="56">
        <f t="shared" si="28"/>
        <v>0</v>
      </c>
      <c r="AE40" s="56">
        <f t="shared" si="28"/>
        <v>0</v>
      </c>
      <c r="AF40" s="56">
        <f t="shared" si="28"/>
        <v>0</v>
      </c>
      <c r="AG40" s="56">
        <f t="shared" si="28"/>
        <v>0</v>
      </c>
      <c r="AH40" s="56">
        <f t="shared" si="28"/>
        <v>0</v>
      </c>
      <c r="AI40" s="56">
        <f t="shared" si="28"/>
        <v>0</v>
      </c>
      <c r="AJ40" s="56">
        <f t="shared" si="28"/>
        <v>0</v>
      </c>
      <c r="AK40" s="56">
        <f t="shared" si="28"/>
        <v>0</v>
      </c>
      <c r="AL40" s="56">
        <f t="shared" si="28"/>
        <v>0</v>
      </c>
      <c r="AM40" s="56">
        <f t="shared" si="28"/>
        <v>0</v>
      </c>
      <c r="AN40" s="56">
        <f t="shared" si="28"/>
        <v>0</v>
      </c>
      <c r="AO40" s="56">
        <f t="shared" si="28"/>
        <v>0</v>
      </c>
      <c r="AP40" s="56">
        <f t="shared" si="28"/>
        <v>0</v>
      </c>
      <c r="AQ40" s="56">
        <f t="shared" si="28"/>
        <v>0</v>
      </c>
      <c r="AR40" s="56">
        <f t="shared" si="28"/>
        <v>0</v>
      </c>
      <c r="AS40" s="56">
        <f t="shared" si="28"/>
        <v>0</v>
      </c>
      <c r="AT40" s="56">
        <f t="shared" si="28"/>
        <v>0</v>
      </c>
      <c r="AU40" s="56">
        <f t="shared" si="28"/>
        <v>0</v>
      </c>
      <c r="AV40" s="56">
        <f t="shared" si="28"/>
        <v>0</v>
      </c>
      <c r="AW40" s="56">
        <f t="shared" si="28"/>
        <v>0</v>
      </c>
      <c r="AX40" s="56">
        <f t="shared" si="28"/>
        <v>0</v>
      </c>
      <c r="AY40" s="56">
        <f t="shared" si="28"/>
        <v>0</v>
      </c>
      <c r="AZ40" s="56">
        <f t="shared" si="28"/>
        <v>0</v>
      </c>
      <c r="BA40" s="56">
        <f t="shared" si="28"/>
        <v>0</v>
      </c>
      <c r="BB40" s="56">
        <f t="shared" si="28"/>
        <v>0</v>
      </c>
      <c r="BC40" s="56">
        <f t="shared" si="28"/>
        <v>0</v>
      </c>
      <c r="BD40" s="56">
        <f t="shared" si="28"/>
        <v>0</v>
      </c>
      <c r="BE40" s="56">
        <f t="shared" si="28"/>
        <v>0</v>
      </c>
      <c r="BF40" s="56">
        <f t="shared" si="28"/>
        <v>0</v>
      </c>
      <c r="BG40" s="56">
        <f t="shared" si="28"/>
        <v>0</v>
      </c>
      <c r="BH40" s="56">
        <f t="shared" si="28"/>
        <v>0</v>
      </c>
      <c r="BI40" s="56">
        <f t="shared" si="28"/>
        <v>0</v>
      </c>
      <c r="BJ40" s="56">
        <f t="shared" si="28"/>
        <v>0</v>
      </c>
      <c r="BK40" s="56">
        <f t="shared" si="28"/>
        <v>0</v>
      </c>
      <c r="BL40" s="56">
        <f t="shared" si="28"/>
        <v>0</v>
      </c>
      <c r="BM40" s="56">
        <f t="shared" si="28"/>
        <v>0</v>
      </c>
      <c r="BN40" s="56">
        <f t="shared" si="28"/>
        <v>0</v>
      </c>
      <c r="BO40" s="56">
        <f t="shared" si="28"/>
        <v>0</v>
      </c>
      <c r="BP40" s="56">
        <f t="shared" si="28"/>
        <v>0</v>
      </c>
      <c r="BQ40" s="56">
        <f t="shared" si="28"/>
        <v>0</v>
      </c>
      <c r="BR40" s="56">
        <f t="shared" si="27"/>
        <v>0</v>
      </c>
      <c r="BS40" s="56">
        <f t="shared" si="27"/>
        <v>0</v>
      </c>
      <c r="BT40" s="56">
        <f t="shared" si="27"/>
        <v>0</v>
      </c>
      <c r="BU40" s="56">
        <f t="shared" si="27"/>
        <v>0</v>
      </c>
      <c r="BV40" s="56">
        <f t="shared" si="27"/>
        <v>0</v>
      </c>
      <c r="BW40" s="56">
        <f t="shared" si="27"/>
        <v>0</v>
      </c>
      <c r="BX40" s="56">
        <f t="shared" si="27"/>
        <v>0</v>
      </c>
      <c r="BY40" s="56">
        <f t="shared" si="27"/>
        <v>0</v>
      </c>
      <c r="BZ40" s="56">
        <f t="shared" si="27"/>
        <v>0</v>
      </c>
      <c r="CA40" s="56">
        <f t="shared" si="27"/>
        <v>0</v>
      </c>
      <c r="CB40" s="56">
        <f t="shared" si="27"/>
        <v>0</v>
      </c>
      <c r="CC40" s="56">
        <f t="shared" si="27"/>
        <v>0</v>
      </c>
      <c r="CD40" s="56">
        <f t="shared" si="27"/>
        <v>0</v>
      </c>
      <c r="CE40" s="56">
        <f t="shared" si="27"/>
        <v>0</v>
      </c>
      <c r="CF40" s="56">
        <f t="shared" si="27"/>
        <v>0</v>
      </c>
      <c r="CG40" s="56">
        <f t="shared" si="27"/>
        <v>0</v>
      </c>
      <c r="CH40" s="56">
        <f t="shared" si="27"/>
        <v>0</v>
      </c>
      <c r="CI40" s="56">
        <f t="shared" si="27"/>
        <v>0</v>
      </c>
      <c r="CJ40" s="56">
        <f t="shared" si="27"/>
        <v>0</v>
      </c>
      <c r="CK40" s="56">
        <f t="shared" si="27"/>
        <v>0</v>
      </c>
      <c r="CL40" s="56">
        <f t="shared" si="27"/>
        <v>0</v>
      </c>
      <c r="CM40" s="56">
        <f t="shared" si="27"/>
        <v>0</v>
      </c>
      <c r="CN40" s="56">
        <f t="shared" si="27"/>
        <v>0</v>
      </c>
      <c r="CO40" s="56">
        <f t="shared" si="27"/>
        <v>0</v>
      </c>
      <c r="CP40" s="56">
        <f t="shared" si="27"/>
        <v>0</v>
      </c>
      <c r="CQ40" s="56">
        <f t="shared" si="27"/>
        <v>0</v>
      </c>
      <c r="CR40" s="56">
        <f t="shared" si="27"/>
        <v>0</v>
      </c>
      <c r="CS40" s="56">
        <f t="shared" si="27"/>
        <v>0</v>
      </c>
      <c r="CT40" s="56">
        <f t="shared" si="27"/>
        <v>0</v>
      </c>
      <c r="CU40" s="56">
        <f t="shared" si="27"/>
        <v>0</v>
      </c>
      <c r="CV40" s="56">
        <f t="shared" si="27"/>
        <v>0</v>
      </c>
      <c r="CW40" s="56">
        <f t="shared" si="27"/>
        <v>0</v>
      </c>
      <c r="CX40" s="56">
        <f t="shared" si="27"/>
        <v>0</v>
      </c>
      <c r="CY40" s="56">
        <f t="shared" si="27"/>
        <v>0</v>
      </c>
      <c r="CZ40" s="56">
        <f t="shared" si="27"/>
        <v>0</v>
      </c>
      <c r="DA40" s="56">
        <f t="shared" si="27"/>
        <v>0</v>
      </c>
      <c r="DB40" s="56">
        <f t="shared" si="27"/>
        <v>0</v>
      </c>
      <c r="DC40" s="56">
        <f t="shared" si="27"/>
        <v>0</v>
      </c>
      <c r="DD40" s="56">
        <f t="shared" si="27"/>
        <v>0</v>
      </c>
      <c r="DE40" s="56">
        <f t="shared" si="27"/>
        <v>0</v>
      </c>
      <c r="DF40" s="56">
        <f t="shared" si="27"/>
        <v>0</v>
      </c>
      <c r="DG40" s="56">
        <f t="shared" si="27"/>
        <v>0</v>
      </c>
      <c r="DH40" s="56">
        <f t="shared" si="27"/>
        <v>0</v>
      </c>
      <c r="DI40" s="56">
        <f t="shared" si="27"/>
        <v>0</v>
      </c>
      <c r="DJ40" s="56">
        <f t="shared" si="27"/>
        <v>0</v>
      </c>
      <c r="DK40" s="56">
        <f t="shared" si="27"/>
        <v>0</v>
      </c>
      <c r="DL40" s="56">
        <f t="shared" si="27"/>
        <v>0</v>
      </c>
      <c r="DM40" s="56">
        <f t="shared" si="27"/>
        <v>0</v>
      </c>
      <c r="DN40" s="56">
        <f t="shared" si="27"/>
        <v>0</v>
      </c>
      <c r="DO40" s="56">
        <f t="shared" si="27"/>
        <v>0</v>
      </c>
      <c r="DP40" s="56">
        <f t="shared" si="27"/>
        <v>0</v>
      </c>
      <c r="DQ40" s="56">
        <f t="shared" si="27"/>
        <v>0</v>
      </c>
      <c r="DR40" s="56">
        <f t="shared" si="27"/>
        <v>0</v>
      </c>
      <c r="DS40" s="56">
        <f t="shared" si="27"/>
        <v>0</v>
      </c>
      <c r="DT40" s="56">
        <f t="shared" si="27"/>
        <v>0</v>
      </c>
      <c r="DU40" s="56">
        <f t="shared" si="27"/>
        <v>0</v>
      </c>
    </row>
    <row r="41" spans="1:125" customFormat="1" ht="11.25" customHeight="1">
      <c r="A41" s="14"/>
      <c r="B41" s="2"/>
      <c r="C41" s="1"/>
      <c r="D41" s="1">
        <v>9</v>
      </c>
      <c r="E41" s="56">
        <f t="shared" si="21"/>
        <v>0</v>
      </c>
      <c r="F41" s="56">
        <f t="shared" si="28"/>
        <v>0</v>
      </c>
      <c r="G41" s="56">
        <f t="shared" si="28"/>
        <v>0</v>
      </c>
      <c r="H41" s="56">
        <f t="shared" si="28"/>
        <v>0</v>
      </c>
      <c r="I41" s="56">
        <f t="shared" si="28"/>
        <v>0</v>
      </c>
      <c r="J41" s="56">
        <f t="shared" si="28"/>
        <v>0</v>
      </c>
      <c r="K41" s="56">
        <f t="shared" si="28"/>
        <v>0</v>
      </c>
      <c r="L41" s="56">
        <f t="shared" si="28"/>
        <v>0</v>
      </c>
      <c r="M41" s="56">
        <f t="shared" si="28"/>
        <v>0</v>
      </c>
      <c r="N41" s="56">
        <f t="shared" si="28"/>
        <v>0</v>
      </c>
      <c r="O41" s="56">
        <f t="shared" si="28"/>
        <v>0</v>
      </c>
      <c r="P41" s="56">
        <f t="shared" si="28"/>
        <v>0</v>
      </c>
      <c r="Q41" s="56">
        <f t="shared" si="28"/>
        <v>0</v>
      </c>
      <c r="R41" s="56">
        <f t="shared" si="28"/>
        <v>0</v>
      </c>
      <c r="S41" s="56">
        <f t="shared" si="28"/>
        <v>0</v>
      </c>
      <c r="T41" s="56">
        <f t="shared" si="28"/>
        <v>0</v>
      </c>
      <c r="U41" s="56">
        <f t="shared" si="28"/>
        <v>0</v>
      </c>
      <c r="V41" s="56">
        <f t="shared" si="28"/>
        <v>0</v>
      </c>
      <c r="W41" s="56">
        <f t="shared" si="28"/>
        <v>0</v>
      </c>
      <c r="X41" s="56">
        <f t="shared" si="28"/>
        <v>0</v>
      </c>
      <c r="Y41" s="56">
        <f t="shared" si="28"/>
        <v>0</v>
      </c>
      <c r="Z41" s="56">
        <f t="shared" si="28"/>
        <v>0</v>
      </c>
      <c r="AA41" s="56">
        <f t="shared" si="28"/>
        <v>0</v>
      </c>
      <c r="AB41" s="56">
        <f t="shared" si="28"/>
        <v>0</v>
      </c>
      <c r="AC41" s="56">
        <f t="shared" si="28"/>
        <v>0</v>
      </c>
      <c r="AD41" s="56">
        <f t="shared" si="28"/>
        <v>0</v>
      </c>
      <c r="AE41" s="56">
        <f t="shared" si="28"/>
        <v>0</v>
      </c>
      <c r="AF41" s="56">
        <f t="shared" si="28"/>
        <v>0</v>
      </c>
      <c r="AG41" s="56">
        <f t="shared" si="28"/>
        <v>0</v>
      </c>
      <c r="AH41" s="56">
        <f t="shared" si="28"/>
        <v>0</v>
      </c>
      <c r="AI41" s="56">
        <f t="shared" si="28"/>
        <v>0</v>
      </c>
      <c r="AJ41" s="56">
        <f t="shared" si="28"/>
        <v>0</v>
      </c>
      <c r="AK41" s="56">
        <f t="shared" si="28"/>
        <v>0</v>
      </c>
      <c r="AL41" s="56">
        <f t="shared" si="28"/>
        <v>0</v>
      </c>
      <c r="AM41" s="56">
        <f t="shared" si="28"/>
        <v>0</v>
      </c>
      <c r="AN41" s="56">
        <f t="shared" si="28"/>
        <v>0</v>
      </c>
      <c r="AO41" s="56">
        <f t="shared" si="28"/>
        <v>0</v>
      </c>
      <c r="AP41" s="56">
        <f t="shared" si="28"/>
        <v>0</v>
      </c>
      <c r="AQ41" s="56">
        <f t="shared" si="28"/>
        <v>0</v>
      </c>
      <c r="AR41" s="56">
        <f t="shared" si="28"/>
        <v>0</v>
      </c>
      <c r="AS41" s="56">
        <f t="shared" si="28"/>
        <v>0</v>
      </c>
      <c r="AT41" s="56">
        <f t="shared" si="28"/>
        <v>0</v>
      </c>
      <c r="AU41" s="56">
        <f t="shared" si="28"/>
        <v>0</v>
      </c>
      <c r="AV41" s="56">
        <f t="shared" si="28"/>
        <v>0</v>
      </c>
      <c r="AW41" s="56">
        <f t="shared" si="28"/>
        <v>0</v>
      </c>
      <c r="AX41" s="56">
        <f t="shared" si="28"/>
        <v>0</v>
      </c>
      <c r="AY41" s="56">
        <f t="shared" si="28"/>
        <v>0</v>
      </c>
      <c r="AZ41" s="56">
        <f t="shared" si="28"/>
        <v>0</v>
      </c>
      <c r="BA41" s="56">
        <f t="shared" si="28"/>
        <v>0</v>
      </c>
      <c r="BB41" s="56">
        <f t="shared" si="28"/>
        <v>0</v>
      </c>
      <c r="BC41" s="56">
        <f t="shared" si="28"/>
        <v>0</v>
      </c>
      <c r="BD41" s="56">
        <f t="shared" si="28"/>
        <v>0</v>
      </c>
      <c r="BE41" s="56">
        <f t="shared" si="28"/>
        <v>0</v>
      </c>
      <c r="BF41" s="56">
        <f t="shared" si="28"/>
        <v>0</v>
      </c>
      <c r="BG41" s="56">
        <f t="shared" si="28"/>
        <v>0</v>
      </c>
      <c r="BH41" s="56">
        <f t="shared" si="28"/>
        <v>0</v>
      </c>
      <c r="BI41" s="56">
        <f t="shared" si="28"/>
        <v>0</v>
      </c>
      <c r="BJ41" s="56">
        <f t="shared" si="28"/>
        <v>0</v>
      </c>
      <c r="BK41" s="56">
        <f t="shared" si="28"/>
        <v>0</v>
      </c>
      <c r="BL41" s="56">
        <f t="shared" si="28"/>
        <v>0</v>
      </c>
      <c r="BM41" s="56">
        <f t="shared" si="28"/>
        <v>0</v>
      </c>
      <c r="BN41" s="56">
        <f t="shared" si="28"/>
        <v>0</v>
      </c>
      <c r="BO41" s="56">
        <f t="shared" si="28"/>
        <v>0</v>
      </c>
      <c r="BP41" s="56">
        <f t="shared" si="28"/>
        <v>0</v>
      </c>
      <c r="BQ41" s="56">
        <f t="shared" si="28"/>
        <v>0</v>
      </c>
      <c r="BR41" s="56">
        <f t="shared" si="27"/>
        <v>0</v>
      </c>
      <c r="BS41" s="56">
        <f t="shared" si="27"/>
        <v>0</v>
      </c>
      <c r="BT41" s="56">
        <f t="shared" si="27"/>
        <v>0</v>
      </c>
      <c r="BU41" s="56">
        <f t="shared" si="27"/>
        <v>0</v>
      </c>
      <c r="BV41" s="56">
        <f t="shared" si="27"/>
        <v>0</v>
      </c>
      <c r="BW41" s="56">
        <f t="shared" si="27"/>
        <v>0</v>
      </c>
      <c r="BX41" s="56">
        <f t="shared" si="27"/>
        <v>0</v>
      </c>
      <c r="BY41" s="56">
        <f t="shared" si="27"/>
        <v>0</v>
      </c>
      <c r="BZ41" s="56">
        <f t="shared" si="27"/>
        <v>0</v>
      </c>
      <c r="CA41" s="56">
        <f t="shared" si="27"/>
        <v>0</v>
      </c>
      <c r="CB41" s="56">
        <f t="shared" si="27"/>
        <v>0</v>
      </c>
      <c r="CC41" s="56">
        <f t="shared" si="27"/>
        <v>0</v>
      </c>
      <c r="CD41" s="56">
        <f t="shared" si="27"/>
        <v>0</v>
      </c>
      <c r="CE41" s="56">
        <f t="shared" si="27"/>
        <v>0</v>
      </c>
      <c r="CF41" s="56">
        <f t="shared" si="27"/>
        <v>0</v>
      </c>
      <c r="CG41" s="56">
        <f t="shared" si="27"/>
        <v>0</v>
      </c>
      <c r="CH41" s="56">
        <f t="shared" si="27"/>
        <v>0</v>
      </c>
      <c r="CI41" s="56">
        <f t="shared" si="27"/>
        <v>0</v>
      </c>
      <c r="CJ41" s="56">
        <f t="shared" si="27"/>
        <v>0</v>
      </c>
      <c r="CK41" s="56">
        <f t="shared" si="27"/>
        <v>0</v>
      </c>
      <c r="CL41" s="56">
        <f t="shared" si="27"/>
        <v>0</v>
      </c>
      <c r="CM41" s="56">
        <f t="shared" si="27"/>
        <v>0</v>
      </c>
      <c r="CN41" s="56">
        <f t="shared" si="27"/>
        <v>0</v>
      </c>
      <c r="CO41" s="56">
        <f t="shared" si="27"/>
        <v>0</v>
      </c>
      <c r="CP41" s="56">
        <f t="shared" si="27"/>
        <v>0</v>
      </c>
      <c r="CQ41" s="56">
        <f t="shared" si="27"/>
        <v>0</v>
      </c>
      <c r="CR41" s="56">
        <f t="shared" si="27"/>
        <v>0</v>
      </c>
      <c r="CS41" s="56">
        <f t="shared" si="27"/>
        <v>0</v>
      </c>
      <c r="CT41" s="56">
        <f t="shared" si="27"/>
        <v>0</v>
      </c>
      <c r="CU41" s="56">
        <f t="shared" si="27"/>
        <v>0</v>
      </c>
      <c r="CV41" s="56">
        <f t="shared" si="27"/>
        <v>0</v>
      </c>
      <c r="CW41" s="56">
        <f t="shared" si="27"/>
        <v>0</v>
      </c>
      <c r="CX41" s="56">
        <f t="shared" si="27"/>
        <v>0</v>
      </c>
      <c r="CY41" s="56">
        <f t="shared" si="27"/>
        <v>0</v>
      </c>
      <c r="CZ41" s="56">
        <f t="shared" si="27"/>
        <v>0</v>
      </c>
      <c r="DA41" s="56">
        <f t="shared" si="27"/>
        <v>0</v>
      </c>
      <c r="DB41" s="56">
        <f t="shared" si="27"/>
        <v>0</v>
      </c>
      <c r="DC41" s="56">
        <f t="shared" si="27"/>
        <v>0</v>
      </c>
      <c r="DD41" s="56">
        <f t="shared" si="27"/>
        <v>0</v>
      </c>
      <c r="DE41" s="56">
        <f t="shared" si="27"/>
        <v>0</v>
      </c>
      <c r="DF41" s="56">
        <f t="shared" si="27"/>
        <v>0</v>
      </c>
      <c r="DG41" s="56">
        <f t="shared" si="27"/>
        <v>0</v>
      </c>
      <c r="DH41" s="56">
        <f t="shared" si="27"/>
        <v>0</v>
      </c>
      <c r="DI41" s="56">
        <f t="shared" si="27"/>
        <v>0</v>
      </c>
      <c r="DJ41" s="56">
        <f t="shared" si="27"/>
        <v>0</v>
      </c>
      <c r="DK41" s="56">
        <f t="shared" si="27"/>
        <v>0</v>
      </c>
      <c r="DL41" s="56">
        <f t="shared" si="27"/>
        <v>0</v>
      </c>
      <c r="DM41" s="56">
        <f t="shared" si="27"/>
        <v>0</v>
      </c>
      <c r="DN41" s="56">
        <f t="shared" si="27"/>
        <v>0</v>
      </c>
      <c r="DO41" s="56">
        <f t="shared" si="27"/>
        <v>0</v>
      </c>
      <c r="DP41" s="56">
        <f t="shared" si="27"/>
        <v>0</v>
      </c>
      <c r="DQ41" s="56">
        <f t="shared" si="27"/>
        <v>0</v>
      </c>
      <c r="DR41" s="56">
        <f t="shared" si="27"/>
        <v>0</v>
      </c>
      <c r="DS41" s="56">
        <f t="shared" si="27"/>
        <v>0</v>
      </c>
      <c r="DT41" s="56">
        <f t="shared" si="27"/>
        <v>0</v>
      </c>
      <c r="DU41" s="56">
        <f t="shared" si="27"/>
        <v>0</v>
      </c>
    </row>
    <row r="42" spans="1:125" customFormat="1" ht="11.25" customHeight="1">
      <c r="A42" s="14"/>
      <c r="B42" s="2"/>
      <c r="C42" s="1"/>
      <c r="D42" s="1">
        <v>10</v>
      </c>
      <c r="E42" s="56">
        <f t="shared" si="21"/>
        <v>0</v>
      </c>
      <c r="F42" s="56">
        <f t="shared" si="28"/>
        <v>0</v>
      </c>
      <c r="G42" s="56">
        <f t="shared" si="28"/>
        <v>0</v>
      </c>
      <c r="H42" s="56">
        <f t="shared" si="28"/>
        <v>0</v>
      </c>
      <c r="I42" s="56">
        <f t="shared" si="28"/>
        <v>0</v>
      </c>
      <c r="J42" s="56">
        <f t="shared" si="28"/>
        <v>0</v>
      </c>
      <c r="K42" s="56">
        <f t="shared" si="28"/>
        <v>0</v>
      </c>
      <c r="L42" s="56">
        <f t="shared" si="28"/>
        <v>0</v>
      </c>
      <c r="M42" s="56">
        <f t="shared" si="28"/>
        <v>0</v>
      </c>
      <c r="N42" s="56">
        <f t="shared" si="28"/>
        <v>0</v>
      </c>
      <c r="O42" s="56">
        <f t="shared" si="28"/>
        <v>0</v>
      </c>
      <c r="P42" s="56">
        <f t="shared" si="28"/>
        <v>0</v>
      </c>
      <c r="Q42" s="56">
        <f t="shared" si="28"/>
        <v>0</v>
      </c>
      <c r="R42" s="56">
        <f t="shared" si="28"/>
        <v>0</v>
      </c>
      <c r="S42" s="56">
        <f t="shared" si="28"/>
        <v>0</v>
      </c>
      <c r="T42" s="56">
        <f t="shared" si="28"/>
        <v>0</v>
      </c>
      <c r="U42" s="56">
        <f t="shared" si="28"/>
        <v>0</v>
      </c>
      <c r="V42" s="56">
        <f t="shared" si="28"/>
        <v>0</v>
      </c>
      <c r="W42" s="56">
        <f t="shared" si="28"/>
        <v>0</v>
      </c>
      <c r="X42" s="56">
        <f t="shared" si="28"/>
        <v>0</v>
      </c>
      <c r="Y42" s="56">
        <f t="shared" si="28"/>
        <v>0</v>
      </c>
      <c r="Z42" s="56">
        <f t="shared" si="28"/>
        <v>0</v>
      </c>
      <c r="AA42" s="56">
        <f t="shared" si="28"/>
        <v>0</v>
      </c>
      <c r="AB42" s="56">
        <f t="shared" si="28"/>
        <v>0</v>
      </c>
      <c r="AC42" s="56">
        <f t="shared" si="28"/>
        <v>0</v>
      </c>
      <c r="AD42" s="56">
        <f t="shared" si="28"/>
        <v>0</v>
      </c>
      <c r="AE42" s="56">
        <f t="shared" si="28"/>
        <v>0</v>
      </c>
      <c r="AF42" s="56">
        <f t="shared" si="28"/>
        <v>0</v>
      </c>
      <c r="AG42" s="56">
        <f t="shared" si="28"/>
        <v>0</v>
      </c>
      <c r="AH42" s="56">
        <f t="shared" si="28"/>
        <v>0</v>
      </c>
      <c r="AI42" s="56">
        <f t="shared" si="28"/>
        <v>0</v>
      </c>
      <c r="AJ42" s="56">
        <f t="shared" si="28"/>
        <v>0</v>
      </c>
      <c r="AK42" s="56">
        <f t="shared" si="28"/>
        <v>0</v>
      </c>
      <c r="AL42" s="56">
        <f t="shared" si="28"/>
        <v>0</v>
      </c>
      <c r="AM42" s="56">
        <f t="shared" si="28"/>
        <v>0</v>
      </c>
      <c r="AN42" s="56">
        <f t="shared" si="28"/>
        <v>0</v>
      </c>
      <c r="AO42" s="56">
        <f t="shared" si="28"/>
        <v>0</v>
      </c>
      <c r="AP42" s="56">
        <f t="shared" si="28"/>
        <v>0</v>
      </c>
      <c r="AQ42" s="56">
        <f t="shared" si="28"/>
        <v>0</v>
      </c>
      <c r="AR42" s="56">
        <f t="shared" si="28"/>
        <v>0</v>
      </c>
      <c r="AS42" s="56">
        <f t="shared" si="28"/>
        <v>0</v>
      </c>
      <c r="AT42" s="56">
        <f t="shared" si="28"/>
        <v>0</v>
      </c>
      <c r="AU42" s="56">
        <f t="shared" si="28"/>
        <v>0</v>
      </c>
      <c r="AV42" s="56">
        <f t="shared" si="28"/>
        <v>0</v>
      </c>
      <c r="AW42" s="56">
        <f t="shared" si="28"/>
        <v>0</v>
      </c>
      <c r="AX42" s="56">
        <f t="shared" si="28"/>
        <v>0</v>
      </c>
      <c r="AY42" s="56">
        <f t="shared" si="28"/>
        <v>0</v>
      </c>
      <c r="AZ42" s="56">
        <f t="shared" si="28"/>
        <v>0</v>
      </c>
      <c r="BA42" s="56">
        <f t="shared" si="28"/>
        <v>0</v>
      </c>
      <c r="BB42" s="56">
        <f t="shared" si="28"/>
        <v>0</v>
      </c>
      <c r="BC42" s="56">
        <f t="shared" si="28"/>
        <v>0</v>
      </c>
      <c r="BD42" s="56">
        <f t="shared" si="28"/>
        <v>0</v>
      </c>
      <c r="BE42" s="56">
        <f t="shared" si="28"/>
        <v>0</v>
      </c>
      <c r="BF42" s="56">
        <f t="shared" si="28"/>
        <v>0</v>
      </c>
      <c r="BG42" s="56">
        <f t="shared" si="28"/>
        <v>0</v>
      </c>
      <c r="BH42" s="56">
        <f t="shared" si="28"/>
        <v>0</v>
      </c>
      <c r="BI42" s="56">
        <f t="shared" si="28"/>
        <v>0</v>
      </c>
      <c r="BJ42" s="56">
        <f t="shared" si="28"/>
        <v>0</v>
      </c>
      <c r="BK42" s="56">
        <f t="shared" si="28"/>
        <v>0</v>
      </c>
      <c r="BL42" s="56">
        <f t="shared" si="28"/>
        <v>0</v>
      </c>
      <c r="BM42" s="56">
        <f t="shared" si="28"/>
        <v>0</v>
      </c>
      <c r="BN42" s="56">
        <f t="shared" si="28"/>
        <v>0</v>
      </c>
      <c r="BO42" s="56">
        <f t="shared" si="28"/>
        <v>0</v>
      </c>
      <c r="BP42" s="56">
        <f t="shared" si="28"/>
        <v>0</v>
      </c>
      <c r="BQ42" s="56">
        <f t="shared" ref="BQ42:DU42" si="29">IFERROR(IF(AND(BQ$24&lt;$D$9,$D42&lt;=$D$20,BQ$24&gt;=$D$19+$D$16*($D42-1),BQ$24&lt;$D$19+$D$16*($D42-1)+$D$20),1,0),"")</f>
        <v>0</v>
      </c>
      <c r="BR42" s="56">
        <f t="shared" si="29"/>
        <v>0</v>
      </c>
      <c r="BS42" s="56">
        <f t="shared" si="29"/>
        <v>0</v>
      </c>
      <c r="BT42" s="56">
        <f t="shared" si="29"/>
        <v>0</v>
      </c>
      <c r="BU42" s="56">
        <f t="shared" si="29"/>
        <v>0</v>
      </c>
      <c r="BV42" s="56">
        <f t="shared" si="29"/>
        <v>0</v>
      </c>
      <c r="BW42" s="56">
        <f t="shared" si="29"/>
        <v>0</v>
      </c>
      <c r="BX42" s="56">
        <f t="shared" si="29"/>
        <v>0</v>
      </c>
      <c r="BY42" s="56">
        <f t="shared" si="29"/>
        <v>0</v>
      </c>
      <c r="BZ42" s="56">
        <f t="shared" si="29"/>
        <v>0</v>
      </c>
      <c r="CA42" s="56">
        <f t="shared" si="29"/>
        <v>0</v>
      </c>
      <c r="CB42" s="56">
        <f t="shared" si="29"/>
        <v>0</v>
      </c>
      <c r="CC42" s="56">
        <f t="shared" si="29"/>
        <v>0</v>
      </c>
      <c r="CD42" s="56">
        <f t="shared" si="29"/>
        <v>0</v>
      </c>
      <c r="CE42" s="56">
        <f t="shared" si="29"/>
        <v>0</v>
      </c>
      <c r="CF42" s="56">
        <f t="shared" si="29"/>
        <v>0</v>
      </c>
      <c r="CG42" s="56">
        <f t="shared" si="29"/>
        <v>0</v>
      </c>
      <c r="CH42" s="56">
        <f t="shared" si="29"/>
        <v>0</v>
      </c>
      <c r="CI42" s="56">
        <f t="shared" si="29"/>
        <v>0</v>
      </c>
      <c r="CJ42" s="56">
        <f t="shared" si="29"/>
        <v>0</v>
      </c>
      <c r="CK42" s="56">
        <f t="shared" si="29"/>
        <v>0</v>
      </c>
      <c r="CL42" s="56">
        <f t="shared" si="29"/>
        <v>0</v>
      </c>
      <c r="CM42" s="56">
        <f t="shared" si="29"/>
        <v>0</v>
      </c>
      <c r="CN42" s="56">
        <f t="shared" si="29"/>
        <v>0</v>
      </c>
      <c r="CO42" s="56">
        <f t="shared" si="29"/>
        <v>0</v>
      </c>
      <c r="CP42" s="56">
        <f t="shared" si="29"/>
        <v>0</v>
      </c>
      <c r="CQ42" s="56">
        <f t="shared" si="29"/>
        <v>0</v>
      </c>
      <c r="CR42" s="56">
        <f t="shared" si="29"/>
        <v>0</v>
      </c>
      <c r="CS42" s="56">
        <f t="shared" si="29"/>
        <v>0</v>
      </c>
      <c r="CT42" s="56">
        <f t="shared" si="29"/>
        <v>0</v>
      </c>
      <c r="CU42" s="56">
        <f t="shared" si="29"/>
        <v>0</v>
      </c>
      <c r="CV42" s="56">
        <f t="shared" si="29"/>
        <v>0</v>
      </c>
      <c r="CW42" s="56">
        <f t="shared" si="29"/>
        <v>0</v>
      </c>
      <c r="CX42" s="56">
        <f t="shared" si="29"/>
        <v>0</v>
      </c>
      <c r="CY42" s="56">
        <f t="shared" si="29"/>
        <v>0</v>
      </c>
      <c r="CZ42" s="56">
        <f t="shared" si="29"/>
        <v>0</v>
      </c>
      <c r="DA42" s="56">
        <f t="shared" si="29"/>
        <v>0</v>
      </c>
      <c r="DB42" s="56">
        <f t="shared" si="29"/>
        <v>0</v>
      </c>
      <c r="DC42" s="56">
        <f t="shared" si="29"/>
        <v>0</v>
      </c>
      <c r="DD42" s="56">
        <f t="shared" si="29"/>
        <v>0</v>
      </c>
      <c r="DE42" s="56">
        <f t="shared" si="29"/>
        <v>0</v>
      </c>
      <c r="DF42" s="56">
        <f t="shared" si="29"/>
        <v>0</v>
      </c>
      <c r="DG42" s="56">
        <f t="shared" si="29"/>
        <v>0</v>
      </c>
      <c r="DH42" s="56">
        <f t="shared" si="29"/>
        <v>0</v>
      </c>
      <c r="DI42" s="56">
        <f t="shared" si="29"/>
        <v>0</v>
      </c>
      <c r="DJ42" s="56">
        <f t="shared" si="29"/>
        <v>0</v>
      </c>
      <c r="DK42" s="56">
        <f t="shared" si="29"/>
        <v>0</v>
      </c>
      <c r="DL42" s="56">
        <f t="shared" si="29"/>
        <v>0</v>
      </c>
      <c r="DM42" s="56">
        <f t="shared" si="29"/>
        <v>0</v>
      </c>
      <c r="DN42" s="56">
        <f t="shared" si="29"/>
        <v>0</v>
      </c>
      <c r="DO42" s="56">
        <f t="shared" si="29"/>
        <v>0</v>
      </c>
      <c r="DP42" s="56">
        <f t="shared" si="29"/>
        <v>0</v>
      </c>
      <c r="DQ42" s="56">
        <f t="shared" si="29"/>
        <v>0</v>
      </c>
      <c r="DR42" s="56">
        <f t="shared" si="29"/>
        <v>0</v>
      </c>
      <c r="DS42" s="56">
        <f t="shared" si="29"/>
        <v>0</v>
      </c>
      <c r="DT42" s="56">
        <f t="shared" si="29"/>
        <v>0</v>
      </c>
      <c r="DU42" s="56">
        <f t="shared" si="29"/>
        <v>0</v>
      </c>
    </row>
    <row r="45" spans="1:125" s="381" customFormat="1" ht="11.25" customHeight="1">
      <c r="A45" s="379" t="s">
        <v>867</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c r="BL45" s="379"/>
      <c r="BM45" s="379"/>
      <c r="BN45" s="379"/>
      <c r="BO45" s="379"/>
      <c r="BP45" s="379"/>
      <c r="BQ45" s="379"/>
      <c r="BR45" s="379"/>
      <c r="BS45" s="379"/>
      <c r="BT45" s="379"/>
      <c r="BU45" s="379"/>
      <c r="BV45" s="379"/>
      <c r="BW45" s="379"/>
      <c r="BX45" s="379"/>
      <c r="BY45" s="379"/>
      <c r="BZ45" s="379"/>
      <c r="CA45" s="379"/>
      <c r="CB45" s="379"/>
      <c r="CC45" s="379"/>
      <c r="CD45" s="379"/>
      <c r="CE45" s="379"/>
      <c r="CF45" s="379"/>
      <c r="CG45" s="379"/>
      <c r="CH45" s="379"/>
      <c r="CI45" s="379"/>
      <c r="CJ45" s="379"/>
      <c r="CK45" s="379"/>
      <c r="CL45" s="379"/>
      <c r="CM45" s="379"/>
      <c r="CN45" s="379"/>
      <c r="CO45" s="379"/>
      <c r="CP45" s="379"/>
      <c r="CQ45" s="379"/>
      <c r="CR45" s="379"/>
      <c r="CS45" s="379"/>
      <c r="CT45" s="379"/>
      <c r="CU45" s="379"/>
      <c r="CV45" s="379"/>
      <c r="CW45" s="379"/>
      <c r="CX45" s="379"/>
      <c r="CY45" s="379"/>
      <c r="CZ45" s="379"/>
      <c r="DA45" s="379"/>
      <c r="DB45" s="379"/>
      <c r="DC45" s="379"/>
      <c r="DD45" s="379"/>
      <c r="DE45" s="379"/>
      <c r="DF45" s="379"/>
      <c r="DG45" s="379"/>
      <c r="DH45" s="379"/>
      <c r="DI45" s="379"/>
      <c r="DJ45" s="379"/>
      <c r="DK45" s="379"/>
      <c r="DL45" s="379"/>
      <c r="DM45" s="379"/>
      <c r="DN45" s="379"/>
      <c r="DO45" s="379"/>
      <c r="DP45" s="379"/>
      <c r="DQ45" s="379"/>
      <c r="DR45" s="379"/>
      <c r="DS45" s="379"/>
      <c r="DT45" s="379"/>
      <c r="DU45" s="379"/>
    </row>
    <row r="47" spans="1:125" ht="11.25" customHeight="1">
      <c r="A47" s="404" t="str">
        <f>Pieņēmumi!B251</f>
        <v>Būvniecības perioda pagarināšana</v>
      </c>
      <c r="D47" s="405">
        <v>0</v>
      </c>
    </row>
    <row r="49" spans="1:125" ht="11.25" customHeight="1">
      <c r="A49" s="277" t="s">
        <v>166</v>
      </c>
      <c r="B49" s="378"/>
      <c r="D49" s="406">
        <f>'Laika grafiks'!D7</f>
        <v>45839</v>
      </c>
    </row>
    <row r="50" spans="1:125" ht="11.25" customHeight="1" thickBot="1">
      <c r="A50" s="277" t="s">
        <v>167</v>
      </c>
      <c r="B50" s="407" t="s">
        <v>10</v>
      </c>
      <c r="D50" s="378">
        <f>D9</f>
        <v>60</v>
      </c>
    </row>
    <row r="51" spans="1:125" ht="11.25" customHeight="1" thickTop="1" thickBot="1">
      <c r="A51" s="277" t="s">
        <v>168</v>
      </c>
      <c r="B51" s="407"/>
      <c r="D51" s="408">
        <f>IFERROR(EDATE(DATE(YEAR(D49),MONTH(D49-1),DAY(D49-1)),(D50*3)),"")</f>
        <v>51317</v>
      </c>
    </row>
    <row r="52" spans="1:125" ht="11.25" customHeight="1" thickTop="1">
      <c r="A52" s="277" t="s">
        <v>169</v>
      </c>
      <c r="D52" s="408">
        <f>IFERROR(EOMONTH(D51,MOD(3-MONTH(D51),3)),"")</f>
        <v>51317</v>
      </c>
    </row>
    <row r="53" spans="1:125" ht="11.25" customHeight="1">
      <c r="D53" s="409"/>
    </row>
    <row r="54" spans="1:125" ht="11.25" customHeight="1">
      <c r="A54" s="277" t="s">
        <v>150</v>
      </c>
      <c r="B54" s="407" t="s">
        <v>10</v>
      </c>
      <c r="D54" s="378">
        <f>IFERROR('Laika grafiks'!D12+D47,"")</f>
        <v>5</v>
      </c>
    </row>
    <row r="55" spans="1:125" ht="11.25" customHeight="1">
      <c r="D55" s="409"/>
    </row>
    <row r="56" spans="1:125" ht="11.25" customHeight="1">
      <c r="A56" s="277" t="s">
        <v>170</v>
      </c>
      <c r="C56" s="378"/>
      <c r="D56" s="378">
        <f>IFERROR(D54+1,"")</f>
        <v>6</v>
      </c>
    </row>
    <row r="57" spans="1:125" ht="11.25" customHeight="1">
      <c r="A57" s="404" t="str">
        <f>Pieņēmumi!B188</f>
        <v>Periodisko uzturēšanas izmaksu periodiskums</v>
      </c>
      <c r="B57" s="404" t="str">
        <f>Pieņēmumi!C232</f>
        <v>€ ceturksnī</v>
      </c>
      <c r="D57" s="410">
        <f>'Laika grafiks'!D56</f>
        <v>0</v>
      </c>
    </row>
    <row r="58" spans="1:125" ht="11.25" customHeight="1">
      <c r="A58" s="404" t="str">
        <f>Pieņēmumi!B189</f>
        <v>PERIODISKO UZTURĒŠANAS IZMAKSU REZERVES KONTA (MMRA) papildināšanas ceturksnis pirms izmaksu veikšanas ceturkšņa</v>
      </c>
      <c r="B58" s="404">
        <f>Pieņēmumi!C233</f>
        <v>0</v>
      </c>
      <c r="C58" s="378"/>
      <c r="D58" s="410" t="str">
        <f>IFERROR(#REF!,"")</f>
        <v/>
      </c>
    </row>
    <row r="59" spans="1:125" ht="11.25" customHeight="1">
      <c r="C59" s="378"/>
      <c r="D59" s="378"/>
    </row>
    <row r="60" spans="1:125" ht="11.25" customHeight="1">
      <c r="A60" s="277" t="s">
        <v>102</v>
      </c>
      <c r="C60" s="378"/>
      <c r="D60" s="378">
        <f>IFERROR(D56+D57,"")</f>
        <v>6</v>
      </c>
    </row>
    <row r="61" spans="1:125" ht="11.25" customHeight="1">
      <c r="A61" s="405">
        <f>'Laika grafiks'!A128</f>
        <v>0</v>
      </c>
      <c r="B61" s="405">
        <f>'Laika grafiks'!B128</f>
        <v>0</v>
      </c>
      <c r="C61" s="378"/>
      <c r="D61" s="405">
        <f>'Laika grafiks'!D128</f>
        <v>0</v>
      </c>
    </row>
    <row r="62" spans="1:125" ht="11.25" customHeight="1" thickBot="1">
      <c r="A62" s="277" t="s">
        <v>152</v>
      </c>
      <c r="C62" s="378"/>
      <c r="D62" s="458">
        <f>IFERROR(IFERROR(_xlfn.NUMBERVALUE(LEFT((D50-D56)/D57,1),0),0),"")</f>
        <v>0</v>
      </c>
    </row>
    <row r="63" spans="1:125" ht="11.25" customHeight="1" thickTop="1" thickBot="1">
      <c r="D63" s="409"/>
      <c r="G63" s="411"/>
      <c r="H63" s="411"/>
      <c r="I63" s="411"/>
    </row>
    <row r="64" spans="1:125" ht="11.25" customHeight="1" thickTop="1">
      <c r="A64" s="277" t="s">
        <v>154</v>
      </c>
      <c r="C64" s="378"/>
      <c r="D64" s="378"/>
      <c r="E64" s="411">
        <f>IFERROR(IF(E24&lt;$D9,EOMONTH(D8,MOD(3-MONTH(D8),3)),IF(E24=$D9,$D11,"-")),"")</f>
        <v>45930</v>
      </c>
      <c r="F64" s="411">
        <f t="shared" ref="F64" si="30">IFERROR(IF(F65&lt;=$D50,EOMONTH(E64,3),"-"),"")</f>
        <v>46022</v>
      </c>
      <c r="G64" s="411">
        <f t="shared" ref="G64" si="31">IFERROR(IF(G65&lt;=$D50,EOMONTH(F64,3),"-"),"")</f>
        <v>46112</v>
      </c>
      <c r="H64" s="411">
        <f t="shared" ref="H64" si="32">IFERROR(IF(H65&lt;=$D50,EOMONTH(G64,3),"-"),"")</f>
        <v>46203</v>
      </c>
      <c r="I64" s="411">
        <f t="shared" ref="I64" si="33">IFERROR(IF(I65&lt;=$D50,EOMONTH(H64,3),"-"),"")</f>
        <v>46295</v>
      </c>
      <c r="J64" s="411">
        <f t="shared" ref="J64" si="34">IFERROR(IF(J65&lt;=$D50,EOMONTH(I64,3),"-"),"")</f>
        <v>46387</v>
      </c>
      <c r="K64" s="411">
        <f t="shared" ref="K64" si="35">IFERROR(IF(K65&lt;=$D50,EOMONTH(J64,3),"-"),"")</f>
        <v>46477</v>
      </c>
      <c r="L64" s="411">
        <f t="shared" ref="L64" si="36">IFERROR(IF(L65&lt;=$D50,EOMONTH(K64,3),"-"),"")</f>
        <v>46568</v>
      </c>
      <c r="M64" s="411">
        <f t="shared" ref="M64" si="37">IFERROR(IF(M65&lt;=$D50,EOMONTH(L64,3),"-"),"")</f>
        <v>46660</v>
      </c>
      <c r="N64" s="411">
        <f t="shared" ref="N64" si="38">IFERROR(IF(N65&lt;=$D50,EOMONTH(M64,3),"-"),"")</f>
        <v>46752</v>
      </c>
      <c r="O64" s="411">
        <f t="shared" ref="O64" si="39">IFERROR(IF(O65&lt;=$D50,EOMONTH(N64,3),"-"),"")</f>
        <v>46843</v>
      </c>
      <c r="P64" s="411">
        <f t="shared" ref="P64" si="40">IFERROR(IF(P65&lt;=$D50,EOMONTH(O64,3),"-"),"")</f>
        <v>46934</v>
      </c>
      <c r="Q64" s="411">
        <f t="shared" ref="Q64" si="41">IFERROR(IF(Q65&lt;=$D50,EOMONTH(P64,3),"-"),"")</f>
        <v>47026</v>
      </c>
      <c r="R64" s="411">
        <f t="shared" ref="R64" si="42">IFERROR(IF(R65&lt;=$D50,EOMONTH(Q64,3),"-"),"")</f>
        <v>47118</v>
      </c>
      <c r="S64" s="411">
        <f t="shared" ref="S64" si="43">IFERROR(IF(S65&lt;=$D50,EOMONTH(R64,3),"-"),"")</f>
        <v>47208</v>
      </c>
      <c r="T64" s="411">
        <f t="shared" ref="T64" si="44">IFERROR(IF(T65&lt;=$D50,EOMONTH(S64,3),"-"),"")</f>
        <v>47299</v>
      </c>
      <c r="U64" s="411">
        <f t="shared" ref="U64" si="45">IFERROR(IF(U65&lt;=$D50,EOMONTH(T64,3),"-"),"")</f>
        <v>47391</v>
      </c>
      <c r="V64" s="411">
        <f t="shared" ref="V64" si="46">IFERROR(IF(V65&lt;=$D50,EOMONTH(U64,3),"-"),"")</f>
        <v>47483</v>
      </c>
      <c r="W64" s="411">
        <f t="shared" ref="W64" si="47">IFERROR(IF(W65&lt;=$D50,EOMONTH(V64,3),"-"),"")</f>
        <v>47573</v>
      </c>
      <c r="X64" s="411">
        <f t="shared" ref="X64" si="48">IFERROR(IF(X65&lt;=$D50,EOMONTH(W64,3),"-"),"")</f>
        <v>47664</v>
      </c>
      <c r="Y64" s="411">
        <f t="shared" ref="Y64" si="49">IFERROR(IF(Y65&lt;=$D50,EOMONTH(X64,3),"-"),"")</f>
        <v>47756</v>
      </c>
      <c r="Z64" s="411">
        <f t="shared" ref="Z64" si="50">IFERROR(IF(Z65&lt;=$D50,EOMONTH(Y64,3),"-"),"")</f>
        <v>47848</v>
      </c>
      <c r="AA64" s="411">
        <f t="shared" ref="AA64" si="51">IFERROR(IF(AA65&lt;=$D50,EOMONTH(Z64,3),"-"),"")</f>
        <v>47938</v>
      </c>
      <c r="AB64" s="411">
        <f t="shared" ref="AB64" si="52">IFERROR(IF(AB65&lt;=$D50,EOMONTH(AA64,3),"-"),"")</f>
        <v>48029</v>
      </c>
      <c r="AC64" s="411">
        <f t="shared" ref="AC64" si="53">IFERROR(IF(AC65&lt;=$D50,EOMONTH(AB64,3),"-"),"")</f>
        <v>48121</v>
      </c>
      <c r="AD64" s="411">
        <f t="shared" ref="AD64" si="54">IFERROR(IF(AD65&lt;=$D50,EOMONTH(AC64,3),"-"),"")</f>
        <v>48213</v>
      </c>
      <c r="AE64" s="411">
        <f t="shared" ref="AE64" si="55">IFERROR(IF(AE65&lt;=$D50,EOMONTH(AD64,3),"-"),"")</f>
        <v>48304</v>
      </c>
      <c r="AF64" s="411">
        <f t="shared" ref="AF64" si="56">IFERROR(IF(AF65&lt;=$D50,EOMONTH(AE64,3),"-"),"")</f>
        <v>48395</v>
      </c>
      <c r="AG64" s="411">
        <f t="shared" ref="AG64" si="57">IFERROR(IF(AG65&lt;=$D50,EOMONTH(AF64,3),"-"),"")</f>
        <v>48487</v>
      </c>
      <c r="AH64" s="411">
        <f t="shared" ref="AH64" si="58">IFERROR(IF(AH65&lt;=$D50,EOMONTH(AG64,3),"-"),"")</f>
        <v>48579</v>
      </c>
      <c r="AI64" s="411">
        <f t="shared" ref="AI64" si="59">IFERROR(IF(AI65&lt;=$D50,EOMONTH(AH64,3),"-"),"")</f>
        <v>48669</v>
      </c>
      <c r="AJ64" s="411">
        <f t="shared" ref="AJ64" si="60">IFERROR(IF(AJ65&lt;=$D50,EOMONTH(AI64,3),"-"),"")</f>
        <v>48760</v>
      </c>
      <c r="AK64" s="411">
        <f t="shared" ref="AK64" si="61">IFERROR(IF(AK65&lt;=$D50,EOMONTH(AJ64,3),"-"),"")</f>
        <v>48852</v>
      </c>
      <c r="AL64" s="411">
        <f t="shared" ref="AL64" si="62">IFERROR(IF(AL65&lt;=$D50,EOMONTH(AK64,3),"-"),"")</f>
        <v>48944</v>
      </c>
      <c r="AM64" s="411">
        <f t="shared" ref="AM64" si="63">IFERROR(IF(AM65&lt;=$D50,EOMONTH(AL64,3),"-"),"")</f>
        <v>49034</v>
      </c>
      <c r="AN64" s="411">
        <f t="shared" ref="AN64" si="64">IFERROR(IF(AN65&lt;=$D50,EOMONTH(AM64,3),"-"),"")</f>
        <v>49125</v>
      </c>
      <c r="AO64" s="411">
        <f t="shared" ref="AO64" si="65">IFERROR(IF(AO65&lt;=$D50,EOMONTH(AN64,3),"-"),"")</f>
        <v>49217</v>
      </c>
      <c r="AP64" s="411">
        <f t="shared" ref="AP64" si="66">IFERROR(IF(AP65&lt;=$D50,EOMONTH(AO64,3),"-"),"")</f>
        <v>49309</v>
      </c>
      <c r="AQ64" s="411">
        <f t="shared" ref="AQ64" si="67">IFERROR(IF(AQ65&lt;=$D50,EOMONTH(AP64,3),"-"),"")</f>
        <v>49399</v>
      </c>
      <c r="AR64" s="411">
        <f t="shared" ref="AR64" si="68">IFERROR(IF(AR65&lt;=$D50,EOMONTH(AQ64,3),"-"),"")</f>
        <v>49490</v>
      </c>
      <c r="AS64" s="411">
        <f t="shared" ref="AS64" si="69">IFERROR(IF(AS65&lt;=$D50,EOMONTH(AR64,3),"-"),"")</f>
        <v>49582</v>
      </c>
      <c r="AT64" s="411">
        <f t="shared" ref="AT64" si="70">IFERROR(IF(AT65&lt;=$D50,EOMONTH(AS64,3),"-"),"")</f>
        <v>49674</v>
      </c>
      <c r="AU64" s="411">
        <f t="shared" ref="AU64" si="71">IFERROR(IF(AU65&lt;=$D50,EOMONTH(AT64,3),"-"),"")</f>
        <v>49765</v>
      </c>
      <c r="AV64" s="411">
        <f t="shared" ref="AV64" si="72">IFERROR(IF(AV65&lt;=$D50,EOMONTH(AU64,3),"-"),"")</f>
        <v>49856</v>
      </c>
      <c r="AW64" s="411">
        <f t="shared" ref="AW64" si="73">IFERROR(IF(AW65&lt;=$D50,EOMONTH(AV64,3),"-"),"")</f>
        <v>49948</v>
      </c>
      <c r="AX64" s="411">
        <f t="shared" ref="AX64" si="74">IFERROR(IF(AX65&lt;=$D50,EOMONTH(AW64,3),"-"),"")</f>
        <v>50040</v>
      </c>
      <c r="AY64" s="411">
        <f t="shared" ref="AY64" si="75">IFERROR(IF(AY65&lt;=$D50,EOMONTH(AX64,3),"-"),"")</f>
        <v>50130</v>
      </c>
      <c r="AZ64" s="411">
        <f t="shared" ref="AZ64" si="76">IFERROR(IF(AZ65&lt;=$D50,EOMONTH(AY64,3),"-"),"")</f>
        <v>50221</v>
      </c>
      <c r="BA64" s="411">
        <f t="shared" ref="BA64" si="77">IFERROR(IF(BA65&lt;=$D50,EOMONTH(AZ64,3),"-"),"")</f>
        <v>50313</v>
      </c>
      <c r="BB64" s="411">
        <f t="shared" ref="BB64" si="78">IFERROR(IF(BB65&lt;=$D50,EOMONTH(BA64,3),"-"),"")</f>
        <v>50405</v>
      </c>
      <c r="BC64" s="411">
        <f t="shared" ref="BC64" si="79">IFERROR(IF(BC65&lt;=$D50,EOMONTH(BB64,3),"-"),"")</f>
        <v>50495</v>
      </c>
      <c r="BD64" s="411">
        <f t="shared" ref="BD64" si="80">IFERROR(IF(BD65&lt;=$D50,EOMONTH(BC64,3),"-"),"")</f>
        <v>50586</v>
      </c>
      <c r="BE64" s="411">
        <f t="shared" ref="BE64" si="81">IFERROR(IF(BE65&lt;=$D50,EOMONTH(BD64,3),"-"),"")</f>
        <v>50678</v>
      </c>
      <c r="BF64" s="411">
        <f t="shared" ref="BF64" si="82">IFERROR(IF(BF65&lt;=$D50,EOMONTH(BE64,3),"-"),"")</f>
        <v>50770</v>
      </c>
      <c r="BG64" s="411">
        <f t="shared" ref="BG64" si="83">IFERROR(IF(BG65&lt;=$D50,EOMONTH(BF64,3),"-"),"")</f>
        <v>50860</v>
      </c>
      <c r="BH64" s="411">
        <f t="shared" ref="BH64" si="84">IFERROR(IF(BH65&lt;=$D50,EOMONTH(BG64,3),"-"),"")</f>
        <v>50951</v>
      </c>
      <c r="BI64" s="411">
        <f t="shared" ref="BI64" si="85">IFERROR(IF(BI65&lt;=$D50,EOMONTH(BH64,3),"-"),"")</f>
        <v>51043</v>
      </c>
      <c r="BJ64" s="411">
        <f t="shared" ref="BJ64" si="86">IFERROR(IF(BJ65&lt;=$D50,EOMONTH(BI64,3),"-"),"")</f>
        <v>51135</v>
      </c>
      <c r="BK64" s="411">
        <f t="shared" ref="BK64" si="87">IFERROR(IF(BK65&lt;=$D50,EOMONTH(BJ64,3),"-"),"")</f>
        <v>51226</v>
      </c>
      <c r="BL64" s="411">
        <f t="shared" ref="BL64" si="88">IFERROR(IF(BL65&lt;=$D50,EOMONTH(BK64,3),"-"),"")</f>
        <v>51317</v>
      </c>
      <c r="BM64" s="411">
        <f t="shared" ref="BM64" si="89">IFERROR(IF(BM65&lt;=$D50,EOMONTH(BL64,3),"-"),"")</f>
        <v>51409</v>
      </c>
      <c r="BN64" s="411" t="str">
        <f t="shared" ref="BN64" si="90">IFERROR(IF(BN65&lt;=$D50,EOMONTH(BM64,3),"-"),"")</f>
        <v>-</v>
      </c>
      <c r="BO64" s="411" t="str">
        <f t="shared" ref="BO64" si="91">IFERROR(IF(BO65&lt;=$D50,EOMONTH(BN64,3),"-"),"")</f>
        <v>-</v>
      </c>
      <c r="BP64" s="411" t="str">
        <f t="shared" ref="BP64" si="92">IFERROR(IF(BP65&lt;=$D50,EOMONTH(BO64,3),"-"),"")</f>
        <v>-</v>
      </c>
      <c r="BQ64" s="411" t="str">
        <f t="shared" ref="BQ64" si="93">IFERROR(IF(BQ65&lt;=$D50,EOMONTH(BP64,3),"-"),"")</f>
        <v>-</v>
      </c>
      <c r="BR64" s="411" t="str">
        <f t="shared" ref="BR64" si="94">IFERROR(IF(BR65&lt;=$D50,EOMONTH(BQ64,3),"-"),"")</f>
        <v>-</v>
      </c>
      <c r="BS64" s="411" t="str">
        <f t="shared" ref="BS64" si="95">IFERROR(IF(BS65&lt;=$D50,EOMONTH(BR64,3),"-"),"")</f>
        <v>-</v>
      </c>
      <c r="BT64" s="411" t="str">
        <f t="shared" ref="BT64" si="96">IFERROR(IF(BT65&lt;=$D50,EOMONTH(BS64,3),"-"),"")</f>
        <v>-</v>
      </c>
      <c r="BU64" s="411" t="str">
        <f t="shared" ref="BU64" si="97">IFERROR(IF(BU65&lt;=$D50,EOMONTH(BT64,3),"-"),"")</f>
        <v>-</v>
      </c>
      <c r="BV64" s="411" t="str">
        <f t="shared" ref="BV64" si="98">IFERROR(IF(BV65&lt;=$D50,EOMONTH(BU64,3),"-"),"")</f>
        <v>-</v>
      </c>
      <c r="BW64" s="411" t="str">
        <f t="shared" ref="BW64" si="99">IFERROR(IF(BW65&lt;=$D50,EOMONTH(BV64,3),"-"),"")</f>
        <v>-</v>
      </c>
      <c r="BX64" s="411" t="str">
        <f t="shared" ref="BX64" si="100">IFERROR(IF(BX65&lt;=$D50,EOMONTH(BW64,3),"-"),"")</f>
        <v>-</v>
      </c>
      <c r="BY64" s="411" t="str">
        <f t="shared" ref="BY64" si="101">IFERROR(IF(BY65&lt;=$D50,EOMONTH(BX64,3),"-"),"")</f>
        <v>-</v>
      </c>
      <c r="BZ64" s="411" t="str">
        <f t="shared" ref="BZ64" si="102">IFERROR(IF(BZ65&lt;=$D50,EOMONTH(BY64,3),"-"),"")</f>
        <v>-</v>
      </c>
      <c r="CA64" s="411" t="str">
        <f t="shared" ref="CA64" si="103">IFERROR(IF(CA65&lt;=$D50,EOMONTH(BZ64,3),"-"),"")</f>
        <v>-</v>
      </c>
      <c r="CB64" s="411" t="str">
        <f t="shared" ref="CB64" si="104">IFERROR(IF(CB65&lt;=$D50,EOMONTH(CA64,3),"-"),"")</f>
        <v>-</v>
      </c>
      <c r="CC64" s="411" t="str">
        <f t="shared" ref="CC64" si="105">IFERROR(IF(CC65&lt;=$D50,EOMONTH(CB64,3),"-"),"")</f>
        <v>-</v>
      </c>
      <c r="CD64" s="411" t="str">
        <f t="shared" ref="CD64" si="106">IFERROR(IF(CD65&lt;=$D50,EOMONTH(CC64,3),"-"),"")</f>
        <v>-</v>
      </c>
      <c r="CE64" s="411" t="str">
        <f t="shared" ref="CE64" si="107">IFERROR(IF(CE65&lt;=$D50,EOMONTH(CD64,3),"-"),"")</f>
        <v>-</v>
      </c>
      <c r="CF64" s="411" t="str">
        <f t="shared" ref="CF64" si="108">IFERROR(IF(CF65&lt;=$D50,EOMONTH(CE64,3),"-"),"")</f>
        <v>-</v>
      </c>
      <c r="CG64" s="411" t="str">
        <f t="shared" ref="CG64" si="109">IFERROR(IF(CG65&lt;=$D50,EOMONTH(CF64,3),"-"),"")</f>
        <v>-</v>
      </c>
      <c r="CH64" s="411" t="str">
        <f t="shared" ref="CH64" si="110">IFERROR(IF(CH65&lt;=$D50,EOMONTH(CG64,3),"-"),"")</f>
        <v>-</v>
      </c>
      <c r="CI64" s="411" t="str">
        <f t="shared" ref="CI64" si="111">IFERROR(IF(CI65&lt;=$D50,EOMONTH(CH64,3),"-"),"")</f>
        <v>-</v>
      </c>
      <c r="CJ64" s="411" t="str">
        <f t="shared" ref="CJ64" si="112">IFERROR(IF(CJ65&lt;=$D50,EOMONTH(CI64,3),"-"),"")</f>
        <v>-</v>
      </c>
      <c r="CK64" s="411" t="str">
        <f t="shared" ref="CK64" si="113">IFERROR(IF(CK65&lt;=$D50,EOMONTH(CJ64,3),"-"),"")</f>
        <v>-</v>
      </c>
      <c r="CL64" s="411" t="str">
        <f t="shared" ref="CL64" si="114">IFERROR(IF(CL65&lt;=$D50,EOMONTH(CK64,3),"-"),"")</f>
        <v>-</v>
      </c>
      <c r="CM64" s="411" t="str">
        <f t="shared" ref="CM64" si="115">IFERROR(IF(CM65&lt;=$D50,EOMONTH(CL64,3),"-"),"")</f>
        <v>-</v>
      </c>
      <c r="CN64" s="411" t="str">
        <f t="shared" ref="CN64" si="116">IFERROR(IF(CN65&lt;=$D50,EOMONTH(CM64,3),"-"),"")</f>
        <v>-</v>
      </c>
      <c r="CO64" s="411" t="str">
        <f t="shared" ref="CO64" si="117">IFERROR(IF(CO65&lt;=$D50,EOMONTH(CN64,3),"-"),"")</f>
        <v>-</v>
      </c>
      <c r="CP64" s="411" t="str">
        <f t="shared" ref="CP64" si="118">IFERROR(IF(CP65&lt;=$D50,EOMONTH(CO64,3),"-"),"")</f>
        <v>-</v>
      </c>
      <c r="CQ64" s="411" t="str">
        <f t="shared" ref="CQ64" si="119">IFERROR(IF(CQ65&lt;=$D50,EOMONTH(CP64,3),"-"),"")</f>
        <v>-</v>
      </c>
      <c r="CR64" s="411" t="str">
        <f t="shared" ref="CR64" si="120">IFERROR(IF(CR65&lt;=$D50,EOMONTH(CQ64,3),"-"),"")</f>
        <v>-</v>
      </c>
      <c r="CS64" s="411" t="str">
        <f t="shared" ref="CS64" si="121">IFERROR(IF(CS65&lt;=$D50,EOMONTH(CR64,3),"-"),"")</f>
        <v>-</v>
      </c>
      <c r="CT64" s="411" t="str">
        <f t="shared" ref="CT64" si="122">IFERROR(IF(CT65&lt;=$D50,EOMONTH(CS64,3),"-"),"")</f>
        <v>-</v>
      </c>
      <c r="CU64" s="411" t="str">
        <f t="shared" ref="CU64" si="123">IFERROR(IF(CU65&lt;=$D50,EOMONTH(CT64,3),"-"),"")</f>
        <v>-</v>
      </c>
      <c r="CV64" s="411" t="str">
        <f t="shared" ref="CV64" si="124">IFERROR(IF(CV65&lt;=$D50,EOMONTH(CU64,3),"-"),"")</f>
        <v>-</v>
      </c>
      <c r="CW64" s="411" t="str">
        <f t="shared" ref="CW64" si="125">IFERROR(IF(CW65&lt;=$D50,EOMONTH(CV64,3),"-"),"")</f>
        <v>-</v>
      </c>
      <c r="CX64" s="411" t="str">
        <f t="shared" ref="CX64" si="126">IFERROR(IF(CX65&lt;=$D50,EOMONTH(CW64,3),"-"),"")</f>
        <v>-</v>
      </c>
      <c r="CY64" s="411" t="str">
        <f t="shared" ref="CY64" si="127">IFERROR(IF(CY65&lt;=$D50,EOMONTH(CX64,3),"-"),"")</f>
        <v>-</v>
      </c>
      <c r="CZ64" s="411" t="str">
        <f t="shared" ref="CZ64" si="128">IFERROR(IF(CZ65&lt;=$D50,EOMONTH(CY64,3),"-"),"")</f>
        <v>-</v>
      </c>
      <c r="DA64" s="411" t="str">
        <f t="shared" ref="DA64" si="129">IFERROR(IF(DA65&lt;=$D50,EOMONTH(CZ64,3),"-"),"")</f>
        <v>-</v>
      </c>
      <c r="DB64" s="411" t="str">
        <f t="shared" ref="DB64" si="130">IFERROR(IF(DB65&lt;=$D50,EOMONTH(DA64,3),"-"),"")</f>
        <v>-</v>
      </c>
      <c r="DC64" s="411" t="str">
        <f t="shared" ref="DC64" si="131">IFERROR(IF(DC65&lt;=$D50,EOMONTH(DB64,3),"-"),"")</f>
        <v>-</v>
      </c>
      <c r="DD64" s="411" t="str">
        <f t="shared" ref="DD64" si="132">IFERROR(IF(DD65&lt;=$D50,EOMONTH(DC64,3),"-"),"")</f>
        <v>-</v>
      </c>
      <c r="DE64" s="411" t="str">
        <f t="shared" ref="DE64" si="133">IFERROR(IF(DE65&lt;=$D50,EOMONTH(DD64,3),"-"),"")</f>
        <v>-</v>
      </c>
      <c r="DF64" s="411" t="str">
        <f t="shared" ref="DF64" si="134">IFERROR(IF(DF65&lt;=$D50,EOMONTH(DE64,3),"-"),"")</f>
        <v>-</v>
      </c>
      <c r="DG64" s="411" t="str">
        <f t="shared" ref="DG64" si="135">IFERROR(IF(DG65&lt;=$D50,EOMONTH(DF64,3),"-"),"")</f>
        <v>-</v>
      </c>
      <c r="DH64" s="411" t="str">
        <f t="shared" ref="DH64" si="136">IFERROR(IF(DH65&lt;=$D50,EOMONTH(DG64,3),"-"),"")</f>
        <v>-</v>
      </c>
      <c r="DI64" s="411" t="str">
        <f t="shared" ref="DI64" si="137">IFERROR(IF(DI65&lt;=$D50,EOMONTH(DH64,3),"-"),"")</f>
        <v>-</v>
      </c>
      <c r="DJ64" s="411" t="str">
        <f t="shared" ref="DJ64" si="138">IFERROR(IF(DJ65&lt;=$D50,EOMONTH(DI64,3),"-"),"")</f>
        <v>-</v>
      </c>
      <c r="DK64" s="411" t="str">
        <f t="shared" ref="DK64" si="139">IFERROR(IF(DK65&lt;=$D50,EOMONTH(DJ64,3),"-"),"")</f>
        <v>-</v>
      </c>
      <c r="DL64" s="411" t="str">
        <f t="shared" ref="DL64" si="140">IFERROR(IF(DL65&lt;=$D50,EOMONTH(DK64,3),"-"),"")</f>
        <v>-</v>
      </c>
      <c r="DM64" s="411" t="str">
        <f t="shared" ref="DM64" si="141">IFERROR(IF(DM65&lt;=$D50,EOMONTH(DL64,3),"-"),"")</f>
        <v>-</v>
      </c>
      <c r="DN64" s="411" t="str">
        <f t="shared" ref="DN64" si="142">IFERROR(IF(DN65&lt;=$D50,EOMONTH(DM64,3),"-"),"")</f>
        <v>-</v>
      </c>
      <c r="DO64" s="411" t="str">
        <f t="shared" ref="DO64" si="143">IFERROR(IF(DO65&lt;=$D50,EOMONTH(DN64,3),"-"),"")</f>
        <v>-</v>
      </c>
      <c r="DP64" s="411" t="str">
        <f t="shared" ref="DP64" si="144">IFERROR(IF(DP65&lt;=$D50,EOMONTH(DO64,3),"-"),"")</f>
        <v>-</v>
      </c>
      <c r="DQ64" s="411" t="str">
        <f t="shared" ref="DQ64" si="145">IFERROR(IF(DQ65&lt;=$D50,EOMONTH(DP64,3),"-"),"")</f>
        <v>-</v>
      </c>
      <c r="DR64" s="411" t="str">
        <f t="shared" ref="DR64" si="146">IFERROR(IF(DR65&lt;=$D50,EOMONTH(DQ64,3),"-"),"")</f>
        <v>-</v>
      </c>
      <c r="DS64" s="411" t="str">
        <f t="shared" ref="DS64" si="147">IFERROR(IF(DS65&lt;=$D50,EOMONTH(DR64,3),"-"),"")</f>
        <v>-</v>
      </c>
      <c r="DT64" s="411" t="str">
        <f t="shared" ref="DT64" si="148">IFERROR(IF(DT65&lt;=$D50,EOMONTH(DS64,3),"-"),"")</f>
        <v>-</v>
      </c>
      <c r="DU64" s="411" t="str">
        <f t="shared" ref="DU64" si="149">IFERROR(IF(DU65&lt;=$D50,EOMONTH(DT64,3),"-"),"")</f>
        <v>-</v>
      </c>
    </row>
    <row r="65" spans="1:125" ht="11.25" customHeight="1">
      <c r="A65" s="277" t="s">
        <v>155</v>
      </c>
      <c r="D65" s="378"/>
      <c r="E65" s="412">
        <v>0</v>
      </c>
      <c r="F65" s="412">
        <f t="shared" ref="F65" si="150">IFERROR(IF(OR(E65+1&lt;=$D50,E65&lt;&gt;0),E65+1,0),"")</f>
        <v>1</v>
      </c>
      <c r="G65" s="412">
        <f t="shared" ref="G65" si="151">IFERROR(IF(OR(F65+1&lt;=$D50,F65&lt;&gt;0),F65+1,0),"")</f>
        <v>2</v>
      </c>
      <c r="H65" s="412">
        <f t="shared" ref="H65" si="152">IFERROR(IF(OR(G65+1&lt;=$D50,G65&lt;&gt;0),G65+1,0),"")</f>
        <v>3</v>
      </c>
      <c r="I65" s="412">
        <f t="shared" ref="I65" si="153">IFERROR(IF(OR(H65+1&lt;=$D50,H65&lt;&gt;0),H65+1,0),"")</f>
        <v>4</v>
      </c>
      <c r="J65" s="412">
        <f t="shared" ref="J65" si="154">IFERROR(IF(OR(I65+1&lt;=$D50,I65&lt;&gt;0),I65+1,0),"")</f>
        <v>5</v>
      </c>
      <c r="K65" s="412">
        <f t="shared" ref="K65" si="155">IFERROR(IF(OR(J65+1&lt;=$D50,J65&lt;&gt;0),J65+1,0),"")</f>
        <v>6</v>
      </c>
      <c r="L65" s="412">
        <f t="shared" ref="L65" si="156">IFERROR(IF(OR(K65+1&lt;=$D50,K65&lt;&gt;0),K65+1,0),"")</f>
        <v>7</v>
      </c>
      <c r="M65" s="412">
        <f t="shared" ref="M65" si="157">IFERROR(IF(OR(L65+1&lt;=$D50,L65&lt;&gt;0),L65+1,0),"")</f>
        <v>8</v>
      </c>
      <c r="N65" s="412">
        <f t="shared" ref="N65" si="158">IFERROR(IF(OR(M65+1&lt;=$D50,M65&lt;&gt;0),M65+1,0),"")</f>
        <v>9</v>
      </c>
      <c r="O65" s="412">
        <f t="shared" ref="O65" si="159">IFERROR(IF(OR(N65+1&lt;=$D50,N65&lt;&gt;0),N65+1,0),"")</f>
        <v>10</v>
      </c>
      <c r="P65" s="412">
        <f t="shared" ref="P65" si="160">IFERROR(IF(OR(O65+1&lt;=$D50,O65&lt;&gt;0),O65+1,0),"")</f>
        <v>11</v>
      </c>
      <c r="Q65" s="412">
        <f t="shared" ref="Q65" si="161">IFERROR(IF(OR(P65+1&lt;=$D50,P65&lt;&gt;0),P65+1,0),"")</f>
        <v>12</v>
      </c>
      <c r="R65" s="412">
        <f t="shared" ref="R65" si="162">IFERROR(IF(OR(Q65+1&lt;=$D50,Q65&lt;&gt;0),Q65+1,0),"")</f>
        <v>13</v>
      </c>
      <c r="S65" s="412">
        <f t="shared" ref="S65" si="163">IFERROR(IF(OR(R65+1&lt;=$D50,R65&lt;&gt;0),R65+1,0),"")</f>
        <v>14</v>
      </c>
      <c r="T65" s="412">
        <f t="shared" ref="T65" si="164">IFERROR(IF(OR(S65+1&lt;=$D50,S65&lt;&gt;0),S65+1,0),"")</f>
        <v>15</v>
      </c>
      <c r="U65" s="412">
        <f t="shared" ref="U65" si="165">IFERROR(IF(OR(T65+1&lt;=$D50,T65&lt;&gt;0),T65+1,0),"")</f>
        <v>16</v>
      </c>
      <c r="V65" s="412">
        <f t="shared" ref="V65" si="166">IFERROR(IF(OR(U65+1&lt;=$D50,U65&lt;&gt;0),U65+1,0),"")</f>
        <v>17</v>
      </c>
      <c r="W65" s="412">
        <f t="shared" ref="W65" si="167">IFERROR(IF(OR(V65+1&lt;=$D50,V65&lt;&gt;0),V65+1,0),"")</f>
        <v>18</v>
      </c>
      <c r="X65" s="412">
        <f t="shared" ref="X65" si="168">IFERROR(IF(OR(W65+1&lt;=$D50,W65&lt;&gt;0),W65+1,0),"")</f>
        <v>19</v>
      </c>
      <c r="Y65" s="412">
        <f t="shared" ref="Y65" si="169">IFERROR(IF(OR(X65+1&lt;=$D50,X65&lt;&gt;0),X65+1,0),"")</f>
        <v>20</v>
      </c>
      <c r="Z65" s="412">
        <f t="shared" ref="Z65" si="170">IFERROR(IF(OR(Y65+1&lt;=$D50,Y65&lt;&gt;0),Y65+1,0),"")</f>
        <v>21</v>
      </c>
      <c r="AA65" s="412">
        <f t="shared" ref="AA65" si="171">IFERROR(IF(OR(Z65+1&lt;=$D50,Z65&lt;&gt;0),Z65+1,0),"")</f>
        <v>22</v>
      </c>
      <c r="AB65" s="412">
        <f t="shared" ref="AB65" si="172">IFERROR(IF(OR(AA65+1&lt;=$D50,AA65&lt;&gt;0),AA65+1,0),"")</f>
        <v>23</v>
      </c>
      <c r="AC65" s="412">
        <f t="shared" ref="AC65" si="173">IFERROR(IF(OR(AB65+1&lt;=$D50,AB65&lt;&gt;0),AB65+1,0),"")</f>
        <v>24</v>
      </c>
      <c r="AD65" s="412">
        <f t="shared" ref="AD65" si="174">IFERROR(IF(OR(AC65+1&lt;=$D50,AC65&lt;&gt;0),AC65+1,0),"")</f>
        <v>25</v>
      </c>
      <c r="AE65" s="412">
        <f t="shared" ref="AE65" si="175">IFERROR(IF(OR(AD65+1&lt;=$D50,AD65&lt;&gt;0),AD65+1,0),"")</f>
        <v>26</v>
      </c>
      <c r="AF65" s="412">
        <f t="shared" ref="AF65" si="176">IFERROR(IF(OR(AE65+1&lt;=$D50,AE65&lt;&gt;0),AE65+1,0),"")</f>
        <v>27</v>
      </c>
      <c r="AG65" s="412">
        <f t="shared" ref="AG65" si="177">IFERROR(IF(OR(AF65+1&lt;=$D50,AF65&lt;&gt;0),AF65+1,0),"")</f>
        <v>28</v>
      </c>
      <c r="AH65" s="412">
        <f t="shared" ref="AH65" si="178">IFERROR(IF(OR(AG65+1&lt;=$D50,AG65&lt;&gt;0),AG65+1,0),"")</f>
        <v>29</v>
      </c>
      <c r="AI65" s="412">
        <f t="shared" ref="AI65" si="179">IFERROR(IF(OR(AH65+1&lt;=$D50,AH65&lt;&gt;0),AH65+1,0),"")</f>
        <v>30</v>
      </c>
      <c r="AJ65" s="412">
        <f t="shared" ref="AJ65" si="180">IFERROR(IF(OR(AI65+1&lt;=$D50,AI65&lt;&gt;0),AI65+1,0),"")</f>
        <v>31</v>
      </c>
      <c r="AK65" s="412">
        <f t="shared" ref="AK65" si="181">IFERROR(IF(OR(AJ65+1&lt;=$D50,AJ65&lt;&gt;0),AJ65+1,0),"")</f>
        <v>32</v>
      </c>
      <c r="AL65" s="412">
        <f t="shared" ref="AL65" si="182">IFERROR(IF(OR(AK65+1&lt;=$D50,AK65&lt;&gt;0),AK65+1,0),"")</f>
        <v>33</v>
      </c>
      <c r="AM65" s="412">
        <f t="shared" ref="AM65" si="183">IFERROR(IF(OR(AL65+1&lt;=$D50,AL65&lt;&gt;0),AL65+1,0),"")</f>
        <v>34</v>
      </c>
      <c r="AN65" s="412">
        <f t="shared" ref="AN65" si="184">IFERROR(IF(OR(AM65+1&lt;=$D50,AM65&lt;&gt;0),AM65+1,0),"")</f>
        <v>35</v>
      </c>
      <c r="AO65" s="412">
        <f t="shared" ref="AO65" si="185">IFERROR(IF(OR(AN65+1&lt;=$D50,AN65&lt;&gt;0),AN65+1,0),"")</f>
        <v>36</v>
      </c>
      <c r="AP65" s="412">
        <f t="shared" ref="AP65" si="186">IFERROR(IF(OR(AO65+1&lt;=$D50,AO65&lt;&gt;0),AO65+1,0),"")</f>
        <v>37</v>
      </c>
      <c r="AQ65" s="412">
        <f t="shared" ref="AQ65" si="187">IFERROR(IF(OR(AP65+1&lt;=$D50,AP65&lt;&gt;0),AP65+1,0),"")</f>
        <v>38</v>
      </c>
      <c r="AR65" s="412">
        <f t="shared" ref="AR65" si="188">IFERROR(IF(OR(AQ65+1&lt;=$D50,AQ65&lt;&gt;0),AQ65+1,0),"")</f>
        <v>39</v>
      </c>
      <c r="AS65" s="412">
        <f t="shared" ref="AS65" si="189">IFERROR(IF(OR(AR65+1&lt;=$D50,AR65&lt;&gt;0),AR65+1,0),"")</f>
        <v>40</v>
      </c>
      <c r="AT65" s="412">
        <f t="shared" ref="AT65" si="190">IFERROR(IF(OR(AS65+1&lt;=$D50,AS65&lt;&gt;0),AS65+1,0),"")</f>
        <v>41</v>
      </c>
      <c r="AU65" s="412">
        <f t="shared" ref="AU65" si="191">IFERROR(IF(OR(AT65+1&lt;=$D50,AT65&lt;&gt;0),AT65+1,0),"")</f>
        <v>42</v>
      </c>
      <c r="AV65" s="412">
        <f t="shared" ref="AV65" si="192">IFERROR(IF(OR(AU65+1&lt;=$D50,AU65&lt;&gt;0),AU65+1,0),"")</f>
        <v>43</v>
      </c>
      <c r="AW65" s="412">
        <f t="shared" ref="AW65" si="193">IFERROR(IF(OR(AV65+1&lt;=$D50,AV65&lt;&gt;0),AV65+1,0),"")</f>
        <v>44</v>
      </c>
      <c r="AX65" s="412">
        <f t="shared" ref="AX65" si="194">IFERROR(IF(OR(AW65+1&lt;=$D50,AW65&lt;&gt;0),AW65+1,0),"")</f>
        <v>45</v>
      </c>
      <c r="AY65" s="412">
        <f t="shared" ref="AY65" si="195">IFERROR(IF(OR(AX65+1&lt;=$D50,AX65&lt;&gt;0),AX65+1,0),"")</f>
        <v>46</v>
      </c>
      <c r="AZ65" s="412">
        <f t="shared" ref="AZ65" si="196">IFERROR(IF(OR(AY65+1&lt;=$D50,AY65&lt;&gt;0),AY65+1,0),"")</f>
        <v>47</v>
      </c>
      <c r="BA65" s="412">
        <f t="shared" ref="BA65" si="197">IFERROR(IF(OR(AZ65+1&lt;=$D50,AZ65&lt;&gt;0),AZ65+1,0),"")</f>
        <v>48</v>
      </c>
      <c r="BB65" s="412">
        <f t="shared" ref="BB65" si="198">IFERROR(IF(OR(BA65+1&lt;=$D50,BA65&lt;&gt;0),BA65+1,0),"")</f>
        <v>49</v>
      </c>
      <c r="BC65" s="412">
        <f t="shared" ref="BC65" si="199">IFERROR(IF(OR(BB65+1&lt;=$D50,BB65&lt;&gt;0),BB65+1,0),"")</f>
        <v>50</v>
      </c>
      <c r="BD65" s="412">
        <f t="shared" ref="BD65" si="200">IFERROR(IF(OR(BC65+1&lt;=$D50,BC65&lt;&gt;0),BC65+1,0),"")</f>
        <v>51</v>
      </c>
      <c r="BE65" s="412">
        <f t="shared" ref="BE65" si="201">IFERROR(IF(OR(BD65+1&lt;=$D50,BD65&lt;&gt;0),BD65+1,0),"")</f>
        <v>52</v>
      </c>
      <c r="BF65" s="412">
        <f t="shared" ref="BF65" si="202">IFERROR(IF(OR(BE65+1&lt;=$D50,BE65&lt;&gt;0),BE65+1,0),"")</f>
        <v>53</v>
      </c>
      <c r="BG65" s="412">
        <f t="shared" ref="BG65" si="203">IFERROR(IF(OR(BF65+1&lt;=$D50,BF65&lt;&gt;0),BF65+1,0),"")</f>
        <v>54</v>
      </c>
      <c r="BH65" s="412">
        <f t="shared" ref="BH65" si="204">IFERROR(IF(OR(BG65+1&lt;=$D50,BG65&lt;&gt;0),BG65+1,0),"")</f>
        <v>55</v>
      </c>
      <c r="BI65" s="412">
        <f t="shared" ref="BI65" si="205">IFERROR(IF(OR(BH65+1&lt;=$D50,BH65&lt;&gt;0),BH65+1,0),"")</f>
        <v>56</v>
      </c>
      <c r="BJ65" s="412">
        <f t="shared" ref="BJ65" si="206">IFERROR(IF(OR(BI65+1&lt;=$D50,BI65&lt;&gt;0),BI65+1,0),"")</f>
        <v>57</v>
      </c>
      <c r="BK65" s="412">
        <f t="shared" ref="BK65" si="207">IFERROR(IF(OR(BJ65+1&lt;=$D50,BJ65&lt;&gt;0),BJ65+1,0),"")</f>
        <v>58</v>
      </c>
      <c r="BL65" s="412">
        <f t="shared" ref="BL65" si="208">IFERROR(IF(OR(BK65+1&lt;=$D50,BK65&lt;&gt;0),BK65+1,0),"")</f>
        <v>59</v>
      </c>
      <c r="BM65" s="412">
        <f t="shared" ref="BM65" si="209">IFERROR(IF(OR(BL65+1&lt;=$D50,BL65&lt;&gt;0),BL65+1,0),"")</f>
        <v>60</v>
      </c>
      <c r="BN65" s="412">
        <f t="shared" ref="BN65" si="210">IFERROR(IF(OR(BM65+1&lt;=$D50,BM65&lt;&gt;0),BM65+1,0),"")</f>
        <v>61</v>
      </c>
      <c r="BO65" s="412">
        <f t="shared" ref="BO65" si="211">IFERROR(IF(OR(BN65+1&lt;=$D50,BN65&lt;&gt;0),BN65+1,0),"")</f>
        <v>62</v>
      </c>
      <c r="BP65" s="412">
        <f t="shared" ref="BP65" si="212">IFERROR(IF(OR(BO65+1&lt;=$D50,BO65&lt;&gt;0),BO65+1,0),"")</f>
        <v>63</v>
      </c>
      <c r="BQ65" s="412">
        <f t="shared" ref="BQ65" si="213">IFERROR(IF(OR(BP65+1&lt;=$D50,BP65&lt;&gt;0),BP65+1,0),"")</f>
        <v>64</v>
      </c>
      <c r="BR65" s="412">
        <f t="shared" ref="BR65" si="214">IFERROR(IF(OR(BQ65+1&lt;=$D50,BQ65&lt;&gt;0),BQ65+1,0),"")</f>
        <v>65</v>
      </c>
      <c r="BS65" s="412">
        <f t="shared" ref="BS65" si="215">IFERROR(IF(OR(BR65+1&lt;=$D50,BR65&lt;&gt;0),BR65+1,0),"")</f>
        <v>66</v>
      </c>
      <c r="BT65" s="412">
        <f t="shared" ref="BT65" si="216">IFERROR(IF(OR(BS65+1&lt;=$D50,BS65&lt;&gt;0),BS65+1,0),"")</f>
        <v>67</v>
      </c>
      <c r="BU65" s="412">
        <f t="shared" ref="BU65" si="217">IFERROR(IF(OR(BT65+1&lt;=$D50,BT65&lt;&gt;0),BT65+1,0),"")</f>
        <v>68</v>
      </c>
      <c r="BV65" s="412">
        <f t="shared" ref="BV65" si="218">IFERROR(IF(OR(BU65+1&lt;=$D50,BU65&lt;&gt;0),BU65+1,0),"")</f>
        <v>69</v>
      </c>
      <c r="BW65" s="412">
        <f t="shared" ref="BW65" si="219">IFERROR(IF(OR(BV65+1&lt;=$D50,BV65&lt;&gt;0),BV65+1,0),"")</f>
        <v>70</v>
      </c>
      <c r="BX65" s="412">
        <f t="shared" ref="BX65" si="220">IFERROR(IF(OR(BW65+1&lt;=$D50,BW65&lt;&gt;0),BW65+1,0),"")</f>
        <v>71</v>
      </c>
      <c r="BY65" s="412">
        <f t="shared" ref="BY65" si="221">IFERROR(IF(OR(BX65+1&lt;=$D50,BX65&lt;&gt;0),BX65+1,0),"")</f>
        <v>72</v>
      </c>
      <c r="BZ65" s="412">
        <f t="shared" ref="BZ65" si="222">IFERROR(IF(OR(BY65+1&lt;=$D50,BY65&lt;&gt;0),BY65+1,0),"")</f>
        <v>73</v>
      </c>
      <c r="CA65" s="412">
        <f t="shared" ref="CA65" si="223">IFERROR(IF(OR(BZ65+1&lt;=$D50,BZ65&lt;&gt;0),BZ65+1,0),"")</f>
        <v>74</v>
      </c>
      <c r="CB65" s="412">
        <f t="shared" ref="CB65" si="224">IFERROR(IF(OR(CA65+1&lt;=$D50,CA65&lt;&gt;0),CA65+1,0),"")</f>
        <v>75</v>
      </c>
      <c r="CC65" s="412">
        <f t="shared" ref="CC65" si="225">IFERROR(IF(OR(CB65+1&lt;=$D50,CB65&lt;&gt;0),CB65+1,0),"")</f>
        <v>76</v>
      </c>
      <c r="CD65" s="412">
        <f t="shared" ref="CD65" si="226">IFERROR(IF(OR(CC65+1&lt;=$D50,CC65&lt;&gt;0),CC65+1,0),"")</f>
        <v>77</v>
      </c>
      <c r="CE65" s="412">
        <f t="shared" ref="CE65" si="227">IFERROR(IF(OR(CD65+1&lt;=$D50,CD65&lt;&gt;0),CD65+1,0),"")</f>
        <v>78</v>
      </c>
      <c r="CF65" s="412">
        <f t="shared" ref="CF65" si="228">IFERROR(IF(OR(CE65+1&lt;=$D50,CE65&lt;&gt;0),CE65+1,0),"")</f>
        <v>79</v>
      </c>
      <c r="CG65" s="412">
        <f t="shared" ref="CG65" si="229">IFERROR(IF(OR(CF65+1&lt;=$D50,CF65&lt;&gt;0),CF65+1,0),"")</f>
        <v>80</v>
      </c>
      <c r="CH65" s="412">
        <f t="shared" ref="CH65" si="230">IFERROR(IF(OR(CG65+1&lt;=$D50,CG65&lt;&gt;0),CG65+1,0),"")</f>
        <v>81</v>
      </c>
      <c r="CI65" s="412">
        <f t="shared" ref="CI65" si="231">IFERROR(IF(OR(CH65+1&lt;=$D50,CH65&lt;&gt;0),CH65+1,0),"")</f>
        <v>82</v>
      </c>
      <c r="CJ65" s="412">
        <f t="shared" ref="CJ65" si="232">IFERROR(IF(OR(CI65+1&lt;=$D50,CI65&lt;&gt;0),CI65+1,0),"")</f>
        <v>83</v>
      </c>
      <c r="CK65" s="412">
        <f t="shared" ref="CK65" si="233">IFERROR(IF(OR(CJ65+1&lt;=$D50,CJ65&lt;&gt;0),CJ65+1,0),"")</f>
        <v>84</v>
      </c>
      <c r="CL65" s="412">
        <f t="shared" ref="CL65" si="234">IFERROR(IF(OR(CK65+1&lt;=$D50,CK65&lt;&gt;0),CK65+1,0),"")</f>
        <v>85</v>
      </c>
      <c r="CM65" s="412">
        <f t="shared" ref="CM65" si="235">IFERROR(IF(OR(CL65+1&lt;=$D50,CL65&lt;&gt;0),CL65+1,0),"")</f>
        <v>86</v>
      </c>
      <c r="CN65" s="412">
        <f t="shared" ref="CN65" si="236">IFERROR(IF(OR(CM65+1&lt;=$D50,CM65&lt;&gt;0),CM65+1,0),"")</f>
        <v>87</v>
      </c>
      <c r="CO65" s="412">
        <f t="shared" ref="CO65" si="237">IFERROR(IF(OR(CN65+1&lt;=$D50,CN65&lt;&gt;0),CN65+1,0),"")</f>
        <v>88</v>
      </c>
      <c r="CP65" s="412">
        <f t="shared" ref="CP65" si="238">IFERROR(IF(OR(CO65+1&lt;=$D50,CO65&lt;&gt;0),CO65+1,0),"")</f>
        <v>89</v>
      </c>
      <c r="CQ65" s="412">
        <f t="shared" ref="CQ65" si="239">IFERROR(IF(OR(CP65+1&lt;=$D50,CP65&lt;&gt;0),CP65+1,0),"")</f>
        <v>90</v>
      </c>
      <c r="CR65" s="412">
        <f t="shared" ref="CR65" si="240">IFERROR(IF(OR(CQ65+1&lt;=$D50,CQ65&lt;&gt;0),CQ65+1,0),"")</f>
        <v>91</v>
      </c>
      <c r="CS65" s="412">
        <f t="shared" ref="CS65" si="241">IFERROR(IF(OR(CR65+1&lt;=$D50,CR65&lt;&gt;0),CR65+1,0),"")</f>
        <v>92</v>
      </c>
      <c r="CT65" s="412">
        <f t="shared" ref="CT65" si="242">IFERROR(IF(OR(CS65+1&lt;=$D50,CS65&lt;&gt;0),CS65+1,0),"")</f>
        <v>93</v>
      </c>
      <c r="CU65" s="412">
        <f t="shared" ref="CU65" si="243">IFERROR(IF(OR(CT65+1&lt;=$D50,CT65&lt;&gt;0),CT65+1,0),"")</f>
        <v>94</v>
      </c>
      <c r="CV65" s="412">
        <f t="shared" ref="CV65" si="244">IFERROR(IF(OR(CU65+1&lt;=$D50,CU65&lt;&gt;0),CU65+1,0),"")</f>
        <v>95</v>
      </c>
      <c r="CW65" s="412">
        <f t="shared" ref="CW65" si="245">IFERROR(IF(OR(CV65+1&lt;=$D50,CV65&lt;&gt;0),CV65+1,0),"")</f>
        <v>96</v>
      </c>
      <c r="CX65" s="412">
        <f t="shared" ref="CX65" si="246">IFERROR(IF(OR(CW65+1&lt;=$D50,CW65&lt;&gt;0),CW65+1,0),"")</f>
        <v>97</v>
      </c>
      <c r="CY65" s="412">
        <f t="shared" ref="CY65" si="247">IFERROR(IF(OR(CX65+1&lt;=$D50,CX65&lt;&gt;0),CX65+1,0),"")</f>
        <v>98</v>
      </c>
      <c r="CZ65" s="412">
        <f t="shared" ref="CZ65" si="248">IFERROR(IF(OR(CY65+1&lt;=$D50,CY65&lt;&gt;0),CY65+1,0),"")</f>
        <v>99</v>
      </c>
      <c r="DA65" s="412">
        <f t="shared" ref="DA65" si="249">IFERROR(IF(OR(CZ65+1&lt;=$D50,CZ65&lt;&gt;0),CZ65+1,0),"")</f>
        <v>100</v>
      </c>
      <c r="DB65" s="412">
        <f t="shared" ref="DB65" si="250">IFERROR(IF(OR(DA65+1&lt;=$D50,DA65&lt;&gt;0),DA65+1,0),"")</f>
        <v>101</v>
      </c>
      <c r="DC65" s="412">
        <f t="shared" ref="DC65" si="251">IFERROR(IF(OR(DB65+1&lt;=$D50,DB65&lt;&gt;0),DB65+1,0),"")</f>
        <v>102</v>
      </c>
      <c r="DD65" s="412">
        <f t="shared" ref="DD65" si="252">IFERROR(IF(OR(DC65+1&lt;=$D50,DC65&lt;&gt;0),DC65+1,0),"")</f>
        <v>103</v>
      </c>
      <c r="DE65" s="412">
        <f t="shared" ref="DE65" si="253">IFERROR(IF(OR(DD65+1&lt;=$D50,DD65&lt;&gt;0),DD65+1,0),"")</f>
        <v>104</v>
      </c>
      <c r="DF65" s="412">
        <f t="shared" ref="DF65" si="254">IFERROR(IF(OR(DE65+1&lt;=$D50,DE65&lt;&gt;0),DE65+1,0),"")</f>
        <v>105</v>
      </c>
      <c r="DG65" s="412">
        <f t="shared" ref="DG65" si="255">IFERROR(IF(OR(DF65+1&lt;=$D50,DF65&lt;&gt;0),DF65+1,0),"")</f>
        <v>106</v>
      </c>
      <c r="DH65" s="412">
        <f t="shared" ref="DH65" si="256">IFERROR(IF(OR(DG65+1&lt;=$D50,DG65&lt;&gt;0),DG65+1,0),"")</f>
        <v>107</v>
      </c>
      <c r="DI65" s="412">
        <f t="shared" ref="DI65" si="257">IFERROR(IF(OR(DH65+1&lt;=$D50,DH65&lt;&gt;0),DH65+1,0),"")</f>
        <v>108</v>
      </c>
      <c r="DJ65" s="412">
        <f t="shared" ref="DJ65" si="258">IFERROR(IF(OR(DI65+1&lt;=$D50,DI65&lt;&gt;0),DI65+1,0),"")</f>
        <v>109</v>
      </c>
      <c r="DK65" s="412">
        <f t="shared" ref="DK65" si="259">IFERROR(IF(OR(DJ65+1&lt;=$D50,DJ65&lt;&gt;0),DJ65+1,0),"")</f>
        <v>110</v>
      </c>
      <c r="DL65" s="412">
        <f t="shared" ref="DL65" si="260">IFERROR(IF(OR(DK65+1&lt;=$D50,DK65&lt;&gt;0),DK65+1,0),"")</f>
        <v>111</v>
      </c>
      <c r="DM65" s="412">
        <f t="shared" ref="DM65" si="261">IFERROR(IF(OR(DL65+1&lt;=$D50,DL65&lt;&gt;0),DL65+1,0),"")</f>
        <v>112</v>
      </c>
      <c r="DN65" s="412">
        <f t="shared" ref="DN65" si="262">IFERROR(IF(OR(DM65+1&lt;=$D50,DM65&lt;&gt;0),DM65+1,0),"")</f>
        <v>113</v>
      </c>
      <c r="DO65" s="412">
        <f t="shared" ref="DO65" si="263">IFERROR(IF(OR(DN65+1&lt;=$D50,DN65&lt;&gt;0),DN65+1,0),"")</f>
        <v>114</v>
      </c>
      <c r="DP65" s="412">
        <f t="shared" ref="DP65" si="264">IFERROR(IF(OR(DO65+1&lt;=$D50,DO65&lt;&gt;0),DO65+1,0),"")</f>
        <v>115</v>
      </c>
      <c r="DQ65" s="412">
        <f t="shared" ref="DQ65" si="265">IFERROR(IF(OR(DP65+1&lt;=$D50,DP65&lt;&gt;0),DP65+1,0),"")</f>
        <v>116</v>
      </c>
      <c r="DR65" s="412">
        <f t="shared" ref="DR65" si="266">IFERROR(IF(OR(DQ65+1&lt;=$D50,DQ65&lt;&gt;0),DQ65+1,0),"")</f>
        <v>117</v>
      </c>
      <c r="DS65" s="412">
        <f t="shared" ref="DS65" si="267">IFERROR(IF(OR(DR65+1&lt;=$D50,DR65&lt;&gt;0),DR65+1,0),"")</f>
        <v>118</v>
      </c>
      <c r="DT65" s="412">
        <f t="shared" ref="DT65" si="268">IFERROR(IF(OR(DS65+1&lt;=$D50,DS65&lt;&gt;0),DS65+1,0),"")</f>
        <v>119</v>
      </c>
      <c r="DU65" s="412">
        <f t="shared" ref="DU65" si="269">IFERROR(IF(OR(DT65+1&lt;=$D50,DT65&lt;&gt;0),DT65+1,0),"")</f>
        <v>120</v>
      </c>
    </row>
    <row r="66" spans="1:125" ht="11.25" customHeight="1">
      <c r="A66" s="277" t="s">
        <v>156</v>
      </c>
      <c r="C66" s="378"/>
      <c r="D66" s="378"/>
      <c r="E66" s="413">
        <f>IFERROR(IFERROR(YEARFRAC($D$51,E64),"-"),"")</f>
        <v>14.75</v>
      </c>
      <c r="F66" s="413">
        <f>IFERROR(IFERROR(YEARFRAC($D$51,F64),"-"),"")</f>
        <v>14.5</v>
      </c>
      <c r="G66" s="413">
        <f t="shared" ref="G66:BR66" si="270">IFERROR(IFERROR(YEARFRAC($D$51,G64),"-"),"")</f>
        <v>14.25</v>
      </c>
      <c r="H66" s="413">
        <f t="shared" si="270"/>
        <v>14</v>
      </c>
      <c r="I66" s="413">
        <f t="shared" si="270"/>
        <v>13.75</v>
      </c>
      <c r="J66" s="413">
        <f t="shared" si="270"/>
        <v>13.5</v>
      </c>
      <c r="K66" s="413">
        <f t="shared" si="270"/>
        <v>13.25</v>
      </c>
      <c r="L66" s="413">
        <f t="shared" si="270"/>
        <v>13</v>
      </c>
      <c r="M66" s="413">
        <f t="shared" si="270"/>
        <v>12.75</v>
      </c>
      <c r="N66" s="413">
        <f t="shared" si="270"/>
        <v>12.5</v>
      </c>
      <c r="O66" s="413">
        <f t="shared" si="270"/>
        <v>12.25</v>
      </c>
      <c r="P66" s="413">
        <f t="shared" si="270"/>
        <v>12</v>
      </c>
      <c r="Q66" s="413">
        <f t="shared" si="270"/>
        <v>11.75</v>
      </c>
      <c r="R66" s="413">
        <f t="shared" si="270"/>
        <v>11.5</v>
      </c>
      <c r="S66" s="413">
        <f t="shared" si="270"/>
        <v>11.25</v>
      </c>
      <c r="T66" s="413">
        <f t="shared" si="270"/>
        <v>11</v>
      </c>
      <c r="U66" s="413">
        <f t="shared" si="270"/>
        <v>10.75</v>
      </c>
      <c r="V66" s="413">
        <f t="shared" si="270"/>
        <v>10.5</v>
      </c>
      <c r="W66" s="413">
        <f t="shared" si="270"/>
        <v>10.25</v>
      </c>
      <c r="X66" s="413">
        <f t="shared" si="270"/>
        <v>10</v>
      </c>
      <c r="Y66" s="413">
        <f t="shared" si="270"/>
        <v>9.75</v>
      </c>
      <c r="Z66" s="413">
        <f t="shared" si="270"/>
        <v>9.5</v>
      </c>
      <c r="AA66" s="413">
        <f t="shared" si="270"/>
        <v>9.25</v>
      </c>
      <c r="AB66" s="413">
        <f t="shared" si="270"/>
        <v>9</v>
      </c>
      <c r="AC66" s="413">
        <f t="shared" si="270"/>
        <v>8.75</v>
      </c>
      <c r="AD66" s="413">
        <f t="shared" si="270"/>
        <v>8.5</v>
      </c>
      <c r="AE66" s="413">
        <f t="shared" si="270"/>
        <v>8.25</v>
      </c>
      <c r="AF66" s="413">
        <f t="shared" si="270"/>
        <v>8</v>
      </c>
      <c r="AG66" s="413">
        <f t="shared" si="270"/>
        <v>7.75</v>
      </c>
      <c r="AH66" s="413">
        <f t="shared" si="270"/>
        <v>7.5</v>
      </c>
      <c r="AI66" s="413">
        <f t="shared" si="270"/>
        <v>7.25</v>
      </c>
      <c r="AJ66" s="413">
        <f t="shared" si="270"/>
        <v>7</v>
      </c>
      <c r="AK66" s="413">
        <f t="shared" si="270"/>
        <v>6.75</v>
      </c>
      <c r="AL66" s="413">
        <f t="shared" si="270"/>
        <v>6.5</v>
      </c>
      <c r="AM66" s="413">
        <f t="shared" si="270"/>
        <v>6.25</v>
      </c>
      <c r="AN66" s="413">
        <f t="shared" si="270"/>
        <v>6</v>
      </c>
      <c r="AO66" s="413">
        <f t="shared" si="270"/>
        <v>5.75</v>
      </c>
      <c r="AP66" s="413">
        <f t="shared" si="270"/>
        <v>5.5</v>
      </c>
      <c r="AQ66" s="413">
        <f t="shared" si="270"/>
        <v>5.25</v>
      </c>
      <c r="AR66" s="413">
        <f t="shared" si="270"/>
        <v>5</v>
      </c>
      <c r="AS66" s="413">
        <f t="shared" si="270"/>
        <v>4.75</v>
      </c>
      <c r="AT66" s="413">
        <f t="shared" si="270"/>
        <v>4.5</v>
      </c>
      <c r="AU66" s="413">
        <f t="shared" si="270"/>
        <v>4.25</v>
      </c>
      <c r="AV66" s="413">
        <f t="shared" si="270"/>
        <v>4</v>
      </c>
      <c r="AW66" s="413">
        <f t="shared" si="270"/>
        <v>3.75</v>
      </c>
      <c r="AX66" s="413">
        <f t="shared" si="270"/>
        <v>3.5</v>
      </c>
      <c r="AY66" s="413">
        <f t="shared" si="270"/>
        <v>3.25</v>
      </c>
      <c r="AZ66" s="413">
        <f t="shared" si="270"/>
        <v>3</v>
      </c>
      <c r="BA66" s="413">
        <f t="shared" si="270"/>
        <v>2.75</v>
      </c>
      <c r="BB66" s="413">
        <f t="shared" si="270"/>
        <v>2.5</v>
      </c>
      <c r="BC66" s="413">
        <f t="shared" si="270"/>
        <v>2.25</v>
      </c>
      <c r="BD66" s="413">
        <f t="shared" si="270"/>
        <v>2</v>
      </c>
      <c r="BE66" s="413">
        <f t="shared" si="270"/>
        <v>1.75</v>
      </c>
      <c r="BF66" s="413">
        <f t="shared" si="270"/>
        <v>1.5</v>
      </c>
      <c r="BG66" s="413">
        <f t="shared" si="270"/>
        <v>1.25</v>
      </c>
      <c r="BH66" s="413">
        <f t="shared" si="270"/>
        <v>1</v>
      </c>
      <c r="BI66" s="413">
        <f t="shared" si="270"/>
        <v>0.75</v>
      </c>
      <c r="BJ66" s="413">
        <f t="shared" si="270"/>
        <v>0.5</v>
      </c>
      <c r="BK66" s="413">
        <f t="shared" si="270"/>
        <v>0.25</v>
      </c>
      <c r="BL66" s="413">
        <f t="shared" si="270"/>
        <v>0</v>
      </c>
      <c r="BM66" s="413">
        <f t="shared" si="270"/>
        <v>0.25</v>
      </c>
      <c r="BN66" s="413" t="str">
        <f t="shared" si="270"/>
        <v>-</v>
      </c>
      <c r="BO66" s="413" t="str">
        <f t="shared" si="270"/>
        <v>-</v>
      </c>
      <c r="BP66" s="413" t="str">
        <f t="shared" si="270"/>
        <v>-</v>
      </c>
      <c r="BQ66" s="413" t="str">
        <f t="shared" si="270"/>
        <v>-</v>
      </c>
      <c r="BR66" s="413" t="str">
        <f t="shared" si="270"/>
        <v>-</v>
      </c>
      <c r="BS66" s="413" t="str">
        <f t="shared" ref="BS66:DU66" si="271">IFERROR(IFERROR(YEARFRAC($D$51,BS64),"-"),"")</f>
        <v>-</v>
      </c>
      <c r="BT66" s="413" t="str">
        <f t="shared" si="271"/>
        <v>-</v>
      </c>
      <c r="BU66" s="413" t="str">
        <f t="shared" si="271"/>
        <v>-</v>
      </c>
      <c r="BV66" s="413" t="str">
        <f t="shared" si="271"/>
        <v>-</v>
      </c>
      <c r="BW66" s="413" t="str">
        <f t="shared" si="271"/>
        <v>-</v>
      </c>
      <c r="BX66" s="413" t="str">
        <f t="shared" si="271"/>
        <v>-</v>
      </c>
      <c r="BY66" s="413" t="str">
        <f t="shared" si="271"/>
        <v>-</v>
      </c>
      <c r="BZ66" s="413" t="str">
        <f t="shared" si="271"/>
        <v>-</v>
      </c>
      <c r="CA66" s="413" t="str">
        <f t="shared" si="271"/>
        <v>-</v>
      </c>
      <c r="CB66" s="413" t="str">
        <f t="shared" si="271"/>
        <v>-</v>
      </c>
      <c r="CC66" s="413" t="str">
        <f t="shared" si="271"/>
        <v>-</v>
      </c>
      <c r="CD66" s="413" t="str">
        <f t="shared" si="271"/>
        <v>-</v>
      </c>
      <c r="CE66" s="413" t="str">
        <f t="shared" si="271"/>
        <v>-</v>
      </c>
      <c r="CF66" s="413" t="str">
        <f t="shared" si="271"/>
        <v>-</v>
      </c>
      <c r="CG66" s="413" t="str">
        <f t="shared" si="271"/>
        <v>-</v>
      </c>
      <c r="CH66" s="413" t="str">
        <f t="shared" si="271"/>
        <v>-</v>
      </c>
      <c r="CI66" s="413" t="str">
        <f t="shared" si="271"/>
        <v>-</v>
      </c>
      <c r="CJ66" s="413" t="str">
        <f t="shared" si="271"/>
        <v>-</v>
      </c>
      <c r="CK66" s="413" t="str">
        <f t="shared" si="271"/>
        <v>-</v>
      </c>
      <c r="CL66" s="413" t="str">
        <f t="shared" si="271"/>
        <v>-</v>
      </c>
      <c r="CM66" s="413" t="str">
        <f t="shared" si="271"/>
        <v>-</v>
      </c>
      <c r="CN66" s="413" t="str">
        <f t="shared" si="271"/>
        <v>-</v>
      </c>
      <c r="CO66" s="413" t="str">
        <f t="shared" si="271"/>
        <v>-</v>
      </c>
      <c r="CP66" s="413" t="str">
        <f t="shared" si="271"/>
        <v>-</v>
      </c>
      <c r="CQ66" s="413" t="str">
        <f t="shared" si="271"/>
        <v>-</v>
      </c>
      <c r="CR66" s="413" t="str">
        <f t="shared" si="271"/>
        <v>-</v>
      </c>
      <c r="CS66" s="413" t="str">
        <f t="shared" si="271"/>
        <v>-</v>
      </c>
      <c r="CT66" s="413" t="str">
        <f t="shared" si="271"/>
        <v>-</v>
      </c>
      <c r="CU66" s="413" t="str">
        <f t="shared" si="271"/>
        <v>-</v>
      </c>
      <c r="CV66" s="413" t="str">
        <f t="shared" si="271"/>
        <v>-</v>
      </c>
      <c r="CW66" s="413" t="str">
        <f t="shared" si="271"/>
        <v>-</v>
      </c>
      <c r="CX66" s="413" t="str">
        <f t="shared" si="271"/>
        <v>-</v>
      </c>
      <c r="CY66" s="413" t="str">
        <f t="shared" si="271"/>
        <v>-</v>
      </c>
      <c r="CZ66" s="413" t="str">
        <f t="shared" si="271"/>
        <v>-</v>
      </c>
      <c r="DA66" s="413" t="str">
        <f t="shared" si="271"/>
        <v>-</v>
      </c>
      <c r="DB66" s="413" t="str">
        <f t="shared" si="271"/>
        <v>-</v>
      </c>
      <c r="DC66" s="413" t="str">
        <f t="shared" si="271"/>
        <v>-</v>
      </c>
      <c r="DD66" s="413" t="str">
        <f t="shared" si="271"/>
        <v>-</v>
      </c>
      <c r="DE66" s="413" t="str">
        <f t="shared" si="271"/>
        <v>-</v>
      </c>
      <c r="DF66" s="413" t="str">
        <f t="shared" si="271"/>
        <v>-</v>
      </c>
      <c r="DG66" s="413" t="str">
        <f t="shared" si="271"/>
        <v>-</v>
      </c>
      <c r="DH66" s="413" t="str">
        <f t="shared" si="271"/>
        <v>-</v>
      </c>
      <c r="DI66" s="413" t="str">
        <f t="shared" si="271"/>
        <v>-</v>
      </c>
      <c r="DJ66" s="413" t="str">
        <f t="shared" si="271"/>
        <v>-</v>
      </c>
      <c r="DK66" s="413" t="str">
        <f t="shared" si="271"/>
        <v>-</v>
      </c>
      <c r="DL66" s="413" t="str">
        <f t="shared" si="271"/>
        <v>-</v>
      </c>
      <c r="DM66" s="413" t="str">
        <f t="shared" si="271"/>
        <v>-</v>
      </c>
      <c r="DN66" s="413" t="str">
        <f t="shared" si="271"/>
        <v>-</v>
      </c>
      <c r="DO66" s="413" t="str">
        <f t="shared" si="271"/>
        <v>-</v>
      </c>
      <c r="DP66" s="413" t="str">
        <f t="shared" si="271"/>
        <v>-</v>
      </c>
      <c r="DQ66" s="413" t="str">
        <f t="shared" si="271"/>
        <v>-</v>
      </c>
      <c r="DR66" s="413" t="str">
        <f t="shared" si="271"/>
        <v>-</v>
      </c>
      <c r="DS66" s="413" t="str">
        <f t="shared" si="271"/>
        <v>-</v>
      </c>
      <c r="DT66" s="413" t="str">
        <f t="shared" si="271"/>
        <v>-</v>
      </c>
      <c r="DU66" s="413" t="str">
        <f t="shared" si="271"/>
        <v>-</v>
      </c>
    </row>
    <row r="68" spans="1:125" ht="11.25" customHeight="1">
      <c r="A68" s="2" t="s">
        <v>868</v>
      </c>
      <c r="B68" s="2"/>
      <c r="C68" s="1"/>
      <c r="D68" s="1"/>
      <c r="E68" s="56">
        <f>IFERROR(IF(E$65&lt;=$D50-1,1,0),"")</f>
        <v>1</v>
      </c>
      <c r="F68" s="56">
        <f t="shared" ref="F68:BQ68" si="272">IFERROR(IF(F$65&lt;=$D50-1,1,0),"")</f>
        <v>1</v>
      </c>
      <c r="G68" s="56">
        <f t="shared" si="272"/>
        <v>1</v>
      </c>
      <c r="H68" s="56">
        <f t="shared" si="272"/>
        <v>1</v>
      </c>
      <c r="I68" s="56">
        <f t="shared" si="272"/>
        <v>1</v>
      </c>
      <c r="J68" s="56">
        <f t="shared" si="272"/>
        <v>1</v>
      </c>
      <c r="K68" s="56">
        <f t="shared" si="272"/>
        <v>1</v>
      </c>
      <c r="L68" s="56">
        <f t="shared" si="272"/>
        <v>1</v>
      </c>
      <c r="M68" s="56">
        <f t="shared" si="272"/>
        <v>1</v>
      </c>
      <c r="N68" s="56">
        <f t="shared" si="272"/>
        <v>1</v>
      </c>
      <c r="O68" s="56">
        <f t="shared" si="272"/>
        <v>1</v>
      </c>
      <c r="P68" s="56">
        <f t="shared" si="272"/>
        <v>1</v>
      </c>
      <c r="Q68" s="56">
        <f t="shared" si="272"/>
        <v>1</v>
      </c>
      <c r="R68" s="56">
        <f t="shared" si="272"/>
        <v>1</v>
      </c>
      <c r="S68" s="56">
        <f t="shared" si="272"/>
        <v>1</v>
      </c>
      <c r="T68" s="56">
        <f t="shared" si="272"/>
        <v>1</v>
      </c>
      <c r="U68" s="56">
        <f t="shared" si="272"/>
        <v>1</v>
      </c>
      <c r="V68" s="56">
        <f t="shared" si="272"/>
        <v>1</v>
      </c>
      <c r="W68" s="56">
        <f t="shared" si="272"/>
        <v>1</v>
      </c>
      <c r="X68" s="56">
        <f t="shared" si="272"/>
        <v>1</v>
      </c>
      <c r="Y68" s="56">
        <f t="shared" si="272"/>
        <v>1</v>
      </c>
      <c r="Z68" s="56">
        <f t="shared" si="272"/>
        <v>1</v>
      </c>
      <c r="AA68" s="56">
        <f t="shared" si="272"/>
        <v>1</v>
      </c>
      <c r="AB68" s="56">
        <f t="shared" si="272"/>
        <v>1</v>
      </c>
      <c r="AC68" s="56">
        <f t="shared" si="272"/>
        <v>1</v>
      </c>
      <c r="AD68" s="56">
        <f t="shared" si="272"/>
        <v>1</v>
      </c>
      <c r="AE68" s="56">
        <f t="shared" si="272"/>
        <v>1</v>
      </c>
      <c r="AF68" s="56">
        <f t="shared" si="272"/>
        <v>1</v>
      </c>
      <c r="AG68" s="56">
        <f t="shared" si="272"/>
        <v>1</v>
      </c>
      <c r="AH68" s="56">
        <f t="shared" si="272"/>
        <v>1</v>
      </c>
      <c r="AI68" s="56">
        <f t="shared" si="272"/>
        <v>1</v>
      </c>
      <c r="AJ68" s="56">
        <f t="shared" si="272"/>
        <v>1</v>
      </c>
      <c r="AK68" s="56">
        <f t="shared" si="272"/>
        <v>1</v>
      </c>
      <c r="AL68" s="56">
        <f t="shared" si="272"/>
        <v>1</v>
      </c>
      <c r="AM68" s="56">
        <f t="shared" si="272"/>
        <v>1</v>
      </c>
      <c r="AN68" s="56">
        <f t="shared" si="272"/>
        <v>1</v>
      </c>
      <c r="AO68" s="56">
        <f t="shared" si="272"/>
        <v>1</v>
      </c>
      <c r="AP68" s="56">
        <f t="shared" si="272"/>
        <v>1</v>
      </c>
      <c r="AQ68" s="56">
        <f t="shared" si="272"/>
        <v>1</v>
      </c>
      <c r="AR68" s="56">
        <f t="shared" si="272"/>
        <v>1</v>
      </c>
      <c r="AS68" s="56">
        <f t="shared" si="272"/>
        <v>1</v>
      </c>
      <c r="AT68" s="56">
        <f t="shared" si="272"/>
        <v>1</v>
      </c>
      <c r="AU68" s="56">
        <f t="shared" si="272"/>
        <v>1</v>
      </c>
      <c r="AV68" s="56">
        <f t="shared" si="272"/>
        <v>1</v>
      </c>
      <c r="AW68" s="56">
        <f t="shared" si="272"/>
        <v>1</v>
      </c>
      <c r="AX68" s="56">
        <f t="shared" si="272"/>
        <v>1</v>
      </c>
      <c r="AY68" s="56">
        <f t="shared" si="272"/>
        <v>1</v>
      </c>
      <c r="AZ68" s="56">
        <f t="shared" si="272"/>
        <v>1</v>
      </c>
      <c r="BA68" s="56">
        <f t="shared" si="272"/>
        <v>1</v>
      </c>
      <c r="BB68" s="56">
        <f t="shared" si="272"/>
        <v>1</v>
      </c>
      <c r="BC68" s="56">
        <f t="shared" si="272"/>
        <v>1</v>
      </c>
      <c r="BD68" s="56">
        <f t="shared" si="272"/>
        <v>1</v>
      </c>
      <c r="BE68" s="56">
        <f t="shared" si="272"/>
        <v>1</v>
      </c>
      <c r="BF68" s="56">
        <f t="shared" si="272"/>
        <v>1</v>
      </c>
      <c r="BG68" s="56">
        <f t="shared" si="272"/>
        <v>1</v>
      </c>
      <c r="BH68" s="56">
        <f t="shared" si="272"/>
        <v>1</v>
      </c>
      <c r="BI68" s="56">
        <f t="shared" si="272"/>
        <v>1</v>
      </c>
      <c r="BJ68" s="56">
        <f t="shared" si="272"/>
        <v>1</v>
      </c>
      <c r="BK68" s="56">
        <f t="shared" si="272"/>
        <v>1</v>
      </c>
      <c r="BL68" s="56">
        <f t="shared" si="272"/>
        <v>1</v>
      </c>
      <c r="BM68" s="56">
        <f t="shared" si="272"/>
        <v>0</v>
      </c>
      <c r="BN68" s="56">
        <f t="shared" si="272"/>
        <v>0</v>
      </c>
      <c r="BO68" s="56">
        <f t="shared" si="272"/>
        <v>0</v>
      </c>
      <c r="BP68" s="56">
        <f t="shared" si="272"/>
        <v>0</v>
      </c>
      <c r="BQ68" s="56">
        <f t="shared" si="272"/>
        <v>0</v>
      </c>
      <c r="BR68" s="56">
        <f t="shared" ref="BR68:DU68" si="273">IFERROR(IF(BR$65&lt;=$D50-1,1,0),"")</f>
        <v>0</v>
      </c>
      <c r="BS68" s="56">
        <f t="shared" si="273"/>
        <v>0</v>
      </c>
      <c r="BT68" s="56">
        <f t="shared" si="273"/>
        <v>0</v>
      </c>
      <c r="BU68" s="56">
        <f t="shared" si="273"/>
        <v>0</v>
      </c>
      <c r="BV68" s="56">
        <f t="shared" si="273"/>
        <v>0</v>
      </c>
      <c r="BW68" s="56">
        <f t="shared" si="273"/>
        <v>0</v>
      </c>
      <c r="BX68" s="56">
        <f t="shared" si="273"/>
        <v>0</v>
      </c>
      <c r="BY68" s="56">
        <f t="shared" si="273"/>
        <v>0</v>
      </c>
      <c r="BZ68" s="56">
        <f t="shared" si="273"/>
        <v>0</v>
      </c>
      <c r="CA68" s="56">
        <f t="shared" si="273"/>
        <v>0</v>
      </c>
      <c r="CB68" s="56">
        <f t="shared" si="273"/>
        <v>0</v>
      </c>
      <c r="CC68" s="56">
        <f t="shared" si="273"/>
        <v>0</v>
      </c>
      <c r="CD68" s="56">
        <f t="shared" si="273"/>
        <v>0</v>
      </c>
      <c r="CE68" s="56">
        <f t="shared" si="273"/>
        <v>0</v>
      </c>
      <c r="CF68" s="56">
        <f t="shared" si="273"/>
        <v>0</v>
      </c>
      <c r="CG68" s="56">
        <f t="shared" si="273"/>
        <v>0</v>
      </c>
      <c r="CH68" s="56">
        <f t="shared" si="273"/>
        <v>0</v>
      </c>
      <c r="CI68" s="56">
        <f t="shared" si="273"/>
        <v>0</v>
      </c>
      <c r="CJ68" s="56">
        <f t="shared" si="273"/>
        <v>0</v>
      </c>
      <c r="CK68" s="56">
        <f t="shared" si="273"/>
        <v>0</v>
      </c>
      <c r="CL68" s="56">
        <f t="shared" si="273"/>
        <v>0</v>
      </c>
      <c r="CM68" s="56">
        <f t="shared" si="273"/>
        <v>0</v>
      </c>
      <c r="CN68" s="56">
        <f t="shared" si="273"/>
        <v>0</v>
      </c>
      <c r="CO68" s="56">
        <f t="shared" si="273"/>
        <v>0</v>
      </c>
      <c r="CP68" s="56">
        <f t="shared" si="273"/>
        <v>0</v>
      </c>
      <c r="CQ68" s="56">
        <f t="shared" si="273"/>
        <v>0</v>
      </c>
      <c r="CR68" s="56">
        <f t="shared" si="273"/>
        <v>0</v>
      </c>
      <c r="CS68" s="56">
        <f t="shared" si="273"/>
        <v>0</v>
      </c>
      <c r="CT68" s="56">
        <f t="shared" si="273"/>
        <v>0</v>
      </c>
      <c r="CU68" s="56">
        <f t="shared" si="273"/>
        <v>0</v>
      </c>
      <c r="CV68" s="56">
        <f t="shared" si="273"/>
        <v>0</v>
      </c>
      <c r="CW68" s="56">
        <f t="shared" si="273"/>
        <v>0</v>
      </c>
      <c r="CX68" s="56">
        <f t="shared" si="273"/>
        <v>0</v>
      </c>
      <c r="CY68" s="56">
        <f t="shared" si="273"/>
        <v>0</v>
      </c>
      <c r="CZ68" s="56">
        <f t="shared" si="273"/>
        <v>0</v>
      </c>
      <c r="DA68" s="56">
        <f t="shared" si="273"/>
        <v>0</v>
      </c>
      <c r="DB68" s="56">
        <f t="shared" si="273"/>
        <v>0</v>
      </c>
      <c r="DC68" s="56">
        <f t="shared" si="273"/>
        <v>0</v>
      </c>
      <c r="DD68" s="56">
        <f t="shared" si="273"/>
        <v>0</v>
      </c>
      <c r="DE68" s="56">
        <f t="shared" si="273"/>
        <v>0</v>
      </c>
      <c r="DF68" s="56">
        <f t="shared" si="273"/>
        <v>0</v>
      </c>
      <c r="DG68" s="56">
        <f t="shared" si="273"/>
        <v>0</v>
      </c>
      <c r="DH68" s="56">
        <f t="shared" si="273"/>
        <v>0</v>
      </c>
      <c r="DI68" s="56">
        <f t="shared" si="273"/>
        <v>0</v>
      </c>
      <c r="DJ68" s="56">
        <f t="shared" si="273"/>
        <v>0</v>
      </c>
      <c r="DK68" s="56">
        <f t="shared" si="273"/>
        <v>0</v>
      </c>
      <c r="DL68" s="56">
        <f t="shared" si="273"/>
        <v>0</v>
      </c>
      <c r="DM68" s="56">
        <f t="shared" si="273"/>
        <v>0</v>
      </c>
      <c r="DN68" s="56">
        <f t="shared" si="273"/>
        <v>0</v>
      </c>
      <c r="DO68" s="56">
        <f t="shared" si="273"/>
        <v>0</v>
      </c>
      <c r="DP68" s="56">
        <f t="shared" si="273"/>
        <v>0</v>
      </c>
      <c r="DQ68" s="56">
        <f t="shared" si="273"/>
        <v>0</v>
      </c>
      <c r="DR68" s="56">
        <f t="shared" si="273"/>
        <v>0</v>
      </c>
      <c r="DS68" s="56">
        <f t="shared" si="273"/>
        <v>0</v>
      </c>
      <c r="DT68" s="56">
        <f t="shared" si="273"/>
        <v>0</v>
      </c>
      <c r="DU68" s="56">
        <f t="shared" si="273"/>
        <v>0</v>
      </c>
    </row>
    <row r="69" spans="1:125" ht="11.25" customHeight="1">
      <c r="A69" s="2" t="s">
        <v>869</v>
      </c>
      <c r="B69" s="2"/>
      <c r="C69" s="1"/>
      <c r="D69" s="1"/>
      <c r="E69" s="56">
        <f>IFERROR(IF(E$65&lt;=$D54-1,1,0),"")</f>
        <v>1</v>
      </c>
      <c r="F69" s="56">
        <f t="shared" ref="F69:BQ69" si="274">IFERROR(IF(F$65&lt;=$D54-1,1,0),"")</f>
        <v>1</v>
      </c>
      <c r="G69" s="56">
        <f t="shared" si="274"/>
        <v>1</v>
      </c>
      <c r="H69" s="56">
        <f t="shared" si="274"/>
        <v>1</v>
      </c>
      <c r="I69" s="56">
        <f t="shared" si="274"/>
        <v>1</v>
      </c>
      <c r="J69" s="56">
        <f t="shared" si="274"/>
        <v>0</v>
      </c>
      <c r="K69" s="56">
        <f t="shared" si="274"/>
        <v>0</v>
      </c>
      <c r="L69" s="56">
        <f t="shared" si="274"/>
        <v>0</v>
      </c>
      <c r="M69" s="56">
        <f t="shared" si="274"/>
        <v>0</v>
      </c>
      <c r="N69" s="56">
        <f t="shared" si="274"/>
        <v>0</v>
      </c>
      <c r="O69" s="56">
        <f t="shared" si="274"/>
        <v>0</v>
      </c>
      <c r="P69" s="56">
        <f t="shared" si="274"/>
        <v>0</v>
      </c>
      <c r="Q69" s="56">
        <f t="shared" si="274"/>
        <v>0</v>
      </c>
      <c r="R69" s="56">
        <f t="shared" si="274"/>
        <v>0</v>
      </c>
      <c r="S69" s="56">
        <f t="shared" si="274"/>
        <v>0</v>
      </c>
      <c r="T69" s="56">
        <f t="shared" si="274"/>
        <v>0</v>
      </c>
      <c r="U69" s="56">
        <f t="shared" si="274"/>
        <v>0</v>
      </c>
      <c r="V69" s="56">
        <f t="shared" si="274"/>
        <v>0</v>
      </c>
      <c r="W69" s="56">
        <f t="shared" si="274"/>
        <v>0</v>
      </c>
      <c r="X69" s="56">
        <f t="shared" si="274"/>
        <v>0</v>
      </c>
      <c r="Y69" s="56">
        <f t="shared" si="274"/>
        <v>0</v>
      </c>
      <c r="Z69" s="56">
        <f t="shared" si="274"/>
        <v>0</v>
      </c>
      <c r="AA69" s="56">
        <f t="shared" si="274"/>
        <v>0</v>
      </c>
      <c r="AB69" s="56">
        <f t="shared" si="274"/>
        <v>0</v>
      </c>
      <c r="AC69" s="56">
        <f t="shared" si="274"/>
        <v>0</v>
      </c>
      <c r="AD69" s="56">
        <f t="shared" si="274"/>
        <v>0</v>
      </c>
      <c r="AE69" s="56">
        <f t="shared" si="274"/>
        <v>0</v>
      </c>
      <c r="AF69" s="56">
        <f t="shared" si="274"/>
        <v>0</v>
      </c>
      <c r="AG69" s="56">
        <f t="shared" si="274"/>
        <v>0</v>
      </c>
      <c r="AH69" s="56">
        <f t="shared" si="274"/>
        <v>0</v>
      </c>
      <c r="AI69" s="56">
        <f t="shared" si="274"/>
        <v>0</v>
      </c>
      <c r="AJ69" s="56">
        <f t="shared" si="274"/>
        <v>0</v>
      </c>
      <c r="AK69" s="56">
        <f t="shared" si="274"/>
        <v>0</v>
      </c>
      <c r="AL69" s="56">
        <f t="shared" si="274"/>
        <v>0</v>
      </c>
      <c r="AM69" s="56">
        <f t="shared" si="274"/>
        <v>0</v>
      </c>
      <c r="AN69" s="56">
        <f t="shared" si="274"/>
        <v>0</v>
      </c>
      <c r="AO69" s="56">
        <f t="shared" si="274"/>
        <v>0</v>
      </c>
      <c r="AP69" s="56">
        <f t="shared" si="274"/>
        <v>0</v>
      </c>
      <c r="AQ69" s="56">
        <f t="shared" si="274"/>
        <v>0</v>
      </c>
      <c r="AR69" s="56">
        <f t="shared" si="274"/>
        <v>0</v>
      </c>
      <c r="AS69" s="56">
        <f t="shared" si="274"/>
        <v>0</v>
      </c>
      <c r="AT69" s="56">
        <f t="shared" si="274"/>
        <v>0</v>
      </c>
      <c r="AU69" s="56">
        <f t="shared" si="274"/>
        <v>0</v>
      </c>
      <c r="AV69" s="56">
        <f t="shared" si="274"/>
        <v>0</v>
      </c>
      <c r="AW69" s="56">
        <f t="shared" si="274"/>
        <v>0</v>
      </c>
      <c r="AX69" s="56">
        <f t="shared" si="274"/>
        <v>0</v>
      </c>
      <c r="AY69" s="56">
        <f t="shared" si="274"/>
        <v>0</v>
      </c>
      <c r="AZ69" s="56">
        <f t="shared" si="274"/>
        <v>0</v>
      </c>
      <c r="BA69" s="56">
        <f t="shared" si="274"/>
        <v>0</v>
      </c>
      <c r="BB69" s="56">
        <f t="shared" si="274"/>
        <v>0</v>
      </c>
      <c r="BC69" s="56">
        <f t="shared" si="274"/>
        <v>0</v>
      </c>
      <c r="BD69" s="56">
        <f t="shared" si="274"/>
        <v>0</v>
      </c>
      <c r="BE69" s="56">
        <f t="shared" si="274"/>
        <v>0</v>
      </c>
      <c r="BF69" s="56">
        <f t="shared" si="274"/>
        <v>0</v>
      </c>
      <c r="BG69" s="56">
        <f t="shared" si="274"/>
        <v>0</v>
      </c>
      <c r="BH69" s="56">
        <f t="shared" si="274"/>
        <v>0</v>
      </c>
      <c r="BI69" s="56">
        <f t="shared" si="274"/>
        <v>0</v>
      </c>
      <c r="BJ69" s="56">
        <f t="shared" si="274"/>
        <v>0</v>
      </c>
      <c r="BK69" s="56">
        <f t="shared" si="274"/>
        <v>0</v>
      </c>
      <c r="BL69" s="56">
        <f t="shared" si="274"/>
        <v>0</v>
      </c>
      <c r="BM69" s="56">
        <f t="shared" si="274"/>
        <v>0</v>
      </c>
      <c r="BN69" s="56">
        <f t="shared" si="274"/>
        <v>0</v>
      </c>
      <c r="BO69" s="56">
        <f t="shared" si="274"/>
        <v>0</v>
      </c>
      <c r="BP69" s="56">
        <f t="shared" si="274"/>
        <v>0</v>
      </c>
      <c r="BQ69" s="56">
        <f t="shared" si="274"/>
        <v>0</v>
      </c>
      <c r="BR69" s="56">
        <f t="shared" ref="BR69:DU69" si="275">IFERROR(IF(BR$65&lt;=$D54-1,1,0),"")</f>
        <v>0</v>
      </c>
      <c r="BS69" s="56">
        <f t="shared" si="275"/>
        <v>0</v>
      </c>
      <c r="BT69" s="56">
        <f t="shared" si="275"/>
        <v>0</v>
      </c>
      <c r="BU69" s="56">
        <f t="shared" si="275"/>
        <v>0</v>
      </c>
      <c r="BV69" s="56">
        <f t="shared" si="275"/>
        <v>0</v>
      </c>
      <c r="BW69" s="56">
        <f t="shared" si="275"/>
        <v>0</v>
      </c>
      <c r="BX69" s="56">
        <f t="shared" si="275"/>
        <v>0</v>
      </c>
      <c r="BY69" s="56">
        <f t="shared" si="275"/>
        <v>0</v>
      </c>
      <c r="BZ69" s="56">
        <f t="shared" si="275"/>
        <v>0</v>
      </c>
      <c r="CA69" s="56">
        <f t="shared" si="275"/>
        <v>0</v>
      </c>
      <c r="CB69" s="56">
        <f t="shared" si="275"/>
        <v>0</v>
      </c>
      <c r="CC69" s="56">
        <f t="shared" si="275"/>
        <v>0</v>
      </c>
      <c r="CD69" s="56">
        <f t="shared" si="275"/>
        <v>0</v>
      </c>
      <c r="CE69" s="56">
        <f t="shared" si="275"/>
        <v>0</v>
      </c>
      <c r="CF69" s="56">
        <f t="shared" si="275"/>
        <v>0</v>
      </c>
      <c r="CG69" s="56">
        <f t="shared" si="275"/>
        <v>0</v>
      </c>
      <c r="CH69" s="56">
        <f t="shared" si="275"/>
        <v>0</v>
      </c>
      <c r="CI69" s="56">
        <f t="shared" si="275"/>
        <v>0</v>
      </c>
      <c r="CJ69" s="56">
        <f t="shared" si="275"/>
        <v>0</v>
      </c>
      <c r="CK69" s="56">
        <f t="shared" si="275"/>
        <v>0</v>
      </c>
      <c r="CL69" s="56">
        <f t="shared" si="275"/>
        <v>0</v>
      </c>
      <c r="CM69" s="56">
        <f t="shared" si="275"/>
        <v>0</v>
      </c>
      <c r="CN69" s="56">
        <f t="shared" si="275"/>
        <v>0</v>
      </c>
      <c r="CO69" s="56">
        <f t="shared" si="275"/>
        <v>0</v>
      </c>
      <c r="CP69" s="56">
        <f t="shared" si="275"/>
        <v>0</v>
      </c>
      <c r="CQ69" s="56">
        <f t="shared" si="275"/>
        <v>0</v>
      </c>
      <c r="CR69" s="56">
        <f t="shared" si="275"/>
        <v>0</v>
      </c>
      <c r="CS69" s="56">
        <f t="shared" si="275"/>
        <v>0</v>
      </c>
      <c r="CT69" s="56">
        <f t="shared" si="275"/>
        <v>0</v>
      </c>
      <c r="CU69" s="56">
        <f t="shared" si="275"/>
        <v>0</v>
      </c>
      <c r="CV69" s="56">
        <f t="shared" si="275"/>
        <v>0</v>
      </c>
      <c r="CW69" s="56">
        <f t="shared" si="275"/>
        <v>0</v>
      </c>
      <c r="CX69" s="56">
        <f t="shared" si="275"/>
        <v>0</v>
      </c>
      <c r="CY69" s="56">
        <f t="shared" si="275"/>
        <v>0</v>
      </c>
      <c r="CZ69" s="56">
        <f t="shared" si="275"/>
        <v>0</v>
      </c>
      <c r="DA69" s="56">
        <f t="shared" si="275"/>
        <v>0</v>
      </c>
      <c r="DB69" s="56">
        <f t="shared" si="275"/>
        <v>0</v>
      </c>
      <c r="DC69" s="56">
        <f t="shared" si="275"/>
        <v>0</v>
      </c>
      <c r="DD69" s="56">
        <f t="shared" si="275"/>
        <v>0</v>
      </c>
      <c r="DE69" s="56">
        <f t="shared" si="275"/>
        <v>0</v>
      </c>
      <c r="DF69" s="56">
        <f t="shared" si="275"/>
        <v>0</v>
      </c>
      <c r="DG69" s="56">
        <f t="shared" si="275"/>
        <v>0</v>
      </c>
      <c r="DH69" s="56">
        <f t="shared" si="275"/>
        <v>0</v>
      </c>
      <c r="DI69" s="56">
        <f t="shared" si="275"/>
        <v>0</v>
      </c>
      <c r="DJ69" s="56">
        <f t="shared" si="275"/>
        <v>0</v>
      </c>
      <c r="DK69" s="56">
        <f t="shared" si="275"/>
        <v>0</v>
      </c>
      <c r="DL69" s="56">
        <f t="shared" si="275"/>
        <v>0</v>
      </c>
      <c r="DM69" s="56">
        <f t="shared" si="275"/>
        <v>0</v>
      </c>
      <c r="DN69" s="56">
        <f t="shared" si="275"/>
        <v>0</v>
      </c>
      <c r="DO69" s="56">
        <f t="shared" si="275"/>
        <v>0</v>
      </c>
      <c r="DP69" s="56">
        <f t="shared" si="275"/>
        <v>0</v>
      </c>
      <c r="DQ69" s="56">
        <f t="shared" si="275"/>
        <v>0</v>
      </c>
      <c r="DR69" s="56">
        <f t="shared" si="275"/>
        <v>0</v>
      </c>
      <c r="DS69" s="56">
        <f t="shared" si="275"/>
        <v>0</v>
      </c>
      <c r="DT69" s="56">
        <f t="shared" si="275"/>
        <v>0</v>
      </c>
      <c r="DU69" s="56">
        <f t="shared" si="275"/>
        <v>0</v>
      </c>
    </row>
    <row r="70" spans="1:125" ht="11.25" customHeight="1">
      <c r="A70" s="2" t="s">
        <v>870</v>
      </c>
      <c r="B70" s="2"/>
      <c r="C70" s="1"/>
      <c r="D70" s="1"/>
      <c r="E70" s="56">
        <f>IFERROR(IF(AND(E$65&gt;$D54-1,E65&lt;=$D50-1),1,0),"")</f>
        <v>0</v>
      </c>
      <c r="F70" s="56">
        <f t="shared" ref="F70:BQ70" si="276">IFERROR(IF(AND(F$65&gt;$D54-1,F65&lt;=$D50-1),1,0),"")</f>
        <v>0</v>
      </c>
      <c r="G70" s="56">
        <f t="shared" si="276"/>
        <v>0</v>
      </c>
      <c r="H70" s="56">
        <f t="shared" si="276"/>
        <v>0</v>
      </c>
      <c r="I70" s="56">
        <f t="shared" si="276"/>
        <v>0</v>
      </c>
      <c r="J70" s="56">
        <f t="shared" si="276"/>
        <v>1</v>
      </c>
      <c r="K70" s="56">
        <f t="shared" si="276"/>
        <v>1</v>
      </c>
      <c r="L70" s="56">
        <f t="shared" si="276"/>
        <v>1</v>
      </c>
      <c r="M70" s="56">
        <f t="shared" si="276"/>
        <v>1</v>
      </c>
      <c r="N70" s="56">
        <f t="shared" si="276"/>
        <v>1</v>
      </c>
      <c r="O70" s="56">
        <f t="shared" si="276"/>
        <v>1</v>
      </c>
      <c r="P70" s="56">
        <f t="shared" si="276"/>
        <v>1</v>
      </c>
      <c r="Q70" s="56">
        <f t="shared" si="276"/>
        <v>1</v>
      </c>
      <c r="R70" s="56">
        <f t="shared" si="276"/>
        <v>1</v>
      </c>
      <c r="S70" s="56">
        <f t="shared" si="276"/>
        <v>1</v>
      </c>
      <c r="T70" s="56">
        <f t="shared" si="276"/>
        <v>1</v>
      </c>
      <c r="U70" s="56">
        <f t="shared" si="276"/>
        <v>1</v>
      </c>
      <c r="V70" s="56">
        <f t="shared" si="276"/>
        <v>1</v>
      </c>
      <c r="W70" s="56">
        <f t="shared" si="276"/>
        <v>1</v>
      </c>
      <c r="X70" s="56">
        <f t="shared" si="276"/>
        <v>1</v>
      </c>
      <c r="Y70" s="56">
        <f t="shared" si="276"/>
        <v>1</v>
      </c>
      <c r="Z70" s="56">
        <f t="shared" si="276"/>
        <v>1</v>
      </c>
      <c r="AA70" s="56">
        <f t="shared" si="276"/>
        <v>1</v>
      </c>
      <c r="AB70" s="56">
        <f t="shared" si="276"/>
        <v>1</v>
      </c>
      <c r="AC70" s="56">
        <f t="shared" si="276"/>
        <v>1</v>
      </c>
      <c r="AD70" s="56">
        <f t="shared" si="276"/>
        <v>1</v>
      </c>
      <c r="AE70" s="56">
        <f t="shared" si="276"/>
        <v>1</v>
      </c>
      <c r="AF70" s="56">
        <f t="shared" si="276"/>
        <v>1</v>
      </c>
      <c r="AG70" s="56">
        <f t="shared" si="276"/>
        <v>1</v>
      </c>
      <c r="AH70" s="56">
        <f t="shared" si="276"/>
        <v>1</v>
      </c>
      <c r="AI70" s="56">
        <f t="shared" si="276"/>
        <v>1</v>
      </c>
      <c r="AJ70" s="56">
        <f t="shared" si="276"/>
        <v>1</v>
      </c>
      <c r="AK70" s="56">
        <f t="shared" si="276"/>
        <v>1</v>
      </c>
      <c r="AL70" s="56">
        <f t="shared" si="276"/>
        <v>1</v>
      </c>
      <c r="AM70" s="56">
        <f t="shared" si="276"/>
        <v>1</v>
      </c>
      <c r="AN70" s="56">
        <f t="shared" si="276"/>
        <v>1</v>
      </c>
      <c r="AO70" s="56">
        <f t="shared" si="276"/>
        <v>1</v>
      </c>
      <c r="AP70" s="56">
        <f t="shared" si="276"/>
        <v>1</v>
      </c>
      <c r="AQ70" s="56">
        <f t="shared" si="276"/>
        <v>1</v>
      </c>
      <c r="AR70" s="56">
        <f t="shared" si="276"/>
        <v>1</v>
      </c>
      <c r="AS70" s="56">
        <f t="shared" si="276"/>
        <v>1</v>
      </c>
      <c r="AT70" s="56">
        <f t="shared" si="276"/>
        <v>1</v>
      </c>
      <c r="AU70" s="56">
        <f t="shared" si="276"/>
        <v>1</v>
      </c>
      <c r="AV70" s="56">
        <f t="shared" si="276"/>
        <v>1</v>
      </c>
      <c r="AW70" s="56">
        <f t="shared" si="276"/>
        <v>1</v>
      </c>
      <c r="AX70" s="56">
        <f t="shared" si="276"/>
        <v>1</v>
      </c>
      <c r="AY70" s="56">
        <f t="shared" si="276"/>
        <v>1</v>
      </c>
      <c r="AZ70" s="56">
        <f t="shared" si="276"/>
        <v>1</v>
      </c>
      <c r="BA70" s="56">
        <f t="shared" si="276"/>
        <v>1</v>
      </c>
      <c r="BB70" s="56">
        <f t="shared" si="276"/>
        <v>1</v>
      </c>
      <c r="BC70" s="56">
        <f t="shared" si="276"/>
        <v>1</v>
      </c>
      <c r="BD70" s="56">
        <f t="shared" si="276"/>
        <v>1</v>
      </c>
      <c r="BE70" s="56">
        <f t="shared" si="276"/>
        <v>1</v>
      </c>
      <c r="BF70" s="56">
        <f t="shared" si="276"/>
        <v>1</v>
      </c>
      <c r="BG70" s="56">
        <f t="shared" si="276"/>
        <v>1</v>
      </c>
      <c r="BH70" s="56">
        <f t="shared" si="276"/>
        <v>1</v>
      </c>
      <c r="BI70" s="56">
        <f t="shared" si="276"/>
        <v>1</v>
      </c>
      <c r="BJ70" s="56">
        <f t="shared" si="276"/>
        <v>1</v>
      </c>
      <c r="BK70" s="56">
        <f t="shared" si="276"/>
        <v>1</v>
      </c>
      <c r="BL70" s="56">
        <f t="shared" si="276"/>
        <v>1</v>
      </c>
      <c r="BM70" s="56">
        <f t="shared" si="276"/>
        <v>0</v>
      </c>
      <c r="BN70" s="56">
        <f t="shared" si="276"/>
        <v>0</v>
      </c>
      <c r="BO70" s="56">
        <f t="shared" si="276"/>
        <v>0</v>
      </c>
      <c r="BP70" s="56">
        <f t="shared" si="276"/>
        <v>0</v>
      </c>
      <c r="BQ70" s="56">
        <f t="shared" si="276"/>
        <v>0</v>
      </c>
      <c r="BR70" s="56">
        <f t="shared" ref="BR70:DU70" si="277">IFERROR(IF(AND(BR$65&gt;$D54-1,BR65&lt;=$D50-1),1,0),"")</f>
        <v>0</v>
      </c>
      <c r="BS70" s="56">
        <f t="shared" si="277"/>
        <v>0</v>
      </c>
      <c r="BT70" s="56">
        <f t="shared" si="277"/>
        <v>0</v>
      </c>
      <c r="BU70" s="56">
        <f t="shared" si="277"/>
        <v>0</v>
      </c>
      <c r="BV70" s="56">
        <f t="shared" si="277"/>
        <v>0</v>
      </c>
      <c r="BW70" s="56">
        <f t="shared" si="277"/>
        <v>0</v>
      </c>
      <c r="BX70" s="56">
        <f t="shared" si="277"/>
        <v>0</v>
      </c>
      <c r="BY70" s="56">
        <f t="shared" si="277"/>
        <v>0</v>
      </c>
      <c r="BZ70" s="56">
        <f t="shared" si="277"/>
        <v>0</v>
      </c>
      <c r="CA70" s="56">
        <f t="shared" si="277"/>
        <v>0</v>
      </c>
      <c r="CB70" s="56">
        <f t="shared" si="277"/>
        <v>0</v>
      </c>
      <c r="CC70" s="56">
        <f t="shared" si="277"/>
        <v>0</v>
      </c>
      <c r="CD70" s="56">
        <f t="shared" si="277"/>
        <v>0</v>
      </c>
      <c r="CE70" s="56">
        <f t="shared" si="277"/>
        <v>0</v>
      </c>
      <c r="CF70" s="56">
        <f t="shared" si="277"/>
        <v>0</v>
      </c>
      <c r="CG70" s="56">
        <f t="shared" si="277"/>
        <v>0</v>
      </c>
      <c r="CH70" s="56">
        <f t="shared" si="277"/>
        <v>0</v>
      </c>
      <c r="CI70" s="56">
        <f t="shared" si="277"/>
        <v>0</v>
      </c>
      <c r="CJ70" s="56">
        <f t="shared" si="277"/>
        <v>0</v>
      </c>
      <c r="CK70" s="56">
        <f t="shared" si="277"/>
        <v>0</v>
      </c>
      <c r="CL70" s="56">
        <f t="shared" si="277"/>
        <v>0</v>
      </c>
      <c r="CM70" s="56">
        <f t="shared" si="277"/>
        <v>0</v>
      </c>
      <c r="CN70" s="56">
        <f t="shared" si="277"/>
        <v>0</v>
      </c>
      <c r="CO70" s="56">
        <f t="shared" si="277"/>
        <v>0</v>
      </c>
      <c r="CP70" s="56">
        <f t="shared" si="277"/>
        <v>0</v>
      </c>
      <c r="CQ70" s="56">
        <f t="shared" si="277"/>
        <v>0</v>
      </c>
      <c r="CR70" s="56">
        <f t="shared" si="277"/>
        <v>0</v>
      </c>
      <c r="CS70" s="56">
        <f t="shared" si="277"/>
        <v>0</v>
      </c>
      <c r="CT70" s="56">
        <f t="shared" si="277"/>
        <v>0</v>
      </c>
      <c r="CU70" s="56">
        <f t="shared" si="277"/>
        <v>0</v>
      </c>
      <c r="CV70" s="56">
        <f t="shared" si="277"/>
        <v>0</v>
      </c>
      <c r="CW70" s="56">
        <f t="shared" si="277"/>
        <v>0</v>
      </c>
      <c r="CX70" s="56">
        <f t="shared" si="277"/>
        <v>0</v>
      </c>
      <c r="CY70" s="56">
        <f t="shared" si="277"/>
        <v>0</v>
      </c>
      <c r="CZ70" s="56">
        <f t="shared" si="277"/>
        <v>0</v>
      </c>
      <c r="DA70" s="56">
        <f t="shared" si="277"/>
        <v>0</v>
      </c>
      <c r="DB70" s="56">
        <f t="shared" si="277"/>
        <v>0</v>
      </c>
      <c r="DC70" s="56">
        <f t="shared" si="277"/>
        <v>0</v>
      </c>
      <c r="DD70" s="56">
        <f t="shared" si="277"/>
        <v>0</v>
      </c>
      <c r="DE70" s="56">
        <f t="shared" si="277"/>
        <v>0</v>
      </c>
      <c r="DF70" s="56">
        <f t="shared" si="277"/>
        <v>0</v>
      </c>
      <c r="DG70" s="56">
        <f t="shared" si="277"/>
        <v>0</v>
      </c>
      <c r="DH70" s="56">
        <f t="shared" si="277"/>
        <v>0</v>
      </c>
      <c r="DI70" s="56">
        <f t="shared" si="277"/>
        <v>0</v>
      </c>
      <c r="DJ70" s="56">
        <f t="shared" si="277"/>
        <v>0</v>
      </c>
      <c r="DK70" s="56">
        <f t="shared" si="277"/>
        <v>0</v>
      </c>
      <c r="DL70" s="56">
        <f t="shared" si="277"/>
        <v>0</v>
      </c>
      <c r="DM70" s="56">
        <f t="shared" si="277"/>
        <v>0</v>
      </c>
      <c r="DN70" s="56">
        <f t="shared" si="277"/>
        <v>0</v>
      </c>
      <c r="DO70" s="56">
        <f t="shared" si="277"/>
        <v>0</v>
      </c>
      <c r="DP70" s="56">
        <f t="shared" si="277"/>
        <v>0</v>
      </c>
      <c r="DQ70" s="56">
        <f t="shared" si="277"/>
        <v>0</v>
      </c>
      <c r="DR70" s="56">
        <f t="shared" si="277"/>
        <v>0</v>
      </c>
      <c r="DS70" s="56">
        <f t="shared" si="277"/>
        <v>0</v>
      </c>
      <c r="DT70" s="56">
        <f t="shared" si="277"/>
        <v>0</v>
      </c>
      <c r="DU70" s="56">
        <f t="shared" si="277"/>
        <v>0</v>
      </c>
    </row>
    <row r="71" spans="1:125" ht="11.25" customHeight="1">
      <c r="A71" s="2" t="s">
        <v>871</v>
      </c>
      <c r="B71" s="2"/>
      <c r="C71" s="1"/>
      <c r="D71" s="1"/>
      <c r="E71" s="56">
        <f>IFERROR(IF(E65&lt;=$D50,1,0),"")</f>
        <v>1</v>
      </c>
      <c r="F71" s="56">
        <f t="shared" ref="F71:BQ71" si="278">IFERROR(IF(F65&lt;=$D50,1,0),"")</f>
        <v>1</v>
      </c>
      <c r="G71" s="56">
        <f t="shared" si="278"/>
        <v>1</v>
      </c>
      <c r="H71" s="56">
        <f t="shared" si="278"/>
        <v>1</v>
      </c>
      <c r="I71" s="56">
        <f t="shared" si="278"/>
        <v>1</v>
      </c>
      <c r="J71" s="56">
        <f t="shared" si="278"/>
        <v>1</v>
      </c>
      <c r="K71" s="56">
        <f t="shared" si="278"/>
        <v>1</v>
      </c>
      <c r="L71" s="56">
        <f t="shared" si="278"/>
        <v>1</v>
      </c>
      <c r="M71" s="56">
        <f t="shared" si="278"/>
        <v>1</v>
      </c>
      <c r="N71" s="56">
        <f t="shared" si="278"/>
        <v>1</v>
      </c>
      <c r="O71" s="56">
        <f t="shared" si="278"/>
        <v>1</v>
      </c>
      <c r="P71" s="56">
        <f t="shared" si="278"/>
        <v>1</v>
      </c>
      <c r="Q71" s="56">
        <f t="shared" si="278"/>
        <v>1</v>
      </c>
      <c r="R71" s="56">
        <f t="shared" si="278"/>
        <v>1</v>
      </c>
      <c r="S71" s="56">
        <f t="shared" si="278"/>
        <v>1</v>
      </c>
      <c r="T71" s="56">
        <f t="shared" si="278"/>
        <v>1</v>
      </c>
      <c r="U71" s="56">
        <f t="shared" si="278"/>
        <v>1</v>
      </c>
      <c r="V71" s="56">
        <f t="shared" si="278"/>
        <v>1</v>
      </c>
      <c r="W71" s="56">
        <f t="shared" si="278"/>
        <v>1</v>
      </c>
      <c r="X71" s="56">
        <f t="shared" si="278"/>
        <v>1</v>
      </c>
      <c r="Y71" s="56">
        <f t="shared" si="278"/>
        <v>1</v>
      </c>
      <c r="Z71" s="56">
        <f t="shared" si="278"/>
        <v>1</v>
      </c>
      <c r="AA71" s="56">
        <f t="shared" si="278"/>
        <v>1</v>
      </c>
      <c r="AB71" s="56">
        <f t="shared" si="278"/>
        <v>1</v>
      </c>
      <c r="AC71" s="56">
        <f t="shared" si="278"/>
        <v>1</v>
      </c>
      <c r="AD71" s="56">
        <f t="shared" si="278"/>
        <v>1</v>
      </c>
      <c r="AE71" s="56">
        <f t="shared" si="278"/>
        <v>1</v>
      </c>
      <c r="AF71" s="56">
        <f t="shared" si="278"/>
        <v>1</v>
      </c>
      <c r="AG71" s="56">
        <f t="shared" si="278"/>
        <v>1</v>
      </c>
      <c r="AH71" s="56">
        <f t="shared" si="278"/>
        <v>1</v>
      </c>
      <c r="AI71" s="56">
        <f t="shared" si="278"/>
        <v>1</v>
      </c>
      <c r="AJ71" s="56">
        <f t="shared" si="278"/>
        <v>1</v>
      </c>
      <c r="AK71" s="56">
        <f t="shared" si="278"/>
        <v>1</v>
      </c>
      <c r="AL71" s="56">
        <f t="shared" si="278"/>
        <v>1</v>
      </c>
      <c r="AM71" s="56">
        <f t="shared" si="278"/>
        <v>1</v>
      </c>
      <c r="AN71" s="56">
        <f t="shared" si="278"/>
        <v>1</v>
      </c>
      <c r="AO71" s="56">
        <f t="shared" si="278"/>
        <v>1</v>
      </c>
      <c r="AP71" s="56">
        <f t="shared" si="278"/>
        <v>1</v>
      </c>
      <c r="AQ71" s="56">
        <f t="shared" si="278"/>
        <v>1</v>
      </c>
      <c r="AR71" s="56">
        <f t="shared" si="278"/>
        <v>1</v>
      </c>
      <c r="AS71" s="56">
        <f t="shared" si="278"/>
        <v>1</v>
      </c>
      <c r="AT71" s="56">
        <f t="shared" si="278"/>
        <v>1</v>
      </c>
      <c r="AU71" s="56">
        <f t="shared" si="278"/>
        <v>1</v>
      </c>
      <c r="AV71" s="56">
        <f t="shared" si="278"/>
        <v>1</v>
      </c>
      <c r="AW71" s="56">
        <f t="shared" si="278"/>
        <v>1</v>
      </c>
      <c r="AX71" s="56">
        <f t="shared" si="278"/>
        <v>1</v>
      </c>
      <c r="AY71" s="56">
        <f t="shared" si="278"/>
        <v>1</v>
      </c>
      <c r="AZ71" s="56">
        <f t="shared" si="278"/>
        <v>1</v>
      </c>
      <c r="BA71" s="56">
        <f t="shared" si="278"/>
        <v>1</v>
      </c>
      <c r="BB71" s="56">
        <f t="shared" si="278"/>
        <v>1</v>
      </c>
      <c r="BC71" s="56">
        <f t="shared" si="278"/>
        <v>1</v>
      </c>
      <c r="BD71" s="56">
        <f t="shared" si="278"/>
        <v>1</v>
      </c>
      <c r="BE71" s="56">
        <f t="shared" si="278"/>
        <v>1</v>
      </c>
      <c r="BF71" s="56">
        <f t="shared" si="278"/>
        <v>1</v>
      </c>
      <c r="BG71" s="56">
        <f t="shared" si="278"/>
        <v>1</v>
      </c>
      <c r="BH71" s="56">
        <f t="shared" si="278"/>
        <v>1</v>
      </c>
      <c r="BI71" s="56">
        <f t="shared" si="278"/>
        <v>1</v>
      </c>
      <c r="BJ71" s="56">
        <f t="shared" si="278"/>
        <v>1</v>
      </c>
      <c r="BK71" s="56">
        <f t="shared" si="278"/>
        <v>1</v>
      </c>
      <c r="BL71" s="56">
        <f t="shared" si="278"/>
        <v>1</v>
      </c>
      <c r="BM71" s="56">
        <f t="shared" si="278"/>
        <v>1</v>
      </c>
      <c r="BN71" s="56">
        <f t="shared" si="278"/>
        <v>0</v>
      </c>
      <c r="BO71" s="56">
        <f t="shared" si="278"/>
        <v>0</v>
      </c>
      <c r="BP71" s="56">
        <f t="shared" si="278"/>
        <v>0</v>
      </c>
      <c r="BQ71" s="56">
        <f t="shared" si="278"/>
        <v>0</v>
      </c>
      <c r="BR71" s="56">
        <f t="shared" ref="BR71:DU71" si="279">IFERROR(IF(BR65&lt;=$D50,1,0),"")</f>
        <v>0</v>
      </c>
      <c r="BS71" s="56">
        <f t="shared" si="279"/>
        <v>0</v>
      </c>
      <c r="BT71" s="56">
        <f t="shared" si="279"/>
        <v>0</v>
      </c>
      <c r="BU71" s="56">
        <f t="shared" si="279"/>
        <v>0</v>
      </c>
      <c r="BV71" s="56">
        <f t="shared" si="279"/>
        <v>0</v>
      </c>
      <c r="BW71" s="56">
        <f t="shared" si="279"/>
        <v>0</v>
      </c>
      <c r="BX71" s="56">
        <f t="shared" si="279"/>
        <v>0</v>
      </c>
      <c r="BY71" s="56">
        <f t="shared" si="279"/>
        <v>0</v>
      </c>
      <c r="BZ71" s="56">
        <f t="shared" si="279"/>
        <v>0</v>
      </c>
      <c r="CA71" s="56">
        <f t="shared" si="279"/>
        <v>0</v>
      </c>
      <c r="CB71" s="56">
        <f t="shared" si="279"/>
        <v>0</v>
      </c>
      <c r="CC71" s="56">
        <f t="shared" si="279"/>
        <v>0</v>
      </c>
      <c r="CD71" s="56">
        <f t="shared" si="279"/>
        <v>0</v>
      </c>
      <c r="CE71" s="56">
        <f t="shared" si="279"/>
        <v>0</v>
      </c>
      <c r="CF71" s="56">
        <f t="shared" si="279"/>
        <v>0</v>
      </c>
      <c r="CG71" s="56">
        <f t="shared" si="279"/>
        <v>0</v>
      </c>
      <c r="CH71" s="56">
        <f t="shared" si="279"/>
        <v>0</v>
      </c>
      <c r="CI71" s="56">
        <f t="shared" si="279"/>
        <v>0</v>
      </c>
      <c r="CJ71" s="56">
        <f t="shared" si="279"/>
        <v>0</v>
      </c>
      <c r="CK71" s="56">
        <f t="shared" si="279"/>
        <v>0</v>
      </c>
      <c r="CL71" s="56">
        <f t="shared" si="279"/>
        <v>0</v>
      </c>
      <c r="CM71" s="56">
        <f t="shared" si="279"/>
        <v>0</v>
      </c>
      <c r="CN71" s="56">
        <f t="shared" si="279"/>
        <v>0</v>
      </c>
      <c r="CO71" s="56">
        <f t="shared" si="279"/>
        <v>0</v>
      </c>
      <c r="CP71" s="56">
        <f t="shared" si="279"/>
        <v>0</v>
      </c>
      <c r="CQ71" s="56">
        <f t="shared" si="279"/>
        <v>0</v>
      </c>
      <c r="CR71" s="56">
        <f t="shared" si="279"/>
        <v>0</v>
      </c>
      <c r="CS71" s="56">
        <f t="shared" si="279"/>
        <v>0</v>
      </c>
      <c r="CT71" s="56">
        <f t="shared" si="279"/>
        <v>0</v>
      </c>
      <c r="CU71" s="56">
        <f t="shared" si="279"/>
        <v>0</v>
      </c>
      <c r="CV71" s="56">
        <f t="shared" si="279"/>
        <v>0</v>
      </c>
      <c r="CW71" s="56">
        <f t="shared" si="279"/>
        <v>0</v>
      </c>
      <c r="CX71" s="56">
        <f t="shared" si="279"/>
        <v>0</v>
      </c>
      <c r="CY71" s="56">
        <f t="shared" si="279"/>
        <v>0</v>
      </c>
      <c r="CZ71" s="56">
        <f t="shared" si="279"/>
        <v>0</v>
      </c>
      <c r="DA71" s="56">
        <f t="shared" si="279"/>
        <v>0</v>
      </c>
      <c r="DB71" s="56">
        <f t="shared" si="279"/>
        <v>0</v>
      </c>
      <c r="DC71" s="56">
        <f t="shared" si="279"/>
        <v>0</v>
      </c>
      <c r="DD71" s="56">
        <f t="shared" si="279"/>
        <v>0</v>
      </c>
      <c r="DE71" s="56">
        <f t="shared" si="279"/>
        <v>0</v>
      </c>
      <c r="DF71" s="56">
        <f t="shared" si="279"/>
        <v>0</v>
      </c>
      <c r="DG71" s="56">
        <f t="shared" si="279"/>
        <v>0</v>
      </c>
      <c r="DH71" s="56">
        <f t="shared" si="279"/>
        <v>0</v>
      </c>
      <c r="DI71" s="56">
        <f t="shared" si="279"/>
        <v>0</v>
      </c>
      <c r="DJ71" s="56">
        <f t="shared" si="279"/>
        <v>0</v>
      </c>
      <c r="DK71" s="56">
        <f t="shared" si="279"/>
        <v>0</v>
      </c>
      <c r="DL71" s="56">
        <f t="shared" si="279"/>
        <v>0</v>
      </c>
      <c r="DM71" s="56">
        <f t="shared" si="279"/>
        <v>0</v>
      </c>
      <c r="DN71" s="56">
        <f t="shared" si="279"/>
        <v>0</v>
      </c>
      <c r="DO71" s="56">
        <f t="shared" si="279"/>
        <v>0</v>
      </c>
      <c r="DP71" s="56">
        <f t="shared" si="279"/>
        <v>0</v>
      </c>
      <c r="DQ71" s="56">
        <f t="shared" si="279"/>
        <v>0</v>
      </c>
      <c r="DR71" s="56">
        <f t="shared" si="279"/>
        <v>0</v>
      </c>
      <c r="DS71" s="56">
        <f t="shared" si="279"/>
        <v>0</v>
      </c>
      <c r="DT71" s="56">
        <f t="shared" si="279"/>
        <v>0</v>
      </c>
      <c r="DU71" s="56">
        <f t="shared" si="279"/>
        <v>0</v>
      </c>
    </row>
    <row r="72" spans="1:125" ht="11.25" customHeight="1">
      <c r="A72" s="17" t="s">
        <v>872</v>
      </c>
      <c r="B72" s="2"/>
      <c r="C72" s="1"/>
      <c r="D72" s="1"/>
      <c r="E72" s="56">
        <f>IFERROR(SUM(E74:E83),"")</f>
        <v>0</v>
      </c>
      <c r="F72" s="56">
        <f t="shared" ref="F72:BQ72" si="280">IFERROR(SUM(F74:F83),"")</f>
        <v>0</v>
      </c>
      <c r="G72" s="56">
        <f t="shared" si="280"/>
        <v>0</v>
      </c>
      <c r="H72" s="56">
        <f t="shared" si="280"/>
        <v>0</v>
      </c>
      <c r="I72" s="56">
        <f t="shared" si="280"/>
        <v>0</v>
      </c>
      <c r="J72" s="56">
        <f t="shared" si="280"/>
        <v>0</v>
      </c>
      <c r="K72" s="56">
        <f t="shared" si="280"/>
        <v>0</v>
      </c>
      <c r="L72" s="56">
        <f t="shared" si="280"/>
        <v>1</v>
      </c>
      <c r="M72" s="56">
        <f t="shared" si="280"/>
        <v>0</v>
      </c>
      <c r="N72" s="56">
        <f t="shared" si="280"/>
        <v>0</v>
      </c>
      <c r="O72" s="56">
        <f t="shared" si="280"/>
        <v>0</v>
      </c>
      <c r="P72" s="56">
        <f t="shared" si="280"/>
        <v>0</v>
      </c>
      <c r="Q72" s="56">
        <f t="shared" si="280"/>
        <v>0</v>
      </c>
      <c r="R72" s="56">
        <f t="shared" si="280"/>
        <v>0</v>
      </c>
      <c r="S72" s="56">
        <f t="shared" si="280"/>
        <v>0</v>
      </c>
      <c r="T72" s="56">
        <f t="shared" si="280"/>
        <v>0</v>
      </c>
      <c r="U72" s="56">
        <f t="shared" si="280"/>
        <v>0</v>
      </c>
      <c r="V72" s="56">
        <f t="shared" si="280"/>
        <v>0</v>
      </c>
      <c r="W72" s="56">
        <f t="shared" si="280"/>
        <v>0</v>
      </c>
      <c r="X72" s="56">
        <f t="shared" si="280"/>
        <v>0</v>
      </c>
      <c r="Y72" s="56">
        <f t="shared" si="280"/>
        <v>0</v>
      </c>
      <c r="Z72" s="56">
        <f t="shared" si="280"/>
        <v>0</v>
      </c>
      <c r="AA72" s="56">
        <f t="shared" si="280"/>
        <v>0</v>
      </c>
      <c r="AB72" s="56">
        <f t="shared" si="280"/>
        <v>0</v>
      </c>
      <c r="AC72" s="56">
        <f t="shared" si="280"/>
        <v>0</v>
      </c>
      <c r="AD72" s="56">
        <f t="shared" si="280"/>
        <v>0</v>
      </c>
      <c r="AE72" s="56">
        <f t="shared" si="280"/>
        <v>0</v>
      </c>
      <c r="AF72" s="56">
        <f t="shared" si="280"/>
        <v>0</v>
      </c>
      <c r="AG72" s="56">
        <f t="shared" si="280"/>
        <v>0</v>
      </c>
      <c r="AH72" s="56">
        <f t="shared" si="280"/>
        <v>0</v>
      </c>
      <c r="AI72" s="56">
        <f t="shared" si="280"/>
        <v>0</v>
      </c>
      <c r="AJ72" s="56">
        <f t="shared" si="280"/>
        <v>0</v>
      </c>
      <c r="AK72" s="56">
        <f t="shared" si="280"/>
        <v>0</v>
      </c>
      <c r="AL72" s="56">
        <f t="shared" si="280"/>
        <v>0</v>
      </c>
      <c r="AM72" s="56">
        <f t="shared" si="280"/>
        <v>0</v>
      </c>
      <c r="AN72" s="56">
        <f t="shared" si="280"/>
        <v>0</v>
      </c>
      <c r="AO72" s="56">
        <f t="shared" si="280"/>
        <v>0</v>
      </c>
      <c r="AP72" s="56">
        <f t="shared" si="280"/>
        <v>0</v>
      </c>
      <c r="AQ72" s="56">
        <f t="shared" si="280"/>
        <v>0</v>
      </c>
      <c r="AR72" s="56">
        <f t="shared" si="280"/>
        <v>0</v>
      </c>
      <c r="AS72" s="56">
        <f t="shared" si="280"/>
        <v>0</v>
      </c>
      <c r="AT72" s="56">
        <f t="shared" si="280"/>
        <v>0</v>
      </c>
      <c r="AU72" s="56">
        <f t="shared" si="280"/>
        <v>0</v>
      </c>
      <c r="AV72" s="56">
        <f t="shared" si="280"/>
        <v>0</v>
      </c>
      <c r="AW72" s="56">
        <f t="shared" si="280"/>
        <v>0</v>
      </c>
      <c r="AX72" s="56">
        <f t="shared" si="280"/>
        <v>0</v>
      </c>
      <c r="AY72" s="56">
        <f t="shared" si="280"/>
        <v>0</v>
      </c>
      <c r="AZ72" s="56">
        <f t="shared" si="280"/>
        <v>0</v>
      </c>
      <c r="BA72" s="56">
        <f t="shared" si="280"/>
        <v>0</v>
      </c>
      <c r="BB72" s="56">
        <f t="shared" si="280"/>
        <v>0</v>
      </c>
      <c r="BC72" s="56">
        <f t="shared" si="280"/>
        <v>0</v>
      </c>
      <c r="BD72" s="56">
        <f t="shared" si="280"/>
        <v>0</v>
      </c>
      <c r="BE72" s="56">
        <f t="shared" si="280"/>
        <v>0</v>
      </c>
      <c r="BF72" s="56">
        <f t="shared" si="280"/>
        <v>0</v>
      </c>
      <c r="BG72" s="56">
        <f t="shared" si="280"/>
        <v>0</v>
      </c>
      <c r="BH72" s="56">
        <f t="shared" si="280"/>
        <v>0</v>
      </c>
      <c r="BI72" s="56">
        <f t="shared" si="280"/>
        <v>0</v>
      </c>
      <c r="BJ72" s="56">
        <f t="shared" si="280"/>
        <v>0</v>
      </c>
      <c r="BK72" s="56">
        <f t="shared" si="280"/>
        <v>0</v>
      </c>
      <c r="BL72" s="56">
        <f t="shared" si="280"/>
        <v>0</v>
      </c>
      <c r="BM72" s="56">
        <f t="shared" si="280"/>
        <v>0</v>
      </c>
      <c r="BN72" s="56">
        <f t="shared" si="280"/>
        <v>0</v>
      </c>
      <c r="BO72" s="56">
        <f t="shared" si="280"/>
        <v>0</v>
      </c>
      <c r="BP72" s="56">
        <f t="shared" si="280"/>
        <v>0</v>
      </c>
      <c r="BQ72" s="56">
        <f t="shared" si="280"/>
        <v>0</v>
      </c>
      <c r="BR72" s="56">
        <f t="shared" ref="BR72:DU72" si="281">IFERROR(SUM(BR74:BR83),"")</f>
        <v>0</v>
      </c>
      <c r="BS72" s="56">
        <f t="shared" si="281"/>
        <v>0</v>
      </c>
      <c r="BT72" s="56">
        <f t="shared" si="281"/>
        <v>0</v>
      </c>
      <c r="BU72" s="56">
        <f t="shared" si="281"/>
        <v>0</v>
      </c>
      <c r="BV72" s="56">
        <f t="shared" si="281"/>
        <v>0</v>
      </c>
      <c r="BW72" s="56">
        <f t="shared" si="281"/>
        <v>0</v>
      </c>
      <c r="BX72" s="56">
        <f t="shared" si="281"/>
        <v>0</v>
      </c>
      <c r="BY72" s="56">
        <f t="shared" si="281"/>
        <v>0</v>
      </c>
      <c r="BZ72" s="56">
        <f t="shared" si="281"/>
        <v>0</v>
      </c>
      <c r="CA72" s="56">
        <f t="shared" si="281"/>
        <v>0</v>
      </c>
      <c r="CB72" s="56">
        <f t="shared" si="281"/>
        <v>0</v>
      </c>
      <c r="CC72" s="56">
        <f t="shared" si="281"/>
        <v>0</v>
      </c>
      <c r="CD72" s="56">
        <f t="shared" si="281"/>
        <v>0</v>
      </c>
      <c r="CE72" s="56">
        <f t="shared" si="281"/>
        <v>0</v>
      </c>
      <c r="CF72" s="56">
        <f t="shared" si="281"/>
        <v>0</v>
      </c>
      <c r="CG72" s="56">
        <f t="shared" si="281"/>
        <v>0</v>
      </c>
      <c r="CH72" s="56">
        <f t="shared" si="281"/>
        <v>0</v>
      </c>
      <c r="CI72" s="56">
        <f t="shared" si="281"/>
        <v>0</v>
      </c>
      <c r="CJ72" s="56">
        <f t="shared" si="281"/>
        <v>0</v>
      </c>
      <c r="CK72" s="56">
        <f t="shared" si="281"/>
        <v>0</v>
      </c>
      <c r="CL72" s="56">
        <f t="shared" si="281"/>
        <v>0</v>
      </c>
      <c r="CM72" s="56">
        <f t="shared" si="281"/>
        <v>0</v>
      </c>
      <c r="CN72" s="56">
        <f t="shared" si="281"/>
        <v>0</v>
      </c>
      <c r="CO72" s="56">
        <f t="shared" si="281"/>
        <v>0</v>
      </c>
      <c r="CP72" s="56">
        <f t="shared" si="281"/>
        <v>0</v>
      </c>
      <c r="CQ72" s="56">
        <f t="shared" si="281"/>
        <v>0</v>
      </c>
      <c r="CR72" s="56">
        <f t="shared" si="281"/>
        <v>0</v>
      </c>
      <c r="CS72" s="56">
        <f t="shared" si="281"/>
        <v>0</v>
      </c>
      <c r="CT72" s="56">
        <f t="shared" si="281"/>
        <v>0</v>
      </c>
      <c r="CU72" s="56">
        <f t="shared" si="281"/>
        <v>0</v>
      </c>
      <c r="CV72" s="56">
        <f t="shared" si="281"/>
        <v>0</v>
      </c>
      <c r="CW72" s="56">
        <f t="shared" si="281"/>
        <v>0</v>
      </c>
      <c r="CX72" s="56">
        <f t="shared" si="281"/>
        <v>0</v>
      </c>
      <c r="CY72" s="56">
        <f t="shared" si="281"/>
        <v>0</v>
      </c>
      <c r="CZ72" s="56">
        <f t="shared" si="281"/>
        <v>0</v>
      </c>
      <c r="DA72" s="56">
        <f t="shared" si="281"/>
        <v>0</v>
      </c>
      <c r="DB72" s="56">
        <f t="shared" si="281"/>
        <v>0</v>
      </c>
      <c r="DC72" s="56">
        <f t="shared" si="281"/>
        <v>0</v>
      </c>
      <c r="DD72" s="56">
        <f t="shared" si="281"/>
        <v>0</v>
      </c>
      <c r="DE72" s="56">
        <f t="shared" si="281"/>
        <v>0</v>
      </c>
      <c r="DF72" s="56">
        <f t="shared" si="281"/>
        <v>0</v>
      </c>
      <c r="DG72" s="56">
        <f t="shared" si="281"/>
        <v>0</v>
      </c>
      <c r="DH72" s="56">
        <f t="shared" si="281"/>
        <v>0</v>
      </c>
      <c r="DI72" s="56">
        <f t="shared" si="281"/>
        <v>0</v>
      </c>
      <c r="DJ72" s="56">
        <f t="shared" si="281"/>
        <v>0</v>
      </c>
      <c r="DK72" s="56">
        <f t="shared" si="281"/>
        <v>0</v>
      </c>
      <c r="DL72" s="56">
        <f t="shared" si="281"/>
        <v>0</v>
      </c>
      <c r="DM72" s="56">
        <f t="shared" si="281"/>
        <v>0</v>
      </c>
      <c r="DN72" s="56">
        <f t="shared" si="281"/>
        <v>0</v>
      </c>
      <c r="DO72" s="56">
        <f t="shared" si="281"/>
        <v>0</v>
      </c>
      <c r="DP72" s="56">
        <f t="shared" si="281"/>
        <v>0</v>
      </c>
      <c r="DQ72" s="56">
        <f t="shared" si="281"/>
        <v>0</v>
      </c>
      <c r="DR72" s="56">
        <f t="shared" si="281"/>
        <v>0</v>
      </c>
      <c r="DS72" s="56">
        <f t="shared" si="281"/>
        <v>0</v>
      </c>
      <c r="DT72" s="56">
        <f t="shared" si="281"/>
        <v>0</v>
      </c>
      <c r="DU72" s="56">
        <f t="shared" si="281"/>
        <v>0</v>
      </c>
    </row>
    <row r="73" spans="1:125" ht="11.25" customHeight="1">
      <c r="A73" s="14"/>
      <c r="B73" s="2"/>
      <c r="C73" s="1"/>
      <c r="D73" s="1"/>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row>
    <row r="74" spans="1:125" ht="11.25" customHeight="1">
      <c r="A74" s="17" t="s">
        <v>162</v>
      </c>
      <c r="B74" s="2"/>
      <c r="C74" s="1"/>
      <c r="D74" s="1">
        <v>1</v>
      </c>
      <c r="E74" s="56">
        <f t="shared" ref="E74:T83" si="282">IFERROR(IF(AND(E$24&lt;$D$9,$D74&lt;=$D$20,E$24&gt;=$D$19+$D$16*($D74-1),E$24&lt;$D$19+$D$16*($D74-1)+$D$20),1,0),"")</f>
        <v>0</v>
      </c>
      <c r="F74" s="56">
        <f t="shared" si="282"/>
        <v>0</v>
      </c>
      <c r="G74" s="56">
        <f t="shared" si="282"/>
        <v>0</v>
      </c>
      <c r="H74" s="56">
        <f t="shared" si="282"/>
        <v>0</v>
      </c>
      <c r="I74" s="56">
        <f t="shared" si="282"/>
        <v>0</v>
      </c>
      <c r="J74" s="56">
        <f t="shared" si="282"/>
        <v>0</v>
      </c>
      <c r="K74" s="56">
        <f t="shared" si="282"/>
        <v>0</v>
      </c>
      <c r="L74" s="56">
        <f t="shared" si="282"/>
        <v>1</v>
      </c>
      <c r="M74" s="56">
        <f t="shared" si="282"/>
        <v>0</v>
      </c>
      <c r="N74" s="56">
        <f t="shared" si="282"/>
        <v>0</v>
      </c>
      <c r="O74" s="56">
        <f t="shared" si="282"/>
        <v>0</v>
      </c>
      <c r="P74" s="56">
        <f t="shared" si="282"/>
        <v>0</v>
      </c>
      <c r="Q74" s="56">
        <f t="shared" si="282"/>
        <v>0</v>
      </c>
      <c r="R74" s="56">
        <f t="shared" si="282"/>
        <v>0</v>
      </c>
      <c r="S74" s="56">
        <f t="shared" si="282"/>
        <v>0</v>
      </c>
      <c r="T74" s="56">
        <f t="shared" si="282"/>
        <v>0</v>
      </c>
      <c r="U74" s="56">
        <f t="shared" ref="U74:CF77" si="283">IFERROR(IF(AND(U$24&lt;$D$9,$D74&lt;=$D$20,U$24&gt;=$D$19+$D$16*($D74-1),U$24&lt;$D$19+$D$16*($D74-1)+$D$20),1,0),"")</f>
        <v>0</v>
      </c>
      <c r="V74" s="56">
        <f t="shared" si="283"/>
        <v>0</v>
      </c>
      <c r="W74" s="56">
        <f t="shared" si="283"/>
        <v>0</v>
      </c>
      <c r="X74" s="56">
        <f t="shared" si="283"/>
        <v>0</v>
      </c>
      <c r="Y74" s="56">
        <f t="shared" si="283"/>
        <v>0</v>
      </c>
      <c r="Z74" s="56">
        <f t="shared" si="283"/>
        <v>0</v>
      </c>
      <c r="AA74" s="56">
        <f t="shared" si="283"/>
        <v>0</v>
      </c>
      <c r="AB74" s="56">
        <f t="shared" si="283"/>
        <v>0</v>
      </c>
      <c r="AC74" s="56">
        <f t="shared" si="283"/>
        <v>0</v>
      </c>
      <c r="AD74" s="56">
        <f t="shared" si="283"/>
        <v>0</v>
      </c>
      <c r="AE74" s="56">
        <f t="shared" si="283"/>
        <v>0</v>
      </c>
      <c r="AF74" s="56">
        <f t="shared" si="283"/>
        <v>0</v>
      </c>
      <c r="AG74" s="56">
        <f t="shared" si="283"/>
        <v>0</v>
      </c>
      <c r="AH74" s="56">
        <f t="shared" si="283"/>
        <v>0</v>
      </c>
      <c r="AI74" s="56">
        <f t="shared" si="283"/>
        <v>0</v>
      </c>
      <c r="AJ74" s="56">
        <f t="shared" si="283"/>
        <v>0</v>
      </c>
      <c r="AK74" s="56">
        <f t="shared" si="283"/>
        <v>0</v>
      </c>
      <c r="AL74" s="56">
        <f t="shared" si="283"/>
        <v>0</v>
      </c>
      <c r="AM74" s="56">
        <f t="shared" si="283"/>
        <v>0</v>
      </c>
      <c r="AN74" s="56">
        <f t="shared" si="283"/>
        <v>0</v>
      </c>
      <c r="AO74" s="56">
        <f t="shared" si="283"/>
        <v>0</v>
      </c>
      <c r="AP74" s="56">
        <f t="shared" si="283"/>
        <v>0</v>
      </c>
      <c r="AQ74" s="56">
        <f t="shared" si="283"/>
        <v>0</v>
      </c>
      <c r="AR74" s="56">
        <f t="shared" si="283"/>
        <v>0</v>
      </c>
      <c r="AS74" s="56">
        <f t="shared" si="283"/>
        <v>0</v>
      </c>
      <c r="AT74" s="56">
        <f t="shared" si="283"/>
        <v>0</v>
      </c>
      <c r="AU74" s="56">
        <f t="shared" si="283"/>
        <v>0</v>
      </c>
      <c r="AV74" s="56">
        <f t="shared" si="283"/>
        <v>0</v>
      </c>
      <c r="AW74" s="56">
        <f t="shared" si="283"/>
        <v>0</v>
      </c>
      <c r="AX74" s="56">
        <f t="shared" si="283"/>
        <v>0</v>
      </c>
      <c r="AY74" s="56">
        <f t="shared" si="283"/>
        <v>0</v>
      </c>
      <c r="AZ74" s="56">
        <f t="shared" si="283"/>
        <v>0</v>
      </c>
      <c r="BA74" s="56">
        <f t="shared" si="283"/>
        <v>0</v>
      </c>
      <c r="BB74" s="56">
        <f t="shared" si="283"/>
        <v>0</v>
      </c>
      <c r="BC74" s="56">
        <f t="shared" si="283"/>
        <v>0</v>
      </c>
      <c r="BD74" s="56">
        <f t="shared" si="283"/>
        <v>0</v>
      </c>
      <c r="BE74" s="56">
        <f t="shared" si="283"/>
        <v>0</v>
      </c>
      <c r="BF74" s="56">
        <f t="shared" si="283"/>
        <v>0</v>
      </c>
      <c r="BG74" s="56">
        <f t="shared" si="283"/>
        <v>0</v>
      </c>
      <c r="BH74" s="56">
        <f t="shared" si="283"/>
        <v>0</v>
      </c>
      <c r="BI74" s="56">
        <f t="shared" si="283"/>
        <v>0</v>
      </c>
      <c r="BJ74" s="56">
        <f t="shared" si="283"/>
        <v>0</v>
      </c>
      <c r="BK74" s="56">
        <f t="shared" si="283"/>
        <v>0</v>
      </c>
      <c r="BL74" s="56">
        <f t="shared" si="283"/>
        <v>0</v>
      </c>
      <c r="BM74" s="56">
        <f t="shared" si="283"/>
        <v>0</v>
      </c>
      <c r="BN74" s="56">
        <f t="shared" si="283"/>
        <v>0</v>
      </c>
      <c r="BO74" s="56">
        <f t="shared" si="283"/>
        <v>0</v>
      </c>
      <c r="BP74" s="56">
        <f t="shared" si="283"/>
        <v>0</v>
      </c>
      <c r="BQ74" s="56">
        <f t="shared" si="283"/>
        <v>0</v>
      </c>
      <c r="BR74" s="56">
        <f t="shared" si="283"/>
        <v>0</v>
      </c>
      <c r="BS74" s="56">
        <f t="shared" si="283"/>
        <v>0</v>
      </c>
      <c r="BT74" s="56">
        <f t="shared" si="283"/>
        <v>0</v>
      </c>
      <c r="BU74" s="56">
        <f t="shared" si="283"/>
        <v>0</v>
      </c>
      <c r="BV74" s="56">
        <f t="shared" si="283"/>
        <v>0</v>
      </c>
      <c r="BW74" s="56">
        <f t="shared" si="283"/>
        <v>0</v>
      </c>
      <c r="BX74" s="56">
        <f t="shared" si="283"/>
        <v>0</v>
      </c>
      <c r="BY74" s="56">
        <f t="shared" si="283"/>
        <v>0</v>
      </c>
      <c r="BZ74" s="56">
        <f t="shared" si="283"/>
        <v>0</v>
      </c>
      <c r="CA74" s="56">
        <f t="shared" si="283"/>
        <v>0</v>
      </c>
      <c r="CB74" s="56">
        <f t="shared" si="283"/>
        <v>0</v>
      </c>
      <c r="CC74" s="56">
        <f t="shared" si="283"/>
        <v>0</v>
      </c>
      <c r="CD74" s="56">
        <f t="shared" si="283"/>
        <v>0</v>
      </c>
      <c r="CE74" s="56">
        <f t="shared" si="283"/>
        <v>0</v>
      </c>
      <c r="CF74" s="56">
        <f t="shared" si="283"/>
        <v>0</v>
      </c>
      <c r="CG74" s="56">
        <f t="shared" ref="CG74:DU77" si="284">IFERROR(IF(AND(CG$24&lt;$D$9,$D74&lt;=$D$20,CG$24&gt;=$D$19+$D$16*($D74-1),CG$24&lt;$D$19+$D$16*($D74-1)+$D$20),1,0),"")</f>
        <v>0</v>
      </c>
      <c r="CH74" s="56">
        <f t="shared" si="284"/>
        <v>0</v>
      </c>
      <c r="CI74" s="56">
        <f t="shared" si="284"/>
        <v>0</v>
      </c>
      <c r="CJ74" s="56">
        <f t="shared" si="284"/>
        <v>0</v>
      </c>
      <c r="CK74" s="56">
        <f t="shared" si="284"/>
        <v>0</v>
      </c>
      <c r="CL74" s="56">
        <f t="shared" si="284"/>
        <v>0</v>
      </c>
      <c r="CM74" s="56">
        <f t="shared" si="284"/>
        <v>0</v>
      </c>
      <c r="CN74" s="56">
        <f t="shared" si="284"/>
        <v>0</v>
      </c>
      <c r="CO74" s="56">
        <f t="shared" si="284"/>
        <v>0</v>
      </c>
      <c r="CP74" s="56">
        <f t="shared" si="284"/>
        <v>0</v>
      </c>
      <c r="CQ74" s="56">
        <f t="shared" si="284"/>
        <v>0</v>
      </c>
      <c r="CR74" s="56">
        <f t="shared" si="284"/>
        <v>0</v>
      </c>
      <c r="CS74" s="56">
        <f t="shared" si="284"/>
        <v>0</v>
      </c>
      <c r="CT74" s="56">
        <f t="shared" si="284"/>
        <v>0</v>
      </c>
      <c r="CU74" s="56">
        <f t="shared" si="284"/>
        <v>0</v>
      </c>
      <c r="CV74" s="56">
        <f t="shared" si="284"/>
        <v>0</v>
      </c>
      <c r="CW74" s="56">
        <f t="shared" si="284"/>
        <v>0</v>
      </c>
      <c r="CX74" s="56">
        <f t="shared" si="284"/>
        <v>0</v>
      </c>
      <c r="CY74" s="56">
        <f t="shared" si="284"/>
        <v>0</v>
      </c>
      <c r="CZ74" s="56">
        <f t="shared" si="284"/>
        <v>0</v>
      </c>
      <c r="DA74" s="56">
        <f t="shared" si="284"/>
        <v>0</v>
      </c>
      <c r="DB74" s="56">
        <f t="shared" si="284"/>
        <v>0</v>
      </c>
      <c r="DC74" s="56">
        <f t="shared" si="284"/>
        <v>0</v>
      </c>
      <c r="DD74" s="56">
        <f t="shared" si="284"/>
        <v>0</v>
      </c>
      <c r="DE74" s="56">
        <f t="shared" si="284"/>
        <v>0</v>
      </c>
      <c r="DF74" s="56">
        <f t="shared" si="284"/>
        <v>0</v>
      </c>
      <c r="DG74" s="56">
        <f t="shared" si="284"/>
        <v>0</v>
      </c>
      <c r="DH74" s="56">
        <f t="shared" si="284"/>
        <v>0</v>
      </c>
      <c r="DI74" s="56">
        <f t="shared" si="284"/>
        <v>0</v>
      </c>
      <c r="DJ74" s="56">
        <f t="shared" si="284"/>
        <v>0</v>
      </c>
      <c r="DK74" s="56">
        <f t="shared" si="284"/>
        <v>0</v>
      </c>
      <c r="DL74" s="56">
        <f t="shared" si="284"/>
        <v>0</v>
      </c>
      <c r="DM74" s="56">
        <f t="shared" si="284"/>
        <v>0</v>
      </c>
      <c r="DN74" s="56">
        <f t="shared" si="284"/>
        <v>0</v>
      </c>
      <c r="DO74" s="56">
        <f t="shared" si="284"/>
        <v>0</v>
      </c>
      <c r="DP74" s="56">
        <f t="shared" si="284"/>
        <v>0</v>
      </c>
      <c r="DQ74" s="56">
        <f t="shared" si="284"/>
        <v>0</v>
      </c>
      <c r="DR74" s="56">
        <f t="shared" si="284"/>
        <v>0</v>
      </c>
      <c r="DS74" s="56">
        <f t="shared" si="284"/>
        <v>0</v>
      </c>
      <c r="DT74" s="56">
        <f t="shared" si="284"/>
        <v>0</v>
      </c>
      <c r="DU74" s="56">
        <f t="shared" si="284"/>
        <v>0</v>
      </c>
    </row>
    <row r="75" spans="1:125" ht="11.25" customHeight="1">
      <c r="A75" s="14"/>
      <c r="B75" s="2"/>
      <c r="C75" s="1"/>
      <c r="D75" s="1">
        <v>2</v>
      </c>
      <c r="E75" s="56">
        <f t="shared" si="282"/>
        <v>0</v>
      </c>
      <c r="F75" s="56">
        <f t="shared" ref="F75:BQ78" si="285">IFERROR(IF(AND(F$24&lt;$D$9,$D75&lt;=$D$20,F$24&gt;=$D$19+$D$16*($D75-1),F$24&lt;$D$19+$D$16*($D75-1)+$D$20),1,0),"")</f>
        <v>0</v>
      </c>
      <c r="G75" s="56">
        <f t="shared" si="285"/>
        <v>0</v>
      </c>
      <c r="H75" s="56">
        <f t="shared" si="285"/>
        <v>0</v>
      </c>
      <c r="I75" s="56">
        <f t="shared" si="285"/>
        <v>0</v>
      </c>
      <c r="J75" s="56">
        <f t="shared" si="285"/>
        <v>0</v>
      </c>
      <c r="K75" s="56">
        <f t="shared" si="285"/>
        <v>0</v>
      </c>
      <c r="L75" s="56">
        <f t="shared" si="285"/>
        <v>0</v>
      </c>
      <c r="M75" s="56">
        <f t="shared" si="285"/>
        <v>0</v>
      </c>
      <c r="N75" s="56">
        <f t="shared" si="285"/>
        <v>0</v>
      </c>
      <c r="O75" s="56">
        <f t="shared" si="285"/>
        <v>0</v>
      </c>
      <c r="P75" s="56">
        <f t="shared" si="285"/>
        <v>0</v>
      </c>
      <c r="Q75" s="56">
        <f t="shared" si="285"/>
        <v>0</v>
      </c>
      <c r="R75" s="56">
        <f t="shared" si="285"/>
        <v>0</v>
      </c>
      <c r="S75" s="56">
        <f t="shared" si="285"/>
        <v>0</v>
      </c>
      <c r="T75" s="56">
        <f t="shared" si="285"/>
        <v>0</v>
      </c>
      <c r="U75" s="56">
        <f t="shared" si="285"/>
        <v>0</v>
      </c>
      <c r="V75" s="56">
        <f t="shared" si="285"/>
        <v>0</v>
      </c>
      <c r="W75" s="56">
        <f t="shared" si="285"/>
        <v>0</v>
      </c>
      <c r="X75" s="56">
        <f t="shared" si="285"/>
        <v>0</v>
      </c>
      <c r="Y75" s="56">
        <f t="shared" si="285"/>
        <v>0</v>
      </c>
      <c r="Z75" s="56">
        <f t="shared" si="285"/>
        <v>0</v>
      </c>
      <c r="AA75" s="56">
        <f t="shared" si="285"/>
        <v>0</v>
      </c>
      <c r="AB75" s="56">
        <f t="shared" si="285"/>
        <v>0</v>
      </c>
      <c r="AC75" s="56">
        <f t="shared" si="285"/>
        <v>0</v>
      </c>
      <c r="AD75" s="56">
        <f t="shared" si="285"/>
        <v>0</v>
      </c>
      <c r="AE75" s="56">
        <f t="shared" si="285"/>
        <v>0</v>
      </c>
      <c r="AF75" s="56">
        <f t="shared" si="285"/>
        <v>0</v>
      </c>
      <c r="AG75" s="56">
        <f t="shared" si="285"/>
        <v>0</v>
      </c>
      <c r="AH75" s="56">
        <f t="shared" si="285"/>
        <v>0</v>
      </c>
      <c r="AI75" s="56">
        <f t="shared" si="285"/>
        <v>0</v>
      </c>
      <c r="AJ75" s="56">
        <f t="shared" si="285"/>
        <v>0</v>
      </c>
      <c r="AK75" s="56">
        <f t="shared" si="285"/>
        <v>0</v>
      </c>
      <c r="AL75" s="56">
        <f t="shared" si="285"/>
        <v>0</v>
      </c>
      <c r="AM75" s="56">
        <f t="shared" si="285"/>
        <v>0</v>
      </c>
      <c r="AN75" s="56">
        <f t="shared" si="285"/>
        <v>0</v>
      </c>
      <c r="AO75" s="56">
        <f t="shared" si="285"/>
        <v>0</v>
      </c>
      <c r="AP75" s="56">
        <f t="shared" si="285"/>
        <v>0</v>
      </c>
      <c r="AQ75" s="56">
        <f t="shared" si="285"/>
        <v>0</v>
      </c>
      <c r="AR75" s="56">
        <f t="shared" si="285"/>
        <v>0</v>
      </c>
      <c r="AS75" s="56">
        <f t="shared" si="285"/>
        <v>0</v>
      </c>
      <c r="AT75" s="56">
        <f t="shared" si="285"/>
        <v>0</v>
      </c>
      <c r="AU75" s="56">
        <f t="shared" si="285"/>
        <v>0</v>
      </c>
      <c r="AV75" s="56">
        <f t="shared" si="285"/>
        <v>0</v>
      </c>
      <c r="AW75" s="56">
        <f t="shared" si="285"/>
        <v>0</v>
      </c>
      <c r="AX75" s="56">
        <f t="shared" si="285"/>
        <v>0</v>
      </c>
      <c r="AY75" s="56">
        <f t="shared" si="285"/>
        <v>0</v>
      </c>
      <c r="AZ75" s="56">
        <f t="shared" si="285"/>
        <v>0</v>
      </c>
      <c r="BA75" s="56">
        <f t="shared" si="285"/>
        <v>0</v>
      </c>
      <c r="BB75" s="56">
        <f t="shared" si="285"/>
        <v>0</v>
      </c>
      <c r="BC75" s="56">
        <f t="shared" si="285"/>
        <v>0</v>
      </c>
      <c r="BD75" s="56">
        <f t="shared" si="285"/>
        <v>0</v>
      </c>
      <c r="BE75" s="56">
        <f t="shared" si="285"/>
        <v>0</v>
      </c>
      <c r="BF75" s="56">
        <f t="shared" si="285"/>
        <v>0</v>
      </c>
      <c r="BG75" s="56">
        <f t="shared" si="285"/>
        <v>0</v>
      </c>
      <c r="BH75" s="56">
        <f t="shared" si="285"/>
        <v>0</v>
      </c>
      <c r="BI75" s="56">
        <f t="shared" si="285"/>
        <v>0</v>
      </c>
      <c r="BJ75" s="56">
        <f t="shared" si="285"/>
        <v>0</v>
      </c>
      <c r="BK75" s="56">
        <f t="shared" si="285"/>
        <v>0</v>
      </c>
      <c r="BL75" s="56">
        <f t="shared" si="285"/>
        <v>0</v>
      </c>
      <c r="BM75" s="56">
        <f t="shared" si="285"/>
        <v>0</v>
      </c>
      <c r="BN75" s="56">
        <f t="shared" si="285"/>
        <v>0</v>
      </c>
      <c r="BO75" s="56">
        <f t="shared" si="285"/>
        <v>0</v>
      </c>
      <c r="BP75" s="56">
        <f t="shared" si="285"/>
        <v>0</v>
      </c>
      <c r="BQ75" s="56">
        <f t="shared" si="285"/>
        <v>0</v>
      </c>
      <c r="BR75" s="56">
        <f t="shared" si="283"/>
        <v>0</v>
      </c>
      <c r="BS75" s="56">
        <f t="shared" si="283"/>
        <v>0</v>
      </c>
      <c r="BT75" s="56">
        <f t="shared" si="283"/>
        <v>0</v>
      </c>
      <c r="BU75" s="56">
        <f t="shared" si="283"/>
        <v>0</v>
      </c>
      <c r="BV75" s="56">
        <f t="shared" si="283"/>
        <v>0</v>
      </c>
      <c r="BW75" s="56">
        <f t="shared" si="283"/>
        <v>0</v>
      </c>
      <c r="BX75" s="56">
        <f t="shared" si="283"/>
        <v>0</v>
      </c>
      <c r="BY75" s="56">
        <f t="shared" si="283"/>
        <v>0</v>
      </c>
      <c r="BZ75" s="56">
        <f t="shared" si="283"/>
        <v>0</v>
      </c>
      <c r="CA75" s="56">
        <f t="shared" si="283"/>
        <v>0</v>
      </c>
      <c r="CB75" s="56">
        <f t="shared" si="283"/>
        <v>0</v>
      </c>
      <c r="CC75" s="56">
        <f t="shared" si="283"/>
        <v>0</v>
      </c>
      <c r="CD75" s="56">
        <f t="shared" si="283"/>
        <v>0</v>
      </c>
      <c r="CE75" s="56">
        <f t="shared" si="283"/>
        <v>0</v>
      </c>
      <c r="CF75" s="56">
        <f t="shared" si="283"/>
        <v>0</v>
      </c>
      <c r="CG75" s="56">
        <f t="shared" si="284"/>
        <v>0</v>
      </c>
      <c r="CH75" s="56">
        <f t="shared" si="284"/>
        <v>0</v>
      </c>
      <c r="CI75" s="56">
        <f t="shared" si="284"/>
        <v>0</v>
      </c>
      <c r="CJ75" s="56">
        <f t="shared" si="284"/>
        <v>0</v>
      </c>
      <c r="CK75" s="56">
        <f t="shared" si="284"/>
        <v>0</v>
      </c>
      <c r="CL75" s="56">
        <f t="shared" si="284"/>
        <v>0</v>
      </c>
      <c r="CM75" s="56">
        <f t="shared" si="284"/>
        <v>0</v>
      </c>
      <c r="CN75" s="56">
        <f t="shared" si="284"/>
        <v>0</v>
      </c>
      <c r="CO75" s="56">
        <f t="shared" si="284"/>
        <v>0</v>
      </c>
      <c r="CP75" s="56">
        <f t="shared" si="284"/>
        <v>0</v>
      </c>
      <c r="CQ75" s="56">
        <f t="shared" si="284"/>
        <v>0</v>
      </c>
      <c r="CR75" s="56">
        <f t="shared" si="284"/>
        <v>0</v>
      </c>
      <c r="CS75" s="56">
        <f t="shared" si="284"/>
        <v>0</v>
      </c>
      <c r="CT75" s="56">
        <f t="shared" si="284"/>
        <v>0</v>
      </c>
      <c r="CU75" s="56">
        <f t="shared" si="284"/>
        <v>0</v>
      </c>
      <c r="CV75" s="56">
        <f t="shared" si="284"/>
        <v>0</v>
      </c>
      <c r="CW75" s="56">
        <f t="shared" si="284"/>
        <v>0</v>
      </c>
      <c r="CX75" s="56">
        <f t="shared" si="284"/>
        <v>0</v>
      </c>
      <c r="CY75" s="56">
        <f t="shared" si="284"/>
        <v>0</v>
      </c>
      <c r="CZ75" s="56">
        <f t="shared" si="284"/>
        <v>0</v>
      </c>
      <c r="DA75" s="56">
        <f t="shared" si="284"/>
        <v>0</v>
      </c>
      <c r="DB75" s="56">
        <f t="shared" si="284"/>
        <v>0</v>
      </c>
      <c r="DC75" s="56">
        <f t="shared" si="284"/>
        <v>0</v>
      </c>
      <c r="DD75" s="56">
        <f t="shared" si="284"/>
        <v>0</v>
      </c>
      <c r="DE75" s="56">
        <f t="shared" si="284"/>
        <v>0</v>
      </c>
      <c r="DF75" s="56">
        <f t="shared" si="284"/>
        <v>0</v>
      </c>
      <c r="DG75" s="56">
        <f t="shared" si="284"/>
        <v>0</v>
      </c>
      <c r="DH75" s="56">
        <f t="shared" si="284"/>
        <v>0</v>
      </c>
      <c r="DI75" s="56">
        <f t="shared" si="284"/>
        <v>0</v>
      </c>
      <c r="DJ75" s="56">
        <f t="shared" si="284"/>
        <v>0</v>
      </c>
      <c r="DK75" s="56">
        <f t="shared" si="284"/>
        <v>0</v>
      </c>
      <c r="DL75" s="56">
        <f t="shared" si="284"/>
        <v>0</v>
      </c>
      <c r="DM75" s="56">
        <f t="shared" si="284"/>
        <v>0</v>
      </c>
      <c r="DN75" s="56">
        <f t="shared" si="284"/>
        <v>0</v>
      </c>
      <c r="DO75" s="56">
        <f t="shared" si="284"/>
        <v>0</v>
      </c>
      <c r="DP75" s="56">
        <f t="shared" si="284"/>
        <v>0</v>
      </c>
      <c r="DQ75" s="56">
        <f t="shared" si="284"/>
        <v>0</v>
      </c>
      <c r="DR75" s="56">
        <f t="shared" si="284"/>
        <v>0</v>
      </c>
      <c r="DS75" s="56">
        <f t="shared" si="284"/>
        <v>0</v>
      </c>
      <c r="DT75" s="56">
        <f t="shared" si="284"/>
        <v>0</v>
      </c>
      <c r="DU75" s="56">
        <f t="shared" si="284"/>
        <v>0</v>
      </c>
    </row>
    <row r="76" spans="1:125" ht="11.25" customHeight="1">
      <c r="A76" s="14"/>
      <c r="B76" s="2"/>
      <c r="C76" s="1"/>
      <c r="D76" s="1">
        <v>3</v>
      </c>
      <c r="E76" s="56">
        <f t="shared" si="282"/>
        <v>0</v>
      </c>
      <c r="F76" s="56">
        <f t="shared" si="285"/>
        <v>0</v>
      </c>
      <c r="G76" s="56">
        <f t="shared" si="285"/>
        <v>0</v>
      </c>
      <c r="H76" s="56">
        <f t="shared" si="285"/>
        <v>0</v>
      </c>
      <c r="I76" s="56">
        <f t="shared" si="285"/>
        <v>0</v>
      </c>
      <c r="J76" s="56">
        <f t="shared" si="285"/>
        <v>0</v>
      </c>
      <c r="K76" s="56">
        <f t="shared" si="285"/>
        <v>0</v>
      </c>
      <c r="L76" s="56">
        <f t="shared" si="285"/>
        <v>0</v>
      </c>
      <c r="M76" s="56">
        <f t="shared" si="285"/>
        <v>0</v>
      </c>
      <c r="N76" s="56">
        <f t="shared" si="285"/>
        <v>0</v>
      </c>
      <c r="O76" s="56">
        <f t="shared" si="285"/>
        <v>0</v>
      </c>
      <c r="P76" s="56">
        <f t="shared" si="285"/>
        <v>0</v>
      </c>
      <c r="Q76" s="56">
        <f t="shared" si="285"/>
        <v>0</v>
      </c>
      <c r="R76" s="56">
        <f t="shared" si="285"/>
        <v>0</v>
      </c>
      <c r="S76" s="56">
        <f t="shared" si="285"/>
        <v>0</v>
      </c>
      <c r="T76" s="56">
        <f t="shared" si="285"/>
        <v>0</v>
      </c>
      <c r="U76" s="56">
        <f t="shared" si="285"/>
        <v>0</v>
      </c>
      <c r="V76" s="56">
        <f t="shared" si="285"/>
        <v>0</v>
      </c>
      <c r="W76" s="56">
        <f t="shared" si="285"/>
        <v>0</v>
      </c>
      <c r="X76" s="56">
        <f t="shared" si="285"/>
        <v>0</v>
      </c>
      <c r="Y76" s="56">
        <f t="shared" si="285"/>
        <v>0</v>
      </c>
      <c r="Z76" s="56">
        <f t="shared" si="285"/>
        <v>0</v>
      </c>
      <c r="AA76" s="56">
        <f t="shared" si="285"/>
        <v>0</v>
      </c>
      <c r="AB76" s="56">
        <f t="shared" si="285"/>
        <v>0</v>
      </c>
      <c r="AC76" s="56">
        <f t="shared" si="285"/>
        <v>0</v>
      </c>
      <c r="AD76" s="56">
        <f t="shared" si="285"/>
        <v>0</v>
      </c>
      <c r="AE76" s="56">
        <f t="shared" si="285"/>
        <v>0</v>
      </c>
      <c r="AF76" s="56">
        <f t="shared" si="285"/>
        <v>0</v>
      </c>
      <c r="AG76" s="56">
        <f t="shared" si="285"/>
        <v>0</v>
      </c>
      <c r="AH76" s="56">
        <f t="shared" si="285"/>
        <v>0</v>
      </c>
      <c r="AI76" s="56">
        <f t="shared" si="285"/>
        <v>0</v>
      </c>
      <c r="AJ76" s="56">
        <f t="shared" si="285"/>
        <v>0</v>
      </c>
      <c r="AK76" s="56">
        <f t="shared" si="285"/>
        <v>0</v>
      </c>
      <c r="AL76" s="56">
        <f t="shared" si="285"/>
        <v>0</v>
      </c>
      <c r="AM76" s="56">
        <f t="shared" si="285"/>
        <v>0</v>
      </c>
      <c r="AN76" s="56">
        <f t="shared" si="285"/>
        <v>0</v>
      </c>
      <c r="AO76" s="56">
        <f t="shared" si="285"/>
        <v>0</v>
      </c>
      <c r="AP76" s="56">
        <f t="shared" si="285"/>
        <v>0</v>
      </c>
      <c r="AQ76" s="56">
        <f t="shared" si="285"/>
        <v>0</v>
      </c>
      <c r="AR76" s="56">
        <f t="shared" si="285"/>
        <v>0</v>
      </c>
      <c r="AS76" s="56">
        <f t="shared" si="285"/>
        <v>0</v>
      </c>
      <c r="AT76" s="56">
        <f t="shared" si="285"/>
        <v>0</v>
      </c>
      <c r="AU76" s="56">
        <f t="shared" si="285"/>
        <v>0</v>
      </c>
      <c r="AV76" s="56">
        <f t="shared" si="285"/>
        <v>0</v>
      </c>
      <c r="AW76" s="56">
        <f t="shared" si="285"/>
        <v>0</v>
      </c>
      <c r="AX76" s="56">
        <f t="shared" si="285"/>
        <v>0</v>
      </c>
      <c r="AY76" s="56">
        <f t="shared" si="285"/>
        <v>0</v>
      </c>
      <c r="AZ76" s="56">
        <f t="shared" si="285"/>
        <v>0</v>
      </c>
      <c r="BA76" s="56">
        <f t="shared" si="285"/>
        <v>0</v>
      </c>
      <c r="BB76" s="56">
        <f t="shared" si="285"/>
        <v>0</v>
      </c>
      <c r="BC76" s="56">
        <f t="shared" si="285"/>
        <v>0</v>
      </c>
      <c r="BD76" s="56">
        <f t="shared" si="285"/>
        <v>0</v>
      </c>
      <c r="BE76" s="56">
        <f t="shared" si="285"/>
        <v>0</v>
      </c>
      <c r="BF76" s="56">
        <f t="shared" si="285"/>
        <v>0</v>
      </c>
      <c r="BG76" s="56">
        <f t="shared" si="285"/>
        <v>0</v>
      </c>
      <c r="BH76" s="56">
        <f t="shared" si="285"/>
        <v>0</v>
      </c>
      <c r="BI76" s="56">
        <f t="shared" si="285"/>
        <v>0</v>
      </c>
      <c r="BJ76" s="56">
        <f t="shared" si="285"/>
        <v>0</v>
      </c>
      <c r="BK76" s="56">
        <f t="shared" si="285"/>
        <v>0</v>
      </c>
      <c r="BL76" s="56">
        <f t="shared" si="285"/>
        <v>0</v>
      </c>
      <c r="BM76" s="56">
        <f t="shared" si="285"/>
        <v>0</v>
      </c>
      <c r="BN76" s="56">
        <f t="shared" si="285"/>
        <v>0</v>
      </c>
      <c r="BO76" s="56">
        <f t="shared" si="285"/>
        <v>0</v>
      </c>
      <c r="BP76" s="56">
        <f t="shared" si="285"/>
        <v>0</v>
      </c>
      <c r="BQ76" s="56">
        <f t="shared" si="285"/>
        <v>0</v>
      </c>
      <c r="BR76" s="56">
        <f t="shared" si="283"/>
        <v>0</v>
      </c>
      <c r="BS76" s="56">
        <f t="shared" si="283"/>
        <v>0</v>
      </c>
      <c r="BT76" s="56">
        <f t="shared" si="283"/>
        <v>0</v>
      </c>
      <c r="BU76" s="56">
        <f t="shared" si="283"/>
        <v>0</v>
      </c>
      <c r="BV76" s="56">
        <f t="shared" si="283"/>
        <v>0</v>
      </c>
      <c r="BW76" s="56">
        <f t="shared" si="283"/>
        <v>0</v>
      </c>
      <c r="BX76" s="56">
        <f t="shared" si="283"/>
        <v>0</v>
      </c>
      <c r="BY76" s="56">
        <f t="shared" si="283"/>
        <v>0</v>
      </c>
      <c r="BZ76" s="56">
        <f t="shared" si="283"/>
        <v>0</v>
      </c>
      <c r="CA76" s="56">
        <f t="shared" si="283"/>
        <v>0</v>
      </c>
      <c r="CB76" s="56">
        <f t="shared" si="283"/>
        <v>0</v>
      </c>
      <c r="CC76" s="56">
        <f t="shared" si="283"/>
        <v>0</v>
      </c>
      <c r="CD76" s="56">
        <f t="shared" si="283"/>
        <v>0</v>
      </c>
      <c r="CE76" s="56">
        <f t="shared" si="283"/>
        <v>0</v>
      </c>
      <c r="CF76" s="56">
        <f t="shared" si="283"/>
        <v>0</v>
      </c>
      <c r="CG76" s="56">
        <f t="shared" si="284"/>
        <v>0</v>
      </c>
      <c r="CH76" s="56">
        <f t="shared" si="284"/>
        <v>0</v>
      </c>
      <c r="CI76" s="56">
        <f t="shared" si="284"/>
        <v>0</v>
      </c>
      <c r="CJ76" s="56">
        <f t="shared" si="284"/>
        <v>0</v>
      </c>
      <c r="CK76" s="56">
        <f t="shared" si="284"/>
        <v>0</v>
      </c>
      <c r="CL76" s="56">
        <f t="shared" si="284"/>
        <v>0</v>
      </c>
      <c r="CM76" s="56">
        <f t="shared" si="284"/>
        <v>0</v>
      </c>
      <c r="CN76" s="56">
        <f t="shared" si="284"/>
        <v>0</v>
      </c>
      <c r="CO76" s="56">
        <f t="shared" si="284"/>
        <v>0</v>
      </c>
      <c r="CP76" s="56">
        <f t="shared" si="284"/>
        <v>0</v>
      </c>
      <c r="CQ76" s="56">
        <f t="shared" si="284"/>
        <v>0</v>
      </c>
      <c r="CR76" s="56">
        <f t="shared" si="284"/>
        <v>0</v>
      </c>
      <c r="CS76" s="56">
        <f t="shared" si="284"/>
        <v>0</v>
      </c>
      <c r="CT76" s="56">
        <f t="shared" si="284"/>
        <v>0</v>
      </c>
      <c r="CU76" s="56">
        <f t="shared" si="284"/>
        <v>0</v>
      </c>
      <c r="CV76" s="56">
        <f t="shared" si="284"/>
        <v>0</v>
      </c>
      <c r="CW76" s="56">
        <f t="shared" si="284"/>
        <v>0</v>
      </c>
      <c r="CX76" s="56">
        <f t="shared" si="284"/>
        <v>0</v>
      </c>
      <c r="CY76" s="56">
        <f t="shared" si="284"/>
        <v>0</v>
      </c>
      <c r="CZ76" s="56">
        <f t="shared" si="284"/>
        <v>0</v>
      </c>
      <c r="DA76" s="56">
        <f t="shared" si="284"/>
        <v>0</v>
      </c>
      <c r="DB76" s="56">
        <f t="shared" si="284"/>
        <v>0</v>
      </c>
      <c r="DC76" s="56">
        <f t="shared" si="284"/>
        <v>0</v>
      </c>
      <c r="DD76" s="56">
        <f t="shared" si="284"/>
        <v>0</v>
      </c>
      <c r="DE76" s="56">
        <f t="shared" si="284"/>
        <v>0</v>
      </c>
      <c r="DF76" s="56">
        <f t="shared" si="284"/>
        <v>0</v>
      </c>
      <c r="DG76" s="56">
        <f t="shared" si="284"/>
        <v>0</v>
      </c>
      <c r="DH76" s="56">
        <f t="shared" si="284"/>
        <v>0</v>
      </c>
      <c r="DI76" s="56">
        <f t="shared" si="284"/>
        <v>0</v>
      </c>
      <c r="DJ76" s="56">
        <f t="shared" si="284"/>
        <v>0</v>
      </c>
      <c r="DK76" s="56">
        <f t="shared" si="284"/>
        <v>0</v>
      </c>
      <c r="DL76" s="56">
        <f t="shared" si="284"/>
        <v>0</v>
      </c>
      <c r="DM76" s="56">
        <f t="shared" si="284"/>
        <v>0</v>
      </c>
      <c r="DN76" s="56">
        <f t="shared" si="284"/>
        <v>0</v>
      </c>
      <c r="DO76" s="56">
        <f t="shared" si="284"/>
        <v>0</v>
      </c>
      <c r="DP76" s="56">
        <f t="shared" si="284"/>
        <v>0</v>
      </c>
      <c r="DQ76" s="56">
        <f t="shared" si="284"/>
        <v>0</v>
      </c>
      <c r="DR76" s="56">
        <f t="shared" si="284"/>
        <v>0</v>
      </c>
      <c r="DS76" s="56">
        <f t="shared" si="284"/>
        <v>0</v>
      </c>
      <c r="DT76" s="56">
        <f t="shared" si="284"/>
        <v>0</v>
      </c>
      <c r="DU76" s="56">
        <f t="shared" si="284"/>
        <v>0</v>
      </c>
    </row>
    <row r="77" spans="1:125" ht="11.25" customHeight="1">
      <c r="A77" s="14"/>
      <c r="B77" s="2"/>
      <c r="C77" s="1"/>
      <c r="D77" s="1">
        <v>4</v>
      </c>
      <c r="E77" s="56">
        <f t="shared" si="282"/>
        <v>0</v>
      </c>
      <c r="F77" s="56">
        <f t="shared" si="285"/>
        <v>0</v>
      </c>
      <c r="G77" s="56">
        <f t="shared" si="285"/>
        <v>0</v>
      </c>
      <c r="H77" s="56">
        <f t="shared" si="285"/>
        <v>0</v>
      </c>
      <c r="I77" s="56">
        <f t="shared" si="285"/>
        <v>0</v>
      </c>
      <c r="J77" s="56">
        <f t="shared" si="285"/>
        <v>0</v>
      </c>
      <c r="K77" s="56">
        <f t="shared" si="285"/>
        <v>0</v>
      </c>
      <c r="L77" s="56">
        <f t="shared" si="285"/>
        <v>0</v>
      </c>
      <c r="M77" s="56">
        <f t="shared" si="285"/>
        <v>0</v>
      </c>
      <c r="N77" s="56">
        <f t="shared" si="285"/>
        <v>0</v>
      </c>
      <c r="O77" s="56">
        <f t="shared" si="285"/>
        <v>0</v>
      </c>
      <c r="P77" s="56">
        <f t="shared" si="285"/>
        <v>0</v>
      </c>
      <c r="Q77" s="56">
        <f t="shared" si="285"/>
        <v>0</v>
      </c>
      <c r="R77" s="56">
        <f t="shared" si="285"/>
        <v>0</v>
      </c>
      <c r="S77" s="56">
        <f t="shared" si="285"/>
        <v>0</v>
      </c>
      <c r="T77" s="56">
        <f t="shared" si="285"/>
        <v>0</v>
      </c>
      <c r="U77" s="56">
        <f t="shared" si="285"/>
        <v>0</v>
      </c>
      <c r="V77" s="56">
        <f t="shared" si="285"/>
        <v>0</v>
      </c>
      <c r="W77" s="56">
        <f t="shared" si="285"/>
        <v>0</v>
      </c>
      <c r="X77" s="56">
        <f t="shared" si="285"/>
        <v>0</v>
      </c>
      <c r="Y77" s="56">
        <f t="shared" si="285"/>
        <v>0</v>
      </c>
      <c r="Z77" s="56">
        <f t="shared" si="285"/>
        <v>0</v>
      </c>
      <c r="AA77" s="56">
        <f t="shared" si="285"/>
        <v>0</v>
      </c>
      <c r="AB77" s="56">
        <f t="shared" si="285"/>
        <v>0</v>
      </c>
      <c r="AC77" s="56">
        <f t="shared" si="285"/>
        <v>0</v>
      </c>
      <c r="AD77" s="56">
        <f t="shared" si="285"/>
        <v>0</v>
      </c>
      <c r="AE77" s="56">
        <f t="shared" si="285"/>
        <v>0</v>
      </c>
      <c r="AF77" s="56">
        <f t="shared" si="285"/>
        <v>0</v>
      </c>
      <c r="AG77" s="56">
        <f t="shared" si="285"/>
        <v>0</v>
      </c>
      <c r="AH77" s="56">
        <f t="shared" si="285"/>
        <v>0</v>
      </c>
      <c r="AI77" s="56">
        <f t="shared" si="285"/>
        <v>0</v>
      </c>
      <c r="AJ77" s="56">
        <f t="shared" si="285"/>
        <v>0</v>
      </c>
      <c r="AK77" s="56">
        <f t="shared" si="285"/>
        <v>0</v>
      </c>
      <c r="AL77" s="56">
        <f t="shared" si="285"/>
        <v>0</v>
      </c>
      <c r="AM77" s="56">
        <f t="shared" si="285"/>
        <v>0</v>
      </c>
      <c r="AN77" s="56">
        <f t="shared" si="285"/>
        <v>0</v>
      </c>
      <c r="AO77" s="56">
        <f t="shared" si="285"/>
        <v>0</v>
      </c>
      <c r="AP77" s="56">
        <f t="shared" si="285"/>
        <v>0</v>
      </c>
      <c r="AQ77" s="56">
        <f t="shared" si="285"/>
        <v>0</v>
      </c>
      <c r="AR77" s="56">
        <f t="shared" si="285"/>
        <v>0</v>
      </c>
      <c r="AS77" s="56">
        <f t="shared" si="285"/>
        <v>0</v>
      </c>
      <c r="AT77" s="56">
        <f t="shared" si="285"/>
        <v>0</v>
      </c>
      <c r="AU77" s="56">
        <f t="shared" si="285"/>
        <v>0</v>
      </c>
      <c r="AV77" s="56">
        <f t="shared" si="285"/>
        <v>0</v>
      </c>
      <c r="AW77" s="56">
        <f t="shared" si="285"/>
        <v>0</v>
      </c>
      <c r="AX77" s="56">
        <f t="shared" si="285"/>
        <v>0</v>
      </c>
      <c r="AY77" s="56">
        <f t="shared" si="285"/>
        <v>0</v>
      </c>
      <c r="AZ77" s="56">
        <f t="shared" si="285"/>
        <v>0</v>
      </c>
      <c r="BA77" s="56">
        <f t="shared" si="285"/>
        <v>0</v>
      </c>
      <c r="BB77" s="56">
        <f t="shared" si="285"/>
        <v>0</v>
      </c>
      <c r="BC77" s="56">
        <f t="shared" si="285"/>
        <v>0</v>
      </c>
      <c r="BD77" s="56">
        <f t="shared" si="285"/>
        <v>0</v>
      </c>
      <c r="BE77" s="56">
        <f t="shared" si="285"/>
        <v>0</v>
      </c>
      <c r="BF77" s="56">
        <f t="shared" si="285"/>
        <v>0</v>
      </c>
      <c r="BG77" s="56">
        <f t="shared" si="285"/>
        <v>0</v>
      </c>
      <c r="BH77" s="56">
        <f t="shared" si="285"/>
        <v>0</v>
      </c>
      <c r="BI77" s="56">
        <f t="shared" si="285"/>
        <v>0</v>
      </c>
      <c r="BJ77" s="56">
        <f t="shared" si="285"/>
        <v>0</v>
      </c>
      <c r="BK77" s="56">
        <f t="shared" si="285"/>
        <v>0</v>
      </c>
      <c r="BL77" s="56">
        <f t="shared" si="285"/>
        <v>0</v>
      </c>
      <c r="BM77" s="56">
        <f t="shared" si="285"/>
        <v>0</v>
      </c>
      <c r="BN77" s="56">
        <f t="shared" si="285"/>
        <v>0</v>
      </c>
      <c r="BO77" s="56">
        <f t="shared" si="285"/>
        <v>0</v>
      </c>
      <c r="BP77" s="56">
        <f t="shared" si="285"/>
        <v>0</v>
      </c>
      <c r="BQ77" s="56">
        <f t="shared" si="285"/>
        <v>0</v>
      </c>
      <c r="BR77" s="56">
        <f t="shared" si="283"/>
        <v>0</v>
      </c>
      <c r="BS77" s="56">
        <f t="shared" si="283"/>
        <v>0</v>
      </c>
      <c r="BT77" s="56">
        <f t="shared" si="283"/>
        <v>0</v>
      </c>
      <c r="BU77" s="56">
        <f t="shared" si="283"/>
        <v>0</v>
      </c>
      <c r="BV77" s="56">
        <f t="shared" si="283"/>
        <v>0</v>
      </c>
      <c r="BW77" s="56">
        <f t="shared" si="283"/>
        <v>0</v>
      </c>
      <c r="BX77" s="56">
        <f t="shared" si="283"/>
        <v>0</v>
      </c>
      <c r="BY77" s="56">
        <f t="shared" si="283"/>
        <v>0</v>
      </c>
      <c r="BZ77" s="56">
        <f t="shared" si="283"/>
        <v>0</v>
      </c>
      <c r="CA77" s="56">
        <f t="shared" si="283"/>
        <v>0</v>
      </c>
      <c r="CB77" s="56">
        <f t="shared" si="283"/>
        <v>0</v>
      </c>
      <c r="CC77" s="56">
        <f t="shared" si="283"/>
        <v>0</v>
      </c>
      <c r="CD77" s="56">
        <f t="shared" si="283"/>
        <v>0</v>
      </c>
      <c r="CE77" s="56">
        <f t="shared" si="283"/>
        <v>0</v>
      </c>
      <c r="CF77" s="56">
        <f t="shared" si="283"/>
        <v>0</v>
      </c>
      <c r="CG77" s="56">
        <f t="shared" si="284"/>
        <v>0</v>
      </c>
      <c r="CH77" s="56">
        <f t="shared" si="284"/>
        <v>0</v>
      </c>
      <c r="CI77" s="56">
        <f t="shared" si="284"/>
        <v>0</v>
      </c>
      <c r="CJ77" s="56">
        <f t="shared" si="284"/>
        <v>0</v>
      </c>
      <c r="CK77" s="56">
        <f t="shared" si="284"/>
        <v>0</v>
      </c>
      <c r="CL77" s="56">
        <f t="shared" si="284"/>
        <v>0</v>
      </c>
      <c r="CM77" s="56">
        <f t="shared" si="284"/>
        <v>0</v>
      </c>
      <c r="CN77" s="56">
        <f t="shared" si="284"/>
        <v>0</v>
      </c>
      <c r="CO77" s="56">
        <f t="shared" si="284"/>
        <v>0</v>
      </c>
      <c r="CP77" s="56">
        <f t="shared" si="284"/>
        <v>0</v>
      </c>
      <c r="CQ77" s="56">
        <f t="shared" si="284"/>
        <v>0</v>
      </c>
      <c r="CR77" s="56">
        <f t="shared" si="284"/>
        <v>0</v>
      </c>
      <c r="CS77" s="56">
        <f t="shared" si="284"/>
        <v>0</v>
      </c>
      <c r="CT77" s="56">
        <f t="shared" si="284"/>
        <v>0</v>
      </c>
      <c r="CU77" s="56">
        <f t="shared" si="284"/>
        <v>0</v>
      </c>
      <c r="CV77" s="56">
        <f t="shared" si="284"/>
        <v>0</v>
      </c>
      <c r="CW77" s="56">
        <f t="shared" si="284"/>
        <v>0</v>
      </c>
      <c r="CX77" s="56">
        <f t="shared" si="284"/>
        <v>0</v>
      </c>
      <c r="CY77" s="56">
        <f t="shared" si="284"/>
        <v>0</v>
      </c>
      <c r="CZ77" s="56">
        <f t="shared" si="284"/>
        <v>0</v>
      </c>
      <c r="DA77" s="56">
        <f t="shared" si="284"/>
        <v>0</v>
      </c>
      <c r="DB77" s="56">
        <f t="shared" si="284"/>
        <v>0</v>
      </c>
      <c r="DC77" s="56">
        <f t="shared" si="284"/>
        <v>0</v>
      </c>
      <c r="DD77" s="56">
        <f t="shared" si="284"/>
        <v>0</v>
      </c>
      <c r="DE77" s="56">
        <f t="shared" si="284"/>
        <v>0</v>
      </c>
      <c r="DF77" s="56">
        <f t="shared" si="284"/>
        <v>0</v>
      </c>
      <c r="DG77" s="56">
        <f t="shared" si="284"/>
        <v>0</v>
      </c>
      <c r="DH77" s="56">
        <f t="shared" si="284"/>
        <v>0</v>
      </c>
      <c r="DI77" s="56">
        <f t="shared" si="284"/>
        <v>0</v>
      </c>
      <c r="DJ77" s="56">
        <f t="shared" si="284"/>
        <v>0</v>
      </c>
      <c r="DK77" s="56">
        <f t="shared" si="284"/>
        <v>0</v>
      </c>
      <c r="DL77" s="56">
        <f t="shared" si="284"/>
        <v>0</v>
      </c>
      <c r="DM77" s="56">
        <f t="shared" si="284"/>
        <v>0</v>
      </c>
      <c r="DN77" s="56">
        <f t="shared" si="284"/>
        <v>0</v>
      </c>
      <c r="DO77" s="56">
        <f t="shared" si="284"/>
        <v>0</v>
      </c>
      <c r="DP77" s="56">
        <f t="shared" si="284"/>
        <v>0</v>
      </c>
      <c r="DQ77" s="56">
        <f t="shared" si="284"/>
        <v>0</v>
      </c>
      <c r="DR77" s="56">
        <f t="shared" si="284"/>
        <v>0</v>
      </c>
      <c r="DS77" s="56">
        <f t="shared" si="284"/>
        <v>0</v>
      </c>
      <c r="DT77" s="56">
        <f t="shared" si="284"/>
        <v>0</v>
      </c>
      <c r="DU77" s="56">
        <f t="shared" si="284"/>
        <v>0</v>
      </c>
    </row>
    <row r="78" spans="1:125" ht="11.25" customHeight="1">
      <c r="A78" s="14"/>
      <c r="B78" s="2"/>
      <c r="C78" s="1"/>
      <c r="D78" s="1">
        <v>5</v>
      </c>
      <c r="E78" s="56">
        <f t="shared" si="282"/>
        <v>0</v>
      </c>
      <c r="F78" s="56">
        <f t="shared" si="285"/>
        <v>0</v>
      </c>
      <c r="G78" s="56">
        <f t="shared" si="285"/>
        <v>0</v>
      </c>
      <c r="H78" s="56">
        <f t="shared" si="285"/>
        <v>0</v>
      </c>
      <c r="I78" s="56">
        <f t="shared" si="285"/>
        <v>0</v>
      </c>
      <c r="J78" s="56">
        <f t="shared" si="285"/>
        <v>0</v>
      </c>
      <c r="K78" s="56">
        <f t="shared" si="285"/>
        <v>0</v>
      </c>
      <c r="L78" s="56">
        <f t="shared" si="285"/>
        <v>0</v>
      </c>
      <c r="M78" s="56">
        <f t="shared" si="285"/>
        <v>0</v>
      </c>
      <c r="N78" s="56">
        <f t="shared" si="285"/>
        <v>0</v>
      </c>
      <c r="O78" s="56">
        <f t="shared" si="285"/>
        <v>0</v>
      </c>
      <c r="P78" s="56">
        <f t="shared" si="285"/>
        <v>0</v>
      </c>
      <c r="Q78" s="56">
        <f t="shared" si="285"/>
        <v>0</v>
      </c>
      <c r="R78" s="56">
        <f t="shared" si="285"/>
        <v>0</v>
      </c>
      <c r="S78" s="56">
        <f t="shared" si="285"/>
        <v>0</v>
      </c>
      <c r="T78" s="56">
        <f t="shared" si="285"/>
        <v>0</v>
      </c>
      <c r="U78" s="56">
        <f t="shared" si="285"/>
        <v>0</v>
      </c>
      <c r="V78" s="56">
        <f t="shared" si="285"/>
        <v>0</v>
      </c>
      <c r="W78" s="56">
        <f t="shared" si="285"/>
        <v>0</v>
      </c>
      <c r="X78" s="56">
        <f t="shared" si="285"/>
        <v>0</v>
      </c>
      <c r="Y78" s="56">
        <f t="shared" si="285"/>
        <v>0</v>
      </c>
      <c r="Z78" s="56">
        <f t="shared" si="285"/>
        <v>0</v>
      </c>
      <c r="AA78" s="56">
        <f t="shared" si="285"/>
        <v>0</v>
      </c>
      <c r="AB78" s="56">
        <f t="shared" si="285"/>
        <v>0</v>
      </c>
      <c r="AC78" s="56">
        <f t="shared" si="285"/>
        <v>0</v>
      </c>
      <c r="AD78" s="56">
        <f t="shared" si="285"/>
        <v>0</v>
      </c>
      <c r="AE78" s="56">
        <f t="shared" si="285"/>
        <v>0</v>
      </c>
      <c r="AF78" s="56">
        <f t="shared" si="285"/>
        <v>0</v>
      </c>
      <c r="AG78" s="56">
        <f t="shared" si="285"/>
        <v>0</v>
      </c>
      <c r="AH78" s="56">
        <f t="shared" si="285"/>
        <v>0</v>
      </c>
      <c r="AI78" s="56">
        <f t="shared" si="285"/>
        <v>0</v>
      </c>
      <c r="AJ78" s="56">
        <f t="shared" si="285"/>
        <v>0</v>
      </c>
      <c r="AK78" s="56">
        <f t="shared" si="285"/>
        <v>0</v>
      </c>
      <c r="AL78" s="56">
        <f t="shared" si="285"/>
        <v>0</v>
      </c>
      <c r="AM78" s="56">
        <f t="shared" si="285"/>
        <v>0</v>
      </c>
      <c r="AN78" s="56">
        <f t="shared" si="285"/>
        <v>0</v>
      </c>
      <c r="AO78" s="56">
        <f t="shared" si="285"/>
        <v>0</v>
      </c>
      <c r="AP78" s="56">
        <f t="shared" si="285"/>
        <v>0</v>
      </c>
      <c r="AQ78" s="56">
        <f t="shared" si="285"/>
        <v>0</v>
      </c>
      <c r="AR78" s="56">
        <f t="shared" si="285"/>
        <v>0</v>
      </c>
      <c r="AS78" s="56">
        <f t="shared" si="285"/>
        <v>0</v>
      </c>
      <c r="AT78" s="56">
        <f t="shared" si="285"/>
        <v>0</v>
      </c>
      <c r="AU78" s="56">
        <f t="shared" si="285"/>
        <v>0</v>
      </c>
      <c r="AV78" s="56">
        <f t="shared" si="285"/>
        <v>0</v>
      </c>
      <c r="AW78" s="56">
        <f t="shared" si="285"/>
        <v>0</v>
      </c>
      <c r="AX78" s="56">
        <f t="shared" si="285"/>
        <v>0</v>
      </c>
      <c r="AY78" s="56">
        <f t="shared" si="285"/>
        <v>0</v>
      </c>
      <c r="AZ78" s="56">
        <f t="shared" si="285"/>
        <v>0</v>
      </c>
      <c r="BA78" s="56">
        <f t="shared" si="285"/>
        <v>0</v>
      </c>
      <c r="BB78" s="56">
        <f t="shared" si="285"/>
        <v>0</v>
      </c>
      <c r="BC78" s="56">
        <f t="shared" si="285"/>
        <v>0</v>
      </c>
      <c r="BD78" s="56">
        <f t="shared" si="285"/>
        <v>0</v>
      </c>
      <c r="BE78" s="56">
        <f t="shared" si="285"/>
        <v>0</v>
      </c>
      <c r="BF78" s="56">
        <f t="shared" si="285"/>
        <v>0</v>
      </c>
      <c r="BG78" s="56">
        <f t="shared" si="285"/>
        <v>0</v>
      </c>
      <c r="BH78" s="56">
        <f t="shared" si="285"/>
        <v>0</v>
      </c>
      <c r="BI78" s="56">
        <f t="shared" si="285"/>
        <v>0</v>
      </c>
      <c r="BJ78" s="56">
        <f t="shared" si="285"/>
        <v>0</v>
      </c>
      <c r="BK78" s="56">
        <f t="shared" si="285"/>
        <v>0</v>
      </c>
      <c r="BL78" s="56">
        <f t="shared" si="285"/>
        <v>0</v>
      </c>
      <c r="BM78" s="56">
        <f t="shared" si="285"/>
        <v>0</v>
      </c>
      <c r="BN78" s="56">
        <f t="shared" si="285"/>
        <v>0</v>
      </c>
      <c r="BO78" s="56">
        <f t="shared" si="285"/>
        <v>0</v>
      </c>
      <c r="BP78" s="56">
        <f t="shared" si="285"/>
        <v>0</v>
      </c>
      <c r="BQ78" s="56">
        <f t="shared" ref="BQ78:DU81" si="286">IFERROR(IF(AND(BQ$24&lt;$D$9,$D78&lt;=$D$20,BQ$24&gt;=$D$19+$D$16*($D78-1),BQ$24&lt;$D$19+$D$16*($D78-1)+$D$20),1,0),"")</f>
        <v>0</v>
      </c>
      <c r="BR78" s="56">
        <f t="shared" si="286"/>
        <v>0</v>
      </c>
      <c r="BS78" s="56">
        <f t="shared" si="286"/>
        <v>0</v>
      </c>
      <c r="BT78" s="56">
        <f t="shared" si="286"/>
        <v>0</v>
      </c>
      <c r="BU78" s="56">
        <f t="shared" si="286"/>
        <v>0</v>
      </c>
      <c r="BV78" s="56">
        <f t="shared" si="286"/>
        <v>0</v>
      </c>
      <c r="BW78" s="56">
        <f t="shared" si="286"/>
        <v>0</v>
      </c>
      <c r="BX78" s="56">
        <f t="shared" si="286"/>
        <v>0</v>
      </c>
      <c r="BY78" s="56">
        <f t="shared" si="286"/>
        <v>0</v>
      </c>
      <c r="BZ78" s="56">
        <f t="shared" si="286"/>
        <v>0</v>
      </c>
      <c r="CA78" s="56">
        <f t="shared" si="286"/>
        <v>0</v>
      </c>
      <c r="CB78" s="56">
        <f t="shared" si="286"/>
        <v>0</v>
      </c>
      <c r="CC78" s="56">
        <f t="shared" si="286"/>
        <v>0</v>
      </c>
      <c r="CD78" s="56">
        <f t="shared" si="286"/>
        <v>0</v>
      </c>
      <c r="CE78" s="56">
        <f t="shared" si="286"/>
        <v>0</v>
      </c>
      <c r="CF78" s="56">
        <f t="shared" si="286"/>
        <v>0</v>
      </c>
      <c r="CG78" s="56">
        <f t="shared" si="286"/>
        <v>0</v>
      </c>
      <c r="CH78" s="56">
        <f t="shared" si="286"/>
        <v>0</v>
      </c>
      <c r="CI78" s="56">
        <f t="shared" si="286"/>
        <v>0</v>
      </c>
      <c r="CJ78" s="56">
        <f t="shared" si="286"/>
        <v>0</v>
      </c>
      <c r="CK78" s="56">
        <f t="shared" si="286"/>
        <v>0</v>
      </c>
      <c r="CL78" s="56">
        <f t="shared" si="286"/>
        <v>0</v>
      </c>
      <c r="CM78" s="56">
        <f t="shared" si="286"/>
        <v>0</v>
      </c>
      <c r="CN78" s="56">
        <f t="shared" si="286"/>
        <v>0</v>
      </c>
      <c r="CO78" s="56">
        <f t="shared" si="286"/>
        <v>0</v>
      </c>
      <c r="CP78" s="56">
        <f t="shared" si="286"/>
        <v>0</v>
      </c>
      <c r="CQ78" s="56">
        <f t="shared" si="286"/>
        <v>0</v>
      </c>
      <c r="CR78" s="56">
        <f t="shared" si="286"/>
        <v>0</v>
      </c>
      <c r="CS78" s="56">
        <f t="shared" si="286"/>
        <v>0</v>
      </c>
      <c r="CT78" s="56">
        <f t="shared" si="286"/>
        <v>0</v>
      </c>
      <c r="CU78" s="56">
        <f t="shared" si="286"/>
        <v>0</v>
      </c>
      <c r="CV78" s="56">
        <f t="shared" si="286"/>
        <v>0</v>
      </c>
      <c r="CW78" s="56">
        <f t="shared" si="286"/>
        <v>0</v>
      </c>
      <c r="CX78" s="56">
        <f t="shared" si="286"/>
        <v>0</v>
      </c>
      <c r="CY78" s="56">
        <f t="shared" si="286"/>
        <v>0</v>
      </c>
      <c r="CZ78" s="56">
        <f t="shared" si="286"/>
        <v>0</v>
      </c>
      <c r="DA78" s="56">
        <f t="shared" si="286"/>
        <v>0</v>
      </c>
      <c r="DB78" s="56">
        <f t="shared" si="286"/>
        <v>0</v>
      </c>
      <c r="DC78" s="56">
        <f t="shared" si="286"/>
        <v>0</v>
      </c>
      <c r="DD78" s="56">
        <f t="shared" si="286"/>
        <v>0</v>
      </c>
      <c r="DE78" s="56">
        <f t="shared" si="286"/>
        <v>0</v>
      </c>
      <c r="DF78" s="56">
        <f t="shared" si="286"/>
        <v>0</v>
      </c>
      <c r="DG78" s="56">
        <f t="shared" si="286"/>
        <v>0</v>
      </c>
      <c r="DH78" s="56">
        <f t="shared" si="286"/>
        <v>0</v>
      </c>
      <c r="DI78" s="56">
        <f t="shared" si="286"/>
        <v>0</v>
      </c>
      <c r="DJ78" s="56">
        <f t="shared" si="286"/>
        <v>0</v>
      </c>
      <c r="DK78" s="56">
        <f t="shared" si="286"/>
        <v>0</v>
      </c>
      <c r="DL78" s="56">
        <f t="shared" si="286"/>
        <v>0</v>
      </c>
      <c r="DM78" s="56">
        <f t="shared" si="286"/>
        <v>0</v>
      </c>
      <c r="DN78" s="56">
        <f t="shared" si="286"/>
        <v>0</v>
      </c>
      <c r="DO78" s="56">
        <f t="shared" si="286"/>
        <v>0</v>
      </c>
      <c r="DP78" s="56">
        <f t="shared" si="286"/>
        <v>0</v>
      </c>
      <c r="DQ78" s="56">
        <f t="shared" si="286"/>
        <v>0</v>
      </c>
      <c r="DR78" s="56">
        <f t="shared" si="286"/>
        <v>0</v>
      </c>
      <c r="DS78" s="56">
        <f t="shared" si="286"/>
        <v>0</v>
      </c>
      <c r="DT78" s="56">
        <f t="shared" si="286"/>
        <v>0</v>
      </c>
      <c r="DU78" s="56">
        <f t="shared" si="286"/>
        <v>0</v>
      </c>
    </row>
    <row r="79" spans="1:125" ht="11.25" customHeight="1">
      <c r="A79" s="14"/>
      <c r="B79" s="2"/>
      <c r="C79" s="1"/>
      <c r="D79" s="1">
        <v>6</v>
      </c>
      <c r="E79" s="56">
        <f t="shared" si="282"/>
        <v>0</v>
      </c>
      <c r="F79" s="56">
        <f t="shared" ref="F79:BQ82" si="287">IFERROR(IF(AND(F$24&lt;$D$9,$D79&lt;=$D$20,F$24&gt;=$D$19+$D$16*($D79-1),F$24&lt;$D$19+$D$16*($D79-1)+$D$20),1,0),"")</f>
        <v>0</v>
      </c>
      <c r="G79" s="56">
        <f t="shared" si="287"/>
        <v>0</v>
      </c>
      <c r="H79" s="56">
        <f t="shared" si="287"/>
        <v>0</v>
      </c>
      <c r="I79" s="56">
        <f t="shared" si="287"/>
        <v>0</v>
      </c>
      <c r="J79" s="56">
        <f t="shared" si="287"/>
        <v>0</v>
      </c>
      <c r="K79" s="56">
        <f t="shared" si="287"/>
        <v>0</v>
      </c>
      <c r="L79" s="56">
        <f t="shared" si="287"/>
        <v>0</v>
      </c>
      <c r="M79" s="56">
        <f t="shared" si="287"/>
        <v>0</v>
      </c>
      <c r="N79" s="56">
        <f t="shared" si="287"/>
        <v>0</v>
      </c>
      <c r="O79" s="56">
        <f t="shared" si="287"/>
        <v>0</v>
      </c>
      <c r="P79" s="56">
        <f t="shared" si="287"/>
        <v>0</v>
      </c>
      <c r="Q79" s="56">
        <f t="shared" si="287"/>
        <v>0</v>
      </c>
      <c r="R79" s="56">
        <f t="shared" si="287"/>
        <v>0</v>
      </c>
      <c r="S79" s="56">
        <f t="shared" si="287"/>
        <v>0</v>
      </c>
      <c r="T79" s="56">
        <f t="shared" si="287"/>
        <v>0</v>
      </c>
      <c r="U79" s="56">
        <f t="shared" si="287"/>
        <v>0</v>
      </c>
      <c r="V79" s="56">
        <f t="shared" si="287"/>
        <v>0</v>
      </c>
      <c r="W79" s="56">
        <f t="shared" si="287"/>
        <v>0</v>
      </c>
      <c r="X79" s="56">
        <f t="shared" si="287"/>
        <v>0</v>
      </c>
      <c r="Y79" s="56">
        <f t="shared" si="287"/>
        <v>0</v>
      </c>
      <c r="Z79" s="56">
        <f t="shared" si="287"/>
        <v>0</v>
      </c>
      <c r="AA79" s="56">
        <f t="shared" si="287"/>
        <v>0</v>
      </c>
      <c r="AB79" s="56">
        <f t="shared" si="287"/>
        <v>0</v>
      </c>
      <c r="AC79" s="56">
        <f t="shared" si="287"/>
        <v>0</v>
      </c>
      <c r="AD79" s="56">
        <f t="shared" si="287"/>
        <v>0</v>
      </c>
      <c r="AE79" s="56">
        <f t="shared" si="287"/>
        <v>0</v>
      </c>
      <c r="AF79" s="56">
        <f t="shared" si="287"/>
        <v>0</v>
      </c>
      <c r="AG79" s="56">
        <f t="shared" si="287"/>
        <v>0</v>
      </c>
      <c r="AH79" s="56">
        <f t="shared" si="287"/>
        <v>0</v>
      </c>
      <c r="AI79" s="56">
        <f t="shared" si="287"/>
        <v>0</v>
      </c>
      <c r="AJ79" s="56">
        <f t="shared" si="287"/>
        <v>0</v>
      </c>
      <c r="AK79" s="56">
        <f t="shared" si="287"/>
        <v>0</v>
      </c>
      <c r="AL79" s="56">
        <f t="shared" si="287"/>
        <v>0</v>
      </c>
      <c r="AM79" s="56">
        <f t="shared" si="287"/>
        <v>0</v>
      </c>
      <c r="AN79" s="56">
        <f t="shared" si="287"/>
        <v>0</v>
      </c>
      <c r="AO79" s="56">
        <f t="shared" si="287"/>
        <v>0</v>
      </c>
      <c r="AP79" s="56">
        <f t="shared" si="287"/>
        <v>0</v>
      </c>
      <c r="AQ79" s="56">
        <f t="shared" si="287"/>
        <v>0</v>
      </c>
      <c r="AR79" s="56">
        <f t="shared" si="287"/>
        <v>0</v>
      </c>
      <c r="AS79" s="56">
        <f t="shared" si="287"/>
        <v>0</v>
      </c>
      <c r="AT79" s="56">
        <f t="shared" si="287"/>
        <v>0</v>
      </c>
      <c r="AU79" s="56">
        <f t="shared" si="287"/>
        <v>0</v>
      </c>
      <c r="AV79" s="56">
        <f t="shared" si="287"/>
        <v>0</v>
      </c>
      <c r="AW79" s="56">
        <f t="shared" si="287"/>
        <v>0</v>
      </c>
      <c r="AX79" s="56">
        <f t="shared" si="287"/>
        <v>0</v>
      </c>
      <c r="AY79" s="56">
        <f t="shared" si="287"/>
        <v>0</v>
      </c>
      <c r="AZ79" s="56">
        <f t="shared" si="287"/>
        <v>0</v>
      </c>
      <c r="BA79" s="56">
        <f t="shared" si="287"/>
        <v>0</v>
      </c>
      <c r="BB79" s="56">
        <f t="shared" si="287"/>
        <v>0</v>
      </c>
      <c r="BC79" s="56">
        <f t="shared" si="287"/>
        <v>0</v>
      </c>
      <c r="BD79" s="56">
        <f t="shared" si="287"/>
        <v>0</v>
      </c>
      <c r="BE79" s="56">
        <f t="shared" si="287"/>
        <v>0</v>
      </c>
      <c r="BF79" s="56">
        <f t="shared" si="287"/>
        <v>0</v>
      </c>
      <c r="BG79" s="56">
        <f t="shared" si="287"/>
        <v>0</v>
      </c>
      <c r="BH79" s="56">
        <f t="shared" si="287"/>
        <v>0</v>
      </c>
      <c r="BI79" s="56">
        <f t="shared" si="287"/>
        <v>0</v>
      </c>
      <c r="BJ79" s="56">
        <f t="shared" si="287"/>
        <v>0</v>
      </c>
      <c r="BK79" s="56">
        <f t="shared" si="287"/>
        <v>0</v>
      </c>
      <c r="BL79" s="56">
        <f t="shared" si="287"/>
        <v>0</v>
      </c>
      <c r="BM79" s="56">
        <f t="shared" si="287"/>
        <v>0</v>
      </c>
      <c r="BN79" s="56">
        <f t="shared" si="287"/>
        <v>0</v>
      </c>
      <c r="BO79" s="56">
        <f t="shared" si="287"/>
        <v>0</v>
      </c>
      <c r="BP79" s="56">
        <f t="shared" si="287"/>
        <v>0</v>
      </c>
      <c r="BQ79" s="56">
        <f t="shared" si="287"/>
        <v>0</v>
      </c>
      <c r="BR79" s="56">
        <f t="shared" si="286"/>
        <v>0</v>
      </c>
      <c r="BS79" s="56">
        <f t="shared" si="286"/>
        <v>0</v>
      </c>
      <c r="BT79" s="56">
        <f t="shared" si="286"/>
        <v>0</v>
      </c>
      <c r="BU79" s="56">
        <f t="shared" si="286"/>
        <v>0</v>
      </c>
      <c r="BV79" s="56">
        <f t="shared" si="286"/>
        <v>0</v>
      </c>
      <c r="BW79" s="56">
        <f t="shared" si="286"/>
        <v>0</v>
      </c>
      <c r="BX79" s="56">
        <f t="shared" si="286"/>
        <v>0</v>
      </c>
      <c r="BY79" s="56">
        <f t="shared" si="286"/>
        <v>0</v>
      </c>
      <c r="BZ79" s="56">
        <f t="shared" si="286"/>
        <v>0</v>
      </c>
      <c r="CA79" s="56">
        <f t="shared" si="286"/>
        <v>0</v>
      </c>
      <c r="CB79" s="56">
        <f t="shared" si="286"/>
        <v>0</v>
      </c>
      <c r="CC79" s="56">
        <f t="shared" si="286"/>
        <v>0</v>
      </c>
      <c r="CD79" s="56">
        <f t="shared" si="286"/>
        <v>0</v>
      </c>
      <c r="CE79" s="56">
        <f t="shared" si="286"/>
        <v>0</v>
      </c>
      <c r="CF79" s="56">
        <f t="shared" si="286"/>
        <v>0</v>
      </c>
      <c r="CG79" s="56">
        <f t="shared" si="286"/>
        <v>0</v>
      </c>
      <c r="CH79" s="56">
        <f t="shared" si="286"/>
        <v>0</v>
      </c>
      <c r="CI79" s="56">
        <f t="shared" si="286"/>
        <v>0</v>
      </c>
      <c r="CJ79" s="56">
        <f t="shared" si="286"/>
        <v>0</v>
      </c>
      <c r="CK79" s="56">
        <f t="shared" si="286"/>
        <v>0</v>
      </c>
      <c r="CL79" s="56">
        <f t="shared" si="286"/>
        <v>0</v>
      </c>
      <c r="CM79" s="56">
        <f t="shared" si="286"/>
        <v>0</v>
      </c>
      <c r="CN79" s="56">
        <f t="shared" si="286"/>
        <v>0</v>
      </c>
      <c r="CO79" s="56">
        <f t="shared" si="286"/>
        <v>0</v>
      </c>
      <c r="CP79" s="56">
        <f t="shared" si="286"/>
        <v>0</v>
      </c>
      <c r="CQ79" s="56">
        <f t="shared" si="286"/>
        <v>0</v>
      </c>
      <c r="CR79" s="56">
        <f t="shared" si="286"/>
        <v>0</v>
      </c>
      <c r="CS79" s="56">
        <f t="shared" si="286"/>
        <v>0</v>
      </c>
      <c r="CT79" s="56">
        <f t="shared" si="286"/>
        <v>0</v>
      </c>
      <c r="CU79" s="56">
        <f t="shared" si="286"/>
        <v>0</v>
      </c>
      <c r="CV79" s="56">
        <f t="shared" si="286"/>
        <v>0</v>
      </c>
      <c r="CW79" s="56">
        <f t="shared" si="286"/>
        <v>0</v>
      </c>
      <c r="CX79" s="56">
        <f t="shared" si="286"/>
        <v>0</v>
      </c>
      <c r="CY79" s="56">
        <f t="shared" si="286"/>
        <v>0</v>
      </c>
      <c r="CZ79" s="56">
        <f t="shared" si="286"/>
        <v>0</v>
      </c>
      <c r="DA79" s="56">
        <f t="shared" si="286"/>
        <v>0</v>
      </c>
      <c r="DB79" s="56">
        <f t="shared" si="286"/>
        <v>0</v>
      </c>
      <c r="DC79" s="56">
        <f t="shared" si="286"/>
        <v>0</v>
      </c>
      <c r="DD79" s="56">
        <f t="shared" si="286"/>
        <v>0</v>
      </c>
      <c r="DE79" s="56">
        <f t="shared" si="286"/>
        <v>0</v>
      </c>
      <c r="DF79" s="56">
        <f t="shared" si="286"/>
        <v>0</v>
      </c>
      <c r="DG79" s="56">
        <f t="shared" si="286"/>
        <v>0</v>
      </c>
      <c r="DH79" s="56">
        <f t="shared" si="286"/>
        <v>0</v>
      </c>
      <c r="DI79" s="56">
        <f t="shared" si="286"/>
        <v>0</v>
      </c>
      <c r="DJ79" s="56">
        <f t="shared" si="286"/>
        <v>0</v>
      </c>
      <c r="DK79" s="56">
        <f t="shared" si="286"/>
        <v>0</v>
      </c>
      <c r="DL79" s="56">
        <f t="shared" si="286"/>
        <v>0</v>
      </c>
      <c r="DM79" s="56">
        <f t="shared" si="286"/>
        <v>0</v>
      </c>
      <c r="DN79" s="56">
        <f t="shared" si="286"/>
        <v>0</v>
      </c>
      <c r="DO79" s="56">
        <f t="shared" si="286"/>
        <v>0</v>
      </c>
      <c r="DP79" s="56">
        <f t="shared" si="286"/>
        <v>0</v>
      </c>
      <c r="DQ79" s="56">
        <f t="shared" si="286"/>
        <v>0</v>
      </c>
      <c r="DR79" s="56">
        <f t="shared" si="286"/>
        <v>0</v>
      </c>
      <c r="DS79" s="56">
        <f t="shared" si="286"/>
        <v>0</v>
      </c>
      <c r="DT79" s="56">
        <f t="shared" si="286"/>
        <v>0</v>
      </c>
      <c r="DU79" s="56">
        <f t="shared" si="286"/>
        <v>0</v>
      </c>
    </row>
    <row r="80" spans="1:125" ht="11.25" customHeight="1">
      <c r="A80" s="14"/>
      <c r="B80" s="2"/>
      <c r="C80" s="1"/>
      <c r="D80" s="1">
        <v>7</v>
      </c>
      <c r="E80" s="56">
        <f t="shared" si="282"/>
        <v>0</v>
      </c>
      <c r="F80" s="56">
        <f t="shared" si="287"/>
        <v>0</v>
      </c>
      <c r="G80" s="56">
        <f t="shared" si="287"/>
        <v>0</v>
      </c>
      <c r="H80" s="56">
        <f t="shared" si="287"/>
        <v>0</v>
      </c>
      <c r="I80" s="56">
        <f t="shared" si="287"/>
        <v>0</v>
      </c>
      <c r="J80" s="56">
        <f t="shared" si="287"/>
        <v>0</v>
      </c>
      <c r="K80" s="56">
        <f t="shared" si="287"/>
        <v>0</v>
      </c>
      <c r="L80" s="56">
        <f t="shared" si="287"/>
        <v>0</v>
      </c>
      <c r="M80" s="56">
        <f t="shared" si="287"/>
        <v>0</v>
      </c>
      <c r="N80" s="56">
        <f t="shared" si="287"/>
        <v>0</v>
      </c>
      <c r="O80" s="56">
        <f t="shared" si="287"/>
        <v>0</v>
      </c>
      <c r="P80" s="56">
        <f t="shared" si="287"/>
        <v>0</v>
      </c>
      <c r="Q80" s="56">
        <f t="shared" si="287"/>
        <v>0</v>
      </c>
      <c r="R80" s="56">
        <f t="shared" si="287"/>
        <v>0</v>
      </c>
      <c r="S80" s="56">
        <f t="shared" si="287"/>
        <v>0</v>
      </c>
      <c r="T80" s="56">
        <f t="shared" si="287"/>
        <v>0</v>
      </c>
      <c r="U80" s="56">
        <f t="shared" si="287"/>
        <v>0</v>
      </c>
      <c r="V80" s="56">
        <f t="shared" si="287"/>
        <v>0</v>
      </c>
      <c r="W80" s="56">
        <f t="shared" si="287"/>
        <v>0</v>
      </c>
      <c r="X80" s="56">
        <f t="shared" si="287"/>
        <v>0</v>
      </c>
      <c r="Y80" s="56">
        <f t="shared" si="287"/>
        <v>0</v>
      </c>
      <c r="Z80" s="56">
        <f t="shared" si="287"/>
        <v>0</v>
      </c>
      <c r="AA80" s="56">
        <f t="shared" si="287"/>
        <v>0</v>
      </c>
      <c r="AB80" s="56">
        <f t="shared" si="287"/>
        <v>0</v>
      </c>
      <c r="AC80" s="56">
        <f t="shared" si="287"/>
        <v>0</v>
      </c>
      <c r="AD80" s="56">
        <f t="shared" si="287"/>
        <v>0</v>
      </c>
      <c r="AE80" s="56">
        <f t="shared" si="287"/>
        <v>0</v>
      </c>
      <c r="AF80" s="56">
        <f t="shared" si="287"/>
        <v>0</v>
      </c>
      <c r="AG80" s="56">
        <f t="shared" si="287"/>
        <v>0</v>
      </c>
      <c r="AH80" s="56">
        <f t="shared" si="287"/>
        <v>0</v>
      </c>
      <c r="AI80" s="56">
        <f t="shared" si="287"/>
        <v>0</v>
      </c>
      <c r="AJ80" s="56">
        <f t="shared" si="287"/>
        <v>0</v>
      </c>
      <c r="AK80" s="56">
        <f t="shared" si="287"/>
        <v>0</v>
      </c>
      <c r="AL80" s="56">
        <f t="shared" si="287"/>
        <v>0</v>
      </c>
      <c r="AM80" s="56">
        <f t="shared" si="287"/>
        <v>0</v>
      </c>
      <c r="AN80" s="56">
        <f t="shared" si="287"/>
        <v>0</v>
      </c>
      <c r="AO80" s="56">
        <f t="shared" si="287"/>
        <v>0</v>
      </c>
      <c r="AP80" s="56">
        <f t="shared" si="287"/>
        <v>0</v>
      </c>
      <c r="AQ80" s="56">
        <f t="shared" si="287"/>
        <v>0</v>
      </c>
      <c r="AR80" s="56">
        <f t="shared" si="287"/>
        <v>0</v>
      </c>
      <c r="AS80" s="56">
        <f t="shared" si="287"/>
        <v>0</v>
      </c>
      <c r="AT80" s="56">
        <f t="shared" si="287"/>
        <v>0</v>
      </c>
      <c r="AU80" s="56">
        <f t="shared" si="287"/>
        <v>0</v>
      </c>
      <c r="AV80" s="56">
        <f t="shared" si="287"/>
        <v>0</v>
      </c>
      <c r="AW80" s="56">
        <f t="shared" si="287"/>
        <v>0</v>
      </c>
      <c r="AX80" s="56">
        <f t="shared" si="287"/>
        <v>0</v>
      </c>
      <c r="AY80" s="56">
        <f t="shared" si="287"/>
        <v>0</v>
      </c>
      <c r="AZ80" s="56">
        <f t="shared" si="287"/>
        <v>0</v>
      </c>
      <c r="BA80" s="56">
        <f t="shared" si="287"/>
        <v>0</v>
      </c>
      <c r="BB80" s="56">
        <f t="shared" si="287"/>
        <v>0</v>
      </c>
      <c r="BC80" s="56">
        <f t="shared" si="287"/>
        <v>0</v>
      </c>
      <c r="BD80" s="56">
        <f t="shared" si="287"/>
        <v>0</v>
      </c>
      <c r="BE80" s="56">
        <f t="shared" si="287"/>
        <v>0</v>
      </c>
      <c r="BF80" s="56">
        <f t="shared" si="287"/>
        <v>0</v>
      </c>
      <c r="BG80" s="56">
        <f t="shared" si="287"/>
        <v>0</v>
      </c>
      <c r="BH80" s="56">
        <f t="shared" si="287"/>
        <v>0</v>
      </c>
      <c r="BI80" s="56">
        <f t="shared" si="287"/>
        <v>0</v>
      </c>
      <c r="BJ80" s="56">
        <f t="shared" si="287"/>
        <v>0</v>
      </c>
      <c r="BK80" s="56">
        <f t="shared" si="287"/>
        <v>0</v>
      </c>
      <c r="BL80" s="56">
        <f t="shared" si="287"/>
        <v>0</v>
      </c>
      <c r="BM80" s="56">
        <f t="shared" si="287"/>
        <v>0</v>
      </c>
      <c r="BN80" s="56">
        <f t="shared" si="287"/>
        <v>0</v>
      </c>
      <c r="BO80" s="56">
        <f t="shared" si="287"/>
        <v>0</v>
      </c>
      <c r="BP80" s="56">
        <f t="shared" si="287"/>
        <v>0</v>
      </c>
      <c r="BQ80" s="56">
        <f t="shared" si="287"/>
        <v>0</v>
      </c>
      <c r="BR80" s="56">
        <f t="shared" si="286"/>
        <v>0</v>
      </c>
      <c r="BS80" s="56">
        <f t="shared" si="286"/>
        <v>0</v>
      </c>
      <c r="BT80" s="56">
        <f t="shared" si="286"/>
        <v>0</v>
      </c>
      <c r="BU80" s="56">
        <f t="shared" si="286"/>
        <v>0</v>
      </c>
      <c r="BV80" s="56">
        <f t="shared" si="286"/>
        <v>0</v>
      </c>
      <c r="BW80" s="56">
        <f t="shared" si="286"/>
        <v>0</v>
      </c>
      <c r="BX80" s="56">
        <f t="shared" si="286"/>
        <v>0</v>
      </c>
      <c r="BY80" s="56">
        <f t="shared" si="286"/>
        <v>0</v>
      </c>
      <c r="BZ80" s="56">
        <f t="shared" si="286"/>
        <v>0</v>
      </c>
      <c r="CA80" s="56">
        <f t="shared" si="286"/>
        <v>0</v>
      </c>
      <c r="CB80" s="56">
        <f t="shared" si="286"/>
        <v>0</v>
      </c>
      <c r="CC80" s="56">
        <f t="shared" si="286"/>
        <v>0</v>
      </c>
      <c r="CD80" s="56">
        <f t="shared" si="286"/>
        <v>0</v>
      </c>
      <c r="CE80" s="56">
        <f t="shared" si="286"/>
        <v>0</v>
      </c>
      <c r="CF80" s="56">
        <f t="shared" si="286"/>
        <v>0</v>
      </c>
      <c r="CG80" s="56">
        <f t="shared" si="286"/>
        <v>0</v>
      </c>
      <c r="CH80" s="56">
        <f t="shared" si="286"/>
        <v>0</v>
      </c>
      <c r="CI80" s="56">
        <f t="shared" si="286"/>
        <v>0</v>
      </c>
      <c r="CJ80" s="56">
        <f t="shared" si="286"/>
        <v>0</v>
      </c>
      <c r="CK80" s="56">
        <f t="shared" si="286"/>
        <v>0</v>
      </c>
      <c r="CL80" s="56">
        <f t="shared" si="286"/>
        <v>0</v>
      </c>
      <c r="CM80" s="56">
        <f t="shared" si="286"/>
        <v>0</v>
      </c>
      <c r="CN80" s="56">
        <f t="shared" si="286"/>
        <v>0</v>
      </c>
      <c r="CO80" s="56">
        <f t="shared" si="286"/>
        <v>0</v>
      </c>
      <c r="CP80" s="56">
        <f t="shared" si="286"/>
        <v>0</v>
      </c>
      <c r="CQ80" s="56">
        <f t="shared" si="286"/>
        <v>0</v>
      </c>
      <c r="CR80" s="56">
        <f t="shared" si="286"/>
        <v>0</v>
      </c>
      <c r="CS80" s="56">
        <f t="shared" si="286"/>
        <v>0</v>
      </c>
      <c r="CT80" s="56">
        <f t="shared" si="286"/>
        <v>0</v>
      </c>
      <c r="CU80" s="56">
        <f t="shared" si="286"/>
        <v>0</v>
      </c>
      <c r="CV80" s="56">
        <f t="shared" si="286"/>
        <v>0</v>
      </c>
      <c r="CW80" s="56">
        <f t="shared" si="286"/>
        <v>0</v>
      </c>
      <c r="CX80" s="56">
        <f t="shared" si="286"/>
        <v>0</v>
      </c>
      <c r="CY80" s="56">
        <f t="shared" si="286"/>
        <v>0</v>
      </c>
      <c r="CZ80" s="56">
        <f t="shared" si="286"/>
        <v>0</v>
      </c>
      <c r="DA80" s="56">
        <f t="shared" si="286"/>
        <v>0</v>
      </c>
      <c r="DB80" s="56">
        <f t="shared" si="286"/>
        <v>0</v>
      </c>
      <c r="DC80" s="56">
        <f t="shared" si="286"/>
        <v>0</v>
      </c>
      <c r="DD80" s="56">
        <f t="shared" si="286"/>
        <v>0</v>
      </c>
      <c r="DE80" s="56">
        <f t="shared" si="286"/>
        <v>0</v>
      </c>
      <c r="DF80" s="56">
        <f t="shared" si="286"/>
        <v>0</v>
      </c>
      <c r="DG80" s="56">
        <f t="shared" si="286"/>
        <v>0</v>
      </c>
      <c r="DH80" s="56">
        <f t="shared" si="286"/>
        <v>0</v>
      </c>
      <c r="DI80" s="56">
        <f t="shared" si="286"/>
        <v>0</v>
      </c>
      <c r="DJ80" s="56">
        <f t="shared" si="286"/>
        <v>0</v>
      </c>
      <c r="DK80" s="56">
        <f t="shared" si="286"/>
        <v>0</v>
      </c>
      <c r="DL80" s="56">
        <f t="shared" si="286"/>
        <v>0</v>
      </c>
      <c r="DM80" s="56">
        <f t="shared" si="286"/>
        <v>0</v>
      </c>
      <c r="DN80" s="56">
        <f t="shared" si="286"/>
        <v>0</v>
      </c>
      <c r="DO80" s="56">
        <f t="shared" si="286"/>
        <v>0</v>
      </c>
      <c r="DP80" s="56">
        <f t="shared" si="286"/>
        <v>0</v>
      </c>
      <c r="DQ80" s="56">
        <f t="shared" si="286"/>
        <v>0</v>
      </c>
      <c r="DR80" s="56">
        <f t="shared" si="286"/>
        <v>0</v>
      </c>
      <c r="DS80" s="56">
        <f t="shared" si="286"/>
        <v>0</v>
      </c>
      <c r="DT80" s="56">
        <f t="shared" si="286"/>
        <v>0</v>
      </c>
      <c r="DU80" s="56">
        <f t="shared" si="286"/>
        <v>0</v>
      </c>
    </row>
    <row r="81" spans="1:125" ht="11.25" customHeight="1">
      <c r="A81" s="14"/>
      <c r="B81" s="2"/>
      <c r="C81" s="1"/>
      <c r="D81" s="1">
        <v>8</v>
      </c>
      <c r="E81" s="56">
        <f t="shared" si="282"/>
        <v>0</v>
      </c>
      <c r="F81" s="56">
        <f t="shared" si="287"/>
        <v>0</v>
      </c>
      <c r="G81" s="56">
        <f t="shared" si="287"/>
        <v>0</v>
      </c>
      <c r="H81" s="56">
        <f t="shared" si="287"/>
        <v>0</v>
      </c>
      <c r="I81" s="56">
        <f t="shared" si="287"/>
        <v>0</v>
      </c>
      <c r="J81" s="56">
        <f t="shared" si="287"/>
        <v>0</v>
      </c>
      <c r="K81" s="56">
        <f t="shared" si="287"/>
        <v>0</v>
      </c>
      <c r="L81" s="56">
        <f t="shared" si="287"/>
        <v>0</v>
      </c>
      <c r="M81" s="56">
        <f t="shared" si="287"/>
        <v>0</v>
      </c>
      <c r="N81" s="56">
        <f t="shared" si="287"/>
        <v>0</v>
      </c>
      <c r="O81" s="56">
        <f t="shared" si="287"/>
        <v>0</v>
      </c>
      <c r="P81" s="56">
        <f t="shared" si="287"/>
        <v>0</v>
      </c>
      <c r="Q81" s="56">
        <f t="shared" si="287"/>
        <v>0</v>
      </c>
      <c r="R81" s="56">
        <f t="shared" si="287"/>
        <v>0</v>
      </c>
      <c r="S81" s="56">
        <f t="shared" si="287"/>
        <v>0</v>
      </c>
      <c r="T81" s="56">
        <f t="shared" si="287"/>
        <v>0</v>
      </c>
      <c r="U81" s="56">
        <f t="shared" si="287"/>
        <v>0</v>
      </c>
      <c r="V81" s="56">
        <f t="shared" si="287"/>
        <v>0</v>
      </c>
      <c r="W81" s="56">
        <f t="shared" si="287"/>
        <v>0</v>
      </c>
      <c r="X81" s="56">
        <f t="shared" si="287"/>
        <v>0</v>
      </c>
      <c r="Y81" s="56">
        <f t="shared" si="287"/>
        <v>0</v>
      </c>
      <c r="Z81" s="56">
        <f t="shared" si="287"/>
        <v>0</v>
      </c>
      <c r="AA81" s="56">
        <f t="shared" si="287"/>
        <v>0</v>
      </c>
      <c r="AB81" s="56">
        <f t="shared" si="287"/>
        <v>0</v>
      </c>
      <c r="AC81" s="56">
        <f t="shared" si="287"/>
        <v>0</v>
      </c>
      <c r="AD81" s="56">
        <f t="shared" si="287"/>
        <v>0</v>
      </c>
      <c r="AE81" s="56">
        <f t="shared" si="287"/>
        <v>0</v>
      </c>
      <c r="AF81" s="56">
        <f t="shared" si="287"/>
        <v>0</v>
      </c>
      <c r="AG81" s="56">
        <f t="shared" si="287"/>
        <v>0</v>
      </c>
      <c r="AH81" s="56">
        <f t="shared" si="287"/>
        <v>0</v>
      </c>
      <c r="AI81" s="56">
        <f t="shared" si="287"/>
        <v>0</v>
      </c>
      <c r="AJ81" s="56">
        <f t="shared" si="287"/>
        <v>0</v>
      </c>
      <c r="AK81" s="56">
        <f t="shared" si="287"/>
        <v>0</v>
      </c>
      <c r="AL81" s="56">
        <f t="shared" si="287"/>
        <v>0</v>
      </c>
      <c r="AM81" s="56">
        <f t="shared" si="287"/>
        <v>0</v>
      </c>
      <c r="AN81" s="56">
        <f t="shared" si="287"/>
        <v>0</v>
      </c>
      <c r="AO81" s="56">
        <f t="shared" si="287"/>
        <v>0</v>
      </c>
      <c r="AP81" s="56">
        <f t="shared" si="287"/>
        <v>0</v>
      </c>
      <c r="AQ81" s="56">
        <f t="shared" si="287"/>
        <v>0</v>
      </c>
      <c r="AR81" s="56">
        <f t="shared" si="287"/>
        <v>0</v>
      </c>
      <c r="AS81" s="56">
        <f t="shared" si="287"/>
        <v>0</v>
      </c>
      <c r="AT81" s="56">
        <f t="shared" si="287"/>
        <v>0</v>
      </c>
      <c r="AU81" s="56">
        <f t="shared" si="287"/>
        <v>0</v>
      </c>
      <c r="AV81" s="56">
        <f t="shared" si="287"/>
        <v>0</v>
      </c>
      <c r="AW81" s="56">
        <f t="shared" si="287"/>
        <v>0</v>
      </c>
      <c r="AX81" s="56">
        <f t="shared" si="287"/>
        <v>0</v>
      </c>
      <c r="AY81" s="56">
        <f t="shared" si="287"/>
        <v>0</v>
      </c>
      <c r="AZ81" s="56">
        <f t="shared" si="287"/>
        <v>0</v>
      </c>
      <c r="BA81" s="56">
        <f t="shared" si="287"/>
        <v>0</v>
      </c>
      <c r="BB81" s="56">
        <f t="shared" si="287"/>
        <v>0</v>
      </c>
      <c r="BC81" s="56">
        <f t="shared" si="287"/>
        <v>0</v>
      </c>
      <c r="BD81" s="56">
        <f t="shared" si="287"/>
        <v>0</v>
      </c>
      <c r="BE81" s="56">
        <f t="shared" si="287"/>
        <v>0</v>
      </c>
      <c r="BF81" s="56">
        <f t="shared" si="287"/>
        <v>0</v>
      </c>
      <c r="BG81" s="56">
        <f t="shared" si="287"/>
        <v>0</v>
      </c>
      <c r="BH81" s="56">
        <f t="shared" si="287"/>
        <v>0</v>
      </c>
      <c r="BI81" s="56">
        <f t="shared" si="287"/>
        <v>0</v>
      </c>
      <c r="BJ81" s="56">
        <f t="shared" si="287"/>
        <v>0</v>
      </c>
      <c r="BK81" s="56">
        <f t="shared" si="287"/>
        <v>0</v>
      </c>
      <c r="BL81" s="56">
        <f t="shared" si="287"/>
        <v>0</v>
      </c>
      <c r="BM81" s="56">
        <f t="shared" si="287"/>
        <v>0</v>
      </c>
      <c r="BN81" s="56">
        <f t="shared" si="287"/>
        <v>0</v>
      </c>
      <c r="BO81" s="56">
        <f t="shared" si="287"/>
        <v>0</v>
      </c>
      <c r="BP81" s="56">
        <f t="shared" si="287"/>
        <v>0</v>
      </c>
      <c r="BQ81" s="56">
        <f t="shared" si="287"/>
        <v>0</v>
      </c>
      <c r="BR81" s="56">
        <f t="shared" si="286"/>
        <v>0</v>
      </c>
      <c r="BS81" s="56">
        <f t="shared" si="286"/>
        <v>0</v>
      </c>
      <c r="BT81" s="56">
        <f t="shared" si="286"/>
        <v>0</v>
      </c>
      <c r="BU81" s="56">
        <f t="shared" si="286"/>
        <v>0</v>
      </c>
      <c r="BV81" s="56">
        <f t="shared" si="286"/>
        <v>0</v>
      </c>
      <c r="BW81" s="56">
        <f t="shared" si="286"/>
        <v>0</v>
      </c>
      <c r="BX81" s="56">
        <f t="shared" si="286"/>
        <v>0</v>
      </c>
      <c r="BY81" s="56">
        <f t="shared" si="286"/>
        <v>0</v>
      </c>
      <c r="BZ81" s="56">
        <f t="shared" si="286"/>
        <v>0</v>
      </c>
      <c r="CA81" s="56">
        <f t="shared" si="286"/>
        <v>0</v>
      </c>
      <c r="CB81" s="56">
        <f t="shared" si="286"/>
        <v>0</v>
      </c>
      <c r="CC81" s="56">
        <f t="shared" si="286"/>
        <v>0</v>
      </c>
      <c r="CD81" s="56">
        <f t="shared" si="286"/>
        <v>0</v>
      </c>
      <c r="CE81" s="56">
        <f t="shared" si="286"/>
        <v>0</v>
      </c>
      <c r="CF81" s="56">
        <f t="shared" si="286"/>
        <v>0</v>
      </c>
      <c r="CG81" s="56">
        <f t="shared" si="286"/>
        <v>0</v>
      </c>
      <c r="CH81" s="56">
        <f t="shared" si="286"/>
        <v>0</v>
      </c>
      <c r="CI81" s="56">
        <f t="shared" si="286"/>
        <v>0</v>
      </c>
      <c r="CJ81" s="56">
        <f t="shared" si="286"/>
        <v>0</v>
      </c>
      <c r="CK81" s="56">
        <f t="shared" si="286"/>
        <v>0</v>
      </c>
      <c r="CL81" s="56">
        <f t="shared" si="286"/>
        <v>0</v>
      </c>
      <c r="CM81" s="56">
        <f t="shared" si="286"/>
        <v>0</v>
      </c>
      <c r="CN81" s="56">
        <f t="shared" si="286"/>
        <v>0</v>
      </c>
      <c r="CO81" s="56">
        <f t="shared" si="286"/>
        <v>0</v>
      </c>
      <c r="CP81" s="56">
        <f t="shared" si="286"/>
        <v>0</v>
      </c>
      <c r="CQ81" s="56">
        <f t="shared" si="286"/>
        <v>0</v>
      </c>
      <c r="CR81" s="56">
        <f t="shared" si="286"/>
        <v>0</v>
      </c>
      <c r="CS81" s="56">
        <f t="shared" si="286"/>
        <v>0</v>
      </c>
      <c r="CT81" s="56">
        <f t="shared" si="286"/>
        <v>0</v>
      </c>
      <c r="CU81" s="56">
        <f t="shared" si="286"/>
        <v>0</v>
      </c>
      <c r="CV81" s="56">
        <f t="shared" si="286"/>
        <v>0</v>
      </c>
      <c r="CW81" s="56">
        <f t="shared" si="286"/>
        <v>0</v>
      </c>
      <c r="CX81" s="56">
        <f t="shared" si="286"/>
        <v>0</v>
      </c>
      <c r="CY81" s="56">
        <f t="shared" si="286"/>
        <v>0</v>
      </c>
      <c r="CZ81" s="56">
        <f t="shared" si="286"/>
        <v>0</v>
      </c>
      <c r="DA81" s="56">
        <f t="shared" si="286"/>
        <v>0</v>
      </c>
      <c r="DB81" s="56">
        <f t="shared" si="286"/>
        <v>0</v>
      </c>
      <c r="DC81" s="56">
        <f t="shared" si="286"/>
        <v>0</v>
      </c>
      <c r="DD81" s="56">
        <f t="shared" si="286"/>
        <v>0</v>
      </c>
      <c r="DE81" s="56">
        <f t="shared" si="286"/>
        <v>0</v>
      </c>
      <c r="DF81" s="56">
        <f t="shared" si="286"/>
        <v>0</v>
      </c>
      <c r="DG81" s="56">
        <f t="shared" si="286"/>
        <v>0</v>
      </c>
      <c r="DH81" s="56">
        <f t="shared" si="286"/>
        <v>0</v>
      </c>
      <c r="DI81" s="56">
        <f t="shared" si="286"/>
        <v>0</v>
      </c>
      <c r="DJ81" s="56">
        <f t="shared" si="286"/>
        <v>0</v>
      </c>
      <c r="DK81" s="56">
        <f t="shared" si="286"/>
        <v>0</v>
      </c>
      <c r="DL81" s="56">
        <f t="shared" si="286"/>
        <v>0</v>
      </c>
      <c r="DM81" s="56">
        <f t="shared" si="286"/>
        <v>0</v>
      </c>
      <c r="DN81" s="56">
        <f t="shared" si="286"/>
        <v>0</v>
      </c>
      <c r="DO81" s="56">
        <f t="shared" si="286"/>
        <v>0</v>
      </c>
      <c r="DP81" s="56">
        <f t="shared" si="286"/>
        <v>0</v>
      </c>
      <c r="DQ81" s="56">
        <f t="shared" si="286"/>
        <v>0</v>
      </c>
      <c r="DR81" s="56">
        <f t="shared" si="286"/>
        <v>0</v>
      </c>
      <c r="DS81" s="56">
        <f t="shared" si="286"/>
        <v>0</v>
      </c>
      <c r="DT81" s="56">
        <f t="shared" si="286"/>
        <v>0</v>
      </c>
      <c r="DU81" s="56">
        <f t="shared" si="286"/>
        <v>0</v>
      </c>
    </row>
    <row r="82" spans="1:125" ht="11.25" customHeight="1">
      <c r="A82" s="14"/>
      <c r="B82" s="2"/>
      <c r="C82" s="1"/>
      <c r="D82" s="1">
        <v>9</v>
      </c>
      <c r="E82" s="56">
        <f t="shared" si="282"/>
        <v>0</v>
      </c>
      <c r="F82" s="56">
        <f t="shared" si="287"/>
        <v>0</v>
      </c>
      <c r="G82" s="56">
        <f t="shared" si="287"/>
        <v>0</v>
      </c>
      <c r="H82" s="56">
        <f t="shared" si="287"/>
        <v>0</v>
      </c>
      <c r="I82" s="56">
        <f t="shared" si="287"/>
        <v>0</v>
      </c>
      <c r="J82" s="56">
        <f t="shared" si="287"/>
        <v>0</v>
      </c>
      <c r="K82" s="56">
        <f t="shared" si="287"/>
        <v>0</v>
      </c>
      <c r="L82" s="56">
        <f t="shared" si="287"/>
        <v>0</v>
      </c>
      <c r="M82" s="56">
        <f t="shared" si="287"/>
        <v>0</v>
      </c>
      <c r="N82" s="56">
        <f t="shared" si="287"/>
        <v>0</v>
      </c>
      <c r="O82" s="56">
        <f t="shared" si="287"/>
        <v>0</v>
      </c>
      <c r="P82" s="56">
        <f t="shared" si="287"/>
        <v>0</v>
      </c>
      <c r="Q82" s="56">
        <f t="shared" si="287"/>
        <v>0</v>
      </c>
      <c r="R82" s="56">
        <f t="shared" si="287"/>
        <v>0</v>
      </c>
      <c r="S82" s="56">
        <f t="shared" si="287"/>
        <v>0</v>
      </c>
      <c r="T82" s="56">
        <f t="shared" si="287"/>
        <v>0</v>
      </c>
      <c r="U82" s="56">
        <f t="shared" si="287"/>
        <v>0</v>
      </c>
      <c r="V82" s="56">
        <f t="shared" si="287"/>
        <v>0</v>
      </c>
      <c r="W82" s="56">
        <f t="shared" si="287"/>
        <v>0</v>
      </c>
      <c r="X82" s="56">
        <f t="shared" si="287"/>
        <v>0</v>
      </c>
      <c r="Y82" s="56">
        <f t="shared" si="287"/>
        <v>0</v>
      </c>
      <c r="Z82" s="56">
        <f t="shared" si="287"/>
        <v>0</v>
      </c>
      <c r="AA82" s="56">
        <f t="shared" si="287"/>
        <v>0</v>
      </c>
      <c r="AB82" s="56">
        <f t="shared" si="287"/>
        <v>0</v>
      </c>
      <c r="AC82" s="56">
        <f t="shared" si="287"/>
        <v>0</v>
      </c>
      <c r="AD82" s="56">
        <f t="shared" si="287"/>
        <v>0</v>
      </c>
      <c r="AE82" s="56">
        <f t="shared" si="287"/>
        <v>0</v>
      </c>
      <c r="AF82" s="56">
        <f t="shared" si="287"/>
        <v>0</v>
      </c>
      <c r="AG82" s="56">
        <f t="shared" si="287"/>
        <v>0</v>
      </c>
      <c r="AH82" s="56">
        <f t="shared" si="287"/>
        <v>0</v>
      </c>
      <c r="AI82" s="56">
        <f t="shared" si="287"/>
        <v>0</v>
      </c>
      <c r="AJ82" s="56">
        <f t="shared" si="287"/>
        <v>0</v>
      </c>
      <c r="AK82" s="56">
        <f t="shared" si="287"/>
        <v>0</v>
      </c>
      <c r="AL82" s="56">
        <f t="shared" si="287"/>
        <v>0</v>
      </c>
      <c r="AM82" s="56">
        <f t="shared" si="287"/>
        <v>0</v>
      </c>
      <c r="AN82" s="56">
        <f t="shared" si="287"/>
        <v>0</v>
      </c>
      <c r="AO82" s="56">
        <f t="shared" si="287"/>
        <v>0</v>
      </c>
      <c r="AP82" s="56">
        <f t="shared" si="287"/>
        <v>0</v>
      </c>
      <c r="AQ82" s="56">
        <f t="shared" si="287"/>
        <v>0</v>
      </c>
      <c r="AR82" s="56">
        <f t="shared" si="287"/>
        <v>0</v>
      </c>
      <c r="AS82" s="56">
        <f t="shared" si="287"/>
        <v>0</v>
      </c>
      <c r="AT82" s="56">
        <f t="shared" si="287"/>
        <v>0</v>
      </c>
      <c r="AU82" s="56">
        <f t="shared" si="287"/>
        <v>0</v>
      </c>
      <c r="AV82" s="56">
        <f t="shared" si="287"/>
        <v>0</v>
      </c>
      <c r="AW82" s="56">
        <f t="shared" si="287"/>
        <v>0</v>
      </c>
      <c r="AX82" s="56">
        <f t="shared" si="287"/>
        <v>0</v>
      </c>
      <c r="AY82" s="56">
        <f t="shared" si="287"/>
        <v>0</v>
      </c>
      <c r="AZ82" s="56">
        <f t="shared" si="287"/>
        <v>0</v>
      </c>
      <c r="BA82" s="56">
        <f t="shared" si="287"/>
        <v>0</v>
      </c>
      <c r="BB82" s="56">
        <f t="shared" si="287"/>
        <v>0</v>
      </c>
      <c r="BC82" s="56">
        <f t="shared" si="287"/>
        <v>0</v>
      </c>
      <c r="BD82" s="56">
        <f t="shared" si="287"/>
        <v>0</v>
      </c>
      <c r="BE82" s="56">
        <f t="shared" si="287"/>
        <v>0</v>
      </c>
      <c r="BF82" s="56">
        <f t="shared" si="287"/>
        <v>0</v>
      </c>
      <c r="BG82" s="56">
        <f t="shared" si="287"/>
        <v>0</v>
      </c>
      <c r="BH82" s="56">
        <f t="shared" si="287"/>
        <v>0</v>
      </c>
      <c r="BI82" s="56">
        <f t="shared" si="287"/>
        <v>0</v>
      </c>
      <c r="BJ82" s="56">
        <f t="shared" si="287"/>
        <v>0</v>
      </c>
      <c r="BK82" s="56">
        <f t="shared" si="287"/>
        <v>0</v>
      </c>
      <c r="BL82" s="56">
        <f t="shared" si="287"/>
        <v>0</v>
      </c>
      <c r="BM82" s="56">
        <f t="shared" si="287"/>
        <v>0</v>
      </c>
      <c r="BN82" s="56">
        <f t="shared" si="287"/>
        <v>0</v>
      </c>
      <c r="BO82" s="56">
        <f t="shared" si="287"/>
        <v>0</v>
      </c>
      <c r="BP82" s="56">
        <f t="shared" si="287"/>
        <v>0</v>
      </c>
      <c r="BQ82" s="56">
        <f t="shared" ref="BQ82:DU83" si="288">IFERROR(IF(AND(BQ$24&lt;$D$9,$D82&lt;=$D$20,BQ$24&gt;=$D$19+$D$16*($D82-1),BQ$24&lt;$D$19+$D$16*($D82-1)+$D$20),1,0),"")</f>
        <v>0</v>
      </c>
      <c r="BR82" s="56">
        <f t="shared" si="288"/>
        <v>0</v>
      </c>
      <c r="BS82" s="56">
        <f t="shared" si="288"/>
        <v>0</v>
      </c>
      <c r="BT82" s="56">
        <f t="shared" si="288"/>
        <v>0</v>
      </c>
      <c r="BU82" s="56">
        <f t="shared" si="288"/>
        <v>0</v>
      </c>
      <c r="BV82" s="56">
        <f t="shared" si="288"/>
        <v>0</v>
      </c>
      <c r="BW82" s="56">
        <f t="shared" si="288"/>
        <v>0</v>
      </c>
      <c r="BX82" s="56">
        <f t="shared" si="288"/>
        <v>0</v>
      </c>
      <c r="BY82" s="56">
        <f t="shared" si="288"/>
        <v>0</v>
      </c>
      <c r="BZ82" s="56">
        <f t="shared" si="288"/>
        <v>0</v>
      </c>
      <c r="CA82" s="56">
        <f t="shared" si="288"/>
        <v>0</v>
      </c>
      <c r="CB82" s="56">
        <f t="shared" si="288"/>
        <v>0</v>
      </c>
      <c r="CC82" s="56">
        <f t="shared" si="288"/>
        <v>0</v>
      </c>
      <c r="CD82" s="56">
        <f t="shared" si="288"/>
        <v>0</v>
      </c>
      <c r="CE82" s="56">
        <f t="shared" si="288"/>
        <v>0</v>
      </c>
      <c r="CF82" s="56">
        <f t="shared" si="288"/>
        <v>0</v>
      </c>
      <c r="CG82" s="56">
        <f t="shared" si="288"/>
        <v>0</v>
      </c>
      <c r="CH82" s="56">
        <f t="shared" si="288"/>
        <v>0</v>
      </c>
      <c r="CI82" s="56">
        <f t="shared" si="288"/>
        <v>0</v>
      </c>
      <c r="CJ82" s="56">
        <f t="shared" si="288"/>
        <v>0</v>
      </c>
      <c r="CK82" s="56">
        <f t="shared" si="288"/>
        <v>0</v>
      </c>
      <c r="CL82" s="56">
        <f t="shared" si="288"/>
        <v>0</v>
      </c>
      <c r="CM82" s="56">
        <f t="shared" si="288"/>
        <v>0</v>
      </c>
      <c r="CN82" s="56">
        <f t="shared" si="288"/>
        <v>0</v>
      </c>
      <c r="CO82" s="56">
        <f t="shared" si="288"/>
        <v>0</v>
      </c>
      <c r="CP82" s="56">
        <f t="shared" si="288"/>
        <v>0</v>
      </c>
      <c r="CQ82" s="56">
        <f t="shared" si="288"/>
        <v>0</v>
      </c>
      <c r="CR82" s="56">
        <f t="shared" si="288"/>
        <v>0</v>
      </c>
      <c r="CS82" s="56">
        <f t="shared" si="288"/>
        <v>0</v>
      </c>
      <c r="CT82" s="56">
        <f t="shared" si="288"/>
        <v>0</v>
      </c>
      <c r="CU82" s="56">
        <f t="shared" si="288"/>
        <v>0</v>
      </c>
      <c r="CV82" s="56">
        <f t="shared" si="288"/>
        <v>0</v>
      </c>
      <c r="CW82" s="56">
        <f t="shared" si="288"/>
        <v>0</v>
      </c>
      <c r="CX82" s="56">
        <f t="shared" si="288"/>
        <v>0</v>
      </c>
      <c r="CY82" s="56">
        <f t="shared" si="288"/>
        <v>0</v>
      </c>
      <c r="CZ82" s="56">
        <f t="shared" si="288"/>
        <v>0</v>
      </c>
      <c r="DA82" s="56">
        <f t="shared" si="288"/>
        <v>0</v>
      </c>
      <c r="DB82" s="56">
        <f t="shared" si="288"/>
        <v>0</v>
      </c>
      <c r="DC82" s="56">
        <f t="shared" si="288"/>
        <v>0</v>
      </c>
      <c r="DD82" s="56">
        <f t="shared" si="288"/>
        <v>0</v>
      </c>
      <c r="DE82" s="56">
        <f t="shared" si="288"/>
        <v>0</v>
      </c>
      <c r="DF82" s="56">
        <f t="shared" si="288"/>
        <v>0</v>
      </c>
      <c r="DG82" s="56">
        <f t="shared" si="288"/>
        <v>0</v>
      </c>
      <c r="DH82" s="56">
        <f t="shared" si="288"/>
        <v>0</v>
      </c>
      <c r="DI82" s="56">
        <f t="shared" si="288"/>
        <v>0</v>
      </c>
      <c r="DJ82" s="56">
        <f t="shared" si="288"/>
        <v>0</v>
      </c>
      <c r="DK82" s="56">
        <f t="shared" si="288"/>
        <v>0</v>
      </c>
      <c r="DL82" s="56">
        <f t="shared" si="288"/>
        <v>0</v>
      </c>
      <c r="DM82" s="56">
        <f t="shared" si="288"/>
        <v>0</v>
      </c>
      <c r="DN82" s="56">
        <f t="shared" si="288"/>
        <v>0</v>
      </c>
      <c r="DO82" s="56">
        <f t="shared" si="288"/>
        <v>0</v>
      </c>
      <c r="DP82" s="56">
        <f t="shared" si="288"/>
        <v>0</v>
      </c>
      <c r="DQ82" s="56">
        <f t="shared" si="288"/>
        <v>0</v>
      </c>
      <c r="DR82" s="56">
        <f t="shared" si="288"/>
        <v>0</v>
      </c>
      <c r="DS82" s="56">
        <f t="shared" si="288"/>
        <v>0</v>
      </c>
      <c r="DT82" s="56">
        <f t="shared" si="288"/>
        <v>0</v>
      </c>
      <c r="DU82" s="56">
        <f t="shared" si="288"/>
        <v>0</v>
      </c>
    </row>
    <row r="83" spans="1:125" ht="11.25" customHeight="1">
      <c r="A83" s="14"/>
      <c r="B83" s="2"/>
      <c r="C83" s="1"/>
      <c r="D83" s="1">
        <v>10</v>
      </c>
      <c r="E83" s="56">
        <f t="shared" si="282"/>
        <v>0</v>
      </c>
      <c r="F83" s="56">
        <f t="shared" ref="F83:BQ83" si="289">IFERROR(IF(AND(F$24&lt;$D$9,$D83&lt;=$D$20,F$24&gt;=$D$19+$D$16*($D83-1),F$24&lt;$D$19+$D$16*($D83-1)+$D$20),1,0),"")</f>
        <v>0</v>
      </c>
      <c r="G83" s="56">
        <f t="shared" si="289"/>
        <v>0</v>
      </c>
      <c r="H83" s="56">
        <f t="shared" si="289"/>
        <v>0</v>
      </c>
      <c r="I83" s="56">
        <f t="shared" si="289"/>
        <v>0</v>
      </c>
      <c r="J83" s="56">
        <f t="shared" si="289"/>
        <v>0</v>
      </c>
      <c r="K83" s="56">
        <f t="shared" si="289"/>
        <v>0</v>
      </c>
      <c r="L83" s="56">
        <f t="shared" si="289"/>
        <v>0</v>
      </c>
      <c r="M83" s="56">
        <f t="shared" si="289"/>
        <v>0</v>
      </c>
      <c r="N83" s="56">
        <f t="shared" si="289"/>
        <v>0</v>
      </c>
      <c r="O83" s="56">
        <f t="shared" si="289"/>
        <v>0</v>
      </c>
      <c r="P83" s="56">
        <f t="shared" si="289"/>
        <v>0</v>
      </c>
      <c r="Q83" s="56">
        <f t="shared" si="289"/>
        <v>0</v>
      </c>
      <c r="R83" s="56">
        <f t="shared" si="289"/>
        <v>0</v>
      </c>
      <c r="S83" s="56">
        <f t="shared" si="289"/>
        <v>0</v>
      </c>
      <c r="T83" s="56">
        <f t="shared" si="289"/>
        <v>0</v>
      </c>
      <c r="U83" s="56">
        <f t="shared" si="289"/>
        <v>0</v>
      </c>
      <c r="V83" s="56">
        <f t="shared" si="289"/>
        <v>0</v>
      </c>
      <c r="W83" s="56">
        <f t="shared" si="289"/>
        <v>0</v>
      </c>
      <c r="X83" s="56">
        <f t="shared" si="289"/>
        <v>0</v>
      </c>
      <c r="Y83" s="56">
        <f t="shared" si="289"/>
        <v>0</v>
      </c>
      <c r="Z83" s="56">
        <f t="shared" si="289"/>
        <v>0</v>
      </c>
      <c r="AA83" s="56">
        <f t="shared" si="289"/>
        <v>0</v>
      </c>
      <c r="AB83" s="56">
        <f t="shared" si="289"/>
        <v>0</v>
      </c>
      <c r="AC83" s="56">
        <f t="shared" si="289"/>
        <v>0</v>
      </c>
      <c r="AD83" s="56">
        <f t="shared" si="289"/>
        <v>0</v>
      </c>
      <c r="AE83" s="56">
        <f t="shared" si="289"/>
        <v>0</v>
      </c>
      <c r="AF83" s="56">
        <f t="shared" si="289"/>
        <v>0</v>
      </c>
      <c r="AG83" s="56">
        <f t="shared" si="289"/>
        <v>0</v>
      </c>
      <c r="AH83" s="56">
        <f t="shared" si="289"/>
        <v>0</v>
      </c>
      <c r="AI83" s="56">
        <f t="shared" si="289"/>
        <v>0</v>
      </c>
      <c r="AJ83" s="56">
        <f t="shared" si="289"/>
        <v>0</v>
      </c>
      <c r="AK83" s="56">
        <f t="shared" si="289"/>
        <v>0</v>
      </c>
      <c r="AL83" s="56">
        <f t="shared" si="289"/>
        <v>0</v>
      </c>
      <c r="AM83" s="56">
        <f t="shared" si="289"/>
        <v>0</v>
      </c>
      <c r="AN83" s="56">
        <f t="shared" si="289"/>
        <v>0</v>
      </c>
      <c r="AO83" s="56">
        <f t="shared" si="289"/>
        <v>0</v>
      </c>
      <c r="AP83" s="56">
        <f t="shared" si="289"/>
        <v>0</v>
      </c>
      <c r="AQ83" s="56">
        <f t="shared" si="289"/>
        <v>0</v>
      </c>
      <c r="AR83" s="56">
        <f t="shared" si="289"/>
        <v>0</v>
      </c>
      <c r="AS83" s="56">
        <f t="shared" si="289"/>
        <v>0</v>
      </c>
      <c r="AT83" s="56">
        <f t="shared" si="289"/>
        <v>0</v>
      </c>
      <c r="AU83" s="56">
        <f t="shared" si="289"/>
        <v>0</v>
      </c>
      <c r="AV83" s="56">
        <f t="shared" si="289"/>
        <v>0</v>
      </c>
      <c r="AW83" s="56">
        <f t="shared" si="289"/>
        <v>0</v>
      </c>
      <c r="AX83" s="56">
        <f t="shared" si="289"/>
        <v>0</v>
      </c>
      <c r="AY83" s="56">
        <f t="shared" si="289"/>
        <v>0</v>
      </c>
      <c r="AZ83" s="56">
        <f t="shared" si="289"/>
        <v>0</v>
      </c>
      <c r="BA83" s="56">
        <f t="shared" si="289"/>
        <v>0</v>
      </c>
      <c r="BB83" s="56">
        <f t="shared" si="289"/>
        <v>0</v>
      </c>
      <c r="BC83" s="56">
        <f t="shared" si="289"/>
        <v>0</v>
      </c>
      <c r="BD83" s="56">
        <f t="shared" si="289"/>
        <v>0</v>
      </c>
      <c r="BE83" s="56">
        <f t="shared" si="289"/>
        <v>0</v>
      </c>
      <c r="BF83" s="56">
        <f t="shared" si="289"/>
        <v>0</v>
      </c>
      <c r="BG83" s="56">
        <f t="shared" si="289"/>
        <v>0</v>
      </c>
      <c r="BH83" s="56">
        <f t="shared" si="289"/>
        <v>0</v>
      </c>
      <c r="BI83" s="56">
        <f t="shared" si="289"/>
        <v>0</v>
      </c>
      <c r="BJ83" s="56">
        <f t="shared" si="289"/>
        <v>0</v>
      </c>
      <c r="BK83" s="56">
        <f t="shared" si="289"/>
        <v>0</v>
      </c>
      <c r="BL83" s="56">
        <f t="shared" si="289"/>
        <v>0</v>
      </c>
      <c r="BM83" s="56">
        <f t="shared" si="289"/>
        <v>0</v>
      </c>
      <c r="BN83" s="56">
        <f t="shared" si="289"/>
        <v>0</v>
      </c>
      <c r="BO83" s="56">
        <f t="shared" si="289"/>
        <v>0</v>
      </c>
      <c r="BP83" s="56">
        <f t="shared" si="289"/>
        <v>0</v>
      </c>
      <c r="BQ83" s="56">
        <f t="shared" si="289"/>
        <v>0</v>
      </c>
      <c r="BR83" s="56">
        <f t="shared" si="288"/>
        <v>0</v>
      </c>
      <c r="BS83" s="56">
        <f t="shared" si="288"/>
        <v>0</v>
      </c>
      <c r="BT83" s="56">
        <f t="shared" si="288"/>
        <v>0</v>
      </c>
      <c r="BU83" s="56">
        <f t="shared" si="288"/>
        <v>0</v>
      </c>
      <c r="BV83" s="56">
        <f t="shared" si="288"/>
        <v>0</v>
      </c>
      <c r="BW83" s="56">
        <f t="shared" si="288"/>
        <v>0</v>
      </c>
      <c r="BX83" s="56">
        <f t="shared" si="288"/>
        <v>0</v>
      </c>
      <c r="BY83" s="56">
        <f t="shared" si="288"/>
        <v>0</v>
      </c>
      <c r="BZ83" s="56">
        <f t="shared" si="288"/>
        <v>0</v>
      </c>
      <c r="CA83" s="56">
        <f t="shared" si="288"/>
        <v>0</v>
      </c>
      <c r="CB83" s="56">
        <f t="shared" si="288"/>
        <v>0</v>
      </c>
      <c r="CC83" s="56">
        <f t="shared" si="288"/>
        <v>0</v>
      </c>
      <c r="CD83" s="56">
        <f t="shared" si="288"/>
        <v>0</v>
      </c>
      <c r="CE83" s="56">
        <f t="shared" si="288"/>
        <v>0</v>
      </c>
      <c r="CF83" s="56">
        <f t="shared" si="288"/>
        <v>0</v>
      </c>
      <c r="CG83" s="56">
        <f t="shared" si="288"/>
        <v>0</v>
      </c>
      <c r="CH83" s="56">
        <f t="shared" si="288"/>
        <v>0</v>
      </c>
      <c r="CI83" s="56">
        <f t="shared" si="288"/>
        <v>0</v>
      </c>
      <c r="CJ83" s="56">
        <f t="shared" si="288"/>
        <v>0</v>
      </c>
      <c r="CK83" s="56">
        <f t="shared" si="288"/>
        <v>0</v>
      </c>
      <c r="CL83" s="56">
        <f t="shared" si="288"/>
        <v>0</v>
      </c>
      <c r="CM83" s="56">
        <f t="shared" si="288"/>
        <v>0</v>
      </c>
      <c r="CN83" s="56">
        <f t="shared" si="288"/>
        <v>0</v>
      </c>
      <c r="CO83" s="56">
        <f t="shared" si="288"/>
        <v>0</v>
      </c>
      <c r="CP83" s="56">
        <f t="shared" si="288"/>
        <v>0</v>
      </c>
      <c r="CQ83" s="56">
        <f t="shared" si="288"/>
        <v>0</v>
      </c>
      <c r="CR83" s="56">
        <f t="shared" si="288"/>
        <v>0</v>
      </c>
      <c r="CS83" s="56">
        <f t="shared" si="288"/>
        <v>0</v>
      </c>
      <c r="CT83" s="56">
        <f t="shared" si="288"/>
        <v>0</v>
      </c>
      <c r="CU83" s="56">
        <f t="shared" si="288"/>
        <v>0</v>
      </c>
      <c r="CV83" s="56">
        <f t="shared" si="288"/>
        <v>0</v>
      </c>
      <c r="CW83" s="56">
        <f t="shared" si="288"/>
        <v>0</v>
      </c>
      <c r="CX83" s="56">
        <f t="shared" si="288"/>
        <v>0</v>
      </c>
      <c r="CY83" s="56">
        <f t="shared" si="288"/>
        <v>0</v>
      </c>
      <c r="CZ83" s="56">
        <f t="shared" si="288"/>
        <v>0</v>
      </c>
      <c r="DA83" s="56">
        <f t="shared" si="288"/>
        <v>0</v>
      </c>
      <c r="DB83" s="56">
        <f t="shared" si="288"/>
        <v>0</v>
      </c>
      <c r="DC83" s="56">
        <f t="shared" si="288"/>
        <v>0</v>
      </c>
      <c r="DD83" s="56">
        <f t="shared" si="288"/>
        <v>0</v>
      </c>
      <c r="DE83" s="56">
        <f t="shared" si="288"/>
        <v>0</v>
      </c>
      <c r="DF83" s="56">
        <f t="shared" si="288"/>
        <v>0</v>
      </c>
      <c r="DG83" s="56">
        <f t="shared" si="288"/>
        <v>0</v>
      </c>
      <c r="DH83" s="56">
        <f t="shared" si="288"/>
        <v>0</v>
      </c>
      <c r="DI83" s="56">
        <f t="shared" si="288"/>
        <v>0</v>
      </c>
      <c r="DJ83" s="56">
        <f t="shared" si="288"/>
        <v>0</v>
      </c>
      <c r="DK83" s="56">
        <f t="shared" si="288"/>
        <v>0</v>
      </c>
      <c r="DL83" s="56">
        <f t="shared" si="288"/>
        <v>0</v>
      </c>
      <c r="DM83" s="56">
        <f t="shared" si="288"/>
        <v>0</v>
      </c>
      <c r="DN83" s="56">
        <f t="shared" si="288"/>
        <v>0</v>
      </c>
      <c r="DO83" s="56">
        <f t="shared" si="288"/>
        <v>0</v>
      </c>
      <c r="DP83" s="56">
        <f t="shared" si="288"/>
        <v>0</v>
      </c>
      <c r="DQ83" s="56">
        <f t="shared" si="288"/>
        <v>0</v>
      </c>
      <c r="DR83" s="56">
        <f t="shared" si="288"/>
        <v>0</v>
      </c>
      <c r="DS83" s="56">
        <f t="shared" si="288"/>
        <v>0</v>
      </c>
      <c r="DT83" s="56">
        <f t="shared" si="288"/>
        <v>0</v>
      </c>
      <c r="DU83" s="56">
        <f t="shared" si="288"/>
        <v>0</v>
      </c>
    </row>
  </sheetData>
  <mergeCells count="1">
    <mergeCell ref="A1:D1"/>
  </mergeCells>
  <dataValidations count="1">
    <dataValidation type="list" allowBlank="1" showInputMessage="1" showErrorMessage="1" sqref="K6" xr:uid="{00000000-0002-0000-1600-000000000000}">
      <formula1>$K$7:$K$9</formula1>
    </dataValidation>
  </dataValidations>
  <pageMargins left="0.7" right="0.7" top="0.75" bottom="0.75" header="0.3" footer="0.3"/>
  <pageSetup paperSize="9"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DU273"/>
  <sheetViews>
    <sheetView topLeftCell="A70" workbookViewId="0">
      <selection activeCell="D77" sqref="D77:D81"/>
    </sheetView>
  </sheetViews>
  <sheetFormatPr defaultColWidth="9.21875" defaultRowHeight="11.25" customHeight="1"/>
  <cols>
    <col min="1" max="1" width="55.5546875" style="277" customWidth="1"/>
    <col min="2" max="2" width="9.21875" style="277"/>
    <col min="3" max="3" width="10.5546875" style="277" customWidth="1"/>
    <col min="4" max="4" width="10.44140625" style="277" customWidth="1"/>
    <col min="5" max="125" width="10.5546875" style="277" customWidth="1"/>
    <col min="126" max="16384" width="9.21875" style="277"/>
  </cols>
  <sheetData>
    <row r="1" spans="1:125" ht="11.25" customHeight="1" thickTop="1">
      <c r="A1" s="912" t="s">
        <v>304</v>
      </c>
      <c r="B1" s="913"/>
      <c r="C1" s="913"/>
      <c r="D1" s="914"/>
      <c r="E1" s="377">
        <f>'IIA Laika grafiks'!E1</f>
        <v>45930</v>
      </c>
      <c r="F1" s="377">
        <f>'IIA Laika grafiks'!F1</f>
        <v>46022</v>
      </c>
      <c r="G1" s="377">
        <f>'IIA Laika grafiks'!G1</f>
        <v>46112</v>
      </c>
      <c r="H1" s="377">
        <f>'IIA Laika grafiks'!H1</f>
        <v>46203</v>
      </c>
      <c r="I1" s="377">
        <f>'IIA Laika grafiks'!I1</f>
        <v>46295</v>
      </c>
      <c r="J1" s="377">
        <f>'IIA Laika grafiks'!J1</f>
        <v>46387</v>
      </c>
      <c r="K1" s="377">
        <f>'IIA Laika grafiks'!K1</f>
        <v>46477</v>
      </c>
      <c r="L1" s="377">
        <f>'IIA Laika grafiks'!L1</f>
        <v>46568</v>
      </c>
      <c r="M1" s="377">
        <f>'IIA Laika grafiks'!M1</f>
        <v>46660</v>
      </c>
      <c r="N1" s="377">
        <f>'IIA Laika grafiks'!N1</f>
        <v>46752</v>
      </c>
      <c r="O1" s="377">
        <f>'IIA Laika grafiks'!O1</f>
        <v>46843</v>
      </c>
      <c r="P1" s="377">
        <f>'IIA Laika grafiks'!P1</f>
        <v>46934</v>
      </c>
      <c r="Q1" s="377">
        <f>'IIA Laika grafiks'!Q1</f>
        <v>47026</v>
      </c>
      <c r="R1" s="377">
        <f>'IIA Laika grafiks'!R1</f>
        <v>47118</v>
      </c>
      <c r="S1" s="377">
        <f>'IIA Laika grafiks'!S1</f>
        <v>47208</v>
      </c>
      <c r="T1" s="377">
        <f>'IIA Laika grafiks'!T1</f>
        <v>47299</v>
      </c>
      <c r="U1" s="377">
        <f>'IIA Laika grafiks'!U1</f>
        <v>47391</v>
      </c>
      <c r="V1" s="377">
        <f>'IIA Laika grafiks'!V1</f>
        <v>47483</v>
      </c>
      <c r="W1" s="377">
        <f>'IIA Laika grafiks'!W1</f>
        <v>47573</v>
      </c>
      <c r="X1" s="377">
        <f>'IIA Laika grafiks'!X1</f>
        <v>47664</v>
      </c>
      <c r="Y1" s="377">
        <f>'IIA Laika grafiks'!Y1</f>
        <v>47756</v>
      </c>
      <c r="Z1" s="377">
        <f>'IIA Laika grafiks'!Z1</f>
        <v>47848</v>
      </c>
      <c r="AA1" s="377">
        <f>'IIA Laika grafiks'!AA1</f>
        <v>47938</v>
      </c>
      <c r="AB1" s="377">
        <f>'IIA Laika grafiks'!AB1</f>
        <v>48029</v>
      </c>
      <c r="AC1" s="377">
        <f>'IIA Laika grafiks'!AC1</f>
        <v>48121</v>
      </c>
      <c r="AD1" s="377">
        <f>'IIA Laika grafiks'!AD1</f>
        <v>48213</v>
      </c>
      <c r="AE1" s="377">
        <f>'IIA Laika grafiks'!AE1</f>
        <v>48304</v>
      </c>
      <c r="AF1" s="377">
        <f>'IIA Laika grafiks'!AF1</f>
        <v>48395</v>
      </c>
      <c r="AG1" s="377">
        <f>'IIA Laika grafiks'!AG1</f>
        <v>48487</v>
      </c>
      <c r="AH1" s="377">
        <f>'IIA Laika grafiks'!AH1</f>
        <v>48579</v>
      </c>
      <c r="AI1" s="377">
        <f>'IIA Laika grafiks'!AI1</f>
        <v>48669</v>
      </c>
      <c r="AJ1" s="377">
        <f>'IIA Laika grafiks'!AJ1</f>
        <v>48760</v>
      </c>
      <c r="AK1" s="377">
        <f>'IIA Laika grafiks'!AK1</f>
        <v>48852</v>
      </c>
      <c r="AL1" s="377">
        <f>'IIA Laika grafiks'!AL1</f>
        <v>48944</v>
      </c>
      <c r="AM1" s="377">
        <f>'IIA Laika grafiks'!AM1</f>
        <v>49034</v>
      </c>
      <c r="AN1" s="377">
        <f>'IIA Laika grafiks'!AN1</f>
        <v>49125</v>
      </c>
      <c r="AO1" s="377">
        <f>'IIA Laika grafiks'!AO1</f>
        <v>49217</v>
      </c>
      <c r="AP1" s="377">
        <f>'IIA Laika grafiks'!AP1</f>
        <v>49309</v>
      </c>
      <c r="AQ1" s="377">
        <f>'IIA Laika grafiks'!AQ1</f>
        <v>49399</v>
      </c>
      <c r="AR1" s="377">
        <f>'IIA Laika grafiks'!AR1</f>
        <v>49490</v>
      </c>
      <c r="AS1" s="377">
        <f>'IIA Laika grafiks'!AS1</f>
        <v>49582</v>
      </c>
      <c r="AT1" s="377">
        <f>'IIA Laika grafiks'!AT1</f>
        <v>49674</v>
      </c>
      <c r="AU1" s="377">
        <f>'IIA Laika grafiks'!AU1</f>
        <v>49765</v>
      </c>
      <c r="AV1" s="377">
        <f>'IIA Laika grafiks'!AV1</f>
        <v>49856</v>
      </c>
      <c r="AW1" s="377">
        <f>'IIA Laika grafiks'!AW1</f>
        <v>49948</v>
      </c>
      <c r="AX1" s="377">
        <f>'IIA Laika grafiks'!AX1</f>
        <v>50040</v>
      </c>
      <c r="AY1" s="377">
        <f>'IIA Laika grafiks'!AY1</f>
        <v>50130</v>
      </c>
      <c r="AZ1" s="377">
        <f>'IIA Laika grafiks'!AZ1</f>
        <v>50221</v>
      </c>
      <c r="BA1" s="377">
        <f>'IIA Laika grafiks'!BA1</f>
        <v>50313</v>
      </c>
      <c r="BB1" s="377">
        <f>'IIA Laika grafiks'!BB1</f>
        <v>50405</v>
      </c>
      <c r="BC1" s="377">
        <f>'IIA Laika grafiks'!BC1</f>
        <v>50495</v>
      </c>
      <c r="BD1" s="377">
        <f>'IIA Laika grafiks'!BD1</f>
        <v>50586</v>
      </c>
      <c r="BE1" s="377">
        <f>'IIA Laika grafiks'!BE1</f>
        <v>50678</v>
      </c>
      <c r="BF1" s="377">
        <f>'IIA Laika grafiks'!BF1</f>
        <v>50770</v>
      </c>
      <c r="BG1" s="377">
        <f>'IIA Laika grafiks'!BG1</f>
        <v>50860</v>
      </c>
      <c r="BH1" s="377">
        <f>'IIA Laika grafiks'!BH1</f>
        <v>50951</v>
      </c>
      <c r="BI1" s="377">
        <f>'IIA Laika grafiks'!BI1</f>
        <v>51043</v>
      </c>
      <c r="BJ1" s="377">
        <f>'IIA Laika grafiks'!BJ1</f>
        <v>51135</v>
      </c>
      <c r="BK1" s="377">
        <f>'IIA Laika grafiks'!BK1</f>
        <v>51226</v>
      </c>
      <c r="BL1" s="377">
        <f>'IIA Laika grafiks'!BL1</f>
        <v>51317</v>
      </c>
      <c r="BM1" s="377">
        <f>'IIA Laika grafiks'!BM1</f>
        <v>51409</v>
      </c>
      <c r="BN1" s="377" t="str">
        <f>'IIA Laika grafiks'!BN1</f>
        <v>-</v>
      </c>
      <c r="BO1" s="377" t="str">
        <f>'IIA Laika grafiks'!BO1</f>
        <v>-</v>
      </c>
      <c r="BP1" s="377" t="str">
        <f>'IIA Laika grafiks'!BP1</f>
        <v>-</v>
      </c>
      <c r="BQ1" s="377" t="str">
        <f>'IIA Laika grafiks'!BQ1</f>
        <v>-</v>
      </c>
      <c r="BR1" s="377" t="str">
        <f>'IIA Laika grafiks'!BR1</f>
        <v>-</v>
      </c>
      <c r="BS1" s="377" t="str">
        <f>'IIA Laika grafiks'!BS1</f>
        <v>-</v>
      </c>
      <c r="BT1" s="377" t="str">
        <f>'IIA Laika grafiks'!BT1</f>
        <v>-</v>
      </c>
      <c r="BU1" s="377" t="str">
        <f>'IIA Laika grafiks'!BU1</f>
        <v>-</v>
      </c>
      <c r="BV1" s="377" t="str">
        <f>'IIA Laika grafiks'!BV1</f>
        <v>-</v>
      </c>
      <c r="BW1" s="377" t="str">
        <f>'IIA Laika grafiks'!BW1</f>
        <v>-</v>
      </c>
      <c r="BX1" s="377" t="str">
        <f>'IIA Laika grafiks'!BX1</f>
        <v>-</v>
      </c>
      <c r="BY1" s="377" t="str">
        <f>'IIA Laika grafiks'!BY1</f>
        <v>-</v>
      </c>
      <c r="BZ1" s="377" t="str">
        <f>'IIA Laika grafiks'!BZ1</f>
        <v>-</v>
      </c>
      <c r="CA1" s="377" t="str">
        <f>'IIA Laika grafiks'!CA1</f>
        <v>-</v>
      </c>
      <c r="CB1" s="377" t="str">
        <f>'IIA Laika grafiks'!CB1</f>
        <v>-</v>
      </c>
      <c r="CC1" s="377" t="str">
        <f>'IIA Laika grafiks'!CC1</f>
        <v>-</v>
      </c>
      <c r="CD1" s="377" t="str">
        <f>'IIA Laika grafiks'!CD1</f>
        <v>-</v>
      </c>
      <c r="CE1" s="377" t="str">
        <f>'IIA Laika grafiks'!CE1</f>
        <v>-</v>
      </c>
      <c r="CF1" s="377" t="str">
        <f>'IIA Laika grafiks'!CF1</f>
        <v>-</v>
      </c>
      <c r="CG1" s="377" t="str">
        <f>'IIA Laika grafiks'!CG1</f>
        <v>-</v>
      </c>
      <c r="CH1" s="377" t="str">
        <f>'IIA Laika grafiks'!CH1</f>
        <v>-</v>
      </c>
      <c r="CI1" s="377" t="str">
        <f>'IIA Laika grafiks'!CI1</f>
        <v>-</v>
      </c>
      <c r="CJ1" s="377" t="str">
        <f>'IIA Laika grafiks'!CJ1</f>
        <v>-</v>
      </c>
      <c r="CK1" s="377" t="str">
        <f>'IIA Laika grafiks'!CK1</f>
        <v>-</v>
      </c>
      <c r="CL1" s="377" t="str">
        <f>'IIA Laika grafiks'!CL1</f>
        <v>-</v>
      </c>
      <c r="CM1" s="377" t="str">
        <f>'IIA Laika grafiks'!CM1</f>
        <v>-</v>
      </c>
      <c r="CN1" s="377" t="str">
        <f>'IIA Laika grafiks'!CN1</f>
        <v>-</v>
      </c>
      <c r="CO1" s="377" t="str">
        <f>'IIA Laika grafiks'!CO1</f>
        <v>-</v>
      </c>
      <c r="CP1" s="377" t="str">
        <f>'IIA Laika grafiks'!CP1</f>
        <v>-</v>
      </c>
      <c r="CQ1" s="377" t="str">
        <f>'IIA Laika grafiks'!CQ1</f>
        <v>-</v>
      </c>
      <c r="CR1" s="377" t="str">
        <f>'IIA Laika grafiks'!CR1</f>
        <v>-</v>
      </c>
      <c r="CS1" s="377" t="str">
        <f>'IIA Laika grafiks'!CS1</f>
        <v>-</v>
      </c>
      <c r="CT1" s="377" t="str">
        <f>'IIA Laika grafiks'!CT1</f>
        <v>-</v>
      </c>
      <c r="CU1" s="377" t="str">
        <f>'IIA Laika grafiks'!CU1</f>
        <v>-</v>
      </c>
      <c r="CV1" s="377" t="str">
        <f>'IIA Laika grafiks'!CV1</f>
        <v>-</v>
      </c>
      <c r="CW1" s="377" t="str">
        <f>'IIA Laika grafiks'!CW1</f>
        <v>-</v>
      </c>
      <c r="CX1" s="377" t="str">
        <f>'IIA Laika grafiks'!CX1</f>
        <v>-</v>
      </c>
      <c r="CY1" s="377" t="str">
        <f>'IIA Laika grafiks'!CY1</f>
        <v>-</v>
      </c>
      <c r="CZ1" s="377" t="str">
        <f>'IIA Laika grafiks'!CZ1</f>
        <v>-</v>
      </c>
      <c r="DA1" s="377" t="str">
        <f>'IIA Laika grafiks'!DA1</f>
        <v>-</v>
      </c>
      <c r="DB1" s="377" t="str">
        <f>'IIA Laika grafiks'!DB1</f>
        <v>-</v>
      </c>
      <c r="DC1" s="377" t="str">
        <f>'IIA Laika grafiks'!DC1</f>
        <v>-</v>
      </c>
      <c r="DD1" s="377" t="str">
        <f>'IIA Laika grafiks'!DD1</f>
        <v>-</v>
      </c>
      <c r="DE1" s="377" t="str">
        <f>'IIA Laika grafiks'!DE1</f>
        <v>-</v>
      </c>
      <c r="DF1" s="377" t="str">
        <f>'IIA Laika grafiks'!DF1</f>
        <v>-</v>
      </c>
      <c r="DG1" s="377" t="str">
        <f>'IIA Laika grafiks'!DG1</f>
        <v>-</v>
      </c>
      <c r="DH1" s="377" t="str">
        <f>'IIA Laika grafiks'!DH1</f>
        <v>-</v>
      </c>
      <c r="DI1" s="377" t="str">
        <f>'IIA Laika grafiks'!DI1</f>
        <v>-</v>
      </c>
      <c r="DJ1" s="377" t="str">
        <f>'IIA Laika grafiks'!DJ1</f>
        <v>-</v>
      </c>
      <c r="DK1" s="377" t="str">
        <f>'IIA Laika grafiks'!DK1</f>
        <v>-</v>
      </c>
      <c r="DL1" s="377" t="str">
        <f>'IIA Laika grafiks'!DL1</f>
        <v>-</v>
      </c>
      <c r="DM1" s="377" t="str">
        <f>'IIA Laika grafiks'!DM1</f>
        <v>-</v>
      </c>
      <c r="DN1" s="377" t="str">
        <f>'IIA Laika grafiks'!DN1</f>
        <v>-</v>
      </c>
      <c r="DO1" s="377" t="str">
        <f>'IIA Laika grafiks'!DO1</f>
        <v>-</v>
      </c>
      <c r="DP1" s="377" t="str">
        <f>'IIA Laika grafiks'!DP1</f>
        <v>-</v>
      </c>
      <c r="DQ1" s="377" t="str">
        <f>'IIA Laika grafiks'!DQ1</f>
        <v>-</v>
      </c>
      <c r="DR1" s="377" t="str">
        <f>'IIA Laika grafiks'!DR1</f>
        <v>-</v>
      </c>
      <c r="DS1" s="377" t="str">
        <f>'IIA Laika grafiks'!DS1</f>
        <v>-</v>
      </c>
      <c r="DT1" s="377" t="str">
        <f>'IIA Laika grafiks'!DT1</f>
        <v>-</v>
      </c>
      <c r="DU1" s="534" t="str">
        <f>'IIA Laika grafiks'!DU1</f>
        <v>-</v>
      </c>
    </row>
    <row r="2" spans="1:125" ht="11.25" customHeight="1">
      <c r="A2" s="380"/>
      <c r="B2" s="380"/>
      <c r="C2" s="380"/>
      <c r="D2" s="380"/>
      <c r="E2" s="378">
        <f>'IIA Laika grafiks'!E2</f>
        <v>0</v>
      </c>
      <c r="F2" s="378">
        <f>'IIA Laika grafiks'!F2</f>
        <v>1</v>
      </c>
      <c r="G2" s="378">
        <f>'IIA Laika grafiks'!G2</f>
        <v>2</v>
      </c>
      <c r="H2" s="378">
        <f>'IIA Laika grafiks'!H2</f>
        <v>3</v>
      </c>
      <c r="I2" s="378">
        <f>'IIA Laika grafiks'!I2</f>
        <v>4</v>
      </c>
      <c r="J2" s="378">
        <f>'IIA Laika grafiks'!J2</f>
        <v>5</v>
      </c>
      <c r="K2" s="378">
        <f>'IIA Laika grafiks'!K2</f>
        <v>6</v>
      </c>
      <c r="L2" s="378">
        <f>'IIA Laika grafiks'!L2</f>
        <v>7</v>
      </c>
      <c r="M2" s="378">
        <f>'IIA Laika grafiks'!M2</f>
        <v>8</v>
      </c>
      <c r="N2" s="378">
        <f>'IIA Laika grafiks'!N2</f>
        <v>9</v>
      </c>
      <c r="O2" s="378">
        <f>'IIA Laika grafiks'!O2</f>
        <v>10</v>
      </c>
      <c r="P2" s="378">
        <f>'IIA Laika grafiks'!P2</f>
        <v>11</v>
      </c>
      <c r="Q2" s="378">
        <f>'IIA Laika grafiks'!Q2</f>
        <v>12</v>
      </c>
      <c r="R2" s="378">
        <f>'IIA Laika grafiks'!R2</f>
        <v>13</v>
      </c>
      <c r="S2" s="378">
        <f>'IIA Laika grafiks'!S2</f>
        <v>14</v>
      </c>
      <c r="T2" s="378">
        <f>'IIA Laika grafiks'!T2</f>
        <v>15</v>
      </c>
      <c r="U2" s="378">
        <f>'IIA Laika grafiks'!U2</f>
        <v>16</v>
      </c>
      <c r="V2" s="378">
        <f>'IIA Laika grafiks'!V2</f>
        <v>17</v>
      </c>
      <c r="W2" s="378">
        <f>'IIA Laika grafiks'!W2</f>
        <v>18</v>
      </c>
      <c r="X2" s="378">
        <f>'IIA Laika grafiks'!X2</f>
        <v>19</v>
      </c>
      <c r="Y2" s="378">
        <f>'IIA Laika grafiks'!Y2</f>
        <v>20</v>
      </c>
      <c r="Z2" s="378">
        <f>'IIA Laika grafiks'!Z2</f>
        <v>21</v>
      </c>
      <c r="AA2" s="378">
        <f>'IIA Laika grafiks'!AA2</f>
        <v>22</v>
      </c>
      <c r="AB2" s="378">
        <f>'IIA Laika grafiks'!AB2</f>
        <v>23</v>
      </c>
      <c r="AC2" s="378">
        <f>'IIA Laika grafiks'!AC2</f>
        <v>24</v>
      </c>
      <c r="AD2" s="378">
        <f>'IIA Laika grafiks'!AD2</f>
        <v>25</v>
      </c>
      <c r="AE2" s="378">
        <f>'IIA Laika grafiks'!AE2</f>
        <v>26</v>
      </c>
      <c r="AF2" s="378">
        <f>'IIA Laika grafiks'!AF2</f>
        <v>27</v>
      </c>
      <c r="AG2" s="378">
        <f>'IIA Laika grafiks'!AG2</f>
        <v>28</v>
      </c>
      <c r="AH2" s="378">
        <f>'IIA Laika grafiks'!AH2</f>
        <v>29</v>
      </c>
      <c r="AI2" s="378">
        <f>'IIA Laika grafiks'!AI2</f>
        <v>30</v>
      </c>
      <c r="AJ2" s="378">
        <f>'IIA Laika grafiks'!AJ2</f>
        <v>31</v>
      </c>
      <c r="AK2" s="378">
        <f>'IIA Laika grafiks'!AK2</f>
        <v>32</v>
      </c>
      <c r="AL2" s="378">
        <f>'IIA Laika grafiks'!AL2</f>
        <v>33</v>
      </c>
      <c r="AM2" s="378">
        <f>'IIA Laika grafiks'!AM2</f>
        <v>34</v>
      </c>
      <c r="AN2" s="378">
        <f>'IIA Laika grafiks'!AN2</f>
        <v>35</v>
      </c>
      <c r="AO2" s="378">
        <f>'IIA Laika grafiks'!AO2</f>
        <v>36</v>
      </c>
      <c r="AP2" s="378">
        <f>'IIA Laika grafiks'!AP2</f>
        <v>37</v>
      </c>
      <c r="AQ2" s="378">
        <f>'IIA Laika grafiks'!AQ2</f>
        <v>38</v>
      </c>
      <c r="AR2" s="378">
        <f>'IIA Laika grafiks'!AR2</f>
        <v>39</v>
      </c>
      <c r="AS2" s="378">
        <f>'IIA Laika grafiks'!AS2</f>
        <v>40</v>
      </c>
      <c r="AT2" s="378">
        <f>'IIA Laika grafiks'!AT2</f>
        <v>41</v>
      </c>
      <c r="AU2" s="378">
        <f>'IIA Laika grafiks'!AU2</f>
        <v>42</v>
      </c>
      <c r="AV2" s="378">
        <f>'IIA Laika grafiks'!AV2</f>
        <v>43</v>
      </c>
      <c r="AW2" s="378">
        <f>'IIA Laika grafiks'!AW2</f>
        <v>44</v>
      </c>
      <c r="AX2" s="378">
        <f>'IIA Laika grafiks'!AX2</f>
        <v>45</v>
      </c>
      <c r="AY2" s="378">
        <f>'IIA Laika grafiks'!AY2</f>
        <v>46</v>
      </c>
      <c r="AZ2" s="378">
        <f>'IIA Laika grafiks'!AZ2</f>
        <v>47</v>
      </c>
      <c r="BA2" s="378">
        <f>'IIA Laika grafiks'!BA2</f>
        <v>48</v>
      </c>
      <c r="BB2" s="378">
        <f>'IIA Laika grafiks'!BB2</f>
        <v>49</v>
      </c>
      <c r="BC2" s="378">
        <f>'IIA Laika grafiks'!BC2</f>
        <v>50</v>
      </c>
      <c r="BD2" s="378">
        <f>'IIA Laika grafiks'!BD2</f>
        <v>51</v>
      </c>
      <c r="BE2" s="378">
        <f>'IIA Laika grafiks'!BE2</f>
        <v>52</v>
      </c>
      <c r="BF2" s="378">
        <f>'IIA Laika grafiks'!BF2</f>
        <v>53</v>
      </c>
      <c r="BG2" s="378">
        <f>'IIA Laika grafiks'!BG2</f>
        <v>54</v>
      </c>
      <c r="BH2" s="378">
        <f>'IIA Laika grafiks'!BH2</f>
        <v>55</v>
      </c>
      <c r="BI2" s="378">
        <f>'IIA Laika grafiks'!BI2</f>
        <v>56</v>
      </c>
      <c r="BJ2" s="378">
        <f>'IIA Laika grafiks'!BJ2</f>
        <v>57</v>
      </c>
      <c r="BK2" s="378">
        <f>'IIA Laika grafiks'!BK2</f>
        <v>58</v>
      </c>
      <c r="BL2" s="378">
        <f>'IIA Laika grafiks'!BL2</f>
        <v>59</v>
      </c>
      <c r="BM2" s="378">
        <f>'IIA Laika grafiks'!BM2</f>
        <v>60</v>
      </c>
      <c r="BN2" s="378">
        <f>'IIA Laika grafiks'!BN2</f>
        <v>61</v>
      </c>
      <c r="BO2" s="378">
        <f>'IIA Laika grafiks'!BO2</f>
        <v>62</v>
      </c>
      <c r="BP2" s="378">
        <f>'IIA Laika grafiks'!BP2</f>
        <v>63</v>
      </c>
      <c r="BQ2" s="378">
        <f>'IIA Laika grafiks'!BQ2</f>
        <v>64</v>
      </c>
      <c r="BR2" s="378">
        <f>'IIA Laika grafiks'!BR2</f>
        <v>65</v>
      </c>
      <c r="BS2" s="378">
        <f>'IIA Laika grafiks'!BS2</f>
        <v>66</v>
      </c>
      <c r="BT2" s="378">
        <f>'IIA Laika grafiks'!BT2</f>
        <v>67</v>
      </c>
      <c r="BU2" s="378">
        <f>'IIA Laika grafiks'!BU2</f>
        <v>68</v>
      </c>
      <c r="BV2" s="378">
        <f>'IIA Laika grafiks'!BV2</f>
        <v>69</v>
      </c>
      <c r="BW2" s="378">
        <f>'IIA Laika grafiks'!BW2</f>
        <v>70</v>
      </c>
      <c r="BX2" s="378">
        <f>'IIA Laika grafiks'!BX2</f>
        <v>71</v>
      </c>
      <c r="BY2" s="378">
        <f>'IIA Laika grafiks'!BY2</f>
        <v>72</v>
      </c>
      <c r="BZ2" s="378">
        <f>'IIA Laika grafiks'!BZ2</f>
        <v>73</v>
      </c>
      <c r="CA2" s="378">
        <f>'IIA Laika grafiks'!CA2</f>
        <v>74</v>
      </c>
      <c r="CB2" s="378">
        <f>'IIA Laika grafiks'!CB2</f>
        <v>75</v>
      </c>
      <c r="CC2" s="378">
        <f>'IIA Laika grafiks'!CC2</f>
        <v>76</v>
      </c>
      <c r="CD2" s="378">
        <f>'IIA Laika grafiks'!CD2</f>
        <v>77</v>
      </c>
      <c r="CE2" s="378">
        <f>'IIA Laika grafiks'!CE2</f>
        <v>78</v>
      </c>
      <c r="CF2" s="378">
        <f>'IIA Laika grafiks'!CF2</f>
        <v>79</v>
      </c>
      <c r="CG2" s="378">
        <f>'IIA Laika grafiks'!CG2</f>
        <v>80</v>
      </c>
      <c r="CH2" s="378">
        <f>'IIA Laika grafiks'!CH2</f>
        <v>81</v>
      </c>
      <c r="CI2" s="378">
        <f>'IIA Laika grafiks'!CI2</f>
        <v>82</v>
      </c>
      <c r="CJ2" s="378">
        <f>'IIA Laika grafiks'!CJ2</f>
        <v>83</v>
      </c>
      <c r="CK2" s="378">
        <f>'IIA Laika grafiks'!CK2</f>
        <v>84</v>
      </c>
      <c r="CL2" s="378">
        <f>'IIA Laika grafiks'!CL2</f>
        <v>85</v>
      </c>
      <c r="CM2" s="378">
        <f>'IIA Laika grafiks'!CM2</f>
        <v>86</v>
      </c>
      <c r="CN2" s="378">
        <f>'IIA Laika grafiks'!CN2</f>
        <v>87</v>
      </c>
      <c r="CO2" s="378">
        <f>'IIA Laika grafiks'!CO2</f>
        <v>88</v>
      </c>
      <c r="CP2" s="378">
        <f>'IIA Laika grafiks'!CP2</f>
        <v>89</v>
      </c>
      <c r="CQ2" s="378">
        <f>'IIA Laika grafiks'!CQ2</f>
        <v>90</v>
      </c>
      <c r="CR2" s="378">
        <f>'IIA Laika grafiks'!CR2</f>
        <v>91</v>
      </c>
      <c r="CS2" s="378">
        <f>'IIA Laika grafiks'!CS2</f>
        <v>92</v>
      </c>
      <c r="CT2" s="378">
        <f>'IIA Laika grafiks'!CT2</f>
        <v>93</v>
      </c>
      <c r="CU2" s="378">
        <f>'IIA Laika grafiks'!CU2</f>
        <v>94</v>
      </c>
      <c r="CV2" s="378">
        <f>'IIA Laika grafiks'!CV2</f>
        <v>95</v>
      </c>
      <c r="CW2" s="378">
        <f>'IIA Laika grafiks'!CW2</f>
        <v>96</v>
      </c>
      <c r="CX2" s="378">
        <f>'IIA Laika grafiks'!CX2</f>
        <v>97</v>
      </c>
      <c r="CY2" s="378">
        <f>'IIA Laika grafiks'!CY2</f>
        <v>98</v>
      </c>
      <c r="CZ2" s="378">
        <f>'IIA Laika grafiks'!CZ2</f>
        <v>99</v>
      </c>
      <c r="DA2" s="378">
        <f>'IIA Laika grafiks'!DA2</f>
        <v>100</v>
      </c>
      <c r="DB2" s="378">
        <f>'IIA Laika grafiks'!DB2</f>
        <v>101</v>
      </c>
      <c r="DC2" s="378">
        <f>'IIA Laika grafiks'!DC2</f>
        <v>102</v>
      </c>
      <c r="DD2" s="378">
        <f>'IIA Laika grafiks'!DD2</f>
        <v>103</v>
      </c>
      <c r="DE2" s="378">
        <f>'IIA Laika grafiks'!DE2</f>
        <v>104</v>
      </c>
      <c r="DF2" s="378">
        <f>'IIA Laika grafiks'!DF2</f>
        <v>105</v>
      </c>
      <c r="DG2" s="378">
        <f>'IIA Laika grafiks'!DG2</f>
        <v>106</v>
      </c>
      <c r="DH2" s="378">
        <f>'IIA Laika grafiks'!DH2</f>
        <v>107</v>
      </c>
      <c r="DI2" s="378">
        <f>'IIA Laika grafiks'!DI2</f>
        <v>108</v>
      </c>
      <c r="DJ2" s="378">
        <f>'IIA Laika grafiks'!DJ2</f>
        <v>109</v>
      </c>
      <c r="DK2" s="378">
        <f>'IIA Laika grafiks'!DK2</f>
        <v>110</v>
      </c>
      <c r="DL2" s="378">
        <f>'IIA Laika grafiks'!DL2</f>
        <v>111</v>
      </c>
      <c r="DM2" s="378">
        <f>'IIA Laika grafiks'!DM2</f>
        <v>112</v>
      </c>
      <c r="DN2" s="378">
        <f>'IIA Laika grafiks'!DN2</f>
        <v>113</v>
      </c>
      <c r="DO2" s="378">
        <f>'IIA Laika grafiks'!DO2</f>
        <v>114</v>
      </c>
      <c r="DP2" s="378">
        <f>'IIA Laika grafiks'!DP2</f>
        <v>115</v>
      </c>
      <c r="DQ2" s="378">
        <f>'IIA Laika grafiks'!DQ2</f>
        <v>116</v>
      </c>
      <c r="DR2" s="378">
        <f>'IIA Laika grafiks'!DR2</f>
        <v>117</v>
      </c>
      <c r="DS2" s="378">
        <f>'IIA Laika grafiks'!DS2</f>
        <v>118</v>
      </c>
      <c r="DT2" s="378">
        <f>'IIA Laika grafiks'!DT2</f>
        <v>119</v>
      </c>
      <c r="DU2" s="378">
        <f>'IIA Laika grafiks'!DU2</f>
        <v>120</v>
      </c>
    </row>
    <row r="3" spans="1:125" s="399" customFormat="1" ht="11.25" customHeight="1">
      <c r="A3" s="357"/>
      <c r="B3" s="398" t="s">
        <v>0</v>
      </c>
      <c r="C3" s="380"/>
      <c r="D3" s="380"/>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c r="BR3" s="378"/>
      <c r="BS3" s="378"/>
      <c r="BT3" s="378"/>
      <c r="BU3" s="378"/>
      <c r="BV3" s="378"/>
      <c r="BW3" s="378"/>
      <c r="BX3" s="378"/>
      <c r="BY3" s="378"/>
      <c r="BZ3" s="378"/>
      <c r="CA3" s="378"/>
      <c r="CB3" s="378"/>
      <c r="CC3" s="378"/>
      <c r="CD3" s="378"/>
      <c r="CE3" s="378"/>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row>
    <row r="4" spans="1:125" ht="11.25" customHeight="1">
      <c r="A4" s="380"/>
      <c r="B4" s="380"/>
      <c r="C4" s="380"/>
      <c r="D4" s="380"/>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8"/>
      <c r="BO4" s="378"/>
      <c r="BP4" s="378"/>
      <c r="BQ4" s="378"/>
      <c r="BR4" s="378"/>
      <c r="BS4" s="378"/>
      <c r="BT4" s="378"/>
      <c r="BU4" s="378"/>
      <c r="BV4" s="378"/>
      <c r="BW4" s="378"/>
      <c r="BX4" s="378"/>
      <c r="BY4" s="378"/>
      <c r="BZ4" s="378"/>
      <c r="CA4" s="378"/>
      <c r="CB4" s="378"/>
      <c r="CC4" s="378"/>
      <c r="CD4" s="378"/>
      <c r="CE4" s="378"/>
      <c r="CF4" s="378"/>
      <c r="CG4" s="378"/>
      <c r="CH4" s="378"/>
      <c r="CI4" s="378"/>
      <c r="CJ4" s="378"/>
      <c r="CK4" s="378"/>
      <c r="CL4" s="378"/>
      <c r="CM4" s="378"/>
      <c r="CN4" s="378"/>
      <c r="CO4" s="378"/>
      <c r="CP4" s="378"/>
      <c r="CQ4" s="378"/>
      <c r="CR4" s="378"/>
      <c r="CS4" s="378"/>
      <c r="CT4" s="378"/>
      <c r="CU4" s="378"/>
      <c r="CV4" s="378"/>
      <c r="CW4" s="378"/>
      <c r="CX4" s="378"/>
      <c r="CY4" s="378"/>
      <c r="CZ4" s="378"/>
      <c r="DA4" s="378"/>
      <c r="DB4" s="378"/>
      <c r="DC4" s="378"/>
      <c r="DD4" s="378"/>
      <c r="DE4" s="378"/>
      <c r="DF4" s="378"/>
      <c r="DG4" s="378"/>
      <c r="DH4" s="378"/>
      <c r="DI4" s="378"/>
      <c r="DJ4" s="378"/>
      <c r="DK4" s="378"/>
      <c r="DL4" s="378"/>
      <c r="DM4" s="378"/>
      <c r="DN4" s="378"/>
      <c r="DO4" s="378"/>
      <c r="DP4" s="378"/>
      <c r="DQ4" s="378"/>
      <c r="DR4" s="378"/>
      <c r="DS4" s="378"/>
      <c r="DT4" s="378"/>
      <c r="DU4" s="378"/>
    </row>
    <row r="5" spans="1:125" s="381" customFormat="1" ht="11.25" customHeight="1">
      <c r="A5" s="379" t="s">
        <v>657</v>
      </c>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row>
    <row r="6" spans="1:125" s="386" customFormat="1" ht="11.25" customHeight="1">
      <c r="A6" s="425"/>
      <c r="B6" s="425"/>
      <c r="C6" s="425"/>
      <c r="D6" s="425"/>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8"/>
      <c r="BA6" s="378"/>
      <c r="BB6" s="378"/>
      <c r="BC6" s="378"/>
      <c r="BD6" s="378"/>
      <c r="BE6" s="378"/>
      <c r="BF6" s="378"/>
      <c r="BG6" s="378"/>
      <c r="BH6" s="378"/>
      <c r="BI6" s="378"/>
      <c r="BJ6" s="378"/>
      <c r="BK6" s="378"/>
      <c r="BL6" s="378"/>
      <c r="BM6" s="378"/>
      <c r="BN6" s="378"/>
      <c r="BO6" s="378"/>
      <c r="BP6" s="378"/>
      <c r="BQ6" s="378"/>
      <c r="BR6" s="378"/>
      <c r="BS6" s="378"/>
      <c r="BT6" s="378"/>
      <c r="BU6" s="378"/>
      <c r="BV6" s="378"/>
      <c r="BW6" s="378"/>
      <c r="BX6" s="378"/>
      <c r="BY6" s="378"/>
      <c r="BZ6" s="378"/>
      <c r="CA6" s="378"/>
      <c r="CB6" s="378"/>
      <c r="CC6" s="378"/>
      <c r="CD6" s="378"/>
      <c r="CE6" s="378"/>
      <c r="CF6" s="378"/>
      <c r="CG6" s="378"/>
      <c r="CH6" s="378"/>
      <c r="CI6" s="378"/>
      <c r="CJ6" s="378"/>
      <c r="CK6" s="378"/>
      <c r="CL6" s="378"/>
      <c r="CM6" s="378"/>
      <c r="CN6" s="378"/>
      <c r="CO6" s="378"/>
      <c r="CP6" s="378"/>
      <c r="CQ6" s="378"/>
      <c r="CR6" s="378"/>
      <c r="CS6" s="378"/>
      <c r="CT6" s="378"/>
      <c r="CU6" s="378"/>
      <c r="CV6" s="378"/>
      <c r="CW6" s="378"/>
      <c r="CX6" s="378"/>
      <c r="CY6" s="378"/>
      <c r="CZ6" s="378"/>
      <c r="DA6" s="378"/>
      <c r="DB6" s="378"/>
      <c r="DC6" s="378"/>
      <c r="DD6" s="378"/>
      <c r="DE6" s="378"/>
      <c r="DF6" s="378"/>
      <c r="DG6" s="378"/>
      <c r="DH6" s="378"/>
      <c r="DI6" s="378"/>
      <c r="DJ6" s="378"/>
      <c r="DK6" s="378"/>
      <c r="DL6" s="378"/>
      <c r="DM6" s="378"/>
      <c r="DN6" s="378"/>
      <c r="DO6" s="378"/>
      <c r="DP6" s="378"/>
      <c r="DQ6" s="378"/>
      <c r="DR6" s="378"/>
      <c r="DS6" s="378"/>
      <c r="DT6" s="378"/>
      <c r="DU6" s="378"/>
    </row>
    <row r="7" spans="1:125" s="386" customFormat="1" ht="11.25" customHeight="1">
      <c r="A7" s="427" t="s">
        <v>658</v>
      </c>
      <c r="B7" s="427" t="s">
        <v>33</v>
      </c>
      <c r="C7" s="431">
        <v>0.04</v>
      </c>
      <c r="D7" s="425"/>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8"/>
      <c r="BX7" s="378"/>
      <c r="BY7" s="378"/>
      <c r="BZ7" s="378"/>
      <c r="CA7" s="378"/>
      <c r="CB7" s="378"/>
      <c r="CC7" s="378"/>
      <c r="CD7" s="378"/>
      <c r="CE7" s="378"/>
      <c r="CF7" s="378"/>
      <c r="CG7" s="378"/>
      <c r="CH7" s="378"/>
      <c r="CI7" s="378"/>
      <c r="CJ7" s="378"/>
      <c r="CK7" s="378"/>
      <c r="CL7" s="378"/>
      <c r="CM7" s="378"/>
      <c r="CN7" s="378"/>
      <c r="CO7" s="378"/>
      <c r="CP7" s="378"/>
      <c r="CQ7" s="378"/>
      <c r="CR7" s="378"/>
      <c r="CS7" s="378"/>
      <c r="CT7" s="378"/>
      <c r="CU7" s="378"/>
      <c r="CV7" s="378"/>
      <c r="CW7" s="378"/>
      <c r="CX7" s="378"/>
      <c r="CY7" s="378"/>
      <c r="CZ7" s="378"/>
      <c r="DA7" s="378"/>
      <c r="DB7" s="378"/>
      <c r="DC7" s="378"/>
      <c r="DD7" s="378"/>
      <c r="DE7" s="378"/>
      <c r="DF7" s="378"/>
      <c r="DG7" s="378"/>
      <c r="DH7" s="378"/>
      <c r="DI7" s="378"/>
      <c r="DJ7" s="378"/>
      <c r="DK7" s="378"/>
      <c r="DL7" s="378"/>
      <c r="DM7" s="378"/>
      <c r="DN7" s="378"/>
      <c r="DO7" s="378"/>
      <c r="DP7" s="378"/>
      <c r="DQ7" s="378"/>
      <c r="DR7" s="378"/>
      <c r="DS7" s="378"/>
      <c r="DT7" s="378"/>
      <c r="DU7" s="378"/>
    </row>
    <row r="8" spans="1:125" s="386" customFormat="1" ht="11.25" customHeight="1">
      <c r="A8" s="425"/>
      <c r="B8" s="425"/>
      <c r="C8" s="425"/>
      <c r="D8" s="425"/>
      <c r="E8" s="378"/>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c r="AR8" s="378"/>
      <c r="AS8" s="378"/>
      <c r="AT8" s="378"/>
      <c r="AU8" s="378"/>
      <c r="AV8" s="378"/>
      <c r="AW8" s="378"/>
      <c r="AX8" s="378"/>
      <c r="AY8" s="378"/>
      <c r="AZ8" s="378"/>
      <c r="BA8" s="378"/>
      <c r="BB8" s="378"/>
      <c r="BC8" s="378"/>
      <c r="BD8" s="378"/>
      <c r="BE8" s="378"/>
      <c r="BF8" s="378"/>
      <c r="BG8" s="378"/>
      <c r="BH8" s="378"/>
      <c r="BI8" s="378"/>
      <c r="BJ8" s="378"/>
      <c r="BK8" s="378"/>
      <c r="BL8" s="378"/>
      <c r="BM8" s="378"/>
      <c r="BN8" s="378"/>
      <c r="BO8" s="378"/>
      <c r="BP8" s="378"/>
      <c r="BQ8" s="378"/>
      <c r="BR8" s="378"/>
      <c r="BS8" s="378"/>
      <c r="BT8" s="378"/>
      <c r="BU8" s="378"/>
      <c r="BV8" s="378"/>
      <c r="BW8" s="378"/>
      <c r="BX8" s="378"/>
      <c r="BY8" s="378"/>
      <c r="BZ8" s="378"/>
      <c r="CA8" s="378"/>
      <c r="CB8" s="378"/>
      <c r="CC8" s="378"/>
      <c r="CD8" s="378"/>
      <c r="CE8" s="378"/>
      <c r="CF8" s="378"/>
      <c r="CG8" s="378"/>
      <c r="CH8" s="378"/>
      <c r="CI8" s="378"/>
      <c r="CJ8" s="378"/>
      <c r="CK8" s="378"/>
      <c r="CL8" s="378"/>
      <c r="CM8" s="378"/>
      <c r="CN8" s="378"/>
      <c r="CO8" s="378"/>
      <c r="CP8" s="378"/>
      <c r="CQ8" s="378"/>
      <c r="CR8" s="378"/>
      <c r="CS8" s="378"/>
      <c r="CT8" s="378"/>
      <c r="CU8" s="378"/>
      <c r="CV8" s="378"/>
      <c r="CW8" s="378"/>
      <c r="CX8" s="378"/>
      <c r="CY8" s="378"/>
      <c r="CZ8" s="378"/>
      <c r="DA8" s="378"/>
      <c r="DB8" s="378"/>
      <c r="DC8" s="378"/>
      <c r="DD8" s="378"/>
      <c r="DE8" s="378"/>
      <c r="DF8" s="378"/>
      <c r="DG8" s="378"/>
      <c r="DH8" s="378"/>
      <c r="DI8" s="378"/>
      <c r="DJ8" s="378"/>
      <c r="DK8" s="378"/>
      <c r="DL8" s="378"/>
      <c r="DM8" s="378"/>
      <c r="DN8" s="378"/>
      <c r="DO8" s="378"/>
      <c r="DP8" s="378"/>
      <c r="DQ8" s="378"/>
      <c r="DR8" s="378"/>
      <c r="DS8" s="378"/>
      <c r="DT8" s="378"/>
      <c r="DU8" s="378"/>
    </row>
    <row r="9" spans="1:125" s="381" customFormat="1" ht="11.25" customHeight="1">
      <c r="A9" s="379" t="s">
        <v>660</v>
      </c>
      <c r="B9" s="379"/>
      <c r="C9" s="379"/>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379"/>
      <c r="BT9" s="379"/>
      <c r="BU9" s="379"/>
      <c r="BV9" s="379"/>
      <c r="BW9" s="379"/>
      <c r="BX9" s="379"/>
      <c r="BY9" s="379"/>
      <c r="BZ9" s="379"/>
      <c r="CA9" s="379"/>
      <c r="CB9" s="379"/>
      <c r="CC9" s="379"/>
      <c r="CD9" s="379"/>
      <c r="CE9" s="379"/>
      <c r="CF9" s="379"/>
      <c r="CG9" s="379"/>
      <c r="CH9" s="379"/>
      <c r="CI9" s="379"/>
      <c r="CJ9" s="379"/>
      <c r="CK9" s="379"/>
      <c r="CL9" s="379"/>
      <c r="CM9" s="379"/>
      <c r="CN9" s="379"/>
      <c r="CO9" s="379"/>
      <c r="CP9" s="379"/>
      <c r="CQ9" s="379"/>
      <c r="CR9" s="379"/>
      <c r="CS9" s="379"/>
      <c r="CT9" s="379"/>
      <c r="CU9" s="379"/>
      <c r="CV9" s="379"/>
      <c r="CW9" s="379"/>
      <c r="CX9" s="379"/>
      <c r="CY9" s="379"/>
      <c r="CZ9" s="379"/>
      <c r="DA9" s="379"/>
      <c r="DB9" s="379"/>
      <c r="DC9" s="379"/>
      <c r="DD9" s="379"/>
      <c r="DE9" s="379"/>
      <c r="DF9" s="379"/>
      <c r="DG9" s="379"/>
      <c r="DH9" s="379"/>
      <c r="DI9" s="379"/>
      <c r="DJ9" s="379"/>
      <c r="DK9" s="379"/>
      <c r="DL9" s="379"/>
      <c r="DM9" s="379"/>
      <c r="DN9" s="379"/>
      <c r="DO9" s="379"/>
      <c r="DP9" s="379"/>
      <c r="DQ9" s="379"/>
      <c r="DR9" s="379"/>
      <c r="DS9" s="379"/>
      <c r="DT9" s="379"/>
      <c r="DU9" s="379"/>
    </row>
    <row r="10" spans="1:125" s="386" customFormat="1" ht="11.25" customHeight="1">
      <c r="A10" s="426"/>
      <c r="B10" s="426"/>
      <c r="C10" s="426"/>
      <c r="D10" s="426"/>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row>
    <row r="11" spans="1:125" s="386" customFormat="1" ht="11.25" customHeight="1">
      <c r="A11" s="427" t="s">
        <v>1009</v>
      </c>
      <c r="B11" s="415" t="s">
        <v>667</v>
      </c>
      <c r="C11" s="465">
        <f>'IIA Papildus aprēķini'!C29-'IIA Papildus aprēķini'!C51</f>
        <v>281118.85799999995</v>
      </c>
      <c r="D11" s="426"/>
      <c r="E11" s="378"/>
      <c r="F11" s="378"/>
      <c r="G11" s="378"/>
      <c r="H11" s="430"/>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row>
    <row r="12" spans="1:125" s="386" customFormat="1" ht="11.25" customHeight="1">
      <c r="A12" s="427" t="s">
        <v>1009</v>
      </c>
      <c r="B12" s="415" t="s">
        <v>668</v>
      </c>
      <c r="C12" s="466">
        <f>C11/4</f>
        <v>70279.714499999987</v>
      </c>
      <c r="D12" s="426"/>
      <c r="E12" s="378"/>
      <c r="F12" s="378"/>
      <c r="G12" s="378"/>
      <c r="H12" s="430"/>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row>
    <row r="13" spans="1:125" s="386" customFormat="1" ht="11.25" customHeight="1">
      <c r="A13" s="426"/>
      <c r="B13" s="426"/>
      <c r="C13" s="426"/>
      <c r="D13" s="426"/>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row>
    <row r="14" spans="1:125" s="386" customFormat="1" ht="11.25" customHeight="1">
      <c r="A14" s="426"/>
      <c r="B14" s="426"/>
      <c r="C14" s="426"/>
      <c r="D14" s="426"/>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row>
    <row r="15" spans="1:125" s="381" customFormat="1" ht="11.25" customHeight="1">
      <c r="A15" s="379" t="s">
        <v>1034</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c r="BL15" s="379"/>
      <c r="BM15" s="379"/>
      <c r="BN15" s="379"/>
      <c r="BO15" s="379"/>
      <c r="BP15" s="379"/>
      <c r="BQ15" s="379"/>
      <c r="BR15" s="379"/>
      <c r="BS15" s="379"/>
      <c r="BT15" s="379"/>
      <c r="BU15" s="379"/>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379"/>
      <c r="DJ15" s="379"/>
      <c r="DK15" s="379"/>
      <c r="DL15" s="379"/>
      <c r="DM15" s="379"/>
      <c r="DN15" s="379"/>
      <c r="DO15" s="379"/>
      <c r="DP15" s="379"/>
      <c r="DQ15" s="379"/>
      <c r="DR15" s="379"/>
      <c r="DS15" s="379"/>
      <c r="DT15" s="379"/>
      <c r="DU15" s="379"/>
    </row>
    <row r="16" spans="1:125" s="386" customFormat="1" ht="11.25" customHeight="1">
      <c r="A16" s="426"/>
      <c r="B16" s="426"/>
      <c r="C16" s="426"/>
      <c r="D16" s="426"/>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c r="AK16" s="378"/>
      <c r="AL16" s="378"/>
      <c r="AM16" s="378"/>
      <c r="AN16" s="378"/>
      <c r="AO16" s="378"/>
      <c r="AP16" s="378"/>
      <c r="AQ16" s="378"/>
      <c r="AR16" s="378"/>
      <c r="AS16" s="378"/>
      <c r="AT16" s="378"/>
      <c r="AU16" s="378"/>
      <c r="AV16" s="378"/>
      <c r="AW16" s="378"/>
      <c r="AX16" s="378"/>
      <c r="AY16" s="378"/>
      <c r="AZ16" s="378"/>
      <c r="BA16" s="378"/>
      <c r="BB16" s="378"/>
      <c r="BC16" s="378"/>
      <c r="BD16" s="378"/>
      <c r="BE16" s="378"/>
      <c r="BF16" s="378"/>
      <c r="BG16" s="378"/>
      <c r="BH16" s="378"/>
      <c r="BI16" s="378"/>
      <c r="BJ16" s="378"/>
      <c r="BK16" s="378"/>
      <c r="BL16" s="378"/>
      <c r="BM16" s="378"/>
      <c r="BN16" s="378"/>
      <c r="BO16" s="378"/>
      <c r="BP16" s="378"/>
      <c r="BQ16" s="378"/>
      <c r="BR16" s="378"/>
      <c r="BS16" s="378"/>
      <c r="BT16" s="378"/>
      <c r="BU16" s="378"/>
      <c r="BV16" s="378"/>
      <c r="BW16" s="378"/>
      <c r="BX16" s="378"/>
      <c r="BY16" s="378"/>
      <c r="BZ16" s="378"/>
      <c r="CA16" s="378"/>
      <c r="CB16" s="378"/>
      <c r="CC16" s="378"/>
      <c r="CD16" s="378"/>
      <c r="CE16" s="378"/>
      <c r="CF16" s="378"/>
      <c r="CG16" s="378"/>
      <c r="CH16" s="378"/>
      <c r="CI16" s="378"/>
      <c r="CJ16" s="378"/>
      <c r="CK16" s="378"/>
      <c r="CL16" s="378"/>
      <c r="CM16" s="378"/>
      <c r="CN16" s="378"/>
      <c r="CO16" s="378"/>
      <c r="CP16" s="378"/>
      <c r="CQ16" s="378"/>
      <c r="CR16" s="378"/>
      <c r="CS16" s="378"/>
      <c r="CT16" s="378"/>
      <c r="CU16" s="378"/>
      <c r="CV16" s="378"/>
      <c r="CW16" s="378"/>
      <c r="CX16" s="378"/>
      <c r="CY16" s="378"/>
      <c r="CZ16" s="378"/>
      <c r="DA16" s="378"/>
      <c r="DB16" s="378"/>
      <c r="DC16" s="378"/>
      <c r="DD16" s="378"/>
      <c r="DE16" s="378"/>
      <c r="DF16" s="378"/>
      <c r="DG16" s="378"/>
      <c r="DH16" s="378"/>
      <c r="DI16" s="378"/>
      <c r="DJ16" s="378"/>
      <c r="DK16" s="378"/>
      <c r="DL16" s="378"/>
      <c r="DM16" s="378"/>
      <c r="DN16" s="378"/>
      <c r="DO16" s="378"/>
      <c r="DP16" s="378"/>
      <c r="DQ16" s="378"/>
      <c r="DR16" s="378"/>
      <c r="DS16" s="378"/>
      <c r="DT16" s="378"/>
      <c r="DU16" s="378"/>
    </row>
    <row r="17" spans="1:125" s="386" customFormat="1" ht="11.25" customHeight="1">
      <c r="A17" s="383" t="s">
        <v>126</v>
      </c>
      <c r="B17" s="389" t="s">
        <v>638</v>
      </c>
      <c r="C17" s="426"/>
      <c r="D17" s="397">
        <f>NPV($C$7,E17:DU17)</f>
        <v>0</v>
      </c>
      <c r="E17" s="466">
        <v>0</v>
      </c>
      <c r="F17" s="466">
        <v>0</v>
      </c>
      <c r="G17" s="466">
        <v>0</v>
      </c>
      <c r="H17" s="466">
        <v>0</v>
      </c>
      <c r="I17" s="466">
        <v>0</v>
      </c>
      <c r="J17" s="466">
        <v>0</v>
      </c>
      <c r="K17" s="466">
        <v>0</v>
      </c>
      <c r="L17" s="466">
        <v>0</v>
      </c>
      <c r="M17" s="466">
        <v>0</v>
      </c>
      <c r="N17" s="466">
        <v>0</v>
      </c>
      <c r="O17" s="466">
        <v>0</v>
      </c>
      <c r="P17" s="466">
        <v>0</v>
      </c>
      <c r="Q17" s="466">
        <v>0</v>
      </c>
      <c r="R17" s="466">
        <v>0</v>
      </c>
      <c r="S17" s="466">
        <v>0</v>
      </c>
      <c r="T17" s="466">
        <v>0</v>
      </c>
      <c r="U17" s="466">
        <v>0</v>
      </c>
      <c r="V17" s="466">
        <v>0</v>
      </c>
      <c r="W17" s="466">
        <v>0</v>
      </c>
      <c r="X17" s="466">
        <v>0</v>
      </c>
      <c r="Y17" s="466">
        <v>0</v>
      </c>
      <c r="Z17" s="466">
        <v>0</v>
      </c>
      <c r="AA17" s="466">
        <v>0</v>
      </c>
      <c r="AB17" s="466">
        <v>0</v>
      </c>
      <c r="AC17" s="466">
        <v>0</v>
      </c>
      <c r="AD17" s="466">
        <v>0</v>
      </c>
      <c r="AE17" s="466">
        <v>0</v>
      </c>
      <c r="AF17" s="466">
        <v>0</v>
      </c>
      <c r="AG17" s="466">
        <v>0</v>
      </c>
      <c r="AH17" s="466">
        <v>0</v>
      </c>
      <c r="AI17" s="466">
        <v>0</v>
      </c>
      <c r="AJ17" s="466">
        <v>0</v>
      </c>
      <c r="AK17" s="466">
        <v>0</v>
      </c>
      <c r="AL17" s="466">
        <v>0</v>
      </c>
      <c r="AM17" s="466">
        <v>0</v>
      </c>
      <c r="AN17" s="466">
        <v>0</v>
      </c>
      <c r="AO17" s="466">
        <v>0</v>
      </c>
      <c r="AP17" s="466">
        <v>0</v>
      </c>
      <c r="AQ17" s="466">
        <v>0</v>
      </c>
      <c r="AR17" s="466">
        <v>0</v>
      </c>
      <c r="AS17" s="466">
        <v>0</v>
      </c>
      <c r="AT17" s="466">
        <v>0</v>
      </c>
      <c r="AU17" s="466">
        <v>0</v>
      </c>
      <c r="AV17" s="466">
        <v>0</v>
      </c>
      <c r="AW17" s="466">
        <v>0</v>
      </c>
      <c r="AX17" s="466">
        <v>0</v>
      </c>
      <c r="AY17" s="466">
        <v>0</v>
      </c>
      <c r="AZ17" s="466">
        <v>0</v>
      </c>
      <c r="BA17" s="466">
        <v>0</v>
      </c>
      <c r="BB17" s="466">
        <v>0</v>
      </c>
      <c r="BC17" s="466">
        <v>0</v>
      </c>
      <c r="BD17" s="466">
        <v>0</v>
      </c>
      <c r="BE17" s="466">
        <v>0</v>
      </c>
      <c r="BF17" s="466">
        <v>0</v>
      </c>
      <c r="BG17" s="466">
        <v>0</v>
      </c>
      <c r="BH17" s="466">
        <v>0</v>
      </c>
      <c r="BI17" s="466">
        <v>0</v>
      </c>
      <c r="BJ17" s="466">
        <v>0</v>
      </c>
      <c r="BK17" s="466">
        <v>0</v>
      </c>
      <c r="BL17" s="466">
        <v>0</v>
      </c>
      <c r="BM17" s="466">
        <v>0</v>
      </c>
      <c r="BN17" s="466">
        <v>0</v>
      </c>
      <c r="BO17" s="466">
        <v>0</v>
      </c>
      <c r="BP17" s="466">
        <v>0</v>
      </c>
      <c r="BQ17" s="466">
        <v>0</v>
      </c>
      <c r="BR17" s="466">
        <v>0</v>
      </c>
      <c r="BS17" s="466">
        <v>0</v>
      </c>
      <c r="BT17" s="466">
        <v>0</v>
      </c>
      <c r="BU17" s="466">
        <v>0</v>
      </c>
      <c r="BV17" s="466">
        <v>0</v>
      </c>
      <c r="BW17" s="466">
        <v>0</v>
      </c>
      <c r="BX17" s="466">
        <v>0</v>
      </c>
      <c r="BY17" s="466">
        <v>0</v>
      </c>
      <c r="BZ17" s="466">
        <v>0</v>
      </c>
      <c r="CA17" s="466">
        <v>0</v>
      </c>
      <c r="CB17" s="466">
        <v>0</v>
      </c>
      <c r="CC17" s="466">
        <v>0</v>
      </c>
      <c r="CD17" s="466">
        <v>0</v>
      </c>
      <c r="CE17" s="466">
        <v>0</v>
      </c>
      <c r="CF17" s="466">
        <v>0</v>
      </c>
      <c r="CG17" s="466">
        <v>0</v>
      </c>
      <c r="CH17" s="466">
        <v>0</v>
      </c>
      <c r="CI17" s="466">
        <v>0</v>
      </c>
      <c r="CJ17" s="466">
        <v>0</v>
      </c>
      <c r="CK17" s="466">
        <v>0</v>
      </c>
      <c r="CL17" s="466">
        <v>0</v>
      </c>
      <c r="CM17" s="466">
        <v>0</v>
      </c>
      <c r="CN17" s="466">
        <v>0</v>
      </c>
      <c r="CO17" s="466">
        <v>0</v>
      </c>
      <c r="CP17" s="466">
        <v>0</v>
      </c>
      <c r="CQ17" s="466">
        <v>0</v>
      </c>
      <c r="CR17" s="466">
        <v>0</v>
      </c>
      <c r="CS17" s="466">
        <v>0</v>
      </c>
      <c r="CT17" s="466">
        <v>0</v>
      </c>
      <c r="CU17" s="466">
        <v>0</v>
      </c>
      <c r="CV17" s="466">
        <v>0</v>
      </c>
      <c r="CW17" s="466">
        <v>0</v>
      </c>
      <c r="CX17" s="466">
        <v>0</v>
      </c>
      <c r="CY17" s="466">
        <v>0</v>
      </c>
      <c r="CZ17" s="466">
        <v>0</v>
      </c>
      <c r="DA17" s="466">
        <v>0</v>
      </c>
      <c r="DB17" s="466">
        <v>0</v>
      </c>
      <c r="DC17" s="466">
        <v>0</v>
      </c>
      <c r="DD17" s="466">
        <v>0</v>
      </c>
      <c r="DE17" s="466">
        <v>0</v>
      </c>
      <c r="DF17" s="466">
        <v>0</v>
      </c>
      <c r="DG17" s="466">
        <v>0</v>
      </c>
      <c r="DH17" s="466">
        <v>0</v>
      </c>
      <c r="DI17" s="466">
        <v>0</v>
      </c>
      <c r="DJ17" s="466">
        <v>0</v>
      </c>
      <c r="DK17" s="466">
        <v>0</v>
      </c>
      <c r="DL17" s="466">
        <v>0</v>
      </c>
      <c r="DM17" s="466">
        <v>0</v>
      </c>
      <c r="DN17" s="466">
        <v>0</v>
      </c>
      <c r="DO17" s="466">
        <v>0</v>
      </c>
      <c r="DP17" s="466">
        <v>0</v>
      </c>
      <c r="DQ17" s="466">
        <v>0</v>
      </c>
      <c r="DR17" s="466">
        <v>0</v>
      </c>
      <c r="DS17" s="466">
        <v>0</v>
      </c>
      <c r="DT17" s="466">
        <v>0</v>
      </c>
      <c r="DU17" s="466">
        <v>0</v>
      </c>
    </row>
    <row r="18" spans="1:125" s="386" customFormat="1" ht="11.25" customHeight="1">
      <c r="A18" s="385" t="s">
        <v>635</v>
      </c>
      <c r="B18" s="415" t="s">
        <v>638</v>
      </c>
      <c r="C18" s="426"/>
      <c r="D18" s="446">
        <f t="shared" ref="D18:D26" si="0">NPV($C$7,E18:DU18)</f>
        <v>0</v>
      </c>
      <c r="E18" s="494">
        <f t="shared" ref="E18:AJ18" si="1">SUM(E17:E17)</f>
        <v>0</v>
      </c>
      <c r="F18" s="494">
        <f t="shared" si="1"/>
        <v>0</v>
      </c>
      <c r="G18" s="494">
        <f t="shared" si="1"/>
        <v>0</v>
      </c>
      <c r="H18" s="494">
        <f t="shared" si="1"/>
        <v>0</v>
      </c>
      <c r="I18" s="494">
        <f t="shared" si="1"/>
        <v>0</v>
      </c>
      <c r="J18" s="494">
        <f t="shared" si="1"/>
        <v>0</v>
      </c>
      <c r="K18" s="494">
        <f t="shared" si="1"/>
        <v>0</v>
      </c>
      <c r="L18" s="494">
        <f t="shared" si="1"/>
        <v>0</v>
      </c>
      <c r="M18" s="494">
        <f t="shared" si="1"/>
        <v>0</v>
      </c>
      <c r="N18" s="494">
        <f t="shared" si="1"/>
        <v>0</v>
      </c>
      <c r="O18" s="494">
        <f t="shared" si="1"/>
        <v>0</v>
      </c>
      <c r="P18" s="494">
        <f t="shared" si="1"/>
        <v>0</v>
      </c>
      <c r="Q18" s="494">
        <f t="shared" si="1"/>
        <v>0</v>
      </c>
      <c r="R18" s="494">
        <f t="shared" si="1"/>
        <v>0</v>
      </c>
      <c r="S18" s="494">
        <f t="shared" si="1"/>
        <v>0</v>
      </c>
      <c r="T18" s="494">
        <f t="shared" si="1"/>
        <v>0</v>
      </c>
      <c r="U18" s="494">
        <f t="shared" si="1"/>
        <v>0</v>
      </c>
      <c r="V18" s="494">
        <f t="shared" si="1"/>
        <v>0</v>
      </c>
      <c r="W18" s="494">
        <f t="shared" si="1"/>
        <v>0</v>
      </c>
      <c r="X18" s="494">
        <f t="shared" si="1"/>
        <v>0</v>
      </c>
      <c r="Y18" s="494">
        <f t="shared" si="1"/>
        <v>0</v>
      </c>
      <c r="Z18" s="494">
        <f t="shared" si="1"/>
        <v>0</v>
      </c>
      <c r="AA18" s="494">
        <f t="shared" si="1"/>
        <v>0</v>
      </c>
      <c r="AB18" s="494">
        <f t="shared" si="1"/>
        <v>0</v>
      </c>
      <c r="AC18" s="494">
        <f t="shared" si="1"/>
        <v>0</v>
      </c>
      <c r="AD18" s="494">
        <f t="shared" si="1"/>
        <v>0</v>
      </c>
      <c r="AE18" s="494">
        <f t="shared" si="1"/>
        <v>0</v>
      </c>
      <c r="AF18" s="494">
        <f t="shared" si="1"/>
        <v>0</v>
      </c>
      <c r="AG18" s="494">
        <f t="shared" si="1"/>
        <v>0</v>
      </c>
      <c r="AH18" s="494">
        <f t="shared" si="1"/>
        <v>0</v>
      </c>
      <c r="AI18" s="494">
        <f t="shared" si="1"/>
        <v>0</v>
      </c>
      <c r="AJ18" s="494">
        <f t="shared" si="1"/>
        <v>0</v>
      </c>
      <c r="AK18" s="494">
        <f t="shared" ref="AK18:BP18" si="2">SUM(AK17:AK17)</f>
        <v>0</v>
      </c>
      <c r="AL18" s="494">
        <f t="shared" si="2"/>
        <v>0</v>
      </c>
      <c r="AM18" s="494">
        <f t="shared" si="2"/>
        <v>0</v>
      </c>
      <c r="AN18" s="494">
        <f t="shared" si="2"/>
        <v>0</v>
      </c>
      <c r="AO18" s="494">
        <f t="shared" si="2"/>
        <v>0</v>
      </c>
      <c r="AP18" s="494">
        <f t="shared" si="2"/>
        <v>0</v>
      </c>
      <c r="AQ18" s="494">
        <f t="shared" si="2"/>
        <v>0</v>
      </c>
      <c r="AR18" s="494">
        <f t="shared" si="2"/>
        <v>0</v>
      </c>
      <c r="AS18" s="494">
        <f t="shared" si="2"/>
        <v>0</v>
      </c>
      <c r="AT18" s="494">
        <f t="shared" si="2"/>
        <v>0</v>
      </c>
      <c r="AU18" s="494">
        <f t="shared" si="2"/>
        <v>0</v>
      </c>
      <c r="AV18" s="494">
        <f t="shared" si="2"/>
        <v>0</v>
      </c>
      <c r="AW18" s="494">
        <f t="shared" si="2"/>
        <v>0</v>
      </c>
      <c r="AX18" s="494">
        <f t="shared" si="2"/>
        <v>0</v>
      </c>
      <c r="AY18" s="494">
        <f t="shared" si="2"/>
        <v>0</v>
      </c>
      <c r="AZ18" s="494">
        <f t="shared" si="2"/>
        <v>0</v>
      </c>
      <c r="BA18" s="494">
        <f t="shared" si="2"/>
        <v>0</v>
      </c>
      <c r="BB18" s="494">
        <f t="shared" si="2"/>
        <v>0</v>
      </c>
      <c r="BC18" s="494">
        <f t="shared" si="2"/>
        <v>0</v>
      </c>
      <c r="BD18" s="494">
        <f t="shared" si="2"/>
        <v>0</v>
      </c>
      <c r="BE18" s="494">
        <f t="shared" si="2"/>
        <v>0</v>
      </c>
      <c r="BF18" s="494">
        <f t="shared" si="2"/>
        <v>0</v>
      </c>
      <c r="BG18" s="494">
        <f t="shared" si="2"/>
        <v>0</v>
      </c>
      <c r="BH18" s="494">
        <f t="shared" si="2"/>
        <v>0</v>
      </c>
      <c r="BI18" s="494">
        <f t="shared" si="2"/>
        <v>0</v>
      </c>
      <c r="BJ18" s="494">
        <f t="shared" si="2"/>
        <v>0</v>
      </c>
      <c r="BK18" s="494">
        <f t="shared" si="2"/>
        <v>0</v>
      </c>
      <c r="BL18" s="494">
        <f t="shared" si="2"/>
        <v>0</v>
      </c>
      <c r="BM18" s="494">
        <f t="shared" si="2"/>
        <v>0</v>
      </c>
      <c r="BN18" s="494">
        <f t="shared" si="2"/>
        <v>0</v>
      </c>
      <c r="BO18" s="494">
        <f t="shared" si="2"/>
        <v>0</v>
      </c>
      <c r="BP18" s="494">
        <f t="shared" si="2"/>
        <v>0</v>
      </c>
      <c r="BQ18" s="494">
        <f t="shared" ref="BQ18:CV18" si="3">SUM(BQ17:BQ17)</f>
        <v>0</v>
      </c>
      <c r="BR18" s="494">
        <f t="shared" si="3"/>
        <v>0</v>
      </c>
      <c r="BS18" s="494">
        <f t="shared" si="3"/>
        <v>0</v>
      </c>
      <c r="BT18" s="494">
        <f t="shared" si="3"/>
        <v>0</v>
      </c>
      <c r="BU18" s="494">
        <f t="shared" si="3"/>
        <v>0</v>
      </c>
      <c r="BV18" s="494">
        <f t="shared" si="3"/>
        <v>0</v>
      </c>
      <c r="BW18" s="494">
        <f t="shared" si="3"/>
        <v>0</v>
      </c>
      <c r="BX18" s="494">
        <f t="shared" si="3"/>
        <v>0</v>
      </c>
      <c r="BY18" s="494">
        <f t="shared" si="3"/>
        <v>0</v>
      </c>
      <c r="BZ18" s="494">
        <f t="shared" si="3"/>
        <v>0</v>
      </c>
      <c r="CA18" s="494">
        <f t="shared" si="3"/>
        <v>0</v>
      </c>
      <c r="CB18" s="494">
        <f t="shared" si="3"/>
        <v>0</v>
      </c>
      <c r="CC18" s="494">
        <f t="shared" si="3"/>
        <v>0</v>
      </c>
      <c r="CD18" s="494">
        <f t="shared" si="3"/>
        <v>0</v>
      </c>
      <c r="CE18" s="494">
        <f t="shared" si="3"/>
        <v>0</v>
      </c>
      <c r="CF18" s="494">
        <f t="shared" si="3"/>
        <v>0</v>
      </c>
      <c r="CG18" s="494">
        <f t="shared" si="3"/>
        <v>0</v>
      </c>
      <c r="CH18" s="494">
        <f t="shared" si="3"/>
        <v>0</v>
      </c>
      <c r="CI18" s="494">
        <f t="shared" si="3"/>
        <v>0</v>
      </c>
      <c r="CJ18" s="494">
        <f t="shared" si="3"/>
        <v>0</v>
      </c>
      <c r="CK18" s="494">
        <f t="shared" si="3"/>
        <v>0</v>
      </c>
      <c r="CL18" s="494">
        <f t="shared" si="3"/>
        <v>0</v>
      </c>
      <c r="CM18" s="494">
        <f t="shared" si="3"/>
        <v>0</v>
      </c>
      <c r="CN18" s="494">
        <f t="shared" si="3"/>
        <v>0</v>
      </c>
      <c r="CO18" s="494">
        <f t="shared" si="3"/>
        <v>0</v>
      </c>
      <c r="CP18" s="494">
        <f t="shared" si="3"/>
        <v>0</v>
      </c>
      <c r="CQ18" s="494">
        <f t="shared" si="3"/>
        <v>0</v>
      </c>
      <c r="CR18" s="494">
        <f t="shared" si="3"/>
        <v>0</v>
      </c>
      <c r="CS18" s="494">
        <f t="shared" si="3"/>
        <v>0</v>
      </c>
      <c r="CT18" s="494">
        <f t="shared" si="3"/>
        <v>0</v>
      </c>
      <c r="CU18" s="494">
        <f t="shared" si="3"/>
        <v>0</v>
      </c>
      <c r="CV18" s="494">
        <f t="shared" si="3"/>
        <v>0</v>
      </c>
      <c r="CW18" s="494">
        <f t="shared" ref="CW18:DU18" si="4">SUM(CW17:CW17)</f>
        <v>0</v>
      </c>
      <c r="CX18" s="494">
        <f t="shared" si="4"/>
        <v>0</v>
      </c>
      <c r="CY18" s="494">
        <f t="shared" si="4"/>
        <v>0</v>
      </c>
      <c r="CZ18" s="494">
        <f t="shared" si="4"/>
        <v>0</v>
      </c>
      <c r="DA18" s="494">
        <f t="shared" si="4"/>
        <v>0</v>
      </c>
      <c r="DB18" s="494">
        <f t="shared" si="4"/>
        <v>0</v>
      </c>
      <c r="DC18" s="494">
        <f t="shared" si="4"/>
        <v>0</v>
      </c>
      <c r="DD18" s="494">
        <f t="shared" si="4"/>
        <v>0</v>
      </c>
      <c r="DE18" s="494">
        <f t="shared" si="4"/>
        <v>0</v>
      </c>
      <c r="DF18" s="494">
        <f t="shared" si="4"/>
        <v>0</v>
      </c>
      <c r="DG18" s="494">
        <f t="shared" si="4"/>
        <v>0</v>
      </c>
      <c r="DH18" s="494">
        <f t="shared" si="4"/>
        <v>0</v>
      </c>
      <c r="DI18" s="494">
        <f t="shared" si="4"/>
        <v>0</v>
      </c>
      <c r="DJ18" s="494">
        <f t="shared" si="4"/>
        <v>0</v>
      </c>
      <c r="DK18" s="494">
        <f t="shared" si="4"/>
        <v>0</v>
      </c>
      <c r="DL18" s="494">
        <f t="shared" si="4"/>
        <v>0</v>
      </c>
      <c r="DM18" s="494">
        <f t="shared" si="4"/>
        <v>0</v>
      </c>
      <c r="DN18" s="494">
        <f t="shared" si="4"/>
        <v>0</v>
      </c>
      <c r="DO18" s="494">
        <f t="shared" si="4"/>
        <v>0</v>
      </c>
      <c r="DP18" s="494">
        <f t="shared" si="4"/>
        <v>0</v>
      </c>
      <c r="DQ18" s="494">
        <f t="shared" si="4"/>
        <v>0</v>
      </c>
      <c r="DR18" s="494">
        <f t="shared" si="4"/>
        <v>0</v>
      </c>
      <c r="DS18" s="494">
        <f t="shared" si="4"/>
        <v>0</v>
      </c>
      <c r="DT18" s="494">
        <f t="shared" si="4"/>
        <v>0</v>
      </c>
      <c r="DU18" s="494">
        <f t="shared" si="4"/>
        <v>0</v>
      </c>
    </row>
    <row r="19" spans="1:125" s="386" customFormat="1" ht="11.25" customHeight="1">
      <c r="A19" s="383" t="s">
        <v>266</v>
      </c>
      <c r="B19" s="389" t="s">
        <v>638</v>
      </c>
      <c r="C19" s="426"/>
      <c r="D19" s="397">
        <f t="shared" si="0"/>
        <v>-5267441.1973213516</v>
      </c>
      <c r="E19" s="466">
        <f>-'IIA Papildus aprēķini'!E40*(1+Pieņēmumi!$E$24)</f>
        <v>-232830.62</v>
      </c>
      <c r="F19" s="466">
        <f>-'IIA Papildus aprēķini'!F40*(1+Pieņēmumi!$E$24)</f>
        <v>-232830.62</v>
      </c>
      <c r="G19" s="466">
        <f>-'IIA Papildus aprēķini'!G40*(1+Pieņēmumi!$E$24)</f>
        <v>-232830.62</v>
      </c>
      <c r="H19" s="466">
        <f>-'IIA Papildus aprēķini'!H40*(1+Pieņēmumi!$E$24)</f>
        <v>-232830.62</v>
      </c>
      <c r="I19" s="466">
        <f>-'IIA Papildus aprēķini'!I40*(1+Pieņēmumi!$E$24)</f>
        <v>-232830.62</v>
      </c>
      <c r="J19" s="466">
        <f>-'IIA Papildus aprēķini'!J40*(1+Pieņēmumi!$E$24)</f>
        <v>-232830.62</v>
      </c>
      <c r="K19" s="466">
        <f>-'IIA Papildus aprēķini'!K40*(1+Pieņēmumi!$E$24)</f>
        <v>-232830.62</v>
      </c>
      <c r="L19" s="466">
        <f>-'IIA Papildus aprēķini'!L40*(1+Pieņēmumi!$E$24)</f>
        <v>-232830.62</v>
      </c>
      <c r="M19" s="466">
        <f>-'IIA Papildus aprēķini'!M40*(1+Pieņēmumi!$E$24)</f>
        <v>-232830.62</v>
      </c>
      <c r="N19" s="466">
        <f>-'IIA Papildus aprēķini'!N40*(1+Pieņēmumi!$E$24)</f>
        <v>-232830.62</v>
      </c>
      <c r="O19" s="466">
        <f>-'IIA Papildus aprēķini'!O40*(1+Pieņēmumi!$E$24)</f>
        <v>-232830.62</v>
      </c>
      <c r="P19" s="466">
        <f>-'IIA Papildus aprēķini'!P40*(1+Pieņēmumi!$E$24)</f>
        <v>-232830.62</v>
      </c>
      <c r="Q19" s="466">
        <f>-'IIA Papildus aprēķini'!Q40*(1+Pieņēmumi!$E$24)</f>
        <v>-232830.62</v>
      </c>
      <c r="R19" s="466">
        <f>-'IIA Papildus aprēķini'!R40*(1+Pieņēmumi!$E$24)</f>
        <v>-232830.62</v>
      </c>
      <c r="S19" s="466">
        <f>-'IIA Papildus aprēķini'!S40*(1+Pieņēmumi!$E$24)</f>
        <v>-232830.62</v>
      </c>
      <c r="T19" s="466">
        <f>-'IIA Papildus aprēķini'!T40*(1+Pieņēmumi!$E$24)</f>
        <v>-232830.62</v>
      </c>
      <c r="U19" s="466">
        <f>-'IIA Papildus aprēķini'!U40*(1+Pieņēmumi!$E$24)</f>
        <v>-232830.62</v>
      </c>
      <c r="V19" s="466">
        <f>-'IIA Papildus aprēķini'!V40*(1+Pieņēmumi!$E$24)</f>
        <v>-232830.62</v>
      </c>
      <c r="W19" s="466">
        <f>-'IIA Papildus aprēķini'!W40*(1+Pieņēmumi!$E$24)</f>
        <v>-232830.62</v>
      </c>
      <c r="X19" s="466">
        <f>-'IIA Papildus aprēķini'!X40*(1+Pieņēmumi!$E$24)</f>
        <v>-232830.62</v>
      </c>
      <c r="Y19" s="466">
        <f>-'IIA Papildus aprēķini'!Y40*(1+Pieņēmumi!$E$24)</f>
        <v>-232830.62</v>
      </c>
      <c r="Z19" s="466">
        <f>-'IIA Papildus aprēķini'!Z40*(1+Pieņēmumi!$E$24)</f>
        <v>-232830.62</v>
      </c>
      <c r="AA19" s="466">
        <f>-'IIA Papildus aprēķini'!AA40*(1+Pieņēmumi!$E$24)</f>
        <v>-232830.62</v>
      </c>
      <c r="AB19" s="466">
        <f>-'IIA Papildus aprēķini'!AB40*(1+Pieņēmumi!$E$24)</f>
        <v>-232830.62</v>
      </c>
      <c r="AC19" s="466">
        <f>-'IIA Papildus aprēķini'!AC40*(1+Pieņēmumi!$E$24)</f>
        <v>-232830.62</v>
      </c>
      <c r="AD19" s="466">
        <f>-'IIA Papildus aprēķini'!AD40*(1+Pieņēmumi!$E$24)</f>
        <v>-232830.62</v>
      </c>
      <c r="AE19" s="466">
        <f>-'IIA Papildus aprēķini'!AE40*(1+Pieņēmumi!$E$24)</f>
        <v>-232830.62</v>
      </c>
      <c r="AF19" s="466">
        <f>-'IIA Papildus aprēķini'!AF40*(1+Pieņēmumi!$E$24)</f>
        <v>-232830.62</v>
      </c>
      <c r="AG19" s="466">
        <f>-'IIA Papildus aprēķini'!AG40*(1+Pieņēmumi!$E$24)</f>
        <v>-232830.62</v>
      </c>
      <c r="AH19" s="466">
        <f>-'IIA Papildus aprēķini'!AH40*(1+Pieņēmumi!$E$24)</f>
        <v>-232830.62</v>
      </c>
      <c r="AI19" s="466">
        <f>-'IIA Papildus aprēķini'!AI40*(1+Pieņēmumi!$E$24)</f>
        <v>-232830.62</v>
      </c>
      <c r="AJ19" s="466">
        <f>-'IIA Papildus aprēķini'!AJ40*(1+Pieņēmumi!$E$24)</f>
        <v>-232830.62</v>
      </c>
      <c r="AK19" s="466">
        <f>-'IIA Papildus aprēķini'!AK40*(1+Pieņēmumi!$E$24)</f>
        <v>-232830.62</v>
      </c>
      <c r="AL19" s="466">
        <f>-'IIA Papildus aprēķini'!AL40*(1+Pieņēmumi!$E$24)</f>
        <v>-232830.62</v>
      </c>
      <c r="AM19" s="466">
        <f>-'IIA Papildus aprēķini'!AM40*(1+Pieņēmumi!$E$24)</f>
        <v>-232830.62</v>
      </c>
      <c r="AN19" s="466">
        <f>-'IIA Papildus aprēķini'!AN40*(1+Pieņēmumi!$E$24)</f>
        <v>-232830.62</v>
      </c>
      <c r="AO19" s="466">
        <f>-'IIA Papildus aprēķini'!AO40*(1+Pieņēmumi!$E$24)</f>
        <v>-232830.62</v>
      </c>
      <c r="AP19" s="466">
        <f>-'IIA Papildus aprēķini'!AP40*(1+Pieņēmumi!$E$24)</f>
        <v>-232830.62</v>
      </c>
      <c r="AQ19" s="466">
        <f>-'IIA Papildus aprēķini'!AQ40*(1+Pieņēmumi!$E$24)</f>
        <v>-232830.62</v>
      </c>
      <c r="AR19" s="466">
        <f>-'IIA Papildus aprēķini'!AR40*(1+Pieņēmumi!$E$24)</f>
        <v>-232830.62</v>
      </c>
      <c r="AS19" s="466">
        <f>-'IIA Papildus aprēķini'!AS40*(1+Pieņēmumi!$E$24)</f>
        <v>-232830.62</v>
      </c>
      <c r="AT19" s="466">
        <f>-'IIA Papildus aprēķini'!AT40*(1+Pieņēmumi!$E$24)</f>
        <v>-232830.62</v>
      </c>
      <c r="AU19" s="466">
        <f>-'IIA Papildus aprēķini'!AU40*(1+Pieņēmumi!$E$24)</f>
        <v>-232830.62</v>
      </c>
      <c r="AV19" s="466">
        <f>-'IIA Papildus aprēķini'!AV40*(1+Pieņēmumi!$E$24)</f>
        <v>-232830.62</v>
      </c>
      <c r="AW19" s="466">
        <f>-'IIA Papildus aprēķini'!AW40*(1+Pieņēmumi!$E$24)</f>
        <v>-232830.62</v>
      </c>
      <c r="AX19" s="466">
        <f>-'IIA Papildus aprēķini'!AX40*(1+Pieņēmumi!$E$24)</f>
        <v>-232830.62</v>
      </c>
      <c r="AY19" s="466">
        <f>-'IIA Papildus aprēķini'!AY40*(1+Pieņēmumi!$E$24)</f>
        <v>-232830.62</v>
      </c>
      <c r="AZ19" s="466">
        <f>-'IIA Papildus aprēķini'!AZ40*(1+Pieņēmumi!$E$24)</f>
        <v>-232830.62</v>
      </c>
      <c r="BA19" s="466">
        <f>-'IIA Papildus aprēķini'!BA40*(1+Pieņēmumi!$E$24)</f>
        <v>-232830.62</v>
      </c>
      <c r="BB19" s="466">
        <f>-'IIA Papildus aprēķini'!BB40*(1+Pieņēmumi!$E$24)</f>
        <v>-232830.62</v>
      </c>
      <c r="BC19" s="466">
        <f>-'IIA Papildus aprēķini'!BC40*(1+Pieņēmumi!$E$24)</f>
        <v>-232830.62</v>
      </c>
      <c r="BD19" s="466">
        <f>-'IIA Papildus aprēķini'!BD40*(1+Pieņēmumi!$E$24)</f>
        <v>-232830.62</v>
      </c>
      <c r="BE19" s="466">
        <f>-'IIA Papildus aprēķini'!BE40*(1+Pieņēmumi!$E$24)</f>
        <v>-232830.62</v>
      </c>
      <c r="BF19" s="466">
        <f>-'IIA Papildus aprēķini'!BF40*(1+Pieņēmumi!$E$24)</f>
        <v>-232830.62</v>
      </c>
      <c r="BG19" s="466">
        <f>-'IIA Papildus aprēķini'!BG40*(1+Pieņēmumi!$E$24)</f>
        <v>-232830.62</v>
      </c>
      <c r="BH19" s="466">
        <f>-'IIA Papildus aprēķini'!BH40*(1+Pieņēmumi!$E$24)</f>
        <v>-232830.62</v>
      </c>
      <c r="BI19" s="466">
        <f>-'IIA Papildus aprēķini'!BI40*(1+Pieņēmumi!$E$24)</f>
        <v>-232830.62</v>
      </c>
      <c r="BJ19" s="466">
        <f>-'IIA Papildus aprēķini'!BJ40*(1+Pieņēmumi!$E$24)</f>
        <v>-232830.62</v>
      </c>
      <c r="BK19" s="466">
        <f>-'IIA Papildus aprēķini'!BK40*(1+Pieņēmumi!$E$24)</f>
        <v>-232830.62</v>
      </c>
      <c r="BL19" s="466">
        <f>-'IIA Papildus aprēķini'!BL40*(1+Pieņēmumi!$E$24)</f>
        <v>-232830.62</v>
      </c>
      <c r="BM19" s="466">
        <f>-'IIA Papildus aprēķini'!BM40*(1+Pieņēmumi!$E$24)</f>
        <v>0</v>
      </c>
      <c r="BN19" s="466">
        <f>-'IIA Papildus aprēķini'!BN40*(1+Pieņēmumi!$E$24)</f>
        <v>0</v>
      </c>
      <c r="BO19" s="466">
        <f>-'IIA Papildus aprēķini'!BO40*(1+Pieņēmumi!$E$24)</f>
        <v>0</v>
      </c>
      <c r="BP19" s="466">
        <f>-'IIA Papildus aprēķini'!BP40*(1+Pieņēmumi!$E$24)</f>
        <v>0</v>
      </c>
      <c r="BQ19" s="466">
        <f>-'IIA Papildus aprēķini'!BQ40*(1+Pieņēmumi!$E$24)</f>
        <v>0</v>
      </c>
      <c r="BR19" s="466">
        <f>-'IIA Papildus aprēķini'!BR40*(1+Pieņēmumi!$E$24)</f>
        <v>0</v>
      </c>
      <c r="BS19" s="466">
        <f>-'IIA Papildus aprēķini'!BS40*(1+Pieņēmumi!$E$24)</f>
        <v>0</v>
      </c>
      <c r="BT19" s="466">
        <f>-'IIA Papildus aprēķini'!BT40*(1+Pieņēmumi!$E$24)</f>
        <v>0</v>
      </c>
      <c r="BU19" s="466">
        <f>-'IIA Papildus aprēķini'!BU40*(1+Pieņēmumi!$E$24)</f>
        <v>0</v>
      </c>
      <c r="BV19" s="466">
        <f>-'IIA Papildus aprēķini'!BV40*(1+Pieņēmumi!$E$24)</f>
        <v>0</v>
      </c>
      <c r="BW19" s="466">
        <f>-'IIA Papildus aprēķini'!BW40*(1+Pieņēmumi!$E$24)</f>
        <v>0</v>
      </c>
      <c r="BX19" s="466">
        <f>-'IIA Papildus aprēķini'!BX40*(1+Pieņēmumi!$E$24)</f>
        <v>0</v>
      </c>
      <c r="BY19" s="466">
        <f>-'IIA Papildus aprēķini'!BY40*(1+Pieņēmumi!$E$24)</f>
        <v>0</v>
      </c>
      <c r="BZ19" s="466">
        <f>-'IIA Papildus aprēķini'!BZ40*(1+Pieņēmumi!$E$24)</f>
        <v>0</v>
      </c>
      <c r="CA19" s="466">
        <f>-'IIA Papildus aprēķini'!CA40*(1+Pieņēmumi!$E$24)</f>
        <v>0</v>
      </c>
      <c r="CB19" s="466">
        <f>-'IIA Papildus aprēķini'!CB40*(1+Pieņēmumi!$E$24)</f>
        <v>0</v>
      </c>
      <c r="CC19" s="466">
        <f>-'IIA Papildus aprēķini'!CC40*(1+Pieņēmumi!$E$24)</f>
        <v>0</v>
      </c>
      <c r="CD19" s="466">
        <f>-'IIA Papildus aprēķini'!CD40*(1+Pieņēmumi!$E$24)</f>
        <v>0</v>
      </c>
      <c r="CE19" s="466">
        <f>-'IIA Papildus aprēķini'!CE40*(1+Pieņēmumi!$E$24)</f>
        <v>0</v>
      </c>
      <c r="CF19" s="466">
        <f>-'IIA Papildus aprēķini'!CF40*(1+Pieņēmumi!$E$24)</f>
        <v>0</v>
      </c>
      <c r="CG19" s="466">
        <f>-'IIA Papildus aprēķini'!CG40*(1+Pieņēmumi!$E$24)</f>
        <v>0</v>
      </c>
      <c r="CH19" s="466">
        <f>-'IIA Papildus aprēķini'!CH40*(1+Pieņēmumi!$E$24)</f>
        <v>0</v>
      </c>
      <c r="CI19" s="466">
        <f>-'IIA Papildus aprēķini'!CI40*(1+Pieņēmumi!$E$24)</f>
        <v>0</v>
      </c>
      <c r="CJ19" s="466">
        <f>-'IIA Papildus aprēķini'!CJ40*(1+Pieņēmumi!$E$24)</f>
        <v>0</v>
      </c>
      <c r="CK19" s="466">
        <f>-'IIA Papildus aprēķini'!CK40*(1+Pieņēmumi!$E$24)</f>
        <v>0</v>
      </c>
      <c r="CL19" s="466">
        <f>-'IIA Papildus aprēķini'!CL40*(1+Pieņēmumi!$E$24)</f>
        <v>0</v>
      </c>
      <c r="CM19" s="466">
        <f>-'IIA Papildus aprēķini'!CM40*(1+Pieņēmumi!$E$24)</f>
        <v>0</v>
      </c>
      <c r="CN19" s="466">
        <f>-'IIA Papildus aprēķini'!CN40*(1+Pieņēmumi!$E$24)</f>
        <v>0</v>
      </c>
      <c r="CO19" s="466">
        <f>-'IIA Papildus aprēķini'!CO40*(1+Pieņēmumi!$E$24)</f>
        <v>0</v>
      </c>
      <c r="CP19" s="466">
        <f>-'IIA Papildus aprēķini'!CP40*(1+Pieņēmumi!$E$24)</f>
        <v>0</v>
      </c>
      <c r="CQ19" s="466">
        <f>-'IIA Papildus aprēķini'!CQ40*(1+Pieņēmumi!$E$24)</f>
        <v>0</v>
      </c>
      <c r="CR19" s="466">
        <f>-'IIA Papildus aprēķini'!CR40*(1+Pieņēmumi!$E$24)</f>
        <v>0</v>
      </c>
      <c r="CS19" s="466">
        <f>-'IIA Papildus aprēķini'!CS40*(1+Pieņēmumi!$E$24)</f>
        <v>0</v>
      </c>
      <c r="CT19" s="466">
        <f>-'IIA Papildus aprēķini'!CT40*(1+Pieņēmumi!$E$24)</f>
        <v>0</v>
      </c>
      <c r="CU19" s="466">
        <f>-'IIA Papildus aprēķini'!CU40*(1+Pieņēmumi!$E$24)</f>
        <v>0</v>
      </c>
      <c r="CV19" s="466">
        <f>-'IIA Papildus aprēķini'!CV40*(1+Pieņēmumi!$E$24)</f>
        <v>0</v>
      </c>
      <c r="CW19" s="466">
        <f>-'IIA Papildus aprēķini'!CW40*(1+Pieņēmumi!$E$24)</f>
        <v>0</v>
      </c>
      <c r="CX19" s="466">
        <f>-'IIA Papildus aprēķini'!CX40*(1+Pieņēmumi!$E$24)</f>
        <v>0</v>
      </c>
      <c r="CY19" s="466">
        <f>-'IIA Papildus aprēķini'!CY40*(1+Pieņēmumi!$E$24)</f>
        <v>0</v>
      </c>
      <c r="CZ19" s="466">
        <f>-'IIA Papildus aprēķini'!CZ40*(1+Pieņēmumi!$E$24)</f>
        <v>0</v>
      </c>
      <c r="DA19" s="466">
        <f>-'IIA Papildus aprēķini'!DA40*(1+Pieņēmumi!$E$24)</f>
        <v>0</v>
      </c>
      <c r="DB19" s="466">
        <f>-'IIA Papildus aprēķini'!DB40*(1+Pieņēmumi!$E$24)</f>
        <v>0</v>
      </c>
      <c r="DC19" s="466">
        <f>-'IIA Papildus aprēķini'!DC40*(1+Pieņēmumi!$E$24)</f>
        <v>0</v>
      </c>
      <c r="DD19" s="466">
        <f>-'IIA Papildus aprēķini'!DD40*(1+Pieņēmumi!$E$24)</f>
        <v>0</v>
      </c>
      <c r="DE19" s="466">
        <f>-'IIA Papildus aprēķini'!DE40*(1+Pieņēmumi!$E$24)</f>
        <v>0</v>
      </c>
      <c r="DF19" s="466">
        <f>-'IIA Papildus aprēķini'!DF40*(1+Pieņēmumi!$E$24)</f>
        <v>0</v>
      </c>
      <c r="DG19" s="466">
        <f>-'IIA Papildus aprēķini'!DG40*(1+Pieņēmumi!$E$24)</f>
        <v>0</v>
      </c>
      <c r="DH19" s="466">
        <f>-'IIA Papildus aprēķini'!DH40*(1+Pieņēmumi!$E$24)</f>
        <v>0</v>
      </c>
      <c r="DI19" s="466">
        <f>-'IIA Papildus aprēķini'!DI40*(1+Pieņēmumi!$E$24)</f>
        <v>0</v>
      </c>
      <c r="DJ19" s="466">
        <f>-'IIA Papildus aprēķini'!DJ40*(1+Pieņēmumi!$E$24)</f>
        <v>0</v>
      </c>
      <c r="DK19" s="466">
        <f>-'IIA Papildus aprēķini'!DK40*(1+Pieņēmumi!$E$24)</f>
        <v>0</v>
      </c>
      <c r="DL19" s="466">
        <f>-'IIA Papildus aprēķini'!DL40*(1+Pieņēmumi!$E$24)</f>
        <v>0</v>
      </c>
      <c r="DM19" s="466">
        <f>-'IIA Papildus aprēķini'!DM40*(1+Pieņēmumi!$E$24)</f>
        <v>0</v>
      </c>
      <c r="DN19" s="466">
        <f>-'IIA Papildus aprēķini'!DN40*(1+Pieņēmumi!$E$24)</f>
        <v>0</v>
      </c>
      <c r="DO19" s="466">
        <f>-'IIA Papildus aprēķini'!DO40*(1+Pieņēmumi!$E$24)</f>
        <v>0</v>
      </c>
      <c r="DP19" s="466">
        <f>-'IIA Papildus aprēķini'!DP40*(1+Pieņēmumi!$E$24)</f>
        <v>0</v>
      </c>
      <c r="DQ19" s="466">
        <f>-'IIA Papildus aprēķini'!DQ40*(1+Pieņēmumi!$E$24)</f>
        <v>0</v>
      </c>
      <c r="DR19" s="466">
        <f>-'IIA Papildus aprēķini'!DR40*(1+Pieņēmumi!$E$24)</f>
        <v>0</v>
      </c>
      <c r="DS19" s="466">
        <f>-'IIA Papildus aprēķini'!DS40*(1+Pieņēmumi!$E$24)</f>
        <v>0</v>
      </c>
      <c r="DT19" s="466">
        <f>-'IIA Papildus aprēķini'!DT40*(1+Pieņēmumi!$E$24)</f>
        <v>0</v>
      </c>
      <c r="DU19" s="466">
        <f>-'IIA Papildus aprēķini'!DU40*(1+Pieņēmumi!$E$24)</f>
        <v>0</v>
      </c>
    </row>
    <row r="20" spans="1:125" s="386" customFormat="1" ht="11.25" customHeight="1">
      <c r="A20" s="383" t="s">
        <v>240</v>
      </c>
      <c r="B20" s="389" t="s">
        <v>638</v>
      </c>
      <c r="C20" s="426"/>
      <c r="D20" s="397">
        <f t="shared" si="0"/>
        <v>0</v>
      </c>
      <c r="E20" s="466">
        <v>0</v>
      </c>
      <c r="F20" s="466">
        <v>0</v>
      </c>
      <c r="G20" s="466">
        <v>0</v>
      </c>
      <c r="H20" s="466">
        <v>0</v>
      </c>
      <c r="I20" s="466">
        <v>0</v>
      </c>
      <c r="J20" s="466">
        <v>0</v>
      </c>
      <c r="K20" s="466">
        <v>0</v>
      </c>
      <c r="L20" s="466">
        <v>0</v>
      </c>
      <c r="M20" s="466">
        <v>0</v>
      </c>
      <c r="N20" s="466">
        <v>0</v>
      </c>
      <c r="O20" s="466">
        <v>0</v>
      </c>
      <c r="P20" s="466">
        <v>0</v>
      </c>
      <c r="Q20" s="466">
        <v>0</v>
      </c>
      <c r="R20" s="466">
        <v>0</v>
      </c>
      <c r="S20" s="466">
        <v>0</v>
      </c>
      <c r="T20" s="466">
        <v>0</v>
      </c>
      <c r="U20" s="466">
        <v>0</v>
      </c>
      <c r="V20" s="466">
        <v>0</v>
      </c>
      <c r="W20" s="466">
        <v>0</v>
      </c>
      <c r="X20" s="466">
        <v>0</v>
      </c>
      <c r="Y20" s="466">
        <v>0</v>
      </c>
      <c r="Z20" s="466">
        <v>0</v>
      </c>
      <c r="AA20" s="466">
        <v>0</v>
      </c>
      <c r="AB20" s="466">
        <v>0</v>
      </c>
      <c r="AC20" s="466">
        <v>0</v>
      </c>
      <c r="AD20" s="466">
        <v>0</v>
      </c>
      <c r="AE20" s="466">
        <v>0</v>
      </c>
      <c r="AF20" s="466">
        <v>0</v>
      </c>
      <c r="AG20" s="466">
        <v>0</v>
      </c>
      <c r="AH20" s="466">
        <v>0</v>
      </c>
      <c r="AI20" s="466">
        <v>0</v>
      </c>
      <c r="AJ20" s="466">
        <v>0</v>
      </c>
      <c r="AK20" s="466">
        <v>0</v>
      </c>
      <c r="AL20" s="466">
        <v>0</v>
      </c>
      <c r="AM20" s="466">
        <v>0</v>
      </c>
      <c r="AN20" s="466">
        <v>0</v>
      </c>
      <c r="AO20" s="466">
        <v>0</v>
      </c>
      <c r="AP20" s="466">
        <v>0</v>
      </c>
      <c r="AQ20" s="466">
        <v>0</v>
      </c>
      <c r="AR20" s="466">
        <v>0</v>
      </c>
      <c r="AS20" s="466">
        <v>0</v>
      </c>
      <c r="AT20" s="466">
        <v>0</v>
      </c>
      <c r="AU20" s="466">
        <v>0</v>
      </c>
      <c r="AV20" s="466">
        <v>0</v>
      </c>
      <c r="AW20" s="466">
        <v>0</v>
      </c>
      <c r="AX20" s="466">
        <v>0</v>
      </c>
      <c r="AY20" s="466">
        <v>0</v>
      </c>
      <c r="AZ20" s="466">
        <v>0</v>
      </c>
      <c r="BA20" s="466">
        <v>0</v>
      </c>
      <c r="BB20" s="466">
        <v>0</v>
      </c>
      <c r="BC20" s="466">
        <v>0</v>
      </c>
      <c r="BD20" s="466">
        <v>0</v>
      </c>
      <c r="BE20" s="466">
        <v>0</v>
      </c>
      <c r="BF20" s="466">
        <v>0</v>
      </c>
      <c r="BG20" s="466">
        <v>0</v>
      </c>
      <c r="BH20" s="466">
        <v>0</v>
      </c>
      <c r="BI20" s="466">
        <v>0</v>
      </c>
      <c r="BJ20" s="466">
        <v>0</v>
      </c>
      <c r="BK20" s="466">
        <v>0</v>
      </c>
      <c r="BL20" s="466">
        <v>0</v>
      </c>
      <c r="BM20" s="466">
        <v>0</v>
      </c>
      <c r="BN20" s="466">
        <v>0</v>
      </c>
      <c r="BO20" s="466">
        <v>0</v>
      </c>
      <c r="BP20" s="466">
        <v>0</v>
      </c>
      <c r="BQ20" s="466">
        <v>0</v>
      </c>
      <c r="BR20" s="466">
        <v>0</v>
      </c>
      <c r="BS20" s="466">
        <v>0</v>
      </c>
      <c r="BT20" s="466">
        <v>0</v>
      </c>
      <c r="BU20" s="466">
        <v>0</v>
      </c>
      <c r="BV20" s="466">
        <v>0</v>
      </c>
      <c r="BW20" s="466">
        <v>0</v>
      </c>
      <c r="BX20" s="466">
        <v>0</v>
      </c>
      <c r="BY20" s="466">
        <v>0</v>
      </c>
      <c r="BZ20" s="466">
        <v>0</v>
      </c>
      <c r="CA20" s="466">
        <v>0</v>
      </c>
      <c r="CB20" s="466">
        <v>0</v>
      </c>
      <c r="CC20" s="466">
        <v>0</v>
      </c>
      <c r="CD20" s="466">
        <v>0</v>
      </c>
      <c r="CE20" s="466">
        <v>0</v>
      </c>
      <c r="CF20" s="466">
        <v>0</v>
      </c>
      <c r="CG20" s="466">
        <v>0</v>
      </c>
      <c r="CH20" s="466">
        <v>0</v>
      </c>
      <c r="CI20" s="466">
        <v>0</v>
      </c>
      <c r="CJ20" s="466">
        <v>0</v>
      </c>
      <c r="CK20" s="466">
        <v>0</v>
      </c>
      <c r="CL20" s="466">
        <v>0</v>
      </c>
      <c r="CM20" s="466">
        <v>0</v>
      </c>
      <c r="CN20" s="466">
        <v>0</v>
      </c>
      <c r="CO20" s="466">
        <v>0</v>
      </c>
      <c r="CP20" s="466">
        <v>0</v>
      </c>
      <c r="CQ20" s="466">
        <v>0</v>
      </c>
      <c r="CR20" s="466">
        <v>0</v>
      </c>
      <c r="CS20" s="466">
        <v>0</v>
      </c>
      <c r="CT20" s="466">
        <v>0</v>
      </c>
      <c r="CU20" s="466">
        <v>0</v>
      </c>
      <c r="CV20" s="466">
        <v>0</v>
      </c>
      <c r="CW20" s="466">
        <v>0</v>
      </c>
      <c r="CX20" s="466">
        <v>0</v>
      </c>
      <c r="CY20" s="466">
        <v>0</v>
      </c>
      <c r="CZ20" s="466">
        <v>0</v>
      </c>
      <c r="DA20" s="466">
        <v>0</v>
      </c>
      <c r="DB20" s="466">
        <v>0</v>
      </c>
      <c r="DC20" s="466">
        <v>0</v>
      </c>
      <c r="DD20" s="466">
        <v>0</v>
      </c>
      <c r="DE20" s="466">
        <v>0</v>
      </c>
      <c r="DF20" s="466">
        <v>0</v>
      </c>
      <c r="DG20" s="466">
        <v>0</v>
      </c>
      <c r="DH20" s="466">
        <v>0</v>
      </c>
      <c r="DI20" s="466">
        <v>0</v>
      </c>
      <c r="DJ20" s="466">
        <v>0</v>
      </c>
      <c r="DK20" s="466">
        <v>0</v>
      </c>
      <c r="DL20" s="466">
        <v>0</v>
      </c>
      <c r="DM20" s="466">
        <v>0</v>
      </c>
      <c r="DN20" s="466">
        <v>0</v>
      </c>
      <c r="DO20" s="466">
        <v>0</v>
      </c>
      <c r="DP20" s="466">
        <v>0</v>
      </c>
      <c r="DQ20" s="466">
        <v>0</v>
      </c>
      <c r="DR20" s="466">
        <v>0</v>
      </c>
      <c r="DS20" s="466">
        <v>0</v>
      </c>
      <c r="DT20" s="466">
        <v>0</v>
      </c>
      <c r="DU20" s="466">
        <v>0</v>
      </c>
    </row>
    <row r="21" spans="1:125" s="386" customFormat="1" ht="11.25" customHeight="1">
      <c r="A21" s="383" t="s">
        <v>243</v>
      </c>
      <c r="B21" s="389" t="s">
        <v>638</v>
      </c>
      <c r="C21" s="426"/>
      <c r="D21" s="397">
        <f t="shared" si="0"/>
        <v>0</v>
      </c>
      <c r="E21" s="466">
        <v>0</v>
      </c>
      <c r="F21" s="466">
        <v>0</v>
      </c>
      <c r="G21" s="466">
        <v>0</v>
      </c>
      <c r="H21" s="466">
        <v>0</v>
      </c>
      <c r="I21" s="466">
        <v>0</v>
      </c>
      <c r="J21" s="466">
        <v>0</v>
      </c>
      <c r="K21" s="466">
        <v>0</v>
      </c>
      <c r="L21" s="466">
        <v>0</v>
      </c>
      <c r="M21" s="466">
        <v>0</v>
      </c>
      <c r="N21" s="466">
        <v>0</v>
      </c>
      <c r="O21" s="466">
        <v>0</v>
      </c>
      <c r="P21" s="466">
        <v>0</v>
      </c>
      <c r="Q21" s="466">
        <v>0</v>
      </c>
      <c r="R21" s="466">
        <v>0</v>
      </c>
      <c r="S21" s="466">
        <v>0</v>
      </c>
      <c r="T21" s="466">
        <v>0</v>
      </c>
      <c r="U21" s="466">
        <v>0</v>
      </c>
      <c r="V21" s="466">
        <v>0</v>
      </c>
      <c r="W21" s="466">
        <v>0</v>
      </c>
      <c r="X21" s="466">
        <v>0</v>
      </c>
      <c r="Y21" s="466">
        <v>0</v>
      </c>
      <c r="Z21" s="466">
        <v>0</v>
      </c>
      <c r="AA21" s="466">
        <v>0</v>
      </c>
      <c r="AB21" s="466">
        <v>0</v>
      </c>
      <c r="AC21" s="466">
        <v>0</v>
      </c>
      <c r="AD21" s="466">
        <v>0</v>
      </c>
      <c r="AE21" s="466">
        <v>0</v>
      </c>
      <c r="AF21" s="466">
        <v>0</v>
      </c>
      <c r="AG21" s="466">
        <v>0</v>
      </c>
      <c r="AH21" s="466">
        <v>0</v>
      </c>
      <c r="AI21" s="466">
        <v>0</v>
      </c>
      <c r="AJ21" s="466">
        <v>0</v>
      </c>
      <c r="AK21" s="466">
        <v>0</v>
      </c>
      <c r="AL21" s="466">
        <v>0</v>
      </c>
      <c r="AM21" s="466">
        <v>0</v>
      </c>
      <c r="AN21" s="466">
        <v>0</v>
      </c>
      <c r="AO21" s="466">
        <v>0</v>
      </c>
      <c r="AP21" s="466">
        <v>0</v>
      </c>
      <c r="AQ21" s="466">
        <v>0</v>
      </c>
      <c r="AR21" s="466">
        <v>0</v>
      </c>
      <c r="AS21" s="466">
        <v>0</v>
      </c>
      <c r="AT21" s="466">
        <v>0</v>
      </c>
      <c r="AU21" s="466">
        <v>0</v>
      </c>
      <c r="AV21" s="466">
        <v>0</v>
      </c>
      <c r="AW21" s="466">
        <v>0</v>
      </c>
      <c r="AX21" s="466">
        <v>0</v>
      </c>
      <c r="AY21" s="466">
        <v>0</v>
      </c>
      <c r="AZ21" s="466">
        <v>0</v>
      </c>
      <c r="BA21" s="466">
        <v>0</v>
      </c>
      <c r="BB21" s="466">
        <v>0</v>
      </c>
      <c r="BC21" s="466">
        <v>0</v>
      </c>
      <c r="BD21" s="466">
        <v>0</v>
      </c>
      <c r="BE21" s="466">
        <v>0</v>
      </c>
      <c r="BF21" s="466">
        <v>0</v>
      </c>
      <c r="BG21" s="466">
        <v>0</v>
      </c>
      <c r="BH21" s="466">
        <v>0</v>
      </c>
      <c r="BI21" s="466">
        <v>0</v>
      </c>
      <c r="BJ21" s="466">
        <v>0</v>
      </c>
      <c r="BK21" s="466">
        <v>0</v>
      </c>
      <c r="BL21" s="466">
        <v>0</v>
      </c>
      <c r="BM21" s="466">
        <v>0</v>
      </c>
      <c r="BN21" s="466">
        <v>0</v>
      </c>
      <c r="BO21" s="466">
        <v>0</v>
      </c>
      <c r="BP21" s="466">
        <v>0</v>
      </c>
      <c r="BQ21" s="466">
        <v>0</v>
      </c>
      <c r="BR21" s="466">
        <v>0</v>
      </c>
      <c r="BS21" s="466">
        <v>0</v>
      </c>
      <c r="BT21" s="466">
        <v>0</v>
      </c>
      <c r="BU21" s="466">
        <v>0</v>
      </c>
      <c r="BV21" s="466">
        <v>0</v>
      </c>
      <c r="BW21" s="466">
        <v>0</v>
      </c>
      <c r="BX21" s="466">
        <v>0</v>
      </c>
      <c r="BY21" s="466">
        <v>0</v>
      </c>
      <c r="BZ21" s="466">
        <v>0</v>
      </c>
      <c r="CA21" s="466">
        <v>0</v>
      </c>
      <c r="CB21" s="466">
        <v>0</v>
      </c>
      <c r="CC21" s="466">
        <v>0</v>
      </c>
      <c r="CD21" s="466">
        <v>0</v>
      </c>
      <c r="CE21" s="466">
        <v>0</v>
      </c>
      <c r="CF21" s="466">
        <v>0</v>
      </c>
      <c r="CG21" s="466">
        <v>0</v>
      </c>
      <c r="CH21" s="466">
        <v>0</v>
      </c>
      <c r="CI21" s="466">
        <v>0</v>
      </c>
      <c r="CJ21" s="466">
        <v>0</v>
      </c>
      <c r="CK21" s="466">
        <v>0</v>
      </c>
      <c r="CL21" s="466">
        <v>0</v>
      </c>
      <c r="CM21" s="466">
        <v>0</v>
      </c>
      <c r="CN21" s="466">
        <v>0</v>
      </c>
      <c r="CO21" s="466">
        <v>0</v>
      </c>
      <c r="CP21" s="466">
        <v>0</v>
      </c>
      <c r="CQ21" s="466">
        <v>0</v>
      </c>
      <c r="CR21" s="466">
        <v>0</v>
      </c>
      <c r="CS21" s="466">
        <v>0</v>
      </c>
      <c r="CT21" s="466">
        <v>0</v>
      </c>
      <c r="CU21" s="466">
        <v>0</v>
      </c>
      <c r="CV21" s="466">
        <v>0</v>
      </c>
      <c r="CW21" s="466">
        <v>0</v>
      </c>
      <c r="CX21" s="466">
        <v>0</v>
      </c>
      <c r="CY21" s="466">
        <v>0</v>
      </c>
      <c r="CZ21" s="466">
        <v>0</v>
      </c>
      <c r="DA21" s="466">
        <v>0</v>
      </c>
      <c r="DB21" s="466">
        <v>0</v>
      </c>
      <c r="DC21" s="466">
        <v>0</v>
      </c>
      <c r="DD21" s="466">
        <v>0</v>
      </c>
      <c r="DE21" s="466">
        <v>0</v>
      </c>
      <c r="DF21" s="466">
        <v>0</v>
      </c>
      <c r="DG21" s="466">
        <v>0</v>
      </c>
      <c r="DH21" s="466">
        <v>0</v>
      </c>
      <c r="DI21" s="466">
        <v>0</v>
      </c>
      <c r="DJ21" s="466">
        <v>0</v>
      </c>
      <c r="DK21" s="466">
        <v>0</v>
      </c>
      <c r="DL21" s="466">
        <v>0</v>
      </c>
      <c r="DM21" s="466">
        <v>0</v>
      </c>
      <c r="DN21" s="466">
        <v>0</v>
      </c>
      <c r="DO21" s="466">
        <v>0</v>
      </c>
      <c r="DP21" s="466">
        <v>0</v>
      </c>
      <c r="DQ21" s="466">
        <v>0</v>
      </c>
      <c r="DR21" s="466">
        <v>0</v>
      </c>
      <c r="DS21" s="466">
        <v>0</v>
      </c>
      <c r="DT21" s="466">
        <v>0</v>
      </c>
      <c r="DU21" s="466">
        <v>0</v>
      </c>
    </row>
    <row r="22" spans="1:125" s="386" customFormat="1" ht="11.25" customHeight="1">
      <c r="A22" s="383" t="s">
        <v>245</v>
      </c>
      <c r="B22" s="389" t="s">
        <v>638</v>
      </c>
      <c r="C22" s="426"/>
      <c r="D22" s="397">
        <f t="shared" si="0"/>
        <v>0</v>
      </c>
      <c r="E22" s="466">
        <v>0</v>
      </c>
      <c r="F22" s="466">
        <v>0</v>
      </c>
      <c r="G22" s="466">
        <v>0</v>
      </c>
      <c r="H22" s="466">
        <v>0</v>
      </c>
      <c r="I22" s="466">
        <v>0</v>
      </c>
      <c r="J22" s="466">
        <v>0</v>
      </c>
      <c r="K22" s="466">
        <v>0</v>
      </c>
      <c r="L22" s="466">
        <v>0</v>
      </c>
      <c r="M22" s="466">
        <v>0</v>
      </c>
      <c r="N22" s="466">
        <v>0</v>
      </c>
      <c r="O22" s="466">
        <v>0</v>
      </c>
      <c r="P22" s="466">
        <v>0</v>
      </c>
      <c r="Q22" s="466">
        <v>0</v>
      </c>
      <c r="R22" s="466">
        <v>0</v>
      </c>
      <c r="S22" s="466">
        <v>0</v>
      </c>
      <c r="T22" s="466">
        <v>0</v>
      </c>
      <c r="U22" s="466">
        <v>0</v>
      </c>
      <c r="V22" s="466">
        <v>0</v>
      </c>
      <c r="W22" s="466">
        <v>0</v>
      </c>
      <c r="X22" s="466">
        <v>0</v>
      </c>
      <c r="Y22" s="466">
        <v>0</v>
      </c>
      <c r="Z22" s="466">
        <v>0</v>
      </c>
      <c r="AA22" s="466">
        <v>0</v>
      </c>
      <c r="AB22" s="466">
        <v>0</v>
      </c>
      <c r="AC22" s="466">
        <v>0</v>
      </c>
      <c r="AD22" s="466">
        <v>0</v>
      </c>
      <c r="AE22" s="466">
        <v>0</v>
      </c>
      <c r="AF22" s="466">
        <v>0</v>
      </c>
      <c r="AG22" s="466">
        <v>0</v>
      </c>
      <c r="AH22" s="466">
        <v>0</v>
      </c>
      <c r="AI22" s="466">
        <v>0</v>
      </c>
      <c r="AJ22" s="466">
        <v>0</v>
      </c>
      <c r="AK22" s="466">
        <v>0</v>
      </c>
      <c r="AL22" s="466">
        <v>0</v>
      </c>
      <c r="AM22" s="466">
        <v>0</v>
      </c>
      <c r="AN22" s="466">
        <v>0</v>
      </c>
      <c r="AO22" s="466">
        <v>0</v>
      </c>
      <c r="AP22" s="466">
        <v>0</v>
      </c>
      <c r="AQ22" s="466">
        <v>0</v>
      </c>
      <c r="AR22" s="466">
        <v>0</v>
      </c>
      <c r="AS22" s="466">
        <v>0</v>
      </c>
      <c r="AT22" s="466">
        <v>0</v>
      </c>
      <c r="AU22" s="466">
        <v>0</v>
      </c>
      <c r="AV22" s="466">
        <v>0</v>
      </c>
      <c r="AW22" s="466">
        <v>0</v>
      </c>
      <c r="AX22" s="466">
        <v>0</v>
      </c>
      <c r="AY22" s="466">
        <v>0</v>
      </c>
      <c r="AZ22" s="466">
        <v>0</v>
      </c>
      <c r="BA22" s="466">
        <v>0</v>
      </c>
      <c r="BB22" s="466">
        <v>0</v>
      </c>
      <c r="BC22" s="466">
        <v>0</v>
      </c>
      <c r="BD22" s="466">
        <v>0</v>
      </c>
      <c r="BE22" s="466">
        <v>0</v>
      </c>
      <c r="BF22" s="466">
        <v>0</v>
      </c>
      <c r="BG22" s="466">
        <v>0</v>
      </c>
      <c r="BH22" s="466">
        <v>0</v>
      </c>
      <c r="BI22" s="466">
        <v>0</v>
      </c>
      <c r="BJ22" s="466">
        <v>0</v>
      </c>
      <c r="BK22" s="466">
        <v>0</v>
      </c>
      <c r="BL22" s="466">
        <v>0</v>
      </c>
      <c r="BM22" s="466">
        <v>0</v>
      </c>
      <c r="BN22" s="466">
        <v>0</v>
      </c>
      <c r="BO22" s="466">
        <v>0</v>
      </c>
      <c r="BP22" s="466">
        <v>0</v>
      </c>
      <c r="BQ22" s="466">
        <v>0</v>
      </c>
      <c r="BR22" s="466">
        <v>0</v>
      </c>
      <c r="BS22" s="466">
        <v>0</v>
      </c>
      <c r="BT22" s="466">
        <v>0</v>
      </c>
      <c r="BU22" s="466">
        <v>0</v>
      </c>
      <c r="BV22" s="466">
        <v>0</v>
      </c>
      <c r="BW22" s="466">
        <v>0</v>
      </c>
      <c r="BX22" s="466">
        <v>0</v>
      </c>
      <c r="BY22" s="466">
        <v>0</v>
      </c>
      <c r="BZ22" s="466">
        <v>0</v>
      </c>
      <c r="CA22" s="466">
        <v>0</v>
      </c>
      <c r="CB22" s="466">
        <v>0</v>
      </c>
      <c r="CC22" s="466">
        <v>0</v>
      </c>
      <c r="CD22" s="466">
        <v>0</v>
      </c>
      <c r="CE22" s="466">
        <v>0</v>
      </c>
      <c r="CF22" s="466">
        <v>0</v>
      </c>
      <c r="CG22" s="466">
        <v>0</v>
      </c>
      <c r="CH22" s="466">
        <v>0</v>
      </c>
      <c r="CI22" s="466">
        <v>0</v>
      </c>
      <c r="CJ22" s="466">
        <v>0</v>
      </c>
      <c r="CK22" s="466">
        <v>0</v>
      </c>
      <c r="CL22" s="466">
        <v>0</v>
      </c>
      <c r="CM22" s="466">
        <v>0</v>
      </c>
      <c r="CN22" s="466">
        <v>0</v>
      </c>
      <c r="CO22" s="466">
        <v>0</v>
      </c>
      <c r="CP22" s="466">
        <v>0</v>
      </c>
      <c r="CQ22" s="466">
        <v>0</v>
      </c>
      <c r="CR22" s="466">
        <v>0</v>
      </c>
      <c r="CS22" s="466">
        <v>0</v>
      </c>
      <c r="CT22" s="466">
        <v>0</v>
      </c>
      <c r="CU22" s="466">
        <v>0</v>
      </c>
      <c r="CV22" s="466">
        <v>0</v>
      </c>
      <c r="CW22" s="466">
        <v>0</v>
      </c>
      <c r="CX22" s="466">
        <v>0</v>
      </c>
      <c r="CY22" s="466">
        <v>0</v>
      </c>
      <c r="CZ22" s="466">
        <v>0</v>
      </c>
      <c r="DA22" s="466">
        <v>0</v>
      </c>
      <c r="DB22" s="466">
        <v>0</v>
      </c>
      <c r="DC22" s="466">
        <v>0</v>
      </c>
      <c r="DD22" s="466">
        <v>0</v>
      </c>
      <c r="DE22" s="466">
        <v>0</v>
      </c>
      <c r="DF22" s="466">
        <v>0</v>
      </c>
      <c r="DG22" s="466">
        <v>0</v>
      </c>
      <c r="DH22" s="466">
        <v>0</v>
      </c>
      <c r="DI22" s="466">
        <v>0</v>
      </c>
      <c r="DJ22" s="466">
        <v>0</v>
      </c>
      <c r="DK22" s="466">
        <v>0</v>
      </c>
      <c r="DL22" s="466">
        <v>0</v>
      </c>
      <c r="DM22" s="466">
        <v>0</v>
      </c>
      <c r="DN22" s="466">
        <v>0</v>
      </c>
      <c r="DO22" s="466">
        <v>0</v>
      </c>
      <c r="DP22" s="466">
        <v>0</v>
      </c>
      <c r="DQ22" s="466">
        <v>0</v>
      </c>
      <c r="DR22" s="466">
        <v>0</v>
      </c>
      <c r="DS22" s="466">
        <v>0</v>
      </c>
      <c r="DT22" s="466">
        <v>0</v>
      </c>
      <c r="DU22" s="466">
        <v>0</v>
      </c>
    </row>
    <row r="23" spans="1:125" s="386" customFormat="1" ht="11.25" customHeight="1">
      <c r="A23" s="384" t="s">
        <v>649</v>
      </c>
      <c r="B23" s="415" t="s">
        <v>638</v>
      </c>
      <c r="C23" s="426"/>
      <c r="D23" s="397">
        <f t="shared" si="0"/>
        <v>0</v>
      </c>
      <c r="E23" s="435">
        <v>0</v>
      </c>
      <c r="F23" s="435">
        <v>0</v>
      </c>
      <c r="G23" s="435">
        <v>0</v>
      </c>
      <c r="H23" s="435">
        <v>0</v>
      </c>
      <c r="I23" s="435">
        <v>0</v>
      </c>
      <c r="J23" s="435">
        <v>0</v>
      </c>
      <c r="K23" s="435">
        <v>0</v>
      </c>
      <c r="L23" s="435">
        <v>0</v>
      </c>
      <c r="M23" s="435">
        <v>0</v>
      </c>
      <c r="N23" s="435">
        <v>0</v>
      </c>
      <c r="O23" s="435">
        <v>0</v>
      </c>
      <c r="P23" s="435">
        <v>0</v>
      </c>
      <c r="Q23" s="435">
        <v>0</v>
      </c>
      <c r="R23" s="435">
        <v>0</v>
      </c>
      <c r="S23" s="435">
        <v>0</v>
      </c>
      <c r="T23" s="435">
        <v>0</v>
      </c>
      <c r="U23" s="435">
        <v>0</v>
      </c>
      <c r="V23" s="435">
        <v>0</v>
      </c>
      <c r="W23" s="435">
        <v>0</v>
      </c>
      <c r="X23" s="435">
        <v>0</v>
      </c>
      <c r="Y23" s="435">
        <v>0</v>
      </c>
      <c r="Z23" s="435">
        <v>0</v>
      </c>
      <c r="AA23" s="435">
        <v>0</v>
      </c>
      <c r="AB23" s="435">
        <v>0</v>
      </c>
      <c r="AC23" s="435">
        <v>0</v>
      </c>
      <c r="AD23" s="435">
        <v>0</v>
      </c>
      <c r="AE23" s="435">
        <v>0</v>
      </c>
      <c r="AF23" s="435">
        <v>0</v>
      </c>
      <c r="AG23" s="435">
        <v>0</v>
      </c>
      <c r="AH23" s="435">
        <v>0</v>
      </c>
      <c r="AI23" s="435">
        <v>0</v>
      </c>
      <c r="AJ23" s="435">
        <v>0</v>
      </c>
      <c r="AK23" s="435">
        <v>0</v>
      </c>
      <c r="AL23" s="435">
        <v>0</v>
      </c>
      <c r="AM23" s="435">
        <v>0</v>
      </c>
      <c r="AN23" s="435">
        <v>0</v>
      </c>
      <c r="AO23" s="435">
        <v>0</v>
      </c>
      <c r="AP23" s="435">
        <v>0</v>
      </c>
      <c r="AQ23" s="435">
        <v>0</v>
      </c>
      <c r="AR23" s="435">
        <v>0</v>
      </c>
      <c r="AS23" s="435">
        <v>0</v>
      </c>
      <c r="AT23" s="435">
        <v>0</v>
      </c>
      <c r="AU23" s="435">
        <v>0</v>
      </c>
      <c r="AV23" s="435">
        <v>0</v>
      </c>
      <c r="AW23" s="435">
        <v>0</v>
      </c>
      <c r="AX23" s="435">
        <v>0</v>
      </c>
      <c r="AY23" s="435">
        <v>0</v>
      </c>
      <c r="AZ23" s="435">
        <v>0</v>
      </c>
      <c r="BA23" s="435">
        <v>0</v>
      </c>
      <c r="BB23" s="435">
        <v>0</v>
      </c>
      <c r="BC23" s="435">
        <v>0</v>
      </c>
      <c r="BD23" s="435">
        <v>0</v>
      </c>
      <c r="BE23" s="435">
        <v>0</v>
      </c>
      <c r="BF23" s="435">
        <v>0</v>
      </c>
      <c r="BG23" s="435">
        <v>0</v>
      </c>
      <c r="BH23" s="435">
        <v>0</v>
      </c>
      <c r="BI23" s="435">
        <v>0</v>
      </c>
      <c r="BJ23" s="435">
        <v>0</v>
      </c>
      <c r="BK23" s="435">
        <v>0</v>
      </c>
      <c r="BL23" s="435">
        <v>0</v>
      </c>
      <c r="BM23" s="435">
        <v>0</v>
      </c>
      <c r="BN23" s="435">
        <v>0</v>
      </c>
      <c r="BO23" s="435">
        <v>0</v>
      </c>
      <c r="BP23" s="435">
        <v>0</v>
      </c>
      <c r="BQ23" s="435">
        <v>0</v>
      </c>
      <c r="BR23" s="435">
        <v>0</v>
      </c>
      <c r="BS23" s="435">
        <v>0</v>
      </c>
      <c r="BT23" s="435">
        <v>0</v>
      </c>
      <c r="BU23" s="435">
        <v>0</v>
      </c>
      <c r="BV23" s="435">
        <v>0</v>
      </c>
      <c r="BW23" s="435">
        <v>0</v>
      </c>
      <c r="BX23" s="435">
        <v>0</v>
      </c>
      <c r="BY23" s="435">
        <v>0</v>
      </c>
      <c r="BZ23" s="435">
        <v>0</v>
      </c>
      <c r="CA23" s="435">
        <v>0</v>
      </c>
      <c r="CB23" s="435">
        <v>0</v>
      </c>
      <c r="CC23" s="435">
        <v>0</v>
      </c>
      <c r="CD23" s="435">
        <v>0</v>
      </c>
      <c r="CE23" s="435">
        <v>0</v>
      </c>
      <c r="CF23" s="435">
        <v>0</v>
      </c>
      <c r="CG23" s="435">
        <v>0</v>
      </c>
      <c r="CH23" s="435">
        <v>0</v>
      </c>
      <c r="CI23" s="435">
        <v>0</v>
      </c>
      <c r="CJ23" s="435">
        <v>0</v>
      </c>
      <c r="CK23" s="435">
        <v>0</v>
      </c>
      <c r="CL23" s="435">
        <v>0</v>
      </c>
      <c r="CM23" s="435">
        <v>0</v>
      </c>
      <c r="CN23" s="435">
        <v>0</v>
      </c>
      <c r="CO23" s="435">
        <v>0</v>
      </c>
      <c r="CP23" s="435">
        <v>0</v>
      </c>
      <c r="CQ23" s="435">
        <v>0</v>
      </c>
      <c r="CR23" s="435">
        <v>0</v>
      </c>
      <c r="CS23" s="435">
        <v>0</v>
      </c>
      <c r="CT23" s="435">
        <v>0</v>
      </c>
      <c r="CU23" s="435">
        <v>0</v>
      </c>
      <c r="CV23" s="435">
        <v>0</v>
      </c>
      <c r="CW23" s="435">
        <v>0</v>
      </c>
      <c r="CX23" s="435">
        <v>0</v>
      </c>
      <c r="CY23" s="435">
        <v>0</v>
      </c>
      <c r="CZ23" s="435">
        <v>0</v>
      </c>
      <c r="DA23" s="435">
        <v>0</v>
      </c>
      <c r="DB23" s="435">
        <v>0</v>
      </c>
      <c r="DC23" s="435">
        <v>0</v>
      </c>
      <c r="DD23" s="435">
        <v>0</v>
      </c>
      <c r="DE23" s="435">
        <v>0</v>
      </c>
      <c r="DF23" s="435">
        <v>0</v>
      </c>
      <c r="DG23" s="435">
        <v>0</v>
      </c>
      <c r="DH23" s="435">
        <v>0</v>
      </c>
      <c r="DI23" s="435">
        <v>0</v>
      </c>
      <c r="DJ23" s="435">
        <v>0</v>
      </c>
      <c r="DK23" s="435">
        <v>0</v>
      </c>
      <c r="DL23" s="435">
        <v>0</v>
      </c>
      <c r="DM23" s="435">
        <v>0</v>
      </c>
      <c r="DN23" s="435">
        <v>0</v>
      </c>
      <c r="DO23" s="435">
        <v>0</v>
      </c>
      <c r="DP23" s="435">
        <v>0</v>
      </c>
      <c r="DQ23" s="435">
        <v>0</v>
      </c>
      <c r="DR23" s="435">
        <v>0</v>
      </c>
      <c r="DS23" s="435">
        <v>0</v>
      </c>
      <c r="DT23" s="435">
        <v>0</v>
      </c>
      <c r="DU23" s="435">
        <v>0</v>
      </c>
    </row>
    <row r="24" spans="1:125" s="386" customFormat="1" ht="11.25" customHeight="1">
      <c r="A24" s="384" t="s">
        <v>650</v>
      </c>
      <c r="B24" s="415" t="s">
        <v>638</v>
      </c>
      <c r="C24" s="426"/>
      <c r="D24" s="397">
        <f t="shared" si="0"/>
        <v>0</v>
      </c>
      <c r="E24" s="435">
        <v>0</v>
      </c>
      <c r="F24" s="435">
        <v>0</v>
      </c>
      <c r="G24" s="435">
        <v>0</v>
      </c>
      <c r="H24" s="435">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A24" s="435">
        <v>0</v>
      </c>
      <c r="AB24" s="435">
        <v>0</v>
      </c>
      <c r="AC24" s="435">
        <v>0</v>
      </c>
      <c r="AD24" s="435">
        <v>0</v>
      </c>
      <c r="AE24" s="435">
        <v>0</v>
      </c>
      <c r="AF24" s="435">
        <v>0</v>
      </c>
      <c r="AG24" s="435">
        <v>0</v>
      </c>
      <c r="AH24" s="435">
        <v>0</v>
      </c>
      <c r="AI24" s="435">
        <v>0</v>
      </c>
      <c r="AJ24" s="435">
        <v>0</v>
      </c>
      <c r="AK24" s="435">
        <v>0</v>
      </c>
      <c r="AL24" s="435">
        <v>0</v>
      </c>
      <c r="AM24" s="435">
        <v>0</v>
      </c>
      <c r="AN24" s="435">
        <v>0</v>
      </c>
      <c r="AO24" s="435">
        <v>0</v>
      </c>
      <c r="AP24" s="435">
        <v>0</v>
      </c>
      <c r="AQ24" s="435">
        <v>0</v>
      </c>
      <c r="AR24" s="435">
        <v>0</v>
      </c>
      <c r="AS24" s="435">
        <v>0</v>
      </c>
      <c r="AT24" s="435">
        <v>0</v>
      </c>
      <c r="AU24" s="435">
        <v>0</v>
      </c>
      <c r="AV24" s="435">
        <v>0</v>
      </c>
      <c r="AW24" s="435">
        <v>0</v>
      </c>
      <c r="AX24" s="435">
        <v>0</v>
      </c>
      <c r="AY24" s="435">
        <v>0</v>
      </c>
      <c r="AZ24" s="435">
        <v>0</v>
      </c>
      <c r="BA24" s="435">
        <v>0</v>
      </c>
      <c r="BB24" s="435">
        <v>0</v>
      </c>
      <c r="BC24" s="435">
        <v>0</v>
      </c>
      <c r="BD24" s="435">
        <v>0</v>
      </c>
      <c r="BE24" s="435">
        <v>0</v>
      </c>
      <c r="BF24" s="435">
        <v>0</v>
      </c>
      <c r="BG24" s="435">
        <v>0</v>
      </c>
      <c r="BH24" s="435">
        <v>0</v>
      </c>
      <c r="BI24" s="435">
        <v>0</v>
      </c>
      <c r="BJ24" s="435">
        <v>0</v>
      </c>
      <c r="BK24" s="435">
        <v>0</v>
      </c>
      <c r="BL24" s="435">
        <v>0</v>
      </c>
      <c r="BM24" s="435">
        <v>0</v>
      </c>
      <c r="BN24" s="435">
        <v>0</v>
      </c>
      <c r="BO24" s="435">
        <v>0</v>
      </c>
      <c r="BP24" s="435">
        <v>0</v>
      </c>
      <c r="BQ24" s="435">
        <v>0</v>
      </c>
      <c r="BR24" s="435">
        <v>0</v>
      </c>
      <c r="BS24" s="435">
        <v>0</v>
      </c>
      <c r="BT24" s="435">
        <v>0</v>
      </c>
      <c r="BU24" s="435">
        <v>0</v>
      </c>
      <c r="BV24" s="435">
        <v>0</v>
      </c>
      <c r="BW24" s="435">
        <v>0</v>
      </c>
      <c r="BX24" s="435">
        <v>0</v>
      </c>
      <c r="BY24" s="435">
        <v>0</v>
      </c>
      <c r="BZ24" s="435">
        <v>0</v>
      </c>
      <c r="CA24" s="435">
        <v>0</v>
      </c>
      <c r="CB24" s="435">
        <v>0</v>
      </c>
      <c r="CC24" s="435">
        <v>0</v>
      </c>
      <c r="CD24" s="435">
        <v>0</v>
      </c>
      <c r="CE24" s="435">
        <v>0</v>
      </c>
      <c r="CF24" s="435">
        <v>0</v>
      </c>
      <c r="CG24" s="435">
        <v>0</v>
      </c>
      <c r="CH24" s="435">
        <v>0</v>
      </c>
      <c r="CI24" s="435">
        <v>0</v>
      </c>
      <c r="CJ24" s="435">
        <v>0</v>
      </c>
      <c r="CK24" s="435">
        <v>0</v>
      </c>
      <c r="CL24" s="435">
        <v>0</v>
      </c>
      <c r="CM24" s="435">
        <v>0</v>
      </c>
      <c r="CN24" s="435">
        <v>0</v>
      </c>
      <c r="CO24" s="435">
        <v>0</v>
      </c>
      <c r="CP24" s="435">
        <v>0</v>
      </c>
      <c r="CQ24" s="435">
        <v>0</v>
      </c>
      <c r="CR24" s="435">
        <v>0</v>
      </c>
      <c r="CS24" s="435">
        <v>0</v>
      </c>
      <c r="CT24" s="435">
        <v>0</v>
      </c>
      <c r="CU24" s="435">
        <v>0</v>
      </c>
      <c r="CV24" s="435">
        <v>0</v>
      </c>
      <c r="CW24" s="435">
        <v>0</v>
      </c>
      <c r="CX24" s="435">
        <v>0</v>
      </c>
      <c r="CY24" s="435">
        <v>0</v>
      </c>
      <c r="CZ24" s="435">
        <v>0</v>
      </c>
      <c r="DA24" s="435">
        <v>0</v>
      </c>
      <c r="DB24" s="435">
        <v>0</v>
      </c>
      <c r="DC24" s="435">
        <v>0</v>
      </c>
      <c r="DD24" s="435">
        <v>0</v>
      </c>
      <c r="DE24" s="435">
        <v>0</v>
      </c>
      <c r="DF24" s="435">
        <v>0</v>
      </c>
      <c r="DG24" s="435">
        <v>0</v>
      </c>
      <c r="DH24" s="435">
        <v>0</v>
      </c>
      <c r="DI24" s="435">
        <v>0</v>
      </c>
      <c r="DJ24" s="435">
        <v>0</v>
      </c>
      <c r="DK24" s="435">
        <v>0</v>
      </c>
      <c r="DL24" s="435">
        <v>0</v>
      </c>
      <c r="DM24" s="435">
        <v>0</v>
      </c>
      <c r="DN24" s="435">
        <v>0</v>
      </c>
      <c r="DO24" s="435">
        <v>0</v>
      </c>
      <c r="DP24" s="435">
        <v>0</v>
      </c>
      <c r="DQ24" s="435">
        <v>0</v>
      </c>
      <c r="DR24" s="435">
        <v>0</v>
      </c>
      <c r="DS24" s="435">
        <v>0</v>
      </c>
      <c r="DT24" s="435">
        <v>0</v>
      </c>
      <c r="DU24" s="435">
        <v>0</v>
      </c>
    </row>
    <row r="25" spans="1:125" s="386" customFormat="1" ht="11.25" customHeight="1">
      <c r="A25" s="385" t="s">
        <v>637</v>
      </c>
      <c r="B25" s="385" t="s">
        <v>638</v>
      </c>
      <c r="C25" s="426"/>
      <c r="D25" s="446">
        <f t="shared" si="0"/>
        <v>-5267441.1973213516</v>
      </c>
      <c r="E25" s="494">
        <f t="shared" ref="E25:AJ25" si="5">SUM(E19:E24)</f>
        <v>-232830.62</v>
      </c>
      <c r="F25" s="494">
        <f t="shared" si="5"/>
        <v>-232830.62</v>
      </c>
      <c r="G25" s="494">
        <f t="shared" si="5"/>
        <v>-232830.62</v>
      </c>
      <c r="H25" s="494">
        <f t="shared" si="5"/>
        <v>-232830.62</v>
      </c>
      <c r="I25" s="494">
        <f t="shared" si="5"/>
        <v>-232830.62</v>
      </c>
      <c r="J25" s="494">
        <f t="shared" si="5"/>
        <v>-232830.62</v>
      </c>
      <c r="K25" s="494">
        <f t="shared" si="5"/>
        <v>-232830.62</v>
      </c>
      <c r="L25" s="494">
        <f t="shared" si="5"/>
        <v>-232830.62</v>
      </c>
      <c r="M25" s="494">
        <f t="shared" si="5"/>
        <v>-232830.62</v>
      </c>
      <c r="N25" s="494">
        <f t="shared" si="5"/>
        <v>-232830.62</v>
      </c>
      <c r="O25" s="494">
        <f t="shared" si="5"/>
        <v>-232830.62</v>
      </c>
      <c r="P25" s="494">
        <f t="shared" si="5"/>
        <v>-232830.62</v>
      </c>
      <c r="Q25" s="494">
        <f t="shared" si="5"/>
        <v>-232830.62</v>
      </c>
      <c r="R25" s="494">
        <f t="shared" si="5"/>
        <v>-232830.62</v>
      </c>
      <c r="S25" s="494">
        <f t="shared" si="5"/>
        <v>-232830.62</v>
      </c>
      <c r="T25" s="494">
        <f t="shared" si="5"/>
        <v>-232830.62</v>
      </c>
      <c r="U25" s="494">
        <f t="shared" si="5"/>
        <v>-232830.62</v>
      </c>
      <c r="V25" s="494">
        <f t="shared" si="5"/>
        <v>-232830.62</v>
      </c>
      <c r="W25" s="494">
        <f t="shared" si="5"/>
        <v>-232830.62</v>
      </c>
      <c r="X25" s="494">
        <f t="shared" si="5"/>
        <v>-232830.62</v>
      </c>
      <c r="Y25" s="494">
        <f t="shared" si="5"/>
        <v>-232830.62</v>
      </c>
      <c r="Z25" s="494">
        <f t="shared" si="5"/>
        <v>-232830.62</v>
      </c>
      <c r="AA25" s="494">
        <f t="shared" si="5"/>
        <v>-232830.62</v>
      </c>
      <c r="AB25" s="494">
        <f t="shared" si="5"/>
        <v>-232830.62</v>
      </c>
      <c r="AC25" s="494">
        <f t="shared" si="5"/>
        <v>-232830.62</v>
      </c>
      <c r="AD25" s="494">
        <f t="shared" si="5"/>
        <v>-232830.62</v>
      </c>
      <c r="AE25" s="494">
        <f t="shared" si="5"/>
        <v>-232830.62</v>
      </c>
      <c r="AF25" s="494">
        <f t="shared" si="5"/>
        <v>-232830.62</v>
      </c>
      <c r="AG25" s="494">
        <f t="shared" si="5"/>
        <v>-232830.62</v>
      </c>
      <c r="AH25" s="494">
        <f t="shared" si="5"/>
        <v>-232830.62</v>
      </c>
      <c r="AI25" s="494">
        <f t="shared" si="5"/>
        <v>-232830.62</v>
      </c>
      <c r="AJ25" s="494">
        <f t="shared" si="5"/>
        <v>-232830.62</v>
      </c>
      <c r="AK25" s="494">
        <f t="shared" ref="AK25:BP25" si="6">SUM(AK19:AK24)</f>
        <v>-232830.62</v>
      </c>
      <c r="AL25" s="494">
        <f t="shared" si="6"/>
        <v>-232830.62</v>
      </c>
      <c r="AM25" s="494">
        <f t="shared" si="6"/>
        <v>-232830.62</v>
      </c>
      <c r="AN25" s="494">
        <f t="shared" si="6"/>
        <v>-232830.62</v>
      </c>
      <c r="AO25" s="494">
        <f t="shared" si="6"/>
        <v>-232830.62</v>
      </c>
      <c r="AP25" s="494">
        <f t="shared" si="6"/>
        <v>-232830.62</v>
      </c>
      <c r="AQ25" s="494">
        <f t="shared" si="6"/>
        <v>-232830.62</v>
      </c>
      <c r="AR25" s="494">
        <f t="shared" si="6"/>
        <v>-232830.62</v>
      </c>
      <c r="AS25" s="494">
        <f t="shared" si="6"/>
        <v>-232830.62</v>
      </c>
      <c r="AT25" s="494">
        <f t="shared" si="6"/>
        <v>-232830.62</v>
      </c>
      <c r="AU25" s="494">
        <f t="shared" si="6"/>
        <v>-232830.62</v>
      </c>
      <c r="AV25" s="494">
        <f t="shared" si="6"/>
        <v>-232830.62</v>
      </c>
      <c r="AW25" s="494">
        <f t="shared" si="6"/>
        <v>-232830.62</v>
      </c>
      <c r="AX25" s="494">
        <f t="shared" si="6"/>
        <v>-232830.62</v>
      </c>
      <c r="AY25" s="494">
        <f t="shared" si="6"/>
        <v>-232830.62</v>
      </c>
      <c r="AZ25" s="494">
        <f t="shared" si="6"/>
        <v>-232830.62</v>
      </c>
      <c r="BA25" s="494">
        <f t="shared" si="6"/>
        <v>-232830.62</v>
      </c>
      <c r="BB25" s="494">
        <f t="shared" si="6"/>
        <v>-232830.62</v>
      </c>
      <c r="BC25" s="494">
        <f t="shared" si="6"/>
        <v>-232830.62</v>
      </c>
      <c r="BD25" s="494">
        <f t="shared" si="6"/>
        <v>-232830.62</v>
      </c>
      <c r="BE25" s="494">
        <f t="shared" si="6"/>
        <v>-232830.62</v>
      </c>
      <c r="BF25" s="494">
        <f t="shared" si="6"/>
        <v>-232830.62</v>
      </c>
      <c r="BG25" s="494">
        <f t="shared" si="6"/>
        <v>-232830.62</v>
      </c>
      <c r="BH25" s="494">
        <f t="shared" si="6"/>
        <v>-232830.62</v>
      </c>
      <c r="BI25" s="494">
        <f t="shared" si="6"/>
        <v>-232830.62</v>
      </c>
      <c r="BJ25" s="494">
        <f t="shared" si="6"/>
        <v>-232830.62</v>
      </c>
      <c r="BK25" s="494">
        <f t="shared" si="6"/>
        <v>-232830.62</v>
      </c>
      <c r="BL25" s="494">
        <f t="shared" si="6"/>
        <v>-232830.62</v>
      </c>
      <c r="BM25" s="494">
        <f t="shared" si="6"/>
        <v>0</v>
      </c>
      <c r="BN25" s="494">
        <f t="shared" si="6"/>
        <v>0</v>
      </c>
      <c r="BO25" s="494">
        <f t="shared" si="6"/>
        <v>0</v>
      </c>
      <c r="BP25" s="494">
        <f t="shared" si="6"/>
        <v>0</v>
      </c>
      <c r="BQ25" s="494">
        <f t="shared" ref="BQ25:CV25" si="7">SUM(BQ19:BQ24)</f>
        <v>0</v>
      </c>
      <c r="BR25" s="494">
        <f t="shared" si="7"/>
        <v>0</v>
      </c>
      <c r="BS25" s="494">
        <f t="shared" si="7"/>
        <v>0</v>
      </c>
      <c r="BT25" s="494">
        <f t="shared" si="7"/>
        <v>0</v>
      </c>
      <c r="BU25" s="494">
        <f t="shared" si="7"/>
        <v>0</v>
      </c>
      <c r="BV25" s="494">
        <f t="shared" si="7"/>
        <v>0</v>
      </c>
      <c r="BW25" s="494">
        <f t="shared" si="7"/>
        <v>0</v>
      </c>
      <c r="BX25" s="494">
        <f t="shared" si="7"/>
        <v>0</v>
      </c>
      <c r="BY25" s="494">
        <f t="shared" si="7"/>
        <v>0</v>
      </c>
      <c r="BZ25" s="494">
        <f t="shared" si="7"/>
        <v>0</v>
      </c>
      <c r="CA25" s="494">
        <f t="shared" si="7"/>
        <v>0</v>
      </c>
      <c r="CB25" s="494">
        <f t="shared" si="7"/>
        <v>0</v>
      </c>
      <c r="CC25" s="494">
        <f t="shared" si="7"/>
        <v>0</v>
      </c>
      <c r="CD25" s="494">
        <f t="shared" si="7"/>
        <v>0</v>
      </c>
      <c r="CE25" s="494">
        <f t="shared" si="7"/>
        <v>0</v>
      </c>
      <c r="CF25" s="494">
        <f t="shared" si="7"/>
        <v>0</v>
      </c>
      <c r="CG25" s="494">
        <f t="shared" si="7"/>
        <v>0</v>
      </c>
      <c r="CH25" s="494">
        <f t="shared" si="7"/>
        <v>0</v>
      </c>
      <c r="CI25" s="494">
        <f t="shared" si="7"/>
        <v>0</v>
      </c>
      <c r="CJ25" s="494">
        <f t="shared" si="7"/>
        <v>0</v>
      </c>
      <c r="CK25" s="494">
        <f t="shared" si="7"/>
        <v>0</v>
      </c>
      <c r="CL25" s="494">
        <f t="shared" si="7"/>
        <v>0</v>
      </c>
      <c r="CM25" s="494">
        <f t="shared" si="7"/>
        <v>0</v>
      </c>
      <c r="CN25" s="494">
        <f t="shared" si="7"/>
        <v>0</v>
      </c>
      <c r="CO25" s="494">
        <f t="shared" si="7"/>
        <v>0</v>
      </c>
      <c r="CP25" s="494">
        <f t="shared" si="7"/>
        <v>0</v>
      </c>
      <c r="CQ25" s="494">
        <f t="shared" si="7"/>
        <v>0</v>
      </c>
      <c r="CR25" s="494">
        <f t="shared" si="7"/>
        <v>0</v>
      </c>
      <c r="CS25" s="494">
        <f t="shared" si="7"/>
        <v>0</v>
      </c>
      <c r="CT25" s="494">
        <f t="shared" si="7"/>
        <v>0</v>
      </c>
      <c r="CU25" s="494">
        <f t="shared" si="7"/>
        <v>0</v>
      </c>
      <c r="CV25" s="494">
        <f t="shared" si="7"/>
        <v>0</v>
      </c>
      <c r="CW25" s="494">
        <f t="shared" ref="CW25:DU25" si="8">SUM(CW19:CW24)</f>
        <v>0</v>
      </c>
      <c r="CX25" s="494">
        <f t="shared" si="8"/>
        <v>0</v>
      </c>
      <c r="CY25" s="494">
        <f t="shared" si="8"/>
        <v>0</v>
      </c>
      <c r="CZ25" s="494">
        <f t="shared" si="8"/>
        <v>0</v>
      </c>
      <c r="DA25" s="494">
        <f t="shared" si="8"/>
        <v>0</v>
      </c>
      <c r="DB25" s="494">
        <f t="shared" si="8"/>
        <v>0</v>
      </c>
      <c r="DC25" s="494">
        <f t="shared" si="8"/>
        <v>0</v>
      </c>
      <c r="DD25" s="494">
        <f t="shared" si="8"/>
        <v>0</v>
      </c>
      <c r="DE25" s="494">
        <f t="shared" si="8"/>
        <v>0</v>
      </c>
      <c r="DF25" s="494">
        <f t="shared" si="8"/>
        <v>0</v>
      </c>
      <c r="DG25" s="494">
        <f t="shared" si="8"/>
        <v>0</v>
      </c>
      <c r="DH25" s="494">
        <f t="shared" si="8"/>
        <v>0</v>
      </c>
      <c r="DI25" s="494">
        <f t="shared" si="8"/>
        <v>0</v>
      </c>
      <c r="DJ25" s="494">
        <f t="shared" si="8"/>
        <v>0</v>
      </c>
      <c r="DK25" s="494">
        <f t="shared" si="8"/>
        <v>0</v>
      </c>
      <c r="DL25" s="494">
        <f t="shared" si="8"/>
        <v>0</v>
      </c>
      <c r="DM25" s="494">
        <f t="shared" si="8"/>
        <v>0</v>
      </c>
      <c r="DN25" s="494">
        <f t="shared" si="8"/>
        <v>0</v>
      </c>
      <c r="DO25" s="494">
        <f t="shared" si="8"/>
        <v>0</v>
      </c>
      <c r="DP25" s="494">
        <f t="shared" si="8"/>
        <v>0</v>
      </c>
      <c r="DQ25" s="494">
        <f t="shared" si="8"/>
        <v>0</v>
      </c>
      <c r="DR25" s="494">
        <f t="shared" si="8"/>
        <v>0</v>
      </c>
      <c r="DS25" s="494">
        <f t="shared" si="8"/>
        <v>0</v>
      </c>
      <c r="DT25" s="494">
        <f t="shared" si="8"/>
        <v>0</v>
      </c>
      <c r="DU25" s="494">
        <f t="shared" si="8"/>
        <v>0</v>
      </c>
    </row>
    <row r="26" spans="1:125" s="386" customFormat="1" ht="11.25" customHeight="1">
      <c r="A26" s="385" t="s">
        <v>634</v>
      </c>
      <c r="B26" s="385" t="s">
        <v>638</v>
      </c>
      <c r="C26" s="426"/>
      <c r="D26" s="446">
        <f t="shared" si="0"/>
        <v>-5267441.1973213516</v>
      </c>
      <c r="E26" s="494">
        <f t="shared" ref="E26:AJ26" si="9">SUM(E18,E25)</f>
        <v>-232830.62</v>
      </c>
      <c r="F26" s="494">
        <f t="shared" si="9"/>
        <v>-232830.62</v>
      </c>
      <c r="G26" s="494">
        <f t="shared" si="9"/>
        <v>-232830.62</v>
      </c>
      <c r="H26" s="494">
        <f t="shared" si="9"/>
        <v>-232830.62</v>
      </c>
      <c r="I26" s="494">
        <f t="shared" si="9"/>
        <v>-232830.62</v>
      </c>
      <c r="J26" s="494">
        <f t="shared" si="9"/>
        <v>-232830.62</v>
      </c>
      <c r="K26" s="494">
        <f t="shared" si="9"/>
        <v>-232830.62</v>
      </c>
      <c r="L26" s="494">
        <f t="shared" si="9"/>
        <v>-232830.62</v>
      </c>
      <c r="M26" s="494">
        <f t="shared" si="9"/>
        <v>-232830.62</v>
      </c>
      <c r="N26" s="494">
        <f t="shared" si="9"/>
        <v>-232830.62</v>
      </c>
      <c r="O26" s="494">
        <f t="shared" si="9"/>
        <v>-232830.62</v>
      </c>
      <c r="P26" s="494">
        <f t="shared" si="9"/>
        <v>-232830.62</v>
      </c>
      <c r="Q26" s="494">
        <f t="shared" si="9"/>
        <v>-232830.62</v>
      </c>
      <c r="R26" s="494">
        <f t="shared" si="9"/>
        <v>-232830.62</v>
      </c>
      <c r="S26" s="494">
        <f t="shared" si="9"/>
        <v>-232830.62</v>
      </c>
      <c r="T26" s="494">
        <f t="shared" si="9"/>
        <v>-232830.62</v>
      </c>
      <c r="U26" s="494">
        <f t="shared" si="9"/>
        <v>-232830.62</v>
      </c>
      <c r="V26" s="494">
        <f t="shared" si="9"/>
        <v>-232830.62</v>
      </c>
      <c r="W26" s="494">
        <f t="shared" si="9"/>
        <v>-232830.62</v>
      </c>
      <c r="X26" s="494">
        <f t="shared" si="9"/>
        <v>-232830.62</v>
      </c>
      <c r="Y26" s="494">
        <f t="shared" si="9"/>
        <v>-232830.62</v>
      </c>
      <c r="Z26" s="494">
        <f t="shared" si="9"/>
        <v>-232830.62</v>
      </c>
      <c r="AA26" s="494">
        <f t="shared" si="9"/>
        <v>-232830.62</v>
      </c>
      <c r="AB26" s="494">
        <f t="shared" si="9"/>
        <v>-232830.62</v>
      </c>
      <c r="AC26" s="494">
        <f t="shared" si="9"/>
        <v>-232830.62</v>
      </c>
      <c r="AD26" s="494">
        <f t="shared" si="9"/>
        <v>-232830.62</v>
      </c>
      <c r="AE26" s="494">
        <f t="shared" si="9"/>
        <v>-232830.62</v>
      </c>
      <c r="AF26" s="494">
        <f t="shared" si="9"/>
        <v>-232830.62</v>
      </c>
      <c r="AG26" s="494">
        <f t="shared" si="9"/>
        <v>-232830.62</v>
      </c>
      <c r="AH26" s="494">
        <f t="shared" si="9"/>
        <v>-232830.62</v>
      </c>
      <c r="AI26" s="494">
        <f t="shared" si="9"/>
        <v>-232830.62</v>
      </c>
      <c r="AJ26" s="494">
        <f t="shared" si="9"/>
        <v>-232830.62</v>
      </c>
      <c r="AK26" s="494">
        <f t="shared" ref="AK26:BP26" si="10">SUM(AK18,AK25)</f>
        <v>-232830.62</v>
      </c>
      <c r="AL26" s="494">
        <f t="shared" si="10"/>
        <v>-232830.62</v>
      </c>
      <c r="AM26" s="494">
        <f t="shared" si="10"/>
        <v>-232830.62</v>
      </c>
      <c r="AN26" s="494">
        <f t="shared" si="10"/>
        <v>-232830.62</v>
      </c>
      <c r="AO26" s="494">
        <f t="shared" si="10"/>
        <v>-232830.62</v>
      </c>
      <c r="AP26" s="494">
        <f t="shared" si="10"/>
        <v>-232830.62</v>
      </c>
      <c r="AQ26" s="494">
        <f t="shared" si="10"/>
        <v>-232830.62</v>
      </c>
      <c r="AR26" s="494">
        <f t="shared" si="10"/>
        <v>-232830.62</v>
      </c>
      <c r="AS26" s="494">
        <f t="shared" si="10"/>
        <v>-232830.62</v>
      </c>
      <c r="AT26" s="494">
        <f t="shared" si="10"/>
        <v>-232830.62</v>
      </c>
      <c r="AU26" s="494">
        <f t="shared" si="10"/>
        <v>-232830.62</v>
      </c>
      <c r="AV26" s="494">
        <f t="shared" si="10"/>
        <v>-232830.62</v>
      </c>
      <c r="AW26" s="494">
        <f t="shared" si="10"/>
        <v>-232830.62</v>
      </c>
      <c r="AX26" s="494">
        <f t="shared" si="10"/>
        <v>-232830.62</v>
      </c>
      <c r="AY26" s="494">
        <f t="shared" si="10"/>
        <v>-232830.62</v>
      </c>
      <c r="AZ26" s="494">
        <f t="shared" si="10"/>
        <v>-232830.62</v>
      </c>
      <c r="BA26" s="494">
        <f t="shared" si="10"/>
        <v>-232830.62</v>
      </c>
      <c r="BB26" s="494">
        <f t="shared" si="10"/>
        <v>-232830.62</v>
      </c>
      <c r="BC26" s="494">
        <f t="shared" si="10"/>
        <v>-232830.62</v>
      </c>
      <c r="BD26" s="494">
        <f t="shared" si="10"/>
        <v>-232830.62</v>
      </c>
      <c r="BE26" s="494">
        <f t="shared" si="10"/>
        <v>-232830.62</v>
      </c>
      <c r="BF26" s="494">
        <f t="shared" si="10"/>
        <v>-232830.62</v>
      </c>
      <c r="BG26" s="494">
        <f t="shared" si="10"/>
        <v>-232830.62</v>
      </c>
      <c r="BH26" s="494">
        <f t="shared" si="10"/>
        <v>-232830.62</v>
      </c>
      <c r="BI26" s="494">
        <f t="shared" si="10"/>
        <v>-232830.62</v>
      </c>
      <c r="BJ26" s="494">
        <f t="shared" si="10"/>
        <v>-232830.62</v>
      </c>
      <c r="BK26" s="494">
        <f t="shared" si="10"/>
        <v>-232830.62</v>
      </c>
      <c r="BL26" s="494">
        <f t="shared" si="10"/>
        <v>-232830.62</v>
      </c>
      <c r="BM26" s="494">
        <f t="shared" si="10"/>
        <v>0</v>
      </c>
      <c r="BN26" s="494">
        <f t="shared" si="10"/>
        <v>0</v>
      </c>
      <c r="BO26" s="494">
        <f t="shared" si="10"/>
        <v>0</v>
      </c>
      <c r="BP26" s="494">
        <f t="shared" si="10"/>
        <v>0</v>
      </c>
      <c r="BQ26" s="494">
        <f t="shared" ref="BQ26:CV26" si="11">SUM(BQ18,BQ25)</f>
        <v>0</v>
      </c>
      <c r="BR26" s="494">
        <f t="shared" si="11"/>
        <v>0</v>
      </c>
      <c r="BS26" s="494">
        <f t="shared" si="11"/>
        <v>0</v>
      </c>
      <c r="BT26" s="494">
        <f t="shared" si="11"/>
        <v>0</v>
      </c>
      <c r="BU26" s="494">
        <f t="shared" si="11"/>
        <v>0</v>
      </c>
      <c r="BV26" s="494">
        <f t="shared" si="11"/>
        <v>0</v>
      </c>
      <c r="BW26" s="494">
        <f t="shared" si="11"/>
        <v>0</v>
      </c>
      <c r="BX26" s="494">
        <f t="shared" si="11"/>
        <v>0</v>
      </c>
      <c r="BY26" s="494">
        <f t="shared" si="11"/>
        <v>0</v>
      </c>
      <c r="BZ26" s="494">
        <f t="shared" si="11"/>
        <v>0</v>
      </c>
      <c r="CA26" s="494">
        <f t="shared" si="11"/>
        <v>0</v>
      </c>
      <c r="CB26" s="494">
        <f t="shared" si="11"/>
        <v>0</v>
      </c>
      <c r="CC26" s="494">
        <f t="shared" si="11"/>
        <v>0</v>
      </c>
      <c r="CD26" s="494">
        <f t="shared" si="11"/>
        <v>0</v>
      </c>
      <c r="CE26" s="494">
        <f t="shared" si="11"/>
        <v>0</v>
      </c>
      <c r="CF26" s="494">
        <f t="shared" si="11"/>
        <v>0</v>
      </c>
      <c r="CG26" s="494">
        <f t="shared" si="11"/>
        <v>0</v>
      </c>
      <c r="CH26" s="494">
        <f t="shared" si="11"/>
        <v>0</v>
      </c>
      <c r="CI26" s="494">
        <f t="shared" si="11"/>
        <v>0</v>
      </c>
      <c r="CJ26" s="494">
        <f t="shared" si="11"/>
        <v>0</v>
      </c>
      <c r="CK26" s="494">
        <f t="shared" si="11"/>
        <v>0</v>
      </c>
      <c r="CL26" s="494">
        <f t="shared" si="11"/>
        <v>0</v>
      </c>
      <c r="CM26" s="494">
        <f t="shared" si="11"/>
        <v>0</v>
      </c>
      <c r="CN26" s="494">
        <f t="shared" si="11"/>
        <v>0</v>
      </c>
      <c r="CO26" s="494">
        <f t="shared" si="11"/>
        <v>0</v>
      </c>
      <c r="CP26" s="494">
        <f t="shared" si="11"/>
        <v>0</v>
      </c>
      <c r="CQ26" s="494">
        <f t="shared" si="11"/>
        <v>0</v>
      </c>
      <c r="CR26" s="494">
        <f t="shared" si="11"/>
        <v>0</v>
      </c>
      <c r="CS26" s="494">
        <f t="shared" si="11"/>
        <v>0</v>
      </c>
      <c r="CT26" s="494">
        <f t="shared" si="11"/>
        <v>0</v>
      </c>
      <c r="CU26" s="494">
        <f t="shared" si="11"/>
        <v>0</v>
      </c>
      <c r="CV26" s="494">
        <f t="shared" si="11"/>
        <v>0</v>
      </c>
      <c r="CW26" s="494">
        <f t="shared" ref="CW26:DU26" si="12">SUM(CW18,CW25)</f>
        <v>0</v>
      </c>
      <c r="CX26" s="494">
        <f t="shared" si="12"/>
        <v>0</v>
      </c>
      <c r="CY26" s="494">
        <f t="shared" si="12"/>
        <v>0</v>
      </c>
      <c r="CZ26" s="494">
        <f t="shared" si="12"/>
        <v>0</v>
      </c>
      <c r="DA26" s="494">
        <f t="shared" si="12"/>
        <v>0</v>
      </c>
      <c r="DB26" s="494">
        <f t="shared" si="12"/>
        <v>0</v>
      </c>
      <c r="DC26" s="494">
        <f t="shared" si="12"/>
        <v>0</v>
      </c>
      <c r="DD26" s="494">
        <f t="shared" si="12"/>
        <v>0</v>
      </c>
      <c r="DE26" s="494">
        <f t="shared" si="12"/>
        <v>0</v>
      </c>
      <c r="DF26" s="494">
        <f t="shared" si="12"/>
        <v>0</v>
      </c>
      <c r="DG26" s="494">
        <f t="shared" si="12"/>
        <v>0</v>
      </c>
      <c r="DH26" s="494">
        <f t="shared" si="12"/>
        <v>0</v>
      </c>
      <c r="DI26" s="494">
        <f t="shared" si="12"/>
        <v>0</v>
      </c>
      <c r="DJ26" s="494">
        <f t="shared" si="12"/>
        <v>0</v>
      </c>
      <c r="DK26" s="494">
        <f t="shared" si="12"/>
        <v>0</v>
      </c>
      <c r="DL26" s="494">
        <f t="shared" si="12"/>
        <v>0</v>
      </c>
      <c r="DM26" s="494">
        <f t="shared" si="12"/>
        <v>0</v>
      </c>
      <c r="DN26" s="494">
        <f t="shared" si="12"/>
        <v>0</v>
      </c>
      <c r="DO26" s="494">
        <f t="shared" si="12"/>
        <v>0</v>
      </c>
      <c r="DP26" s="494">
        <f t="shared" si="12"/>
        <v>0</v>
      </c>
      <c r="DQ26" s="494">
        <f t="shared" si="12"/>
        <v>0</v>
      </c>
      <c r="DR26" s="494">
        <f t="shared" si="12"/>
        <v>0</v>
      </c>
      <c r="DS26" s="494">
        <f t="shared" si="12"/>
        <v>0</v>
      </c>
      <c r="DT26" s="494">
        <f t="shared" si="12"/>
        <v>0</v>
      </c>
      <c r="DU26" s="494">
        <f t="shared" si="12"/>
        <v>0</v>
      </c>
    </row>
    <row r="27" spans="1:125" s="386" customFormat="1" ht="11.25" customHeight="1">
      <c r="A27" s="426"/>
      <c r="B27" s="426"/>
      <c r="C27" s="426"/>
      <c r="D27" s="426"/>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c r="BF27" s="378"/>
      <c r="BG27" s="378"/>
      <c r="BH27" s="378"/>
      <c r="BI27" s="378"/>
      <c r="BJ27" s="378"/>
      <c r="BK27" s="378"/>
      <c r="BL27" s="378"/>
      <c r="BM27" s="378"/>
      <c r="BN27" s="378"/>
      <c r="BO27" s="378"/>
      <c r="BP27" s="378"/>
      <c r="BQ27" s="378"/>
      <c r="BR27" s="378"/>
      <c r="BS27" s="378"/>
      <c r="BT27" s="378"/>
      <c r="BU27" s="378"/>
      <c r="BV27" s="378"/>
      <c r="BW27" s="378"/>
      <c r="BX27" s="378"/>
      <c r="BY27" s="378"/>
      <c r="BZ27" s="378"/>
      <c r="CA27" s="378"/>
      <c r="CB27" s="378"/>
      <c r="CC27" s="378"/>
      <c r="CD27" s="378"/>
      <c r="CE27" s="378"/>
      <c r="CF27" s="378"/>
      <c r="CG27" s="378"/>
      <c r="CH27" s="378"/>
      <c r="CI27" s="378"/>
      <c r="CJ27" s="378"/>
      <c r="CK27" s="378"/>
      <c r="CL27" s="378"/>
      <c r="CM27" s="378"/>
      <c r="CN27" s="378"/>
      <c r="CO27" s="378"/>
      <c r="CP27" s="378"/>
      <c r="CQ27" s="378"/>
      <c r="CR27" s="378"/>
      <c r="CS27" s="378"/>
      <c r="CT27" s="378"/>
      <c r="CU27" s="378"/>
      <c r="CV27" s="378"/>
      <c r="CW27" s="378"/>
      <c r="CX27" s="378"/>
      <c r="CY27" s="378"/>
      <c r="CZ27" s="378"/>
      <c r="DA27" s="378"/>
      <c r="DB27" s="378"/>
      <c r="DC27" s="378"/>
      <c r="DD27" s="378"/>
      <c r="DE27" s="378"/>
      <c r="DF27" s="378"/>
      <c r="DG27" s="378"/>
      <c r="DH27" s="378"/>
      <c r="DI27" s="378"/>
      <c r="DJ27" s="378"/>
      <c r="DK27" s="378"/>
      <c r="DL27" s="378"/>
      <c r="DM27" s="378"/>
      <c r="DN27" s="378"/>
      <c r="DO27" s="378"/>
      <c r="DP27" s="378"/>
      <c r="DQ27" s="378"/>
      <c r="DR27" s="378"/>
      <c r="DS27" s="378"/>
      <c r="DT27" s="378"/>
      <c r="DU27" s="378"/>
    </row>
    <row r="28" spans="1:125" s="386" customFormat="1" ht="11.25" customHeight="1">
      <c r="A28" s="426"/>
      <c r="B28" s="426"/>
      <c r="C28" s="426"/>
      <c r="D28" s="426"/>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8"/>
      <c r="AK28" s="378"/>
      <c r="AL28" s="378"/>
      <c r="AM28" s="378"/>
      <c r="AN28" s="378"/>
      <c r="AO28" s="378"/>
      <c r="AP28" s="378"/>
      <c r="AQ28" s="378"/>
      <c r="AR28" s="378"/>
      <c r="AS28" s="378"/>
      <c r="AT28" s="378"/>
      <c r="AU28" s="378"/>
      <c r="AV28" s="378"/>
      <c r="AW28" s="378"/>
      <c r="AX28" s="378"/>
      <c r="AY28" s="378"/>
      <c r="AZ28" s="378"/>
      <c r="BA28" s="378"/>
      <c r="BB28" s="378"/>
      <c r="BC28" s="378"/>
      <c r="BD28" s="378"/>
      <c r="BE28" s="378"/>
      <c r="BF28" s="378"/>
      <c r="BG28" s="378"/>
      <c r="BH28" s="378"/>
      <c r="BI28" s="378"/>
      <c r="BJ28" s="378"/>
      <c r="BK28" s="378"/>
      <c r="BL28" s="378"/>
      <c r="BM28" s="378"/>
      <c r="BN28" s="378"/>
      <c r="BO28" s="378"/>
      <c r="BP28" s="378"/>
      <c r="BQ28" s="378"/>
      <c r="BR28" s="378"/>
      <c r="BS28" s="378"/>
      <c r="BT28" s="378"/>
      <c r="BU28" s="378"/>
      <c r="BV28" s="378"/>
      <c r="BW28" s="378"/>
      <c r="BX28" s="378"/>
      <c r="BY28" s="378"/>
      <c r="BZ28" s="378"/>
      <c r="CA28" s="378"/>
      <c r="CB28" s="378"/>
      <c r="CC28" s="378"/>
      <c r="CD28" s="378"/>
      <c r="CE28" s="378"/>
      <c r="CF28" s="378"/>
      <c r="CG28" s="378"/>
      <c r="CH28" s="378"/>
      <c r="CI28" s="378"/>
      <c r="CJ28" s="378"/>
      <c r="CK28" s="378"/>
      <c r="CL28" s="378"/>
      <c r="CM28" s="378"/>
      <c r="CN28" s="378"/>
      <c r="CO28" s="378"/>
      <c r="CP28" s="378"/>
      <c r="CQ28" s="378"/>
      <c r="CR28" s="378"/>
      <c r="CS28" s="378"/>
      <c r="CT28" s="378"/>
      <c r="CU28" s="378"/>
      <c r="CV28" s="378"/>
      <c r="CW28" s="378"/>
      <c r="CX28" s="378"/>
      <c r="CY28" s="378"/>
      <c r="CZ28" s="378"/>
      <c r="DA28" s="378"/>
      <c r="DB28" s="378"/>
      <c r="DC28" s="378"/>
      <c r="DD28" s="378"/>
      <c r="DE28" s="378"/>
      <c r="DF28" s="378"/>
      <c r="DG28" s="378"/>
      <c r="DH28" s="378"/>
      <c r="DI28" s="378"/>
      <c r="DJ28" s="378"/>
      <c r="DK28" s="378"/>
      <c r="DL28" s="378"/>
      <c r="DM28" s="378"/>
      <c r="DN28" s="378"/>
      <c r="DO28" s="378"/>
      <c r="DP28" s="378"/>
      <c r="DQ28" s="378"/>
      <c r="DR28" s="378"/>
      <c r="DS28" s="378"/>
      <c r="DT28" s="378"/>
      <c r="DU28" s="378"/>
    </row>
    <row r="29" spans="1:125" s="381" customFormat="1" ht="11.25" customHeight="1">
      <c r="A29" s="379" t="s">
        <v>1035</v>
      </c>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c r="BB29" s="379"/>
      <c r="BC29" s="379"/>
      <c r="BD29" s="379"/>
      <c r="BE29" s="379"/>
      <c r="BF29" s="379"/>
      <c r="BG29" s="379"/>
      <c r="BH29" s="379"/>
      <c r="BI29" s="379"/>
      <c r="BJ29" s="379"/>
      <c r="BK29" s="379"/>
      <c r="BL29" s="379"/>
      <c r="BM29" s="379"/>
      <c r="BN29" s="379"/>
      <c r="BO29" s="379"/>
      <c r="BP29" s="379"/>
      <c r="BQ29" s="379"/>
      <c r="BR29" s="379"/>
      <c r="BS29" s="379"/>
      <c r="BT29" s="379"/>
      <c r="BU29" s="379"/>
      <c r="BV29" s="379"/>
      <c r="BW29" s="379"/>
      <c r="BX29" s="379"/>
      <c r="BY29" s="379"/>
      <c r="BZ29" s="379"/>
      <c r="CA29" s="379"/>
      <c r="CB29" s="379"/>
      <c r="CC29" s="379"/>
      <c r="CD29" s="379"/>
      <c r="CE29" s="379"/>
      <c r="CF29" s="379"/>
      <c r="CG29" s="379"/>
      <c r="CH29" s="379"/>
      <c r="CI29" s="379"/>
      <c r="CJ29" s="379"/>
      <c r="CK29" s="379"/>
      <c r="CL29" s="379"/>
      <c r="CM29" s="379"/>
      <c r="CN29" s="379"/>
      <c r="CO29" s="379"/>
      <c r="CP29" s="379"/>
      <c r="CQ29" s="379"/>
      <c r="CR29" s="379"/>
      <c r="CS29" s="379"/>
      <c r="CT29" s="379"/>
      <c r="CU29" s="379"/>
      <c r="CV29" s="379"/>
      <c r="CW29" s="379"/>
      <c r="CX29" s="379"/>
      <c r="CY29" s="379"/>
      <c r="CZ29" s="379"/>
      <c r="DA29" s="379"/>
      <c r="DB29" s="379"/>
      <c r="DC29" s="379"/>
      <c r="DD29" s="379"/>
      <c r="DE29" s="379"/>
      <c r="DF29" s="379"/>
      <c r="DG29" s="379"/>
      <c r="DH29" s="379"/>
      <c r="DI29" s="379"/>
      <c r="DJ29" s="379"/>
      <c r="DK29" s="379"/>
      <c r="DL29" s="379"/>
      <c r="DM29" s="379"/>
      <c r="DN29" s="379"/>
      <c r="DO29" s="379"/>
      <c r="DP29" s="379"/>
      <c r="DQ29" s="379"/>
      <c r="DR29" s="379"/>
      <c r="DS29" s="379"/>
      <c r="DT29" s="379"/>
      <c r="DU29" s="379"/>
    </row>
    <row r="31" spans="1:125" ht="11.25" customHeight="1">
      <c r="A31" s="383" t="s">
        <v>126</v>
      </c>
      <c r="B31" s="389" t="s">
        <v>638</v>
      </c>
      <c r="D31" s="397">
        <f>NPV($C$7,E31:DU31)</f>
        <v>0</v>
      </c>
      <c r="E31" s="416">
        <f>IFERROR(IF(Ieņēmumi!$D$13="jā",Ieņēmumi!$D$20*Ieņēmumi!$D$21*Ieņēmumi!E18*'IIA Laika grafiks'!E29,0),"")</f>
        <v>0</v>
      </c>
      <c r="F31" s="416">
        <f>IFERROR(IF(Ieņēmumi!$D$13="jā",Ieņēmumi!$D$20*Ieņēmumi!$D$21*Ieņēmumi!F18*'IIA Laika grafiks'!F29,0),"")</f>
        <v>0</v>
      </c>
      <c r="G31" s="416">
        <f>IFERROR(IF(Ieņēmumi!$D$13="jā",Ieņēmumi!$D$20*Ieņēmumi!$D$21*Ieņēmumi!G18*'IIA Laika grafiks'!G29,0),"")</f>
        <v>0</v>
      </c>
      <c r="H31" s="416">
        <f>IFERROR(IF(Ieņēmumi!$D$13="jā",Ieņēmumi!$D$20*Ieņēmumi!$D$21*Ieņēmumi!H18*'IIA Laika grafiks'!H29,0),"")</f>
        <v>0</v>
      </c>
      <c r="I31" s="416">
        <f>IFERROR(IF(Ieņēmumi!$D$13="jā",Ieņēmumi!$D$20*Ieņēmumi!$D$21*Ieņēmumi!I18*'IIA Laika grafiks'!I29,0),"")</f>
        <v>0</v>
      </c>
      <c r="J31" s="416">
        <f>IFERROR(IF(Ieņēmumi!$D$13="jā",Ieņēmumi!$D$20*Ieņēmumi!$D$21*Ieņēmumi!J18*'IIA Laika grafiks'!J29,0),"")</f>
        <v>0</v>
      </c>
      <c r="K31" s="416">
        <f>IFERROR(IF(Ieņēmumi!$D$13="jā",Ieņēmumi!$D$20*Ieņēmumi!$D$21*Ieņēmumi!K18*'IIA Laika grafiks'!K29,0),"")</f>
        <v>0</v>
      </c>
      <c r="L31" s="416">
        <f>IFERROR(IF(Ieņēmumi!$D$13="jā",Ieņēmumi!$D$20*Ieņēmumi!$D$21*Ieņēmumi!L18*'IIA Laika grafiks'!L29,0),"")</f>
        <v>0</v>
      </c>
      <c r="M31" s="416">
        <f>IFERROR(IF(Ieņēmumi!$D$13="jā",Ieņēmumi!$D$20*Ieņēmumi!$D$21*Ieņēmumi!M18*'IIA Laika grafiks'!M29,0),"")</f>
        <v>0</v>
      </c>
      <c r="N31" s="416">
        <f>IFERROR(IF(Ieņēmumi!$D$13="jā",Ieņēmumi!$D$20*Ieņēmumi!$D$21*Ieņēmumi!N18*'IIA Laika grafiks'!N29,0),"")</f>
        <v>0</v>
      </c>
      <c r="O31" s="416">
        <f>IFERROR(IF(Ieņēmumi!$D$13="jā",Ieņēmumi!$D$20*Ieņēmumi!$D$21*Ieņēmumi!O18*'IIA Laika grafiks'!O29,0),"")</f>
        <v>0</v>
      </c>
      <c r="P31" s="416">
        <f>IFERROR(IF(Ieņēmumi!$D$13="jā",Ieņēmumi!$D$20*Ieņēmumi!$D$21*Ieņēmumi!P18*'IIA Laika grafiks'!P29,0),"")</f>
        <v>0</v>
      </c>
      <c r="Q31" s="416">
        <f>IFERROR(IF(Ieņēmumi!$D$13="jā",Ieņēmumi!$D$20*Ieņēmumi!$D$21*Ieņēmumi!Q18*'IIA Laika grafiks'!Q29,0),"")</f>
        <v>0</v>
      </c>
      <c r="R31" s="416">
        <f>IFERROR(IF(Ieņēmumi!$D$13="jā",Ieņēmumi!$D$20*Ieņēmumi!$D$21*Ieņēmumi!R18*'IIA Laika grafiks'!R29,0),"")</f>
        <v>0</v>
      </c>
      <c r="S31" s="416">
        <f>IFERROR(IF(Ieņēmumi!$D$13="jā",Ieņēmumi!$D$20*Ieņēmumi!$D$21*Ieņēmumi!S18*'IIA Laika grafiks'!S29,0),"")</f>
        <v>0</v>
      </c>
      <c r="T31" s="416">
        <f>IFERROR(IF(Ieņēmumi!$D$13="jā",Ieņēmumi!$D$20*Ieņēmumi!$D$21*Ieņēmumi!T18*'IIA Laika grafiks'!T29,0),"")</f>
        <v>0</v>
      </c>
      <c r="U31" s="416">
        <f>IFERROR(IF(Ieņēmumi!$D$13="jā",Ieņēmumi!$D$20*Ieņēmumi!$D$21*Ieņēmumi!U18*'IIA Laika grafiks'!U29,0),"")</f>
        <v>0</v>
      </c>
      <c r="V31" s="416">
        <f>IFERROR(IF(Ieņēmumi!$D$13="jā",Ieņēmumi!$D$20*Ieņēmumi!$D$21*Ieņēmumi!V18*'IIA Laika grafiks'!V29,0),"")</f>
        <v>0</v>
      </c>
      <c r="W31" s="416">
        <f>IFERROR(IF(Ieņēmumi!$D$13="jā",Ieņēmumi!$D$20*Ieņēmumi!$D$21*Ieņēmumi!W18*'IIA Laika grafiks'!W29,0),"")</f>
        <v>0</v>
      </c>
      <c r="X31" s="416">
        <f>IFERROR(IF(Ieņēmumi!$D$13="jā",Ieņēmumi!$D$20*Ieņēmumi!$D$21*Ieņēmumi!X18*'IIA Laika grafiks'!X29,0),"")</f>
        <v>0</v>
      </c>
      <c r="Y31" s="416">
        <f>IFERROR(IF(Ieņēmumi!$D$13="jā",Ieņēmumi!$D$20*Ieņēmumi!$D$21*Ieņēmumi!Y18*'IIA Laika grafiks'!Y29,0),"")</f>
        <v>0</v>
      </c>
      <c r="Z31" s="416">
        <f>IFERROR(IF(Ieņēmumi!$D$13="jā",Ieņēmumi!$D$20*Ieņēmumi!$D$21*Ieņēmumi!Z18*'IIA Laika grafiks'!Z29,0),"")</f>
        <v>0</v>
      </c>
      <c r="AA31" s="416">
        <f>IFERROR(IF(Ieņēmumi!$D$13="jā",Ieņēmumi!$D$20*Ieņēmumi!$D$21*Ieņēmumi!AA18*'IIA Laika grafiks'!AA29,0),"")</f>
        <v>0</v>
      </c>
      <c r="AB31" s="416">
        <f>IFERROR(IF(Ieņēmumi!$D$13="jā",Ieņēmumi!$D$20*Ieņēmumi!$D$21*Ieņēmumi!AB18*'IIA Laika grafiks'!AB29,0),"")</f>
        <v>0</v>
      </c>
      <c r="AC31" s="416">
        <f>IFERROR(IF(Ieņēmumi!$D$13="jā",Ieņēmumi!$D$20*Ieņēmumi!$D$21*Ieņēmumi!AC18*'IIA Laika grafiks'!AC29,0),"")</f>
        <v>0</v>
      </c>
      <c r="AD31" s="416">
        <f>IFERROR(IF(Ieņēmumi!$D$13="jā",Ieņēmumi!$D$20*Ieņēmumi!$D$21*Ieņēmumi!AD18*'IIA Laika grafiks'!AD29,0),"")</f>
        <v>0</v>
      </c>
      <c r="AE31" s="416">
        <f>IFERROR(IF(Ieņēmumi!$D$13="jā",Ieņēmumi!$D$20*Ieņēmumi!$D$21*Ieņēmumi!AE18*'IIA Laika grafiks'!AE29,0),"")</f>
        <v>0</v>
      </c>
      <c r="AF31" s="416">
        <f>IFERROR(IF(Ieņēmumi!$D$13="jā",Ieņēmumi!$D$20*Ieņēmumi!$D$21*Ieņēmumi!AF18*'IIA Laika grafiks'!AF29,0),"")</f>
        <v>0</v>
      </c>
      <c r="AG31" s="416">
        <f>IFERROR(IF(Ieņēmumi!$D$13="jā",Ieņēmumi!$D$20*Ieņēmumi!$D$21*Ieņēmumi!AG18*'IIA Laika grafiks'!AG29,0),"")</f>
        <v>0</v>
      </c>
      <c r="AH31" s="416">
        <f>IFERROR(IF(Ieņēmumi!$D$13="jā",Ieņēmumi!$D$20*Ieņēmumi!$D$21*Ieņēmumi!AH18*'IIA Laika grafiks'!AH29,0),"")</f>
        <v>0</v>
      </c>
      <c r="AI31" s="416">
        <f>IFERROR(IF(Ieņēmumi!$D$13="jā",Ieņēmumi!$D$20*Ieņēmumi!$D$21*Ieņēmumi!AI18*'IIA Laika grafiks'!AI29,0),"")</f>
        <v>0</v>
      </c>
      <c r="AJ31" s="416">
        <f>IFERROR(IF(Ieņēmumi!$D$13="jā",Ieņēmumi!$D$20*Ieņēmumi!$D$21*Ieņēmumi!AJ18*'IIA Laika grafiks'!AJ29,0),"")</f>
        <v>0</v>
      </c>
      <c r="AK31" s="416">
        <f>IFERROR(IF(Ieņēmumi!$D$13="jā",Ieņēmumi!$D$20*Ieņēmumi!$D$21*Ieņēmumi!AK18*'IIA Laika grafiks'!AK29,0),"")</f>
        <v>0</v>
      </c>
      <c r="AL31" s="416">
        <f>IFERROR(IF(Ieņēmumi!$D$13="jā",Ieņēmumi!$D$20*Ieņēmumi!$D$21*Ieņēmumi!AL18*'IIA Laika grafiks'!AL29,0),"")</f>
        <v>0</v>
      </c>
      <c r="AM31" s="416">
        <f>IFERROR(IF(Ieņēmumi!$D$13="jā",Ieņēmumi!$D$20*Ieņēmumi!$D$21*Ieņēmumi!AM18*'IIA Laika grafiks'!AM29,0),"")</f>
        <v>0</v>
      </c>
      <c r="AN31" s="416">
        <f>IFERROR(IF(Ieņēmumi!$D$13="jā",Ieņēmumi!$D$20*Ieņēmumi!$D$21*Ieņēmumi!AN18*'IIA Laika grafiks'!AN29,0),"")</f>
        <v>0</v>
      </c>
      <c r="AO31" s="416">
        <f>IFERROR(IF(Ieņēmumi!$D$13="jā",Ieņēmumi!$D$20*Ieņēmumi!$D$21*Ieņēmumi!AO18*'IIA Laika grafiks'!AO29,0),"")</f>
        <v>0</v>
      </c>
      <c r="AP31" s="416">
        <f>IFERROR(IF(Ieņēmumi!$D$13="jā",Ieņēmumi!$D$20*Ieņēmumi!$D$21*Ieņēmumi!AP18*'IIA Laika grafiks'!AP29,0),"")</f>
        <v>0</v>
      </c>
      <c r="AQ31" s="416">
        <f>IFERROR(IF(Ieņēmumi!$D$13="jā",Ieņēmumi!$D$20*Ieņēmumi!$D$21*Ieņēmumi!AQ18*'IIA Laika grafiks'!AQ29,0),"")</f>
        <v>0</v>
      </c>
      <c r="AR31" s="416">
        <f>IFERROR(IF(Ieņēmumi!$D$13="jā",Ieņēmumi!$D$20*Ieņēmumi!$D$21*Ieņēmumi!AR18*'IIA Laika grafiks'!AR29,0),"")</f>
        <v>0</v>
      </c>
      <c r="AS31" s="416">
        <f>IFERROR(IF(Ieņēmumi!$D$13="jā",Ieņēmumi!$D$20*Ieņēmumi!$D$21*Ieņēmumi!AS18*'IIA Laika grafiks'!AS29,0),"")</f>
        <v>0</v>
      </c>
      <c r="AT31" s="416">
        <f>IFERROR(IF(Ieņēmumi!$D$13="jā",Ieņēmumi!$D$20*Ieņēmumi!$D$21*Ieņēmumi!AT18*'IIA Laika grafiks'!AT29,0),"")</f>
        <v>0</v>
      </c>
      <c r="AU31" s="416">
        <f>IFERROR(IF(Ieņēmumi!$D$13="jā",Ieņēmumi!$D$20*Ieņēmumi!$D$21*Ieņēmumi!AU18*'IIA Laika grafiks'!AU29,0),"")</f>
        <v>0</v>
      </c>
      <c r="AV31" s="416">
        <f>IFERROR(IF(Ieņēmumi!$D$13="jā",Ieņēmumi!$D$20*Ieņēmumi!$D$21*Ieņēmumi!AV18*'IIA Laika grafiks'!AV29,0),"")</f>
        <v>0</v>
      </c>
      <c r="AW31" s="416">
        <f>IFERROR(IF(Ieņēmumi!$D$13="jā",Ieņēmumi!$D$20*Ieņēmumi!$D$21*Ieņēmumi!AW18*'IIA Laika grafiks'!AW29,0),"")</f>
        <v>0</v>
      </c>
      <c r="AX31" s="416">
        <f>IFERROR(IF(Ieņēmumi!$D$13="jā",Ieņēmumi!$D$20*Ieņēmumi!$D$21*Ieņēmumi!AX18*'IIA Laika grafiks'!AX29,0),"")</f>
        <v>0</v>
      </c>
      <c r="AY31" s="416">
        <f>IFERROR(IF(Ieņēmumi!$D$13="jā",Ieņēmumi!$D$20*Ieņēmumi!$D$21*Ieņēmumi!AY18*'IIA Laika grafiks'!AY29,0),"")</f>
        <v>0</v>
      </c>
      <c r="AZ31" s="416">
        <f>IFERROR(IF(Ieņēmumi!$D$13="jā",Ieņēmumi!$D$20*Ieņēmumi!$D$21*Ieņēmumi!AZ18*'IIA Laika grafiks'!AZ29,0),"")</f>
        <v>0</v>
      </c>
      <c r="BA31" s="416">
        <f>IFERROR(IF(Ieņēmumi!$D$13="jā",Ieņēmumi!$D$20*Ieņēmumi!$D$21*Ieņēmumi!BA18*'IIA Laika grafiks'!BA29,0),"")</f>
        <v>0</v>
      </c>
      <c r="BB31" s="416">
        <f>IFERROR(IF(Ieņēmumi!$D$13="jā",Ieņēmumi!$D$20*Ieņēmumi!$D$21*Ieņēmumi!BB18*'IIA Laika grafiks'!BB29,0),"")</f>
        <v>0</v>
      </c>
      <c r="BC31" s="416">
        <f>IFERROR(IF(Ieņēmumi!$D$13="jā",Ieņēmumi!$D$20*Ieņēmumi!$D$21*Ieņēmumi!BC18*'IIA Laika grafiks'!BC29,0),"")</f>
        <v>0</v>
      </c>
      <c r="BD31" s="416">
        <f>IFERROR(IF(Ieņēmumi!$D$13="jā",Ieņēmumi!$D$20*Ieņēmumi!$D$21*Ieņēmumi!BD18*'IIA Laika grafiks'!BD29,0),"")</f>
        <v>0</v>
      </c>
      <c r="BE31" s="416">
        <f>IFERROR(IF(Ieņēmumi!$D$13="jā",Ieņēmumi!$D$20*Ieņēmumi!$D$21*Ieņēmumi!BE18*'IIA Laika grafiks'!BE29,0),"")</f>
        <v>0</v>
      </c>
      <c r="BF31" s="416">
        <f>IFERROR(IF(Ieņēmumi!$D$13="jā",Ieņēmumi!$D$20*Ieņēmumi!$D$21*Ieņēmumi!BF18*'IIA Laika grafiks'!BF29,0),"")</f>
        <v>0</v>
      </c>
      <c r="BG31" s="416">
        <f>IFERROR(IF(Ieņēmumi!$D$13="jā",Ieņēmumi!$D$20*Ieņēmumi!$D$21*Ieņēmumi!BG18*'IIA Laika grafiks'!BG29,0),"")</f>
        <v>0</v>
      </c>
      <c r="BH31" s="416">
        <f>IFERROR(IF(Ieņēmumi!$D$13="jā",Ieņēmumi!$D$20*Ieņēmumi!$D$21*Ieņēmumi!BH18*'IIA Laika grafiks'!BH29,0),"")</f>
        <v>0</v>
      </c>
      <c r="BI31" s="416">
        <f>IFERROR(IF(Ieņēmumi!$D$13="jā",Ieņēmumi!$D$20*Ieņēmumi!$D$21*Ieņēmumi!BI18*'IIA Laika grafiks'!BI29,0),"")</f>
        <v>0</v>
      </c>
      <c r="BJ31" s="416">
        <f>IFERROR(IF(Ieņēmumi!$D$13="jā",Ieņēmumi!$D$20*Ieņēmumi!$D$21*Ieņēmumi!BJ18*'IIA Laika grafiks'!BJ29,0),"")</f>
        <v>0</v>
      </c>
      <c r="BK31" s="416">
        <f>IFERROR(IF(Ieņēmumi!$D$13="jā",Ieņēmumi!$D$20*Ieņēmumi!$D$21*Ieņēmumi!BK18*'IIA Laika grafiks'!BK29,0),"")</f>
        <v>0</v>
      </c>
      <c r="BL31" s="416">
        <f>IFERROR(IF(Ieņēmumi!$D$13="jā",Ieņēmumi!$D$20*Ieņēmumi!$D$21*Ieņēmumi!BL18*'IIA Laika grafiks'!BL29,0),"")</f>
        <v>0</v>
      </c>
      <c r="BM31" s="416">
        <f>IFERROR(IF(Ieņēmumi!$D$13="jā",Ieņēmumi!$D$20*Ieņēmumi!$D$21*Ieņēmumi!BM18*'IIA Laika grafiks'!BM29,0),"")</f>
        <v>0</v>
      </c>
      <c r="BN31" s="416">
        <f>IFERROR(IF(Ieņēmumi!$D$13="jā",Ieņēmumi!$D$20*Ieņēmumi!$D$21*Ieņēmumi!BN18*'IIA Laika grafiks'!BN29,0),"")</f>
        <v>0</v>
      </c>
      <c r="BO31" s="416">
        <f>IFERROR(IF(Ieņēmumi!$D$13="jā",Ieņēmumi!$D$20*Ieņēmumi!$D$21*Ieņēmumi!BO18*'IIA Laika grafiks'!BO29,0),"")</f>
        <v>0</v>
      </c>
      <c r="BP31" s="416">
        <f>IFERROR(IF(Ieņēmumi!$D$13="jā",Ieņēmumi!$D$20*Ieņēmumi!$D$21*Ieņēmumi!BP18*'IIA Laika grafiks'!BP29,0),"")</f>
        <v>0</v>
      </c>
      <c r="BQ31" s="416">
        <f>IFERROR(IF(Ieņēmumi!$D$13="jā",Ieņēmumi!$D$20*Ieņēmumi!$D$21*Ieņēmumi!BQ18*'IIA Laika grafiks'!BQ29,0),"")</f>
        <v>0</v>
      </c>
      <c r="BR31" s="416">
        <f>IFERROR(IF(Ieņēmumi!$D$13="jā",Ieņēmumi!$D$20*Ieņēmumi!$D$21*Ieņēmumi!BR18*'IIA Laika grafiks'!BR29,0),"")</f>
        <v>0</v>
      </c>
      <c r="BS31" s="416">
        <f>IFERROR(IF(Ieņēmumi!$D$13="jā",Ieņēmumi!$D$20*Ieņēmumi!$D$21*Ieņēmumi!BS18*'IIA Laika grafiks'!BS29,0),"")</f>
        <v>0</v>
      </c>
      <c r="BT31" s="416">
        <f>IFERROR(IF(Ieņēmumi!$D$13="jā",Ieņēmumi!$D$20*Ieņēmumi!$D$21*Ieņēmumi!BT18*'IIA Laika grafiks'!BT29,0),"")</f>
        <v>0</v>
      </c>
      <c r="BU31" s="416">
        <f>IFERROR(IF(Ieņēmumi!$D$13="jā",Ieņēmumi!$D$20*Ieņēmumi!$D$21*Ieņēmumi!BU18*'IIA Laika grafiks'!BU29,0),"")</f>
        <v>0</v>
      </c>
      <c r="BV31" s="416">
        <f>IFERROR(IF(Ieņēmumi!$D$13="jā",Ieņēmumi!$D$20*Ieņēmumi!$D$21*Ieņēmumi!BV18*'IIA Laika grafiks'!BV29,0),"")</f>
        <v>0</v>
      </c>
      <c r="BW31" s="416">
        <f>IFERROR(IF(Ieņēmumi!$D$13="jā",Ieņēmumi!$D$20*Ieņēmumi!$D$21*Ieņēmumi!BW18*'IIA Laika grafiks'!BW29,0),"")</f>
        <v>0</v>
      </c>
      <c r="BX31" s="416">
        <f>IFERROR(IF(Ieņēmumi!$D$13="jā",Ieņēmumi!$D$20*Ieņēmumi!$D$21*Ieņēmumi!BX18*'IIA Laika grafiks'!BX29,0),"")</f>
        <v>0</v>
      </c>
      <c r="BY31" s="416">
        <f>IFERROR(IF(Ieņēmumi!$D$13="jā",Ieņēmumi!$D$20*Ieņēmumi!$D$21*Ieņēmumi!BY18*'IIA Laika grafiks'!BY29,0),"")</f>
        <v>0</v>
      </c>
      <c r="BZ31" s="416">
        <f>IFERROR(IF(Ieņēmumi!$D$13="jā",Ieņēmumi!$D$20*Ieņēmumi!$D$21*Ieņēmumi!BZ18*'IIA Laika grafiks'!BZ29,0),"")</f>
        <v>0</v>
      </c>
      <c r="CA31" s="416">
        <f>IFERROR(IF(Ieņēmumi!$D$13="jā",Ieņēmumi!$D$20*Ieņēmumi!$D$21*Ieņēmumi!CA18*'IIA Laika grafiks'!CA29,0),"")</f>
        <v>0</v>
      </c>
      <c r="CB31" s="416">
        <f>IFERROR(IF(Ieņēmumi!$D$13="jā",Ieņēmumi!$D$20*Ieņēmumi!$D$21*Ieņēmumi!CB18*'IIA Laika grafiks'!CB29,0),"")</f>
        <v>0</v>
      </c>
      <c r="CC31" s="416">
        <f>IFERROR(IF(Ieņēmumi!$D$13="jā",Ieņēmumi!$D$20*Ieņēmumi!$D$21*Ieņēmumi!CC18*'IIA Laika grafiks'!CC29,0),"")</f>
        <v>0</v>
      </c>
      <c r="CD31" s="416">
        <f>IFERROR(IF(Ieņēmumi!$D$13="jā",Ieņēmumi!$D$20*Ieņēmumi!$D$21*Ieņēmumi!CD18*'IIA Laika grafiks'!CD29,0),"")</f>
        <v>0</v>
      </c>
      <c r="CE31" s="416">
        <f>IFERROR(IF(Ieņēmumi!$D$13="jā",Ieņēmumi!$D$20*Ieņēmumi!$D$21*Ieņēmumi!CE18*'IIA Laika grafiks'!CE29,0),"")</f>
        <v>0</v>
      </c>
      <c r="CF31" s="416">
        <f>IFERROR(IF(Ieņēmumi!$D$13="jā",Ieņēmumi!$D$20*Ieņēmumi!$D$21*Ieņēmumi!CF18*'IIA Laika grafiks'!CF29,0),"")</f>
        <v>0</v>
      </c>
      <c r="CG31" s="416">
        <f>IFERROR(IF(Ieņēmumi!$D$13="jā",Ieņēmumi!$D$20*Ieņēmumi!$D$21*Ieņēmumi!CG18*'IIA Laika grafiks'!CG29,0),"")</f>
        <v>0</v>
      </c>
      <c r="CH31" s="416">
        <f>IFERROR(IF(Ieņēmumi!$D$13="jā",Ieņēmumi!$D$20*Ieņēmumi!$D$21*Ieņēmumi!CH18*'IIA Laika grafiks'!CH29,0),"")</f>
        <v>0</v>
      </c>
      <c r="CI31" s="416">
        <f>IFERROR(IF(Ieņēmumi!$D$13="jā",Ieņēmumi!$D$20*Ieņēmumi!$D$21*Ieņēmumi!CI18*'IIA Laika grafiks'!CI29,0),"")</f>
        <v>0</v>
      </c>
      <c r="CJ31" s="416">
        <f>IFERROR(IF(Ieņēmumi!$D$13="jā",Ieņēmumi!$D$20*Ieņēmumi!$D$21*Ieņēmumi!CJ18*'IIA Laika grafiks'!CJ29,0),"")</f>
        <v>0</v>
      </c>
      <c r="CK31" s="416">
        <f>IFERROR(IF(Ieņēmumi!$D$13="jā",Ieņēmumi!$D$20*Ieņēmumi!$D$21*Ieņēmumi!CK18*'IIA Laika grafiks'!CK29,0),"")</f>
        <v>0</v>
      </c>
      <c r="CL31" s="416">
        <f>IFERROR(IF(Ieņēmumi!$D$13="jā",Ieņēmumi!$D$20*Ieņēmumi!$D$21*Ieņēmumi!CL18*'IIA Laika grafiks'!CL29,0),"")</f>
        <v>0</v>
      </c>
      <c r="CM31" s="416">
        <f>IFERROR(IF(Ieņēmumi!$D$13="jā",Ieņēmumi!$D$20*Ieņēmumi!$D$21*Ieņēmumi!CM18*'IIA Laika grafiks'!CM29,0),"")</f>
        <v>0</v>
      </c>
      <c r="CN31" s="416">
        <f>IFERROR(IF(Ieņēmumi!$D$13="jā",Ieņēmumi!$D$20*Ieņēmumi!$D$21*Ieņēmumi!CN18*'IIA Laika grafiks'!CN29,0),"")</f>
        <v>0</v>
      </c>
      <c r="CO31" s="416">
        <f>IFERROR(IF(Ieņēmumi!$D$13="jā",Ieņēmumi!$D$20*Ieņēmumi!$D$21*Ieņēmumi!CO18*'IIA Laika grafiks'!CO29,0),"")</f>
        <v>0</v>
      </c>
      <c r="CP31" s="416">
        <f>IFERROR(IF(Ieņēmumi!$D$13="jā",Ieņēmumi!$D$20*Ieņēmumi!$D$21*Ieņēmumi!CP18*'IIA Laika grafiks'!CP29,0),"")</f>
        <v>0</v>
      </c>
      <c r="CQ31" s="416">
        <f>IFERROR(IF(Ieņēmumi!$D$13="jā",Ieņēmumi!$D$20*Ieņēmumi!$D$21*Ieņēmumi!CQ18*'IIA Laika grafiks'!CQ29,0),"")</f>
        <v>0</v>
      </c>
      <c r="CR31" s="416">
        <f>IFERROR(IF(Ieņēmumi!$D$13="jā",Ieņēmumi!$D$20*Ieņēmumi!$D$21*Ieņēmumi!CR18*'IIA Laika grafiks'!CR29,0),"")</f>
        <v>0</v>
      </c>
      <c r="CS31" s="416">
        <f>IFERROR(IF(Ieņēmumi!$D$13="jā",Ieņēmumi!$D$20*Ieņēmumi!$D$21*Ieņēmumi!CS18*'IIA Laika grafiks'!CS29,0),"")</f>
        <v>0</v>
      </c>
      <c r="CT31" s="416">
        <f>IFERROR(IF(Ieņēmumi!$D$13="jā",Ieņēmumi!$D$20*Ieņēmumi!$D$21*Ieņēmumi!CT18*'IIA Laika grafiks'!CT29,0),"")</f>
        <v>0</v>
      </c>
      <c r="CU31" s="416">
        <f>IFERROR(IF(Ieņēmumi!$D$13="jā",Ieņēmumi!$D$20*Ieņēmumi!$D$21*Ieņēmumi!CU18*'IIA Laika grafiks'!CU29,0),"")</f>
        <v>0</v>
      </c>
      <c r="CV31" s="416">
        <f>IFERROR(IF(Ieņēmumi!$D$13="jā",Ieņēmumi!$D$20*Ieņēmumi!$D$21*Ieņēmumi!CV18*'IIA Laika grafiks'!CV29,0),"")</f>
        <v>0</v>
      </c>
      <c r="CW31" s="416">
        <f>IFERROR(IF(Ieņēmumi!$D$13="jā",Ieņēmumi!$D$20*Ieņēmumi!$D$21*Ieņēmumi!CW18*'IIA Laika grafiks'!CW29,0),"")</f>
        <v>0</v>
      </c>
      <c r="CX31" s="416">
        <f>IFERROR(IF(Ieņēmumi!$D$13="jā",Ieņēmumi!$D$20*Ieņēmumi!$D$21*Ieņēmumi!CX18*'IIA Laika grafiks'!CX29,0),"")</f>
        <v>0</v>
      </c>
      <c r="CY31" s="416">
        <f>IFERROR(IF(Ieņēmumi!$D$13="jā",Ieņēmumi!$D$20*Ieņēmumi!$D$21*Ieņēmumi!CY18*'IIA Laika grafiks'!CY29,0),"")</f>
        <v>0</v>
      </c>
      <c r="CZ31" s="416">
        <f>IFERROR(IF(Ieņēmumi!$D$13="jā",Ieņēmumi!$D$20*Ieņēmumi!$D$21*Ieņēmumi!CZ18*'IIA Laika grafiks'!CZ29,0),"")</f>
        <v>0</v>
      </c>
      <c r="DA31" s="416">
        <f>IFERROR(IF(Ieņēmumi!$D$13="jā",Ieņēmumi!$D$20*Ieņēmumi!$D$21*Ieņēmumi!DA18*'IIA Laika grafiks'!DA29,0),"")</f>
        <v>0</v>
      </c>
      <c r="DB31" s="416">
        <f>IFERROR(IF(Ieņēmumi!$D$13="jā",Ieņēmumi!$D$20*Ieņēmumi!$D$21*Ieņēmumi!DB18*'IIA Laika grafiks'!DB29,0),"")</f>
        <v>0</v>
      </c>
      <c r="DC31" s="416">
        <f>IFERROR(IF(Ieņēmumi!$D$13="jā",Ieņēmumi!$D$20*Ieņēmumi!$D$21*Ieņēmumi!DC18*'IIA Laika grafiks'!DC29,0),"")</f>
        <v>0</v>
      </c>
      <c r="DD31" s="416">
        <f>IFERROR(IF(Ieņēmumi!$D$13="jā",Ieņēmumi!$D$20*Ieņēmumi!$D$21*Ieņēmumi!DD18*'IIA Laika grafiks'!DD29,0),"")</f>
        <v>0</v>
      </c>
      <c r="DE31" s="416">
        <f>IFERROR(IF(Ieņēmumi!$D$13="jā",Ieņēmumi!$D$20*Ieņēmumi!$D$21*Ieņēmumi!DE18*'IIA Laika grafiks'!DE29,0),"")</f>
        <v>0</v>
      </c>
      <c r="DF31" s="416">
        <f>IFERROR(IF(Ieņēmumi!$D$13="jā",Ieņēmumi!$D$20*Ieņēmumi!$D$21*Ieņēmumi!DF18*'IIA Laika grafiks'!DF29,0),"")</f>
        <v>0</v>
      </c>
      <c r="DG31" s="416">
        <f>IFERROR(IF(Ieņēmumi!$D$13="jā",Ieņēmumi!$D$20*Ieņēmumi!$D$21*Ieņēmumi!DG18*'IIA Laika grafiks'!DG29,0),"")</f>
        <v>0</v>
      </c>
      <c r="DH31" s="416">
        <f>IFERROR(IF(Ieņēmumi!$D$13="jā",Ieņēmumi!$D$20*Ieņēmumi!$D$21*Ieņēmumi!DH18*'IIA Laika grafiks'!DH29,0),"")</f>
        <v>0</v>
      </c>
      <c r="DI31" s="416">
        <f>IFERROR(IF(Ieņēmumi!$D$13="jā",Ieņēmumi!$D$20*Ieņēmumi!$D$21*Ieņēmumi!DI18*'IIA Laika grafiks'!DI29,0),"")</f>
        <v>0</v>
      </c>
      <c r="DJ31" s="416">
        <f>IFERROR(IF(Ieņēmumi!$D$13="jā",Ieņēmumi!$D$20*Ieņēmumi!$D$21*Ieņēmumi!DJ18*'IIA Laika grafiks'!DJ29,0),"")</f>
        <v>0</v>
      </c>
      <c r="DK31" s="416">
        <f>IFERROR(IF(Ieņēmumi!$D$13="jā",Ieņēmumi!$D$20*Ieņēmumi!$D$21*Ieņēmumi!DK18*'IIA Laika grafiks'!DK29,0),"")</f>
        <v>0</v>
      </c>
      <c r="DL31" s="416">
        <f>IFERROR(IF(Ieņēmumi!$D$13="jā",Ieņēmumi!$D$20*Ieņēmumi!$D$21*Ieņēmumi!DL18*'IIA Laika grafiks'!DL29,0),"")</f>
        <v>0</v>
      </c>
      <c r="DM31" s="416">
        <f>IFERROR(IF(Ieņēmumi!$D$13="jā",Ieņēmumi!$D$20*Ieņēmumi!$D$21*Ieņēmumi!DM18*'IIA Laika grafiks'!DM29,0),"")</f>
        <v>0</v>
      </c>
      <c r="DN31" s="416">
        <f>IFERROR(IF(Ieņēmumi!$D$13="jā",Ieņēmumi!$D$20*Ieņēmumi!$D$21*Ieņēmumi!DN18*'IIA Laika grafiks'!DN29,0),"")</f>
        <v>0</v>
      </c>
      <c r="DO31" s="416">
        <f>IFERROR(IF(Ieņēmumi!$D$13="jā",Ieņēmumi!$D$20*Ieņēmumi!$D$21*Ieņēmumi!DO18*'IIA Laika grafiks'!DO29,0),"")</f>
        <v>0</v>
      </c>
      <c r="DP31" s="416">
        <f>IFERROR(IF(Ieņēmumi!$D$13="jā",Ieņēmumi!$D$20*Ieņēmumi!$D$21*Ieņēmumi!DP18*'IIA Laika grafiks'!DP29,0),"")</f>
        <v>0</v>
      </c>
      <c r="DQ31" s="416">
        <f>IFERROR(IF(Ieņēmumi!$D$13="jā",Ieņēmumi!$D$20*Ieņēmumi!$D$21*Ieņēmumi!DQ18*'IIA Laika grafiks'!DQ29,0),"")</f>
        <v>0</v>
      </c>
      <c r="DR31" s="416">
        <f>IFERROR(IF(Ieņēmumi!$D$13="jā",Ieņēmumi!$D$20*Ieņēmumi!$D$21*Ieņēmumi!DR18*'IIA Laika grafiks'!DR29,0),"")</f>
        <v>0</v>
      </c>
      <c r="DS31" s="416">
        <f>IFERROR(IF(Ieņēmumi!$D$13="jā",Ieņēmumi!$D$20*Ieņēmumi!$D$21*Ieņēmumi!DS18*'IIA Laika grafiks'!DS29,0),"")</f>
        <v>0</v>
      </c>
      <c r="DT31" s="416">
        <f>IFERROR(IF(Ieņēmumi!$D$13="jā",Ieņēmumi!$D$20*Ieņēmumi!$D$21*Ieņēmumi!DT18*'IIA Laika grafiks'!DT29,0),"")</f>
        <v>0</v>
      </c>
      <c r="DU31" s="416">
        <f>IFERROR(IF(Ieņēmumi!$D$13="jā",Ieņēmumi!$D$20*Ieņēmumi!$D$21*Ieņēmumi!DU18*'IIA Laika grafiks'!DU29,0),"")</f>
        <v>0</v>
      </c>
    </row>
    <row r="32" spans="1:125" s="387" customFormat="1" ht="11.25" customHeight="1">
      <c r="A32" s="385" t="s">
        <v>635</v>
      </c>
      <c r="B32" s="396" t="s">
        <v>638</v>
      </c>
      <c r="D32" s="446">
        <f t="shared" ref="D32:D40" si="13">NPV($C$7,E32:DU32)</f>
        <v>0</v>
      </c>
      <c r="E32" s="494">
        <f t="shared" ref="E32:AJ32" si="14">SUM(E31:E31)</f>
        <v>0</v>
      </c>
      <c r="F32" s="494">
        <f t="shared" si="14"/>
        <v>0</v>
      </c>
      <c r="G32" s="494">
        <f t="shared" si="14"/>
        <v>0</v>
      </c>
      <c r="H32" s="494">
        <f t="shared" si="14"/>
        <v>0</v>
      </c>
      <c r="I32" s="494">
        <f t="shared" si="14"/>
        <v>0</v>
      </c>
      <c r="J32" s="494">
        <f t="shared" si="14"/>
        <v>0</v>
      </c>
      <c r="K32" s="494">
        <f t="shared" si="14"/>
        <v>0</v>
      </c>
      <c r="L32" s="494">
        <f t="shared" si="14"/>
        <v>0</v>
      </c>
      <c r="M32" s="494">
        <f t="shared" si="14"/>
        <v>0</v>
      </c>
      <c r="N32" s="494">
        <f t="shared" si="14"/>
        <v>0</v>
      </c>
      <c r="O32" s="494">
        <f t="shared" si="14"/>
        <v>0</v>
      </c>
      <c r="P32" s="494">
        <f t="shared" si="14"/>
        <v>0</v>
      </c>
      <c r="Q32" s="494">
        <f t="shared" si="14"/>
        <v>0</v>
      </c>
      <c r="R32" s="494">
        <f t="shared" si="14"/>
        <v>0</v>
      </c>
      <c r="S32" s="494">
        <f t="shared" si="14"/>
        <v>0</v>
      </c>
      <c r="T32" s="494">
        <f t="shared" si="14"/>
        <v>0</v>
      </c>
      <c r="U32" s="494">
        <f t="shared" si="14"/>
        <v>0</v>
      </c>
      <c r="V32" s="494">
        <f t="shared" si="14"/>
        <v>0</v>
      </c>
      <c r="W32" s="494">
        <f t="shared" si="14"/>
        <v>0</v>
      </c>
      <c r="X32" s="494">
        <f t="shared" si="14"/>
        <v>0</v>
      </c>
      <c r="Y32" s="494">
        <f t="shared" si="14"/>
        <v>0</v>
      </c>
      <c r="Z32" s="494">
        <f t="shared" si="14"/>
        <v>0</v>
      </c>
      <c r="AA32" s="494">
        <f t="shared" si="14"/>
        <v>0</v>
      </c>
      <c r="AB32" s="494">
        <f t="shared" si="14"/>
        <v>0</v>
      </c>
      <c r="AC32" s="494">
        <f t="shared" si="14"/>
        <v>0</v>
      </c>
      <c r="AD32" s="494">
        <f t="shared" si="14"/>
        <v>0</v>
      </c>
      <c r="AE32" s="494">
        <f t="shared" si="14"/>
        <v>0</v>
      </c>
      <c r="AF32" s="494">
        <f t="shared" si="14"/>
        <v>0</v>
      </c>
      <c r="AG32" s="494">
        <f t="shared" si="14"/>
        <v>0</v>
      </c>
      <c r="AH32" s="494">
        <f t="shared" si="14"/>
        <v>0</v>
      </c>
      <c r="AI32" s="494">
        <f t="shared" si="14"/>
        <v>0</v>
      </c>
      <c r="AJ32" s="494">
        <f t="shared" si="14"/>
        <v>0</v>
      </c>
      <c r="AK32" s="494">
        <f t="shared" ref="AK32:BP32" si="15">SUM(AK31:AK31)</f>
        <v>0</v>
      </c>
      <c r="AL32" s="494">
        <f t="shared" si="15"/>
        <v>0</v>
      </c>
      <c r="AM32" s="494">
        <f t="shared" si="15"/>
        <v>0</v>
      </c>
      <c r="AN32" s="494">
        <f t="shared" si="15"/>
        <v>0</v>
      </c>
      <c r="AO32" s="494">
        <f t="shared" si="15"/>
        <v>0</v>
      </c>
      <c r="AP32" s="494">
        <f t="shared" si="15"/>
        <v>0</v>
      </c>
      <c r="AQ32" s="494">
        <f t="shared" si="15"/>
        <v>0</v>
      </c>
      <c r="AR32" s="494">
        <f t="shared" si="15"/>
        <v>0</v>
      </c>
      <c r="AS32" s="494">
        <f t="shared" si="15"/>
        <v>0</v>
      </c>
      <c r="AT32" s="494">
        <f t="shared" si="15"/>
        <v>0</v>
      </c>
      <c r="AU32" s="494">
        <f t="shared" si="15"/>
        <v>0</v>
      </c>
      <c r="AV32" s="494">
        <f t="shared" si="15"/>
        <v>0</v>
      </c>
      <c r="AW32" s="494">
        <f t="shared" si="15"/>
        <v>0</v>
      </c>
      <c r="AX32" s="494">
        <f t="shared" si="15"/>
        <v>0</v>
      </c>
      <c r="AY32" s="494">
        <f t="shared" si="15"/>
        <v>0</v>
      </c>
      <c r="AZ32" s="494">
        <f t="shared" si="15"/>
        <v>0</v>
      </c>
      <c r="BA32" s="494">
        <f t="shared" si="15"/>
        <v>0</v>
      </c>
      <c r="BB32" s="494">
        <f t="shared" si="15"/>
        <v>0</v>
      </c>
      <c r="BC32" s="494">
        <f t="shared" si="15"/>
        <v>0</v>
      </c>
      <c r="BD32" s="494">
        <f t="shared" si="15"/>
        <v>0</v>
      </c>
      <c r="BE32" s="494">
        <f t="shared" si="15"/>
        <v>0</v>
      </c>
      <c r="BF32" s="494">
        <f t="shared" si="15"/>
        <v>0</v>
      </c>
      <c r="BG32" s="494">
        <f t="shared" si="15"/>
        <v>0</v>
      </c>
      <c r="BH32" s="494">
        <f t="shared" si="15"/>
        <v>0</v>
      </c>
      <c r="BI32" s="494">
        <f t="shared" si="15"/>
        <v>0</v>
      </c>
      <c r="BJ32" s="494">
        <f t="shared" si="15"/>
        <v>0</v>
      </c>
      <c r="BK32" s="494">
        <f t="shared" si="15"/>
        <v>0</v>
      </c>
      <c r="BL32" s="494">
        <f t="shared" si="15"/>
        <v>0</v>
      </c>
      <c r="BM32" s="494">
        <f t="shared" si="15"/>
        <v>0</v>
      </c>
      <c r="BN32" s="494">
        <f t="shared" si="15"/>
        <v>0</v>
      </c>
      <c r="BO32" s="494">
        <f t="shared" si="15"/>
        <v>0</v>
      </c>
      <c r="BP32" s="494">
        <f t="shared" si="15"/>
        <v>0</v>
      </c>
      <c r="BQ32" s="494">
        <f t="shared" ref="BQ32:CV32" si="16">SUM(BQ31:BQ31)</f>
        <v>0</v>
      </c>
      <c r="BR32" s="494">
        <f t="shared" si="16"/>
        <v>0</v>
      </c>
      <c r="BS32" s="494">
        <f t="shared" si="16"/>
        <v>0</v>
      </c>
      <c r="BT32" s="494">
        <f t="shared" si="16"/>
        <v>0</v>
      </c>
      <c r="BU32" s="494">
        <f t="shared" si="16"/>
        <v>0</v>
      </c>
      <c r="BV32" s="494">
        <f t="shared" si="16"/>
        <v>0</v>
      </c>
      <c r="BW32" s="494">
        <f t="shared" si="16"/>
        <v>0</v>
      </c>
      <c r="BX32" s="494">
        <f t="shared" si="16"/>
        <v>0</v>
      </c>
      <c r="BY32" s="494">
        <f t="shared" si="16"/>
        <v>0</v>
      </c>
      <c r="BZ32" s="494">
        <f t="shared" si="16"/>
        <v>0</v>
      </c>
      <c r="CA32" s="494">
        <f t="shared" si="16"/>
        <v>0</v>
      </c>
      <c r="CB32" s="494">
        <f t="shared" si="16"/>
        <v>0</v>
      </c>
      <c r="CC32" s="494">
        <f t="shared" si="16"/>
        <v>0</v>
      </c>
      <c r="CD32" s="494">
        <f t="shared" si="16"/>
        <v>0</v>
      </c>
      <c r="CE32" s="494">
        <f t="shared" si="16"/>
        <v>0</v>
      </c>
      <c r="CF32" s="494">
        <f t="shared" si="16"/>
        <v>0</v>
      </c>
      <c r="CG32" s="494">
        <f t="shared" si="16"/>
        <v>0</v>
      </c>
      <c r="CH32" s="494">
        <f t="shared" si="16"/>
        <v>0</v>
      </c>
      <c r="CI32" s="494">
        <f t="shared" si="16"/>
        <v>0</v>
      </c>
      <c r="CJ32" s="494">
        <f t="shared" si="16"/>
        <v>0</v>
      </c>
      <c r="CK32" s="494">
        <f t="shared" si="16"/>
        <v>0</v>
      </c>
      <c r="CL32" s="494">
        <f t="shared" si="16"/>
        <v>0</v>
      </c>
      <c r="CM32" s="494">
        <f t="shared" si="16"/>
        <v>0</v>
      </c>
      <c r="CN32" s="494">
        <f t="shared" si="16"/>
        <v>0</v>
      </c>
      <c r="CO32" s="494">
        <f t="shared" si="16"/>
        <v>0</v>
      </c>
      <c r="CP32" s="494">
        <f t="shared" si="16"/>
        <v>0</v>
      </c>
      <c r="CQ32" s="494">
        <f t="shared" si="16"/>
        <v>0</v>
      </c>
      <c r="CR32" s="494">
        <f t="shared" si="16"/>
        <v>0</v>
      </c>
      <c r="CS32" s="494">
        <f t="shared" si="16"/>
        <v>0</v>
      </c>
      <c r="CT32" s="494">
        <f t="shared" si="16"/>
        <v>0</v>
      </c>
      <c r="CU32" s="494">
        <f t="shared" si="16"/>
        <v>0</v>
      </c>
      <c r="CV32" s="494">
        <f t="shared" si="16"/>
        <v>0</v>
      </c>
      <c r="CW32" s="494">
        <f t="shared" ref="CW32:DU32" si="17">SUM(CW31:CW31)</f>
        <v>0</v>
      </c>
      <c r="CX32" s="494">
        <f t="shared" si="17"/>
        <v>0</v>
      </c>
      <c r="CY32" s="494">
        <f t="shared" si="17"/>
        <v>0</v>
      </c>
      <c r="CZ32" s="494">
        <f t="shared" si="17"/>
        <v>0</v>
      </c>
      <c r="DA32" s="494">
        <f t="shared" si="17"/>
        <v>0</v>
      </c>
      <c r="DB32" s="494">
        <f t="shared" si="17"/>
        <v>0</v>
      </c>
      <c r="DC32" s="494">
        <f t="shared" si="17"/>
        <v>0</v>
      </c>
      <c r="DD32" s="494">
        <f t="shared" si="17"/>
        <v>0</v>
      </c>
      <c r="DE32" s="494">
        <f t="shared" si="17"/>
        <v>0</v>
      </c>
      <c r="DF32" s="494">
        <f t="shared" si="17"/>
        <v>0</v>
      </c>
      <c r="DG32" s="494">
        <f t="shared" si="17"/>
        <v>0</v>
      </c>
      <c r="DH32" s="494">
        <f t="shared" si="17"/>
        <v>0</v>
      </c>
      <c r="DI32" s="494">
        <f t="shared" si="17"/>
        <v>0</v>
      </c>
      <c r="DJ32" s="494">
        <f t="shared" si="17"/>
        <v>0</v>
      </c>
      <c r="DK32" s="494">
        <f t="shared" si="17"/>
        <v>0</v>
      </c>
      <c r="DL32" s="494">
        <f t="shared" si="17"/>
        <v>0</v>
      </c>
      <c r="DM32" s="494">
        <f t="shared" si="17"/>
        <v>0</v>
      </c>
      <c r="DN32" s="494">
        <f t="shared" si="17"/>
        <v>0</v>
      </c>
      <c r="DO32" s="494">
        <f t="shared" si="17"/>
        <v>0</v>
      </c>
      <c r="DP32" s="494">
        <f t="shared" si="17"/>
        <v>0</v>
      </c>
      <c r="DQ32" s="494">
        <f t="shared" si="17"/>
        <v>0</v>
      </c>
      <c r="DR32" s="494">
        <f t="shared" si="17"/>
        <v>0</v>
      </c>
      <c r="DS32" s="494">
        <f t="shared" si="17"/>
        <v>0</v>
      </c>
      <c r="DT32" s="494">
        <f t="shared" si="17"/>
        <v>0</v>
      </c>
      <c r="DU32" s="494">
        <f t="shared" si="17"/>
        <v>0</v>
      </c>
    </row>
    <row r="33" spans="1:125" ht="11.25" customHeight="1">
      <c r="A33" s="383" t="s">
        <v>266</v>
      </c>
      <c r="B33" s="389" t="s">
        <v>638</v>
      </c>
      <c r="D33" s="397">
        <f>NPV($C$7,E33:DU33)</f>
        <v>-3400454.221348973</v>
      </c>
      <c r="E33" s="689">
        <f>IF(E2&lt;='IIA Laika grafiks'!$D$13,-'IIA Papildus aprēķini'!E40,-'IIA Papildus aprēķini'!E68)*(1+Pieņēmumi!$E$24)</f>
        <v>-232830.62</v>
      </c>
      <c r="F33" s="689">
        <f>IF(F2&lt;='IIA Laika grafiks'!$D$13,-'IIA Papildus aprēķini'!F40,-'IIA Papildus aprēķini'!F68)*(1+Pieņēmumi!$E$24)</f>
        <v>-232830.62</v>
      </c>
      <c r="G33" s="689">
        <f>IF(G2&lt;='IIA Laika grafiks'!$D$13,-'IIA Papildus aprēķini'!G40,-'IIA Papildus aprēķini'!G68)*(1+Pieņēmumi!$E$24)</f>
        <v>-232830.62</v>
      </c>
      <c r="H33" s="689">
        <f>IF(H2&lt;='IIA Laika grafiks'!$D$13,-'IIA Papildus aprēķini'!H40,-'IIA Papildus aprēķini'!H68)*(1+Pieņēmumi!$E$24)</f>
        <v>-232830.62</v>
      </c>
      <c r="I33" s="689">
        <f>IF(I2&lt;='IIA Laika grafiks'!$D$13,-'IIA Papildus aprēķini'!I40,-'IIA Papildus aprēķini'!I68)*(1+Pieņēmumi!$E$24)</f>
        <v>-232830.62</v>
      </c>
      <c r="J33" s="689">
        <f>IF(J2&lt;='IIA Laika grafiks'!$D$13,-'IIA Papildus aprēķini'!J40,-'IIA Papildus aprēķini'!J68)*(1+Pieņēmumi!$E$24)</f>
        <v>-232830.62</v>
      </c>
      <c r="K33" s="689">
        <f>IF(K2&lt;='IIA Laika grafiks'!$D$13,-'IIA Papildus aprēķini'!K40,-'IIA Papildus aprēķini'!K68)*(1+Pieņēmumi!$E$24)</f>
        <v>-125417.4075</v>
      </c>
      <c r="L33" s="689">
        <f>IF(L2&lt;='IIA Laika grafiks'!$D$13,-'IIA Papildus aprēķini'!L40,-'IIA Papildus aprēķini'!L68)*(1+Pieņēmumi!$E$24)</f>
        <v>-125417.4075</v>
      </c>
      <c r="M33" s="689">
        <f>IF(M2&lt;='IIA Laika grafiks'!$D$13,-'IIA Papildus aprēķini'!M40,-'IIA Papildus aprēķini'!M68)*(1+Pieņēmumi!$E$24)</f>
        <v>-125417.4075</v>
      </c>
      <c r="N33" s="689">
        <f>IF(N2&lt;='IIA Laika grafiks'!$D$13,-'IIA Papildus aprēķini'!N40,-'IIA Papildus aprēķini'!N68)*(1+Pieņēmumi!$E$24)</f>
        <v>-125417.4075</v>
      </c>
      <c r="O33" s="689">
        <f>IF(O2&lt;='IIA Laika grafiks'!$D$13,-'IIA Papildus aprēķini'!O40,-'IIA Papildus aprēķini'!O68)*(1+Pieņēmumi!$E$24)</f>
        <v>-125417.4075</v>
      </c>
      <c r="P33" s="689">
        <f>IF(P2&lt;='IIA Laika grafiks'!$D$13,-'IIA Papildus aprēķini'!P40,-'IIA Papildus aprēķini'!P68)*(1+Pieņēmumi!$E$24)</f>
        <v>-125417.4075</v>
      </c>
      <c r="Q33" s="689">
        <f>IF(Q2&lt;='IIA Laika grafiks'!$D$13,-'IIA Papildus aprēķini'!Q40,-'IIA Papildus aprēķini'!Q68)*(1+Pieņēmumi!$E$24)</f>
        <v>-125417.4075</v>
      </c>
      <c r="R33" s="689">
        <f>IF(R2&lt;='IIA Laika grafiks'!$D$13,-'IIA Papildus aprēķini'!R40,-'IIA Papildus aprēķini'!R68)*(1+Pieņēmumi!$E$24)</f>
        <v>-125417.4075</v>
      </c>
      <c r="S33" s="689">
        <f>IF(S2&lt;='IIA Laika grafiks'!$D$13,-'IIA Papildus aprēķini'!S40,-'IIA Papildus aprēķini'!S68)*(1+Pieņēmumi!$E$24)</f>
        <v>-125417.4075</v>
      </c>
      <c r="T33" s="689">
        <f>IF(T2&lt;='IIA Laika grafiks'!$D$13,-'IIA Papildus aprēķini'!T40,-'IIA Papildus aprēķini'!T68)*(1+Pieņēmumi!$E$24)</f>
        <v>-125417.4075</v>
      </c>
      <c r="U33" s="689">
        <f>IF(U2&lt;='IIA Laika grafiks'!$D$13,-'IIA Papildus aprēķini'!U40,-'IIA Papildus aprēķini'!U68)*(1+Pieņēmumi!$E$24)</f>
        <v>-125417.4075</v>
      </c>
      <c r="V33" s="689">
        <f>IF(V2&lt;='IIA Laika grafiks'!$D$13,-'IIA Papildus aprēķini'!V40,-'IIA Papildus aprēķini'!V68)*(1+Pieņēmumi!$E$24)</f>
        <v>-125417.4075</v>
      </c>
      <c r="W33" s="689">
        <f>IF(W2&lt;='IIA Laika grafiks'!$D$13,-'IIA Papildus aprēķini'!W40,-'IIA Papildus aprēķini'!W68)*(1+Pieņēmumi!$E$24)</f>
        <v>-125417.4075</v>
      </c>
      <c r="X33" s="689">
        <f>IF(X2&lt;='IIA Laika grafiks'!$D$13,-'IIA Papildus aprēķini'!X40,-'IIA Papildus aprēķini'!X68)*(1+Pieņēmumi!$E$24)</f>
        <v>-125417.4075</v>
      </c>
      <c r="Y33" s="689">
        <f>IF(Y2&lt;='IIA Laika grafiks'!$D$13,-'IIA Papildus aprēķini'!Y40,-'IIA Papildus aprēķini'!Y68)*(1+Pieņēmumi!$E$24)</f>
        <v>-125417.4075</v>
      </c>
      <c r="Z33" s="689">
        <f>IF(Z2&lt;='IIA Laika grafiks'!$D$13,-'IIA Papildus aprēķini'!Z40,-'IIA Papildus aprēķini'!Z68)*(1+Pieņēmumi!$E$24)</f>
        <v>-125417.4075</v>
      </c>
      <c r="AA33" s="689">
        <f>IF(AA2&lt;='IIA Laika grafiks'!$D$13,-'IIA Papildus aprēķini'!AA40,-'IIA Papildus aprēķini'!AA68)*(1+Pieņēmumi!$E$24)</f>
        <v>-125417.4075</v>
      </c>
      <c r="AB33" s="689">
        <f>IF(AB2&lt;='IIA Laika grafiks'!$D$13,-'IIA Papildus aprēķini'!AB40,-'IIA Papildus aprēķini'!AB68)*(1+Pieņēmumi!$E$24)</f>
        <v>-125417.4075</v>
      </c>
      <c r="AC33" s="689">
        <f>IF(AC2&lt;='IIA Laika grafiks'!$D$13,-'IIA Papildus aprēķini'!AC40,-'IIA Papildus aprēķini'!AC68)*(1+Pieņēmumi!$E$24)</f>
        <v>-125417.4075</v>
      </c>
      <c r="AD33" s="689">
        <f>IF(AD2&lt;='IIA Laika grafiks'!$D$13,-'IIA Papildus aprēķini'!AD40,-'IIA Papildus aprēķini'!AD68)*(1+Pieņēmumi!$E$24)</f>
        <v>-125417.4075</v>
      </c>
      <c r="AE33" s="689">
        <f>IF(AE2&lt;='IIA Laika grafiks'!$D$13,-'IIA Papildus aprēķini'!AE40,-'IIA Papildus aprēķini'!AE68)*(1+Pieņēmumi!$E$24)</f>
        <v>-125417.4075</v>
      </c>
      <c r="AF33" s="689">
        <f>IF(AF2&lt;='IIA Laika grafiks'!$D$13,-'IIA Papildus aprēķini'!AF40,-'IIA Papildus aprēķini'!AF68)*(1+Pieņēmumi!$E$24)</f>
        <v>-125417.4075</v>
      </c>
      <c r="AG33" s="689">
        <f>IF(AG2&lt;='IIA Laika grafiks'!$D$13,-'IIA Papildus aprēķini'!AG40,-'IIA Papildus aprēķini'!AG68)*(1+Pieņēmumi!$E$24)</f>
        <v>-125417.4075</v>
      </c>
      <c r="AH33" s="689">
        <f>IF(AH2&lt;='IIA Laika grafiks'!$D$13,-'IIA Papildus aprēķini'!AH40,-'IIA Papildus aprēķini'!AH68)*(1+Pieņēmumi!$E$24)</f>
        <v>-125417.4075</v>
      </c>
      <c r="AI33" s="689">
        <f>IF(AI2&lt;='IIA Laika grafiks'!$D$13,-'IIA Papildus aprēķini'!AI40,-'IIA Papildus aprēķini'!AI68)*(1+Pieņēmumi!$E$24)</f>
        <v>-125417.4075</v>
      </c>
      <c r="AJ33" s="689">
        <f>IF(AJ2&lt;='IIA Laika grafiks'!$D$13,-'IIA Papildus aprēķini'!AJ40,-'IIA Papildus aprēķini'!AJ68)*(1+Pieņēmumi!$E$24)</f>
        <v>-125417.4075</v>
      </c>
      <c r="AK33" s="689">
        <f>IF(AK2&lt;='IIA Laika grafiks'!$D$13,-'IIA Papildus aprēķini'!AK40,-'IIA Papildus aprēķini'!AK68)*(1+Pieņēmumi!$E$24)</f>
        <v>-125417.4075</v>
      </c>
      <c r="AL33" s="689">
        <f>IF(AL2&lt;='IIA Laika grafiks'!$D$13,-'IIA Papildus aprēķini'!AL40,-'IIA Papildus aprēķini'!AL68)*(1+Pieņēmumi!$E$24)</f>
        <v>-125417.4075</v>
      </c>
      <c r="AM33" s="689">
        <f>IF(AM2&lt;='IIA Laika grafiks'!$D$13,-'IIA Papildus aprēķini'!AM40,-'IIA Papildus aprēķini'!AM68)*(1+Pieņēmumi!$E$24)</f>
        <v>-125417.4075</v>
      </c>
      <c r="AN33" s="689">
        <f>IF(AN2&lt;='IIA Laika grafiks'!$D$13,-'IIA Papildus aprēķini'!AN40,-'IIA Papildus aprēķini'!AN68)*(1+Pieņēmumi!$E$24)</f>
        <v>-125417.4075</v>
      </c>
      <c r="AO33" s="689">
        <f>IF(AO2&lt;='IIA Laika grafiks'!$D$13,-'IIA Papildus aprēķini'!AO40,-'IIA Papildus aprēķini'!AO68)*(1+Pieņēmumi!$E$24)</f>
        <v>-125417.4075</v>
      </c>
      <c r="AP33" s="689">
        <f>IF(AP2&lt;='IIA Laika grafiks'!$D$13,-'IIA Papildus aprēķini'!AP40,-'IIA Papildus aprēķini'!AP68)*(1+Pieņēmumi!$E$24)</f>
        <v>-125417.4075</v>
      </c>
      <c r="AQ33" s="689">
        <f>IF(AQ2&lt;='IIA Laika grafiks'!$D$13,-'IIA Papildus aprēķini'!AQ40,-'IIA Papildus aprēķini'!AQ68)*(1+Pieņēmumi!$E$24)</f>
        <v>-125417.4075</v>
      </c>
      <c r="AR33" s="689">
        <f>IF(AR2&lt;='IIA Laika grafiks'!$D$13,-'IIA Papildus aprēķini'!AR40,-'IIA Papildus aprēķini'!AR68)*(1+Pieņēmumi!$E$24)</f>
        <v>-125417.4075</v>
      </c>
      <c r="AS33" s="689">
        <f>IF(AS2&lt;='IIA Laika grafiks'!$D$13,-'IIA Papildus aprēķini'!AS40,-'IIA Papildus aprēķini'!AS68)*(1+Pieņēmumi!$E$24)</f>
        <v>-125417.4075</v>
      </c>
      <c r="AT33" s="689">
        <f>IF(AT2&lt;='IIA Laika grafiks'!$D$13,-'IIA Papildus aprēķini'!AT40,-'IIA Papildus aprēķini'!AT68)*(1+Pieņēmumi!$E$24)</f>
        <v>-125417.4075</v>
      </c>
      <c r="AU33" s="689">
        <f>IF(AU2&lt;='IIA Laika grafiks'!$D$13,-'IIA Papildus aprēķini'!AU40,-'IIA Papildus aprēķini'!AU68)*(1+Pieņēmumi!$E$24)</f>
        <v>-125417.4075</v>
      </c>
      <c r="AV33" s="689">
        <f>IF(AV2&lt;='IIA Laika grafiks'!$D$13,-'IIA Papildus aprēķini'!AV40,-'IIA Papildus aprēķini'!AV68)*(1+Pieņēmumi!$E$24)</f>
        <v>-125417.4075</v>
      </c>
      <c r="AW33" s="689">
        <f>IF(AW2&lt;='IIA Laika grafiks'!$D$13,-'IIA Papildus aprēķini'!AW40,-'IIA Papildus aprēķini'!AW68)*(1+Pieņēmumi!$E$24)</f>
        <v>-125417.4075</v>
      </c>
      <c r="AX33" s="689">
        <f>IF(AX2&lt;='IIA Laika grafiks'!$D$13,-'IIA Papildus aprēķini'!AX40,-'IIA Papildus aprēķini'!AX68)*(1+Pieņēmumi!$E$24)</f>
        <v>-125417.4075</v>
      </c>
      <c r="AY33" s="689">
        <f>IF(AY2&lt;='IIA Laika grafiks'!$D$13,-'IIA Papildus aprēķini'!AY40,-'IIA Papildus aprēķini'!AY68)*(1+Pieņēmumi!$E$24)</f>
        <v>-125417.4075</v>
      </c>
      <c r="AZ33" s="689">
        <f>IF(AZ2&lt;='IIA Laika grafiks'!$D$13,-'IIA Papildus aprēķini'!AZ40,-'IIA Papildus aprēķini'!AZ68)*(1+Pieņēmumi!$E$24)</f>
        <v>-125417.4075</v>
      </c>
      <c r="BA33" s="689">
        <f>IF(BA2&lt;='IIA Laika grafiks'!$D$13,-'IIA Papildus aprēķini'!BA40,-'IIA Papildus aprēķini'!BA68)*(1+Pieņēmumi!$E$24)</f>
        <v>-125417.4075</v>
      </c>
      <c r="BB33" s="689">
        <f>IF(BB2&lt;='IIA Laika grafiks'!$D$13,-'IIA Papildus aprēķini'!BB40,-'IIA Papildus aprēķini'!BB68)*(1+Pieņēmumi!$E$24)</f>
        <v>-125417.4075</v>
      </c>
      <c r="BC33" s="689">
        <f>IF(BC2&lt;='IIA Laika grafiks'!$D$13,-'IIA Papildus aprēķini'!BC40,-'IIA Papildus aprēķini'!BC68)*(1+Pieņēmumi!$E$24)</f>
        <v>-125417.4075</v>
      </c>
      <c r="BD33" s="689">
        <f>IF(BD2&lt;='IIA Laika grafiks'!$D$13,-'IIA Papildus aprēķini'!BD40,-'IIA Papildus aprēķini'!BD68)*(1+Pieņēmumi!$E$24)</f>
        <v>-125417.4075</v>
      </c>
      <c r="BE33" s="689">
        <f>IF(BE2&lt;='IIA Laika grafiks'!$D$13,-'IIA Papildus aprēķini'!BE40,-'IIA Papildus aprēķini'!BE68)*(1+Pieņēmumi!$E$24)</f>
        <v>-125417.4075</v>
      </c>
      <c r="BF33" s="689">
        <f>IF(BF2&lt;='IIA Laika grafiks'!$D$13,-'IIA Papildus aprēķini'!BF40,-'IIA Papildus aprēķini'!BF68)*(1+Pieņēmumi!$E$24)</f>
        <v>-125417.4075</v>
      </c>
      <c r="BG33" s="689">
        <f>IF(BG2&lt;='IIA Laika grafiks'!$D$13,-'IIA Papildus aprēķini'!BG40,-'IIA Papildus aprēķini'!BG68)*(1+Pieņēmumi!$E$24)</f>
        <v>-125417.4075</v>
      </c>
      <c r="BH33" s="689">
        <f>IF(BH2&lt;='IIA Laika grafiks'!$D$13,-'IIA Papildus aprēķini'!BH40,-'IIA Papildus aprēķini'!BH68)*(1+Pieņēmumi!$E$24)</f>
        <v>-125417.4075</v>
      </c>
      <c r="BI33" s="689">
        <f>IF(BI2&lt;='IIA Laika grafiks'!$D$13,-'IIA Papildus aprēķini'!BI40,-'IIA Papildus aprēķini'!BI68)*(1+Pieņēmumi!$E$24)</f>
        <v>-125417.4075</v>
      </c>
      <c r="BJ33" s="689">
        <f>IF(BJ2&lt;='IIA Laika grafiks'!$D$13,-'IIA Papildus aprēķini'!BJ40,-'IIA Papildus aprēķini'!BJ68)*(1+Pieņēmumi!$E$24)</f>
        <v>-125417.4075</v>
      </c>
      <c r="BK33" s="689">
        <f>IF(BK2&lt;='IIA Laika grafiks'!$D$13,-'IIA Papildus aprēķini'!BK40,-'IIA Papildus aprēķini'!BK68)*(1+Pieņēmumi!$E$24)</f>
        <v>-125417.4075</v>
      </c>
      <c r="BL33" s="689">
        <f>IF(BL2&lt;='IIA Laika grafiks'!$D$13,-'IIA Papildus aprēķini'!BL40,-'IIA Papildus aprēķini'!BL68)*(1+Pieņēmumi!$E$24)</f>
        <v>-125417.4075</v>
      </c>
      <c r="BM33" s="689">
        <f>IF(BM2&lt;='IIA Laika grafiks'!$D$13,-'IIA Papildus aprēķini'!BM40,-'IIA Papildus aprēķini'!BM68)*(1+Pieņēmumi!$E$24)</f>
        <v>0</v>
      </c>
      <c r="BN33" s="689">
        <f>IF(BN2&lt;='IIA Laika grafiks'!$D$13,-'IIA Papildus aprēķini'!BN40,-'IIA Papildus aprēķini'!BN68)*(1+Pieņēmumi!$E$24)</f>
        <v>0</v>
      </c>
      <c r="BO33" s="689">
        <f>IF(BO2&lt;='IIA Laika grafiks'!$D$13,-'IIA Papildus aprēķini'!BO40,-'IIA Papildus aprēķini'!BO68)*(1+Pieņēmumi!$E$24)</f>
        <v>0</v>
      </c>
      <c r="BP33" s="689">
        <f>IF(BP2&lt;='IIA Laika grafiks'!$D$13,-'IIA Papildus aprēķini'!BP40,-'IIA Papildus aprēķini'!BP68)*(1+Pieņēmumi!$E$24)</f>
        <v>0</v>
      </c>
      <c r="BQ33" s="689">
        <f>IF(BQ2&lt;='IIA Laika grafiks'!$D$13,-'IIA Papildus aprēķini'!BQ40,-'IIA Papildus aprēķini'!BQ68)*(1+Pieņēmumi!$E$24)</f>
        <v>0</v>
      </c>
      <c r="BR33" s="689">
        <f>IF(BR2&lt;='IIA Laika grafiks'!$D$13,-'IIA Papildus aprēķini'!BR40,-'IIA Papildus aprēķini'!BR68)*(1+Pieņēmumi!$E$24)</f>
        <v>0</v>
      </c>
      <c r="BS33" s="689">
        <f>IF(BS2&lt;='IIA Laika grafiks'!$D$13,-'IIA Papildus aprēķini'!BS40,-'IIA Papildus aprēķini'!BS68)*(1+Pieņēmumi!$E$24)</f>
        <v>0</v>
      </c>
      <c r="BT33" s="689">
        <f>IF(BT2&lt;='IIA Laika grafiks'!$D$13,-'IIA Papildus aprēķini'!BT40,-'IIA Papildus aprēķini'!BT68)*(1+Pieņēmumi!$E$24)</f>
        <v>0</v>
      </c>
      <c r="BU33" s="689">
        <f>IF(BU2&lt;='IIA Laika grafiks'!$D$13,-'IIA Papildus aprēķini'!BU40,-'IIA Papildus aprēķini'!BU68)*(1+Pieņēmumi!$E$24)</f>
        <v>0</v>
      </c>
      <c r="BV33" s="689">
        <f>IF(BV2&lt;='IIA Laika grafiks'!$D$13,-'IIA Papildus aprēķini'!BV40,-'IIA Papildus aprēķini'!BV68)*(1+Pieņēmumi!$E$24)</f>
        <v>0</v>
      </c>
      <c r="BW33" s="689">
        <f>IF(BW2&lt;='IIA Laika grafiks'!$D$13,-'IIA Papildus aprēķini'!BW40,-'IIA Papildus aprēķini'!BW68)*(1+Pieņēmumi!$E$24)</f>
        <v>0</v>
      </c>
      <c r="BX33" s="689">
        <f>IF(BX2&lt;='IIA Laika grafiks'!$D$13,-'IIA Papildus aprēķini'!BX40,-'IIA Papildus aprēķini'!BX68)*(1+Pieņēmumi!$E$24)</f>
        <v>0</v>
      </c>
      <c r="BY33" s="689">
        <f>IF(BY2&lt;='IIA Laika grafiks'!$D$13,-'IIA Papildus aprēķini'!BY40,-'IIA Papildus aprēķini'!BY68)*(1+Pieņēmumi!$E$24)</f>
        <v>0</v>
      </c>
      <c r="BZ33" s="689">
        <f>IF(BZ2&lt;='IIA Laika grafiks'!$D$13,-'IIA Papildus aprēķini'!BZ40,-'IIA Papildus aprēķini'!BZ68)*(1+Pieņēmumi!$E$24)</f>
        <v>0</v>
      </c>
      <c r="CA33" s="689">
        <f>IF(CA2&lt;='IIA Laika grafiks'!$D$13,-'IIA Papildus aprēķini'!CA40,-'IIA Papildus aprēķini'!CA68)*(1+Pieņēmumi!$E$24)</f>
        <v>0</v>
      </c>
      <c r="CB33" s="689">
        <f>IF(CB2&lt;='IIA Laika grafiks'!$D$13,-'IIA Papildus aprēķini'!CB40,-'IIA Papildus aprēķini'!CB68)*(1+Pieņēmumi!$E$24)</f>
        <v>0</v>
      </c>
      <c r="CC33" s="689">
        <f>IF(CC2&lt;='IIA Laika grafiks'!$D$13,-'IIA Papildus aprēķini'!CC40,-'IIA Papildus aprēķini'!CC68)*(1+Pieņēmumi!$E$24)</f>
        <v>0</v>
      </c>
      <c r="CD33" s="689">
        <f>IF(CD2&lt;='IIA Laika grafiks'!$D$13,-'IIA Papildus aprēķini'!CD40,-'IIA Papildus aprēķini'!CD68)*(1+Pieņēmumi!$E$24)</f>
        <v>0</v>
      </c>
      <c r="CE33" s="689">
        <f>IF(CE2&lt;='IIA Laika grafiks'!$D$13,-'IIA Papildus aprēķini'!CE40,-'IIA Papildus aprēķini'!CE68)*(1+Pieņēmumi!$E$24)</f>
        <v>0</v>
      </c>
      <c r="CF33" s="689">
        <f>IF(CF2&lt;='IIA Laika grafiks'!$D$13,-'IIA Papildus aprēķini'!CF40,-'IIA Papildus aprēķini'!CF68)*(1+Pieņēmumi!$E$24)</f>
        <v>0</v>
      </c>
      <c r="CG33" s="689">
        <f>IF(CG2&lt;='IIA Laika grafiks'!$D$13,-'IIA Papildus aprēķini'!CG40,-'IIA Papildus aprēķini'!CG68)*(1+Pieņēmumi!$E$24)</f>
        <v>0</v>
      </c>
      <c r="CH33" s="689">
        <f>IF(CH2&lt;='IIA Laika grafiks'!$D$13,-'IIA Papildus aprēķini'!CH40,-'IIA Papildus aprēķini'!CH68)*(1+Pieņēmumi!$E$24)</f>
        <v>0</v>
      </c>
      <c r="CI33" s="689">
        <f>IF(CI2&lt;='IIA Laika grafiks'!$D$13,-'IIA Papildus aprēķini'!CI40,-'IIA Papildus aprēķini'!CI68)*(1+Pieņēmumi!$E$24)</f>
        <v>0</v>
      </c>
      <c r="CJ33" s="689">
        <f>IF(CJ2&lt;='IIA Laika grafiks'!$D$13,-'IIA Papildus aprēķini'!CJ40,-'IIA Papildus aprēķini'!CJ68)*(1+Pieņēmumi!$E$24)</f>
        <v>0</v>
      </c>
      <c r="CK33" s="689">
        <f>IF(CK2&lt;='IIA Laika grafiks'!$D$13,-'IIA Papildus aprēķini'!CK40,-'IIA Papildus aprēķini'!CK68)*(1+Pieņēmumi!$E$24)</f>
        <v>0</v>
      </c>
      <c r="CL33" s="689">
        <f>IF(CL2&lt;='IIA Laika grafiks'!$D$13,-'IIA Papildus aprēķini'!CL40,-'IIA Papildus aprēķini'!CL68)*(1+Pieņēmumi!$E$24)</f>
        <v>0</v>
      </c>
      <c r="CM33" s="689">
        <f>IF(CM2&lt;='IIA Laika grafiks'!$D$13,-'IIA Papildus aprēķini'!CM40,-'IIA Papildus aprēķini'!CM68)*(1+Pieņēmumi!$E$24)</f>
        <v>0</v>
      </c>
      <c r="CN33" s="689">
        <f>IF(CN2&lt;='IIA Laika grafiks'!$D$13,-'IIA Papildus aprēķini'!CN40,-'IIA Papildus aprēķini'!CN68)*(1+Pieņēmumi!$E$24)</f>
        <v>0</v>
      </c>
      <c r="CO33" s="689">
        <f>IF(CO2&lt;='IIA Laika grafiks'!$D$13,-'IIA Papildus aprēķini'!CO40,-'IIA Papildus aprēķini'!CO68)*(1+Pieņēmumi!$E$24)</f>
        <v>0</v>
      </c>
      <c r="CP33" s="689">
        <f>IF(CP2&lt;='IIA Laika grafiks'!$D$13,-'IIA Papildus aprēķini'!CP40,-'IIA Papildus aprēķini'!CP68)*(1+Pieņēmumi!$E$24)</f>
        <v>0</v>
      </c>
      <c r="CQ33" s="689">
        <f>IF(CQ2&lt;='IIA Laika grafiks'!$D$13,-'IIA Papildus aprēķini'!CQ40,-'IIA Papildus aprēķini'!CQ68)*(1+Pieņēmumi!$E$24)</f>
        <v>0</v>
      </c>
      <c r="CR33" s="689">
        <f>IF(CR2&lt;='IIA Laika grafiks'!$D$13,-'IIA Papildus aprēķini'!CR40,-'IIA Papildus aprēķini'!CR68)*(1+Pieņēmumi!$E$24)</f>
        <v>0</v>
      </c>
      <c r="CS33" s="689">
        <f>IF(CS2&lt;='IIA Laika grafiks'!$D$13,-'IIA Papildus aprēķini'!CS40,-'IIA Papildus aprēķini'!CS68)*(1+Pieņēmumi!$E$24)</f>
        <v>0</v>
      </c>
      <c r="CT33" s="689">
        <f>IF(CT2&lt;='IIA Laika grafiks'!$D$13,-'IIA Papildus aprēķini'!CT40,-'IIA Papildus aprēķini'!CT68)*(1+Pieņēmumi!$E$24)</f>
        <v>0</v>
      </c>
      <c r="CU33" s="689">
        <f>IF(CU2&lt;='IIA Laika grafiks'!$D$13,-'IIA Papildus aprēķini'!CU40,-'IIA Papildus aprēķini'!CU68)*(1+Pieņēmumi!$E$24)</f>
        <v>0</v>
      </c>
      <c r="CV33" s="689">
        <f>IF(CV2&lt;='IIA Laika grafiks'!$D$13,-'IIA Papildus aprēķini'!CV40,-'IIA Papildus aprēķini'!CV68)*(1+Pieņēmumi!$E$24)</f>
        <v>0</v>
      </c>
      <c r="CW33" s="689">
        <f>IF(CW2&lt;='IIA Laika grafiks'!$D$13,-'IIA Papildus aprēķini'!CW40,-'IIA Papildus aprēķini'!CW68)*(1+Pieņēmumi!$E$24)</f>
        <v>0</v>
      </c>
      <c r="CX33" s="689">
        <f>IF(CX2&lt;='IIA Laika grafiks'!$D$13,-'IIA Papildus aprēķini'!CX40,-'IIA Papildus aprēķini'!CX68)*(1+Pieņēmumi!$E$24)</f>
        <v>0</v>
      </c>
      <c r="CY33" s="689">
        <f>IF(CY2&lt;='IIA Laika grafiks'!$D$13,-'IIA Papildus aprēķini'!CY40,-'IIA Papildus aprēķini'!CY68)*(1+Pieņēmumi!$E$24)</f>
        <v>0</v>
      </c>
      <c r="CZ33" s="689">
        <f>IF(CZ2&lt;='IIA Laika grafiks'!$D$13,-'IIA Papildus aprēķini'!CZ40,-'IIA Papildus aprēķini'!CZ68)*(1+Pieņēmumi!$E$24)</f>
        <v>0</v>
      </c>
      <c r="DA33" s="689">
        <f>IF(DA2&lt;='IIA Laika grafiks'!$D$13,-'IIA Papildus aprēķini'!DA40,-'IIA Papildus aprēķini'!DA68)*(1+Pieņēmumi!$E$24)</f>
        <v>0</v>
      </c>
      <c r="DB33" s="689">
        <f>IF(DB2&lt;='IIA Laika grafiks'!$D$13,-'IIA Papildus aprēķini'!DB40,-'IIA Papildus aprēķini'!DB68)*(1+Pieņēmumi!$E$24)</f>
        <v>0</v>
      </c>
      <c r="DC33" s="689">
        <f>IF(DC2&lt;='IIA Laika grafiks'!$D$13,-'IIA Papildus aprēķini'!DC40,-'IIA Papildus aprēķini'!DC68)*(1+Pieņēmumi!$E$24)</f>
        <v>0</v>
      </c>
      <c r="DD33" s="689">
        <f>IF(DD2&lt;='IIA Laika grafiks'!$D$13,-'IIA Papildus aprēķini'!DD40,-'IIA Papildus aprēķini'!DD68)*(1+Pieņēmumi!$E$24)</f>
        <v>0</v>
      </c>
      <c r="DE33" s="689">
        <f>IF(DE2&lt;='IIA Laika grafiks'!$D$13,-'IIA Papildus aprēķini'!DE40,-'IIA Papildus aprēķini'!DE68)*(1+Pieņēmumi!$E$24)</f>
        <v>0</v>
      </c>
      <c r="DF33" s="689">
        <f>IF(DF2&lt;='IIA Laika grafiks'!$D$13,-'IIA Papildus aprēķini'!DF40,-'IIA Papildus aprēķini'!DF68)*(1+Pieņēmumi!$E$24)</f>
        <v>0</v>
      </c>
      <c r="DG33" s="689">
        <f>IF(DG2&lt;='IIA Laika grafiks'!$D$13,-'IIA Papildus aprēķini'!DG40,-'IIA Papildus aprēķini'!DG68)*(1+Pieņēmumi!$E$24)</f>
        <v>0</v>
      </c>
      <c r="DH33" s="689">
        <f>IF(DH2&lt;='IIA Laika grafiks'!$D$13,-'IIA Papildus aprēķini'!DH40,-'IIA Papildus aprēķini'!DH68)*(1+Pieņēmumi!$E$24)</f>
        <v>0</v>
      </c>
      <c r="DI33" s="689">
        <f>IF(DI2&lt;='IIA Laika grafiks'!$D$13,-'IIA Papildus aprēķini'!DI40,-'IIA Papildus aprēķini'!DI68)*(1+Pieņēmumi!$E$24)</f>
        <v>0</v>
      </c>
      <c r="DJ33" s="689">
        <f>IF(DJ2&lt;='IIA Laika grafiks'!$D$13,-'IIA Papildus aprēķini'!DJ40,-'IIA Papildus aprēķini'!DJ68)*(1+Pieņēmumi!$E$24)</f>
        <v>0</v>
      </c>
      <c r="DK33" s="689">
        <f>IF(DK2&lt;='IIA Laika grafiks'!$D$13,-'IIA Papildus aprēķini'!DK40,-'IIA Papildus aprēķini'!DK68)*(1+Pieņēmumi!$E$24)</f>
        <v>0</v>
      </c>
      <c r="DL33" s="689">
        <f>IF(DL2&lt;='IIA Laika grafiks'!$D$13,-'IIA Papildus aprēķini'!DL40,-'IIA Papildus aprēķini'!DL68)*(1+Pieņēmumi!$E$24)</f>
        <v>0</v>
      </c>
      <c r="DM33" s="689">
        <f>IF(DM2&lt;='IIA Laika grafiks'!$D$13,-'IIA Papildus aprēķini'!DM40,-'IIA Papildus aprēķini'!DM68)*(1+Pieņēmumi!$E$24)</f>
        <v>0</v>
      </c>
      <c r="DN33" s="689">
        <f>IF(DN2&lt;='IIA Laika grafiks'!$D$13,-'IIA Papildus aprēķini'!DN40,-'IIA Papildus aprēķini'!DN68)*(1+Pieņēmumi!$E$24)</f>
        <v>0</v>
      </c>
      <c r="DO33" s="689">
        <f>IF(DO2&lt;='IIA Laika grafiks'!$D$13,-'IIA Papildus aprēķini'!DO40,-'IIA Papildus aprēķini'!DO68)*(1+Pieņēmumi!$E$24)</f>
        <v>0</v>
      </c>
      <c r="DP33" s="689">
        <f>IF(DP2&lt;='IIA Laika grafiks'!$D$13,-'IIA Papildus aprēķini'!DP40,-'IIA Papildus aprēķini'!DP68)*(1+Pieņēmumi!$E$24)</f>
        <v>0</v>
      </c>
      <c r="DQ33" s="689">
        <f>IF(DQ2&lt;='IIA Laika grafiks'!$D$13,-'IIA Papildus aprēķini'!DQ40,-'IIA Papildus aprēķini'!DQ68)*(1+Pieņēmumi!$E$24)</f>
        <v>0</v>
      </c>
      <c r="DR33" s="689">
        <f>IF(DR2&lt;='IIA Laika grafiks'!$D$13,-'IIA Papildus aprēķini'!DR40,-'IIA Papildus aprēķini'!DR68)*(1+Pieņēmumi!$E$24)</f>
        <v>0</v>
      </c>
      <c r="DS33" s="689">
        <f>IF(DS2&lt;='IIA Laika grafiks'!$D$13,-'IIA Papildus aprēķini'!DS40,-'IIA Papildus aprēķini'!DS68)*(1+Pieņēmumi!$E$24)</f>
        <v>0</v>
      </c>
      <c r="DT33" s="689">
        <f>IF(DT2&lt;='IIA Laika grafiks'!$D$13,-'IIA Papildus aprēķini'!DT40,-'IIA Papildus aprēķini'!DT68)*(1+Pieņēmumi!$E$24)</f>
        <v>0</v>
      </c>
      <c r="DU33" s="689">
        <f>IF(DU2&lt;='IIA Laika grafiks'!$D$13,-'IIA Papildus aprēķini'!DU40,-'IIA Papildus aprēķini'!DU68)*(1+Pieņēmumi!$E$24)</f>
        <v>0</v>
      </c>
    </row>
    <row r="34" spans="1:125" ht="11.25" customHeight="1">
      <c r="A34" s="383" t="s">
        <v>240</v>
      </c>
      <c r="B34" s="389" t="s">
        <v>638</v>
      </c>
      <c r="D34" s="397">
        <f t="shared" si="13"/>
        <v>-155379.45636789346</v>
      </c>
      <c r="E34" s="689">
        <f>-Izmaksas!E365*(1+Pieņēmumi!$E$24)</f>
        <v>0</v>
      </c>
      <c r="F34" s="689">
        <f>-Izmaksas!F365*(1+Pieņēmumi!$E$24)</f>
        <v>0</v>
      </c>
      <c r="G34" s="689">
        <f>-Izmaksas!G365*(1+Pieņēmumi!$E$24)</f>
        <v>0</v>
      </c>
      <c r="H34" s="689">
        <f>-Izmaksas!H365*(1+Pieņēmumi!$E$24)</f>
        <v>0</v>
      </c>
      <c r="I34" s="689">
        <f>-Izmaksas!I365*(1+Pieņēmumi!$E$24)</f>
        <v>0</v>
      </c>
      <c r="J34" s="689">
        <f>-Izmaksas!J365*(1+Pieņēmumi!$E$24)</f>
        <v>0</v>
      </c>
      <c r="K34" s="689">
        <f>-Izmaksas!K365*(1+Pieņēmumi!$E$24)</f>
        <v>0</v>
      </c>
      <c r="L34" s="689">
        <f>-Izmaksas!L365*(1+Pieņēmumi!$E$24)</f>
        <v>0</v>
      </c>
      <c r="M34" s="689">
        <f>-Izmaksas!M365*(1+Pieņēmumi!$E$24)</f>
        <v>0</v>
      </c>
      <c r="N34" s="689">
        <f>-Izmaksas!N365*(1+Pieņēmumi!$E$24)</f>
        <v>0</v>
      </c>
      <c r="O34" s="689">
        <f>-Izmaksas!O365*(1+Pieņēmumi!$E$24)</f>
        <v>0</v>
      </c>
      <c r="P34" s="689">
        <f>-Izmaksas!P365*(1+Pieņēmumi!$E$24)</f>
        <v>0</v>
      </c>
      <c r="Q34" s="689">
        <f>-Izmaksas!Q365*(1+Pieņēmumi!$E$24)</f>
        <v>0</v>
      </c>
      <c r="R34" s="689">
        <f>-Izmaksas!R365*(1+Pieņēmumi!$E$24)</f>
        <v>0</v>
      </c>
      <c r="S34" s="689">
        <f>-Izmaksas!S365*(1+Pieņēmumi!$E$24)</f>
        <v>0</v>
      </c>
      <c r="T34" s="689">
        <f>-Izmaksas!T365*(1+Pieņēmumi!$E$24)</f>
        <v>0</v>
      </c>
      <c r="U34" s="689">
        <f>-Izmaksas!U365*(1+Pieņēmumi!$E$24)</f>
        <v>0</v>
      </c>
      <c r="V34" s="689">
        <f>-Izmaksas!V365*(1+Pieņēmumi!$E$24)</f>
        <v>0</v>
      </c>
      <c r="W34" s="689">
        <f>-Izmaksas!W365*(1+Pieņēmumi!$E$24)</f>
        <v>0</v>
      </c>
      <c r="X34" s="689">
        <f>-Izmaksas!X365*(1+Pieņēmumi!$E$24)</f>
        <v>0</v>
      </c>
      <c r="Y34" s="689">
        <f>-Izmaksas!Y365*(1+Pieņēmumi!$E$24)</f>
        <v>0</v>
      </c>
      <c r="Z34" s="689">
        <f>-Izmaksas!Z365*(1+Pieņēmumi!$E$24)</f>
        <v>0</v>
      </c>
      <c r="AA34" s="689">
        <f>-Izmaksas!AA365*(1+Pieņēmumi!$E$24)</f>
        <v>0</v>
      </c>
      <c r="AB34" s="689">
        <f>-Izmaksas!AB365*(1+Pieņēmumi!$E$24)</f>
        <v>0</v>
      </c>
      <c r="AC34" s="689">
        <f>-Izmaksas!AC365*(1+Pieņēmumi!$E$24)</f>
        <v>0</v>
      </c>
      <c r="AD34" s="689">
        <f>-Izmaksas!AD365*(1+Pieņēmumi!$E$24)</f>
        <v>-22192.594875000003</v>
      </c>
      <c r="AE34" s="689">
        <f>-Izmaksas!AE365*(1+Pieņēmumi!$E$24)</f>
        <v>-22192.594875000003</v>
      </c>
      <c r="AF34" s="689">
        <f>-Izmaksas!AF365*(1+Pieņēmumi!$E$24)</f>
        <v>-22192.594875000003</v>
      </c>
      <c r="AG34" s="689">
        <f>-Izmaksas!AG365*(1+Pieņēmumi!$E$24)</f>
        <v>-22192.594875000003</v>
      </c>
      <c r="AH34" s="689">
        <f>-Izmaksas!AH365*(1+Pieņēmumi!$E$24)</f>
        <v>-22192.594875000003</v>
      </c>
      <c r="AI34" s="689">
        <f>-Izmaksas!AI365*(1+Pieņēmumi!$E$24)</f>
        <v>-22192.594875000003</v>
      </c>
      <c r="AJ34" s="689">
        <f>-Izmaksas!AJ365*(1+Pieņēmumi!$E$24)</f>
        <v>-22192.594875000003</v>
      </c>
      <c r="AK34" s="689">
        <f>-Izmaksas!AK365*(1+Pieņēmumi!$E$24)</f>
        <v>-22192.594875000003</v>
      </c>
      <c r="AL34" s="689">
        <f>-Izmaksas!AL365*(1+Pieņēmumi!$E$24)</f>
        <v>-22192.594875000003</v>
      </c>
      <c r="AM34" s="689">
        <f>-Izmaksas!AM365*(1+Pieņēmumi!$E$24)</f>
        <v>-22192.594875000003</v>
      </c>
      <c r="AN34" s="689">
        <f>-Izmaksas!AN365*(1+Pieņēmumi!$E$24)</f>
        <v>-22192.594875000003</v>
      </c>
      <c r="AO34" s="689">
        <f>-Izmaksas!AO365*(1+Pieņēmumi!$E$24)</f>
        <v>-22192.594875000003</v>
      </c>
      <c r="AP34" s="689">
        <f>-Izmaksas!AP365*(1+Pieņēmumi!$E$24)</f>
        <v>-22192.594875000003</v>
      </c>
      <c r="AQ34" s="689">
        <f>-Izmaksas!AQ365*(1+Pieņēmumi!$E$24)</f>
        <v>-22192.594875000003</v>
      </c>
      <c r="AR34" s="689">
        <f>-Izmaksas!AR365*(1+Pieņēmumi!$E$24)</f>
        <v>-22192.594875000003</v>
      </c>
      <c r="AS34" s="689">
        <f>-Izmaksas!AS365*(1+Pieņēmumi!$E$24)</f>
        <v>-22192.594875000003</v>
      </c>
      <c r="AT34" s="689">
        <f>-Izmaksas!AT365*(1+Pieņēmumi!$E$24)</f>
        <v>-22192.594875000003</v>
      </c>
      <c r="AU34" s="689">
        <f>-Izmaksas!AU365*(1+Pieņēmumi!$E$24)</f>
        <v>-22192.594875000003</v>
      </c>
      <c r="AV34" s="689">
        <f>-Izmaksas!AV365*(1+Pieņēmumi!$E$24)</f>
        <v>-22192.594875000003</v>
      </c>
      <c r="AW34" s="689">
        <f>-Izmaksas!AW365*(1+Pieņēmumi!$E$24)</f>
        <v>-22192.594875000003</v>
      </c>
      <c r="AX34" s="689">
        <f>-Izmaksas!AX365*(1+Pieņēmumi!$E$24)</f>
        <v>-22192.594875000003</v>
      </c>
      <c r="AY34" s="689">
        <f>-Izmaksas!AY365*(1+Pieņēmumi!$E$24)</f>
        <v>-22192.594875000003</v>
      </c>
      <c r="AZ34" s="689">
        <f>-Izmaksas!AZ365*(1+Pieņēmumi!$E$24)</f>
        <v>-22192.594875000003</v>
      </c>
      <c r="BA34" s="689">
        <f>-Izmaksas!BA365*(1+Pieņēmumi!$E$24)</f>
        <v>-22192.594875000003</v>
      </c>
      <c r="BB34" s="689">
        <f>-Izmaksas!BB365*(1+Pieņēmumi!$E$24)</f>
        <v>-22192.594875000003</v>
      </c>
      <c r="BC34" s="689">
        <f>-Izmaksas!BC365*(1+Pieņēmumi!$E$24)</f>
        <v>-22192.594875000003</v>
      </c>
      <c r="BD34" s="689">
        <f>-Izmaksas!BD365*(1+Pieņēmumi!$E$24)</f>
        <v>-22192.594875000003</v>
      </c>
      <c r="BE34" s="689">
        <f>-Izmaksas!BE365*(1+Pieņēmumi!$E$24)</f>
        <v>-22192.594875000003</v>
      </c>
      <c r="BF34" s="689">
        <f>-Izmaksas!BF365*(1+Pieņēmumi!$E$24)</f>
        <v>-22192.594875000003</v>
      </c>
      <c r="BG34" s="689">
        <f>-Izmaksas!BG365*(1+Pieņēmumi!$E$24)</f>
        <v>-22192.594875000003</v>
      </c>
      <c r="BH34" s="689">
        <f>-Izmaksas!BH365*(1+Pieņēmumi!$E$24)</f>
        <v>-22192.594875000003</v>
      </c>
      <c r="BI34" s="689">
        <f>-Izmaksas!BI365*(1+Pieņēmumi!$E$24)</f>
        <v>-22192.594875000003</v>
      </c>
      <c r="BJ34" s="689">
        <f>-Izmaksas!BJ365*(1+Pieņēmumi!$E$24)</f>
        <v>-22192.594875000003</v>
      </c>
      <c r="BK34" s="689">
        <f>-Izmaksas!BK365*(1+Pieņēmumi!$E$24)</f>
        <v>-22192.594875000003</v>
      </c>
      <c r="BL34" s="689">
        <f>-Izmaksas!BL365*(1+Pieņēmumi!$E$24)</f>
        <v>-22192.594875000003</v>
      </c>
      <c r="BM34" s="689">
        <f>-Izmaksas!BM365*(1+Pieņēmumi!$E$24)</f>
        <v>0</v>
      </c>
      <c r="BN34" s="689">
        <f>-Izmaksas!BN365*(1+Pieņēmumi!$E$24)</f>
        <v>0</v>
      </c>
      <c r="BO34" s="689">
        <f>-Izmaksas!BO365*(1+Pieņēmumi!$E$24)</f>
        <v>0</v>
      </c>
      <c r="BP34" s="689">
        <f>-Izmaksas!BP365*(1+Pieņēmumi!$E$24)</f>
        <v>0</v>
      </c>
      <c r="BQ34" s="689">
        <f>-Izmaksas!BQ365*(1+Pieņēmumi!$E$24)</f>
        <v>0</v>
      </c>
      <c r="BR34" s="689">
        <f>-Izmaksas!BR365*(1+Pieņēmumi!$E$24)</f>
        <v>0</v>
      </c>
      <c r="BS34" s="689">
        <f>-Izmaksas!BS365*(1+Pieņēmumi!$E$24)</f>
        <v>0</v>
      </c>
      <c r="BT34" s="689">
        <f>-Izmaksas!BT365*(1+Pieņēmumi!$E$24)</f>
        <v>0</v>
      </c>
      <c r="BU34" s="689">
        <f>-Izmaksas!BU365*(1+Pieņēmumi!$E$24)</f>
        <v>0</v>
      </c>
      <c r="BV34" s="689">
        <f>-Izmaksas!BV365*(1+Pieņēmumi!$E$24)</f>
        <v>0</v>
      </c>
      <c r="BW34" s="689">
        <f>-Izmaksas!BW365*(1+Pieņēmumi!$E$24)</f>
        <v>0</v>
      </c>
      <c r="BX34" s="689">
        <f>-Izmaksas!BX365*(1+Pieņēmumi!$E$24)</f>
        <v>0</v>
      </c>
      <c r="BY34" s="689">
        <f>-Izmaksas!BY365*(1+Pieņēmumi!$E$24)</f>
        <v>0</v>
      </c>
      <c r="BZ34" s="689">
        <f>-Izmaksas!BZ365*(1+Pieņēmumi!$E$24)</f>
        <v>0</v>
      </c>
      <c r="CA34" s="689">
        <f>-Izmaksas!CA365*(1+Pieņēmumi!$E$24)</f>
        <v>0</v>
      </c>
      <c r="CB34" s="689">
        <f>-Izmaksas!CB365*(1+Pieņēmumi!$E$24)</f>
        <v>0</v>
      </c>
      <c r="CC34" s="689">
        <f>-Izmaksas!CC365*(1+Pieņēmumi!$E$24)</f>
        <v>0</v>
      </c>
      <c r="CD34" s="689">
        <f>-Izmaksas!CD365*(1+Pieņēmumi!$E$24)</f>
        <v>0</v>
      </c>
      <c r="CE34" s="689">
        <f>-Izmaksas!CE365*(1+Pieņēmumi!$E$24)</f>
        <v>0</v>
      </c>
      <c r="CF34" s="689">
        <f>-Izmaksas!CF365*(1+Pieņēmumi!$E$24)</f>
        <v>0</v>
      </c>
      <c r="CG34" s="689">
        <f>-Izmaksas!CG365*(1+Pieņēmumi!$E$24)</f>
        <v>0</v>
      </c>
      <c r="CH34" s="689">
        <f>-Izmaksas!CH365*(1+Pieņēmumi!$E$24)</f>
        <v>0</v>
      </c>
      <c r="CI34" s="689">
        <f>-Izmaksas!CI365*(1+Pieņēmumi!$E$24)</f>
        <v>0</v>
      </c>
      <c r="CJ34" s="689">
        <f>-Izmaksas!CJ365*(1+Pieņēmumi!$E$24)</f>
        <v>0</v>
      </c>
      <c r="CK34" s="689">
        <f>-Izmaksas!CK365*(1+Pieņēmumi!$E$24)</f>
        <v>0</v>
      </c>
      <c r="CL34" s="689">
        <f>-Izmaksas!CL365*(1+Pieņēmumi!$E$24)</f>
        <v>0</v>
      </c>
      <c r="CM34" s="689">
        <f>-Izmaksas!CM365*(1+Pieņēmumi!$E$24)</f>
        <v>0</v>
      </c>
      <c r="CN34" s="689">
        <f>-Izmaksas!CN365*(1+Pieņēmumi!$E$24)</f>
        <v>0</v>
      </c>
      <c r="CO34" s="689">
        <f>-Izmaksas!CO365*(1+Pieņēmumi!$E$24)</f>
        <v>0</v>
      </c>
      <c r="CP34" s="689">
        <f>-Izmaksas!CP365*(1+Pieņēmumi!$E$24)</f>
        <v>0</v>
      </c>
      <c r="CQ34" s="689">
        <f>-Izmaksas!CQ365*(1+Pieņēmumi!$E$24)</f>
        <v>0</v>
      </c>
      <c r="CR34" s="689">
        <f>-Izmaksas!CR365*(1+Pieņēmumi!$E$24)</f>
        <v>0</v>
      </c>
      <c r="CS34" s="689">
        <f>-Izmaksas!CS365*(1+Pieņēmumi!$E$24)</f>
        <v>0</v>
      </c>
      <c r="CT34" s="689">
        <f>-Izmaksas!CT365*(1+Pieņēmumi!$E$24)</f>
        <v>0</v>
      </c>
      <c r="CU34" s="689">
        <f>-Izmaksas!CU365*(1+Pieņēmumi!$E$24)</f>
        <v>0</v>
      </c>
      <c r="CV34" s="689">
        <f>-Izmaksas!CV365*(1+Pieņēmumi!$E$24)</f>
        <v>0</v>
      </c>
      <c r="CW34" s="689">
        <f>-Izmaksas!CW365*(1+Pieņēmumi!$E$24)</f>
        <v>0</v>
      </c>
      <c r="CX34" s="689">
        <f>-Izmaksas!CX365*(1+Pieņēmumi!$E$24)</f>
        <v>0</v>
      </c>
      <c r="CY34" s="689">
        <f>-Izmaksas!CY365*(1+Pieņēmumi!$E$24)</f>
        <v>0</v>
      </c>
      <c r="CZ34" s="689">
        <f>-Izmaksas!CZ365*(1+Pieņēmumi!$E$24)</f>
        <v>0</v>
      </c>
      <c r="DA34" s="689">
        <f>-Izmaksas!DA365*(1+Pieņēmumi!$E$24)</f>
        <v>0</v>
      </c>
      <c r="DB34" s="689">
        <f>-Izmaksas!DB365*(1+Pieņēmumi!$E$24)</f>
        <v>0</v>
      </c>
      <c r="DC34" s="689">
        <f>-Izmaksas!DC365*(1+Pieņēmumi!$E$24)</f>
        <v>0</v>
      </c>
      <c r="DD34" s="689">
        <f>-Izmaksas!DD365*(1+Pieņēmumi!$E$24)</f>
        <v>0</v>
      </c>
      <c r="DE34" s="689">
        <f>-Izmaksas!DE365*(1+Pieņēmumi!$E$24)</f>
        <v>0</v>
      </c>
      <c r="DF34" s="689">
        <f>-Izmaksas!DF365*(1+Pieņēmumi!$E$24)</f>
        <v>0</v>
      </c>
      <c r="DG34" s="689">
        <f>-Izmaksas!DG365*(1+Pieņēmumi!$E$24)</f>
        <v>0</v>
      </c>
      <c r="DH34" s="689">
        <f>-Izmaksas!DH365*(1+Pieņēmumi!$E$24)</f>
        <v>0</v>
      </c>
      <c r="DI34" s="689">
        <f>-Izmaksas!DI365*(1+Pieņēmumi!$E$24)</f>
        <v>0</v>
      </c>
      <c r="DJ34" s="689">
        <f>-Izmaksas!DJ365*(1+Pieņēmumi!$E$24)</f>
        <v>0</v>
      </c>
      <c r="DK34" s="689">
        <f>-Izmaksas!DK365*(1+Pieņēmumi!$E$24)</f>
        <v>0</v>
      </c>
      <c r="DL34" s="689">
        <f>-Izmaksas!DL365*(1+Pieņēmumi!$E$24)</f>
        <v>0</v>
      </c>
      <c r="DM34" s="689">
        <f>-Izmaksas!DM365*(1+Pieņēmumi!$E$24)</f>
        <v>0</v>
      </c>
      <c r="DN34" s="689">
        <f>-Izmaksas!DN365*(1+Pieņēmumi!$E$24)</f>
        <v>0</v>
      </c>
      <c r="DO34" s="689">
        <f>-Izmaksas!DO365*(1+Pieņēmumi!$E$24)</f>
        <v>0</v>
      </c>
      <c r="DP34" s="689">
        <f>-Izmaksas!DP365*(1+Pieņēmumi!$E$24)</f>
        <v>0</v>
      </c>
      <c r="DQ34" s="689">
        <f>-Izmaksas!DQ365*(1+Pieņēmumi!$E$24)</f>
        <v>0</v>
      </c>
      <c r="DR34" s="689">
        <f>-Izmaksas!DR365*(1+Pieņēmumi!$E$24)</f>
        <v>0</v>
      </c>
      <c r="DS34" s="689">
        <f>-Izmaksas!DS365*(1+Pieņēmumi!$E$24)</f>
        <v>0</v>
      </c>
      <c r="DT34" s="689">
        <f>-Izmaksas!DT365*(1+Pieņēmumi!$E$24)</f>
        <v>0</v>
      </c>
      <c r="DU34" s="689">
        <f>-Izmaksas!DU365*(1+Pieņēmumi!$E$24)</f>
        <v>0</v>
      </c>
    </row>
    <row r="35" spans="1:125" ht="11.25" customHeight="1">
      <c r="A35" s="383" t="s">
        <v>243</v>
      </c>
      <c r="B35" s="389" t="s">
        <v>638</v>
      </c>
      <c r="D35" s="397">
        <f t="shared" si="13"/>
        <v>-45812.567198316669</v>
      </c>
      <c r="E35" s="416">
        <f>-Izmaksas!E366</f>
        <v>-2025</v>
      </c>
      <c r="F35" s="416">
        <f>-Izmaksas!F366</f>
        <v>-2025</v>
      </c>
      <c r="G35" s="416">
        <f>-Izmaksas!G366</f>
        <v>-2025</v>
      </c>
      <c r="H35" s="416">
        <f>-Izmaksas!H366</f>
        <v>-2025</v>
      </c>
      <c r="I35" s="416">
        <f>-Izmaksas!I366</f>
        <v>-2025</v>
      </c>
      <c r="J35" s="416">
        <f>-Izmaksas!J366</f>
        <v>-2025</v>
      </c>
      <c r="K35" s="416">
        <f>-Izmaksas!K366</f>
        <v>-2025</v>
      </c>
      <c r="L35" s="416">
        <f>-Izmaksas!L366</f>
        <v>-2025</v>
      </c>
      <c r="M35" s="416">
        <f>-Izmaksas!M366</f>
        <v>-2025</v>
      </c>
      <c r="N35" s="416">
        <f>-Izmaksas!N366</f>
        <v>-2025</v>
      </c>
      <c r="O35" s="416">
        <f>-Izmaksas!O366</f>
        <v>-2025</v>
      </c>
      <c r="P35" s="416">
        <f>-Izmaksas!P366</f>
        <v>-2025</v>
      </c>
      <c r="Q35" s="416">
        <f>-Izmaksas!Q366</f>
        <v>-2025</v>
      </c>
      <c r="R35" s="416">
        <f>-Izmaksas!R366</f>
        <v>-2025</v>
      </c>
      <c r="S35" s="416">
        <f>-Izmaksas!S366</f>
        <v>-2025</v>
      </c>
      <c r="T35" s="416">
        <f>-Izmaksas!T366</f>
        <v>-2025</v>
      </c>
      <c r="U35" s="416">
        <f>-Izmaksas!U366</f>
        <v>-2025</v>
      </c>
      <c r="V35" s="416">
        <f>-Izmaksas!V366</f>
        <v>-2025</v>
      </c>
      <c r="W35" s="416">
        <f>-Izmaksas!W366</f>
        <v>-2025</v>
      </c>
      <c r="X35" s="416">
        <f>-Izmaksas!X366</f>
        <v>-2025</v>
      </c>
      <c r="Y35" s="416">
        <f>-Izmaksas!Y366</f>
        <v>-2025</v>
      </c>
      <c r="Z35" s="416">
        <f>-Izmaksas!Z366</f>
        <v>-2025</v>
      </c>
      <c r="AA35" s="416">
        <f>-Izmaksas!AA366</f>
        <v>-2025</v>
      </c>
      <c r="AB35" s="416">
        <f>-Izmaksas!AB366</f>
        <v>-2025</v>
      </c>
      <c r="AC35" s="416">
        <f>-Izmaksas!AC366</f>
        <v>-2025</v>
      </c>
      <c r="AD35" s="416">
        <f>-Izmaksas!AD366</f>
        <v>-2025</v>
      </c>
      <c r="AE35" s="416">
        <f>-Izmaksas!AE366</f>
        <v>-2025</v>
      </c>
      <c r="AF35" s="416">
        <f>-Izmaksas!AF366</f>
        <v>-2025</v>
      </c>
      <c r="AG35" s="416">
        <f>-Izmaksas!AG366</f>
        <v>-2025</v>
      </c>
      <c r="AH35" s="416">
        <f>-Izmaksas!AH366</f>
        <v>-2025</v>
      </c>
      <c r="AI35" s="416">
        <f>-Izmaksas!AI366</f>
        <v>-2025</v>
      </c>
      <c r="AJ35" s="416">
        <f>-Izmaksas!AJ366</f>
        <v>-2025</v>
      </c>
      <c r="AK35" s="416">
        <f>-Izmaksas!AK366</f>
        <v>-2025</v>
      </c>
      <c r="AL35" s="416">
        <f>-Izmaksas!AL366</f>
        <v>-2025</v>
      </c>
      <c r="AM35" s="416">
        <f>-Izmaksas!AM366</f>
        <v>-2025</v>
      </c>
      <c r="AN35" s="416">
        <f>-Izmaksas!AN366</f>
        <v>-2025</v>
      </c>
      <c r="AO35" s="416">
        <f>-Izmaksas!AO366</f>
        <v>-2025</v>
      </c>
      <c r="AP35" s="416">
        <f>-Izmaksas!AP366</f>
        <v>-2025</v>
      </c>
      <c r="AQ35" s="416">
        <f>-Izmaksas!AQ366</f>
        <v>-2025</v>
      </c>
      <c r="AR35" s="416">
        <f>-Izmaksas!AR366</f>
        <v>-2025</v>
      </c>
      <c r="AS35" s="416">
        <f>-Izmaksas!AS366</f>
        <v>-2025</v>
      </c>
      <c r="AT35" s="416">
        <f>-Izmaksas!AT366</f>
        <v>-2025</v>
      </c>
      <c r="AU35" s="416">
        <f>-Izmaksas!AU366</f>
        <v>-2025</v>
      </c>
      <c r="AV35" s="416">
        <f>-Izmaksas!AV366</f>
        <v>-2025</v>
      </c>
      <c r="AW35" s="416">
        <f>-Izmaksas!AW366</f>
        <v>-2025</v>
      </c>
      <c r="AX35" s="416">
        <f>-Izmaksas!AX366</f>
        <v>-2025</v>
      </c>
      <c r="AY35" s="416">
        <f>-Izmaksas!AY366</f>
        <v>-2025</v>
      </c>
      <c r="AZ35" s="416">
        <f>-Izmaksas!AZ366</f>
        <v>-2025</v>
      </c>
      <c r="BA35" s="416">
        <f>-Izmaksas!BA366</f>
        <v>-2025</v>
      </c>
      <c r="BB35" s="416">
        <f>-Izmaksas!BB366</f>
        <v>-2025</v>
      </c>
      <c r="BC35" s="416">
        <f>-Izmaksas!BC366</f>
        <v>-2025</v>
      </c>
      <c r="BD35" s="416">
        <f>-Izmaksas!BD366</f>
        <v>-2025</v>
      </c>
      <c r="BE35" s="416">
        <f>-Izmaksas!BE366</f>
        <v>-2025</v>
      </c>
      <c r="BF35" s="416">
        <f>-Izmaksas!BF366</f>
        <v>-2025</v>
      </c>
      <c r="BG35" s="416">
        <f>-Izmaksas!BG366</f>
        <v>-2025</v>
      </c>
      <c r="BH35" s="416">
        <f>-Izmaksas!BH366</f>
        <v>-2025</v>
      </c>
      <c r="BI35" s="416">
        <f>-Izmaksas!BI366</f>
        <v>-2025</v>
      </c>
      <c r="BJ35" s="416">
        <f>-Izmaksas!BJ366</f>
        <v>-2025</v>
      </c>
      <c r="BK35" s="416">
        <f>-Izmaksas!BK366</f>
        <v>-2025</v>
      </c>
      <c r="BL35" s="416">
        <f>-Izmaksas!BL366</f>
        <v>-2025</v>
      </c>
      <c r="BM35" s="416">
        <f>-Izmaksas!BM366</f>
        <v>0</v>
      </c>
      <c r="BN35" s="416">
        <f>-Izmaksas!BN366</f>
        <v>0</v>
      </c>
      <c r="BO35" s="416">
        <f>-Izmaksas!BO366</f>
        <v>0</v>
      </c>
      <c r="BP35" s="416">
        <f>-Izmaksas!BP366</f>
        <v>0</v>
      </c>
      <c r="BQ35" s="416">
        <f>-Izmaksas!BQ366</f>
        <v>0</v>
      </c>
      <c r="BR35" s="416">
        <f>-Izmaksas!BR366</f>
        <v>0</v>
      </c>
      <c r="BS35" s="416">
        <f>-Izmaksas!BS366</f>
        <v>0</v>
      </c>
      <c r="BT35" s="416">
        <f>-Izmaksas!BT366</f>
        <v>0</v>
      </c>
      <c r="BU35" s="416">
        <f>-Izmaksas!BU366</f>
        <v>0</v>
      </c>
      <c r="BV35" s="416">
        <f>-Izmaksas!BV366</f>
        <v>0</v>
      </c>
      <c r="BW35" s="416">
        <f>-Izmaksas!BW366</f>
        <v>0</v>
      </c>
      <c r="BX35" s="416">
        <f>-Izmaksas!BX366</f>
        <v>0</v>
      </c>
      <c r="BY35" s="416">
        <f>-Izmaksas!BY366</f>
        <v>0</v>
      </c>
      <c r="BZ35" s="416">
        <f>-Izmaksas!BZ366</f>
        <v>0</v>
      </c>
      <c r="CA35" s="416">
        <f>-Izmaksas!CA366</f>
        <v>0</v>
      </c>
      <c r="CB35" s="416">
        <f>-Izmaksas!CB366</f>
        <v>0</v>
      </c>
      <c r="CC35" s="416">
        <f>-Izmaksas!CC366</f>
        <v>0</v>
      </c>
      <c r="CD35" s="416">
        <f>-Izmaksas!CD366</f>
        <v>0</v>
      </c>
      <c r="CE35" s="416">
        <f>-Izmaksas!CE366</f>
        <v>0</v>
      </c>
      <c r="CF35" s="416">
        <f>-Izmaksas!CF366</f>
        <v>0</v>
      </c>
      <c r="CG35" s="416">
        <f>-Izmaksas!CG366</f>
        <v>0</v>
      </c>
      <c r="CH35" s="416">
        <f>-Izmaksas!CH366</f>
        <v>0</v>
      </c>
      <c r="CI35" s="416">
        <f>-Izmaksas!CI366</f>
        <v>0</v>
      </c>
      <c r="CJ35" s="416">
        <f>-Izmaksas!CJ366</f>
        <v>0</v>
      </c>
      <c r="CK35" s="416">
        <f>-Izmaksas!CK366</f>
        <v>0</v>
      </c>
      <c r="CL35" s="416">
        <f>-Izmaksas!CL366</f>
        <v>0</v>
      </c>
      <c r="CM35" s="416">
        <f>-Izmaksas!CM366</f>
        <v>0</v>
      </c>
      <c r="CN35" s="416">
        <f>-Izmaksas!CN366</f>
        <v>0</v>
      </c>
      <c r="CO35" s="416">
        <f>-Izmaksas!CO366</f>
        <v>0</v>
      </c>
      <c r="CP35" s="416">
        <f>-Izmaksas!CP366</f>
        <v>0</v>
      </c>
      <c r="CQ35" s="416">
        <f>-Izmaksas!CQ366</f>
        <v>0</v>
      </c>
      <c r="CR35" s="416">
        <f>-Izmaksas!CR366</f>
        <v>0</v>
      </c>
      <c r="CS35" s="416">
        <f>-Izmaksas!CS366</f>
        <v>0</v>
      </c>
      <c r="CT35" s="416">
        <f>-Izmaksas!CT366</f>
        <v>0</v>
      </c>
      <c r="CU35" s="416">
        <f>-Izmaksas!CU366</f>
        <v>0</v>
      </c>
      <c r="CV35" s="416">
        <f>-Izmaksas!CV366</f>
        <v>0</v>
      </c>
      <c r="CW35" s="416">
        <f>-Izmaksas!CW366</f>
        <v>0</v>
      </c>
      <c r="CX35" s="416">
        <f>-Izmaksas!CX366</f>
        <v>0</v>
      </c>
      <c r="CY35" s="416">
        <f>-Izmaksas!CY366</f>
        <v>0</v>
      </c>
      <c r="CZ35" s="416">
        <f>-Izmaksas!CZ366</f>
        <v>0</v>
      </c>
      <c r="DA35" s="416">
        <f>-Izmaksas!DA366</f>
        <v>0</v>
      </c>
      <c r="DB35" s="416">
        <f>-Izmaksas!DB366</f>
        <v>0</v>
      </c>
      <c r="DC35" s="416">
        <f>-Izmaksas!DC366</f>
        <v>0</v>
      </c>
      <c r="DD35" s="416">
        <f>-Izmaksas!DD366</f>
        <v>0</v>
      </c>
      <c r="DE35" s="416">
        <f>-Izmaksas!DE366</f>
        <v>0</v>
      </c>
      <c r="DF35" s="416">
        <f>-Izmaksas!DF366</f>
        <v>0</v>
      </c>
      <c r="DG35" s="416">
        <f>-Izmaksas!DG366</f>
        <v>0</v>
      </c>
      <c r="DH35" s="416">
        <f>-Izmaksas!DH366</f>
        <v>0</v>
      </c>
      <c r="DI35" s="416">
        <f>-Izmaksas!DI366</f>
        <v>0</v>
      </c>
      <c r="DJ35" s="416">
        <f>-Izmaksas!DJ366</f>
        <v>0</v>
      </c>
      <c r="DK35" s="416">
        <f>-Izmaksas!DK366</f>
        <v>0</v>
      </c>
      <c r="DL35" s="416">
        <f>-Izmaksas!DL366</f>
        <v>0</v>
      </c>
      <c r="DM35" s="416">
        <f>-Izmaksas!DM366</f>
        <v>0</v>
      </c>
      <c r="DN35" s="416">
        <f>-Izmaksas!DN366</f>
        <v>0</v>
      </c>
      <c r="DO35" s="416">
        <f>-Izmaksas!DO366</f>
        <v>0</v>
      </c>
      <c r="DP35" s="416">
        <f>-Izmaksas!DP366</f>
        <v>0</v>
      </c>
      <c r="DQ35" s="416">
        <f>-Izmaksas!DQ366</f>
        <v>0</v>
      </c>
      <c r="DR35" s="416">
        <f>-Izmaksas!DR366</f>
        <v>0</v>
      </c>
      <c r="DS35" s="416">
        <f>-Izmaksas!DS366</f>
        <v>0</v>
      </c>
      <c r="DT35" s="416">
        <f>-Izmaksas!DT366</f>
        <v>0</v>
      </c>
      <c r="DU35" s="416">
        <f>-Izmaksas!DU366</f>
        <v>0</v>
      </c>
    </row>
    <row r="36" spans="1:125" ht="11.25" customHeight="1">
      <c r="A36" s="383" t="s">
        <v>245</v>
      </c>
      <c r="B36" s="389" t="s">
        <v>638</v>
      </c>
      <c r="D36" s="397">
        <f t="shared" si="13"/>
        <v>-56739.340891669774</v>
      </c>
      <c r="E36" s="478">
        <f>-Izmaksas!E367*(1+'IIA Jūtīguma analīze'!$C$11)</f>
        <v>-7832.18</v>
      </c>
      <c r="F36" s="478">
        <f>-Izmaksas!F367*(1+'IIA Jūtīguma analīze'!$C$11)</f>
        <v>-7832.18</v>
      </c>
      <c r="G36" s="478">
        <f>-Izmaksas!G367*(1+'IIA Jūtīguma analīze'!$C$11)</f>
        <v>-7832.18</v>
      </c>
      <c r="H36" s="478">
        <f>-Izmaksas!H367*(1+'IIA Jūtīguma analīze'!$C$11)</f>
        <v>-7832.18</v>
      </c>
      <c r="I36" s="478">
        <f>-Izmaksas!I367*(1+'IIA Jūtīguma analīze'!$C$11)</f>
        <v>-7832.18</v>
      </c>
      <c r="J36" s="478">
        <f>-Izmaksas!J367*(1+'IIA Jūtīguma analīze'!$C$11)</f>
        <v>-1958.0450000000001</v>
      </c>
      <c r="K36" s="478">
        <f>-Izmaksas!K367*(1+'IIA Jūtīguma analīze'!$C$11)</f>
        <v>-1958.0450000000001</v>
      </c>
      <c r="L36" s="478">
        <f>-Izmaksas!L367*(1+'IIA Jūtīguma analīze'!$C$11)</f>
        <v>-1958.0450000000001</v>
      </c>
      <c r="M36" s="478">
        <f>-Izmaksas!M367*(1+'IIA Jūtīguma analīze'!$C$11)</f>
        <v>-1958.0450000000001</v>
      </c>
      <c r="N36" s="478">
        <f>-Izmaksas!N367*(1+'IIA Jūtīguma analīze'!$C$11)</f>
        <v>-1958.0450000000001</v>
      </c>
      <c r="O36" s="478">
        <f>-Izmaksas!O367*(1+'IIA Jūtīguma analīze'!$C$11)</f>
        <v>-1958.0450000000001</v>
      </c>
      <c r="P36" s="478">
        <f>-Izmaksas!P367*(1+'IIA Jūtīguma analīze'!$C$11)</f>
        <v>-1958.0450000000001</v>
      </c>
      <c r="Q36" s="478">
        <f>-Izmaksas!Q367*(1+'IIA Jūtīguma analīze'!$C$11)</f>
        <v>-1958.0450000000001</v>
      </c>
      <c r="R36" s="478">
        <f>-Izmaksas!R367*(1+'IIA Jūtīguma analīze'!$C$11)</f>
        <v>-1958.0450000000001</v>
      </c>
      <c r="S36" s="478">
        <f>-Izmaksas!S367*(1+'IIA Jūtīguma analīze'!$C$11)</f>
        <v>-1958.0450000000001</v>
      </c>
      <c r="T36" s="478">
        <f>-Izmaksas!T367*(1+'IIA Jūtīguma analīze'!$C$11)</f>
        <v>-1958.0450000000001</v>
      </c>
      <c r="U36" s="478">
        <f>-Izmaksas!U367*(1+'IIA Jūtīguma analīze'!$C$11)</f>
        <v>-1958.0450000000001</v>
      </c>
      <c r="V36" s="478">
        <f>-Izmaksas!V367*(1+'IIA Jūtīguma analīze'!$C$11)</f>
        <v>-1958.0450000000001</v>
      </c>
      <c r="W36" s="478">
        <f>-Izmaksas!W367*(1+'IIA Jūtīguma analīze'!$C$11)</f>
        <v>-1958.0450000000001</v>
      </c>
      <c r="X36" s="478">
        <f>-Izmaksas!X367*(1+'IIA Jūtīguma analīze'!$C$11)</f>
        <v>-1958.0450000000001</v>
      </c>
      <c r="Y36" s="478">
        <f>-Izmaksas!Y367*(1+'IIA Jūtīguma analīze'!$C$11)</f>
        <v>-1958.0450000000001</v>
      </c>
      <c r="Z36" s="478">
        <f>-Izmaksas!Z367*(1+'IIA Jūtīguma analīze'!$C$11)</f>
        <v>-1958.0450000000001</v>
      </c>
      <c r="AA36" s="478">
        <f>-Izmaksas!AA367*(1+'IIA Jūtīguma analīze'!$C$11)</f>
        <v>-1958.0450000000001</v>
      </c>
      <c r="AB36" s="478">
        <f>-Izmaksas!AB367*(1+'IIA Jūtīguma analīze'!$C$11)</f>
        <v>-1958.0450000000001</v>
      </c>
      <c r="AC36" s="478">
        <f>-Izmaksas!AC367*(1+'IIA Jūtīguma analīze'!$C$11)</f>
        <v>-1958.0450000000001</v>
      </c>
      <c r="AD36" s="478">
        <f>-Izmaksas!AD367*(1+'IIA Jūtīguma analīze'!$C$11)</f>
        <v>0</v>
      </c>
      <c r="AE36" s="478">
        <f>-Izmaksas!AE367*(1+'IIA Jūtīguma analīze'!$C$11)</f>
        <v>0</v>
      </c>
      <c r="AF36" s="478">
        <f>-Izmaksas!AF367*(1+'IIA Jūtīguma analīze'!$C$11)</f>
        <v>0</v>
      </c>
      <c r="AG36" s="478">
        <f>-Izmaksas!AG367*(1+'IIA Jūtīguma analīze'!$C$11)</f>
        <v>0</v>
      </c>
      <c r="AH36" s="478">
        <f>-Izmaksas!AH367*(1+'IIA Jūtīguma analīze'!$C$11)</f>
        <v>0</v>
      </c>
      <c r="AI36" s="478">
        <f>-Izmaksas!AI367*(1+'IIA Jūtīguma analīze'!$C$11)</f>
        <v>0</v>
      </c>
      <c r="AJ36" s="478">
        <f>-Izmaksas!AJ367*(1+'IIA Jūtīguma analīze'!$C$11)</f>
        <v>0</v>
      </c>
      <c r="AK36" s="478">
        <f>-Izmaksas!AK367*(1+'IIA Jūtīguma analīze'!$C$11)</f>
        <v>0</v>
      </c>
      <c r="AL36" s="478">
        <f>-Izmaksas!AL367*(1+'IIA Jūtīguma analīze'!$C$11)</f>
        <v>0</v>
      </c>
      <c r="AM36" s="478">
        <f>-Izmaksas!AM367*(1+'IIA Jūtīguma analīze'!$C$11)</f>
        <v>0</v>
      </c>
      <c r="AN36" s="478">
        <f>-Izmaksas!AN367*(1+'IIA Jūtīguma analīze'!$C$11)</f>
        <v>0</v>
      </c>
      <c r="AO36" s="478">
        <f>-Izmaksas!AO367*(1+'IIA Jūtīguma analīze'!$C$11)</f>
        <v>0</v>
      </c>
      <c r="AP36" s="478">
        <f>-Izmaksas!AP367*(1+'IIA Jūtīguma analīze'!$C$11)</f>
        <v>0</v>
      </c>
      <c r="AQ36" s="478">
        <f>-Izmaksas!AQ367*(1+'IIA Jūtīguma analīze'!$C$11)</f>
        <v>0</v>
      </c>
      <c r="AR36" s="478">
        <f>-Izmaksas!AR367*(1+'IIA Jūtīguma analīze'!$C$11)</f>
        <v>0</v>
      </c>
      <c r="AS36" s="478">
        <f>-Izmaksas!AS367*(1+'IIA Jūtīguma analīze'!$C$11)</f>
        <v>0</v>
      </c>
      <c r="AT36" s="478">
        <f>-Izmaksas!AT367*(1+'IIA Jūtīguma analīze'!$C$11)</f>
        <v>0</v>
      </c>
      <c r="AU36" s="478">
        <f>-Izmaksas!AU367*(1+'IIA Jūtīguma analīze'!$C$11)</f>
        <v>0</v>
      </c>
      <c r="AV36" s="478">
        <f>-Izmaksas!AV367*(1+'IIA Jūtīguma analīze'!$C$11)</f>
        <v>0</v>
      </c>
      <c r="AW36" s="478">
        <f>-Izmaksas!AW367*(1+'IIA Jūtīguma analīze'!$C$11)</f>
        <v>0</v>
      </c>
      <c r="AX36" s="478">
        <f>-Izmaksas!AX367*(1+'IIA Jūtīguma analīze'!$C$11)</f>
        <v>0</v>
      </c>
      <c r="AY36" s="478">
        <f>-Izmaksas!AY367*(1+'IIA Jūtīguma analīze'!$C$11)</f>
        <v>0</v>
      </c>
      <c r="AZ36" s="478">
        <f>-Izmaksas!AZ367*(1+'IIA Jūtīguma analīze'!$C$11)</f>
        <v>0</v>
      </c>
      <c r="BA36" s="478">
        <f>-Izmaksas!BA367*(1+'IIA Jūtīguma analīze'!$C$11)</f>
        <v>0</v>
      </c>
      <c r="BB36" s="478">
        <f>-Izmaksas!BB367*(1+'IIA Jūtīguma analīze'!$C$11)</f>
        <v>0</v>
      </c>
      <c r="BC36" s="478">
        <f>-Izmaksas!BC367*(1+'IIA Jūtīguma analīze'!$C$11)</f>
        <v>0</v>
      </c>
      <c r="BD36" s="478">
        <f>-Izmaksas!BD367*(1+'IIA Jūtīguma analīze'!$C$11)</f>
        <v>0</v>
      </c>
      <c r="BE36" s="478">
        <f>-Izmaksas!BE367*(1+'IIA Jūtīguma analīze'!$C$11)</f>
        <v>0</v>
      </c>
      <c r="BF36" s="478">
        <f>-Izmaksas!BF367*(1+'IIA Jūtīguma analīze'!$C$11)</f>
        <v>0</v>
      </c>
      <c r="BG36" s="478">
        <f>-Izmaksas!BG367*(1+'IIA Jūtīguma analīze'!$C$11)</f>
        <v>0</v>
      </c>
      <c r="BH36" s="478">
        <f>-Izmaksas!BH367*(1+'IIA Jūtīguma analīze'!$C$11)</f>
        <v>0</v>
      </c>
      <c r="BI36" s="478">
        <f>-Izmaksas!BI367*(1+'IIA Jūtīguma analīze'!$C$11)</f>
        <v>0</v>
      </c>
      <c r="BJ36" s="478">
        <f>-Izmaksas!BJ367*(1+'IIA Jūtīguma analīze'!$C$11)</f>
        <v>0</v>
      </c>
      <c r="BK36" s="478">
        <f>-Izmaksas!BK367*(1+'IIA Jūtīguma analīze'!$C$11)</f>
        <v>0</v>
      </c>
      <c r="BL36" s="478">
        <f>-Izmaksas!BL367*(1+'IIA Jūtīguma analīze'!$C$11)</f>
        <v>0</v>
      </c>
      <c r="BM36" s="478">
        <f>-Izmaksas!BM367*(1+'IIA Jūtīguma analīze'!$C$11)</f>
        <v>0</v>
      </c>
      <c r="BN36" s="478">
        <f>-Izmaksas!BN367*(1+'IIA Jūtīguma analīze'!$C$11)</f>
        <v>0</v>
      </c>
      <c r="BO36" s="478">
        <f>-Izmaksas!BO367*(1+'IIA Jūtīguma analīze'!$C$11)</f>
        <v>0</v>
      </c>
      <c r="BP36" s="478">
        <f>-Izmaksas!BP367*(1+'IIA Jūtīguma analīze'!$C$11)</f>
        <v>0</v>
      </c>
      <c r="BQ36" s="478">
        <f>-Izmaksas!BQ367*(1+'IIA Jūtīguma analīze'!$C$11)</f>
        <v>0</v>
      </c>
      <c r="BR36" s="478">
        <f>-Izmaksas!BR367*(1+'IIA Jūtīguma analīze'!$C$11)</f>
        <v>0</v>
      </c>
      <c r="BS36" s="478">
        <f>-Izmaksas!BS367*(1+'IIA Jūtīguma analīze'!$C$11)</f>
        <v>0</v>
      </c>
      <c r="BT36" s="478">
        <f>-Izmaksas!BT367*(1+'IIA Jūtīguma analīze'!$C$11)</f>
        <v>0</v>
      </c>
      <c r="BU36" s="478">
        <f>-Izmaksas!BU367*(1+'IIA Jūtīguma analīze'!$C$11)</f>
        <v>0</v>
      </c>
      <c r="BV36" s="478">
        <f>-Izmaksas!BV367*(1+'IIA Jūtīguma analīze'!$C$11)</f>
        <v>0</v>
      </c>
      <c r="BW36" s="478">
        <f>-Izmaksas!BW367*(1+'IIA Jūtīguma analīze'!$C$11)</f>
        <v>0</v>
      </c>
      <c r="BX36" s="478">
        <f>-Izmaksas!BX367*(1+'IIA Jūtīguma analīze'!$C$11)</f>
        <v>0</v>
      </c>
      <c r="BY36" s="478">
        <f>-Izmaksas!BY367*(1+'IIA Jūtīguma analīze'!$C$11)</f>
        <v>0</v>
      </c>
      <c r="BZ36" s="478">
        <f>-Izmaksas!BZ367*(1+'IIA Jūtīguma analīze'!$C$11)</f>
        <v>0</v>
      </c>
      <c r="CA36" s="478">
        <f>-Izmaksas!CA367*(1+'IIA Jūtīguma analīze'!$C$11)</f>
        <v>0</v>
      </c>
      <c r="CB36" s="478">
        <f>-Izmaksas!CB367*(1+'IIA Jūtīguma analīze'!$C$11)</f>
        <v>0</v>
      </c>
      <c r="CC36" s="478">
        <f>-Izmaksas!CC367*(1+'IIA Jūtīguma analīze'!$C$11)</f>
        <v>0</v>
      </c>
      <c r="CD36" s="478">
        <f>-Izmaksas!CD367*(1+'IIA Jūtīguma analīze'!$C$11)</f>
        <v>0</v>
      </c>
      <c r="CE36" s="478">
        <f>-Izmaksas!CE367*(1+'IIA Jūtīguma analīze'!$C$11)</f>
        <v>0</v>
      </c>
      <c r="CF36" s="478">
        <f>-Izmaksas!CF367*(1+'IIA Jūtīguma analīze'!$C$11)</f>
        <v>0</v>
      </c>
      <c r="CG36" s="478">
        <f>-Izmaksas!CG367*(1+'IIA Jūtīguma analīze'!$C$11)</f>
        <v>0</v>
      </c>
      <c r="CH36" s="478">
        <f>-Izmaksas!CH367*(1+'IIA Jūtīguma analīze'!$C$11)</f>
        <v>0</v>
      </c>
      <c r="CI36" s="478">
        <f>-Izmaksas!CI367*(1+'IIA Jūtīguma analīze'!$C$11)</f>
        <v>0</v>
      </c>
      <c r="CJ36" s="478">
        <f>-Izmaksas!CJ367*(1+'IIA Jūtīguma analīze'!$C$11)</f>
        <v>0</v>
      </c>
      <c r="CK36" s="478">
        <f>-Izmaksas!CK367*(1+'IIA Jūtīguma analīze'!$C$11)</f>
        <v>0</v>
      </c>
      <c r="CL36" s="478">
        <f>-Izmaksas!CL367*(1+'IIA Jūtīguma analīze'!$C$11)</f>
        <v>0</v>
      </c>
      <c r="CM36" s="478">
        <f>-Izmaksas!CM367*(1+'IIA Jūtīguma analīze'!$C$11)</f>
        <v>0</v>
      </c>
      <c r="CN36" s="478">
        <f>-Izmaksas!CN367*(1+'IIA Jūtīguma analīze'!$C$11)</f>
        <v>0</v>
      </c>
      <c r="CO36" s="478">
        <f>-Izmaksas!CO367*(1+'IIA Jūtīguma analīze'!$C$11)</f>
        <v>0</v>
      </c>
      <c r="CP36" s="478">
        <f>-Izmaksas!CP367*(1+'IIA Jūtīguma analīze'!$C$11)</f>
        <v>0</v>
      </c>
      <c r="CQ36" s="478">
        <f>-Izmaksas!CQ367*(1+'IIA Jūtīguma analīze'!$C$11)</f>
        <v>0</v>
      </c>
      <c r="CR36" s="478">
        <f>-Izmaksas!CR367*(1+'IIA Jūtīguma analīze'!$C$11)</f>
        <v>0</v>
      </c>
      <c r="CS36" s="478">
        <f>-Izmaksas!CS367*(1+'IIA Jūtīguma analīze'!$C$11)</f>
        <v>0</v>
      </c>
      <c r="CT36" s="478">
        <f>-Izmaksas!CT367*(1+'IIA Jūtīguma analīze'!$C$11)</f>
        <v>0</v>
      </c>
      <c r="CU36" s="478">
        <f>-Izmaksas!CU367*(1+'IIA Jūtīguma analīze'!$C$11)</f>
        <v>0</v>
      </c>
      <c r="CV36" s="478">
        <f>-Izmaksas!CV367*(1+'IIA Jūtīguma analīze'!$C$11)</f>
        <v>0</v>
      </c>
      <c r="CW36" s="478">
        <f>-Izmaksas!CW367*(1+'IIA Jūtīguma analīze'!$C$11)</f>
        <v>0</v>
      </c>
      <c r="CX36" s="478">
        <f>-Izmaksas!CX367*(1+'IIA Jūtīguma analīze'!$C$11)</f>
        <v>0</v>
      </c>
      <c r="CY36" s="478">
        <f>-Izmaksas!CY367*(1+'IIA Jūtīguma analīze'!$C$11)</f>
        <v>0</v>
      </c>
      <c r="CZ36" s="478">
        <f>-Izmaksas!CZ367*(1+'IIA Jūtīguma analīze'!$C$11)</f>
        <v>0</v>
      </c>
      <c r="DA36" s="478">
        <f>-Izmaksas!DA367*(1+'IIA Jūtīguma analīze'!$C$11)</f>
        <v>0</v>
      </c>
      <c r="DB36" s="478">
        <f>-Izmaksas!DB367*(1+'IIA Jūtīguma analīze'!$C$11)</f>
        <v>0</v>
      </c>
      <c r="DC36" s="478">
        <f>-Izmaksas!DC367*(1+'IIA Jūtīguma analīze'!$C$11)</f>
        <v>0</v>
      </c>
      <c r="DD36" s="478">
        <f>-Izmaksas!DD367*(1+'IIA Jūtīguma analīze'!$C$11)</f>
        <v>0</v>
      </c>
      <c r="DE36" s="478">
        <f>-Izmaksas!DE367*(1+'IIA Jūtīguma analīze'!$C$11)</f>
        <v>0</v>
      </c>
      <c r="DF36" s="478">
        <f>-Izmaksas!DF367*(1+'IIA Jūtīguma analīze'!$C$11)</f>
        <v>0</v>
      </c>
      <c r="DG36" s="478">
        <f>-Izmaksas!DG367*(1+'IIA Jūtīguma analīze'!$C$11)</f>
        <v>0</v>
      </c>
      <c r="DH36" s="478">
        <f>-Izmaksas!DH367*(1+'IIA Jūtīguma analīze'!$C$11)</f>
        <v>0</v>
      </c>
      <c r="DI36" s="478">
        <f>-Izmaksas!DI367*(1+'IIA Jūtīguma analīze'!$C$11)</f>
        <v>0</v>
      </c>
      <c r="DJ36" s="478">
        <f>-Izmaksas!DJ367*(1+'IIA Jūtīguma analīze'!$C$11)</f>
        <v>0</v>
      </c>
      <c r="DK36" s="478">
        <f>-Izmaksas!DK367*(1+'IIA Jūtīguma analīze'!$C$11)</f>
        <v>0</v>
      </c>
      <c r="DL36" s="478">
        <f>-Izmaksas!DL367*(1+'IIA Jūtīguma analīze'!$C$11)</f>
        <v>0</v>
      </c>
      <c r="DM36" s="478">
        <f>-Izmaksas!DM367*(1+'IIA Jūtīguma analīze'!$C$11)</f>
        <v>0</v>
      </c>
      <c r="DN36" s="478">
        <f>-Izmaksas!DN367*(1+'IIA Jūtīguma analīze'!$C$11)</f>
        <v>0</v>
      </c>
      <c r="DO36" s="478">
        <f>-Izmaksas!DO367*(1+'IIA Jūtīguma analīze'!$C$11)</f>
        <v>0</v>
      </c>
      <c r="DP36" s="478">
        <f>-Izmaksas!DP367*(1+'IIA Jūtīguma analīze'!$C$11)</f>
        <v>0</v>
      </c>
      <c r="DQ36" s="478">
        <f>-Izmaksas!DQ367*(1+'IIA Jūtīguma analīze'!$C$11)</f>
        <v>0</v>
      </c>
      <c r="DR36" s="478">
        <f>-Izmaksas!DR367*(1+'IIA Jūtīguma analīze'!$C$11)</f>
        <v>0</v>
      </c>
      <c r="DS36" s="478">
        <f>-Izmaksas!DS367*(1+'IIA Jūtīguma analīze'!$C$11)</f>
        <v>0</v>
      </c>
      <c r="DT36" s="478">
        <f>-Izmaksas!DT367*(1+'IIA Jūtīguma analīze'!$C$11)</f>
        <v>0</v>
      </c>
      <c r="DU36" s="478">
        <f>-Izmaksas!DU367*(1+'IIA Jūtīguma analīze'!$C$11)</f>
        <v>0</v>
      </c>
    </row>
    <row r="37" spans="1:125" ht="11.25" customHeight="1">
      <c r="A37" s="384" t="s">
        <v>649</v>
      </c>
      <c r="B37" s="415" t="s">
        <v>638</v>
      </c>
      <c r="D37" s="397">
        <f t="shared" si="13"/>
        <v>-8591389.2344653383</v>
      </c>
      <c r="E37" s="428">
        <f>-'IIA Finansēšana'!E7</f>
        <v>-1929858.9646330755</v>
      </c>
      <c r="F37" s="428">
        <f>-'IIA Finansēšana'!F7</f>
        <v>-1929858.9646330755</v>
      </c>
      <c r="G37" s="428">
        <f>-'IIA Finansēšana'!G7</f>
        <v>-1929858.9646330755</v>
      </c>
      <c r="H37" s="428">
        <f>-'IIA Finansēšana'!H7</f>
        <v>-1929858.9646330755</v>
      </c>
      <c r="I37" s="428">
        <f>-'IIA Finansēšana'!I7</f>
        <v>-1929858.9646330755</v>
      </c>
      <c r="J37" s="428">
        <f>-'IIA Finansēšana'!J7</f>
        <v>0</v>
      </c>
      <c r="K37" s="428">
        <f>-'IIA Finansēšana'!K7</f>
        <v>0</v>
      </c>
      <c r="L37" s="428">
        <f>-'IIA Finansēšana'!L7</f>
        <v>0</v>
      </c>
      <c r="M37" s="428">
        <f>-'IIA Finansēšana'!M7</f>
        <v>0</v>
      </c>
      <c r="N37" s="428">
        <f>-'IIA Finansēšana'!N7</f>
        <v>0</v>
      </c>
      <c r="O37" s="428">
        <f>-'IIA Finansēšana'!O7</f>
        <v>0</v>
      </c>
      <c r="P37" s="428">
        <f>-'IIA Finansēšana'!P7</f>
        <v>0</v>
      </c>
      <c r="Q37" s="428">
        <f>-'IIA Finansēšana'!Q7</f>
        <v>0</v>
      </c>
      <c r="R37" s="428">
        <f>-'IIA Finansēšana'!R7</f>
        <v>0</v>
      </c>
      <c r="S37" s="428">
        <f>-'IIA Finansēšana'!S7</f>
        <v>0</v>
      </c>
      <c r="T37" s="428">
        <f>-'IIA Finansēšana'!T7</f>
        <v>0</v>
      </c>
      <c r="U37" s="428">
        <f>-'IIA Finansēšana'!U7</f>
        <v>0</v>
      </c>
      <c r="V37" s="428">
        <f>-'IIA Finansēšana'!V7</f>
        <v>0</v>
      </c>
      <c r="W37" s="428">
        <f>-'IIA Finansēšana'!W7</f>
        <v>0</v>
      </c>
      <c r="X37" s="428">
        <f>-'IIA Finansēšana'!X7</f>
        <v>0</v>
      </c>
      <c r="Y37" s="428">
        <f>-'IIA Finansēšana'!Y7</f>
        <v>0</v>
      </c>
      <c r="Z37" s="428">
        <f>-'IIA Finansēšana'!Z7</f>
        <v>0</v>
      </c>
      <c r="AA37" s="428">
        <f>-'IIA Finansēšana'!AA7</f>
        <v>0</v>
      </c>
      <c r="AB37" s="428">
        <f>-'IIA Finansēšana'!AB7</f>
        <v>0</v>
      </c>
      <c r="AC37" s="428">
        <f>-'IIA Finansēšana'!AC7</f>
        <v>0</v>
      </c>
      <c r="AD37" s="428">
        <f>-'IIA Finansēšana'!AD7</f>
        <v>0</v>
      </c>
      <c r="AE37" s="428">
        <f>-'IIA Finansēšana'!AE7</f>
        <v>0</v>
      </c>
      <c r="AF37" s="428">
        <f>-'IIA Finansēšana'!AF7</f>
        <v>0</v>
      </c>
      <c r="AG37" s="428">
        <f>-'IIA Finansēšana'!AG7</f>
        <v>0</v>
      </c>
      <c r="AH37" s="428">
        <f>-'IIA Finansēšana'!AH7</f>
        <v>0</v>
      </c>
      <c r="AI37" s="428">
        <f>-'IIA Finansēšana'!AI7</f>
        <v>0</v>
      </c>
      <c r="AJ37" s="428">
        <f>-'IIA Finansēšana'!AJ7</f>
        <v>0</v>
      </c>
      <c r="AK37" s="428">
        <f>-'IIA Finansēšana'!AK7</f>
        <v>0</v>
      </c>
      <c r="AL37" s="428">
        <f>-'IIA Finansēšana'!AL7</f>
        <v>0</v>
      </c>
      <c r="AM37" s="428">
        <f>-'IIA Finansēšana'!AM7</f>
        <v>0</v>
      </c>
      <c r="AN37" s="428">
        <f>-'IIA Finansēšana'!AN7</f>
        <v>0</v>
      </c>
      <c r="AO37" s="428">
        <f>-'IIA Finansēšana'!AO7</f>
        <v>0</v>
      </c>
      <c r="AP37" s="428">
        <f>-'IIA Finansēšana'!AP7</f>
        <v>0</v>
      </c>
      <c r="AQ37" s="428">
        <f>-'IIA Finansēšana'!AQ7</f>
        <v>0</v>
      </c>
      <c r="AR37" s="428">
        <f>-'IIA Finansēšana'!AR7</f>
        <v>0</v>
      </c>
      <c r="AS37" s="428">
        <f>-'IIA Finansēšana'!AS7</f>
        <v>0</v>
      </c>
      <c r="AT37" s="428">
        <f>-'IIA Finansēšana'!AT7</f>
        <v>0</v>
      </c>
      <c r="AU37" s="428">
        <f>-'IIA Finansēšana'!AU7</f>
        <v>0</v>
      </c>
      <c r="AV37" s="428">
        <f>-'IIA Finansēšana'!AV7</f>
        <v>0</v>
      </c>
      <c r="AW37" s="428">
        <f>-'IIA Finansēšana'!AW7</f>
        <v>0</v>
      </c>
      <c r="AX37" s="428">
        <f>-'IIA Finansēšana'!AX7</f>
        <v>0</v>
      </c>
      <c r="AY37" s="428">
        <f>-'IIA Finansēšana'!AY7</f>
        <v>0</v>
      </c>
      <c r="AZ37" s="428">
        <f>-'IIA Finansēšana'!AZ7</f>
        <v>0</v>
      </c>
      <c r="BA37" s="428">
        <f>-'IIA Finansēšana'!BA7</f>
        <v>0</v>
      </c>
      <c r="BB37" s="428">
        <f>-'IIA Finansēšana'!BB7</f>
        <v>0</v>
      </c>
      <c r="BC37" s="428">
        <f>-'IIA Finansēšana'!BC7</f>
        <v>0</v>
      </c>
      <c r="BD37" s="428">
        <f>-'IIA Finansēšana'!BD7</f>
        <v>0</v>
      </c>
      <c r="BE37" s="428">
        <f>-'IIA Finansēšana'!BE7</f>
        <v>0</v>
      </c>
      <c r="BF37" s="428">
        <f>-'IIA Finansēšana'!BF7</f>
        <v>0</v>
      </c>
      <c r="BG37" s="428">
        <f>-'IIA Finansēšana'!BG7</f>
        <v>0</v>
      </c>
      <c r="BH37" s="428">
        <f>-'IIA Finansēšana'!BH7</f>
        <v>0</v>
      </c>
      <c r="BI37" s="428">
        <f>-'IIA Finansēšana'!BI7</f>
        <v>0</v>
      </c>
      <c r="BJ37" s="428">
        <f>-'IIA Finansēšana'!BJ7</f>
        <v>0</v>
      </c>
      <c r="BK37" s="428">
        <f>-'IIA Finansēšana'!BK7</f>
        <v>0</v>
      </c>
      <c r="BL37" s="428">
        <f>-'IIA Finansēšana'!BL7</f>
        <v>0</v>
      </c>
      <c r="BM37" s="428">
        <f>-'IIA Finansēšana'!BM7</f>
        <v>0</v>
      </c>
      <c r="BN37" s="428">
        <f>-'IIA Finansēšana'!BN7</f>
        <v>0</v>
      </c>
      <c r="BO37" s="428">
        <f>-'IIA Finansēšana'!BO7</f>
        <v>0</v>
      </c>
      <c r="BP37" s="428">
        <f>-'IIA Finansēšana'!BP7</f>
        <v>0</v>
      </c>
      <c r="BQ37" s="428">
        <f>-'IIA Finansēšana'!BQ7</f>
        <v>0</v>
      </c>
      <c r="BR37" s="428">
        <f>-'IIA Finansēšana'!BR7</f>
        <v>0</v>
      </c>
      <c r="BS37" s="428">
        <f>-'IIA Finansēšana'!BS7</f>
        <v>0</v>
      </c>
      <c r="BT37" s="428">
        <f>-'IIA Finansēšana'!BT7</f>
        <v>0</v>
      </c>
      <c r="BU37" s="428">
        <f>-'IIA Finansēšana'!BU7</f>
        <v>0</v>
      </c>
      <c r="BV37" s="428">
        <f>-'IIA Finansēšana'!BV7</f>
        <v>0</v>
      </c>
      <c r="BW37" s="428">
        <f>-'IIA Finansēšana'!BW7</f>
        <v>0</v>
      </c>
      <c r="BX37" s="428">
        <f>-'IIA Finansēšana'!BX7</f>
        <v>0</v>
      </c>
      <c r="BY37" s="428">
        <f>-'IIA Finansēšana'!BY7</f>
        <v>0</v>
      </c>
      <c r="BZ37" s="428">
        <f>-'IIA Finansēšana'!BZ7</f>
        <v>0</v>
      </c>
      <c r="CA37" s="428">
        <f>-'IIA Finansēšana'!CA7</f>
        <v>0</v>
      </c>
      <c r="CB37" s="428">
        <f>-'IIA Finansēšana'!CB7</f>
        <v>0</v>
      </c>
      <c r="CC37" s="428">
        <f>-'IIA Finansēšana'!CC7</f>
        <v>0</v>
      </c>
      <c r="CD37" s="428">
        <f>-'IIA Finansēšana'!CD7</f>
        <v>0</v>
      </c>
      <c r="CE37" s="428">
        <f>-'IIA Finansēšana'!CE7</f>
        <v>0</v>
      </c>
      <c r="CF37" s="428">
        <f>-'IIA Finansēšana'!CF7</f>
        <v>0</v>
      </c>
      <c r="CG37" s="428">
        <f>-'IIA Finansēšana'!CG7</f>
        <v>0</v>
      </c>
      <c r="CH37" s="428">
        <f>-'IIA Finansēšana'!CH7</f>
        <v>0</v>
      </c>
      <c r="CI37" s="428">
        <f>-'IIA Finansēšana'!CI7</f>
        <v>0</v>
      </c>
      <c r="CJ37" s="428">
        <f>-'IIA Finansēšana'!CJ7</f>
        <v>0</v>
      </c>
      <c r="CK37" s="428">
        <f>-'IIA Finansēšana'!CK7</f>
        <v>0</v>
      </c>
      <c r="CL37" s="428">
        <f>-'IIA Finansēšana'!CL7</f>
        <v>0</v>
      </c>
      <c r="CM37" s="428">
        <f>-'IIA Finansēšana'!CM7</f>
        <v>0</v>
      </c>
      <c r="CN37" s="428">
        <f>-'IIA Finansēšana'!CN7</f>
        <v>0</v>
      </c>
      <c r="CO37" s="428">
        <f>-'IIA Finansēšana'!CO7</f>
        <v>0</v>
      </c>
      <c r="CP37" s="428">
        <f>-'IIA Finansēšana'!CP7</f>
        <v>0</v>
      </c>
      <c r="CQ37" s="428">
        <f>-'IIA Finansēšana'!CQ7</f>
        <v>0</v>
      </c>
      <c r="CR37" s="428">
        <f>-'IIA Finansēšana'!CR7</f>
        <v>0</v>
      </c>
      <c r="CS37" s="428">
        <f>-'IIA Finansēšana'!CS7</f>
        <v>0</v>
      </c>
      <c r="CT37" s="428">
        <f>-'IIA Finansēšana'!CT7</f>
        <v>0</v>
      </c>
      <c r="CU37" s="428">
        <f>-'IIA Finansēšana'!CU7</f>
        <v>0</v>
      </c>
      <c r="CV37" s="428">
        <f>-'IIA Finansēšana'!CV7</f>
        <v>0</v>
      </c>
      <c r="CW37" s="428">
        <f>-'IIA Finansēšana'!CW7</f>
        <v>0</v>
      </c>
      <c r="CX37" s="428">
        <f>-'IIA Finansēšana'!CX7</f>
        <v>0</v>
      </c>
      <c r="CY37" s="428">
        <f>-'IIA Finansēšana'!CY7</f>
        <v>0</v>
      </c>
      <c r="CZ37" s="428">
        <f>-'IIA Finansēšana'!CZ7</f>
        <v>0</v>
      </c>
      <c r="DA37" s="428">
        <f>-'IIA Finansēšana'!DA7</f>
        <v>0</v>
      </c>
      <c r="DB37" s="428">
        <f>-'IIA Finansēšana'!DB7</f>
        <v>0</v>
      </c>
      <c r="DC37" s="428">
        <f>-'IIA Finansēšana'!DC7</f>
        <v>0</v>
      </c>
      <c r="DD37" s="428">
        <f>-'IIA Finansēšana'!DD7</f>
        <v>0</v>
      </c>
      <c r="DE37" s="428">
        <f>-'IIA Finansēšana'!DE7</f>
        <v>0</v>
      </c>
      <c r="DF37" s="428">
        <f>-'IIA Finansēšana'!DF7</f>
        <v>0</v>
      </c>
      <c r="DG37" s="428">
        <f>-'IIA Finansēšana'!DG7</f>
        <v>0</v>
      </c>
      <c r="DH37" s="428">
        <f>-'IIA Finansēšana'!DH7</f>
        <v>0</v>
      </c>
      <c r="DI37" s="428">
        <f>-'IIA Finansēšana'!DI7</f>
        <v>0</v>
      </c>
      <c r="DJ37" s="428">
        <f>-'IIA Finansēšana'!DJ7</f>
        <v>0</v>
      </c>
      <c r="DK37" s="428">
        <f>-'IIA Finansēšana'!DK7</f>
        <v>0</v>
      </c>
      <c r="DL37" s="428">
        <f>-'IIA Finansēšana'!DL7</f>
        <v>0</v>
      </c>
      <c r="DM37" s="428">
        <f>-'IIA Finansēšana'!DM7</f>
        <v>0</v>
      </c>
      <c r="DN37" s="428">
        <f>-'IIA Finansēšana'!DN7</f>
        <v>0</v>
      </c>
      <c r="DO37" s="428">
        <f>-'IIA Finansēšana'!DO7</f>
        <v>0</v>
      </c>
      <c r="DP37" s="428">
        <f>-'IIA Finansēšana'!DP7</f>
        <v>0</v>
      </c>
      <c r="DQ37" s="428">
        <f>-'IIA Finansēšana'!DQ7</f>
        <v>0</v>
      </c>
      <c r="DR37" s="428">
        <f>-'IIA Finansēšana'!DR7</f>
        <v>0</v>
      </c>
      <c r="DS37" s="428">
        <f>-'IIA Finansēšana'!DS7</f>
        <v>0</v>
      </c>
      <c r="DT37" s="428">
        <f>-'IIA Finansēšana'!DT7</f>
        <v>0</v>
      </c>
      <c r="DU37" s="428">
        <f>-'IIA Finansēšana'!DU7</f>
        <v>0</v>
      </c>
    </row>
    <row r="38" spans="1:125" ht="11.25" customHeight="1">
      <c r="A38" s="384" t="s">
        <v>650</v>
      </c>
      <c r="B38" s="415" t="s">
        <v>638</v>
      </c>
      <c r="D38" s="397">
        <f t="shared" si="13"/>
        <v>488390.38737171207</v>
      </c>
      <c r="E38" s="552">
        <f>E219*(1+Pieņēmumi!$E$24)</f>
        <v>0</v>
      </c>
      <c r="F38" s="552">
        <f>F219*(1+Pieņēmumi!$E$24)</f>
        <v>0</v>
      </c>
      <c r="G38" s="552">
        <f>G219*(1+Pieņēmumi!$E$24)</f>
        <v>0</v>
      </c>
      <c r="H38" s="552">
        <f>H219*(1+Pieņēmumi!$E$24)</f>
        <v>0</v>
      </c>
      <c r="I38" s="552">
        <f>I219*(1+Pieņēmumi!$E$24)</f>
        <v>0</v>
      </c>
      <c r="J38" s="552">
        <f>J219*(1+Pieņēmumi!$E$24)</f>
        <v>0</v>
      </c>
      <c r="K38" s="552">
        <f>K219*(1+Pieņēmumi!$E$24)</f>
        <v>0</v>
      </c>
      <c r="L38" s="552">
        <f>L219*(1+Pieņēmumi!$E$24)</f>
        <v>0</v>
      </c>
      <c r="M38" s="552">
        <f>M219*(1+Pieņēmumi!$E$24)</f>
        <v>0</v>
      </c>
      <c r="N38" s="552">
        <f>N219*(1+Pieņēmumi!$E$24)</f>
        <v>0</v>
      </c>
      <c r="O38" s="552">
        <f>O219*(1+Pieņēmumi!$E$24)</f>
        <v>0</v>
      </c>
      <c r="P38" s="552">
        <f>P219*(1+Pieņēmumi!$E$24)</f>
        <v>0</v>
      </c>
      <c r="Q38" s="552">
        <f>Q219*(1+Pieņēmumi!$E$24)</f>
        <v>0</v>
      </c>
      <c r="R38" s="552">
        <f>R219*(1+Pieņēmumi!$E$24)</f>
        <v>0</v>
      </c>
      <c r="S38" s="552">
        <f>S219*(1+Pieņēmumi!$E$24)</f>
        <v>0</v>
      </c>
      <c r="T38" s="552">
        <f>T219*(1+Pieņēmumi!$E$24)</f>
        <v>0</v>
      </c>
      <c r="U38" s="552">
        <f>U219*(1+Pieņēmumi!$E$24)</f>
        <v>0</v>
      </c>
      <c r="V38" s="552">
        <f>V219*(1+Pieņēmumi!$E$24)</f>
        <v>0</v>
      </c>
      <c r="W38" s="552">
        <f>W219*(1+Pieņēmumi!$E$24)</f>
        <v>0</v>
      </c>
      <c r="X38" s="552">
        <f>X219*(1+Pieņēmumi!$E$24)</f>
        <v>0</v>
      </c>
      <c r="Y38" s="552">
        <f>Y219*(1+Pieņēmumi!$E$24)</f>
        <v>0</v>
      </c>
      <c r="Z38" s="552">
        <f>Z219*(1+Pieņēmumi!$E$24)</f>
        <v>0</v>
      </c>
      <c r="AA38" s="552">
        <f>AA219*(1+Pieņēmumi!$E$24)</f>
        <v>0</v>
      </c>
      <c r="AB38" s="552">
        <f>AB219*(1+Pieņēmumi!$E$24)</f>
        <v>0</v>
      </c>
      <c r="AC38" s="552">
        <f>AC219*(1+Pieņēmumi!$E$24)</f>
        <v>0</v>
      </c>
      <c r="AD38" s="552">
        <f>AD219*(1+Pieņēmumi!$E$24)</f>
        <v>0</v>
      </c>
      <c r="AE38" s="552">
        <f>AE219*(1+Pieņēmumi!$E$24)</f>
        <v>0</v>
      </c>
      <c r="AF38" s="552">
        <f>AF219*(1+Pieņēmumi!$E$24)</f>
        <v>0</v>
      </c>
      <c r="AG38" s="552">
        <f>AG219*(1+Pieņēmumi!$E$24)</f>
        <v>0</v>
      </c>
      <c r="AH38" s="552">
        <f>AH219*(1+Pieņēmumi!$E$24)</f>
        <v>0</v>
      </c>
      <c r="AI38" s="552">
        <f>AI219*(1+Pieņēmumi!$E$24)</f>
        <v>0</v>
      </c>
      <c r="AJ38" s="552">
        <f>AJ219*(1+Pieņēmumi!$E$24)</f>
        <v>0</v>
      </c>
      <c r="AK38" s="552">
        <f>AK219*(1+Pieņēmumi!$E$24)</f>
        <v>0</v>
      </c>
      <c r="AL38" s="552">
        <f>AL219*(1+Pieņēmumi!$E$24)</f>
        <v>0</v>
      </c>
      <c r="AM38" s="552">
        <f>AM219*(1+Pieņēmumi!$E$24)</f>
        <v>0</v>
      </c>
      <c r="AN38" s="552">
        <f>AN219*(1+Pieņēmumi!$E$24)</f>
        <v>0</v>
      </c>
      <c r="AO38" s="552">
        <f>AO219*(1+Pieņēmumi!$E$24)</f>
        <v>0</v>
      </c>
      <c r="AP38" s="552">
        <f>AP219*(1+Pieņēmumi!$E$24)</f>
        <v>0</v>
      </c>
      <c r="AQ38" s="552">
        <f>AQ219*(1+Pieņēmumi!$E$24)</f>
        <v>0</v>
      </c>
      <c r="AR38" s="552">
        <f>AR219*(1+Pieņēmumi!$E$24)</f>
        <v>0</v>
      </c>
      <c r="AS38" s="552">
        <f>AS219*(1+Pieņēmumi!$E$24)</f>
        <v>0</v>
      </c>
      <c r="AT38" s="552">
        <f>AT219*(1+Pieņēmumi!$E$24)</f>
        <v>0</v>
      </c>
      <c r="AU38" s="552">
        <f>AU219*(1+Pieņēmumi!$E$24)</f>
        <v>0</v>
      </c>
      <c r="AV38" s="552">
        <f>AV219*(1+Pieņēmumi!$E$24)</f>
        <v>0</v>
      </c>
      <c r="AW38" s="552">
        <f>AW219*(1+Pieņēmumi!$E$24)</f>
        <v>0</v>
      </c>
      <c r="AX38" s="552">
        <f>AX219*(1+Pieņēmumi!$E$24)</f>
        <v>0</v>
      </c>
      <c r="AY38" s="552">
        <f>AY219*(1+Pieņēmumi!$E$24)</f>
        <v>0</v>
      </c>
      <c r="AZ38" s="552">
        <f>AZ219*(1+Pieņēmumi!$E$24)</f>
        <v>0</v>
      </c>
      <c r="BA38" s="552">
        <f>BA219*(1+Pieņēmumi!$E$24)</f>
        <v>0</v>
      </c>
      <c r="BB38" s="552">
        <f>BB219*(1+Pieņēmumi!$E$24)</f>
        <v>0</v>
      </c>
      <c r="BC38" s="552">
        <f>BC219*(1+Pieņēmumi!$E$24)</f>
        <v>0</v>
      </c>
      <c r="BD38" s="552">
        <f>BD219*(1+Pieņēmumi!$E$24)</f>
        <v>0</v>
      </c>
      <c r="BE38" s="552">
        <f>BE219*(1+Pieņēmumi!$E$24)</f>
        <v>0</v>
      </c>
      <c r="BF38" s="552">
        <f>BF219*(1+Pieņēmumi!$E$24)</f>
        <v>0</v>
      </c>
      <c r="BG38" s="552">
        <f>BG219*(1+Pieņēmumi!$E$24)</f>
        <v>0</v>
      </c>
      <c r="BH38" s="552">
        <f>BH219*(1+Pieņēmumi!$E$24)</f>
        <v>0</v>
      </c>
      <c r="BI38" s="552">
        <f>BI219*(1+Pieņēmumi!$E$24)</f>
        <v>0</v>
      </c>
      <c r="BJ38" s="552">
        <f>BJ219*(1+Pieņēmumi!$E$24)</f>
        <v>0</v>
      </c>
      <c r="BK38" s="552">
        <f>BK219*(1+Pieņēmumi!$E$24)</f>
        <v>0</v>
      </c>
      <c r="BL38" s="552">
        <f>BL219*(1+Pieņēmumi!$E$24)</f>
        <v>5137684.9048250131</v>
      </c>
      <c r="BM38" s="552">
        <f>BM219*(1+Pieņēmumi!$E$24)</f>
        <v>0</v>
      </c>
      <c r="BN38" s="552">
        <f>BN219*(1+Pieņēmumi!$E$24)</f>
        <v>0</v>
      </c>
      <c r="BO38" s="483">
        <f>BO219*(1+Pieņēmumi!$E$24)</f>
        <v>0</v>
      </c>
      <c r="BP38" s="552">
        <f>BP219*(1+Pieņēmumi!$E$24)</f>
        <v>0</v>
      </c>
      <c r="BQ38" s="552">
        <f>BQ219*(1+Pieņēmumi!$E$24)</f>
        <v>0</v>
      </c>
      <c r="BR38" s="552">
        <f>BR219*(1+Pieņēmumi!$E$24)</f>
        <v>0</v>
      </c>
      <c r="BS38" s="552">
        <f>BS219*(1+Pieņēmumi!$E$24)</f>
        <v>0</v>
      </c>
      <c r="BT38" s="552">
        <f>BT219*(1+Pieņēmumi!$E$24)</f>
        <v>0</v>
      </c>
      <c r="BU38" s="552">
        <f>BU219*(1+Pieņēmumi!$E$24)</f>
        <v>0</v>
      </c>
      <c r="BV38" s="552">
        <f>BV219*(1+Pieņēmumi!$E$24)</f>
        <v>0</v>
      </c>
      <c r="BW38" s="552">
        <f>BW219*(1+Pieņēmumi!$E$24)</f>
        <v>0</v>
      </c>
      <c r="BX38" s="552">
        <f>BX219*(1+Pieņēmumi!$E$24)</f>
        <v>0</v>
      </c>
      <c r="BY38" s="552">
        <f>BY219*(1+Pieņēmumi!$E$24)</f>
        <v>0</v>
      </c>
      <c r="BZ38" s="552">
        <f>BZ219*(1+Pieņēmumi!$E$24)</f>
        <v>0</v>
      </c>
      <c r="CA38" s="552">
        <f>CA219*(1+Pieņēmumi!$E$24)</f>
        <v>0</v>
      </c>
      <c r="CB38" s="552">
        <f>CB219*(1+Pieņēmumi!$E$24)</f>
        <v>0</v>
      </c>
      <c r="CC38" s="552">
        <f>CC219*(1+Pieņēmumi!$E$24)</f>
        <v>0</v>
      </c>
      <c r="CD38" s="552">
        <f>CD219*(1+Pieņēmumi!$E$24)</f>
        <v>0</v>
      </c>
      <c r="CE38" s="552">
        <f>CE219*(1+Pieņēmumi!$E$24)</f>
        <v>0</v>
      </c>
      <c r="CF38" s="552">
        <f>CF219*(1+Pieņēmumi!$E$24)</f>
        <v>0</v>
      </c>
      <c r="CG38" s="552">
        <f>CG219*(1+Pieņēmumi!$E$24)</f>
        <v>0</v>
      </c>
      <c r="CH38" s="552">
        <f>CH219*(1+Pieņēmumi!$E$24)</f>
        <v>0</v>
      </c>
      <c r="CI38" s="552">
        <f>CI219*(1+Pieņēmumi!$E$24)</f>
        <v>0</v>
      </c>
      <c r="CJ38" s="552">
        <f>CJ219*(1+Pieņēmumi!$E$24)</f>
        <v>0</v>
      </c>
      <c r="CK38" s="552">
        <f>CK219*(1+Pieņēmumi!$E$24)</f>
        <v>0</v>
      </c>
      <c r="CL38" s="552">
        <f>CL219*(1+Pieņēmumi!$E$24)</f>
        <v>0</v>
      </c>
      <c r="CM38" s="552">
        <f>CM219*(1+Pieņēmumi!$E$24)</f>
        <v>0</v>
      </c>
      <c r="CN38" s="552">
        <f>CN219*(1+Pieņēmumi!$E$24)</f>
        <v>0</v>
      </c>
      <c r="CO38" s="552">
        <f>CO219*(1+Pieņēmumi!$E$24)</f>
        <v>0</v>
      </c>
      <c r="CP38" s="552">
        <f>CP219*(1+Pieņēmumi!$E$24)</f>
        <v>0</v>
      </c>
      <c r="CQ38" s="552">
        <f>CQ219*(1+Pieņēmumi!$E$24)</f>
        <v>0</v>
      </c>
      <c r="CR38" s="552">
        <f>CR219*(1+Pieņēmumi!$E$24)</f>
        <v>0</v>
      </c>
      <c r="CS38" s="552">
        <f>CS219*(1+Pieņēmumi!$E$24)</f>
        <v>0</v>
      </c>
      <c r="CT38" s="552">
        <f>CT219*(1+Pieņēmumi!$E$24)</f>
        <v>0</v>
      </c>
      <c r="CU38" s="552">
        <f>CU219*(1+Pieņēmumi!$E$24)</f>
        <v>0</v>
      </c>
      <c r="CV38" s="552">
        <f>CV219*(1+Pieņēmumi!$E$24)</f>
        <v>0</v>
      </c>
      <c r="CW38" s="552">
        <f>CW219*(1+Pieņēmumi!$E$24)</f>
        <v>0</v>
      </c>
      <c r="CX38" s="552">
        <f>CX219*(1+Pieņēmumi!$E$24)</f>
        <v>0</v>
      </c>
      <c r="CY38" s="552">
        <f>CY219*(1+Pieņēmumi!$E$24)</f>
        <v>0</v>
      </c>
      <c r="CZ38" s="552">
        <f>CZ219*(1+Pieņēmumi!$E$24)</f>
        <v>0</v>
      </c>
      <c r="DA38" s="552">
        <f>DA219*(1+Pieņēmumi!$E$24)</f>
        <v>0</v>
      </c>
      <c r="DB38" s="552">
        <f>DB219*(1+Pieņēmumi!$E$24)</f>
        <v>0</v>
      </c>
      <c r="DC38" s="552">
        <f>DC219*(1+Pieņēmumi!$E$24)</f>
        <v>0</v>
      </c>
      <c r="DD38" s="552">
        <f>DD219*(1+Pieņēmumi!$E$24)</f>
        <v>0</v>
      </c>
      <c r="DE38" s="552">
        <f>DE219*(1+Pieņēmumi!$E$24)</f>
        <v>0</v>
      </c>
      <c r="DF38" s="552">
        <f>DF219*(1+Pieņēmumi!$E$24)</f>
        <v>0</v>
      </c>
      <c r="DG38" s="552">
        <f>DG219*(1+Pieņēmumi!$E$24)</f>
        <v>0</v>
      </c>
      <c r="DH38" s="552">
        <f>DH219*(1+Pieņēmumi!$E$24)</f>
        <v>0</v>
      </c>
      <c r="DI38" s="552">
        <f>DI219*(1+Pieņēmumi!$E$24)</f>
        <v>0</v>
      </c>
      <c r="DJ38" s="552">
        <f>DJ219*(1+Pieņēmumi!$E$24)</f>
        <v>0</v>
      </c>
      <c r="DK38" s="552">
        <f>DK219*(1+Pieņēmumi!$E$24)</f>
        <v>0</v>
      </c>
      <c r="DL38" s="552">
        <f>DL219*(1+Pieņēmumi!$E$24)</f>
        <v>0</v>
      </c>
      <c r="DM38" s="552">
        <f>DM219*(1+Pieņēmumi!$E$24)</f>
        <v>0</v>
      </c>
      <c r="DN38" s="552">
        <f>DN219*(1+Pieņēmumi!$E$24)</f>
        <v>0</v>
      </c>
      <c r="DO38" s="552">
        <f>DO219*(1+Pieņēmumi!$E$24)</f>
        <v>0</v>
      </c>
      <c r="DP38" s="552">
        <f>DP219*(1+Pieņēmumi!$E$24)</f>
        <v>0</v>
      </c>
      <c r="DQ38" s="552">
        <f>DQ219*(1+Pieņēmumi!$E$24)</f>
        <v>0</v>
      </c>
      <c r="DR38" s="552">
        <f>DR219*(1+Pieņēmumi!$E$24)</f>
        <v>0</v>
      </c>
      <c r="DS38" s="552">
        <f>DS219*(1+Pieņēmumi!$E$24)</f>
        <v>0</v>
      </c>
      <c r="DT38" s="552">
        <f>DT219*(1+Pieņēmumi!$E$24)</f>
        <v>0</v>
      </c>
      <c r="DU38" s="552">
        <f>DU219*(1+Pieņēmumi!$E$24)</f>
        <v>0</v>
      </c>
    </row>
    <row r="39" spans="1:125" s="387" customFormat="1" ht="11.25" customHeight="1">
      <c r="A39" s="385" t="s">
        <v>637</v>
      </c>
      <c r="B39" s="385" t="s">
        <v>638</v>
      </c>
      <c r="D39" s="446">
        <f t="shared" si="13"/>
        <v>-11761384.432900477</v>
      </c>
      <c r="E39" s="494">
        <f t="shared" ref="E39:AJ39" si="18">SUM(E33:E38)</f>
        <v>-2172546.7646330753</v>
      </c>
      <c r="F39" s="494">
        <f t="shared" si="18"/>
        <v>-2172546.7646330753</v>
      </c>
      <c r="G39" s="494">
        <f t="shared" si="18"/>
        <v>-2172546.7646330753</v>
      </c>
      <c r="H39" s="494">
        <f t="shared" si="18"/>
        <v>-2172546.7646330753</v>
      </c>
      <c r="I39" s="494">
        <f t="shared" si="18"/>
        <v>-2172546.7646330753</v>
      </c>
      <c r="J39" s="494">
        <f t="shared" si="18"/>
        <v>-236813.66500000001</v>
      </c>
      <c r="K39" s="494">
        <f t="shared" si="18"/>
        <v>-129400.4525</v>
      </c>
      <c r="L39" s="494">
        <f t="shared" si="18"/>
        <v>-129400.4525</v>
      </c>
      <c r="M39" s="494">
        <f t="shared" si="18"/>
        <v>-129400.4525</v>
      </c>
      <c r="N39" s="494">
        <f t="shared" si="18"/>
        <v>-129400.4525</v>
      </c>
      <c r="O39" s="494">
        <f t="shared" si="18"/>
        <v>-129400.4525</v>
      </c>
      <c r="P39" s="494">
        <f t="shared" si="18"/>
        <v>-129400.4525</v>
      </c>
      <c r="Q39" s="494">
        <f t="shared" si="18"/>
        <v>-129400.4525</v>
      </c>
      <c r="R39" s="494">
        <f t="shared" si="18"/>
        <v>-129400.4525</v>
      </c>
      <c r="S39" s="494">
        <f t="shared" si="18"/>
        <v>-129400.4525</v>
      </c>
      <c r="T39" s="494">
        <f t="shared" si="18"/>
        <v>-129400.4525</v>
      </c>
      <c r="U39" s="494">
        <f t="shared" si="18"/>
        <v>-129400.4525</v>
      </c>
      <c r="V39" s="494">
        <f t="shared" si="18"/>
        <v>-129400.4525</v>
      </c>
      <c r="W39" s="494">
        <f t="shared" si="18"/>
        <v>-129400.4525</v>
      </c>
      <c r="X39" s="494">
        <f t="shared" si="18"/>
        <v>-129400.4525</v>
      </c>
      <c r="Y39" s="494">
        <f t="shared" si="18"/>
        <v>-129400.4525</v>
      </c>
      <c r="Z39" s="494">
        <f t="shared" si="18"/>
        <v>-129400.4525</v>
      </c>
      <c r="AA39" s="494">
        <f t="shared" si="18"/>
        <v>-129400.4525</v>
      </c>
      <c r="AB39" s="494">
        <f t="shared" si="18"/>
        <v>-129400.4525</v>
      </c>
      <c r="AC39" s="494">
        <f t="shared" si="18"/>
        <v>-129400.4525</v>
      </c>
      <c r="AD39" s="494">
        <f t="shared" si="18"/>
        <v>-149635.00237500001</v>
      </c>
      <c r="AE39" s="494">
        <f t="shared" si="18"/>
        <v>-149635.00237500001</v>
      </c>
      <c r="AF39" s="494">
        <f t="shared" si="18"/>
        <v>-149635.00237500001</v>
      </c>
      <c r="AG39" s="494">
        <f t="shared" si="18"/>
        <v>-149635.00237500001</v>
      </c>
      <c r="AH39" s="494">
        <f t="shared" si="18"/>
        <v>-149635.00237500001</v>
      </c>
      <c r="AI39" s="494">
        <f t="shared" si="18"/>
        <v>-149635.00237500001</v>
      </c>
      <c r="AJ39" s="494">
        <f t="shared" si="18"/>
        <v>-149635.00237500001</v>
      </c>
      <c r="AK39" s="494">
        <f t="shared" ref="AK39:BP39" si="19">SUM(AK33:AK38)</f>
        <v>-149635.00237500001</v>
      </c>
      <c r="AL39" s="494">
        <f t="shared" si="19"/>
        <v>-149635.00237500001</v>
      </c>
      <c r="AM39" s="494">
        <f t="shared" si="19"/>
        <v>-149635.00237500001</v>
      </c>
      <c r="AN39" s="494">
        <f t="shared" si="19"/>
        <v>-149635.00237500001</v>
      </c>
      <c r="AO39" s="494">
        <f t="shared" si="19"/>
        <v>-149635.00237500001</v>
      </c>
      <c r="AP39" s="494">
        <f t="shared" si="19"/>
        <v>-149635.00237500001</v>
      </c>
      <c r="AQ39" s="494">
        <f t="shared" si="19"/>
        <v>-149635.00237500001</v>
      </c>
      <c r="AR39" s="494">
        <f t="shared" si="19"/>
        <v>-149635.00237500001</v>
      </c>
      <c r="AS39" s="494">
        <f t="shared" si="19"/>
        <v>-149635.00237500001</v>
      </c>
      <c r="AT39" s="494">
        <f t="shared" si="19"/>
        <v>-149635.00237500001</v>
      </c>
      <c r="AU39" s="494">
        <f t="shared" si="19"/>
        <v>-149635.00237500001</v>
      </c>
      <c r="AV39" s="494">
        <f t="shared" si="19"/>
        <v>-149635.00237500001</v>
      </c>
      <c r="AW39" s="494">
        <f t="shared" si="19"/>
        <v>-149635.00237500001</v>
      </c>
      <c r="AX39" s="494">
        <f t="shared" si="19"/>
        <v>-149635.00237500001</v>
      </c>
      <c r="AY39" s="494">
        <f t="shared" si="19"/>
        <v>-149635.00237500001</v>
      </c>
      <c r="AZ39" s="494">
        <f t="shared" si="19"/>
        <v>-149635.00237500001</v>
      </c>
      <c r="BA39" s="494">
        <f t="shared" si="19"/>
        <v>-149635.00237500001</v>
      </c>
      <c r="BB39" s="494">
        <f t="shared" si="19"/>
        <v>-149635.00237500001</v>
      </c>
      <c r="BC39" s="494">
        <f t="shared" si="19"/>
        <v>-149635.00237500001</v>
      </c>
      <c r="BD39" s="494">
        <f t="shared" si="19"/>
        <v>-149635.00237500001</v>
      </c>
      <c r="BE39" s="494">
        <f t="shared" si="19"/>
        <v>-149635.00237500001</v>
      </c>
      <c r="BF39" s="494">
        <f t="shared" si="19"/>
        <v>-149635.00237500001</v>
      </c>
      <c r="BG39" s="494">
        <f t="shared" si="19"/>
        <v>-149635.00237500001</v>
      </c>
      <c r="BH39" s="494">
        <f t="shared" si="19"/>
        <v>-149635.00237500001</v>
      </c>
      <c r="BI39" s="494">
        <f t="shared" si="19"/>
        <v>-149635.00237500001</v>
      </c>
      <c r="BJ39" s="494">
        <f t="shared" si="19"/>
        <v>-149635.00237500001</v>
      </c>
      <c r="BK39" s="494">
        <f t="shared" si="19"/>
        <v>-149635.00237500001</v>
      </c>
      <c r="BL39" s="494">
        <f t="shared" si="19"/>
        <v>4988049.902450013</v>
      </c>
      <c r="BM39" s="494">
        <f t="shared" si="19"/>
        <v>0</v>
      </c>
      <c r="BN39" s="494">
        <f t="shared" si="19"/>
        <v>0</v>
      </c>
      <c r="BO39" s="494">
        <f t="shared" si="19"/>
        <v>0</v>
      </c>
      <c r="BP39" s="494">
        <f t="shared" si="19"/>
        <v>0</v>
      </c>
      <c r="BQ39" s="494">
        <f t="shared" ref="BQ39:CV39" si="20">SUM(BQ33:BQ38)</f>
        <v>0</v>
      </c>
      <c r="BR39" s="494">
        <f t="shared" si="20"/>
        <v>0</v>
      </c>
      <c r="BS39" s="494">
        <f t="shared" si="20"/>
        <v>0</v>
      </c>
      <c r="BT39" s="494">
        <f t="shared" si="20"/>
        <v>0</v>
      </c>
      <c r="BU39" s="494">
        <f t="shared" si="20"/>
        <v>0</v>
      </c>
      <c r="BV39" s="494">
        <f t="shared" si="20"/>
        <v>0</v>
      </c>
      <c r="BW39" s="494">
        <f t="shared" si="20"/>
        <v>0</v>
      </c>
      <c r="BX39" s="494">
        <f t="shared" si="20"/>
        <v>0</v>
      </c>
      <c r="BY39" s="494">
        <f t="shared" si="20"/>
        <v>0</v>
      </c>
      <c r="BZ39" s="494">
        <f t="shared" si="20"/>
        <v>0</v>
      </c>
      <c r="CA39" s="494">
        <f t="shared" si="20"/>
        <v>0</v>
      </c>
      <c r="CB39" s="494">
        <f t="shared" si="20"/>
        <v>0</v>
      </c>
      <c r="CC39" s="494">
        <f t="shared" si="20"/>
        <v>0</v>
      </c>
      <c r="CD39" s="494">
        <f t="shared" si="20"/>
        <v>0</v>
      </c>
      <c r="CE39" s="494">
        <f t="shared" si="20"/>
        <v>0</v>
      </c>
      <c r="CF39" s="494">
        <f t="shared" si="20"/>
        <v>0</v>
      </c>
      <c r="CG39" s="494">
        <f t="shared" si="20"/>
        <v>0</v>
      </c>
      <c r="CH39" s="494">
        <f t="shared" si="20"/>
        <v>0</v>
      </c>
      <c r="CI39" s="494">
        <f t="shared" si="20"/>
        <v>0</v>
      </c>
      <c r="CJ39" s="494">
        <f t="shared" si="20"/>
        <v>0</v>
      </c>
      <c r="CK39" s="494">
        <f t="shared" si="20"/>
        <v>0</v>
      </c>
      <c r="CL39" s="494">
        <f t="shared" si="20"/>
        <v>0</v>
      </c>
      <c r="CM39" s="494">
        <f t="shared" si="20"/>
        <v>0</v>
      </c>
      <c r="CN39" s="494">
        <f t="shared" si="20"/>
        <v>0</v>
      </c>
      <c r="CO39" s="494">
        <f t="shared" si="20"/>
        <v>0</v>
      </c>
      <c r="CP39" s="494">
        <f t="shared" si="20"/>
        <v>0</v>
      </c>
      <c r="CQ39" s="494">
        <f t="shared" si="20"/>
        <v>0</v>
      </c>
      <c r="CR39" s="494">
        <f t="shared" si="20"/>
        <v>0</v>
      </c>
      <c r="CS39" s="494">
        <f t="shared" si="20"/>
        <v>0</v>
      </c>
      <c r="CT39" s="494">
        <f t="shared" si="20"/>
        <v>0</v>
      </c>
      <c r="CU39" s="494">
        <f t="shared" si="20"/>
        <v>0</v>
      </c>
      <c r="CV39" s="494">
        <f t="shared" si="20"/>
        <v>0</v>
      </c>
      <c r="CW39" s="494">
        <f t="shared" ref="CW39:DU39" si="21">SUM(CW33:CW38)</f>
        <v>0</v>
      </c>
      <c r="CX39" s="494">
        <f t="shared" si="21"/>
        <v>0</v>
      </c>
      <c r="CY39" s="494">
        <f t="shared" si="21"/>
        <v>0</v>
      </c>
      <c r="CZ39" s="494">
        <f t="shared" si="21"/>
        <v>0</v>
      </c>
      <c r="DA39" s="494">
        <f t="shared" si="21"/>
        <v>0</v>
      </c>
      <c r="DB39" s="494">
        <f t="shared" si="21"/>
        <v>0</v>
      </c>
      <c r="DC39" s="494">
        <f t="shared" si="21"/>
        <v>0</v>
      </c>
      <c r="DD39" s="494">
        <f t="shared" si="21"/>
        <v>0</v>
      </c>
      <c r="DE39" s="494">
        <f t="shared" si="21"/>
        <v>0</v>
      </c>
      <c r="DF39" s="494">
        <f t="shared" si="21"/>
        <v>0</v>
      </c>
      <c r="DG39" s="494">
        <f t="shared" si="21"/>
        <v>0</v>
      </c>
      <c r="DH39" s="494">
        <f t="shared" si="21"/>
        <v>0</v>
      </c>
      <c r="DI39" s="494">
        <f t="shared" si="21"/>
        <v>0</v>
      </c>
      <c r="DJ39" s="494">
        <f t="shared" si="21"/>
        <v>0</v>
      </c>
      <c r="DK39" s="494">
        <f t="shared" si="21"/>
        <v>0</v>
      </c>
      <c r="DL39" s="494">
        <f t="shared" si="21"/>
        <v>0</v>
      </c>
      <c r="DM39" s="494">
        <f t="shared" si="21"/>
        <v>0</v>
      </c>
      <c r="DN39" s="494">
        <f t="shared" si="21"/>
        <v>0</v>
      </c>
      <c r="DO39" s="494">
        <f t="shared" si="21"/>
        <v>0</v>
      </c>
      <c r="DP39" s="494">
        <f t="shared" si="21"/>
        <v>0</v>
      </c>
      <c r="DQ39" s="494">
        <f t="shared" si="21"/>
        <v>0</v>
      </c>
      <c r="DR39" s="494">
        <f t="shared" si="21"/>
        <v>0</v>
      </c>
      <c r="DS39" s="494">
        <f t="shared" si="21"/>
        <v>0</v>
      </c>
      <c r="DT39" s="494">
        <f t="shared" si="21"/>
        <v>0</v>
      </c>
      <c r="DU39" s="494">
        <f t="shared" si="21"/>
        <v>0</v>
      </c>
    </row>
    <row r="40" spans="1:125" s="387" customFormat="1" ht="11.25" customHeight="1">
      <c r="A40" s="424" t="s">
        <v>634</v>
      </c>
      <c r="B40" s="424" t="s">
        <v>638</v>
      </c>
      <c r="D40" s="446">
        <f t="shared" si="13"/>
        <v>-11761384.432900477</v>
      </c>
      <c r="E40" s="494">
        <f t="shared" ref="E40:AJ40" si="22">SUM(E32,E39)</f>
        <v>-2172546.7646330753</v>
      </c>
      <c r="F40" s="494">
        <f t="shared" si="22"/>
        <v>-2172546.7646330753</v>
      </c>
      <c r="G40" s="494">
        <f t="shared" si="22"/>
        <v>-2172546.7646330753</v>
      </c>
      <c r="H40" s="494">
        <f t="shared" si="22"/>
        <v>-2172546.7646330753</v>
      </c>
      <c r="I40" s="494">
        <f t="shared" si="22"/>
        <v>-2172546.7646330753</v>
      </c>
      <c r="J40" s="494">
        <f t="shared" si="22"/>
        <v>-236813.66500000001</v>
      </c>
      <c r="K40" s="494">
        <f t="shared" si="22"/>
        <v>-129400.4525</v>
      </c>
      <c r="L40" s="494">
        <f t="shared" si="22"/>
        <v>-129400.4525</v>
      </c>
      <c r="M40" s="494">
        <f t="shared" si="22"/>
        <v>-129400.4525</v>
      </c>
      <c r="N40" s="494">
        <f t="shared" si="22"/>
        <v>-129400.4525</v>
      </c>
      <c r="O40" s="494">
        <f t="shared" si="22"/>
        <v>-129400.4525</v>
      </c>
      <c r="P40" s="494">
        <f t="shared" si="22"/>
        <v>-129400.4525</v>
      </c>
      <c r="Q40" s="494">
        <f t="shared" si="22"/>
        <v>-129400.4525</v>
      </c>
      <c r="R40" s="494">
        <f t="shared" si="22"/>
        <v>-129400.4525</v>
      </c>
      <c r="S40" s="494">
        <f t="shared" si="22"/>
        <v>-129400.4525</v>
      </c>
      <c r="T40" s="494">
        <f t="shared" si="22"/>
        <v>-129400.4525</v>
      </c>
      <c r="U40" s="494">
        <f t="shared" si="22"/>
        <v>-129400.4525</v>
      </c>
      <c r="V40" s="494">
        <f t="shared" si="22"/>
        <v>-129400.4525</v>
      </c>
      <c r="W40" s="494">
        <f t="shared" si="22"/>
        <v>-129400.4525</v>
      </c>
      <c r="X40" s="494">
        <f t="shared" si="22"/>
        <v>-129400.4525</v>
      </c>
      <c r="Y40" s="494">
        <f t="shared" si="22"/>
        <v>-129400.4525</v>
      </c>
      <c r="Z40" s="494">
        <f t="shared" si="22"/>
        <v>-129400.4525</v>
      </c>
      <c r="AA40" s="494">
        <f t="shared" si="22"/>
        <v>-129400.4525</v>
      </c>
      <c r="AB40" s="494">
        <f t="shared" si="22"/>
        <v>-129400.4525</v>
      </c>
      <c r="AC40" s="494">
        <f t="shared" si="22"/>
        <v>-129400.4525</v>
      </c>
      <c r="AD40" s="494">
        <f t="shared" si="22"/>
        <v>-149635.00237500001</v>
      </c>
      <c r="AE40" s="494">
        <f t="shared" si="22"/>
        <v>-149635.00237500001</v>
      </c>
      <c r="AF40" s="494">
        <f t="shared" si="22"/>
        <v>-149635.00237500001</v>
      </c>
      <c r="AG40" s="494">
        <f t="shared" si="22"/>
        <v>-149635.00237500001</v>
      </c>
      <c r="AH40" s="494">
        <f t="shared" si="22"/>
        <v>-149635.00237500001</v>
      </c>
      <c r="AI40" s="494">
        <f t="shared" si="22"/>
        <v>-149635.00237500001</v>
      </c>
      <c r="AJ40" s="494">
        <f t="shared" si="22"/>
        <v>-149635.00237500001</v>
      </c>
      <c r="AK40" s="494">
        <f t="shared" ref="AK40:BP40" si="23">SUM(AK32,AK39)</f>
        <v>-149635.00237500001</v>
      </c>
      <c r="AL40" s="494">
        <f t="shared" si="23"/>
        <v>-149635.00237500001</v>
      </c>
      <c r="AM40" s="494">
        <f t="shared" si="23"/>
        <v>-149635.00237500001</v>
      </c>
      <c r="AN40" s="494">
        <f t="shared" si="23"/>
        <v>-149635.00237500001</v>
      </c>
      <c r="AO40" s="494">
        <f t="shared" si="23"/>
        <v>-149635.00237500001</v>
      </c>
      <c r="AP40" s="494">
        <f t="shared" si="23"/>
        <v>-149635.00237500001</v>
      </c>
      <c r="AQ40" s="494">
        <f t="shared" si="23"/>
        <v>-149635.00237500001</v>
      </c>
      <c r="AR40" s="494">
        <f t="shared" si="23"/>
        <v>-149635.00237500001</v>
      </c>
      <c r="AS40" s="494">
        <f t="shared" si="23"/>
        <v>-149635.00237500001</v>
      </c>
      <c r="AT40" s="494">
        <f t="shared" si="23"/>
        <v>-149635.00237500001</v>
      </c>
      <c r="AU40" s="494">
        <f t="shared" si="23"/>
        <v>-149635.00237500001</v>
      </c>
      <c r="AV40" s="494">
        <f t="shared" si="23"/>
        <v>-149635.00237500001</v>
      </c>
      <c r="AW40" s="494">
        <f t="shared" si="23"/>
        <v>-149635.00237500001</v>
      </c>
      <c r="AX40" s="494">
        <f t="shared" si="23"/>
        <v>-149635.00237500001</v>
      </c>
      <c r="AY40" s="494">
        <f t="shared" si="23"/>
        <v>-149635.00237500001</v>
      </c>
      <c r="AZ40" s="494">
        <f t="shared" si="23"/>
        <v>-149635.00237500001</v>
      </c>
      <c r="BA40" s="494">
        <f t="shared" si="23"/>
        <v>-149635.00237500001</v>
      </c>
      <c r="BB40" s="494">
        <f t="shared" si="23"/>
        <v>-149635.00237500001</v>
      </c>
      <c r="BC40" s="494">
        <f t="shared" si="23"/>
        <v>-149635.00237500001</v>
      </c>
      <c r="BD40" s="494">
        <f t="shared" si="23"/>
        <v>-149635.00237500001</v>
      </c>
      <c r="BE40" s="494">
        <f t="shared" si="23"/>
        <v>-149635.00237500001</v>
      </c>
      <c r="BF40" s="494">
        <f t="shared" si="23"/>
        <v>-149635.00237500001</v>
      </c>
      <c r="BG40" s="494">
        <f t="shared" si="23"/>
        <v>-149635.00237500001</v>
      </c>
      <c r="BH40" s="494">
        <f t="shared" si="23"/>
        <v>-149635.00237500001</v>
      </c>
      <c r="BI40" s="494">
        <f t="shared" si="23"/>
        <v>-149635.00237500001</v>
      </c>
      <c r="BJ40" s="494">
        <f t="shared" si="23"/>
        <v>-149635.00237500001</v>
      </c>
      <c r="BK40" s="494">
        <f t="shared" si="23"/>
        <v>-149635.00237500001</v>
      </c>
      <c r="BL40" s="494">
        <f t="shared" si="23"/>
        <v>4988049.902450013</v>
      </c>
      <c r="BM40" s="494">
        <f t="shared" si="23"/>
        <v>0</v>
      </c>
      <c r="BN40" s="494">
        <f t="shared" si="23"/>
        <v>0</v>
      </c>
      <c r="BO40" s="494">
        <f t="shared" si="23"/>
        <v>0</v>
      </c>
      <c r="BP40" s="494">
        <f t="shared" si="23"/>
        <v>0</v>
      </c>
      <c r="BQ40" s="494">
        <f t="shared" ref="BQ40:CV40" si="24">SUM(BQ32,BQ39)</f>
        <v>0</v>
      </c>
      <c r="BR40" s="494">
        <f t="shared" si="24"/>
        <v>0</v>
      </c>
      <c r="BS40" s="494">
        <f t="shared" si="24"/>
        <v>0</v>
      </c>
      <c r="BT40" s="494">
        <f t="shared" si="24"/>
        <v>0</v>
      </c>
      <c r="BU40" s="494">
        <f t="shared" si="24"/>
        <v>0</v>
      </c>
      <c r="BV40" s="494">
        <f t="shared" si="24"/>
        <v>0</v>
      </c>
      <c r="BW40" s="494">
        <f t="shared" si="24"/>
        <v>0</v>
      </c>
      <c r="BX40" s="494">
        <f t="shared" si="24"/>
        <v>0</v>
      </c>
      <c r="BY40" s="494">
        <f t="shared" si="24"/>
        <v>0</v>
      </c>
      <c r="BZ40" s="494">
        <f t="shared" si="24"/>
        <v>0</v>
      </c>
      <c r="CA40" s="494">
        <f t="shared" si="24"/>
        <v>0</v>
      </c>
      <c r="CB40" s="494">
        <f t="shared" si="24"/>
        <v>0</v>
      </c>
      <c r="CC40" s="494">
        <f t="shared" si="24"/>
        <v>0</v>
      </c>
      <c r="CD40" s="494">
        <f t="shared" si="24"/>
        <v>0</v>
      </c>
      <c r="CE40" s="494">
        <f t="shared" si="24"/>
        <v>0</v>
      </c>
      <c r="CF40" s="494">
        <f t="shared" si="24"/>
        <v>0</v>
      </c>
      <c r="CG40" s="494">
        <f t="shared" si="24"/>
        <v>0</v>
      </c>
      <c r="CH40" s="494">
        <f t="shared" si="24"/>
        <v>0</v>
      </c>
      <c r="CI40" s="494">
        <f t="shared" si="24"/>
        <v>0</v>
      </c>
      <c r="CJ40" s="494">
        <f t="shared" si="24"/>
        <v>0</v>
      </c>
      <c r="CK40" s="494">
        <f t="shared" si="24"/>
        <v>0</v>
      </c>
      <c r="CL40" s="494">
        <f t="shared" si="24"/>
        <v>0</v>
      </c>
      <c r="CM40" s="494">
        <f t="shared" si="24"/>
        <v>0</v>
      </c>
      <c r="CN40" s="494">
        <f t="shared" si="24"/>
        <v>0</v>
      </c>
      <c r="CO40" s="494">
        <f t="shared" si="24"/>
        <v>0</v>
      </c>
      <c r="CP40" s="494">
        <f t="shared" si="24"/>
        <v>0</v>
      </c>
      <c r="CQ40" s="494">
        <f t="shared" si="24"/>
        <v>0</v>
      </c>
      <c r="CR40" s="494">
        <f t="shared" si="24"/>
        <v>0</v>
      </c>
      <c r="CS40" s="494">
        <f t="shared" si="24"/>
        <v>0</v>
      </c>
      <c r="CT40" s="494">
        <f t="shared" si="24"/>
        <v>0</v>
      </c>
      <c r="CU40" s="494">
        <f t="shared" si="24"/>
        <v>0</v>
      </c>
      <c r="CV40" s="494">
        <f t="shared" si="24"/>
        <v>0</v>
      </c>
      <c r="CW40" s="494">
        <f t="shared" ref="CW40:DU40" si="25">SUM(CW32,CW39)</f>
        <v>0</v>
      </c>
      <c r="CX40" s="494">
        <f t="shared" si="25"/>
        <v>0</v>
      </c>
      <c r="CY40" s="494">
        <f t="shared" si="25"/>
        <v>0</v>
      </c>
      <c r="CZ40" s="494">
        <f t="shared" si="25"/>
        <v>0</v>
      </c>
      <c r="DA40" s="494">
        <f t="shared" si="25"/>
        <v>0</v>
      </c>
      <c r="DB40" s="494">
        <f t="shared" si="25"/>
        <v>0</v>
      </c>
      <c r="DC40" s="494">
        <f t="shared" si="25"/>
        <v>0</v>
      </c>
      <c r="DD40" s="494">
        <f t="shared" si="25"/>
        <v>0</v>
      </c>
      <c r="DE40" s="494">
        <f t="shared" si="25"/>
        <v>0</v>
      </c>
      <c r="DF40" s="494">
        <f t="shared" si="25"/>
        <v>0</v>
      </c>
      <c r="DG40" s="494">
        <f t="shared" si="25"/>
        <v>0</v>
      </c>
      <c r="DH40" s="494">
        <f t="shared" si="25"/>
        <v>0</v>
      </c>
      <c r="DI40" s="494">
        <f t="shared" si="25"/>
        <v>0</v>
      </c>
      <c r="DJ40" s="494">
        <f t="shared" si="25"/>
        <v>0</v>
      </c>
      <c r="DK40" s="494">
        <f t="shared" si="25"/>
        <v>0</v>
      </c>
      <c r="DL40" s="494">
        <f t="shared" si="25"/>
        <v>0</v>
      </c>
      <c r="DM40" s="494">
        <f t="shared" si="25"/>
        <v>0</v>
      </c>
      <c r="DN40" s="494">
        <f t="shared" si="25"/>
        <v>0</v>
      </c>
      <c r="DO40" s="494">
        <f t="shared" si="25"/>
        <v>0</v>
      </c>
      <c r="DP40" s="494">
        <f t="shared" si="25"/>
        <v>0</v>
      </c>
      <c r="DQ40" s="494">
        <f t="shared" si="25"/>
        <v>0</v>
      </c>
      <c r="DR40" s="494">
        <f t="shared" si="25"/>
        <v>0</v>
      </c>
      <c r="DS40" s="494">
        <f t="shared" si="25"/>
        <v>0</v>
      </c>
      <c r="DT40" s="494">
        <f t="shared" si="25"/>
        <v>0</v>
      </c>
      <c r="DU40" s="494">
        <f t="shared" si="25"/>
        <v>0</v>
      </c>
    </row>
    <row r="43" spans="1:125" s="381" customFormat="1" ht="11.25" customHeight="1">
      <c r="A43" s="379" t="s">
        <v>1036</v>
      </c>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c r="BL43" s="379"/>
      <c r="BM43" s="379"/>
      <c r="BN43" s="379"/>
      <c r="BO43" s="379"/>
      <c r="BP43" s="379"/>
      <c r="BQ43" s="379"/>
      <c r="BR43" s="379"/>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c r="CQ43" s="379"/>
      <c r="CR43" s="379"/>
      <c r="CS43" s="379"/>
      <c r="CT43" s="379"/>
      <c r="CU43" s="379"/>
      <c r="CV43" s="379"/>
      <c r="CW43" s="379"/>
      <c r="CX43" s="379"/>
      <c r="CY43" s="379"/>
      <c r="CZ43" s="379"/>
      <c r="DA43" s="379"/>
      <c r="DB43" s="379"/>
      <c r="DC43" s="379"/>
      <c r="DD43" s="379"/>
      <c r="DE43" s="379"/>
      <c r="DF43" s="379"/>
      <c r="DG43" s="379"/>
      <c r="DH43" s="379"/>
      <c r="DI43" s="379"/>
      <c r="DJ43" s="379"/>
      <c r="DK43" s="379"/>
      <c r="DL43" s="379"/>
      <c r="DM43" s="379"/>
      <c r="DN43" s="379"/>
      <c r="DO43" s="379"/>
      <c r="DP43" s="379"/>
      <c r="DQ43" s="379"/>
      <c r="DR43" s="379"/>
      <c r="DS43" s="379"/>
      <c r="DT43" s="379"/>
      <c r="DU43" s="379"/>
    </row>
    <row r="45" spans="1:125" ht="11.25" customHeight="1">
      <c r="A45" s="383" t="s">
        <v>126</v>
      </c>
      <c r="B45" s="389" t="s">
        <v>638</v>
      </c>
      <c r="D45" s="397">
        <f>NPV($C$7,E45:DU45)</f>
        <v>0</v>
      </c>
      <c r="E45" s="416">
        <f>IFERROR(IF(Ieņēmumi!$D$13="jā",Ieņēmumi!$D$20*Ieņēmumi!$D$21*Ieņēmumi!E18*'IIA Laika grafiks'!E70,0),"")</f>
        <v>0</v>
      </c>
      <c r="F45" s="416">
        <f>IFERROR(IF(Ieņēmumi!$D$13="jā",Ieņēmumi!$D$20*Ieņēmumi!$D$21*Ieņēmumi!F18*'IIA Laika grafiks'!F70,0),"")</f>
        <v>0</v>
      </c>
      <c r="G45" s="416">
        <f>IFERROR(IF(Ieņēmumi!$D$13="jā",Ieņēmumi!$D$20*Ieņēmumi!$D$21*Ieņēmumi!G18*'IIA Laika grafiks'!G70,0),"")</f>
        <v>0</v>
      </c>
      <c r="H45" s="416">
        <f>IFERROR(IF(Ieņēmumi!$D$13="jā",Ieņēmumi!$D$20*Ieņēmumi!$D$21*Ieņēmumi!H18*'IIA Laika grafiks'!H70,0),"")</f>
        <v>0</v>
      </c>
      <c r="I45" s="416">
        <f>IFERROR(IF(Ieņēmumi!$D$13="jā",Ieņēmumi!$D$20*Ieņēmumi!$D$21*Ieņēmumi!I18*'IIA Laika grafiks'!I70,0),"")</f>
        <v>0</v>
      </c>
      <c r="J45" s="416">
        <f>IFERROR(IF(Ieņēmumi!$D$13="jā",Ieņēmumi!$D$20*Ieņēmumi!$D$21*Ieņēmumi!J18*'IIA Laika grafiks'!J70,0),"")</f>
        <v>0</v>
      </c>
      <c r="K45" s="416">
        <f>IFERROR(IF(Ieņēmumi!$D$13="jā",Ieņēmumi!$D$20*Ieņēmumi!$D$21*Ieņēmumi!K18*'IIA Laika grafiks'!K70,0),"")</f>
        <v>0</v>
      </c>
      <c r="L45" s="416">
        <f>IFERROR(IF(Ieņēmumi!$D$13="jā",Ieņēmumi!$D$20*Ieņēmumi!$D$21*Ieņēmumi!L18*'IIA Laika grafiks'!L70,0),"")</f>
        <v>0</v>
      </c>
      <c r="M45" s="416">
        <f>IFERROR(IF(Ieņēmumi!$D$13="jā",Ieņēmumi!$D$20*Ieņēmumi!$D$21*Ieņēmumi!M18*'IIA Laika grafiks'!M70,0),"")</f>
        <v>0</v>
      </c>
      <c r="N45" s="416">
        <f>IFERROR(IF(Ieņēmumi!$D$13="jā",Ieņēmumi!$D$20*Ieņēmumi!$D$21*Ieņēmumi!N18*'IIA Laika grafiks'!N70,0),"")</f>
        <v>0</v>
      </c>
      <c r="O45" s="416">
        <f>IFERROR(IF(Ieņēmumi!$D$13="jā",Ieņēmumi!$D$20*Ieņēmumi!$D$21*Ieņēmumi!O18*'IIA Laika grafiks'!O70,0),"")</f>
        <v>0</v>
      </c>
      <c r="P45" s="416">
        <f>IFERROR(IF(Ieņēmumi!$D$13="jā",Ieņēmumi!$D$20*Ieņēmumi!$D$21*Ieņēmumi!P18*'IIA Laika grafiks'!P70,0),"")</f>
        <v>0</v>
      </c>
      <c r="Q45" s="416">
        <f>IFERROR(IF(Ieņēmumi!$D$13="jā",Ieņēmumi!$D$20*Ieņēmumi!$D$21*Ieņēmumi!Q18*'IIA Laika grafiks'!Q70,0),"")</f>
        <v>0</v>
      </c>
      <c r="R45" s="416">
        <f>IFERROR(IF(Ieņēmumi!$D$13="jā",Ieņēmumi!$D$20*Ieņēmumi!$D$21*Ieņēmumi!R18*'IIA Laika grafiks'!R70,0),"")</f>
        <v>0</v>
      </c>
      <c r="S45" s="416">
        <f>IFERROR(IF(Ieņēmumi!$D$13="jā",Ieņēmumi!$D$20*Ieņēmumi!$D$21*Ieņēmumi!S18*'IIA Laika grafiks'!S70,0),"")</f>
        <v>0</v>
      </c>
      <c r="T45" s="416">
        <f>IFERROR(IF(Ieņēmumi!$D$13="jā",Ieņēmumi!$D$20*Ieņēmumi!$D$21*Ieņēmumi!T18*'IIA Laika grafiks'!T70,0),"")</f>
        <v>0</v>
      </c>
      <c r="U45" s="416">
        <f>IFERROR(IF(Ieņēmumi!$D$13="jā",Ieņēmumi!$D$20*Ieņēmumi!$D$21*Ieņēmumi!U18*'IIA Laika grafiks'!U70,0),"")</f>
        <v>0</v>
      </c>
      <c r="V45" s="416">
        <f>IFERROR(IF(Ieņēmumi!$D$13="jā",Ieņēmumi!$D$20*Ieņēmumi!$D$21*Ieņēmumi!V18*'IIA Laika grafiks'!V70,0),"")</f>
        <v>0</v>
      </c>
      <c r="W45" s="416">
        <f>IFERROR(IF(Ieņēmumi!$D$13="jā",Ieņēmumi!$D$20*Ieņēmumi!$D$21*Ieņēmumi!W18*'IIA Laika grafiks'!W70,0),"")</f>
        <v>0</v>
      </c>
      <c r="X45" s="416">
        <f>IFERROR(IF(Ieņēmumi!$D$13="jā",Ieņēmumi!$D$20*Ieņēmumi!$D$21*Ieņēmumi!X18*'IIA Laika grafiks'!X70,0),"")</f>
        <v>0</v>
      </c>
      <c r="Y45" s="416">
        <f>IFERROR(IF(Ieņēmumi!$D$13="jā",Ieņēmumi!$D$20*Ieņēmumi!$D$21*Ieņēmumi!Y18*'IIA Laika grafiks'!Y70,0),"")</f>
        <v>0</v>
      </c>
      <c r="Z45" s="416">
        <f>IFERROR(IF(Ieņēmumi!$D$13="jā",Ieņēmumi!$D$20*Ieņēmumi!$D$21*Ieņēmumi!Z18*'IIA Laika grafiks'!Z70,0),"")</f>
        <v>0</v>
      </c>
      <c r="AA45" s="416">
        <f>IFERROR(IF(Ieņēmumi!$D$13="jā",Ieņēmumi!$D$20*Ieņēmumi!$D$21*Ieņēmumi!AA18*'IIA Laika grafiks'!AA70,0),"")</f>
        <v>0</v>
      </c>
      <c r="AB45" s="416">
        <f>IFERROR(IF(Ieņēmumi!$D$13="jā",Ieņēmumi!$D$20*Ieņēmumi!$D$21*Ieņēmumi!AB18*'IIA Laika grafiks'!AB70,0),"")</f>
        <v>0</v>
      </c>
      <c r="AC45" s="416">
        <f>IFERROR(IF(Ieņēmumi!$D$13="jā",Ieņēmumi!$D$20*Ieņēmumi!$D$21*Ieņēmumi!AC18*'IIA Laika grafiks'!AC70,0),"")</f>
        <v>0</v>
      </c>
      <c r="AD45" s="416">
        <f>IFERROR(IF(Ieņēmumi!$D$13="jā",Ieņēmumi!$D$20*Ieņēmumi!$D$21*Ieņēmumi!AD18*'IIA Laika grafiks'!AD70,0),"")</f>
        <v>0</v>
      </c>
      <c r="AE45" s="416">
        <f>IFERROR(IF(Ieņēmumi!$D$13="jā",Ieņēmumi!$D$20*Ieņēmumi!$D$21*Ieņēmumi!AE18*'IIA Laika grafiks'!AE70,0),"")</f>
        <v>0</v>
      </c>
      <c r="AF45" s="416">
        <f>IFERROR(IF(Ieņēmumi!$D$13="jā",Ieņēmumi!$D$20*Ieņēmumi!$D$21*Ieņēmumi!AF18*'IIA Laika grafiks'!AF70,0),"")</f>
        <v>0</v>
      </c>
      <c r="AG45" s="416">
        <f>IFERROR(IF(Ieņēmumi!$D$13="jā",Ieņēmumi!$D$20*Ieņēmumi!$D$21*Ieņēmumi!AG18*'IIA Laika grafiks'!AG70,0),"")</f>
        <v>0</v>
      </c>
      <c r="AH45" s="416">
        <f>IFERROR(IF(Ieņēmumi!$D$13="jā",Ieņēmumi!$D$20*Ieņēmumi!$D$21*Ieņēmumi!AH18*'IIA Laika grafiks'!AH70,0),"")</f>
        <v>0</v>
      </c>
      <c r="AI45" s="416">
        <f>IFERROR(IF(Ieņēmumi!$D$13="jā",Ieņēmumi!$D$20*Ieņēmumi!$D$21*Ieņēmumi!AI18*'IIA Laika grafiks'!AI70,0),"")</f>
        <v>0</v>
      </c>
      <c r="AJ45" s="416">
        <f>IFERROR(IF(Ieņēmumi!$D$13="jā",Ieņēmumi!$D$20*Ieņēmumi!$D$21*Ieņēmumi!AJ18*'IIA Laika grafiks'!AJ70,0),"")</f>
        <v>0</v>
      </c>
      <c r="AK45" s="416">
        <f>IFERROR(IF(Ieņēmumi!$D$13="jā",Ieņēmumi!$D$20*Ieņēmumi!$D$21*Ieņēmumi!AK18*'IIA Laika grafiks'!AK70,0),"")</f>
        <v>0</v>
      </c>
      <c r="AL45" s="416">
        <f>IFERROR(IF(Ieņēmumi!$D$13="jā",Ieņēmumi!$D$20*Ieņēmumi!$D$21*Ieņēmumi!AL18*'IIA Laika grafiks'!AL70,0),"")</f>
        <v>0</v>
      </c>
      <c r="AM45" s="416">
        <f>IFERROR(IF(Ieņēmumi!$D$13="jā",Ieņēmumi!$D$20*Ieņēmumi!$D$21*Ieņēmumi!AM18*'IIA Laika grafiks'!AM70,0),"")</f>
        <v>0</v>
      </c>
      <c r="AN45" s="416">
        <f>IFERROR(IF(Ieņēmumi!$D$13="jā",Ieņēmumi!$D$20*Ieņēmumi!$D$21*Ieņēmumi!AN18*'IIA Laika grafiks'!AN70,0),"")</f>
        <v>0</v>
      </c>
      <c r="AO45" s="416">
        <f>IFERROR(IF(Ieņēmumi!$D$13="jā",Ieņēmumi!$D$20*Ieņēmumi!$D$21*Ieņēmumi!AO18*'IIA Laika grafiks'!AO70,0),"")</f>
        <v>0</v>
      </c>
      <c r="AP45" s="416">
        <f>IFERROR(IF(Ieņēmumi!$D$13="jā",Ieņēmumi!$D$20*Ieņēmumi!$D$21*Ieņēmumi!AP18*'IIA Laika grafiks'!AP70,0),"")</f>
        <v>0</v>
      </c>
      <c r="AQ45" s="416">
        <f>IFERROR(IF(Ieņēmumi!$D$13="jā",Ieņēmumi!$D$20*Ieņēmumi!$D$21*Ieņēmumi!AQ18*'IIA Laika grafiks'!AQ70,0),"")</f>
        <v>0</v>
      </c>
      <c r="AR45" s="416">
        <f>IFERROR(IF(Ieņēmumi!$D$13="jā",Ieņēmumi!$D$20*Ieņēmumi!$D$21*Ieņēmumi!AR18*'IIA Laika grafiks'!AR70,0),"")</f>
        <v>0</v>
      </c>
      <c r="AS45" s="416">
        <f>IFERROR(IF(Ieņēmumi!$D$13="jā",Ieņēmumi!$D$20*Ieņēmumi!$D$21*Ieņēmumi!AS18*'IIA Laika grafiks'!AS70,0),"")</f>
        <v>0</v>
      </c>
      <c r="AT45" s="416">
        <f>IFERROR(IF(Ieņēmumi!$D$13="jā",Ieņēmumi!$D$20*Ieņēmumi!$D$21*Ieņēmumi!AT18*'IIA Laika grafiks'!AT70,0),"")</f>
        <v>0</v>
      </c>
      <c r="AU45" s="416">
        <f>IFERROR(IF(Ieņēmumi!$D$13="jā",Ieņēmumi!$D$20*Ieņēmumi!$D$21*Ieņēmumi!AU18*'IIA Laika grafiks'!AU70,0),"")</f>
        <v>0</v>
      </c>
      <c r="AV45" s="416">
        <f>IFERROR(IF(Ieņēmumi!$D$13="jā",Ieņēmumi!$D$20*Ieņēmumi!$D$21*Ieņēmumi!AV18*'IIA Laika grafiks'!AV70,0),"")</f>
        <v>0</v>
      </c>
      <c r="AW45" s="416">
        <f>IFERROR(IF(Ieņēmumi!$D$13="jā",Ieņēmumi!$D$20*Ieņēmumi!$D$21*Ieņēmumi!AW18*'IIA Laika grafiks'!AW70,0),"")</f>
        <v>0</v>
      </c>
      <c r="AX45" s="416">
        <f>IFERROR(IF(Ieņēmumi!$D$13="jā",Ieņēmumi!$D$20*Ieņēmumi!$D$21*Ieņēmumi!AX18*'IIA Laika grafiks'!AX70,0),"")</f>
        <v>0</v>
      </c>
      <c r="AY45" s="416">
        <f>IFERROR(IF(Ieņēmumi!$D$13="jā",Ieņēmumi!$D$20*Ieņēmumi!$D$21*Ieņēmumi!AY18*'IIA Laika grafiks'!AY70,0),"")</f>
        <v>0</v>
      </c>
      <c r="AZ45" s="416">
        <f>IFERROR(IF(Ieņēmumi!$D$13="jā",Ieņēmumi!$D$20*Ieņēmumi!$D$21*Ieņēmumi!AZ18*'IIA Laika grafiks'!AZ70,0),"")</f>
        <v>0</v>
      </c>
      <c r="BA45" s="416">
        <f>IFERROR(IF(Ieņēmumi!$D$13="jā",Ieņēmumi!$D$20*Ieņēmumi!$D$21*Ieņēmumi!BA18*'IIA Laika grafiks'!BA70,0),"")</f>
        <v>0</v>
      </c>
      <c r="BB45" s="416">
        <f>IFERROR(IF(Ieņēmumi!$D$13="jā",Ieņēmumi!$D$20*Ieņēmumi!$D$21*Ieņēmumi!BB18*'IIA Laika grafiks'!BB70,0),"")</f>
        <v>0</v>
      </c>
      <c r="BC45" s="416">
        <f>IFERROR(IF(Ieņēmumi!$D$13="jā",Ieņēmumi!$D$20*Ieņēmumi!$D$21*Ieņēmumi!BC18*'IIA Laika grafiks'!BC70,0),"")</f>
        <v>0</v>
      </c>
      <c r="BD45" s="416">
        <f>IFERROR(IF(Ieņēmumi!$D$13="jā",Ieņēmumi!$D$20*Ieņēmumi!$D$21*Ieņēmumi!BD18*'IIA Laika grafiks'!BD70,0),"")</f>
        <v>0</v>
      </c>
      <c r="BE45" s="416">
        <f>IFERROR(IF(Ieņēmumi!$D$13="jā",Ieņēmumi!$D$20*Ieņēmumi!$D$21*Ieņēmumi!BE18*'IIA Laika grafiks'!BE70,0),"")</f>
        <v>0</v>
      </c>
      <c r="BF45" s="416">
        <f>IFERROR(IF(Ieņēmumi!$D$13="jā",Ieņēmumi!$D$20*Ieņēmumi!$D$21*Ieņēmumi!BF18*'IIA Laika grafiks'!BF70,0),"")</f>
        <v>0</v>
      </c>
      <c r="BG45" s="416">
        <f>IFERROR(IF(Ieņēmumi!$D$13="jā",Ieņēmumi!$D$20*Ieņēmumi!$D$21*Ieņēmumi!BG18*'IIA Laika grafiks'!BG70,0),"")</f>
        <v>0</v>
      </c>
      <c r="BH45" s="416">
        <f>IFERROR(IF(Ieņēmumi!$D$13="jā",Ieņēmumi!$D$20*Ieņēmumi!$D$21*Ieņēmumi!BH18*'IIA Laika grafiks'!BH70,0),"")</f>
        <v>0</v>
      </c>
      <c r="BI45" s="416">
        <f>IFERROR(IF(Ieņēmumi!$D$13="jā",Ieņēmumi!$D$20*Ieņēmumi!$D$21*Ieņēmumi!BI18*'IIA Laika grafiks'!BI70,0),"")</f>
        <v>0</v>
      </c>
      <c r="BJ45" s="416">
        <f>IFERROR(IF(Ieņēmumi!$D$13="jā",Ieņēmumi!$D$20*Ieņēmumi!$D$21*Ieņēmumi!BJ18*'IIA Laika grafiks'!BJ70,0),"")</f>
        <v>0</v>
      </c>
      <c r="BK45" s="416">
        <f>IFERROR(IF(Ieņēmumi!$D$13="jā",Ieņēmumi!$D$20*Ieņēmumi!$D$21*Ieņēmumi!BK18*'IIA Laika grafiks'!BK70,0),"")</f>
        <v>0</v>
      </c>
      <c r="BL45" s="416">
        <f>IFERROR(IF(Ieņēmumi!$D$13="jā",Ieņēmumi!$D$20*Ieņēmumi!$D$21*Ieņēmumi!BL18*'IIA Laika grafiks'!BL70,0),"")</f>
        <v>0</v>
      </c>
      <c r="BM45" s="416">
        <f>IFERROR(IF(Ieņēmumi!$D$13="jā",Ieņēmumi!$D$20*Ieņēmumi!$D$21*Ieņēmumi!BM18*'IIA Laika grafiks'!BM70,0),"")</f>
        <v>0</v>
      </c>
      <c r="BN45" s="416">
        <f>IFERROR(IF(Ieņēmumi!$D$13="jā",Ieņēmumi!$D$20*Ieņēmumi!$D$21*Ieņēmumi!BN18*'IIA Laika grafiks'!BN70,0),"")</f>
        <v>0</v>
      </c>
      <c r="BO45" s="416">
        <f>IFERROR(IF(Ieņēmumi!$D$13="jā",Ieņēmumi!$D$20*Ieņēmumi!$D$21*Ieņēmumi!BO18*'IIA Laika grafiks'!BO70,0),"")</f>
        <v>0</v>
      </c>
      <c r="BP45" s="416">
        <f>IFERROR(IF(Ieņēmumi!$D$13="jā",Ieņēmumi!$D$20*Ieņēmumi!$D$21*Ieņēmumi!BP18*'IIA Laika grafiks'!BP70,0),"")</f>
        <v>0</v>
      </c>
      <c r="BQ45" s="416">
        <f>IFERROR(IF(Ieņēmumi!$D$13="jā",Ieņēmumi!$D$20*Ieņēmumi!$D$21*Ieņēmumi!BQ18*'IIA Laika grafiks'!BQ70,0),"")</f>
        <v>0</v>
      </c>
      <c r="BR45" s="416">
        <f>IFERROR(IF(Ieņēmumi!$D$13="jā",Ieņēmumi!$D$20*Ieņēmumi!$D$21*Ieņēmumi!BR18*'IIA Laika grafiks'!BR70,0),"")</f>
        <v>0</v>
      </c>
      <c r="BS45" s="416">
        <f>IFERROR(IF(Ieņēmumi!$D$13="jā",Ieņēmumi!$D$20*Ieņēmumi!$D$21*Ieņēmumi!BS18*'IIA Laika grafiks'!BS70,0),"")</f>
        <v>0</v>
      </c>
      <c r="BT45" s="416">
        <f>IFERROR(IF(Ieņēmumi!$D$13="jā",Ieņēmumi!$D$20*Ieņēmumi!$D$21*Ieņēmumi!BT18*'IIA Laika grafiks'!BT70,0),"")</f>
        <v>0</v>
      </c>
      <c r="BU45" s="416">
        <f>IFERROR(IF(Ieņēmumi!$D$13="jā",Ieņēmumi!$D$20*Ieņēmumi!$D$21*Ieņēmumi!BU18*'IIA Laika grafiks'!BU70,0),"")</f>
        <v>0</v>
      </c>
      <c r="BV45" s="416">
        <f>IFERROR(IF(Ieņēmumi!$D$13="jā",Ieņēmumi!$D$20*Ieņēmumi!$D$21*Ieņēmumi!BV18*'IIA Laika grafiks'!BV70,0),"")</f>
        <v>0</v>
      </c>
      <c r="BW45" s="416">
        <f>IFERROR(IF(Ieņēmumi!$D$13="jā",Ieņēmumi!$D$20*Ieņēmumi!$D$21*Ieņēmumi!BW18*'IIA Laika grafiks'!BW70,0),"")</f>
        <v>0</v>
      </c>
      <c r="BX45" s="416">
        <f>IFERROR(IF(Ieņēmumi!$D$13="jā",Ieņēmumi!$D$20*Ieņēmumi!$D$21*Ieņēmumi!BX18*'IIA Laika grafiks'!BX70,0),"")</f>
        <v>0</v>
      </c>
      <c r="BY45" s="416">
        <f>IFERROR(IF(Ieņēmumi!$D$13="jā",Ieņēmumi!$D$20*Ieņēmumi!$D$21*Ieņēmumi!BY18*'IIA Laika grafiks'!BY70,0),"")</f>
        <v>0</v>
      </c>
      <c r="BZ45" s="416">
        <f>IFERROR(IF(Ieņēmumi!$D$13="jā",Ieņēmumi!$D$20*Ieņēmumi!$D$21*Ieņēmumi!BZ18*'IIA Laika grafiks'!BZ70,0),"")</f>
        <v>0</v>
      </c>
      <c r="CA45" s="416">
        <f>IFERROR(IF(Ieņēmumi!$D$13="jā",Ieņēmumi!$D$20*Ieņēmumi!$D$21*Ieņēmumi!CA18*'IIA Laika grafiks'!CA70,0),"")</f>
        <v>0</v>
      </c>
      <c r="CB45" s="416">
        <f>IFERROR(IF(Ieņēmumi!$D$13="jā",Ieņēmumi!$D$20*Ieņēmumi!$D$21*Ieņēmumi!CB18*'IIA Laika grafiks'!CB70,0),"")</f>
        <v>0</v>
      </c>
      <c r="CC45" s="416">
        <f>IFERROR(IF(Ieņēmumi!$D$13="jā",Ieņēmumi!$D$20*Ieņēmumi!$D$21*Ieņēmumi!CC18*'IIA Laika grafiks'!CC70,0),"")</f>
        <v>0</v>
      </c>
      <c r="CD45" s="416">
        <f>IFERROR(IF(Ieņēmumi!$D$13="jā",Ieņēmumi!$D$20*Ieņēmumi!$D$21*Ieņēmumi!CD18*'IIA Laika grafiks'!CD70,0),"")</f>
        <v>0</v>
      </c>
      <c r="CE45" s="416">
        <f>IFERROR(IF(Ieņēmumi!$D$13="jā",Ieņēmumi!$D$20*Ieņēmumi!$D$21*Ieņēmumi!CE18*'IIA Laika grafiks'!CE70,0),"")</f>
        <v>0</v>
      </c>
      <c r="CF45" s="416">
        <f>IFERROR(IF(Ieņēmumi!$D$13="jā",Ieņēmumi!$D$20*Ieņēmumi!$D$21*Ieņēmumi!CF18*'IIA Laika grafiks'!CF70,0),"")</f>
        <v>0</v>
      </c>
      <c r="CG45" s="416">
        <f>IFERROR(IF(Ieņēmumi!$D$13="jā",Ieņēmumi!$D$20*Ieņēmumi!$D$21*Ieņēmumi!CG18*'IIA Laika grafiks'!CG70,0),"")</f>
        <v>0</v>
      </c>
      <c r="CH45" s="416">
        <f>IFERROR(IF(Ieņēmumi!$D$13="jā",Ieņēmumi!$D$20*Ieņēmumi!$D$21*Ieņēmumi!CH18*'IIA Laika grafiks'!CH70,0),"")</f>
        <v>0</v>
      </c>
      <c r="CI45" s="416">
        <f>IFERROR(IF(Ieņēmumi!$D$13="jā",Ieņēmumi!$D$20*Ieņēmumi!$D$21*Ieņēmumi!CI18*'IIA Laika grafiks'!CI70,0),"")</f>
        <v>0</v>
      </c>
      <c r="CJ45" s="416">
        <f>IFERROR(IF(Ieņēmumi!$D$13="jā",Ieņēmumi!$D$20*Ieņēmumi!$D$21*Ieņēmumi!CJ18*'IIA Laika grafiks'!CJ70,0),"")</f>
        <v>0</v>
      </c>
      <c r="CK45" s="416">
        <f>IFERROR(IF(Ieņēmumi!$D$13="jā",Ieņēmumi!$D$20*Ieņēmumi!$D$21*Ieņēmumi!CK18*'IIA Laika grafiks'!CK70,0),"")</f>
        <v>0</v>
      </c>
      <c r="CL45" s="416">
        <f>IFERROR(IF(Ieņēmumi!$D$13="jā",Ieņēmumi!$D$20*Ieņēmumi!$D$21*Ieņēmumi!CL18*'IIA Laika grafiks'!CL70,0),"")</f>
        <v>0</v>
      </c>
      <c r="CM45" s="416">
        <f>IFERROR(IF(Ieņēmumi!$D$13="jā",Ieņēmumi!$D$20*Ieņēmumi!$D$21*Ieņēmumi!CM18*'IIA Laika grafiks'!CM70,0),"")</f>
        <v>0</v>
      </c>
      <c r="CN45" s="416">
        <f>IFERROR(IF(Ieņēmumi!$D$13="jā",Ieņēmumi!$D$20*Ieņēmumi!$D$21*Ieņēmumi!CN18*'IIA Laika grafiks'!CN70,0),"")</f>
        <v>0</v>
      </c>
      <c r="CO45" s="416">
        <f>IFERROR(IF(Ieņēmumi!$D$13="jā",Ieņēmumi!$D$20*Ieņēmumi!$D$21*Ieņēmumi!CO18*'IIA Laika grafiks'!CO70,0),"")</f>
        <v>0</v>
      </c>
      <c r="CP45" s="416">
        <f>IFERROR(IF(Ieņēmumi!$D$13="jā",Ieņēmumi!$D$20*Ieņēmumi!$D$21*Ieņēmumi!CP18*'IIA Laika grafiks'!CP70,0),"")</f>
        <v>0</v>
      </c>
      <c r="CQ45" s="416">
        <f>IFERROR(IF(Ieņēmumi!$D$13="jā",Ieņēmumi!$D$20*Ieņēmumi!$D$21*Ieņēmumi!CQ18*'IIA Laika grafiks'!CQ70,0),"")</f>
        <v>0</v>
      </c>
      <c r="CR45" s="416">
        <f>IFERROR(IF(Ieņēmumi!$D$13="jā",Ieņēmumi!$D$20*Ieņēmumi!$D$21*Ieņēmumi!CR18*'IIA Laika grafiks'!CR70,0),"")</f>
        <v>0</v>
      </c>
      <c r="CS45" s="416">
        <f>IFERROR(IF(Ieņēmumi!$D$13="jā",Ieņēmumi!$D$20*Ieņēmumi!$D$21*Ieņēmumi!CS18*'IIA Laika grafiks'!CS70,0),"")</f>
        <v>0</v>
      </c>
      <c r="CT45" s="416">
        <f>IFERROR(IF(Ieņēmumi!$D$13="jā",Ieņēmumi!$D$20*Ieņēmumi!$D$21*Ieņēmumi!CT18*'IIA Laika grafiks'!CT70,0),"")</f>
        <v>0</v>
      </c>
      <c r="CU45" s="416">
        <f>IFERROR(IF(Ieņēmumi!$D$13="jā",Ieņēmumi!$D$20*Ieņēmumi!$D$21*Ieņēmumi!CU18*'IIA Laika grafiks'!CU70,0),"")</f>
        <v>0</v>
      </c>
      <c r="CV45" s="416">
        <f>IFERROR(IF(Ieņēmumi!$D$13="jā",Ieņēmumi!$D$20*Ieņēmumi!$D$21*Ieņēmumi!CV18*'IIA Laika grafiks'!CV70,0),"")</f>
        <v>0</v>
      </c>
      <c r="CW45" s="416">
        <f>IFERROR(IF(Ieņēmumi!$D$13="jā",Ieņēmumi!$D$20*Ieņēmumi!$D$21*Ieņēmumi!CW18*'IIA Laika grafiks'!CW70,0),"")</f>
        <v>0</v>
      </c>
      <c r="CX45" s="416">
        <f>IFERROR(IF(Ieņēmumi!$D$13="jā",Ieņēmumi!$D$20*Ieņēmumi!$D$21*Ieņēmumi!CX18*'IIA Laika grafiks'!CX70,0),"")</f>
        <v>0</v>
      </c>
      <c r="CY45" s="416">
        <f>IFERROR(IF(Ieņēmumi!$D$13="jā",Ieņēmumi!$D$20*Ieņēmumi!$D$21*Ieņēmumi!CY18*'IIA Laika grafiks'!CY70,0),"")</f>
        <v>0</v>
      </c>
      <c r="CZ45" s="416">
        <f>IFERROR(IF(Ieņēmumi!$D$13="jā",Ieņēmumi!$D$20*Ieņēmumi!$D$21*Ieņēmumi!CZ18*'IIA Laika grafiks'!CZ70,0),"")</f>
        <v>0</v>
      </c>
      <c r="DA45" s="416">
        <f>IFERROR(IF(Ieņēmumi!$D$13="jā",Ieņēmumi!$D$20*Ieņēmumi!$D$21*Ieņēmumi!DA18*'IIA Laika grafiks'!DA70,0),"")</f>
        <v>0</v>
      </c>
      <c r="DB45" s="416">
        <f>IFERROR(IF(Ieņēmumi!$D$13="jā",Ieņēmumi!$D$20*Ieņēmumi!$D$21*Ieņēmumi!DB18*'IIA Laika grafiks'!DB70,0),"")</f>
        <v>0</v>
      </c>
      <c r="DC45" s="416">
        <f>IFERROR(IF(Ieņēmumi!$D$13="jā",Ieņēmumi!$D$20*Ieņēmumi!$D$21*Ieņēmumi!DC18*'IIA Laika grafiks'!DC70,0),"")</f>
        <v>0</v>
      </c>
      <c r="DD45" s="416">
        <f>IFERROR(IF(Ieņēmumi!$D$13="jā",Ieņēmumi!$D$20*Ieņēmumi!$D$21*Ieņēmumi!DD18*'IIA Laika grafiks'!DD70,0),"")</f>
        <v>0</v>
      </c>
      <c r="DE45" s="416">
        <f>IFERROR(IF(Ieņēmumi!$D$13="jā",Ieņēmumi!$D$20*Ieņēmumi!$D$21*Ieņēmumi!DE18*'IIA Laika grafiks'!DE70,0),"")</f>
        <v>0</v>
      </c>
      <c r="DF45" s="416">
        <f>IFERROR(IF(Ieņēmumi!$D$13="jā",Ieņēmumi!$D$20*Ieņēmumi!$D$21*Ieņēmumi!DF18*'IIA Laika grafiks'!DF70,0),"")</f>
        <v>0</v>
      </c>
      <c r="DG45" s="416">
        <f>IFERROR(IF(Ieņēmumi!$D$13="jā",Ieņēmumi!$D$20*Ieņēmumi!$D$21*Ieņēmumi!DG18*'IIA Laika grafiks'!DG70,0),"")</f>
        <v>0</v>
      </c>
      <c r="DH45" s="416">
        <f>IFERROR(IF(Ieņēmumi!$D$13="jā",Ieņēmumi!$D$20*Ieņēmumi!$D$21*Ieņēmumi!DH18*'IIA Laika grafiks'!DH70,0),"")</f>
        <v>0</v>
      </c>
      <c r="DI45" s="416">
        <f>IFERROR(IF(Ieņēmumi!$D$13="jā",Ieņēmumi!$D$20*Ieņēmumi!$D$21*Ieņēmumi!DI18*'IIA Laika grafiks'!DI70,0),"")</f>
        <v>0</v>
      </c>
      <c r="DJ45" s="416">
        <f>IFERROR(IF(Ieņēmumi!$D$13="jā",Ieņēmumi!$D$20*Ieņēmumi!$D$21*Ieņēmumi!DJ18*'IIA Laika grafiks'!DJ70,0),"")</f>
        <v>0</v>
      </c>
      <c r="DK45" s="416">
        <f>IFERROR(IF(Ieņēmumi!$D$13="jā",Ieņēmumi!$D$20*Ieņēmumi!$D$21*Ieņēmumi!DK18*'IIA Laika grafiks'!DK70,0),"")</f>
        <v>0</v>
      </c>
      <c r="DL45" s="416">
        <f>IFERROR(IF(Ieņēmumi!$D$13="jā",Ieņēmumi!$D$20*Ieņēmumi!$D$21*Ieņēmumi!DL18*'IIA Laika grafiks'!DL70,0),"")</f>
        <v>0</v>
      </c>
      <c r="DM45" s="416">
        <f>IFERROR(IF(Ieņēmumi!$D$13="jā",Ieņēmumi!$D$20*Ieņēmumi!$D$21*Ieņēmumi!DM18*'IIA Laika grafiks'!DM70,0),"")</f>
        <v>0</v>
      </c>
      <c r="DN45" s="416">
        <f>IFERROR(IF(Ieņēmumi!$D$13="jā",Ieņēmumi!$D$20*Ieņēmumi!$D$21*Ieņēmumi!DN18*'IIA Laika grafiks'!DN70,0),"")</f>
        <v>0</v>
      </c>
      <c r="DO45" s="416">
        <f>IFERROR(IF(Ieņēmumi!$D$13="jā",Ieņēmumi!$D$20*Ieņēmumi!$D$21*Ieņēmumi!DO18*'IIA Laika grafiks'!DO70,0),"")</f>
        <v>0</v>
      </c>
      <c r="DP45" s="416">
        <f>IFERROR(IF(Ieņēmumi!$D$13="jā",Ieņēmumi!$D$20*Ieņēmumi!$D$21*Ieņēmumi!DP18*'IIA Laika grafiks'!DP70,0),"")</f>
        <v>0</v>
      </c>
      <c r="DQ45" s="416">
        <f>IFERROR(IF(Ieņēmumi!$D$13="jā",Ieņēmumi!$D$20*Ieņēmumi!$D$21*Ieņēmumi!DQ18*'IIA Laika grafiks'!DQ70,0),"")</f>
        <v>0</v>
      </c>
      <c r="DR45" s="416">
        <f>IFERROR(IF(Ieņēmumi!$D$13="jā",Ieņēmumi!$D$20*Ieņēmumi!$D$21*Ieņēmumi!DR18*'IIA Laika grafiks'!DR70,0),"")</f>
        <v>0</v>
      </c>
      <c r="DS45" s="416">
        <f>IFERROR(IF(Ieņēmumi!$D$13="jā",Ieņēmumi!$D$20*Ieņēmumi!$D$21*Ieņēmumi!DS18*'IIA Laika grafiks'!DS70,0),"")</f>
        <v>0</v>
      </c>
      <c r="DT45" s="416">
        <f>IFERROR(IF(Ieņēmumi!$D$13="jā",Ieņēmumi!$D$20*Ieņēmumi!$D$21*Ieņēmumi!DT18*'IIA Laika grafiks'!DT70,0),"")</f>
        <v>0</v>
      </c>
      <c r="DU45" s="416">
        <f>IFERROR(IF(Ieņēmumi!$D$13="jā",Ieņēmumi!$D$20*Ieņēmumi!$D$21*Ieņēmumi!DU18*'IIA Laika grafiks'!DU70,0),"")</f>
        <v>0</v>
      </c>
    </row>
    <row r="46" spans="1:125" ht="11.25" customHeight="1">
      <c r="A46" s="385" t="s">
        <v>635</v>
      </c>
      <c r="B46" s="396" t="s">
        <v>638</v>
      </c>
      <c r="C46" s="387"/>
      <c r="D46" s="446">
        <f t="shared" ref="D46:D54" si="26">NPV($C$7,E46:DU46)</f>
        <v>0</v>
      </c>
      <c r="E46" s="494">
        <f t="shared" ref="E46:BP46" si="27">SUM(E45:E45)</f>
        <v>0</v>
      </c>
      <c r="F46" s="494">
        <f t="shared" si="27"/>
        <v>0</v>
      </c>
      <c r="G46" s="494">
        <f t="shared" si="27"/>
        <v>0</v>
      </c>
      <c r="H46" s="494">
        <f t="shared" si="27"/>
        <v>0</v>
      </c>
      <c r="I46" s="494">
        <f t="shared" si="27"/>
        <v>0</v>
      </c>
      <c r="J46" s="494">
        <f t="shared" si="27"/>
        <v>0</v>
      </c>
      <c r="K46" s="494">
        <f t="shared" si="27"/>
        <v>0</v>
      </c>
      <c r="L46" s="494">
        <f t="shared" si="27"/>
        <v>0</v>
      </c>
      <c r="M46" s="494">
        <f t="shared" si="27"/>
        <v>0</v>
      </c>
      <c r="N46" s="494">
        <f t="shared" si="27"/>
        <v>0</v>
      </c>
      <c r="O46" s="494">
        <f t="shared" si="27"/>
        <v>0</v>
      </c>
      <c r="P46" s="494">
        <f t="shared" si="27"/>
        <v>0</v>
      </c>
      <c r="Q46" s="494">
        <f t="shared" si="27"/>
        <v>0</v>
      </c>
      <c r="R46" s="494">
        <f t="shared" si="27"/>
        <v>0</v>
      </c>
      <c r="S46" s="494">
        <f t="shared" si="27"/>
        <v>0</v>
      </c>
      <c r="T46" s="494">
        <f t="shared" si="27"/>
        <v>0</v>
      </c>
      <c r="U46" s="494">
        <f t="shared" si="27"/>
        <v>0</v>
      </c>
      <c r="V46" s="494">
        <f t="shared" si="27"/>
        <v>0</v>
      </c>
      <c r="W46" s="494">
        <f t="shared" si="27"/>
        <v>0</v>
      </c>
      <c r="X46" s="494">
        <f t="shared" si="27"/>
        <v>0</v>
      </c>
      <c r="Y46" s="494">
        <f t="shared" si="27"/>
        <v>0</v>
      </c>
      <c r="Z46" s="494">
        <f t="shared" si="27"/>
        <v>0</v>
      </c>
      <c r="AA46" s="494">
        <f t="shared" si="27"/>
        <v>0</v>
      </c>
      <c r="AB46" s="494">
        <f t="shared" si="27"/>
        <v>0</v>
      </c>
      <c r="AC46" s="494">
        <f t="shared" si="27"/>
        <v>0</v>
      </c>
      <c r="AD46" s="494">
        <f t="shared" si="27"/>
        <v>0</v>
      </c>
      <c r="AE46" s="494">
        <f t="shared" si="27"/>
        <v>0</v>
      </c>
      <c r="AF46" s="494">
        <f t="shared" si="27"/>
        <v>0</v>
      </c>
      <c r="AG46" s="494">
        <f t="shared" si="27"/>
        <v>0</v>
      </c>
      <c r="AH46" s="494">
        <f t="shared" si="27"/>
        <v>0</v>
      </c>
      <c r="AI46" s="494">
        <f t="shared" si="27"/>
        <v>0</v>
      </c>
      <c r="AJ46" s="494">
        <f t="shared" si="27"/>
        <v>0</v>
      </c>
      <c r="AK46" s="494">
        <f t="shared" si="27"/>
        <v>0</v>
      </c>
      <c r="AL46" s="494">
        <f t="shared" si="27"/>
        <v>0</v>
      </c>
      <c r="AM46" s="494">
        <f t="shared" si="27"/>
        <v>0</v>
      </c>
      <c r="AN46" s="494">
        <f t="shared" si="27"/>
        <v>0</v>
      </c>
      <c r="AO46" s="494">
        <f t="shared" si="27"/>
        <v>0</v>
      </c>
      <c r="AP46" s="494">
        <f t="shared" si="27"/>
        <v>0</v>
      </c>
      <c r="AQ46" s="494">
        <f t="shared" si="27"/>
        <v>0</v>
      </c>
      <c r="AR46" s="494">
        <f t="shared" si="27"/>
        <v>0</v>
      </c>
      <c r="AS46" s="494">
        <f t="shared" si="27"/>
        <v>0</v>
      </c>
      <c r="AT46" s="494">
        <f t="shared" si="27"/>
        <v>0</v>
      </c>
      <c r="AU46" s="494">
        <f t="shared" si="27"/>
        <v>0</v>
      </c>
      <c r="AV46" s="494">
        <f t="shared" si="27"/>
        <v>0</v>
      </c>
      <c r="AW46" s="494">
        <f t="shared" si="27"/>
        <v>0</v>
      </c>
      <c r="AX46" s="494">
        <f t="shared" si="27"/>
        <v>0</v>
      </c>
      <c r="AY46" s="494">
        <f t="shared" si="27"/>
        <v>0</v>
      </c>
      <c r="AZ46" s="494">
        <f t="shared" si="27"/>
        <v>0</v>
      </c>
      <c r="BA46" s="494">
        <f t="shared" si="27"/>
        <v>0</v>
      </c>
      <c r="BB46" s="494">
        <f t="shared" si="27"/>
        <v>0</v>
      </c>
      <c r="BC46" s="494">
        <f t="shared" si="27"/>
        <v>0</v>
      </c>
      <c r="BD46" s="494">
        <f t="shared" si="27"/>
        <v>0</v>
      </c>
      <c r="BE46" s="494">
        <f t="shared" si="27"/>
        <v>0</v>
      </c>
      <c r="BF46" s="494">
        <f t="shared" si="27"/>
        <v>0</v>
      </c>
      <c r="BG46" s="494">
        <f t="shared" si="27"/>
        <v>0</v>
      </c>
      <c r="BH46" s="494">
        <f t="shared" si="27"/>
        <v>0</v>
      </c>
      <c r="BI46" s="494">
        <f t="shared" si="27"/>
        <v>0</v>
      </c>
      <c r="BJ46" s="494">
        <f t="shared" si="27"/>
        <v>0</v>
      </c>
      <c r="BK46" s="494">
        <f t="shared" si="27"/>
        <v>0</v>
      </c>
      <c r="BL46" s="494">
        <f t="shared" si="27"/>
        <v>0</v>
      </c>
      <c r="BM46" s="494">
        <f t="shared" si="27"/>
        <v>0</v>
      </c>
      <c r="BN46" s="494">
        <f t="shared" si="27"/>
        <v>0</v>
      </c>
      <c r="BO46" s="494">
        <f t="shared" si="27"/>
        <v>0</v>
      </c>
      <c r="BP46" s="494">
        <f t="shared" si="27"/>
        <v>0</v>
      </c>
      <c r="BQ46" s="494">
        <f t="shared" ref="BQ46:DU46" si="28">SUM(BQ45:BQ45)</f>
        <v>0</v>
      </c>
      <c r="BR46" s="494">
        <f t="shared" si="28"/>
        <v>0</v>
      </c>
      <c r="BS46" s="494">
        <f t="shared" si="28"/>
        <v>0</v>
      </c>
      <c r="BT46" s="494">
        <f t="shared" si="28"/>
        <v>0</v>
      </c>
      <c r="BU46" s="494">
        <f t="shared" si="28"/>
        <v>0</v>
      </c>
      <c r="BV46" s="494">
        <f t="shared" si="28"/>
        <v>0</v>
      </c>
      <c r="BW46" s="494">
        <f t="shared" si="28"/>
        <v>0</v>
      </c>
      <c r="BX46" s="494">
        <f t="shared" si="28"/>
        <v>0</v>
      </c>
      <c r="BY46" s="494">
        <f t="shared" si="28"/>
        <v>0</v>
      </c>
      <c r="BZ46" s="494">
        <f t="shared" si="28"/>
        <v>0</v>
      </c>
      <c r="CA46" s="494">
        <f t="shared" si="28"/>
        <v>0</v>
      </c>
      <c r="CB46" s="494">
        <f t="shared" si="28"/>
        <v>0</v>
      </c>
      <c r="CC46" s="494">
        <f t="shared" si="28"/>
        <v>0</v>
      </c>
      <c r="CD46" s="494">
        <f t="shared" si="28"/>
        <v>0</v>
      </c>
      <c r="CE46" s="494">
        <f t="shared" si="28"/>
        <v>0</v>
      </c>
      <c r="CF46" s="494">
        <f t="shared" si="28"/>
        <v>0</v>
      </c>
      <c r="CG46" s="494">
        <f t="shared" si="28"/>
        <v>0</v>
      </c>
      <c r="CH46" s="494">
        <f t="shared" si="28"/>
        <v>0</v>
      </c>
      <c r="CI46" s="494">
        <f t="shared" si="28"/>
        <v>0</v>
      </c>
      <c r="CJ46" s="494">
        <f t="shared" si="28"/>
        <v>0</v>
      </c>
      <c r="CK46" s="494">
        <f t="shared" si="28"/>
        <v>0</v>
      </c>
      <c r="CL46" s="494">
        <f t="shared" si="28"/>
        <v>0</v>
      </c>
      <c r="CM46" s="494">
        <f t="shared" si="28"/>
        <v>0</v>
      </c>
      <c r="CN46" s="494">
        <f t="shared" si="28"/>
        <v>0</v>
      </c>
      <c r="CO46" s="494">
        <f t="shared" si="28"/>
        <v>0</v>
      </c>
      <c r="CP46" s="494">
        <f t="shared" si="28"/>
        <v>0</v>
      </c>
      <c r="CQ46" s="494">
        <f t="shared" si="28"/>
        <v>0</v>
      </c>
      <c r="CR46" s="494">
        <f t="shared" si="28"/>
        <v>0</v>
      </c>
      <c r="CS46" s="494">
        <f t="shared" si="28"/>
        <v>0</v>
      </c>
      <c r="CT46" s="494">
        <f t="shared" si="28"/>
        <v>0</v>
      </c>
      <c r="CU46" s="494">
        <f t="shared" si="28"/>
        <v>0</v>
      </c>
      <c r="CV46" s="494">
        <f t="shared" si="28"/>
        <v>0</v>
      </c>
      <c r="CW46" s="494">
        <f t="shared" si="28"/>
        <v>0</v>
      </c>
      <c r="CX46" s="494">
        <f t="shared" si="28"/>
        <v>0</v>
      </c>
      <c r="CY46" s="494">
        <f t="shared" si="28"/>
        <v>0</v>
      </c>
      <c r="CZ46" s="494">
        <f t="shared" si="28"/>
        <v>0</v>
      </c>
      <c r="DA46" s="494">
        <f t="shared" si="28"/>
        <v>0</v>
      </c>
      <c r="DB46" s="494">
        <f t="shared" si="28"/>
        <v>0</v>
      </c>
      <c r="DC46" s="494">
        <f t="shared" si="28"/>
        <v>0</v>
      </c>
      <c r="DD46" s="494">
        <f t="shared" si="28"/>
        <v>0</v>
      </c>
      <c r="DE46" s="494">
        <f t="shared" si="28"/>
        <v>0</v>
      </c>
      <c r="DF46" s="494">
        <f t="shared" si="28"/>
        <v>0</v>
      </c>
      <c r="DG46" s="494">
        <f t="shared" si="28"/>
        <v>0</v>
      </c>
      <c r="DH46" s="494">
        <f t="shared" si="28"/>
        <v>0</v>
      </c>
      <c r="DI46" s="494">
        <f t="shared" si="28"/>
        <v>0</v>
      </c>
      <c r="DJ46" s="494">
        <f t="shared" si="28"/>
        <v>0</v>
      </c>
      <c r="DK46" s="494">
        <f t="shared" si="28"/>
        <v>0</v>
      </c>
      <c r="DL46" s="494">
        <f t="shared" si="28"/>
        <v>0</v>
      </c>
      <c r="DM46" s="494">
        <f t="shared" si="28"/>
        <v>0</v>
      </c>
      <c r="DN46" s="494">
        <f t="shared" si="28"/>
        <v>0</v>
      </c>
      <c r="DO46" s="494">
        <f t="shared" si="28"/>
        <v>0</v>
      </c>
      <c r="DP46" s="494">
        <f t="shared" si="28"/>
        <v>0</v>
      </c>
      <c r="DQ46" s="494">
        <f t="shared" si="28"/>
        <v>0</v>
      </c>
      <c r="DR46" s="494">
        <f t="shared" si="28"/>
        <v>0</v>
      </c>
      <c r="DS46" s="494">
        <f t="shared" si="28"/>
        <v>0</v>
      </c>
      <c r="DT46" s="494">
        <f t="shared" si="28"/>
        <v>0</v>
      </c>
      <c r="DU46" s="494">
        <f t="shared" si="28"/>
        <v>0</v>
      </c>
    </row>
    <row r="47" spans="1:125" ht="11.25" customHeight="1">
      <c r="A47" s="383" t="s">
        <v>266</v>
      </c>
      <c r="B47" s="389" t="s">
        <v>638</v>
      </c>
      <c r="D47" s="397">
        <f t="shared" si="26"/>
        <v>-2759335.1687889155</v>
      </c>
      <c r="E47" s="689">
        <f>IF(E2&lt;='IIA Laika grafiks'!$D$54,-'IIA Papildus aprēķini'!E40,-'IIA Papildus aprēķini'!E118)*(1+Pieņēmumi!$E$24)</f>
        <v>-232830.62</v>
      </c>
      <c r="F47" s="689">
        <f>IF(F2&lt;='IIA Laika grafiks'!$D$54,-'IIA Papildus aprēķini'!F40,-'IIA Papildus aprēķini'!F118)*(1+Pieņēmumi!$E$24)</f>
        <v>-232830.62</v>
      </c>
      <c r="G47" s="689">
        <f>IF(G2&lt;='IIA Laika grafiks'!$D$54,-'IIA Papildus aprēķini'!G40,-'IIA Papildus aprēķini'!G118)*(1+Pieņēmumi!$E$24)</f>
        <v>-232830.62</v>
      </c>
      <c r="H47" s="689">
        <f>IF(H2&lt;='IIA Laika grafiks'!$D$54,-'IIA Papildus aprēķini'!H40,-'IIA Papildus aprēķini'!H118)*(1+Pieņēmumi!$E$24)</f>
        <v>-232830.62</v>
      </c>
      <c r="I47" s="689">
        <f>IF(I2&lt;='IIA Laika grafiks'!$D$54,-'IIA Papildus aprēķini'!I40,-'IIA Papildus aprēķini'!I118)*(1+Pieņēmumi!$E$24)</f>
        <v>-232830.62</v>
      </c>
      <c r="J47" s="689">
        <f>IF(J2&lt;='IIA Laika grafiks'!$D$54,-'IIA Papildus aprēķini'!J40,-'IIA Papildus aprēķini'!J118)*(1+Pieņēmumi!$E$24)</f>
        <v>-232830.62</v>
      </c>
      <c r="K47" s="689">
        <f>IF(K2&lt;='IIA Laika grafiks'!$D$54,-'IIA Papildus aprēķini'!K40,-'IIA Papildus aprēķini'!K118)*(1+Pieņēmumi!$E$24)</f>
        <v>-89098.604099999982</v>
      </c>
      <c r="L47" s="689">
        <f>IF(L2&lt;='IIA Laika grafiks'!$D$54,-'IIA Papildus aprēķini'!L40,-'IIA Papildus aprēķini'!L118)*(1+Pieņēmumi!$E$24)</f>
        <v>-89098.604099999982</v>
      </c>
      <c r="M47" s="689">
        <f>IF(M2&lt;='IIA Laika grafiks'!$D$54,-'IIA Papildus aprēķini'!M40,-'IIA Papildus aprēķini'!M118)*(1+Pieņēmumi!$E$24)</f>
        <v>-89098.604099999982</v>
      </c>
      <c r="N47" s="689">
        <f>IF(N2&lt;='IIA Laika grafiks'!$D$54,-'IIA Papildus aprēķini'!N40,-'IIA Papildus aprēķini'!N118)*(1+Pieņēmumi!$E$24)</f>
        <v>-89098.604099999982</v>
      </c>
      <c r="O47" s="689">
        <f>IF(O2&lt;='IIA Laika grafiks'!$D$54,-'IIA Papildus aprēķini'!O40,-'IIA Papildus aprēķini'!O118)*(1+Pieņēmumi!$E$24)</f>
        <v>-89098.604099999982</v>
      </c>
      <c r="P47" s="689">
        <f>IF(P2&lt;='IIA Laika grafiks'!$D$54,-'IIA Papildus aprēķini'!P40,-'IIA Papildus aprēķini'!P118)*(1+Pieņēmumi!$E$24)</f>
        <v>-89098.604099999982</v>
      </c>
      <c r="Q47" s="689">
        <f>IF(Q2&lt;='IIA Laika grafiks'!$D$54,-'IIA Papildus aprēķini'!Q40,-'IIA Papildus aprēķini'!Q118)*(1+Pieņēmumi!$E$24)</f>
        <v>-89098.604099999982</v>
      </c>
      <c r="R47" s="689">
        <f>IF(R2&lt;='IIA Laika grafiks'!$D$54,-'IIA Papildus aprēķini'!R40,-'IIA Papildus aprēķini'!R118)*(1+Pieņēmumi!$E$24)</f>
        <v>-89098.604099999982</v>
      </c>
      <c r="S47" s="689">
        <f>IF(S2&lt;='IIA Laika grafiks'!$D$54,-'IIA Papildus aprēķini'!S40,-'IIA Papildus aprēķini'!S118)*(1+Pieņēmumi!$E$24)</f>
        <v>-89098.604099999982</v>
      </c>
      <c r="T47" s="689">
        <f>IF(T2&lt;='IIA Laika grafiks'!$D$54,-'IIA Papildus aprēķini'!T40,-'IIA Papildus aprēķini'!T118)*(1+Pieņēmumi!$E$24)</f>
        <v>-89098.604099999982</v>
      </c>
      <c r="U47" s="689">
        <f>IF(U2&lt;='IIA Laika grafiks'!$D$54,-'IIA Papildus aprēķini'!U40,-'IIA Papildus aprēķini'!U118)*(1+Pieņēmumi!$E$24)</f>
        <v>-89098.604099999982</v>
      </c>
      <c r="V47" s="689">
        <f>IF(V2&lt;='IIA Laika grafiks'!$D$54,-'IIA Papildus aprēķini'!V40,-'IIA Papildus aprēķini'!V118)*(1+Pieņēmumi!$E$24)</f>
        <v>-89098.604099999982</v>
      </c>
      <c r="W47" s="689">
        <f>IF(W2&lt;='IIA Laika grafiks'!$D$54,-'IIA Papildus aprēķini'!W40,-'IIA Papildus aprēķini'!W118)*(1+Pieņēmumi!$E$24)</f>
        <v>-89098.604099999982</v>
      </c>
      <c r="X47" s="689">
        <f>IF(X2&lt;='IIA Laika grafiks'!$D$54,-'IIA Papildus aprēķini'!X40,-'IIA Papildus aprēķini'!X118)*(1+Pieņēmumi!$E$24)</f>
        <v>-88060.714499999987</v>
      </c>
      <c r="Y47" s="689">
        <f>IF(Y2&lt;='IIA Laika grafiks'!$D$54,-'IIA Papildus aprēķini'!Y40,-'IIA Papildus aprēķini'!Y118)*(1+Pieņēmumi!$E$24)</f>
        <v>-88060.714499999987</v>
      </c>
      <c r="Z47" s="689">
        <f>IF(Z2&lt;='IIA Laika grafiks'!$D$54,-'IIA Papildus aprēķini'!Z40,-'IIA Papildus aprēķini'!Z118)*(1+Pieņēmumi!$E$24)</f>
        <v>-88060.714499999987</v>
      </c>
      <c r="AA47" s="689">
        <f>IF(AA2&lt;='IIA Laika grafiks'!$D$54,-'IIA Papildus aprēķini'!AA40,-'IIA Papildus aprēķini'!AA118)*(1+Pieņēmumi!$E$24)</f>
        <v>-88060.714499999987</v>
      </c>
      <c r="AB47" s="689">
        <f>IF(AB2&lt;='IIA Laika grafiks'!$D$54,-'IIA Papildus aprēķini'!AB40,-'IIA Papildus aprēķini'!AB118)*(1+Pieņēmumi!$E$24)</f>
        <v>-88060.714499999987</v>
      </c>
      <c r="AC47" s="689">
        <f>IF(AC2&lt;='IIA Laika grafiks'!$D$54,-'IIA Papildus aprēķini'!AC40,-'IIA Papildus aprēķini'!AC118)*(1+Pieņēmumi!$E$24)</f>
        <v>-88060.714499999987</v>
      </c>
      <c r="AD47" s="689">
        <f>IF(AD2&lt;='IIA Laika grafiks'!$D$54,-'IIA Papildus aprēķini'!AD40,-'IIA Papildus aprēķini'!AD118)*(1+Pieņēmumi!$E$24)</f>
        <v>-88060.714499999987</v>
      </c>
      <c r="AE47" s="689">
        <f>IF(AE2&lt;='IIA Laika grafiks'!$D$54,-'IIA Papildus aprēķini'!AE40,-'IIA Papildus aprēķini'!AE118)*(1+Pieņēmumi!$E$24)</f>
        <v>-88060.714499999987</v>
      </c>
      <c r="AF47" s="689">
        <f>IF(AF2&lt;='IIA Laika grafiks'!$D$54,-'IIA Papildus aprēķini'!AF40,-'IIA Papildus aprēķini'!AF118)*(1+Pieņēmumi!$E$24)</f>
        <v>-88060.714499999987</v>
      </c>
      <c r="AG47" s="689">
        <f>IF(AG2&lt;='IIA Laika grafiks'!$D$54,-'IIA Papildus aprēķini'!AG40,-'IIA Papildus aprēķini'!AG118)*(1+Pieņēmumi!$E$24)</f>
        <v>-88060.714499999987</v>
      </c>
      <c r="AH47" s="689">
        <f>IF(AH2&lt;='IIA Laika grafiks'!$D$54,-'IIA Papildus aprēķini'!AH40,-'IIA Papildus aprēķini'!AH118)*(1+Pieņēmumi!$E$24)</f>
        <v>-88060.714499999987</v>
      </c>
      <c r="AI47" s="689">
        <f>IF(AI2&lt;='IIA Laika grafiks'!$D$54,-'IIA Papildus aprēķini'!AI40,-'IIA Papildus aprēķini'!AI118)*(1+Pieņēmumi!$E$24)</f>
        <v>-88060.714499999987</v>
      </c>
      <c r="AJ47" s="689">
        <f>IF(AJ2&lt;='IIA Laika grafiks'!$D$54,-'IIA Papildus aprēķini'!AJ40,-'IIA Papildus aprēķini'!AJ118)*(1+Pieņēmumi!$E$24)</f>
        <v>-88060.714499999987</v>
      </c>
      <c r="AK47" s="689">
        <f>IF(AK2&lt;='IIA Laika grafiks'!$D$54,-'IIA Papildus aprēķini'!AK40,-'IIA Papildus aprēķini'!AK118)*(1+Pieņēmumi!$E$24)</f>
        <v>-88060.714499999987</v>
      </c>
      <c r="AL47" s="689">
        <f>IF(AL2&lt;='IIA Laika grafiks'!$D$54,-'IIA Papildus aprēķini'!AL40,-'IIA Papildus aprēķini'!AL118)*(1+Pieņēmumi!$E$24)</f>
        <v>-88060.714499999987</v>
      </c>
      <c r="AM47" s="689">
        <f>IF(AM2&lt;='IIA Laika grafiks'!$D$54,-'IIA Papildus aprēķini'!AM40,-'IIA Papildus aprēķini'!AM118)*(1+Pieņēmumi!$E$24)</f>
        <v>-88060.714499999987</v>
      </c>
      <c r="AN47" s="689">
        <f>IF(AN2&lt;='IIA Laika grafiks'!$D$54,-'IIA Papildus aprēķini'!AN40,-'IIA Papildus aprēķini'!AN118)*(1+Pieņēmumi!$E$24)</f>
        <v>-88060.714499999987</v>
      </c>
      <c r="AO47" s="689">
        <f>IF(AO2&lt;='IIA Laika grafiks'!$D$54,-'IIA Papildus aprēķini'!AO40,-'IIA Papildus aprēķini'!AO118)*(1+Pieņēmumi!$E$24)</f>
        <v>-88060.714499999987</v>
      </c>
      <c r="AP47" s="689">
        <f>IF(AP2&lt;='IIA Laika grafiks'!$D$54,-'IIA Papildus aprēķini'!AP40,-'IIA Papildus aprēķini'!AP118)*(1+Pieņēmumi!$E$24)</f>
        <v>-88060.714499999987</v>
      </c>
      <c r="AQ47" s="689">
        <f>IF(AQ2&lt;='IIA Laika grafiks'!$D$54,-'IIA Papildus aprēķini'!AQ40,-'IIA Papildus aprēķini'!AQ118)*(1+Pieņēmumi!$E$24)</f>
        <v>-88060.714499999987</v>
      </c>
      <c r="AR47" s="689">
        <f>IF(AR2&lt;='IIA Laika grafiks'!$D$54,-'IIA Papildus aprēķini'!AR40,-'IIA Papildus aprēķini'!AR118)*(1+Pieņēmumi!$E$24)</f>
        <v>-88060.714499999987</v>
      </c>
      <c r="AS47" s="689">
        <f>IF(AS2&lt;='IIA Laika grafiks'!$D$54,-'IIA Papildus aprēķini'!AS40,-'IIA Papildus aprēķini'!AS118)*(1+Pieņēmumi!$E$24)</f>
        <v>-88060.714499999987</v>
      </c>
      <c r="AT47" s="689">
        <f>IF(AT2&lt;='IIA Laika grafiks'!$D$54,-'IIA Papildus aprēķini'!AT40,-'IIA Papildus aprēķini'!AT118)*(1+Pieņēmumi!$E$24)</f>
        <v>-88060.714499999987</v>
      </c>
      <c r="AU47" s="689">
        <f>IF(AU2&lt;='IIA Laika grafiks'!$D$54,-'IIA Papildus aprēķini'!AU40,-'IIA Papildus aprēķini'!AU118)*(1+Pieņēmumi!$E$24)</f>
        <v>-88060.714499999987</v>
      </c>
      <c r="AV47" s="689">
        <f>IF(AV2&lt;='IIA Laika grafiks'!$D$54,-'IIA Papildus aprēķini'!AV40,-'IIA Papildus aprēķini'!AV118)*(1+Pieņēmumi!$E$24)</f>
        <v>-88060.714499999987</v>
      </c>
      <c r="AW47" s="689">
        <f>IF(AW2&lt;='IIA Laika grafiks'!$D$54,-'IIA Papildus aprēķini'!AW40,-'IIA Papildus aprēķini'!AW118)*(1+Pieņēmumi!$E$24)</f>
        <v>-88060.714499999987</v>
      </c>
      <c r="AX47" s="689">
        <f>IF(AX2&lt;='IIA Laika grafiks'!$D$54,-'IIA Papildus aprēķini'!AX40,-'IIA Papildus aprēķini'!AX118)*(1+Pieņēmumi!$E$24)</f>
        <v>-88060.714499999987</v>
      </c>
      <c r="AY47" s="689">
        <f>IF(AY2&lt;='IIA Laika grafiks'!$D$54,-'IIA Papildus aprēķini'!AY40,-'IIA Papildus aprēķini'!AY118)*(1+Pieņēmumi!$E$24)</f>
        <v>-88060.714499999987</v>
      </c>
      <c r="AZ47" s="689">
        <f>IF(AZ2&lt;='IIA Laika grafiks'!$D$54,-'IIA Papildus aprēķini'!AZ40,-'IIA Papildus aprēķini'!AZ118)*(1+Pieņēmumi!$E$24)</f>
        <v>-88060.714499999987</v>
      </c>
      <c r="BA47" s="689">
        <f>IF(BA2&lt;='IIA Laika grafiks'!$D$54,-'IIA Papildus aprēķini'!BA40,-'IIA Papildus aprēķini'!BA118)*(1+Pieņēmumi!$E$24)</f>
        <v>-88060.714499999987</v>
      </c>
      <c r="BB47" s="689">
        <f>IF(BB2&lt;='IIA Laika grafiks'!$D$54,-'IIA Papildus aprēķini'!BB40,-'IIA Papildus aprēķini'!BB118)*(1+Pieņēmumi!$E$24)</f>
        <v>-88060.714499999987</v>
      </c>
      <c r="BC47" s="689">
        <f>IF(BC2&lt;='IIA Laika grafiks'!$D$54,-'IIA Papildus aprēķini'!BC40,-'IIA Papildus aprēķini'!BC118)*(1+Pieņēmumi!$E$24)</f>
        <v>-88060.714499999987</v>
      </c>
      <c r="BD47" s="689">
        <f>IF(BD2&lt;='IIA Laika grafiks'!$D$54,-'IIA Papildus aprēķini'!BD40,-'IIA Papildus aprēķini'!BD118)*(1+Pieņēmumi!$E$24)</f>
        <v>-88060.714499999987</v>
      </c>
      <c r="BE47" s="689">
        <f>IF(BE2&lt;='IIA Laika grafiks'!$D$54,-'IIA Papildus aprēķini'!BE40,-'IIA Papildus aprēķini'!BE118)*(1+Pieņēmumi!$E$24)</f>
        <v>-88060.714499999987</v>
      </c>
      <c r="BF47" s="689">
        <f>IF(BF2&lt;='IIA Laika grafiks'!$D$54,-'IIA Papildus aprēķini'!BF40,-'IIA Papildus aprēķini'!BF118)*(1+Pieņēmumi!$E$24)</f>
        <v>-88060.714499999987</v>
      </c>
      <c r="BG47" s="689">
        <f>IF(BG2&lt;='IIA Laika grafiks'!$D$54,-'IIA Papildus aprēķini'!BG40,-'IIA Papildus aprēķini'!BG118)*(1+Pieņēmumi!$E$24)</f>
        <v>-88060.714499999987</v>
      </c>
      <c r="BH47" s="689">
        <f>IF(BH2&lt;='IIA Laika grafiks'!$D$54,-'IIA Papildus aprēķini'!BH40,-'IIA Papildus aprēķini'!BH118)*(1+Pieņēmumi!$E$24)</f>
        <v>-88060.714499999987</v>
      </c>
      <c r="BI47" s="689">
        <f>IF(BI2&lt;='IIA Laika grafiks'!$D$54,-'IIA Papildus aprēķini'!BI40,-'IIA Papildus aprēķini'!BI118)*(1+Pieņēmumi!$E$24)</f>
        <v>-88060.714499999987</v>
      </c>
      <c r="BJ47" s="689">
        <f>IF(BJ2&lt;='IIA Laika grafiks'!$D$54,-'IIA Papildus aprēķini'!BJ40,-'IIA Papildus aprēķini'!BJ118)*(1+Pieņēmumi!$E$24)</f>
        <v>-88060.714499999987</v>
      </c>
      <c r="BK47" s="689">
        <f>IF(BK2&lt;='IIA Laika grafiks'!$D$54,-'IIA Papildus aprēķini'!BK40,-'IIA Papildus aprēķini'!BK118)*(1+Pieņēmumi!$E$24)</f>
        <v>-88060.714499999987</v>
      </c>
      <c r="BL47" s="689">
        <f>IF(BL2&lt;='IIA Laika grafiks'!$D$54,-'IIA Papildus aprēķini'!BL40,-'IIA Papildus aprēķini'!BL118)*(1+Pieņēmumi!$E$24)</f>
        <v>-88060.714499999987</v>
      </c>
      <c r="BM47" s="689">
        <f>IF(BM2&lt;='IIA Laika grafiks'!$D$54,-'IIA Papildus aprēķini'!BM40,-'IIA Papildus aprēķini'!BM118)*(1+Pieņēmumi!$E$24)</f>
        <v>0</v>
      </c>
      <c r="BN47" s="689">
        <f>IF(BN2&lt;='IIA Laika grafiks'!$D$54,-'IIA Papildus aprēķini'!BN40,-'IIA Papildus aprēķini'!BN118)*(1+Pieņēmumi!$E$24)</f>
        <v>0</v>
      </c>
      <c r="BO47" s="689">
        <f>IF(BO2&lt;='IIA Laika grafiks'!$D$54,-'IIA Papildus aprēķini'!BO40,-'IIA Papildus aprēķini'!BO118)*(1+Pieņēmumi!$E$24)</f>
        <v>0</v>
      </c>
      <c r="BP47" s="689">
        <f>IF(BP2&lt;='IIA Laika grafiks'!$D$54,-'IIA Papildus aprēķini'!BP40,-'IIA Papildus aprēķini'!BP118)*(1+Pieņēmumi!$E$24)</f>
        <v>0</v>
      </c>
      <c r="BQ47" s="689">
        <f>IF(BQ2&lt;='IIA Laika grafiks'!$D$54,-'IIA Papildus aprēķini'!BQ40,-'IIA Papildus aprēķini'!BQ118)*(1+Pieņēmumi!$E$24)</f>
        <v>0</v>
      </c>
      <c r="BR47" s="689">
        <f>IF(BR2&lt;='IIA Laika grafiks'!$D$54,-'IIA Papildus aprēķini'!BR40,-'IIA Papildus aprēķini'!BR118)*(1+Pieņēmumi!$E$24)</f>
        <v>0</v>
      </c>
      <c r="BS47" s="689">
        <f>IF(BS2&lt;='IIA Laika grafiks'!$D$54,-'IIA Papildus aprēķini'!BS40,-'IIA Papildus aprēķini'!BS118)*(1+Pieņēmumi!$E$24)</f>
        <v>0</v>
      </c>
      <c r="BT47" s="689">
        <f>IF(BT2&lt;='IIA Laika grafiks'!$D$54,-'IIA Papildus aprēķini'!BT40,-'IIA Papildus aprēķini'!BT118)*(1+Pieņēmumi!$E$24)</f>
        <v>0</v>
      </c>
      <c r="BU47" s="689">
        <f>IF(BU2&lt;='IIA Laika grafiks'!$D$54,-'IIA Papildus aprēķini'!BU40,-'IIA Papildus aprēķini'!BU118)*(1+Pieņēmumi!$E$24)</f>
        <v>0</v>
      </c>
      <c r="BV47" s="689">
        <f>IF(BV2&lt;='IIA Laika grafiks'!$D$54,-'IIA Papildus aprēķini'!BV40,-'IIA Papildus aprēķini'!BV118)*(1+Pieņēmumi!$E$24)</f>
        <v>0</v>
      </c>
      <c r="BW47" s="689">
        <f>IF(BW2&lt;='IIA Laika grafiks'!$D$54,-'IIA Papildus aprēķini'!BW40,-'IIA Papildus aprēķini'!BW118)*(1+Pieņēmumi!$E$24)</f>
        <v>0</v>
      </c>
      <c r="BX47" s="689">
        <f>IF(BX2&lt;='IIA Laika grafiks'!$D$54,-'IIA Papildus aprēķini'!BX40,-'IIA Papildus aprēķini'!BX118)*(1+Pieņēmumi!$E$24)</f>
        <v>0</v>
      </c>
      <c r="BY47" s="689">
        <f>IF(BY2&lt;='IIA Laika grafiks'!$D$54,-'IIA Papildus aprēķini'!BY40,-'IIA Papildus aprēķini'!BY118)*(1+Pieņēmumi!$E$24)</f>
        <v>0</v>
      </c>
      <c r="BZ47" s="689">
        <f>IF(BZ2&lt;='IIA Laika grafiks'!$D$54,-'IIA Papildus aprēķini'!BZ40,-'IIA Papildus aprēķini'!BZ118)*(1+Pieņēmumi!$E$24)</f>
        <v>0</v>
      </c>
      <c r="CA47" s="689">
        <f>IF(CA2&lt;='IIA Laika grafiks'!$D$54,-'IIA Papildus aprēķini'!CA40,-'IIA Papildus aprēķini'!CA118)*(1+Pieņēmumi!$E$24)</f>
        <v>0</v>
      </c>
      <c r="CB47" s="689">
        <f>IF(CB2&lt;='IIA Laika grafiks'!$D$54,-'IIA Papildus aprēķini'!CB40,-'IIA Papildus aprēķini'!CB118)*(1+Pieņēmumi!$E$24)</f>
        <v>0</v>
      </c>
      <c r="CC47" s="689">
        <f>IF(CC2&lt;='IIA Laika grafiks'!$D$54,-'IIA Papildus aprēķini'!CC40,-'IIA Papildus aprēķini'!CC118)*(1+Pieņēmumi!$E$24)</f>
        <v>0</v>
      </c>
      <c r="CD47" s="689">
        <f>IF(CD2&lt;='IIA Laika grafiks'!$D$54,-'IIA Papildus aprēķini'!CD40,-'IIA Papildus aprēķini'!CD118)*(1+Pieņēmumi!$E$24)</f>
        <v>0</v>
      </c>
      <c r="CE47" s="689">
        <f>IF(CE2&lt;='IIA Laika grafiks'!$D$54,-'IIA Papildus aprēķini'!CE40,-'IIA Papildus aprēķini'!CE118)*(1+Pieņēmumi!$E$24)</f>
        <v>0</v>
      </c>
      <c r="CF47" s="689">
        <f>IF(CF2&lt;='IIA Laika grafiks'!$D$54,-'IIA Papildus aprēķini'!CF40,-'IIA Papildus aprēķini'!CF118)*(1+Pieņēmumi!$E$24)</f>
        <v>0</v>
      </c>
      <c r="CG47" s="689">
        <f>IF(CG2&lt;='IIA Laika grafiks'!$D$54,-'IIA Papildus aprēķini'!CG40,-'IIA Papildus aprēķini'!CG118)*(1+Pieņēmumi!$E$24)</f>
        <v>0</v>
      </c>
      <c r="CH47" s="689">
        <f>IF(CH2&lt;='IIA Laika grafiks'!$D$54,-'IIA Papildus aprēķini'!CH40,-'IIA Papildus aprēķini'!CH118)*(1+Pieņēmumi!$E$24)</f>
        <v>0</v>
      </c>
      <c r="CI47" s="689">
        <f>IF(CI2&lt;='IIA Laika grafiks'!$D$54,-'IIA Papildus aprēķini'!CI40,-'IIA Papildus aprēķini'!CI118)*(1+Pieņēmumi!$E$24)</f>
        <v>0</v>
      </c>
      <c r="CJ47" s="689">
        <f>IF(CJ2&lt;='IIA Laika grafiks'!$D$54,-'IIA Papildus aprēķini'!CJ40,-'IIA Papildus aprēķini'!CJ118)*(1+Pieņēmumi!$E$24)</f>
        <v>0</v>
      </c>
      <c r="CK47" s="689">
        <f>IF(CK2&lt;='IIA Laika grafiks'!$D$54,-'IIA Papildus aprēķini'!CK40,-'IIA Papildus aprēķini'!CK118)*(1+Pieņēmumi!$E$24)</f>
        <v>0</v>
      </c>
      <c r="CL47" s="689">
        <f>IF(CL2&lt;='IIA Laika grafiks'!$D$54,-'IIA Papildus aprēķini'!CL40,-'IIA Papildus aprēķini'!CL118)*(1+Pieņēmumi!$E$24)</f>
        <v>0</v>
      </c>
      <c r="CM47" s="689">
        <f>IF(CM2&lt;='IIA Laika grafiks'!$D$54,-'IIA Papildus aprēķini'!CM40,-'IIA Papildus aprēķini'!CM118)*(1+Pieņēmumi!$E$24)</f>
        <v>0</v>
      </c>
      <c r="CN47" s="689">
        <f>IF(CN2&lt;='IIA Laika grafiks'!$D$54,-'IIA Papildus aprēķini'!CN40,-'IIA Papildus aprēķini'!CN118)*(1+Pieņēmumi!$E$24)</f>
        <v>0</v>
      </c>
      <c r="CO47" s="689">
        <f>IF(CO2&lt;='IIA Laika grafiks'!$D$54,-'IIA Papildus aprēķini'!CO40,-'IIA Papildus aprēķini'!CO118)*(1+Pieņēmumi!$E$24)</f>
        <v>0</v>
      </c>
      <c r="CP47" s="689">
        <f>IF(CP2&lt;='IIA Laika grafiks'!$D$54,-'IIA Papildus aprēķini'!CP40,-'IIA Papildus aprēķini'!CP118)*(1+Pieņēmumi!$E$24)</f>
        <v>0</v>
      </c>
      <c r="CQ47" s="689">
        <f>IF(CQ2&lt;='IIA Laika grafiks'!$D$54,-'IIA Papildus aprēķini'!CQ40,-'IIA Papildus aprēķini'!CQ118)*(1+Pieņēmumi!$E$24)</f>
        <v>0</v>
      </c>
      <c r="CR47" s="689">
        <f>IF(CR2&lt;='IIA Laika grafiks'!$D$54,-'IIA Papildus aprēķini'!CR40,-'IIA Papildus aprēķini'!CR118)*(1+Pieņēmumi!$E$24)</f>
        <v>0</v>
      </c>
      <c r="CS47" s="689">
        <f>IF(CS2&lt;='IIA Laika grafiks'!$D$54,-'IIA Papildus aprēķini'!CS40,-'IIA Papildus aprēķini'!CS118)*(1+Pieņēmumi!$E$24)</f>
        <v>0</v>
      </c>
      <c r="CT47" s="689">
        <f>IF(CT2&lt;='IIA Laika grafiks'!$D$54,-'IIA Papildus aprēķini'!CT40,-'IIA Papildus aprēķini'!CT118)*(1+Pieņēmumi!$E$24)</f>
        <v>0</v>
      </c>
      <c r="CU47" s="689">
        <f>IF(CU2&lt;='IIA Laika grafiks'!$D$54,-'IIA Papildus aprēķini'!CU40,-'IIA Papildus aprēķini'!CU118)*(1+Pieņēmumi!$E$24)</f>
        <v>0</v>
      </c>
      <c r="CV47" s="689">
        <f>IF(CV2&lt;='IIA Laika grafiks'!$D$54,-'IIA Papildus aprēķini'!CV40,-'IIA Papildus aprēķini'!CV118)*(1+Pieņēmumi!$E$24)</f>
        <v>0</v>
      </c>
      <c r="CW47" s="689">
        <f>IF(CW2&lt;='IIA Laika grafiks'!$D$54,-'IIA Papildus aprēķini'!CW40,-'IIA Papildus aprēķini'!CW118)*(1+Pieņēmumi!$E$24)</f>
        <v>0</v>
      </c>
      <c r="CX47" s="689">
        <f>IF(CX2&lt;='IIA Laika grafiks'!$D$54,-'IIA Papildus aprēķini'!CX40,-'IIA Papildus aprēķini'!CX118)*(1+Pieņēmumi!$E$24)</f>
        <v>0</v>
      </c>
      <c r="CY47" s="689">
        <f>IF(CY2&lt;='IIA Laika grafiks'!$D$54,-'IIA Papildus aprēķini'!CY40,-'IIA Papildus aprēķini'!CY118)*(1+Pieņēmumi!$E$24)</f>
        <v>0</v>
      </c>
      <c r="CZ47" s="689">
        <f>IF(CZ2&lt;='IIA Laika grafiks'!$D$54,-'IIA Papildus aprēķini'!CZ40,-'IIA Papildus aprēķini'!CZ118)*(1+Pieņēmumi!$E$24)</f>
        <v>0</v>
      </c>
      <c r="DA47" s="689">
        <f>IF(DA2&lt;='IIA Laika grafiks'!$D$54,-'IIA Papildus aprēķini'!DA40,-'IIA Papildus aprēķini'!DA118)*(1+Pieņēmumi!$E$24)</f>
        <v>0</v>
      </c>
      <c r="DB47" s="689">
        <f>IF(DB2&lt;='IIA Laika grafiks'!$D$54,-'IIA Papildus aprēķini'!DB40,-'IIA Papildus aprēķini'!DB118)*(1+Pieņēmumi!$E$24)</f>
        <v>0</v>
      </c>
      <c r="DC47" s="689">
        <f>IF(DC2&lt;='IIA Laika grafiks'!$D$54,-'IIA Papildus aprēķini'!DC40,-'IIA Papildus aprēķini'!DC118)*(1+Pieņēmumi!$E$24)</f>
        <v>0</v>
      </c>
      <c r="DD47" s="689">
        <f>IF(DD2&lt;='IIA Laika grafiks'!$D$54,-'IIA Papildus aprēķini'!DD40,-'IIA Papildus aprēķini'!DD118)*(1+Pieņēmumi!$E$24)</f>
        <v>0</v>
      </c>
      <c r="DE47" s="689">
        <f>IF(DE2&lt;='IIA Laika grafiks'!$D$54,-'IIA Papildus aprēķini'!DE40,-'IIA Papildus aprēķini'!DE118)*(1+Pieņēmumi!$E$24)</f>
        <v>0</v>
      </c>
      <c r="DF47" s="689">
        <f>IF(DF2&lt;='IIA Laika grafiks'!$D$54,-'IIA Papildus aprēķini'!DF40,-'IIA Papildus aprēķini'!DF118)*(1+Pieņēmumi!$E$24)</f>
        <v>0</v>
      </c>
      <c r="DG47" s="689">
        <f>IF(DG2&lt;='IIA Laika grafiks'!$D$54,-'IIA Papildus aprēķini'!DG40,-'IIA Papildus aprēķini'!DG118)*(1+Pieņēmumi!$E$24)</f>
        <v>0</v>
      </c>
      <c r="DH47" s="689">
        <f>IF(DH2&lt;='IIA Laika grafiks'!$D$54,-'IIA Papildus aprēķini'!DH40,-'IIA Papildus aprēķini'!DH118)*(1+Pieņēmumi!$E$24)</f>
        <v>0</v>
      </c>
      <c r="DI47" s="689">
        <f>IF(DI2&lt;='IIA Laika grafiks'!$D$54,-'IIA Papildus aprēķini'!DI40,-'IIA Papildus aprēķini'!DI118)*(1+Pieņēmumi!$E$24)</f>
        <v>0</v>
      </c>
      <c r="DJ47" s="689">
        <f>IF(DJ2&lt;='IIA Laika grafiks'!$D$54,-'IIA Papildus aprēķini'!DJ40,-'IIA Papildus aprēķini'!DJ118)*(1+Pieņēmumi!$E$24)</f>
        <v>0</v>
      </c>
      <c r="DK47" s="689">
        <f>IF(DK2&lt;='IIA Laika grafiks'!$D$54,-'IIA Papildus aprēķini'!DK40,-'IIA Papildus aprēķini'!DK118)*(1+Pieņēmumi!$E$24)</f>
        <v>0</v>
      </c>
      <c r="DL47" s="689">
        <f>IF(DL2&lt;='IIA Laika grafiks'!$D$54,-'IIA Papildus aprēķini'!DL40,-'IIA Papildus aprēķini'!DL118)*(1+Pieņēmumi!$E$24)</f>
        <v>0</v>
      </c>
      <c r="DM47" s="689">
        <f>IF(DM2&lt;='IIA Laika grafiks'!$D$54,-'IIA Papildus aprēķini'!DM40,-'IIA Papildus aprēķini'!DM118)*(1+Pieņēmumi!$E$24)</f>
        <v>0</v>
      </c>
      <c r="DN47" s="689">
        <f>IF(DN2&lt;='IIA Laika grafiks'!$D$54,-'IIA Papildus aprēķini'!DN40,-'IIA Papildus aprēķini'!DN118)*(1+Pieņēmumi!$E$24)</f>
        <v>0</v>
      </c>
      <c r="DO47" s="689">
        <f>IF(DO2&lt;='IIA Laika grafiks'!$D$54,-'IIA Papildus aprēķini'!DO40,-'IIA Papildus aprēķini'!DO118)*(1+Pieņēmumi!$E$24)</f>
        <v>0</v>
      </c>
      <c r="DP47" s="689">
        <f>IF(DP2&lt;='IIA Laika grafiks'!$D$54,-'IIA Papildus aprēķini'!DP40,-'IIA Papildus aprēķini'!DP118)*(1+Pieņēmumi!$E$24)</f>
        <v>0</v>
      </c>
      <c r="DQ47" s="689">
        <f>IF(DQ2&lt;='IIA Laika grafiks'!$D$54,-'IIA Papildus aprēķini'!DQ40,-'IIA Papildus aprēķini'!DQ118)*(1+Pieņēmumi!$E$24)</f>
        <v>0</v>
      </c>
      <c r="DR47" s="689">
        <f>IF(DR2&lt;='IIA Laika grafiks'!$D$54,-'IIA Papildus aprēķini'!DR40,-'IIA Papildus aprēķini'!DR118)*(1+Pieņēmumi!$E$24)</f>
        <v>0</v>
      </c>
      <c r="DS47" s="689">
        <f>IF(DS2&lt;='IIA Laika grafiks'!$D$54,-'IIA Papildus aprēķini'!DS40,-'IIA Papildus aprēķini'!DS118)*(1+Pieņēmumi!$E$24)</f>
        <v>0</v>
      </c>
      <c r="DT47" s="689">
        <f>IF(DT2&lt;='IIA Laika grafiks'!$D$54,-'IIA Papildus aprēķini'!DT40,-'IIA Papildus aprēķini'!DT118)*(1+Pieņēmumi!$E$24)</f>
        <v>0</v>
      </c>
      <c r="DU47" s="689">
        <f>IF(DU2&lt;='IIA Laika grafiks'!$D$54,-'IIA Papildus aprēķini'!DU40,-'IIA Papildus aprēķini'!DU118)*(1+Pieņēmumi!$E$24)</f>
        <v>0</v>
      </c>
    </row>
    <row r="48" spans="1:125" ht="11.25" customHeight="1">
      <c r="A48" s="383" t="s">
        <v>240</v>
      </c>
      <c r="B48" s="389" t="s">
        <v>638</v>
      </c>
      <c r="D48" s="397">
        <f t="shared" si="26"/>
        <v>-146907.75023059343</v>
      </c>
      <c r="E48" s="689">
        <f>-Izmaksas!E58*(1+Pieņēmumi!$E$24)</f>
        <v>0</v>
      </c>
      <c r="F48" s="689">
        <f>-Izmaksas!F58*(1+Pieņēmumi!$E$24)</f>
        <v>0</v>
      </c>
      <c r="G48" s="689">
        <f>-Izmaksas!G58*(1+Pieņēmumi!$E$24)</f>
        <v>0</v>
      </c>
      <c r="H48" s="689">
        <f>-Izmaksas!H58*(1+Pieņēmumi!$E$24)</f>
        <v>0</v>
      </c>
      <c r="I48" s="689">
        <f>-Izmaksas!I58*(1+Pieņēmumi!$E$24)</f>
        <v>0</v>
      </c>
      <c r="J48" s="689">
        <f>-Izmaksas!J58*(1+Pieņēmumi!$E$24)</f>
        <v>0</v>
      </c>
      <c r="K48" s="689">
        <f>-Izmaksas!K58*(1+Pieņēmumi!$E$24)</f>
        <v>0</v>
      </c>
      <c r="L48" s="689">
        <f>-Izmaksas!L58*(1+Pieņēmumi!$E$24)</f>
        <v>0</v>
      </c>
      <c r="M48" s="689">
        <f>-Izmaksas!M58*(1+Pieņēmumi!$E$24)</f>
        <v>0</v>
      </c>
      <c r="N48" s="689">
        <f>-Izmaksas!N58*(1+Pieņēmumi!$E$24)</f>
        <v>0</v>
      </c>
      <c r="O48" s="689">
        <f>-Izmaksas!O58*(1+Pieņēmumi!$E$24)</f>
        <v>0</v>
      </c>
      <c r="P48" s="689">
        <f>-Izmaksas!P58*(1+Pieņēmumi!$E$24)</f>
        <v>0</v>
      </c>
      <c r="Q48" s="689">
        <f>-Izmaksas!Q58*(1+Pieņēmumi!$E$24)</f>
        <v>0</v>
      </c>
      <c r="R48" s="689">
        <f>-Izmaksas!R58*(1+Pieņēmumi!$E$24)</f>
        <v>0</v>
      </c>
      <c r="S48" s="689">
        <f>-Izmaksas!S58*(1+Pieņēmumi!$E$24)</f>
        <v>0</v>
      </c>
      <c r="T48" s="689">
        <f>-Izmaksas!T58*(1+Pieņēmumi!$E$24)</f>
        <v>0</v>
      </c>
      <c r="U48" s="689">
        <f>-Izmaksas!U58*(1+Pieņēmumi!$E$24)</f>
        <v>0</v>
      </c>
      <c r="V48" s="689">
        <f>-Izmaksas!V58*(1+Pieņēmumi!$E$24)</f>
        <v>0</v>
      </c>
      <c r="W48" s="689">
        <f>-Izmaksas!W58*(1+Pieņēmumi!$E$24)</f>
        <v>0</v>
      </c>
      <c r="X48" s="689">
        <f>-Izmaksas!X58*(1+Pieņēmumi!$E$24)</f>
        <v>0</v>
      </c>
      <c r="Y48" s="689">
        <f>-Izmaksas!Y58*(1+Pieņēmumi!$E$24)</f>
        <v>0</v>
      </c>
      <c r="Z48" s="689">
        <f>-Izmaksas!Z58*(1+Pieņēmumi!$E$24)</f>
        <v>0</v>
      </c>
      <c r="AA48" s="689">
        <f>-Izmaksas!AA58*(1+Pieņēmumi!$E$24)</f>
        <v>0</v>
      </c>
      <c r="AB48" s="689">
        <f>-Izmaksas!AB58*(1+Pieņēmumi!$E$24)</f>
        <v>0</v>
      </c>
      <c r="AC48" s="689">
        <f>-Izmaksas!AC58*(1+Pieņēmumi!$E$24)</f>
        <v>0</v>
      </c>
      <c r="AD48" s="689">
        <f>-Izmaksas!AD58*(1+Pieņēmumi!$E$24)</f>
        <v>-20982.594875000003</v>
      </c>
      <c r="AE48" s="689">
        <f>-Izmaksas!AE58*(1+Pieņēmumi!$E$24)</f>
        <v>-20982.594875000003</v>
      </c>
      <c r="AF48" s="689">
        <f>-Izmaksas!AF58*(1+Pieņēmumi!$E$24)</f>
        <v>-20982.594875000003</v>
      </c>
      <c r="AG48" s="689">
        <f>-Izmaksas!AG58*(1+Pieņēmumi!$E$24)</f>
        <v>-20982.594875000003</v>
      </c>
      <c r="AH48" s="689">
        <f>-Izmaksas!AH58*(1+Pieņēmumi!$E$24)</f>
        <v>-20982.594875000003</v>
      </c>
      <c r="AI48" s="689">
        <f>-Izmaksas!AI58*(1+Pieņēmumi!$E$24)</f>
        <v>-20982.594875000003</v>
      </c>
      <c r="AJ48" s="689">
        <f>-Izmaksas!AJ58*(1+Pieņēmumi!$E$24)</f>
        <v>-20982.594875000003</v>
      </c>
      <c r="AK48" s="689">
        <f>-Izmaksas!AK58*(1+Pieņēmumi!$E$24)</f>
        <v>-20982.594875000003</v>
      </c>
      <c r="AL48" s="689">
        <f>-Izmaksas!AL58*(1+Pieņēmumi!$E$24)</f>
        <v>-20982.594875000003</v>
      </c>
      <c r="AM48" s="689">
        <f>-Izmaksas!AM58*(1+Pieņēmumi!$E$24)</f>
        <v>-20982.594875000003</v>
      </c>
      <c r="AN48" s="689">
        <f>-Izmaksas!AN58*(1+Pieņēmumi!$E$24)</f>
        <v>-20982.594875000003</v>
      </c>
      <c r="AO48" s="689">
        <f>-Izmaksas!AO58*(1+Pieņēmumi!$E$24)</f>
        <v>-20982.594875000003</v>
      </c>
      <c r="AP48" s="689">
        <f>-Izmaksas!AP58*(1+Pieņēmumi!$E$24)</f>
        <v>-20982.594875000003</v>
      </c>
      <c r="AQ48" s="689">
        <f>-Izmaksas!AQ58*(1+Pieņēmumi!$E$24)</f>
        <v>-20982.594875000003</v>
      </c>
      <c r="AR48" s="689">
        <f>-Izmaksas!AR58*(1+Pieņēmumi!$E$24)</f>
        <v>-20982.594875000003</v>
      </c>
      <c r="AS48" s="689">
        <f>-Izmaksas!AS58*(1+Pieņēmumi!$E$24)</f>
        <v>-20982.594875000003</v>
      </c>
      <c r="AT48" s="689">
        <f>-Izmaksas!AT58*(1+Pieņēmumi!$E$24)</f>
        <v>-20982.594875000003</v>
      </c>
      <c r="AU48" s="689">
        <f>-Izmaksas!AU58*(1+Pieņēmumi!$E$24)</f>
        <v>-20982.594875000003</v>
      </c>
      <c r="AV48" s="689">
        <f>-Izmaksas!AV58*(1+Pieņēmumi!$E$24)</f>
        <v>-20982.594875000003</v>
      </c>
      <c r="AW48" s="689">
        <f>-Izmaksas!AW58*(1+Pieņēmumi!$E$24)</f>
        <v>-20982.594875000003</v>
      </c>
      <c r="AX48" s="689">
        <f>-Izmaksas!AX58*(1+Pieņēmumi!$E$24)</f>
        <v>-20982.594875000003</v>
      </c>
      <c r="AY48" s="689">
        <f>-Izmaksas!AY58*(1+Pieņēmumi!$E$24)</f>
        <v>-20982.594875000003</v>
      </c>
      <c r="AZ48" s="689">
        <f>-Izmaksas!AZ58*(1+Pieņēmumi!$E$24)</f>
        <v>-20982.594875000003</v>
      </c>
      <c r="BA48" s="689">
        <f>-Izmaksas!BA58*(1+Pieņēmumi!$E$24)</f>
        <v>-20982.594875000003</v>
      </c>
      <c r="BB48" s="689">
        <f>-Izmaksas!BB58*(1+Pieņēmumi!$E$24)</f>
        <v>-20982.594875000003</v>
      </c>
      <c r="BC48" s="689">
        <f>-Izmaksas!BC58*(1+Pieņēmumi!$E$24)</f>
        <v>-20982.594875000003</v>
      </c>
      <c r="BD48" s="689">
        <f>-Izmaksas!BD58*(1+Pieņēmumi!$E$24)</f>
        <v>-20982.594875000003</v>
      </c>
      <c r="BE48" s="689">
        <f>-Izmaksas!BE58*(1+Pieņēmumi!$E$24)</f>
        <v>-20982.594875000003</v>
      </c>
      <c r="BF48" s="689">
        <f>-Izmaksas!BF58*(1+Pieņēmumi!$E$24)</f>
        <v>-20982.594875000003</v>
      </c>
      <c r="BG48" s="689">
        <f>-Izmaksas!BG58*(1+Pieņēmumi!$E$24)</f>
        <v>-20982.594875000003</v>
      </c>
      <c r="BH48" s="689">
        <f>-Izmaksas!BH58*(1+Pieņēmumi!$E$24)</f>
        <v>-20982.594875000003</v>
      </c>
      <c r="BI48" s="689">
        <f>-Izmaksas!BI58*(1+Pieņēmumi!$E$24)</f>
        <v>-20982.594875000003</v>
      </c>
      <c r="BJ48" s="689">
        <f>-Izmaksas!BJ58*(1+Pieņēmumi!$E$24)</f>
        <v>-20982.594875000003</v>
      </c>
      <c r="BK48" s="689">
        <f>-Izmaksas!BK58*(1+Pieņēmumi!$E$24)</f>
        <v>-20982.594875000003</v>
      </c>
      <c r="BL48" s="689">
        <f>-Izmaksas!BL58*(1+Pieņēmumi!$E$24)</f>
        <v>-20982.594875000003</v>
      </c>
      <c r="BM48" s="689">
        <f>-Izmaksas!BM58*(1+Pieņēmumi!$E$24)</f>
        <v>0</v>
      </c>
      <c r="BN48" s="689">
        <f>-Izmaksas!BN58*(1+Pieņēmumi!$E$24)</f>
        <v>0</v>
      </c>
      <c r="BO48" s="689">
        <f>-Izmaksas!BO58*(1+Pieņēmumi!$E$24)</f>
        <v>0</v>
      </c>
      <c r="BP48" s="689">
        <f>-Izmaksas!BP58*(1+Pieņēmumi!$E$24)</f>
        <v>0</v>
      </c>
      <c r="BQ48" s="689">
        <f>-Izmaksas!BQ58*(1+Pieņēmumi!$E$24)</f>
        <v>0</v>
      </c>
      <c r="BR48" s="689">
        <f>-Izmaksas!BR58*(1+Pieņēmumi!$E$24)</f>
        <v>0</v>
      </c>
      <c r="BS48" s="689">
        <f>-Izmaksas!BS58*(1+Pieņēmumi!$E$24)</f>
        <v>0</v>
      </c>
      <c r="BT48" s="689">
        <f>-Izmaksas!BT58*(1+Pieņēmumi!$E$24)</f>
        <v>0</v>
      </c>
      <c r="BU48" s="689">
        <f>-Izmaksas!BU58*(1+Pieņēmumi!$E$24)</f>
        <v>0</v>
      </c>
      <c r="BV48" s="689">
        <f>-Izmaksas!BV58*(1+Pieņēmumi!$E$24)</f>
        <v>0</v>
      </c>
      <c r="BW48" s="689">
        <f>-Izmaksas!BW58*(1+Pieņēmumi!$E$24)</f>
        <v>0</v>
      </c>
      <c r="BX48" s="689">
        <f>-Izmaksas!BX58*(1+Pieņēmumi!$E$24)</f>
        <v>0</v>
      </c>
      <c r="BY48" s="689">
        <f>-Izmaksas!BY58*(1+Pieņēmumi!$E$24)</f>
        <v>0</v>
      </c>
      <c r="BZ48" s="689">
        <f>-Izmaksas!BZ58*(1+Pieņēmumi!$E$24)</f>
        <v>0</v>
      </c>
      <c r="CA48" s="689">
        <f>-Izmaksas!CA58*(1+Pieņēmumi!$E$24)</f>
        <v>0</v>
      </c>
      <c r="CB48" s="689">
        <f>-Izmaksas!CB58*(1+Pieņēmumi!$E$24)</f>
        <v>0</v>
      </c>
      <c r="CC48" s="689">
        <f>-Izmaksas!CC58*(1+Pieņēmumi!$E$24)</f>
        <v>0</v>
      </c>
      <c r="CD48" s="689">
        <f>-Izmaksas!CD58*(1+Pieņēmumi!$E$24)</f>
        <v>0</v>
      </c>
      <c r="CE48" s="689">
        <f>-Izmaksas!CE58*(1+Pieņēmumi!$E$24)</f>
        <v>0</v>
      </c>
      <c r="CF48" s="689">
        <f>-Izmaksas!CF58*(1+Pieņēmumi!$E$24)</f>
        <v>0</v>
      </c>
      <c r="CG48" s="689">
        <f>-Izmaksas!CG58*(1+Pieņēmumi!$E$24)</f>
        <v>0</v>
      </c>
      <c r="CH48" s="689">
        <f>-Izmaksas!CH58*(1+Pieņēmumi!$E$24)</f>
        <v>0</v>
      </c>
      <c r="CI48" s="689">
        <f>-Izmaksas!CI58*(1+Pieņēmumi!$E$24)</f>
        <v>0</v>
      </c>
      <c r="CJ48" s="689">
        <f>-Izmaksas!CJ58*(1+Pieņēmumi!$E$24)</f>
        <v>0</v>
      </c>
      <c r="CK48" s="689">
        <f>-Izmaksas!CK58*(1+Pieņēmumi!$E$24)</f>
        <v>0</v>
      </c>
      <c r="CL48" s="689">
        <f>-Izmaksas!CL58*(1+Pieņēmumi!$E$24)</f>
        <v>0</v>
      </c>
      <c r="CM48" s="689">
        <f>-Izmaksas!CM58*(1+Pieņēmumi!$E$24)</f>
        <v>0</v>
      </c>
      <c r="CN48" s="689">
        <f>-Izmaksas!CN58*(1+Pieņēmumi!$E$24)</f>
        <v>0</v>
      </c>
      <c r="CO48" s="689">
        <f>-Izmaksas!CO58*(1+Pieņēmumi!$E$24)</f>
        <v>0</v>
      </c>
      <c r="CP48" s="689">
        <f>-Izmaksas!CP58*(1+Pieņēmumi!$E$24)</f>
        <v>0</v>
      </c>
      <c r="CQ48" s="689">
        <f>-Izmaksas!CQ58*(1+Pieņēmumi!$E$24)</f>
        <v>0</v>
      </c>
      <c r="CR48" s="689">
        <f>-Izmaksas!CR58*(1+Pieņēmumi!$E$24)</f>
        <v>0</v>
      </c>
      <c r="CS48" s="689">
        <f>-Izmaksas!CS58*(1+Pieņēmumi!$E$24)</f>
        <v>0</v>
      </c>
      <c r="CT48" s="689">
        <f>-Izmaksas!CT58*(1+Pieņēmumi!$E$24)</f>
        <v>0</v>
      </c>
      <c r="CU48" s="689">
        <f>-Izmaksas!CU58*(1+Pieņēmumi!$E$24)</f>
        <v>0</v>
      </c>
      <c r="CV48" s="689">
        <f>-Izmaksas!CV58*(1+Pieņēmumi!$E$24)</f>
        <v>0</v>
      </c>
      <c r="CW48" s="689">
        <f>-Izmaksas!CW58*(1+Pieņēmumi!$E$24)</f>
        <v>0</v>
      </c>
      <c r="CX48" s="689">
        <f>-Izmaksas!CX58*(1+Pieņēmumi!$E$24)</f>
        <v>0</v>
      </c>
      <c r="CY48" s="689">
        <f>-Izmaksas!CY58*(1+Pieņēmumi!$E$24)</f>
        <v>0</v>
      </c>
      <c r="CZ48" s="689">
        <f>-Izmaksas!CZ58*(1+Pieņēmumi!$E$24)</f>
        <v>0</v>
      </c>
      <c r="DA48" s="689">
        <f>-Izmaksas!DA58*(1+Pieņēmumi!$E$24)</f>
        <v>0</v>
      </c>
      <c r="DB48" s="689">
        <f>-Izmaksas!DB58*(1+Pieņēmumi!$E$24)</f>
        <v>0</v>
      </c>
      <c r="DC48" s="689">
        <f>-Izmaksas!DC58*(1+Pieņēmumi!$E$24)</f>
        <v>0</v>
      </c>
      <c r="DD48" s="689">
        <f>-Izmaksas!DD58*(1+Pieņēmumi!$E$24)</f>
        <v>0</v>
      </c>
      <c r="DE48" s="689">
        <f>-Izmaksas!DE58*(1+Pieņēmumi!$E$24)</f>
        <v>0</v>
      </c>
      <c r="DF48" s="689">
        <f>-Izmaksas!DF58*(1+Pieņēmumi!$E$24)</f>
        <v>0</v>
      </c>
      <c r="DG48" s="689">
        <f>-Izmaksas!DG58*(1+Pieņēmumi!$E$24)</f>
        <v>0</v>
      </c>
      <c r="DH48" s="689">
        <f>-Izmaksas!DH58*(1+Pieņēmumi!$E$24)</f>
        <v>0</v>
      </c>
      <c r="DI48" s="689">
        <f>-Izmaksas!DI58*(1+Pieņēmumi!$E$24)</f>
        <v>0</v>
      </c>
      <c r="DJ48" s="689">
        <f>-Izmaksas!DJ58*(1+Pieņēmumi!$E$24)</f>
        <v>0</v>
      </c>
      <c r="DK48" s="689">
        <f>-Izmaksas!DK58*(1+Pieņēmumi!$E$24)</f>
        <v>0</v>
      </c>
      <c r="DL48" s="689">
        <f>-Izmaksas!DL58*(1+Pieņēmumi!$E$24)</f>
        <v>0</v>
      </c>
      <c r="DM48" s="689">
        <f>-Izmaksas!DM58*(1+Pieņēmumi!$E$24)</f>
        <v>0</v>
      </c>
      <c r="DN48" s="689">
        <f>-Izmaksas!DN58*(1+Pieņēmumi!$E$24)</f>
        <v>0</v>
      </c>
      <c r="DO48" s="689">
        <f>-Izmaksas!DO58*(1+Pieņēmumi!$E$24)</f>
        <v>0</v>
      </c>
      <c r="DP48" s="689">
        <f>-Izmaksas!DP58*(1+Pieņēmumi!$E$24)</f>
        <v>0</v>
      </c>
      <c r="DQ48" s="689">
        <f>-Izmaksas!DQ58*(1+Pieņēmumi!$E$24)</f>
        <v>0</v>
      </c>
      <c r="DR48" s="689">
        <f>-Izmaksas!DR58*(1+Pieņēmumi!$E$24)</f>
        <v>0</v>
      </c>
      <c r="DS48" s="689">
        <f>-Izmaksas!DS58*(1+Pieņēmumi!$E$24)</f>
        <v>0</v>
      </c>
      <c r="DT48" s="689">
        <f>-Izmaksas!DT58*(1+Pieņēmumi!$E$24)</f>
        <v>0</v>
      </c>
      <c r="DU48" s="689">
        <f>-Izmaksas!DU58*(1+Pieņēmumi!$E$24)</f>
        <v>0</v>
      </c>
    </row>
    <row r="49" spans="1:125" ht="11.25" customHeight="1">
      <c r="A49" s="383" t="s">
        <v>243</v>
      </c>
      <c r="B49" s="389" t="s">
        <v>638</v>
      </c>
      <c r="D49" s="397">
        <f t="shared" si="26"/>
        <v>-199148.92637283064</v>
      </c>
      <c r="E49" s="689">
        <f>-SUM(Izmaksas!E168,Izmaksas!E219)*(1+Pieņēmumi!$E$24)</f>
        <v>-8802.75</v>
      </c>
      <c r="F49" s="689">
        <f>-SUM(Izmaksas!F168,Izmaksas!F219)*(1+Pieņēmumi!$E$24)</f>
        <v>-8802.75</v>
      </c>
      <c r="G49" s="689">
        <f>-SUM(Izmaksas!G168,Izmaksas!G219)*(1+Pieņēmumi!$E$24)</f>
        <v>-8802.75</v>
      </c>
      <c r="H49" s="689">
        <f>-SUM(Izmaksas!H168,Izmaksas!H219)*(1+Pieņēmumi!$E$24)</f>
        <v>-8802.75</v>
      </c>
      <c r="I49" s="689">
        <f>-SUM(Izmaksas!I168,Izmaksas!I219)*(1+Pieņēmumi!$E$24)</f>
        <v>-8802.75</v>
      </c>
      <c r="J49" s="689">
        <f>-SUM(Izmaksas!J168,Izmaksas!J219)*(1+Pieņēmumi!$E$24)</f>
        <v>-8802.75</v>
      </c>
      <c r="K49" s="689">
        <f>-SUM(Izmaksas!K168,Izmaksas!K219)*(1+Pieņēmumi!$E$24)</f>
        <v>-8802.75</v>
      </c>
      <c r="L49" s="689">
        <f>-SUM(Izmaksas!L168,Izmaksas!L219)*(1+Pieņēmumi!$E$24)</f>
        <v>-8802.75</v>
      </c>
      <c r="M49" s="689">
        <f>-SUM(Izmaksas!M168,Izmaksas!M219)*(1+Pieņēmumi!$E$24)</f>
        <v>-8802.75</v>
      </c>
      <c r="N49" s="689">
        <f>-SUM(Izmaksas!N168,Izmaksas!N219)*(1+Pieņēmumi!$E$24)</f>
        <v>-8802.75</v>
      </c>
      <c r="O49" s="689">
        <f>-SUM(Izmaksas!O168,Izmaksas!O219)*(1+Pieņēmumi!$E$24)</f>
        <v>-8802.75</v>
      </c>
      <c r="P49" s="689">
        <f>-SUM(Izmaksas!P168,Izmaksas!P219)*(1+Pieņēmumi!$E$24)</f>
        <v>-8802.75</v>
      </c>
      <c r="Q49" s="689">
        <f>-SUM(Izmaksas!Q168,Izmaksas!Q219)*(1+Pieņēmumi!$E$24)</f>
        <v>-8802.75</v>
      </c>
      <c r="R49" s="689">
        <f>-SUM(Izmaksas!R168,Izmaksas!R219)*(1+Pieņēmumi!$E$24)</f>
        <v>-8802.75</v>
      </c>
      <c r="S49" s="689">
        <f>-SUM(Izmaksas!S168,Izmaksas!S219)*(1+Pieņēmumi!$E$24)</f>
        <v>-8802.75</v>
      </c>
      <c r="T49" s="689">
        <f>-SUM(Izmaksas!T168,Izmaksas!T219)*(1+Pieņēmumi!$E$24)</f>
        <v>-8802.75</v>
      </c>
      <c r="U49" s="689">
        <f>-SUM(Izmaksas!U168,Izmaksas!U219)*(1+Pieņēmumi!$E$24)</f>
        <v>-8802.75</v>
      </c>
      <c r="V49" s="689">
        <f>-SUM(Izmaksas!V168,Izmaksas!V219)*(1+Pieņēmumi!$E$24)</f>
        <v>-8802.75</v>
      </c>
      <c r="W49" s="689">
        <f>-SUM(Izmaksas!W168,Izmaksas!W219)*(1+Pieņēmumi!$E$24)</f>
        <v>-8802.75</v>
      </c>
      <c r="X49" s="689">
        <f>-SUM(Izmaksas!X168,Izmaksas!X219)*(1+Pieņēmumi!$E$24)</f>
        <v>-8802.75</v>
      </c>
      <c r="Y49" s="689">
        <f>-SUM(Izmaksas!Y168,Izmaksas!Y219)*(1+Pieņēmumi!$E$24)</f>
        <v>-8802.75</v>
      </c>
      <c r="Z49" s="689">
        <f>-SUM(Izmaksas!Z168,Izmaksas!Z219)*(1+Pieņēmumi!$E$24)</f>
        <v>-8802.75</v>
      </c>
      <c r="AA49" s="689">
        <f>-SUM(Izmaksas!AA168,Izmaksas!AA219)*(1+Pieņēmumi!$E$24)</f>
        <v>-8802.75</v>
      </c>
      <c r="AB49" s="689">
        <f>-SUM(Izmaksas!AB168,Izmaksas!AB219)*(1+Pieņēmumi!$E$24)</f>
        <v>-8802.75</v>
      </c>
      <c r="AC49" s="689">
        <f>-SUM(Izmaksas!AC168,Izmaksas!AC219)*(1+Pieņēmumi!$E$24)</f>
        <v>-8802.75</v>
      </c>
      <c r="AD49" s="689">
        <f>-SUM(Izmaksas!AD168,Izmaksas!AD219)*(1+Pieņēmumi!$E$24)</f>
        <v>-8802.75</v>
      </c>
      <c r="AE49" s="689">
        <f>-SUM(Izmaksas!AE168,Izmaksas!AE219)*(1+Pieņēmumi!$E$24)</f>
        <v>-8802.75</v>
      </c>
      <c r="AF49" s="689">
        <f>-SUM(Izmaksas!AF168,Izmaksas!AF219)*(1+Pieņēmumi!$E$24)</f>
        <v>-8802.75</v>
      </c>
      <c r="AG49" s="689">
        <f>-SUM(Izmaksas!AG168,Izmaksas!AG219)*(1+Pieņēmumi!$E$24)</f>
        <v>-8802.75</v>
      </c>
      <c r="AH49" s="689">
        <f>-SUM(Izmaksas!AH168,Izmaksas!AH219)*(1+Pieņēmumi!$E$24)</f>
        <v>-8802.75</v>
      </c>
      <c r="AI49" s="689">
        <f>-SUM(Izmaksas!AI168,Izmaksas!AI219)*(1+Pieņēmumi!$E$24)</f>
        <v>-8802.75</v>
      </c>
      <c r="AJ49" s="689">
        <f>-SUM(Izmaksas!AJ168,Izmaksas!AJ219)*(1+Pieņēmumi!$E$24)</f>
        <v>-8802.75</v>
      </c>
      <c r="AK49" s="689">
        <f>-SUM(Izmaksas!AK168,Izmaksas!AK219)*(1+Pieņēmumi!$E$24)</f>
        <v>-8802.75</v>
      </c>
      <c r="AL49" s="689">
        <f>-SUM(Izmaksas!AL168,Izmaksas!AL219)*(1+Pieņēmumi!$E$24)</f>
        <v>-8802.75</v>
      </c>
      <c r="AM49" s="689">
        <f>-SUM(Izmaksas!AM168,Izmaksas!AM219)*(1+Pieņēmumi!$E$24)</f>
        <v>-8802.75</v>
      </c>
      <c r="AN49" s="689">
        <f>-SUM(Izmaksas!AN168,Izmaksas!AN219)*(1+Pieņēmumi!$E$24)</f>
        <v>-8802.75</v>
      </c>
      <c r="AO49" s="689">
        <f>-SUM(Izmaksas!AO168,Izmaksas!AO219)*(1+Pieņēmumi!$E$24)</f>
        <v>-8802.75</v>
      </c>
      <c r="AP49" s="689">
        <f>-SUM(Izmaksas!AP168,Izmaksas!AP219)*(1+Pieņēmumi!$E$24)</f>
        <v>-8802.75</v>
      </c>
      <c r="AQ49" s="689">
        <f>-SUM(Izmaksas!AQ168,Izmaksas!AQ219)*(1+Pieņēmumi!$E$24)</f>
        <v>-8802.75</v>
      </c>
      <c r="AR49" s="689">
        <f>-SUM(Izmaksas!AR168,Izmaksas!AR219)*(1+Pieņēmumi!$E$24)</f>
        <v>-8802.75</v>
      </c>
      <c r="AS49" s="689">
        <f>-SUM(Izmaksas!AS168,Izmaksas!AS219)*(1+Pieņēmumi!$E$24)</f>
        <v>-8802.75</v>
      </c>
      <c r="AT49" s="689">
        <f>-SUM(Izmaksas!AT168,Izmaksas!AT219)*(1+Pieņēmumi!$E$24)</f>
        <v>-8802.75</v>
      </c>
      <c r="AU49" s="689">
        <f>-SUM(Izmaksas!AU168,Izmaksas!AU219)*(1+Pieņēmumi!$E$24)</f>
        <v>-8802.75</v>
      </c>
      <c r="AV49" s="689">
        <f>-SUM(Izmaksas!AV168,Izmaksas!AV219)*(1+Pieņēmumi!$E$24)</f>
        <v>-8802.75</v>
      </c>
      <c r="AW49" s="689">
        <f>-SUM(Izmaksas!AW168,Izmaksas!AW219)*(1+Pieņēmumi!$E$24)</f>
        <v>-8802.75</v>
      </c>
      <c r="AX49" s="689">
        <f>-SUM(Izmaksas!AX168,Izmaksas!AX219)*(1+Pieņēmumi!$E$24)</f>
        <v>-8802.75</v>
      </c>
      <c r="AY49" s="689">
        <f>-SUM(Izmaksas!AY168,Izmaksas!AY219)*(1+Pieņēmumi!$E$24)</f>
        <v>-8802.75</v>
      </c>
      <c r="AZ49" s="689">
        <f>-SUM(Izmaksas!AZ168,Izmaksas!AZ219)*(1+Pieņēmumi!$E$24)</f>
        <v>-8802.75</v>
      </c>
      <c r="BA49" s="689">
        <f>-SUM(Izmaksas!BA168,Izmaksas!BA219)*(1+Pieņēmumi!$E$24)</f>
        <v>-8802.75</v>
      </c>
      <c r="BB49" s="689">
        <f>-SUM(Izmaksas!BB168,Izmaksas!BB219)*(1+Pieņēmumi!$E$24)</f>
        <v>-8802.75</v>
      </c>
      <c r="BC49" s="689">
        <f>-SUM(Izmaksas!BC168,Izmaksas!BC219)*(1+Pieņēmumi!$E$24)</f>
        <v>-8802.75</v>
      </c>
      <c r="BD49" s="689">
        <f>-SUM(Izmaksas!BD168,Izmaksas!BD219)*(1+Pieņēmumi!$E$24)</f>
        <v>-8802.75</v>
      </c>
      <c r="BE49" s="689">
        <f>-SUM(Izmaksas!BE168,Izmaksas!BE219)*(1+Pieņēmumi!$E$24)</f>
        <v>-8802.75</v>
      </c>
      <c r="BF49" s="689">
        <f>-SUM(Izmaksas!BF168,Izmaksas!BF219)*(1+Pieņēmumi!$E$24)</f>
        <v>-8802.75</v>
      </c>
      <c r="BG49" s="689">
        <f>-SUM(Izmaksas!BG168,Izmaksas!BG219)*(1+Pieņēmumi!$E$24)</f>
        <v>-8802.75</v>
      </c>
      <c r="BH49" s="689">
        <f>-SUM(Izmaksas!BH168,Izmaksas!BH219)*(1+Pieņēmumi!$E$24)</f>
        <v>-8802.75</v>
      </c>
      <c r="BI49" s="689">
        <f>-SUM(Izmaksas!BI168,Izmaksas!BI219)*(1+Pieņēmumi!$E$24)</f>
        <v>-8802.75</v>
      </c>
      <c r="BJ49" s="689">
        <f>-SUM(Izmaksas!BJ168,Izmaksas!BJ219)*(1+Pieņēmumi!$E$24)</f>
        <v>-8802.75</v>
      </c>
      <c r="BK49" s="689">
        <f>-SUM(Izmaksas!BK168,Izmaksas!BK219)*(1+Pieņēmumi!$E$24)</f>
        <v>-8802.75</v>
      </c>
      <c r="BL49" s="689">
        <f>-SUM(Izmaksas!BL168,Izmaksas!BL219)*(1+Pieņēmumi!$E$24)</f>
        <v>-8802.75</v>
      </c>
      <c r="BM49" s="689">
        <f>-SUM(Izmaksas!BM168,Izmaksas!BM219)*(1+Pieņēmumi!$E$24)</f>
        <v>0</v>
      </c>
      <c r="BN49" s="689">
        <f>-SUM(Izmaksas!BN168,Izmaksas!BN219)*(1+Pieņēmumi!$E$24)</f>
        <v>0</v>
      </c>
      <c r="BO49" s="689">
        <f>-SUM(Izmaksas!BO168,Izmaksas!BO219)*(1+Pieņēmumi!$E$24)</f>
        <v>0</v>
      </c>
      <c r="BP49" s="689">
        <f>-SUM(Izmaksas!BP168,Izmaksas!BP219)*(1+Pieņēmumi!$E$24)</f>
        <v>0</v>
      </c>
      <c r="BQ49" s="689">
        <f>-SUM(Izmaksas!BQ168,Izmaksas!BQ219)*(1+Pieņēmumi!$E$24)</f>
        <v>0</v>
      </c>
      <c r="BR49" s="689">
        <f>-SUM(Izmaksas!BR168,Izmaksas!BR219)*(1+Pieņēmumi!$E$24)</f>
        <v>0</v>
      </c>
      <c r="BS49" s="689">
        <f>-SUM(Izmaksas!BS168,Izmaksas!BS219)*(1+Pieņēmumi!$E$24)</f>
        <v>0</v>
      </c>
      <c r="BT49" s="689">
        <f>-SUM(Izmaksas!BT168,Izmaksas!BT219)*(1+Pieņēmumi!$E$24)</f>
        <v>0</v>
      </c>
      <c r="BU49" s="689">
        <f>-SUM(Izmaksas!BU168,Izmaksas!BU219)*(1+Pieņēmumi!$E$24)</f>
        <v>0</v>
      </c>
      <c r="BV49" s="689">
        <f>-SUM(Izmaksas!BV168,Izmaksas!BV219)*(1+Pieņēmumi!$E$24)</f>
        <v>0</v>
      </c>
      <c r="BW49" s="689">
        <f>-SUM(Izmaksas!BW168,Izmaksas!BW219)*(1+Pieņēmumi!$E$24)</f>
        <v>0</v>
      </c>
      <c r="BX49" s="689">
        <f>-SUM(Izmaksas!BX168,Izmaksas!BX219)*(1+Pieņēmumi!$E$24)</f>
        <v>0</v>
      </c>
      <c r="BY49" s="689">
        <f>-SUM(Izmaksas!BY168,Izmaksas!BY219)*(1+Pieņēmumi!$E$24)</f>
        <v>0</v>
      </c>
      <c r="BZ49" s="689">
        <f>-SUM(Izmaksas!BZ168,Izmaksas!BZ219)*(1+Pieņēmumi!$E$24)</f>
        <v>0</v>
      </c>
      <c r="CA49" s="689">
        <f>-SUM(Izmaksas!CA168,Izmaksas!CA219)*(1+Pieņēmumi!$E$24)</f>
        <v>0</v>
      </c>
      <c r="CB49" s="689">
        <f>-SUM(Izmaksas!CB168,Izmaksas!CB219)*(1+Pieņēmumi!$E$24)</f>
        <v>0</v>
      </c>
      <c r="CC49" s="689">
        <f>-SUM(Izmaksas!CC168,Izmaksas!CC219)*(1+Pieņēmumi!$E$24)</f>
        <v>0</v>
      </c>
      <c r="CD49" s="689">
        <f>-SUM(Izmaksas!CD168,Izmaksas!CD219)*(1+Pieņēmumi!$E$24)</f>
        <v>0</v>
      </c>
      <c r="CE49" s="689">
        <f>-SUM(Izmaksas!CE168,Izmaksas!CE219)*(1+Pieņēmumi!$E$24)</f>
        <v>0</v>
      </c>
      <c r="CF49" s="689">
        <f>-SUM(Izmaksas!CF168,Izmaksas!CF219)*(1+Pieņēmumi!$E$24)</f>
        <v>0</v>
      </c>
      <c r="CG49" s="689">
        <f>-SUM(Izmaksas!CG168,Izmaksas!CG219)*(1+Pieņēmumi!$E$24)</f>
        <v>0</v>
      </c>
      <c r="CH49" s="689">
        <f>-SUM(Izmaksas!CH168,Izmaksas!CH219)*(1+Pieņēmumi!$E$24)</f>
        <v>0</v>
      </c>
      <c r="CI49" s="689">
        <f>-SUM(Izmaksas!CI168,Izmaksas!CI219)*(1+Pieņēmumi!$E$24)</f>
        <v>0</v>
      </c>
      <c r="CJ49" s="689">
        <f>-SUM(Izmaksas!CJ168,Izmaksas!CJ219)*(1+Pieņēmumi!$E$24)</f>
        <v>0</v>
      </c>
      <c r="CK49" s="689">
        <f>-SUM(Izmaksas!CK168,Izmaksas!CK219)*(1+Pieņēmumi!$E$24)</f>
        <v>0</v>
      </c>
      <c r="CL49" s="689">
        <f>-SUM(Izmaksas!CL168,Izmaksas!CL219)*(1+Pieņēmumi!$E$24)</f>
        <v>0</v>
      </c>
      <c r="CM49" s="689">
        <f>-SUM(Izmaksas!CM168,Izmaksas!CM219)*(1+Pieņēmumi!$E$24)</f>
        <v>0</v>
      </c>
      <c r="CN49" s="689">
        <f>-SUM(Izmaksas!CN168,Izmaksas!CN219)*(1+Pieņēmumi!$E$24)</f>
        <v>0</v>
      </c>
      <c r="CO49" s="689">
        <f>-SUM(Izmaksas!CO168,Izmaksas!CO219)*(1+Pieņēmumi!$E$24)</f>
        <v>0</v>
      </c>
      <c r="CP49" s="689">
        <f>-SUM(Izmaksas!CP168,Izmaksas!CP219)*(1+Pieņēmumi!$E$24)</f>
        <v>0</v>
      </c>
      <c r="CQ49" s="689">
        <f>-SUM(Izmaksas!CQ168,Izmaksas!CQ219)*(1+Pieņēmumi!$E$24)</f>
        <v>0</v>
      </c>
      <c r="CR49" s="689">
        <f>-SUM(Izmaksas!CR168,Izmaksas!CR219)*(1+Pieņēmumi!$E$24)</f>
        <v>0</v>
      </c>
      <c r="CS49" s="689">
        <f>-SUM(Izmaksas!CS168,Izmaksas!CS219)*(1+Pieņēmumi!$E$24)</f>
        <v>0</v>
      </c>
      <c r="CT49" s="689">
        <f>-SUM(Izmaksas!CT168,Izmaksas!CT219)*(1+Pieņēmumi!$E$24)</f>
        <v>0</v>
      </c>
      <c r="CU49" s="689">
        <f>-SUM(Izmaksas!CU168,Izmaksas!CU219)*(1+Pieņēmumi!$E$24)</f>
        <v>0</v>
      </c>
      <c r="CV49" s="689">
        <f>-SUM(Izmaksas!CV168,Izmaksas!CV219)*(1+Pieņēmumi!$E$24)</f>
        <v>0</v>
      </c>
      <c r="CW49" s="689">
        <f>-SUM(Izmaksas!CW168,Izmaksas!CW219)*(1+Pieņēmumi!$E$24)</f>
        <v>0</v>
      </c>
      <c r="CX49" s="689">
        <f>-SUM(Izmaksas!CX168,Izmaksas!CX219)*(1+Pieņēmumi!$E$24)</f>
        <v>0</v>
      </c>
      <c r="CY49" s="689">
        <f>-SUM(Izmaksas!CY168,Izmaksas!CY219)*(1+Pieņēmumi!$E$24)</f>
        <v>0</v>
      </c>
      <c r="CZ49" s="689">
        <f>-SUM(Izmaksas!CZ168,Izmaksas!CZ219)*(1+Pieņēmumi!$E$24)</f>
        <v>0</v>
      </c>
      <c r="DA49" s="689">
        <f>-SUM(Izmaksas!DA168,Izmaksas!DA219)*(1+Pieņēmumi!$E$24)</f>
        <v>0</v>
      </c>
      <c r="DB49" s="689">
        <f>-SUM(Izmaksas!DB168,Izmaksas!DB219)*(1+Pieņēmumi!$E$24)</f>
        <v>0</v>
      </c>
      <c r="DC49" s="689">
        <f>-SUM(Izmaksas!DC168,Izmaksas!DC219)*(1+Pieņēmumi!$E$24)</f>
        <v>0</v>
      </c>
      <c r="DD49" s="689">
        <f>-SUM(Izmaksas!DD168,Izmaksas!DD219)*(1+Pieņēmumi!$E$24)</f>
        <v>0</v>
      </c>
      <c r="DE49" s="689">
        <f>-SUM(Izmaksas!DE168,Izmaksas!DE219)*(1+Pieņēmumi!$E$24)</f>
        <v>0</v>
      </c>
      <c r="DF49" s="689">
        <f>-SUM(Izmaksas!DF168,Izmaksas!DF219)*(1+Pieņēmumi!$E$24)</f>
        <v>0</v>
      </c>
      <c r="DG49" s="689">
        <f>-SUM(Izmaksas!DG168,Izmaksas!DG219)*(1+Pieņēmumi!$E$24)</f>
        <v>0</v>
      </c>
      <c r="DH49" s="689">
        <f>-SUM(Izmaksas!DH168,Izmaksas!DH219)*(1+Pieņēmumi!$E$24)</f>
        <v>0</v>
      </c>
      <c r="DI49" s="689">
        <f>-SUM(Izmaksas!DI168,Izmaksas!DI219)*(1+Pieņēmumi!$E$24)</f>
        <v>0</v>
      </c>
      <c r="DJ49" s="689">
        <f>-SUM(Izmaksas!DJ168,Izmaksas!DJ219)*(1+Pieņēmumi!$E$24)</f>
        <v>0</v>
      </c>
      <c r="DK49" s="689">
        <f>-SUM(Izmaksas!DK168,Izmaksas!DK219)*(1+Pieņēmumi!$E$24)</f>
        <v>0</v>
      </c>
      <c r="DL49" s="689">
        <f>-SUM(Izmaksas!DL168,Izmaksas!DL219)*(1+Pieņēmumi!$E$24)</f>
        <v>0</v>
      </c>
      <c r="DM49" s="689">
        <f>-SUM(Izmaksas!DM168,Izmaksas!DM219)*(1+Pieņēmumi!$E$24)</f>
        <v>0</v>
      </c>
      <c r="DN49" s="689">
        <f>-SUM(Izmaksas!DN168,Izmaksas!DN219)*(1+Pieņēmumi!$E$24)</f>
        <v>0</v>
      </c>
      <c r="DO49" s="689">
        <f>-SUM(Izmaksas!DO168,Izmaksas!DO219)*(1+Pieņēmumi!$E$24)</f>
        <v>0</v>
      </c>
      <c r="DP49" s="689">
        <f>-SUM(Izmaksas!DP168,Izmaksas!DP219)*(1+Pieņēmumi!$E$24)</f>
        <v>0</v>
      </c>
      <c r="DQ49" s="689">
        <f>-SUM(Izmaksas!DQ168,Izmaksas!DQ219)*(1+Pieņēmumi!$E$24)</f>
        <v>0</v>
      </c>
      <c r="DR49" s="689">
        <f>-SUM(Izmaksas!DR168,Izmaksas!DR219)*(1+Pieņēmumi!$E$24)</f>
        <v>0</v>
      </c>
      <c r="DS49" s="689">
        <f>-SUM(Izmaksas!DS168,Izmaksas!DS219)*(1+Pieņēmumi!$E$24)</f>
        <v>0</v>
      </c>
      <c r="DT49" s="689">
        <f>-SUM(Izmaksas!DT168,Izmaksas!DT219)*(1+Pieņēmumi!$E$24)</f>
        <v>0</v>
      </c>
      <c r="DU49" s="689">
        <f>-SUM(Izmaksas!DU168,Izmaksas!DU219)*(1+Pieņēmumi!$E$24)</f>
        <v>0</v>
      </c>
    </row>
    <row r="50" spans="1:125" ht="11.25" customHeight="1">
      <c r="A50" s="383" t="s">
        <v>245</v>
      </c>
      <c r="B50" s="389" t="s">
        <v>638</v>
      </c>
      <c r="D50" s="397">
        <f t="shared" si="26"/>
        <v>-94077.504655406316</v>
      </c>
      <c r="E50" s="698">
        <f>-Izmaksas!E97*(1+'IIA Jūtīguma analīze'!$C$11)</f>
        <v>-6949.3200000000015</v>
      </c>
      <c r="F50" s="698">
        <f>-Izmaksas!F97*(1+'IIA Jūtīguma analīze'!$C$11)</f>
        <v>-6949.3200000000015</v>
      </c>
      <c r="G50" s="698">
        <f>-Izmaksas!G97*(1+'IIA Jūtīguma analīze'!$C$11)</f>
        <v>-6949.3200000000015</v>
      </c>
      <c r="H50" s="698">
        <f>-Izmaksas!H97*(1+'IIA Jūtīguma analīze'!$C$11)</f>
        <v>-6949.3200000000015</v>
      </c>
      <c r="I50" s="698">
        <f>-Izmaksas!I97*(1+'IIA Jūtīguma analīze'!$C$11)</f>
        <v>-6949.3200000000015</v>
      </c>
      <c r="J50" s="698">
        <f>-Izmaksas!J97*(1+'IIA Jūtīguma analīze'!$C$11)</f>
        <v>-3474.6600000000008</v>
      </c>
      <c r="K50" s="698">
        <f>-Izmaksas!K97*(1+'IIA Jūtīguma analīze'!$C$11)</f>
        <v>-3474.6600000000008</v>
      </c>
      <c r="L50" s="698">
        <f>-Izmaksas!L97*(1+'IIA Jūtīguma analīze'!$C$11)</f>
        <v>-3474.6600000000008</v>
      </c>
      <c r="M50" s="698">
        <f>-Izmaksas!M97*(1+'IIA Jūtīguma analīze'!$C$11)</f>
        <v>-3474.6600000000008</v>
      </c>
      <c r="N50" s="698">
        <f>-Izmaksas!N97*(1+'IIA Jūtīguma analīze'!$C$11)</f>
        <v>-3474.6600000000008</v>
      </c>
      <c r="O50" s="698">
        <f>-Izmaksas!O97*(1+'IIA Jūtīguma analīze'!$C$11)</f>
        <v>-3474.6600000000008</v>
      </c>
      <c r="P50" s="698">
        <f>-Izmaksas!P97*(1+'IIA Jūtīguma analīze'!$C$11)</f>
        <v>-3474.6600000000008</v>
      </c>
      <c r="Q50" s="698">
        <f>-Izmaksas!Q97*(1+'IIA Jūtīguma analīze'!$C$11)</f>
        <v>-3474.6600000000008</v>
      </c>
      <c r="R50" s="698">
        <f>-Izmaksas!R97*(1+'IIA Jūtīguma analīze'!$C$11)</f>
        <v>-3474.6600000000008</v>
      </c>
      <c r="S50" s="698">
        <f>-Izmaksas!S97*(1+'IIA Jūtīguma analīze'!$C$11)</f>
        <v>-3474.6600000000008</v>
      </c>
      <c r="T50" s="698">
        <f>-Izmaksas!T97*(1+'IIA Jūtīguma analīze'!$C$11)</f>
        <v>-3474.6600000000008</v>
      </c>
      <c r="U50" s="698">
        <f>-Izmaksas!U97*(1+'IIA Jūtīguma analīze'!$C$11)</f>
        <v>-3474.6600000000008</v>
      </c>
      <c r="V50" s="698">
        <f>-Izmaksas!V97*(1+'IIA Jūtīguma analīze'!$C$11)</f>
        <v>-3474.6600000000008</v>
      </c>
      <c r="W50" s="698">
        <f>-Izmaksas!W97*(1+'IIA Jūtīguma analīze'!$C$11)</f>
        <v>-3474.6600000000008</v>
      </c>
      <c r="X50" s="698">
        <f>-Izmaksas!X97*(1+'IIA Jūtīguma analīze'!$C$11)</f>
        <v>-3474.6600000000008</v>
      </c>
      <c r="Y50" s="698">
        <f>-Izmaksas!Y97*(1+'IIA Jūtīguma analīze'!$C$11)</f>
        <v>-3474.6600000000008</v>
      </c>
      <c r="Z50" s="698">
        <f>-Izmaksas!Z97*(1+'IIA Jūtīguma analīze'!$C$11)</f>
        <v>-3474.6600000000008</v>
      </c>
      <c r="AA50" s="698">
        <f>-Izmaksas!AA97*(1+'IIA Jūtīguma analīze'!$C$11)</f>
        <v>-3474.6600000000008</v>
      </c>
      <c r="AB50" s="698">
        <f>-Izmaksas!AB97*(1+'IIA Jūtīguma analīze'!$C$11)</f>
        <v>-3474.6600000000008</v>
      </c>
      <c r="AC50" s="698">
        <f>-Izmaksas!AC97*(1+'IIA Jūtīguma analīze'!$C$11)</f>
        <v>-3474.6600000000008</v>
      </c>
      <c r="AD50" s="698">
        <f>-Izmaksas!AD97*(1+'IIA Jūtīguma analīze'!$C$11)</f>
        <v>-3474.6600000000008</v>
      </c>
      <c r="AE50" s="698">
        <f>-Izmaksas!AE97*(1+'IIA Jūtīguma analīze'!$C$11)</f>
        <v>-3474.6600000000008</v>
      </c>
      <c r="AF50" s="698">
        <f>-Izmaksas!AF97*(1+'IIA Jūtīguma analīze'!$C$11)</f>
        <v>-3474.6600000000008</v>
      </c>
      <c r="AG50" s="698">
        <f>-Izmaksas!AG97*(1+'IIA Jūtīguma analīze'!$C$11)</f>
        <v>-3474.6600000000008</v>
      </c>
      <c r="AH50" s="698">
        <f>-Izmaksas!AH97*(1+'IIA Jūtīguma analīze'!$C$11)</f>
        <v>-3474.6600000000008</v>
      </c>
      <c r="AI50" s="698">
        <f>-Izmaksas!AI97*(1+'IIA Jūtīguma analīze'!$C$11)</f>
        <v>-3474.6600000000008</v>
      </c>
      <c r="AJ50" s="698">
        <f>-Izmaksas!AJ97*(1+'IIA Jūtīguma analīze'!$C$11)</f>
        <v>-3474.6600000000008</v>
      </c>
      <c r="AK50" s="698">
        <f>-Izmaksas!AK97*(1+'IIA Jūtīguma analīze'!$C$11)</f>
        <v>-3474.6600000000008</v>
      </c>
      <c r="AL50" s="698">
        <f>-Izmaksas!AL97*(1+'IIA Jūtīguma analīze'!$C$11)</f>
        <v>-3474.6600000000008</v>
      </c>
      <c r="AM50" s="698">
        <f>-Izmaksas!AM97*(1+'IIA Jūtīguma analīze'!$C$11)</f>
        <v>-3474.6600000000008</v>
      </c>
      <c r="AN50" s="698">
        <f>-Izmaksas!AN97*(1+'IIA Jūtīguma analīze'!$C$11)</f>
        <v>-3474.6600000000008</v>
      </c>
      <c r="AO50" s="698">
        <f>-Izmaksas!AO97*(1+'IIA Jūtīguma analīze'!$C$11)</f>
        <v>-3474.6600000000008</v>
      </c>
      <c r="AP50" s="698">
        <f>-Izmaksas!AP97*(1+'IIA Jūtīguma analīze'!$C$11)</f>
        <v>-3474.6600000000008</v>
      </c>
      <c r="AQ50" s="698">
        <f>-Izmaksas!AQ97*(1+'IIA Jūtīguma analīze'!$C$11)</f>
        <v>-3474.6600000000008</v>
      </c>
      <c r="AR50" s="698">
        <f>-Izmaksas!AR97*(1+'IIA Jūtīguma analīze'!$C$11)</f>
        <v>-3474.6600000000008</v>
      </c>
      <c r="AS50" s="698">
        <f>-Izmaksas!AS97*(1+'IIA Jūtīguma analīze'!$C$11)</f>
        <v>-3474.6600000000008</v>
      </c>
      <c r="AT50" s="698">
        <f>-Izmaksas!AT97*(1+'IIA Jūtīguma analīze'!$C$11)</f>
        <v>-3474.6600000000008</v>
      </c>
      <c r="AU50" s="698">
        <f>-Izmaksas!AU97*(1+'IIA Jūtīguma analīze'!$C$11)</f>
        <v>-3474.6600000000008</v>
      </c>
      <c r="AV50" s="698">
        <f>-Izmaksas!AV97*(1+'IIA Jūtīguma analīze'!$C$11)</f>
        <v>-3474.6600000000008</v>
      </c>
      <c r="AW50" s="698">
        <f>-Izmaksas!AW97*(1+'IIA Jūtīguma analīze'!$C$11)</f>
        <v>-3474.6600000000008</v>
      </c>
      <c r="AX50" s="698">
        <f>-Izmaksas!AX97*(1+'IIA Jūtīguma analīze'!$C$11)</f>
        <v>-3474.6600000000008</v>
      </c>
      <c r="AY50" s="698">
        <f>-Izmaksas!AY97*(1+'IIA Jūtīguma analīze'!$C$11)</f>
        <v>-3474.6600000000008</v>
      </c>
      <c r="AZ50" s="698">
        <f>-Izmaksas!AZ97*(1+'IIA Jūtīguma analīze'!$C$11)</f>
        <v>-3474.6600000000008</v>
      </c>
      <c r="BA50" s="698">
        <f>-Izmaksas!BA97*(1+'IIA Jūtīguma analīze'!$C$11)</f>
        <v>-3474.6600000000008</v>
      </c>
      <c r="BB50" s="698">
        <f>-Izmaksas!BB97*(1+'IIA Jūtīguma analīze'!$C$11)</f>
        <v>-3474.6600000000008</v>
      </c>
      <c r="BC50" s="698">
        <f>-Izmaksas!BC97*(1+'IIA Jūtīguma analīze'!$C$11)</f>
        <v>-3474.6600000000008</v>
      </c>
      <c r="BD50" s="698">
        <f>-Izmaksas!BD97*(1+'IIA Jūtīguma analīze'!$C$11)</f>
        <v>-3474.6600000000008</v>
      </c>
      <c r="BE50" s="698">
        <f>-Izmaksas!BE97*(1+'IIA Jūtīguma analīze'!$C$11)</f>
        <v>-3474.6600000000008</v>
      </c>
      <c r="BF50" s="698">
        <f>-Izmaksas!BF97*(1+'IIA Jūtīguma analīze'!$C$11)</f>
        <v>-3474.6600000000008</v>
      </c>
      <c r="BG50" s="698">
        <f>-Izmaksas!BG97*(1+'IIA Jūtīguma analīze'!$C$11)</f>
        <v>-3474.6600000000008</v>
      </c>
      <c r="BH50" s="698">
        <f>-Izmaksas!BH97*(1+'IIA Jūtīguma analīze'!$C$11)</f>
        <v>-3474.6600000000008</v>
      </c>
      <c r="BI50" s="698">
        <f>-Izmaksas!BI97*(1+'IIA Jūtīguma analīze'!$C$11)</f>
        <v>-3474.6600000000008</v>
      </c>
      <c r="BJ50" s="698">
        <f>-Izmaksas!BJ97*(1+'IIA Jūtīguma analīze'!$C$11)</f>
        <v>-3474.6600000000008</v>
      </c>
      <c r="BK50" s="698">
        <f>-Izmaksas!BK97*(1+'IIA Jūtīguma analīze'!$C$11)</f>
        <v>-3474.6600000000008</v>
      </c>
      <c r="BL50" s="698">
        <f>-Izmaksas!BL97*(1+'IIA Jūtīguma analīze'!$C$11)</f>
        <v>-3474.6600000000008</v>
      </c>
      <c r="BM50" s="698">
        <f>-Izmaksas!BM97*(1+'IIA Jūtīguma analīze'!$C$11)</f>
        <v>0</v>
      </c>
      <c r="BN50" s="698">
        <f>-Izmaksas!BN97*(1+'IIA Jūtīguma analīze'!$C$11)</f>
        <v>0</v>
      </c>
      <c r="BO50" s="698">
        <f>-Izmaksas!BO97*(1+'IIA Jūtīguma analīze'!$C$11)</f>
        <v>0</v>
      </c>
      <c r="BP50" s="698">
        <f>-Izmaksas!BP97*(1+'IIA Jūtīguma analīze'!$C$11)</f>
        <v>0</v>
      </c>
      <c r="BQ50" s="698">
        <f>-Izmaksas!BQ97*(1+'IIA Jūtīguma analīze'!$C$11)</f>
        <v>0</v>
      </c>
      <c r="BR50" s="698">
        <f>-Izmaksas!BR97*(1+'IIA Jūtīguma analīze'!$C$11)</f>
        <v>0</v>
      </c>
      <c r="BS50" s="698">
        <f>-Izmaksas!BS97*(1+'IIA Jūtīguma analīze'!$C$11)</f>
        <v>0</v>
      </c>
      <c r="BT50" s="698">
        <f>-Izmaksas!BT97*(1+'IIA Jūtīguma analīze'!$C$11)</f>
        <v>0</v>
      </c>
      <c r="BU50" s="698">
        <f>-Izmaksas!BU97*(1+'IIA Jūtīguma analīze'!$C$11)</f>
        <v>0</v>
      </c>
      <c r="BV50" s="698">
        <f>-Izmaksas!BV97*(1+'IIA Jūtīguma analīze'!$C$11)</f>
        <v>0</v>
      </c>
      <c r="BW50" s="698">
        <f>-Izmaksas!BW97*(1+'IIA Jūtīguma analīze'!$C$11)</f>
        <v>0</v>
      </c>
      <c r="BX50" s="698">
        <f>-Izmaksas!BX97*(1+'IIA Jūtīguma analīze'!$C$11)</f>
        <v>0</v>
      </c>
      <c r="BY50" s="698">
        <f>-Izmaksas!BY97*(1+'IIA Jūtīguma analīze'!$C$11)</f>
        <v>0</v>
      </c>
      <c r="BZ50" s="698">
        <f>-Izmaksas!BZ97*(1+'IIA Jūtīguma analīze'!$C$11)</f>
        <v>0</v>
      </c>
      <c r="CA50" s="698">
        <f>-Izmaksas!CA97*(1+'IIA Jūtīguma analīze'!$C$11)</f>
        <v>0</v>
      </c>
      <c r="CB50" s="698">
        <f>-Izmaksas!CB97*(1+'IIA Jūtīguma analīze'!$C$11)</f>
        <v>0</v>
      </c>
      <c r="CC50" s="698">
        <f>-Izmaksas!CC97*(1+'IIA Jūtīguma analīze'!$C$11)</f>
        <v>0</v>
      </c>
      <c r="CD50" s="698">
        <f>-Izmaksas!CD97*(1+'IIA Jūtīguma analīze'!$C$11)</f>
        <v>0</v>
      </c>
      <c r="CE50" s="698">
        <f>-Izmaksas!CE97*(1+'IIA Jūtīguma analīze'!$C$11)</f>
        <v>0</v>
      </c>
      <c r="CF50" s="698">
        <f>-Izmaksas!CF97*(1+'IIA Jūtīguma analīze'!$C$11)</f>
        <v>0</v>
      </c>
      <c r="CG50" s="698">
        <f>-Izmaksas!CG97*(1+'IIA Jūtīguma analīze'!$C$11)</f>
        <v>0</v>
      </c>
      <c r="CH50" s="698">
        <f>-Izmaksas!CH97*(1+'IIA Jūtīguma analīze'!$C$11)</f>
        <v>0</v>
      </c>
      <c r="CI50" s="698">
        <f>-Izmaksas!CI97*(1+'IIA Jūtīguma analīze'!$C$11)</f>
        <v>0</v>
      </c>
      <c r="CJ50" s="698">
        <f>-Izmaksas!CJ97*(1+'IIA Jūtīguma analīze'!$C$11)</f>
        <v>0</v>
      </c>
      <c r="CK50" s="698">
        <f>-Izmaksas!CK97*(1+'IIA Jūtīguma analīze'!$C$11)</f>
        <v>0</v>
      </c>
      <c r="CL50" s="698">
        <f>-Izmaksas!CL97*(1+'IIA Jūtīguma analīze'!$C$11)</f>
        <v>0</v>
      </c>
      <c r="CM50" s="698">
        <f>-Izmaksas!CM97*(1+'IIA Jūtīguma analīze'!$C$11)</f>
        <v>0</v>
      </c>
      <c r="CN50" s="698">
        <f>-Izmaksas!CN97*(1+'IIA Jūtīguma analīze'!$C$11)</f>
        <v>0</v>
      </c>
      <c r="CO50" s="698">
        <f>-Izmaksas!CO97*(1+'IIA Jūtīguma analīze'!$C$11)</f>
        <v>0</v>
      </c>
      <c r="CP50" s="698">
        <f>-Izmaksas!CP97*(1+'IIA Jūtīguma analīze'!$C$11)</f>
        <v>0</v>
      </c>
      <c r="CQ50" s="698">
        <f>-Izmaksas!CQ97*(1+'IIA Jūtīguma analīze'!$C$11)</f>
        <v>0</v>
      </c>
      <c r="CR50" s="698">
        <f>-Izmaksas!CR97*(1+'IIA Jūtīguma analīze'!$C$11)</f>
        <v>0</v>
      </c>
      <c r="CS50" s="698">
        <f>-Izmaksas!CS97*(1+'IIA Jūtīguma analīze'!$C$11)</f>
        <v>0</v>
      </c>
      <c r="CT50" s="698">
        <f>-Izmaksas!CT97*(1+'IIA Jūtīguma analīze'!$C$11)</f>
        <v>0</v>
      </c>
      <c r="CU50" s="698">
        <f>-Izmaksas!CU97*(1+'IIA Jūtīguma analīze'!$C$11)</f>
        <v>0</v>
      </c>
      <c r="CV50" s="698">
        <f>-Izmaksas!CV97*(1+'IIA Jūtīguma analīze'!$C$11)</f>
        <v>0</v>
      </c>
      <c r="CW50" s="698">
        <f>-Izmaksas!CW97*(1+'IIA Jūtīguma analīze'!$C$11)</f>
        <v>0</v>
      </c>
      <c r="CX50" s="698">
        <f>-Izmaksas!CX97*(1+'IIA Jūtīguma analīze'!$C$11)</f>
        <v>0</v>
      </c>
      <c r="CY50" s="698">
        <f>-Izmaksas!CY97*(1+'IIA Jūtīguma analīze'!$C$11)</f>
        <v>0</v>
      </c>
      <c r="CZ50" s="698">
        <f>-Izmaksas!CZ97*(1+'IIA Jūtīguma analīze'!$C$11)</f>
        <v>0</v>
      </c>
      <c r="DA50" s="698">
        <f>-Izmaksas!DA97*(1+'IIA Jūtīguma analīze'!$C$11)</f>
        <v>0</v>
      </c>
      <c r="DB50" s="698">
        <f>-Izmaksas!DB97*(1+'IIA Jūtīguma analīze'!$C$11)</f>
        <v>0</v>
      </c>
      <c r="DC50" s="698">
        <f>-Izmaksas!DC97*(1+'IIA Jūtīguma analīze'!$C$11)</f>
        <v>0</v>
      </c>
      <c r="DD50" s="698">
        <f>-Izmaksas!DD97*(1+'IIA Jūtīguma analīze'!$C$11)</f>
        <v>0</v>
      </c>
      <c r="DE50" s="698">
        <f>-Izmaksas!DE97*(1+'IIA Jūtīguma analīze'!$C$11)</f>
        <v>0</v>
      </c>
      <c r="DF50" s="698">
        <f>-Izmaksas!DF97*(1+'IIA Jūtīguma analīze'!$C$11)</f>
        <v>0</v>
      </c>
      <c r="DG50" s="698">
        <f>-Izmaksas!DG97*(1+'IIA Jūtīguma analīze'!$C$11)</f>
        <v>0</v>
      </c>
      <c r="DH50" s="698">
        <f>-Izmaksas!DH97*(1+'IIA Jūtīguma analīze'!$C$11)</f>
        <v>0</v>
      </c>
      <c r="DI50" s="698">
        <f>-Izmaksas!DI97*(1+'IIA Jūtīguma analīze'!$C$11)</f>
        <v>0</v>
      </c>
      <c r="DJ50" s="698">
        <f>-Izmaksas!DJ97*(1+'IIA Jūtīguma analīze'!$C$11)</f>
        <v>0</v>
      </c>
      <c r="DK50" s="698">
        <f>-Izmaksas!DK97*(1+'IIA Jūtīguma analīze'!$C$11)</f>
        <v>0</v>
      </c>
      <c r="DL50" s="698">
        <f>-Izmaksas!DL97*(1+'IIA Jūtīguma analīze'!$C$11)</f>
        <v>0</v>
      </c>
      <c r="DM50" s="698">
        <f>-Izmaksas!DM97*(1+'IIA Jūtīguma analīze'!$C$11)</f>
        <v>0</v>
      </c>
      <c r="DN50" s="698">
        <f>-Izmaksas!DN97*(1+'IIA Jūtīguma analīze'!$C$11)</f>
        <v>0</v>
      </c>
      <c r="DO50" s="698">
        <f>-Izmaksas!DO97*(1+'IIA Jūtīguma analīze'!$C$11)</f>
        <v>0</v>
      </c>
      <c r="DP50" s="698">
        <f>-Izmaksas!DP97*(1+'IIA Jūtīguma analīze'!$C$11)</f>
        <v>0</v>
      </c>
      <c r="DQ50" s="698">
        <f>-Izmaksas!DQ97*(1+'IIA Jūtīguma analīze'!$C$11)</f>
        <v>0</v>
      </c>
      <c r="DR50" s="698">
        <f>-Izmaksas!DR97*(1+'IIA Jūtīguma analīze'!$C$11)</f>
        <v>0</v>
      </c>
      <c r="DS50" s="698">
        <f>-Izmaksas!DS97*(1+'IIA Jūtīguma analīze'!$C$11)</f>
        <v>0</v>
      </c>
      <c r="DT50" s="698">
        <f>-Izmaksas!DT97*(1+'IIA Jūtīguma analīze'!$C$11)</f>
        <v>0</v>
      </c>
      <c r="DU50" s="698">
        <f>-Izmaksas!DU97*(1+'IIA Jūtīguma analīze'!$C$11)</f>
        <v>0</v>
      </c>
    </row>
    <row r="51" spans="1:125" ht="11.25" customHeight="1">
      <c r="A51" s="384" t="s">
        <v>649</v>
      </c>
      <c r="B51" s="415" t="s">
        <v>638</v>
      </c>
      <c r="D51" s="397">
        <f t="shared" si="26"/>
        <v>-7486787.3866533656</v>
      </c>
      <c r="E51" s="428">
        <f>-'IIA Finansēšana'!E18</f>
        <v>-1681735.4400000004</v>
      </c>
      <c r="F51" s="428">
        <f>-'IIA Finansēšana'!F18</f>
        <v>-1681735.4400000004</v>
      </c>
      <c r="G51" s="428">
        <f>-'IIA Finansēšana'!G18</f>
        <v>-1681735.4400000004</v>
      </c>
      <c r="H51" s="428">
        <f>-'IIA Finansēšana'!H18</f>
        <v>-1681735.4400000004</v>
      </c>
      <c r="I51" s="428">
        <f>-'IIA Finansēšana'!I18</f>
        <v>-1681735.4400000004</v>
      </c>
      <c r="J51" s="428">
        <f>-'IIA Finansēšana'!J18</f>
        <v>0</v>
      </c>
      <c r="K51" s="428">
        <f>-'IIA Finansēšana'!K18</f>
        <v>0</v>
      </c>
      <c r="L51" s="428">
        <f>-'IIA Finansēšana'!L18</f>
        <v>0</v>
      </c>
      <c r="M51" s="428">
        <f>-'IIA Finansēšana'!M18</f>
        <v>0</v>
      </c>
      <c r="N51" s="428">
        <f>-'IIA Finansēšana'!N18</f>
        <v>0</v>
      </c>
      <c r="O51" s="428">
        <f>-'IIA Finansēšana'!O18</f>
        <v>0</v>
      </c>
      <c r="P51" s="428">
        <f>-'IIA Finansēšana'!P18</f>
        <v>0</v>
      </c>
      <c r="Q51" s="428">
        <f>-'IIA Finansēšana'!Q18</f>
        <v>0</v>
      </c>
      <c r="R51" s="428">
        <f>-'IIA Finansēšana'!R18</f>
        <v>0</v>
      </c>
      <c r="S51" s="428">
        <f>-'IIA Finansēšana'!S18</f>
        <v>0</v>
      </c>
      <c r="T51" s="428">
        <f>-'IIA Finansēšana'!T18</f>
        <v>0</v>
      </c>
      <c r="U51" s="428">
        <f>-'IIA Finansēšana'!U18</f>
        <v>0</v>
      </c>
      <c r="V51" s="428">
        <f>-'IIA Finansēšana'!V18</f>
        <v>0</v>
      </c>
      <c r="W51" s="428">
        <f>-'IIA Finansēšana'!W18</f>
        <v>0</v>
      </c>
      <c r="X51" s="428">
        <f>-'IIA Finansēšana'!X18</f>
        <v>0</v>
      </c>
      <c r="Y51" s="428">
        <f>-'IIA Finansēšana'!Y18</f>
        <v>0</v>
      </c>
      <c r="Z51" s="428">
        <f>-'IIA Finansēšana'!Z18</f>
        <v>0</v>
      </c>
      <c r="AA51" s="428">
        <f>-'IIA Finansēšana'!AA18</f>
        <v>0</v>
      </c>
      <c r="AB51" s="428">
        <f>-'IIA Finansēšana'!AB18</f>
        <v>0</v>
      </c>
      <c r="AC51" s="428">
        <f>-'IIA Finansēšana'!AC18</f>
        <v>0</v>
      </c>
      <c r="AD51" s="428">
        <f>-'IIA Finansēšana'!AD18</f>
        <v>0</v>
      </c>
      <c r="AE51" s="428">
        <f>-'IIA Finansēšana'!AE18</f>
        <v>0</v>
      </c>
      <c r="AF51" s="428">
        <f>-'IIA Finansēšana'!AF18</f>
        <v>0</v>
      </c>
      <c r="AG51" s="428">
        <f>-'IIA Finansēšana'!AG18</f>
        <v>0</v>
      </c>
      <c r="AH51" s="428">
        <f>-'IIA Finansēšana'!AH18</f>
        <v>0</v>
      </c>
      <c r="AI51" s="428">
        <f>-'IIA Finansēšana'!AI18</f>
        <v>0</v>
      </c>
      <c r="AJ51" s="428">
        <f>-'IIA Finansēšana'!AJ18</f>
        <v>0</v>
      </c>
      <c r="AK51" s="428">
        <f>-'IIA Finansēšana'!AK18</f>
        <v>0</v>
      </c>
      <c r="AL51" s="428">
        <f>-'IIA Finansēšana'!AL18</f>
        <v>0</v>
      </c>
      <c r="AM51" s="428">
        <f>-'IIA Finansēšana'!AM18</f>
        <v>0</v>
      </c>
      <c r="AN51" s="428">
        <f>-'IIA Finansēšana'!AN18</f>
        <v>0</v>
      </c>
      <c r="AO51" s="428">
        <f>-'IIA Finansēšana'!AO18</f>
        <v>0</v>
      </c>
      <c r="AP51" s="428">
        <f>-'IIA Finansēšana'!AP18</f>
        <v>0</v>
      </c>
      <c r="AQ51" s="428">
        <f>-'IIA Finansēšana'!AQ18</f>
        <v>0</v>
      </c>
      <c r="AR51" s="428">
        <f>-'IIA Finansēšana'!AR18</f>
        <v>0</v>
      </c>
      <c r="AS51" s="428">
        <f>-'IIA Finansēšana'!AS18</f>
        <v>0</v>
      </c>
      <c r="AT51" s="428">
        <f>-'IIA Finansēšana'!AT18</f>
        <v>0</v>
      </c>
      <c r="AU51" s="428">
        <f>-'IIA Finansēšana'!AU18</f>
        <v>0</v>
      </c>
      <c r="AV51" s="428">
        <f>-'IIA Finansēšana'!AV18</f>
        <v>0</v>
      </c>
      <c r="AW51" s="428">
        <f>-'IIA Finansēšana'!AW18</f>
        <v>0</v>
      </c>
      <c r="AX51" s="428">
        <f>-'IIA Finansēšana'!AX18</f>
        <v>0</v>
      </c>
      <c r="AY51" s="428">
        <f>-'IIA Finansēšana'!AY18</f>
        <v>0</v>
      </c>
      <c r="AZ51" s="428">
        <f>-'IIA Finansēšana'!AZ18</f>
        <v>0</v>
      </c>
      <c r="BA51" s="428">
        <f>-'IIA Finansēšana'!BA18</f>
        <v>0</v>
      </c>
      <c r="BB51" s="428">
        <f>-'IIA Finansēšana'!BB18</f>
        <v>0</v>
      </c>
      <c r="BC51" s="428">
        <f>-'IIA Finansēšana'!BC18</f>
        <v>0</v>
      </c>
      <c r="BD51" s="428">
        <f>-'IIA Finansēšana'!BD18</f>
        <v>0</v>
      </c>
      <c r="BE51" s="428">
        <f>-'IIA Finansēšana'!BE18</f>
        <v>0</v>
      </c>
      <c r="BF51" s="428">
        <f>-'IIA Finansēšana'!BF18</f>
        <v>0</v>
      </c>
      <c r="BG51" s="428">
        <f>-'IIA Finansēšana'!BG18</f>
        <v>0</v>
      </c>
      <c r="BH51" s="428">
        <f>-'IIA Finansēšana'!BH18</f>
        <v>0</v>
      </c>
      <c r="BI51" s="428">
        <f>-'IIA Finansēšana'!BI18</f>
        <v>0</v>
      </c>
      <c r="BJ51" s="428">
        <f>-'IIA Finansēšana'!BJ18</f>
        <v>0</v>
      </c>
      <c r="BK51" s="428">
        <f>-'IIA Finansēšana'!BK18</f>
        <v>0</v>
      </c>
      <c r="BL51" s="428">
        <f>-'IIA Finansēšana'!BL18</f>
        <v>0</v>
      </c>
      <c r="BM51" s="428">
        <f>-'IIA Finansēšana'!BM18</f>
        <v>0</v>
      </c>
      <c r="BN51" s="428">
        <f>-'IIA Finansēšana'!BN18</f>
        <v>0</v>
      </c>
      <c r="BO51" s="428">
        <f>-'IIA Finansēšana'!BO18</f>
        <v>0</v>
      </c>
      <c r="BP51" s="428">
        <f>-'IIA Finansēšana'!BP18</f>
        <v>0</v>
      </c>
      <c r="BQ51" s="428">
        <f>-'IIA Finansēšana'!BQ18</f>
        <v>0</v>
      </c>
      <c r="BR51" s="428">
        <f>-'IIA Finansēšana'!BR18</f>
        <v>0</v>
      </c>
      <c r="BS51" s="428">
        <f>-'IIA Finansēšana'!BS18</f>
        <v>0</v>
      </c>
      <c r="BT51" s="428">
        <f>-'IIA Finansēšana'!BT18</f>
        <v>0</v>
      </c>
      <c r="BU51" s="428">
        <f>-'IIA Finansēšana'!BU18</f>
        <v>0</v>
      </c>
      <c r="BV51" s="428">
        <f>-'IIA Finansēšana'!BV18</f>
        <v>0</v>
      </c>
      <c r="BW51" s="428">
        <f>-'IIA Finansēšana'!BW18</f>
        <v>0</v>
      </c>
      <c r="BX51" s="428">
        <f>-'IIA Finansēšana'!BX18</f>
        <v>0</v>
      </c>
      <c r="BY51" s="428">
        <f>-'IIA Finansēšana'!BY18</f>
        <v>0</v>
      </c>
      <c r="BZ51" s="428">
        <f>-'IIA Finansēšana'!BZ18</f>
        <v>0</v>
      </c>
      <c r="CA51" s="428">
        <f>-'IIA Finansēšana'!CA18</f>
        <v>0</v>
      </c>
      <c r="CB51" s="428">
        <f>-'IIA Finansēšana'!CB18</f>
        <v>0</v>
      </c>
      <c r="CC51" s="428">
        <f>-'IIA Finansēšana'!CC18</f>
        <v>0</v>
      </c>
      <c r="CD51" s="428">
        <f>-'IIA Finansēšana'!CD18</f>
        <v>0</v>
      </c>
      <c r="CE51" s="428">
        <f>-'IIA Finansēšana'!CE18</f>
        <v>0</v>
      </c>
      <c r="CF51" s="428">
        <f>-'IIA Finansēšana'!CF18</f>
        <v>0</v>
      </c>
      <c r="CG51" s="428">
        <f>-'IIA Finansēšana'!CG18</f>
        <v>0</v>
      </c>
      <c r="CH51" s="428">
        <f>-'IIA Finansēšana'!CH18</f>
        <v>0</v>
      </c>
      <c r="CI51" s="428">
        <f>-'IIA Finansēšana'!CI18</f>
        <v>0</v>
      </c>
      <c r="CJ51" s="428">
        <f>-'IIA Finansēšana'!CJ18</f>
        <v>0</v>
      </c>
      <c r="CK51" s="428">
        <f>-'IIA Finansēšana'!CK18</f>
        <v>0</v>
      </c>
      <c r="CL51" s="428">
        <f>-'IIA Finansēšana'!CL18</f>
        <v>0</v>
      </c>
      <c r="CM51" s="428">
        <f>-'IIA Finansēšana'!CM18</f>
        <v>0</v>
      </c>
      <c r="CN51" s="428">
        <f>-'IIA Finansēšana'!CN18</f>
        <v>0</v>
      </c>
      <c r="CO51" s="428">
        <f>-'IIA Finansēšana'!CO18</f>
        <v>0</v>
      </c>
      <c r="CP51" s="428">
        <f>-'IIA Finansēšana'!CP18</f>
        <v>0</v>
      </c>
      <c r="CQ51" s="428">
        <f>-'IIA Finansēšana'!CQ18</f>
        <v>0</v>
      </c>
      <c r="CR51" s="428">
        <f>-'IIA Finansēšana'!CR18</f>
        <v>0</v>
      </c>
      <c r="CS51" s="428">
        <f>-'IIA Finansēšana'!CS18</f>
        <v>0</v>
      </c>
      <c r="CT51" s="428">
        <f>-'IIA Finansēšana'!CT18</f>
        <v>0</v>
      </c>
      <c r="CU51" s="428">
        <f>-'IIA Finansēšana'!CU18</f>
        <v>0</v>
      </c>
      <c r="CV51" s="428">
        <f>-'IIA Finansēšana'!CV18</f>
        <v>0</v>
      </c>
      <c r="CW51" s="428">
        <f>-'IIA Finansēšana'!CW18</f>
        <v>0</v>
      </c>
      <c r="CX51" s="428">
        <f>-'IIA Finansēšana'!CX18</f>
        <v>0</v>
      </c>
      <c r="CY51" s="428">
        <f>-'IIA Finansēšana'!CY18</f>
        <v>0</v>
      </c>
      <c r="CZ51" s="428">
        <f>-'IIA Finansēšana'!CZ18</f>
        <v>0</v>
      </c>
      <c r="DA51" s="428">
        <f>-'IIA Finansēšana'!DA18</f>
        <v>0</v>
      </c>
      <c r="DB51" s="428">
        <f>-'IIA Finansēšana'!DB18</f>
        <v>0</v>
      </c>
      <c r="DC51" s="428">
        <f>-'IIA Finansēšana'!DC18</f>
        <v>0</v>
      </c>
      <c r="DD51" s="428">
        <f>-'IIA Finansēšana'!DD18</f>
        <v>0</v>
      </c>
      <c r="DE51" s="428">
        <f>-'IIA Finansēšana'!DE18</f>
        <v>0</v>
      </c>
      <c r="DF51" s="428">
        <f>-'IIA Finansēšana'!DF18</f>
        <v>0</v>
      </c>
      <c r="DG51" s="428">
        <f>-'IIA Finansēšana'!DG18</f>
        <v>0</v>
      </c>
      <c r="DH51" s="428">
        <f>-'IIA Finansēšana'!DH18</f>
        <v>0</v>
      </c>
      <c r="DI51" s="428">
        <f>-'IIA Finansēšana'!DI18</f>
        <v>0</v>
      </c>
      <c r="DJ51" s="428">
        <f>-'IIA Finansēšana'!DJ18</f>
        <v>0</v>
      </c>
      <c r="DK51" s="428">
        <f>-'IIA Finansēšana'!DK18</f>
        <v>0</v>
      </c>
      <c r="DL51" s="428">
        <f>-'IIA Finansēšana'!DL18</f>
        <v>0</v>
      </c>
      <c r="DM51" s="428">
        <f>-'IIA Finansēšana'!DM18</f>
        <v>0</v>
      </c>
      <c r="DN51" s="428">
        <f>-'IIA Finansēšana'!DN18</f>
        <v>0</v>
      </c>
      <c r="DO51" s="428">
        <f>-'IIA Finansēšana'!DO18</f>
        <v>0</v>
      </c>
      <c r="DP51" s="428">
        <f>-'IIA Finansēšana'!DP18</f>
        <v>0</v>
      </c>
      <c r="DQ51" s="428">
        <f>-'IIA Finansēšana'!DQ18</f>
        <v>0</v>
      </c>
      <c r="DR51" s="428">
        <f>-'IIA Finansēšana'!DR18</f>
        <v>0</v>
      </c>
      <c r="DS51" s="428">
        <f>-'IIA Finansēšana'!DS18</f>
        <v>0</v>
      </c>
      <c r="DT51" s="428">
        <f>-'IIA Finansēšana'!DT18</f>
        <v>0</v>
      </c>
      <c r="DU51" s="428">
        <f>-'IIA Finansēšana'!DU18</f>
        <v>0</v>
      </c>
    </row>
    <row r="52" spans="1:125" ht="11.25" customHeight="1">
      <c r="A52" s="384" t="s">
        <v>650</v>
      </c>
      <c r="B52" s="415" t="s">
        <v>638</v>
      </c>
      <c r="D52" s="397">
        <f t="shared" si="26"/>
        <v>433337.98339286988</v>
      </c>
      <c r="E52" s="483">
        <f>E268*(1+Pieņēmumi!$E$24)</f>
        <v>0</v>
      </c>
      <c r="F52" s="483">
        <f>F268*(1+Pieņēmumi!$E$24)</f>
        <v>0</v>
      </c>
      <c r="G52" s="483">
        <f>G268*(1+Pieņēmumi!$E$24)</f>
        <v>0</v>
      </c>
      <c r="H52" s="483">
        <f>H268*(1+Pieņēmumi!$E$24)</f>
        <v>0</v>
      </c>
      <c r="I52" s="483">
        <f>I268*(1+Pieņēmumi!$E$24)</f>
        <v>0</v>
      </c>
      <c r="J52" s="483">
        <f>J268*(1+Pieņēmumi!$E$24)</f>
        <v>0</v>
      </c>
      <c r="K52" s="483">
        <f>K268*(1+Pieņēmumi!$E$24)</f>
        <v>0</v>
      </c>
      <c r="L52" s="483">
        <f>L268*(1+Pieņēmumi!$E$24)</f>
        <v>0</v>
      </c>
      <c r="M52" s="483">
        <f>M268*(1+Pieņēmumi!$E$24)</f>
        <v>0</v>
      </c>
      <c r="N52" s="483">
        <f>N268*(1+Pieņēmumi!$E$24)</f>
        <v>0</v>
      </c>
      <c r="O52" s="483">
        <f>O268*(1+Pieņēmumi!$E$24)</f>
        <v>0</v>
      </c>
      <c r="P52" s="483">
        <f>P268*(1+Pieņēmumi!$E$24)</f>
        <v>0</v>
      </c>
      <c r="Q52" s="483">
        <f>Q268*(1+Pieņēmumi!$E$24)</f>
        <v>0</v>
      </c>
      <c r="R52" s="483">
        <f>R268*(1+Pieņēmumi!$E$24)</f>
        <v>0</v>
      </c>
      <c r="S52" s="483">
        <f>S268*(1+Pieņēmumi!$E$24)</f>
        <v>0</v>
      </c>
      <c r="T52" s="483">
        <f>T268*(1+Pieņēmumi!$E$24)</f>
        <v>0</v>
      </c>
      <c r="U52" s="483">
        <f>U268*(1+Pieņēmumi!$E$24)</f>
        <v>0</v>
      </c>
      <c r="V52" s="483">
        <f>V268*(1+Pieņēmumi!$E$24)</f>
        <v>0</v>
      </c>
      <c r="W52" s="483">
        <f>W268*(1+Pieņēmumi!$E$24)</f>
        <v>0</v>
      </c>
      <c r="X52" s="483">
        <f>X268*(1+Pieņēmumi!$E$24)</f>
        <v>0</v>
      </c>
      <c r="Y52" s="483">
        <f>Y268*(1+Pieņēmumi!$E$24)</f>
        <v>0</v>
      </c>
      <c r="Z52" s="483">
        <f>Z268*(1+Pieņēmumi!$E$24)</f>
        <v>0</v>
      </c>
      <c r="AA52" s="483">
        <f>AA268*(1+Pieņēmumi!$E$24)</f>
        <v>0</v>
      </c>
      <c r="AB52" s="483">
        <f>AB268*(1+Pieņēmumi!$E$24)</f>
        <v>0</v>
      </c>
      <c r="AC52" s="483">
        <f>AC268*(1+Pieņēmumi!$E$24)</f>
        <v>0</v>
      </c>
      <c r="AD52" s="483">
        <f>AD268*(1+Pieņēmumi!$E$24)</f>
        <v>0</v>
      </c>
      <c r="AE52" s="483">
        <f>AE268*(1+Pieņēmumi!$E$24)</f>
        <v>0</v>
      </c>
      <c r="AF52" s="483">
        <f>AF268*(1+Pieņēmumi!$E$24)</f>
        <v>0</v>
      </c>
      <c r="AG52" s="483">
        <f>AG268*(1+Pieņēmumi!$E$24)</f>
        <v>0</v>
      </c>
      <c r="AH52" s="483">
        <f>AH268*(1+Pieņēmumi!$E$24)</f>
        <v>0</v>
      </c>
      <c r="AI52" s="483">
        <f>AI268*(1+Pieņēmumi!$E$24)</f>
        <v>0</v>
      </c>
      <c r="AJ52" s="483">
        <f>AJ268*(1+Pieņēmumi!$E$24)</f>
        <v>0</v>
      </c>
      <c r="AK52" s="483">
        <f>AK268*(1+Pieņēmumi!$E$24)</f>
        <v>0</v>
      </c>
      <c r="AL52" s="483">
        <f>AL268*(1+Pieņēmumi!$E$24)</f>
        <v>0</v>
      </c>
      <c r="AM52" s="483">
        <f>AM268*(1+Pieņēmumi!$E$24)</f>
        <v>0</v>
      </c>
      <c r="AN52" s="483">
        <f>AN268*(1+Pieņēmumi!$E$24)</f>
        <v>0</v>
      </c>
      <c r="AO52" s="483">
        <f>AO268*(1+Pieņēmumi!$E$24)</f>
        <v>0</v>
      </c>
      <c r="AP52" s="483">
        <f>AP268*(1+Pieņēmumi!$E$24)</f>
        <v>0</v>
      </c>
      <c r="AQ52" s="483">
        <f>AQ268*(1+Pieņēmumi!$E$24)</f>
        <v>0</v>
      </c>
      <c r="AR52" s="483">
        <f>AR268*(1+Pieņēmumi!$E$24)</f>
        <v>0</v>
      </c>
      <c r="AS52" s="483">
        <f>AS268*(1+Pieņēmumi!$E$24)</f>
        <v>0</v>
      </c>
      <c r="AT52" s="483">
        <f>AT268*(1+Pieņēmumi!$E$24)</f>
        <v>0</v>
      </c>
      <c r="AU52" s="483">
        <f>AU268*(1+Pieņēmumi!$E$24)</f>
        <v>0</v>
      </c>
      <c r="AV52" s="483">
        <f>AV268*(1+Pieņēmumi!$E$24)</f>
        <v>0</v>
      </c>
      <c r="AW52" s="483">
        <f>AW268*(1+Pieņēmumi!$E$24)</f>
        <v>0</v>
      </c>
      <c r="AX52" s="483">
        <f>AX268*(1+Pieņēmumi!$E$24)</f>
        <v>0</v>
      </c>
      <c r="AY52" s="483">
        <f>AY268*(1+Pieņēmumi!$E$24)</f>
        <v>0</v>
      </c>
      <c r="AZ52" s="483">
        <f>AZ268*(1+Pieņēmumi!$E$24)</f>
        <v>0</v>
      </c>
      <c r="BA52" s="483">
        <f>BA268*(1+Pieņēmumi!$E$24)</f>
        <v>0</v>
      </c>
      <c r="BB52" s="483">
        <f>BB268*(1+Pieņēmumi!$E$24)</f>
        <v>0</v>
      </c>
      <c r="BC52" s="483">
        <f>BC268*(1+Pieņēmumi!$E$24)</f>
        <v>0</v>
      </c>
      <c r="BD52" s="483">
        <f>BD268*(1+Pieņēmumi!$E$24)</f>
        <v>0</v>
      </c>
      <c r="BE52" s="483">
        <f>BE268*(1+Pieņēmumi!$E$24)</f>
        <v>0</v>
      </c>
      <c r="BF52" s="483">
        <f>BF268*(1+Pieņēmumi!$E$24)</f>
        <v>0</v>
      </c>
      <c r="BG52" s="483">
        <f>BG268*(1+Pieņēmumi!$E$24)</f>
        <v>0</v>
      </c>
      <c r="BH52" s="483">
        <f>BH268*(1+Pieņēmumi!$E$24)</f>
        <v>0</v>
      </c>
      <c r="BI52" s="483">
        <f>BI268*(1+Pieņēmumi!$E$24)</f>
        <v>0</v>
      </c>
      <c r="BJ52" s="483">
        <f>BJ268*(1+Pieņēmumi!$E$24)</f>
        <v>0</v>
      </c>
      <c r="BK52" s="483">
        <f>BK268*(1+Pieņēmumi!$E$24)</f>
        <v>0</v>
      </c>
      <c r="BL52" s="483">
        <f>BL268*(1+Pieņēmumi!$E$24)</f>
        <v>4558554.1270499872</v>
      </c>
      <c r="BM52" s="483">
        <f>BM268*(1+Pieņēmumi!$E$24)</f>
        <v>0</v>
      </c>
      <c r="BN52" s="483">
        <f>BN268*(1+Pieņēmumi!$E$24)</f>
        <v>0</v>
      </c>
      <c r="BO52" s="483">
        <f>BO268*(1+Pieņēmumi!$E$24)</f>
        <v>0</v>
      </c>
      <c r="BP52" s="483">
        <f>BP268*(1+Pieņēmumi!$E$24)</f>
        <v>0</v>
      </c>
      <c r="BQ52" s="483">
        <f>BQ268*(1+Pieņēmumi!$E$24)</f>
        <v>0</v>
      </c>
      <c r="BR52" s="483">
        <f>BR268*(1+Pieņēmumi!$E$24)</f>
        <v>0</v>
      </c>
      <c r="BS52" s="483">
        <f>BS268*(1+Pieņēmumi!$E$24)</f>
        <v>0</v>
      </c>
      <c r="BT52" s="483">
        <f>BT268*(1+Pieņēmumi!$E$24)</f>
        <v>0</v>
      </c>
      <c r="BU52" s="483">
        <f>BU268*(1+Pieņēmumi!$E$24)</f>
        <v>0</v>
      </c>
      <c r="BV52" s="483">
        <f>BV268*(1+Pieņēmumi!$E$24)</f>
        <v>0</v>
      </c>
      <c r="BW52" s="483">
        <f>BW268*(1+Pieņēmumi!$E$24)</f>
        <v>0</v>
      </c>
      <c r="BX52" s="483">
        <f>BX268*(1+Pieņēmumi!$E$24)</f>
        <v>0</v>
      </c>
      <c r="BY52" s="483">
        <f>BY268*(1+Pieņēmumi!$E$24)</f>
        <v>0</v>
      </c>
      <c r="BZ52" s="483">
        <f>BZ268*(1+Pieņēmumi!$E$24)</f>
        <v>0</v>
      </c>
      <c r="CA52" s="483">
        <f>CA268*(1+Pieņēmumi!$E$24)</f>
        <v>0</v>
      </c>
      <c r="CB52" s="483">
        <f>CB268*(1+Pieņēmumi!$E$24)</f>
        <v>0</v>
      </c>
      <c r="CC52" s="483">
        <f>CC268*(1+Pieņēmumi!$E$24)</f>
        <v>0</v>
      </c>
      <c r="CD52" s="483">
        <f>CD268*(1+Pieņēmumi!$E$24)</f>
        <v>0</v>
      </c>
      <c r="CE52" s="483">
        <f>CE268*(1+Pieņēmumi!$E$24)</f>
        <v>0</v>
      </c>
      <c r="CF52" s="483">
        <f>CF268*(1+Pieņēmumi!$E$24)</f>
        <v>0</v>
      </c>
      <c r="CG52" s="483">
        <f>CG268*(1+Pieņēmumi!$E$24)</f>
        <v>0</v>
      </c>
      <c r="CH52" s="483">
        <f>CH268*(1+Pieņēmumi!$E$24)</f>
        <v>0</v>
      </c>
      <c r="CI52" s="483">
        <f>CI268*(1+Pieņēmumi!$E$24)</f>
        <v>0</v>
      </c>
      <c r="CJ52" s="483">
        <f>CJ268*(1+Pieņēmumi!$E$24)</f>
        <v>0</v>
      </c>
      <c r="CK52" s="483">
        <f>CK268*(1+Pieņēmumi!$E$24)</f>
        <v>0</v>
      </c>
      <c r="CL52" s="483">
        <f>CL268*(1+Pieņēmumi!$E$24)</f>
        <v>0</v>
      </c>
      <c r="CM52" s="483">
        <f>CM268*(1+Pieņēmumi!$E$24)</f>
        <v>0</v>
      </c>
      <c r="CN52" s="483">
        <f>CN268*(1+Pieņēmumi!$E$24)</f>
        <v>0</v>
      </c>
      <c r="CO52" s="483">
        <f>CO268*(1+Pieņēmumi!$E$24)</f>
        <v>0</v>
      </c>
      <c r="CP52" s="483">
        <f>CP268*(1+Pieņēmumi!$E$24)</f>
        <v>0</v>
      </c>
      <c r="CQ52" s="483">
        <f>CQ268*(1+Pieņēmumi!$E$24)</f>
        <v>0</v>
      </c>
      <c r="CR52" s="483">
        <f>CR268*(1+Pieņēmumi!$E$24)</f>
        <v>0</v>
      </c>
      <c r="CS52" s="483">
        <f>CS268*(1+Pieņēmumi!$E$24)</f>
        <v>0</v>
      </c>
      <c r="CT52" s="483">
        <f>CT268*(1+Pieņēmumi!$E$24)</f>
        <v>0</v>
      </c>
      <c r="CU52" s="483">
        <f>CU268*(1+Pieņēmumi!$E$24)</f>
        <v>0</v>
      </c>
      <c r="CV52" s="483">
        <f>CV268*(1+Pieņēmumi!$E$24)</f>
        <v>0</v>
      </c>
      <c r="CW52" s="483">
        <f>CW268*(1+Pieņēmumi!$E$24)</f>
        <v>0</v>
      </c>
      <c r="CX52" s="483">
        <f>CX268*(1+Pieņēmumi!$E$24)</f>
        <v>0</v>
      </c>
      <c r="CY52" s="483">
        <f>CY268*(1+Pieņēmumi!$E$24)</f>
        <v>0</v>
      </c>
      <c r="CZ52" s="483">
        <f>CZ268*(1+Pieņēmumi!$E$24)</f>
        <v>0</v>
      </c>
      <c r="DA52" s="483">
        <f>DA268*(1+Pieņēmumi!$E$24)</f>
        <v>0</v>
      </c>
      <c r="DB52" s="483">
        <f>DB268*(1+Pieņēmumi!$E$24)</f>
        <v>0</v>
      </c>
      <c r="DC52" s="483">
        <f>DC268*(1+Pieņēmumi!$E$24)</f>
        <v>0</v>
      </c>
      <c r="DD52" s="483">
        <f>DD268*(1+Pieņēmumi!$E$24)</f>
        <v>0</v>
      </c>
      <c r="DE52" s="483">
        <f>DE268*(1+Pieņēmumi!$E$24)</f>
        <v>0</v>
      </c>
      <c r="DF52" s="483">
        <f>DF268*(1+Pieņēmumi!$E$24)</f>
        <v>0</v>
      </c>
      <c r="DG52" s="483">
        <f>DG268*(1+Pieņēmumi!$E$24)</f>
        <v>0</v>
      </c>
      <c r="DH52" s="483">
        <f>DH268*(1+Pieņēmumi!$E$24)</f>
        <v>0</v>
      </c>
      <c r="DI52" s="483">
        <f>DI268*(1+Pieņēmumi!$E$24)</f>
        <v>0</v>
      </c>
      <c r="DJ52" s="483">
        <f>DJ268*(1+Pieņēmumi!$E$24)</f>
        <v>0</v>
      </c>
      <c r="DK52" s="483">
        <f>DK268*(1+Pieņēmumi!$E$24)</f>
        <v>0</v>
      </c>
      <c r="DL52" s="483">
        <f>DL268*(1+Pieņēmumi!$E$24)</f>
        <v>0</v>
      </c>
      <c r="DM52" s="483">
        <f>DM268*(1+Pieņēmumi!$E$24)</f>
        <v>0</v>
      </c>
      <c r="DN52" s="483">
        <f>DN268*(1+Pieņēmumi!$E$24)</f>
        <v>0</v>
      </c>
      <c r="DO52" s="483">
        <f>DO268*(1+Pieņēmumi!$E$24)</f>
        <v>0</v>
      </c>
      <c r="DP52" s="483">
        <f>DP268*(1+Pieņēmumi!$E$24)</f>
        <v>0</v>
      </c>
      <c r="DQ52" s="483">
        <f>DQ268*(1+Pieņēmumi!$E$24)</f>
        <v>0</v>
      </c>
      <c r="DR52" s="483">
        <f>DR268*(1+Pieņēmumi!$E$24)</f>
        <v>0</v>
      </c>
      <c r="DS52" s="483">
        <f>DS268*(1+Pieņēmumi!$E$24)</f>
        <v>0</v>
      </c>
      <c r="DT52" s="483">
        <f>DT268*(1+Pieņēmumi!$E$24)</f>
        <v>0</v>
      </c>
      <c r="DU52" s="483">
        <f>DU268*(1+Pieņēmumi!$E$24)</f>
        <v>0</v>
      </c>
    </row>
    <row r="53" spans="1:125" ht="11.25" customHeight="1">
      <c r="A53" s="385" t="s">
        <v>637</v>
      </c>
      <c r="B53" s="385" t="s">
        <v>638</v>
      </c>
      <c r="C53" s="387"/>
      <c r="D53" s="446">
        <f t="shared" si="26"/>
        <v>-10252918.753308246</v>
      </c>
      <c r="E53" s="494">
        <f t="shared" ref="E53:BP53" si="29">SUM(E47:E52)</f>
        <v>-1930318.1300000004</v>
      </c>
      <c r="F53" s="494">
        <f t="shared" si="29"/>
        <v>-1930318.1300000004</v>
      </c>
      <c r="G53" s="494">
        <f t="shared" si="29"/>
        <v>-1930318.1300000004</v>
      </c>
      <c r="H53" s="494">
        <f t="shared" si="29"/>
        <v>-1930318.1300000004</v>
      </c>
      <c r="I53" s="494">
        <f t="shared" si="29"/>
        <v>-1930318.1300000004</v>
      </c>
      <c r="J53" s="494">
        <f t="shared" si="29"/>
        <v>-245108.03</v>
      </c>
      <c r="K53" s="494">
        <f t="shared" si="29"/>
        <v>-101376.01409999999</v>
      </c>
      <c r="L53" s="494">
        <f t="shared" si="29"/>
        <v>-101376.01409999999</v>
      </c>
      <c r="M53" s="494">
        <f t="shared" si="29"/>
        <v>-101376.01409999999</v>
      </c>
      <c r="N53" s="494">
        <f t="shared" si="29"/>
        <v>-101376.01409999999</v>
      </c>
      <c r="O53" s="494">
        <f t="shared" si="29"/>
        <v>-101376.01409999999</v>
      </c>
      <c r="P53" s="494">
        <f t="shared" si="29"/>
        <v>-101376.01409999999</v>
      </c>
      <c r="Q53" s="494">
        <f t="shared" si="29"/>
        <v>-101376.01409999999</v>
      </c>
      <c r="R53" s="494">
        <f t="shared" si="29"/>
        <v>-101376.01409999999</v>
      </c>
      <c r="S53" s="494">
        <f t="shared" si="29"/>
        <v>-101376.01409999999</v>
      </c>
      <c r="T53" s="494">
        <f t="shared" si="29"/>
        <v>-101376.01409999999</v>
      </c>
      <c r="U53" s="494">
        <f t="shared" si="29"/>
        <v>-101376.01409999999</v>
      </c>
      <c r="V53" s="494">
        <f t="shared" si="29"/>
        <v>-101376.01409999999</v>
      </c>
      <c r="W53" s="494">
        <f t="shared" si="29"/>
        <v>-101376.01409999999</v>
      </c>
      <c r="X53" s="494">
        <f t="shared" si="29"/>
        <v>-100338.12449999999</v>
      </c>
      <c r="Y53" s="494">
        <f t="shared" si="29"/>
        <v>-100338.12449999999</v>
      </c>
      <c r="Z53" s="494">
        <f t="shared" si="29"/>
        <v>-100338.12449999999</v>
      </c>
      <c r="AA53" s="494">
        <f t="shared" si="29"/>
        <v>-100338.12449999999</v>
      </c>
      <c r="AB53" s="494">
        <f t="shared" si="29"/>
        <v>-100338.12449999999</v>
      </c>
      <c r="AC53" s="494">
        <f t="shared" si="29"/>
        <v>-100338.12449999999</v>
      </c>
      <c r="AD53" s="494">
        <f t="shared" si="29"/>
        <v>-121320.71937499999</v>
      </c>
      <c r="AE53" s="494">
        <f t="shared" si="29"/>
        <v>-121320.71937499999</v>
      </c>
      <c r="AF53" s="494">
        <f t="shared" si="29"/>
        <v>-121320.71937499999</v>
      </c>
      <c r="AG53" s="494">
        <f t="shared" si="29"/>
        <v>-121320.71937499999</v>
      </c>
      <c r="AH53" s="494">
        <f t="shared" si="29"/>
        <v>-121320.71937499999</v>
      </c>
      <c r="AI53" s="494">
        <f t="shared" si="29"/>
        <v>-121320.71937499999</v>
      </c>
      <c r="AJ53" s="494">
        <f t="shared" si="29"/>
        <v>-121320.71937499999</v>
      </c>
      <c r="AK53" s="494">
        <f t="shared" si="29"/>
        <v>-121320.71937499999</v>
      </c>
      <c r="AL53" s="494">
        <f t="shared" si="29"/>
        <v>-121320.71937499999</v>
      </c>
      <c r="AM53" s="494">
        <f t="shared" si="29"/>
        <v>-121320.71937499999</v>
      </c>
      <c r="AN53" s="494">
        <f t="shared" si="29"/>
        <v>-121320.71937499999</v>
      </c>
      <c r="AO53" s="494">
        <f t="shared" si="29"/>
        <v>-121320.71937499999</v>
      </c>
      <c r="AP53" s="494">
        <f t="shared" si="29"/>
        <v>-121320.71937499999</v>
      </c>
      <c r="AQ53" s="494">
        <f t="shared" si="29"/>
        <v>-121320.71937499999</v>
      </c>
      <c r="AR53" s="494">
        <f t="shared" si="29"/>
        <v>-121320.71937499999</v>
      </c>
      <c r="AS53" s="494">
        <f t="shared" si="29"/>
        <v>-121320.71937499999</v>
      </c>
      <c r="AT53" s="494">
        <f t="shared" si="29"/>
        <v>-121320.71937499999</v>
      </c>
      <c r="AU53" s="494">
        <f t="shared" si="29"/>
        <v>-121320.71937499999</v>
      </c>
      <c r="AV53" s="494">
        <f t="shared" si="29"/>
        <v>-121320.71937499999</v>
      </c>
      <c r="AW53" s="494">
        <f t="shared" si="29"/>
        <v>-121320.71937499999</v>
      </c>
      <c r="AX53" s="494">
        <f t="shared" si="29"/>
        <v>-121320.71937499999</v>
      </c>
      <c r="AY53" s="494">
        <f t="shared" si="29"/>
        <v>-121320.71937499999</v>
      </c>
      <c r="AZ53" s="494">
        <f t="shared" si="29"/>
        <v>-121320.71937499999</v>
      </c>
      <c r="BA53" s="494">
        <f t="shared" si="29"/>
        <v>-121320.71937499999</v>
      </c>
      <c r="BB53" s="494">
        <f t="shared" si="29"/>
        <v>-121320.71937499999</v>
      </c>
      <c r="BC53" s="494">
        <f t="shared" si="29"/>
        <v>-121320.71937499999</v>
      </c>
      <c r="BD53" s="494">
        <f t="shared" si="29"/>
        <v>-121320.71937499999</v>
      </c>
      <c r="BE53" s="494">
        <f t="shared" si="29"/>
        <v>-121320.71937499999</v>
      </c>
      <c r="BF53" s="494">
        <f t="shared" si="29"/>
        <v>-121320.71937499999</v>
      </c>
      <c r="BG53" s="494">
        <f t="shared" si="29"/>
        <v>-121320.71937499999</v>
      </c>
      <c r="BH53" s="494">
        <f t="shared" si="29"/>
        <v>-121320.71937499999</v>
      </c>
      <c r="BI53" s="494">
        <f t="shared" si="29"/>
        <v>-121320.71937499999</v>
      </c>
      <c r="BJ53" s="494">
        <f t="shared" si="29"/>
        <v>-121320.71937499999</v>
      </c>
      <c r="BK53" s="494">
        <f t="shared" si="29"/>
        <v>-121320.71937499999</v>
      </c>
      <c r="BL53" s="494">
        <f t="shared" si="29"/>
        <v>4437233.4076749869</v>
      </c>
      <c r="BM53" s="494">
        <f t="shared" si="29"/>
        <v>0</v>
      </c>
      <c r="BN53" s="494">
        <f t="shared" si="29"/>
        <v>0</v>
      </c>
      <c r="BO53" s="494">
        <f t="shared" si="29"/>
        <v>0</v>
      </c>
      <c r="BP53" s="494">
        <f t="shared" si="29"/>
        <v>0</v>
      </c>
      <c r="BQ53" s="494">
        <f t="shared" ref="BQ53:DU53" si="30">SUM(BQ47:BQ52)</f>
        <v>0</v>
      </c>
      <c r="BR53" s="494">
        <f t="shared" si="30"/>
        <v>0</v>
      </c>
      <c r="BS53" s="494">
        <f t="shared" si="30"/>
        <v>0</v>
      </c>
      <c r="BT53" s="494">
        <f t="shared" si="30"/>
        <v>0</v>
      </c>
      <c r="BU53" s="494">
        <f t="shared" si="30"/>
        <v>0</v>
      </c>
      <c r="BV53" s="494">
        <f t="shared" si="30"/>
        <v>0</v>
      </c>
      <c r="BW53" s="494">
        <f t="shared" si="30"/>
        <v>0</v>
      </c>
      <c r="BX53" s="494">
        <f t="shared" si="30"/>
        <v>0</v>
      </c>
      <c r="BY53" s="494">
        <f t="shared" si="30"/>
        <v>0</v>
      </c>
      <c r="BZ53" s="494">
        <f t="shared" si="30"/>
        <v>0</v>
      </c>
      <c r="CA53" s="494">
        <f t="shared" si="30"/>
        <v>0</v>
      </c>
      <c r="CB53" s="494">
        <f t="shared" si="30"/>
        <v>0</v>
      </c>
      <c r="CC53" s="494">
        <f t="shared" si="30"/>
        <v>0</v>
      </c>
      <c r="CD53" s="494">
        <f t="shared" si="30"/>
        <v>0</v>
      </c>
      <c r="CE53" s="494">
        <f t="shared" si="30"/>
        <v>0</v>
      </c>
      <c r="CF53" s="494">
        <f t="shared" si="30"/>
        <v>0</v>
      </c>
      <c r="CG53" s="494">
        <f t="shared" si="30"/>
        <v>0</v>
      </c>
      <c r="CH53" s="494">
        <f t="shared" si="30"/>
        <v>0</v>
      </c>
      <c r="CI53" s="494">
        <f t="shared" si="30"/>
        <v>0</v>
      </c>
      <c r="CJ53" s="494">
        <f t="shared" si="30"/>
        <v>0</v>
      </c>
      <c r="CK53" s="494">
        <f t="shared" si="30"/>
        <v>0</v>
      </c>
      <c r="CL53" s="494">
        <f t="shared" si="30"/>
        <v>0</v>
      </c>
      <c r="CM53" s="494">
        <f t="shared" si="30"/>
        <v>0</v>
      </c>
      <c r="CN53" s="494">
        <f t="shared" si="30"/>
        <v>0</v>
      </c>
      <c r="CO53" s="494">
        <f t="shared" si="30"/>
        <v>0</v>
      </c>
      <c r="CP53" s="494">
        <f t="shared" si="30"/>
        <v>0</v>
      </c>
      <c r="CQ53" s="494">
        <f t="shared" si="30"/>
        <v>0</v>
      </c>
      <c r="CR53" s="494">
        <f t="shared" si="30"/>
        <v>0</v>
      </c>
      <c r="CS53" s="494">
        <f t="shared" si="30"/>
        <v>0</v>
      </c>
      <c r="CT53" s="494">
        <f t="shared" si="30"/>
        <v>0</v>
      </c>
      <c r="CU53" s="494">
        <f t="shared" si="30"/>
        <v>0</v>
      </c>
      <c r="CV53" s="494">
        <f t="shared" si="30"/>
        <v>0</v>
      </c>
      <c r="CW53" s="494">
        <f t="shared" si="30"/>
        <v>0</v>
      </c>
      <c r="CX53" s="494">
        <f t="shared" si="30"/>
        <v>0</v>
      </c>
      <c r="CY53" s="494">
        <f t="shared" si="30"/>
        <v>0</v>
      </c>
      <c r="CZ53" s="494">
        <f t="shared" si="30"/>
        <v>0</v>
      </c>
      <c r="DA53" s="494">
        <f t="shared" si="30"/>
        <v>0</v>
      </c>
      <c r="DB53" s="494">
        <f t="shared" si="30"/>
        <v>0</v>
      </c>
      <c r="DC53" s="494">
        <f t="shared" si="30"/>
        <v>0</v>
      </c>
      <c r="DD53" s="494">
        <f t="shared" si="30"/>
        <v>0</v>
      </c>
      <c r="DE53" s="494">
        <f t="shared" si="30"/>
        <v>0</v>
      </c>
      <c r="DF53" s="494">
        <f t="shared" si="30"/>
        <v>0</v>
      </c>
      <c r="DG53" s="494">
        <f t="shared" si="30"/>
        <v>0</v>
      </c>
      <c r="DH53" s="494">
        <f t="shared" si="30"/>
        <v>0</v>
      </c>
      <c r="DI53" s="494">
        <f t="shared" si="30"/>
        <v>0</v>
      </c>
      <c r="DJ53" s="494">
        <f t="shared" si="30"/>
        <v>0</v>
      </c>
      <c r="DK53" s="494">
        <f t="shared" si="30"/>
        <v>0</v>
      </c>
      <c r="DL53" s="494">
        <f t="shared" si="30"/>
        <v>0</v>
      </c>
      <c r="DM53" s="494">
        <f t="shared" si="30"/>
        <v>0</v>
      </c>
      <c r="DN53" s="494">
        <f t="shared" si="30"/>
        <v>0</v>
      </c>
      <c r="DO53" s="494">
        <f t="shared" si="30"/>
        <v>0</v>
      </c>
      <c r="DP53" s="494">
        <f t="shared" si="30"/>
        <v>0</v>
      </c>
      <c r="DQ53" s="494">
        <f t="shared" si="30"/>
        <v>0</v>
      </c>
      <c r="DR53" s="494">
        <f t="shared" si="30"/>
        <v>0</v>
      </c>
      <c r="DS53" s="494">
        <f t="shared" si="30"/>
        <v>0</v>
      </c>
      <c r="DT53" s="494">
        <f t="shared" si="30"/>
        <v>0</v>
      </c>
      <c r="DU53" s="494">
        <f t="shared" si="30"/>
        <v>0</v>
      </c>
    </row>
    <row r="54" spans="1:125" ht="11.25" customHeight="1">
      <c r="A54" s="424" t="s">
        <v>634</v>
      </c>
      <c r="B54" s="424" t="s">
        <v>638</v>
      </c>
      <c r="C54" s="387"/>
      <c r="D54" s="446">
        <f t="shared" si="26"/>
        <v>-10252918.753308246</v>
      </c>
      <c r="E54" s="494">
        <f t="shared" ref="E54:BP54" si="31">SUM(E46,E53)</f>
        <v>-1930318.1300000004</v>
      </c>
      <c r="F54" s="494">
        <f t="shared" si="31"/>
        <v>-1930318.1300000004</v>
      </c>
      <c r="G54" s="494">
        <f t="shared" si="31"/>
        <v>-1930318.1300000004</v>
      </c>
      <c r="H54" s="494">
        <f t="shared" si="31"/>
        <v>-1930318.1300000004</v>
      </c>
      <c r="I54" s="494">
        <f t="shared" si="31"/>
        <v>-1930318.1300000004</v>
      </c>
      <c r="J54" s="494">
        <f t="shared" si="31"/>
        <v>-245108.03</v>
      </c>
      <c r="K54" s="494">
        <f t="shared" si="31"/>
        <v>-101376.01409999999</v>
      </c>
      <c r="L54" s="494">
        <f t="shared" si="31"/>
        <v>-101376.01409999999</v>
      </c>
      <c r="M54" s="494">
        <f t="shared" si="31"/>
        <v>-101376.01409999999</v>
      </c>
      <c r="N54" s="494">
        <f t="shared" si="31"/>
        <v>-101376.01409999999</v>
      </c>
      <c r="O54" s="494">
        <f t="shared" si="31"/>
        <v>-101376.01409999999</v>
      </c>
      <c r="P54" s="494">
        <f t="shared" si="31"/>
        <v>-101376.01409999999</v>
      </c>
      <c r="Q54" s="494">
        <f t="shared" si="31"/>
        <v>-101376.01409999999</v>
      </c>
      <c r="R54" s="494">
        <f t="shared" si="31"/>
        <v>-101376.01409999999</v>
      </c>
      <c r="S54" s="494">
        <f t="shared" si="31"/>
        <v>-101376.01409999999</v>
      </c>
      <c r="T54" s="494">
        <f t="shared" si="31"/>
        <v>-101376.01409999999</v>
      </c>
      <c r="U54" s="494">
        <f t="shared" si="31"/>
        <v>-101376.01409999999</v>
      </c>
      <c r="V54" s="494">
        <f t="shared" si="31"/>
        <v>-101376.01409999999</v>
      </c>
      <c r="W54" s="494">
        <f t="shared" si="31"/>
        <v>-101376.01409999999</v>
      </c>
      <c r="X54" s="494">
        <f t="shared" si="31"/>
        <v>-100338.12449999999</v>
      </c>
      <c r="Y54" s="494">
        <f t="shared" si="31"/>
        <v>-100338.12449999999</v>
      </c>
      <c r="Z54" s="494">
        <f t="shared" si="31"/>
        <v>-100338.12449999999</v>
      </c>
      <c r="AA54" s="494">
        <f t="shared" si="31"/>
        <v>-100338.12449999999</v>
      </c>
      <c r="AB54" s="494">
        <f t="shared" si="31"/>
        <v>-100338.12449999999</v>
      </c>
      <c r="AC54" s="494">
        <f t="shared" si="31"/>
        <v>-100338.12449999999</v>
      </c>
      <c r="AD54" s="494">
        <f t="shared" si="31"/>
        <v>-121320.71937499999</v>
      </c>
      <c r="AE54" s="494">
        <f t="shared" si="31"/>
        <v>-121320.71937499999</v>
      </c>
      <c r="AF54" s="494">
        <f t="shared" si="31"/>
        <v>-121320.71937499999</v>
      </c>
      <c r="AG54" s="494">
        <f t="shared" si="31"/>
        <v>-121320.71937499999</v>
      </c>
      <c r="AH54" s="494">
        <f t="shared" si="31"/>
        <v>-121320.71937499999</v>
      </c>
      <c r="AI54" s="494">
        <f t="shared" si="31"/>
        <v>-121320.71937499999</v>
      </c>
      <c r="AJ54" s="494">
        <f t="shared" si="31"/>
        <v>-121320.71937499999</v>
      </c>
      <c r="AK54" s="494">
        <f t="shared" si="31"/>
        <v>-121320.71937499999</v>
      </c>
      <c r="AL54" s="494">
        <f t="shared" si="31"/>
        <v>-121320.71937499999</v>
      </c>
      <c r="AM54" s="494">
        <f t="shared" si="31"/>
        <v>-121320.71937499999</v>
      </c>
      <c r="AN54" s="494">
        <f t="shared" si="31"/>
        <v>-121320.71937499999</v>
      </c>
      <c r="AO54" s="494">
        <f t="shared" si="31"/>
        <v>-121320.71937499999</v>
      </c>
      <c r="AP54" s="494">
        <f t="shared" si="31"/>
        <v>-121320.71937499999</v>
      </c>
      <c r="AQ54" s="494">
        <f t="shared" si="31"/>
        <v>-121320.71937499999</v>
      </c>
      <c r="AR54" s="494">
        <f t="shared" si="31"/>
        <v>-121320.71937499999</v>
      </c>
      <c r="AS54" s="494">
        <f t="shared" si="31"/>
        <v>-121320.71937499999</v>
      </c>
      <c r="AT54" s="494">
        <f t="shared" si="31"/>
        <v>-121320.71937499999</v>
      </c>
      <c r="AU54" s="494">
        <f t="shared" si="31"/>
        <v>-121320.71937499999</v>
      </c>
      <c r="AV54" s="494">
        <f t="shared" si="31"/>
        <v>-121320.71937499999</v>
      </c>
      <c r="AW54" s="494">
        <f t="shared" si="31"/>
        <v>-121320.71937499999</v>
      </c>
      <c r="AX54" s="494">
        <f t="shared" si="31"/>
        <v>-121320.71937499999</v>
      </c>
      <c r="AY54" s="494">
        <f t="shared" si="31"/>
        <v>-121320.71937499999</v>
      </c>
      <c r="AZ54" s="494">
        <f t="shared" si="31"/>
        <v>-121320.71937499999</v>
      </c>
      <c r="BA54" s="494">
        <f t="shared" si="31"/>
        <v>-121320.71937499999</v>
      </c>
      <c r="BB54" s="494">
        <f t="shared" si="31"/>
        <v>-121320.71937499999</v>
      </c>
      <c r="BC54" s="494">
        <f t="shared" si="31"/>
        <v>-121320.71937499999</v>
      </c>
      <c r="BD54" s="494">
        <f t="shared" si="31"/>
        <v>-121320.71937499999</v>
      </c>
      <c r="BE54" s="494">
        <f t="shared" si="31"/>
        <v>-121320.71937499999</v>
      </c>
      <c r="BF54" s="494">
        <f t="shared" si="31"/>
        <v>-121320.71937499999</v>
      </c>
      <c r="BG54" s="494">
        <f t="shared" si="31"/>
        <v>-121320.71937499999</v>
      </c>
      <c r="BH54" s="494">
        <f t="shared" si="31"/>
        <v>-121320.71937499999</v>
      </c>
      <c r="BI54" s="494">
        <f t="shared" si="31"/>
        <v>-121320.71937499999</v>
      </c>
      <c r="BJ54" s="494">
        <f t="shared" si="31"/>
        <v>-121320.71937499999</v>
      </c>
      <c r="BK54" s="494">
        <f t="shared" si="31"/>
        <v>-121320.71937499999</v>
      </c>
      <c r="BL54" s="494">
        <f t="shared" si="31"/>
        <v>4437233.4076749869</v>
      </c>
      <c r="BM54" s="494">
        <f t="shared" si="31"/>
        <v>0</v>
      </c>
      <c r="BN54" s="494">
        <f t="shared" si="31"/>
        <v>0</v>
      </c>
      <c r="BO54" s="494">
        <f t="shared" si="31"/>
        <v>0</v>
      </c>
      <c r="BP54" s="494">
        <f t="shared" si="31"/>
        <v>0</v>
      </c>
      <c r="BQ54" s="494">
        <f t="shared" ref="BQ54:DU54" si="32">SUM(BQ46,BQ53)</f>
        <v>0</v>
      </c>
      <c r="BR54" s="494">
        <f t="shared" si="32"/>
        <v>0</v>
      </c>
      <c r="BS54" s="494">
        <f t="shared" si="32"/>
        <v>0</v>
      </c>
      <c r="BT54" s="494">
        <f t="shared" si="32"/>
        <v>0</v>
      </c>
      <c r="BU54" s="494">
        <f t="shared" si="32"/>
        <v>0</v>
      </c>
      <c r="BV54" s="494">
        <f t="shared" si="32"/>
        <v>0</v>
      </c>
      <c r="BW54" s="494">
        <f t="shared" si="32"/>
        <v>0</v>
      </c>
      <c r="BX54" s="494">
        <f t="shared" si="32"/>
        <v>0</v>
      </c>
      <c r="BY54" s="494">
        <f t="shared" si="32"/>
        <v>0</v>
      </c>
      <c r="BZ54" s="494">
        <f t="shared" si="32"/>
        <v>0</v>
      </c>
      <c r="CA54" s="494">
        <f t="shared" si="32"/>
        <v>0</v>
      </c>
      <c r="CB54" s="494">
        <f t="shared" si="32"/>
        <v>0</v>
      </c>
      <c r="CC54" s="494">
        <f t="shared" si="32"/>
        <v>0</v>
      </c>
      <c r="CD54" s="494">
        <f t="shared" si="32"/>
        <v>0</v>
      </c>
      <c r="CE54" s="494">
        <f t="shared" si="32"/>
        <v>0</v>
      </c>
      <c r="CF54" s="494">
        <f t="shared" si="32"/>
        <v>0</v>
      </c>
      <c r="CG54" s="494">
        <f t="shared" si="32"/>
        <v>0</v>
      </c>
      <c r="CH54" s="494">
        <f t="shared" si="32"/>
        <v>0</v>
      </c>
      <c r="CI54" s="494">
        <f t="shared" si="32"/>
        <v>0</v>
      </c>
      <c r="CJ54" s="494">
        <f t="shared" si="32"/>
        <v>0</v>
      </c>
      <c r="CK54" s="494">
        <f t="shared" si="32"/>
        <v>0</v>
      </c>
      <c r="CL54" s="494">
        <f t="shared" si="32"/>
        <v>0</v>
      </c>
      <c r="CM54" s="494">
        <f t="shared" si="32"/>
        <v>0</v>
      </c>
      <c r="CN54" s="494">
        <f t="shared" si="32"/>
        <v>0</v>
      </c>
      <c r="CO54" s="494">
        <f t="shared" si="32"/>
        <v>0</v>
      </c>
      <c r="CP54" s="494">
        <f t="shared" si="32"/>
        <v>0</v>
      </c>
      <c r="CQ54" s="494">
        <f t="shared" si="32"/>
        <v>0</v>
      </c>
      <c r="CR54" s="494">
        <f t="shared" si="32"/>
        <v>0</v>
      </c>
      <c r="CS54" s="494">
        <f t="shared" si="32"/>
        <v>0</v>
      </c>
      <c r="CT54" s="494">
        <f t="shared" si="32"/>
        <v>0</v>
      </c>
      <c r="CU54" s="494">
        <f t="shared" si="32"/>
        <v>0</v>
      </c>
      <c r="CV54" s="494">
        <f t="shared" si="32"/>
        <v>0</v>
      </c>
      <c r="CW54" s="494">
        <f t="shared" si="32"/>
        <v>0</v>
      </c>
      <c r="CX54" s="494">
        <f t="shared" si="32"/>
        <v>0</v>
      </c>
      <c r="CY54" s="494">
        <f t="shared" si="32"/>
        <v>0</v>
      </c>
      <c r="CZ54" s="494">
        <f t="shared" si="32"/>
        <v>0</v>
      </c>
      <c r="DA54" s="494">
        <f t="shared" si="32"/>
        <v>0</v>
      </c>
      <c r="DB54" s="494">
        <f t="shared" si="32"/>
        <v>0</v>
      </c>
      <c r="DC54" s="494">
        <f t="shared" si="32"/>
        <v>0</v>
      </c>
      <c r="DD54" s="494">
        <f t="shared" si="32"/>
        <v>0</v>
      </c>
      <c r="DE54" s="494">
        <f t="shared" si="32"/>
        <v>0</v>
      </c>
      <c r="DF54" s="494">
        <f t="shared" si="32"/>
        <v>0</v>
      </c>
      <c r="DG54" s="494">
        <f t="shared" si="32"/>
        <v>0</v>
      </c>
      <c r="DH54" s="494">
        <f t="shared" si="32"/>
        <v>0</v>
      </c>
      <c r="DI54" s="494">
        <f t="shared" si="32"/>
        <v>0</v>
      </c>
      <c r="DJ54" s="494">
        <f t="shared" si="32"/>
        <v>0</v>
      </c>
      <c r="DK54" s="494">
        <f t="shared" si="32"/>
        <v>0</v>
      </c>
      <c r="DL54" s="494">
        <f t="shared" si="32"/>
        <v>0</v>
      </c>
      <c r="DM54" s="494">
        <f t="shared" si="32"/>
        <v>0</v>
      </c>
      <c r="DN54" s="494">
        <f t="shared" si="32"/>
        <v>0</v>
      </c>
      <c r="DO54" s="494">
        <f t="shared" si="32"/>
        <v>0</v>
      </c>
      <c r="DP54" s="494">
        <f t="shared" si="32"/>
        <v>0</v>
      </c>
      <c r="DQ54" s="494">
        <f t="shared" si="32"/>
        <v>0</v>
      </c>
      <c r="DR54" s="494">
        <f t="shared" si="32"/>
        <v>0</v>
      </c>
      <c r="DS54" s="494">
        <f t="shared" si="32"/>
        <v>0</v>
      </c>
      <c r="DT54" s="494">
        <f t="shared" si="32"/>
        <v>0</v>
      </c>
      <c r="DU54" s="494">
        <f t="shared" si="32"/>
        <v>0</v>
      </c>
    </row>
    <row r="57" spans="1:125" s="381" customFormat="1" ht="11.25" customHeight="1">
      <c r="A57" s="379" t="s">
        <v>1037</v>
      </c>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c r="BL57" s="379"/>
      <c r="BM57" s="379"/>
      <c r="BN57" s="379"/>
      <c r="BO57" s="379"/>
      <c r="BP57" s="379"/>
      <c r="BQ57" s="379"/>
      <c r="BR57" s="379"/>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c r="CQ57" s="379"/>
      <c r="CR57" s="379"/>
      <c r="CS57" s="379"/>
      <c r="CT57" s="379"/>
      <c r="CU57" s="379"/>
      <c r="CV57" s="379"/>
      <c r="CW57" s="379"/>
      <c r="CX57" s="379"/>
      <c r="CY57" s="379"/>
      <c r="CZ57" s="379"/>
      <c r="DA57" s="379"/>
      <c r="DB57" s="379"/>
      <c r="DC57" s="379"/>
      <c r="DD57" s="379"/>
      <c r="DE57" s="379"/>
      <c r="DF57" s="379"/>
      <c r="DG57" s="379"/>
      <c r="DH57" s="379"/>
      <c r="DI57" s="379"/>
      <c r="DJ57" s="379"/>
      <c r="DK57" s="379"/>
      <c r="DL57" s="379"/>
      <c r="DM57" s="379"/>
      <c r="DN57" s="379"/>
      <c r="DO57" s="379"/>
      <c r="DP57" s="379"/>
      <c r="DQ57" s="379"/>
      <c r="DR57" s="379"/>
      <c r="DS57" s="379"/>
      <c r="DT57" s="379"/>
      <c r="DU57" s="379"/>
    </row>
    <row r="59" spans="1:125" ht="11.25" customHeight="1">
      <c r="A59" s="383" t="s">
        <v>126</v>
      </c>
      <c r="B59" s="389" t="s">
        <v>638</v>
      </c>
      <c r="D59" s="397">
        <f>NPV($C$7,E59:DU59)</f>
        <v>0</v>
      </c>
      <c r="E59" s="416">
        <f t="shared" ref="E59:AJ59" si="33">E31-E17</f>
        <v>0</v>
      </c>
      <c r="F59" s="416">
        <f t="shared" si="33"/>
        <v>0</v>
      </c>
      <c r="G59" s="416">
        <f t="shared" si="33"/>
        <v>0</v>
      </c>
      <c r="H59" s="416">
        <f t="shared" si="33"/>
        <v>0</v>
      </c>
      <c r="I59" s="416">
        <f t="shared" si="33"/>
        <v>0</v>
      </c>
      <c r="J59" s="416">
        <f t="shared" si="33"/>
        <v>0</v>
      </c>
      <c r="K59" s="416">
        <f t="shared" si="33"/>
        <v>0</v>
      </c>
      <c r="L59" s="416">
        <f t="shared" si="33"/>
        <v>0</v>
      </c>
      <c r="M59" s="416">
        <f t="shared" si="33"/>
        <v>0</v>
      </c>
      <c r="N59" s="416">
        <f t="shared" si="33"/>
        <v>0</v>
      </c>
      <c r="O59" s="416">
        <f t="shared" si="33"/>
        <v>0</v>
      </c>
      <c r="P59" s="416">
        <f t="shared" si="33"/>
        <v>0</v>
      </c>
      <c r="Q59" s="416">
        <f t="shared" si="33"/>
        <v>0</v>
      </c>
      <c r="R59" s="416">
        <f t="shared" si="33"/>
        <v>0</v>
      </c>
      <c r="S59" s="416">
        <f t="shared" si="33"/>
        <v>0</v>
      </c>
      <c r="T59" s="416">
        <f t="shared" si="33"/>
        <v>0</v>
      </c>
      <c r="U59" s="416">
        <f t="shared" si="33"/>
        <v>0</v>
      </c>
      <c r="V59" s="416">
        <f t="shared" si="33"/>
        <v>0</v>
      </c>
      <c r="W59" s="416">
        <f t="shared" si="33"/>
        <v>0</v>
      </c>
      <c r="X59" s="416">
        <f t="shared" si="33"/>
        <v>0</v>
      </c>
      <c r="Y59" s="416">
        <f t="shared" si="33"/>
        <v>0</v>
      </c>
      <c r="Z59" s="416">
        <f t="shared" si="33"/>
        <v>0</v>
      </c>
      <c r="AA59" s="416">
        <f t="shared" si="33"/>
        <v>0</v>
      </c>
      <c r="AB59" s="416">
        <f t="shared" si="33"/>
        <v>0</v>
      </c>
      <c r="AC59" s="416">
        <f t="shared" si="33"/>
        <v>0</v>
      </c>
      <c r="AD59" s="416">
        <f t="shared" si="33"/>
        <v>0</v>
      </c>
      <c r="AE59" s="416">
        <f t="shared" si="33"/>
        <v>0</v>
      </c>
      <c r="AF59" s="416">
        <f t="shared" si="33"/>
        <v>0</v>
      </c>
      <c r="AG59" s="416">
        <f t="shared" si="33"/>
        <v>0</v>
      </c>
      <c r="AH59" s="416">
        <f t="shared" si="33"/>
        <v>0</v>
      </c>
      <c r="AI59" s="416">
        <f t="shared" si="33"/>
        <v>0</v>
      </c>
      <c r="AJ59" s="416">
        <f t="shared" si="33"/>
        <v>0</v>
      </c>
      <c r="AK59" s="416">
        <f t="shared" ref="AK59:BP59" si="34">AK31-AK17</f>
        <v>0</v>
      </c>
      <c r="AL59" s="416">
        <f t="shared" si="34"/>
        <v>0</v>
      </c>
      <c r="AM59" s="416">
        <f t="shared" si="34"/>
        <v>0</v>
      </c>
      <c r="AN59" s="416">
        <f t="shared" si="34"/>
        <v>0</v>
      </c>
      <c r="AO59" s="416">
        <f t="shared" si="34"/>
        <v>0</v>
      </c>
      <c r="AP59" s="416">
        <f t="shared" si="34"/>
        <v>0</v>
      </c>
      <c r="AQ59" s="416">
        <f t="shared" si="34"/>
        <v>0</v>
      </c>
      <c r="AR59" s="416">
        <f t="shared" si="34"/>
        <v>0</v>
      </c>
      <c r="AS59" s="416">
        <f t="shared" si="34"/>
        <v>0</v>
      </c>
      <c r="AT59" s="416">
        <f t="shared" si="34"/>
        <v>0</v>
      </c>
      <c r="AU59" s="416">
        <f t="shared" si="34"/>
        <v>0</v>
      </c>
      <c r="AV59" s="416">
        <f t="shared" si="34"/>
        <v>0</v>
      </c>
      <c r="AW59" s="416">
        <f t="shared" si="34"/>
        <v>0</v>
      </c>
      <c r="AX59" s="416">
        <f t="shared" si="34"/>
        <v>0</v>
      </c>
      <c r="AY59" s="416">
        <f t="shared" si="34"/>
        <v>0</v>
      </c>
      <c r="AZ59" s="416">
        <f t="shared" si="34"/>
        <v>0</v>
      </c>
      <c r="BA59" s="416">
        <f t="shared" si="34"/>
        <v>0</v>
      </c>
      <c r="BB59" s="416">
        <f t="shared" si="34"/>
        <v>0</v>
      </c>
      <c r="BC59" s="416">
        <f t="shared" si="34"/>
        <v>0</v>
      </c>
      <c r="BD59" s="416">
        <f t="shared" si="34"/>
        <v>0</v>
      </c>
      <c r="BE59" s="416">
        <f t="shared" si="34"/>
        <v>0</v>
      </c>
      <c r="BF59" s="416">
        <f t="shared" si="34"/>
        <v>0</v>
      </c>
      <c r="BG59" s="416">
        <f t="shared" si="34"/>
        <v>0</v>
      </c>
      <c r="BH59" s="416">
        <f t="shared" si="34"/>
        <v>0</v>
      </c>
      <c r="BI59" s="416">
        <f t="shared" si="34"/>
        <v>0</v>
      </c>
      <c r="BJ59" s="416">
        <f t="shared" si="34"/>
        <v>0</v>
      </c>
      <c r="BK59" s="416">
        <f t="shared" si="34"/>
        <v>0</v>
      </c>
      <c r="BL59" s="416">
        <f t="shared" si="34"/>
        <v>0</v>
      </c>
      <c r="BM59" s="416">
        <f t="shared" si="34"/>
        <v>0</v>
      </c>
      <c r="BN59" s="416">
        <f t="shared" si="34"/>
        <v>0</v>
      </c>
      <c r="BO59" s="416">
        <f t="shared" si="34"/>
        <v>0</v>
      </c>
      <c r="BP59" s="416">
        <f t="shared" si="34"/>
        <v>0</v>
      </c>
      <c r="BQ59" s="416">
        <f t="shared" ref="BQ59:CV59" si="35">BQ31-BQ17</f>
        <v>0</v>
      </c>
      <c r="BR59" s="416">
        <f t="shared" si="35"/>
        <v>0</v>
      </c>
      <c r="BS59" s="416">
        <f t="shared" si="35"/>
        <v>0</v>
      </c>
      <c r="BT59" s="416">
        <f t="shared" si="35"/>
        <v>0</v>
      </c>
      <c r="BU59" s="416">
        <f t="shared" si="35"/>
        <v>0</v>
      </c>
      <c r="BV59" s="416">
        <f t="shared" si="35"/>
        <v>0</v>
      </c>
      <c r="BW59" s="416">
        <f t="shared" si="35"/>
        <v>0</v>
      </c>
      <c r="BX59" s="416">
        <f t="shared" si="35"/>
        <v>0</v>
      </c>
      <c r="BY59" s="416">
        <f t="shared" si="35"/>
        <v>0</v>
      </c>
      <c r="BZ59" s="416">
        <f t="shared" si="35"/>
        <v>0</v>
      </c>
      <c r="CA59" s="416">
        <f t="shared" si="35"/>
        <v>0</v>
      </c>
      <c r="CB59" s="416">
        <f t="shared" si="35"/>
        <v>0</v>
      </c>
      <c r="CC59" s="416">
        <f t="shared" si="35"/>
        <v>0</v>
      </c>
      <c r="CD59" s="416">
        <f t="shared" si="35"/>
        <v>0</v>
      </c>
      <c r="CE59" s="416">
        <f t="shared" si="35"/>
        <v>0</v>
      </c>
      <c r="CF59" s="416">
        <f t="shared" si="35"/>
        <v>0</v>
      </c>
      <c r="CG59" s="416">
        <f t="shared" si="35"/>
        <v>0</v>
      </c>
      <c r="CH59" s="416">
        <f t="shared" si="35"/>
        <v>0</v>
      </c>
      <c r="CI59" s="416">
        <f t="shared" si="35"/>
        <v>0</v>
      </c>
      <c r="CJ59" s="416">
        <f t="shared" si="35"/>
        <v>0</v>
      </c>
      <c r="CK59" s="416">
        <f t="shared" si="35"/>
        <v>0</v>
      </c>
      <c r="CL59" s="416">
        <f t="shared" si="35"/>
        <v>0</v>
      </c>
      <c r="CM59" s="416">
        <f t="shared" si="35"/>
        <v>0</v>
      </c>
      <c r="CN59" s="416">
        <f t="shared" si="35"/>
        <v>0</v>
      </c>
      <c r="CO59" s="416">
        <f t="shared" si="35"/>
        <v>0</v>
      </c>
      <c r="CP59" s="416">
        <f t="shared" si="35"/>
        <v>0</v>
      </c>
      <c r="CQ59" s="416">
        <f t="shared" si="35"/>
        <v>0</v>
      </c>
      <c r="CR59" s="416">
        <f t="shared" si="35"/>
        <v>0</v>
      </c>
      <c r="CS59" s="416">
        <f t="shared" si="35"/>
        <v>0</v>
      </c>
      <c r="CT59" s="416">
        <f t="shared" si="35"/>
        <v>0</v>
      </c>
      <c r="CU59" s="416">
        <f t="shared" si="35"/>
        <v>0</v>
      </c>
      <c r="CV59" s="416">
        <f t="shared" si="35"/>
        <v>0</v>
      </c>
      <c r="CW59" s="416">
        <f t="shared" ref="CW59:DU59" si="36">CW31-CW17</f>
        <v>0</v>
      </c>
      <c r="CX59" s="416">
        <f t="shared" si="36"/>
        <v>0</v>
      </c>
      <c r="CY59" s="416">
        <f t="shared" si="36"/>
        <v>0</v>
      </c>
      <c r="CZ59" s="416">
        <f t="shared" si="36"/>
        <v>0</v>
      </c>
      <c r="DA59" s="416">
        <f t="shared" si="36"/>
        <v>0</v>
      </c>
      <c r="DB59" s="416">
        <f t="shared" si="36"/>
        <v>0</v>
      </c>
      <c r="DC59" s="416">
        <f t="shared" si="36"/>
        <v>0</v>
      </c>
      <c r="DD59" s="416">
        <f t="shared" si="36"/>
        <v>0</v>
      </c>
      <c r="DE59" s="416">
        <f t="shared" si="36"/>
        <v>0</v>
      </c>
      <c r="DF59" s="416">
        <f t="shared" si="36"/>
        <v>0</v>
      </c>
      <c r="DG59" s="416">
        <f t="shared" si="36"/>
        <v>0</v>
      </c>
      <c r="DH59" s="416">
        <f t="shared" si="36"/>
        <v>0</v>
      </c>
      <c r="DI59" s="416">
        <f t="shared" si="36"/>
        <v>0</v>
      </c>
      <c r="DJ59" s="416">
        <f t="shared" si="36"/>
        <v>0</v>
      </c>
      <c r="DK59" s="416">
        <f t="shared" si="36"/>
        <v>0</v>
      </c>
      <c r="DL59" s="416">
        <f t="shared" si="36"/>
        <v>0</v>
      </c>
      <c r="DM59" s="416">
        <f t="shared" si="36"/>
        <v>0</v>
      </c>
      <c r="DN59" s="416">
        <f t="shared" si="36"/>
        <v>0</v>
      </c>
      <c r="DO59" s="416">
        <f t="shared" si="36"/>
        <v>0</v>
      </c>
      <c r="DP59" s="416">
        <f t="shared" si="36"/>
        <v>0</v>
      </c>
      <c r="DQ59" s="416">
        <f t="shared" si="36"/>
        <v>0</v>
      </c>
      <c r="DR59" s="416">
        <f t="shared" si="36"/>
        <v>0</v>
      </c>
      <c r="DS59" s="416">
        <f t="shared" si="36"/>
        <v>0</v>
      </c>
      <c r="DT59" s="416">
        <f t="shared" si="36"/>
        <v>0</v>
      </c>
      <c r="DU59" s="536">
        <f t="shared" si="36"/>
        <v>0</v>
      </c>
    </row>
    <row r="60" spans="1:125" ht="11.25" customHeight="1">
      <c r="A60" s="385" t="s">
        <v>635</v>
      </c>
      <c r="B60" s="415" t="s">
        <v>638</v>
      </c>
      <c r="C60" s="387"/>
      <c r="D60" s="446">
        <f t="shared" ref="D60:D67" si="37">NPV($C$7,E60:DU60)</f>
        <v>0</v>
      </c>
      <c r="E60" s="494">
        <f t="shared" ref="E60:AJ60" si="38">SUM(E59:E59)</f>
        <v>0</v>
      </c>
      <c r="F60" s="494">
        <f t="shared" si="38"/>
        <v>0</v>
      </c>
      <c r="G60" s="494">
        <f t="shared" si="38"/>
        <v>0</v>
      </c>
      <c r="H60" s="494">
        <f t="shared" si="38"/>
        <v>0</v>
      </c>
      <c r="I60" s="494">
        <f t="shared" si="38"/>
        <v>0</v>
      </c>
      <c r="J60" s="494">
        <f t="shared" si="38"/>
        <v>0</v>
      </c>
      <c r="K60" s="494">
        <f t="shared" si="38"/>
        <v>0</v>
      </c>
      <c r="L60" s="494">
        <f t="shared" si="38"/>
        <v>0</v>
      </c>
      <c r="M60" s="494">
        <f t="shared" si="38"/>
        <v>0</v>
      </c>
      <c r="N60" s="494">
        <f t="shared" si="38"/>
        <v>0</v>
      </c>
      <c r="O60" s="494">
        <f t="shared" si="38"/>
        <v>0</v>
      </c>
      <c r="P60" s="494">
        <f t="shared" si="38"/>
        <v>0</v>
      </c>
      <c r="Q60" s="494">
        <f t="shared" si="38"/>
        <v>0</v>
      </c>
      <c r="R60" s="494">
        <f t="shared" si="38"/>
        <v>0</v>
      </c>
      <c r="S60" s="494">
        <f t="shared" si="38"/>
        <v>0</v>
      </c>
      <c r="T60" s="494">
        <f t="shared" si="38"/>
        <v>0</v>
      </c>
      <c r="U60" s="494">
        <f t="shared" si="38"/>
        <v>0</v>
      </c>
      <c r="V60" s="494">
        <f t="shared" si="38"/>
        <v>0</v>
      </c>
      <c r="W60" s="494">
        <f t="shared" si="38"/>
        <v>0</v>
      </c>
      <c r="X60" s="494">
        <f t="shared" si="38"/>
        <v>0</v>
      </c>
      <c r="Y60" s="494">
        <f t="shared" si="38"/>
        <v>0</v>
      </c>
      <c r="Z60" s="494">
        <f t="shared" si="38"/>
        <v>0</v>
      </c>
      <c r="AA60" s="494">
        <f t="shared" si="38"/>
        <v>0</v>
      </c>
      <c r="AB60" s="494">
        <f t="shared" si="38"/>
        <v>0</v>
      </c>
      <c r="AC60" s="494">
        <f t="shared" si="38"/>
        <v>0</v>
      </c>
      <c r="AD60" s="494">
        <f t="shared" si="38"/>
        <v>0</v>
      </c>
      <c r="AE60" s="494">
        <f t="shared" si="38"/>
        <v>0</v>
      </c>
      <c r="AF60" s="494">
        <f t="shared" si="38"/>
        <v>0</v>
      </c>
      <c r="AG60" s="494">
        <f t="shared" si="38"/>
        <v>0</v>
      </c>
      <c r="AH60" s="494">
        <f t="shared" si="38"/>
        <v>0</v>
      </c>
      <c r="AI60" s="494">
        <f t="shared" si="38"/>
        <v>0</v>
      </c>
      <c r="AJ60" s="494">
        <f t="shared" si="38"/>
        <v>0</v>
      </c>
      <c r="AK60" s="494">
        <f t="shared" ref="AK60:BP60" si="39">SUM(AK59:AK59)</f>
        <v>0</v>
      </c>
      <c r="AL60" s="494">
        <f t="shared" si="39"/>
        <v>0</v>
      </c>
      <c r="AM60" s="494">
        <f t="shared" si="39"/>
        <v>0</v>
      </c>
      <c r="AN60" s="494">
        <f t="shared" si="39"/>
        <v>0</v>
      </c>
      <c r="AO60" s="494">
        <f t="shared" si="39"/>
        <v>0</v>
      </c>
      <c r="AP60" s="494">
        <f t="shared" si="39"/>
        <v>0</v>
      </c>
      <c r="AQ60" s="494">
        <f t="shared" si="39"/>
        <v>0</v>
      </c>
      <c r="AR60" s="494">
        <f t="shared" si="39"/>
        <v>0</v>
      </c>
      <c r="AS60" s="494">
        <f t="shared" si="39"/>
        <v>0</v>
      </c>
      <c r="AT60" s="494">
        <f t="shared" si="39"/>
        <v>0</v>
      </c>
      <c r="AU60" s="494">
        <f t="shared" si="39"/>
        <v>0</v>
      </c>
      <c r="AV60" s="494">
        <f t="shared" si="39"/>
        <v>0</v>
      </c>
      <c r="AW60" s="494">
        <f t="shared" si="39"/>
        <v>0</v>
      </c>
      <c r="AX60" s="494">
        <f t="shared" si="39"/>
        <v>0</v>
      </c>
      <c r="AY60" s="494">
        <f t="shared" si="39"/>
        <v>0</v>
      </c>
      <c r="AZ60" s="494">
        <f t="shared" si="39"/>
        <v>0</v>
      </c>
      <c r="BA60" s="494">
        <f t="shared" si="39"/>
        <v>0</v>
      </c>
      <c r="BB60" s="494">
        <f t="shared" si="39"/>
        <v>0</v>
      </c>
      <c r="BC60" s="494">
        <f t="shared" si="39"/>
        <v>0</v>
      </c>
      <c r="BD60" s="494">
        <f t="shared" si="39"/>
        <v>0</v>
      </c>
      <c r="BE60" s="494">
        <f t="shared" si="39"/>
        <v>0</v>
      </c>
      <c r="BF60" s="494">
        <f t="shared" si="39"/>
        <v>0</v>
      </c>
      <c r="BG60" s="494">
        <f t="shared" si="39"/>
        <v>0</v>
      </c>
      <c r="BH60" s="494">
        <f t="shared" si="39"/>
        <v>0</v>
      </c>
      <c r="BI60" s="494">
        <f t="shared" si="39"/>
        <v>0</v>
      </c>
      <c r="BJ60" s="494">
        <f t="shared" si="39"/>
        <v>0</v>
      </c>
      <c r="BK60" s="494">
        <f t="shared" si="39"/>
        <v>0</v>
      </c>
      <c r="BL60" s="494">
        <f t="shared" si="39"/>
        <v>0</v>
      </c>
      <c r="BM60" s="494">
        <f t="shared" si="39"/>
        <v>0</v>
      </c>
      <c r="BN60" s="494">
        <f t="shared" si="39"/>
        <v>0</v>
      </c>
      <c r="BO60" s="494">
        <f t="shared" si="39"/>
        <v>0</v>
      </c>
      <c r="BP60" s="494">
        <f t="shared" si="39"/>
        <v>0</v>
      </c>
      <c r="BQ60" s="494">
        <f t="shared" ref="BQ60:CV60" si="40">SUM(BQ59:BQ59)</f>
        <v>0</v>
      </c>
      <c r="BR60" s="494">
        <f t="shared" si="40"/>
        <v>0</v>
      </c>
      <c r="BS60" s="494">
        <f t="shared" si="40"/>
        <v>0</v>
      </c>
      <c r="BT60" s="494">
        <f t="shared" si="40"/>
        <v>0</v>
      </c>
      <c r="BU60" s="494">
        <f t="shared" si="40"/>
        <v>0</v>
      </c>
      <c r="BV60" s="494">
        <f t="shared" si="40"/>
        <v>0</v>
      </c>
      <c r="BW60" s="494">
        <f t="shared" si="40"/>
        <v>0</v>
      </c>
      <c r="BX60" s="494">
        <f t="shared" si="40"/>
        <v>0</v>
      </c>
      <c r="BY60" s="494">
        <f t="shared" si="40"/>
        <v>0</v>
      </c>
      <c r="BZ60" s="494">
        <f t="shared" si="40"/>
        <v>0</v>
      </c>
      <c r="CA60" s="494">
        <f t="shared" si="40"/>
        <v>0</v>
      </c>
      <c r="CB60" s="494">
        <f t="shared" si="40"/>
        <v>0</v>
      </c>
      <c r="CC60" s="494">
        <f t="shared" si="40"/>
        <v>0</v>
      </c>
      <c r="CD60" s="494">
        <f t="shared" si="40"/>
        <v>0</v>
      </c>
      <c r="CE60" s="494">
        <f t="shared" si="40"/>
        <v>0</v>
      </c>
      <c r="CF60" s="494">
        <f t="shared" si="40"/>
        <v>0</v>
      </c>
      <c r="CG60" s="494">
        <f t="shared" si="40"/>
        <v>0</v>
      </c>
      <c r="CH60" s="494">
        <f t="shared" si="40"/>
        <v>0</v>
      </c>
      <c r="CI60" s="494">
        <f t="shared" si="40"/>
        <v>0</v>
      </c>
      <c r="CJ60" s="494">
        <f t="shared" si="40"/>
        <v>0</v>
      </c>
      <c r="CK60" s="494">
        <f t="shared" si="40"/>
        <v>0</v>
      </c>
      <c r="CL60" s="494">
        <f t="shared" si="40"/>
        <v>0</v>
      </c>
      <c r="CM60" s="494">
        <f t="shared" si="40"/>
        <v>0</v>
      </c>
      <c r="CN60" s="494">
        <f t="shared" si="40"/>
        <v>0</v>
      </c>
      <c r="CO60" s="494">
        <f t="shared" si="40"/>
        <v>0</v>
      </c>
      <c r="CP60" s="494">
        <f t="shared" si="40"/>
        <v>0</v>
      </c>
      <c r="CQ60" s="494">
        <f t="shared" si="40"/>
        <v>0</v>
      </c>
      <c r="CR60" s="494">
        <f t="shared" si="40"/>
        <v>0</v>
      </c>
      <c r="CS60" s="494">
        <f t="shared" si="40"/>
        <v>0</v>
      </c>
      <c r="CT60" s="494">
        <f t="shared" si="40"/>
        <v>0</v>
      </c>
      <c r="CU60" s="494">
        <f t="shared" si="40"/>
        <v>0</v>
      </c>
      <c r="CV60" s="494">
        <f t="shared" si="40"/>
        <v>0</v>
      </c>
      <c r="CW60" s="494">
        <f t="shared" ref="CW60:DU60" si="41">SUM(CW59:CW59)</f>
        <v>0</v>
      </c>
      <c r="CX60" s="494">
        <f t="shared" si="41"/>
        <v>0</v>
      </c>
      <c r="CY60" s="494">
        <f t="shared" si="41"/>
        <v>0</v>
      </c>
      <c r="CZ60" s="494">
        <f t="shared" si="41"/>
        <v>0</v>
      </c>
      <c r="DA60" s="494">
        <f t="shared" si="41"/>
        <v>0</v>
      </c>
      <c r="DB60" s="494">
        <f t="shared" si="41"/>
        <v>0</v>
      </c>
      <c r="DC60" s="494">
        <f t="shared" si="41"/>
        <v>0</v>
      </c>
      <c r="DD60" s="494">
        <f t="shared" si="41"/>
        <v>0</v>
      </c>
      <c r="DE60" s="494">
        <f t="shared" si="41"/>
        <v>0</v>
      </c>
      <c r="DF60" s="494">
        <f t="shared" si="41"/>
        <v>0</v>
      </c>
      <c r="DG60" s="494">
        <f t="shared" si="41"/>
        <v>0</v>
      </c>
      <c r="DH60" s="494">
        <f t="shared" si="41"/>
        <v>0</v>
      </c>
      <c r="DI60" s="494">
        <f t="shared" si="41"/>
        <v>0</v>
      </c>
      <c r="DJ60" s="494">
        <f t="shared" si="41"/>
        <v>0</v>
      </c>
      <c r="DK60" s="494">
        <f t="shared" si="41"/>
        <v>0</v>
      </c>
      <c r="DL60" s="494">
        <f t="shared" si="41"/>
        <v>0</v>
      </c>
      <c r="DM60" s="494">
        <f t="shared" si="41"/>
        <v>0</v>
      </c>
      <c r="DN60" s="494">
        <f t="shared" si="41"/>
        <v>0</v>
      </c>
      <c r="DO60" s="494">
        <f t="shared" si="41"/>
        <v>0</v>
      </c>
      <c r="DP60" s="494">
        <f t="shared" si="41"/>
        <v>0</v>
      </c>
      <c r="DQ60" s="494">
        <f t="shared" si="41"/>
        <v>0</v>
      </c>
      <c r="DR60" s="494">
        <f t="shared" si="41"/>
        <v>0</v>
      </c>
      <c r="DS60" s="494">
        <f t="shared" si="41"/>
        <v>0</v>
      </c>
      <c r="DT60" s="494">
        <f t="shared" si="41"/>
        <v>0</v>
      </c>
      <c r="DU60" s="540">
        <f t="shared" si="41"/>
        <v>0</v>
      </c>
    </row>
    <row r="61" spans="1:125" ht="11.25" customHeight="1">
      <c r="A61" s="383" t="s">
        <v>266</v>
      </c>
      <c r="B61" s="389" t="s">
        <v>638</v>
      </c>
      <c r="D61" s="397">
        <f t="shared" si="37"/>
        <v>1866983.2824348425</v>
      </c>
      <c r="E61" s="416">
        <f t="shared" ref="E61:AJ61" si="42">ROUND(E33-E19,0)</f>
        <v>0</v>
      </c>
      <c r="F61" s="416">
        <f t="shared" si="42"/>
        <v>0</v>
      </c>
      <c r="G61" s="416">
        <f t="shared" si="42"/>
        <v>0</v>
      </c>
      <c r="H61" s="416">
        <f t="shared" si="42"/>
        <v>0</v>
      </c>
      <c r="I61" s="416">
        <f t="shared" si="42"/>
        <v>0</v>
      </c>
      <c r="J61" s="416">
        <f t="shared" si="42"/>
        <v>0</v>
      </c>
      <c r="K61" s="416">
        <f t="shared" si="42"/>
        <v>107413</v>
      </c>
      <c r="L61" s="416">
        <f t="shared" si="42"/>
        <v>107413</v>
      </c>
      <c r="M61" s="416">
        <f t="shared" si="42"/>
        <v>107413</v>
      </c>
      <c r="N61" s="416">
        <f t="shared" si="42"/>
        <v>107413</v>
      </c>
      <c r="O61" s="416">
        <f t="shared" si="42"/>
        <v>107413</v>
      </c>
      <c r="P61" s="416">
        <f t="shared" si="42"/>
        <v>107413</v>
      </c>
      <c r="Q61" s="416">
        <f t="shared" si="42"/>
        <v>107413</v>
      </c>
      <c r="R61" s="416">
        <f t="shared" si="42"/>
        <v>107413</v>
      </c>
      <c r="S61" s="416">
        <f t="shared" si="42"/>
        <v>107413</v>
      </c>
      <c r="T61" s="416">
        <f t="shared" si="42"/>
        <v>107413</v>
      </c>
      <c r="U61" s="416">
        <f t="shared" si="42"/>
        <v>107413</v>
      </c>
      <c r="V61" s="416">
        <f t="shared" si="42"/>
        <v>107413</v>
      </c>
      <c r="W61" s="416">
        <f t="shared" si="42"/>
        <v>107413</v>
      </c>
      <c r="X61" s="416">
        <f t="shared" si="42"/>
        <v>107413</v>
      </c>
      <c r="Y61" s="416">
        <f t="shared" si="42"/>
        <v>107413</v>
      </c>
      <c r="Z61" s="416">
        <f t="shared" si="42"/>
        <v>107413</v>
      </c>
      <c r="AA61" s="416">
        <f t="shared" si="42"/>
        <v>107413</v>
      </c>
      <c r="AB61" s="416">
        <f t="shared" si="42"/>
        <v>107413</v>
      </c>
      <c r="AC61" s="416">
        <f t="shared" si="42"/>
        <v>107413</v>
      </c>
      <c r="AD61" s="416">
        <f t="shared" si="42"/>
        <v>107413</v>
      </c>
      <c r="AE61" s="416">
        <f t="shared" si="42"/>
        <v>107413</v>
      </c>
      <c r="AF61" s="416">
        <f t="shared" si="42"/>
        <v>107413</v>
      </c>
      <c r="AG61" s="416">
        <f t="shared" si="42"/>
        <v>107413</v>
      </c>
      <c r="AH61" s="416">
        <f t="shared" si="42"/>
        <v>107413</v>
      </c>
      <c r="AI61" s="416">
        <f t="shared" si="42"/>
        <v>107413</v>
      </c>
      <c r="AJ61" s="416">
        <f t="shared" si="42"/>
        <v>107413</v>
      </c>
      <c r="AK61" s="416">
        <f t="shared" ref="AK61:BP61" si="43">ROUND(AK33-AK19,0)</f>
        <v>107413</v>
      </c>
      <c r="AL61" s="416">
        <f t="shared" si="43"/>
        <v>107413</v>
      </c>
      <c r="AM61" s="416">
        <f t="shared" si="43"/>
        <v>107413</v>
      </c>
      <c r="AN61" s="416">
        <f t="shared" si="43"/>
        <v>107413</v>
      </c>
      <c r="AO61" s="416">
        <f t="shared" si="43"/>
        <v>107413</v>
      </c>
      <c r="AP61" s="416">
        <f t="shared" si="43"/>
        <v>107413</v>
      </c>
      <c r="AQ61" s="416">
        <f t="shared" si="43"/>
        <v>107413</v>
      </c>
      <c r="AR61" s="416">
        <f t="shared" si="43"/>
        <v>107413</v>
      </c>
      <c r="AS61" s="416">
        <f t="shared" si="43"/>
        <v>107413</v>
      </c>
      <c r="AT61" s="416">
        <f t="shared" si="43"/>
        <v>107413</v>
      </c>
      <c r="AU61" s="416">
        <f t="shared" si="43"/>
        <v>107413</v>
      </c>
      <c r="AV61" s="416">
        <f t="shared" si="43"/>
        <v>107413</v>
      </c>
      <c r="AW61" s="416">
        <f t="shared" si="43"/>
        <v>107413</v>
      </c>
      <c r="AX61" s="416">
        <f t="shared" si="43"/>
        <v>107413</v>
      </c>
      <c r="AY61" s="416">
        <f t="shared" si="43"/>
        <v>107413</v>
      </c>
      <c r="AZ61" s="416">
        <f t="shared" si="43"/>
        <v>107413</v>
      </c>
      <c r="BA61" s="416">
        <f t="shared" si="43"/>
        <v>107413</v>
      </c>
      <c r="BB61" s="416">
        <f t="shared" si="43"/>
        <v>107413</v>
      </c>
      <c r="BC61" s="416">
        <f t="shared" si="43"/>
        <v>107413</v>
      </c>
      <c r="BD61" s="416">
        <f t="shared" si="43"/>
        <v>107413</v>
      </c>
      <c r="BE61" s="416">
        <f t="shared" si="43"/>
        <v>107413</v>
      </c>
      <c r="BF61" s="416">
        <f t="shared" si="43"/>
        <v>107413</v>
      </c>
      <c r="BG61" s="416">
        <f t="shared" si="43"/>
        <v>107413</v>
      </c>
      <c r="BH61" s="416">
        <f t="shared" si="43"/>
        <v>107413</v>
      </c>
      <c r="BI61" s="416">
        <f t="shared" si="43"/>
        <v>107413</v>
      </c>
      <c r="BJ61" s="416">
        <f t="shared" si="43"/>
        <v>107413</v>
      </c>
      <c r="BK61" s="416">
        <f t="shared" si="43"/>
        <v>107413</v>
      </c>
      <c r="BL61" s="416">
        <f t="shared" si="43"/>
        <v>107413</v>
      </c>
      <c r="BM61" s="416">
        <f t="shared" si="43"/>
        <v>0</v>
      </c>
      <c r="BN61" s="416">
        <f t="shared" si="43"/>
        <v>0</v>
      </c>
      <c r="BO61" s="416">
        <f t="shared" si="43"/>
        <v>0</v>
      </c>
      <c r="BP61" s="416">
        <f t="shared" si="43"/>
        <v>0</v>
      </c>
      <c r="BQ61" s="416">
        <f t="shared" ref="BQ61:CV61" si="44">ROUND(BQ33-BQ19,0)</f>
        <v>0</v>
      </c>
      <c r="BR61" s="416">
        <f t="shared" si="44"/>
        <v>0</v>
      </c>
      <c r="BS61" s="416">
        <f t="shared" si="44"/>
        <v>0</v>
      </c>
      <c r="BT61" s="416">
        <f t="shared" si="44"/>
        <v>0</v>
      </c>
      <c r="BU61" s="416">
        <f t="shared" si="44"/>
        <v>0</v>
      </c>
      <c r="BV61" s="416">
        <f t="shared" si="44"/>
        <v>0</v>
      </c>
      <c r="BW61" s="416">
        <f t="shared" si="44"/>
        <v>0</v>
      </c>
      <c r="BX61" s="416">
        <f t="shared" si="44"/>
        <v>0</v>
      </c>
      <c r="BY61" s="416">
        <f t="shared" si="44"/>
        <v>0</v>
      </c>
      <c r="BZ61" s="416">
        <f t="shared" si="44"/>
        <v>0</v>
      </c>
      <c r="CA61" s="416">
        <f t="shared" si="44"/>
        <v>0</v>
      </c>
      <c r="CB61" s="416">
        <f t="shared" si="44"/>
        <v>0</v>
      </c>
      <c r="CC61" s="416">
        <f t="shared" si="44"/>
        <v>0</v>
      </c>
      <c r="CD61" s="416">
        <f t="shared" si="44"/>
        <v>0</v>
      </c>
      <c r="CE61" s="416">
        <f t="shared" si="44"/>
        <v>0</v>
      </c>
      <c r="CF61" s="416">
        <f t="shared" si="44"/>
        <v>0</v>
      </c>
      <c r="CG61" s="416">
        <f t="shared" si="44"/>
        <v>0</v>
      </c>
      <c r="CH61" s="416">
        <f t="shared" si="44"/>
        <v>0</v>
      </c>
      <c r="CI61" s="416">
        <f t="shared" si="44"/>
        <v>0</v>
      </c>
      <c r="CJ61" s="416">
        <f t="shared" si="44"/>
        <v>0</v>
      </c>
      <c r="CK61" s="416">
        <f t="shared" si="44"/>
        <v>0</v>
      </c>
      <c r="CL61" s="416">
        <f t="shared" si="44"/>
        <v>0</v>
      </c>
      <c r="CM61" s="416">
        <f t="shared" si="44"/>
        <v>0</v>
      </c>
      <c r="CN61" s="416">
        <f t="shared" si="44"/>
        <v>0</v>
      </c>
      <c r="CO61" s="416">
        <f t="shared" si="44"/>
        <v>0</v>
      </c>
      <c r="CP61" s="416">
        <f t="shared" si="44"/>
        <v>0</v>
      </c>
      <c r="CQ61" s="416">
        <f t="shared" si="44"/>
        <v>0</v>
      </c>
      <c r="CR61" s="416">
        <f t="shared" si="44"/>
        <v>0</v>
      </c>
      <c r="CS61" s="416">
        <f t="shared" si="44"/>
        <v>0</v>
      </c>
      <c r="CT61" s="416">
        <f t="shared" si="44"/>
        <v>0</v>
      </c>
      <c r="CU61" s="416">
        <f t="shared" si="44"/>
        <v>0</v>
      </c>
      <c r="CV61" s="416">
        <f t="shared" si="44"/>
        <v>0</v>
      </c>
      <c r="CW61" s="416">
        <f t="shared" ref="CW61:DU61" si="45">ROUND(CW33-CW19,0)</f>
        <v>0</v>
      </c>
      <c r="CX61" s="416">
        <f t="shared" si="45"/>
        <v>0</v>
      </c>
      <c r="CY61" s="416">
        <f t="shared" si="45"/>
        <v>0</v>
      </c>
      <c r="CZ61" s="416">
        <f t="shared" si="45"/>
        <v>0</v>
      </c>
      <c r="DA61" s="416">
        <f t="shared" si="45"/>
        <v>0</v>
      </c>
      <c r="DB61" s="416">
        <f t="shared" si="45"/>
        <v>0</v>
      </c>
      <c r="DC61" s="416">
        <f t="shared" si="45"/>
        <v>0</v>
      </c>
      <c r="DD61" s="416">
        <f t="shared" si="45"/>
        <v>0</v>
      </c>
      <c r="DE61" s="416">
        <f t="shared" si="45"/>
        <v>0</v>
      </c>
      <c r="DF61" s="416">
        <f t="shared" si="45"/>
        <v>0</v>
      </c>
      <c r="DG61" s="416">
        <f t="shared" si="45"/>
        <v>0</v>
      </c>
      <c r="DH61" s="416">
        <f t="shared" si="45"/>
        <v>0</v>
      </c>
      <c r="DI61" s="416">
        <f t="shared" si="45"/>
        <v>0</v>
      </c>
      <c r="DJ61" s="416">
        <f t="shared" si="45"/>
        <v>0</v>
      </c>
      <c r="DK61" s="416">
        <f t="shared" si="45"/>
        <v>0</v>
      </c>
      <c r="DL61" s="416">
        <f t="shared" si="45"/>
        <v>0</v>
      </c>
      <c r="DM61" s="416">
        <f t="shared" si="45"/>
        <v>0</v>
      </c>
      <c r="DN61" s="416">
        <f t="shared" si="45"/>
        <v>0</v>
      </c>
      <c r="DO61" s="416">
        <f t="shared" si="45"/>
        <v>0</v>
      </c>
      <c r="DP61" s="416">
        <f t="shared" si="45"/>
        <v>0</v>
      </c>
      <c r="DQ61" s="416">
        <f t="shared" si="45"/>
        <v>0</v>
      </c>
      <c r="DR61" s="416">
        <f t="shared" si="45"/>
        <v>0</v>
      </c>
      <c r="DS61" s="416">
        <f t="shared" si="45"/>
        <v>0</v>
      </c>
      <c r="DT61" s="416">
        <f t="shared" si="45"/>
        <v>0</v>
      </c>
      <c r="DU61" s="536">
        <f t="shared" si="45"/>
        <v>0</v>
      </c>
    </row>
    <row r="62" spans="1:125" ht="11.25" customHeight="1">
      <c r="A62" s="383" t="s">
        <v>240</v>
      </c>
      <c r="B62" s="389" t="s">
        <v>638</v>
      </c>
      <c r="D62" s="397">
        <f t="shared" si="37"/>
        <v>-155379.45636789346</v>
      </c>
      <c r="E62" s="416">
        <f t="shared" ref="E62:AJ62" si="46">E34-E20</f>
        <v>0</v>
      </c>
      <c r="F62" s="416">
        <f t="shared" si="46"/>
        <v>0</v>
      </c>
      <c r="G62" s="416">
        <f t="shared" si="46"/>
        <v>0</v>
      </c>
      <c r="H62" s="416">
        <f t="shared" si="46"/>
        <v>0</v>
      </c>
      <c r="I62" s="416">
        <f t="shared" si="46"/>
        <v>0</v>
      </c>
      <c r="J62" s="416">
        <f t="shared" si="46"/>
        <v>0</v>
      </c>
      <c r="K62" s="416">
        <f t="shared" si="46"/>
        <v>0</v>
      </c>
      <c r="L62" s="416">
        <f t="shared" si="46"/>
        <v>0</v>
      </c>
      <c r="M62" s="416">
        <f t="shared" si="46"/>
        <v>0</v>
      </c>
      <c r="N62" s="416">
        <f t="shared" si="46"/>
        <v>0</v>
      </c>
      <c r="O62" s="416">
        <f t="shared" si="46"/>
        <v>0</v>
      </c>
      <c r="P62" s="416">
        <f t="shared" si="46"/>
        <v>0</v>
      </c>
      <c r="Q62" s="416">
        <f t="shared" si="46"/>
        <v>0</v>
      </c>
      <c r="R62" s="416">
        <f t="shared" si="46"/>
        <v>0</v>
      </c>
      <c r="S62" s="416">
        <f t="shared" si="46"/>
        <v>0</v>
      </c>
      <c r="T62" s="416">
        <f t="shared" si="46"/>
        <v>0</v>
      </c>
      <c r="U62" s="416">
        <f t="shared" si="46"/>
        <v>0</v>
      </c>
      <c r="V62" s="416">
        <f t="shared" si="46"/>
        <v>0</v>
      </c>
      <c r="W62" s="416">
        <f t="shared" si="46"/>
        <v>0</v>
      </c>
      <c r="X62" s="416">
        <f t="shared" si="46"/>
        <v>0</v>
      </c>
      <c r="Y62" s="416">
        <f t="shared" si="46"/>
        <v>0</v>
      </c>
      <c r="Z62" s="416">
        <f t="shared" si="46"/>
        <v>0</v>
      </c>
      <c r="AA62" s="416">
        <f t="shared" si="46"/>
        <v>0</v>
      </c>
      <c r="AB62" s="416">
        <f t="shared" si="46"/>
        <v>0</v>
      </c>
      <c r="AC62" s="416">
        <f t="shared" si="46"/>
        <v>0</v>
      </c>
      <c r="AD62" s="416">
        <f t="shared" si="46"/>
        <v>-22192.594875000003</v>
      </c>
      <c r="AE62" s="416">
        <f t="shared" si="46"/>
        <v>-22192.594875000003</v>
      </c>
      <c r="AF62" s="416">
        <f t="shared" si="46"/>
        <v>-22192.594875000003</v>
      </c>
      <c r="AG62" s="416">
        <f t="shared" si="46"/>
        <v>-22192.594875000003</v>
      </c>
      <c r="AH62" s="416">
        <f t="shared" si="46"/>
        <v>-22192.594875000003</v>
      </c>
      <c r="AI62" s="416">
        <f t="shared" si="46"/>
        <v>-22192.594875000003</v>
      </c>
      <c r="AJ62" s="416">
        <f t="shared" si="46"/>
        <v>-22192.594875000003</v>
      </c>
      <c r="AK62" s="416">
        <f t="shared" ref="AK62:BP62" si="47">AK34-AK20</f>
        <v>-22192.594875000003</v>
      </c>
      <c r="AL62" s="416">
        <f t="shared" si="47"/>
        <v>-22192.594875000003</v>
      </c>
      <c r="AM62" s="416">
        <f t="shared" si="47"/>
        <v>-22192.594875000003</v>
      </c>
      <c r="AN62" s="416">
        <f t="shared" si="47"/>
        <v>-22192.594875000003</v>
      </c>
      <c r="AO62" s="416">
        <f t="shared" si="47"/>
        <v>-22192.594875000003</v>
      </c>
      <c r="AP62" s="416">
        <f t="shared" si="47"/>
        <v>-22192.594875000003</v>
      </c>
      <c r="AQ62" s="416">
        <f t="shared" si="47"/>
        <v>-22192.594875000003</v>
      </c>
      <c r="AR62" s="416">
        <f t="shared" si="47"/>
        <v>-22192.594875000003</v>
      </c>
      <c r="AS62" s="416">
        <f t="shared" si="47"/>
        <v>-22192.594875000003</v>
      </c>
      <c r="AT62" s="416">
        <f t="shared" si="47"/>
        <v>-22192.594875000003</v>
      </c>
      <c r="AU62" s="416">
        <f t="shared" si="47"/>
        <v>-22192.594875000003</v>
      </c>
      <c r="AV62" s="416">
        <f t="shared" si="47"/>
        <v>-22192.594875000003</v>
      </c>
      <c r="AW62" s="416">
        <f t="shared" si="47"/>
        <v>-22192.594875000003</v>
      </c>
      <c r="AX62" s="416">
        <f t="shared" si="47"/>
        <v>-22192.594875000003</v>
      </c>
      <c r="AY62" s="416">
        <f t="shared" si="47"/>
        <v>-22192.594875000003</v>
      </c>
      <c r="AZ62" s="416">
        <f t="shared" si="47"/>
        <v>-22192.594875000003</v>
      </c>
      <c r="BA62" s="416">
        <f t="shared" si="47"/>
        <v>-22192.594875000003</v>
      </c>
      <c r="BB62" s="416">
        <f t="shared" si="47"/>
        <v>-22192.594875000003</v>
      </c>
      <c r="BC62" s="416">
        <f t="shared" si="47"/>
        <v>-22192.594875000003</v>
      </c>
      <c r="BD62" s="416">
        <f t="shared" si="47"/>
        <v>-22192.594875000003</v>
      </c>
      <c r="BE62" s="416">
        <f t="shared" si="47"/>
        <v>-22192.594875000003</v>
      </c>
      <c r="BF62" s="416">
        <f t="shared" si="47"/>
        <v>-22192.594875000003</v>
      </c>
      <c r="BG62" s="416">
        <f t="shared" si="47"/>
        <v>-22192.594875000003</v>
      </c>
      <c r="BH62" s="416">
        <f t="shared" si="47"/>
        <v>-22192.594875000003</v>
      </c>
      <c r="BI62" s="416">
        <f t="shared" si="47"/>
        <v>-22192.594875000003</v>
      </c>
      <c r="BJ62" s="416">
        <f t="shared" si="47"/>
        <v>-22192.594875000003</v>
      </c>
      <c r="BK62" s="416">
        <f t="shared" si="47"/>
        <v>-22192.594875000003</v>
      </c>
      <c r="BL62" s="416">
        <f t="shared" si="47"/>
        <v>-22192.594875000003</v>
      </c>
      <c r="BM62" s="416">
        <f t="shared" si="47"/>
        <v>0</v>
      </c>
      <c r="BN62" s="416">
        <f t="shared" si="47"/>
        <v>0</v>
      </c>
      <c r="BO62" s="416">
        <f t="shared" si="47"/>
        <v>0</v>
      </c>
      <c r="BP62" s="416">
        <f t="shared" si="47"/>
        <v>0</v>
      </c>
      <c r="BQ62" s="416">
        <f t="shared" ref="BQ62:CV62" si="48">BQ34-BQ20</f>
        <v>0</v>
      </c>
      <c r="BR62" s="416">
        <f t="shared" si="48"/>
        <v>0</v>
      </c>
      <c r="BS62" s="416">
        <f t="shared" si="48"/>
        <v>0</v>
      </c>
      <c r="BT62" s="416">
        <f t="shared" si="48"/>
        <v>0</v>
      </c>
      <c r="BU62" s="416">
        <f t="shared" si="48"/>
        <v>0</v>
      </c>
      <c r="BV62" s="416">
        <f t="shared" si="48"/>
        <v>0</v>
      </c>
      <c r="BW62" s="416">
        <f t="shared" si="48"/>
        <v>0</v>
      </c>
      <c r="BX62" s="416">
        <f t="shared" si="48"/>
        <v>0</v>
      </c>
      <c r="BY62" s="416">
        <f t="shared" si="48"/>
        <v>0</v>
      </c>
      <c r="BZ62" s="416">
        <f t="shared" si="48"/>
        <v>0</v>
      </c>
      <c r="CA62" s="416">
        <f t="shared" si="48"/>
        <v>0</v>
      </c>
      <c r="CB62" s="416">
        <f t="shared" si="48"/>
        <v>0</v>
      </c>
      <c r="CC62" s="416">
        <f t="shared" si="48"/>
        <v>0</v>
      </c>
      <c r="CD62" s="416">
        <f t="shared" si="48"/>
        <v>0</v>
      </c>
      <c r="CE62" s="416">
        <f t="shared" si="48"/>
        <v>0</v>
      </c>
      <c r="CF62" s="416">
        <f t="shared" si="48"/>
        <v>0</v>
      </c>
      <c r="CG62" s="416">
        <f t="shared" si="48"/>
        <v>0</v>
      </c>
      <c r="CH62" s="416">
        <f t="shared" si="48"/>
        <v>0</v>
      </c>
      <c r="CI62" s="416">
        <f t="shared" si="48"/>
        <v>0</v>
      </c>
      <c r="CJ62" s="416">
        <f t="shared" si="48"/>
        <v>0</v>
      </c>
      <c r="CK62" s="416">
        <f t="shared" si="48"/>
        <v>0</v>
      </c>
      <c r="CL62" s="416">
        <f t="shared" si="48"/>
        <v>0</v>
      </c>
      <c r="CM62" s="416">
        <f t="shared" si="48"/>
        <v>0</v>
      </c>
      <c r="CN62" s="416">
        <f t="shared" si="48"/>
        <v>0</v>
      </c>
      <c r="CO62" s="416">
        <f t="shared" si="48"/>
        <v>0</v>
      </c>
      <c r="CP62" s="416">
        <f t="shared" si="48"/>
        <v>0</v>
      </c>
      <c r="CQ62" s="416">
        <f t="shared" si="48"/>
        <v>0</v>
      </c>
      <c r="CR62" s="416">
        <f t="shared" si="48"/>
        <v>0</v>
      </c>
      <c r="CS62" s="416">
        <f t="shared" si="48"/>
        <v>0</v>
      </c>
      <c r="CT62" s="416">
        <f t="shared" si="48"/>
        <v>0</v>
      </c>
      <c r="CU62" s="416">
        <f t="shared" si="48"/>
        <v>0</v>
      </c>
      <c r="CV62" s="416">
        <f t="shared" si="48"/>
        <v>0</v>
      </c>
      <c r="CW62" s="416">
        <f t="shared" ref="CW62:DU62" si="49">CW34-CW20</f>
        <v>0</v>
      </c>
      <c r="CX62" s="416">
        <f t="shared" si="49"/>
        <v>0</v>
      </c>
      <c r="CY62" s="416">
        <f t="shared" si="49"/>
        <v>0</v>
      </c>
      <c r="CZ62" s="416">
        <f t="shared" si="49"/>
        <v>0</v>
      </c>
      <c r="DA62" s="416">
        <f t="shared" si="49"/>
        <v>0</v>
      </c>
      <c r="DB62" s="416">
        <f t="shared" si="49"/>
        <v>0</v>
      </c>
      <c r="DC62" s="416">
        <f t="shared" si="49"/>
        <v>0</v>
      </c>
      <c r="DD62" s="416">
        <f t="shared" si="49"/>
        <v>0</v>
      </c>
      <c r="DE62" s="416">
        <f t="shared" si="49"/>
        <v>0</v>
      </c>
      <c r="DF62" s="416">
        <f t="shared" si="49"/>
        <v>0</v>
      </c>
      <c r="DG62" s="416">
        <f t="shared" si="49"/>
        <v>0</v>
      </c>
      <c r="DH62" s="416">
        <f t="shared" si="49"/>
        <v>0</v>
      </c>
      <c r="DI62" s="416">
        <f t="shared" si="49"/>
        <v>0</v>
      </c>
      <c r="DJ62" s="416">
        <f t="shared" si="49"/>
        <v>0</v>
      </c>
      <c r="DK62" s="416">
        <f t="shared" si="49"/>
        <v>0</v>
      </c>
      <c r="DL62" s="416">
        <f t="shared" si="49"/>
        <v>0</v>
      </c>
      <c r="DM62" s="416">
        <f t="shared" si="49"/>
        <v>0</v>
      </c>
      <c r="DN62" s="416">
        <f t="shared" si="49"/>
        <v>0</v>
      </c>
      <c r="DO62" s="416">
        <f t="shared" si="49"/>
        <v>0</v>
      </c>
      <c r="DP62" s="416">
        <f t="shared" si="49"/>
        <v>0</v>
      </c>
      <c r="DQ62" s="416">
        <f t="shared" si="49"/>
        <v>0</v>
      </c>
      <c r="DR62" s="416">
        <f t="shared" si="49"/>
        <v>0</v>
      </c>
      <c r="DS62" s="416">
        <f t="shared" si="49"/>
        <v>0</v>
      </c>
      <c r="DT62" s="416">
        <f t="shared" si="49"/>
        <v>0</v>
      </c>
      <c r="DU62" s="536">
        <f t="shared" si="49"/>
        <v>0</v>
      </c>
    </row>
    <row r="63" spans="1:125" ht="11.25" customHeight="1">
      <c r="A63" s="383" t="s">
        <v>243</v>
      </c>
      <c r="B63" s="389" t="s">
        <v>638</v>
      </c>
      <c r="D63" s="397">
        <f t="shared" si="37"/>
        <v>-45812.567198316669</v>
      </c>
      <c r="E63" s="416">
        <f t="shared" ref="E63:AJ63" si="50">E35-E21</f>
        <v>-2025</v>
      </c>
      <c r="F63" s="416">
        <f t="shared" si="50"/>
        <v>-2025</v>
      </c>
      <c r="G63" s="416">
        <f t="shared" si="50"/>
        <v>-2025</v>
      </c>
      <c r="H63" s="416">
        <f t="shared" si="50"/>
        <v>-2025</v>
      </c>
      <c r="I63" s="416">
        <f t="shared" si="50"/>
        <v>-2025</v>
      </c>
      <c r="J63" s="416">
        <f t="shared" si="50"/>
        <v>-2025</v>
      </c>
      <c r="K63" s="416">
        <f t="shared" si="50"/>
        <v>-2025</v>
      </c>
      <c r="L63" s="416">
        <f t="shared" si="50"/>
        <v>-2025</v>
      </c>
      <c r="M63" s="416">
        <f t="shared" si="50"/>
        <v>-2025</v>
      </c>
      <c r="N63" s="416">
        <f t="shared" si="50"/>
        <v>-2025</v>
      </c>
      <c r="O63" s="416">
        <f t="shared" si="50"/>
        <v>-2025</v>
      </c>
      <c r="P63" s="416">
        <f t="shared" si="50"/>
        <v>-2025</v>
      </c>
      <c r="Q63" s="416">
        <f t="shared" si="50"/>
        <v>-2025</v>
      </c>
      <c r="R63" s="416">
        <f t="shared" si="50"/>
        <v>-2025</v>
      </c>
      <c r="S63" s="416">
        <f t="shared" si="50"/>
        <v>-2025</v>
      </c>
      <c r="T63" s="416">
        <f t="shared" si="50"/>
        <v>-2025</v>
      </c>
      <c r="U63" s="416">
        <f t="shared" si="50"/>
        <v>-2025</v>
      </c>
      <c r="V63" s="416">
        <f t="shared" si="50"/>
        <v>-2025</v>
      </c>
      <c r="W63" s="416">
        <f t="shared" si="50"/>
        <v>-2025</v>
      </c>
      <c r="X63" s="416">
        <f t="shared" si="50"/>
        <v>-2025</v>
      </c>
      <c r="Y63" s="416">
        <f t="shared" si="50"/>
        <v>-2025</v>
      </c>
      <c r="Z63" s="416">
        <f t="shared" si="50"/>
        <v>-2025</v>
      </c>
      <c r="AA63" s="416">
        <f t="shared" si="50"/>
        <v>-2025</v>
      </c>
      <c r="AB63" s="416">
        <f t="shared" si="50"/>
        <v>-2025</v>
      </c>
      <c r="AC63" s="416">
        <f t="shared" si="50"/>
        <v>-2025</v>
      </c>
      <c r="AD63" s="416">
        <f t="shared" si="50"/>
        <v>-2025</v>
      </c>
      <c r="AE63" s="416">
        <f t="shared" si="50"/>
        <v>-2025</v>
      </c>
      <c r="AF63" s="416">
        <f t="shared" si="50"/>
        <v>-2025</v>
      </c>
      <c r="AG63" s="416">
        <f t="shared" si="50"/>
        <v>-2025</v>
      </c>
      <c r="AH63" s="416">
        <f t="shared" si="50"/>
        <v>-2025</v>
      </c>
      <c r="AI63" s="416">
        <f t="shared" si="50"/>
        <v>-2025</v>
      </c>
      <c r="AJ63" s="416">
        <f t="shared" si="50"/>
        <v>-2025</v>
      </c>
      <c r="AK63" s="416">
        <f t="shared" ref="AK63:BP63" si="51">AK35-AK21</f>
        <v>-2025</v>
      </c>
      <c r="AL63" s="416">
        <f t="shared" si="51"/>
        <v>-2025</v>
      </c>
      <c r="AM63" s="416">
        <f t="shared" si="51"/>
        <v>-2025</v>
      </c>
      <c r="AN63" s="416">
        <f t="shared" si="51"/>
        <v>-2025</v>
      </c>
      <c r="AO63" s="416">
        <f t="shared" si="51"/>
        <v>-2025</v>
      </c>
      <c r="AP63" s="416">
        <f t="shared" si="51"/>
        <v>-2025</v>
      </c>
      <c r="AQ63" s="416">
        <f t="shared" si="51"/>
        <v>-2025</v>
      </c>
      <c r="AR63" s="416">
        <f t="shared" si="51"/>
        <v>-2025</v>
      </c>
      <c r="AS63" s="416">
        <f t="shared" si="51"/>
        <v>-2025</v>
      </c>
      <c r="AT63" s="416">
        <f t="shared" si="51"/>
        <v>-2025</v>
      </c>
      <c r="AU63" s="416">
        <f t="shared" si="51"/>
        <v>-2025</v>
      </c>
      <c r="AV63" s="416">
        <f t="shared" si="51"/>
        <v>-2025</v>
      </c>
      <c r="AW63" s="416">
        <f t="shared" si="51"/>
        <v>-2025</v>
      </c>
      <c r="AX63" s="416">
        <f t="shared" si="51"/>
        <v>-2025</v>
      </c>
      <c r="AY63" s="416">
        <f t="shared" si="51"/>
        <v>-2025</v>
      </c>
      <c r="AZ63" s="416">
        <f t="shared" si="51"/>
        <v>-2025</v>
      </c>
      <c r="BA63" s="416">
        <f t="shared" si="51"/>
        <v>-2025</v>
      </c>
      <c r="BB63" s="416">
        <f t="shared" si="51"/>
        <v>-2025</v>
      </c>
      <c r="BC63" s="416">
        <f t="shared" si="51"/>
        <v>-2025</v>
      </c>
      <c r="BD63" s="416">
        <f t="shared" si="51"/>
        <v>-2025</v>
      </c>
      <c r="BE63" s="416">
        <f t="shared" si="51"/>
        <v>-2025</v>
      </c>
      <c r="BF63" s="416">
        <f t="shared" si="51"/>
        <v>-2025</v>
      </c>
      <c r="BG63" s="416">
        <f t="shared" si="51"/>
        <v>-2025</v>
      </c>
      <c r="BH63" s="416">
        <f t="shared" si="51"/>
        <v>-2025</v>
      </c>
      <c r="BI63" s="416">
        <f t="shared" si="51"/>
        <v>-2025</v>
      </c>
      <c r="BJ63" s="416">
        <f t="shared" si="51"/>
        <v>-2025</v>
      </c>
      <c r="BK63" s="416">
        <f t="shared" si="51"/>
        <v>-2025</v>
      </c>
      <c r="BL63" s="416">
        <f t="shared" si="51"/>
        <v>-2025</v>
      </c>
      <c r="BM63" s="416">
        <f t="shared" si="51"/>
        <v>0</v>
      </c>
      <c r="BN63" s="416">
        <f t="shared" si="51"/>
        <v>0</v>
      </c>
      <c r="BO63" s="416">
        <f t="shared" si="51"/>
        <v>0</v>
      </c>
      <c r="BP63" s="416">
        <f t="shared" si="51"/>
        <v>0</v>
      </c>
      <c r="BQ63" s="416">
        <f t="shared" ref="BQ63:CV63" si="52">BQ35-BQ21</f>
        <v>0</v>
      </c>
      <c r="BR63" s="416">
        <f t="shared" si="52"/>
        <v>0</v>
      </c>
      <c r="BS63" s="416">
        <f t="shared" si="52"/>
        <v>0</v>
      </c>
      <c r="BT63" s="416">
        <f t="shared" si="52"/>
        <v>0</v>
      </c>
      <c r="BU63" s="416">
        <f t="shared" si="52"/>
        <v>0</v>
      </c>
      <c r="BV63" s="416">
        <f t="shared" si="52"/>
        <v>0</v>
      </c>
      <c r="BW63" s="416">
        <f t="shared" si="52"/>
        <v>0</v>
      </c>
      <c r="BX63" s="416">
        <f t="shared" si="52"/>
        <v>0</v>
      </c>
      <c r="BY63" s="416">
        <f t="shared" si="52"/>
        <v>0</v>
      </c>
      <c r="BZ63" s="416">
        <f t="shared" si="52"/>
        <v>0</v>
      </c>
      <c r="CA63" s="416">
        <f t="shared" si="52"/>
        <v>0</v>
      </c>
      <c r="CB63" s="416">
        <f t="shared" si="52"/>
        <v>0</v>
      </c>
      <c r="CC63" s="416">
        <f t="shared" si="52"/>
        <v>0</v>
      </c>
      <c r="CD63" s="416">
        <f t="shared" si="52"/>
        <v>0</v>
      </c>
      <c r="CE63" s="416">
        <f t="shared" si="52"/>
        <v>0</v>
      </c>
      <c r="CF63" s="416">
        <f t="shared" si="52"/>
        <v>0</v>
      </c>
      <c r="CG63" s="416">
        <f t="shared" si="52"/>
        <v>0</v>
      </c>
      <c r="CH63" s="416">
        <f t="shared" si="52"/>
        <v>0</v>
      </c>
      <c r="CI63" s="416">
        <f t="shared" si="52"/>
        <v>0</v>
      </c>
      <c r="CJ63" s="416">
        <f t="shared" si="52"/>
        <v>0</v>
      </c>
      <c r="CK63" s="416">
        <f t="shared" si="52"/>
        <v>0</v>
      </c>
      <c r="CL63" s="416">
        <f t="shared" si="52"/>
        <v>0</v>
      </c>
      <c r="CM63" s="416">
        <f t="shared" si="52"/>
        <v>0</v>
      </c>
      <c r="CN63" s="416">
        <f t="shared" si="52"/>
        <v>0</v>
      </c>
      <c r="CO63" s="416">
        <f t="shared" si="52"/>
        <v>0</v>
      </c>
      <c r="CP63" s="416">
        <f t="shared" si="52"/>
        <v>0</v>
      </c>
      <c r="CQ63" s="416">
        <f t="shared" si="52"/>
        <v>0</v>
      </c>
      <c r="CR63" s="416">
        <f t="shared" si="52"/>
        <v>0</v>
      </c>
      <c r="CS63" s="416">
        <f t="shared" si="52"/>
        <v>0</v>
      </c>
      <c r="CT63" s="416">
        <f t="shared" si="52"/>
        <v>0</v>
      </c>
      <c r="CU63" s="416">
        <f t="shared" si="52"/>
        <v>0</v>
      </c>
      <c r="CV63" s="416">
        <f t="shared" si="52"/>
        <v>0</v>
      </c>
      <c r="CW63" s="416">
        <f t="shared" ref="CW63:DU63" si="53">CW35-CW21</f>
        <v>0</v>
      </c>
      <c r="CX63" s="416">
        <f t="shared" si="53"/>
        <v>0</v>
      </c>
      <c r="CY63" s="416">
        <f t="shared" si="53"/>
        <v>0</v>
      </c>
      <c r="CZ63" s="416">
        <f t="shared" si="53"/>
        <v>0</v>
      </c>
      <c r="DA63" s="416">
        <f t="shared" si="53"/>
        <v>0</v>
      </c>
      <c r="DB63" s="416">
        <f t="shared" si="53"/>
        <v>0</v>
      </c>
      <c r="DC63" s="416">
        <f t="shared" si="53"/>
        <v>0</v>
      </c>
      <c r="DD63" s="416">
        <f t="shared" si="53"/>
        <v>0</v>
      </c>
      <c r="DE63" s="416">
        <f t="shared" si="53"/>
        <v>0</v>
      </c>
      <c r="DF63" s="416">
        <f t="shared" si="53"/>
        <v>0</v>
      </c>
      <c r="DG63" s="416">
        <f t="shared" si="53"/>
        <v>0</v>
      </c>
      <c r="DH63" s="416">
        <f t="shared" si="53"/>
        <v>0</v>
      </c>
      <c r="DI63" s="416">
        <f t="shared" si="53"/>
        <v>0</v>
      </c>
      <c r="DJ63" s="416">
        <f t="shared" si="53"/>
        <v>0</v>
      </c>
      <c r="DK63" s="416">
        <f t="shared" si="53"/>
        <v>0</v>
      </c>
      <c r="DL63" s="416">
        <f t="shared" si="53"/>
        <v>0</v>
      </c>
      <c r="DM63" s="416">
        <f t="shared" si="53"/>
        <v>0</v>
      </c>
      <c r="DN63" s="416">
        <f t="shared" si="53"/>
        <v>0</v>
      </c>
      <c r="DO63" s="416">
        <f t="shared" si="53"/>
        <v>0</v>
      </c>
      <c r="DP63" s="416">
        <f t="shared" si="53"/>
        <v>0</v>
      </c>
      <c r="DQ63" s="416">
        <f t="shared" si="53"/>
        <v>0</v>
      </c>
      <c r="DR63" s="416">
        <f t="shared" si="53"/>
        <v>0</v>
      </c>
      <c r="DS63" s="416">
        <f t="shared" si="53"/>
        <v>0</v>
      </c>
      <c r="DT63" s="416">
        <f t="shared" si="53"/>
        <v>0</v>
      </c>
      <c r="DU63" s="536">
        <f t="shared" si="53"/>
        <v>0</v>
      </c>
    </row>
    <row r="64" spans="1:125" ht="11.25" customHeight="1">
      <c r="A64" s="383" t="s">
        <v>245</v>
      </c>
      <c r="B64" s="389" t="s">
        <v>638</v>
      </c>
      <c r="D64" s="397">
        <f t="shared" si="37"/>
        <v>-56739.340891669774</v>
      </c>
      <c r="E64" s="416">
        <f t="shared" ref="E64:AJ64" si="54">E36-E22</f>
        <v>-7832.18</v>
      </c>
      <c r="F64" s="416">
        <f t="shared" si="54"/>
        <v>-7832.18</v>
      </c>
      <c r="G64" s="416">
        <f t="shared" si="54"/>
        <v>-7832.18</v>
      </c>
      <c r="H64" s="416">
        <f t="shared" si="54"/>
        <v>-7832.18</v>
      </c>
      <c r="I64" s="416">
        <f t="shared" si="54"/>
        <v>-7832.18</v>
      </c>
      <c r="J64" s="416">
        <f t="shared" si="54"/>
        <v>-1958.0450000000001</v>
      </c>
      <c r="K64" s="416">
        <f t="shared" si="54"/>
        <v>-1958.0450000000001</v>
      </c>
      <c r="L64" s="416">
        <f t="shared" si="54"/>
        <v>-1958.0450000000001</v>
      </c>
      <c r="M64" s="416">
        <f t="shared" si="54"/>
        <v>-1958.0450000000001</v>
      </c>
      <c r="N64" s="416">
        <f t="shared" si="54"/>
        <v>-1958.0450000000001</v>
      </c>
      <c r="O64" s="416">
        <f t="shared" si="54"/>
        <v>-1958.0450000000001</v>
      </c>
      <c r="P64" s="416">
        <f t="shared" si="54"/>
        <v>-1958.0450000000001</v>
      </c>
      <c r="Q64" s="416">
        <f t="shared" si="54"/>
        <v>-1958.0450000000001</v>
      </c>
      <c r="R64" s="416">
        <f t="shared" si="54"/>
        <v>-1958.0450000000001</v>
      </c>
      <c r="S64" s="416">
        <f t="shared" si="54"/>
        <v>-1958.0450000000001</v>
      </c>
      <c r="T64" s="416">
        <f t="shared" si="54"/>
        <v>-1958.0450000000001</v>
      </c>
      <c r="U64" s="416">
        <f t="shared" si="54"/>
        <v>-1958.0450000000001</v>
      </c>
      <c r="V64" s="416">
        <f t="shared" si="54"/>
        <v>-1958.0450000000001</v>
      </c>
      <c r="W64" s="416">
        <f t="shared" si="54"/>
        <v>-1958.0450000000001</v>
      </c>
      <c r="X64" s="416">
        <f t="shared" si="54"/>
        <v>-1958.0450000000001</v>
      </c>
      <c r="Y64" s="416">
        <f t="shared" si="54"/>
        <v>-1958.0450000000001</v>
      </c>
      <c r="Z64" s="416">
        <f t="shared" si="54"/>
        <v>-1958.0450000000001</v>
      </c>
      <c r="AA64" s="416">
        <f t="shared" si="54"/>
        <v>-1958.0450000000001</v>
      </c>
      <c r="AB64" s="416">
        <f t="shared" si="54"/>
        <v>-1958.0450000000001</v>
      </c>
      <c r="AC64" s="416">
        <f t="shared" si="54"/>
        <v>-1958.0450000000001</v>
      </c>
      <c r="AD64" s="416">
        <f t="shared" si="54"/>
        <v>0</v>
      </c>
      <c r="AE64" s="416">
        <f t="shared" si="54"/>
        <v>0</v>
      </c>
      <c r="AF64" s="416">
        <f t="shared" si="54"/>
        <v>0</v>
      </c>
      <c r="AG64" s="416">
        <f t="shared" si="54"/>
        <v>0</v>
      </c>
      <c r="AH64" s="416">
        <f t="shared" si="54"/>
        <v>0</v>
      </c>
      <c r="AI64" s="416">
        <f t="shared" si="54"/>
        <v>0</v>
      </c>
      <c r="AJ64" s="416">
        <f t="shared" si="54"/>
        <v>0</v>
      </c>
      <c r="AK64" s="416">
        <f t="shared" ref="AK64:BP64" si="55">AK36-AK22</f>
        <v>0</v>
      </c>
      <c r="AL64" s="416">
        <f t="shared" si="55"/>
        <v>0</v>
      </c>
      <c r="AM64" s="416">
        <f t="shared" si="55"/>
        <v>0</v>
      </c>
      <c r="AN64" s="416">
        <f t="shared" si="55"/>
        <v>0</v>
      </c>
      <c r="AO64" s="416">
        <f t="shared" si="55"/>
        <v>0</v>
      </c>
      <c r="AP64" s="416">
        <f t="shared" si="55"/>
        <v>0</v>
      </c>
      <c r="AQ64" s="416">
        <f t="shared" si="55"/>
        <v>0</v>
      </c>
      <c r="AR64" s="416">
        <f t="shared" si="55"/>
        <v>0</v>
      </c>
      <c r="AS64" s="416">
        <f t="shared" si="55"/>
        <v>0</v>
      </c>
      <c r="AT64" s="416">
        <f t="shared" si="55"/>
        <v>0</v>
      </c>
      <c r="AU64" s="416">
        <f t="shared" si="55"/>
        <v>0</v>
      </c>
      <c r="AV64" s="416">
        <f t="shared" si="55"/>
        <v>0</v>
      </c>
      <c r="AW64" s="416">
        <f t="shared" si="55"/>
        <v>0</v>
      </c>
      <c r="AX64" s="416">
        <f t="shared" si="55"/>
        <v>0</v>
      </c>
      <c r="AY64" s="416">
        <f t="shared" si="55"/>
        <v>0</v>
      </c>
      <c r="AZ64" s="416">
        <f t="shared" si="55"/>
        <v>0</v>
      </c>
      <c r="BA64" s="416">
        <f t="shared" si="55"/>
        <v>0</v>
      </c>
      <c r="BB64" s="416">
        <f t="shared" si="55"/>
        <v>0</v>
      </c>
      <c r="BC64" s="416">
        <f t="shared" si="55"/>
        <v>0</v>
      </c>
      <c r="BD64" s="416">
        <f t="shared" si="55"/>
        <v>0</v>
      </c>
      <c r="BE64" s="416">
        <f t="shared" si="55"/>
        <v>0</v>
      </c>
      <c r="BF64" s="416">
        <f t="shared" si="55"/>
        <v>0</v>
      </c>
      <c r="BG64" s="416">
        <f t="shared" si="55"/>
        <v>0</v>
      </c>
      <c r="BH64" s="416">
        <f t="shared" si="55"/>
        <v>0</v>
      </c>
      <c r="BI64" s="416">
        <f t="shared" si="55"/>
        <v>0</v>
      </c>
      <c r="BJ64" s="416">
        <f t="shared" si="55"/>
        <v>0</v>
      </c>
      <c r="BK64" s="416">
        <f t="shared" si="55"/>
        <v>0</v>
      </c>
      <c r="BL64" s="416">
        <f t="shared" si="55"/>
        <v>0</v>
      </c>
      <c r="BM64" s="416">
        <f t="shared" si="55"/>
        <v>0</v>
      </c>
      <c r="BN64" s="416">
        <f t="shared" si="55"/>
        <v>0</v>
      </c>
      <c r="BO64" s="416">
        <f t="shared" si="55"/>
        <v>0</v>
      </c>
      <c r="BP64" s="416">
        <f t="shared" si="55"/>
        <v>0</v>
      </c>
      <c r="BQ64" s="416">
        <f t="shared" ref="BQ64:CV64" si="56">BQ36-BQ22</f>
        <v>0</v>
      </c>
      <c r="BR64" s="416">
        <f t="shared" si="56"/>
        <v>0</v>
      </c>
      <c r="BS64" s="416">
        <f t="shared" si="56"/>
        <v>0</v>
      </c>
      <c r="BT64" s="416">
        <f t="shared" si="56"/>
        <v>0</v>
      </c>
      <c r="BU64" s="416">
        <f t="shared" si="56"/>
        <v>0</v>
      </c>
      <c r="BV64" s="416">
        <f t="shared" si="56"/>
        <v>0</v>
      </c>
      <c r="BW64" s="416">
        <f t="shared" si="56"/>
        <v>0</v>
      </c>
      <c r="BX64" s="416">
        <f t="shared" si="56"/>
        <v>0</v>
      </c>
      <c r="BY64" s="416">
        <f t="shared" si="56"/>
        <v>0</v>
      </c>
      <c r="BZ64" s="416">
        <f t="shared" si="56"/>
        <v>0</v>
      </c>
      <c r="CA64" s="416">
        <f t="shared" si="56"/>
        <v>0</v>
      </c>
      <c r="CB64" s="416">
        <f t="shared" si="56"/>
        <v>0</v>
      </c>
      <c r="CC64" s="416">
        <f t="shared" si="56"/>
        <v>0</v>
      </c>
      <c r="CD64" s="416">
        <f t="shared" si="56"/>
        <v>0</v>
      </c>
      <c r="CE64" s="416">
        <f t="shared" si="56"/>
        <v>0</v>
      </c>
      <c r="CF64" s="416">
        <f t="shared" si="56"/>
        <v>0</v>
      </c>
      <c r="CG64" s="416">
        <f t="shared" si="56"/>
        <v>0</v>
      </c>
      <c r="CH64" s="416">
        <f t="shared" si="56"/>
        <v>0</v>
      </c>
      <c r="CI64" s="416">
        <f t="shared" si="56"/>
        <v>0</v>
      </c>
      <c r="CJ64" s="416">
        <f t="shared" si="56"/>
        <v>0</v>
      </c>
      <c r="CK64" s="416">
        <f t="shared" si="56"/>
        <v>0</v>
      </c>
      <c r="CL64" s="416">
        <f t="shared" si="56"/>
        <v>0</v>
      </c>
      <c r="CM64" s="416">
        <f t="shared" si="56"/>
        <v>0</v>
      </c>
      <c r="CN64" s="416">
        <f t="shared" si="56"/>
        <v>0</v>
      </c>
      <c r="CO64" s="416">
        <f t="shared" si="56"/>
        <v>0</v>
      </c>
      <c r="CP64" s="416">
        <f t="shared" si="56"/>
        <v>0</v>
      </c>
      <c r="CQ64" s="416">
        <f t="shared" si="56"/>
        <v>0</v>
      </c>
      <c r="CR64" s="416">
        <f t="shared" si="56"/>
        <v>0</v>
      </c>
      <c r="CS64" s="416">
        <f t="shared" si="56"/>
        <v>0</v>
      </c>
      <c r="CT64" s="416">
        <f t="shared" si="56"/>
        <v>0</v>
      </c>
      <c r="CU64" s="416">
        <f t="shared" si="56"/>
        <v>0</v>
      </c>
      <c r="CV64" s="416">
        <f t="shared" si="56"/>
        <v>0</v>
      </c>
      <c r="CW64" s="416">
        <f t="shared" ref="CW64:DU64" si="57">CW36-CW22</f>
        <v>0</v>
      </c>
      <c r="CX64" s="416">
        <f t="shared" si="57"/>
        <v>0</v>
      </c>
      <c r="CY64" s="416">
        <f t="shared" si="57"/>
        <v>0</v>
      </c>
      <c r="CZ64" s="416">
        <f t="shared" si="57"/>
        <v>0</v>
      </c>
      <c r="DA64" s="416">
        <f t="shared" si="57"/>
        <v>0</v>
      </c>
      <c r="DB64" s="416">
        <f t="shared" si="57"/>
        <v>0</v>
      </c>
      <c r="DC64" s="416">
        <f t="shared" si="57"/>
        <v>0</v>
      </c>
      <c r="DD64" s="416">
        <f t="shared" si="57"/>
        <v>0</v>
      </c>
      <c r="DE64" s="416">
        <f t="shared" si="57"/>
        <v>0</v>
      </c>
      <c r="DF64" s="416">
        <f t="shared" si="57"/>
        <v>0</v>
      </c>
      <c r="DG64" s="416">
        <f t="shared" si="57"/>
        <v>0</v>
      </c>
      <c r="DH64" s="416">
        <f t="shared" si="57"/>
        <v>0</v>
      </c>
      <c r="DI64" s="416">
        <f t="shared" si="57"/>
        <v>0</v>
      </c>
      <c r="DJ64" s="416">
        <f t="shared" si="57"/>
        <v>0</v>
      </c>
      <c r="DK64" s="416">
        <f t="shared" si="57"/>
        <v>0</v>
      </c>
      <c r="DL64" s="416">
        <f t="shared" si="57"/>
        <v>0</v>
      </c>
      <c r="DM64" s="416">
        <f t="shared" si="57"/>
        <v>0</v>
      </c>
      <c r="DN64" s="416">
        <f t="shared" si="57"/>
        <v>0</v>
      </c>
      <c r="DO64" s="416">
        <f t="shared" si="57"/>
        <v>0</v>
      </c>
      <c r="DP64" s="416">
        <f t="shared" si="57"/>
        <v>0</v>
      </c>
      <c r="DQ64" s="416">
        <f t="shared" si="57"/>
        <v>0</v>
      </c>
      <c r="DR64" s="416">
        <f t="shared" si="57"/>
        <v>0</v>
      </c>
      <c r="DS64" s="416">
        <f t="shared" si="57"/>
        <v>0</v>
      </c>
      <c r="DT64" s="416">
        <f t="shared" si="57"/>
        <v>0</v>
      </c>
      <c r="DU64" s="536">
        <f t="shared" si="57"/>
        <v>0</v>
      </c>
    </row>
    <row r="65" spans="1:125" ht="11.25" customHeight="1">
      <c r="A65" s="384" t="s">
        <v>649</v>
      </c>
      <c r="B65" s="415" t="s">
        <v>638</v>
      </c>
      <c r="D65" s="397">
        <f t="shared" si="37"/>
        <v>-8591389.2344653383</v>
      </c>
      <c r="E65" s="428">
        <f t="shared" ref="E65:AJ65" si="58">E37-E23</f>
        <v>-1929858.9646330755</v>
      </c>
      <c r="F65" s="428">
        <f t="shared" si="58"/>
        <v>-1929858.9646330755</v>
      </c>
      <c r="G65" s="428">
        <f t="shared" si="58"/>
        <v>-1929858.9646330755</v>
      </c>
      <c r="H65" s="428">
        <f t="shared" si="58"/>
        <v>-1929858.9646330755</v>
      </c>
      <c r="I65" s="428">
        <f t="shared" si="58"/>
        <v>-1929858.9646330755</v>
      </c>
      <c r="J65" s="428">
        <f t="shared" si="58"/>
        <v>0</v>
      </c>
      <c r="K65" s="428">
        <f t="shared" si="58"/>
        <v>0</v>
      </c>
      <c r="L65" s="428">
        <f t="shared" si="58"/>
        <v>0</v>
      </c>
      <c r="M65" s="428">
        <f t="shared" si="58"/>
        <v>0</v>
      </c>
      <c r="N65" s="428">
        <f t="shared" si="58"/>
        <v>0</v>
      </c>
      <c r="O65" s="428">
        <f t="shared" si="58"/>
        <v>0</v>
      </c>
      <c r="P65" s="428">
        <f t="shared" si="58"/>
        <v>0</v>
      </c>
      <c r="Q65" s="428">
        <f t="shared" si="58"/>
        <v>0</v>
      </c>
      <c r="R65" s="428">
        <f t="shared" si="58"/>
        <v>0</v>
      </c>
      <c r="S65" s="428">
        <f t="shared" si="58"/>
        <v>0</v>
      </c>
      <c r="T65" s="428">
        <f t="shared" si="58"/>
        <v>0</v>
      </c>
      <c r="U65" s="428">
        <f t="shared" si="58"/>
        <v>0</v>
      </c>
      <c r="V65" s="428">
        <f t="shared" si="58"/>
        <v>0</v>
      </c>
      <c r="W65" s="428">
        <f t="shared" si="58"/>
        <v>0</v>
      </c>
      <c r="X65" s="428">
        <f t="shared" si="58"/>
        <v>0</v>
      </c>
      <c r="Y65" s="428">
        <f t="shared" si="58"/>
        <v>0</v>
      </c>
      <c r="Z65" s="428">
        <f t="shared" si="58"/>
        <v>0</v>
      </c>
      <c r="AA65" s="428">
        <f t="shared" si="58"/>
        <v>0</v>
      </c>
      <c r="AB65" s="428">
        <f t="shared" si="58"/>
        <v>0</v>
      </c>
      <c r="AC65" s="428">
        <f t="shared" si="58"/>
        <v>0</v>
      </c>
      <c r="AD65" s="428">
        <f t="shared" si="58"/>
        <v>0</v>
      </c>
      <c r="AE65" s="428">
        <f t="shared" si="58"/>
        <v>0</v>
      </c>
      <c r="AF65" s="428">
        <f t="shared" si="58"/>
        <v>0</v>
      </c>
      <c r="AG65" s="428">
        <f t="shared" si="58"/>
        <v>0</v>
      </c>
      <c r="AH65" s="428">
        <f t="shared" si="58"/>
        <v>0</v>
      </c>
      <c r="AI65" s="428">
        <f t="shared" si="58"/>
        <v>0</v>
      </c>
      <c r="AJ65" s="428">
        <f t="shared" si="58"/>
        <v>0</v>
      </c>
      <c r="AK65" s="428">
        <f t="shared" ref="AK65:BP65" si="59">AK37-AK23</f>
        <v>0</v>
      </c>
      <c r="AL65" s="428">
        <f t="shared" si="59"/>
        <v>0</v>
      </c>
      <c r="AM65" s="428">
        <f t="shared" si="59"/>
        <v>0</v>
      </c>
      <c r="AN65" s="428">
        <f t="shared" si="59"/>
        <v>0</v>
      </c>
      <c r="AO65" s="428">
        <f t="shared" si="59"/>
        <v>0</v>
      </c>
      <c r="AP65" s="428">
        <f t="shared" si="59"/>
        <v>0</v>
      </c>
      <c r="AQ65" s="428">
        <f t="shared" si="59"/>
        <v>0</v>
      </c>
      <c r="AR65" s="428">
        <f t="shared" si="59"/>
        <v>0</v>
      </c>
      <c r="AS65" s="428">
        <f t="shared" si="59"/>
        <v>0</v>
      </c>
      <c r="AT65" s="428">
        <f t="shared" si="59"/>
        <v>0</v>
      </c>
      <c r="AU65" s="428">
        <f t="shared" si="59"/>
        <v>0</v>
      </c>
      <c r="AV65" s="428">
        <f t="shared" si="59"/>
        <v>0</v>
      </c>
      <c r="AW65" s="428">
        <f t="shared" si="59"/>
        <v>0</v>
      </c>
      <c r="AX65" s="428">
        <f t="shared" si="59"/>
        <v>0</v>
      </c>
      <c r="AY65" s="428">
        <f t="shared" si="59"/>
        <v>0</v>
      </c>
      <c r="AZ65" s="428">
        <f t="shared" si="59"/>
        <v>0</v>
      </c>
      <c r="BA65" s="428">
        <f t="shared" si="59"/>
        <v>0</v>
      </c>
      <c r="BB65" s="428">
        <f t="shared" si="59"/>
        <v>0</v>
      </c>
      <c r="BC65" s="428">
        <f t="shared" si="59"/>
        <v>0</v>
      </c>
      <c r="BD65" s="428">
        <f t="shared" si="59"/>
        <v>0</v>
      </c>
      <c r="BE65" s="428">
        <f t="shared" si="59"/>
        <v>0</v>
      </c>
      <c r="BF65" s="428">
        <f t="shared" si="59"/>
        <v>0</v>
      </c>
      <c r="BG65" s="428">
        <f t="shared" si="59"/>
        <v>0</v>
      </c>
      <c r="BH65" s="428">
        <f t="shared" si="59"/>
        <v>0</v>
      </c>
      <c r="BI65" s="428">
        <f t="shared" si="59"/>
        <v>0</v>
      </c>
      <c r="BJ65" s="428">
        <f t="shared" si="59"/>
        <v>0</v>
      </c>
      <c r="BK65" s="428">
        <f t="shared" si="59"/>
        <v>0</v>
      </c>
      <c r="BL65" s="428">
        <f t="shared" si="59"/>
        <v>0</v>
      </c>
      <c r="BM65" s="428">
        <f t="shared" si="59"/>
        <v>0</v>
      </c>
      <c r="BN65" s="428">
        <f t="shared" si="59"/>
        <v>0</v>
      </c>
      <c r="BO65" s="428">
        <f t="shared" si="59"/>
        <v>0</v>
      </c>
      <c r="BP65" s="428">
        <f t="shared" si="59"/>
        <v>0</v>
      </c>
      <c r="BQ65" s="428">
        <f t="shared" ref="BQ65:CV65" si="60">BQ37-BQ23</f>
        <v>0</v>
      </c>
      <c r="BR65" s="428">
        <f t="shared" si="60"/>
        <v>0</v>
      </c>
      <c r="BS65" s="428">
        <f t="shared" si="60"/>
        <v>0</v>
      </c>
      <c r="BT65" s="428">
        <f t="shared" si="60"/>
        <v>0</v>
      </c>
      <c r="BU65" s="428">
        <f t="shared" si="60"/>
        <v>0</v>
      </c>
      <c r="BV65" s="428">
        <f t="shared" si="60"/>
        <v>0</v>
      </c>
      <c r="BW65" s="428">
        <f t="shared" si="60"/>
        <v>0</v>
      </c>
      <c r="BX65" s="428">
        <f t="shared" si="60"/>
        <v>0</v>
      </c>
      <c r="BY65" s="428">
        <f t="shared" si="60"/>
        <v>0</v>
      </c>
      <c r="BZ65" s="428">
        <f t="shared" si="60"/>
        <v>0</v>
      </c>
      <c r="CA65" s="428">
        <f t="shared" si="60"/>
        <v>0</v>
      </c>
      <c r="CB65" s="428">
        <f t="shared" si="60"/>
        <v>0</v>
      </c>
      <c r="CC65" s="428">
        <f t="shared" si="60"/>
        <v>0</v>
      </c>
      <c r="CD65" s="428">
        <f t="shared" si="60"/>
        <v>0</v>
      </c>
      <c r="CE65" s="428">
        <f t="shared" si="60"/>
        <v>0</v>
      </c>
      <c r="CF65" s="428">
        <f t="shared" si="60"/>
        <v>0</v>
      </c>
      <c r="CG65" s="428">
        <f t="shared" si="60"/>
        <v>0</v>
      </c>
      <c r="CH65" s="428">
        <f t="shared" si="60"/>
        <v>0</v>
      </c>
      <c r="CI65" s="428">
        <f t="shared" si="60"/>
        <v>0</v>
      </c>
      <c r="CJ65" s="428">
        <f t="shared" si="60"/>
        <v>0</v>
      </c>
      <c r="CK65" s="428">
        <f t="shared" si="60"/>
        <v>0</v>
      </c>
      <c r="CL65" s="428">
        <f t="shared" si="60"/>
        <v>0</v>
      </c>
      <c r="CM65" s="428">
        <f t="shared" si="60"/>
        <v>0</v>
      </c>
      <c r="CN65" s="428">
        <f t="shared" si="60"/>
        <v>0</v>
      </c>
      <c r="CO65" s="428">
        <f t="shared" si="60"/>
        <v>0</v>
      </c>
      <c r="CP65" s="428">
        <f t="shared" si="60"/>
        <v>0</v>
      </c>
      <c r="CQ65" s="428">
        <f t="shared" si="60"/>
        <v>0</v>
      </c>
      <c r="CR65" s="428">
        <f t="shared" si="60"/>
        <v>0</v>
      </c>
      <c r="CS65" s="428">
        <f t="shared" si="60"/>
        <v>0</v>
      </c>
      <c r="CT65" s="428">
        <f t="shared" si="60"/>
        <v>0</v>
      </c>
      <c r="CU65" s="428">
        <f t="shared" si="60"/>
        <v>0</v>
      </c>
      <c r="CV65" s="428">
        <f t="shared" si="60"/>
        <v>0</v>
      </c>
      <c r="CW65" s="428">
        <f t="shared" ref="CW65:DU65" si="61">CW37-CW23</f>
        <v>0</v>
      </c>
      <c r="CX65" s="428">
        <f t="shared" si="61"/>
        <v>0</v>
      </c>
      <c r="CY65" s="428">
        <f t="shared" si="61"/>
        <v>0</v>
      </c>
      <c r="CZ65" s="428">
        <f t="shared" si="61"/>
        <v>0</v>
      </c>
      <c r="DA65" s="428">
        <f t="shared" si="61"/>
        <v>0</v>
      </c>
      <c r="DB65" s="428">
        <f t="shared" si="61"/>
        <v>0</v>
      </c>
      <c r="DC65" s="428">
        <f t="shared" si="61"/>
        <v>0</v>
      </c>
      <c r="DD65" s="428">
        <f t="shared" si="61"/>
        <v>0</v>
      </c>
      <c r="DE65" s="428">
        <f t="shared" si="61"/>
        <v>0</v>
      </c>
      <c r="DF65" s="428">
        <f t="shared" si="61"/>
        <v>0</v>
      </c>
      <c r="DG65" s="428">
        <f t="shared" si="61"/>
        <v>0</v>
      </c>
      <c r="DH65" s="428">
        <f t="shared" si="61"/>
        <v>0</v>
      </c>
      <c r="DI65" s="428">
        <f t="shared" si="61"/>
        <v>0</v>
      </c>
      <c r="DJ65" s="428">
        <f t="shared" si="61"/>
        <v>0</v>
      </c>
      <c r="DK65" s="428">
        <f t="shared" si="61"/>
        <v>0</v>
      </c>
      <c r="DL65" s="428">
        <f t="shared" si="61"/>
        <v>0</v>
      </c>
      <c r="DM65" s="428">
        <f t="shared" si="61"/>
        <v>0</v>
      </c>
      <c r="DN65" s="428">
        <f t="shared" si="61"/>
        <v>0</v>
      </c>
      <c r="DO65" s="428">
        <f t="shared" si="61"/>
        <v>0</v>
      </c>
      <c r="DP65" s="428">
        <f t="shared" si="61"/>
        <v>0</v>
      </c>
      <c r="DQ65" s="428">
        <f t="shared" si="61"/>
        <v>0</v>
      </c>
      <c r="DR65" s="428">
        <f t="shared" si="61"/>
        <v>0</v>
      </c>
      <c r="DS65" s="428">
        <f t="shared" si="61"/>
        <v>0</v>
      </c>
      <c r="DT65" s="428">
        <f t="shared" si="61"/>
        <v>0</v>
      </c>
      <c r="DU65" s="539">
        <f t="shared" si="61"/>
        <v>0</v>
      </c>
    </row>
    <row r="66" spans="1:125" ht="11.25" customHeight="1">
      <c r="A66" s="384" t="s">
        <v>650</v>
      </c>
      <c r="B66" s="415" t="s">
        <v>638</v>
      </c>
      <c r="D66" s="397">
        <f t="shared" si="37"/>
        <v>488390.38737171207</v>
      </c>
      <c r="E66" s="428">
        <f t="shared" ref="E66:AJ66" si="62">E38-E24</f>
        <v>0</v>
      </c>
      <c r="F66" s="428">
        <f t="shared" si="62"/>
        <v>0</v>
      </c>
      <c r="G66" s="428">
        <f t="shared" si="62"/>
        <v>0</v>
      </c>
      <c r="H66" s="428">
        <f t="shared" si="62"/>
        <v>0</v>
      </c>
      <c r="I66" s="428">
        <f t="shared" si="62"/>
        <v>0</v>
      </c>
      <c r="J66" s="428">
        <f t="shared" si="62"/>
        <v>0</v>
      </c>
      <c r="K66" s="428">
        <f t="shared" si="62"/>
        <v>0</v>
      </c>
      <c r="L66" s="428">
        <f t="shared" si="62"/>
        <v>0</v>
      </c>
      <c r="M66" s="428">
        <f t="shared" si="62"/>
        <v>0</v>
      </c>
      <c r="N66" s="428">
        <f t="shared" si="62"/>
        <v>0</v>
      </c>
      <c r="O66" s="428">
        <f t="shared" si="62"/>
        <v>0</v>
      </c>
      <c r="P66" s="428">
        <f t="shared" si="62"/>
        <v>0</v>
      </c>
      <c r="Q66" s="428">
        <f t="shared" si="62"/>
        <v>0</v>
      </c>
      <c r="R66" s="428">
        <f t="shared" si="62"/>
        <v>0</v>
      </c>
      <c r="S66" s="428">
        <f t="shared" si="62"/>
        <v>0</v>
      </c>
      <c r="T66" s="428">
        <f t="shared" si="62"/>
        <v>0</v>
      </c>
      <c r="U66" s="428">
        <f t="shared" si="62"/>
        <v>0</v>
      </c>
      <c r="V66" s="428">
        <f t="shared" si="62"/>
        <v>0</v>
      </c>
      <c r="W66" s="428">
        <f t="shared" si="62"/>
        <v>0</v>
      </c>
      <c r="X66" s="428">
        <f t="shared" si="62"/>
        <v>0</v>
      </c>
      <c r="Y66" s="428">
        <f t="shared" si="62"/>
        <v>0</v>
      </c>
      <c r="Z66" s="428">
        <f t="shared" si="62"/>
        <v>0</v>
      </c>
      <c r="AA66" s="428">
        <f t="shared" si="62"/>
        <v>0</v>
      </c>
      <c r="AB66" s="428">
        <f t="shared" si="62"/>
        <v>0</v>
      </c>
      <c r="AC66" s="428">
        <f t="shared" si="62"/>
        <v>0</v>
      </c>
      <c r="AD66" s="428">
        <f t="shared" si="62"/>
        <v>0</v>
      </c>
      <c r="AE66" s="428">
        <f t="shared" si="62"/>
        <v>0</v>
      </c>
      <c r="AF66" s="428">
        <f t="shared" si="62"/>
        <v>0</v>
      </c>
      <c r="AG66" s="428">
        <f t="shared" si="62"/>
        <v>0</v>
      </c>
      <c r="AH66" s="428">
        <f t="shared" si="62"/>
        <v>0</v>
      </c>
      <c r="AI66" s="428">
        <f t="shared" si="62"/>
        <v>0</v>
      </c>
      <c r="AJ66" s="428">
        <f t="shared" si="62"/>
        <v>0</v>
      </c>
      <c r="AK66" s="428">
        <f t="shared" ref="AK66:BP66" si="63">AK38-AK24</f>
        <v>0</v>
      </c>
      <c r="AL66" s="428">
        <f t="shared" si="63"/>
        <v>0</v>
      </c>
      <c r="AM66" s="428">
        <f t="shared" si="63"/>
        <v>0</v>
      </c>
      <c r="AN66" s="428">
        <f t="shared" si="63"/>
        <v>0</v>
      </c>
      <c r="AO66" s="428">
        <f t="shared" si="63"/>
        <v>0</v>
      </c>
      <c r="AP66" s="428">
        <f t="shared" si="63"/>
        <v>0</v>
      </c>
      <c r="AQ66" s="428">
        <f t="shared" si="63"/>
        <v>0</v>
      </c>
      <c r="AR66" s="428">
        <f t="shared" si="63"/>
        <v>0</v>
      </c>
      <c r="AS66" s="428">
        <f t="shared" si="63"/>
        <v>0</v>
      </c>
      <c r="AT66" s="428">
        <f t="shared" si="63"/>
        <v>0</v>
      </c>
      <c r="AU66" s="428">
        <f t="shared" si="63"/>
        <v>0</v>
      </c>
      <c r="AV66" s="428">
        <f t="shared" si="63"/>
        <v>0</v>
      </c>
      <c r="AW66" s="428">
        <f t="shared" si="63"/>
        <v>0</v>
      </c>
      <c r="AX66" s="428">
        <f t="shared" si="63"/>
        <v>0</v>
      </c>
      <c r="AY66" s="428">
        <f t="shared" si="63"/>
        <v>0</v>
      </c>
      <c r="AZ66" s="428">
        <f t="shared" si="63"/>
        <v>0</v>
      </c>
      <c r="BA66" s="428">
        <f t="shared" si="63"/>
        <v>0</v>
      </c>
      <c r="BB66" s="428">
        <f t="shared" si="63"/>
        <v>0</v>
      </c>
      <c r="BC66" s="428">
        <f t="shared" si="63"/>
        <v>0</v>
      </c>
      <c r="BD66" s="428">
        <f t="shared" si="63"/>
        <v>0</v>
      </c>
      <c r="BE66" s="428">
        <f t="shared" si="63"/>
        <v>0</v>
      </c>
      <c r="BF66" s="428">
        <f t="shared" si="63"/>
        <v>0</v>
      </c>
      <c r="BG66" s="428">
        <f t="shared" si="63"/>
        <v>0</v>
      </c>
      <c r="BH66" s="428">
        <f t="shared" si="63"/>
        <v>0</v>
      </c>
      <c r="BI66" s="428">
        <f t="shared" si="63"/>
        <v>0</v>
      </c>
      <c r="BJ66" s="428">
        <f t="shared" si="63"/>
        <v>0</v>
      </c>
      <c r="BK66" s="428">
        <f t="shared" si="63"/>
        <v>0</v>
      </c>
      <c r="BL66" s="428">
        <f t="shared" si="63"/>
        <v>5137684.9048250131</v>
      </c>
      <c r="BM66" s="428">
        <f t="shared" si="63"/>
        <v>0</v>
      </c>
      <c r="BN66" s="428">
        <f t="shared" si="63"/>
        <v>0</v>
      </c>
      <c r="BO66" s="428">
        <f t="shared" si="63"/>
        <v>0</v>
      </c>
      <c r="BP66" s="428">
        <f t="shared" si="63"/>
        <v>0</v>
      </c>
      <c r="BQ66" s="428">
        <f t="shared" ref="BQ66:CV66" si="64">BQ38-BQ24</f>
        <v>0</v>
      </c>
      <c r="BR66" s="428">
        <f t="shared" si="64"/>
        <v>0</v>
      </c>
      <c r="BS66" s="428">
        <f t="shared" si="64"/>
        <v>0</v>
      </c>
      <c r="BT66" s="428">
        <f t="shared" si="64"/>
        <v>0</v>
      </c>
      <c r="BU66" s="428">
        <f t="shared" si="64"/>
        <v>0</v>
      </c>
      <c r="BV66" s="428">
        <f t="shared" si="64"/>
        <v>0</v>
      </c>
      <c r="BW66" s="428">
        <f t="shared" si="64"/>
        <v>0</v>
      </c>
      <c r="BX66" s="428">
        <f t="shared" si="64"/>
        <v>0</v>
      </c>
      <c r="BY66" s="428">
        <f t="shared" si="64"/>
        <v>0</v>
      </c>
      <c r="BZ66" s="428">
        <f t="shared" si="64"/>
        <v>0</v>
      </c>
      <c r="CA66" s="428">
        <f t="shared" si="64"/>
        <v>0</v>
      </c>
      <c r="CB66" s="428">
        <f t="shared" si="64"/>
        <v>0</v>
      </c>
      <c r="CC66" s="428">
        <f t="shared" si="64"/>
        <v>0</v>
      </c>
      <c r="CD66" s="428">
        <f t="shared" si="64"/>
        <v>0</v>
      </c>
      <c r="CE66" s="428">
        <f t="shared" si="64"/>
        <v>0</v>
      </c>
      <c r="CF66" s="428">
        <f t="shared" si="64"/>
        <v>0</v>
      </c>
      <c r="CG66" s="428">
        <f t="shared" si="64"/>
        <v>0</v>
      </c>
      <c r="CH66" s="428">
        <f t="shared" si="64"/>
        <v>0</v>
      </c>
      <c r="CI66" s="428">
        <f t="shared" si="64"/>
        <v>0</v>
      </c>
      <c r="CJ66" s="428">
        <f t="shared" si="64"/>
        <v>0</v>
      </c>
      <c r="CK66" s="428">
        <f t="shared" si="64"/>
        <v>0</v>
      </c>
      <c r="CL66" s="428">
        <f t="shared" si="64"/>
        <v>0</v>
      </c>
      <c r="CM66" s="428">
        <f t="shared" si="64"/>
        <v>0</v>
      </c>
      <c r="CN66" s="428">
        <f t="shared" si="64"/>
        <v>0</v>
      </c>
      <c r="CO66" s="428">
        <f t="shared" si="64"/>
        <v>0</v>
      </c>
      <c r="CP66" s="428">
        <f t="shared" si="64"/>
        <v>0</v>
      </c>
      <c r="CQ66" s="428">
        <f t="shared" si="64"/>
        <v>0</v>
      </c>
      <c r="CR66" s="428">
        <f t="shared" si="64"/>
        <v>0</v>
      </c>
      <c r="CS66" s="428">
        <f t="shared" si="64"/>
        <v>0</v>
      </c>
      <c r="CT66" s="428">
        <f t="shared" si="64"/>
        <v>0</v>
      </c>
      <c r="CU66" s="428">
        <f t="shared" si="64"/>
        <v>0</v>
      </c>
      <c r="CV66" s="428">
        <f t="shared" si="64"/>
        <v>0</v>
      </c>
      <c r="CW66" s="428">
        <f t="shared" ref="CW66:DU66" si="65">CW38-CW24</f>
        <v>0</v>
      </c>
      <c r="CX66" s="428">
        <f t="shared" si="65"/>
        <v>0</v>
      </c>
      <c r="CY66" s="428">
        <f t="shared" si="65"/>
        <v>0</v>
      </c>
      <c r="CZ66" s="428">
        <f t="shared" si="65"/>
        <v>0</v>
      </c>
      <c r="DA66" s="428">
        <f t="shared" si="65"/>
        <v>0</v>
      </c>
      <c r="DB66" s="428">
        <f t="shared" si="65"/>
        <v>0</v>
      </c>
      <c r="DC66" s="428">
        <f t="shared" si="65"/>
        <v>0</v>
      </c>
      <c r="DD66" s="428">
        <f t="shared" si="65"/>
        <v>0</v>
      </c>
      <c r="DE66" s="428">
        <f t="shared" si="65"/>
        <v>0</v>
      </c>
      <c r="DF66" s="428">
        <f t="shared" si="65"/>
        <v>0</v>
      </c>
      <c r="DG66" s="428">
        <f t="shared" si="65"/>
        <v>0</v>
      </c>
      <c r="DH66" s="428">
        <f t="shared" si="65"/>
        <v>0</v>
      </c>
      <c r="DI66" s="428">
        <f t="shared" si="65"/>
        <v>0</v>
      </c>
      <c r="DJ66" s="428">
        <f t="shared" si="65"/>
        <v>0</v>
      </c>
      <c r="DK66" s="428">
        <f t="shared" si="65"/>
        <v>0</v>
      </c>
      <c r="DL66" s="428">
        <f t="shared" si="65"/>
        <v>0</v>
      </c>
      <c r="DM66" s="428">
        <f t="shared" si="65"/>
        <v>0</v>
      </c>
      <c r="DN66" s="428">
        <f t="shared" si="65"/>
        <v>0</v>
      </c>
      <c r="DO66" s="428">
        <f t="shared" si="65"/>
        <v>0</v>
      </c>
      <c r="DP66" s="428">
        <f t="shared" si="65"/>
        <v>0</v>
      </c>
      <c r="DQ66" s="428">
        <f t="shared" si="65"/>
        <v>0</v>
      </c>
      <c r="DR66" s="428">
        <f t="shared" si="65"/>
        <v>0</v>
      </c>
      <c r="DS66" s="428">
        <f t="shared" si="65"/>
        <v>0</v>
      </c>
      <c r="DT66" s="428">
        <f t="shared" si="65"/>
        <v>0</v>
      </c>
      <c r="DU66" s="539">
        <f t="shared" si="65"/>
        <v>0</v>
      </c>
    </row>
    <row r="67" spans="1:125" ht="11.25" customHeight="1">
      <c r="A67" s="385" t="s">
        <v>637</v>
      </c>
      <c r="B67" s="385" t="s">
        <v>638</v>
      </c>
      <c r="C67" s="387"/>
      <c r="D67" s="446">
        <f t="shared" si="37"/>
        <v>-6493946.9291166607</v>
      </c>
      <c r="E67" s="494">
        <f t="shared" ref="E67:AJ67" si="66">SUM(E61:E66)</f>
        <v>-1939716.1446330755</v>
      </c>
      <c r="F67" s="494">
        <f t="shared" si="66"/>
        <v>-1939716.1446330755</v>
      </c>
      <c r="G67" s="494">
        <f t="shared" si="66"/>
        <v>-1939716.1446330755</v>
      </c>
      <c r="H67" s="494">
        <f t="shared" si="66"/>
        <v>-1939716.1446330755</v>
      </c>
      <c r="I67" s="494">
        <f t="shared" si="66"/>
        <v>-1939716.1446330755</v>
      </c>
      <c r="J67" s="494">
        <f t="shared" si="66"/>
        <v>-3983.0450000000001</v>
      </c>
      <c r="K67" s="494">
        <f t="shared" si="66"/>
        <v>103429.955</v>
      </c>
      <c r="L67" s="494">
        <f t="shared" si="66"/>
        <v>103429.955</v>
      </c>
      <c r="M67" s="494">
        <f t="shared" si="66"/>
        <v>103429.955</v>
      </c>
      <c r="N67" s="494">
        <f t="shared" si="66"/>
        <v>103429.955</v>
      </c>
      <c r="O67" s="494">
        <f t="shared" si="66"/>
        <v>103429.955</v>
      </c>
      <c r="P67" s="494">
        <f t="shared" si="66"/>
        <v>103429.955</v>
      </c>
      <c r="Q67" s="494">
        <f t="shared" si="66"/>
        <v>103429.955</v>
      </c>
      <c r="R67" s="494">
        <f t="shared" si="66"/>
        <v>103429.955</v>
      </c>
      <c r="S67" s="494">
        <f t="shared" si="66"/>
        <v>103429.955</v>
      </c>
      <c r="T67" s="494">
        <f t="shared" si="66"/>
        <v>103429.955</v>
      </c>
      <c r="U67" s="494">
        <f t="shared" si="66"/>
        <v>103429.955</v>
      </c>
      <c r="V67" s="494">
        <f t="shared" si="66"/>
        <v>103429.955</v>
      </c>
      <c r="W67" s="494">
        <f t="shared" si="66"/>
        <v>103429.955</v>
      </c>
      <c r="X67" s="494">
        <f t="shared" si="66"/>
        <v>103429.955</v>
      </c>
      <c r="Y67" s="494">
        <f t="shared" si="66"/>
        <v>103429.955</v>
      </c>
      <c r="Z67" s="494">
        <f t="shared" si="66"/>
        <v>103429.955</v>
      </c>
      <c r="AA67" s="494">
        <f t="shared" si="66"/>
        <v>103429.955</v>
      </c>
      <c r="AB67" s="494">
        <f t="shared" si="66"/>
        <v>103429.955</v>
      </c>
      <c r="AC67" s="494">
        <f t="shared" si="66"/>
        <v>103429.955</v>
      </c>
      <c r="AD67" s="494">
        <f t="shared" si="66"/>
        <v>83195.40512499999</v>
      </c>
      <c r="AE67" s="494">
        <f t="shared" si="66"/>
        <v>83195.40512499999</v>
      </c>
      <c r="AF67" s="494">
        <f t="shared" si="66"/>
        <v>83195.40512499999</v>
      </c>
      <c r="AG67" s="494">
        <f t="shared" si="66"/>
        <v>83195.40512499999</v>
      </c>
      <c r="AH67" s="494">
        <f t="shared" si="66"/>
        <v>83195.40512499999</v>
      </c>
      <c r="AI67" s="494">
        <f t="shared" si="66"/>
        <v>83195.40512499999</v>
      </c>
      <c r="AJ67" s="494">
        <f t="shared" si="66"/>
        <v>83195.40512499999</v>
      </c>
      <c r="AK67" s="494">
        <f t="shared" ref="AK67:BP67" si="67">SUM(AK61:AK66)</f>
        <v>83195.40512499999</v>
      </c>
      <c r="AL67" s="494">
        <f t="shared" si="67"/>
        <v>83195.40512499999</v>
      </c>
      <c r="AM67" s="494">
        <f t="shared" si="67"/>
        <v>83195.40512499999</v>
      </c>
      <c r="AN67" s="494">
        <f t="shared" si="67"/>
        <v>83195.40512499999</v>
      </c>
      <c r="AO67" s="494">
        <f t="shared" si="67"/>
        <v>83195.40512499999</v>
      </c>
      <c r="AP67" s="494">
        <f t="shared" si="67"/>
        <v>83195.40512499999</v>
      </c>
      <c r="AQ67" s="494">
        <f t="shared" si="67"/>
        <v>83195.40512499999</v>
      </c>
      <c r="AR67" s="494">
        <f t="shared" si="67"/>
        <v>83195.40512499999</v>
      </c>
      <c r="AS67" s="494">
        <f t="shared" si="67"/>
        <v>83195.40512499999</v>
      </c>
      <c r="AT67" s="494">
        <f t="shared" si="67"/>
        <v>83195.40512499999</v>
      </c>
      <c r="AU67" s="494">
        <f t="shared" si="67"/>
        <v>83195.40512499999</v>
      </c>
      <c r="AV67" s="494">
        <f t="shared" si="67"/>
        <v>83195.40512499999</v>
      </c>
      <c r="AW67" s="494">
        <f t="shared" si="67"/>
        <v>83195.40512499999</v>
      </c>
      <c r="AX67" s="494">
        <f t="shared" si="67"/>
        <v>83195.40512499999</v>
      </c>
      <c r="AY67" s="494">
        <f t="shared" si="67"/>
        <v>83195.40512499999</v>
      </c>
      <c r="AZ67" s="494">
        <f t="shared" si="67"/>
        <v>83195.40512499999</v>
      </c>
      <c r="BA67" s="494">
        <f t="shared" si="67"/>
        <v>83195.40512499999</v>
      </c>
      <c r="BB67" s="494">
        <f t="shared" si="67"/>
        <v>83195.40512499999</v>
      </c>
      <c r="BC67" s="494">
        <f t="shared" si="67"/>
        <v>83195.40512499999</v>
      </c>
      <c r="BD67" s="494">
        <f t="shared" si="67"/>
        <v>83195.40512499999</v>
      </c>
      <c r="BE67" s="494">
        <f t="shared" si="67"/>
        <v>83195.40512499999</v>
      </c>
      <c r="BF67" s="494">
        <f t="shared" si="67"/>
        <v>83195.40512499999</v>
      </c>
      <c r="BG67" s="494">
        <f t="shared" si="67"/>
        <v>83195.40512499999</v>
      </c>
      <c r="BH67" s="494">
        <f t="shared" si="67"/>
        <v>83195.40512499999</v>
      </c>
      <c r="BI67" s="494">
        <f t="shared" si="67"/>
        <v>83195.40512499999</v>
      </c>
      <c r="BJ67" s="494">
        <f t="shared" si="67"/>
        <v>83195.40512499999</v>
      </c>
      <c r="BK67" s="494">
        <f t="shared" si="67"/>
        <v>83195.40512499999</v>
      </c>
      <c r="BL67" s="494">
        <f t="shared" si="67"/>
        <v>5220880.3099500127</v>
      </c>
      <c r="BM67" s="494">
        <f t="shared" si="67"/>
        <v>0</v>
      </c>
      <c r="BN67" s="494">
        <f t="shared" si="67"/>
        <v>0</v>
      </c>
      <c r="BO67" s="494">
        <f t="shared" si="67"/>
        <v>0</v>
      </c>
      <c r="BP67" s="494">
        <f t="shared" si="67"/>
        <v>0</v>
      </c>
      <c r="BQ67" s="494">
        <f t="shared" ref="BQ67:CV67" si="68">SUM(BQ61:BQ66)</f>
        <v>0</v>
      </c>
      <c r="BR67" s="494">
        <f t="shared" si="68"/>
        <v>0</v>
      </c>
      <c r="BS67" s="494">
        <f t="shared" si="68"/>
        <v>0</v>
      </c>
      <c r="BT67" s="494">
        <f t="shared" si="68"/>
        <v>0</v>
      </c>
      <c r="BU67" s="494">
        <f t="shared" si="68"/>
        <v>0</v>
      </c>
      <c r="BV67" s="494">
        <f t="shared" si="68"/>
        <v>0</v>
      </c>
      <c r="BW67" s="494">
        <f t="shared" si="68"/>
        <v>0</v>
      </c>
      <c r="BX67" s="494">
        <f t="shared" si="68"/>
        <v>0</v>
      </c>
      <c r="BY67" s="494">
        <f t="shared" si="68"/>
        <v>0</v>
      </c>
      <c r="BZ67" s="494">
        <f t="shared" si="68"/>
        <v>0</v>
      </c>
      <c r="CA67" s="494">
        <f t="shared" si="68"/>
        <v>0</v>
      </c>
      <c r="CB67" s="494">
        <f t="shared" si="68"/>
        <v>0</v>
      </c>
      <c r="CC67" s="494">
        <f t="shared" si="68"/>
        <v>0</v>
      </c>
      <c r="CD67" s="494">
        <f t="shared" si="68"/>
        <v>0</v>
      </c>
      <c r="CE67" s="494">
        <f t="shared" si="68"/>
        <v>0</v>
      </c>
      <c r="CF67" s="494">
        <f t="shared" si="68"/>
        <v>0</v>
      </c>
      <c r="CG67" s="494">
        <f t="shared" si="68"/>
        <v>0</v>
      </c>
      <c r="CH67" s="494">
        <f t="shared" si="68"/>
        <v>0</v>
      </c>
      <c r="CI67" s="494">
        <f t="shared" si="68"/>
        <v>0</v>
      </c>
      <c r="CJ67" s="494">
        <f t="shared" si="68"/>
        <v>0</v>
      </c>
      <c r="CK67" s="494">
        <f t="shared" si="68"/>
        <v>0</v>
      </c>
      <c r="CL67" s="494">
        <f t="shared" si="68"/>
        <v>0</v>
      </c>
      <c r="CM67" s="494">
        <f t="shared" si="68"/>
        <v>0</v>
      </c>
      <c r="CN67" s="494">
        <f t="shared" si="68"/>
        <v>0</v>
      </c>
      <c r="CO67" s="494">
        <f t="shared" si="68"/>
        <v>0</v>
      </c>
      <c r="CP67" s="494">
        <f t="shared" si="68"/>
        <v>0</v>
      </c>
      <c r="CQ67" s="494">
        <f t="shared" si="68"/>
        <v>0</v>
      </c>
      <c r="CR67" s="494">
        <f t="shared" si="68"/>
        <v>0</v>
      </c>
      <c r="CS67" s="494">
        <f t="shared" si="68"/>
        <v>0</v>
      </c>
      <c r="CT67" s="494">
        <f t="shared" si="68"/>
        <v>0</v>
      </c>
      <c r="CU67" s="494">
        <f t="shared" si="68"/>
        <v>0</v>
      </c>
      <c r="CV67" s="494">
        <f t="shared" si="68"/>
        <v>0</v>
      </c>
      <c r="CW67" s="494">
        <f t="shared" ref="CW67:DU67" si="69">SUM(CW61:CW66)</f>
        <v>0</v>
      </c>
      <c r="CX67" s="494">
        <f t="shared" si="69"/>
        <v>0</v>
      </c>
      <c r="CY67" s="494">
        <f t="shared" si="69"/>
        <v>0</v>
      </c>
      <c r="CZ67" s="494">
        <f t="shared" si="69"/>
        <v>0</v>
      </c>
      <c r="DA67" s="494">
        <f t="shared" si="69"/>
        <v>0</v>
      </c>
      <c r="DB67" s="494">
        <f t="shared" si="69"/>
        <v>0</v>
      </c>
      <c r="DC67" s="494">
        <f t="shared" si="69"/>
        <v>0</v>
      </c>
      <c r="DD67" s="494">
        <f t="shared" si="69"/>
        <v>0</v>
      </c>
      <c r="DE67" s="494">
        <f t="shared" si="69"/>
        <v>0</v>
      </c>
      <c r="DF67" s="494">
        <f t="shared" si="69"/>
        <v>0</v>
      </c>
      <c r="DG67" s="494">
        <f t="shared" si="69"/>
        <v>0</v>
      </c>
      <c r="DH67" s="494">
        <f t="shared" si="69"/>
        <v>0</v>
      </c>
      <c r="DI67" s="494">
        <f t="shared" si="69"/>
        <v>0</v>
      </c>
      <c r="DJ67" s="494">
        <f t="shared" si="69"/>
        <v>0</v>
      </c>
      <c r="DK67" s="494">
        <f t="shared" si="69"/>
        <v>0</v>
      </c>
      <c r="DL67" s="494">
        <f t="shared" si="69"/>
        <v>0</v>
      </c>
      <c r="DM67" s="494">
        <f t="shared" si="69"/>
        <v>0</v>
      </c>
      <c r="DN67" s="494">
        <f t="shared" si="69"/>
        <v>0</v>
      </c>
      <c r="DO67" s="494">
        <f t="shared" si="69"/>
        <v>0</v>
      </c>
      <c r="DP67" s="494">
        <f t="shared" si="69"/>
        <v>0</v>
      </c>
      <c r="DQ67" s="494">
        <f t="shared" si="69"/>
        <v>0</v>
      </c>
      <c r="DR67" s="494">
        <f t="shared" si="69"/>
        <v>0</v>
      </c>
      <c r="DS67" s="494">
        <f t="shared" si="69"/>
        <v>0</v>
      </c>
      <c r="DT67" s="494">
        <f t="shared" si="69"/>
        <v>0</v>
      </c>
      <c r="DU67" s="540">
        <f t="shared" si="69"/>
        <v>0</v>
      </c>
    </row>
    <row r="68" spans="1:125" ht="11.25" customHeight="1">
      <c r="A68" s="424" t="s">
        <v>634</v>
      </c>
      <c r="B68" s="424" t="s">
        <v>638</v>
      </c>
      <c r="C68" s="387"/>
      <c r="D68" s="446">
        <f>NPV($C$7,E68:DU68)</f>
        <v>-6493946.9291166607</v>
      </c>
      <c r="E68" s="494">
        <f t="shared" ref="E68:AJ68" si="70">SUM(E60,E67)</f>
        <v>-1939716.1446330755</v>
      </c>
      <c r="F68" s="494">
        <f t="shared" si="70"/>
        <v>-1939716.1446330755</v>
      </c>
      <c r="G68" s="494">
        <f t="shared" si="70"/>
        <v>-1939716.1446330755</v>
      </c>
      <c r="H68" s="494">
        <f t="shared" si="70"/>
        <v>-1939716.1446330755</v>
      </c>
      <c r="I68" s="494">
        <f t="shared" si="70"/>
        <v>-1939716.1446330755</v>
      </c>
      <c r="J68" s="494">
        <f t="shared" si="70"/>
        <v>-3983.0450000000001</v>
      </c>
      <c r="K68" s="494">
        <f t="shared" si="70"/>
        <v>103429.955</v>
      </c>
      <c r="L68" s="494">
        <f t="shared" si="70"/>
        <v>103429.955</v>
      </c>
      <c r="M68" s="494">
        <f t="shared" si="70"/>
        <v>103429.955</v>
      </c>
      <c r="N68" s="494">
        <f t="shared" si="70"/>
        <v>103429.955</v>
      </c>
      <c r="O68" s="494">
        <f t="shared" si="70"/>
        <v>103429.955</v>
      </c>
      <c r="P68" s="494">
        <f t="shared" si="70"/>
        <v>103429.955</v>
      </c>
      <c r="Q68" s="494">
        <f t="shared" si="70"/>
        <v>103429.955</v>
      </c>
      <c r="R68" s="494">
        <f t="shared" si="70"/>
        <v>103429.955</v>
      </c>
      <c r="S68" s="494">
        <f t="shared" si="70"/>
        <v>103429.955</v>
      </c>
      <c r="T68" s="494">
        <f t="shared" si="70"/>
        <v>103429.955</v>
      </c>
      <c r="U68" s="494">
        <f t="shared" si="70"/>
        <v>103429.955</v>
      </c>
      <c r="V68" s="494">
        <f t="shared" si="70"/>
        <v>103429.955</v>
      </c>
      <c r="W68" s="494">
        <f t="shared" si="70"/>
        <v>103429.955</v>
      </c>
      <c r="X68" s="494">
        <f t="shared" si="70"/>
        <v>103429.955</v>
      </c>
      <c r="Y68" s="494">
        <f t="shared" si="70"/>
        <v>103429.955</v>
      </c>
      <c r="Z68" s="494">
        <f t="shared" si="70"/>
        <v>103429.955</v>
      </c>
      <c r="AA68" s="494">
        <f t="shared" si="70"/>
        <v>103429.955</v>
      </c>
      <c r="AB68" s="494">
        <f t="shared" si="70"/>
        <v>103429.955</v>
      </c>
      <c r="AC68" s="494">
        <f t="shared" si="70"/>
        <v>103429.955</v>
      </c>
      <c r="AD68" s="494">
        <f t="shared" si="70"/>
        <v>83195.40512499999</v>
      </c>
      <c r="AE68" s="494">
        <f t="shared" si="70"/>
        <v>83195.40512499999</v>
      </c>
      <c r="AF68" s="494">
        <f t="shared" si="70"/>
        <v>83195.40512499999</v>
      </c>
      <c r="AG68" s="494">
        <f t="shared" si="70"/>
        <v>83195.40512499999</v>
      </c>
      <c r="AH68" s="494">
        <f t="shared" si="70"/>
        <v>83195.40512499999</v>
      </c>
      <c r="AI68" s="494">
        <f t="shared" si="70"/>
        <v>83195.40512499999</v>
      </c>
      <c r="AJ68" s="494">
        <f t="shared" si="70"/>
        <v>83195.40512499999</v>
      </c>
      <c r="AK68" s="494">
        <f t="shared" ref="AK68:BP68" si="71">SUM(AK60,AK67)</f>
        <v>83195.40512499999</v>
      </c>
      <c r="AL68" s="494">
        <f t="shared" si="71"/>
        <v>83195.40512499999</v>
      </c>
      <c r="AM68" s="494">
        <f t="shared" si="71"/>
        <v>83195.40512499999</v>
      </c>
      <c r="AN68" s="494">
        <f t="shared" si="71"/>
        <v>83195.40512499999</v>
      </c>
      <c r="AO68" s="494">
        <f t="shared" si="71"/>
        <v>83195.40512499999</v>
      </c>
      <c r="AP68" s="494">
        <f t="shared" si="71"/>
        <v>83195.40512499999</v>
      </c>
      <c r="AQ68" s="494">
        <f t="shared" si="71"/>
        <v>83195.40512499999</v>
      </c>
      <c r="AR68" s="494">
        <f t="shared" si="71"/>
        <v>83195.40512499999</v>
      </c>
      <c r="AS68" s="494">
        <f t="shared" si="71"/>
        <v>83195.40512499999</v>
      </c>
      <c r="AT68" s="494">
        <f t="shared" si="71"/>
        <v>83195.40512499999</v>
      </c>
      <c r="AU68" s="494">
        <f t="shared" si="71"/>
        <v>83195.40512499999</v>
      </c>
      <c r="AV68" s="494">
        <f t="shared" si="71"/>
        <v>83195.40512499999</v>
      </c>
      <c r="AW68" s="494">
        <f t="shared" si="71"/>
        <v>83195.40512499999</v>
      </c>
      <c r="AX68" s="494">
        <f t="shared" si="71"/>
        <v>83195.40512499999</v>
      </c>
      <c r="AY68" s="494">
        <f t="shared" si="71"/>
        <v>83195.40512499999</v>
      </c>
      <c r="AZ68" s="494">
        <f t="shared" si="71"/>
        <v>83195.40512499999</v>
      </c>
      <c r="BA68" s="494">
        <f t="shared" si="71"/>
        <v>83195.40512499999</v>
      </c>
      <c r="BB68" s="494">
        <f t="shared" si="71"/>
        <v>83195.40512499999</v>
      </c>
      <c r="BC68" s="494">
        <f t="shared" si="71"/>
        <v>83195.40512499999</v>
      </c>
      <c r="BD68" s="494">
        <f t="shared" si="71"/>
        <v>83195.40512499999</v>
      </c>
      <c r="BE68" s="494">
        <f t="shared" si="71"/>
        <v>83195.40512499999</v>
      </c>
      <c r="BF68" s="494">
        <f t="shared" si="71"/>
        <v>83195.40512499999</v>
      </c>
      <c r="BG68" s="494">
        <f t="shared" si="71"/>
        <v>83195.40512499999</v>
      </c>
      <c r="BH68" s="494">
        <f t="shared" si="71"/>
        <v>83195.40512499999</v>
      </c>
      <c r="BI68" s="494">
        <f t="shared" si="71"/>
        <v>83195.40512499999</v>
      </c>
      <c r="BJ68" s="494">
        <f t="shared" si="71"/>
        <v>83195.40512499999</v>
      </c>
      <c r="BK68" s="494">
        <f t="shared" si="71"/>
        <v>83195.40512499999</v>
      </c>
      <c r="BL68" s="494">
        <f t="shared" si="71"/>
        <v>5220880.3099500127</v>
      </c>
      <c r="BM68" s="494">
        <f t="shared" si="71"/>
        <v>0</v>
      </c>
      <c r="BN68" s="494">
        <f t="shared" si="71"/>
        <v>0</v>
      </c>
      <c r="BO68" s="494">
        <f t="shared" si="71"/>
        <v>0</v>
      </c>
      <c r="BP68" s="494">
        <f t="shared" si="71"/>
        <v>0</v>
      </c>
      <c r="BQ68" s="494">
        <f t="shared" ref="BQ68:CV68" si="72">SUM(BQ60,BQ67)</f>
        <v>0</v>
      </c>
      <c r="BR68" s="494">
        <f t="shared" si="72"/>
        <v>0</v>
      </c>
      <c r="BS68" s="494">
        <f t="shared" si="72"/>
        <v>0</v>
      </c>
      <c r="BT68" s="494">
        <f t="shared" si="72"/>
        <v>0</v>
      </c>
      <c r="BU68" s="494">
        <f t="shared" si="72"/>
        <v>0</v>
      </c>
      <c r="BV68" s="494">
        <f t="shared" si="72"/>
        <v>0</v>
      </c>
      <c r="BW68" s="494">
        <f t="shared" si="72"/>
        <v>0</v>
      </c>
      <c r="BX68" s="494">
        <f t="shared" si="72"/>
        <v>0</v>
      </c>
      <c r="BY68" s="494">
        <f t="shared" si="72"/>
        <v>0</v>
      </c>
      <c r="BZ68" s="494">
        <f t="shared" si="72"/>
        <v>0</v>
      </c>
      <c r="CA68" s="494">
        <f t="shared" si="72"/>
        <v>0</v>
      </c>
      <c r="CB68" s="494">
        <f t="shared" si="72"/>
        <v>0</v>
      </c>
      <c r="CC68" s="494">
        <f t="shared" si="72"/>
        <v>0</v>
      </c>
      <c r="CD68" s="494">
        <f t="shared" si="72"/>
        <v>0</v>
      </c>
      <c r="CE68" s="494">
        <f t="shared" si="72"/>
        <v>0</v>
      </c>
      <c r="CF68" s="494">
        <f t="shared" si="72"/>
        <v>0</v>
      </c>
      <c r="CG68" s="494">
        <f t="shared" si="72"/>
        <v>0</v>
      </c>
      <c r="CH68" s="494">
        <f t="shared" si="72"/>
        <v>0</v>
      </c>
      <c r="CI68" s="494">
        <f t="shared" si="72"/>
        <v>0</v>
      </c>
      <c r="CJ68" s="494">
        <f t="shared" si="72"/>
        <v>0</v>
      </c>
      <c r="CK68" s="494">
        <f t="shared" si="72"/>
        <v>0</v>
      </c>
      <c r="CL68" s="494">
        <f t="shared" si="72"/>
        <v>0</v>
      </c>
      <c r="CM68" s="494">
        <f t="shared" si="72"/>
        <v>0</v>
      </c>
      <c r="CN68" s="494">
        <f t="shared" si="72"/>
        <v>0</v>
      </c>
      <c r="CO68" s="494">
        <f t="shared" si="72"/>
        <v>0</v>
      </c>
      <c r="CP68" s="494">
        <f t="shared" si="72"/>
        <v>0</v>
      </c>
      <c r="CQ68" s="494">
        <f t="shared" si="72"/>
        <v>0</v>
      </c>
      <c r="CR68" s="494">
        <f t="shared" si="72"/>
        <v>0</v>
      </c>
      <c r="CS68" s="494">
        <f t="shared" si="72"/>
        <v>0</v>
      </c>
      <c r="CT68" s="494">
        <f t="shared" si="72"/>
        <v>0</v>
      </c>
      <c r="CU68" s="494">
        <f t="shared" si="72"/>
        <v>0</v>
      </c>
      <c r="CV68" s="494">
        <f t="shared" si="72"/>
        <v>0</v>
      </c>
      <c r="CW68" s="494">
        <f t="shared" ref="CW68:DU68" si="73">SUM(CW60,CW67)</f>
        <v>0</v>
      </c>
      <c r="CX68" s="494">
        <f t="shared" si="73"/>
        <v>0</v>
      </c>
      <c r="CY68" s="494">
        <f t="shared" si="73"/>
        <v>0</v>
      </c>
      <c r="CZ68" s="494">
        <f t="shared" si="73"/>
        <v>0</v>
      </c>
      <c r="DA68" s="494">
        <f t="shared" si="73"/>
        <v>0</v>
      </c>
      <c r="DB68" s="494">
        <f t="shared" si="73"/>
        <v>0</v>
      </c>
      <c r="DC68" s="494">
        <f t="shared" si="73"/>
        <v>0</v>
      </c>
      <c r="DD68" s="494">
        <f t="shared" si="73"/>
        <v>0</v>
      </c>
      <c r="DE68" s="494">
        <f t="shared" si="73"/>
        <v>0</v>
      </c>
      <c r="DF68" s="494">
        <f t="shared" si="73"/>
        <v>0</v>
      </c>
      <c r="DG68" s="494">
        <f t="shared" si="73"/>
        <v>0</v>
      </c>
      <c r="DH68" s="494">
        <f t="shared" si="73"/>
        <v>0</v>
      </c>
      <c r="DI68" s="494">
        <f t="shared" si="73"/>
        <v>0</v>
      </c>
      <c r="DJ68" s="494">
        <f t="shared" si="73"/>
        <v>0</v>
      </c>
      <c r="DK68" s="494">
        <f t="shared" si="73"/>
        <v>0</v>
      </c>
      <c r="DL68" s="494">
        <f t="shared" si="73"/>
        <v>0</v>
      </c>
      <c r="DM68" s="494">
        <f t="shared" si="73"/>
        <v>0</v>
      </c>
      <c r="DN68" s="494">
        <f t="shared" si="73"/>
        <v>0</v>
      </c>
      <c r="DO68" s="494">
        <f t="shared" si="73"/>
        <v>0</v>
      </c>
      <c r="DP68" s="494">
        <f t="shared" si="73"/>
        <v>0</v>
      </c>
      <c r="DQ68" s="494">
        <f t="shared" si="73"/>
        <v>0</v>
      </c>
      <c r="DR68" s="494">
        <f t="shared" si="73"/>
        <v>0</v>
      </c>
      <c r="DS68" s="494">
        <f t="shared" si="73"/>
        <v>0</v>
      </c>
      <c r="DT68" s="494">
        <f t="shared" si="73"/>
        <v>0</v>
      </c>
      <c r="DU68" s="540">
        <f t="shared" si="73"/>
        <v>0</v>
      </c>
    </row>
    <row r="69" spans="1:125" s="275" customFormat="1" ht="11.25" customHeight="1">
      <c r="A69" s="396" t="s">
        <v>655</v>
      </c>
      <c r="B69" s="385" t="s">
        <v>638</v>
      </c>
      <c r="C69" s="448">
        <f>NPV(C7,E68:DU68)</f>
        <v>-6493946.9291166607</v>
      </c>
      <c r="DU69" s="496"/>
    </row>
    <row r="70" spans="1:125" s="275" customFormat="1" ht="11.25" customHeight="1">
      <c r="A70" s="396" t="s">
        <v>2483</v>
      </c>
      <c r="B70" s="396" t="s">
        <v>33</v>
      </c>
      <c r="C70" s="450">
        <f>IRR(E68:DU68,C7)</f>
        <v>7.3140176149433245E-4</v>
      </c>
      <c r="DU70" s="496"/>
    </row>
    <row r="73" spans="1:125" s="381" customFormat="1" ht="11.25" customHeight="1">
      <c r="A73" s="379" t="s">
        <v>1038</v>
      </c>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c r="BL73" s="379"/>
      <c r="BM73" s="379"/>
      <c r="BN73" s="379"/>
      <c r="BO73" s="379"/>
      <c r="BP73" s="379"/>
      <c r="BQ73" s="379"/>
      <c r="BR73" s="379"/>
      <c r="BS73" s="379"/>
      <c r="BT73" s="379"/>
      <c r="BU73" s="379"/>
      <c r="BV73" s="379"/>
      <c r="BW73" s="379"/>
      <c r="BX73" s="379"/>
      <c r="BY73" s="379"/>
      <c r="BZ73" s="379"/>
      <c r="CA73" s="379"/>
      <c r="CB73" s="379"/>
      <c r="CC73" s="379"/>
      <c r="CD73" s="379"/>
      <c r="CE73" s="379"/>
      <c r="CF73" s="379"/>
      <c r="CG73" s="379"/>
      <c r="CH73" s="379"/>
      <c r="CI73" s="379"/>
      <c r="CJ73" s="379"/>
      <c r="CK73" s="379"/>
      <c r="CL73" s="379"/>
      <c r="CM73" s="379"/>
      <c r="CN73" s="379"/>
      <c r="CO73" s="379"/>
      <c r="CP73" s="379"/>
      <c r="CQ73" s="379"/>
      <c r="CR73" s="379"/>
      <c r="CS73" s="379"/>
      <c r="CT73" s="379"/>
      <c r="CU73" s="379"/>
      <c r="CV73" s="379"/>
      <c r="CW73" s="379"/>
      <c r="CX73" s="379"/>
      <c r="CY73" s="379"/>
      <c r="CZ73" s="379"/>
      <c r="DA73" s="379"/>
      <c r="DB73" s="379"/>
      <c r="DC73" s="379"/>
      <c r="DD73" s="379"/>
      <c r="DE73" s="379"/>
      <c r="DF73" s="379"/>
      <c r="DG73" s="379"/>
      <c r="DH73" s="379"/>
      <c r="DI73" s="379"/>
      <c r="DJ73" s="379"/>
      <c r="DK73" s="379"/>
      <c r="DL73" s="379"/>
      <c r="DM73" s="379"/>
      <c r="DN73" s="379"/>
      <c r="DO73" s="379"/>
      <c r="DP73" s="379"/>
      <c r="DQ73" s="379"/>
      <c r="DR73" s="379"/>
      <c r="DS73" s="379"/>
      <c r="DT73" s="379"/>
      <c r="DU73" s="379"/>
    </row>
    <row r="75" spans="1:125" ht="11.25" customHeight="1">
      <c r="A75" s="383" t="s">
        <v>126</v>
      </c>
      <c r="B75" s="389" t="s">
        <v>638</v>
      </c>
      <c r="D75" s="397">
        <f>NPV($C$7,E75:DU75)</f>
        <v>0</v>
      </c>
      <c r="E75" s="416">
        <f>E45-E17</f>
        <v>0</v>
      </c>
      <c r="F75" s="416">
        <f t="shared" ref="F75:BQ75" si="74">F45-F17</f>
        <v>0</v>
      </c>
      <c r="G75" s="416">
        <f t="shared" si="74"/>
        <v>0</v>
      </c>
      <c r="H75" s="416">
        <f t="shared" si="74"/>
        <v>0</v>
      </c>
      <c r="I75" s="416">
        <f t="shared" si="74"/>
        <v>0</v>
      </c>
      <c r="J75" s="416">
        <f t="shared" si="74"/>
        <v>0</v>
      </c>
      <c r="K75" s="416">
        <f t="shared" si="74"/>
        <v>0</v>
      </c>
      <c r="L75" s="416">
        <f t="shared" si="74"/>
        <v>0</v>
      </c>
      <c r="M75" s="416">
        <f t="shared" si="74"/>
        <v>0</v>
      </c>
      <c r="N75" s="416">
        <f t="shared" si="74"/>
        <v>0</v>
      </c>
      <c r="O75" s="416">
        <f t="shared" si="74"/>
        <v>0</v>
      </c>
      <c r="P75" s="416">
        <f t="shared" si="74"/>
        <v>0</v>
      </c>
      <c r="Q75" s="416">
        <f t="shared" si="74"/>
        <v>0</v>
      </c>
      <c r="R75" s="416">
        <f t="shared" si="74"/>
        <v>0</v>
      </c>
      <c r="S75" s="416">
        <f t="shared" si="74"/>
        <v>0</v>
      </c>
      <c r="T75" s="416">
        <f t="shared" si="74"/>
        <v>0</v>
      </c>
      <c r="U75" s="416">
        <f t="shared" si="74"/>
        <v>0</v>
      </c>
      <c r="V75" s="416">
        <f t="shared" si="74"/>
        <v>0</v>
      </c>
      <c r="W75" s="416">
        <f t="shared" si="74"/>
        <v>0</v>
      </c>
      <c r="X75" s="416">
        <f t="shared" si="74"/>
        <v>0</v>
      </c>
      <c r="Y75" s="416">
        <f t="shared" si="74"/>
        <v>0</v>
      </c>
      <c r="Z75" s="416">
        <f t="shared" si="74"/>
        <v>0</v>
      </c>
      <c r="AA75" s="416">
        <f t="shared" si="74"/>
        <v>0</v>
      </c>
      <c r="AB75" s="416">
        <f t="shared" si="74"/>
        <v>0</v>
      </c>
      <c r="AC75" s="416">
        <f t="shared" si="74"/>
        <v>0</v>
      </c>
      <c r="AD75" s="416">
        <f t="shared" si="74"/>
        <v>0</v>
      </c>
      <c r="AE75" s="416">
        <f t="shared" si="74"/>
        <v>0</v>
      </c>
      <c r="AF75" s="416">
        <f t="shared" si="74"/>
        <v>0</v>
      </c>
      <c r="AG75" s="416">
        <f t="shared" si="74"/>
        <v>0</v>
      </c>
      <c r="AH75" s="416">
        <f t="shared" si="74"/>
        <v>0</v>
      </c>
      <c r="AI75" s="416">
        <f t="shared" si="74"/>
        <v>0</v>
      </c>
      <c r="AJ75" s="416">
        <f t="shared" si="74"/>
        <v>0</v>
      </c>
      <c r="AK75" s="416">
        <f t="shared" si="74"/>
        <v>0</v>
      </c>
      <c r="AL75" s="416">
        <f t="shared" si="74"/>
        <v>0</v>
      </c>
      <c r="AM75" s="416">
        <f t="shared" si="74"/>
        <v>0</v>
      </c>
      <c r="AN75" s="416">
        <f t="shared" si="74"/>
        <v>0</v>
      </c>
      <c r="AO75" s="416">
        <f t="shared" si="74"/>
        <v>0</v>
      </c>
      <c r="AP75" s="416">
        <f t="shared" si="74"/>
        <v>0</v>
      </c>
      <c r="AQ75" s="416">
        <f t="shared" si="74"/>
        <v>0</v>
      </c>
      <c r="AR75" s="416">
        <f t="shared" si="74"/>
        <v>0</v>
      </c>
      <c r="AS75" s="416">
        <f t="shared" si="74"/>
        <v>0</v>
      </c>
      <c r="AT75" s="416">
        <f t="shared" si="74"/>
        <v>0</v>
      </c>
      <c r="AU75" s="416">
        <f t="shared" si="74"/>
        <v>0</v>
      </c>
      <c r="AV75" s="416">
        <f t="shared" si="74"/>
        <v>0</v>
      </c>
      <c r="AW75" s="416">
        <f t="shared" si="74"/>
        <v>0</v>
      </c>
      <c r="AX75" s="416">
        <f t="shared" si="74"/>
        <v>0</v>
      </c>
      <c r="AY75" s="416">
        <f t="shared" si="74"/>
        <v>0</v>
      </c>
      <c r="AZ75" s="416">
        <f t="shared" si="74"/>
        <v>0</v>
      </c>
      <c r="BA75" s="416">
        <f t="shared" si="74"/>
        <v>0</v>
      </c>
      <c r="BB75" s="416">
        <f t="shared" si="74"/>
        <v>0</v>
      </c>
      <c r="BC75" s="416">
        <f t="shared" si="74"/>
        <v>0</v>
      </c>
      <c r="BD75" s="416">
        <f t="shared" si="74"/>
        <v>0</v>
      </c>
      <c r="BE75" s="416">
        <f t="shared" si="74"/>
        <v>0</v>
      </c>
      <c r="BF75" s="416">
        <f t="shared" si="74"/>
        <v>0</v>
      </c>
      <c r="BG75" s="416">
        <f t="shared" si="74"/>
        <v>0</v>
      </c>
      <c r="BH75" s="416">
        <f t="shared" si="74"/>
        <v>0</v>
      </c>
      <c r="BI75" s="416">
        <f t="shared" si="74"/>
        <v>0</v>
      </c>
      <c r="BJ75" s="416">
        <f t="shared" si="74"/>
        <v>0</v>
      </c>
      <c r="BK75" s="416">
        <f t="shared" si="74"/>
        <v>0</v>
      </c>
      <c r="BL75" s="416">
        <f t="shared" si="74"/>
        <v>0</v>
      </c>
      <c r="BM75" s="416">
        <f t="shared" si="74"/>
        <v>0</v>
      </c>
      <c r="BN75" s="416">
        <f t="shared" si="74"/>
        <v>0</v>
      </c>
      <c r="BO75" s="416">
        <f t="shared" si="74"/>
        <v>0</v>
      </c>
      <c r="BP75" s="416">
        <f t="shared" si="74"/>
        <v>0</v>
      </c>
      <c r="BQ75" s="416">
        <f t="shared" si="74"/>
        <v>0</v>
      </c>
      <c r="BR75" s="416">
        <f t="shared" ref="BR75:DU75" si="75">BR45-BR17</f>
        <v>0</v>
      </c>
      <c r="BS75" s="416">
        <f t="shared" si="75"/>
        <v>0</v>
      </c>
      <c r="BT75" s="416">
        <f t="shared" si="75"/>
        <v>0</v>
      </c>
      <c r="BU75" s="416">
        <f t="shared" si="75"/>
        <v>0</v>
      </c>
      <c r="BV75" s="416">
        <f t="shared" si="75"/>
        <v>0</v>
      </c>
      <c r="BW75" s="416">
        <f t="shared" si="75"/>
        <v>0</v>
      </c>
      <c r="BX75" s="416">
        <f t="shared" si="75"/>
        <v>0</v>
      </c>
      <c r="BY75" s="416">
        <f t="shared" si="75"/>
        <v>0</v>
      </c>
      <c r="BZ75" s="416">
        <f t="shared" si="75"/>
        <v>0</v>
      </c>
      <c r="CA75" s="416">
        <f t="shared" si="75"/>
        <v>0</v>
      </c>
      <c r="CB75" s="416">
        <f t="shared" si="75"/>
        <v>0</v>
      </c>
      <c r="CC75" s="416">
        <f t="shared" si="75"/>
        <v>0</v>
      </c>
      <c r="CD75" s="416">
        <f t="shared" si="75"/>
        <v>0</v>
      </c>
      <c r="CE75" s="416">
        <f t="shared" si="75"/>
        <v>0</v>
      </c>
      <c r="CF75" s="416">
        <f t="shared" si="75"/>
        <v>0</v>
      </c>
      <c r="CG75" s="416">
        <f t="shared" si="75"/>
        <v>0</v>
      </c>
      <c r="CH75" s="416">
        <f t="shared" si="75"/>
        <v>0</v>
      </c>
      <c r="CI75" s="416">
        <f t="shared" si="75"/>
        <v>0</v>
      </c>
      <c r="CJ75" s="416">
        <f t="shared" si="75"/>
        <v>0</v>
      </c>
      <c r="CK75" s="416">
        <f t="shared" si="75"/>
        <v>0</v>
      </c>
      <c r="CL75" s="416">
        <f t="shared" si="75"/>
        <v>0</v>
      </c>
      <c r="CM75" s="416">
        <f t="shared" si="75"/>
        <v>0</v>
      </c>
      <c r="CN75" s="416">
        <f t="shared" si="75"/>
        <v>0</v>
      </c>
      <c r="CO75" s="416">
        <f t="shared" si="75"/>
        <v>0</v>
      </c>
      <c r="CP75" s="416">
        <f t="shared" si="75"/>
        <v>0</v>
      </c>
      <c r="CQ75" s="416">
        <f t="shared" si="75"/>
        <v>0</v>
      </c>
      <c r="CR75" s="416">
        <f t="shared" si="75"/>
        <v>0</v>
      </c>
      <c r="CS75" s="416">
        <f t="shared" si="75"/>
        <v>0</v>
      </c>
      <c r="CT75" s="416">
        <f t="shared" si="75"/>
        <v>0</v>
      </c>
      <c r="CU75" s="416">
        <f t="shared" si="75"/>
        <v>0</v>
      </c>
      <c r="CV75" s="416">
        <f t="shared" si="75"/>
        <v>0</v>
      </c>
      <c r="CW75" s="416">
        <f t="shared" si="75"/>
        <v>0</v>
      </c>
      <c r="CX75" s="416">
        <f t="shared" si="75"/>
        <v>0</v>
      </c>
      <c r="CY75" s="416">
        <f t="shared" si="75"/>
        <v>0</v>
      </c>
      <c r="CZ75" s="416">
        <f t="shared" si="75"/>
        <v>0</v>
      </c>
      <c r="DA75" s="416">
        <f t="shared" si="75"/>
        <v>0</v>
      </c>
      <c r="DB75" s="416">
        <f t="shared" si="75"/>
        <v>0</v>
      </c>
      <c r="DC75" s="416">
        <f t="shared" si="75"/>
        <v>0</v>
      </c>
      <c r="DD75" s="416">
        <f t="shared" si="75"/>
        <v>0</v>
      </c>
      <c r="DE75" s="416">
        <f t="shared" si="75"/>
        <v>0</v>
      </c>
      <c r="DF75" s="416">
        <f t="shared" si="75"/>
        <v>0</v>
      </c>
      <c r="DG75" s="416">
        <f t="shared" si="75"/>
        <v>0</v>
      </c>
      <c r="DH75" s="416">
        <f t="shared" si="75"/>
        <v>0</v>
      </c>
      <c r="DI75" s="416">
        <f t="shared" si="75"/>
        <v>0</v>
      </c>
      <c r="DJ75" s="416">
        <f t="shared" si="75"/>
        <v>0</v>
      </c>
      <c r="DK75" s="416">
        <f t="shared" si="75"/>
        <v>0</v>
      </c>
      <c r="DL75" s="416">
        <f t="shared" si="75"/>
        <v>0</v>
      </c>
      <c r="DM75" s="416">
        <f t="shared" si="75"/>
        <v>0</v>
      </c>
      <c r="DN75" s="416">
        <f t="shared" si="75"/>
        <v>0</v>
      </c>
      <c r="DO75" s="416">
        <f t="shared" si="75"/>
        <v>0</v>
      </c>
      <c r="DP75" s="416">
        <f t="shared" si="75"/>
        <v>0</v>
      </c>
      <c r="DQ75" s="416">
        <f t="shared" si="75"/>
        <v>0</v>
      </c>
      <c r="DR75" s="416">
        <f t="shared" si="75"/>
        <v>0</v>
      </c>
      <c r="DS75" s="416">
        <f t="shared" si="75"/>
        <v>0</v>
      </c>
      <c r="DT75" s="416">
        <f t="shared" si="75"/>
        <v>0</v>
      </c>
      <c r="DU75" s="416">
        <f t="shared" si="75"/>
        <v>0</v>
      </c>
    </row>
    <row r="76" spans="1:125" ht="11.25" customHeight="1">
      <c r="A76" s="385" t="s">
        <v>635</v>
      </c>
      <c r="B76" s="415" t="s">
        <v>638</v>
      </c>
      <c r="C76" s="387"/>
      <c r="D76" s="446">
        <f t="shared" ref="D76:D83" si="76">NPV($C$7,E76:DU76)</f>
        <v>0</v>
      </c>
      <c r="E76" s="494">
        <f t="shared" ref="E76:BP76" si="77">SUM(E75:E75)</f>
        <v>0</v>
      </c>
      <c r="F76" s="494">
        <f t="shared" si="77"/>
        <v>0</v>
      </c>
      <c r="G76" s="494">
        <f t="shared" si="77"/>
        <v>0</v>
      </c>
      <c r="H76" s="494">
        <f t="shared" si="77"/>
        <v>0</v>
      </c>
      <c r="I76" s="494">
        <f t="shared" si="77"/>
        <v>0</v>
      </c>
      <c r="J76" s="494">
        <f t="shared" si="77"/>
        <v>0</v>
      </c>
      <c r="K76" s="494">
        <f t="shared" si="77"/>
        <v>0</v>
      </c>
      <c r="L76" s="494">
        <f t="shared" si="77"/>
        <v>0</v>
      </c>
      <c r="M76" s="494">
        <f t="shared" si="77"/>
        <v>0</v>
      </c>
      <c r="N76" s="494">
        <f t="shared" si="77"/>
        <v>0</v>
      </c>
      <c r="O76" s="494">
        <f t="shared" si="77"/>
        <v>0</v>
      </c>
      <c r="P76" s="494">
        <f t="shared" si="77"/>
        <v>0</v>
      </c>
      <c r="Q76" s="494">
        <f t="shared" si="77"/>
        <v>0</v>
      </c>
      <c r="R76" s="494">
        <f t="shared" si="77"/>
        <v>0</v>
      </c>
      <c r="S76" s="494">
        <f t="shared" si="77"/>
        <v>0</v>
      </c>
      <c r="T76" s="494">
        <f t="shared" si="77"/>
        <v>0</v>
      </c>
      <c r="U76" s="494">
        <f t="shared" si="77"/>
        <v>0</v>
      </c>
      <c r="V76" s="494">
        <f t="shared" si="77"/>
        <v>0</v>
      </c>
      <c r="W76" s="494">
        <f t="shared" si="77"/>
        <v>0</v>
      </c>
      <c r="X76" s="494">
        <f t="shared" si="77"/>
        <v>0</v>
      </c>
      <c r="Y76" s="494">
        <f t="shared" si="77"/>
        <v>0</v>
      </c>
      <c r="Z76" s="494">
        <f t="shared" si="77"/>
        <v>0</v>
      </c>
      <c r="AA76" s="494">
        <f t="shared" si="77"/>
        <v>0</v>
      </c>
      <c r="AB76" s="494">
        <f t="shared" si="77"/>
        <v>0</v>
      </c>
      <c r="AC76" s="494">
        <f t="shared" si="77"/>
        <v>0</v>
      </c>
      <c r="AD76" s="494">
        <f t="shared" si="77"/>
        <v>0</v>
      </c>
      <c r="AE76" s="494">
        <f t="shared" si="77"/>
        <v>0</v>
      </c>
      <c r="AF76" s="494">
        <f t="shared" si="77"/>
        <v>0</v>
      </c>
      <c r="AG76" s="494">
        <f t="shared" si="77"/>
        <v>0</v>
      </c>
      <c r="AH76" s="494">
        <f t="shared" si="77"/>
        <v>0</v>
      </c>
      <c r="AI76" s="494">
        <f t="shared" si="77"/>
        <v>0</v>
      </c>
      <c r="AJ76" s="494">
        <f t="shared" si="77"/>
        <v>0</v>
      </c>
      <c r="AK76" s="494">
        <f t="shared" si="77"/>
        <v>0</v>
      </c>
      <c r="AL76" s="494">
        <f t="shared" si="77"/>
        <v>0</v>
      </c>
      <c r="AM76" s="494">
        <f t="shared" si="77"/>
        <v>0</v>
      </c>
      <c r="AN76" s="494">
        <f t="shared" si="77"/>
        <v>0</v>
      </c>
      <c r="AO76" s="494">
        <f t="shared" si="77"/>
        <v>0</v>
      </c>
      <c r="AP76" s="494">
        <f t="shared" si="77"/>
        <v>0</v>
      </c>
      <c r="AQ76" s="494">
        <f t="shared" si="77"/>
        <v>0</v>
      </c>
      <c r="AR76" s="494">
        <f t="shared" si="77"/>
        <v>0</v>
      </c>
      <c r="AS76" s="494">
        <f t="shared" si="77"/>
        <v>0</v>
      </c>
      <c r="AT76" s="494">
        <f t="shared" si="77"/>
        <v>0</v>
      </c>
      <c r="AU76" s="494">
        <f t="shared" si="77"/>
        <v>0</v>
      </c>
      <c r="AV76" s="494">
        <f t="shared" si="77"/>
        <v>0</v>
      </c>
      <c r="AW76" s="494">
        <f t="shared" si="77"/>
        <v>0</v>
      </c>
      <c r="AX76" s="494">
        <f t="shared" si="77"/>
        <v>0</v>
      </c>
      <c r="AY76" s="494">
        <f t="shared" si="77"/>
        <v>0</v>
      </c>
      <c r="AZ76" s="494">
        <f t="shared" si="77"/>
        <v>0</v>
      </c>
      <c r="BA76" s="494">
        <f t="shared" si="77"/>
        <v>0</v>
      </c>
      <c r="BB76" s="494">
        <f t="shared" si="77"/>
        <v>0</v>
      </c>
      <c r="BC76" s="494">
        <f t="shared" si="77"/>
        <v>0</v>
      </c>
      <c r="BD76" s="494">
        <f t="shared" si="77"/>
        <v>0</v>
      </c>
      <c r="BE76" s="494">
        <f t="shared" si="77"/>
        <v>0</v>
      </c>
      <c r="BF76" s="494">
        <f t="shared" si="77"/>
        <v>0</v>
      </c>
      <c r="BG76" s="494">
        <f t="shared" si="77"/>
        <v>0</v>
      </c>
      <c r="BH76" s="494">
        <f t="shared" si="77"/>
        <v>0</v>
      </c>
      <c r="BI76" s="494">
        <f t="shared" si="77"/>
        <v>0</v>
      </c>
      <c r="BJ76" s="494">
        <f t="shared" si="77"/>
        <v>0</v>
      </c>
      <c r="BK76" s="494">
        <f t="shared" si="77"/>
        <v>0</v>
      </c>
      <c r="BL76" s="494">
        <f t="shared" si="77"/>
        <v>0</v>
      </c>
      <c r="BM76" s="494">
        <f t="shared" si="77"/>
        <v>0</v>
      </c>
      <c r="BN76" s="494">
        <f t="shared" si="77"/>
        <v>0</v>
      </c>
      <c r="BO76" s="494">
        <f t="shared" si="77"/>
        <v>0</v>
      </c>
      <c r="BP76" s="494">
        <f t="shared" si="77"/>
        <v>0</v>
      </c>
      <c r="BQ76" s="494">
        <f t="shared" ref="BQ76:DU76" si="78">SUM(BQ75:BQ75)</f>
        <v>0</v>
      </c>
      <c r="BR76" s="494">
        <f t="shared" si="78"/>
        <v>0</v>
      </c>
      <c r="BS76" s="494">
        <f t="shared" si="78"/>
        <v>0</v>
      </c>
      <c r="BT76" s="494">
        <f t="shared" si="78"/>
        <v>0</v>
      </c>
      <c r="BU76" s="494">
        <f t="shared" si="78"/>
        <v>0</v>
      </c>
      <c r="BV76" s="494">
        <f t="shared" si="78"/>
        <v>0</v>
      </c>
      <c r="BW76" s="494">
        <f t="shared" si="78"/>
        <v>0</v>
      </c>
      <c r="BX76" s="494">
        <f t="shared" si="78"/>
        <v>0</v>
      </c>
      <c r="BY76" s="494">
        <f t="shared" si="78"/>
        <v>0</v>
      </c>
      <c r="BZ76" s="494">
        <f t="shared" si="78"/>
        <v>0</v>
      </c>
      <c r="CA76" s="494">
        <f t="shared" si="78"/>
        <v>0</v>
      </c>
      <c r="CB76" s="494">
        <f t="shared" si="78"/>
        <v>0</v>
      </c>
      <c r="CC76" s="494">
        <f t="shared" si="78"/>
        <v>0</v>
      </c>
      <c r="CD76" s="494">
        <f t="shared" si="78"/>
        <v>0</v>
      </c>
      <c r="CE76" s="494">
        <f t="shared" si="78"/>
        <v>0</v>
      </c>
      <c r="CF76" s="494">
        <f t="shared" si="78"/>
        <v>0</v>
      </c>
      <c r="CG76" s="494">
        <f t="shared" si="78"/>
        <v>0</v>
      </c>
      <c r="CH76" s="494">
        <f t="shared" si="78"/>
        <v>0</v>
      </c>
      <c r="CI76" s="494">
        <f t="shared" si="78"/>
        <v>0</v>
      </c>
      <c r="CJ76" s="494">
        <f t="shared" si="78"/>
        <v>0</v>
      </c>
      <c r="CK76" s="494">
        <f t="shared" si="78"/>
        <v>0</v>
      </c>
      <c r="CL76" s="494">
        <f t="shared" si="78"/>
        <v>0</v>
      </c>
      <c r="CM76" s="494">
        <f t="shared" si="78"/>
        <v>0</v>
      </c>
      <c r="CN76" s="494">
        <f t="shared" si="78"/>
        <v>0</v>
      </c>
      <c r="CO76" s="494">
        <f t="shared" si="78"/>
        <v>0</v>
      </c>
      <c r="CP76" s="494">
        <f t="shared" si="78"/>
        <v>0</v>
      </c>
      <c r="CQ76" s="494">
        <f t="shared" si="78"/>
        <v>0</v>
      </c>
      <c r="CR76" s="494">
        <f t="shared" si="78"/>
        <v>0</v>
      </c>
      <c r="CS76" s="494">
        <f t="shared" si="78"/>
        <v>0</v>
      </c>
      <c r="CT76" s="494">
        <f t="shared" si="78"/>
        <v>0</v>
      </c>
      <c r="CU76" s="494">
        <f t="shared" si="78"/>
        <v>0</v>
      </c>
      <c r="CV76" s="494">
        <f t="shared" si="78"/>
        <v>0</v>
      </c>
      <c r="CW76" s="494">
        <f t="shared" si="78"/>
        <v>0</v>
      </c>
      <c r="CX76" s="494">
        <f t="shared" si="78"/>
        <v>0</v>
      </c>
      <c r="CY76" s="494">
        <f t="shared" si="78"/>
        <v>0</v>
      </c>
      <c r="CZ76" s="494">
        <f t="shared" si="78"/>
        <v>0</v>
      </c>
      <c r="DA76" s="494">
        <f t="shared" si="78"/>
        <v>0</v>
      </c>
      <c r="DB76" s="494">
        <f t="shared" si="78"/>
        <v>0</v>
      </c>
      <c r="DC76" s="494">
        <f t="shared" si="78"/>
        <v>0</v>
      </c>
      <c r="DD76" s="494">
        <f t="shared" si="78"/>
        <v>0</v>
      </c>
      <c r="DE76" s="494">
        <f t="shared" si="78"/>
        <v>0</v>
      </c>
      <c r="DF76" s="494">
        <f t="shared" si="78"/>
        <v>0</v>
      </c>
      <c r="DG76" s="494">
        <f t="shared" si="78"/>
        <v>0</v>
      </c>
      <c r="DH76" s="494">
        <f t="shared" si="78"/>
        <v>0</v>
      </c>
      <c r="DI76" s="494">
        <f t="shared" si="78"/>
        <v>0</v>
      </c>
      <c r="DJ76" s="494">
        <f t="shared" si="78"/>
        <v>0</v>
      </c>
      <c r="DK76" s="494">
        <f t="shared" si="78"/>
        <v>0</v>
      </c>
      <c r="DL76" s="494">
        <f t="shared" si="78"/>
        <v>0</v>
      </c>
      <c r="DM76" s="494">
        <f t="shared" si="78"/>
        <v>0</v>
      </c>
      <c r="DN76" s="494">
        <f t="shared" si="78"/>
        <v>0</v>
      </c>
      <c r="DO76" s="494">
        <f t="shared" si="78"/>
        <v>0</v>
      </c>
      <c r="DP76" s="494">
        <f t="shared" si="78"/>
        <v>0</v>
      </c>
      <c r="DQ76" s="494">
        <f t="shared" si="78"/>
        <v>0</v>
      </c>
      <c r="DR76" s="494">
        <f t="shared" si="78"/>
        <v>0</v>
      </c>
      <c r="DS76" s="494">
        <f t="shared" si="78"/>
        <v>0</v>
      </c>
      <c r="DT76" s="494">
        <f t="shared" si="78"/>
        <v>0</v>
      </c>
      <c r="DU76" s="494">
        <f t="shared" si="78"/>
        <v>0</v>
      </c>
    </row>
    <row r="77" spans="1:125" ht="11.25" customHeight="1">
      <c r="A77" s="383" t="s">
        <v>266</v>
      </c>
      <c r="B77" s="389" t="s">
        <v>638</v>
      </c>
      <c r="D77" s="397">
        <f t="shared" si="76"/>
        <v>2508106.0285324343</v>
      </c>
      <c r="E77" s="416">
        <f t="shared" ref="E77:T82" si="79">E47-E19</f>
        <v>0</v>
      </c>
      <c r="F77" s="416">
        <f t="shared" si="79"/>
        <v>0</v>
      </c>
      <c r="G77" s="416">
        <f t="shared" si="79"/>
        <v>0</v>
      </c>
      <c r="H77" s="416">
        <f t="shared" si="79"/>
        <v>0</v>
      </c>
      <c r="I77" s="416">
        <f t="shared" si="79"/>
        <v>0</v>
      </c>
      <c r="J77" s="416">
        <f t="shared" si="79"/>
        <v>0</v>
      </c>
      <c r="K77" s="416">
        <f t="shared" si="79"/>
        <v>143732.0159</v>
      </c>
      <c r="L77" s="416">
        <f t="shared" si="79"/>
        <v>143732.0159</v>
      </c>
      <c r="M77" s="416">
        <f t="shared" si="79"/>
        <v>143732.0159</v>
      </c>
      <c r="N77" s="416">
        <f t="shared" si="79"/>
        <v>143732.0159</v>
      </c>
      <c r="O77" s="416">
        <f t="shared" si="79"/>
        <v>143732.0159</v>
      </c>
      <c r="P77" s="416">
        <f t="shared" si="79"/>
        <v>143732.0159</v>
      </c>
      <c r="Q77" s="416">
        <f t="shared" si="79"/>
        <v>143732.0159</v>
      </c>
      <c r="R77" s="416">
        <f t="shared" si="79"/>
        <v>143732.0159</v>
      </c>
      <c r="S77" s="416">
        <f t="shared" si="79"/>
        <v>143732.0159</v>
      </c>
      <c r="T77" s="416">
        <f t="shared" si="79"/>
        <v>143732.0159</v>
      </c>
      <c r="U77" s="416">
        <f t="shared" ref="U77:CF80" si="80">U47-U19</f>
        <v>143732.0159</v>
      </c>
      <c r="V77" s="416">
        <f t="shared" si="80"/>
        <v>143732.0159</v>
      </c>
      <c r="W77" s="416">
        <f t="shared" si="80"/>
        <v>143732.0159</v>
      </c>
      <c r="X77" s="416">
        <f t="shared" si="80"/>
        <v>144769.90549999999</v>
      </c>
      <c r="Y77" s="416">
        <f t="shared" si="80"/>
        <v>144769.90549999999</v>
      </c>
      <c r="Z77" s="416">
        <f t="shared" si="80"/>
        <v>144769.90549999999</v>
      </c>
      <c r="AA77" s="416">
        <f t="shared" si="80"/>
        <v>144769.90549999999</v>
      </c>
      <c r="AB77" s="416">
        <f t="shared" si="80"/>
        <v>144769.90549999999</v>
      </c>
      <c r="AC77" s="416">
        <f t="shared" si="80"/>
        <v>144769.90549999999</v>
      </c>
      <c r="AD77" s="416">
        <f t="shared" si="80"/>
        <v>144769.90549999999</v>
      </c>
      <c r="AE77" s="416">
        <f t="shared" si="80"/>
        <v>144769.90549999999</v>
      </c>
      <c r="AF77" s="416">
        <f t="shared" si="80"/>
        <v>144769.90549999999</v>
      </c>
      <c r="AG77" s="416">
        <f t="shared" si="80"/>
        <v>144769.90549999999</v>
      </c>
      <c r="AH77" s="416">
        <f t="shared" si="80"/>
        <v>144769.90549999999</v>
      </c>
      <c r="AI77" s="416">
        <f t="shared" si="80"/>
        <v>144769.90549999999</v>
      </c>
      <c r="AJ77" s="416">
        <f t="shared" si="80"/>
        <v>144769.90549999999</v>
      </c>
      <c r="AK77" s="416">
        <f t="shared" si="80"/>
        <v>144769.90549999999</v>
      </c>
      <c r="AL77" s="416">
        <f t="shared" si="80"/>
        <v>144769.90549999999</v>
      </c>
      <c r="AM77" s="416">
        <f t="shared" si="80"/>
        <v>144769.90549999999</v>
      </c>
      <c r="AN77" s="416">
        <f t="shared" si="80"/>
        <v>144769.90549999999</v>
      </c>
      <c r="AO77" s="416">
        <f t="shared" si="80"/>
        <v>144769.90549999999</v>
      </c>
      <c r="AP77" s="416">
        <f t="shared" si="80"/>
        <v>144769.90549999999</v>
      </c>
      <c r="AQ77" s="416">
        <f t="shared" si="80"/>
        <v>144769.90549999999</v>
      </c>
      <c r="AR77" s="416">
        <f t="shared" si="80"/>
        <v>144769.90549999999</v>
      </c>
      <c r="AS77" s="416">
        <f t="shared" si="80"/>
        <v>144769.90549999999</v>
      </c>
      <c r="AT77" s="416">
        <f t="shared" si="80"/>
        <v>144769.90549999999</v>
      </c>
      <c r="AU77" s="416">
        <f t="shared" si="80"/>
        <v>144769.90549999999</v>
      </c>
      <c r="AV77" s="416">
        <f t="shared" si="80"/>
        <v>144769.90549999999</v>
      </c>
      <c r="AW77" s="416">
        <f t="shared" si="80"/>
        <v>144769.90549999999</v>
      </c>
      <c r="AX77" s="416">
        <f t="shared" si="80"/>
        <v>144769.90549999999</v>
      </c>
      <c r="AY77" s="416">
        <f t="shared" si="80"/>
        <v>144769.90549999999</v>
      </c>
      <c r="AZ77" s="416">
        <f t="shared" si="80"/>
        <v>144769.90549999999</v>
      </c>
      <c r="BA77" s="416">
        <f t="shared" si="80"/>
        <v>144769.90549999999</v>
      </c>
      <c r="BB77" s="416">
        <f t="shared" si="80"/>
        <v>144769.90549999999</v>
      </c>
      <c r="BC77" s="416">
        <f t="shared" si="80"/>
        <v>144769.90549999999</v>
      </c>
      <c r="BD77" s="416">
        <f t="shared" si="80"/>
        <v>144769.90549999999</v>
      </c>
      <c r="BE77" s="416">
        <f t="shared" si="80"/>
        <v>144769.90549999999</v>
      </c>
      <c r="BF77" s="416">
        <f t="shared" si="80"/>
        <v>144769.90549999999</v>
      </c>
      <c r="BG77" s="416">
        <f t="shared" si="80"/>
        <v>144769.90549999999</v>
      </c>
      <c r="BH77" s="416">
        <f t="shared" si="80"/>
        <v>144769.90549999999</v>
      </c>
      <c r="BI77" s="416">
        <f t="shared" si="80"/>
        <v>144769.90549999999</v>
      </c>
      <c r="BJ77" s="416">
        <f t="shared" si="80"/>
        <v>144769.90549999999</v>
      </c>
      <c r="BK77" s="416">
        <f t="shared" si="80"/>
        <v>144769.90549999999</v>
      </c>
      <c r="BL77" s="416">
        <f t="shared" si="80"/>
        <v>144769.90549999999</v>
      </c>
      <c r="BM77" s="416">
        <f t="shared" si="80"/>
        <v>0</v>
      </c>
      <c r="BN77" s="416">
        <f t="shared" si="80"/>
        <v>0</v>
      </c>
      <c r="BO77" s="416">
        <f t="shared" si="80"/>
        <v>0</v>
      </c>
      <c r="BP77" s="416">
        <f t="shared" si="80"/>
        <v>0</v>
      </c>
      <c r="BQ77" s="416">
        <f t="shared" si="80"/>
        <v>0</v>
      </c>
      <c r="BR77" s="416">
        <f t="shared" si="80"/>
        <v>0</v>
      </c>
      <c r="BS77" s="416">
        <f t="shared" si="80"/>
        <v>0</v>
      </c>
      <c r="BT77" s="416">
        <f t="shared" si="80"/>
        <v>0</v>
      </c>
      <c r="BU77" s="416">
        <f t="shared" si="80"/>
        <v>0</v>
      </c>
      <c r="BV77" s="416">
        <f t="shared" si="80"/>
        <v>0</v>
      </c>
      <c r="BW77" s="416">
        <f t="shared" si="80"/>
        <v>0</v>
      </c>
      <c r="BX77" s="416">
        <f t="shared" si="80"/>
        <v>0</v>
      </c>
      <c r="BY77" s="416">
        <f t="shared" si="80"/>
        <v>0</v>
      </c>
      <c r="BZ77" s="416">
        <f t="shared" si="80"/>
        <v>0</v>
      </c>
      <c r="CA77" s="416">
        <f t="shared" si="80"/>
        <v>0</v>
      </c>
      <c r="CB77" s="416">
        <f t="shared" si="80"/>
        <v>0</v>
      </c>
      <c r="CC77" s="416">
        <f t="shared" si="80"/>
        <v>0</v>
      </c>
      <c r="CD77" s="416">
        <f t="shared" si="80"/>
        <v>0</v>
      </c>
      <c r="CE77" s="416">
        <f t="shared" si="80"/>
        <v>0</v>
      </c>
      <c r="CF77" s="416">
        <f t="shared" si="80"/>
        <v>0</v>
      </c>
      <c r="CG77" s="416">
        <f t="shared" ref="CG77:DU80" si="81">CG47-CG19</f>
        <v>0</v>
      </c>
      <c r="CH77" s="416">
        <f t="shared" si="81"/>
        <v>0</v>
      </c>
      <c r="CI77" s="416">
        <f t="shared" si="81"/>
        <v>0</v>
      </c>
      <c r="CJ77" s="416">
        <f t="shared" si="81"/>
        <v>0</v>
      </c>
      <c r="CK77" s="416">
        <f t="shared" si="81"/>
        <v>0</v>
      </c>
      <c r="CL77" s="416">
        <f t="shared" si="81"/>
        <v>0</v>
      </c>
      <c r="CM77" s="416">
        <f t="shared" si="81"/>
        <v>0</v>
      </c>
      <c r="CN77" s="416">
        <f t="shared" si="81"/>
        <v>0</v>
      </c>
      <c r="CO77" s="416">
        <f t="shared" si="81"/>
        <v>0</v>
      </c>
      <c r="CP77" s="416">
        <f t="shared" si="81"/>
        <v>0</v>
      </c>
      <c r="CQ77" s="416">
        <f t="shared" si="81"/>
        <v>0</v>
      </c>
      <c r="CR77" s="416">
        <f t="shared" si="81"/>
        <v>0</v>
      </c>
      <c r="CS77" s="416">
        <f t="shared" si="81"/>
        <v>0</v>
      </c>
      <c r="CT77" s="416">
        <f t="shared" si="81"/>
        <v>0</v>
      </c>
      <c r="CU77" s="416">
        <f t="shared" si="81"/>
        <v>0</v>
      </c>
      <c r="CV77" s="416">
        <f t="shared" si="81"/>
        <v>0</v>
      </c>
      <c r="CW77" s="416">
        <f t="shared" si="81"/>
        <v>0</v>
      </c>
      <c r="CX77" s="416">
        <f t="shared" si="81"/>
        <v>0</v>
      </c>
      <c r="CY77" s="416">
        <f t="shared" si="81"/>
        <v>0</v>
      </c>
      <c r="CZ77" s="416">
        <f t="shared" si="81"/>
        <v>0</v>
      </c>
      <c r="DA77" s="416">
        <f t="shared" si="81"/>
        <v>0</v>
      </c>
      <c r="DB77" s="416">
        <f t="shared" si="81"/>
        <v>0</v>
      </c>
      <c r="DC77" s="416">
        <f t="shared" si="81"/>
        <v>0</v>
      </c>
      <c r="DD77" s="416">
        <f t="shared" si="81"/>
        <v>0</v>
      </c>
      <c r="DE77" s="416">
        <f t="shared" si="81"/>
        <v>0</v>
      </c>
      <c r="DF77" s="416">
        <f t="shared" si="81"/>
        <v>0</v>
      </c>
      <c r="DG77" s="416">
        <f t="shared" si="81"/>
        <v>0</v>
      </c>
      <c r="DH77" s="416">
        <f t="shared" si="81"/>
        <v>0</v>
      </c>
      <c r="DI77" s="416">
        <f t="shared" si="81"/>
        <v>0</v>
      </c>
      <c r="DJ77" s="416">
        <f t="shared" si="81"/>
        <v>0</v>
      </c>
      <c r="DK77" s="416">
        <f t="shared" si="81"/>
        <v>0</v>
      </c>
      <c r="DL77" s="416">
        <f t="shared" si="81"/>
        <v>0</v>
      </c>
      <c r="DM77" s="416">
        <f t="shared" si="81"/>
        <v>0</v>
      </c>
      <c r="DN77" s="416">
        <f t="shared" si="81"/>
        <v>0</v>
      </c>
      <c r="DO77" s="416">
        <f t="shared" si="81"/>
        <v>0</v>
      </c>
      <c r="DP77" s="416">
        <f t="shared" si="81"/>
        <v>0</v>
      </c>
      <c r="DQ77" s="416">
        <f t="shared" si="81"/>
        <v>0</v>
      </c>
      <c r="DR77" s="416">
        <f t="shared" si="81"/>
        <v>0</v>
      </c>
      <c r="DS77" s="416">
        <f t="shared" si="81"/>
        <v>0</v>
      </c>
      <c r="DT77" s="416">
        <f t="shared" si="81"/>
        <v>0</v>
      </c>
      <c r="DU77" s="416">
        <f t="shared" si="81"/>
        <v>0</v>
      </c>
    </row>
    <row r="78" spans="1:125" ht="11.25" customHeight="1">
      <c r="A78" s="383" t="s">
        <v>240</v>
      </c>
      <c r="B78" s="389" t="s">
        <v>638</v>
      </c>
      <c r="D78" s="397">
        <f t="shared" si="76"/>
        <v>-146907.75023059343</v>
      </c>
      <c r="E78" s="416">
        <f t="shared" si="79"/>
        <v>0</v>
      </c>
      <c r="F78" s="416">
        <f t="shared" ref="F78:BQ81" si="82">F48-F20</f>
        <v>0</v>
      </c>
      <c r="G78" s="416">
        <f t="shared" si="82"/>
        <v>0</v>
      </c>
      <c r="H78" s="416">
        <f t="shared" si="82"/>
        <v>0</v>
      </c>
      <c r="I78" s="416">
        <f t="shared" si="82"/>
        <v>0</v>
      </c>
      <c r="J78" s="416">
        <f t="shared" si="82"/>
        <v>0</v>
      </c>
      <c r="K78" s="416">
        <f t="shared" si="82"/>
        <v>0</v>
      </c>
      <c r="L78" s="416">
        <f t="shared" si="82"/>
        <v>0</v>
      </c>
      <c r="M78" s="416">
        <f t="shared" si="82"/>
        <v>0</v>
      </c>
      <c r="N78" s="416">
        <f t="shared" si="82"/>
        <v>0</v>
      </c>
      <c r="O78" s="416">
        <f t="shared" si="82"/>
        <v>0</v>
      </c>
      <c r="P78" s="416">
        <f t="shared" si="82"/>
        <v>0</v>
      </c>
      <c r="Q78" s="416">
        <f t="shared" si="82"/>
        <v>0</v>
      </c>
      <c r="R78" s="416">
        <f t="shared" si="82"/>
        <v>0</v>
      </c>
      <c r="S78" s="416">
        <f t="shared" si="82"/>
        <v>0</v>
      </c>
      <c r="T78" s="416">
        <f t="shared" si="82"/>
        <v>0</v>
      </c>
      <c r="U78" s="416">
        <f t="shared" si="82"/>
        <v>0</v>
      </c>
      <c r="V78" s="416">
        <f t="shared" si="82"/>
        <v>0</v>
      </c>
      <c r="W78" s="416">
        <f t="shared" si="82"/>
        <v>0</v>
      </c>
      <c r="X78" s="416">
        <f t="shared" si="82"/>
        <v>0</v>
      </c>
      <c r="Y78" s="416">
        <f t="shared" si="82"/>
        <v>0</v>
      </c>
      <c r="Z78" s="416">
        <f t="shared" si="82"/>
        <v>0</v>
      </c>
      <c r="AA78" s="416">
        <f t="shared" si="82"/>
        <v>0</v>
      </c>
      <c r="AB78" s="416">
        <f t="shared" si="82"/>
        <v>0</v>
      </c>
      <c r="AC78" s="416">
        <f t="shared" si="82"/>
        <v>0</v>
      </c>
      <c r="AD78" s="416">
        <f t="shared" si="82"/>
        <v>-20982.594875000003</v>
      </c>
      <c r="AE78" s="416">
        <f t="shared" si="82"/>
        <v>-20982.594875000003</v>
      </c>
      <c r="AF78" s="416">
        <f t="shared" si="82"/>
        <v>-20982.594875000003</v>
      </c>
      <c r="AG78" s="416">
        <f t="shared" si="82"/>
        <v>-20982.594875000003</v>
      </c>
      <c r="AH78" s="416">
        <f t="shared" si="82"/>
        <v>-20982.594875000003</v>
      </c>
      <c r="AI78" s="416">
        <f t="shared" si="82"/>
        <v>-20982.594875000003</v>
      </c>
      <c r="AJ78" s="416">
        <f t="shared" si="82"/>
        <v>-20982.594875000003</v>
      </c>
      <c r="AK78" s="416">
        <f t="shared" si="82"/>
        <v>-20982.594875000003</v>
      </c>
      <c r="AL78" s="416">
        <f t="shared" si="82"/>
        <v>-20982.594875000003</v>
      </c>
      <c r="AM78" s="416">
        <f t="shared" si="82"/>
        <v>-20982.594875000003</v>
      </c>
      <c r="AN78" s="416">
        <f t="shared" si="82"/>
        <v>-20982.594875000003</v>
      </c>
      <c r="AO78" s="416">
        <f t="shared" si="82"/>
        <v>-20982.594875000003</v>
      </c>
      <c r="AP78" s="416">
        <f t="shared" si="82"/>
        <v>-20982.594875000003</v>
      </c>
      <c r="AQ78" s="416">
        <f t="shared" si="82"/>
        <v>-20982.594875000003</v>
      </c>
      <c r="AR78" s="416">
        <f t="shared" si="82"/>
        <v>-20982.594875000003</v>
      </c>
      <c r="AS78" s="416">
        <f t="shared" si="82"/>
        <v>-20982.594875000003</v>
      </c>
      <c r="AT78" s="416">
        <f t="shared" si="82"/>
        <v>-20982.594875000003</v>
      </c>
      <c r="AU78" s="416">
        <f t="shared" si="82"/>
        <v>-20982.594875000003</v>
      </c>
      <c r="AV78" s="416">
        <f t="shared" si="82"/>
        <v>-20982.594875000003</v>
      </c>
      <c r="AW78" s="416">
        <f t="shared" si="82"/>
        <v>-20982.594875000003</v>
      </c>
      <c r="AX78" s="416">
        <f t="shared" si="82"/>
        <v>-20982.594875000003</v>
      </c>
      <c r="AY78" s="416">
        <f t="shared" si="82"/>
        <v>-20982.594875000003</v>
      </c>
      <c r="AZ78" s="416">
        <f t="shared" si="82"/>
        <v>-20982.594875000003</v>
      </c>
      <c r="BA78" s="416">
        <f t="shared" si="82"/>
        <v>-20982.594875000003</v>
      </c>
      <c r="BB78" s="416">
        <f t="shared" si="82"/>
        <v>-20982.594875000003</v>
      </c>
      <c r="BC78" s="416">
        <f t="shared" si="82"/>
        <v>-20982.594875000003</v>
      </c>
      <c r="BD78" s="416">
        <f t="shared" si="82"/>
        <v>-20982.594875000003</v>
      </c>
      <c r="BE78" s="416">
        <f t="shared" si="82"/>
        <v>-20982.594875000003</v>
      </c>
      <c r="BF78" s="416">
        <f t="shared" si="82"/>
        <v>-20982.594875000003</v>
      </c>
      <c r="BG78" s="416">
        <f t="shared" si="82"/>
        <v>-20982.594875000003</v>
      </c>
      <c r="BH78" s="416">
        <f t="shared" si="82"/>
        <v>-20982.594875000003</v>
      </c>
      <c r="BI78" s="416">
        <f t="shared" si="82"/>
        <v>-20982.594875000003</v>
      </c>
      <c r="BJ78" s="416">
        <f t="shared" si="82"/>
        <v>-20982.594875000003</v>
      </c>
      <c r="BK78" s="416">
        <f t="shared" si="82"/>
        <v>-20982.594875000003</v>
      </c>
      <c r="BL78" s="416">
        <f t="shared" si="82"/>
        <v>-20982.594875000003</v>
      </c>
      <c r="BM78" s="416">
        <f t="shared" si="82"/>
        <v>0</v>
      </c>
      <c r="BN78" s="416">
        <f t="shared" si="82"/>
        <v>0</v>
      </c>
      <c r="BO78" s="416">
        <f t="shared" si="82"/>
        <v>0</v>
      </c>
      <c r="BP78" s="416">
        <f t="shared" si="82"/>
        <v>0</v>
      </c>
      <c r="BQ78" s="416">
        <f t="shared" si="82"/>
        <v>0</v>
      </c>
      <c r="BR78" s="416">
        <f t="shared" si="80"/>
        <v>0</v>
      </c>
      <c r="BS78" s="416">
        <f t="shared" si="80"/>
        <v>0</v>
      </c>
      <c r="BT78" s="416">
        <f t="shared" si="80"/>
        <v>0</v>
      </c>
      <c r="BU78" s="416">
        <f t="shared" si="80"/>
        <v>0</v>
      </c>
      <c r="BV78" s="416">
        <f t="shared" si="80"/>
        <v>0</v>
      </c>
      <c r="BW78" s="416">
        <f t="shared" si="80"/>
        <v>0</v>
      </c>
      <c r="BX78" s="416">
        <f t="shared" si="80"/>
        <v>0</v>
      </c>
      <c r="BY78" s="416">
        <f t="shared" si="80"/>
        <v>0</v>
      </c>
      <c r="BZ78" s="416">
        <f t="shared" si="80"/>
        <v>0</v>
      </c>
      <c r="CA78" s="416">
        <f t="shared" si="80"/>
        <v>0</v>
      </c>
      <c r="CB78" s="416">
        <f t="shared" si="80"/>
        <v>0</v>
      </c>
      <c r="CC78" s="416">
        <f t="shared" si="80"/>
        <v>0</v>
      </c>
      <c r="CD78" s="416">
        <f t="shared" si="80"/>
        <v>0</v>
      </c>
      <c r="CE78" s="416">
        <f t="shared" si="80"/>
        <v>0</v>
      </c>
      <c r="CF78" s="416">
        <f t="shared" si="80"/>
        <v>0</v>
      </c>
      <c r="CG78" s="416">
        <f t="shared" si="81"/>
        <v>0</v>
      </c>
      <c r="CH78" s="416">
        <f t="shared" si="81"/>
        <v>0</v>
      </c>
      <c r="CI78" s="416">
        <f t="shared" si="81"/>
        <v>0</v>
      </c>
      <c r="CJ78" s="416">
        <f t="shared" si="81"/>
        <v>0</v>
      </c>
      <c r="CK78" s="416">
        <f t="shared" si="81"/>
        <v>0</v>
      </c>
      <c r="CL78" s="416">
        <f t="shared" si="81"/>
        <v>0</v>
      </c>
      <c r="CM78" s="416">
        <f t="shared" si="81"/>
        <v>0</v>
      </c>
      <c r="CN78" s="416">
        <f t="shared" si="81"/>
        <v>0</v>
      </c>
      <c r="CO78" s="416">
        <f t="shared" si="81"/>
        <v>0</v>
      </c>
      <c r="CP78" s="416">
        <f t="shared" si="81"/>
        <v>0</v>
      </c>
      <c r="CQ78" s="416">
        <f t="shared" si="81"/>
        <v>0</v>
      </c>
      <c r="CR78" s="416">
        <f t="shared" si="81"/>
        <v>0</v>
      </c>
      <c r="CS78" s="416">
        <f t="shared" si="81"/>
        <v>0</v>
      </c>
      <c r="CT78" s="416">
        <f t="shared" si="81"/>
        <v>0</v>
      </c>
      <c r="CU78" s="416">
        <f t="shared" si="81"/>
        <v>0</v>
      </c>
      <c r="CV78" s="416">
        <f t="shared" si="81"/>
        <v>0</v>
      </c>
      <c r="CW78" s="416">
        <f t="shared" si="81"/>
        <v>0</v>
      </c>
      <c r="CX78" s="416">
        <f t="shared" si="81"/>
        <v>0</v>
      </c>
      <c r="CY78" s="416">
        <f t="shared" si="81"/>
        <v>0</v>
      </c>
      <c r="CZ78" s="416">
        <f t="shared" si="81"/>
        <v>0</v>
      </c>
      <c r="DA78" s="416">
        <f t="shared" si="81"/>
        <v>0</v>
      </c>
      <c r="DB78" s="416">
        <f t="shared" si="81"/>
        <v>0</v>
      </c>
      <c r="DC78" s="416">
        <f t="shared" si="81"/>
        <v>0</v>
      </c>
      <c r="DD78" s="416">
        <f t="shared" si="81"/>
        <v>0</v>
      </c>
      <c r="DE78" s="416">
        <f t="shared" si="81"/>
        <v>0</v>
      </c>
      <c r="DF78" s="416">
        <f t="shared" si="81"/>
        <v>0</v>
      </c>
      <c r="DG78" s="416">
        <f t="shared" si="81"/>
        <v>0</v>
      </c>
      <c r="DH78" s="416">
        <f t="shared" si="81"/>
        <v>0</v>
      </c>
      <c r="DI78" s="416">
        <f t="shared" si="81"/>
        <v>0</v>
      </c>
      <c r="DJ78" s="416">
        <f t="shared" si="81"/>
        <v>0</v>
      </c>
      <c r="DK78" s="416">
        <f t="shared" si="81"/>
        <v>0</v>
      </c>
      <c r="DL78" s="416">
        <f t="shared" si="81"/>
        <v>0</v>
      </c>
      <c r="DM78" s="416">
        <f t="shared" si="81"/>
        <v>0</v>
      </c>
      <c r="DN78" s="416">
        <f t="shared" si="81"/>
        <v>0</v>
      </c>
      <c r="DO78" s="416">
        <f t="shared" si="81"/>
        <v>0</v>
      </c>
      <c r="DP78" s="416">
        <f t="shared" si="81"/>
        <v>0</v>
      </c>
      <c r="DQ78" s="416">
        <f t="shared" si="81"/>
        <v>0</v>
      </c>
      <c r="DR78" s="416">
        <f t="shared" si="81"/>
        <v>0</v>
      </c>
      <c r="DS78" s="416">
        <f t="shared" si="81"/>
        <v>0</v>
      </c>
      <c r="DT78" s="416">
        <f t="shared" si="81"/>
        <v>0</v>
      </c>
      <c r="DU78" s="416">
        <f t="shared" si="81"/>
        <v>0</v>
      </c>
    </row>
    <row r="79" spans="1:125" ht="11.25" customHeight="1">
      <c r="A79" s="383" t="s">
        <v>243</v>
      </c>
      <c r="B79" s="389" t="s">
        <v>638</v>
      </c>
      <c r="D79" s="397">
        <f t="shared" si="76"/>
        <v>-199148.92637283064</v>
      </c>
      <c r="E79" s="416">
        <f t="shared" si="79"/>
        <v>-8802.75</v>
      </c>
      <c r="F79" s="416">
        <f t="shared" si="82"/>
        <v>-8802.75</v>
      </c>
      <c r="G79" s="416">
        <f t="shared" si="82"/>
        <v>-8802.75</v>
      </c>
      <c r="H79" s="416">
        <f t="shared" si="82"/>
        <v>-8802.75</v>
      </c>
      <c r="I79" s="416">
        <f t="shared" si="82"/>
        <v>-8802.75</v>
      </c>
      <c r="J79" s="416">
        <f t="shared" si="82"/>
        <v>-8802.75</v>
      </c>
      <c r="K79" s="416">
        <f t="shared" si="82"/>
        <v>-8802.75</v>
      </c>
      <c r="L79" s="416">
        <f t="shared" si="82"/>
        <v>-8802.75</v>
      </c>
      <c r="M79" s="416">
        <f t="shared" si="82"/>
        <v>-8802.75</v>
      </c>
      <c r="N79" s="416">
        <f t="shared" si="82"/>
        <v>-8802.75</v>
      </c>
      <c r="O79" s="416">
        <f t="shared" si="82"/>
        <v>-8802.75</v>
      </c>
      <c r="P79" s="416">
        <f t="shared" si="82"/>
        <v>-8802.75</v>
      </c>
      <c r="Q79" s="416">
        <f t="shared" si="82"/>
        <v>-8802.75</v>
      </c>
      <c r="R79" s="416">
        <f t="shared" si="82"/>
        <v>-8802.75</v>
      </c>
      <c r="S79" s="416">
        <f t="shared" si="82"/>
        <v>-8802.75</v>
      </c>
      <c r="T79" s="416">
        <f t="shared" si="82"/>
        <v>-8802.75</v>
      </c>
      <c r="U79" s="416">
        <f t="shared" si="82"/>
        <v>-8802.75</v>
      </c>
      <c r="V79" s="416">
        <f t="shared" si="82"/>
        <v>-8802.75</v>
      </c>
      <c r="W79" s="416">
        <f t="shared" si="82"/>
        <v>-8802.75</v>
      </c>
      <c r="X79" s="416">
        <f t="shared" si="82"/>
        <v>-8802.75</v>
      </c>
      <c r="Y79" s="416">
        <f t="shared" si="82"/>
        <v>-8802.75</v>
      </c>
      <c r="Z79" s="416">
        <f t="shared" si="82"/>
        <v>-8802.75</v>
      </c>
      <c r="AA79" s="416">
        <f t="shared" si="82"/>
        <v>-8802.75</v>
      </c>
      <c r="AB79" s="416">
        <f t="shared" si="82"/>
        <v>-8802.75</v>
      </c>
      <c r="AC79" s="416">
        <f t="shared" si="82"/>
        <v>-8802.75</v>
      </c>
      <c r="AD79" s="416">
        <f t="shared" si="82"/>
        <v>-8802.75</v>
      </c>
      <c r="AE79" s="416">
        <f t="shared" si="82"/>
        <v>-8802.75</v>
      </c>
      <c r="AF79" s="416">
        <f t="shared" si="82"/>
        <v>-8802.75</v>
      </c>
      <c r="AG79" s="416">
        <f t="shared" si="82"/>
        <v>-8802.75</v>
      </c>
      <c r="AH79" s="416">
        <f t="shared" si="82"/>
        <v>-8802.75</v>
      </c>
      <c r="AI79" s="416">
        <f t="shared" si="82"/>
        <v>-8802.75</v>
      </c>
      <c r="AJ79" s="416">
        <f t="shared" si="82"/>
        <v>-8802.75</v>
      </c>
      <c r="AK79" s="416">
        <f t="shared" si="82"/>
        <v>-8802.75</v>
      </c>
      <c r="AL79" s="416">
        <f t="shared" si="82"/>
        <v>-8802.75</v>
      </c>
      <c r="AM79" s="416">
        <f t="shared" si="82"/>
        <v>-8802.75</v>
      </c>
      <c r="AN79" s="416">
        <f t="shared" si="82"/>
        <v>-8802.75</v>
      </c>
      <c r="AO79" s="416">
        <f t="shared" si="82"/>
        <v>-8802.75</v>
      </c>
      <c r="AP79" s="416">
        <f t="shared" si="82"/>
        <v>-8802.75</v>
      </c>
      <c r="AQ79" s="416">
        <f t="shared" si="82"/>
        <v>-8802.75</v>
      </c>
      <c r="AR79" s="416">
        <f t="shared" si="82"/>
        <v>-8802.75</v>
      </c>
      <c r="AS79" s="416">
        <f t="shared" si="82"/>
        <v>-8802.75</v>
      </c>
      <c r="AT79" s="416">
        <f t="shared" si="82"/>
        <v>-8802.75</v>
      </c>
      <c r="AU79" s="416">
        <f t="shared" si="82"/>
        <v>-8802.75</v>
      </c>
      <c r="AV79" s="416">
        <f t="shared" si="82"/>
        <v>-8802.75</v>
      </c>
      <c r="AW79" s="416">
        <f t="shared" si="82"/>
        <v>-8802.75</v>
      </c>
      <c r="AX79" s="416">
        <f t="shared" si="82"/>
        <v>-8802.75</v>
      </c>
      <c r="AY79" s="416">
        <f t="shared" si="82"/>
        <v>-8802.75</v>
      </c>
      <c r="AZ79" s="416">
        <f t="shared" si="82"/>
        <v>-8802.75</v>
      </c>
      <c r="BA79" s="416">
        <f t="shared" si="82"/>
        <v>-8802.75</v>
      </c>
      <c r="BB79" s="416">
        <f t="shared" si="82"/>
        <v>-8802.75</v>
      </c>
      <c r="BC79" s="416">
        <f t="shared" si="82"/>
        <v>-8802.75</v>
      </c>
      <c r="BD79" s="416">
        <f t="shared" si="82"/>
        <v>-8802.75</v>
      </c>
      <c r="BE79" s="416">
        <f t="shared" si="82"/>
        <v>-8802.75</v>
      </c>
      <c r="BF79" s="416">
        <f t="shared" si="82"/>
        <v>-8802.75</v>
      </c>
      <c r="BG79" s="416">
        <f t="shared" si="82"/>
        <v>-8802.75</v>
      </c>
      <c r="BH79" s="416">
        <f t="shared" si="82"/>
        <v>-8802.75</v>
      </c>
      <c r="BI79" s="416">
        <f t="shared" si="82"/>
        <v>-8802.75</v>
      </c>
      <c r="BJ79" s="416">
        <f t="shared" si="82"/>
        <v>-8802.75</v>
      </c>
      <c r="BK79" s="416">
        <f t="shared" si="82"/>
        <v>-8802.75</v>
      </c>
      <c r="BL79" s="416">
        <f t="shared" si="82"/>
        <v>-8802.75</v>
      </c>
      <c r="BM79" s="416">
        <f t="shared" si="82"/>
        <v>0</v>
      </c>
      <c r="BN79" s="416">
        <f t="shared" si="82"/>
        <v>0</v>
      </c>
      <c r="BO79" s="416">
        <f t="shared" si="82"/>
        <v>0</v>
      </c>
      <c r="BP79" s="416">
        <f t="shared" si="82"/>
        <v>0</v>
      </c>
      <c r="BQ79" s="416">
        <f t="shared" si="82"/>
        <v>0</v>
      </c>
      <c r="BR79" s="416">
        <f t="shared" si="80"/>
        <v>0</v>
      </c>
      <c r="BS79" s="416">
        <f t="shared" si="80"/>
        <v>0</v>
      </c>
      <c r="BT79" s="416">
        <f t="shared" si="80"/>
        <v>0</v>
      </c>
      <c r="BU79" s="416">
        <f t="shared" si="80"/>
        <v>0</v>
      </c>
      <c r="BV79" s="416">
        <f t="shared" si="80"/>
        <v>0</v>
      </c>
      <c r="BW79" s="416">
        <f t="shared" si="80"/>
        <v>0</v>
      </c>
      <c r="BX79" s="416">
        <f t="shared" si="80"/>
        <v>0</v>
      </c>
      <c r="BY79" s="416">
        <f t="shared" si="80"/>
        <v>0</v>
      </c>
      <c r="BZ79" s="416">
        <f t="shared" si="80"/>
        <v>0</v>
      </c>
      <c r="CA79" s="416">
        <f t="shared" si="80"/>
        <v>0</v>
      </c>
      <c r="CB79" s="416">
        <f t="shared" si="80"/>
        <v>0</v>
      </c>
      <c r="CC79" s="416">
        <f t="shared" si="80"/>
        <v>0</v>
      </c>
      <c r="CD79" s="416">
        <f t="shared" si="80"/>
        <v>0</v>
      </c>
      <c r="CE79" s="416">
        <f t="shared" si="80"/>
        <v>0</v>
      </c>
      <c r="CF79" s="416">
        <f t="shared" si="80"/>
        <v>0</v>
      </c>
      <c r="CG79" s="416">
        <f t="shared" si="81"/>
        <v>0</v>
      </c>
      <c r="CH79" s="416">
        <f t="shared" si="81"/>
        <v>0</v>
      </c>
      <c r="CI79" s="416">
        <f t="shared" si="81"/>
        <v>0</v>
      </c>
      <c r="CJ79" s="416">
        <f t="shared" si="81"/>
        <v>0</v>
      </c>
      <c r="CK79" s="416">
        <f t="shared" si="81"/>
        <v>0</v>
      </c>
      <c r="CL79" s="416">
        <f t="shared" si="81"/>
        <v>0</v>
      </c>
      <c r="CM79" s="416">
        <f t="shared" si="81"/>
        <v>0</v>
      </c>
      <c r="CN79" s="416">
        <f t="shared" si="81"/>
        <v>0</v>
      </c>
      <c r="CO79" s="416">
        <f t="shared" si="81"/>
        <v>0</v>
      </c>
      <c r="CP79" s="416">
        <f t="shared" si="81"/>
        <v>0</v>
      </c>
      <c r="CQ79" s="416">
        <f t="shared" si="81"/>
        <v>0</v>
      </c>
      <c r="CR79" s="416">
        <f t="shared" si="81"/>
        <v>0</v>
      </c>
      <c r="CS79" s="416">
        <f t="shared" si="81"/>
        <v>0</v>
      </c>
      <c r="CT79" s="416">
        <f t="shared" si="81"/>
        <v>0</v>
      </c>
      <c r="CU79" s="416">
        <f t="shared" si="81"/>
        <v>0</v>
      </c>
      <c r="CV79" s="416">
        <f t="shared" si="81"/>
        <v>0</v>
      </c>
      <c r="CW79" s="416">
        <f t="shared" si="81"/>
        <v>0</v>
      </c>
      <c r="CX79" s="416">
        <f t="shared" si="81"/>
        <v>0</v>
      </c>
      <c r="CY79" s="416">
        <f t="shared" si="81"/>
        <v>0</v>
      </c>
      <c r="CZ79" s="416">
        <f t="shared" si="81"/>
        <v>0</v>
      </c>
      <c r="DA79" s="416">
        <f t="shared" si="81"/>
        <v>0</v>
      </c>
      <c r="DB79" s="416">
        <f t="shared" si="81"/>
        <v>0</v>
      </c>
      <c r="DC79" s="416">
        <f t="shared" si="81"/>
        <v>0</v>
      </c>
      <c r="DD79" s="416">
        <f t="shared" si="81"/>
        <v>0</v>
      </c>
      <c r="DE79" s="416">
        <f t="shared" si="81"/>
        <v>0</v>
      </c>
      <c r="DF79" s="416">
        <f t="shared" si="81"/>
        <v>0</v>
      </c>
      <c r="DG79" s="416">
        <f t="shared" si="81"/>
        <v>0</v>
      </c>
      <c r="DH79" s="416">
        <f t="shared" si="81"/>
        <v>0</v>
      </c>
      <c r="DI79" s="416">
        <f t="shared" si="81"/>
        <v>0</v>
      </c>
      <c r="DJ79" s="416">
        <f t="shared" si="81"/>
        <v>0</v>
      </c>
      <c r="DK79" s="416">
        <f t="shared" si="81"/>
        <v>0</v>
      </c>
      <c r="DL79" s="416">
        <f t="shared" si="81"/>
        <v>0</v>
      </c>
      <c r="DM79" s="416">
        <f t="shared" si="81"/>
        <v>0</v>
      </c>
      <c r="DN79" s="416">
        <f t="shared" si="81"/>
        <v>0</v>
      </c>
      <c r="DO79" s="416">
        <f t="shared" si="81"/>
        <v>0</v>
      </c>
      <c r="DP79" s="416">
        <f t="shared" si="81"/>
        <v>0</v>
      </c>
      <c r="DQ79" s="416">
        <f t="shared" si="81"/>
        <v>0</v>
      </c>
      <c r="DR79" s="416">
        <f t="shared" si="81"/>
        <v>0</v>
      </c>
      <c r="DS79" s="416">
        <f t="shared" si="81"/>
        <v>0</v>
      </c>
      <c r="DT79" s="416">
        <f t="shared" si="81"/>
        <v>0</v>
      </c>
      <c r="DU79" s="416">
        <f t="shared" si="81"/>
        <v>0</v>
      </c>
    </row>
    <row r="80" spans="1:125" ht="11.25" customHeight="1">
      <c r="A80" s="383" t="s">
        <v>245</v>
      </c>
      <c r="B80" s="389" t="s">
        <v>638</v>
      </c>
      <c r="D80" s="397">
        <f t="shared" si="76"/>
        <v>-94077.504655406316</v>
      </c>
      <c r="E80" s="416">
        <f t="shared" si="79"/>
        <v>-6949.3200000000015</v>
      </c>
      <c r="F80" s="416">
        <f t="shared" si="82"/>
        <v>-6949.3200000000015</v>
      </c>
      <c r="G80" s="416">
        <f t="shared" si="82"/>
        <v>-6949.3200000000015</v>
      </c>
      <c r="H80" s="416">
        <f t="shared" si="82"/>
        <v>-6949.3200000000015</v>
      </c>
      <c r="I80" s="416">
        <f t="shared" si="82"/>
        <v>-6949.3200000000015</v>
      </c>
      <c r="J80" s="416">
        <f t="shared" si="82"/>
        <v>-3474.6600000000008</v>
      </c>
      <c r="K80" s="416">
        <f t="shared" si="82"/>
        <v>-3474.6600000000008</v>
      </c>
      <c r="L80" s="416">
        <f t="shared" si="82"/>
        <v>-3474.6600000000008</v>
      </c>
      <c r="M80" s="416">
        <f t="shared" si="82"/>
        <v>-3474.6600000000008</v>
      </c>
      <c r="N80" s="416">
        <f t="shared" si="82"/>
        <v>-3474.6600000000008</v>
      </c>
      <c r="O80" s="416">
        <f t="shared" si="82"/>
        <v>-3474.6600000000008</v>
      </c>
      <c r="P80" s="416">
        <f t="shared" si="82"/>
        <v>-3474.6600000000008</v>
      </c>
      <c r="Q80" s="416">
        <f t="shared" si="82"/>
        <v>-3474.6600000000008</v>
      </c>
      <c r="R80" s="416">
        <f t="shared" si="82"/>
        <v>-3474.6600000000008</v>
      </c>
      <c r="S80" s="416">
        <f t="shared" si="82"/>
        <v>-3474.6600000000008</v>
      </c>
      <c r="T80" s="416">
        <f t="shared" si="82"/>
        <v>-3474.6600000000008</v>
      </c>
      <c r="U80" s="416">
        <f t="shared" si="82"/>
        <v>-3474.6600000000008</v>
      </c>
      <c r="V80" s="416">
        <f t="shared" si="82"/>
        <v>-3474.6600000000008</v>
      </c>
      <c r="W80" s="416">
        <f t="shared" si="82"/>
        <v>-3474.6600000000008</v>
      </c>
      <c r="X80" s="416">
        <f t="shared" si="82"/>
        <v>-3474.6600000000008</v>
      </c>
      <c r="Y80" s="416">
        <f t="shared" si="82"/>
        <v>-3474.6600000000008</v>
      </c>
      <c r="Z80" s="416">
        <f t="shared" si="82"/>
        <v>-3474.6600000000008</v>
      </c>
      <c r="AA80" s="416">
        <f t="shared" si="82"/>
        <v>-3474.6600000000008</v>
      </c>
      <c r="AB80" s="416">
        <f t="shared" si="82"/>
        <v>-3474.6600000000008</v>
      </c>
      <c r="AC80" s="416">
        <f t="shared" si="82"/>
        <v>-3474.6600000000008</v>
      </c>
      <c r="AD80" s="416">
        <f t="shared" si="82"/>
        <v>-3474.6600000000008</v>
      </c>
      <c r="AE80" s="416">
        <f t="shared" si="82"/>
        <v>-3474.6600000000008</v>
      </c>
      <c r="AF80" s="416">
        <f t="shared" si="82"/>
        <v>-3474.6600000000008</v>
      </c>
      <c r="AG80" s="416">
        <f t="shared" si="82"/>
        <v>-3474.6600000000008</v>
      </c>
      <c r="AH80" s="416">
        <f t="shared" si="82"/>
        <v>-3474.6600000000008</v>
      </c>
      <c r="AI80" s="416">
        <f t="shared" si="82"/>
        <v>-3474.6600000000008</v>
      </c>
      <c r="AJ80" s="416">
        <f t="shared" si="82"/>
        <v>-3474.6600000000008</v>
      </c>
      <c r="AK80" s="416">
        <f t="shared" si="82"/>
        <v>-3474.6600000000008</v>
      </c>
      <c r="AL80" s="416">
        <f t="shared" si="82"/>
        <v>-3474.6600000000008</v>
      </c>
      <c r="AM80" s="416">
        <f t="shared" si="82"/>
        <v>-3474.6600000000008</v>
      </c>
      <c r="AN80" s="416">
        <f t="shared" si="82"/>
        <v>-3474.6600000000008</v>
      </c>
      <c r="AO80" s="416">
        <f t="shared" si="82"/>
        <v>-3474.6600000000008</v>
      </c>
      <c r="AP80" s="416">
        <f t="shared" si="82"/>
        <v>-3474.6600000000008</v>
      </c>
      <c r="AQ80" s="416">
        <f t="shared" si="82"/>
        <v>-3474.6600000000008</v>
      </c>
      <c r="AR80" s="416">
        <f t="shared" si="82"/>
        <v>-3474.6600000000008</v>
      </c>
      <c r="AS80" s="416">
        <f t="shared" si="82"/>
        <v>-3474.6600000000008</v>
      </c>
      <c r="AT80" s="416">
        <f t="shared" si="82"/>
        <v>-3474.6600000000008</v>
      </c>
      <c r="AU80" s="416">
        <f t="shared" si="82"/>
        <v>-3474.6600000000008</v>
      </c>
      <c r="AV80" s="416">
        <f t="shared" si="82"/>
        <v>-3474.6600000000008</v>
      </c>
      <c r="AW80" s="416">
        <f t="shared" si="82"/>
        <v>-3474.6600000000008</v>
      </c>
      <c r="AX80" s="416">
        <f t="shared" si="82"/>
        <v>-3474.6600000000008</v>
      </c>
      <c r="AY80" s="416">
        <f t="shared" si="82"/>
        <v>-3474.6600000000008</v>
      </c>
      <c r="AZ80" s="416">
        <f t="shared" si="82"/>
        <v>-3474.6600000000008</v>
      </c>
      <c r="BA80" s="416">
        <f t="shared" si="82"/>
        <v>-3474.6600000000008</v>
      </c>
      <c r="BB80" s="416">
        <f t="shared" si="82"/>
        <v>-3474.6600000000008</v>
      </c>
      <c r="BC80" s="416">
        <f t="shared" si="82"/>
        <v>-3474.6600000000008</v>
      </c>
      <c r="BD80" s="416">
        <f t="shared" si="82"/>
        <v>-3474.6600000000008</v>
      </c>
      <c r="BE80" s="416">
        <f t="shared" si="82"/>
        <v>-3474.6600000000008</v>
      </c>
      <c r="BF80" s="416">
        <f t="shared" si="82"/>
        <v>-3474.6600000000008</v>
      </c>
      <c r="BG80" s="416">
        <f t="shared" si="82"/>
        <v>-3474.6600000000008</v>
      </c>
      <c r="BH80" s="416">
        <f t="shared" si="82"/>
        <v>-3474.6600000000008</v>
      </c>
      <c r="BI80" s="416">
        <f t="shared" si="82"/>
        <v>-3474.6600000000008</v>
      </c>
      <c r="BJ80" s="416">
        <f t="shared" si="82"/>
        <v>-3474.6600000000008</v>
      </c>
      <c r="BK80" s="416">
        <f t="shared" si="82"/>
        <v>-3474.6600000000008</v>
      </c>
      <c r="BL80" s="416">
        <f t="shared" si="82"/>
        <v>-3474.6600000000008</v>
      </c>
      <c r="BM80" s="416">
        <f t="shared" si="82"/>
        <v>0</v>
      </c>
      <c r="BN80" s="416">
        <f t="shared" si="82"/>
        <v>0</v>
      </c>
      <c r="BO80" s="416">
        <f t="shared" si="82"/>
        <v>0</v>
      </c>
      <c r="BP80" s="416">
        <f t="shared" si="82"/>
        <v>0</v>
      </c>
      <c r="BQ80" s="416">
        <f t="shared" si="82"/>
        <v>0</v>
      </c>
      <c r="BR80" s="416">
        <f t="shared" si="80"/>
        <v>0</v>
      </c>
      <c r="BS80" s="416">
        <f t="shared" si="80"/>
        <v>0</v>
      </c>
      <c r="BT80" s="416">
        <f t="shared" si="80"/>
        <v>0</v>
      </c>
      <c r="BU80" s="416">
        <f t="shared" si="80"/>
        <v>0</v>
      </c>
      <c r="BV80" s="416">
        <f t="shared" si="80"/>
        <v>0</v>
      </c>
      <c r="BW80" s="416">
        <f t="shared" si="80"/>
        <v>0</v>
      </c>
      <c r="BX80" s="416">
        <f t="shared" si="80"/>
        <v>0</v>
      </c>
      <c r="BY80" s="416">
        <f t="shared" si="80"/>
        <v>0</v>
      </c>
      <c r="BZ80" s="416">
        <f t="shared" si="80"/>
        <v>0</v>
      </c>
      <c r="CA80" s="416">
        <f t="shared" si="80"/>
        <v>0</v>
      </c>
      <c r="CB80" s="416">
        <f t="shared" si="80"/>
        <v>0</v>
      </c>
      <c r="CC80" s="416">
        <f t="shared" si="80"/>
        <v>0</v>
      </c>
      <c r="CD80" s="416">
        <f t="shared" si="80"/>
        <v>0</v>
      </c>
      <c r="CE80" s="416">
        <f t="shared" si="80"/>
        <v>0</v>
      </c>
      <c r="CF80" s="416">
        <f t="shared" si="80"/>
        <v>0</v>
      </c>
      <c r="CG80" s="416">
        <f t="shared" si="81"/>
        <v>0</v>
      </c>
      <c r="CH80" s="416">
        <f t="shared" si="81"/>
        <v>0</v>
      </c>
      <c r="CI80" s="416">
        <f t="shared" si="81"/>
        <v>0</v>
      </c>
      <c r="CJ80" s="416">
        <f t="shared" si="81"/>
        <v>0</v>
      </c>
      <c r="CK80" s="416">
        <f t="shared" si="81"/>
        <v>0</v>
      </c>
      <c r="CL80" s="416">
        <f t="shared" si="81"/>
        <v>0</v>
      </c>
      <c r="CM80" s="416">
        <f t="shared" si="81"/>
        <v>0</v>
      </c>
      <c r="CN80" s="416">
        <f t="shared" si="81"/>
        <v>0</v>
      </c>
      <c r="CO80" s="416">
        <f t="shared" si="81"/>
        <v>0</v>
      </c>
      <c r="CP80" s="416">
        <f t="shared" si="81"/>
        <v>0</v>
      </c>
      <c r="CQ80" s="416">
        <f t="shared" si="81"/>
        <v>0</v>
      </c>
      <c r="CR80" s="416">
        <f t="shared" si="81"/>
        <v>0</v>
      </c>
      <c r="CS80" s="416">
        <f t="shared" si="81"/>
        <v>0</v>
      </c>
      <c r="CT80" s="416">
        <f t="shared" si="81"/>
        <v>0</v>
      </c>
      <c r="CU80" s="416">
        <f t="shared" si="81"/>
        <v>0</v>
      </c>
      <c r="CV80" s="416">
        <f t="shared" si="81"/>
        <v>0</v>
      </c>
      <c r="CW80" s="416">
        <f t="shared" si="81"/>
        <v>0</v>
      </c>
      <c r="CX80" s="416">
        <f t="shared" si="81"/>
        <v>0</v>
      </c>
      <c r="CY80" s="416">
        <f t="shared" si="81"/>
        <v>0</v>
      </c>
      <c r="CZ80" s="416">
        <f t="shared" si="81"/>
        <v>0</v>
      </c>
      <c r="DA80" s="416">
        <f t="shared" si="81"/>
        <v>0</v>
      </c>
      <c r="DB80" s="416">
        <f t="shared" si="81"/>
        <v>0</v>
      </c>
      <c r="DC80" s="416">
        <f t="shared" si="81"/>
        <v>0</v>
      </c>
      <c r="DD80" s="416">
        <f t="shared" si="81"/>
        <v>0</v>
      </c>
      <c r="DE80" s="416">
        <f t="shared" si="81"/>
        <v>0</v>
      </c>
      <c r="DF80" s="416">
        <f t="shared" si="81"/>
        <v>0</v>
      </c>
      <c r="DG80" s="416">
        <f t="shared" si="81"/>
        <v>0</v>
      </c>
      <c r="DH80" s="416">
        <f t="shared" si="81"/>
        <v>0</v>
      </c>
      <c r="DI80" s="416">
        <f t="shared" si="81"/>
        <v>0</v>
      </c>
      <c r="DJ80" s="416">
        <f t="shared" si="81"/>
        <v>0</v>
      </c>
      <c r="DK80" s="416">
        <f t="shared" si="81"/>
        <v>0</v>
      </c>
      <c r="DL80" s="416">
        <f t="shared" si="81"/>
        <v>0</v>
      </c>
      <c r="DM80" s="416">
        <f t="shared" si="81"/>
        <v>0</v>
      </c>
      <c r="DN80" s="416">
        <f t="shared" si="81"/>
        <v>0</v>
      </c>
      <c r="DO80" s="416">
        <f t="shared" si="81"/>
        <v>0</v>
      </c>
      <c r="DP80" s="416">
        <f t="shared" si="81"/>
        <v>0</v>
      </c>
      <c r="DQ80" s="416">
        <f t="shared" si="81"/>
        <v>0</v>
      </c>
      <c r="DR80" s="416">
        <f t="shared" si="81"/>
        <v>0</v>
      </c>
      <c r="DS80" s="416">
        <f t="shared" si="81"/>
        <v>0</v>
      </c>
      <c r="DT80" s="416">
        <f t="shared" si="81"/>
        <v>0</v>
      </c>
      <c r="DU80" s="416">
        <f t="shared" si="81"/>
        <v>0</v>
      </c>
    </row>
    <row r="81" spans="1:125" ht="11.25" customHeight="1">
      <c r="A81" s="384" t="s">
        <v>649</v>
      </c>
      <c r="B81" s="415" t="s">
        <v>638</v>
      </c>
      <c r="D81" s="397">
        <f t="shared" si="76"/>
        <v>-7486787.3866533656</v>
      </c>
      <c r="E81" s="428">
        <f t="shared" si="79"/>
        <v>-1681735.4400000004</v>
      </c>
      <c r="F81" s="428">
        <f t="shared" si="82"/>
        <v>-1681735.4400000004</v>
      </c>
      <c r="G81" s="428">
        <f t="shared" si="82"/>
        <v>-1681735.4400000004</v>
      </c>
      <c r="H81" s="428">
        <f t="shared" si="82"/>
        <v>-1681735.4400000004</v>
      </c>
      <c r="I81" s="428">
        <f t="shared" si="82"/>
        <v>-1681735.4400000004</v>
      </c>
      <c r="J81" s="428">
        <f t="shared" si="82"/>
        <v>0</v>
      </c>
      <c r="K81" s="428">
        <f t="shared" si="82"/>
        <v>0</v>
      </c>
      <c r="L81" s="428">
        <f t="shared" si="82"/>
        <v>0</v>
      </c>
      <c r="M81" s="428">
        <f t="shared" si="82"/>
        <v>0</v>
      </c>
      <c r="N81" s="428">
        <f t="shared" si="82"/>
        <v>0</v>
      </c>
      <c r="O81" s="428">
        <f t="shared" si="82"/>
        <v>0</v>
      </c>
      <c r="P81" s="428">
        <f t="shared" si="82"/>
        <v>0</v>
      </c>
      <c r="Q81" s="428">
        <f t="shared" si="82"/>
        <v>0</v>
      </c>
      <c r="R81" s="428">
        <f t="shared" si="82"/>
        <v>0</v>
      </c>
      <c r="S81" s="428">
        <f t="shared" si="82"/>
        <v>0</v>
      </c>
      <c r="T81" s="428">
        <f t="shared" si="82"/>
        <v>0</v>
      </c>
      <c r="U81" s="428">
        <f t="shared" si="82"/>
        <v>0</v>
      </c>
      <c r="V81" s="428">
        <f t="shared" si="82"/>
        <v>0</v>
      </c>
      <c r="W81" s="428">
        <f t="shared" si="82"/>
        <v>0</v>
      </c>
      <c r="X81" s="428">
        <f t="shared" si="82"/>
        <v>0</v>
      </c>
      <c r="Y81" s="428">
        <f t="shared" si="82"/>
        <v>0</v>
      </c>
      <c r="Z81" s="428">
        <f t="shared" si="82"/>
        <v>0</v>
      </c>
      <c r="AA81" s="428">
        <f t="shared" si="82"/>
        <v>0</v>
      </c>
      <c r="AB81" s="428">
        <f t="shared" si="82"/>
        <v>0</v>
      </c>
      <c r="AC81" s="428">
        <f t="shared" si="82"/>
        <v>0</v>
      </c>
      <c r="AD81" s="428">
        <f t="shared" si="82"/>
        <v>0</v>
      </c>
      <c r="AE81" s="428">
        <f t="shared" si="82"/>
        <v>0</v>
      </c>
      <c r="AF81" s="428">
        <f t="shared" si="82"/>
        <v>0</v>
      </c>
      <c r="AG81" s="428">
        <f t="shared" si="82"/>
        <v>0</v>
      </c>
      <c r="AH81" s="428">
        <f t="shared" si="82"/>
        <v>0</v>
      </c>
      <c r="AI81" s="428">
        <f t="shared" si="82"/>
        <v>0</v>
      </c>
      <c r="AJ81" s="428">
        <f t="shared" si="82"/>
        <v>0</v>
      </c>
      <c r="AK81" s="428">
        <f t="shared" si="82"/>
        <v>0</v>
      </c>
      <c r="AL81" s="428">
        <f t="shared" si="82"/>
        <v>0</v>
      </c>
      <c r="AM81" s="428">
        <f t="shared" si="82"/>
        <v>0</v>
      </c>
      <c r="AN81" s="428">
        <f t="shared" si="82"/>
        <v>0</v>
      </c>
      <c r="AO81" s="428">
        <f t="shared" si="82"/>
        <v>0</v>
      </c>
      <c r="AP81" s="428">
        <f t="shared" si="82"/>
        <v>0</v>
      </c>
      <c r="AQ81" s="428">
        <f t="shared" si="82"/>
        <v>0</v>
      </c>
      <c r="AR81" s="428">
        <f t="shared" si="82"/>
        <v>0</v>
      </c>
      <c r="AS81" s="428">
        <f t="shared" si="82"/>
        <v>0</v>
      </c>
      <c r="AT81" s="428">
        <f t="shared" si="82"/>
        <v>0</v>
      </c>
      <c r="AU81" s="428">
        <f t="shared" si="82"/>
        <v>0</v>
      </c>
      <c r="AV81" s="428">
        <f t="shared" si="82"/>
        <v>0</v>
      </c>
      <c r="AW81" s="428">
        <f t="shared" si="82"/>
        <v>0</v>
      </c>
      <c r="AX81" s="428">
        <f t="shared" si="82"/>
        <v>0</v>
      </c>
      <c r="AY81" s="428">
        <f t="shared" si="82"/>
        <v>0</v>
      </c>
      <c r="AZ81" s="428">
        <f t="shared" si="82"/>
        <v>0</v>
      </c>
      <c r="BA81" s="428">
        <f t="shared" si="82"/>
        <v>0</v>
      </c>
      <c r="BB81" s="428">
        <f t="shared" si="82"/>
        <v>0</v>
      </c>
      <c r="BC81" s="428">
        <f t="shared" si="82"/>
        <v>0</v>
      </c>
      <c r="BD81" s="428">
        <f t="shared" si="82"/>
        <v>0</v>
      </c>
      <c r="BE81" s="428">
        <f t="shared" si="82"/>
        <v>0</v>
      </c>
      <c r="BF81" s="428">
        <f t="shared" si="82"/>
        <v>0</v>
      </c>
      <c r="BG81" s="428">
        <f t="shared" si="82"/>
        <v>0</v>
      </c>
      <c r="BH81" s="428">
        <f t="shared" si="82"/>
        <v>0</v>
      </c>
      <c r="BI81" s="428">
        <f t="shared" si="82"/>
        <v>0</v>
      </c>
      <c r="BJ81" s="428">
        <f t="shared" si="82"/>
        <v>0</v>
      </c>
      <c r="BK81" s="428">
        <f t="shared" si="82"/>
        <v>0</v>
      </c>
      <c r="BL81" s="428">
        <f t="shared" si="82"/>
        <v>0</v>
      </c>
      <c r="BM81" s="428">
        <f t="shared" si="82"/>
        <v>0</v>
      </c>
      <c r="BN81" s="428">
        <f t="shared" si="82"/>
        <v>0</v>
      </c>
      <c r="BO81" s="428">
        <f t="shared" si="82"/>
        <v>0</v>
      </c>
      <c r="BP81" s="428">
        <f t="shared" si="82"/>
        <v>0</v>
      </c>
      <c r="BQ81" s="428">
        <f t="shared" ref="BQ81:DU82" si="83">BQ51-BQ23</f>
        <v>0</v>
      </c>
      <c r="BR81" s="428">
        <f t="shared" si="83"/>
        <v>0</v>
      </c>
      <c r="BS81" s="428">
        <f t="shared" si="83"/>
        <v>0</v>
      </c>
      <c r="BT81" s="428">
        <f t="shared" si="83"/>
        <v>0</v>
      </c>
      <c r="BU81" s="428">
        <f t="shared" si="83"/>
        <v>0</v>
      </c>
      <c r="BV81" s="428">
        <f t="shared" si="83"/>
        <v>0</v>
      </c>
      <c r="BW81" s="428">
        <f t="shared" si="83"/>
        <v>0</v>
      </c>
      <c r="BX81" s="428">
        <f t="shared" si="83"/>
        <v>0</v>
      </c>
      <c r="BY81" s="428">
        <f t="shared" si="83"/>
        <v>0</v>
      </c>
      <c r="BZ81" s="428">
        <f t="shared" si="83"/>
        <v>0</v>
      </c>
      <c r="CA81" s="428">
        <f t="shared" si="83"/>
        <v>0</v>
      </c>
      <c r="CB81" s="428">
        <f t="shared" si="83"/>
        <v>0</v>
      </c>
      <c r="CC81" s="428">
        <f t="shared" si="83"/>
        <v>0</v>
      </c>
      <c r="CD81" s="428">
        <f t="shared" si="83"/>
        <v>0</v>
      </c>
      <c r="CE81" s="428">
        <f t="shared" si="83"/>
        <v>0</v>
      </c>
      <c r="CF81" s="428">
        <f t="shared" si="83"/>
        <v>0</v>
      </c>
      <c r="CG81" s="428">
        <f t="shared" si="83"/>
        <v>0</v>
      </c>
      <c r="CH81" s="428">
        <f t="shared" si="83"/>
        <v>0</v>
      </c>
      <c r="CI81" s="428">
        <f t="shared" si="83"/>
        <v>0</v>
      </c>
      <c r="CJ81" s="428">
        <f t="shared" si="83"/>
        <v>0</v>
      </c>
      <c r="CK81" s="428">
        <f t="shared" si="83"/>
        <v>0</v>
      </c>
      <c r="CL81" s="428">
        <f t="shared" si="83"/>
        <v>0</v>
      </c>
      <c r="CM81" s="428">
        <f t="shared" si="83"/>
        <v>0</v>
      </c>
      <c r="CN81" s="428">
        <f t="shared" si="83"/>
        <v>0</v>
      </c>
      <c r="CO81" s="428">
        <f t="shared" si="83"/>
        <v>0</v>
      </c>
      <c r="CP81" s="428">
        <f t="shared" si="83"/>
        <v>0</v>
      </c>
      <c r="CQ81" s="428">
        <f t="shared" si="83"/>
        <v>0</v>
      </c>
      <c r="CR81" s="428">
        <f t="shared" si="83"/>
        <v>0</v>
      </c>
      <c r="CS81" s="428">
        <f t="shared" si="83"/>
        <v>0</v>
      </c>
      <c r="CT81" s="428">
        <f t="shared" si="83"/>
        <v>0</v>
      </c>
      <c r="CU81" s="428">
        <f t="shared" si="83"/>
        <v>0</v>
      </c>
      <c r="CV81" s="428">
        <f t="shared" si="83"/>
        <v>0</v>
      </c>
      <c r="CW81" s="428">
        <f t="shared" si="83"/>
        <v>0</v>
      </c>
      <c r="CX81" s="428">
        <f t="shared" si="83"/>
        <v>0</v>
      </c>
      <c r="CY81" s="428">
        <f t="shared" si="83"/>
        <v>0</v>
      </c>
      <c r="CZ81" s="428">
        <f t="shared" si="83"/>
        <v>0</v>
      </c>
      <c r="DA81" s="428">
        <f t="shared" si="83"/>
        <v>0</v>
      </c>
      <c r="DB81" s="428">
        <f t="shared" si="83"/>
        <v>0</v>
      </c>
      <c r="DC81" s="428">
        <f t="shared" si="83"/>
        <v>0</v>
      </c>
      <c r="DD81" s="428">
        <f t="shared" si="83"/>
        <v>0</v>
      </c>
      <c r="DE81" s="428">
        <f t="shared" si="83"/>
        <v>0</v>
      </c>
      <c r="DF81" s="428">
        <f t="shared" si="83"/>
        <v>0</v>
      </c>
      <c r="DG81" s="428">
        <f t="shared" si="83"/>
        <v>0</v>
      </c>
      <c r="DH81" s="428">
        <f t="shared" si="83"/>
        <v>0</v>
      </c>
      <c r="DI81" s="428">
        <f t="shared" si="83"/>
        <v>0</v>
      </c>
      <c r="DJ81" s="428">
        <f t="shared" si="83"/>
        <v>0</v>
      </c>
      <c r="DK81" s="428">
        <f t="shared" si="83"/>
        <v>0</v>
      </c>
      <c r="DL81" s="428">
        <f t="shared" si="83"/>
        <v>0</v>
      </c>
      <c r="DM81" s="428">
        <f t="shared" si="83"/>
        <v>0</v>
      </c>
      <c r="DN81" s="428">
        <f t="shared" si="83"/>
        <v>0</v>
      </c>
      <c r="DO81" s="428">
        <f t="shared" si="83"/>
        <v>0</v>
      </c>
      <c r="DP81" s="428">
        <f t="shared" si="83"/>
        <v>0</v>
      </c>
      <c r="DQ81" s="428">
        <f t="shared" si="83"/>
        <v>0</v>
      </c>
      <c r="DR81" s="428">
        <f t="shared" si="83"/>
        <v>0</v>
      </c>
      <c r="DS81" s="428">
        <f t="shared" si="83"/>
        <v>0</v>
      </c>
      <c r="DT81" s="428">
        <f t="shared" si="83"/>
        <v>0</v>
      </c>
      <c r="DU81" s="428">
        <f t="shared" si="83"/>
        <v>0</v>
      </c>
    </row>
    <row r="82" spans="1:125" ht="11.25" customHeight="1">
      <c r="A82" s="384" t="s">
        <v>650</v>
      </c>
      <c r="B82" s="415" t="s">
        <v>638</v>
      </c>
      <c r="D82" s="397">
        <f t="shared" si="76"/>
        <v>433337.98339286988</v>
      </c>
      <c r="E82" s="428">
        <f t="shared" si="79"/>
        <v>0</v>
      </c>
      <c r="F82" s="428">
        <f t="shared" ref="F82:BQ82" si="84">F52-F24</f>
        <v>0</v>
      </c>
      <c r="G82" s="428">
        <f t="shared" si="84"/>
        <v>0</v>
      </c>
      <c r="H82" s="428">
        <f t="shared" si="84"/>
        <v>0</v>
      </c>
      <c r="I82" s="428">
        <f t="shared" si="84"/>
        <v>0</v>
      </c>
      <c r="J82" s="428">
        <f t="shared" si="84"/>
        <v>0</v>
      </c>
      <c r="K82" s="428">
        <f t="shared" si="84"/>
        <v>0</v>
      </c>
      <c r="L82" s="428">
        <f t="shared" si="84"/>
        <v>0</v>
      </c>
      <c r="M82" s="428">
        <f t="shared" si="84"/>
        <v>0</v>
      </c>
      <c r="N82" s="428">
        <f t="shared" si="84"/>
        <v>0</v>
      </c>
      <c r="O82" s="428">
        <f t="shared" si="84"/>
        <v>0</v>
      </c>
      <c r="P82" s="428">
        <f t="shared" si="84"/>
        <v>0</v>
      </c>
      <c r="Q82" s="428">
        <f t="shared" si="84"/>
        <v>0</v>
      </c>
      <c r="R82" s="428">
        <f t="shared" si="84"/>
        <v>0</v>
      </c>
      <c r="S82" s="428">
        <f t="shared" si="84"/>
        <v>0</v>
      </c>
      <c r="T82" s="428">
        <f t="shared" si="84"/>
        <v>0</v>
      </c>
      <c r="U82" s="428">
        <f t="shared" si="84"/>
        <v>0</v>
      </c>
      <c r="V82" s="428">
        <f t="shared" si="84"/>
        <v>0</v>
      </c>
      <c r="W82" s="428">
        <f t="shared" si="84"/>
        <v>0</v>
      </c>
      <c r="X82" s="428">
        <f t="shared" si="84"/>
        <v>0</v>
      </c>
      <c r="Y82" s="428">
        <f t="shared" si="84"/>
        <v>0</v>
      </c>
      <c r="Z82" s="428">
        <f t="shared" si="84"/>
        <v>0</v>
      </c>
      <c r="AA82" s="428">
        <f t="shared" si="84"/>
        <v>0</v>
      </c>
      <c r="AB82" s="428">
        <f t="shared" si="84"/>
        <v>0</v>
      </c>
      <c r="AC82" s="428">
        <f t="shared" si="84"/>
        <v>0</v>
      </c>
      <c r="AD82" s="428">
        <f t="shared" si="84"/>
        <v>0</v>
      </c>
      <c r="AE82" s="428">
        <f t="shared" si="84"/>
        <v>0</v>
      </c>
      <c r="AF82" s="428">
        <f t="shared" si="84"/>
        <v>0</v>
      </c>
      <c r="AG82" s="428">
        <f t="shared" si="84"/>
        <v>0</v>
      </c>
      <c r="AH82" s="428">
        <f t="shared" si="84"/>
        <v>0</v>
      </c>
      <c r="AI82" s="428">
        <f t="shared" si="84"/>
        <v>0</v>
      </c>
      <c r="AJ82" s="428">
        <f t="shared" si="84"/>
        <v>0</v>
      </c>
      <c r="AK82" s="428">
        <f t="shared" si="84"/>
        <v>0</v>
      </c>
      <c r="AL82" s="428">
        <f t="shared" si="84"/>
        <v>0</v>
      </c>
      <c r="AM82" s="428">
        <f t="shared" si="84"/>
        <v>0</v>
      </c>
      <c r="AN82" s="428">
        <f t="shared" si="84"/>
        <v>0</v>
      </c>
      <c r="AO82" s="428">
        <f t="shared" si="84"/>
        <v>0</v>
      </c>
      <c r="AP82" s="428">
        <f t="shared" si="84"/>
        <v>0</v>
      </c>
      <c r="AQ82" s="428">
        <f t="shared" si="84"/>
        <v>0</v>
      </c>
      <c r="AR82" s="428">
        <f t="shared" si="84"/>
        <v>0</v>
      </c>
      <c r="AS82" s="428">
        <f t="shared" si="84"/>
        <v>0</v>
      </c>
      <c r="AT82" s="428">
        <f t="shared" si="84"/>
        <v>0</v>
      </c>
      <c r="AU82" s="428">
        <f t="shared" si="84"/>
        <v>0</v>
      </c>
      <c r="AV82" s="428">
        <f t="shared" si="84"/>
        <v>0</v>
      </c>
      <c r="AW82" s="428">
        <f t="shared" si="84"/>
        <v>0</v>
      </c>
      <c r="AX82" s="428">
        <f t="shared" si="84"/>
        <v>0</v>
      </c>
      <c r="AY82" s="428">
        <f t="shared" si="84"/>
        <v>0</v>
      </c>
      <c r="AZ82" s="428">
        <f t="shared" si="84"/>
        <v>0</v>
      </c>
      <c r="BA82" s="428">
        <f t="shared" si="84"/>
        <v>0</v>
      </c>
      <c r="BB82" s="428">
        <f t="shared" si="84"/>
        <v>0</v>
      </c>
      <c r="BC82" s="428">
        <f t="shared" si="84"/>
        <v>0</v>
      </c>
      <c r="BD82" s="428">
        <f t="shared" si="84"/>
        <v>0</v>
      </c>
      <c r="BE82" s="428">
        <f t="shared" si="84"/>
        <v>0</v>
      </c>
      <c r="BF82" s="428">
        <f t="shared" si="84"/>
        <v>0</v>
      </c>
      <c r="BG82" s="428">
        <f t="shared" si="84"/>
        <v>0</v>
      </c>
      <c r="BH82" s="428">
        <f t="shared" si="84"/>
        <v>0</v>
      </c>
      <c r="BI82" s="428">
        <f t="shared" si="84"/>
        <v>0</v>
      </c>
      <c r="BJ82" s="428">
        <f t="shared" si="84"/>
        <v>0</v>
      </c>
      <c r="BK82" s="428">
        <f t="shared" si="84"/>
        <v>0</v>
      </c>
      <c r="BL82" s="428">
        <f t="shared" si="84"/>
        <v>4558554.1270499872</v>
      </c>
      <c r="BM82" s="428">
        <f t="shared" si="84"/>
        <v>0</v>
      </c>
      <c r="BN82" s="428">
        <f t="shared" si="84"/>
        <v>0</v>
      </c>
      <c r="BO82" s="428">
        <f t="shared" si="84"/>
        <v>0</v>
      </c>
      <c r="BP82" s="428">
        <f t="shared" si="84"/>
        <v>0</v>
      </c>
      <c r="BQ82" s="428">
        <f t="shared" si="84"/>
        <v>0</v>
      </c>
      <c r="BR82" s="428">
        <f t="shared" si="83"/>
        <v>0</v>
      </c>
      <c r="BS82" s="428">
        <f t="shared" si="83"/>
        <v>0</v>
      </c>
      <c r="BT82" s="428">
        <f t="shared" si="83"/>
        <v>0</v>
      </c>
      <c r="BU82" s="428">
        <f t="shared" si="83"/>
        <v>0</v>
      </c>
      <c r="BV82" s="428">
        <f t="shared" si="83"/>
        <v>0</v>
      </c>
      <c r="BW82" s="428">
        <f t="shared" si="83"/>
        <v>0</v>
      </c>
      <c r="BX82" s="428">
        <f t="shared" si="83"/>
        <v>0</v>
      </c>
      <c r="BY82" s="428">
        <f t="shared" si="83"/>
        <v>0</v>
      </c>
      <c r="BZ82" s="428">
        <f t="shared" si="83"/>
        <v>0</v>
      </c>
      <c r="CA82" s="428">
        <f t="shared" si="83"/>
        <v>0</v>
      </c>
      <c r="CB82" s="428">
        <f t="shared" si="83"/>
        <v>0</v>
      </c>
      <c r="CC82" s="428">
        <f t="shared" si="83"/>
        <v>0</v>
      </c>
      <c r="CD82" s="428">
        <f t="shared" si="83"/>
        <v>0</v>
      </c>
      <c r="CE82" s="428">
        <f t="shared" si="83"/>
        <v>0</v>
      </c>
      <c r="CF82" s="428">
        <f t="shared" si="83"/>
        <v>0</v>
      </c>
      <c r="CG82" s="428">
        <f t="shared" si="83"/>
        <v>0</v>
      </c>
      <c r="CH82" s="428">
        <f t="shared" si="83"/>
        <v>0</v>
      </c>
      <c r="CI82" s="428">
        <f t="shared" si="83"/>
        <v>0</v>
      </c>
      <c r="CJ82" s="428">
        <f t="shared" si="83"/>
        <v>0</v>
      </c>
      <c r="CK82" s="428">
        <f t="shared" si="83"/>
        <v>0</v>
      </c>
      <c r="CL82" s="428">
        <f t="shared" si="83"/>
        <v>0</v>
      </c>
      <c r="CM82" s="428">
        <f t="shared" si="83"/>
        <v>0</v>
      </c>
      <c r="CN82" s="428">
        <f t="shared" si="83"/>
        <v>0</v>
      </c>
      <c r="CO82" s="428">
        <f t="shared" si="83"/>
        <v>0</v>
      </c>
      <c r="CP82" s="428">
        <f t="shared" si="83"/>
        <v>0</v>
      </c>
      <c r="CQ82" s="428">
        <f t="shared" si="83"/>
        <v>0</v>
      </c>
      <c r="CR82" s="428">
        <f t="shared" si="83"/>
        <v>0</v>
      </c>
      <c r="CS82" s="428">
        <f t="shared" si="83"/>
        <v>0</v>
      </c>
      <c r="CT82" s="428">
        <f t="shared" si="83"/>
        <v>0</v>
      </c>
      <c r="CU82" s="428">
        <f t="shared" si="83"/>
        <v>0</v>
      </c>
      <c r="CV82" s="428">
        <f t="shared" si="83"/>
        <v>0</v>
      </c>
      <c r="CW82" s="428">
        <f t="shared" si="83"/>
        <v>0</v>
      </c>
      <c r="CX82" s="428">
        <f t="shared" si="83"/>
        <v>0</v>
      </c>
      <c r="CY82" s="428">
        <f t="shared" si="83"/>
        <v>0</v>
      </c>
      <c r="CZ82" s="428">
        <f t="shared" si="83"/>
        <v>0</v>
      </c>
      <c r="DA82" s="428">
        <f t="shared" si="83"/>
        <v>0</v>
      </c>
      <c r="DB82" s="428">
        <f t="shared" si="83"/>
        <v>0</v>
      </c>
      <c r="DC82" s="428">
        <f t="shared" si="83"/>
        <v>0</v>
      </c>
      <c r="DD82" s="428">
        <f t="shared" si="83"/>
        <v>0</v>
      </c>
      <c r="DE82" s="428">
        <f t="shared" si="83"/>
        <v>0</v>
      </c>
      <c r="DF82" s="428">
        <f t="shared" si="83"/>
        <v>0</v>
      </c>
      <c r="DG82" s="428">
        <f t="shared" si="83"/>
        <v>0</v>
      </c>
      <c r="DH82" s="428">
        <f t="shared" si="83"/>
        <v>0</v>
      </c>
      <c r="DI82" s="428">
        <f t="shared" si="83"/>
        <v>0</v>
      </c>
      <c r="DJ82" s="428">
        <f t="shared" si="83"/>
        <v>0</v>
      </c>
      <c r="DK82" s="428">
        <f t="shared" si="83"/>
        <v>0</v>
      </c>
      <c r="DL82" s="428">
        <f t="shared" si="83"/>
        <v>0</v>
      </c>
      <c r="DM82" s="428">
        <f t="shared" si="83"/>
        <v>0</v>
      </c>
      <c r="DN82" s="428">
        <f t="shared" si="83"/>
        <v>0</v>
      </c>
      <c r="DO82" s="428">
        <f t="shared" si="83"/>
        <v>0</v>
      </c>
      <c r="DP82" s="428">
        <f t="shared" si="83"/>
        <v>0</v>
      </c>
      <c r="DQ82" s="428">
        <f t="shared" si="83"/>
        <v>0</v>
      </c>
      <c r="DR82" s="428">
        <f t="shared" si="83"/>
        <v>0</v>
      </c>
      <c r="DS82" s="428">
        <f t="shared" si="83"/>
        <v>0</v>
      </c>
      <c r="DT82" s="428">
        <f t="shared" si="83"/>
        <v>0</v>
      </c>
      <c r="DU82" s="428">
        <f t="shared" si="83"/>
        <v>0</v>
      </c>
    </row>
    <row r="83" spans="1:125" ht="11.25" customHeight="1">
      <c r="A83" s="385" t="s">
        <v>637</v>
      </c>
      <c r="B83" s="385" t="s">
        <v>638</v>
      </c>
      <c r="C83" s="387"/>
      <c r="D83" s="446">
        <f t="shared" si="76"/>
        <v>-4985477.5559868943</v>
      </c>
      <c r="E83" s="494">
        <f t="shared" ref="E83:BP83" si="85">SUM(E77:E82)</f>
        <v>-1697487.5100000005</v>
      </c>
      <c r="F83" s="494">
        <f t="shared" si="85"/>
        <v>-1697487.5100000005</v>
      </c>
      <c r="G83" s="494">
        <f t="shared" si="85"/>
        <v>-1697487.5100000005</v>
      </c>
      <c r="H83" s="494">
        <f t="shared" si="85"/>
        <v>-1697487.5100000005</v>
      </c>
      <c r="I83" s="494">
        <f t="shared" si="85"/>
        <v>-1697487.5100000005</v>
      </c>
      <c r="J83" s="494">
        <f t="shared" si="85"/>
        <v>-12277.41</v>
      </c>
      <c r="K83" s="494">
        <f t="shared" si="85"/>
        <v>131454.6059</v>
      </c>
      <c r="L83" s="494">
        <f t="shared" si="85"/>
        <v>131454.6059</v>
      </c>
      <c r="M83" s="494">
        <f t="shared" si="85"/>
        <v>131454.6059</v>
      </c>
      <c r="N83" s="494">
        <f t="shared" si="85"/>
        <v>131454.6059</v>
      </c>
      <c r="O83" s="494">
        <f t="shared" si="85"/>
        <v>131454.6059</v>
      </c>
      <c r="P83" s="494">
        <f t="shared" si="85"/>
        <v>131454.6059</v>
      </c>
      <c r="Q83" s="494">
        <f t="shared" si="85"/>
        <v>131454.6059</v>
      </c>
      <c r="R83" s="494">
        <f t="shared" si="85"/>
        <v>131454.6059</v>
      </c>
      <c r="S83" s="494">
        <f t="shared" si="85"/>
        <v>131454.6059</v>
      </c>
      <c r="T83" s="494">
        <f t="shared" si="85"/>
        <v>131454.6059</v>
      </c>
      <c r="U83" s="494">
        <f t="shared" si="85"/>
        <v>131454.6059</v>
      </c>
      <c r="V83" s="494">
        <f t="shared" si="85"/>
        <v>131454.6059</v>
      </c>
      <c r="W83" s="494">
        <f t="shared" si="85"/>
        <v>131454.6059</v>
      </c>
      <c r="X83" s="494">
        <f t="shared" si="85"/>
        <v>132492.49549999999</v>
      </c>
      <c r="Y83" s="494">
        <f t="shared" si="85"/>
        <v>132492.49549999999</v>
      </c>
      <c r="Z83" s="494">
        <f t="shared" si="85"/>
        <v>132492.49549999999</v>
      </c>
      <c r="AA83" s="494">
        <f t="shared" si="85"/>
        <v>132492.49549999999</v>
      </c>
      <c r="AB83" s="494">
        <f t="shared" si="85"/>
        <v>132492.49549999999</v>
      </c>
      <c r="AC83" s="494">
        <f t="shared" si="85"/>
        <v>132492.49549999999</v>
      </c>
      <c r="AD83" s="494">
        <f t="shared" si="85"/>
        <v>111509.90062499998</v>
      </c>
      <c r="AE83" s="494">
        <f t="shared" si="85"/>
        <v>111509.90062499998</v>
      </c>
      <c r="AF83" s="494">
        <f t="shared" si="85"/>
        <v>111509.90062499998</v>
      </c>
      <c r="AG83" s="494">
        <f t="shared" si="85"/>
        <v>111509.90062499998</v>
      </c>
      <c r="AH83" s="494">
        <f t="shared" si="85"/>
        <v>111509.90062499998</v>
      </c>
      <c r="AI83" s="494">
        <f t="shared" si="85"/>
        <v>111509.90062499998</v>
      </c>
      <c r="AJ83" s="494">
        <f t="shared" si="85"/>
        <v>111509.90062499998</v>
      </c>
      <c r="AK83" s="494">
        <f t="shared" si="85"/>
        <v>111509.90062499998</v>
      </c>
      <c r="AL83" s="494">
        <f t="shared" si="85"/>
        <v>111509.90062499998</v>
      </c>
      <c r="AM83" s="494">
        <f t="shared" si="85"/>
        <v>111509.90062499998</v>
      </c>
      <c r="AN83" s="494">
        <f t="shared" si="85"/>
        <v>111509.90062499998</v>
      </c>
      <c r="AO83" s="494">
        <f t="shared" si="85"/>
        <v>111509.90062499998</v>
      </c>
      <c r="AP83" s="494">
        <f t="shared" si="85"/>
        <v>111509.90062499998</v>
      </c>
      <c r="AQ83" s="494">
        <f t="shared" si="85"/>
        <v>111509.90062499998</v>
      </c>
      <c r="AR83" s="494">
        <f t="shared" si="85"/>
        <v>111509.90062499998</v>
      </c>
      <c r="AS83" s="494">
        <f t="shared" si="85"/>
        <v>111509.90062499998</v>
      </c>
      <c r="AT83" s="494">
        <f t="shared" si="85"/>
        <v>111509.90062499998</v>
      </c>
      <c r="AU83" s="494">
        <f t="shared" si="85"/>
        <v>111509.90062499998</v>
      </c>
      <c r="AV83" s="494">
        <f t="shared" si="85"/>
        <v>111509.90062499998</v>
      </c>
      <c r="AW83" s="494">
        <f t="shared" si="85"/>
        <v>111509.90062499998</v>
      </c>
      <c r="AX83" s="494">
        <f t="shared" si="85"/>
        <v>111509.90062499998</v>
      </c>
      <c r="AY83" s="494">
        <f t="shared" si="85"/>
        <v>111509.90062499998</v>
      </c>
      <c r="AZ83" s="494">
        <f t="shared" si="85"/>
        <v>111509.90062499998</v>
      </c>
      <c r="BA83" s="494">
        <f t="shared" si="85"/>
        <v>111509.90062499998</v>
      </c>
      <c r="BB83" s="494">
        <f t="shared" si="85"/>
        <v>111509.90062499998</v>
      </c>
      <c r="BC83" s="494">
        <f t="shared" si="85"/>
        <v>111509.90062499998</v>
      </c>
      <c r="BD83" s="494">
        <f t="shared" si="85"/>
        <v>111509.90062499998</v>
      </c>
      <c r="BE83" s="494">
        <f t="shared" si="85"/>
        <v>111509.90062499998</v>
      </c>
      <c r="BF83" s="494">
        <f t="shared" si="85"/>
        <v>111509.90062499998</v>
      </c>
      <c r="BG83" s="494">
        <f t="shared" si="85"/>
        <v>111509.90062499998</v>
      </c>
      <c r="BH83" s="494">
        <f t="shared" si="85"/>
        <v>111509.90062499998</v>
      </c>
      <c r="BI83" s="494">
        <f t="shared" si="85"/>
        <v>111509.90062499998</v>
      </c>
      <c r="BJ83" s="494">
        <f t="shared" si="85"/>
        <v>111509.90062499998</v>
      </c>
      <c r="BK83" s="494">
        <f t="shared" si="85"/>
        <v>111509.90062499998</v>
      </c>
      <c r="BL83" s="494">
        <f t="shared" si="85"/>
        <v>4670064.027674987</v>
      </c>
      <c r="BM83" s="494">
        <f t="shared" si="85"/>
        <v>0</v>
      </c>
      <c r="BN83" s="494">
        <f t="shared" si="85"/>
        <v>0</v>
      </c>
      <c r="BO83" s="494">
        <f t="shared" si="85"/>
        <v>0</v>
      </c>
      <c r="BP83" s="494">
        <f t="shared" si="85"/>
        <v>0</v>
      </c>
      <c r="BQ83" s="494">
        <f t="shared" ref="BQ83:DU83" si="86">SUM(BQ77:BQ82)</f>
        <v>0</v>
      </c>
      <c r="BR83" s="494">
        <f t="shared" si="86"/>
        <v>0</v>
      </c>
      <c r="BS83" s="494">
        <f t="shared" si="86"/>
        <v>0</v>
      </c>
      <c r="BT83" s="494">
        <f t="shared" si="86"/>
        <v>0</v>
      </c>
      <c r="BU83" s="494">
        <f t="shared" si="86"/>
        <v>0</v>
      </c>
      <c r="BV83" s="494">
        <f t="shared" si="86"/>
        <v>0</v>
      </c>
      <c r="BW83" s="494">
        <f t="shared" si="86"/>
        <v>0</v>
      </c>
      <c r="BX83" s="494">
        <f t="shared" si="86"/>
        <v>0</v>
      </c>
      <c r="BY83" s="494">
        <f t="shared" si="86"/>
        <v>0</v>
      </c>
      <c r="BZ83" s="494">
        <f t="shared" si="86"/>
        <v>0</v>
      </c>
      <c r="CA83" s="494">
        <f t="shared" si="86"/>
        <v>0</v>
      </c>
      <c r="CB83" s="494">
        <f t="shared" si="86"/>
        <v>0</v>
      </c>
      <c r="CC83" s="494">
        <f t="shared" si="86"/>
        <v>0</v>
      </c>
      <c r="CD83" s="494">
        <f t="shared" si="86"/>
        <v>0</v>
      </c>
      <c r="CE83" s="494">
        <f t="shared" si="86"/>
        <v>0</v>
      </c>
      <c r="CF83" s="494">
        <f t="shared" si="86"/>
        <v>0</v>
      </c>
      <c r="CG83" s="494">
        <f t="shared" si="86"/>
        <v>0</v>
      </c>
      <c r="CH83" s="494">
        <f t="shared" si="86"/>
        <v>0</v>
      </c>
      <c r="CI83" s="494">
        <f t="shared" si="86"/>
        <v>0</v>
      </c>
      <c r="CJ83" s="494">
        <f t="shared" si="86"/>
        <v>0</v>
      </c>
      <c r="CK83" s="494">
        <f t="shared" si="86"/>
        <v>0</v>
      </c>
      <c r="CL83" s="494">
        <f t="shared" si="86"/>
        <v>0</v>
      </c>
      <c r="CM83" s="494">
        <f t="shared" si="86"/>
        <v>0</v>
      </c>
      <c r="CN83" s="494">
        <f t="shared" si="86"/>
        <v>0</v>
      </c>
      <c r="CO83" s="494">
        <f t="shared" si="86"/>
        <v>0</v>
      </c>
      <c r="CP83" s="494">
        <f t="shared" si="86"/>
        <v>0</v>
      </c>
      <c r="CQ83" s="494">
        <f t="shared" si="86"/>
        <v>0</v>
      </c>
      <c r="CR83" s="494">
        <f t="shared" si="86"/>
        <v>0</v>
      </c>
      <c r="CS83" s="494">
        <f t="shared" si="86"/>
        <v>0</v>
      </c>
      <c r="CT83" s="494">
        <f t="shared" si="86"/>
        <v>0</v>
      </c>
      <c r="CU83" s="494">
        <f t="shared" si="86"/>
        <v>0</v>
      </c>
      <c r="CV83" s="494">
        <f t="shared" si="86"/>
        <v>0</v>
      </c>
      <c r="CW83" s="494">
        <f t="shared" si="86"/>
        <v>0</v>
      </c>
      <c r="CX83" s="494">
        <f t="shared" si="86"/>
        <v>0</v>
      </c>
      <c r="CY83" s="494">
        <f t="shared" si="86"/>
        <v>0</v>
      </c>
      <c r="CZ83" s="494">
        <f t="shared" si="86"/>
        <v>0</v>
      </c>
      <c r="DA83" s="494">
        <f t="shared" si="86"/>
        <v>0</v>
      </c>
      <c r="DB83" s="494">
        <f t="shared" si="86"/>
        <v>0</v>
      </c>
      <c r="DC83" s="494">
        <f t="shared" si="86"/>
        <v>0</v>
      </c>
      <c r="DD83" s="494">
        <f t="shared" si="86"/>
        <v>0</v>
      </c>
      <c r="DE83" s="494">
        <f t="shared" si="86"/>
        <v>0</v>
      </c>
      <c r="DF83" s="494">
        <f t="shared" si="86"/>
        <v>0</v>
      </c>
      <c r="DG83" s="494">
        <f t="shared" si="86"/>
        <v>0</v>
      </c>
      <c r="DH83" s="494">
        <f t="shared" si="86"/>
        <v>0</v>
      </c>
      <c r="DI83" s="494">
        <f t="shared" si="86"/>
        <v>0</v>
      </c>
      <c r="DJ83" s="494">
        <f t="shared" si="86"/>
        <v>0</v>
      </c>
      <c r="DK83" s="494">
        <f t="shared" si="86"/>
        <v>0</v>
      </c>
      <c r="DL83" s="494">
        <f t="shared" si="86"/>
        <v>0</v>
      </c>
      <c r="DM83" s="494">
        <f t="shared" si="86"/>
        <v>0</v>
      </c>
      <c r="DN83" s="494">
        <f t="shared" si="86"/>
        <v>0</v>
      </c>
      <c r="DO83" s="494">
        <f t="shared" si="86"/>
        <v>0</v>
      </c>
      <c r="DP83" s="494">
        <f t="shared" si="86"/>
        <v>0</v>
      </c>
      <c r="DQ83" s="494">
        <f t="shared" si="86"/>
        <v>0</v>
      </c>
      <c r="DR83" s="494">
        <f t="shared" si="86"/>
        <v>0</v>
      </c>
      <c r="DS83" s="494">
        <f t="shared" si="86"/>
        <v>0</v>
      </c>
      <c r="DT83" s="494">
        <f t="shared" si="86"/>
        <v>0</v>
      </c>
      <c r="DU83" s="494">
        <f t="shared" si="86"/>
        <v>0</v>
      </c>
    </row>
    <row r="84" spans="1:125" ht="11.25" customHeight="1">
      <c r="A84" s="424" t="s">
        <v>634</v>
      </c>
      <c r="B84" s="424" t="s">
        <v>638</v>
      </c>
      <c r="C84" s="387"/>
      <c r="D84" s="446">
        <f>NPV($C$7,E84:DU84)</f>
        <v>-4985477.5559868943</v>
      </c>
      <c r="E84" s="494">
        <f t="shared" ref="E84:BP84" si="87">SUM(E76,E83)</f>
        <v>-1697487.5100000005</v>
      </c>
      <c r="F84" s="494">
        <f t="shared" si="87"/>
        <v>-1697487.5100000005</v>
      </c>
      <c r="G84" s="494">
        <f t="shared" si="87"/>
        <v>-1697487.5100000005</v>
      </c>
      <c r="H84" s="494">
        <f t="shared" si="87"/>
        <v>-1697487.5100000005</v>
      </c>
      <c r="I84" s="494">
        <f t="shared" si="87"/>
        <v>-1697487.5100000005</v>
      </c>
      <c r="J84" s="494">
        <f t="shared" si="87"/>
        <v>-12277.41</v>
      </c>
      <c r="K84" s="494">
        <f t="shared" si="87"/>
        <v>131454.6059</v>
      </c>
      <c r="L84" s="494">
        <f t="shared" si="87"/>
        <v>131454.6059</v>
      </c>
      <c r="M84" s="494">
        <f t="shared" si="87"/>
        <v>131454.6059</v>
      </c>
      <c r="N84" s="494">
        <f t="shared" si="87"/>
        <v>131454.6059</v>
      </c>
      <c r="O84" s="494">
        <f t="shared" si="87"/>
        <v>131454.6059</v>
      </c>
      <c r="P84" s="494">
        <f t="shared" si="87"/>
        <v>131454.6059</v>
      </c>
      <c r="Q84" s="494">
        <f t="shared" si="87"/>
        <v>131454.6059</v>
      </c>
      <c r="R84" s="494">
        <f t="shared" si="87"/>
        <v>131454.6059</v>
      </c>
      <c r="S84" s="494">
        <f t="shared" si="87"/>
        <v>131454.6059</v>
      </c>
      <c r="T84" s="494">
        <f t="shared" si="87"/>
        <v>131454.6059</v>
      </c>
      <c r="U84" s="494">
        <f t="shared" si="87"/>
        <v>131454.6059</v>
      </c>
      <c r="V84" s="494">
        <f t="shared" si="87"/>
        <v>131454.6059</v>
      </c>
      <c r="W84" s="494">
        <f t="shared" si="87"/>
        <v>131454.6059</v>
      </c>
      <c r="X84" s="494">
        <f t="shared" si="87"/>
        <v>132492.49549999999</v>
      </c>
      <c r="Y84" s="494">
        <f t="shared" si="87"/>
        <v>132492.49549999999</v>
      </c>
      <c r="Z84" s="494">
        <f t="shared" si="87"/>
        <v>132492.49549999999</v>
      </c>
      <c r="AA84" s="494">
        <f t="shared" si="87"/>
        <v>132492.49549999999</v>
      </c>
      <c r="AB84" s="494">
        <f t="shared" si="87"/>
        <v>132492.49549999999</v>
      </c>
      <c r="AC84" s="494">
        <f t="shared" si="87"/>
        <v>132492.49549999999</v>
      </c>
      <c r="AD84" s="494">
        <f t="shared" si="87"/>
        <v>111509.90062499998</v>
      </c>
      <c r="AE84" s="494">
        <f t="shared" si="87"/>
        <v>111509.90062499998</v>
      </c>
      <c r="AF84" s="494">
        <f t="shared" si="87"/>
        <v>111509.90062499998</v>
      </c>
      <c r="AG84" s="494">
        <f t="shared" si="87"/>
        <v>111509.90062499998</v>
      </c>
      <c r="AH84" s="494">
        <f t="shared" si="87"/>
        <v>111509.90062499998</v>
      </c>
      <c r="AI84" s="494">
        <f t="shared" si="87"/>
        <v>111509.90062499998</v>
      </c>
      <c r="AJ84" s="494">
        <f t="shared" si="87"/>
        <v>111509.90062499998</v>
      </c>
      <c r="AK84" s="494">
        <f t="shared" si="87"/>
        <v>111509.90062499998</v>
      </c>
      <c r="AL84" s="494">
        <f t="shared" si="87"/>
        <v>111509.90062499998</v>
      </c>
      <c r="AM84" s="494">
        <f t="shared" si="87"/>
        <v>111509.90062499998</v>
      </c>
      <c r="AN84" s="494">
        <f t="shared" si="87"/>
        <v>111509.90062499998</v>
      </c>
      <c r="AO84" s="494">
        <f t="shared" si="87"/>
        <v>111509.90062499998</v>
      </c>
      <c r="AP84" s="494">
        <f t="shared" si="87"/>
        <v>111509.90062499998</v>
      </c>
      <c r="AQ84" s="494">
        <f t="shared" si="87"/>
        <v>111509.90062499998</v>
      </c>
      <c r="AR84" s="494">
        <f t="shared" si="87"/>
        <v>111509.90062499998</v>
      </c>
      <c r="AS84" s="494">
        <f t="shared" si="87"/>
        <v>111509.90062499998</v>
      </c>
      <c r="AT84" s="494">
        <f t="shared" si="87"/>
        <v>111509.90062499998</v>
      </c>
      <c r="AU84" s="494">
        <f t="shared" si="87"/>
        <v>111509.90062499998</v>
      </c>
      <c r="AV84" s="494">
        <f t="shared" si="87"/>
        <v>111509.90062499998</v>
      </c>
      <c r="AW84" s="494">
        <f t="shared" si="87"/>
        <v>111509.90062499998</v>
      </c>
      <c r="AX84" s="494">
        <f t="shared" si="87"/>
        <v>111509.90062499998</v>
      </c>
      <c r="AY84" s="494">
        <f t="shared" si="87"/>
        <v>111509.90062499998</v>
      </c>
      <c r="AZ84" s="494">
        <f t="shared" si="87"/>
        <v>111509.90062499998</v>
      </c>
      <c r="BA84" s="494">
        <f t="shared" si="87"/>
        <v>111509.90062499998</v>
      </c>
      <c r="BB84" s="494">
        <f t="shared" si="87"/>
        <v>111509.90062499998</v>
      </c>
      <c r="BC84" s="494">
        <f t="shared" si="87"/>
        <v>111509.90062499998</v>
      </c>
      <c r="BD84" s="494">
        <f t="shared" si="87"/>
        <v>111509.90062499998</v>
      </c>
      <c r="BE84" s="494">
        <f t="shared" si="87"/>
        <v>111509.90062499998</v>
      </c>
      <c r="BF84" s="494">
        <f t="shared" si="87"/>
        <v>111509.90062499998</v>
      </c>
      <c r="BG84" s="494">
        <f t="shared" si="87"/>
        <v>111509.90062499998</v>
      </c>
      <c r="BH84" s="494">
        <f t="shared" si="87"/>
        <v>111509.90062499998</v>
      </c>
      <c r="BI84" s="494">
        <f t="shared" si="87"/>
        <v>111509.90062499998</v>
      </c>
      <c r="BJ84" s="494">
        <f t="shared" si="87"/>
        <v>111509.90062499998</v>
      </c>
      <c r="BK84" s="494">
        <f t="shared" si="87"/>
        <v>111509.90062499998</v>
      </c>
      <c r="BL84" s="494">
        <f t="shared" si="87"/>
        <v>4670064.027674987</v>
      </c>
      <c r="BM84" s="494">
        <f t="shared" si="87"/>
        <v>0</v>
      </c>
      <c r="BN84" s="494">
        <f t="shared" si="87"/>
        <v>0</v>
      </c>
      <c r="BO84" s="494">
        <f t="shared" si="87"/>
        <v>0</v>
      </c>
      <c r="BP84" s="494">
        <f t="shared" si="87"/>
        <v>0</v>
      </c>
      <c r="BQ84" s="494">
        <f t="shared" ref="BQ84:DU84" si="88">SUM(BQ76,BQ83)</f>
        <v>0</v>
      </c>
      <c r="BR84" s="494">
        <f t="shared" si="88"/>
        <v>0</v>
      </c>
      <c r="BS84" s="494">
        <f t="shared" si="88"/>
        <v>0</v>
      </c>
      <c r="BT84" s="494">
        <f t="shared" si="88"/>
        <v>0</v>
      </c>
      <c r="BU84" s="494">
        <f t="shared" si="88"/>
        <v>0</v>
      </c>
      <c r="BV84" s="494">
        <f t="shared" si="88"/>
        <v>0</v>
      </c>
      <c r="BW84" s="494">
        <f t="shared" si="88"/>
        <v>0</v>
      </c>
      <c r="BX84" s="494">
        <f t="shared" si="88"/>
        <v>0</v>
      </c>
      <c r="BY84" s="494">
        <f t="shared" si="88"/>
        <v>0</v>
      </c>
      <c r="BZ84" s="494">
        <f t="shared" si="88"/>
        <v>0</v>
      </c>
      <c r="CA84" s="494">
        <f t="shared" si="88"/>
        <v>0</v>
      </c>
      <c r="CB84" s="494">
        <f t="shared" si="88"/>
        <v>0</v>
      </c>
      <c r="CC84" s="494">
        <f t="shared" si="88"/>
        <v>0</v>
      </c>
      <c r="CD84" s="494">
        <f t="shared" si="88"/>
        <v>0</v>
      </c>
      <c r="CE84" s="494">
        <f t="shared" si="88"/>
        <v>0</v>
      </c>
      <c r="CF84" s="494">
        <f t="shared" si="88"/>
        <v>0</v>
      </c>
      <c r="CG84" s="494">
        <f t="shared" si="88"/>
        <v>0</v>
      </c>
      <c r="CH84" s="494">
        <f t="shared" si="88"/>
        <v>0</v>
      </c>
      <c r="CI84" s="494">
        <f t="shared" si="88"/>
        <v>0</v>
      </c>
      <c r="CJ84" s="494">
        <f t="shared" si="88"/>
        <v>0</v>
      </c>
      <c r="CK84" s="494">
        <f t="shared" si="88"/>
        <v>0</v>
      </c>
      <c r="CL84" s="494">
        <f t="shared" si="88"/>
        <v>0</v>
      </c>
      <c r="CM84" s="494">
        <f t="shared" si="88"/>
        <v>0</v>
      </c>
      <c r="CN84" s="494">
        <f t="shared" si="88"/>
        <v>0</v>
      </c>
      <c r="CO84" s="494">
        <f t="shared" si="88"/>
        <v>0</v>
      </c>
      <c r="CP84" s="494">
        <f t="shared" si="88"/>
        <v>0</v>
      </c>
      <c r="CQ84" s="494">
        <f t="shared" si="88"/>
        <v>0</v>
      </c>
      <c r="CR84" s="494">
        <f t="shared" si="88"/>
        <v>0</v>
      </c>
      <c r="CS84" s="494">
        <f t="shared" si="88"/>
        <v>0</v>
      </c>
      <c r="CT84" s="494">
        <f t="shared" si="88"/>
        <v>0</v>
      </c>
      <c r="CU84" s="494">
        <f t="shared" si="88"/>
        <v>0</v>
      </c>
      <c r="CV84" s="494">
        <f t="shared" si="88"/>
        <v>0</v>
      </c>
      <c r="CW84" s="494">
        <f t="shared" si="88"/>
        <v>0</v>
      </c>
      <c r="CX84" s="494">
        <f t="shared" si="88"/>
        <v>0</v>
      </c>
      <c r="CY84" s="494">
        <f t="shared" si="88"/>
        <v>0</v>
      </c>
      <c r="CZ84" s="494">
        <f t="shared" si="88"/>
        <v>0</v>
      </c>
      <c r="DA84" s="494">
        <f t="shared" si="88"/>
        <v>0</v>
      </c>
      <c r="DB84" s="494">
        <f t="shared" si="88"/>
        <v>0</v>
      </c>
      <c r="DC84" s="494">
        <f t="shared" si="88"/>
        <v>0</v>
      </c>
      <c r="DD84" s="494">
        <f t="shared" si="88"/>
        <v>0</v>
      </c>
      <c r="DE84" s="494">
        <f t="shared" si="88"/>
        <v>0</v>
      </c>
      <c r="DF84" s="494">
        <f t="shared" si="88"/>
        <v>0</v>
      </c>
      <c r="DG84" s="494">
        <f t="shared" si="88"/>
        <v>0</v>
      </c>
      <c r="DH84" s="494">
        <f t="shared" si="88"/>
        <v>0</v>
      </c>
      <c r="DI84" s="494">
        <f t="shared" si="88"/>
        <v>0</v>
      </c>
      <c r="DJ84" s="494">
        <f t="shared" si="88"/>
        <v>0</v>
      </c>
      <c r="DK84" s="494">
        <f t="shared" si="88"/>
        <v>0</v>
      </c>
      <c r="DL84" s="494">
        <f t="shared" si="88"/>
        <v>0</v>
      </c>
      <c r="DM84" s="494">
        <f t="shared" si="88"/>
        <v>0</v>
      </c>
      <c r="DN84" s="494">
        <f t="shared" si="88"/>
        <v>0</v>
      </c>
      <c r="DO84" s="494">
        <f t="shared" si="88"/>
        <v>0</v>
      </c>
      <c r="DP84" s="494">
        <f t="shared" si="88"/>
        <v>0</v>
      </c>
      <c r="DQ84" s="494">
        <f t="shared" si="88"/>
        <v>0</v>
      </c>
      <c r="DR84" s="494">
        <f t="shared" si="88"/>
        <v>0</v>
      </c>
      <c r="DS84" s="494">
        <f t="shared" si="88"/>
        <v>0</v>
      </c>
      <c r="DT84" s="494">
        <f t="shared" si="88"/>
        <v>0</v>
      </c>
      <c r="DU84" s="494">
        <f t="shared" si="88"/>
        <v>0</v>
      </c>
    </row>
    <row r="85" spans="1:125" ht="11.25" customHeight="1">
      <c r="A85" s="396" t="s">
        <v>655</v>
      </c>
      <c r="B85" s="385" t="s">
        <v>638</v>
      </c>
      <c r="C85" s="494">
        <f>NPV(C7,E84:DU84)</f>
        <v>-4985477.5559868943</v>
      </c>
      <c r="D85" s="275"/>
      <c r="DU85" s="496"/>
    </row>
    <row r="86" spans="1:125" ht="11.25" customHeight="1">
      <c r="A86" s="396" t="s">
        <v>2483</v>
      </c>
      <c r="B86" s="396" t="s">
        <v>33</v>
      </c>
      <c r="C86" s="450">
        <f>IRR(E84:DU84,C23)</f>
        <v>6.4149074682426921E-3</v>
      </c>
      <c r="D86" s="275"/>
      <c r="DU86" s="496"/>
    </row>
    <row r="89" spans="1:125" s="381" customFormat="1" ht="11.25" customHeight="1">
      <c r="A89" s="379" t="s">
        <v>675</v>
      </c>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379"/>
      <c r="CO89" s="379"/>
      <c r="CP89" s="379"/>
      <c r="CQ89" s="379"/>
      <c r="CR89" s="379"/>
      <c r="CS89" s="379"/>
      <c r="CT89" s="379"/>
      <c r="CU89" s="379"/>
      <c r="CV89" s="379"/>
      <c r="CW89" s="379"/>
      <c r="CX89" s="379"/>
      <c r="CY89" s="379"/>
      <c r="CZ89" s="379"/>
      <c r="DA89" s="379"/>
      <c r="DB89" s="379"/>
      <c r="DC89" s="379"/>
      <c r="DD89" s="379"/>
      <c r="DE89" s="379"/>
      <c r="DF89" s="379"/>
      <c r="DG89" s="379"/>
      <c r="DH89" s="379"/>
      <c r="DI89" s="379"/>
      <c r="DJ89" s="379"/>
      <c r="DK89" s="379"/>
      <c r="DL89" s="379"/>
      <c r="DM89" s="379"/>
      <c r="DN89" s="379"/>
      <c r="DO89" s="379"/>
      <c r="DP89" s="379"/>
      <c r="DQ89" s="379"/>
      <c r="DR89" s="379"/>
      <c r="DS89" s="379"/>
      <c r="DT89" s="379"/>
      <c r="DU89" s="379"/>
    </row>
    <row r="91" spans="1:125" ht="11.25" customHeight="1">
      <c r="A91" s="383" t="s">
        <v>126</v>
      </c>
      <c r="B91" s="389" t="s">
        <v>638</v>
      </c>
      <c r="D91" s="397">
        <f t="shared" ref="D91:D102" si="89">NPV($C$7,E91:DU91)</f>
        <v>0</v>
      </c>
      <c r="E91" s="416">
        <v>0</v>
      </c>
      <c r="F91" s="416">
        <v>0</v>
      </c>
      <c r="G91" s="416">
        <v>0</v>
      </c>
      <c r="H91" s="416">
        <v>0</v>
      </c>
      <c r="I91" s="416">
        <v>0</v>
      </c>
      <c r="J91" s="416">
        <v>0</v>
      </c>
      <c r="K91" s="416">
        <v>0</v>
      </c>
      <c r="L91" s="416">
        <v>0</v>
      </c>
      <c r="M91" s="416">
        <v>0</v>
      </c>
      <c r="N91" s="416">
        <v>0</v>
      </c>
      <c r="O91" s="416">
        <v>0</v>
      </c>
      <c r="P91" s="416">
        <v>0</v>
      </c>
      <c r="Q91" s="416">
        <v>0</v>
      </c>
      <c r="R91" s="416">
        <v>0</v>
      </c>
      <c r="S91" s="416">
        <v>0</v>
      </c>
      <c r="T91" s="416">
        <v>0</v>
      </c>
      <c r="U91" s="416">
        <v>0</v>
      </c>
      <c r="V91" s="416">
        <v>0</v>
      </c>
      <c r="W91" s="416">
        <v>0</v>
      </c>
      <c r="X91" s="416">
        <v>0</v>
      </c>
      <c r="Y91" s="416">
        <v>0</v>
      </c>
      <c r="Z91" s="416">
        <v>0</v>
      </c>
      <c r="AA91" s="416">
        <v>0</v>
      </c>
      <c r="AB91" s="416">
        <v>0</v>
      </c>
      <c r="AC91" s="416">
        <v>0</v>
      </c>
      <c r="AD91" s="416">
        <v>0</v>
      </c>
      <c r="AE91" s="416">
        <v>0</v>
      </c>
      <c r="AF91" s="416">
        <v>0</v>
      </c>
      <c r="AG91" s="416">
        <v>0</v>
      </c>
      <c r="AH91" s="416">
        <v>0</v>
      </c>
      <c r="AI91" s="416">
        <v>0</v>
      </c>
      <c r="AJ91" s="416">
        <v>0</v>
      </c>
      <c r="AK91" s="416">
        <v>0</v>
      </c>
      <c r="AL91" s="416">
        <v>0</v>
      </c>
      <c r="AM91" s="416">
        <v>0</v>
      </c>
      <c r="AN91" s="416">
        <v>0</v>
      </c>
      <c r="AO91" s="416">
        <v>0</v>
      </c>
      <c r="AP91" s="416">
        <v>0</v>
      </c>
      <c r="AQ91" s="416">
        <v>0</v>
      </c>
      <c r="AR91" s="416">
        <v>0</v>
      </c>
      <c r="AS91" s="416">
        <v>0</v>
      </c>
      <c r="AT91" s="416">
        <v>0</v>
      </c>
      <c r="AU91" s="416">
        <v>0</v>
      </c>
      <c r="AV91" s="416">
        <v>0</v>
      </c>
      <c r="AW91" s="416">
        <v>0</v>
      </c>
      <c r="AX91" s="416">
        <v>0</v>
      </c>
      <c r="AY91" s="416">
        <v>0</v>
      </c>
      <c r="AZ91" s="416">
        <v>0</v>
      </c>
      <c r="BA91" s="416">
        <v>0</v>
      </c>
      <c r="BB91" s="416">
        <v>0</v>
      </c>
      <c r="BC91" s="416">
        <v>0</v>
      </c>
      <c r="BD91" s="416">
        <v>0</v>
      </c>
      <c r="BE91" s="416">
        <v>0</v>
      </c>
      <c r="BF91" s="416">
        <v>0</v>
      </c>
      <c r="BG91" s="416">
        <v>0</v>
      </c>
      <c r="BH91" s="416">
        <v>0</v>
      </c>
      <c r="BI91" s="416">
        <v>0</v>
      </c>
      <c r="BJ91" s="416">
        <v>0</v>
      </c>
      <c r="BK91" s="416">
        <v>0</v>
      </c>
      <c r="BL91" s="416">
        <v>0</v>
      </c>
      <c r="BM91" s="416">
        <v>0</v>
      </c>
      <c r="BN91" s="416">
        <v>0</v>
      </c>
      <c r="BO91" s="416">
        <v>0</v>
      </c>
      <c r="BP91" s="416">
        <v>0</v>
      </c>
      <c r="BQ91" s="416">
        <v>0</v>
      </c>
      <c r="BR91" s="416">
        <v>0</v>
      </c>
      <c r="BS91" s="416">
        <v>0</v>
      </c>
      <c r="BT91" s="416">
        <v>0</v>
      </c>
      <c r="BU91" s="416">
        <v>0</v>
      </c>
      <c r="BV91" s="416">
        <v>0</v>
      </c>
      <c r="BW91" s="416">
        <v>0</v>
      </c>
      <c r="BX91" s="416">
        <v>0</v>
      </c>
      <c r="BY91" s="416">
        <v>0</v>
      </c>
      <c r="BZ91" s="416">
        <v>0</v>
      </c>
      <c r="CA91" s="416">
        <v>0</v>
      </c>
      <c r="CB91" s="416">
        <v>0</v>
      </c>
      <c r="CC91" s="416">
        <v>0</v>
      </c>
      <c r="CD91" s="416">
        <v>0</v>
      </c>
      <c r="CE91" s="416">
        <v>0</v>
      </c>
      <c r="CF91" s="416">
        <v>0</v>
      </c>
      <c r="CG91" s="416">
        <v>0</v>
      </c>
      <c r="CH91" s="416">
        <v>0</v>
      </c>
      <c r="CI91" s="416">
        <v>0</v>
      </c>
      <c r="CJ91" s="416">
        <v>0</v>
      </c>
      <c r="CK91" s="416">
        <v>0</v>
      </c>
      <c r="CL91" s="416">
        <v>0</v>
      </c>
      <c r="CM91" s="416">
        <v>0</v>
      </c>
      <c r="CN91" s="416">
        <v>0</v>
      </c>
      <c r="CO91" s="416">
        <v>0</v>
      </c>
      <c r="CP91" s="416">
        <v>0</v>
      </c>
      <c r="CQ91" s="416">
        <v>0</v>
      </c>
      <c r="CR91" s="416">
        <v>0</v>
      </c>
      <c r="CS91" s="416">
        <v>0</v>
      </c>
      <c r="CT91" s="416">
        <v>0</v>
      </c>
      <c r="CU91" s="416">
        <v>0</v>
      </c>
      <c r="CV91" s="416">
        <v>0</v>
      </c>
      <c r="CW91" s="416">
        <v>0</v>
      </c>
      <c r="CX91" s="416">
        <v>0</v>
      </c>
      <c r="CY91" s="416">
        <v>0</v>
      </c>
      <c r="CZ91" s="416">
        <v>0</v>
      </c>
      <c r="DA91" s="416">
        <v>0</v>
      </c>
      <c r="DB91" s="416">
        <v>0</v>
      </c>
      <c r="DC91" s="416">
        <v>0</v>
      </c>
      <c r="DD91" s="416">
        <v>0</v>
      </c>
      <c r="DE91" s="416">
        <v>0</v>
      </c>
      <c r="DF91" s="416">
        <v>0</v>
      </c>
      <c r="DG91" s="416">
        <v>0</v>
      </c>
      <c r="DH91" s="416">
        <v>0</v>
      </c>
      <c r="DI91" s="416">
        <v>0</v>
      </c>
      <c r="DJ91" s="416">
        <v>0</v>
      </c>
      <c r="DK91" s="416">
        <v>0</v>
      </c>
      <c r="DL91" s="416">
        <v>0</v>
      </c>
      <c r="DM91" s="416">
        <v>0</v>
      </c>
      <c r="DN91" s="416">
        <v>0</v>
      </c>
      <c r="DO91" s="416">
        <v>0</v>
      </c>
      <c r="DP91" s="416">
        <v>0</v>
      </c>
      <c r="DQ91" s="416">
        <v>0</v>
      </c>
      <c r="DR91" s="416">
        <v>0</v>
      </c>
      <c r="DS91" s="416">
        <v>0</v>
      </c>
      <c r="DT91" s="416">
        <v>0</v>
      </c>
      <c r="DU91" s="416">
        <v>0</v>
      </c>
    </row>
    <row r="92" spans="1:125" ht="11.25" customHeight="1">
      <c r="A92" s="384" t="s">
        <v>650</v>
      </c>
      <c r="B92" s="415" t="s">
        <v>638</v>
      </c>
      <c r="D92" s="397">
        <f t="shared" si="89"/>
        <v>0</v>
      </c>
      <c r="E92" s="428">
        <v>0</v>
      </c>
      <c r="F92" s="428">
        <v>0</v>
      </c>
      <c r="G92" s="428">
        <v>0</v>
      </c>
      <c r="H92" s="428">
        <v>0</v>
      </c>
      <c r="I92" s="428">
        <v>0</v>
      </c>
      <c r="J92" s="428">
        <v>0</v>
      </c>
      <c r="K92" s="428">
        <v>0</v>
      </c>
      <c r="L92" s="428">
        <v>0</v>
      </c>
      <c r="M92" s="428">
        <v>0</v>
      </c>
      <c r="N92" s="428">
        <v>0</v>
      </c>
      <c r="O92" s="428">
        <v>0</v>
      </c>
      <c r="P92" s="428">
        <v>0</v>
      </c>
      <c r="Q92" s="428">
        <v>0</v>
      </c>
      <c r="R92" s="428">
        <v>0</v>
      </c>
      <c r="S92" s="428">
        <v>0</v>
      </c>
      <c r="T92" s="428">
        <v>0</v>
      </c>
      <c r="U92" s="428">
        <v>0</v>
      </c>
      <c r="V92" s="428">
        <v>0</v>
      </c>
      <c r="W92" s="428">
        <v>0</v>
      </c>
      <c r="X92" s="428">
        <v>0</v>
      </c>
      <c r="Y92" s="428">
        <v>0</v>
      </c>
      <c r="Z92" s="428">
        <v>0</v>
      </c>
      <c r="AA92" s="428">
        <v>0</v>
      </c>
      <c r="AB92" s="428">
        <v>0</v>
      </c>
      <c r="AC92" s="428">
        <v>0</v>
      </c>
      <c r="AD92" s="428">
        <v>0</v>
      </c>
      <c r="AE92" s="428">
        <v>0</v>
      </c>
      <c r="AF92" s="428">
        <v>0</v>
      </c>
      <c r="AG92" s="428">
        <v>0</v>
      </c>
      <c r="AH92" s="428">
        <v>0</v>
      </c>
      <c r="AI92" s="428">
        <v>0</v>
      </c>
      <c r="AJ92" s="428">
        <v>0</v>
      </c>
      <c r="AK92" s="428">
        <v>0</v>
      </c>
      <c r="AL92" s="428">
        <v>0</v>
      </c>
      <c r="AM92" s="428">
        <v>0</v>
      </c>
      <c r="AN92" s="428">
        <v>0</v>
      </c>
      <c r="AO92" s="428">
        <v>0</v>
      </c>
      <c r="AP92" s="428">
        <v>0</v>
      </c>
      <c r="AQ92" s="428">
        <v>0</v>
      </c>
      <c r="AR92" s="428">
        <v>0</v>
      </c>
      <c r="AS92" s="428">
        <v>0</v>
      </c>
      <c r="AT92" s="428">
        <v>0</v>
      </c>
      <c r="AU92" s="428">
        <v>0</v>
      </c>
      <c r="AV92" s="428">
        <v>0</v>
      </c>
      <c r="AW92" s="428">
        <v>0</v>
      </c>
      <c r="AX92" s="428">
        <v>0</v>
      </c>
      <c r="AY92" s="428">
        <v>0</v>
      </c>
      <c r="AZ92" s="428">
        <v>0</v>
      </c>
      <c r="BA92" s="428">
        <v>0</v>
      </c>
      <c r="BB92" s="428">
        <v>0</v>
      </c>
      <c r="BC92" s="428">
        <v>0</v>
      </c>
      <c r="BD92" s="428">
        <v>0</v>
      </c>
      <c r="BE92" s="428">
        <v>0</v>
      </c>
      <c r="BF92" s="428">
        <v>0</v>
      </c>
      <c r="BG92" s="428">
        <v>0</v>
      </c>
      <c r="BH92" s="428">
        <v>0</v>
      </c>
      <c r="BI92" s="428">
        <v>0</v>
      </c>
      <c r="BJ92" s="428">
        <v>0</v>
      </c>
      <c r="BK92" s="428">
        <v>0</v>
      </c>
      <c r="BL92" s="428">
        <v>0</v>
      </c>
      <c r="BM92" s="428">
        <v>0</v>
      </c>
      <c r="BN92" s="428">
        <v>0</v>
      </c>
      <c r="BO92" s="428">
        <v>0</v>
      </c>
      <c r="BP92" s="428">
        <v>0</v>
      </c>
      <c r="BQ92" s="428">
        <v>0</v>
      </c>
      <c r="BR92" s="428">
        <v>0</v>
      </c>
      <c r="BS92" s="428">
        <v>0</v>
      </c>
      <c r="BT92" s="428">
        <v>0</v>
      </c>
      <c r="BU92" s="428">
        <v>0</v>
      </c>
      <c r="BV92" s="428">
        <v>0</v>
      </c>
      <c r="BW92" s="428">
        <v>0</v>
      </c>
      <c r="BX92" s="428">
        <v>0</v>
      </c>
      <c r="BY92" s="428">
        <v>0</v>
      </c>
      <c r="BZ92" s="428">
        <v>0</v>
      </c>
      <c r="CA92" s="428">
        <v>0</v>
      </c>
      <c r="CB92" s="428">
        <v>0</v>
      </c>
      <c r="CC92" s="428">
        <v>0</v>
      </c>
      <c r="CD92" s="428">
        <v>0</v>
      </c>
      <c r="CE92" s="428">
        <v>0</v>
      </c>
      <c r="CF92" s="428">
        <v>0</v>
      </c>
      <c r="CG92" s="428">
        <v>0</v>
      </c>
      <c r="CH92" s="428">
        <v>0</v>
      </c>
      <c r="CI92" s="428">
        <v>0</v>
      </c>
      <c r="CJ92" s="428">
        <v>0</v>
      </c>
      <c r="CK92" s="428">
        <v>0</v>
      </c>
      <c r="CL92" s="428">
        <v>0</v>
      </c>
      <c r="CM92" s="428">
        <v>0</v>
      </c>
      <c r="CN92" s="428">
        <v>0</v>
      </c>
      <c r="CO92" s="428">
        <v>0</v>
      </c>
      <c r="CP92" s="428">
        <v>0</v>
      </c>
      <c r="CQ92" s="428">
        <v>0</v>
      </c>
      <c r="CR92" s="428">
        <v>0</v>
      </c>
      <c r="CS92" s="428">
        <v>0</v>
      </c>
      <c r="CT92" s="428">
        <v>0</v>
      </c>
      <c r="CU92" s="428">
        <v>0</v>
      </c>
      <c r="CV92" s="428">
        <v>0</v>
      </c>
      <c r="CW92" s="428">
        <v>0</v>
      </c>
      <c r="CX92" s="428">
        <v>0</v>
      </c>
      <c r="CY92" s="428">
        <v>0</v>
      </c>
      <c r="CZ92" s="428">
        <v>0</v>
      </c>
      <c r="DA92" s="428">
        <v>0</v>
      </c>
      <c r="DB92" s="428">
        <v>0</v>
      </c>
      <c r="DC92" s="428">
        <v>0</v>
      </c>
      <c r="DD92" s="428">
        <v>0</v>
      </c>
      <c r="DE92" s="428">
        <v>0</v>
      </c>
      <c r="DF92" s="428">
        <v>0</v>
      </c>
      <c r="DG92" s="428">
        <v>0</v>
      </c>
      <c r="DH92" s="428">
        <v>0</v>
      </c>
      <c r="DI92" s="428">
        <v>0</v>
      </c>
      <c r="DJ92" s="428">
        <v>0</v>
      </c>
      <c r="DK92" s="428">
        <v>0</v>
      </c>
      <c r="DL92" s="428">
        <v>0</v>
      </c>
      <c r="DM92" s="428">
        <v>0</v>
      </c>
      <c r="DN92" s="428">
        <v>0</v>
      </c>
      <c r="DO92" s="428">
        <v>0</v>
      </c>
      <c r="DP92" s="428">
        <v>0</v>
      </c>
      <c r="DQ92" s="428">
        <v>0</v>
      </c>
      <c r="DR92" s="428">
        <v>0</v>
      </c>
      <c r="DS92" s="428">
        <v>0</v>
      </c>
      <c r="DT92" s="428">
        <v>0</v>
      </c>
      <c r="DU92" s="428">
        <v>0</v>
      </c>
    </row>
    <row r="93" spans="1:125" s="275" customFormat="1" ht="11.25" customHeight="1">
      <c r="A93" s="385" t="s">
        <v>635</v>
      </c>
      <c r="B93" s="396" t="s">
        <v>638</v>
      </c>
      <c r="D93" s="446">
        <f t="shared" si="89"/>
        <v>0</v>
      </c>
      <c r="E93" s="448">
        <f>SUM(E91:E92)</f>
        <v>0</v>
      </c>
      <c r="F93" s="448">
        <f t="shared" ref="F93:BQ93" si="90">SUM(F91:F92)</f>
        <v>0</v>
      </c>
      <c r="G93" s="448">
        <f t="shared" si="90"/>
        <v>0</v>
      </c>
      <c r="H93" s="448">
        <f t="shared" si="90"/>
        <v>0</v>
      </c>
      <c r="I93" s="448">
        <f t="shared" si="90"/>
        <v>0</v>
      </c>
      <c r="J93" s="448">
        <f t="shared" si="90"/>
        <v>0</v>
      </c>
      <c r="K93" s="448">
        <f t="shared" si="90"/>
        <v>0</v>
      </c>
      <c r="L93" s="448">
        <f t="shared" si="90"/>
        <v>0</v>
      </c>
      <c r="M93" s="448">
        <f t="shared" si="90"/>
        <v>0</v>
      </c>
      <c r="N93" s="448">
        <f t="shared" si="90"/>
        <v>0</v>
      </c>
      <c r="O93" s="448">
        <f t="shared" si="90"/>
        <v>0</v>
      </c>
      <c r="P93" s="448">
        <f t="shared" si="90"/>
        <v>0</v>
      </c>
      <c r="Q93" s="448">
        <f t="shared" si="90"/>
        <v>0</v>
      </c>
      <c r="R93" s="448">
        <f t="shared" si="90"/>
        <v>0</v>
      </c>
      <c r="S93" s="448">
        <f t="shared" si="90"/>
        <v>0</v>
      </c>
      <c r="T93" s="448">
        <f t="shared" si="90"/>
        <v>0</v>
      </c>
      <c r="U93" s="448">
        <f t="shared" si="90"/>
        <v>0</v>
      </c>
      <c r="V93" s="448">
        <f t="shared" si="90"/>
        <v>0</v>
      </c>
      <c r="W93" s="448">
        <f t="shared" si="90"/>
        <v>0</v>
      </c>
      <c r="X93" s="448">
        <f t="shared" si="90"/>
        <v>0</v>
      </c>
      <c r="Y93" s="448">
        <f t="shared" si="90"/>
        <v>0</v>
      </c>
      <c r="Z93" s="448">
        <f t="shared" si="90"/>
        <v>0</v>
      </c>
      <c r="AA93" s="448">
        <f t="shared" si="90"/>
        <v>0</v>
      </c>
      <c r="AB93" s="448">
        <f t="shared" si="90"/>
        <v>0</v>
      </c>
      <c r="AC93" s="448">
        <f t="shared" si="90"/>
        <v>0</v>
      </c>
      <c r="AD93" s="448">
        <f t="shared" si="90"/>
        <v>0</v>
      </c>
      <c r="AE93" s="448">
        <f t="shared" si="90"/>
        <v>0</v>
      </c>
      <c r="AF93" s="448">
        <f t="shared" si="90"/>
        <v>0</v>
      </c>
      <c r="AG93" s="448">
        <f t="shared" si="90"/>
        <v>0</v>
      </c>
      <c r="AH93" s="448">
        <f t="shared" si="90"/>
        <v>0</v>
      </c>
      <c r="AI93" s="448">
        <f t="shared" si="90"/>
        <v>0</v>
      </c>
      <c r="AJ93" s="448">
        <f t="shared" si="90"/>
        <v>0</v>
      </c>
      <c r="AK93" s="448">
        <f t="shared" si="90"/>
        <v>0</v>
      </c>
      <c r="AL93" s="448">
        <f t="shared" si="90"/>
        <v>0</v>
      </c>
      <c r="AM93" s="448">
        <f t="shared" si="90"/>
        <v>0</v>
      </c>
      <c r="AN93" s="448">
        <f t="shared" si="90"/>
        <v>0</v>
      </c>
      <c r="AO93" s="448">
        <f t="shared" si="90"/>
        <v>0</v>
      </c>
      <c r="AP93" s="448">
        <f t="shared" si="90"/>
        <v>0</v>
      </c>
      <c r="AQ93" s="448">
        <f t="shared" si="90"/>
        <v>0</v>
      </c>
      <c r="AR93" s="448">
        <f t="shared" si="90"/>
        <v>0</v>
      </c>
      <c r="AS93" s="448">
        <f t="shared" si="90"/>
        <v>0</v>
      </c>
      <c r="AT93" s="448">
        <f t="shared" si="90"/>
        <v>0</v>
      </c>
      <c r="AU93" s="448">
        <f t="shared" si="90"/>
        <v>0</v>
      </c>
      <c r="AV93" s="448">
        <f t="shared" si="90"/>
        <v>0</v>
      </c>
      <c r="AW93" s="448">
        <f t="shared" si="90"/>
        <v>0</v>
      </c>
      <c r="AX93" s="448">
        <f t="shared" si="90"/>
        <v>0</v>
      </c>
      <c r="AY93" s="448">
        <f t="shared" si="90"/>
        <v>0</v>
      </c>
      <c r="AZ93" s="448">
        <f t="shared" si="90"/>
        <v>0</v>
      </c>
      <c r="BA93" s="448">
        <f t="shared" si="90"/>
        <v>0</v>
      </c>
      <c r="BB93" s="448">
        <f t="shared" si="90"/>
        <v>0</v>
      </c>
      <c r="BC93" s="448">
        <f t="shared" si="90"/>
        <v>0</v>
      </c>
      <c r="BD93" s="448">
        <f t="shared" si="90"/>
        <v>0</v>
      </c>
      <c r="BE93" s="448">
        <f t="shared" si="90"/>
        <v>0</v>
      </c>
      <c r="BF93" s="448">
        <f t="shared" si="90"/>
        <v>0</v>
      </c>
      <c r="BG93" s="448">
        <f t="shared" si="90"/>
        <v>0</v>
      </c>
      <c r="BH93" s="448">
        <f t="shared" si="90"/>
        <v>0</v>
      </c>
      <c r="BI93" s="448">
        <f t="shared" si="90"/>
        <v>0</v>
      </c>
      <c r="BJ93" s="448">
        <f t="shared" si="90"/>
        <v>0</v>
      </c>
      <c r="BK93" s="448">
        <f t="shared" si="90"/>
        <v>0</v>
      </c>
      <c r="BL93" s="448">
        <f t="shared" si="90"/>
        <v>0</v>
      </c>
      <c r="BM93" s="448">
        <f t="shared" si="90"/>
        <v>0</v>
      </c>
      <c r="BN93" s="448">
        <f t="shared" si="90"/>
        <v>0</v>
      </c>
      <c r="BO93" s="448">
        <f t="shared" si="90"/>
        <v>0</v>
      </c>
      <c r="BP93" s="448">
        <f t="shared" si="90"/>
        <v>0</v>
      </c>
      <c r="BQ93" s="448">
        <f t="shared" si="90"/>
        <v>0</v>
      </c>
      <c r="BR93" s="448">
        <f t="shared" ref="BR93:DU93" si="91">SUM(BR91:BR92)</f>
        <v>0</v>
      </c>
      <c r="BS93" s="448">
        <f t="shared" si="91"/>
        <v>0</v>
      </c>
      <c r="BT93" s="448">
        <f t="shared" si="91"/>
        <v>0</v>
      </c>
      <c r="BU93" s="448">
        <f t="shared" si="91"/>
        <v>0</v>
      </c>
      <c r="BV93" s="448">
        <f t="shared" si="91"/>
        <v>0</v>
      </c>
      <c r="BW93" s="448">
        <f t="shared" si="91"/>
        <v>0</v>
      </c>
      <c r="BX93" s="448">
        <f t="shared" si="91"/>
        <v>0</v>
      </c>
      <c r="BY93" s="448">
        <f t="shared" si="91"/>
        <v>0</v>
      </c>
      <c r="BZ93" s="448">
        <f t="shared" si="91"/>
        <v>0</v>
      </c>
      <c r="CA93" s="448">
        <f t="shared" si="91"/>
        <v>0</v>
      </c>
      <c r="CB93" s="448">
        <f t="shared" si="91"/>
        <v>0</v>
      </c>
      <c r="CC93" s="448">
        <f t="shared" si="91"/>
        <v>0</v>
      </c>
      <c r="CD93" s="448">
        <f t="shared" si="91"/>
        <v>0</v>
      </c>
      <c r="CE93" s="448">
        <f t="shared" si="91"/>
        <v>0</v>
      </c>
      <c r="CF93" s="448">
        <f t="shared" si="91"/>
        <v>0</v>
      </c>
      <c r="CG93" s="448">
        <f t="shared" si="91"/>
        <v>0</v>
      </c>
      <c r="CH93" s="448">
        <f t="shared" si="91"/>
        <v>0</v>
      </c>
      <c r="CI93" s="448">
        <f t="shared" si="91"/>
        <v>0</v>
      </c>
      <c r="CJ93" s="448">
        <f t="shared" si="91"/>
        <v>0</v>
      </c>
      <c r="CK93" s="448">
        <f t="shared" si="91"/>
        <v>0</v>
      </c>
      <c r="CL93" s="448">
        <f t="shared" si="91"/>
        <v>0</v>
      </c>
      <c r="CM93" s="448">
        <f t="shared" si="91"/>
        <v>0</v>
      </c>
      <c r="CN93" s="448">
        <f t="shared" si="91"/>
        <v>0</v>
      </c>
      <c r="CO93" s="448">
        <f t="shared" si="91"/>
        <v>0</v>
      </c>
      <c r="CP93" s="448">
        <f t="shared" si="91"/>
        <v>0</v>
      </c>
      <c r="CQ93" s="448">
        <f t="shared" si="91"/>
        <v>0</v>
      </c>
      <c r="CR93" s="448">
        <f t="shared" si="91"/>
        <v>0</v>
      </c>
      <c r="CS93" s="448">
        <f t="shared" si="91"/>
        <v>0</v>
      </c>
      <c r="CT93" s="448">
        <f t="shared" si="91"/>
        <v>0</v>
      </c>
      <c r="CU93" s="448">
        <f t="shared" si="91"/>
        <v>0</v>
      </c>
      <c r="CV93" s="448">
        <f t="shared" si="91"/>
        <v>0</v>
      </c>
      <c r="CW93" s="448">
        <f t="shared" si="91"/>
        <v>0</v>
      </c>
      <c r="CX93" s="448">
        <f t="shared" si="91"/>
        <v>0</v>
      </c>
      <c r="CY93" s="448">
        <f t="shared" si="91"/>
        <v>0</v>
      </c>
      <c r="CZ93" s="448">
        <f t="shared" si="91"/>
        <v>0</v>
      </c>
      <c r="DA93" s="448">
        <f t="shared" si="91"/>
        <v>0</v>
      </c>
      <c r="DB93" s="448">
        <f t="shared" si="91"/>
        <v>0</v>
      </c>
      <c r="DC93" s="448">
        <f t="shared" si="91"/>
        <v>0</v>
      </c>
      <c r="DD93" s="448">
        <f t="shared" si="91"/>
        <v>0</v>
      </c>
      <c r="DE93" s="448">
        <f t="shared" si="91"/>
        <v>0</v>
      </c>
      <c r="DF93" s="448">
        <f t="shared" si="91"/>
        <v>0</v>
      </c>
      <c r="DG93" s="448">
        <f t="shared" si="91"/>
        <v>0</v>
      </c>
      <c r="DH93" s="448">
        <f t="shared" si="91"/>
        <v>0</v>
      </c>
      <c r="DI93" s="448">
        <f t="shared" si="91"/>
        <v>0</v>
      </c>
      <c r="DJ93" s="448">
        <f t="shared" si="91"/>
        <v>0</v>
      </c>
      <c r="DK93" s="448">
        <f t="shared" si="91"/>
        <v>0</v>
      </c>
      <c r="DL93" s="448">
        <f t="shared" si="91"/>
        <v>0</v>
      </c>
      <c r="DM93" s="448">
        <f t="shared" si="91"/>
        <v>0</v>
      </c>
      <c r="DN93" s="448">
        <f t="shared" si="91"/>
        <v>0</v>
      </c>
      <c r="DO93" s="448">
        <f t="shared" si="91"/>
        <v>0</v>
      </c>
      <c r="DP93" s="448">
        <f t="shared" si="91"/>
        <v>0</v>
      </c>
      <c r="DQ93" s="448">
        <f t="shared" si="91"/>
        <v>0</v>
      </c>
      <c r="DR93" s="448">
        <f t="shared" si="91"/>
        <v>0</v>
      </c>
      <c r="DS93" s="448">
        <f t="shared" si="91"/>
        <v>0</v>
      </c>
      <c r="DT93" s="448">
        <f t="shared" si="91"/>
        <v>0</v>
      </c>
      <c r="DU93" s="448">
        <f t="shared" si="91"/>
        <v>0</v>
      </c>
    </row>
    <row r="94" spans="1:125" ht="11.25" customHeight="1">
      <c r="A94" s="383" t="s">
        <v>266</v>
      </c>
      <c r="B94" s="389" t="s">
        <v>638</v>
      </c>
      <c r="D94" s="397">
        <f t="shared" si="89"/>
        <v>-5267441.1973213516</v>
      </c>
      <c r="E94" s="689">
        <f>-'IIA Papildus aprēķini'!E40*(1+Pieņēmumi!$E$24)</f>
        <v>-232830.62</v>
      </c>
      <c r="F94" s="689">
        <f>-'IIA Papildus aprēķini'!F40*(1+Pieņēmumi!$E$24)</f>
        <v>-232830.62</v>
      </c>
      <c r="G94" s="689">
        <f>-'IIA Papildus aprēķini'!G40*(1+Pieņēmumi!$E$24)</f>
        <v>-232830.62</v>
      </c>
      <c r="H94" s="689">
        <f>-'IIA Papildus aprēķini'!H40*(1+Pieņēmumi!$E$24)</f>
        <v>-232830.62</v>
      </c>
      <c r="I94" s="689">
        <f>-'IIA Papildus aprēķini'!I40*(1+Pieņēmumi!$E$24)</f>
        <v>-232830.62</v>
      </c>
      <c r="J94" s="689">
        <f>-'IIA Papildus aprēķini'!J40*(1+Pieņēmumi!$E$24)</f>
        <v>-232830.62</v>
      </c>
      <c r="K94" s="689">
        <f>-'IIA Papildus aprēķini'!K40*(1+Pieņēmumi!$E$24)</f>
        <v>-232830.62</v>
      </c>
      <c r="L94" s="689">
        <f>-'IIA Papildus aprēķini'!L40*(1+Pieņēmumi!$E$24)</f>
        <v>-232830.62</v>
      </c>
      <c r="M94" s="689">
        <f>-'IIA Papildus aprēķini'!M40*(1+Pieņēmumi!$E$24)</f>
        <v>-232830.62</v>
      </c>
      <c r="N94" s="689">
        <f>-'IIA Papildus aprēķini'!N40*(1+Pieņēmumi!$E$24)</f>
        <v>-232830.62</v>
      </c>
      <c r="O94" s="689">
        <f>-'IIA Papildus aprēķini'!O40*(1+Pieņēmumi!$E$24)</f>
        <v>-232830.62</v>
      </c>
      <c r="P94" s="689">
        <f>-'IIA Papildus aprēķini'!P40*(1+Pieņēmumi!$E$24)</f>
        <v>-232830.62</v>
      </c>
      <c r="Q94" s="689">
        <f>-'IIA Papildus aprēķini'!Q40*(1+Pieņēmumi!$E$24)</f>
        <v>-232830.62</v>
      </c>
      <c r="R94" s="689">
        <f>-'IIA Papildus aprēķini'!R40*(1+Pieņēmumi!$E$24)</f>
        <v>-232830.62</v>
      </c>
      <c r="S94" s="689">
        <f>-'IIA Papildus aprēķini'!S40*(1+Pieņēmumi!$E$24)</f>
        <v>-232830.62</v>
      </c>
      <c r="T94" s="689">
        <f>-'IIA Papildus aprēķini'!T40*(1+Pieņēmumi!$E$24)</f>
        <v>-232830.62</v>
      </c>
      <c r="U94" s="689">
        <f>-'IIA Papildus aprēķini'!U40*(1+Pieņēmumi!$E$24)</f>
        <v>-232830.62</v>
      </c>
      <c r="V94" s="689">
        <f>-'IIA Papildus aprēķini'!V40*(1+Pieņēmumi!$E$24)</f>
        <v>-232830.62</v>
      </c>
      <c r="W94" s="689">
        <f>-'IIA Papildus aprēķini'!W40*(1+Pieņēmumi!$E$24)</f>
        <v>-232830.62</v>
      </c>
      <c r="X94" s="689">
        <f>-'IIA Papildus aprēķini'!X40*(1+Pieņēmumi!$E$24)</f>
        <v>-232830.62</v>
      </c>
      <c r="Y94" s="689">
        <f>-'IIA Papildus aprēķini'!Y40*(1+Pieņēmumi!$E$24)</f>
        <v>-232830.62</v>
      </c>
      <c r="Z94" s="689">
        <f>-'IIA Papildus aprēķini'!Z40*(1+Pieņēmumi!$E$24)</f>
        <v>-232830.62</v>
      </c>
      <c r="AA94" s="689">
        <f>-'IIA Papildus aprēķini'!AA40*(1+Pieņēmumi!$E$24)</f>
        <v>-232830.62</v>
      </c>
      <c r="AB94" s="689">
        <f>-'IIA Papildus aprēķini'!AB40*(1+Pieņēmumi!$E$24)</f>
        <v>-232830.62</v>
      </c>
      <c r="AC94" s="689">
        <f>-'IIA Papildus aprēķini'!AC40*(1+Pieņēmumi!$E$24)</f>
        <v>-232830.62</v>
      </c>
      <c r="AD94" s="689">
        <f>-'IIA Papildus aprēķini'!AD40*(1+Pieņēmumi!$E$24)</f>
        <v>-232830.62</v>
      </c>
      <c r="AE94" s="689">
        <f>-'IIA Papildus aprēķini'!AE40*(1+Pieņēmumi!$E$24)</f>
        <v>-232830.62</v>
      </c>
      <c r="AF94" s="689">
        <f>-'IIA Papildus aprēķini'!AF40*(1+Pieņēmumi!$E$24)</f>
        <v>-232830.62</v>
      </c>
      <c r="AG94" s="689">
        <f>-'IIA Papildus aprēķini'!AG40*(1+Pieņēmumi!$E$24)</f>
        <v>-232830.62</v>
      </c>
      <c r="AH94" s="689">
        <f>-'IIA Papildus aprēķini'!AH40*(1+Pieņēmumi!$E$24)</f>
        <v>-232830.62</v>
      </c>
      <c r="AI94" s="689">
        <f>-'IIA Papildus aprēķini'!AI40*(1+Pieņēmumi!$E$24)</f>
        <v>-232830.62</v>
      </c>
      <c r="AJ94" s="689">
        <f>-'IIA Papildus aprēķini'!AJ40*(1+Pieņēmumi!$E$24)</f>
        <v>-232830.62</v>
      </c>
      <c r="AK94" s="689">
        <f>-'IIA Papildus aprēķini'!AK40*(1+Pieņēmumi!$E$24)</f>
        <v>-232830.62</v>
      </c>
      <c r="AL94" s="689">
        <f>-'IIA Papildus aprēķini'!AL40*(1+Pieņēmumi!$E$24)</f>
        <v>-232830.62</v>
      </c>
      <c r="AM94" s="689">
        <f>-'IIA Papildus aprēķini'!AM40*(1+Pieņēmumi!$E$24)</f>
        <v>-232830.62</v>
      </c>
      <c r="AN94" s="689">
        <f>-'IIA Papildus aprēķini'!AN40*(1+Pieņēmumi!$E$24)</f>
        <v>-232830.62</v>
      </c>
      <c r="AO94" s="689">
        <f>-'IIA Papildus aprēķini'!AO40*(1+Pieņēmumi!$E$24)</f>
        <v>-232830.62</v>
      </c>
      <c r="AP94" s="689">
        <f>-'IIA Papildus aprēķini'!AP40*(1+Pieņēmumi!$E$24)</f>
        <v>-232830.62</v>
      </c>
      <c r="AQ94" s="689">
        <f>-'IIA Papildus aprēķini'!AQ40*(1+Pieņēmumi!$E$24)</f>
        <v>-232830.62</v>
      </c>
      <c r="AR94" s="689">
        <f>-'IIA Papildus aprēķini'!AR40*(1+Pieņēmumi!$E$24)</f>
        <v>-232830.62</v>
      </c>
      <c r="AS94" s="689">
        <f>-'IIA Papildus aprēķini'!AS40*(1+Pieņēmumi!$E$24)</f>
        <v>-232830.62</v>
      </c>
      <c r="AT94" s="689">
        <f>-'IIA Papildus aprēķini'!AT40*(1+Pieņēmumi!$E$24)</f>
        <v>-232830.62</v>
      </c>
      <c r="AU94" s="689">
        <f>-'IIA Papildus aprēķini'!AU40*(1+Pieņēmumi!$E$24)</f>
        <v>-232830.62</v>
      </c>
      <c r="AV94" s="689">
        <f>-'IIA Papildus aprēķini'!AV40*(1+Pieņēmumi!$E$24)</f>
        <v>-232830.62</v>
      </c>
      <c r="AW94" s="689">
        <f>-'IIA Papildus aprēķini'!AW40*(1+Pieņēmumi!$E$24)</f>
        <v>-232830.62</v>
      </c>
      <c r="AX94" s="689">
        <f>-'IIA Papildus aprēķini'!AX40*(1+Pieņēmumi!$E$24)</f>
        <v>-232830.62</v>
      </c>
      <c r="AY94" s="689">
        <f>-'IIA Papildus aprēķini'!AY40*(1+Pieņēmumi!$E$24)</f>
        <v>-232830.62</v>
      </c>
      <c r="AZ94" s="689">
        <f>-'IIA Papildus aprēķini'!AZ40*(1+Pieņēmumi!$E$24)</f>
        <v>-232830.62</v>
      </c>
      <c r="BA94" s="689">
        <f>-'IIA Papildus aprēķini'!BA40*(1+Pieņēmumi!$E$24)</f>
        <v>-232830.62</v>
      </c>
      <c r="BB94" s="689">
        <f>-'IIA Papildus aprēķini'!BB40*(1+Pieņēmumi!$E$24)</f>
        <v>-232830.62</v>
      </c>
      <c r="BC94" s="689">
        <f>-'IIA Papildus aprēķini'!BC40*(1+Pieņēmumi!$E$24)</f>
        <v>-232830.62</v>
      </c>
      <c r="BD94" s="689">
        <f>-'IIA Papildus aprēķini'!BD40*(1+Pieņēmumi!$E$24)</f>
        <v>-232830.62</v>
      </c>
      <c r="BE94" s="689">
        <f>-'IIA Papildus aprēķini'!BE40*(1+Pieņēmumi!$E$24)</f>
        <v>-232830.62</v>
      </c>
      <c r="BF94" s="689">
        <f>-'IIA Papildus aprēķini'!BF40*(1+Pieņēmumi!$E$24)</f>
        <v>-232830.62</v>
      </c>
      <c r="BG94" s="689">
        <f>-'IIA Papildus aprēķini'!BG40*(1+Pieņēmumi!$E$24)</f>
        <v>-232830.62</v>
      </c>
      <c r="BH94" s="689">
        <f>-'IIA Papildus aprēķini'!BH40*(1+Pieņēmumi!$E$24)</f>
        <v>-232830.62</v>
      </c>
      <c r="BI94" s="689">
        <f>-'IIA Papildus aprēķini'!BI40*(1+Pieņēmumi!$E$24)</f>
        <v>-232830.62</v>
      </c>
      <c r="BJ94" s="689">
        <f>-'IIA Papildus aprēķini'!BJ40*(1+Pieņēmumi!$E$24)</f>
        <v>-232830.62</v>
      </c>
      <c r="BK94" s="689">
        <f>-'IIA Papildus aprēķini'!BK40*(1+Pieņēmumi!$E$24)</f>
        <v>-232830.62</v>
      </c>
      <c r="BL94" s="689">
        <f>-'IIA Papildus aprēķini'!BL40*(1+Pieņēmumi!$E$24)</f>
        <v>-232830.62</v>
      </c>
      <c r="BM94" s="689">
        <f>-'IIA Papildus aprēķini'!BM40*(1+Pieņēmumi!$E$24)</f>
        <v>0</v>
      </c>
      <c r="BN94" s="689">
        <f>-'IIA Papildus aprēķini'!BN40*(1+Pieņēmumi!$E$24)</f>
        <v>0</v>
      </c>
      <c r="BO94" s="689">
        <f>-'IIA Papildus aprēķini'!BO40*(1+Pieņēmumi!$E$24)</f>
        <v>0</v>
      </c>
      <c r="BP94" s="689">
        <f>-'IIA Papildus aprēķini'!BP40*(1+Pieņēmumi!$E$24)</f>
        <v>0</v>
      </c>
      <c r="BQ94" s="689">
        <f>-'IIA Papildus aprēķini'!BQ40*(1+Pieņēmumi!$E$24)</f>
        <v>0</v>
      </c>
      <c r="BR94" s="689">
        <f>-'IIA Papildus aprēķini'!BR40*(1+Pieņēmumi!$E$24)</f>
        <v>0</v>
      </c>
      <c r="BS94" s="689">
        <f>-'IIA Papildus aprēķini'!BS40*(1+Pieņēmumi!$E$24)</f>
        <v>0</v>
      </c>
      <c r="BT94" s="689">
        <f>-'IIA Papildus aprēķini'!BT40*(1+Pieņēmumi!$E$24)</f>
        <v>0</v>
      </c>
      <c r="BU94" s="689">
        <f>-'IIA Papildus aprēķini'!BU40*(1+Pieņēmumi!$E$24)</f>
        <v>0</v>
      </c>
      <c r="BV94" s="689">
        <f>-'IIA Papildus aprēķini'!BV40*(1+Pieņēmumi!$E$24)</f>
        <v>0</v>
      </c>
      <c r="BW94" s="689">
        <f>-'IIA Papildus aprēķini'!BW40*(1+Pieņēmumi!$E$24)</f>
        <v>0</v>
      </c>
      <c r="BX94" s="689">
        <f>-'IIA Papildus aprēķini'!BX40*(1+Pieņēmumi!$E$24)</f>
        <v>0</v>
      </c>
      <c r="BY94" s="689">
        <f>-'IIA Papildus aprēķini'!BY40*(1+Pieņēmumi!$E$24)</f>
        <v>0</v>
      </c>
      <c r="BZ94" s="689">
        <f>-'IIA Papildus aprēķini'!BZ40*(1+Pieņēmumi!$E$24)</f>
        <v>0</v>
      </c>
      <c r="CA94" s="689">
        <f>-'IIA Papildus aprēķini'!CA40*(1+Pieņēmumi!$E$24)</f>
        <v>0</v>
      </c>
      <c r="CB94" s="689">
        <f>-'IIA Papildus aprēķini'!CB40*(1+Pieņēmumi!$E$24)</f>
        <v>0</v>
      </c>
      <c r="CC94" s="689">
        <f>-'IIA Papildus aprēķini'!CC40*(1+Pieņēmumi!$E$24)</f>
        <v>0</v>
      </c>
      <c r="CD94" s="689">
        <f>-'IIA Papildus aprēķini'!CD40*(1+Pieņēmumi!$E$24)</f>
        <v>0</v>
      </c>
      <c r="CE94" s="689">
        <f>-'IIA Papildus aprēķini'!CE40*(1+Pieņēmumi!$E$24)</f>
        <v>0</v>
      </c>
      <c r="CF94" s="689">
        <f>-'IIA Papildus aprēķini'!CF40*(1+Pieņēmumi!$E$24)</f>
        <v>0</v>
      </c>
      <c r="CG94" s="689">
        <f>-'IIA Papildus aprēķini'!CG40*(1+Pieņēmumi!$E$24)</f>
        <v>0</v>
      </c>
      <c r="CH94" s="689">
        <f>-'IIA Papildus aprēķini'!CH40*(1+Pieņēmumi!$E$24)</f>
        <v>0</v>
      </c>
      <c r="CI94" s="689">
        <f>-'IIA Papildus aprēķini'!CI40*(1+Pieņēmumi!$E$24)</f>
        <v>0</v>
      </c>
      <c r="CJ94" s="689">
        <f>-'IIA Papildus aprēķini'!CJ40*(1+Pieņēmumi!$E$24)</f>
        <v>0</v>
      </c>
      <c r="CK94" s="689">
        <f>-'IIA Papildus aprēķini'!CK40*(1+Pieņēmumi!$E$24)</f>
        <v>0</v>
      </c>
      <c r="CL94" s="689">
        <f>-'IIA Papildus aprēķini'!CL40*(1+Pieņēmumi!$E$24)</f>
        <v>0</v>
      </c>
      <c r="CM94" s="689">
        <f>-'IIA Papildus aprēķini'!CM40*(1+Pieņēmumi!$E$24)</f>
        <v>0</v>
      </c>
      <c r="CN94" s="689">
        <f>-'IIA Papildus aprēķini'!CN40*(1+Pieņēmumi!$E$24)</f>
        <v>0</v>
      </c>
      <c r="CO94" s="689">
        <f>-'IIA Papildus aprēķini'!CO40*(1+Pieņēmumi!$E$24)</f>
        <v>0</v>
      </c>
      <c r="CP94" s="689">
        <f>-'IIA Papildus aprēķini'!CP40*(1+Pieņēmumi!$E$24)</f>
        <v>0</v>
      </c>
      <c r="CQ94" s="689">
        <f>-'IIA Papildus aprēķini'!CQ40*(1+Pieņēmumi!$E$24)</f>
        <v>0</v>
      </c>
      <c r="CR94" s="689">
        <f>-'IIA Papildus aprēķini'!CR40*(1+Pieņēmumi!$E$24)</f>
        <v>0</v>
      </c>
      <c r="CS94" s="689">
        <f>-'IIA Papildus aprēķini'!CS40*(1+Pieņēmumi!$E$24)</f>
        <v>0</v>
      </c>
      <c r="CT94" s="689">
        <f>-'IIA Papildus aprēķini'!CT40*(1+Pieņēmumi!$E$24)</f>
        <v>0</v>
      </c>
      <c r="CU94" s="689">
        <f>-'IIA Papildus aprēķini'!CU40*(1+Pieņēmumi!$E$24)</f>
        <v>0</v>
      </c>
      <c r="CV94" s="689">
        <f>-'IIA Papildus aprēķini'!CV40*(1+Pieņēmumi!$E$24)</f>
        <v>0</v>
      </c>
      <c r="CW94" s="689">
        <f>-'IIA Papildus aprēķini'!CW40*(1+Pieņēmumi!$E$24)</f>
        <v>0</v>
      </c>
      <c r="CX94" s="689">
        <f>-'IIA Papildus aprēķini'!CX40*(1+Pieņēmumi!$E$24)</f>
        <v>0</v>
      </c>
      <c r="CY94" s="689">
        <f>-'IIA Papildus aprēķini'!CY40*(1+Pieņēmumi!$E$24)</f>
        <v>0</v>
      </c>
      <c r="CZ94" s="689">
        <f>-'IIA Papildus aprēķini'!CZ40*(1+Pieņēmumi!$E$24)</f>
        <v>0</v>
      </c>
      <c r="DA94" s="689">
        <f>-'IIA Papildus aprēķini'!DA40*(1+Pieņēmumi!$E$24)</f>
        <v>0</v>
      </c>
      <c r="DB94" s="689">
        <f>-'IIA Papildus aprēķini'!DB40*(1+Pieņēmumi!$E$24)</f>
        <v>0</v>
      </c>
      <c r="DC94" s="689">
        <f>-'IIA Papildus aprēķini'!DC40*(1+Pieņēmumi!$E$24)</f>
        <v>0</v>
      </c>
      <c r="DD94" s="689">
        <f>-'IIA Papildus aprēķini'!DD40*(1+Pieņēmumi!$E$24)</f>
        <v>0</v>
      </c>
      <c r="DE94" s="689">
        <f>-'IIA Papildus aprēķini'!DE40*(1+Pieņēmumi!$E$24)</f>
        <v>0</v>
      </c>
      <c r="DF94" s="689">
        <f>-'IIA Papildus aprēķini'!DF40*(1+Pieņēmumi!$E$24)</f>
        <v>0</v>
      </c>
      <c r="DG94" s="689">
        <f>-'IIA Papildus aprēķini'!DG40*(1+Pieņēmumi!$E$24)</f>
        <v>0</v>
      </c>
      <c r="DH94" s="689">
        <f>-'IIA Papildus aprēķini'!DH40*(1+Pieņēmumi!$E$24)</f>
        <v>0</v>
      </c>
      <c r="DI94" s="689">
        <f>-'IIA Papildus aprēķini'!DI40*(1+Pieņēmumi!$E$24)</f>
        <v>0</v>
      </c>
      <c r="DJ94" s="689">
        <f>-'IIA Papildus aprēķini'!DJ40*(1+Pieņēmumi!$E$24)</f>
        <v>0</v>
      </c>
      <c r="DK94" s="689">
        <f>-'IIA Papildus aprēķini'!DK40*(1+Pieņēmumi!$E$24)</f>
        <v>0</v>
      </c>
      <c r="DL94" s="689">
        <f>-'IIA Papildus aprēķini'!DL40*(1+Pieņēmumi!$E$24)</f>
        <v>0</v>
      </c>
      <c r="DM94" s="689">
        <f>-'IIA Papildus aprēķini'!DM40*(1+Pieņēmumi!$E$24)</f>
        <v>0</v>
      </c>
      <c r="DN94" s="689">
        <f>-'IIA Papildus aprēķini'!DN40*(1+Pieņēmumi!$E$24)</f>
        <v>0</v>
      </c>
      <c r="DO94" s="689">
        <f>-'IIA Papildus aprēķini'!DO40*(1+Pieņēmumi!$E$24)</f>
        <v>0</v>
      </c>
      <c r="DP94" s="689">
        <f>-'IIA Papildus aprēķini'!DP40*(1+Pieņēmumi!$E$24)</f>
        <v>0</v>
      </c>
      <c r="DQ94" s="689">
        <f>-'IIA Papildus aprēķini'!DQ40*(1+Pieņēmumi!$E$24)</f>
        <v>0</v>
      </c>
      <c r="DR94" s="689">
        <f>-'IIA Papildus aprēķini'!DR40*(1+Pieņēmumi!$E$24)</f>
        <v>0</v>
      </c>
      <c r="DS94" s="689">
        <f>-'IIA Papildus aprēķini'!DS40*(1+Pieņēmumi!$E$24)</f>
        <v>0</v>
      </c>
      <c r="DT94" s="689">
        <f>-'IIA Papildus aprēķini'!DT40*(1+Pieņēmumi!$E$24)</f>
        <v>0</v>
      </c>
      <c r="DU94" s="689">
        <f>-'IIA Papildus aprēķini'!DU40*(1+Pieņēmumi!$E$24)</f>
        <v>0</v>
      </c>
    </row>
    <row r="95" spans="1:125" ht="11.25" customHeight="1">
      <c r="A95" s="383" t="s">
        <v>240</v>
      </c>
      <c r="B95" s="389" t="s">
        <v>638</v>
      </c>
      <c r="D95" s="397">
        <f t="shared" si="89"/>
        <v>0</v>
      </c>
      <c r="E95" s="416">
        <v>0</v>
      </c>
      <c r="F95" s="416">
        <v>0</v>
      </c>
      <c r="G95" s="416">
        <v>0</v>
      </c>
      <c r="H95" s="416">
        <v>0</v>
      </c>
      <c r="I95" s="416">
        <v>0</v>
      </c>
      <c r="J95" s="416">
        <v>0</v>
      </c>
      <c r="K95" s="416">
        <v>0</v>
      </c>
      <c r="L95" s="416">
        <v>0</v>
      </c>
      <c r="M95" s="416">
        <v>0</v>
      </c>
      <c r="N95" s="416">
        <v>0</v>
      </c>
      <c r="O95" s="416">
        <v>0</v>
      </c>
      <c r="P95" s="416">
        <v>0</v>
      </c>
      <c r="Q95" s="416">
        <v>0</v>
      </c>
      <c r="R95" s="416">
        <v>0</v>
      </c>
      <c r="S95" s="416">
        <v>0</v>
      </c>
      <c r="T95" s="416">
        <v>0</v>
      </c>
      <c r="U95" s="416">
        <v>0</v>
      </c>
      <c r="V95" s="416">
        <v>0</v>
      </c>
      <c r="W95" s="416">
        <v>0</v>
      </c>
      <c r="X95" s="416">
        <v>0</v>
      </c>
      <c r="Y95" s="416">
        <v>0</v>
      </c>
      <c r="Z95" s="416">
        <v>0</v>
      </c>
      <c r="AA95" s="416">
        <v>0</v>
      </c>
      <c r="AB95" s="416">
        <v>0</v>
      </c>
      <c r="AC95" s="416">
        <v>0</v>
      </c>
      <c r="AD95" s="416">
        <v>0</v>
      </c>
      <c r="AE95" s="416">
        <v>0</v>
      </c>
      <c r="AF95" s="416">
        <v>0</v>
      </c>
      <c r="AG95" s="416">
        <v>0</v>
      </c>
      <c r="AH95" s="416">
        <v>0</v>
      </c>
      <c r="AI95" s="416">
        <v>0</v>
      </c>
      <c r="AJ95" s="416">
        <v>0</v>
      </c>
      <c r="AK95" s="416">
        <v>0</v>
      </c>
      <c r="AL95" s="416">
        <v>0</v>
      </c>
      <c r="AM95" s="416">
        <v>0</v>
      </c>
      <c r="AN95" s="416">
        <v>0</v>
      </c>
      <c r="AO95" s="416">
        <v>0</v>
      </c>
      <c r="AP95" s="416">
        <v>0</v>
      </c>
      <c r="AQ95" s="416">
        <v>0</v>
      </c>
      <c r="AR95" s="416">
        <v>0</v>
      </c>
      <c r="AS95" s="416">
        <v>0</v>
      </c>
      <c r="AT95" s="416">
        <v>0</v>
      </c>
      <c r="AU95" s="416">
        <v>0</v>
      </c>
      <c r="AV95" s="416">
        <v>0</v>
      </c>
      <c r="AW95" s="416">
        <v>0</v>
      </c>
      <c r="AX95" s="416">
        <v>0</v>
      </c>
      <c r="AY95" s="416">
        <v>0</v>
      </c>
      <c r="AZ95" s="416">
        <v>0</v>
      </c>
      <c r="BA95" s="416">
        <v>0</v>
      </c>
      <c r="BB95" s="416">
        <v>0</v>
      </c>
      <c r="BC95" s="416">
        <v>0</v>
      </c>
      <c r="BD95" s="416">
        <v>0</v>
      </c>
      <c r="BE95" s="416">
        <v>0</v>
      </c>
      <c r="BF95" s="416">
        <v>0</v>
      </c>
      <c r="BG95" s="416">
        <v>0</v>
      </c>
      <c r="BH95" s="416">
        <v>0</v>
      </c>
      <c r="BI95" s="416">
        <v>0</v>
      </c>
      <c r="BJ95" s="416">
        <v>0</v>
      </c>
      <c r="BK95" s="416">
        <v>0</v>
      </c>
      <c r="BL95" s="416">
        <v>0</v>
      </c>
      <c r="BM95" s="416">
        <v>0</v>
      </c>
      <c r="BN95" s="416">
        <v>0</v>
      </c>
      <c r="BO95" s="416">
        <v>0</v>
      </c>
      <c r="BP95" s="416">
        <v>0</v>
      </c>
      <c r="BQ95" s="416">
        <v>0</v>
      </c>
      <c r="BR95" s="416">
        <v>0</v>
      </c>
      <c r="BS95" s="416">
        <v>0</v>
      </c>
      <c r="BT95" s="416">
        <v>0</v>
      </c>
      <c r="BU95" s="416">
        <v>0</v>
      </c>
      <c r="BV95" s="416">
        <v>0</v>
      </c>
      <c r="BW95" s="416">
        <v>0</v>
      </c>
      <c r="BX95" s="416">
        <v>0</v>
      </c>
      <c r="BY95" s="416">
        <v>0</v>
      </c>
      <c r="BZ95" s="416">
        <v>0</v>
      </c>
      <c r="CA95" s="416">
        <v>0</v>
      </c>
      <c r="CB95" s="416">
        <v>0</v>
      </c>
      <c r="CC95" s="416">
        <v>0</v>
      </c>
      <c r="CD95" s="416">
        <v>0</v>
      </c>
      <c r="CE95" s="416">
        <v>0</v>
      </c>
      <c r="CF95" s="416">
        <v>0</v>
      </c>
      <c r="CG95" s="416">
        <v>0</v>
      </c>
      <c r="CH95" s="416">
        <v>0</v>
      </c>
      <c r="CI95" s="416">
        <v>0</v>
      </c>
      <c r="CJ95" s="416">
        <v>0</v>
      </c>
      <c r="CK95" s="416">
        <v>0</v>
      </c>
      <c r="CL95" s="416">
        <v>0</v>
      </c>
      <c r="CM95" s="416">
        <v>0</v>
      </c>
      <c r="CN95" s="416">
        <v>0</v>
      </c>
      <c r="CO95" s="416">
        <v>0</v>
      </c>
      <c r="CP95" s="416">
        <v>0</v>
      </c>
      <c r="CQ95" s="416">
        <v>0</v>
      </c>
      <c r="CR95" s="416">
        <v>0</v>
      </c>
      <c r="CS95" s="416">
        <v>0</v>
      </c>
      <c r="CT95" s="416">
        <v>0</v>
      </c>
      <c r="CU95" s="416">
        <v>0</v>
      </c>
      <c r="CV95" s="416">
        <v>0</v>
      </c>
      <c r="CW95" s="416">
        <v>0</v>
      </c>
      <c r="CX95" s="416">
        <v>0</v>
      </c>
      <c r="CY95" s="416">
        <v>0</v>
      </c>
      <c r="CZ95" s="416">
        <v>0</v>
      </c>
      <c r="DA95" s="416">
        <v>0</v>
      </c>
      <c r="DB95" s="416">
        <v>0</v>
      </c>
      <c r="DC95" s="416">
        <v>0</v>
      </c>
      <c r="DD95" s="416">
        <v>0</v>
      </c>
      <c r="DE95" s="416">
        <v>0</v>
      </c>
      <c r="DF95" s="416">
        <v>0</v>
      </c>
      <c r="DG95" s="416">
        <v>0</v>
      </c>
      <c r="DH95" s="416">
        <v>0</v>
      </c>
      <c r="DI95" s="416">
        <v>0</v>
      </c>
      <c r="DJ95" s="416">
        <v>0</v>
      </c>
      <c r="DK95" s="416">
        <v>0</v>
      </c>
      <c r="DL95" s="416">
        <v>0</v>
      </c>
      <c r="DM95" s="416">
        <v>0</v>
      </c>
      <c r="DN95" s="416">
        <v>0</v>
      </c>
      <c r="DO95" s="416">
        <v>0</v>
      </c>
      <c r="DP95" s="416">
        <v>0</v>
      </c>
      <c r="DQ95" s="416">
        <v>0</v>
      </c>
      <c r="DR95" s="416">
        <v>0</v>
      </c>
      <c r="DS95" s="416">
        <v>0</v>
      </c>
      <c r="DT95" s="416">
        <v>0</v>
      </c>
      <c r="DU95" s="416">
        <v>0</v>
      </c>
    </row>
    <row r="96" spans="1:125" ht="11.25" customHeight="1">
      <c r="A96" s="383" t="s">
        <v>243</v>
      </c>
      <c r="B96" s="389" t="s">
        <v>638</v>
      </c>
      <c r="D96" s="397">
        <f t="shared" si="89"/>
        <v>0</v>
      </c>
      <c r="E96" s="416">
        <v>0</v>
      </c>
      <c r="F96" s="416">
        <v>0</v>
      </c>
      <c r="G96" s="416">
        <v>0</v>
      </c>
      <c r="H96" s="416">
        <v>0</v>
      </c>
      <c r="I96" s="416">
        <v>0</v>
      </c>
      <c r="J96" s="416">
        <v>0</v>
      </c>
      <c r="K96" s="416">
        <v>0</v>
      </c>
      <c r="L96" s="416">
        <v>0</v>
      </c>
      <c r="M96" s="416">
        <v>0</v>
      </c>
      <c r="N96" s="416">
        <v>0</v>
      </c>
      <c r="O96" s="416">
        <v>0</v>
      </c>
      <c r="P96" s="416">
        <v>0</v>
      </c>
      <c r="Q96" s="416">
        <v>0</v>
      </c>
      <c r="R96" s="416">
        <v>0</v>
      </c>
      <c r="S96" s="416">
        <v>0</v>
      </c>
      <c r="T96" s="416">
        <v>0</v>
      </c>
      <c r="U96" s="416">
        <v>0</v>
      </c>
      <c r="V96" s="416">
        <v>0</v>
      </c>
      <c r="W96" s="416">
        <v>0</v>
      </c>
      <c r="X96" s="416">
        <v>0</v>
      </c>
      <c r="Y96" s="416">
        <v>0</v>
      </c>
      <c r="Z96" s="416">
        <v>0</v>
      </c>
      <c r="AA96" s="416">
        <v>0</v>
      </c>
      <c r="AB96" s="416">
        <v>0</v>
      </c>
      <c r="AC96" s="416">
        <v>0</v>
      </c>
      <c r="AD96" s="416">
        <v>0</v>
      </c>
      <c r="AE96" s="416">
        <v>0</v>
      </c>
      <c r="AF96" s="416">
        <v>0</v>
      </c>
      <c r="AG96" s="416">
        <v>0</v>
      </c>
      <c r="AH96" s="416">
        <v>0</v>
      </c>
      <c r="AI96" s="416">
        <v>0</v>
      </c>
      <c r="AJ96" s="416">
        <v>0</v>
      </c>
      <c r="AK96" s="416">
        <v>0</v>
      </c>
      <c r="AL96" s="416">
        <v>0</v>
      </c>
      <c r="AM96" s="416">
        <v>0</v>
      </c>
      <c r="AN96" s="416">
        <v>0</v>
      </c>
      <c r="AO96" s="416">
        <v>0</v>
      </c>
      <c r="AP96" s="416">
        <v>0</v>
      </c>
      <c r="AQ96" s="416">
        <v>0</v>
      </c>
      <c r="AR96" s="416">
        <v>0</v>
      </c>
      <c r="AS96" s="416">
        <v>0</v>
      </c>
      <c r="AT96" s="416">
        <v>0</v>
      </c>
      <c r="AU96" s="416">
        <v>0</v>
      </c>
      <c r="AV96" s="416">
        <v>0</v>
      </c>
      <c r="AW96" s="416">
        <v>0</v>
      </c>
      <c r="AX96" s="416">
        <v>0</v>
      </c>
      <c r="AY96" s="416">
        <v>0</v>
      </c>
      <c r="AZ96" s="416">
        <v>0</v>
      </c>
      <c r="BA96" s="416">
        <v>0</v>
      </c>
      <c r="BB96" s="416">
        <v>0</v>
      </c>
      <c r="BC96" s="416">
        <v>0</v>
      </c>
      <c r="BD96" s="416">
        <v>0</v>
      </c>
      <c r="BE96" s="416">
        <v>0</v>
      </c>
      <c r="BF96" s="416">
        <v>0</v>
      </c>
      <c r="BG96" s="416">
        <v>0</v>
      </c>
      <c r="BH96" s="416">
        <v>0</v>
      </c>
      <c r="BI96" s="416">
        <v>0</v>
      </c>
      <c r="BJ96" s="416">
        <v>0</v>
      </c>
      <c r="BK96" s="416">
        <v>0</v>
      </c>
      <c r="BL96" s="416">
        <v>0</v>
      </c>
      <c r="BM96" s="416">
        <v>0</v>
      </c>
      <c r="BN96" s="416">
        <v>0</v>
      </c>
      <c r="BO96" s="416">
        <v>0</v>
      </c>
      <c r="BP96" s="416">
        <v>0</v>
      </c>
      <c r="BQ96" s="416">
        <v>0</v>
      </c>
      <c r="BR96" s="416">
        <v>0</v>
      </c>
      <c r="BS96" s="416">
        <v>0</v>
      </c>
      <c r="BT96" s="416">
        <v>0</v>
      </c>
      <c r="BU96" s="416">
        <v>0</v>
      </c>
      <c r="BV96" s="416">
        <v>0</v>
      </c>
      <c r="BW96" s="416">
        <v>0</v>
      </c>
      <c r="BX96" s="416">
        <v>0</v>
      </c>
      <c r="BY96" s="416">
        <v>0</v>
      </c>
      <c r="BZ96" s="416">
        <v>0</v>
      </c>
      <c r="CA96" s="416">
        <v>0</v>
      </c>
      <c r="CB96" s="416">
        <v>0</v>
      </c>
      <c r="CC96" s="416">
        <v>0</v>
      </c>
      <c r="CD96" s="416">
        <v>0</v>
      </c>
      <c r="CE96" s="416">
        <v>0</v>
      </c>
      <c r="CF96" s="416">
        <v>0</v>
      </c>
      <c r="CG96" s="416">
        <v>0</v>
      </c>
      <c r="CH96" s="416">
        <v>0</v>
      </c>
      <c r="CI96" s="416">
        <v>0</v>
      </c>
      <c r="CJ96" s="416">
        <v>0</v>
      </c>
      <c r="CK96" s="416">
        <v>0</v>
      </c>
      <c r="CL96" s="416">
        <v>0</v>
      </c>
      <c r="CM96" s="416">
        <v>0</v>
      </c>
      <c r="CN96" s="416">
        <v>0</v>
      </c>
      <c r="CO96" s="416">
        <v>0</v>
      </c>
      <c r="CP96" s="416">
        <v>0</v>
      </c>
      <c r="CQ96" s="416">
        <v>0</v>
      </c>
      <c r="CR96" s="416">
        <v>0</v>
      </c>
      <c r="CS96" s="416">
        <v>0</v>
      </c>
      <c r="CT96" s="416">
        <v>0</v>
      </c>
      <c r="CU96" s="416">
        <v>0</v>
      </c>
      <c r="CV96" s="416">
        <v>0</v>
      </c>
      <c r="CW96" s="416">
        <v>0</v>
      </c>
      <c r="CX96" s="416">
        <v>0</v>
      </c>
      <c r="CY96" s="416">
        <v>0</v>
      </c>
      <c r="CZ96" s="416">
        <v>0</v>
      </c>
      <c r="DA96" s="416">
        <v>0</v>
      </c>
      <c r="DB96" s="416">
        <v>0</v>
      </c>
      <c r="DC96" s="416">
        <v>0</v>
      </c>
      <c r="DD96" s="416">
        <v>0</v>
      </c>
      <c r="DE96" s="416">
        <v>0</v>
      </c>
      <c r="DF96" s="416">
        <v>0</v>
      </c>
      <c r="DG96" s="416">
        <v>0</v>
      </c>
      <c r="DH96" s="416">
        <v>0</v>
      </c>
      <c r="DI96" s="416">
        <v>0</v>
      </c>
      <c r="DJ96" s="416">
        <v>0</v>
      </c>
      <c r="DK96" s="416">
        <v>0</v>
      </c>
      <c r="DL96" s="416">
        <v>0</v>
      </c>
      <c r="DM96" s="416">
        <v>0</v>
      </c>
      <c r="DN96" s="416">
        <v>0</v>
      </c>
      <c r="DO96" s="416">
        <v>0</v>
      </c>
      <c r="DP96" s="416">
        <v>0</v>
      </c>
      <c r="DQ96" s="416">
        <v>0</v>
      </c>
      <c r="DR96" s="416">
        <v>0</v>
      </c>
      <c r="DS96" s="416">
        <v>0</v>
      </c>
      <c r="DT96" s="416">
        <v>0</v>
      </c>
      <c r="DU96" s="416">
        <v>0</v>
      </c>
    </row>
    <row r="97" spans="1:125" ht="11.25" customHeight="1">
      <c r="A97" s="383" t="s">
        <v>245</v>
      </c>
      <c r="B97" s="389" t="s">
        <v>638</v>
      </c>
      <c r="D97" s="397">
        <f t="shared" si="89"/>
        <v>0</v>
      </c>
      <c r="E97" s="416">
        <v>0</v>
      </c>
      <c r="F97" s="416">
        <v>0</v>
      </c>
      <c r="G97" s="416">
        <v>0</v>
      </c>
      <c r="H97" s="416">
        <v>0</v>
      </c>
      <c r="I97" s="416">
        <v>0</v>
      </c>
      <c r="J97" s="416">
        <v>0</v>
      </c>
      <c r="K97" s="416">
        <v>0</v>
      </c>
      <c r="L97" s="416">
        <v>0</v>
      </c>
      <c r="M97" s="416">
        <v>0</v>
      </c>
      <c r="N97" s="416">
        <v>0</v>
      </c>
      <c r="O97" s="416">
        <v>0</v>
      </c>
      <c r="P97" s="416">
        <v>0</v>
      </c>
      <c r="Q97" s="416">
        <v>0</v>
      </c>
      <c r="R97" s="416">
        <v>0</v>
      </c>
      <c r="S97" s="416">
        <v>0</v>
      </c>
      <c r="T97" s="416">
        <v>0</v>
      </c>
      <c r="U97" s="416">
        <v>0</v>
      </c>
      <c r="V97" s="416">
        <v>0</v>
      </c>
      <c r="W97" s="416">
        <v>0</v>
      </c>
      <c r="X97" s="416">
        <v>0</v>
      </c>
      <c r="Y97" s="416">
        <v>0</v>
      </c>
      <c r="Z97" s="416">
        <v>0</v>
      </c>
      <c r="AA97" s="416">
        <v>0</v>
      </c>
      <c r="AB97" s="416">
        <v>0</v>
      </c>
      <c r="AC97" s="416">
        <v>0</v>
      </c>
      <c r="AD97" s="416">
        <v>0</v>
      </c>
      <c r="AE97" s="416">
        <v>0</v>
      </c>
      <c r="AF97" s="416">
        <v>0</v>
      </c>
      <c r="AG97" s="416">
        <v>0</v>
      </c>
      <c r="AH97" s="416">
        <v>0</v>
      </c>
      <c r="AI97" s="416">
        <v>0</v>
      </c>
      <c r="AJ97" s="416">
        <v>0</v>
      </c>
      <c r="AK97" s="416">
        <v>0</v>
      </c>
      <c r="AL97" s="416">
        <v>0</v>
      </c>
      <c r="AM97" s="416">
        <v>0</v>
      </c>
      <c r="AN97" s="416">
        <v>0</v>
      </c>
      <c r="AO97" s="416">
        <v>0</v>
      </c>
      <c r="AP97" s="416">
        <v>0</v>
      </c>
      <c r="AQ97" s="416">
        <v>0</v>
      </c>
      <c r="AR97" s="416">
        <v>0</v>
      </c>
      <c r="AS97" s="416">
        <v>0</v>
      </c>
      <c r="AT97" s="416">
        <v>0</v>
      </c>
      <c r="AU97" s="416">
        <v>0</v>
      </c>
      <c r="AV97" s="416">
        <v>0</v>
      </c>
      <c r="AW97" s="416">
        <v>0</v>
      </c>
      <c r="AX97" s="416">
        <v>0</v>
      </c>
      <c r="AY97" s="416">
        <v>0</v>
      </c>
      <c r="AZ97" s="416">
        <v>0</v>
      </c>
      <c r="BA97" s="416">
        <v>0</v>
      </c>
      <c r="BB97" s="416">
        <v>0</v>
      </c>
      <c r="BC97" s="416">
        <v>0</v>
      </c>
      <c r="BD97" s="416">
        <v>0</v>
      </c>
      <c r="BE97" s="416">
        <v>0</v>
      </c>
      <c r="BF97" s="416">
        <v>0</v>
      </c>
      <c r="BG97" s="416">
        <v>0</v>
      </c>
      <c r="BH97" s="416">
        <v>0</v>
      </c>
      <c r="BI97" s="416">
        <v>0</v>
      </c>
      <c r="BJ97" s="416">
        <v>0</v>
      </c>
      <c r="BK97" s="416">
        <v>0</v>
      </c>
      <c r="BL97" s="416">
        <v>0</v>
      </c>
      <c r="BM97" s="416">
        <v>0</v>
      </c>
      <c r="BN97" s="416">
        <v>0</v>
      </c>
      <c r="BO97" s="416">
        <v>0</v>
      </c>
      <c r="BP97" s="416">
        <v>0</v>
      </c>
      <c r="BQ97" s="416">
        <v>0</v>
      </c>
      <c r="BR97" s="416">
        <v>0</v>
      </c>
      <c r="BS97" s="416">
        <v>0</v>
      </c>
      <c r="BT97" s="416">
        <v>0</v>
      </c>
      <c r="BU97" s="416">
        <v>0</v>
      </c>
      <c r="BV97" s="416">
        <v>0</v>
      </c>
      <c r="BW97" s="416">
        <v>0</v>
      </c>
      <c r="BX97" s="416">
        <v>0</v>
      </c>
      <c r="BY97" s="416">
        <v>0</v>
      </c>
      <c r="BZ97" s="416">
        <v>0</v>
      </c>
      <c r="CA97" s="416">
        <v>0</v>
      </c>
      <c r="CB97" s="416">
        <v>0</v>
      </c>
      <c r="CC97" s="416">
        <v>0</v>
      </c>
      <c r="CD97" s="416">
        <v>0</v>
      </c>
      <c r="CE97" s="416">
        <v>0</v>
      </c>
      <c r="CF97" s="416">
        <v>0</v>
      </c>
      <c r="CG97" s="416">
        <v>0</v>
      </c>
      <c r="CH97" s="416">
        <v>0</v>
      </c>
      <c r="CI97" s="416">
        <v>0</v>
      </c>
      <c r="CJ97" s="416">
        <v>0</v>
      </c>
      <c r="CK97" s="416">
        <v>0</v>
      </c>
      <c r="CL97" s="416">
        <v>0</v>
      </c>
      <c r="CM97" s="416">
        <v>0</v>
      </c>
      <c r="CN97" s="416">
        <v>0</v>
      </c>
      <c r="CO97" s="416">
        <v>0</v>
      </c>
      <c r="CP97" s="416">
        <v>0</v>
      </c>
      <c r="CQ97" s="416">
        <v>0</v>
      </c>
      <c r="CR97" s="416">
        <v>0</v>
      </c>
      <c r="CS97" s="416">
        <v>0</v>
      </c>
      <c r="CT97" s="416">
        <v>0</v>
      </c>
      <c r="CU97" s="416">
        <v>0</v>
      </c>
      <c r="CV97" s="416">
        <v>0</v>
      </c>
      <c r="CW97" s="416">
        <v>0</v>
      </c>
      <c r="CX97" s="416">
        <v>0</v>
      </c>
      <c r="CY97" s="416">
        <v>0</v>
      </c>
      <c r="CZ97" s="416">
        <v>0</v>
      </c>
      <c r="DA97" s="416">
        <v>0</v>
      </c>
      <c r="DB97" s="416">
        <v>0</v>
      </c>
      <c r="DC97" s="416">
        <v>0</v>
      </c>
      <c r="DD97" s="416">
        <v>0</v>
      </c>
      <c r="DE97" s="416">
        <v>0</v>
      </c>
      <c r="DF97" s="416">
        <v>0</v>
      </c>
      <c r="DG97" s="416">
        <v>0</v>
      </c>
      <c r="DH97" s="416">
        <v>0</v>
      </c>
      <c r="DI97" s="416">
        <v>0</v>
      </c>
      <c r="DJ97" s="416">
        <v>0</v>
      </c>
      <c r="DK97" s="416">
        <v>0</v>
      </c>
      <c r="DL97" s="416">
        <v>0</v>
      </c>
      <c r="DM97" s="416">
        <v>0</v>
      </c>
      <c r="DN97" s="416">
        <v>0</v>
      </c>
      <c r="DO97" s="416">
        <v>0</v>
      </c>
      <c r="DP97" s="416">
        <v>0</v>
      </c>
      <c r="DQ97" s="416">
        <v>0</v>
      </c>
      <c r="DR97" s="416">
        <v>0</v>
      </c>
      <c r="DS97" s="416">
        <v>0</v>
      </c>
      <c r="DT97" s="416">
        <v>0</v>
      </c>
      <c r="DU97" s="416">
        <v>0</v>
      </c>
    </row>
    <row r="98" spans="1:125" ht="11.25" customHeight="1">
      <c r="A98" s="383" t="s">
        <v>220</v>
      </c>
      <c r="B98" s="389" t="s">
        <v>638</v>
      </c>
      <c r="D98" s="397">
        <f t="shared" si="89"/>
        <v>0</v>
      </c>
      <c r="E98" s="416">
        <v>0</v>
      </c>
      <c r="F98" s="416">
        <v>0</v>
      </c>
      <c r="G98" s="416">
        <v>0</v>
      </c>
      <c r="H98" s="416">
        <v>0</v>
      </c>
      <c r="I98" s="416">
        <v>0</v>
      </c>
      <c r="J98" s="416">
        <v>0</v>
      </c>
      <c r="K98" s="416">
        <v>0</v>
      </c>
      <c r="L98" s="416">
        <v>0</v>
      </c>
      <c r="M98" s="416">
        <v>0</v>
      </c>
      <c r="N98" s="416">
        <v>0</v>
      </c>
      <c r="O98" s="416">
        <v>0</v>
      </c>
      <c r="P98" s="416">
        <v>0</v>
      </c>
      <c r="Q98" s="416">
        <v>0</v>
      </c>
      <c r="R98" s="416">
        <v>0</v>
      </c>
      <c r="S98" s="416">
        <v>0</v>
      </c>
      <c r="T98" s="416">
        <v>0</v>
      </c>
      <c r="U98" s="416">
        <v>0</v>
      </c>
      <c r="V98" s="416">
        <v>0</v>
      </c>
      <c r="W98" s="416">
        <v>0</v>
      </c>
      <c r="X98" s="416">
        <v>0</v>
      </c>
      <c r="Y98" s="416">
        <v>0</v>
      </c>
      <c r="Z98" s="416">
        <v>0</v>
      </c>
      <c r="AA98" s="416">
        <v>0</v>
      </c>
      <c r="AB98" s="416">
        <v>0</v>
      </c>
      <c r="AC98" s="416">
        <v>0</v>
      </c>
      <c r="AD98" s="416">
        <v>0</v>
      </c>
      <c r="AE98" s="416">
        <v>0</v>
      </c>
      <c r="AF98" s="416">
        <v>0</v>
      </c>
      <c r="AG98" s="416">
        <v>0</v>
      </c>
      <c r="AH98" s="416">
        <v>0</v>
      </c>
      <c r="AI98" s="416">
        <v>0</v>
      </c>
      <c r="AJ98" s="416">
        <v>0</v>
      </c>
      <c r="AK98" s="416">
        <v>0</v>
      </c>
      <c r="AL98" s="416">
        <v>0</v>
      </c>
      <c r="AM98" s="416">
        <v>0</v>
      </c>
      <c r="AN98" s="416">
        <v>0</v>
      </c>
      <c r="AO98" s="416">
        <v>0</v>
      </c>
      <c r="AP98" s="416">
        <v>0</v>
      </c>
      <c r="AQ98" s="416">
        <v>0</v>
      </c>
      <c r="AR98" s="416">
        <v>0</v>
      </c>
      <c r="AS98" s="416">
        <v>0</v>
      </c>
      <c r="AT98" s="416">
        <v>0</v>
      </c>
      <c r="AU98" s="416">
        <v>0</v>
      </c>
      <c r="AV98" s="416">
        <v>0</v>
      </c>
      <c r="AW98" s="416">
        <v>0</v>
      </c>
      <c r="AX98" s="416">
        <v>0</v>
      </c>
      <c r="AY98" s="416">
        <v>0</v>
      </c>
      <c r="AZ98" s="416">
        <v>0</v>
      </c>
      <c r="BA98" s="416">
        <v>0</v>
      </c>
      <c r="BB98" s="416">
        <v>0</v>
      </c>
      <c r="BC98" s="416">
        <v>0</v>
      </c>
      <c r="BD98" s="416">
        <v>0</v>
      </c>
      <c r="BE98" s="416">
        <v>0</v>
      </c>
      <c r="BF98" s="416">
        <v>0</v>
      </c>
      <c r="BG98" s="416">
        <v>0</v>
      </c>
      <c r="BH98" s="416">
        <v>0</v>
      </c>
      <c r="BI98" s="416">
        <v>0</v>
      </c>
      <c r="BJ98" s="416">
        <v>0</v>
      </c>
      <c r="BK98" s="416">
        <v>0</v>
      </c>
      <c r="BL98" s="416">
        <v>0</v>
      </c>
      <c r="BM98" s="416">
        <v>0</v>
      </c>
      <c r="BN98" s="416">
        <v>0</v>
      </c>
      <c r="BO98" s="416">
        <v>0</v>
      </c>
      <c r="BP98" s="416">
        <v>0</v>
      </c>
      <c r="BQ98" s="416">
        <v>0</v>
      </c>
      <c r="BR98" s="416">
        <v>0</v>
      </c>
      <c r="BS98" s="416">
        <v>0</v>
      </c>
      <c r="BT98" s="416">
        <v>0</v>
      </c>
      <c r="BU98" s="416">
        <v>0</v>
      </c>
      <c r="BV98" s="416">
        <v>0</v>
      </c>
      <c r="BW98" s="416">
        <v>0</v>
      </c>
      <c r="BX98" s="416">
        <v>0</v>
      </c>
      <c r="BY98" s="416">
        <v>0</v>
      </c>
      <c r="BZ98" s="416">
        <v>0</v>
      </c>
      <c r="CA98" s="416">
        <v>0</v>
      </c>
      <c r="CB98" s="416">
        <v>0</v>
      </c>
      <c r="CC98" s="416">
        <v>0</v>
      </c>
      <c r="CD98" s="416">
        <v>0</v>
      </c>
      <c r="CE98" s="416">
        <v>0</v>
      </c>
      <c r="CF98" s="416">
        <v>0</v>
      </c>
      <c r="CG98" s="416">
        <v>0</v>
      </c>
      <c r="CH98" s="416">
        <v>0</v>
      </c>
      <c r="CI98" s="416">
        <v>0</v>
      </c>
      <c r="CJ98" s="416">
        <v>0</v>
      </c>
      <c r="CK98" s="416">
        <v>0</v>
      </c>
      <c r="CL98" s="416">
        <v>0</v>
      </c>
      <c r="CM98" s="416">
        <v>0</v>
      </c>
      <c r="CN98" s="416">
        <v>0</v>
      </c>
      <c r="CO98" s="416">
        <v>0</v>
      </c>
      <c r="CP98" s="416">
        <v>0</v>
      </c>
      <c r="CQ98" s="416">
        <v>0</v>
      </c>
      <c r="CR98" s="416">
        <v>0</v>
      </c>
      <c r="CS98" s="416">
        <v>0</v>
      </c>
      <c r="CT98" s="416">
        <v>0</v>
      </c>
      <c r="CU98" s="416">
        <v>0</v>
      </c>
      <c r="CV98" s="416">
        <v>0</v>
      </c>
      <c r="CW98" s="416">
        <v>0</v>
      </c>
      <c r="CX98" s="416">
        <v>0</v>
      </c>
      <c r="CY98" s="416">
        <v>0</v>
      </c>
      <c r="CZ98" s="416">
        <v>0</v>
      </c>
      <c r="DA98" s="416">
        <v>0</v>
      </c>
      <c r="DB98" s="416">
        <v>0</v>
      </c>
      <c r="DC98" s="416">
        <v>0</v>
      </c>
      <c r="DD98" s="416">
        <v>0</v>
      </c>
      <c r="DE98" s="416">
        <v>0</v>
      </c>
      <c r="DF98" s="416">
        <v>0</v>
      </c>
      <c r="DG98" s="416">
        <v>0</v>
      </c>
      <c r="DH98" s="416">
        <v>0</v>
      </c>
      <c r="DI98" s="416">
        <v>0</v>
      </c>
      <c r="DJ98" s="416">
        <v>0</v>
      </c>
      <c r="DK98" s="416">
        <v>0</v>
      </c>
      <c r="DL98" s="416">
        <v>0</v>
      </c>
      <c r="DM98" s="416">
        <v>0</v>
      </c>
      <c r="DN98" s="416">
        <v>0</v>
      </c>
      <c r="DO98" s="416">
        <v>0</v>
      </c>
      <c r="DP98" s="416">
        <v>0</v>
      </c>
      <c r="DQ98" s="416">
        <v>0</v>
      </c>
      <c r="DR98" s="416">
        <v>0</v>
      </c>
      <c r="DS98" s="416">
        <v>0</v>
      </c>
      <c r="DT98" s="416">
        <v>0</v>
      </c>
      <c r="DU98" s="416">
        <v>0</v>
      </c>
    </row>
    <row r="99" spans="1:125" ht="11.25" customHeight="1">
      <c r="A99" s="383" t="s">
        <v>643</v>
      </c>
      <c r="B99" s="389" t="s">
        <v>638</v>
      </c>
      <c r="D99" s="397">
        <f t="shared" si="89"/>
        <v>0</v>
      </c>
      <c r="E99" s="416">
        <v>0</v>
      </c>
      <c r="F99" s="416">
        <v>0</v>
      </c>
      <c r="G99" s="416">
        <v>0</v>
      </c>
      <c r="H99" s="416">
        <v>0</v>
      </c>
      <c r="I99" s="416">
        <v>0</v>
      </c>
      <c r="J99" s="416">
        <v>0</v>
      </c>
      <c r="K99" s="416">
        <v>0</v>
      </c>
      <c r="L99" s="416">
        <v>0</v>
      </c>
      <c r="M99" s="416">
        <v>0</v>
      </c>
      <c r="N99" s="416">
        <v>0</v>
      </c>
      <c r="O99" s="416">
        <v>0</v>
      </c>
      <c r="P99" s="416">
        <v>0</v>
      </c>
      <c r="Q99" s="416">
        <v>0</v>
      </c>
      <c r="R99" s="416">
        <v>0</v>
      </c>
      <c r="S99" s="416">
        <v>0</v>
      </c>
      <c r="T99" s="416">
        <v>0</v>
      </c>
      <c r="U99" s="416">
        <v>0</v>
      </c>
      <c r="V99" s="416">
        <v>0</v>
      </c>
      <c r="W99" s="416">
        <v>0</v>
      </c>
      <c r="X99" s="416">
        <v>0</v>
      </c>
      <c r="Y99" s="416">
        <v>0</v>
      </c>
      <c r="Z99" s="416">
        <v>0</v>
      </c>
      <c r="AA99" s="416">
        <v>0</v>
      </c>
      <c r="AB99" s="416">
        <v>0</v>
      </c>
      <c r="AC99" s="416">
        <v>0</v>
      </c>
      <c r="AD99" s="416">
        <v>0</v>
      </c>
      <c r="AE99" s="416">
        <v>0</v>
      </c>
      <c r="AF99" s="416">
        <v>0</v>
      </c>
      <c r="AG99" s="416">
        <v>0</v>
      </c>
      <c r="AH99" s="416">
        <v>0</v>
      </c>
      <c r="AI99" s="416">
        <v>0</v>
      </c>
      <c r="AJ99" s="416">
        <v>0</v>
      </c>
      <c r="AK99" s="416">
        <v>0</v>
      </c>
      <c r="AL99" s="416">
        <v>0</v>
      </c>
      <c r="AM99" s="416">
        <v>0</v>
      </c>
      <c r="AN99" s="416">
        <v>0</v>
      </c>
      <c r="AO99" s="416">
        <v>0</v>
      </c>
      <c r="AP99" s="416">
        <v>0</v>
      </c>
      <c r="AQ99" s="416">
        <v>0</v>
      </c>
      <c r="AR99" s="416">
        <v>0</v>
      </c>
      <c r="AS99" s="416">
        <v>0</v>
      </c>
      <c r="AT99" s="416">
        <v>0</v>
      </c>
      <c r="AU99" s="416">
        <v>0</v>
      </c>
      <c r="AV99" s="416">
        <v>0</v>
      </c>
      <c r="AW99" s="416">
        <v>0</v>
      </c>
      <c r="AX99" s="416">
        <v>0</v>
      </c>
      <c r="AY99" s="416">
        <v>0</v>
      </c>
      <c r="AZ99" s="416">
        <v>0</v>
      </c>
      <c r="BA99" s="416">
        <v>0</v>
      </c>
      <c r="BB99" s="416">
        <v>0</v>
      </c>
      <c r="BC99" s="416">
        <v>0</v>
      </c>
      <c r="BD99" s="416">
        <v>0</v>
      </c>
      <c r="BE99" s="416">
        <v>0</v>
      </c>
      <c r="BF99" s="416">
        <v>0</v>
      </c>
      <c r="BG99" s="416">
        <v>0</v>
      </c>
      <c r="BH99" s="416">
        <v>0</v>
      </c>
      <c r="BI99" s="416">
        <v>0</v>
      </c>
      <c r="BJ99" s="416">
        <v>0</v>
      </c>
      <c r="BK99" s="416">
        <v>0</v>
      </c>
      <c r="BL99" s="416">
        <v>0</v>
      </c>
      <c r="BM99" s="416">
        <v>0</v>
      </c>
      <c r="BN99" s="416">
        <v>0</v>
      </c>
      <c r="BO99" s="416">
        <v>0</v>
      </c>
      <c r="BP99" s="416">
        <v>0</v>
      </c>
      <c r="BQ99" s="416">
        <v>0</v>
      </c>
      <c r="BR99" s="416">
        <v>0</v>
      </c>
      <c r="BS99" s="416">
        <v>0</v>
      </c>
      <c r="BT99" s="416">
        <v>0</v>
      </c>
      <c r="BU99" s="416">
        <v>0</v>
      </c>
      <c r="BV99" s="416">
        <v>0</v>
      </c>
      <c r="BW99" s="416">
        <v>0</v>
      </c>
      <c r="BX99" s="416">
        <v>0</v>
      </c>
      <c r="BY99" s="416">
        <v>0</v>
      </c>
      <c r="BZ99" s="416">
        <v>0</v>
      </c>
      <c r="CA99" s="416">
        <v>0</v>
      </c>
      <c r="CB99" s="416">
        <v>0</v>
      </c>
      <c r="CC99" s="416">
        <v>0</v>
      </c>
      <c r="CD99" s="416">
        <v>0</v>
      </c>
      <c r="CE99" s="416">
        <v>0</v>
      </c>
      <c r="CF99" s="416">
        <v>0</v>
      </c>
      <c r="CG99" s="416">
        <v>0</v>
      </c>
      <c r="CH99" s="416">
        <v>0</v>
      </c>
      <c r="CI99" s="416">
        <v>0</v>
      </c>
      <c r="CJ99" s="416">
        <v>0</v>
      </c>
      <c r="CK99" s="416">
        <v>0</v>
      </c>
      <c r="CL99" s="416">
        <v>0</v>
      </c>
      <c r="CM99" s="416">
        <v>0</v>
      </c>
      <c r="CN99" s="416">
        <v>0</v>
      </c>
      <c r="CO99" s="416">
        <v>0</v>
      </c>
      <c r="CP99" s="416">
        <v>0</v>
      </c>
      <c r="CQ99" s="416">
        <v>0</v>
      </c>
      <c r="CR99" s="416">
        <v>0</v>
      </c>
      <c r="CS99" s="416">
        <v>0</v>
      </c>
      <c r="CT99" s="416">
        <v>0</v>
      </c>
      <c r="CU99" s="416">
        <v>0</v>
      </c>
      <c r="CV99" s="416">
        <v>0</v>
      </c>
      <c r="CW99" s="416">
        <v>0</v>
      </c>
      <c r="CX99" s="416">
        <v>0</v>
      </c>
      <c r="CY99" s="416">
        <v>0</v>
      </c>
      <c r="CZ99" s="416">
        <v>0</v>
      </c>
      <c r="DA99" s="416">
        <v>0</v>
      </c>
      <c r="DB99" s="416">
        <v>0</v>
      </c>
      <c r="DC99" s="416">
        <v>0</v>
      </c>
      <c r="DD99" s="416">
        <v>0</v>
      </c>
      <c r="DE99" s="416">
        <v>0</v>
      </c>
      <c r="DF99" s="416">
        <v>0</v>
      </c>
      <c r="DG99" s="416">
        <v>0</v>
      </c>
      <c r="DH99" s="416">
        <v>0</v>
      </c>
      <c r="DI99" s="416">
        <v>0</v>
      </c>
      <c r="DJ99" s="416">
        <v>0</v>
      </c>
      <c r="DK99" s="416">
        <v>0</v>
      </c>
      <c r="DL99" s="416">
        <v>0</v>
      </c>
      <c r="DM99" s="416">
        <v>0</v>
      </c>
      <c r="DN99" s="416">
        <v>0</v>
      </c>
      <c r="DO99" s="416">
        <v>0</v>
      </c>
      <c r="DP99" s="416">
        <v>0</v>
      </c>
      <c r="DQ99" s="416">
        <v>0</v>
      </c>
      <c r="DR99" s="416">
        <v>0</v>
      </c>
      <c r="DS99" s="416">
        <v>0</v>
      </c>
      <c r="DT99" s="416">
        <v>0</v>
      </c>
      <c r="DU99" s="416">
        <v>0</v>
      </c>
    </row>
    <row r="100" spans="1:125" ht="11.25" customHeight="1">
      <c r="A100" s="383" t="s">
        <v>644</v>
      </c>
      <c r="B100" s="389" t="s">
        <v>638</v>
      </c>
      <c r="D100" s="397">
        <f t="shared" si="89"/>
        <v>0</v>
      </c>
      <c r="E100" s="416">
        <v>0</v>
      </c>
      <c r="F100" s="416">
        <v>0</v>
      </c>
      <c r="G100" s="416">
        <v>0</v>
      </c>
      <c r="H100" s="416">
        <v>0</v>
      </c>
      <c r="I100" s="416">
        <v>0</v>
      </c>
      <c r="J100" s="416">
        <v>0</v>
      </c>
      <c r="K100" s="416">
        <v>0</v>
      </c>
      <c r="L100" s="416">
        <v>0</v>
      </c>
      <c r="M100" s="416">
        <v>0</v>
      </c>
      <c r="N100" s="416">
        <v>0</v>
      </c>
      <c r="O100" s="416">
        <v>0</v>
      </c>
      <c r="P100" s="416">
        <v>0</v>
      </c>
      <c r="Q100" s="416">
        <v>0</v>
      </c>
      <c r="R100" s="416">
        <v>0</v>
      </c>
      <c r="S100" s="416">
        <v>0</v>
      </c>
      <c r="T100" s="416">
        <v>0</v>
      </c>
      <c r="U100" s="416">
        <v>0</v>
      </c>
      <c r="V100" s="416">
        <v>0</v>
      </c>
      <c r="W100" s="416">
        <v>0</v>
      </c>
      <c r="X100" s="416">
        <v>0</v>
      </c>
      <c r="Y100" s="416">
        <v>0</v>
      </c>
      <c r="Z100" s="416">
        <v>0</v>
      </c>
      <c r="AA100" s="416">
        <v>0</v>
      </c>
      <c r="AB100" s="416">
        <v>0</v>
      </c>
      <c r="AC100" s="416">
        <v>0</v>
      </c>
      <c r="AD100" s="416">
        <v>0</v>
      </c>
      <c r="AE100" s="416">
        <v>0</v>
      </c>
      <c r="AF100" s="416">
        <v>0</v>
      </c>
      <c r="AG100" s="416">
        <v>0</v>
      </c>
      <c r="AH100" s="416">
        <v>0</v>
      </c>
      <c r="AI100" s="416">
        <v>0</v>
      </c>
      <c r="AJ100" s="416">
        <v>0</v>
      </c>
      <c r="AK100" s="416">
        <v>0</v>
      </c>
      <c r="AL100" s="416">
        <v>0</v>
      </c>
      <c r="AM100" s="416">
        <v>0</v>
      </c>
      <c r="AN100" s="416">
        <v>0</v>
      </c>
      <c r="AO100" s="416">
        <v>0</v>
      </c>
      <c r="AP100" s="416">
        <v>0</v>
      </c>
      <c r="AQ100" s="416">
        <v>0</v>
      </c>
      <c r="AR100" s="416">
        <v>0</v>
      </c>
      <c r="AS100" s="416">
        <v>0</v>
      </c>
      <c r="AT100" s="416">
        <v>0</v>
      </c>
      <c r="AU100" s="416">
        <v>0</v>
      </c>
      <c r="AV100" s="416">
        <v>0</v>
      </c>
      <c r="AW100" s="416">
        <v>0</v>
      </c>
      <c r="AX100" s="416">
        <v>0</v>
      </c>
      <c r="AY100" s="416">
        <v>0</v>
      </c>
      <c r="AZ100" s="416">
        <v>0</v>
      </c>
      <c r="BA100" s="416">
        <v>0</v>
      </c>
      <c r="BB100" s="416">
        <v>0</v>
      </c>
      <c r="BC100" s="416">
        <v>0</v>
      </c>
      <c r="BD100" s="416">
        <v>0</v>
      </c>
      <c r="BE100" s="416">
        <v>0</v>
      </c>
      <c r="BF100" s="416">
        <v>0</v>
      </c>
      <c r="BG100" s="416">
        <v>0</v>
      </c>
      <c r="BH100" s="416">
        <v>0</v>
      </c>
      <c r="BI100" s="416">
        <v>0</v>
      </c>
      <c r="BJ100" s="416">
        <v>0</v>
      </c>
      <c r="BK100" s="416">
        <v>0</v>
      </c>
      <c r="BL100" s="416">
        <v>0</v>
      </c>
      <c r="BM100" s="416">
        <v>0</v>
      </c>
      <c r="BN100" s="416">
        <v>0</v>
      </c>
      <c r="BO100" s="416">
        <v>0</v>
      </c>
      <c r="BP100" s="416">
        <v>0</v>
      </c>
      <c r="BQ100" s="416">
        <v>0</v>
      </c>
      <c r="BR100" s="416">
        <v>0</v>
      </c>
      <c r="BS100" s="416">
        <v>0</v>
      </c>
      <c r="BT100" s="416">
        <v>0</v>
      </c>
      <c r="BU100" s="416">
        <v>0</v>
      </c>
      <c r="BV100" s="416">
        <v>0</v>
      </c>
      <c r="BW100" s="416">
        <v>0</v>
      </c>
      <c r="BX100" s="416">
        <v>0</v>
      </c>
      <c r="BY100" s="416">
        <v>0</v>
      </c>
      <c r="BZ100" s="416">
        <v>0</v>
      </c>
      <c r="CA100" s="416">
        <v>0</v>
      </c>
      <c r="CB100" s="416">
        <v>0</v>
      </c>
      <c r="CC100" s="416">
        <v>0</v>
      </c>
      <c r="CD100" s="416">
        <v>0</v>
      </c>
      <c r="CE100" s="416">
        <v>0</v>
      </c>
      <c r="CF100" s="416">
        <v>0</v>
      </c>
      <c r="CG100" s="416">
        <v>0</v>
      </c>
      <c r="CH100" s="416">
        <v>0</v>
      </c>
      <c r="CI100" s="416">
        <v>0</v>
      </c>
      <c r="CJ100" s="416">
        <v>0</v>
      </c>
      <c r="CK100" s="416">
        <v>0</v>
      </c>
      <c r="CL100" s="416">
        <v>0</v>
      </c>
      <c r="CM100" s="416">
        <v>0</v>
      </c>
      <c r="CN100" s="416">
        <v>0</v>
      </c>
      <c r="CO100" s="416">
        <v>0</v>
      </c>
      <c r="CP100" s="416">
        <v>0</v>
      </c>
      <c r="CQ100" s="416">
        <v>0</v>
      </c>
      <c r="CR100" s="416">
        <v>0</v>
      </c>
      <c r="CS100" s="416">
        <v>0</v>
      </c>
      <c r="CT100" s="416">
        <v>0</v>
      </c>
      <c r="CU100" s="416">
        <v>0</v>
      </c>
      <c r="CV100" s="416">
        <v>0</v>
      </c>
      <c r="CW100" s="416">
        <v>0</v>
      </c>
      <c r="CX100" s="416">
        <v>0</v>
      </c>
      <c r="CY100" s="416">
        <v>0</v>
      </c>
      <c r="CZ100" s="416">
        <v>0</v>
      </c>
      <c r="DA100" s="416">
        <v>0</v>
      </c>
      <c r="DB100" s="416">
        <v>0</v>
      </c>
      <c r="DC100" s="416">
        <v>0</v>
      </c>
      <c r="DD100" s="416">
        <v>0</v>
      </c>
      <c r="DE100" s="416">
        <v>0</v>
      </c>
      <c r="DF100" s="416">
        <v>0</v>
      </c>
      <c r="DG100" s="416">
        <v>0</v>
      </c>
      <c r="DH100" s="416">
        <v>0</v>
      </c>
      <c r="DI100" s="416">
        <v>0</v>
      </c>
      <c r="DJ100" s="416">
        <v>0</v>
      </c>
      <c r="DK100" s="416">
        <v>0</v>
      </c>
      <c r="DL100" s="416">
        <v>0</v>
      </c>
      <c r="DM100" s="416">
        <v>0</v>
      </c>
      <c r="DN100" s="416">
        <v>0</v>
      </c>
      <c r="DO100" s="416">
        <v>0</v>
      </c>
      <c r="DP100" s="416">
        <v>0</v>
      </c>
      <c r="DQ100" s="416">
        <v>0</v>
      </c>
      <c r="DR100" s="416">
        <v>0</v>
      </c>
      <c r="DS100" s="416">
        <v>0</v>
      </c>
      <c r="DT100" s="416">
        <v>0</v>
      </c>
      <c r="DU100" s="416">
        <v>0</v>
      </c>
    </row>
    <row r="101" spans="1:125" s="275" customFormat="1" ht="11.25" customHeight="1">
      <c r="A101" s="385" t="s">
        <v>637</v>
      </c>
      <c r="B101" s="385" t="s">
        <v>638</v>
      </c>
      <c r="D101" s="446">
        <f t="shared" si="89"/>
        <v>-5267441.1973213516</v>
      </c>
      <c r="E101" s="448">
        <f t="shared" ref="E101:AJ101" si="92">SUM(E94:E100)</f>
        <v>-232830.62</v>
      </c>
      <c r="F101" s="448">
        <f t="shared" si="92"/>
        <v>-232830.62</v>
      </c>
      <c r="G101" s="448">
        <f t="shared" si="92"/>
        <v>-232830.62</v>
      </c>
      <c r="H101" s="448">
        <f t="shared" si="92"/>
        <v>-232830.62</v>
      </c>
      <c r="I101" s="448">
        <f t="shared" si="92"/>
        <v>-232830.62</v>
      </c>
      <c r="J101" s="448">
        <f t="shared" si="92"/>
        <v>-232830.62</v>
      </c>
      <c r="K101" s="448">
        <f t="shared" si="92"/>
        <v>-232830.62</v>
      </c>
      <c r="L101" s="448">
        <f t="shared" si="92"/>
        <v>-232830.62</v>
      </c>
      <c r="M101" s="448">
        <f t="shared" si="92"/>
        <v>-232830.62</v>
      </c>
      <c r="N101" s="448">
        <f t="shared" si="92"/>
        <v>-232830.62</v>
      </c>
      <c r="O101" s="448">
        <f t="shared" si="92"/>
        <v>-232830.62</v>
      </c>
      <c r="P101" s="448">
        <f t="shared" si="92"/>
        <v>-232830.62</v>
      </c>
      <c r="Q101" s="448">
        <f t="shared" si="92"/>
        <v>-232830.62</v>
      </c>
      <c r="R101" s="448">
        <f t="shared" si="92"/>
        <v>-232830.62</v>
      </c>
      <c r="S101" s="448">
        <f t="shared" si="92"/>
        <v>-232830.62</v>
      </c>
      <c r="T101" s="448">
        <f t="shared" si="92"/>
        <v>-232830.62</v>
      </c>
      <c r="U101" s="448">
        <f t="shared" si="92"/>
        <v>-232830.62</v>
      </c>
      <c r="V101" s="448">
        <f t="shared" si="92"/>
        <v>-232830.62</v>
      </c>
      <c r="W101" s="448">
        <f t="shared" si="92"/>
        <v>-232830.62</v>
      </c>
      <c r="X101" s="448">
        <f t="shared" si="92"/>
        <v>-232830.62</v>
      </c>
      <c r="Y101" s="448">
        <f t="shared" si="92"/>
        <v>-232830.62</v>
      </c>
      <c r="Z101" s="448">
        <f t="shared" si="92"/>
        <v>-232830.62</v>
      </c>
      <c r="AA101" s="448">
        <f t="shared" si="92"/>
        <v>-232830.62</v>
      </c>
      <c r="AB101" s="448">
        <f t="shared" si="92"/>
        <v>-232830.62</v>
      </c>
      <c r="AC101" s="448">
        <f t="shared" si="92"/>
        <v>-232830.62</v>
      </c>
      <c r="AD101" s="448">
        <f t="shared" si="92"/>
        <v>-232830.62</v>
      </c>
      <c r="AE101" s="448">
        <f t="shared" si="92"/>
        <v>-232830.62</v>
      </c>
      <c r="AF101" s="448">
        <f t="shared" si="92"/>
        <v>-232830.62</v>
      </c>
      <c r="AG101" s="448">
        <f t="shared" si="92"/>
        <v>-232830.62</v>
      </c>
      <c r="AH101" s="448">
        <f t="shared" si="92"/>
        <v>-232830.62</v>
      </c>
      <c r="AI101" s="448">
        <f t="shared" si="92"/>
        <v>-232830.62</v>
      </c>
      <c r="AJ101" s="448">
        <f t="shared" si="92"/>
        <v>-232830.62</v>
      </c>
      <c r="AK101" s="448">
        <f t="shared" ref="AK101:BP101" si="93">SUM(AK94:AK100)</f>
        <v>-232830.62</v>
      </c>
      <c r="AL101" s="448">
        <f t="shared" si="93"/>
        <v>-232830.62</v>
      </c>
      <c r="AM101" s="448">
        <f t="shared" si="93"/>
        <v>-232830.62</v>
      </c>
      <c r="AN101" s="448">
        <f t="shared" si="93"/>
        <v>-232830.62</v>
      </c>
      <c r="AO101" s="448">
        <f t="shared" si="93"/>
        <v>-232830.62</v>
      </c>
      <c r="AP101" s="448">
        <f t="shared" si="93"/>
        <v>-232830.62</v>
      </c>
      <c r="AQ101" s="448">
        <f t="shared" si="93"/>
        <v>-232830.62</v>
      </c>
      <c r="AR101" s="448">
        <f t="shared" si="93"/>
        <v>-232830.62</v>
      </c>
      <c r="AS101" s="448">
        <f t="shared" si="93"/>
        <v>-232830.62</v>
      </c>
      <c r="AT101" s="448">
        <f t="shared" si="93"/>
        <v>-232830.62</v>
      </c>
      <c r="AU101" s="448">
        <f t="shared" si="93"/>
        <v>-232830.62</v>
      </c>
      <c r="AV101" s="448">
        <f t="shared" si="93"/>
        <v>-232830.62</v>
      </c>
      <c r="AW101" s="448">
        <f t="shared" si="93"/>
        <v>-232830.62</v>
      </c>
      <c r="AX101" s="448">
        <f t="shared" si="93"/>
        <v>-232830.62</v>
      </c>
      <c r="AY101" s="448">
        <f t="shared" si="93"/>
        <v>-232830.62</v>
      </c>
      <c r="AZ101" s="448">
        <f t="shared" si="93"/>
        <v>-232830.62</v>
      </c>
      <c r="BA101" s="448">
        <f t="shared" si="93"/>
        <v>-232830.62</v>
      </c>
      <c r="BB101" s="448">
        <f t="shared" si="93"/>
        <v>-232830.62</v>
      </c>
      <c r="BC101" s="448">
        <f t="shared" si="93"/>
        <v>-232830.62</v>
      </c>
      <c r="BD101" s="448">
        <f t="shared" si="93"/>
        <v>-232830.62</v>
      </c>
      <c r="BE101" s="448">
        <f t="shared" si="93"/>
        <v>-232830.62</v>
      </c>
      <c r="BF101" s="448">
        <f t="shared" si="93"/>
        <v>-232830.62</v>
      </c>
      <c r="BG101" s="448">
        <f t="shared" si="93"/>
        <v>-232830.62</v>
      </c>
      <c r="BH101" s="448">
        <f t="shared" si="93"/>
        <v>-232830.62</v>
      </c>
      <c r="BI101" s="448">
        <f t="shared" si="93"/>
        <v>-232830.62</v>
      </c>
      <c r="BJ101" s="448">
        <f t="shared" si="93"/>
        <v>-232830.62</v>
      </c>
      <c r="BK101" s="448">
        <f t="shared" si="93"/>
        <v>-232830.62</v>
      </c>
      <c r="BL101" s="448">
        <f t="shared" si="93"/>
        <v>-232830.62</v>
      </c>
      <c r="BM101" s="448">
        <f t="shared" si="93"/>
        <v>0</v>
      </c>
      <c r="BN101" s="448">
        <f t="shared" si="93"/>
        <v>0</v>
      </c>
      <c r="BO101" s="448">
        <f t="shared" si="93"/>
        <v>0</v>
      </c>
      <c r="BP101" s="448">
        <f t="shared" si="93"/>
        <v>0</v>
      </c>
      <c r="BQ101" s="448">
        <f t="shared" ref="BQ101:CV101" si="94">SUM(BQ94:BQ100)</f>
        <v>0</v>
      </c>
      <c r="BR101" s="448">
        <f t="shared" si="94"/>
        <v>0</v>
      </c>
      <c r="BS101" s="448">
        <f t="shared" si="94"/>
        <v>0</v>
      </c>
      <c r="BT101" s="448">
        <f t="shared" si="94"/>
        <v>0</v>
      </c>
      <c r="BU101" s="448">
        <f t="shared" si="94"/>
        <v>0</v>
      </c>
      <c r="BV101" s="448">
        <f t="shared" si="94"/>
        <v>0</v>
      </c>
      <c r="BW101" s="448">
        <f t="shared" si="94"/>
        <v>0</v>
      </c>
      <c r="BX101" s="448">
        <f t="shared" si="94"/>
        <v>0</v>
      </c>
      <c r="BY101" s="448">
        <f t="shared" si="94"/>
        <v>0</v>
      </c>
      <c r="BZ101" s="448">
        <f t="shared" si="94"/>
        <v>0</v>
      </c>
      <c r="CA101" s="448">
        <f t="shared" si="94"/>
        <v>0</v>
      </c>
      <c r="CB101" s="448">
        <f t="shared" si="94"/>
        <v>0</v>
      </c>
      <c r="CC101" s="448">
        <f t="shared" si="94"/>
        <v>0</v>
      </c>
      <c r="CD101" s="448">
        <f t="shared" si="94"/>
        <v>0</v>
      </c>
      <c r="CE101" s="448">
        <f t="shared" si="94"/>
        <v>0</v>
      </c>
      <c r="CF101" s="448">
        <f t="shared" si="94"/>
        <v>0</v>
      </c>
      <c r="CG101" s="448">
        <f t="shared" si="94"/>
        <v>0</v>
      </c>
      <c r="CH101" s="448">
        <f t="shared" si="94"/>
        <v>0</v>
      </c>
      <c r="CI101" s="448">
        <f t="shared" si="94"/>
        <v>0</v>
      </c>
      <c r="CJ101" s="448">
        <f t="shared" si="94"/>
        <v>0</v>
      </c>
      <c r="CK101" s="448">
        <f t="shared" si="94"/>
        <v>0</v>
      </c>
      <c r="CL101" s="448">
        <f t="shared" si="94"/>
        <v>0</v>
      </c>
      <c r="CM101" s="448">
        <f t="shared" si="94"/>
        <v>0</v>
      </c>
      <c r="CN101" s="448">
        <f t="shared" si="94"/>
        <v>0</v>
      </c>
      <c r="CO101" s="448">
        <f t="shared" si="94"/>
        <v>0</v>
      </c>
      <c r="CP101" s="448">
        <f t="shared" si="94"/>
        <v>0</v>
      </c>
      <c r="CQ101" s="448">
        <f t="shared" si="94"/>
        <v>0</v>
      </c>
      <c r="CR101" s="448">
        <f t="shared" si="94"/>
        <v>0</v>
      </c>
      <c r="CS101" s="448">
        <f t="shared" si="94"/>
        <v>0</v>
      </c>
      <c r="CT101" s="448">
        <f t="shared" si="94"/>
        <v>0</v>
      </c>
      <c r="CU101" s="448">
        <f t="shared" si="94"/>
        <v>0</v>
      </c>
      <c r="CV101" s="448">
        <f t="shared" si="94"/>
        <v>0</v>
      </c>
      <c r="CW101" s="448">
        <f t="shared" ref="CW101:DU101" si="95">SUM(CW94:CW100)</f>
        <v>0</v>
      </c>
      <c r="CX101" s="448">
        <f t="shared" si="95"/>
        <v>0</v>
      </c>
      <c r="CY101" s="448">
        <f t="shared" si="95"/>
        <v>0</v>
      </c>
      <c r="CZ101" s="448">
        <f t="shared" si="95"/>
        <v>0</v>
      </c>
      <c r="DA101" s="448">
        <f t="shared" si="95"/>
        <v>0</v>
      </c>
      <c r="DB101" s="448">
        <f t="shared" si="95"/>
        <v>0</v>
      </c>
      <c r="DC101" s="448">
        <f t="shared" si="95"/>
        <v>0</v>
      </c>
      <c r="DD101" s="448">
        <f t="shared" si="95"/>
        <v>0</v>
      </c>
      <c r="DE101" s="448">
        <f t="shared" si="95"/>
        <v>0</v>
      </c>
      <c r="DF101" s="448">
        <f t="shared" si="95"/>
        <v>0</v>
      </c>
      <c r="DG101" s="448">
        <f t="shared" si="95"/>
        <v>0</v>
      </c>
      <c r="DH101" s="448">
        <f t="shared" si="95"/>
        <v>0</v>
      </c>
      <c r="DI101" s="448">
        <f t="shared" si="95"/>
        <v>0</v>
      </c>
      <c r="DJ101" s="448">
        <f t="shared" si="95"/>
        <v>0</v>
      </c>
      <c r="DK101" s="448">
        <f t="shared" si="95"/>
        <v>0</v>
      </c>
      <c r="DL101" s="448">
        <f t="shared" si="95"/>
        <v>0</v>
      </c>
      <c r="DM101" s="448">
        <f t="shared" si="95"/>
        <v>0</v>
      </c>
      <c r="DN101" s="448">
        <f t="shared" si="95"/>
        <v>0</v>
      </c>
      <c r="DO101" s="448">
        <f t="shared" si="95"/>
        <v>0</v>
      </c>
      <c r="DP101" s="448">
        <f t="shared" si="95"/>
        <v>0</v>
      </c>
      <c r="DQ101" s="448">
        <f t="shared" si="95"/>
        <v>0</v>
      </c>
      <c r="DR101" s="448">
        <f t="shared" si="95"/>
        <v>0</v>
      </c>
      <c r="DS101" s="448">
        <f t="shared" si="95"/>
        <v>0</v>
      </c>
      <c r="DT101" s="448">
        <f t="shared" si="95"/>
        <v>0</v>
      </c>
      <c r="DU101" s="448">
        <f t="shared" si="95"/>
        <v>0</v>
      </c>
    </row>
    <row r="102" spans="1:125" s="275" customFormat="1" ht="11.25" customHeight="1">
      <c r="A102" s="385" t="s">
        <v>634</v>
      </c>
      <c r="B102" s="385" t="s">
        <v>638</v>
      </c>
      <c r="D102" s="446">
        <f t="shared" si="89"/>
        <v>-5267441.1973213516</v>
      </c>
      <c r="E102" s="448">
        <f t="shared" ref="E102:AJ102" si="96">SUM(E93,E101)</f>
        <v>-232830.62</v>
      </c>
      <c r="F102" s="448">
        <f t="shared" si="96"/>
        <v>-232830.62</v>
      </c>
      <c r="G102" s="448">
        <f t="shared" si="96"/>
        <v>-232830.62</v>
      </c>
      <c r="H102" s="448">
        <f t="shared" si="96"/>
        <v>-232830.62</v>
      </c>
      <c r="I102" s="448">
        <f t="shared" si="96"/>
        <v>-232830.62</v>
      </c>
      <c r="J102" s="448">
        <f t="shared" si="96"/>
        <v>-232830.62</v>
      </c>
      <c r="K102" s="448">
        <f t="shared" si="96"/>
        <v>-232830.62</v>
      </c>
      <c r="L102" s="448">
        <f t="shared" si="96"/>
        <v>-232830.62</v>
      </c>
      <c r="M102" s="448">
        <f t="shared" si="96"/>
        <v>-232830.62</v>
      </c>
      <c r="N102" s="448">
        <f t="shared" si="96"/>
        <v>-232830.62</v>
      </c>
      <c r="O102" s="448">
        <f t="shared" si="96"/>
        <v>-232830.62</v>
      </c>
      <c r="P102" s="448">
        <f t="shared" si="96"/>
        <v>-232830.62</v>
      </c>
      <c r="Q102" s="448">
        <f t="shared" si="96"/>
        <v>-232830.62</v>
      </c>
      <c r="R102" s="448">
        <f t="shared" si="96"/>
        <v>-232830.62</v>
      </c>
      <c r="S102" s="448">
        <f t="shared" si="96"/>
        <v>-232830.62</v>
      </c>
      <c r="T102" s="448">
        <f t="shared" si="96"/>
        <v>-232830.62</v>
      </c>
      <c r="U102" s="448">
        <f t="shared" si="96"/>
        <v>-232830.62</v>
      </c>
      <c r="V102" s="448">
        <f t="shared" si="96"/>
        <v>-232830.62</v>
      </c>
      <c r="W102" s="448">
        <f t="shared" si="96"/>
        <v>-232830.62</v>
      </c>
      <c r="X102" s="448">
        <f t="shared" si="96"/>
        <v>-232830.62</v>
      </c>
      <c r="Y102" s="448">
        <f t="shared" si="96"/>
        <v>-232830.62</v>
      </c>
      <c r="Z102" s="448">
        <f t="shared" si="96"/>
        <v>-232830.62</v>
      </c>
      <c r="AA102" s="448">
        <f t="shared" si="96"/>
        <v>-232830.62</v>
      </c>
      <c r="AB102" s="448">
        <f t="shared" si="96"/>
        <v>-232830.62</v>
      </c>
      <c r="AC102" s="448">
        <f t="shared" si="96"/>
        <v>-232830.62</v>
      </c>
      <c r="AD102" s="448">
        <f t="shared" si="96"/>
        <v>-232830.62</v>
      </c>
      <c r="AE102" s="448">
        <f t="shared" si="96"/>
        <v>-232830.62</v>
      </c>
      <c r="AF102" s="448">
        <f t="shared" si="96"/>
        <v>-232830.62</v>
      </c>
      <c r="AG102" s="448">
        <f t="shared" si="96"/>
        <v>-232830.62</v>
      </c>
      <c r="AH102" s="448">
        <f t="shared" si="96"/>
        <v>-232830.62</v>
      </c>
      <c r="AI102" s="448">
        <f t="shared" si="96"/>
        <v>-232830.62</v>
      </c>
      <c r="AJ102" s="448">
        <f t="shared" si="96"/>
        <v>-232830.62</v>
      </c>
      <c r="AK102" s="448">
        <f t="shared" ref="AK102:BP102" si="97">SUM(AK93,AK101)</f>
        <v>-232830.62</v>
      </c>
      <c r="AL102" s="448">
        <f t="shared" si="97"/>
        <v>-232830.62</v>
      </c>
      <c r="AM102" s="448">
        <f t="shared" si="97"/>
        <v>-232830.62</v>
      </c>
      <c r="AN102" s="448">
        <f t="shared" si="97"/>
        <v>-232830.62</v>
      </c>
      <c r="AO102" s="448">
        <f t="shared" si="97"/>
        <v>-232830.62</v>
      </c>
      <c r="AP102" s="448">
        <f t="shared" si="97"/>
        <v>-232830.62</v>
      </c>
      <c r="AQ102" s="448">
        <f t="shared" si="97"/>
        <v>-232830.62</v>
      </c>
      <c r="AR102" s="448">
        <f t="shared" si="97"/>
        <v>-232830.62</v>
      </c>
      <c r="AS102" s="448">
        <f t="shared" si="97"/>
        <v>-232830.62</v>
      </c>
      <c r="AT102" s="448">
        <f t="shared" si="97"/>
        <v>-232830.62</v>
      </c>
      <c r="AU102" s="448">
        <f t="shared" si="97"/>
        <v>-232830.62</v>
      </c>
      <c r="AV102" s="448">
        <f t="shared" si="97"/>
        <v>-232830.62</v>
      </c>
      <c r="AW102" s="448">
        <f t="shared" si="97"/>
        <v>-232830.62</v>
      </c>
      <c r="AX102" s="448">
        <f t="shared" si="97"/>
        <v>-232830.62</v>
      </c>
      <c r="AY102" s="448">
        <f t="shared" si="97"/>
        <v>-232830.62</v>
      </c>
      <c r="AZ102" s="448">
        <f t="shared" si="97"/>
        <v>-232830.62</v>
      </c>
      <c r="BA102" s="448">
        <f t="shared" si="97"/>
        <v>-232830.62</v>
      </c>
      <c r="BB102" s="448">
        <f t="shared" si="97"/>
        <v>-232830.62</v>
      </c>
      <c r="BC102" s="448">
        <f t="shared" si="97"/>
        <v>-232830.62</v>
      </c>
      <c r="BD102" s="448">
        <f t="shared" si="97"/>
        <v>-232830.62</v>
      </c>
      <c r="BE102" s="448">
        <f t="shared" si="97"/>
        <v>-232830.62</v>
      </c>
      <c r="BF102" s="448">
        <f t="shared" si="97"/>
        <v>-232830.62</v>
      </c>
      <c r="BG102" s="448">
        <f t="shared" si="97"/>
        <v>-232830.62</v>
      </c>
      <c r="BH102" s="448">
        <f t="shared" si="97"/>
        <v>-232830.62</v>
      </c>
      <c r="BI102" s="448">
        <f t="shared" si="97"/>
        <v>-232830.62</v>
      </c>
      <c r="BJ102" s="448">
        <f t="shared" si="97"/>
        <v>-232830.62</v>
      </c>
      <c r="BK102" s="448">
        <f t="shared" si="97"/>
        <v>-232830.62</v>
      </c>
      <c r="BL102" s="448">
        <f t="shared" si="97"/>
        <v>-232830.62</v>
      </c>
      <c r="BM102" s="448">
        <f t="shared" si="97"/>
        <v>0</v>
      </c>
      <c r="BN102" s="448">
        <f t="shared" si="97"/>
        <v>0</v>
      </c>
      <c r="BO102" s="448">
        <f t="shared" si="97"/>
        <v>0</v>
      </c>
      <c r="BP102" s="448">
        <f t="shared" si="97"/>
        <v>0</v>
      </c>
      <c r="BQ102" s="448">
        <f t="shared" ref="BQ102:CV102" si="98">SUM(BQ93,BQ101)</f>
        <v>0</v>
      </c>
      <c r="BR102" s="448">
        <f t="shared" si="98"/>
        <v>0</v>
      </c>
      <c r="BS102" s="448">
        <f t="shared" si="98"/>
        <v>0</v>
      </c>
      <c r="BT102" s="448">
        <f t="shared" si="98"/>
        <v>0</v>
      </c>
      <c r="BU102" s="448">
        <f t="shared" si="98"/>
        <v>0</v>
      </c>
      <c r="BV102" s="448">
        <f t="shared" si="98"/>
        <v>0</v>
      </c>
      <c r="BW102" s="448">
        <f t="shared" si="98"/>
        <v>0</v>
      </c>
      <c r="BX102" s="448">
        <f t="shared" si="98"/>
        <v>0</v>
      </c>
      <c r="BY102" s="448">
        <f t="shared" si="98"/>
        <v>0</v>
      </c>
      <c r="BZ102" s="448">
        <f t="shared" si="98"/>
        <v>0</v>
      </c>
      <c r="CA102" s="448">
        <f t="shared" si="98"/>
        <v>0</v>
      </c>
      <c r="CB102" s="448">
        <f t="shared" si="98"/>
        <v>0</v>
      </c>
      <c r="CC102" s="448">
        <f t="shared" si="98"/>
        <v>0</v>
      </c>
      <c r="CD102" s="448">
        <f t="shared" si="98"/>
        <v>0</v>
      </c>
      <c r="CE102" s="448">
        <f t="shared" si="98"/>
        <v>0</v>
      </c>
      <c r="CF102" s="448">
        <f t="shared" si="98"/>
        <v>0</v>
      </c>
      <c r="CG102" s="448">
        <f t="shared" si="98"/>
        <v>0</v>
      </c>
      <c r="CH102" s="448">
        <f t="shared" si="98"/>
        <v>0</v>
      </c>
      <c r="CI102" s="448">
        <f t="shared" si="98"/>
        <v>0</v>
      </c>
      <c r="CJ102" s="448">
        <f t="shared" si="98"/>
        <v>0</v>
      </c>
      <c r="CK102" s="448">
        <f t="shared" si="98"/>
        <v>0</v>
      </c>
      <c r="CL102" s="448">
        <f t="shared" si="98"/>
        <v>0</v>
      </c>
      <c r="CM102" s="448">
        <f t="shared" si="98"/>
        <v>0</v>
      </c>
      <c r="CN102" s="448">
        <f t="shared" si="98"/>
        <v>0</v>
      </c>
      <c r="CO102" s="448">
        <f t="shared" si="98"/>
        <v>0</v>
      </c>
      <c r="CP102" s="448">
        <f t="shared" si="98"/>
        <v>0</v>
      </c>
      <c r="CQ102" s="448">
        <f t="shared" si="98"/>
        <v>0</v>
      </c>
      <c r="CR102" s="448">
        <f t="shared" si="98"/>
        <v>0</v>
      </c>
      <c r="CS102" s="448">
        <f t="shared" si="98"/>
        <v>0</v>
      </c>
      <c r="CT102" s="448">
        <f t="shared" si="98"/>
        <v>0</v>
      </c>
      <c r="CU102" s="448">
        <f t="shared" si="98"/>
        <v>0</v>
      </c>
      <c r="CV102" s="448">
        <f t="shared" si="98"/>
        <v>0</v>
      </c>
      <c r="CW102" s="448">
        <f t="shared" ref="CW102:DU102" si="99">SUM(CW93,CW101)</f>
        <v>0</v>
      </c>
      <c r="CX102" s="448">
        <f t="shared" si="99"/>
        <v>0</v>
      </c>
      <c r="CY102" s="448">
        <f t="shared" si="99"/>
        <v>0</v>
      </c>
      <c r="CZ102" s="448">
        <f t="shared" si="99"/>
        <v>0</v>
      </c>
      <c r="DA102" s="448">
        <f t="shared" si="99"/>
        <v>0</v>
      </c>
      <c r="DB102" s="448">
        <f t="shared" si="99"/>
        <v>0</v>
      </c>
      <c r="DC102" s="448">
        <f t="shared" si="99"/>
        <v>0</v>
      </c>
      <c r="DD102" s="448">
        <f t="shared" si="99"/>
        <v>0</v>
      </c>
      <c r="DE102" s="448">
        <f t="shared" si="99"/>
        <v>0</v>
      </c>
      <c r="DF102" s="448">
        <f t="shared" si="99"/>
        <v>0</v>
      </c>
      <c r="DG102" s="448">
        <f t="shared" si="99"/>
        <v>0</v>
      </c>
      <c r="DH102" s="448">
        <f t="shared" si="99"/>
        <v>0</v>
      </c>
      <c r="DI102" s="448">
        <f t="shared" si="99"/>
        <v>0</v>
      </c>
      <c r="DJ102" s="448">
        <f t="shared" si="99"/>
        <v>0</v>
      </c>
      <c r="DK102" s="448">
        <f t="shared" si="99"/>
        <v>0</v>
      </c>
      <c r="DL102" s="448">
        <f t="shared" si="99"/>
        <v>0</v>
      </c>
      <c r="DM102" s="448">
        <f t="shared" si="99"/>
        <v>0</v>
      </c>
      <c r="DN102" s="448">
        <f t="shared" si="99"/>
        <v>0</v>
      </c>
      <c r="DO102" s="448">
        <f t="shared" si="99"/>
        <v>0</v>
      </c>
      <c r="DP102" s="448">
        <f t="shared" si="99"/>
        <v>0</v>
      </c>
      <c r="DQ102" s="448">
        <f t="shared" si="99"/>
        <v>0</v>
      </c>
      <c r="DR102" s="448">
        <f t="shared" si="99"/>
        <v>0</v>
      </c>
      <c r="DS102" s="448">
        <f t="shared" si="99"/>
        <v>0</v>
      </c>
      <c r="DT102" s="448">
        <f t="shared" si="99"/>
        <v>0</v>
      </c>
      <c r="DU102" s="448">
        <f t="shared" si="99"/>
        <v>0</v>
      </c>
    </row>
    <row r="105" spans="1:125" s="381" customFormat="1" ht="11.25" customHeight="1">
      <c r="A105" s="379" t="s">
        <v>647</v>
      </c>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c r="BL105" s="379"/>
      <c r="BM105" s="379"/>
      <c r="BN105" s="379"/>
      <c r="BO105" s="379"/>
      <c r="BP105" s="379"/>
      <c r="BQ105" s="379"/>
      <c r="BR105" s="379"/>
      <c r="BS105" s="379"/>
      <c r="BT105" s="379"/>
      <c r="BU105" s="379"/>
      <c r="BV105" s="379"/>
      <c r="BW105" s="379"/>
      <c r="BX105" s="379"/>
      <c r="BY105" s="379"/>
      <c r="BZ105" s="379"/>
      <c r="CA105" s="379"/>
      <c r="CB105" s="379"/>
      <c r="CC105" s="379"/>
      <c r="CD105" s="379"/>
      <c r="CE105" s="379"/>
      <c r="CF105" s="379"/>
      <c r="CG105" s="379"/>
      <c r="CH105" s="379"/>
      <c r="CI105" s="379"/>
      <c r="CJ105" s="379"/>
      <c r="CK105" s="379"/>
      <c r="CL105" s="379"/>
      <c r="CM105" s="379"/>
      <c r="CN105" s="379"/>
      <c r="CO105" s="379"/>
      <c r="CP105" s="379"/>
      <c r="CQ105" s="379"/>
      <c r="CR105" s="379"/>
      <c r="CS105" s="379"/>
      <c r="CT105" s="379"/>
      <c r="CU105" s="379"/>
      <c r="CV105" s="379"/>
      <c r="CW105" s="379"/>
      <c r="CX105" s="379"/>
      <c r="CY105" s="379"/>
      <c r="CZ105" s="379"/>
      <c r="DA105" s="379"/>
      <c r="DB105" s="379"/>
      <c r="DC105" s="379"/>
      <c r="DD105" s="379"/>
      <c r="DE105" s="379"/>
      <c r="DF105" s="379"/>
      <c r="DG105" s="379"/>
      <c r="DH105" s="379"/>
      <c r="DI105" s="379"/>
      <c r="DJ105" s="379"/>
      <c r="DK105" s="379"/>
      <c r="DL105" s="379"/>
      <c r="DM105" s="379"/>
      <c r="DN105" s="379"/>
      <c r="DO105" s="379"/>
      <c r="DP105" s="379"/>
      <c r="DQ105" s="379"/>
      <c r="DR105" s="379"/>
      <c r="DS105" s="379"/>
      <c r="DT105" s="379"/>
      <c r="DU105" s="379"/>
    </row>
    <row r="106" spans="1:125" ht="11.25" customHeight="1">
      <c r="E106" s="388"/>
      <c r="F106" s="388"/>
      <c r="G106" s="388"/>
      <c r="H106" s="388"/>
    </row>
    <row r="107" spans="1:125" ht="11.25" customHeight="1">
      <c r="A107" s="383" t="s">
        <v>126</v>
      </c>
      <c r="B107" s="389" t="s">
        <v>638</v>
      </c>
      <c r="D107" s="397">
        <f t="shared" ref="D107:D118" si="100">NPV($C$7,E107:DU107)</f>
        <v>0</v>
      </c>
      <c r="E107" s="416">
        <f>IFERROR(IF(Ieņēmumi!$D$13="jā",Ieņēmumi!$D$20*Ieņēmumi!$D$21*Ieņēmumi!E18*'IIA Laika grafiks'!E29,0),"")</f>
        <v>0</v>
      </c>
      <c r="F107" s="416">
        <f>IFERROR(IF(Ieņēmumi!$D$13="jā",Ieņēmumi!$D$20*Ieņēmumi!$D$21*Ieņēmumi!F18*'IIA Laika grafiks'!F29,0),"")</f>
        <v>0</v>
      </c>
      <c r="G107" s="416">
        <f>IFERROR(IF(Ieņēmumi!$D$13="jā",Ieņēmumi!$D$20*Ieņēmumi!$D$21*Ieņēmumi!G18*'IIA Laika grafiks'!G29,0),"")</f>
        <v>0</v>
      </c>
      <c r="H107" s="416">
        <f>IFERROR(IF(Ieņēmumi!$D$13="jā",Ieņēmumi!$D$20*Ieņēmumi!$D$21*Ieņēmumi!H18*'IIA Laika grafiks'!H29,0),"")</f>
        <v>0</v>
      </c>
      <c r="I107" s="416">
        <f>IFERROR(IF(Ieņēmumi!$D$13="jā",Ieņēmumi!$D$20*Ieņēmumi!$D$21*Ieņēmumi!I18*'IIA Laika grafiks'!I29,0),"")</f>
        <v>0</v>
      </c>
      <c r="J107" s="416">
        <f>IFERROR(IF(Ieņēmumi!$D$13="jā",Ieņēmumi!$D$20*Ieņēmumi!$D$21*Ieņēmumi!J18*'IIA Laika grafiks'!J29,0),"")</f>
        <v>0</v>
      </c>
      <c r="K107" s="416">
        <f>IFERROR(IF(Ieņēmumi!$D$13="jā",Ieņēmumi!$D$20*Ieņēmumi!$D$21*Ieņēmumi!K18*'IIA Laika grafiks'!K29,0),"")</f>
        <v>0</v>
      </c>
      <c r="L107" s="416">
        <f>IFERROR(IF(Ieņēmumi!$D$13="jā",Ieņēmumi!$D$20*Ieņēmumi!$D$21*Ieņēmumi!L18*'IIA Laika grafiks'!L29,0),"")</f>
        <v>0</v>
      </c>
      <c r="M107" s="416">
        <f>IFERROR(IF(Ieņēmumi!$D$13="jā",Ieņēmumi!$D$20*Ieņēmumi!$D$21*Ieņēmumi!M18*'IIA Laika grafiks'!M29,0),"")</f>
        <v>0</v>
      </c>
      <c r="N107" s="416">
        <f>IFERROR(IF(Ieņēmumi!$D$13="jā",Ieņēmumi!$D$20*Ieņēmumi!$D$21*Ieņēmumi!N18*'IIA Laika grafiks'!N29,0),"")</f>
        <v>0</v>
      </c>
      <c r="O107" s="416">
        <f>IFERROR(IF(Ieņēmumi!$D$13="jā",Ieņēmumi!$D$20*Ieņēmumi!$D$21*Ieņēmumi!O18*'IIA Laika grafiks'!O29,0),"")</f>
        <v>0</v>
      </c>
      <c r="P107" s="416">
        <f>IFERROR(IF(Ieņēmumi!$D$13="jā",Ieņēmumi!$D$20*Ieņēmumi!$D$21*Ieņēmumi!P18*'IIA Laika grafiks'!P29,0),"")</f>
        <v>0</v>
      </c>
      <c r="Q107" s="416">
        <f>IFERROR(IF(Ieņēmumi!$D$13="jā",Ieņēmumi!$D$20*Ieņēmumi!$D$21*Ieņēmumi!Q18*'IIA Laika grafiks'!Q29,0),"")</f>
        <v>0</v>
      </c>
      <c r="R107" s="416">
        <f>IFERROR(IF(Ieņēmumi!$D$13="jā",Ieņēmumi!$D$20*Ieņēmumi!$D$21*Ieņēmumi!R18*'IIA Laika grafiks'!R29,0),"")</f>
        <v>0</v>
      </c>
      <c r="S107" s="416">
        <f>IFERROR(IF(Ieņēmumi!$D$13="jā",Ieņēmumi!$D$20*Ieņēmumi!$D$21*Ieņēmumi!S18*'IIA Laika grafiks'!S29,0),"")</f>
        <v>0</v>
      </c>
      <c r="T107" s="416">
        <f>IFERROR(IF(Ieņēmumi!$D$13="jā",Ieņēmumi!$D$20*Ieņēmumi!$D$21*Ieņēmumi!T18*'IIA Laika grafiks'!T29,0),"")</f>
        <v>0</v>
      </c>
      <c r="U107" s="416">
        <f>IFERROR(IF(Ieņēmumi!$D$13="jā",Ieņēmumi!$D$20*Ieņēmumi!$D$21*Ieņēmumi!U18*'IIA Laika grafiks'!U29,0),"")</f>
        <v>0</v>
      </c>
      <c r="V107" s="416">
        <f>IFERROR(IF(Ieņēmumi!$D$13="jā",Ieņēmumi!$D$20*Ieņēmumi!$D$21*Ieņēmumi!V18*'IIA Laika grafiks'!V29,0),"")</f>
        <v>0</v>
      </c>
      <c r="W107" s="416">
        <f>IFERROR(IF(Ieņēmumi!$D$13="jā",Ieņēmumi!$D$20*Ieņēmumi!$D$21*Ieņēmumi!W18*'IIA Laika grafiks'!W29,0),"")</f>
        <v>0</v>
      </c>
      <c r="X107" s="416">
        <f>IFERROR(IF(Ieņēmumi!$D$13="jā",Ieņēmumi!$D$20*Ieņēmumi!$D$21*Ieņēmumi!X18*'IIA Laika grafiks'!X29,0),"")</f>
        <v>0</v>
      </c>
      <c r="Y107" s="416">
        <f>IFERROR(IF(Ieņēmumi!$D$13="jā",Ieņēmumi!$D$20*Ieņēmumi!$D$21*Ieņēmumi!Y18*'IIA Laika grafiks'!Y29,0),"")</f>
        <v>0</v>
      </c>
      <c r="Z107" s="416">
        <f>IFERROR(IF(Ieņēmumi!$D$13="jā",Ieņēmumi!$D$20*Ieņēmumi!$D$21*Ieņēmumi!Z18*'IIA Laika grafiks'!Z29,0),"")</f>
        <v>0</v>
      </c>
      <c r="AA107" s="416">
        <f>IFERROR(IF(Ieņēmumi!$D$13="jā",Ieņēmumi!$D$20*Ieņēmumi!$D$21*Ieņēmumi!AA18*'IIA Laika grafiks'!AA29,0),"")</f>
        <v>0</v>
      </c>
      <c r="AB107" s="416">
        <f>IFERROR(IF(Ieņēmumi!$D$13="jā",Ieņēmumi!$D$20*Ieņēmumi!$D$21*Ieņēmumi!AB18*'IIA Laika grafiks'!AB29,0),"")</f>
        <v>0</v>
      </c>
      <c r="AC107" s="416">
        <f>IFERROR(IF(Ieņēmumi!$D$13="jā",Ieņēmumi!$D$20*Ieņēmumi!$D$21*Ieņēmumi!AC18*'IIA Laika grafiks'!AC29,0),"")</f>
        <v>0</v>
      </c>
      <c r="AD107" s="416">
        <f>IFERROR(IF(Ieņēmumi!$D$13="jā",Ieņēmumi!$D$20*Ieņēmumi!$D$21*Ieņēmumi!AD18*'IIA Laika grafiks'!AD29,0),"")</f>
        <v>0</v>
      </c>
      <c r="AE107" s="416">
        <f>IFERROR(IF(Ieņēmumi!$D$13="jā",Ieņēmumi!$D$20*Ieņēmumi!$D$21*Ieņēmumi!AE18*'IIA Laika grafiks'!AE29,0),"")</f>
        <v>0</v>
      </c>
      <c r="AF107" s="416">
        <f>IFERROR(IF(Ieņēmumi!$D$13="jā",Ieņēmumi!$D$20*Ieņēmumi!$D$21*Ieņēmumi!AF18*'IIA Laika grafiks'!AF29,0),"")</f>
        <v>0</v>
      </c>
      <c r="AG107" s="416">
        <f>IFERROR(IF(Ieņēmumi!$D$13="jā",Ieņēmumi!$D$20*Ieņēmumi!$D$21*Ieņēmumi!AG18*'IIA Laika grafiks'!AG29,0),"")</f>
        <v>0</v>
      </c>
      <c r="AH107" s="416">
        <f>IFERROR(IF(Ieņēmumi!$D$13="jā",Ieņēmumi!$D$20*Ieņēmumi!$D$21*Ieņēmumi!AH18*'IIA Laika grafiks'!AH29,0),"")</f>
        <v>0</v>
      </c>
      <c r="AI107" s="416">
        <f>IFERROR(IF(Ieņēmumi!$D$13="jā",Ieņēmumi!$D$20*Ieņēmumi!$D$21*Ieņēmumi!AI18*'IIA Laika grafiks'!AI29,0),"")</f>
        <v>0</v>
      </c>
      <c r="AJ107" s="416">
        <f>IFERROR(IF(Ieņēmumi!$D$13="jā",Ieņēmumi!$D$20*Ieņēmumi!$D$21*Ieņēmumi!AJ18*'IIA Laika grafiks'!AJ29,0),"")</f>
        <v>0</v>
      </c>
      <c r="AK107" s="416">
        <f>IFERROR(IF(Ieņēmumi!$D$13="jā",Ieņēmumi!$D$20*Ieņēmumi!$D$21*Ieņēmumi!AK18*'IIA Laika grafiks'!AK29,0),"")</f>
        <v>0</v>
      </c>
      <c r="AL107" s="416">
        <f>IFERROR(IF(Ieņēmumi!$D$13="jā",Ieņēmumi!$D$20*Ieņēmumi!$D$21*Ieņēmumi!AL18*'IIA Laika grafiks'!AL29,0),"")</f>
        <v>0</v>
      </c>
      <c r="AM107" s="416">
        <f>IFERROR(IF(Ieņēmumi!$D$13="jā",Ieņēmumi!$D$20*Ieņēmumi!$D$21*Ieņēmumi!AM18*'IIA Laika grafiks'!AM29,0),"")</f>
        <v>0</v>
      </c>
      <c r="AN107" s="416">
        <f>IFERROR(IF(Ieņēmumi!$D$13="jā",Ieņēmumi!$D$20*Ieņēmumi!$D$21*Ieņēmumi!AN18*'IIA Laika grafiks'!AN29,0),"")</f>
        <v>0</v>
      </c>
      <c r="AO107" s="416">
        <f>IFERROR(IF(Ieņēmumi!$D$13="jā",Ieņēmumi!$D$20*Ieņēmumi!$D$21*Ieņēmumi!AO18*'IIA Laika grafiks'!AO29,0),"")</f>
        <v>0</v>
      </c>
      <c r="AP107" s="416">
        <f>IFERROR(IF(Ieņēmumi!$D$13="jā",Ieņēmumi!$D$20*Ieņēmumi!$D$21*Ieņēmumi!AP18*'IIA Laika grafiks'!AP29,0),"")</f>
        <v>0</v>
      </c>
      <c r="AQ107" s="416">
        <f>IFERROR(IF(Ieņēmumi!$D$13="jā",Ieņēmumi!$D$20*Ieņēmumi!$D$21*Ieņēmumi!AQ18*'IIA Laika grafiks'!AQ29,0),"")</f>
        <v>0</v>
      </c>
      <c r="AR107" s="416">
        <f>IFERROR(IF(Ieņēmumi!$D$13="jā",Ieņēmumi!$D$20*Ieņēmumi!$D$21*Ieņēmumi!AR18*'IIA Laika grafiks'!AR29,0),"")</f>
        <v>0</v>
      </c>
      <c r="AS107" s="416">
        <f>IFERROR(IF(Ieņēmumi!$D$13="jā",Ieņēmumi!$D$20*Ieņēmumi!$D$21*Ieņēmumi!AS18*'IIA Laika grafiks'!AS29,0),"")</f>
        <v>0</v>
      </c>
      <c r="AT107" s="416">
        <f>IFERROR(IF(Ieņēmumi!$D$13="jā",Ieņēmumi!$D$20*Ieņēmumi!$D$21*Ieņēmumi!AT18*'IIA Laika grafiks'!AT29,0),"")</f>
        <v>0</v>
      </c>
      <c r="AU107" s="416">
        <f>IFERROR(IF(Ieņēmumi!$D$13="jā",Ieņēmumi!$D$20*Ieņēmumi!$D$21*Ieņēmumi!AU18*'IIA Laika grafiks'!AU29,0),"")</f>
        <v>0</v>
      </c>
      <c r="AV107" s="416">
        <f>IFERROR(IF(Ieņēmumi!$D$13="jā",Ieņēmumi!$D$20*Ieņēmumi!$D$21*Ieņēmumi!AV18*'IIA Laika grafiks'!AV29,0),"")</f>
        <v>0</v>
      </c>
      <c r="AW107" s="416">
        <f>IFERROR(IF(Ieņēmumi!$D$13="jā",Ieņēmumi!$D$20*Ieņēmumi!$D$21*Ieņēmumi!AW18*'IIA Laika grafiks'!AW29,0),"")</f>
        <v>0</v>
      </c>
      <c r="AX107" s="416">
        <f>IFERROR(IF(Ieņēmumi!$D$13="jā",Ieņēmumi!$D$20*Ieņēmumi!$D$21*Ieņēmumi!AX18*'IIA Laika grafiks'!AX29,0),"")</f>
        <v>0</v>
      </c>
      <c r="AY107" s="416">
        <f>IFERROR(IF(Ieņēmumi!$D$13="jā",Ieņēmumi!$D$20*Ieņēmumi!$D$21*Ieņēmumi!AY18*'IIA Laika grafiks'!AY29,0),"")</f>
        <v>0</v>
      </c>
      <c r="AZ107" s="416">
        <f>IFERROR(IF(Ieņēmumi!$D$13="jā",Ieņēmumi!$D$20*Ieņēmumi!$D$21*Ieņēmumi!AZ18*'IIA Laika grafiks'!AZ29,0),"")</f>
        <v>0</v>
      </c>
      <c r="BA107" s="416">
        <f>IFERROR(IF(Ieņēmumi!$D$13="jā",Ieņēmumi!$D$20*Ieņēmumi!$D$21*Ieņēmumi!BA18*'IIA Laika grafiks'!BA29,0),"")</f>
        <v>0</v>
      </c>
      <c r="BB107" s="416">
        <f>IFERROR(IF(Ieņēmumi!$D$13="jā",Ieņēmumi!$D$20*Ieņēmumi!$D$21*Ieņēmumi!BB18*'IIA Laika grafiks'!BB29,0),"")</f>
        <v>0</v>
      </c>
      <c r="BC107" s="416">
        <f>IFERROR(IF(Ieņēmumi!$D$13="jā",Ieņēmumi!$D$20*Ieņēmumi!$D$21*Ieņēmumi!BC18*'IIA Laika grafiks'!BC29,0),"")</f>
        <v>0</v>
      </c>
      <c r="BD107" s="416">
        <f>IFERROR(IF(Ieņēmumi!$D$13="jā",Ieņēmumi!$D$20*Ieņēmumi!$D$21*Ieņēmumi!BD18*'IIA Laika grafiks'!BD29,0),"")</f>
        <v>0</v>
      </c>
      <c r="BE107" s="416">
        <f>IFERROR(IF(Ieņēmumi!$D$13="jā",Ieņēmumi!$D$20*Ieņēmumi!$D$21*Ieņēmumi!BE18*'IIA Laika grafiks'!BE29,0),"")</f>
        <v>0</v>
      </c>
      <c r="BF107" s="416">
        <f>IFERROR(IF(Ieņēmumi!$D$13="jā",Ieņēmumi!$D$20*Ieņēmumi!$D$21*Ieņēmumi!BF18*'IIA Laika grafiks'!BF29,0),"")</f>
        <v>0</v>
      </c>
      <c r="BG107" s="416">
        <f>IFERROR(IF(Ieņēmumi!$D$13="jā",Ieņēmumi!$D$20*Ieņēmumi!$D$21*Ieņēmumi!BG18*'IIA Laika grafiks'!BG29,0),"")</f>
        <v>0</v>
      </c>
      <c r="BH107" s="416">
        <f>IFERROR(IF(Ieņēmumi!$D$13="jā",Ieņēmumi!$D$20*Ieņēmumi!$D$21*Ieņēmumi!BH18*'IIA Laika grafiks'!BH29,0),"")</f>
        <v>0</v>
      </c>
      <c r="BI107" s="416">
        <f>IFERROR(IF(Ieņēmumi!$D$13="jā",Ieņēmumi!$D$20*Ieņēmumi!$D$21*Ieņēmumi!BI18*'IIA Laika grafiks'!BI29,0),"")</f>
        <v>0</v>
      </c>
      <c r="BJ107" s="416">
        <f>IFERROR(IF(Ieņēmumi!$D$13="jā",Ieņēmumi!$D$20*Ieņēmumi!$D$21*Ieņēmumi!BJ18*'IIA Laika grafiks'!BJ29,0),"")</f>
        <v>0</v>
      </c>
      <c r="BK107" s="416">
        <f>IFERROR(IF(Ieņēmumi!$D$13="jā",Ieņēmumi!$D$20*Ieņēmumi!$D$21*Ieņēmumi!BK18*'IIA Laika grafiks'!BK29,0),"")</f>
        <v>0</v>
      </c>
      <c r="BL107" s="416">
        <f>IFERROR(IF(Ieņēmumi!$D$13="jā",Ieņēmumi!$D$20*Ieņēmumi!$D$21*Ieņēmumi!BL18*'IIA Laika grafiks'!BL29,0),"")</f>
        <v>0</v>
      </c>
      <c r="BM107" s="416">
        <f>IFERROR(IF(Ieņēmumi!$D$13="jā",Ieņēmumi!$D$20*Ieņēmumi!$D$21*Ieņēmumi!BM18*'IIA Laika grafiks'!BM29,0),"")</f>
        <v>0</v>
      </c>
      <c r="BN107" s="416">
        <f>IFERROR(IF(Ieņēmumi!$D$13="jā",Ieņēmumi!$D$20*Ieņēmumi!$D$21*Ieņēmumi!BN18*'IIA Laika grafiks'!BN29,0),"")</f>
        <v>0</v>
      </c>
      <c r="BO107" s="416">
        <f>IFERROR(IF(Ieņēmumi!$D$13="jā",Ieņēmumi!$D$20*Ieņēmumi!$D$21*Ieņēmumi!BO18*'IIA Laika grafiks'!BO29,0),"")</f>
        <v>0</v>
      </c>
      <c r="BP107" s="416">
        <f>IFERROR(IF(Ieņēmumi!$D$13="jā",Ieņēmumi!$D$20*Ieņēmumi!$D$21*Ieņēmumi!BP18*'IIA Laika grafiks'!BP29,0),"")</f>
        <v>0</v>
      </c>
      <c r="BQ107" s="416">
        <f>IFERROR(IF(Ieņēmumi!$D$13="jā",Ieņēmumi!$D$20*Ieņēmumi!$D$21*Ieņēmumi!BQ18*'IIA Laika grafiks'!BQ29,0),"")</f>
        <v>0</v>
      </c>
      <c r="BR107" s="416">
        <f>IFERROR(IF(Ieņēmumi!$D$13="jā",Ieņēmumi!$D$20*Ieņēmumi!$D$21*Ieņēmumi!BR18*'IIA Laika grafiks'!BR29,0),"")</f>
        <v>0</v>
      </c>
      <c r="BS107" s="416">
        <f>IFERROR(IF(Ieņēmumi!$D$13="jā",Ieņēmumi!$D$20*Ieņēmumi!$D$21*Ieņēmumi!BS18*'IIA Laika grafiks'!BS29,0),"")</f>
        <v>0</v>
      </c>
      <c r="BT107" s="416">
        <f>IFERROR(IF(Ieņēmumi!$D$13="jā",Ieņēmumi!$D$20*Ieņēmumi!$D$21*Ieņēmumi!BT18*'IIA Laika grafiks'!BT29,0),"")</f>
        <v>0</v>
      </c>
      <c r="BU107" s="416">
        <f>IFERROR(IF(Ieņēmumi!$D$13="jā",Ieņēmumi!$D$20*Ieņēmumi!$D$21*Ieņēmumi!BU18*'IIA Laika grafiks'!BU29,0),"")</f>
        <v>0</v>
      </c>
      <c r="BV107" s="416">
        <f>IFERROR(IF(Ieņēmumi!$D$13="jā",Ieņēmumi!$D$20*Ieņēmumi!$D$21*Ieņēmumi!BV18*'IIA Laika grafiks'!BV29,0),"")</f>
        <v>0</v>
      </c>
      <c r="BW107" s="416">
        <f>IFERROR(IF(Ieņēmumi!$D$13="jā",Ieņēmumi!$D$20*Ieņēmumi!$D$21*Ieņēmumi!BW18*'IIA Laika grafiks'!BW29,0),"")</f>
        <v>0</v>
      </c>
      <c r="BX107" s="416">
        <f>IFERROR(IF(Ieņēmumi!$D$13="jā",Ieņēmumi!$D$20*Ieņēmumi!$D$21*Ieņēmumi!BX18*'IIA Laika grafiks'!BX29,0),"")</f>
        <v>0</v>
      </c>
      <c r="BY107" s="416">
        <f>IFERROR(IF(Ieņēmumi!$D$13="jā",Ieņēmumi!$D$20*Ieņēmumi!$D$21*Ieņēmumi!BY18*'IIA Laika grafiks'!BY29,0),"")</f>
        <v>0</v>
      </c>
      <c r="BZ107" s="416">
        <f>IFERROR(IF(Ieņēmumi!$D$13="jā",Ieņēmumi!$D$20*Ieņēmumi!$D$21*Ieņēmumi!BZ18*'IIA Laika grafiks'!BZ29,0),"")</f>
        <v>0</v>
      </c>
      <c r="CA107" s="416">
        <f>IFERROR(IF(Ieņēmumi!$D$13="jā",Ieņēmumi!$D$20*Ieņēmumi!$D$21*Ieņēmumi!CA18*'IIA Laika grafiks'!CA29,0),"")</f>
        <v>0</v>
      </c>
      <c r="CB107" s="416">
        <f>IFERROR(IF(Ieņēmumi!$D$13="jā",Ieņēmumi!$D$20*Ieņēmumi!$D$21*Ieņēmumi!CB18*'IIA Laika grafiks'!CB29,0),"")</f>
        <v>0</v>
      </c>
      <c r="CC107" s="416">
        <f>IFERROR(IF(Ieņēmumi!$D$13="jā",Ieņēmumi!$D$20*Ieņēmumi!$D$21*Ieņēmumi!CC18*'IIA Laika grafiks'!CC29,0),"")</f>
        <v>0</v>
      </c>
      <c r="CD107" s="416">
        <f>IFERROR(IF(Ieņēmumi!$D$13="jā",Ieņēmumi!$D$20*Ieņēmumi!$D$21*Ieņēmumi!CD18*'IIA Laika grafiks'!CD29,0),"")</f>
        <v>0</v>
      </c>
      <c r="CE107" s="416">
        <f>IFERROR(IF(Ieņēmumi!$D$13="jā",Ieņēmumi!$D$20*Ieņēmumi!$D$21*Ieņēmumi!CE18*'IIA Laika grafiks'!CE29,0),"")</f>
        <v>0</v>
      </c>
      <c r="CF107" s="416">
        <f>IFERROR(IF(Ieņēmumi!$D$13="jā",Ieņēmumi!$D$20*Ieņēmumi!$D$21*Ieņēmumi!CF18*'IIA Laika grafiks'!CF29,0),"")</f>
        <v>0</v>
      </c>
      <c r="CG107" s="416">
        <f>IFERROR(IF(Ieņēmumi!$D$13="jā",Ieņēmumi!$D$20*Ieņēmumi!$D$21*Ieņēmumi!CG18*'IIA Laika grafiks'!CG29,0),"")</f>
        <v>0</v>
      </c>
      <c r="CH107" s="416">
        <f>IFERROR(IF(Ieņēmumi!$D$13="jā",Ieņēmumi!$D$20*Ieņēmumi!$D$21*Ieņēmumi!CH18*'IIA Laika grafiks'!CH29,0),"")</f>
        <v>0</v>
      </c>
      <c r="CI107" s="416">
        <f>IFERROR(IF(Ieņēmumi!$D$13="jā",Ieņēmumi!$D$20*Ieņēmumi!$D$21*Ieņēmumi!CI18*'IIA Laika grafiks'!CI29,0),"")</f>
        <v>0</v>
      </c>
      <c r="CJ107" s="416">
        <f>IFERROR(IF(Ieņēmumi!$D$13="jā",Ieņēmumi!$D$20*Ieņēmumi!$D$21*Ieņēmumi!CJ18*'IIA Laika grafiks'!CJ29,0),"")</f>
        <v>0</v>
      </c>
      <c r="CK107" s="416">
        <f>IFERROR(IF(Ieņēmumi!$D$13="jā",Ieņēmumi!$D$20*Ieņēmumi!$D$21*Ieņēmumi!CK18*'IIA Laika grafiks'!CK29,0),"")</f>
        <v>0</v>
      </c>
      <c r="CL107" s="416">
        <f>IFERROR(IF(Ieņēmumi!$D$13="jā",Ieņēmumi!$D$20*Ieņēmumi!$D$21*Ieņēmumi!CL18*'IIA Laika grafiks'!CL29,0),"")</f>
        <v>0</v>
      </c>
      <c r="CM107" s="416">
        <f>IFERROR(IF(Ieņēmumi!$D$13="jā",Ieņēmumi!$D$20*Ieņēmumi!$D$21*Ieņēmumi!CM18*'IIA Laika grafiks'!CM29,0),"")</f>
        <v>0</v>
      </c>
      <c r="CN107" s="416">
        <f>IFERROR(IF(Ieņēmumi!$D$13="jā",Ieņēmumi!$D$20*Ieņēmumi!$D$21*Ieņēmumi!CN18*'IIA Laika grafiks'!CN29,0),"")</f>
        <v>0</v>
      </c>
      <c r="CO107" s="416">
        <f>IFERROR(IF(Ieņēmumi!$D$13="jā",Ieņēmumi!$D$20*Ieņēmumi!$D$21*Ieņēmumi!CO18*'IIA Laika grafiks'!CO29,0),"")</f>
        <v>0</v>
      </c>
      <c r="CP107" s="416">
        <f>IFERROR(IF(Ieņēmumi!$D$13="jā",Ieņēmumi!$D$20*Ieņēmumi!$D$21*Ieņēmumi!CP18*'IIA Laika grafiks'!CP29,0),"")</f>
        <v>0</v>
      </c>
      <c r="CQ107" s="416">
        <f>IFERROR(IF(Ieņēmumi!$D$13="jā",Ieņēmumi!$D$20*Ieņēmumi!$D$21*Ieņēmumi!CQ18*'IIA Laika grafiks'!CQ29,0),"")</f>
        <v>0</v>
      </c>
      <c r="CR107" s="416">
        <f>IFERROR(IF(Ieņēmumi!$D$13="jā",Ieņēmumi!$D$20*Ieņēmumi!$D$21*Ieņēmumi!CR18*'IIA Laika grafiks'!CR29,0),"")</f>
        <v>0</v>
      </c>
      <c r="CS107" s="416">
        <f>IFERROR(IF(Ieņēmumi!$D$13="jā",Ieņēmumi!$D$20*Ieņēmumi!$D$21*Ieņēmumi!CS18*'IIA Laika grafiks'!CS29,0),"")</f>
        <v>0</v>
      </c>
      <c r="CT107" s="416">
        <f>IFERROR(IF(Ieņēmumi!$D$13="jā",Ieņēmumi!$D$20*Ieņēmumi!$D$21*Ieņēmumi!CT18*'IIA Laika grafiks'!CT29,0),"")</f>
        <v>0</v>
      </c>
      <c r="CU107" s="416">
        <f>IFERROR(IF(Ieņēmumi!$D$13="jā",Ieņēmumi!$D$20*Ieņēmumi!$D$21*Ieņēmumi!CU18*'IIA Laika grafiks'!CU29,0),"")</f>
        <v>0</v>
      </c>
      <c r="CV107" s="416">
        <f>IFERROR(IF(Ieņēmumi!$D$13="jā",Ieņēmumi!$D$20*Ieņēmumi!$D$21*Ieņēmumi!CV18*'IIA Laika grafiks'!CV29,0),"")</f>
        <v>0</v>
      </c>
      <c r="CW107" s="416">
        <f>IFERROR(IF(Ieņēmumi!$D$13="jā",Ieņēmumi!$D$20*Ieņēmumi!$D$21*Ieņēmumi!CW18*'IIA Laika grafiks'!CW29,0),"")</f>
        <v>0</v>
      </c>
      <c r="CX107" s="416">
        <f>IFERROR(IF(Ieņēmumi!$D$13="jā",Ieņēmumi!$D$20*Ieņēmumi!$D$21*Ieņēmumi!CX18*'IIA Laika grafiks'!CX29,0),"")</f>
        <v>0</v>
      </c>
      <c r="CY107" s="416">
        <f>IFERROR(IF(Ieņēmumi!$D$13="jā",Ieņēmumi!$D$20*Ieņēmumi!$D$21*Ieņēmumi!CY18*'IIA Laika grafiks'!CY29,0),"")</f>
        <v>0</v>
      </c>
      <c r="CZ107" s="416">
        <f>IFERROR(IF(Ieņēmumi!$D$13="jā",Ieņēmumi!$D$20*Ieņēmumi!$D$21*Ieņēmumi!CZ18*'IIA Laika grafiks'!CZ29,0),"")</f>
        <v>0</v>
      </c>
      <c r="DA107" s="416">
        <f>IFERROR(IF(Ieņēmumi!$D$13="jā",Ieņēmumi!$D$20*Ieņēmumi!$D$21*Ieņēmumi!DA18*'IIA Laika grafiks'!DA29,0),"")</f>
        <v>0</v>
      </c>
      <c r="DB107" s="416">
        <f>IFERROR(IF(Ieņēmumi!$D$13="jā",Ieņēmumi!$D$20*Ieņēmumi!$D$21*Ieņēmumi!DB18*'IIA Laika grafiks'!DB29,0),"")</f>
        <v>0</v>
      </c>
      <c r="DC107" s="416">
        <f>IFERROR(IF(Ieņēmumi!$D$13="jā",Ieņēmumi!$D$20*Ieņēmumi!$D$21*Ieņēmumi!DC18*'IIA Laika grafiks'!DC29,0),"")</f>
        <v>0</v>
      </c>
      <c r="DD107" s="416">
        <f>IFERROR(IF(Ieņēmumi!$D$13="jā",Ieņēmumi!$D$20*Ieņēmumi!$D$21*Ieņēmumi!DD18*'IIA Laika grafiks'!DD29,0),"")</f>
        <v>0</v>
      </c>
      <c r="DE107" s="416">
        <f>IFERROR(IF(Ieņēmumi!$D$13="jā",Ieņēmumi!$D$20*Ieņēmumi!$D$21*Ieņēmumi!DE18*'IIA Laika grafiks'!DE29,0),"")</f>
        <v>0</v>
      </c>
      <c r="DF107" s="416">
        <f>IFERROR(IF(Ieņēmumi!$D$13="jā",Ieņēmumi!$D$20*Ieņēmumi!$D$21*Ieņēmumi!DF18*'IIA Laika grafiks'!DF29,0),"")</f>
        <v>0</v>
      </c>
      <c r="DG107" s="416">
        <f>IFERROR(IF(Ieņēmumi!$D$13="jā",Ieņēmumi!$D$20*Ieņēmumi!$D$21*Ieņēmumi!DG18*'IIA Laika grafiks'!DG29,0),"")</f>
        <v>0</v>
      </c>
      <c r="DH107" s="416">
        <f>IFERROR(IF(Ieņēmumi!$D$13="jā",Ieņēmumi!$D$20*Ieņēmumi!$D$21*Ieņēmumi!DH18*'IIA Laika grafiks'!DH29,0),"")</f>
        <v>0</v>
      </c>
      <c r="DI107" s="416">
        <f>IFERROR(IF(Ieņēmumi!$D$13="jā",Ieņēmumi!$D$20*Ieņēmumi!$D$21*Ieņēmumi!DI18*'IIA Laika grafiks'!DI29,0),"")</f>
        <v>0</v>
      </c>
      <c r="DJ107" s="416">
        <f>IFERROR(IF(Ieņēmumi!$D$13="jā",Ieņēmumi!$D$20*Ieņēmumi!$D$21*Ieņēmumi!DJ18*'IIA Laika grafiks'!DJ29,0),"")</f>
        <v>0</v>
      </c>
      <c r="DK107" s="416">
        <f>IFERROR(IF(Ieņēmumi!$D$13="jā",Ieņēmumi!$D$20*Ieņēmumi!$D$21*Ieņēmumi!DK18*'IIA Laika grafiks'!DK29,0),"")</f>
        <v>0</v>
      </c>
      <c r="DL107" s="416">
        <f>IFERROR(IF(Ieņēmumi!$D$13="jā",Ieņēmumi!$D$20*Ieņēmumi!$D$21*Ieņēmumi!DL18*'IIA Laika grafiks'!DL29,0),"")</f>
        <v>0</v>
      </c>
      <c r="DM107" s="416">
        <f>IFERROR(IF(Ieņēmumi!$D$13="jā",Ieņēmumi!$D$20*Ieņēmumi!$D$21*Ieņēmumi!DM18*'IIA Laika grafiks'!DM29,0),"")</f>
        <v>0</v>
      </c>
      <c r="DN107" s="416">
        <f>IFERROR(IF(Ieņēmumi!$D$13="jā",Ieņēmumi!$D$20*Ieņēmumi!$D$21*Ieņēmumi!DN18*'IIA Laika grafiks'!DN29,0),"")</f>
        <v>0</v>
      </c>
      <c r="DO107" s="416">
        <f>IFERROR(IF(Ieņēmumi!$D$13="jā",Ieņēmumi!$D$20*Ieņēmumi!$D$21*Ieņēmumi!DO18*'IIA Laika grafiks'!DO29,0),"")</f>
        <v>0</v>
      </c>
      <c r="DP107" s="416">
        <f>IFERROR(IF(Ieņēmumi!$D$13="jā",Ieņēmumi!$D$20*Ieņēmumi!$D$21*Ieņēmumi!DP18*'IIA Laika grafiks'!DP29,0),"")</f>
        <v>0</v>
      </c>
      <c r="DQ107" s="416">
        <f>IFERROR(IF(Ieņēmumi!$D$13="jā",Ieņēmumi!$D$20*Ieņēmumi!$D$21*Ieņēmumi!DQ18*'IIA Laika grafiks'!DQ29,0),"")</f>
        <v>0</v>
      </c>
      <c r="DR107" s="416">
        <f>IFERROR(IF(Ieņēmumi!$D$13="jā",Ieņēmumi!$D$20*Ieņēmumi!$D$21*Ieņēmumi!DR18*'IIA Laika grafiks'!DR29,0),"")</f>
        <v>0</v>
      </c>
      <c r="DS107" s="416">
        <f>IFERROR(IF(Ieņēmumi!$D$13="jā",Ieņēmumi!$D$20*Ieņēmumi!$D$21*Ieņēmumi!DS18*'IIA Laika grafiks'!DS29,0),"")</f>
        <v>0</v>
      </c>
      <c r="DT107" s="416">
        <f>IFERROR(IF(Ieņēmumi!$D$13="jā",Ieņēmumi!$D$20*Ieņēmumi!$D$21*Ieņēmumi!DT18*'IIA Laika grafiks'!DT29,0),"")</f>
        <v>0</v>
      </c>
      <c r="DU107" s="416">
        <f>IFERROR(IF(Ieņēmumi!$D$13="jā",Ieņēmumi!$D$20*Ieņēmumi!$D$21*Ieņēmumi!DU18*'IIA Laika grafiks'!DU29,0),"")</f>
        <v>0</v>
      </c>
    </row>
    <row r="108" spans="1:125" ht="11.25" customHeight="1">
      <c r="A108" s="384" t="s">
        <v>650</v>
      </c>
      <c r="B108" s="415" t="s">
        <v>638</v>
      </c>
      <c r="D108" s="397">
        <f t="shared" si="100"/>
        <v>403628.4193154645</v>
      </c>
      <c r="E108" s="428">
        <f>E219</f>
        <v>0</v>
      </c>
      <c r="F108" s="428">
        <f t="shared" ref="F108:BQ108" si="101">F219</f>
        <v>0</v>
      </c>
      <c r="G108" s="428">
        <f t="shared" si="101"/>
        <v>0</v>
      </c>
      <c r="H108" s="428">
        <f t="shared" si="101"/>
        <v>0</v>
      </c>
      <c r="I108" s="428">
        <f t="shared" si="101"/>
        <v>0</v>
      </c>
      <c r="J108" s="428">
        <f t="shared" si="101"/>
        <v>0</v>
      </c>
      <c r="K108" s="428">
        <f t="shared" si="101"/>
        <v>0</v>
      </c>
      <c r="L108" s="428">
        <f t="shared" si="101"/>
        <v>0</v>
      </c>
      <c r="M108" s="428">
        <f t="shared" si="101"/>
        <v>0</v>
      </c>
      <c r="N108" s="428">
        <f t="shared" si="101"/>
        <v>0</v>
      </c>
      <c r="O108" s="428">
        <f t="shared" si="101"/>
        <v>0</v>
      </c>
      <c r="P108" s="428">
        <f t="shared" si="101"/>
        <v>0</v>
      </c>
      <c r="Q108" s="428">
        <f t="shared" si="101"/>
        <v>0</v>
      </c>
      <c r="R108" s="428">
        <f t="shared" si="101"/>
        <v>0</v>
      </c>
      <c r="S108" s="428">
        <f t="shared" si="101"/>
        <v>0</v>
      </c>
      <c r="T108" s="428">
        <f t="shared" si="101"/>
        <v>0</v>
      </c>
      <c r="U108" s="428">
        <f t="shared" si="101"/>
        <v>0</v>
      </c>
      <c r="V108" s="428">
        <f t="shared" si="101"/>
        <v>0</v>
      </c>
      <c r="W108" s="428">
        <f t="shared" si="101"/>
        <v>0</v>
      </c>
      <c r="X108" s="428">
        <f t="shared" si="101"/>
        <v>0</v>
      </c>
      <c r="Y108" s="428">
        <f t="shared" si="101"/>
        <v>0</v>
      </c>
      <c r="Z108" s="428">
        <f t="shared" si="101"/>
        <v>0</v>
      </c>
      <c r="AA108" s="428">
        <f t="shared" si="101"/>
        <v>0</v>
      </c>
      <c r="AB108" s="428">
        <f t="shared" si="101"/>
        <v>0</v>
      </c>
      <c r="AC108" s="428">
        <f t="shared" si="101"/>
        <v>0</v>
      </c>
      <c r="AD108" s="428">
        <f t="shared" si="101"/>
        <v>0</v>
      </c>
      <c r="AE108" s="428">
        <f t="shared" si="101"/>
        <v>0</v>
      </c>
      <c r="AF108" s="428">
        <f t="shared" si="101"/>
        <v>0</v>
      </c>
      <c r="AG108" s="428">
        <f t="shared" si="101"/>
        <v>0</v>
      </c>
      <c r="AH108" s="428">
        <f t="shared" si="101"/>
        <v>0</v>
      </c>
      <c r="AI108" s="428">
        <f t="shared" si="101"/>
        <v>0</v>
      </c>
      <c r="AJ108" s="428">
        <f t="shared" si="101"/>
        <v>0</v>
      </c>
      <c r="AK108" s="428">
        <f t="shared" si="101"/>
        <v>0</v>
      </c>
      <c r="AL108" s="428">
        <f t="shared" si="101"/>
        <v>0</v>
      </c>
      <c r="AM108" s="428">
        <f t="shared" si="101"/>
        <v>0</v>
      </c>
      <c r="AN108" s="428">
        <f t="shared" si="101"/>
        <v>0</v>
      </c>
      <c r="AO108" s="428">
        <f t="shared" si="101"/>
        <v>0</v>
      </c>
      <c r="AP108" s="428">
        <f t="shared" si="101"/>
        <v>0</v>
      </c>
      <c r="AQ108" s="428">
        <f t="shared" si="101"/>
        <v>0</v>
      </c>
      <c r="AR108" s="428">
        <f t="shared" si="101"/>
        <v>0</v>
      </c>
      <c r="AS108" s="428">
        <f t="shared" si="101"/>
        <v>0</v>
      </c>
      <c r="AT108" s="428">
        <f t="shared" si="101"/>
        <v>0</v>
      </c>
      <c r="AU108" s="428">
        <f t="shared" si="101"/>
        <v>0</v>
      </c>
      <c r="AV108" s="428">
        <f t="shared" si="101"/>
        <v>0</v>
      </c>
      <c r="AW108" s="428">
        <f t="shared" si="101"/>
        <v>0</v>
      </c>
      <c r="AX108" s="428">
        <f t="shared" si="101"/>
        <v>0</v>
      </c>
      <c r="AY108" s="428">
        <f t="shared" si="101"/>
        <v>0</v>
      </c>
      <c r="AZ108" s="428">
        <f t="shared" si="101"/>
        <v>0</v>
      </c>
      <c r="BA108" s="428">
        <f t="shared" si="101"/>
        <v>0</v>
      </c>
      <c r="BB108" s="428">
        <f t="shared" si="101"/>
        <v>0</v>
      </c>
      <c r="BC108" s="428">
        <f t="shared" si="101"/>
        <v>0</v>
      </c>
      <c r="BD108" s="428">
        <f t="shared" si="101"/>
        <v>0</v>
      </c>
      <c r="BE108" s="428">
        <f t="shared" si="101"/>
        <v>0</v>
      </c>
      <c r="BF108" s="428">
        <f t="shared" si="101"/>
        <v>0</v>
      </c>
      <c r="BG108" s="428">
        <f t="shared" si="101"/>
        <v>0</v>
      </c>
      <c r="BH108" s="428">
        <f t="shared" si="101"/>
        <v>0</v>
      </c>
      <c r="BI108" s="428">
        <f t="shared" si="101"/>
        <v>0</v>
      </c>
      <c r="BJ108" s="428">
        <f t="shared" si="101"/>
        <v>0</v>
      </c>
      <c r="BK108" s="428">
        <f t="shared" si="101"/>
        <v>0</v>
      </c>
      <c r="BL108" s="428">
        <f t="shared" si="101"/>
        <v>4246020.5825000107</v>
      </c>
      <c r="BM108" s="428">
        <f t="shared" si="101"/>
        <v>0</v>
      </c>
      <c r="BN108" s="428">
        <f t="shared" si="101"/>
        <v>0</v>
      </c>
      <c r="BO108" s="428">
        <f t="shared" si="101"/>
        <v>0</v>
      </c>
      <c r="BP108" s="428">
        <f t="shared" si="101"/>
        <v>0</v>
      </c>
      <c r="BQ108" s="428">
        <f t="shared" si="101"/>
        <v>0</v>
      </c>
      <c r="BR108" s="428">
        <f t="shared" ref="BR108:DU108" si="102">BR219</f>
        <v>0</v>
      </c>
      <c r="BS108" s="428">
        <f t="shared" si="102"/>
        <v>0</v>
      </c>
      <c r="BT108" s="428">
        <f t="shared" si="102"/>
        <v>0</v>
      </c>
      <c r="BU108" s="428">
        <f t="shared" si="102"/>
        <v>0</v>
      </c>
      <c r="BV108" s="428">
        <f t="shared" si="102"/>
        <v>0</v>
      </c>
      <c r="BW108" s="428">
        <f t="shared" si="102"/>
        <v>0</v>
      </c>
      <c r="BX108" s="428">
        <f t="shared" si="102"/>
        <v>0</v>
      </c>
      <c r="BY108" s="428">
        <f t="shared" si="102"/>
        <v>0</v>
      </c>
      <c r="BZ108" s="428">
        <f t="shared" si="102"/>
        <v>0</v>
      </c>
      <c r="CA108" s="428">
        <f t="shared" si="102"/>
        <v>0</v>
      </c>
      <c r="CB108" s="428">
        <f t="shared" si="102"/>
        <v>0</v>
      </c>
      <c r="CC108" s="428">
        <f t="shared" si="102"/>
        <v>0</v>
      </c>
      <c r="CD108" s="428">
        <f t="shared" si="102"/>
        <v>0</v>
      </c>
      <c r="CE108" s="428">
        <f t="shared" si="102"/>
        <v>0</v>
      </c>
      <c r="CF108" s="428">
        <f t="shared" si="102"/>
        <v>0</v>
      </c>
      <c r="CG108" s="428">
        <f t="shared" si="102"/>
        <v>0</v>
      </c>
      <c r="CH108" s="428">
        <f t="shared" si="102"/>
        <v>0</v>
      </c>
      <c r="CI108" s="428">
        <f t="shared" si="102"/>
        <v>0</v>
      </c>
      <c r="CJ108" s="428">
        <f t="shared" si="102"/>
        <v>0</v>
      </c>
      <c r="CK108" s="428">
        <f t="shared" si="102"/>
        <v>0</v>
      </c>
      <c r="CL108" s="428">
        <f t="shared" si="102"/>
        <v>0</v>
      </c>
      <c r="CM108" s="428">
        <f t="shared" si="102"/>
        <v>0</v>
      </c>
      <c r="CN108" s="428">
        <f t="shared" si="102"/>
        <v>0</v>
      </c>
      <c r="CO108" s="428">
        <f t="shared" si="102"/>
        <v>0</v>
      </c>
      <c r="CP108" s="428">
        <f t="shared" si="102"/>
        <v>0</v>
      </c>
      <c r="CQ108" s="428">
        <f t="shared" si="102"/>
        <v>0</v>
      </c>
      <c r="CR108" s="428">
        <f t="shared" si="102"/>
        <v>0</v>
      </c>
      <c r="CS108" s="428">
        <f t="shared" si="102"/>
        <v>0</v>
      </c>
      <c r="CT108" s="428">
        <f t="shared" si="102"/>
        <v>0</v>
      </c>
      <c r="CU108" s="428">
        <f t="shared" si="102"/>
        <v>0</v>
      </c>
      <c r="CV108" s="428">
        <f t="shared" si="102"/>
        <v>0</v>
      </c>
      <c r="CW108" s="428">
        <f t="shared" si="102"/>
        <v>0</v>
      </c>
      <c r="CX108" s="428">
        <f t="shared" si="102"/>
        <v>0</v>
      </c>
      <c r="CY108" s="428">
        <f t="shared" si="102"/>
        <v>0</v>
      </c>
      <c r="CZ108" s="428">
        <f t="shared" si="102"/>
        <v>0</v>
      </c>
      <c r="DA108" s="428">
        <f t="shared" si="102"/>
        <v>0</v>
      </c>
      <c r="DB108" s="428">
        <f t="shared" si="102"/>
        <v>0</v>
      </c>
      <c r="DC108" s="428">
        <f t="shared" si="102"/>
        <v>0</v>
      </c>
      <c r="DD108" s="428">
        <f t="shared" si="102"/>
        <v>0</v>
      </c>
      <c r="DE108" s="428">
        <f t="shared" si="102"/>
        <v>0</v>
      </c>
      <c r="DF108" s="428">
        <f t="shared" si="102"/>
        <v>0</v>
      </c>
      <c r="DG108" s="428">
        <f t="shared" si="102"/>
        <v>0</v>
      </c>
      <c r="DH108" s="428">
        <f t="shared" si="102"/>
        <v>0</v>
      </c>
      <c r="DI108" s="428">
        <f t="shared" si="102"/>
        <v>0</v>
      </c>
      <c r="DJ108" s="428">
        <f t="shared" si="102"/>
        <v>0</v>
      </c>
      <c r="DK108" s="428">
        <f t="shared" si="102"/>
        <v>0</v>
      </c>
      <c r="DL108" s="428">
        <f t="shared" si="102"/>
        <v>0</v>
      </c>
      <c r="DM108" s="428">
        <f t="shared" si="102"/>
        <v>0</v>
      </c>
      <c r="DN108" s="428">
        <f t="shared" si="102"/>
        <v>0</v>
      </c>
      <c r="DO108" s="428">
        <f t="shared" si="102"/>
        <v>0</v>
      </c>
      <c r="DP108" s="428">
        <f t="shared" si="102"/>
        <v>0</v>
      </c>
      <c r="DQ108" s="428">
        <f t="shared" si="102"/>
        <v>0</v>
      </c>
      <c r="DR108" s="428">
        <f t="shared" si="102"/>
        <v>0</v>
      </c>
      <c r="DS108" s="428">
        <f t="shared" si="102"/>
        <v>0</v>
      </c>
      <c r="DT108" s="428">
        <f t="shared" si="102"/>
        <v>0</v>
      </c>
      <c r="DU108" s="428">
        <f t="shared" si="102"/>
        <v>0</v>
      </c>
    </row>
    <row r="109" spans="1:125" s="275" customFormat="1" ht="11.25" customHeight="1">
      <c r="A109" s="385" t="s">
        <v>635</v>
      </c>
      <c r="B109" s="396" t="s">
        <v>638</v>
      </c>
      <c r="D109" s="446">
        <f t="shared" si="100"/>
        <v>403628.4193154645</v>
      </c>
      <c r="E109" s="448">
        <f t="shared" ref="E109:AJ109" si="103">SUM(E107:E108)</f>
        <v>0</v>
      </c>
      <c r="F109" s="448">
        <f t="shared" si="103"/>
        <v>0</v>
      </c>
      <c r="G109" s="448">
        <f t="shared" si="103"/>
        <v>0</v>
      </c>
      <c r="H109" s="448">
        <f t="shared" si="103"/>
        <v>0</v>
      </c>
      <c r="I109" s="448">
        <f t="shared" si="103"/>
        <v>0</v>
      </c>
      <c r="J109" s="448">
        <f t="shared" si="103"/>
        <v>0</v>
      </c>
      <c r="K109" s="448">
        <f t="shared" si="103"/>
        <v>0</v>
      </c>
      <c r="L109" s="448">
        <f t="shared" si="103"/>
        <v>0</v>
      </c>
      <c r="M109" s="448">
        <f t="shared" si="103"/>
        <v>0</v>
      </c>
      <c r="N109" s="448">
        <f t="shared" si="103"/>
        <v>0</v>
      </c>
      <c r="O109" s="448">
        <f t="shared" si="103"/>
        <v>0</v>
      </c>
      <c r="P109" s="448">
        <f t="shared" si="103"/>
        <v>0</v>
      </c>
      <c r="Q109" s="448">
        <f t="shared" si="103"/>
        <v>0</v>
      </c>
      <c r="R109" s="448">
        <f t="shared" si="103"/>
        <v>0</v>
      </c>
      <c r="S109" s="448">
        <f t="shared" si="103"/>
        <v>0</v>
      </c>
      <c r="T109" s="448">
        <f t="shared" si="103"/>
        <v>0</v>
      </c>
      <c r="U109" s="448">
        <f t="shared" si="103"/>
        <v>0</v>
      </c>
      <c r="V109" s="448">
        <f t="shared" si="103"/>
        <v>0</v>
      </c>
      <c r="W109" s="448">
        <f t="shared" si="103"/>
        <v>0</v>
      </c>
      <c r="X109" s="448">
        <f t="shared" si="103"/>
        <v>0</v>
      </c>
      <c r="Y109" s="448">
        <f t="shared" si="103"/>
        <v>0</v>
      </c>
      <c r="Z109" s="448">
        <f t="shared" si="103"/>
        <v>0</v>
      </c>
      <c r="AA109" s="448">
        <f t="shared" si="103"/>
        <v>0</v>
      </c>
      <c r="AB109" s="448">
        <f t="shared" si="103"/>
        <v>0</v>
      </c>
      <c r="AC109" s="448">
        <f t="shared" si="103"/>
        <v>0</v>
      </c>
      <c r="AD109" s="448">
        <f t="shared" si="103"/>
        <v>0</v>
      </c>
      <c r="AE109" s="448">
        <f t="shared" si="103"/>
        <v>0</v>
      </c>
      <c r="AF109" s="448">
        <f t="shared" si="103"/>
        <v>0</v>
      </c>
      <c r="AG109" s="448">
        <f t="shared" si="103"/>
        <v>0</v>
      </c>
      <c r="AH109" s="448">
        <f t="shared" si="103"/>
        <v>0</v>
      </c>
      <c r="AI109" s="448">
        <f t="shared" si="103"/>
        <v>0</v>
      </c>
      <c r="AJ109" s="448">
        <f t="shared" si="103"/>
        <v>0</v>
      </c>
      <c r="AK109" s="448">
        <f t="shared" ref="AK109:BP109" si="104">SUM(AK107:AK108)</f>
        <v>0</v>
      </c>
      <c r="AL109" s="448">
        <f t="shared" si="104"/>
        <v>0</v>
      </c>
      <c r="AM109" s="448">
        <f t="shared" si="104"/>
        <v>0</v>
      </c>
      <c r="AN109" s="448">
        <f t="shared" si="104"/>
        <v>0</v>
      </c>
      <c r="AO109" s="448">
        <f t="shared" si="104"/>
        <v>0</v>
      </c>
      <c r="AP109" s="448">
        <f t="shared" si="104"/>
        <v>0</v>
      </c>
      <c r="AQ109" s="448">
        <f t="shared" si="104"/>
        <v>0</v>
      </c>
      <c r="AR109" s="448">
        <f t="shared" si="104"/>
        <v>0</v>
      </c>
      <c r="AS109" s="448">
        <f t="shared" si="104"/>
        <v>0</v>
      </c>
      <c r="AT109" s="448">
        <f t="shared" si="104"/>
        <v>0</v>
      </c>
      <c r="AU109" s="448">
        <f t="shared" si="104"/>
        <v>0</v>
      </c>
      <c r="AV109" s="448">
        <f t="shared" si="104"/>
        <v>0</v>
      </c>
      <c r="AW109" s="448">
        <f t="shared" si="104"/>
        <v>0</v>
      </c>
      <c r="AX109" s="448">
        <f t="shared" si="104"/>
        <v>0</v>
      </c>
      <c r="AY109" s="448">
        <f t="shared" si="104"/>
        <v>0</v>
      </c>
      <c r="AZ109" s="448">
        <f t="shared" si="104"/>
        <v>0</v>
      </c>
      <c r="BA109" s="448">
        <f t="shared" si="104"/>
        <v>0</v>
      </c>
      <c r="BB109" s="448">
        <f t="shared" si="104"/>
        <v>0</v>
      </c>
      <c r="BC109" s="448">
        <f t="shared" si="104"/>
        <v>0</v>
      </c>
      <c r="BD109" s="448">
        <f t="shared" si="104"/>
        <v>0</v>
      </c>
      <c r="BE109" s="448">
        <f t="shared" si="104"/>
        <v>0</v>
      </c>
      <c r="BF109" s="448">
        <f t="shared" si="104"/>
        <v>0</v>
      </c>
      <c r="BG109" s="448">
        <f t="shared" si="104"/>
        <v>0</v>
      </c>
      <c r="BH109" s="448">
        <f t="shared" si="104"/>
        <v>0</v>
      </c>
      <c r="BI109" s="448">
        <f t="shared" si="104"/>
        <v>0</v>
      </c>
      <c r="BJ109" s="448">
        <f t="shared" si="104"/>
        <v>0</v>
      </c>
      <c r="BK109" s="448">
        <f t="shared" si="104"/>
        <v>0</v>
      </c>
      <c r="BL109" s="448">
        <f t="shared" si="104"/>
        <v>4246020.5825000107</v>
      </c>
      <c r="BM109" s="448">
        <f t="shared" si="104"/>
        <v>0</v>
      </c>
      <c r="BN109" s="448">
        <f t="shared" si="104"/>
        <v>0</v>
      </c>
      <c r="BO109" s="448">
        <f t="shared" si="104"/>
        <v>0</v>
      </c>
      <c r="BP109" s="448">
        <f t="shared" si="104"/>
        <v>0</v>
      </c>
      <c r="BQ109" s="448">
        <f t="shared" ref="BQ109:CV109" si="105">SUM(BQ107:BQ108)</f>
        <v>0</v>
      </c>
      <c r="BR109" s="448">
        <f t="shared" si="105"/>
        <v>0</v>
      </c>
      <c r="BS109" s="448">
        <f t="shared" si="105"/>
        <v>0</v>
      </c>
      <c r="BT109" s="448">
        <f t="shared" si="105"/>
        <v>0</v>
      </c>
      <c r="BU109" s="448">
        <f t="shared" si="105"/>
        <v>0</v>
      </c>
      <c r="BV109" s="448">
        <f t="shared" si="105"/>
        <v>0</v>
      </c>
      <c r="BW109" s="448">
        <f t="shared" si="105"/>
        <v>0</v>
      </c>
      <c r="BX109" s="448">
        <f t="shared" si="105"/>
        <v>0</v>
      </c>
      <c r="BY109" s="448">
        <f t="shared" si="105"/>
        <v>0</v>
      </c>
      <c r="BZ109" s="448">
        <f t="shared" si="105"/>
        <v>0</v>
      </c>
      <c r="CA109" s="448">
        <f t="shared" si="105"/>
        <v>0</v>
      </c>
      <c r="CB109" s="448">
        <f t="shared" si="105"/>
        <v>0</v>
      </c>
      <c r="CC109" s="448">
        <f t="shared" si="105"/>
        <v>0</v>
      </c>
      <c r="CD109" s="448">
        <f t="shared" si="105"/>
        <v>0</v>
      </c>
      <c r="CE109" s="448">
        <f t="shared" si="105"/>
        <v>0</v>
      </c>
      <c r="CF109" s="448">
        <f t="shared" si="105"/>
        <v>0</v>
      </c>
      <c r="CG109" s="448">
        <f t="shared" si="105"/>
        <v>0</v>
      </c>
      <c r="CH109" s="448">
        <f t="shared" si="105"/>
        <v>0</v>
      </c>
      <c r="CI109" s="448">
        <f t="shared" si="105"/>
        <v>0</v>
      </c>
      <c r="CJ109" s="448">
        <f t="shared" si="105"/>
        <v>0</v>
      </c>
      <c r="CK109" s="448">
        <f t="shared" si="105"/>
        <v>0</v>
      </c>
      <c r="CL109" s="448">
        <f t="shared" si="105"/>
        <v>0</v>
      </c>
      <c r="CM109" s="448">
        <f t="shared" si="105"/>
        <v>0</v>
      </c>
      <c r="CN109" s="448">
        <f t="shared" si="105"/>
        <v>0</v>
      </c>
      <c r="CO109" s="448">
        <f t="shared" si="105"/>
        <v>0</v>
      </c>
      <c r="CP109" s="448">
        <f t="shared" si="105"/>
        <v>0</v>
      </c>
      <c r="CQ109" s="448">
        <f t="shared" si="105"/>
        <v>0</v>
      </c>
      <c r="CR109" s="448">
        <f t="shared" si="105"/>
        <v>0</v>
      </c>
      <c r="CS109" s="448">
        <f t="shared" si="105"/>
        <v>0</v>
      </c>
      <c r="CT109" s="448">
        <f t="shared" si="105"/>
        <v>0</v>
      </c>
      <c r="CU109" s="448">
        <f t="shared" si="105"/>
        <v>0</v>
      </c>
      <c r="CV109" s="448">
        <f t="shared" si="105"/>
        <v>0</v>
      </c>
      <c r="CW109" s="448">
        <f t="shared" ref="CW109:DU109" si="106">SUM(CW107:CW108)</f>
        <v>0</v>
      </c>
      <c r="CX109" s="448">
        <f t="shared" si="106"/>
        <v>0</v>
      </c>
      <c r="CY109" s="448">
        <f t="shared" si="106"/>
        <v>0</v>
      </c>
      <c r="CZ109" s="448">
        <f t="shared" si="106"/>
        <v>0</v>
      </c>
      <c r="DA109" s="448">
        <f t="shared" si="106"/>
        <v>0</v>
      </c>
      <c r="DB109" s="448">
        <f t="shared" si="106"/>
        <v>0</v>
      </c>
      <c r="DC109" s="448">
        <f t="shared" si="106"/>
        <v>0</v>
      </c>
      <c r="DD109" s="448">
        <f t="shared" si="106"/>
        <v>0</v>
      </c>
      <c r="DE109" s="448">
        <f t="shared" si="106"/>
        <v>0</v>
      </c>
      <c r="DF109" s="448">
        <f t="shared" si="106"/>
        <v>0</v>
      </c>
      <c r="DG109" s="448">
        <f t="shared" si="106"/>
        <v>0</v>
      </c>
      <c r="DH109" s="448">
        <f t="shared" si="106"/>
        <v>0</v>
      </c>
      <c r="DI109" s="448">
        <f t="shared" si="106"/>
        <v>0</v>
      </c>
      <c r="DJ109" s="448">
        <f t="shared" si="106"/>
        <v>0</v>
      </c>
      <c r="DK109" s="448">
        <f t="shared" si="106"/>
        <v>0</v>
      </c>
      <c r="DL109" s="448">
        <f t="shared" si="106"/>
        <v>0</v>
      </c>
      <c r="DM109" s="448">
        <f t="shared" si="106"/>
        <v>0</v>
      </c>
      <c r="DN109" s="448">
        <f t="shared" si="106"/>
        <v>0</v>
      </c>
      <c r="DO109" s="448">
        <f t="shared" si="106"/>
        <v>0</v>
      </c>
      <c r="DP109" s="448">
        <f t="shared" si="106"/>
        <v>0</v>
      </c>
      <c r="DQ109" s="448">
        <f t="shared" si="106"/>
        <v>0</v>
      </c>
      <c r="DR109" s="448">
        <f t="shared" si="106"/>
        <v>0</v>
      </c>
      <c r="DS109" s="448">
        <f t="shared" si="106"/>
        <v>0</v>
      </c>
      <c r="DT109" s="448">
        <f t="shared" si="106"/>
        <v>0</v>
      </c>
      <c r="DU109" s="448">
        <f t="shared" si="106"/>
        <v>0</v>
      </c>
    </row>
    <row r="110" spans="1:125" ht="11.25" customHeight="1">
      <c r="A110" s="383" t="s">
        <v>266</v>
      </c>
      <c r="B110" s="389" t="s">
        <v>638</v>
      </c>
      <c r="D110" s="397">
        <f t="shared" si="100"/>
        <v>-3400454.221348973</v>
      </c>
      <c r="E110" s="689">
        <f>IF(E2&lt;='IIA Laika grafiks'!$D$13,-'IIA Papildus aprēķini'!E40,-'IIA Papildus aprēķini'!E68)*(1+Pieņēmumi!$E$24)</f>
        <v>-232830.62</v>
      </c>
      <c r="F110" s="689">
        <f>IF(F2&lt;='IIA Laika grafiks'!$D$13,-'IIA Papildus aprēķini'!F40,-'IIA Papildus aprēķini'!F68)*(1+Pieņēmumi!$E$24)</f>
        <v>-232830.62</v>
      </c>
      <c r="G110" s="689">
        <f>IF(G2&lt;='IIA Laika grafiks'!$D$13,-'IIA Papildus aprēķini'!G40,-'IIA Papildus aprēķini'!G68)*(1+Pieņēmumi!$E$24)</f>
        <v>-232830.62</v>
      </c>
      <c r="H110" s="689">
        <f>IF(H2&lt;='IIA Laika grafiks'!$D$13,-'IIA Papildus aprēķini'!H40,-'IIA Papildus aprēķini'!H68)*(1+Pieņēmumi!$E$24)</f>
        <v>-232830.62</v>
      </c>
      <c r="I110" s="689">
        <f>IF(I2&lt;='IIA Laika grafiks'!$D$13,-'IIA Papildus aprēķini'!I40,-'IIA Papildus aprēķini'!I68)*(1+Pieņēmumi!$E$24)</f>
        <v>-232830.62</v>
      </c>
      <c r="J110" s="689">
        <f>IF(J2&lt;='IIA Laika grafiks'!$D$13,-'IIA Papildus aprēķini'!J40,-'IIA Papildus aprēķini'!J68)*(1+Pieņēmumi!$E$24)</f>
        <v>-232830.62</v>
      </c>
      <c r="K110" s="689">
        <f>IF(K2&lt;='IIA Laika grafiks'!$D$13,-'IIA Papildus aprēķini'!K40,-'IIA Papildus aprēķini'!K68)*(1+Pieņēmumi!$E$24)</f>
        <v>-125417.4075</v>
      </c>
      <c r="L110" s="689">
        <f>IF(L2&lt;='IIA Laika grafiks'!$D$13,-'IIA Papildus aprēķini'!L40,-'IIA Papildus aprēķini'!L68)*(1+Pieņēmumi!$E$24)</f>
        <v>-125417.4075</v>
      </c>
      <c r="M110" s="689">
        <f>IF(M2&lt;='IIA Laika grafiks'!$D$13,-'IIA Papildus aprēķini'!M40,-'IIA Papildus aprēķini'!M68)*(1+Pieņēmumi!$E$24)</f>
        <v>-125417.4075</v>
      </c>
      <c r="N110" s="689">
        <f>IF(N2&lt;='IIA Laika grafiks'!$D$13,-'IIA Papildus aprēķini'!N40,-'IIA Papildus aprēķini'!N68)*(1+Pieņēmumi!$E$24)</f>
        <v>-125417.4075</v>
      </c>
      <c r="O110" s="689">
        <f>IF(O2&lt;='IIA Laika grafiks'!$D$13,-'IIA Papildus aprēķini'!O40,-'IIA Papildus aprēķini'!O68)*(1+Pieņēmumi!$E$24)</f>
        <v>-125417.4075</v>
      </c>
      <c r="P110" s="689">
        <f>IF(P2&lt;='IIA Laika grafiks'!$D$13,-'IIA Papildus aprēķini'!P40,-'IIA Papildus aprēķini'!P68)*(1+Pieņēmumi!$E$24)</f>
        <v>-125417.4075</v>
      </c>
      <c r="Q110" s="689">
        <f>IF(Q2&lt;='IIA Laika grafiks'!$D$13,-'IIA Papildus aprēķini'!Q40,-'IIA Papildus aprēķini'!Q68)*(1+Pieņēmumi!$E$24)</f>
        <v>-125417.4075</v>
      </c>
      <c r="R110" s="689">
        <f>IF(R2&lt;='IIA Laika grafiks'!$D$13,-'IIA Papildus aprēķini'!R40,-'IIA Papildus aprēķini'!R68)*(1+Pieņēmumi!$E$24)</f>
        <v>-125417.4075</v>
      </c>
      <c r="S110" s="689">
        <f>IF(S2&lt;='IIA Laika grafiks'!$D$13,-'IIA Papildus aprēķini'!S40,-'IIA Papildus aprēķini'!S68)*(1+Pieņēmumi!$E$24)</f>
        <v>-125417.4075</v>
      </c>
      <c r="T110" s="689">
        <f>IF(T2&lt;='IIA Laika grafiks'!$D$13,-'IIA Papildus aprēķini'!T40,-'IIA Papildus aprēķini'!T68)*(1+Pieņēmumi!$E$24)</f>
        <v>-125417.4075</v>
      </c>
      <c r="U110" s="689">
        <f>IF(U2&lt;='IIA Laika grafiks'!$D$13,-'IIA Papildus aprēķini'!U40,-'IIA Papildus aprēķini'!U68)*(1+Pieņēmumi!$E$24)</f>
        <v>-125417.4075</v>
      </c>
      <c r="V110" s="689">
        <f>IF(V2&lt;='IIA Laika grafiks'!$D$13,-'IIA Papildus aprēķini'!V40,-'IIA Papildus aprēķini'!V68)*(1+Pieņēmumi!$E$24)</f>
        <v>-125417.4075</v>
      </c>
      <c r="W110" s="689">
        <f>IF(W2&lt;='IIA Laika grafiks'!$D$13,-'IIA Papildus aprēķini'!W40,-'IIA Papildus aprēķini'!W68)*(1+Pieņēmumi!$E$24)</f>
        <v>-125417.4075</v>
      </c>
      <c r="X110" s="689">
        <f>IF(X2&lt;='IIA Laika grafiks'!$D$13,-'IIA Papildus aprēķini'!X40,-'IIA Papildus aprēķini'!X68)*(1+Pieņēmumi!$E$24)</f>
        <v>-125417.4075</v>
      </c>
      <c r="Y110" s="689">
        <f>IF(Y2&lt;='IIA Laika grafiks'!$D$13,-'IIA Papildus aprēķini'!Y40,-'IIA Papildus aprēķini'!Y68)*(1+Pieņēmumi!$E$24)</f>
        <v>-125417.4075</v>
      </c>
      <c r="Z110" s="689">
        <f>IF(Z2&lt;='IIA Laika grafiks'!$D$13,-'IIA Papildus aprēķini'!Z40,-'IIA Papildus aprēķini'!Z68)*(1+Pieņēmumi!$E$24)</f>
        <v>-125417.4075</v>
      </c>
      <c r="AA110" s="689">
        <f>IF(AA2&lt;='IIA Laika grafiks'!$D$13,-'IIA Papildus aprēķini'!AA40,-'IIA Papildus aprēķini'!AA68)*(1+Pieņēmumi!$E$24)</f>
        <v>-125417.4075</v>
      </c>
      <c r="AB110" s="689">
        <f>IF(AB2&lt;='IIA Laika grafiks'!$D$13,-'IIA Papildus aprēķini'!AB40,-'IIA Papildus aprēķini'!AB68)*(1+Pieņēmumi!$E$24)</f>
        <v>-125417.4075</v>
      </c>
      <c r="AC110" s="689">
        <f>IF(AC2&lt;='IIA Laika grafiks'!$D$13,-'IIA Papildus aprēķini'!AC40,-'IIA Papildus aprēķini'!AC68)*(1+Pieņēmumi!$E$24)</f>
        <v>-125417.4075</v>
      </c>
      <c r="AD110" s="689">
        <f>IF(AD2&lt;='IIA Laika grafiks'!$D$13,-'IIA Papildus aprēķini'!AD40,-'IIA Papildus aprēķini'!AD68)*(1+Pieņēmumi!$E$24)</f>
        <v>-125417.4075</v>
      </c>
      <c r="AE110" s="689">
        <f>IF(AE2&lt;='IIA Laika grafiks'!$D$13,-'IIA Papildus aprēķini'!AE40,-'IIA Papildus aprēķini'!AE68)*(1+Pieņēmumi!$E$24)</f>
        <v>-125417.4075</v>
      </c>
      <c r="AF110" s="689">
        <f>IF(AF2&lt;='IIA Laika grafiks'!$D$13,-'IIA Papildus aprēķini'!AF40,-'IIA Papildus aprēķini'!AF68)*(1+Pieņēmumi!$E$24)</f>
        <v>-125417.4075</v>
      </c>
      <c r="AG110" s="689">
        <f>IF(AG2&lt;='IIA Laika grafiks'!$D$13,-'IIA Papildus aprēķini'!AG40,-'IIA Papildus aprēķini'!AG68)*(1+Pieņēmumi!$E$24)</f>
        <v>-125417.4075</v>
      </c>
      <c r="AH110" s="689">
        <f>IF(AH2&lt;='IIA Laika grafiks'!$D$13,-'IIA Papildus aprēķini'!AH40,-'IIA Papildus aprēķini'!AH68)*(1+Pieņēmumi!$E$24)</f>
        <v>-125417.4075</v>
      </c>
      <c r="AI110" s="689">
        <f>IF(AI2&lt;='IIA Laika grafiks'!$D$13,-'IIA Papildus aprēķini'!AI40,-'IIA Papildus aprēķini'!AI68)*(1+Pieņēmumi!$E$24)</f>
        <v>-125417.4075</v>
      </c>
      <c r="AJ110" s="689">
        <f>IF(AJ2&lt;='IIA Laika grafiks'!$D$13,-'IIA Papildus aprēķini'!AJ40,-'IIA Papildus aprēķini'!AJ68)*(1+Pieņēmumi!$E$24)</f>
        <v>-125417.4075</v>
      </c>
      <c r="AK110" s="689">
        <f>IF(AK2&lt;='IIA Laika grafiks'!$D$13,-'IIA Papildus aprēķini'!AK40,-'IIA Papildus aprēķini'!AK68)*(1+Pieņēmumi!$E$24)</f>
        <v>-125417.4075</v>
      </c>
      <c r="AL110" s="689">
        <f>IF(AL2&lt;='IIA Laika grafiks'!$D$13,-'IIA Papildus aprēķini'!AL40,-'IIA Papildus aprēķini'!AL68)*(1+Pieņēmumi!$E$24)</f>
        <v>-125417.4075</v>
      </c>
      <c r="AM110" s="689">
        <f>IF(AM2&lt;='IIA Laika grafiks'!$D$13,-'IIA Papildus aprēķini'!AM40,-'IIA Papildus aprēķini'!AM68)*(1+Pieņēmumi!$E$24)</f>
        <v>-125417.4075</v>
      </c>
      <c r="AN110" s="689">
        <f>IF(AN2&lt;='IIA Laika grafiks'!$D$13,-'IIA Papildus aprēķini'!AN40,-'IIA Papildus aprēķini'!AN68)*(1+Pieņēmumi!$E$24)</f>
        <v>-125417.4075</v>
      </c>
      <c r="AO110" s="689">
        <f>IF(AO2&lt;='IIA Laika grafiks'!$D$13,-'IIA Papildus aprēķini'!AO40,-'IIA Papildus aprēķini'!AO68)*(1+Pieņēmumi!$E$24)</f>
        <v>-125417.4075</v>
      </c>
      <c r="AP110" s="689">
        <f>IF(AP2&lt;='IIA Laika grafiks'!$D$13,-'IIA Papildus aprēķini'!AP40,-'IIA Papildus aprēķini'!AP68)*(1+Pieņēmumi!$E$24)</f>
        <v>-125417.4075</v>
      </c>
      <c r="AQ110" s="689">
        <f>IF(AQ2&lt;='IIA Laika grafiks'!$D$13,-'IIA Papildus aprēķini'!AQ40,-'IIA Papildus aprēķini'!AQ68)*(1+Pieņēmumi!$E$24)</f>
        <v>-125417.4075</v>
      </c>
      <c r="AR110" s="689">
        <f>IF(AR2&lt;='IIA Laika grafiks'!$D$13,-'IIA Papildus aprēķini'!AR40,-'IIA Papildus aprēķini'!AR68)*(1+Pieņēmumi!$E$24)</f>
        <v>-125417.4075</v>
      </c>
      <c r="AS110" s="689">
        <f>IF(AS2&lt;='IIA Laika grafiks'!$D$13,-'IIA Papildus aprēķini'!AS40,-'IIA Papildus aprēķini'!AS68)*(1+Pieņēmumi!$E$24)</f>
        <v>-125417.4075</v>
      </c>
      <c r="AT110" s="689">
        <f>IF(AT2&lt;='IIA Laika grafiks'!$D$13,-'IIA Papildus aprēķini'!AT40,-'IIA Papildus aprēķini'!AT68)*(1+Pieņēmumi!$E$24)</f>
        <v>-125417.4075</v>
      </c>
      <c r="AU110" s="689">
        <f>IF(AU2&lt;='IIA Laika grafiks'!$D$13,-'IIA Papildus aprēķini'!AU40,-'IIA Papildus aprēķini'!AU68)*(1+Pieņēmumi!$E$24)</f>
        <v>-125417.4075</v>
      </c>
      <c r="AV110" s="689">
        <f>IF(AV2&lt;='IIA Laika grafiks'!$D$13,-'IIA Papildus aprēķini'!AV40,-'IIA Papildus aprēķini'!AV68)*(1+Pieņēmumi!$E$24)</f>
        <v>-125417.4075</v>
      </c>
      <c r="AW110" s="689">
        <f>IF(AW2&lt;='IIA Laika grafiks'!$D$13,-'IIA Papildus aprēķini'!AW40,-'IIA Papildus aprēķini'!AW68)*(1+Pieņēmumi!$E$24)</f>
        <v>-125417.4075</v>
      </c>
      <c r="AX110" s="689">
        <f>IF(AX2&lt;='IIA Laika grafiks'!$D$13,-'IIA Papildus aprēķini'!AX40,-'IIA Papildus aprēķini'!AX68)*(1+Pieņēmumi!$E$24)</f>
        <v>-125417.4075</v>
      </c>
      <c r="AY110" s="689">
        <f>IF(AY2&lt;='IIA Laika grafiks'!$D$13,-'IIA Papildus aprēķini'!AY40,-'IIA Papildus aprēķini'!AY68)*(1+Pieņēmumi!$E$24)</f>
        <v>-125417.4075</v>
      </c>
      <c r="AZ110" s="689">
        <f>IF(AZ2&lt;='IIA Laika grafiks'!$D$13,-'IIA Papildus aprēķini'!AZ40,-'IIA Papildus aprēķini'!AZ68)*(1+Pieņēmumi!$E$24)</f>
        <v>-125417.4075</v>
      </c>
      <c r="BA110" s="689">
        <f>IF(BA2&lt;='IIA Laika grafiks'!$D$13,-'IIA Papildus aprēķini'!BA40,-'IIA Papildus aprēķini'!BA68)*(1+Pieņēmumi!$E$24)</f>
        <v>-125417.4075</v>
      </c>
      <c r="BB110" s="689">
        <f>IF(BB2&lt;='IIA Laika grafiks'!$D$13,-'IIA Papildus aprēķini'!BB40,-'IIA Papildus aprēķini'!BB68)*(1+Pieņēmumi!$E$24)</f>
        <v>-125417.4075</v>
      </c>
      <c r="BC110" s="689">
        <f>IF(BC2&lt;='IIA Laika grafiks'!$D$13,-'IIA Papildus aprēķini'!BC40,-'IIA Papildus aprēķini'!BC68)*(1+Pieņēmumi!$E$24)</f>
        <v>-125417.4075</v>
      </c>
      <c r="BD110" s="689">
        <f>IF(BD2&lt;='IIA Laika grafiks'!$D$13,-'IIA Papildus aprēķini'!BD40,-'IIA Papildus aprēķini'!BD68)*(1+Pieņēmumi!$E$24)</f>
        <v>-125417.4075</v>
      </c>
      <c r="BE110" s="689">
        <f>IF(BE2&lt;='IIA Laika grafiks'!$D$13,-'IIA Papildus aprēķini'!BE40,-'IIA Papildus aprēķini'!BE68)*(1+Pieņēmumi!$E$24)</f>
        <v>-125417.4075</v>
      </c>
      <c r="BF110" s="689">
        <f>IF(BF2&lt;='IIA Laika grafiks'!$D$13,-'IIA Papildus aprēķini'!BF40,-'IIA Papildus aprēķini'!BF68)*(1+Pieņēmumi!$E$24)</f>
        <v>-125417.4075</v>
      </c>
      <c r="BG110" s="689">
        <f>IF(BG2&lt;='IIA Laika grafiks'!$D$13,-'IIA Papildus aprēķini'!BG40,-'IIA Papildus aprēķini'!BG68)*(1+Pieņēmumi!$E$24)</f>
        <v>-125417.4075</v>
      </c>
      <c r="BH110" s="689">
        <f>IF(BH2&lt;='IIA Laika grafiks'!$D$13,-'IIA Papildus aprēķini'!BH40,-'IIA Papildus aprēķini'!BH68)*(1+Pieņēmumi!$E$24)</f>
        <v>-125417.4075</v>
      </c>
      <c r="BI110" s="689">
        <f>IF(BI2&lt;='IIA Laika grafiks'!$D$13,-'IIA Papildus aprēķini'!BI40,-'IIA Papildus aprēķini'!BI68)*(1+Pieņēmumi!$E$24)</f>
        <v>-125417.4075</v>
      </c>
      <c r="BJ110" s="689">
        <f>IF(BJ2&lt;='IIA Laika grafiks'!$D$13,-'IIA Papildus aprēķini'!BJ40,-'IIA Papildus aprēķini'!BJ68)*(1+Pieņēmumi!$E$24)</f>
        <v>-125417.4075</v>
      </c>
      <c r="BK110" s="689">
        <f>IF(BK2&lt;='IIA Laika grafiks'!$D$13,-'IIA Papildus aprēķini'!BK40,-'IIA Papildus aprēķini'!BK68)*(1+Pieņēmumi!$E$24)</f>
        <v>-125417.4075</v>
      </c>
      <c r="BL110" s="689">
        <f>IF(BL2&lt;='IIA Laika grafiks'!$D$13,-'IIA Papildus aprēķini'!BL40,-'IIA Papildus aprēķini'!BL68)*(1+Pieņēmumi!$E$24)</f>
        <v>-125417.4075</v>
      </c>
      <c r="BM110" s="689">
        <f>IF(BM2&lt;='IIA Laika grafiks'!$D$13,-'IIA Papildus aprēķini'!BM40,-'IIA Papildus aprēķini'!BM68)*(1+Pieņēmumi!$E$24)</f>
        <v>0</v>
      </c>
      <c r="BN110" s="689">
        <f>IF(BN2&lt;='IIA Laika grafiks'!$D$13,-'IIA Papildus aprēķini'!BN40,-'IIA Papildus aprēķini'!BN68)*(1+Pieņēmumi!$E$24)</f>
        <v>0</v>
      </c>
      <c r="BO110" s="689">
        <f>IF(BO2&lt;='IIA Laika grafiks'!$D$13,-'IIA Papildus aprēķini'!BO40,-'IIA Papildus aprēķini'!BO68)*(1+Pieņēmumi!$E$24)</f>
        <v>0</v>
      </c>
      <c r="BP110" s="689">
        <f>IF(BP2&lt;='IIA Laika grafiks'!$D$13,-'IIA Papildus aprēķini'!BP40,-'IIA Papildus aprēķini'!BP68)*(1+Pieņēmumi!$E$24)</f>
        <v>0</v>
      </c>
      <c r="BQ110" s="689">
        <f>IF(BQ2&lt;='IIA Laika grafiks'!$D$13,-'IIA Papildus aprēķini'!BQ40,-'IIA Papildus aprēķini'!BQ68)*(1+Pieņēmumi!$E$24)</f>
        <v>0</v>
      </c>
      <c r="BR110" s="689">
        <f>IF(BR2&lt;='IIA Laika grafiks'!$D$13,-'IIA Papildus aprēķini'!BR40,-'IIA Papildus aprēķini'!BR68)*(1+Pieņēmumi!$E$24)</f>
        <v>0</v>
      </c>
      <c r="BS110" s="689">
        <f>IF(BS2&lt;='IIA Laika grafiks'!$D$13,-'IIA Papildus aprēķini'!BS40,-'IIA Papildus aprēķini'!BS68)*(1+Pieņēmumi!$E$24)</f>
        <v>0</v>
      </c>
      <c r="BT110" s="689">
        <f>IF(BT2&lt;='IIA Laika grafiks'!$D$13,-'IIA Papildus aprēķini'!BT40,-'IIA Papildus aprēķini'!BT68)*(1+Pieņēmumi!$E$24)</f>
        <v>0</v>
      </c>
      <c r="BU110" s="689">
        <f>IF(BU2&lt;='IIA Laika grafiks'!$D$13,-'IIA Papildus aprēķini'!BU40,-'IIA Papildus aprēķini'!BU68)*(1+Pieņēmumi!$E$24)</f>
        <v>0</v>
      </c>
      <c r="BV110" s="689">
        <f>IF(BV2&lt;='IIA Laika grafiks'!$D$13,-'IIA Papildus aprēķini'!BV40,-'IIA Papildus aprēķini'!BV68)*(1+Pieņēmumi!$E$24)</f>
        <v>0</v>
      </c>
      <c r="BW110" s="689">
        <f>IF(BW2&lt;='IIA Laika grafiks'!$D$13,-'IIA Papildus aprēķini'!BW40,-'IIA Papildus aprēķini'!BW68)*(1+Pieņēmumi!$E$24)</f>
        <v>0</v>
      </c>
      <c r="BX110" s="689">
        <f>IF(BX2&lt;='IIA Laika grafiks'!$D$13,-'IIA Papildus aprēķini'!BX40,-'IIA Papildus aprēķini'!BX68)*(1+Pieņēmumi!$E$24)</f>
        <v>0</v>
      </c>
      <c r="BY110" s="689">
        <f>IF(BY2&lt;='IIA Laika grafiks'!$D$13,-'IIA Papildus aprēķini'!BY40,-'IIA Papildus aprēķini'!BY68)*(1+Pieņēmumi!$E$24)</f>
        <v>0</v>
      </c>
      <c r="BZ110" s="689">
        <f>IF(BZ2&lt;='IIA Laika grafiks'!$D$13,-'IIA Papildus aprēķini'!BZ40,-'IIA Papildus aprēķini'!BZ68)*(1+Pieņēmumi!$E$24)</f>
        <v>0</v>
      </c>
      <c r="CA110" s="689">
        <f>IF(CA2&lt;='IIA Laika grafiks'!$D$13,-'IIA Papildus aprēķini'!CA40,-'IIA Papildus aprēķini'!CA68)*(1+Pieņēmumi!$E$24)</f>
        <v>0</v>
      </c>
      <c r="CB110" s="689">
        <f>IF(CB2&lt;='IIA Laika grafiks'!$D$13,-'IIA Papildus aprēķini'!CB40,-'IIA Papildus aprēķini'!CB68)*(1+Pieņēmumi!$E$24)</f>
        <v>0</v>
      </c>
      <c r="CC110" s="689">
        <f>IF(CC2&lt;='IIA Laika grafiks'!$D$13,-'IIA Papildus aprēķini'!CC40,-'IIA Papildus aprēķini'!CC68)*(1+Pieņēmumi!$E$24)</f>
        <v>0</v>
      </c>
      <c r="CD110" s="689">
        <f>IF(CD2&lt;='IIA Laika grafiks'!$D$13,-'IIA Papildus aprēķini'!CD40,-'IIA Papildus aprēķini'!CD68)*(1+Pieņēmumi!$E$24)</f>
        <v>0</v>
      </c>
      <c r="CE110" s="689">
        <f>IF(CE2&lt;='IIA Laika grafiks'!$D$13,-'IIA Papildus aprēķini'!CE40,-'IIA Papildus aprēķini'!CE68)*(1+Pieņēmumi!$E$24)</f>
        <v>0</v>
      </c>
      <c r="CF110" s="689">
        <f>IF(CF2&lt;='IIA Laika grafiks'!$D$13,-'IIA Papildus aprēķini'!CF40,-'IIA Papildus aprēķini'!CF68)*(1+Pieņēmumi!$E$24)</f>
        <v>0</v>
      </c>
      <c r="CG110" s="689">
        <f>IF(CG2&lt;='IIA Laika grafiks'!$D$13,-'IIA Papildus aprēķini'!CG40,-'IIA Papildus aprēķini'!CG68)*(1+Pieņēmumi!$E$24)</f>
        <v>0</v>
      </c>
      <c r="CH110" s="689">
        <f>IF(CH2&lt;='IIA Laika grafiks'!$D$13,-'IIA Papildus aprēķini'!CH40,-'IIA Papildus aprēķini'!CH68)*(1+Pieņēmumi!$E$24)</f>
        <v>0</v>
      </c>
      <c r="CI110" s="689">
        <f>IF(CI2&lt;='IIA Laika grafiks'!$D$13,-'IIA Papildus aprēķini'!CI40,-'IIA Papildus aprēķini'!CI68)*(1+Pieņēmumi!$E$24)</f>
        <v>0</v>
      </c>
      <c r="CJ110" s="689">
        <f>IF(CJ2&lt;='IIA Laika grafiks'!$D$13,-'IIA Papildus aprēķini'!CJ40,-'IIA Papildus aprēķini'!CJ68)*(1+Pieņēmumi!$E$24)</f>
        <v>0</v>
      </c>
      <c r="CK110" s="689">
        <f>IF(CK2&lt;='IIA Laika grafiks'!$D$13,-'IIA Papildus aprēķini'!CK40,-'IIA Papildus aprēķini'!CK68)*(1+Pieņēmumi!$E$24)</f>
        <v>0</v>
      </c>
      <c r="CL110" s="689">
        <f>IF(CL2&lt;='IIA Laika grafiks'!$D$13,-'IIA Papildus aprēķini'!CL40,-'IIA Papildus aprēķini'!CL68)*(1+Pieņēmumi!$E$24)</f>
        <v>0</v>
      </c>
      <c r="CM110" s="689">
        <f>IF(CM2&lt;='IIA Laika grafiks'!$D$13,-'IIA Papildus aprēķini'!CM40,-'IIA Papildus aprēķini'!CM68)*(1+Pieņēmumi!$E$24)</f>
        <v>0</v>
      </c>
      <c r="CN110" s="689">
        <f>IF(CN2&lt;='IIA Laika grafiks'!$D$13,-'IIA Papildus aprēķini'!CN40,-'IIA Papildus aprēķini'!CN68)*(1+Pieņēmumi!$E$24)</f>
        <v>0</v>
      </c>
      <c r="CO110" s="689">
        <f>IF(CO2&lt;='IIA Laika grafiks'!$D$13,-'IIA Papildus aprēķini'!CO40,-'IIA Papildus aprēķini'!CO68)*(1+Pieņēmumi!$E$24)</f>
        <v>0</v>
      </c>
      <c r="CP110" s="689">
        <f>IF(CP2&lt;='IIA Laika grafiks'!$D$13,-'IIA Papildus aprēķini'!CP40,-'IIA Papildus aprēķini'!CP68)*(1+Pieņēmumi!$E$24)</f>
        <v>0</v>
      </c>
      <c r="CQ110" s="689">
        <f>IF(CQ2&lt;='IIA Laika grafiks'!$D$13,-'IIA Papildus aprēķini'!CQ40,-'IIA Papildus aprēķini'!CQ68)*(1+Pieņēmumi!$E$24)</f>
        <v>0</v>
      </c>
      <c r="CR110" s="689">
        <f>IF(CR2&lt;='IIA Laika grafiks'!$D$13,-'IIA Papildus aprēķini'!CR40,-'IIA Papildus aprēķini'!CR68)*(1+Pieņēmumi!$E$24)</f>
        <v>0</v>
      </c>
      <c r="CS110" s="689">
        <f>IF(CS2&lt;='IIA Laika grafiks'!$D$13,-'IIA Papildus aprēķini'!CS40,-'IIA Papildus aprēķini'!CS68)*(1+Pieņēmumi!$E$24)</f>
        <v>0</v>
      </c>
      <c r="CT110" s="689">
        <f>IF(CT2&lt;='IIA Laika grafiks'!$D$13,-'IIA Papildus aprēķini'!CT40,-'IIA Papildus aprēķini'!CT68)*(1+Pieņēmumi!$E$24)</f>
        <v>0</v>
      </c>
      <c r="CU110" s="689">
        <f>IF(CU2&lt;='IIA Laika grafiks'!$D$13,-'IIA Papildus aprēķini'!CU40,-'IIA Papildus aprēķini'!CU68)*(1+Pieņēmumi!$E$24)</f>
        <v>0</v>
      </c>
      <c r="CV110" s="689">
        <f>IF(CV2&lt;='IIA Laika grafiks'!$D$13,-'IIA Papildus aprēķini'!CV40,-'IIA Papildus aprēķini'!CV68)*(1+Pieņēmumi!$E$24)</f>
        <v>0</v>
      </c>
      <c r="CW110" s="689">
        <f>IF(CW2&lt;='IIA Laika grafiks'!$D$13,-'IIA Papildus aprēķini'!CW40,-'IIA Papildus aprēķini'!CW68)*(1+Pieņēmumi!$E$24)</f>
        <v>0</v>
      </c>
      <c r="CX110" s="689">
        <f>IF(CX2&lt;='IIA Laika grafiks'!$D$13,-'IIA Papildus aprēķini'!CX40,-'IIA Papildus aprēķini'!CX68)*(1+Pieņēmumi!$E$24)</f>
        <v>0</v>
      </c>
      <c r="CY110" s="689">
        <f>IF(CY2&lt;='IIA Laika grafiks'!$D$13,-'IIA Papildus aprēķini'!CY40,-'IIA Papildus aprēķini'!CY68)*(1+Pieņēmumi!$E$24)</f>
        <v>0</v>
      </c>
      <c r="CZ110" s="689">
        <f>IF(CZ2&lt;='IIA Laika grafiks'!$D$13,-'IIA Papildus aprēķini'!CZ40,-'IIA Papildus aprēķini'!CZ68)*(1+Pieņēmumi!$E$24)</f>
        <v>0</v>
      </c>
      <c r="DA110" s="689">
        <f>IF(DA2&lt;='IIA Laika grafiks'!$D$13,-'IIA Papildus aprēķini'!DA40,-'IIA Papildus aprēķini'!DA68)*(1+Pieņēmumi!$E$24)</f>
        <v>0</v>
      </c>
      <c r="DB110" s="689">
        <f>IF(DB2&lt;='IIA Laika grafiks'!$D$13,-'IIA Papildus aprēķini'!DB40,-'IIA Papildus aprēķini'!DB68)*(1+Pieņēmumi!$E$24)</f>
        <v>0</v>
      </c>
      <c r="DC110" s="689">
        <f>IF(DC2&lt;='IIA Laika grafiks'!$D$13,-'IIA Papildus aprēķini'!DC40,-'IIA Papildus aprēķini'!DC68)*(1+Pieņēmumi!$E$24)</f>
        <v>0</v>
      </c>
      <c r="DD110" s="689">
        <f>IF(DD2&lt;='IIA Laika grafiks'!$D$13,-'IIA Papildus aprēķini'!DD40,-'IIA Papildus aprēķini'!DD68)*(1+Pieņēmumi!$E$24)</f>
        <v>0</v>
      </c>
      <c r="DE110" s="689">
        <f>IF(DE2&lt;='IIA Laika grafiks'!$D$13,-'IIA Papildus aprēķini'!DE40,-'IIA Papildus aprēķini'!DE68)*(1+Pieņēmumi!$E$24)</f>
        <v>0</v>
      </c>
      <c r="DF110" s="689">
        <f>IF(DF2&lt;='IIA Laika grafiks'!$D$13,-'IIA Papildus aprēķini'!DF40,-'IIA Papildus aprēķini'!DF68)*(1+Pieņēmumi!$E$24)</f>
        <v>0</v>
      </c>
      <c r="DG110" s="689">
        <f>IF(DG2&lt;='IIA Laika grafiks'!$D$13,-'IIA Papildus aprēķini'!DG40,-'IIA Papildus aprēķini'!DG68)*(1+Pieņēmumi!$E$24)</f>
        <v>0</v>
      </c>
      <c r="DH110" s="689">
        <f>IF(DH2&lt;='IIA Laika grafiks'!$D$13,-'IIA Papildus aprēķini'!DH40,-'IIA Papildus aprēķini'!DH68)*(1+Pieņēmumi!$E$24)</f>
        <v>0</v>
      </c>
      <c r="DI110" s="689">
        <f>IF(DI2&lt;='IIA Laika grafiks'!$D$13,-'IIA Papildus aprēķini'!DI40,-'IIA Papildus aprēķini'!DI68)*(1+Pieņēmumi!$E$24)</f>
        <v>0</v>
      </c>
      <c r="DJ110" s="689">
        <f>IF(DJ2&lt;='IIA Laika grafiks'!$D$13,-'IIA Papildus aprēķini'!DJ40,-'IIA Papildus aprēķini'!DJ68)*(1+Pieņēmumi!$E$24)</f>
        <v>0</v>
      </c>
      <c r="DK110" s="689">
        <f>IF(DK2&lt;='IIA Laika grafiks'!$D$13,-'IIA Papildus aprēķini'!DK40,-'IIA Papildus aprēķini'!DK68)*(1+Pieņēmumi!$E$24)</f>
        <v>0</v>
      </c>
      <c r="DL110" s="689">
        <f>IF(DL2&lt;='IIA Laika grafiks'!$D$13,-'IIA Papildus aprēķini'!DL40,-'IIA Papildus aprēķini'!DL68)*(1+Pieņēmumi!$E$24)</f>
        <v>0</v>
      </c>
      <c r="DM110" s="689">
        <f>IF(DM2&lt;='IIA Laika grafiks'!$D$13,-'IIA Papildus aprēķini'!DM40,-'IIA Papildus aprēķini'!DM68)*(1+Pieņēmumi!$E$24)</f>
        <v>0</v>
      </c>
      <c r="DN110" s="689">
        <f>IF(DN2&lt;='IIA Laika grafiks'!$D$13,-'IIA Papildus aprēķini'!DN40,-'IIA Papildus aprēķini'!DN68)*(1+Pieņēmumi!$E$24)</f>
        <v>0</v>
      </c>
      <c r="DO110" s="689">
        <f>IF(DO2&lt;='IIA Laika grafiks'!$D$13,-'IIA Papildus aprēķini'!DO40,-'IIA Papildus aprēķini'!DO68)*(1+Pieņēmumi!$E$24)</f>
        <v>0</v>
      </c>
      <c r="DP110" s="689">
        <f>IF(DP2&lt;='IIA Laika grafiks'!$D$13,-'IIA Papildus aprēķini'!DP40,-'IIA Papildus aprēķini'!DP68)*(1+Pieņēmumi!$E$24)</f>
        <v>0</v>
      </c>
      <c r="DQ110" s="689">
        <f>IF(DQ2&lt;='IIA Laika grafiks'!$D$13,-'IIA Papildus aprēķini'!DQ40,-'IIA Papildus aprēķini'!DQ68)*(1+Pieņēmumi!$E$24)</f>
        <v>0</v>
      </c>
      <c r="DR110" s="689">
        <f>IF(DR2&lt;='IIA Laika grafiks'!$D$13,-'IIA Papildus aprēķini'!DR40,-'IIA Papildus aprēķini'!DR68)*(1+Pieņēmumi!$E$24)</f>
        <v>0</v>
      </c>
      <c r="DS110" s="689">
        <f>IF(DS2&lt;='IIA Laika grafiks'!$D$13,-'IIA Papildus aprēķini'!DS40,-'IIA Papildus aprēķini'!DS68)*(1+Pieņēmumi!$E$24)</f>
        <v>0</v>
      </c>
      <c r="DT110" s="689">
        <f>IF(DT2&lt;='IIA Laika grafiks'!$D$13,-'IIA Papildus aprēķini'!DT40,-'IIA Papildus aprēķini'!DT68)*(1+Pieņēmumi!$E$24)</f>
        <v>0</v>
      </c>
      <c r="DU110" s="689">
        <f>IF(DU2&lt;='IIA Laika grafiks'!$D$13,-'IIA Papildus aprēķini'!DU40,-'IIA Papildus aprēķini'!DU68)*(1+Pieņēmumi!$E$24)</f>
        <v>0</v>
      </c>
    </row>
    <row r="111" spans="1:125" ht="11.25" customHeight="1">
      <c r="A111" s="383" t="s">
        <v>240</v>
      </c>
      <c r="B111" s="389" t="s">
        <v>638</v>
      </c>
      <c r="D111" s="397">
        <f t="shared" si="100"/>
        <v>-155379.45636789346</v>
      </c>
      <c r="E111" s="689">
        <f>-Izmaksas!E365*(1+Pieņēmumi!$E$24)</f>
        <v>0</v>
      </c>
      <c r="F111" s="689">
        <f>-Izmaksas!F365*(1+Pieņēmumi!$E$24)</f>
        <v>0</v>
      </c>
      <c r="G111" s="689">
        <f>-Izmaksas!G365*(1+Pieņēmumi!$E$24)</f>
        <v>0</v>
      </c>
      <c r="H111" s="689">
        <f>-Izmaksas!H365*(1+Pieņēmumi!$E$24)</f>
        <v>0</v>
      </c>
      <c r="I111" s="689">
        <f>-Izmaksas!I365*(1+Pieņēmumi!$E$24)</f>
        <v>0</v>
      </c>
      <c r="J111" s="689">
        <f>-Izmaksas!J365*(1+Pieņēmumi!$E$24)</f>
        <v>0</v>
      </c>
      <c r="K111" s="689">
        <f>-Izmaksas!K365*(1+Pieņēmumi!$E$24)</f>
        <v>0</v>
      </c>
      <c r="L111" s="689">
        <f>-Izmaksas!L365*(1+Pieņēmumi!$E$24)</f>
        <v>0</v>
      </c>
      <c r="M111" s="689">
        <f>-Izmaksas!M365*(1+Pieņēmumi!$E$24)</f>
        <v>0</v>
      </c>
      <c r="N111" s="689">
        <f>-Izmaksas!N365*(1+Pieņēmumi!$E$24)</f>
        <v>0</v>
      </c>
      <c r="O111" s="689">
        <f>-Izmaksas!O365*(1+Pieņēmumi!$E$24)</f>
        <v>0</v>
      </c>
      <c r="P111" s="689">
        <f>-Izmaksas!P365*(1+Pieņēmumi!$E$24)</f>
        <v>0</v>
      </c>
      <c r="Q111" s="689">
        <f>-Izmaksas!Q365*(1+Pieņēmumi!$E$24)</f>
        <v>0</v>
      </c>
      <c r="R111" s="689">
        <f>-Izmaksas!R365*(1+Pieņēmumi!$E$24)</f>
        <v>0</v>
      </c>
      <c r="S111" s="689">
        <f>-Izmaksas!S365*(1+Pieņēmumi!$E$24)</f>
        <v>0</v>
      </c>
      <c r="T111" s="689">
        <f>-Izmaksas!T365*(1+Pieņēmumi!$E$24)</f>
        <v>0</v>
      </c>
      <c r="U111" s="689">
        <f>-Izmaksas!U365*(1+Pieņēmumi!$E$24)</f>
        <v>0</v>
      </c>
      <c r="V111" s="689">
        <f>-Izmaksas!V365*(1+Pieņēmumi!$E$24)</f>
        <v>0</v>
      </c>
      <c r="W111" s="689">
        <f>-Izmaksas!W365*(1+Pieņēmumi!$E$24)</f>
        <v>0</v>
      </c>
      <c r="X111" s="689">
        <f>-Izmaksas!X365*(1+Pieņēmumi!$E$24)</f>
        <v>0</v>
      </c>
      <c r="Y111" s="689">
        <f>-Izmaksas!Y365*(1+Pieņēmumi!$E$24)</f>
        <v>0</v>
      </c>
      <c r="Z111" s="689">
        <f>-Izmaksas!Z365*(1+Pieņēmumi!$E$24)</f>
        <v>0</v>
      </c>
      <c r="AA111" s="689">
        <f>-Izmaksas!AA365*(1+Pieņēmumi!$E$24)</f>
        <v>0</v>
      </c>
      <c r="AB111" s="689">
        <f>-Izmaksas!AB365*(1+Pieņēmumi!$E$24)</f>
        <v>0</v>
      </c>
      <c r="AC111" s="689">
        <f>-Izmaksas!AC365*(1+Pieņēmumi!$E$24)</f>
        <v>0</v>
      </c>
      <c r="AD111" s="689">
        <f>-Izmaksas!AD365*(1+Pieņēmumi!$E$24)</f>
        <v>-22192.594875000003</v>
      </c>
      <c r="AE111" s="689">
        <f>-Izmaksas!AE365*(1+Pieņēmumi!$E$24)</f>
        <v>-22192.594875000003</v>
      </c>
      <c r="AF111" s="689">
        <f>-Izmaksas!AF365*(1+Pieņēmumi!$E$24)</f>
        <v>-22192.594875000003</v>
      </c>
      <c r="AG111" s="689">
        <f>-Izmaksas!AG365*(1+Pieņēmumi!$E$24)</f>
        <v>-22192.594875000003</v>
      </c>
      <c r="AH111" s="689">
        <f>-Izmaksas!AH365*(1+Pieņēmumi!$E$24)</f>
        <v>-22192.594875000003</v>
      </c>
      <c r="AI111" s="689">
        <f>-Izmaksas!AI365*(1+Pieņēmumi!$E$24)</f>
        <v>-22192.594875000003</v>
      </c>
      <c r="AJ111" s="689">
        <f>-Izmaksas!AJ365*(1+Pieņēmumi!$E$24)</f>
        <v>-22192.594875000003</v>
      </c>
      <c r="AK111" s="689">
        <f>-Izmaksas!AK365*(1+Pieņēmumi!$E$24)</f>
        <v>-22192.594875000003</v>
      </c>
      <c r="AL111" s="689">
        <f>-Izmaksas!AL365*(1+Pieņēmumi!$E$24)</f>
        <v>-22192.594875000003</v>
      </c>
      <c r="AM111" s="689">
        <f>-Izmaksas!AM365*(1+Pieņēmumi!$E$24)</f>
        <v>-22192.594875000003</v>
      </c>
      <c r="AN111" s="689">
        <f>-Izmaksas!AN365*(1+Pieņēmumi!$E$24)</f>
        <v>-22192.594875000003</v>
      </c>
      <c r="AO111" s="689">
        <f>-Izmaksas!AO365*(1+Pieņēmumi!$E$24)</f>
        <v>-22192.594875000003</v>
      </c>
      <c r="AP111" s="689">
        <f>-Izmaksas!AP365*(1+Pieņēmumi!$E$24)</f>
        <v>-22192.594875000003</v>
      </c>
      <c r="AQ111" s="689">
        <f>-Izmaksas!AQ365*(1+Pieņēmumi!$E$24)</f>
        <v>-22192.594875000003</v>
      </c>
      <c r="AR111" s="689">
        <f>-Izmaksas!AR365*(1+Pieņēmumi!$E$24)</f>
        <v>-22192.594875000003</v>
      </c>
      <c r="AS111" s="689">
        <f>-Izmaksas!AS365*(1+Pieņēmumi!$E$24)</f>
        <v>-22192.594875000003</v>
      </c>
      <c r="AT111" s="689">
        <f>-Izmaksas!AT365*(1+Pieņēmumi!$E$24)</f>
        <v>-22192.594875000003</v>
      </c>
      <c r="AU111" s="689">
        <f>-Izmaksas!AU365*(1+Pieņēmumi!$E$24)</f>
        <v>-22192.594875000003</v>
      </c>
      <c r="AV111" s="689">
        <f>-Izmaksas!AV365*(1+Pieņēmumi!$E$24)</f>
        <v>-22192.594875000003</v>
      </c>
      <c r="AW111" s="689">
        <f>-Izmaksas!AW365*(1+Pieņēmumi!$E$24)</f>
        <v>-22192.594875000003</v>
      </c>
      <c r="AX111" s="689">
        <f>-Izmaksas!AX365*(1+Pieņēmumi!$E$24)</f>
        <v>-22192.594875000003</v>
      </c>
      <c r="AY111" s="689">
        <f>-Izmaksas!AY365*(1+Pieņēmumi!$E$24)</f>
        <v>-22192.594875000003</v>
      </c>
      <c r="AZ111" s="689">
        <f>-Izmaksas!AZ365*(1+Pieņēmumi!$E$24)</f>
        <v>-22192.594875000003</v>
      </c>
      <c r="BA111" s="689">
        <f>-Izmaksas!BA365*(1+Pieņēmumi!$E$24)</f>
        <v>-22192.594875000003</v>
      </c>
      <c r="BB111" s="689">
        <f>-Izmaksas!BB365*(1+Pieņēmumi!$E$24)</f>
        <v>-22192.594875000003</v>
      </c>
      <c r="BC111" s="689">
        <f>-Izmaksas!BC365*(1+Pieņēmumi!$E$24)</f>
        <v>-22192.594875000003</v>
      </c>
      <c r="BD111" s="689">
        <f>-Izmaksas!BD365*(1+Pieņēmumi!$E$24)</f>
        <v>-22192.594875000003</v>
      </c>
      <c r="BE111" s="689">
        <f>-Izmaksas!BE365*(1+Pieņēmumi!$E$24)</f>
        <v>-22192.594875000003</v>
      </c>
      <c r="BF111" s="689">
        <f>-Izmaksas!BF365*(1+Pieņēmumi!$E$24)</f>
        <v>-22192.594875000003</v>
      </c>
      <c r="BG111" s="689">
        <f>-Izmaksas!BG365*(1+Pieņēmumi!$E$24)</f>
        <v>-22192.594875000003</v>
      </c>
      <c r="BH111" s="689">
        <f>-Izmaksas!BH365*(1+Pieņēmumi!$E$24)</f>
        <v>-22192.594875000003</v>
      </c>
      <c r="BI111" s="689">
        <f>-Izmaksas!BI365*(1+Pieņēmumi!$E$24)</f>
        <v>-22192.594875000003</v>
      </c>
      <c r="BJ111" s="689">
        <f>-Izmaksas!BJ365*(1+Pieņēmumi!$E$24)</f>
        <v>-22192.594875000003</v>
      </c>
      <c r="BK111" s="689">
        <f>-Izmaksas!BK365*(1+Pieņēmumi!$E$24)</f>
        <v>-22192.594875000003</v>
      </c>
      <c r="BL111" s="689">
        <f>-Izmaksas!BL365*(1+Pieņēmumi!$E$24)</f>
        <v>-22192.594875000003</v>
      </c>
      <c r="BM111" s="689">
        <f>-Izmaksas!BM365*(1+Pieņēmumi!$E$24)</f>
        <v>0</v>
      </c>
      <c r="BN111" s="689">
        <f>-Izmaksas!BN365*(1+Pieņēmumi!$E$24)</f>
        <v>0</v>
      </c>
      <c r="BO111" s="689">
        <f>-Izmaksas!BO365*(1+Pieņēmumi!$E$24)</f>
        <v>0</v>
      </c>
      <c r="BP111" s="689">
        <f>-Izmaksas!BP365*(1+Pieņēmumi!$E$24)</f>
        <v>0</v>
      </c>
      <c r="BQ111" s="689">
        <f>-Izmaksas!BQ365*(1+Pieņēmumi!$E$24)</f>
        <v>0</v>
      </c>
      <c r="BR111" s="689">
        <f>-Izmaksas!BR365*(1+Pieņēmumi!$E$24)</f>
        <v>0</v>
      </c>
      <c r="BS111" s="689">
        <f>-Izmaksas!BS365*(1+Pieņēmumi!$E$24)</f>
        <v>0</v>
      </c>
      <c r="BT111" s="689">
        <f>-Izmaksas!BT365*(1+Pieņēmumi!$E$24)</f>
        <v>0</v>
      </c>
      <c r="BU111" s="689">
        <f>-Izmaksas!BU365*(1+Pieņēmumi!$E$24)</f>
        <v>0</v>
      </c>
      <c r="BV111" s="689">
        <f>-Izmaksas!BV365*(1+Pieņēmumi!$E$24)</f>
        <v>0</v>
      </c>
      <c r="BW111" s="689">
        <f>-Izmaksas!BW365*(1+Pieņēmumi!$E$24)</f>
        <v>0</v>
      </c>
      <c r="BX111" s="689">
        <f>-Izmaksas!BX365*(1+Pieņēmumi!$E$24)</f>
        <v>0</v>
      </c>
      <c r="BY111" s="689">
        <f>-Izmaksas!BY365*(1+Pieņēmumi!$E$24)</f>
        <v>0</v>
      </c>
      <c r="BZ111" s="689">
        <f>-Izmaksas!BZ365*(1+Pieņēmumi!$E$24)</f>
        <v>0</v>
      </c>
      <c r="CA111" s="689">
        <f>-Izmaksas!CA365*(1+Pieņēmumi!$E$24)</f>
        <v>0</v>
      </c>
      <c r="CB111" s="689">
        <f>-Izmaksas!CB365*(1+Pieņēmumi!$E$24)</f>
        <v>0</v>
      </c>
      <c r="CC111" s="689">
        <f>-Izmaksas!CC365*(1+Pieņēmumi!$E$24)</f>
        <v>0</v>
      </c>
      <c r="CD111" s="689">
        <f>-Izmaksas!CD365*(1+Pieņēmumi!$E$24)</f>
        <v>0</v>
      </c>
      <c r="CE111" s="689">
        <f>-Izmaksas!CE365*(1+Pieņēmumi!$E$24)</f>
        <v>0</v>
      </c>
      <c r="CF111" s="689">
        <f>-Izmaksas!CF365*(1+Pieņēmumi!$E$24)</f>
        <v>0</v>
      </c>
      <c r="CG111" s="689">
        <f>-Izmaksas!CG365*(1+Pieņēmumi!$E$24)</f>
        <v>0</v>
      </c>
      <c r="CH111" s="689">
        <f>-Izmaksas!CH365*(1+Pieņēmumi!$E$24)</f>
        <v>0</v>
      </c>
      <c r="CI111" s="689">
        <f>-Izmaksas!CI365*(1+Pieņēmumi!$E$24)</f>
        <v>0</v>
      </c>
      <c r="CJ111" s="689">
        <f>-Izmaksas!CJ365*(1+Pieņēmumi!$E$24)</f>
        <v>0</v>
      </c>
      <c r="CK111" s="689">
        <f>-Izmaksas!CK365*(1+Pieņēmumi!$E$24)</f>
        <v>0</v>
      </c>
      <c r="CL111" s="689">
        <f>-Izmaksas!CL365*(1+Pieņēmumi!$E$24)</f>
        <v>0</v>
      </c>
      <c r="CM111" s="689">
        <f>-Izmaksas!CM365*(1+Pieņēmumi!$E$24)</f>
        <v>0</v>
      </c>
      <c r="CN111" s="689">
        <f>-Izmaksas!CN365*(1+Pieņēmumi!$E$24)</f>
        <v>0</v>
      </c>
      <c r="CO111" s="689">
        <f>-Izmaksas!CO365*(1+Pieņēmumi!$E$24)</f>
        <v>0</v>
      </c>
      <c r="CP111" s="689">
        <f>-Izmaksas!CP365*(1+Pieņēmumi!$E$24)</f>
        <v>0</v>
      </c>
      <c r="CQ111" s="689">
        <f>-Izmaksas!CQ365*(1+Pieņēmumi!$E$24)</f>
        <v>0</v>
      </c>
      <c r="CR111" s="689">
        <f>-Izmaksas!CR365*(1+Pieņēmumi!$E$24)</f>
        <v>0</v>
      </c>
      <c r="CS111" s="689">
        <f>-Izmaksas!CS365*(1+Pieņēmumi!$E$24)</f>
        <v>0</v>
      </c>
      <c r="CT111" s="689">
        <f>-Izmaksas!CT365*(1+Pieņēmumi!$E$24)</f>
        <v>0</v>
      </c>
      <c r="CU111" s="689">
        <f>-Izmaksas!CU365*(1+Pieņēmumi!$E$24)</f>
        <v>0</v>
      </c>
      <c r="CV111" s="689">
        <f>-Izmaksas!CV365*(1+Pieņēmumi!$E$24)</f>
        <v>0</v>
      </c>
      <c r="CW111" s="689">
        <f>-Izmaksas!CW365*(1+Pieņēmumi!$E$24)</f>
        <v>0</v>
      </c>
      <c r="CX111" s="689">
        <f>-Izmaksas!CX365*(1+Pieņēmumi!$E$24)</f>
        <v>0</v>
      </c>
      <c r="CY111" s="689">
        <f>-Izmaksas!CY365*(1+Pieņēmumi!$E$24)</f>
        <v>0</v>
      </c>
      <c r="CZ111" s="689">
        <f>-Izmaksas!CZ365*(1+Pieņēmumi!$E$24)</f>
        <v>0</v>
      </c>
      <c r="DA111" s="689">
        <f>-Izmaksas!DA365*(1+Pieņēmumi!$E$24)</f>
        <v>0</v>
      </c>
      <c r="DB111" s="689">
        <f>-Izmaksas!DB365*(1+Pieņēmumi!$E$24)</f>
        <v>0</v>
      </c>
      <c r="DC111" s="689">
        <f>-Izmaksas!DC365*(1+Pieņēmumi!$E$24)</f>
        <v>0</v>
      </c>
      <c r="DD111" s="689">
        <f>-Izmaksas!DD365*(1+Pieņēmumi!$E$24)</f>
        <v>0</v>
      </c>
      <c r="DE111" s="689">
        <f>-Izmaksas!DE365*(1+Pieņēmumi!$E$24)</f>
        <v>0</v>
      </c>
      <c r="DF111" s="689">
        <f>-Izmaksas!DF365*(1+Pieņēmumi!$E$24)</f>
        <v>0</v>
      </c>
      <c r="DG111" s="689">
        <f>-Izmaksas!DG365*(1+Pieņēmumi!$E$24)</f>
        <v>0</v>
      </c>
      <c r="DH111" s="689">
        <f>-Izmaksas!DH365*(1+Pieņēmumi!$E$24)</f>
        <v>0</v>
      </c>
      <c r="DI111" s="689">
        <f>-Izmaksas!DI365*(1+Pieņēmumi!$E$24)</f>
        <v>0</v>
      </c>
      <c r="DJ111" s="689">
        <f>-Izmaksas!DJ365*(1+Pieņēmumi!$E$24)</f>
        <v>0</v>
      </c>
      <c r="DK111" s="689">
        <f>-Izmaksas!DK365*(1+Pieņēmumi!$E$24)</f>
        <v>0</v>
      </c>
      <c r="DL111" s="689">
        <f>-Izmaksas!DL365*(1+Pieņēmumi!$E$24)</f>
        <v>0</v>
      </c>
      <c r="DM111" s="689">
        <f>-Izmaksas!DM365*(1+Pieņēmumi!$E$24)</f>
        <v>0</v>
      </c>
      <c r="DN111" s="689">
        <f>-Izmaksas!DN365*(1+Pieņēmumi!$E$24)</f>
        <v>0</v>
      </c>
      <c r="DO111" s="689">
        <f>-Izmaksas!DO365*(1+Pieņēmumi!$E$24)</f>
        <v>0</v>
      </c>
      <c r="DP111" s="689">
        <f>-Izmaksas!DP365*(1+Pieņēmumi!$E$24)</f>
        <v>0</v>
      </c>
      <c r="DQ111" s="689">
        <f>-Izmaksas!DQ365*(1+Pieņēmumi!$E$24)</f>
        <v>0</v>
      </c>
      <c r="DR111" s="689">
        <f>-Izmaksas!DR365*(1+Pieņēmumi!$E$24)</f>
        <v>0</v>
      </c>
      <c r="DS111" s="689">
        <f>-Izmaksas!DS365*(1+Pieņēmumi!$E$24)</f>
        <v>0</v>
      </c>
      <c r="DT111" s="689">
        <f>-Izmaksas!DT365*(1+Pieņēmumi!$E$24)</f>
        <v>0</v>
      </c>
      <c r="DU111" s="689">
        <f>-Izmaksas!DU365*(1+Pieņēmumi!$E$24)</f>
        <v>0</v>
      </c>
    </row>
    <row r="112" spans="1:125" s="275" customFormat="1" ht="11.25" customHeight="1">
      <c r="A112" s="383" t="s">
        <v>243</v>
      </c>
      <c r="B112" s="389" t="s">
        <v>638</v>
      </c>
      <c r="D112" s="397">
        <f t="shared" si="100"/>
        <v>-45812.567198316669</v>
      </c>
      <c r="E112" s="416">
        <f>-Izmaksas!E366</f>
        <v>-2025</v>
      </c>
      <c r="F112" s="416">
        <f>-Izmaksas!F366</f>
        <v>-2025</v>
      </c>
      <c r="G112" s="416">
        <f>-Izmaksas!G366</f>
        <v>-2025</v>
      </c>
      <c r="H112" s="416">
        <f>-Izmaksas!H366</f>
        <v>-2025</v>
      </c>
      <c r="I112" s="416">
        <f>-Izmaksas!I366</f>
        <v>-2025</v>
      </c>
      <c r="J112" s="416">
        <f>-Izmaksas!J366</f>
        <v>-2025</v>
      </c>
      <c r="K112" s="416">
        <f>-Izmaksas!K366</f>
        <v>-2025</v>
      </c>
      <c r="L112" s="416">
        <f>-Izmaksas!L366</f>
        <v>-2025</v>
      </c>
      <c r="M112" s="416">
        <f>-Izmaksas!M366</f>
        <v>-2025</v>
      </c>
      <c r="N112" s="416">
        <f>-Izmaksas!N366</f>
        <v>-2025</v>
      </c>
      <c r="O112" s="416">
        <f>-Izmaksas!O366</f>
        <v>-2025</v>
      </c>
      <c r="P112" s="416">
        <f>-Izmaksas!P366</f>
        <v>-2025</v>
      </c>
      <c r="Q112" s="416">
        <f>-Izmaksas!Q366</f>
        <v>-2025</v>
      </c>
      <c r="R112" s="416">
        <f>-Izmaksas!R366</f>
        <v>-2025</v>
      </c>
      <c r="S112" s="416">
        <f>-Izmaksas!S366</f>
        <v>-2025</v>
      </c>
      <c r="T112" s="416">
        <f>-Izmaksas!T366</f>
        <v>-2025</v>
      </c>
      <c r="U112" s="416">
        <f>-Izmaksas!U366</f>
        <v>-2025</v>
      </c>
      <c r="V112" s="416">
        <f>-Izmaksas!V366</f>
        <v>-2025</v>
      </c>
      <c r="W112" s="416">
        <f>-Izmaksas!W366</f>
        <v>-2025</v>
      </c>
      <c r="X112" s="416">
        <f>-Izmaksas!X366</f>
        <v>-2025</v>
      </c>
      <c r="Y112" s="416">
        <f>-Izmaksas!Y366</f>
        <v>-2025</v>
      </c>
      <c r="Z112" s="416">
        <f>-Izmaksas!Z366</f>
        <v>-2025</v>
      </c>
      <c r="AA112" s="416">
        <f>-Izmaksas!AA366</f>
        <v>-2025</v>
      </c>
      <c r="AB112" s="416">
        <f>-Izmaksas!AB366</f>
        <v>-2025</v>
      </c>
      <c r="AC112" s="416">
        <f>-Izmaksas!AC366</f>
        <v>-2025</v>
      </c>
      <c r="AD112" s="416">
        <f>-Izmaksas!AD366</f>
        <v>-2025</v>
      </c>
      <c r="AE112" s="416">
        <f>-Izmaksas!AE366</f>
        <v>-2025</v>
      </c>
      <c r="AF112" s="416">
        <f>-Izmaksas!AF366</f>
        <v>-2025</v>
      </c>
      <c r="AG112" s="416">
        <f>-Izmaksas!AG366</f>
        <v>-2025</v>
      </c>
      <c r="AH112" s="416">
        <f>-Izmaksas!AH366</f>
        <v>-2025</v>
      </c>
      <c r="AI112" s="416">
        <f>-Izmaksas!AI366</f>
        <v>-2025</v>
      </c>
      <c r="AJ112" s="416">
        <f>-Izmaksas!AJ366</f>
        <v>-2025</v>
      </c>
      <c r="AK112" s="416">
        <f>-Izmaksas!AK366</f>
        <v>-2025</v>
      </c>
      <c r="AL112" s="416">
        <f>-Izmaksas!AL366</f>
        <v>-2025</v>
      </c>
      <c r="AM112" s="416">
        <f>-Izmaksas!AM366</f>
        <v>-2025</v>
      </c>
      <c r="AN112" s="416">
        <f>-Izmaksas!AN366</f>
        <v>-2025</v>
      </c>
      <c r="AO112" s="416">
        <f>-Izmaksas!AO366</f>
        <v>-2025</v>
      </c>
      <c r="AP112" s="416">
        <f>-Izmaksas!AP366</f>
        <v>-2025</v>
      </c>
      <c r="AQ112" s="416">
        <f>-Izmaksas!AQ366</f>
        <v>-2025</v>
      </c>
      <c r="AR112" s="416">
        <f>-Izmaksas!AR366</f>
        <v>-2025</v>
      </c>
      <c r="AS112" s="416">
        <f>-Izmaksas!AS366</f>
        <v>-2025</v>
      </c>
      <c r="AT112" s="416">
        <f>-Izmaksas!AT366</f>
        <v>-2025</v>
      </c>
      <c r="AU112" s="416">
        <f>-Izmaksas!AU366</f>
        <v>-2025</v>
      </c>
      <c r="AV112" s="416">
        <f>-Izmaksas!AV366</f>
        <v>-2025</v>
      </c>
      <c r="AW112" s="416">
        <f>-Izmaksas!AW366</f>
        <v>-2025</v>
      </c>
      <c r="AX112" s="416">
        <f>-Izmaksas!AX366</f>
        <v>-2025</v>
      </c>
      <c r="AY112" s="416">
        <f>-Izmaksas!AY366</f>
        <v>-2025</v>
      </c>
      <c r="AZ112" s="416">
        <f>-Izmaksas!AZ366</f>
        <v>-2025</v>
      </c>
      <c r="BA112" s="416">
        <f>-Izmaksas!BA366</f>
        <v>-2025</v>
      </c>
      <c r="BB112" s="416">
        <f>-Izmaksas!BB366</f>
        <v>-2025</v>
      </c>
      <c r="BC112" s="416">
        <f>-Izmaksas!BC366</f>
        <v>-2025</v>
      </c>
      <c r="BD112" s="416">
        <f>-Izmaksas!BD366</f>
        <v>-2025</v>
      </c>
      <c r="BE112" s="416">
        <f>-Izmaksas!BE366</f>
        <v>-2025</v>
      </c>
      <c r="BF112" s="416">
        <f>-Izmaksas!BF366</f>
        <v>-2025</v>
      </c>
      <c r="BG112" s="416">
        <f>-Izmaksas!BG366</f>
        <v>-2025</v>
      </c>
      <c r="BH112" s="416">
        <f>-Izmaksas!BH366</f>
        <v>-2025</v>
      </c>
      <c r="BI112" s="416">
        <f>-Izmaksas!BI366</f>
        <v>-2025</v>
      </c>
      <c r="BJ112" s="416">
        <f>-Izmaksas!BJ366</f>
        <v>-2025</v>
      </c>
      <c r="BK112" s="416">
        <f>-Izmaksas!BK366</f>
        <v>-2025</v>
      </c>
      <c r="BL112" s="416">
        <f>-Izmaksas!BL366</f>
        <v>-2025</v>
      </c>
      <c r="BM112" s="416">
        <f>-Izmaksas!BM366</f>
        <v>0</v>
      </c>
      <c r="BN112" s="416">
        <f>-Izmaksas!BN366</f>
        <v>0</v>
      </c>
      <c r="BO112" s="416">
        <f>-Izmaksas!BO366</f>
        <v>0</v>
      </c>
      <c r="BP112" s="416">
        <f>-Izmaksas!BP366</f>
        <v>0</v>
      </c>
      <c r="BQ112" s="416">
        <f>-Izmaksas!BQ366</f>
        <v>0</v>
      </c>
      <c r="BR112" s="416">
        <f>-Izmaksas!BR366</f>
        <v>0</v>
      </c>
      <c r="BS112" s="416">
        <f>-Izmaksas!BS366</f>
        <v>0</v>
      </c>
      <c r="BT112" s="416">
        <f>-Izmaksas!BT366</f>
        <v>0</v>
      </c>
      <c r="BU112" s="416">
        <f>-Izmaksas!BU366</f>
        <v>0</v>
      </c>
      <c r="BV112" s="416">
        <f>-Izmaksas!BV366</f>
        <v>0</v>
      </c>
      <c r="BW112" s="416">
        <f>-Izmaksas!BW366</f>
        <v>0</v>
      </c>
      <c r="BX112" s="416">
        <f>-Izmaksas!BX366</f>
        <v>0</v>
      </c>
      <c r="BY112" s="416">
        <f>-Izmaksas!BY366</f>
        <v>0</v>
      </c>
      <c r="BZ112" s="416">
        <f>-Izmaksas!BZ366</f>
        <v>0</v>
      </c>
      <c r="CA112" s="416">
        <f>-Izmaksas!CA366</f>
        <v>0</v>
      </c>
      <c r="CB112" s="416">
        <f>-Izmaksas!CB366</f>
        <v>0</v>
      </c>
      <c r="CC112" s="416">
        <f>-Izmaksas!CC366</f>
        <v>0</v>
      </c>
      <c r="CD112" s="416">
        <f>-Izmaksas!CD366</f>
        <v>0</v>
      </c>
      <c r="CE112" s="416">
        <f>-Izmaksas!CE366</f>
        <v>0</v>
      </c>
      <c r="CF112" s="416">
        <f>-Izmaksas!CF366</f>
        <v>0</v>
      </c>
      <c r="CG112" s="416">
        <f>-Izmaksas!CG366</f>
        <v>0</v>
      </c>
      <c r="CH112" s="416">
        <f>-Izmaksas!CH366</f>
        <v>0</v>
      </c>
      <c r="CI112" s="416">
        <f>-Izmaksas!CI366</f>
        <v>0</v>
      </c>
      <c r="CJ112" s="416">
        <f>-Izmaksas!CJ366</f>
        <v>0</v>
      </c>
      <c r="CK112" s="416">
        <f>-Izmaksas!CK366</f>
        <v>0</v>
      </c>
      <c r="CL112" s="416">
        <f>-Izmaksas!CL366</f>
        <v>0</v>
      </c>
      <c r="CM112" s="416">
        <f>-Izmaksas!CM366</f>
        <v>0</v>
      </c>
      <c r="CN112" s="416">
        <f>-Izmaksas!CN366</f>
        <v>0</v>
      </c>
      <c r="CO112" s="416">
        <f>-Izmaksas!CO366</f>
        <v>0</v>
      </c>
      <c r="CP112" s="416">
        <f>-Izmaksas!CP366</f>
        <v>0</v>
      </c>
      <c r="CQ112" s="416">
        <f>-Izmaksas!CQ366</f>
        <v>0</v>
      </c>
      <c r="CR112" s="416">
        <f>-Izmaksas!CR366</f>
        <v>0</v>
      </c>
      <c r="CS112" s="416">
        <f>-Izmaksas!CS366</f>
        <v>0</v>
      </c>
      <c r="CT112" s="416">
        <f>-Izmaksas!CT366</f>
        <v>0</v>
      </c>
      <c r="CU112" s="416">
        <f>-Izmaksas!CU366</f>
        <v>0</v>
      </c>
      <c r="CV112" s="416">
        <f>-Izmaksas!CV366</f>
        <v>0</v>
      </c>
      <c r="CW112" s="416">
        <f>-Izmaksas!CW366</f>
        <v>0</v>
      </c>
      <c r="CX112" s="416">
        <f>-Izmaksas!CX366</f>
        <v>0</v>
      </c>
      <c r="CY112" s="416">
        <f>-Izmaksas!CY366</f>
        <v>0</v>
      </c>
      <c r="CZ112" s="416">
        <f>-Izmaksas!CZ366</f>
        <v>0</v>
      </c>
      <c r="DA112" s="416">
        <f>-Izmaksas!DA366</f>
        <v>0</v>
      </c>
      <c r="DB112" s="416">
        <f>-Izmaksas!DB366</f>
        <v>0</v>
      </c>
      <c r="DC112" s="416">
        <f>-Izmaksas!DC366</f>
        <v>0</v>
      </c>
      <c r="DD112" s="416">
        <f>-Izmaksas!DD366</f>
        <v>0</v>
      </c>
      <c r="DE112" s="416">
        <f>-Izmaksas!DE366</f>
        <v>0</v>
      </c>
      <c r="DF112" s="416">
        <f>-Izmaksas!DF366</f>
        <v>0</v>
      </c>
      <c r="DG112" s="416">
        <f>-Izmaksas!DG366</f>
        <v>0</v>
      </c>
      <c r="DH112" s="416">
        <f>-Izmaksas!DH366</f>
        <v>0</v>
      </c>
      <c r="DI112" s="416">
        <f>-Izmaksas!DI366</f>
        <v>0</v>
      </c>
      <c r="DJ112" s="416">
        <f>-Izmaksas!DJ366</f>
        <v>0</v>
      </c>
      <c r="DK112" s="416">
        <f>-Izmaksas!DK366</f>
        <v>0</v>
      </c>
      <c r="DL112" s="416">
        <f>-Izmaksas!DL366</f>
        <v>0</v>
      </c>
      <c r="DM112" s="416">
        <f>-Izmaksas!DM366</f>
        <v>0</v>
      </c>
      <c r="DN112" s="416">
        <f>-Izmaksas!DN366</f>
        <v>0</v>
      </c>
      <c r="DO112" s="416">
        <f>-Izmaksas!DO366</f>
        <v>0</v>
      </c>
      <c r="DP112" s="416">
        <f>-Izmaksas!DP366</f>
        <v>0</v>
      </c>
      <c r="DQ112" s="416">
        <f>-Izmaksas!DQ366</f>
        <v>0</v>
      </c>
      <c r="DR112" s="416">
        <f>-Izmaksas!DR366</f>
        <v>0</v>
      </c>
      <c r="DS112" s="416">
        <f>-Izmaksas!DS366</f>
        <v>0</v>
      </c>
      <c r="DT112" s="416">
        <f>-Izmaksas!DT366</f>
        <v>0</v>
      </c>
      <c r="DU112" s="416">
        <f>-Izmaksas!DU366</f>
        <v>0</v>
      </c>
    </row>
    <row r="113" spans="1:125" ht="11.25" customHeight="1">
      <c r="A113" s="383" t="s">
        <v>245</v>
      </c>
      <c r="B113" s="389" t="s">
        <v>638</v>
      </c>
      <c r="D113" s="397">
        <f t="shared" si="100"/>
        <v>-56739.340891669774</v>
      </c>
      <c r="E113" s="478">
        <f>-Izmaksas!E367*(1+'IIA Jūtīguma analīze'!$C$11)</f>
        <v>-7832.18</v>
      </c>
      <c r="F113" s="478">
        <f>-Izmaksas!F367*(1+'IIA Jūtīguma analīze'!$C$11)</f>
        <v>-7832.18</v>
      </c>
      <c r="G113" s="478">
        <f>-Izmaksas!G367*(1+'IIA Jūtīguma analīze'!$C$11)</f>
        <v>-7832.18</v>
      </c>
      <c r="H113" s="478">
        <f>-Izmaksas!H367*(1+'IIA Jūtīguma analīze'!$C$11)</f>
        <v>-7832.18</v>
      </c>
      <c r="I113" s="478">
        <f>-Izmaksas!I367*(1+'IIA Jūtīguma analīze'!$C$11)</f>
        <v>-7832.18</v>
      </c>
      <c r="J113" s="478">
        <f>-Izmaksas!J367*(1+'IIA Jūtīguma analīze'!$C$11)</f>
        <v>-1958.0450000000001</v>
      </c>
      <c r="K113" s="478">
        <f>-Izmaksas!K367*(1+'IIA Jūtīguma analīze'!$C$11)</f>
        <v>-1958.0450000000001</v>
      </c>
      <c r="L113" s="478">
        <f>-Izmaksas!L367*(1+'IIA Jūtīguma analīze'!$C$11)</f>
        <v>-1958.0450000000001</v>
      </c>
      <c r="M113" s="478">
        <f>-Izmaksas!M367*(1+'IIA Jūtīguma analīze'!$C$11)</f>
        <v>-1958.0450000000001</v>
      </c>
      <c r="N113" s="478">
        <f>-Izmaksas!N367*(1+'IIA Jūtīguma analīze'!$C$11)</f>
        <v>-1958.0450000000001</v>
      </c>
      <c r="O113" s="478">
        <f>-Izmaksas!O367*(1+'IIA Jūtīguma analīze'!$C$11)</f>
        <v>-1958.0450000000001</v>
      </c>
      <c r="P113" s="478">
        <f>-Izmaksas!P367*(1+'IIA Jūtīguma analīze'!$C$11)</f>
        <v>-1958.0450000000001</v>
      </c>
      <c r="Q113" s="478">
        <f>-Izmaksas!Q367*(1+'IIA Jūtīguma analīze'!$C$11)</f>
        <v>-1958.0450000000001</v>
      </c>
      <c r="R113" s="478">
        <f>-Izmaksas!R367*(1+'IIA Jūtīguma analīze'!$C$11)</f>
        <v>-1958.0450000000001</v>
      </c>
      <c r="S113" s="478">
        <f>-Izmaksas!S367*(1+'IIA Jūtīguma analīze'!$C$11)</f>
        <v>-1958.0450000000001</v>
      </c>
      <c r="T113" s="478">
        <f>-Izmaksas!T367*(1+'IIA Jūtīguma analīze'!$C$11)</f>
        <v>-1958.0450000000001</v>
      </c>
      <c r="U113" s="478">
        <f>-Izmaksas!U367*(1+'IIA Jūtīguma analīze'!$C$11)</f>
        <v>-1958.0450000000001</v>
      </c>
      <c r="V113" s="478">
        <f>-Izmaksas!V367*(1+'IIA Jūtīguma analīze'!$C$11)</f>
        <v>-1958.0450000000001</v>
      </c>
      <c r="W113" s="478">
        <f>-Izmaksas!W367*(1+'IIA Jūtīguma analīze'!$C$11)</f>
        <v>-1958.0450000000001</v>
      </c>
      <c r="X113" s="478">
        <f>-Izmaksas!X367*(1+'IIA Jūtīguma analīze'!$C$11)</f>
        <v>-1958.0450000000001</v>
      </c>
      <c r="Y113" s="478">
        <f>-Izmaksas!Y367*(1+'IIA Jūtīguma analīze'!$C$11)</f>
        <v>-1958.0450000000001</v>
      </c>
      <c r="Z113" s="478">
        <f>-Izmaksas!Z367*(1+'IIA Jūtīguma analīze'!$C$11)</f>
        <v>-1958.0450000000001</v>
      </c>
      <c r="AA113" s="478">
        <f>-Izmaksas!AA367*(1+'IIA Jūtīguma analīze'!$C$11)</f>
        <v>-1958.0450000000001</v>
      </c>
      <c r="AB113" s="478">
        <f>-Izmaksas!AB367*(1+'IIA Jūtīguma analīze'!$C$11)</f>
        <v>-1958.0450000000001</v>
      </c>
      <c r="AC113" s="478">
        <f>-Izmaksas!AC367*(1+'IIA Jūtīguma analīze'!$C$11)</f>
        <v>-1958.0450000000001</v>
      </c>
      <c r="AD113" s="478">
        <f>-Izmaksas!AD367*(1+'IIA Jūtīguma analīze'!$C$11)</f>
        <v>0</v>
      </c>
      <c r="AE113" s="478">
        <f>-Izmaksas!AE367*(1+'IIA Jūtīguma analīze'!$C$11)</f>
        <v>0</v>
      </c>
      <c r="AF113" s="478">
        <f>-Izmaksas!AF367*(1+'IIA Jūtīguma analīze'!$C$11)</f>
        <v>0</v>
      </c>
      <c r="AG113" s="478">
        <f>-Izmaksas!AG367*(1+'IIA Jūtīguma analīze'!$C$11)</f>
        <v>0</v>
      </c>
      <c r="AH113" s="478">
        <f>-Izmaksas!AH367*(1+'IIA Jūtīguma analīze'!$C$11)</f>
        <v>0</v>
      </c>
      <c r="AI113" s="478">
        <f>-Izmaksas!AI367*(1+'IIA Jūtīguma analīze'!$C$11)</f>
        <v>0</v>
      </c>
      <c r="AJ113" s="478">
        <f>-Izmaksas!AJ367*(1+'IIA Jūtīguma analīze'!$C$11)</f>
        <v>0</v>
      </c>
      <c r="AK113" s="478">
        <f>-Izmaksas!AK367*(1+'IIA Jūtīguma analīze'!$C$11)</f>
        <v>0</v>
      </c>
      <c r="AL113" s="478">
        <f>-Izmaksas!AL367*(1+'IIA Jūtīguma analīze'!$C$11)</f>
        <v>0</v>
      </c>
      <c r="AM113" s="478">
        <f>-Izmaksas!AM367*(1+'IIA Jūtīguma analīze'!$C$11)</f>
        <v>0</v>
      </c>
      <c r="AN113" s="478">
        <f>-Izmaksas!AN367*(1+'IIA Jūtīguma analīze'!$C$11)</f>
        <v>0</v>
      </c>
      <c r="AO113" s="478">
        <f>-Izmaksas!AO367*(1+'IIA Jūtīguma analīze'!$C$11)</f>
        <v>0</v>
      </c>
      <c r="AP113" s="478">
        <f>-Izmaksas!AP367*(1+'IIA Jūtīguma analīze'!$C$11)</f>
        <v>0</v>
      </c>
      <c r="AQ113" s="478">
        <f>-Izmaksas!AQ367*(1+'IIA Jūtīguma analīze'!$C$11)</f>
        <v>0</v>
      </c>
      <c r="AR113" s="478">
        <f>-Izmaksas!AR367*(1+'IIA Jūtīguma analīze'!$C$11)</f>
        <v>0</v>
      </c>
      <c r="AS113" s="478">
        <f>-Izmaksas!AS367*(1+'IIA Jūtīguma analīze'!$C$11)</f>
        <v>0</v>
      </c>
      <c r="AT113" s="478">
        <f>-Izmaksas!AT367*(1+'IIA Jūtīguma analīze'!$C$11)</f>
        <v>0</v>
      </c>
      <c r="AU113" s="478">
        <f>-Izmaksas!AU367*(1+'IIA Jūtīguma analīze'!$C$11)</f>
        <v>0</v>
      </c>
      <c r="AV113" s="478">
        <f>-Izmaksas!AV367*(1+'IIA Jūtīguma analīze'!$C$11)</f>
        <v>0</v>
      </c>
      <c r="AW113" s="478">
        <f>-Izmaksas!AW367*(1+'IIA Jūtīguma analīze'!$C$11)</f>
        <v>0</v>
      </c>
      <c r="AX113" s="478">
        <f>-Izmaksas!AX367*(1+'IIA Jūtīguma analīze'!$C$11)</f>
        <v>0</v>
      </c>
      <c r="AY113" s="478">
        <f>-Izmaksas!AY367*(1+'IIA Jūtīguma analīze'!$C$11)</f>
        <v>0</v>
      </c>
      <c r="AZ113" s="478">
        <f>-Izmaksas!AZ367*(1+'IIA Jūtīguma analīze'!$C$11)</f>
        <v>0</v>
      </c>
      <c r="BA113" s="478">
        <f>-Izmaksas!BA367*(1+'IIA Jūtīguma analīze'!$C$11)</f>
        <v>0</v>
      </c>
      <c r="BB113" s="478">
        <f>-Izmaksas!BB367*(1+'IIA Jūtīguma analīze'!$C$11)</f>
        <v>0</v>
      </c>
      <c r="BC113" s="478">
        <f>-Izmaksas!BC367*(1+'IIA Jūtīguma analīze'!$C$11)</f>
        <v>0</v>
      </c>
      <c r="BD113" s="478">
        <f>-Izmaksas!BD367*(1+'IIA Jūtīguma analīze'!$C$11)</f>
        <v>0</v>
      </c>
      <c r="BE113" s="478">
        <f>-Izmaksas!BE367*(1+'IIA Jūtīguma analīze'!$C$11)</f>
        <v>0</v>
      </c>
      <c r="BF113" s="478">
        <f>-Izmaksas!BF367*(1+'IIA Jūtīguma analīze'!$C$11)</f>
        <v>0</v>
      </c>
      <c r="BG113" s="478">
        <f>-Izmaksas!BG367*(1+'IIA Jūtīguma analīze'!$C$11)</f>
        <v>0</v>
      </c>
      <c r="BH113" s="478">
        <f>-Izmaksas!BH367*(1+'IIA Jūtīguma analīze'!$C$11)</f>
        <v>0</v>
      </c>
      <c r="BI113" s="478">
        <f>-Izmaksas!BI367*(1+'IIA Jūtīguma analīze'!$C$11)</f>
        <v>0</v>
      </c>
      <c r="BJ113" s="478">
        <f>-Izmaksas!BJ367*(1+'IIA Jūtīguma analīze'!$C$11)</f>
        <v>0</v>
      </c>
      <c r="BK113" s="478">
        <f>-Izmaksas!BK367*(1+'IIA Jūtīguma analīze'!$C$11)</f>
        <v>0</v>
      </c>
      <c r="BL113" s="478">
        <f>-Izmaksas!BL367*(1+'IIA Jūtīguma analīze'!$C$11)</f>
        <v>0</v>
      </c>
      <c r="BM113" s="478">
        <f>-Izmaksas!BM367*(1+'IIA Jūtīguma analīze'!$C$11)</f>
        <v>0</v>
      </c>
      <c r="BN113" s="478">
        <f>-Izmaksas!BN367*(1+'IIA Jūtīguma analīze'!$C$11)</f>
        <v>0</v>
      </c>
      <c r="BO113" s="478">
        <f>-Izmaksas!BO367*(1+'IIA Jūtīguma analīze'!$C$11)</f>
        <v>0</v>
      </c>
      <c r="BP113" s="478">
        <f>-Izmaksas!BP367*(1+'IIA Jūtīguma analīze'!$C$11)</f>
        <v>0</v>
      </c>
      <c r="BQ113" s="478">
        <f>-Izmaksas!BQ367*(1+'IIA Jūtīguma analīze'!$C$11)</f>
        <v>0</v>
      </c>
      <c r="BR113" s="478">
        <f>-Izmaksas!BR367*(1+'IIA Jūtīguma analīze'!$C$11)</f>
        <v>0</v>
      </c>
      <c r="BS113" s="478">
        <f>-Izmaksas!BS367*(1+'IIA Jūtīguma analīze'!$C$11)</f>
        <v>0</v>
      </c>
      <c r="BT113" s="478">
        <f>-Izmaksas!BT367*(1+'IIA Jūtīguma analīze'!$C$11)</f>
        <v>0</v>
      </c>
      <c r="BU113" s="478">
        <f>-Izmaksas!BU367*(1+'IIA Jūtīguma analīze'!$C$11)</f>
        <v>0</v>
      </c>
      <c r="BV113" s="478">
        <f>-Izmaksas!BV367*(1+'IIA Jūtīguma analīze'!$C$11)</f>
        <v>0</v>
      </c>
      <c r="BW113" s="478">
        <f>-Izmaksas!BW367*(1+'IIA Jūtīguma analīze'!$C$11)</f>
        <v>0</v>
      </c>
      <c r="BX113" s="478">
        <f>-Izmaksas!BX367*(1+'IIA Jūtīguma analīze'!$C$11)</f>
        <v>0</v>
      </c>
      <c r="BY113" s="478">
        <f>-Izmaksas!BY367*(1+'IIA Jūtīguma analīze'!$C$11)</f>
        <v>0</v>
      </c>
      <c r="BZ113" s="478">
        <f>-Izmaksas!BZ367*(1+'IIA Jūtīguma analīze'!$C$11)</f>
        <v>0</v>
      </c>
      <c r="CA113" s="478">
        <f>-Izmaksas!CA367*(1+'IIA Jūtīguma analīze'!$C$11)</f>
        <v>0</v>
      </c>
      <c r="CB113" s="478">
        <f>-Izmaksas!CB367*(1+'IIA Jūtīguma analīze'!$C$11)</f>
        <v>0</v>
      </c>
      <c r="CC113" s="478">
        <f>-Izmaksas!CC367*(1+'IIA Jūtīguma analīze'!$C$11)</f>
        <v>0</v>
      </c>
      <c r="CD113" s="478">
        <f>-Izmaksas!CD367*(1+'IIA Jūtīguma analīze'!$C$11)</f>
        <v>0</v>
      </c>
      <c r="CE113" s="478">
        <f>-Izmaksas!CE367*(1+'IIA Jūtīguma analīze'!$C$11)</f>
        <v>0</v>
      </c>
      <c r="CF113" s="478">
        <f>-Izmaksas!CF367*(1+'IIA Jūtīguma analīze'!$C$11)</f>
        <v>0</v>
      </c>
      <c r="CG113" s="478">
        <f>-Izmaksas!CG367*(1+'IIA Jūtīguma analīze'!$C$11)</f>
        <v>0</v>
      </c>
      <c r="CH113" s="478">
        <f>-Izmaksas!CH367*(1+'IIA Jūtīguma analīze'!$C$11)</f>
        <v>0</v>
      </c>
      <c r="CI113" s="478">
        <f>-Izmaksas!CI367*(1+'IIA Jūtīguma analīze'!$C$11)</f>
        <v>0</v>
      </c>
      <c r="CJ113" s="478">
        <f>-Izmaksas!CJ367*(1+'IIA Jūtīguma analīze'!$C$11)</f>
        <v>0</v>
      </c>
      <c r="CK113" s="478">
        <f>-Izmaksas!CK367*(1+'IIA Jūtīguma analīze'!$C$11)</f>
        <v>0</v>
      </c>
      <c r="CL113" s="478">
        <f>-Izmaksas!CL367*(1+'IIA Jūtīguma analīze'!$C$11)</f>
        <v>0</v>
      </c>
      <c r="CM113" s="478">
        <f>-Izmaksas!CM367*(1+'IIA Jūtīguma analīze'!$C$11)</f>
        <v>0</v>
      </c>
      <c r="CN113" s="478">
        <f>-Izmaksas!CN367*(1+'IIA Jūtīguma analīze'!$C$11)</f>
        <v>0</v>
      </c>
      <c r="CO113" s="478">
        <f>-Izmaksas!CO367*(1+'IIA Jūtīguma analīze'!$C$11)</f>
        <v>0</v>
      </c>
      <c r="CP113" s="478">
        <f>-Izmaksas!CP367*(1+'IIA Jūtīguma analīze'!$C$11)</f>
        <v>0</v>
      </c>
      <c r="CQ113" s="478">
        <f>-Izmaksas!CQ367*(1+'IIA Jūtīguma analīze'!$C$11)</f>
        <v>0</v>
      </c>
      <c r="CR113" s="478">
        <f>-Izmaksas!CR367*(1+'IIA Jūtīguma analīze'!$C$11)</f>
        <v>0</v>
      </c>
      <c r="CS113" s="478">
        <f>-Izmaksas!CS367*(1+'IIA Jūtīguma analīze'!$C$11)</f>
        <v>0</v>
      </c>
      <c r="CT113" s="478">
        <f>-Izmaksas!CT367*(1+'IIA Jūtīguma analīze'!$C$11)</f>
        <v>0</v>
      </c>
      <c r="CU113" s="478">
        <f>-Izmaksas!CU367*(1+'IIA Jūtīguma analīze'!$C$11)</f>
        <v>0</v>
      </c>
      <c r="CV113" s="478">
        <f>-Izmaksas!CV367*(1+'IIA Jūtīguma analīze'!$C$11)</f>
        <v>0</v>
      </c>
      <c r="CW113" s="478">
        <f>-Izmaksas!CW367*(1+'IIA Jūtīguma analīze'!$C$11)</f>
        <v>0</v>
      </c>
      <c r="CX113" s="478">
        <f>-Izmaksas!CX367*(1+'IIA Jūtīguma analīze'!$C$11)</f>
        <v>0</v>
      </c>
      <c r="CY113" s="478">
        <f>-Izmaksas!CY367*(1+'IIA Jūtīguma analīze'!$C$11)</f>
        <v>0</v>
      </c>
      <c r="CZ113" s="478">
        <f>-Izmaksas!CZ367*(1+'IIA Jūtīguma analīze'!$C$11)</f>
        <v>0</v>
      </c>
      <c r="DA113" s="478">
        <f>-Izmaksas!DA367*(1+'IIA Jūtīguma analīze'!$C$11)</f>
        <v>0</v>
      </c>
      <c r="DB113" s="478">
        <f>-Izmaksas!DB367*(1+'IIA Jūtīguma analīze'!$C$11)</f>
        <v>0</v>
      </c>
      <c r="DC113" s="478">
        <f>-Izmaksas!DC367*(1+'IIA Jūtīguma analīze'!$C$11)</f>
        <v>0</v>
      </c>
      <c r="DD113" s="478">
        <f>-Izmaksas!DD367*(1+'IIA Jūtīguma analīze'!$C$11)</f>
        <v>0</v>
      </c>
      <c r="DE113" s="478">
        <f>-Izmaksas!DE367*(1+'IIA Jūtīguma analīze'!$C$11)</f>
        <v>0</v>
      </c>
      <c r="DF113" s="478">
        <f>-Izmaksas!DF367*(1+'IIA Jūtīguma analīze'!$C$11)</f>
        <v>0</v>
      </c>
      <c r="DG113" s="478">
        <f>-Izmaksas!DG367*(1+'IIA Jūtīguma analīze'!$C$11)</f>
        <v>0</v>
      </c>
      <c r="DH113" s="478">
        <f>-Izmaksas!DH367*(1+'IIA Jūtīguma analīze'!$C$11)</f>
        <v>0</v>
      </c>
      <c r="DI113" s="478">
        <f>-Izmaksas!DI367*(1+'IIA Jūtīguma analīze'!$C$11)</f>
        <v>0</v>
      </c>
      <c r="DJ113" s="478">
        <f>-Izmaksas!DJ367*(1+'IIA Jūtīguma analīze'!$C$11)</f>
        <v>0</v>
      </c>
      <c r="DK113" s="478">
        <f>-Izmaksas!DK367*(1+'IIA Jūtīguma analīze'!$C$11)</f>
        <v>0</v>
      </c>
      <c r="DL113" s="478">
        <f>-Izmaksas!DL367*(1+'IIA Jūtīguma analīze'!$C$11)</f>
        <v>0</v>
      </c>
      <c r="DM113" s="478">
        <f>-Izmaksas!DM367*(1+'IIA Jūtīguma analīze'!$C$11)</f>
        <v>0</v>
      </c>
      <c r="DN113" s="478">
        <f>-Izmaksas!DN367*(1+'IIA Jūtīguma analīze'!$C$11)</f>
        <v>0</v>
      </c>
      <c r="DO113" s="478">
        <f>-Izmaksas!DO367*(1+'IIA Jūtīguma analīze'!$C$11)</f>
        <v>0</v>
      </c>
      <c r="DP113" s="478">
        <f>-Izmaksas!DP367*(1+'IIA Jūtīguma analīze'!$C$11)</f>
        <v>0</v>
      </c>
      <c r="DQ113" s="478">
        <f>-Izmaksas!DQ367*(1+'IIA Jūtīguma analīze'!$C$11)</f>
        <v>0</v>
      </c>
      <c r="DR113" s="478">
        <f>-Izmaksas!DR367*(1+'IIA Jūtīguma analīze'!$C$11)</f>
        <v>0</v>
      </c>
      <c r="DS113" s="478">
        <f>-Izmaksas!DS367*(1+'IIA Jūtīguma analīze'!$C$11)</f>
        <v>0</v>
      </c>
      <c r="DT113" s="478">
        <f>-Izmaksas!DT367*(1+'IIA Jūtīguma analīze'!$C$11)</f>
        <v>0</v>
      </c>
      <c r="DU113" s="478">
        <f>-Izmaksas!DU367*(1+'IIA Jūtīguma analīze'!$C$11)</f>
        <v>0</v>
      </c>
    </row>
    <row r="114" spans="1:125" ht="11.25" customHeight="1">
      <c r="A114" s="383" t="s">
        <v>220</v>
      </c>
      <c r="B114" s="389" t="s">
        <v>638</v>
      </c>
      <c r="D114" s="397">
        <f t="shared" si="100"/>
        <v>-1283236.2966736141</v>
      </c>
      <c r="E114" s="416">
        <f>-'IIA Finansēšana'!E64</f>
        <v>0</v>
      </c>
      <c r="F114" s="416">
        <f>-'IIA Finansēšana'!F64</f>
        <v>0</v>
      </c>
      <c r="G114" s="416">
        <f>-'IIA Finansēšana'!G64</f>
        <v>0</v>
      </c>
      <c r="H114" s="416">
        <f>-'IIA Finansēšana'!H64</f>
        <v>0</v>
      </c>
      <c r="I114" s="416">
        <f>-'IIA Finansēšana'!I64</f>
        <v>0</v>
      </c>
      <c r="J114" s="416">
        <f>-'IIA Finansēšana'!J64</f>
        <v>-99407.056985767078</v>
      </c>
      <c r="K114" s="416">
        <f>-'IIA Finansēšana'!K64</f>
        <v>-98013.571508944791</v>
      </c>
      <c r="L114" s="416">
        <f>-'IIA Finansēšana'!L64</f>
        <v>-96606.017302014065</v>
      </c>
      <c r="M114" s="416">
        <f>-'IIA Finansēšana'!M64</f>
        <v>-95184.252326058719</v>
      </c>
      <c r="N114" s="416">
        <f>-'IIA Finansēšana'!N64</f>
        <v>-93748.133108127367</v>
      </c>
      <c r="O114" s="416">
        <f>-'IIA Finansēšana'!O64</f>
        <v>-92297.514726755369</v>
      </c>
      <c r="P114" s="416">
        <f>-'IIA Finansēšana'!P64</f>
        <v>-90832.250797340486</v>
      </c>
      <c r="Q114" s="416">
        <f>-'IIA Finansēšana'!Q64</f>
        <v>-89352.193457370944</v>
      </c>
      <c r="R114" s="416">
        <f>-'IIA Finansēšana'!R64</f>
        <v>-87857.193351504407</v>
      </c>
      <c r="S114" s="416">
        <f>-'IIA Finansēšana'!S64</f>
        <v>-86347.099616496169</v>
      </c>
      <c r="T114" s="416">
        <f>-'IIA Finansēšana'!T64</f>
        <v>-84821.759865975269</v>
      </c>
      <c r="U114" s="416">
        <f>-'IIA Finansēšana'!U64</f>
        <v>-83281.020175066995</v>
      </c>
      <c r="V114" s="416">
        <f>-'IIA Finansēšana'!V64</f>
        <v>-81724.725064859929</v>
      </c>
      <c r="W114" s="416">
        <f>-'IIA Finansēšana'!W64</f>
        <v>-80152.717486716327</v>
      </c>
      <c r="X114" s="416">
        <f>-'IIA Finansēšana'!X64</f>
        <v>-78564.838806424086</v>
      </c>
      <c r="Y114" s="416">
        <f>-'IIA Finansēšana'!Y64</f>
        <v>-76960.928788188568</v>
      </c>
      <c r="Z114" s="416">
        <f>-'IIA Finansēšana'!Z64</f>
        <v>-75340.825578463016</v>
      </c>
      <c r="AA114" s="416">
        <f>-'IIA Finansēšana'!AA64</f>
        <v>-73704.365689615544</v>
      </c>
      <c r="AB114" s="416">
        <f>-'IIA Finansēšana'!AB64</f>
        <v>-72051.383983431311</v>
      </c>
      <c r="AC114" s="416">
        <f>-'IIA Finansēšana'!AC64</f>
        <v>-70381.713654448147</v>
      </c>
      <c r="AD114" s="416">
        <f>-'IIA Finansēšana'!AD64</f>
        <v>-68695.186213123845</v>
      </c>
      <c r="AE114" s="416">
        <f>-'IIA Finansēšana'!AE64</f>
        <v>-66991.631468833613</v>
      </c>
      <c r="AF114" s="416">
        <f>-'IIA Finansēšana'!AF64</f>
        <v>-65270.877512695828</v>
      </c>
      <c r="AG114" s="416">
        <f>-'IIA Finansēšana'!AG64</f>
        <v>-63532.750700224344</v>
      </c>
      <c r="AH114" s="416">
        <f>-'IIA Finansēšana'!AH64</f>
        <v>-61777.075633805747</v>
      </c>
      <c r="AI114" s="416">
        <f>-'IIA Finansēšana'!AI64</f>
        <v>-60003.675144999623</v>
      </c>
      <c r="AJ114" s="416">
        <f>-'IIA Finansēšana'!AJ64</f>
        <v>-58212.370276660185</v>
      </c>
      <c r="AK114" s="416">
        <f>-'IIA Finansēšana'!AK64</f>
        <v>-56402.980264877369</v>
      </c>
      <c r="AL114" s="416">
        <f>-'IIA Finansēšana'!AL64</f>
        <v>-54575.322520735601</v>
      </c>
      <c r="AM114" s="416">
        <f>-'IIA Finansēšana'!AM64</f>
        <v>-52729.212611888426</v>
      </c>
      <c r="AN114" s="416">
        <f>-'IIA Finansēšana'!AN64</f>
        <v>-50864.464243947077</v>
      </c>
      <c r="AO114" s="416">
        <f>-'IIA Finansēšana'!AO64</f>
        <v>-48980.889241681165</v>
      </c>
      <c r="AP114" s="416">
        <f>-'IIA Finansēšana'!AP64</f>
        <v>-47078.297530029588</v>
      </c>
      <c r="AQ114" s="416">
        <f>-'IIA Finansēšana'!AQ64</f>
        <v>-45156.497114919686</v>
      </c>
      <c r="AR114" s="416">
        <f>-'IIA Finansēšana'!AR64</f>
        <v>-43215.294063892739</v>
      </c>
      <c r="AS114" s="416">
        <f>-'IIA Finansēšana'!AS64</f>
        <v>-41254.492486533927</v>
      </c>
      <c r="AT114" s="416">
        <f>-'IIA Finansēšana'!AT64</f>
        <v>-39273.89451470464</v>
      </c>
      <c r="AU114" s="416">
        <f>-'IIA Finansēšana'!AU64</f>
        <v>-37273.300282575219</v>
      </c>
      <c r="AV114" s="416">
        <f>-'IIA Finansēšana'!AV64</f>
        <v>-35252.507906456172</v>
      </c>
      <c r="AW114" s="416">
        <f>-'IIA Finansēšana'!AW64</f>
        <v>-33211.313464425642</v>
      </c>
      <c r="AX114" s="416">
        <f>-'IIA Finansēšana'!AX64</f>
        <v>-31149.510975751353</v>
      </c>
      <c r="AY114" s="416">
        <f>-'IIA Finansēšana'!AY64</f>
        <v>-29066.892380104633</v>
      </c>
      <c r="AZ114" s="416">
        <f>-'IIA Finansēšana'!AZ64</f>
        <v>-26963.247516564697</v>
      </c>
      <c r="BA114" s="416">
        <f>-'IIA Finansēšana'!BA64</f>
        <v>-24838.364102410924</v>
      </c>
      <c r="BB114" s="416">
        <f>-'IIA Finansēšana'!BB64</f>
        <v>-22692.027711700986</v>
      </c>
      <c r="BC114" s="416">
        <f>-'IIA Finansēšana'!BC64</f>
        <v>-20524.021753632751</v>
      </c>
      <c r="BD114" s="416">
        <f>-'IIA Finansēšana'!BD64</f>
        <v>-18334.12745068768</v>
      </c>
      <c r="BE114" s="416">
        <f>-'IIA Finansēšana'!BE64</f>
        <v>-16122.123816553602</v>
      </c>
      <c r="BF114" s="416">
        <f>-'IIA Finansēšana'!BF64</f>
        <v>-13887.787633824557</v>
      </c>
      <c r="BG114" s="416">
        <f>-'IIA Finansēšana'!BG64</f>
        <v>-11630.893431475522</v>
      </c>
      <c r="BH114" s="416">
        <f>-'IIA Finansēšana'!BH64</f>
        <v>-9351.213462109703</v>
      </c>
      <c r="BI114" s="416">
        <f>-'IIA Finansēšana'!BI64</f>
        <v>-7048.5176789761281</v>
      </c>
      <c r="BJ114" s="416">
        <f>-'IIA Finansēšana'!BJ64</f>
        <v>-4722.573712755192</v>
      </c>
      <c r="BK114" s="416">
        <f>-'IIA Finansēšana'!BK64</f>
        <v>-2373.1468481098459</v>
      </c>
      <c r="BL114" s="416">
        <f>-'IIA Finansēšana'!BL64</f>
        <v>0</v>
      </c>
      <c r="BM114" s="416">
        <f>-'IIA Finansēšana'!BM64</f>
        <v>0</v>
      </c>
      <c r="BN114" s="416">
        <f>-'IIA Finansēšana'!BN64</f>
        <v>0</v>
      </c>
      <c r="BO114" s="416">
        <f>-'IIA Finansēšana'!BO64</f>
        <v>0</v>
      </c>
      <c r="BP114" s="416">
        <f>-'IIA Finansēšana'!BP64</f>
        <v>0</v>
      </c>
      <c r="BQ114" s="416">
        <f>-'IIA Finansēšana'!BQ64</f>
        <v>0</v>
      </c>
      <c r="BR114" s="416">
        <f>-'IIA Finansēšana'!BR64</f>
        <v>0</v>
      </c>
      <c r="BS114" s="416">
        <f>-'IIA Finansēšana'!BS64</f>
        <v>0</v>
      </c>
      <c r="BT114" s="416">
        <f>-'IIA Finansēšana'!BT64</f>
        <v>0</v>
      </c>
      <c r="BU114" s="416">
        <f>-'IIA Finansēšana'!BU64</f>
        <v>0</v>
      </c>
      <c r="BV114" s="416">
        <f>-'IIA Finansēšana'!BV64</f>
        <v>0</v>
      </c>
      <c r="BW114" s="416">
        <f>-'IIA Finansēšana'!BW64</f>
        <v>0</v>
      </c>
      <c r="BX114" s="416">
        <f>-'IIA Finansēšana'!BX64</f>
        <v>0</v>
      </c>
      <c r="BY114" s="416">
        <f>-'IIA Finansēšana'!BY64</f>
        <v>0</v>
      </c>
      <c r="BZ114" s="416">
        <f>-'IIA Finansēšana'!BZ64</f>
        <v>0</v>
      </c>
      <c r="CA114" s="416">
        <f>-'IIA Finansēšana'!CA64</f>
        <v>0</v>
      </c>
      <c r="CB114" s="416">
        <f>-'IIA Finansēšana'!CB64</f>
        <v>0</v>
      </c>
      <c r="CC114" s="416">
        <f>-'IIA Finansēšana'!CC64</f>
        <v>0</v>
      </c>
      <c r="CD114" s="416">
        <f>-'IIA Finansēšana'!CD64</f>
        <v>0</v>
      </c>
      <c r="CE114" s="416">
        <f>-'IIA Finansēšana'!CE64</f>
        <v>0</v>
      </c>
      <c r="CF114" s="416">
        <f>-'IIA Finansēšana'!CF64</f>
        <v>0</v>
      </c>
      <c r="CG114" s="416">
        <f>-'IIA Finansēšana'!CG64</f>
        <v>0</v>
      </c>
      <c r="CH114" s="416">
        <f>-'IIA Finansēšana'!CH64</f>
        <v>0</v>
      </c>
      <c r="CI114" s="416">
        <f>-'IIA Finansēšana'!CI64</f>
        <v>0</v>
      </c>
      <c r="CJ114" s="416">
        <f>-'IIA Finansēšana'!CJ64</f>
        <v>0</v>
      </c>
      <c r="CK114" s="416">
        <f>-'IIA Finansēšana'!CK64</f>
        <v>0</v>
      </c>
      <c r="CL114" s="416">
        <f>-'IIA Finansēšana'!CL64</f>
        <v>0</v>
      </c>
      <c r="CM114" s="416">
        <f>-'IIA Finansēšana'!CM64</f>
        <v>0</v>
      </c>
      <c r="CN114" s="416">
        <f>-'IIA Finansēšana'!CN64</f>
        <v>0</v>
      </c>
      <c r="CO114" s="416">
        <f>-'IIA Finansēšana'!CO64</f>
        <v>0</v>
      </c>
      <c r="CP114" s="416">
        <f>-'IIA Finansēšana'!CP64</f>
        <v>0</v>
      </c>
      <c r="CQ114" s="416">
        <f>-'IIA Finansēšana'!CQ64</f>
        <v>0</v>
      </c>
      <c r="CR114" s="416">
        <f>-'IIA Finansēšana'!CR64</f>
        <v>0</v>
      </c>
      <c r="CS114" s="416">
        <f>-'IIA Finansēšana'!CS64</f>
        <v>0</v>
      </c>
      <c r="CT114" s="416">
        <f>-'IIA Finansēšana'!CT64</f>
        <v>0</v>
      </c>
      <c r="CU114" s="416">
        <f>-'IIA Finansēšana'!CU64</f>
        <v>0</v>
      </c>
      <c r="CV114" s="416">
        <f>-'IIA Finansēšana'!CV64</f>
        <v>0</v>
      </c>
      <c r="CW114" s="416">
        <f>-'IIA Finansēšana'!CW64</f>
        <v>0</v>
      </c>
      <c r="CX114" s="416">
        <f>-'IIA Finansēšana'!CX64</f>
        <v>0</v>
      </c>
      <c r="CY114" s="416">
        <f>-'IIA Finansēšana'!CY64</f>
        <v>0</v>
      </c>
      <c r="CZ114" s="416">
        <f>-'IIA Finansēšana'!CZ64</f>
        <v>0</v>
      </c>
      <c r="DA114" s="416">
        <f>-'IIA Finansēšana'!DA64</f>
        <v>0</v>
      </c>
      <c r="DB114" s="416">
        <f>-'IIA Finansēšana'!DB64</f>
        <v>0</v>
      </c>
      <c r="DC114" s="416">
        <f>-'IIA Finansēšana'!DC64</f>
        <v>0</v>
      </c>
      <c r="DD114" s="416">
        <f>-'IIA Finansēšana'!DD64</f>
        <v>0</v>
      </c>
      <c r="DE114" s="416">
        <f>-'IIA Finansēšana'!DE64</f>
        <v>0</v>
      </c>
      <c r="DF114" s="416">
        <f>-'IIA Finansēšana'!DF64</f>
        <v>0</v>
      </c>
      <c r="DG114" s="416">
        <f>-'IIA Finansēšana'!DG64</f>
        <v>0</v>
      </c>
      <c r="DH114" s="416">
        <f>-'IIA Finansēšana'!DH64</f>
        <v>0</v>
      </c>
      <c r="DI114" s="416">
        <f>-'IIA Finansēšana'!DI64</f>
        <v>0</v>
      </c>
      <c r="DJ114" s="416">
        <f>-'IIA Finansēšana'!DJ64</f>
        <v>0</v>
      </c>
      <c r="DK114" s="416">
        <f>-'IIA Finansēšana'!DK64</f>
        <v>0</v>
      </c>
      <c r="DL114" s="416">
        <f>-'IIA Finansēšana'!DL64</f>
        <v>0</v>
      </c>
      <c r="DM114" s="416">
        <f>-'IIA Finansēšana'!DM64</f>
        <v>0</v>
      </c>
      <c r="DN114" s="416">
        <f>-'IIA Finansēšana'!DN64</f>
        <v>0</v>
      </c>
      <c r="DO114" s="416">
        <f>-'IIA Finansēšana'!DO64</f>
        <v>0</v>
      </c>
      <c r="DP114" s="416">
        <f>-'IIA Finansēšana'!DP64</f>
        <v>0</v>
      </c>
      <c r="DQ114" s="416">
        <f>-'IIA Finansēšana'!DQ64</f>
        <v>0</v>
      </c>
      <c r="DR114" s="416">
        <f>-'IIA Finansēšana'!DR64</f>
        <v>0</v>
      </c>
      <c r="DS114" s="416">
        <f>-'IIA Finansēšana'!DS64</f>
        <v>0</v>
      </c>
      <c r="DT114" s="416">
        <f>-'IIA Finansēšana'!DT64</f>
        <v>0</v>
      </c>
      <c r="DU114" s="416">
        <f>-'IIA Finansēšana'!DU64</f>
        <v>0</v>
      </c>
    </row>
    <row r="115" spans="1:125" ht="11.25" customHeight="1">
      <c r="A115" s="383" t="s">
        <v>643</v>
      </c>
      <c r="B115" s="389" t="s">
        <v>638</v>
      </c>
      <c r="D115" s="397">
        <f t="shared" si="100"/>
        <v>-3008685.1600962016</v>
      </c>
      <c r="E115" s="416">
        <f>-'IIA Finansēšana'!E61</f>
        <v>0</v>
      </c>
      <c r="F115" s="416">
        <f>-'IIA Finansēšana'!F61</f>
        <v>0</v>
      </c>
      <c r="G115" s="416">
        <f>-'IIA Finansēšana'!G61</f>
        <v>0</v>
      </c>
      <c r="H115" s="416">
        <f>-'IIA Finansēšana'!H61</f>
        <v>0</v>
      </c>
      <c r="I115" s="416">
        <f>-'IIA Finansēšana'!I61</f>
        <v>0</v>
      </c>
      <c r="J115" s="416">
        <f>-'IIA Finansēšana'!J61</f>
        <v>-138022.53360096877</v>
      </c>
      <c r="K115" s="416">
        <f>-'IIA Finansēšana'!K61</f>
        <v>-139416.01907779108</v>
      </c>
      <c r="L115" s="416">
        <f>-'IIA Finansēšana'!L61</f>
        <v>-140823.57328472179</v>
      </c>
      <c r="M115" s="416">
        <f>-'IIA Finansēšana'!M61</f>
        <v>-142245.33826067715</v>
      </c>
      <c r="N115" s="416">
        <f>-'IIA Finansēšana'!N61</f>
        <v>-143681.45747860853</v>
      </c>
      <c r="O115" s="416">
        <f>-'IIA Finansēšana'!O61</f>
        <v>-145132.07585998051</v>
      </c>
      <c r="P115" s="416">
        <f>-'IIA Finansēšana'!P61</f>
        <v>-146597.3397893954</v>
      </c>
      <c r="Q115" s="416">
        <f>-'IIA Finansēšana'!Q61</f>
        <v>-148077.39712936489</v>
      </c>
      <c r="R115" s="416">
        <f>-'IIA Finansēšana'!R61</f>
        <v>-149572.39723523144</v>
      </c>
      <c r="S115" s="416">
        <f>-'IIA Finansēšana'!S61</f>
        <v>-151082.49097023971</v>
      </c>
      <c r="T115" s="416">
        <f>-'IIA Finansēšana'!T61</f>
        <v>-152607.8307207606</v>
      </c>
      <c r="U115" s="416">
        <f>-'IIA Finansēšana'!U61</f>
        <v>-154148.57041166889</v>
      </c>
      <c r="V115" s="416">
        <f>-'IIA Finansēšana'!V61</f>
        <v>-155704.86552187597</v>
      </c>
      <c r="W115" s="416">
        <f>-'IIA Finansēšana'!W61</f>
        <v>-157276.87310001953</v>
      </c>
      <c r="X115" s="416">
        <f>-'IIA Finansēšana'!X61</f>
        <v>-158864.75178031178</v>
      </c>
      <c r="Y115" s="416">
        <f>-'IIA Finansēšana'!Y61</f>
        <v>-160468.66179854731</v>
      </c>
      <c r="Z115" s="416">
        <f>-'IIA Finansēšana'!Z61</f>
        <v>-162088.76500827284</v>
      </c>
      <c r="AA115" s="416">
        <f>-'IIA Finansēšana'!AA61</f>
        <v>-163725.22489712032</v>
      </c>
      <c r="AB115" s="416">
        <f>-'IIA Finansēšana'!AB61</f>
        <v>-165378.2066033046</v>
      </c>
      <c r="AC115" s="416">
        <f>-'IIA Finansēšana'!AC61</f>
        <v>-167047.87693228776</v>
      </c>
      <c r="AD115" s="416">
        <f>-'IIA Finansēšana'!AD61</f>
        <v>-168734.40437361205</v>
      </c>
      <c r="AE115" s="416">
        <f>-'IIA Finansēšana'!AE61</f>
        <v>-170437.9591179023</v>
      </c>
      <c r="AF115" s="416">
        <f>-'IIA Finansēšana'!AF61</f>
        <v>-172158.7130740401</v>
      </c>
      <c r="AG115" s="416">
        <f>-'IIA Finansēšana'!AG61</f>
        <v>-173896.83988651156</v>
      </c>
      <c r="AH115" s="416">
        <f>-'IIA Finansēšana'!AH61</f>
        <v>-175652.51495293016</v>
      </c>
      <c r="AI115" s="416">
        <f>-'IIA Finansēšana'!AI61</f>
        <v>-177425.91544173626</v>
      </c>
      <c r="AJ115" s="416">
        <f>-'IIA Finansēšana'!AJ61</f>
        <v>-179217.22031007573</v>
      </c>
      <c r="AK115" s="416">
        <f>-'IIA Finansēšana'!AK61</f>
        <v>-181026.61032185855</v>
      </c>
      <c r="AL115" s="416">
        <f>-'IIA Finansēšana'!AL61</f>
        <v>-182854.26806600031</v>
      </c>
      <c r="AM115" s="416">
        <f>-'IIA Finansēšana'!AM61</f>
        <v>-184700.37797484748</v>
      </c>
      <c r="AN115" s="416">
        <f>-'IIA Finansēšana'!AN61</f>
        <v>-186565.1263427888</v>
      </c>
      <c r="AO115" s="416">
        <f>-'IIA Finansēšana'!AO61</f>
        <v>-188448.70134505475</v>
      </c>
      <c r="AP115" s="416">
        <f>-'IIA Finansēšana'!AP61</f>
        <v>-190351.29305670629</v>
      </c>
      <c r="AQ115" s="416">
        <f>-'IIA Finansēšana'!AQ61</f>
        <v>-192273.09347181619</v>
      </c>
      <c r="AR115" s="416">
        <f>-'IIA Finansēšana'!AR61</f>
        <v>-194214.29652284316</v>
      </c>
      <c r="AS115" s="416">
        <f>-'IIA Finansēšana'!AS61</f>
        <v>-196175.09810020198</v>
      </c>
      <c r="AT115" s="416">
        <f>-'IIA Finansēšana'!AT61</f>
        <v>-198155.69607203125</v>
      </c>
      <c r="AU115" s="416">
        <f>-'IIA Finansēšana'!AU61</f>
        <v>-200156.29030416065</v>
      </c>
      <c r="AV115" s="416">
        <f>-'IIA Finansēšana'!AV61</f>
        <v>-202177.08268027971</v>
      </c>
      <c r="AW115" s="416">
        <f>-'IIA Finansēšana'!AW61</f>
        <v>-204218.27712231022</v>
      </c>
      <c r="AX115" s="416">
        <f>-'IIA Finansēšana'!AX61</f>
        <v>-206280.07961098451</v>
      </c>
      <c r="AY115" s="416">
        <f>-'IIA Finansēšana'!AY61</f>
        <v>-208362.69820663129</v>
      </c>
      <c r="AZ115" s="416">
        <f>-'IIA Finansēšana'!AZ61</f>
        <v>-210466.34307017119</v>
      </c>
      <c r="BA115" s="416">
        <f>-'IIA Finansēšana'!BA61</f>
        <v>-212591.22648432493</v>
      </c>
      <c r="BB115" s="416">
        <f>-'IIA Finansēšana'!BB61</f>
        <v>-214737.56287503487</v>
      </c>
      <c r="BC115" s="416">
        <f>-'IIA Finansēšana'!BC61</f>
        <v>-216905.56883310317</v>
      </c>
      <c r="BD115" s="416">
        <f>-'IIA Finansēšana'!BD61</f>
        <v>-219095.46313604823</v>
      </c>
      <c r="BE115" s="416">
        <f>-'IIA Finansēšana'!BE61</f>
        <v>-221307.46677018228</v>
      </c>
      <c r="BF115" s="416">
        <f>-'IIA Finansēšana'!BF61</f>
        <v>-223541.80295291136</v>
      </c>
      <c r="BG115" s="416">
        <f>-'IIA Finansēšana'!BG61</f>
        <v>-225798.69715526039</v>
      </c>
      <c r="BH115" s="416">
        <f>-'IIA Finansēšana'!BH61</f>
        <v>-228078.37712462619</v>
      </c>
      <c r="BI115" s="416">
        <f>-'IIA Finansēšana'!BI61</f>
        <v>-230381.07290775978</v>
      </c>
      <c r="BJ115" s="416">
        <f>-'IIA Finansēšana'!BJ61</f>
        <v>-232707.0168739807</v>
      </c>
      <c r="BK115" s="416">
        <f>-'IIA Finansēšana'!BK61</f>
        <v>-235056.44373862603</v>
      </c>
      <c r="BL115" s="416">
        <f>-'IIA Finansēšana'!BL61</f>
        <v>0</v>
      </c>
      <c r="BM115" s="416">
        <f>-'IIA Finansēšana'!BM61</f>
        <v>0</v>
      </c>
      <c r="BN115" s="416">
        <f>-'IIA Finansēšana'!BN61</f>
        <v>0</v>
      </c>
      <c r="BO115" s="416">
        <f>-'IIA Finansēšana'!BO61</f>
        <v>0</v>
      </c>
      <c r="BP115" s="416">
        <f>-'IIA Finansēšana'!BP61</f>
        <v>0</v>
      </c>
      <c r="BQ115" s="416">
        <f>-'IIA Finansēšana'!BQ61</f>
        <v>0</v>
      </c>
      <c r="BR115" s="416">
        <f>-'IIA Finansēšana'!BR61</f>
        <v>0</v>
      </c>
      <c r="BS115" s="416">
        <f>-'IIA Finansēšana'!BS61</f>
        <v>0</v>
      </c>
      <c r="BT115" s="416">
        <f>-'IIA Finansēšana'!BT61</f>
        <v>0</v>
      </c>
      <c r="BU115" s="416">
        <f>-'IIA Finansēšana'!BU61</f>
        <v>0</v>
      </c>
      <c r="BV115" s="416">
        <f>-'IIA Finansēšana'!BV61</f>
        <v>0</v>
      </c>
      <c r="BW115" s="416">
        <f>-'IIA Finansēšana'!BW61</f>
        <v>0</v>
      </c>
      <c r="BX115" s="416">
        <f>-'IIA Finansēšana'!BX61</f>
        <v>0</v>
      </c>
      <c r="BY115" s="416">
        <f>-'IIA Finansēšana'!BY61</f>
        <v>0</v>
      </c>
      <c r="BZ115" s="416">
        <f>-'IIA Finansēšana'!BZ61</f>
        <v>0</v>
      </c>
      <c r="CA115" s="416">
        <f>-'IIA Finansēšana'!CA61</f>
        <v>0</v>
      </c>
      <c r="CB115" s="416">
        <f>-'IIA Finansēšana'!CB61</f>
        <v>0</v>
      </c>
      <c r="CC115" s="416">
        <f>-'IIA Finansēšana'!CC61</f>
        <v>0</v>
      </c>
      <c r="CD115" s="416">
        <f>-'IIA Finansēšana'!CD61</f>
        <v>0</v>
      </c>
      <c r="CE115" s="416">
        <f>-'IIA Finansēšana'!CE61</f>
        <v>0</v>
      </c>
      <c r="CF115" s="416">
        <f>-'IIA Finansēšana'!CF61</f>
        <v>0</v>
      </c>
      <c r="CG115" s="416">
        <f>-'IIA Finansēšana'!CG61</f>
        <v>0</v>
      </c>
      <c r="CH115" s="416">
        <f>-'IIA Finansēšana'!CH61</f>
        <v>0</v>
      </c>
      <c r="CI115" s="416">
        <f>-'IIA Finansēšana'!CI61</f>
        <v>0</v>
      </c>
      <c r="CJ115" s="416">
        <f>-'IIA Finansēšana'!CJ61</f>
        <v>0</v>
      </c>
      <c r="CK115" s="416">
        <f>-'IIA Finansēšana'!CK61</f>
        <v>0</v>
      </c>
      <c r="CL115" s="416">
        <f>-'IIA Finansēšana'!CL61</f>
        <v>0</v>
      </c>
      <c r="CM115" s="416">
        <f>-'IIA Finansēšana'!CM61</f>
        <v>0</v>
      </c>
      <c r="CN115" s="416">
        <f>-'IIA Finansēšana'!CN61</f>
        <v>0</v>
      </c>
      <c r="CO115" s="416">
        <f>-'IIA Finansēšana'!CO61</f>
        <v>0</v>
      </c>
      <c r="CP115" s="416">
        <f>-'IIA Finansēšana'!CP61</f>
        <v>0</v>
      </c>
      <c r="CQ115" s="416">
        <f>-'IIA Finansēšana'!CQ61</f>
        <v>0</v>
      </c>
      <c r="CR115" s="416">
        <f>-'IIA Finansēšana'!CR61</f>
        <v>0</v>
      </c>
      <c r="CS115" s="416">
        <f>-'IIA Finansēšana'!CS61</f>
        <v>0</v>
      </c>
      <c r="CT115" s="416">
        <f>-'IIA Finansēšana'!CT61</f>
        <v>0</v>
      </c>
      <c r="CU115" s="416">
        <f>-'IIA Finansēšana'!CU61</f>
        <v>0</v>
      </c>
      <c r="CV115" s="416">
        <f>-'IIA Finansēšana'!CV61</f>
        <v>0</v>
      </c>
      <c r="CW115" s="416">
        <f>-'IIA Finansēšana'!CW61</f>
        <v>0</v>
      </c>
      <c r="CX115" s="416">
        <f>-'IIA Finansēšana'!CX61</f>
        <v>0</v>
      </c>
      <c r="CY115" s="416">
        <f>-'IIA Finansēšana'!CY61</f>
        <v>0</v>
      </c>
      <c r="CZ115" s="416">
        <f>-'IIA Finansēšana'!CZ61</f>
        <v>0</v>
      </c>
      <c r="DA115" s="416">
        <f>-'IIA Finansēšana'!DA61</f>
        <v>0</v>
      </c>
      <c r="DB115" s="416">
        <f>-'IIA Finansēšana'!DB61</f>
        <v>0</v>
      </c>
      <c r="DC115" s="416">
        <f>-'IIA Finansēšana'!DC61</f>
        <v>0</v>
      </c>
      <c r="DD115" s="416">
        <f>-'IIA Finansēšana'!DD61</f>
        <v>0</v>
      </c>
      <c r="DE115" s="416">
        <f>-'IIA Finansēšana'!DE61</f>
        <v>0</v>
      </c>
      <c r="DF115" s="416">
        <f>-'IIA Finansēšana'!DF61</f>
        <v>0</v>
      </c>
      <c r="DG115" s="416">
        <f>-'IIA Finansēšana'!DG61</f>
        <v>0</v>
      </c>
      <c r="DH115" s="416">
        <f>-'IIA Finansēšana'!DH61</f>
        <v>0</v>
      </c>
      <c r="DI115" s="416">
        <f>-'IIA Finansēšana'!DI61</f>
        <v>0</v>
      </c>
      <c r="DJ115" s="416">
        <f>-'IIA Finansēšana'!DJ61</f>
        <v>0</v>
      </c>
      <c r="DK115" s="416">
        <f>-'IIA Finansēšana'!DK61</f>
        <v>0</v>
      </c>
      <c r="DL115" s="416">
        <f>-'IIA Finansēšana'!DL61</f>
        <v>0</v>
      </c>
      <c r="DM115" s="416">
        <f>-'IIA Finansēšana'!DM61</f>
        <v>0</v>
      </c>
      <c r="DN115" s="416">
        <f>-'IIA Finansēšana'!DN61</f>
        <v>0</v>
      </c>
      <c r="DO115" s="416">
        <f>-'IIA Finansēšana'!DO61</f>
        <v>0</v>
      </c>
      <c r="DP115" s="416">
        <f>-'IIA Finansēšana'!DP61</f>
        <v>0</v>
      </c>
      <c r="DQ115" s="416">
        <f>-'IIA Finansēšana'!DQ61</f>
        <v>0</v>
      </c>
      <c r="DR115" s="416">
        <f>-'IIA Finansēšana'!DR61</f>
        <v>0</v>
      </c>
      <c r="DS115" s="416">
        <f>-'IIA Finansēšana'!DS61</f>
        <v>0</v>
      </c>
      <c r="DT115" s="416">
        <f>-'IIA Finansēšana'!DT61</f>
        <v>0</v>
      </c>
      <c r="DU115" s="416">
        <f>-'IIA Finansēšana'!DU61</f>
        <v>0</v>
      </c>
    </row>
    <row r="116" spans="1:125" ht="11.25" customHeight="1">
      <c r="A116" s="383" t="s">
        <v>644</v>
      </c>
      <c r="B116" s="389" t="s">
        <v>638</v>
      </c>
      <c r="D116" s="397">
        <f t="shared" si="100"/>
        <v>0</v>
      </c>
      <c r="E116" s="416">
        <f>-'IIA Finansēšana'!E9</f>
        <v>0</v>
      </c>
      <c r="F116" s="416">
        <f>-'IIA Finansēšana'!F9</f>
        <v>0</v>
      </c>
      <c r="G116" s="416">
        <f>-'IIA Finansēšana'!G9</f>
        <v>0</v>
      </c>
      <c r="H116" s="416">
        <f>-'IIA Finansēšana'!H9</f>
        <v>0</v>
      </c>
      <c r="I116" s="416">
        <f>-'IIA Finansēšana'!I9</f>
        <v>0</v>
      </c>
      <c r="J116" s="416">
        <f>-'IIA Finansēšana'!J9</f>
        <v>0</v>
      </c>
      <c r="K116" s="416">
        <f>-'IIA Finansēšana'!K9</f>
        <v>0</v>
      </c>
      <c r="L116" s="416">
        <f>-'IIA Finansēšana'!L9</f>
        <v>0</v>
      </c>
      <c r="M116" s="416">
        <f>-'IIA Finansēšana'!M9</f>
        <v>0</v>
      </c>
      <c r="N116" s="416">
        <f>-'IIA Finansēšana'!N9</f>
        <v>0</v>
      </c>
      <c r="O116" s="416">
        <f>-'IIA Finansēšana'!O9</f>
        <v>0</v>
      </c>
      <c r="P116" s="416">
        <f>-'IIA Finansēšana'!P9</f>
        <v>0</v>
      </c>
      <c r="Q116" s="416">
        <f>-'IIA Finansēšana'!Q9</f>
        <v>0</v>
      </c>
      <c r="R116" s="416">
        <f>-'IIA Finansēšana'!R9</f>
        <v>0</v>
      </c>
      <c r="S116" s="416">
        <f>-'IIA Finansēšana'!S9</f>
        <v>0</v>
      </c>
      <c r="T116" s="416">
        <f>-'IIA Finansēšana'!T9</f>
        <v>0</v>
      </c>
      <c r="U116" s="416">
        <f>-'IIA Finansēšana'!U9</f>
        <v>0</v>
      </c>
      <c r="V116" s="416">
        <f>-'IIA Finansēšana'!V9</f>
        <v>0</v>
      </c>
      <c r="W116" s="416">
        <f>-'IIA Finansēšana'!W9</f>
        <v>0</v>
      </c>
      <c r="X116" s="416">
        <f>-'IIA Finansēšana'!X9</f>
        <v>0</v>
      </c>
      <c r="Y116" s="416">
        <f>-'IIA Finansēšana'!Y9</f>
        <v>0</v>
      </c>
      <c r="Z116" s="416">
        <f>-'IIA Finansēšana'!Z9</f>
        <v>0</v>
      </c>
      <c r="AA116" s="416">
        <f>-'IIA Finansēšana'!AA9</f>
        <v>0</v>
      </c>
      <c r="AB116" s="416">
        <f>-'IIA Finansēšana'!AB9</f>
        <v>0</v>
      </c>
      <c r="AC116" s="416">
        <f>-'IIA Finansēšana'!AC9</f>
        <v>0</v>
      </c>
      <c r="AD116" s="416">
        <f>-'IIA Finansēšana'!AD9</f>
        <v>0</v>
      </c>
      <c r="AE116" s="416">
        <f>-'IIA Finansēšana'!AE9</f>
        <v>0</v>
      </c>
      <c r="AF116" s="416">
        <f>-'IIA Finansēšana'!AF9</f>
        <v>0</v>
      </c>
      <c r="AG116" s="416">
        <f>-'IIA Finansēšana'!AG9</f>
        <v>0</v>
      </c>
      <c r="AH116" s="416">
        <f>-'IIA Finansēšana'!AH9</f>
        <v>0</v>
      </c>
      <c r="AI116" s="416">
        <f>-'IIA Finansēšana'!AI9</f>
        <v>0</v>
      </c>
      <c r="AJ116" s="416">
        <f>-'IIA Finansēšana'!AJ9</f>
        <v>0</v>
      </c>
      <c r="AK116" s="416">
        <f>-'IIA Finansēšana'!AK9</f>
        <v>0</v>
      </c>
      <c r="AL116" s="416">
        <f>-'IIA Finansēšana'!AL9</f>
        <v>0</v>
      </c>
      <c r="AM116" s="416">
        <f>-'IIA Finansēšana'!AM9</f>
        <v>0</v>
      </c>
      <c r="AN116" s="416">
        <f>-'IIA Finansēšana'!AN9</f>
        <v>0</v>
      </c>
      <c r="AO116" s="416">
        <f>-'IIA Finansēšana'!AO9</f>
        <v>0</v>
      </c>
      <c r="AP116" s="416">
        <f>-'IIA Finansēšana'!AP9</f>
        <v>0</v>
      </c>
      <c r="AQ116" s="416">
        <f>-'IIA Finansēšana'!AQ9</f>
        <v>0</v>
      </c>
      <c r="AR116" s="416">
        <f>-'IIA Finansēšana'!AR9</f>
        <v>0</v>
      </c>
      <c r="AS116" s="416">
        <f>-'IIA Finansēšana'!AS9</f>
        <v>0</v>
      </c>
      <c r="AT116" s="416">
        <f>-'IIA Finansēšana'!AT9</f>
        <v>0</v>
      </c>
      <c r="AU116" s="416">
        <f>-'IIA Finansēšana'!AU9</f>
        <v>0</v>
      </c>
      <c r="AV116" s="416">
        <f>-'IIA Finansēšana'!AV9</f>
        <v>0</v>
      </c>
      <c r="AW116" s="416">
        <f>-'IIA Finansēšana'!AW9</f>
        <v>0</v>
      </c>
      <c r="AX116" s="416">
        <f>-'IIA Finansēšana'!AX9</f>
        <v>0</v>
      </c>
      <c r="AY116" s="416">
        <f>-'IIA Finansēšana'!AY9</f>
        <v>0</v>
      </c>
      <c r="AZ116" s="416">
        <f>-'IIA Finansēšana'!AZ9</f>
        <v>0</v>
      </c>
      <c r="BA116" s="416">
        <f>-'IIA Finansēšana'!BA9</f>
        <v>0</v>
      </c>
      <c r="BB116" s="416">
        <f>-'IIA Finansēšana'!BB9</f>
        <v>0</v>
      </c>
      <c r="BC116" s="416">
        <f>-'IIA Finansēšana'!BC9</f>
        <v>0</v>
      </c>
      <c r="BD116" s="416">
        <f>-'IIA Finansēšana'!BD9</f>
        <v>0</v>
      </c>
      <c r="BE116" s="416">
        <f>-'IIA Finansēšana'!BE9</f>
        <v>0</v>
      </c>
      <c r="BF116" s="416">
        <f>-'IIA Finansēšana'!BF9</f>
        <v>0</v>
      </c>
      <c r="BG116" s="416">
        <f>-'IIA Finansēšana'!BG9</f>
        <v>0</v>
      </c>
      <c r="BH116" s="416">
        <f>-'IIA Finansēšana'!BH9</f>
        <v>0</v>
      </c>
      <c r="BI116" s="416">
        <f>-'IIA Finansēšana'!BI9</f>
        <v>0</v>
      </c>
      <c r="BJ116" s="416">
        <f>-'IIA Finansēšana'!BJ9</f>
        <v>0</v>
      </c>
      <c r="BK116" s="416">
        <f>-'IIA Finansēšana'!BK9</f>
        <v>0</v>
      </c>
      <c r="BL116" s="416">
        <f>-'IIA Finansēšana'!BL9</f>
        <v>0</v>
      </c>
      <c r="BM116" s="416">
        <f>-'IIA Finansēšana'!BM9</f>
        <v>0</v>
      </c>
      <c r="BN116" s="416">
        <f>-'IIA Finansēšana'!BN9</f>
        <v>0</v>
      </c>
      <c r="BO116" s="416">
        <f>-'IIA Finansēšana'!BO9</f>
        <v>0</v>
      </c>
      <c r="BP116" s="416">
        <f>-'IIA Finansēšana'!BP9</f>
        <v>0</v>
      </c>
      <c r="BQ116" s="416">
        <f>-'IIA Finansēšana'!BQ9</f>
        <v>0</v>
      </c>
      <c r="BR116" s="416">
        <f>-'IIA Finansēšana'!BR9</f>
        <v>0</v>
      </c>
      <c r="BS116" s="416">
        <f>-'IIA Finansēšana'!BS9</f>
        <v>0</v>
      </c>
      <c r="BT116" s="416">
        <f>-'IIA Finansēšana'!BT9</f>
        <v>0</v>
      </c>
      <c r="BU116" s="416">
        <f>-'IIA Finansēšana'!BU9</f>
        <v>0</v>
      </c>
      <c r="BV116" s="416">
        <f>-'IIA Finansēšana'!BV9</f>
        <v>0</v>
      </c>
      <c r="BW116" s="416">
        <f>-'IIA Finansēšana'!BW9</f>
        <v>0</v>
      </c>
      <c r="BX116" s="416">
        <f>-'IIA Finansēšana'!BX9</f>
        <v>0</v>
      </c>
      <c r="BY116" s="416">
        <f>-'IIA Finansēšana'!BY9</f>
        <v>0</v>
      </c>
      <c r="BZ116" s="416">
        <f>-'IIA Finansēšana'!BZ9</f>
        <v>0</v>
      </c>
      <c r="CA116" s="416">
        <f>-'IIA Finansēšana'!CA9</f>
        <v>0</v>
      </c>
      <c r="CB116" s="416">
        <f>-'IIA Finansēšana'!CB9</f>
        <v>0</v>
      </c>
      <c r="CC116" s="416">
        <f>-'IIA Finansēšana'!CC9</f>
        <v>0</v>
      </c>
      <c r="CD116" s="416">
        <f>-'IIA Finansēšana'!CD9</f>
        <v>0</v>
      </c>
      <c r="CE116" s="416">
        <f>-'IIA Finansēšana'!CE9</f>
        <v>0</v>
      </c>
      <c r="CF116" s="416">
        <f>-'IIA Finansēšana'!CF9</f>
        <v>0</v>
      </c>
      <c r="CG116" s="416">
        <f>-'IIA Finansēšana'!CG9</f>
        <v>0</v>
      </c>
      <c r="CH116" s="416">
        <f>-'IIA Finansēšana'!CH9</f>
        <v>0</v>
      </c>
      <c r="CI116" s="416">
        <f>-'IIA Finansēšana'!CI9</f>
        <v>0</v>
      </c>
      <c r="CJ116" s="416">
        <f>-'IIA Finansēšana'!CJ9</f>
        <v>0</v>
      </c>
      <c r="CK116" s="416">
        <f>-'IIA Finansēšana'!CK9</f>
        <v>0</v>
      </c>
      <c r="CL116" s="416">
        <f>-'IIA Finansēšana'!CL9</f>
        <v>0</v>
      </c>
      <c r="CM116" s="416">
        <f>-'IIA Finansēšana'!CM9</f>
        <v>0</v>
      </c>
      <c r="CN116" s="416">
        <f>-'IIA Finansēšana'!CN9</f>
        <v>0</v>
      </c>
      <c r="CO116" s="416">
        <f>-'IIA Finansēšana'!CO9</f>
        <v>0</v>
      </c>
      <c r="CP116" s="416">
        <f>-'IIA Finansēšana'!CP9</f>
        <v>0</v>
      </c>
      <c r="CQ116" s="416">
        <f>-'IIA Finansēšana'!CQ9</f>
        <v>0</v>
      </c>
      <c r="CR116" s="416">
        <f>-'IIA Finansēšana'!CR9</f>
        <v>0</v>
      </c>
      <c r="CS116" s="416">
        <f>-'IIA Finansēšana'!CS9</f>
        <v>0</v>
      </c>
      <c r="CT116" s="416">
        <f>-'IIA Finansēšana'!CT9</f>
        <v>0</v>
      </c>
      <c r="CU116" s="416">
        <f>-'IIA Finansēšana'!CU9</f>
        <v>0</v>
      </c>
      <c r="CV116" s="416">
        <f>-'IIA Finansēšana'!CV9</f>
        <v>0</v>
      </c>
      <c r="CW116" s="416">
        <f>-'IIA Finansēšana'!CW9</f>
        <v>0</v>
      </c>
      <c r="CX116" s="416">
        <f>-'IIA Finansēšana'!CX9</f>
        <v>0</v>
      </c>
      <c r="CY116" s="416">
        <f>-'IIA Finansēšana'!CY9</f>
        <v>0</v>
      </c>
      <c r="CZ116" s="416">
        <f>-'IIA Finansēšana'!CZ9</f>
        <v>0</v>
      </c>
      <c r="DA116" s="416">
        <f>-'IIA Finansēšana'!DA9</f>
        <v>0</v>
      </c>
      <c r="DB116" s="416">
        <f>-'IIA Finansēšana'!DB9</f>
        <v>0</v>
      </c>
      <c r="DC116" s="416">
        <f>-'IIA Finansēšana'!DC9</f>
        <v>0</v>
      </c>
      <c r="DD116" s="416">
        <f>-'IIA Finansēšana'!DD9</f>
        <v>0</v>
      </c>
      <c r="DE116" s="416">
        <f>-'IIA Finansēšana'!DE9</f>
        <v>0</v>
      </c>
      <c r="DF116" s="416">
        <f>-'IIA Finansēšana'!DF9</f>
        <v>0</v>
      </c>
      <c r="DG116" s="416">
        <f>-'IIA Finansēšana'!DG9</f>
        <v>0</v>
      </c>
      <c r="DH116" s="416">
        <f>-'IIA Finansēšana'!DH9</f>
        <v>0</v>
      </c>
      <c r="DI116" s="416">
        <f>-'IIA Finansēšana'!DI9</f>
        <v>0</v>
      </c>
      <c r="DJ116" s="416">
        <f>-'IIA Finansēšana'!DJ9</f>
        <v>0</v>
      </c>
      <c r="DK116" s="416">
        <f>-'IIA Finansēšana'!DK9</f>
        <v>0</v>
      </c>
      <c r="DL116" s="416">
        <f>-'IIA Finansēšana'!DL9</f>
        <v>0</v>
      </c>
      <c r="DM116" s="416">
        <f>-'IIA Finansēšana'!DM9</f>
        <v>0</v>
      </c>
      <c r="DN116" s="416">
        <f>-'IIA Finansēšana'!DN9</f>
        <v>0</v>
      </c>
      <c r="DO116" s="416">
        <f>-'IIA Finansēšana'!DO9</f>
        <v>0</v>
      </c>
      <c r="DP116" s="416">
        <f>-'IIA Finansēšana'!DP9</f>
        <v>0</v>
      </c>
      <c r="DQ116" s="416">
        <f>-'IIA Finansēšana'!DQ9</f>
        <v>0</v>
      </c>
      <c r="DR116" s="416">
        <f>-'IIA Finansēšana'!DR9</f>
        <v>0</v>
      </c>
      <c r="DS116" s="416">
        <f>-'IIA Finansēšana'!DS9</f>
        <v>0</v>
      </c>
      <c r="DT116" s="416">
        <f>-'IIA Finansēšana'!DT9</f>
        <v>0</v>
      </c>
      <c r="DU116" s="416">
        <f>-'IIA Finansēšana'!DU9</f>
        <v>0</v>
      </c>
    </row>
    <row r="117" spans="1:125" s="275" customFormat="1" ht="11.25" customHeight="1">
      <c r="A117" s="385" t="s">
        <v>637</v>
      </c>
      <c r="B117" s="385" t="s">
        <v>638</v>
      </c>
      <c r="D117" s="446">
        <f t="shared" si="100"/>
        <v>-7950307.0425766679</v>
      </c>
      <c r="E117" s="448">
        <f t="shared" ref="E117:AJ117" si="107">SUM(E110:E116)</f>
        <v>-242687.8</v>
      </c>
      <c r="F117" s="448">
        <f t="shared" si="107"/>
        <v>-242687.8</v>
      </c>
      <c r="G117" s="448">
        <f t="shared" si="107"/>
        <v>-242687.8</v>
      </c>
      <c r="H117" s="448">
        <f t="shared" si="107"/>
        <v>-242687.8</v>
      </c>
      <c r="I117" s="448">
        <f t="shared" si="107"/>
        <v>-242687.8</v>
      </c>
      <c r="J117" s="448">
        <f t="shared" si="107"/>
        <v>-474243.25558673585</v>
      </c>
      <c r="K117" s="448">
        <f t="shared" si="107"/>
        <v>-366830.04308673588</v>
      </c>
      <c r="L117" s="448">
        <f t="shared" si="107"/>
        <v>-366830.04308673588</v>
      </c>
      <c r="M117" s="448">
        <f t="shared" si="107"/>
        <v>-366830.04308673588</v>
      </c>
      <c r="N117" s="448">
        <f t="shared" si="107"/>
        <v>-366830.04308673588</v>
      </c>
      <c r="O117" s="448">
        <f t="shared" si="107"/>
        <v>-366830.04308673588</v>
      </c>
      <c r="P117" s="448">
        <f t="shared" si="107"/>
        <v>-366830.04308673588</v>
      </c>
      <c r="Q117" s="448">
        <f t="shared" si="107"/>
        <v>-366830.04308673582</v>
      </c>
      <c r="R117" s="448">
        <f t="shared" si="107"/>
        <v>-366830.04308673588</v>
      </c>
      <c r="S117" s="448">
        <f t="shared" si="107"/>
        <v>-366830.04308673588</v>
      </c>
      <c r="T117" s="448">
        <f t="shared" si="107"/>
        <v>-366830.04308673588</v>
      </c>
      <c r="U117" s="448">
        <f t="shared" si="107"/>
        <v>-366830.04308673588</v>
      </c>
      <c r="V117" s="448">
        <f t="shared" si="107"/>
        <v>-366830.04308673588</v>
      </c>
      <c r="W117" s="448">
        <f t="shared" si="107"/>
        <v>-366830.04308673588</v>
      </c>
      <c r="X117" s="448">
        <f t="shared" si="107"/>
        <v>-366830.04308673588</v>
      </c>
      <c r="Y117" s="448">
        <f t="shared" si="107"/>
        <v>-366830.04308673588</v>
      </c>
      <c r="Z117" s="448">
        <f t="shared" si="107"/>
        <v>-366830.04308673588</v>
      </c>
      <c r="AA117" s="448">
        <f t="shared" si="107"/>
        <v>-366830.04308673588</v>
      </c>
      <c r="AB117" s="448">
        <f t="shared" si="107"/>
        <v>-366830.04308673588</v>
      </c>
      <c r="AC117" s="448">
        <f t="shared" si="107"/>
        <v>-366830.04308673588</v>
      </c>
      <c r="AD117" s="448">
        <f t="shared" si="107"/>
        <v>-387064.59296173591</v>
      </c>
      <c r="AE117" s="448">
        <f t="shared" si="107"/>
        <v>-387064.59296173591</v>
      </c>
      <c r="AF117" s="448">
        <f t="shared" si="107"/>
        <v>-387064.59296173591</v>
      </c>
      <c r="AG117" s="448">
        <f t="shared" si="107"/>
        <v>-387064.59296173591</v>
      </c>
      <c r="AH117" s="448">
        <f t="shared" si="107"/>
        <v>-387064.59296173591</v>
      </c>
      <c r="AI117" s="448">
        <f t="shared" si="107"/>
        <v>-387064.59296173591</v>
      </c>
      <c r="AJ117" s="448">
        <f t="shared" si="107"/>
        <v>-387064.59296173591</v>
      </c>
      <c r="AK117" s="448">
        <f t="shared" ref="AK117:BP117" si="108">SUM(AK110:AK116)</f>
        <v>-387064.59296173591</v>
      </c>
      <c r="AL117" s="448">
        <f t="shared" si="108"/>
        <v>-387064.59296173591</v>
      </c>
      <c r="AM117" s="448">
        <f t="shared" si="108"/>
        <v>-387064.59296173591</v>
      </c>
      <c r="AN117" s="448">
        <f t="shared" si="108"/>
        <v>-387064.59296173591</v>
      </c>
      <c r="AO117" s="448">
        <f t="shared" si="108"/>
        <v>-387064.59296173591</v>
      </c>
      <c r="AP117" s="448">
        <f t="shared" si="108"/>
        <v>-387064.59296173591</v>
      </c>
      <c r="AQ117" s="448">
        <f t="shared" si="108"/>
        <v>-387064.59296173591</v>
      </c>
      <c r="AR117" s="448">
        <f t="shared" si="108"/>
        <v>-387064.59296173591</v>
      </c>
      <c r="AS117" s="448">
        <f t="shared" si="108"/>
        <v>-387064.59296173591</v>
      </c>
      <c r="AT117" s="448">
        <f t="shared" si="108"/>
        <v>-387064.59296173591</v>
      </c>
      <c r="AU117" s="448">
        <f t="shared" si="108"/>
        <v>-387064.59296173591</v>
      </c>
      <c r="AV117" s="448">
        <f t="shared" si="108"/>
        <v>-387064.59296173591</v>
      </c>
      <c r="AW117" s="448">
        <f t="shared" si="108"/>
        <v>-387064.59296173591</v>
      </c>
      <c r="AX117" s="448">
        <f t="shared" si="108"/>
        <v>-387064.59296173591</v>
      </c>
      <c r="AY117" s="448">
        <f t="shared" si="108"/>
        <v>-387064.59296173591</v>
      </c>
      <c r="AZ117" s="448">
        <f t="shared" si="108"/>
        <v>-387064.59296173591</v>
      </c>
      <c r="BA117" s="448">
        <f t="shared" si="108"/>
        <v>-387064.59296173591</v>
      </c>
      <c r="BB117" s="448">
        <f t="shared" si="108"/>
        <v>-387064.59296173591</v>
      </c>
      <c r="BC117" s="448">
        <f t="shared" si="108"/>
        <v>-387064.59296173591</v>
      </c>
      <c r="BD117" s="448">
        <f t="shared" si="108"/>
        <v>-387064.59296173591</v>
      </c>
      <c r="BE117" s="448">
        <f t="shared" si="108"/>
        <v>-387064.59296173591</v>
      </c>
      <c r="BF117" s="448">
        <f t="shared" si="108"/>
        <v>-387064.59296173591</v>
      </c>
      <c r="BG117" s="448">
        <f t="shared" si="108"/>
        <v>-387064.59296173591</v>
      </c>
      <c r="BH117" s="448">
        <f t="shared" si="108"/>
        <v>-387064.59296173591</v>
      </c>
      <c r="BI117" s="448">
        <f t="shared" si="108"/>
        <v>-387064.59296173591</v>
      </c>
      <c r="BJ117" s="448">
        <f t="shared" si="108"/>
        <v>-387064.59296173591</v>
      </c>
      <c r="BK117" s="448">
        <f t="shared" si="108"/>
        <v>-387064.59296173591</v>
      </c>
      <c r="BL117" s="448">
        <f t="shared" si="108"/>
        <v>-149635.00237500001</v>
      </c>
      <c r="BM117" s="448">
        <f t="shared" si="108"/>
        <v>0</v>
      </c>
      <c r="BN117" s="448">
        <f t="shared" si="108"/>
        <v>0</v>
      </c>
      <c r="BO117" s="448">
        <f t="shared" si="108"/>
        <v>0</v>
      </c>
      <c r="BP117" s="448">
        <f t="shared" si="108"/>
        <v>0</v>
      </c>
      <c r="BQ117" s="448">
        <f t="shared" ref="BQ117:CV117" si="109">SUM(BQ110:BQ116)</f>
        <v>0</v>
      </c>
      <c r="BR117" s="448">
        <f t="shared" si="109"/>
        <v>0</v>
      </c>
      <c r="BS117" s="448">
        <f t="shared" si="109"/>
        <v>0</v>
      </c>
      <c r="BT117" s="448">
        <f t="shared" si="109"/>
        <v>0</v>
      </c>
      <c r="BU117" s="448">
        <f t="shared" si="109"/>
        <v>0</v>
      </c>
      <c r="BV117" s="448">
        <f t="shared" si="109"/>
        <v>0</v>
      </c>
      <c r="BW117" s="448">
        <f t="shared" si="109"/>
        <v>0</v>
      </c>
      <c r="BX117" s="448">
        <f t="shared" si="109"/>
        <v>0</v>
      </c>
      <c r="BY117" s="448">
        <f t="shared" si="109"/>
        <v>0</v>
      </c>
      <c r="BZ117" s="448">
        <f t="shared" si="109"/>
        <v>0</v>
      </c>
      <c r="CA117" s="448">
        <f t="shared" si="109"/>
        <v>0</v>
      </c>
      <c r="CB117" s="448">
        <f t="shared" si="109"/>
        <v>0</v>
      </c>
      <c r="CC117" s="448">
        <f t="shared" si="109"/>
        <v>0</v>
      </c>
      <c r="CD117" s="448">
        <f t="shared" si="109"/>
        <v>0</v>
      </c>
      <c r="CE117" s="448">
        <f t="shared" si="109"/>
        <v>0</v>
      </c>
      <c r="CF117" s="448">
        <f t="shared" si="109"/>
        <v>0</v>
      </c>
      <c r="CG117" s="448">
        <f t="shared" si="109"/>
        <v>0</v>
      </c>
      <c r="CH117" s="448">
        <f t="shared" si="109"/>
        <v>0</v>
      </c>
      <c r="CI117" s="448">
        <f t="shared" si="109"/>
        <v>0</v>
      </c>
      <c r="CJ117" s="448">
        <f t="shared" si="109"/>
        <v>0</v>
      </c>
      <c r="CK117" s="448">
        <f t="shared" si="109"/>
        <v>0</v>
      </c>
      <c r="CL117" s="448">
        <f t="shared" si="109"/>
        <v>0</v>
      </c>
      <c r="CM117" s="448">
        <f t="shared" si="109"/>
        <v>0</v>
      </c>
      <c r="CN117" s="448">
        <f t="shared" si="109"/>
        <v>0</v>
      </c>
      <c r="CO117" s="448">
        <f t="shared" si="109"/>
        <v>0</v>
      </c>
      <c r="CP117" s="448">
        <f t="shared" si="109"/>
        <v>0</v>
      </c>
      <c r="CQ117" s="448">
        <f t="shared" si="109"/>
        <v>0</v>
      </c>
      <c r="CR117" s="448">
        <f t="shared" si="109"/>
        <v>0</v>
      </c>
      <c r="CS117" s="448">
        <f t="shared" si="109"/>
        <v>0</v>
      </c>
      <c r="CT117" s="448">
        <f t="shared" si="109"/>
        <v>0</v>
      </c>
      <c r="CU117" s="448">
        <f t="shared" si="109"/>
        <v>0</v>
      </c>
      <c r="CV117" s="448">
        <f t="shared" si="109"/>
        <v>0</v>
      </c>
      <c r="CW117" s="448">
        <f t="shared" ref="CW117:DU117" si="110">SUM(CW110:CW116)</f>
        <v>0</v>
      </c>
      <c r="CX117" s="448">
        <f t="shared" si="110"/>
        <v>0</v>
      </c>
      <c r="CY117" s="448">
        <f t="shared" si="110"/>
        <v>0</v>
      </c>
      <c r="CZ117" s="448">
        <f t="shared" si="110"/>
        <v>0</v>
      </c>
      <c r="DA117" s="448">
        <f t="shared" si="110"/>
        <v>0</v>
      </c>
      <c r="DB117" s="448">
        <f t="shared" si="110"/>
        <v>0</v>
      </c>
      <c r="DC117" s="448">
        <f t="shared" si="110"/>
        <v>0</v>
      </c>
      <c r="DD117" s="448">
        <f t="shared" si="110"/>
        <v>0</v>
      </c>
      <c r="DE117" s="448">
        <f t="shared" si="110"/>
        <v>0</v>
      </c>
      <c r="DF117" s="448">
        <f t="shared" si="110"/>
        <v>0</v>
      </c>
      <c r="DG117" s="448">
        <f t="shared" si="110"/>
        <v>0</v>
      </c>
      <c r="DH117" s="448">
        <f t="shared" si="110"/>
        <v>0</v>
      </c>
      <c r="DI117" s="448">
        <f t="shared" si="110"/>
        <v>0</v>
      </c>
      <c r="DJ117" s="448">
        <f t="shared" si="110"/>
        <v>0</v>
      </c>
      <c r="DK117" s="448">
        <f t="shared" si="110"/>
        <v>0</v>
      </c>
      <c r="DL117" s="448">
        <f t="shared" si="110"/>
        <v>0</v>
      </c>
      <c r="DM117" s="448">
        <f t="shared" si="110"/>
        <v>0</v>
      </c>
      <c r="DN117" s="448">
        <f t="shared" si="110"/>
        <v>0</v>
      </c>
      <c r="DO117" s="448">
        <f t="shared" si="110"/>
        <v>0</v>
      </c>
      <c r="DP117" s="448">
        <f t="shared" si="110"/>
        <v>0</v>
      </c>
      <c r="DQ117" s="448">
        <f t="shared" si="110"/>
        <v>0</v>
      </c>
      <c r="DR117" s="448">
        <f t="shared" si="110"/>
        <v>0</v>
      </c>
      <c r="DS117" s="448">
        <f t="shared" si="110"/>
        <v>0</v>
      </c>
      <c r="DT117" s="448">
        <f t="shared" si="110"/>
        <v>0</v>
      </c>
      <c r="DU117" s="448">
        <f t="shared" si="110"/>
        <v>0</v>
      </c>
    </row>
    <row r="118" spans="1:125" s="275" customFormat="1" ht="11.25" customHeight="1">
      <c r="A118" s="385" t="s">
        <v>634</v>
      </c>
      <c r="B118" s="385" t="s">
        <v>638</v>
      </c>
      <c r="D118" s="446">
        <f t="shared" si="100"/>
        <v>-7546678.623261204</v>
      </c>
      <c r="E118" s="448">
        <f t="shared" ref="E118:AJ118" si="111">SUM(E109,E117)</f>
        <v>-242687.8</v>
      </c>
      <c r="F118" s="448">
        <f t="shared" si="111"/>
        <v>-242687.8</v>
      </c>
      <c r="G118" s="448">
        <f t="shared" si="111"/>
        <v>-242687.8</v>
      </c>
      <c r="H118" s="448">
        <f t="shared" si="111"/>
        <v>-242687.8</v>
      </c>
      <c r="I118" s="448">
        <f t="shared" si="111"/>
        <v>-242687.8</v>
      </c>
      <c r="J118" s="448">
        <f t="shared" si="111"/>
        <v>-474243.25558673585</v>
      </c>
      <c r="K118" s="448">
        <f t="shared" si="111"/>
        <v>-366830.04308673588</v>
      </c>
      <c r="L118" s="448">
        <f t="shared" si="111"/>
        <v>-366830.04308673588</v>
      </c>
      <c r="M118" s="448">
        <f t="shared" si="111"/>
        <v>-366830.04308673588</v>
      </c>
      <c r="N118" s="448">
        <f t="shared" si="111"/>
        <v>-366830.04308673588</v>
      </c>
      <c r="O118" s="448">
        <f t="shared" si="111"/>
        <v>-366830.04308673588</v>
      </c>
      <c r="P118" s="448">
        <f t="shared" si="111"/>
        <v>-366830.04308673588</v>
      </c>
      <c r="Q118" s="448">
        <f t="shared" si="111"/>
        <v>-366830.04308673582</v>
      </c>
      <c r="R118" s="448">
        <f t="shared" si="111"/>
        <v>-366830.04308673588</v>
      </c>
      <c r="S118" s="448">
        <f t="shared" si="111"/>
        <v>-366830.04308673588</v>
      </c>
      <c r="T118" s="448">
        <f t="shared" si="111"/>
        <v>-366830.04308673588</v>
      </c>
      <c r="U118" s="448">
        <f t="shared" si="111"/>
        <v>-366830.04308673588</v>
      </c>
      <c r="V118" s="448">
        <f t="shared" si="111"/>
        <v>-366830.04308673588</v>
      </c>
      <c r="W118" s="448">
        <f t="shared" si="111"/>
        <v>-366830.04308673588</v>
      </c>
      <c r="X118" s="448">
        <f t="shared" si="111"/>
        <v>-366830.04308673588</v>
      </c>
      <c r="Y118" s="448">
        <f t="shared" si="111"/>
        <v>-366830.04308673588</v>
      </c>
      <c r="Z118" s="448">
        <f t="shared" si="111"/>
        <v>-366830.04308673588</v>
      </c>
      <c r="AA118" s="448">
        <f t="shared" si="111"/>
        <v>-366830.04308673588</v>
      </c>
      <c r="AB118" s="448">
        <f t="shared" si="111"/>
        <v>-366830.04308673588</v>
      </c>
      <c r="AC118" s="448">
        <f t="shared" si="111"/>
        <v>-366830.04308673588</v>
      </c>
      <c r="AD118" s="448">
        <f t="shared" si="111"/>
        <v>-387064.59296173591</v>
      </c>
      <c r="AE118" s="448">
        <f t="shared" si="111"/>
        <v>-387064.59296173591</v>
      </c>
      <c r="AF118" s="448">
        <f t="shared" si="111"/>
        <v>-387064.59296173591</v>
      </c>
      <c r="AG118" s="448">
        <f t="shared" si="111"/>
        <v>-387064.59296173591</v>
      </c>
      <c r="AH118" s="448">
        <f t="shared" si="111"/>
        <v>-387064.59296173591</v>
      </c>
      <c r="AI118" s="448">
        <f t="shared" si="111"/>
        <v>-387064.59296173591</v>
      </c>
      <c r="AJ118" s="448">
        <f t="shared" si="111"/>
        <v>-387064.59296173591</v>
      </c>
      <c r="AK118" s="448">
        <f t="shared" ref="AK118:BP118" si="112">SUM(AK109,AK117)</f>
        <v>-387064.59296173591</v>
      </c>
      <c r="AL118" s="448">
        <f t="shared" si="112"/>
        <v>-387064.59296173591</v>
      </c>
      <c r="AM118" s="448">
        <f t="shared" si="112"/>
        <v>-387064.59296173591</v>
      </c>
      <c r="AN118" s="448">
        <f t="shared" si="112"/>
        <v>-387064.59296173591</v>
      </c>
      <c r="AO118" s="448">
        <f t="shared" si="112"/>
        <v>-387064.59296173591</v>
      </c>
      <c r="AP118" s="448">
        <f t="shared" si="112"/>
        <v>-387064.59296173591</v>
      </c>
      <c r="AQ118" s="448">
        <f t="shared" si="112"/>
        <v>-387064.59296173591</v>
      </c>
      <c r="AR118" s="448">
        <f t="shared" si="112"/>
        <v>-387064.59296173591</v>
      </c>
      <c r="AS118" s="448">
        <f t="shared" si="112"/>
        <v>-387064.59296173591</v>
      </c>
      <c r="AT118" s="448">
        <f t="shared" si="112"/>
        <v>-387064.59296173591</v>
      </c>
      <c r="AU118" s="448">
        <f t="shared" si="112"/>
        <v>-387064.59296173591</v>
      </c>
      <c r="AV118" s="448">
        <f t="shared" si="112"/>
        <v>-387064.59296173591</v>
      </c>
      <c r="AW118" s="448">
        <f t="shared" si="112"/>
        <v>-387064.59296173591</v>
      </c>
      <c r="AX118" s="448">
        <f t="shared" si="112"/>
        <v>-387064.59296173591</v>
      </c>
      <c r="AY118" s="448">
        <f t="shared" si="112"/>
        <v>-387064.59296173591</v>
      </c>
      <c r="AZ118" s="448">
        <f t="shared" si="112"/>
        <v>-387064.59296173591</v>
      </c>
      <c r="BA118" s="448">
        <f t="shared" si="112"/>
        <v>-387064.59296173591</v>
      </c>
      <c r="BB118" s="448">
        <f t="shared" si="112"/>
        <v>-387064.59296173591</v>
      </c>
      <c r="BC118" s="448">
        <f t="shared" si="112"/>
        <v>-387064.59296173591</v>
      </c>
      <c r="BD118" s="448">
        <f t="shared" si="112"/>
        <v>-387064.59296173591</v>
      </c>
      <c r="BE118" s="448">
        <f t="shared" si="112"/>
        <v>-387064.59296173591</v>
      </c>
      <c r="BF118" s="448">
        <f t="shared" si="112"/>
        <v>-387064.59296173591</v>
      </c>
      <c r="BG118" s="448">
        <f t="shared" si="112"/>
        <v>-387064.59296173591</v>
      </c>
      <c r="BH118" s="448">
        <f t="shared" si="112"/>
        <v>-387064.59296173591</v>
      </c>
      <c r="BI118" s="448">
        <f t="shared" si="112"/>
        <v>-387064.59296173591</v>
      </c>
      <c r="BJ118" s="448">
        <f t="shared" si="112"/>
        <v>-387064.59296173591</v>
      </c>
      <c r="BK118" s="448">
        <f t="shared" si="112"/>
        <v>-387064.59296173591</v>
      </c>
      <c r="BL118" s="448">
        <f t="shared" si="112"/>
        <v>4096385.5801250106</v>
      </c>
      <c r="BM118" s="448">
        <f t="shared" si="112"/>
        <v>0</v>
      </c>
      <c r="BN118" s="448">
        <f t="shared" si="112"/>
        <v>0</v>
      </c>
      <c r="BO118" s="448">
        <f t="shared" si="112"/>
        <v>0</v>
      </c>
      <c r="BP118" s="448">
        <f t="shared" si="112"/>
        <v>0</v>
      </c>
      <c r="BQ118" s="448">
        <f t="shared" ref="BQ118:CV118" si="113">SUM(BQ109,BQ117)</f>
        <v>0</v>
      </c>
      <c r="BR118" s="448">
        <f t="shared" si="113"/>
        <v>0</v>
      </c>
      <c r="BS118" s="448">
        <f t="shared" si="113"/>
        <v>0</v>
      </c>
      <c r="BT118" s="448">
        <f t="shared" si="113"/>
        <v>0</v>
      </c>
      <c r="BU118" s="448">
        <f t="shared" si="113"/>
        <v>0</v>
      </c>
      <c r="BV118" s="448">
        <f t="shared" si="113"/>
        <v>0</v>
      </c>
      <c r="BW118" s="448">
        <f t="shared" si="113"/>
        <v>0</v>
      </c>
      <c r="BX118" s="448">
        <f t="shared" si="113"/>
        <v>0</v>
      </c>
      <c r="BY118" s="448">
        <f t="shared" si="113"/>
        <v>0</v>
      </c>
      <c r="BZ118" s="448">
        <f t="shared" si="113"/>
        <v>0</v>
      </c>
      <c r="CA118" s="448">
        <f t="shared" si="113"/>
        <v>0</v>
      </c>
      <c r="CB118" s="448">
        <f t="shared" si="113"/>
        <v>0</v>
      </c>
      <c r="CC118" s="448">
        <f t="shared" si="113"/>
        <v>0</v>
      </c>
      <c r="CD118" s="448">
        <f t="shared" si="113"/>
        <v>0</v>
      </c>
      <c r="CE118" s="448">
        <f t="shared" si="113"/>
        <v>0</v>
      </c>
      <c r="CF118" s="448">
        <f t="shared" si="113"/>
        <v>0</v>
      </c>
      <c r="CG118" s="448">
        <f t="shared" si="113"/>
        <v>0</v>
      </c>
      <c r="CH118" s="448">
        <f t="shared" si="113"/>
        <v>0</v>
      </c>
      <c r="CI118" s="448">
        <f t="shared" si="113"/>
        <v>0</v>
      </c>
      <c r="CJ118" s="448">
        <f t="shared" si="113"/>
        <v>0</v>
      </c>
      <c r="CK118" s="448">
        <f t="shared" si="113"/>
        <v>0</v>
      </c>
      <c r="CL118" s="448">
        <f t="shared" si="113"/>
        <v>0</v>
      </c>
      <c r="CM118" s="448">
        <f t="shared" si="113"/>
        <v>0</v>
      </c>
      <c r="CN118" s="448">
        <f t="shared" si="113"/>
        <v>0</v>
      </c>
      <c r="CO118" s="448">
        <f t="shared" si="113"/>
        <v>0</v>
      </c>
      <c r="CP118" s="448">
        <f t="shared" si="113"/>
        <v>0</v>
      </c>
      <c r="CQ118" s="448">
        <f t="shared" si="113"/>
        <v>0</v>
      </c>
      <c r="CR118" s="448">
        <f t="shared" si="113"/>
        <v>0</v>
      </c>
      <c r="CS118" s="448">
        <f t="shared" si="113"/>
        <v>0</v>
      </c>
      <c r="CT118" s="448">
        <f t="shared" si="113"/>
        <v>0</v>
      </c>
      <c r="CU118" s="448">
        <f t="shared" si="113"/>
        <v>0</v>
      </c>
      <c r="CV118" s="448">
        <f t="shared" si="113"/>
        <v>0</v>
      </c>
      <c r="CW118" s="448">
        <f t="shared" ref="CW118:DU118" si="114">SUM(CW109,CW117)</f>
        <v>0</v>
      </c>
      <c r="CX118" s="448">
        <f t="shared" si="114"/>
        <v>0</v>
      </c>
      <c r="CY118" s="448">
        <f t="shared" si="114"/>
        <v>0</v>
      </c>
      <c r="CZ118" s="448">
        <f t="shared" si="114"/>
        <v>0</v>
      </c>
      <c r="DA118" s="448">
        <f t="shared" si="114"/>
        <v>0</v>
      </c>
      <c r="DB118" s="448">
        <f t="shared" si="114"/>
        <v>0</v>
      </c>
      <c r="DC118" s="448">
        <f t="shared" si="114"/>
        <v>0</v>
      </c>
      <c r="DD118" s="448">
        <f t="shared" si="114"/>
        <v>0</v>
      </c>
      <c r="DE118" s="448">
        <f t="shared" si="114"/>
        <v>0</v>
      </c>
      <c r="DF118" s="448">
        <f t="shared" si="114"/>
        <v>0</v>
      </c>
      <c r="DG118" s="448">
        <f t="shared" si="114"/>
        <v>0</v>
      </c>
      <c r="DH118" s="448">
        <f t="shared" si="114"/>
        <v>0</v>
      </c>
      <c r="DI118" s="448">
        <f t="shared" si="114"/>
        <v>0</v>
      </c>
      <c r="DJ118" s="448">
        <f t="shared" si="114"/>
        <v>0</v>
      </c>
      <c r="DK118" s="448">
        <f t="shared" si="114"/>
        <v>0</v>
      </c>
      <c r="DL118" s="448">
        <f t="shared" si="114"/>
        <v>0</v>
      </c>
      <c r="DM118" s="448">
        <f t="shared" si="114"/>
        <v>0</v>
      </c>
      <c r="DN118" s="448">
        <f t="shared" si="114"/>
        <v>0</v>
      </c>
      <c r="DO118" s="448">
        <f t="shared" si="114"/>
        <v>0</v>
      </c>
      <c r="DP118" s="448">
        <f t="shared" si="114"/>
        <v>0</v>
      </c>
      <c r="DQ118" s="448">
        <f t="shared" si="114"/>
        <v>0</v>
      </c>
      <c r="DR118" s="448">
        <f t="shared" si="114"/>
        <v>0</v>
      </c>
      <c r="DS118" s="448">
        <f t="shared" si="114"/>
        <v>0</v>
      </c>
      <c r="DT118" s="448">
        <f t="shared" si="114"/>
        <v>0</v>
      </c>
      <c r="DU118" s="448">
        <f t="shared" si="114"/>
        <v>0</v>
      </c>
    </row>
    <row r="121" spans="1:125" s="381" customFormat="1" ht="11.25" customHeight="1">
      <c r="A121" s="379" t="s">
        <v>866</v>
      </c>
      <c r="B121" s="379"/>
      <c r="C121" s="379"/>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79"/>
      <c r="BE121" s="379"/>
      <c r="BF121" s="379"/>
      <c r="BG121" s="379"/>
      <c r="BH121" s="379"/>
      <c r="BI121" s="379"/>
      <c r="BJ121" s="379"/>
      <c r="BK121" s="379"/>
      <c r="BL121" s="379"/>
      <c r="BM121" s="379"/>
      <c r="BN121" s="379"/>
      <c r="BO121" s="379"/>
      <c r="BP121" s="379"/>
      <c r="BQ121" s="379"/>
      <c r="BR121" s="379"/>
      <c r="BS121" s="379"/>
      <c r="BT121" s="379"/>
      <c r="BU121" s="379"/>
      <c r="BV121" s="379"/>
      <c r="BW121" s="379"/>
      <c r="BX121" s="379"/>
      <c r="BY121" s="379"/>
      <c r="BZ121" s="379"/>
      <c r="CA121" s="379"/>
      <c r="CB121" s="379"/>
      <c r="CC121" s="379"/>
      <c r="CD121" s="379"/>
      <c r="CE121" s="379"/>
      <c r="CF121" s="379"/>
      <c r="CG121" s="379"/>
      <c r="CH121" s="379"/>
      <c r="CI121" s="379"/>
      <c r="CJ121" s="379"/>
      <c r="CK121" s="379"/>
      <c r="CL121" s="379"/>
      <c r="CM121" s="379"/>
      <c r="CN121" s="379"/>
      <c r="CO121" s="379"/>
      <c r="CP121" s="379"/>
      <c r="CQ121" s="379"/>
      <c r="CR121" s="379"/>
      <c r="CS121" s="379"/>
      <c r="CT121" s="379"/>
      <c r="CU121" s="379"/>
      <c r="CV121" s="379"/>
      <c r="CW121" s="379"/>
      <c r="CX121" s="379"/>
      <c r="CY121" s="379"/>
      <c r="CZ121" s="379"/>
      <c r="DA121" s="379"/>
      <c r="DB121" s="379"/>
      <c r="DC121" s="379"/>
      <c r="DD121" s="379"/>
      <c r="DE121" s="379"/>
      <c r="DF121" s="379"/>
      <c r="DG121" s="379"/>
      <c r="DH121" s="379"/>
      <c r="DI121" s="379"/>
      <c r="DJ121" s="379"/>
      <c r="DK121" s="379"/>
      <c r="DL121" s="379"/>
      <c r="DM121" s="379"/>
      <c r="DN121" s="379"/>
      <c r="DO121" s="379"/>
      <c r="DP121" s="379"/>
      <c r="DQ121" s="379"/>
      <c r="DR121" s="379"/>
      <c r="DS121" s="379"/>
      <c r="DT121" s="379"/>
      <c r="DU121" s="379"/>
    </row>
    <row r="123" spans="1:125" ht="11.25" customHeight="1">
      <c r="A123" s="383" t="s">
        <v>126</v>
      </c>
      <c r="B123" s="389" t="s">
        <v>638</v>
      </c>
      <c r="D123" s="397">
        <f t="shared" ref="D123:D134" si="115">NPV($C$7,E123:DU123)</f>
        <v>0</v>
      </c>
      <c r="E123" s="416">
        <f>IFERROR(IF(Ieņēmumi!$D$13="jā",Ieņēmumi!$D$20*Ieņēmumi!$D$21*Ieņēmumi!E18*'IIA Laika grafiks'!E29,0),"")</f>
        <v>0</v>
      </c>
      <c r="F123" s="416">
        <f>IFERROR(IF(Ieņēmumi!$D$13="jā",Ieņēmumi!$D$20*Ieņēmumi!$D$21*Ieņēmumi!F18*'IIA Laika grafiks'!F29,0),"")</f>
        <v>0</v>
      </c>
      <c r="G123" s="416">
        <f>IFERROR(IF(Ieņēmumi!$D$13="jā",Ieņēmumi!$D$20*Ieņēmumi!$D$21*Ieņēmumi!G18*'IIA Laika grafiks'!G29,0),"")</f>
        <v>0</v>
      </c>
      <c r="H123" s="416">
        <f>IFERROR(IF(Ieņēmumi!$D$13="jā",Ieņēmumi!$D$20*Ieņēmumi!$D$21*Ieņēmumi!H18*'IIA Laika grafiks'!H29,0),"")</f>
        <v>0</v>
      </c>
      <c r="I123" s="416">
        <f>IFERROR(IF(Ieņēmumi!$D$13="jā",Ieņēmumi!$D$20*Ieņēmumi!$D$21*Ieņēmumi!I18*'IIA Laika grafiks'!I29,0),"")</f>
        <v>0</v>
      </c>
      <c r="J123" s="416">
        <f>IFERROR(IF(Ieņēmumi!$D$13="jā",Ieņēmumi!$D$20*Ieņēmumi!$D$21*Ieņēmumi!J18*'IIA Laika grafiks'!J29,0),"")</f>
        <v>0</v>
      </c>
      <c r="K123" s="416">
        <f>IFERROR(IF(Ieņēmumi!$D$13="jā",Ieņēmumi!$D$20*Ieņēmumi!$D$21*Ieņēmumi!K18*'IIA Laika grafiks'!K29,0),"")</f>
        <v>0</v>
      </c>
      <c r="L123" s="416">
        <f>IFERROR(IF(Ieņēmumi!$D$13="jā",Ieņēmumi!$D$20*Ieņēmumi!$D$21*Ieņēmumi!L18*'IIA Laika grafiks'!L29,0),"")</f>
        <v>0</v>
      </c>
      <c r="M123" s="416">
        <f>IFERROR(IF(Ieņēmumi!$D$13="jā",Ieņēmumi!$D$20*Ieņēmumi!$D$21*Ieņēmumi!M18*'IIA Laika grafiks'!M29,0),"")</f>
        <v>0</v>
      </c>
      <c r="N123" s="416">
        <f>IFERROR(IF(Ieņēmumi!$D$13="jā",Ieņēmumi!$D$20*Ieņēmumi!$D$21*Ieņēmumi!N18*'IIA Laika grafiks'!N29,0),"")</f>
        <v>0</v>
      </c>
      <c r="O123" s="416">
        <f>IFERROR(IF(Ieņēmumi!$D$13="jā",Ieņēmumi!$D$20*Ieņēmumi!$D$21*Ieņēmumi!O18*'IIA Laika grafiks'!O29,0),"")</f>
        <v>0</v>
      </c>
      <c r="P123" s="416">
        <f>IFERROR(IF(Ieņēmumi!$D$13="jā",Ieņēmumi!$D$20*Ieņēmumi!$D$21*Ieņēmumi!P18*'IIA Laika grafiks'!P29,0),"")</f>
        <v>0</v>
      </c>
      <c r="Q123" s="416">
        <f>IFERROR(IF(Ieņēmumi!$D$13="jā",Ieņēmumi!$D$20*Ieņēmumi!$D$21*Ieņēmumi!Q18*'IIA Laika grafiks'!Q29,0),"")</f>
        <v>0</v>
      </c>
      <c r="R123" s="416">
        <f>IFERROR(IF(Ieņēmumi!$D$13="jā",Ieņēmumi!$D$20*Ieņēmumi!$D$21*Ieņēmumi!R18*'IIA Laika grafiks'!R29,0),"")</f>
        <v>0</v>
      </c>
      <c r="S123" s="416">
        <f>IFERROR(IF(Ieņēmumi!$D$13="jā",Ieņēmumi!$D$20*Ieņēmumi!$D$21*Ieņēmumi!S18*'IIA Laika grafiks'!S29,0),"")</f>
        <v>0</v>
      </c>
      <c r="T123" s="416">
        <f>IFERROR(IF(Ieņēmumi!$D$13="jā",Ieņēmumi!$D$20*Ieņēmumi!$D$21*Ieņēmumi!T18*'IIA Laika grafiks'!T29,0),"")</f>
        <v>0</v>
      </c>
      <c r="U123" s="416">
        <f>IFERROR(IF(Ieņēmumi!$D$13="jā",Ieņēmumi!$D$20*Ieņēmumi!$D$21*Ieņēmumi!U18*'IIA Laika grafiks'!U29,0),"")</f>
        <v>0</v>
      </c>
      <c r="V123" s="416">
        <f>IFERROR(IF(Ieņēmumi!$D$13="jā",Ieņēmumi!$D$20*Ieņēmumi!$D$21*Ieņēmumi!V18*'IIA Laika grafiks'!V29,0),"")</f>
        <v>0</v>
      </c>
      <c r="W123" s="416">
        <f>IFERROR(IF(Ieņēmumi!$D$13="jā",Ieņēmumi!$D$20*Ieņēmumi!$D$21*Ieņēmumi!W18*'IIA Laika grafiks'!W29,0),"")</f>
        <v>0</v>
      </c>
      <c r="X123" s="416">
        <f>IFERROR(IF(Ieņēmumi!$D$13="jā",Ieņēmumi!$D$20*Ieņēmumi!$D$21*Ieņēmumi!X18*'IIA Laika grafiks'!X29,0),"")</f>
        <v>0</v>
      </c>
      <c r="Y123" s="416">
        <f>IFERROR(IF(Ieņēmumi!$D$13="jā",Ieņēmumi!$D$20*Ieņēmumi!$D$21*Ieņēmumi!Y18*'IIA Laika grafiks'!Y29,0),"")</f>
        <v>0</v>
      </c>
      <c r="Z123" s="416">
        <f>IFERROR(IF(Ieņēmumi!$D$13="jā",Ieņēmumi!$D$20*Ieņēmumi!$D$21*Ieņēmumi!Z18*'IIA Laika grafiks'!Z29,0),"")</f>
        <v>0</v>
      </c>
      <c r="AA123" s="416">
        <f>IFERROR(IF(Ieņēmumi!$D$13="jā",Ieņēmumi!$D$20*Ieņēmumi!$D$21*Ieņēmumi!AA18*'IIA Laika grafiks'!AA29,0),"")</f>
        <v>0</v>
      </c>
      <c r="AB123" s="416">
        <f>IFERROR(IF(Ieņēmumi!$D$13="jā",Ieņēmumi!$D$20*Ieņēmumi!$D$21*Ieņēmumi!AB18*'IIA Laika grafiks'!AB29,0),"")</f>
        <v>0</v>
      </c>
      <c r="AC123" s="416">
        <f>IFERROR(IF(Ieņēmumi!$D$13="jā",Ieņēmumi!$D$20*Ieņēmumi!$D$21*Ieņēmumi!AC18*'IIA Laika grafiks'!AC29,0),"")</f>
        <v>0</v>
      </c>
      <c r="AD123" s="416">
        <f>IFERROR(IF(Ieņēmumi!$D$13="jā",Ieņēmumi!$D$20*Ieņēmumi!$D$21*Ieņēmumi!AD18*'IIA Laika grafiks'!AD29,0),"")</f>
        <v>0</v>
      </c>
      <c r="AE123" s="416">
        <f>IFERROR(IF(Ieņēmumi!$D$13="jā",Ieņēmumi!$D$20*Ieņēmumi!$D$21*Ieņēmumi!AE18*'IIA Laika grafiks'!AE29,0),"")</f>
        <v>0</v>
      </c>
      <c r="AF123" s="416">
        <f>IFERROR(IF(Ieņēmumi!$D$13="jā",Ieņēmumi!$D$20*Ieņēmumi!$D$21*Ieņēmumi!AF18*'IIA Laika grafiks'!AF29,0),"")</f>
        <v>0</v>
      </c>
      <c r="AG123" s="416">
        <f>IFERROR(IF(Ieņēmumi!$D$13="jā",Ieņēmumi!$D$20*Ieņēmumi!$D$21*Ieņēmumi!AG18*'IIA Laika grafiks'!AG29,0),"")</f>
        <v>0</v>
      </c>
      <c r="AH123" s="416">
        <f>IFERROR(IF(Ieņēmumi!$D$13="jā",Ieņēmumi!$D$20*Ieņēmumi!$D$21*Ieņēmumi!AH18*'IIA Laika grafiks'!AH29,0),"")</f>
        <v>0</v>
      </c>
      <c r="AI123" s="416">
        <f>IFERROR(IF(Ieņēmumi!$D$13="jā",Ieņēmumi!$D$20*Ieņēmumi!$D$21*Ieņēmumi!AI18*'IIA Laika grafiks'!AI29,0),"")</f>
        <v>0</v>
      </c>
      <c r="AJ123" s="416">
        <f>IFERROR(IF(Ieņēmumi!$D$13="jā",Ieņēmumi!$D$20*Ieņēmumi!$D$21*Ieņēmumi!AJ18*'IIA Laika grafiks'!AJ29,0),"")</f>
        <v>0</v>
      </c>
      <c r="AK123" s="416">
        <f>IFERROR(IF(Ieņēmumi!$D$13="jā",Ieņēmumi!$D$20*Ieņēmumi!$D$21*Ieņēmumi!AK18*'IIA Laika grafiks'!AK29,0),"")</f>
        <v>0</v>
      </c>
      <c r="AL123" s="416">
        <f>IFERROR(IF(Ieņēmumi!$D$13="jā",Ieņēmumi!$D$20*Ieņēmumi!$D$21*Ieņēmumi!AL18*'IIA Laika grafiks'!AL29,0),"")</f>
        <v>0</v>
      </c>
      <c r="AM123" s="416">
        <f>IFERROR(IF(Ieņēmumi!$D$13="jā",Ieņēmumi!$D$20*Ieņēmumi!$D$21*Ieņēmumi!AM18*'IIA Laika grafiks'!AM29,0),"")</f>
        <v>0</v>
      </c>
      <c r="AN123" s="416">
        <f>IFERROR(IF(Ieņēmumi!$D$13="jā",Ieņēmumi!$D$20*Ieņēmumi!$D$21*Ieņēmumi!AN18*'IIA Laika grafiks'!AN29,0),"")</f>
        <v>0</v>
      </c>
      <c r="AO123" s="416">
        <f>IFERROR(IF(Ieņēmumi!$D$13="jā",Ieņēmumi!$D$20*Ieņēmumi!$D$21*Ieņēmumi!AO18*'IIA Laika grafiks'!AO29,0),"")</f>
        <v>0</v>
      </c>
      <c r="AP123" s="416">
        <f>IFERROR(IF(Ieņēmumi!$D$13="jā",Ieņēmumi!$D$20*Ieņēmumi!$D$21*Ieņēmumi!AP18*'IIA Laika grafiks'!AP29,0),"")</f>
        <v>0</v>
      </c>
      <c r="AQ123" s="416">
        <f>IFERROR(IF(Ieņēmumi!$D$13="jā",Ieņēmumi!$D$20*Ieņēmumi!$D$21*Ieņēmumi!AQ18*'IIA Laika grafiks'!AQ29,0),"")</f>
        <v>0</v>
      </c>
      <c r="AR123" s="416">
        <f>IFERROR(IF(Ieņēmumi!$D$13="jā",Ieņēmumi!$D$20*Ieņēmumi!$D$21*Ieņēmumi!AR18*'IIA Laika grafiks'!AR29,0),"")</f>
        <v>0</v>
      </c>
      <c r="AS123" s="416">
        <f>IFERROR(IF(Ieņēmumi!$D$13="jā",Ieņēmumi!$D$20*Ieņēmumi!$D$21*Ieņēmumi!AS18*'IIA Laika grafiks'!AS29,0),"")</f>
        <v>0</v>
      </c>
      <c r="AT123" s="416">
        <f>IFERROR(IF(Ieņēmumi!$D$13="jā",Ieņēmumi!$D$20*Ieņēmumi!$D$21*Ieņēmumi!AT18*'IIA Laika grafiks'!AT29,0),"")</f>
        <v>0</v>
      </c>
      <c r="AU123" s="416">
        <f>IFERROR(IF(Ieņēmumi!$D$13="jā",Ieņēmumi!$D$20*Ieņēmumi!$D$21*Ieņēmumi!AU18*'IIA Laika grafiks'!AU29,0),"")</f>
        <v>0</v>
      </c>
      <c r="AV123" s="416">
        <f>IFERROR(IF(Ieņēmumi!$D$13="jā",Ieņēmumi!$D$20*Ieņēmumi!$D$21*Ieņēmumi!AV18*'IIA Laika grafiks'!AV29,0),"")</f>
        <v>0</v>
      </c>
      <c r="AW123" s="416">
        <f>IFERROR(IF(Ieņēmumi!$D$13="jā",Ieņēmumi!$D$20*Ieņēmumi!$D$21*Ieņēmumi!AW18*'IIA Laika grafiks'!AW29,0),"")</f>
        <v>0</v>
      </c>
      <c r="AX123" s="416">
        <f>IFERROR(IF(Ieņēmumi!$D$13="jā",Ieņēmumi!$D$20*Ieņēmumi!$D$21*Ieņēmumi!AX18*'IIA Laika grafiks'!AX29,0),"")</f>
        <v>0</v>
      </c>
      <c r="AY123" s="416">
        <f>IFERROR(IF(Ieņēmumi!$D$13="jā",Ieņēmumi!$D$20*Ieņēmumi!$D$21*Ieņēmumi!AY18*'IIA Laika grafiks'!AY29,0),"")</f>
        <v>0</v>
      </c>
      <c r="AZ123" s="416">
        <f>IFERROR(IF(Ieņēmumi!$D$13="jā",Ieņēmumi!$D$20*Ieņēmumi!$D$21*Ieņēmumi!AZ18*'IIA Laika grafiks'!AZ29,0),"")</f>
        <v>0</v>
      </c>
      <c r="BA123" s="416">
        <f>IFERROR(IF(Ieņēmumi!$D$13="jā",Ieņēmumi!$D$20*Ieņēmumi!$D$21*Ieņēmumi!BA18*'IIA Laika grafiks'!BA29,0),"")</f>
        <v>0</v>
      </c>
      <c r="BB123" s="416">
        <f>IFERROR(IF(Ieņēmumi!$D$13="jā",Ieņēmumi!$D$20*Ieņēmumi!$D$21*Ieņēmumi!BB18*'IIA Laika grafiks'!BB29,0),"")</f>
        <v>0</v>
      </c>
      <c r="BC123" s="416">
        <f>IFERROR(IF(Ieņēmumi!$D$13="jā",Ieņēmumi!$D$20*Ieņēmumi!$D$21*Ieņēmumi!BC18*'IIA Laika grafiks'!BC29,0),"")</f>
        <v>0</v>
      </c>
      <c r="BD123" s="416">
        <f>IFERROR(IF(Ieņēmumi!$D$13="jā",Ieņēmumi!$D$20*Ieņēmumi!$D$21*Ieņēmumi!BD18*'IIA Laika grafiks'!BD29,0),"")</f>
        <v>0</v>
      </c>
      <c r="BE123" s="416">
        <f>IFERROR(IF(Ieņēmumi!$D$13="jā",Ieņēmumi!$D$20*Ieņēmumi!$D$21*Ieņēmumi!BE18*'IIA Laika grafiks'!BE29,0),"")</f>
        <v>0</v>
      </c>
      <c r="BF123" s="416">
        <f>IFERROR(IF(Ieņēmumi!$D$13="jā",Ieņēmumi!$D$20*Ieņēmumi!$D$21*Ieņēmumi!BF18*'IIA Laika grafiks'!BF29,0),"")</f>
        <v>0</v>
      </c>
      <c r="BG123" s="416">
        <f>IFERROR(IF(Ieņēmumi!$D$13="jā",Ieņēmumi!$D$20*Ieņēmumi!$D$21*Ieņēmumi!BG18*'IIA Laika grafiks'!BG29,0),"")</f>
        <v>0</v>
      </c>
      <c r="BH123" s="416">
        <f>IFERROR(IF(Ieņēmumi!$D$13="jā",Ieņēmumi!$D$20*Ieņēmumi!$D$21*Ieņēmumi!BH18*'IIA Laika grafiks'!BH29,0),"")</f>
        <v>0</v>
      </c>
      <c r="BI123" s="416">
        <f>IFERROR(IF(Ieņēmumi!$D$13="jā",Ieņēmumi!$D$20*Ieņēmumi!$D$21*Ieņēmumi!BI18*'IIA Laika grafiks'!BI29,0),"")</f>
        <v>0</v>
      </c>
      <c r="BJ123" s="416">
        <f>IFERROR(IF(Ieņēmumi!$D$13="jā",Ieņēmumi!$D$20*Ieņēmumi!$D$21*Ieņēmumi!BJ18*'IIA Laika grafiks'!BJ29,0),"")</f>
        <v>0</v>
      </c>
      <c r="BK123" s="416">
        <f>IFERROR(IF(Ieņēmumi!$D$13="jā",Ieņēmumi!$D$20*Ieņēmumi!$D$21*Ieņēmumi!BK18*'IIA Laika grafiks'!BK29,0),"")</f>
        <v>0</v>
      </c>
      <c r="BL123" s="416">
        <f>IFERROR(IF(Ieņēmumi!$D$13="jā",Ieņēmumi!$D$20*Ieņēmumi!$D$21*Ieņēmumi!BL18*'IIA Laika grafiks'!BL29,0),"")</f>
        <v>0</v>
      </c>
      <c r="BM123" s="416">
        <f>IFERROR(IF(Ieņēmumi!$D$13="jā",Ieņēmumi!$D$20*Ieņēmumi!$D$21*Ieņēmumi!BM18*'IIA Laika grafiks'!BM29,0),"")</f>
        <v>0</v>
      </c>
      <c r="BN123" s="416">
        <f>IFERROR(IF(Ieņēmumi!$D$13="jā",Ieņēmumi!$D$20*Ieņēmumi!$D$21*Ieņēmumi!BN18*'IIA Laika grafiks'!BN29,0),"")</f>
        <v>0</v>
      </c>
      <c r="BO123" s="416">
        <f>IFERROR(IF(Ieņēmumi!$D$13="jā",Ieņēmumi!$D$20*Ieņēmumi!$D$21*Ieņēmumi!BO18*'IIA Laika grafiks'!BO29,0),"")</f>
        <v>0</v>
      </c>
      <c r="BP123" s="416">
        <f>IFERROR(IF(Ieņēmumi!$D$13="jā",Ieņēmumi!$D$20*Ieņēmumi!$D$21*Ieņēmumi!BP18*'IIA Laika grafiks'!BP29,0),"")</f>
        <v>0</v>
      </c>
      <c r="BQ123" s="416">
        <f>IFERROR(IF(Ieņēmumi!$D$13="jā",Ieņēmumi!$D$20*Ieņēmumi!$D$21*Ieņēmumi!BQ18*'IIA Laika grafiks'!BQ29,0),"")</f>
        <v>0</v>
      </c>
      <c r="BR123" s="416">
        <f>IFERROR(IF(Ieņēmumi!$D$13="jā",Ieņēmumi!$D$20*Ieņēmumi!$D$21*Ieņēmumi!BR18*'IIA Laika grafiks'!BR29,0),"")</f>
        <v>0</v>
      </c>
      <c r="BS123" s="416">
        <f>IFERROR(IF(Ieņēmumi!$D$13="jā",Ieņēmumi!$D$20*Ieņēmumi!$D$21*Ieņēmumi!BS18*'IIA Laika grafiks'!BS29,0),"")</f>
        <v>0</v>
      </c>
      <c r="BT123" s="416">
        <f>IFERROR(IF(Ieņēmumi!$D$13="jā",Ieņēmumi!$D$20*Ieņēmumi!$D$21*Ieņēmumi!BT18*'IIA Laika grafiks'!BT29,0),"")</f>
        <v>0</v>
      </c>
      <c r="BU123" s="416">
        <f>IFERROR(IF(Ieņēmumi!$D$13="jā",Ieņēmumi!$D$20*Ieņēmumi!$D$21*Ieņēmumi!BU18*'IIA Laika grafiks'!BU29,0),"")</f>
        <v>0</v>
      </c>
      <c r="BV123" s="416">
        <f>IFERROR(IF(Ieņēmumi!$D$13="jā",Ieņēmumi!$D$20*Ieņēmumi!$D$21*Ieņēmumi!BV18*'IIA Laika grafiks'!BV29,0),"")</f>
        <v>0</v>
      </c>
      <c r="BW123" s="416">
        <f>IFERROR(IF(Ieņēmumi!$D$13="jā",Ieņēmumi!$D$20*Ieņēmumi!$D$21*Ieņēmumi!BW18*'IIA Laika grafiks'!BW29,0),"")</f>
        <v>0</v>
      </c>
      <c r="BX123" s="416">
        <f>IFERROR(IF(Ieņēmumi!$D$13="jā",Ieņēmumi!$D$20*Ieņēmumi!$D$21*Ieņēmumi!BX18*'IIA Laika grafiks'!BX29,0),"")</f>
        <v>0</v>
      </c>
      <c r="BY123" s="416">
        <f>IFERROR(IF(Ieņēmumi!$D$13="jā",Ieņēmumi!$D$20*Ieņēmumi!$D$21*Ieņēmumi!BY18*'IIA Laika grafiks'!BY29,0),"")</f>
        <v>0</v>
      </c>
      <c r="BZ123" s="416">
        <f>IFERROR(IF(Ieņēmumi!$D$13="jā",Ieņēmumi!$D$20*Ieņēmumi!$D$21*Ieņēmumi!BZ18*'IIA Laika grafiks'!BZ29,0),"")</f>
        <v>0</v>
      </c>
      <c r="CA123" s="416">
        <f>IFERROR(IF(Ieņēmumi!$D$13="jā",Ieņēmumi!$D$20*Ieņēmumi!$D$21*Ieņēmumi!CA18*'IIA Laika grafiks'!CA29,0),"")</f>
        <v>0</v>
      </c>
      <c r="CB123" s="416">
        <f>IFERROR(IF(Ieņēmumi!$D$13="jā",Ieņēmumi!$D$20*Ieņēmumi!$D$21*Ieņēmumi!CB18*'IIA Laika grafiks'!CB29,0),"")</f>
        <v>0</v>
      </c>
      <c r="CC123" s="416">
        <f>IFERROR(IF(Ieņēmumi!$D$13="jā",Ieņēmumi!$D$20*Ieņēmumi!$D$21*Ieņēmumi!CC18*'IIA Laika grafiks'!CC29,0),"")</f>
        <v>0</v>
      </c>
      <c r="CD123" s="416">
        <f>IFERROR(IF(Ieņēmumi!$D$13="jā",Ieņēmumi!$D$20*Ieņēmumi!$D$21*Ieņēmumi!CD18*'IIA Laika grafiks'!CD29,0),"")</f>
        <v>0</v>
      </c>
      <c r="CE123" s="416">
        <f>IFERROR(IF(Ieņēmumi!$D$13="jā",Ieņēmumi!$D$20*Ieņēmumi!$D$21*Ieņēmumi!CE18*'IIA Laika grafiks'!CE29,0),"")</f>
        <v>0</v>
      </c>
      <c r="CF123" s="416">
        <f>IFERROR(IF(Ieņēmumi!$D$13="jā",Ieņēmumi!$D$20*Ieņēmumi!$D$21*Ieņēmumi!CF18*'IIA Laika grafiks'!CF29,0),"")</f>
        <v>0</v>
      </c>
      <c r="CG123" s="416">
        <f>IFERROR(IF(Ieņēmumi!$D$13="jā",Ieņēmumi!$D$20*Ieņēmumi!$D$21*Ieņēmumi!CG18*'IIA Laika grafiks'!CG29,0),"")</f>
        <v>0</v>
      </c>
      <c r="CH123" s="416">
        <f>IFERROR(IF(Ieņēmumi!$D$13="jā",Ieņēmumi!$D$20*Ieņēmumi!$D$21*Ieņēmumi!CH18*'IIA Laika grafiks'!CH29,0),"")</f>
        <v>0</v>
      </c>
      <c r="CI123" s="416">
        <f>IFERROR(IF(Ieņēmumi!$D$13="jā",Ieņēmumi!$D$20*Ieņēmumi!$D$21*Ieņēmumi!CI18*'IIA Laika grafiks'!CI29,0),"")</f>
        <v>0</v>
      </c>
      <c r="CJ123" s="416">
        <f>IFERROR(IF(Ieņēmumi!$D$13="jā",Ieņēmumi!$D$20*Ieņēmumi!$D$21*Ieņēmumi!CJ18*'IIA Laika grafiks'!CJ29,0),"")</f>
        <v>0</v>
      </c>
      <c r="CK123" s="416">
        <f>IFERROR(IF(Ieņēmumi!$D$13="jā",Ieņēmumi!$D$20*Ieņēmumi!$D$21*Ieņēmumi!CK18*'IIA Laika grafiks'!CK29,0),"")</f>
        <v>0</v>
      </c>
      <c r="CL123" s="416">
        <f>IFERROR(IF(Ieņēmumi!$D$13="jā",Ieņēmumi!$D$20*Ieņēmumi!$D$21*Ieņēmumi!CL18*'IIA Laika grafiks'!CL29,0),"")</f>
        <v>0</v>
      </c>
      <c r="CM123" s="416">
        <f>IFERROR(IF(Ieņēmumi!$D$13="jā",Ieņēmumi!$D$20*Ieņēmumi!$D$21*Ieņēmumi!CM18*'IIA Laika grafiks'!CM29,0),"")</f>
        <v>0</v>
      </c>
      <c r="CN123" s="416">
        <f>IFERROR(IF(Ieņēmumi!$D$13="jā",Ieņēmumi!$D$20*Ieņēmumi!$D$21*Ieņēmumi!CN18*'IIA Laika grafiks'!CN29,0),"")</f>
        <v>0</v>
      </c>
      <c r="CO123" s="416">
        <f>IFERROR(IF(Ieņēmumi!$D$13="jā",Ieņēmumi!$D$20*Ieņēmumi!$D$21*Ieņēmumi!CO18*'IIA Laika grafiks'!CO29,0),"")</f>
        <v>0</v>
      </c>
      <c r="CP123" s="416">
        <f>IFERROR(IF(Ieņēmumi!$D$13="jā",Ieņēmumi!$D$20*Ieņēmumi!$D$21*Ieņēmumi!CP18*'IIA Laika grafiks'!CP29,0),"")</f>
        <v>0</v>
      </c>
      <c r="CQ123" s="416">
        <f>IFERROR(IF(Ieņēmumi!$D$13="jā",Ieņēmumi!$D$20*Ieņēmumi!$D$21*Ieņēmumi!CQ18*'IIA Laika grafiks'!CQ29,0),"")</f>
        <v>0</v>
      </c>
      <c r="CR123" s="416">
        <f>IFERROR(IF(Ieņēmumi!$D$13="jā",Ieņēmumi!$D$20*Ieņēmumi!$D$21*Ieņēmumi!CR18*'IIA Laika grafiks'!CR29,0),"")</f>
        <v>0</v>
      </c>
      <c r="CS123" s="416">
        <f>IFERROR(IF(Ieņēmumi!$D$13="jā",Ieņēmumi!$D$20*Ieņēmumi!$D$21*Ieņēmumi!CS18*'IIA Laika grafiks'!CS29,0),"")</f>
        <v>0</v>
      </c>
      <c r="CT123" s="416">
        <f>IFERROR(IF(Ieņēmumi!$D$13="jā",Ieņēmumi!$D$20*Ieņēmumi!$D$21*Ieņēmumi!CT18*'IIA Laika grafiks'!CT29,0),"")</f>
        <v>0</v>
      </c>
      <c r="CU123" s="416">
        <f>IFERROR(IF(Ieņēmumi!$D$13="jā",Ieņēmumi!$D$20*Ieņēmumi!$D$21*Ieņēmumi!CU18*'IIA Laika grafiks'!CU29,0),"")</f>
        <v>0</v>
      </c>
      <c r="CV123" s="416">
        <f>IFERROR(IF(Ieņēmumi!$D$13="jā",Ieņēmumi!$D$20*Ieņēmumi!$D$21*Ieņēmumi!CV18*'IIA Laika grafiks'!CV29,0),"")</f>
        <v>0</v>
      </c>
      <c r="CW123" s="416">
        <f>IFERROR(IF(Ieņēmumi!$D$13="jā",Ieņēmumi!$D$20*Ieņēmumi!$D$21*Ieņēmumi!CW18*'IIA Laika grafiks'!CW29,0),"")</f>
        <v>0</v>
      </c>
      <c r="CX123" s="416">
        <f>IFERROR(IF(Ieņēmumi!$D$13="jā",Ieņēmumi!$D$20*Ieņēmumi!$D$21*Ieņēmumi!CX18*'IIA Laika grafiks'!CX29,0),"")</f>
        <v>0</v>
      </c>
      <c r="CY123" s="416">
        <f>IFERROR(IF(Ieņēmumi!$D$13="jā",Ieņēmumi!$D$20*Ieņēmumi!$D$21*Ieņēmumi!CY18*'IIA Laika grafiks'!CY29,0),"")</f>
        <v>0</v>
      </c>
      <c r="CZ123" s="416">
        <f>IFERROR(IF(Ieņēmumi!$D$13="jā",Ieņēmumi!$D$20*Ieņēmumi!$D$21*Ieņēmumi!CZ18*'IIA Laika grafiks'!CZ29,0),"")</f>
        <v>0</v>
      </c>
      <c r="DA123" s="416">
        <f>IFERROR(IF(Ieņēmumi!$D$13="jā",Ieņēmumi!$D$20*Ieņēmumi!$D$21*Ieņēmumi!DA18*'IIA Laika grafiks'!DA29,0),"")</f>
        <v>0</v>
      </c>
      <c r="DB123" s="416">
        <f>IFERROR(IF(Ieņēmumi!$D$13="jā",Ieņēmumi!$D$20*Ieņēmumi!$D$21*Ieņēmumi!DB18*'IIA Laika grafiks'!DB29,0),"")</f>
        <v>0</v>
      </c>
      <c r="DC123" s="416">
        <f>IFERROR(IF(Ieņēmumi!$D$13="jā",Ieņēmumi!$D$20*Ieņēmumi!$D$21*Ieņēmumi!DC18*'IIA Laika grafiks'!DC29,0),"")</f>
        <v>0</v>
      </c>
      <c r="DD123" s="416">
        <f>IFERROR(IF(Ieņēmumi!$D$13="jā",Ieņēmumi!$D$20*Ieņēmumi!$D$21*Ieņēmumi!DD18*'IIA Laika grafiks'!DD29,0),"")</f>
        <v>0</v>
      </c>
      <c r="DE123" s="416">
        <f>IFERROR(IF(Ieņēmumi!$D$13="jā",Ieņēmumi!$D$20*Ieņēmumi!$D$21*Ieņēmumi!DE18*'IIA Laika grafiks'!DE29,0),"")</f>
        <v>0</v>
      </c>
      <c r="DF123" s="416">
        <f>IFERROR(IF(Ieņēmumi!$D$13="jā",Ieņēmumi!$D$20*Ieņēmumi!$D$21*Ieņēmumi!DF18*'IIA Laika grafiks'!DF29,0),"")</f>
        <v>0</v>
      </c>
      <c r="DG123" s="416">
        <f>IFERROR(IF(Ieņēmumi!$D$13="jā",Ieņēmumi!$D$20*Ieņēmumi!$D$21*Ieņēmumi!DG18*'IIA Laika grafiks'!DG29,0),"")</f>
        <v>0</v>
      </c>
      <c r="DH123" s="416">
        <f>IFERROR(IF(Ieņēmumi!$D$13="jā",Ieņēmumi!$D$20*Ieņēmumi!$D$21*Ieņēmumi!DH18*'IIA Laika grafiks'!DH29,0),"")</f>
        <v>0</v>
      </c>
      <c r="DI123" s="416">
        <f>IFERROR(IF(Ieņēmumi!$D$13="jā",Ieņēmumi!$D$20*Ieņēmumi!$D$21*Ieņēmumi!DI18*'IIA Laika grafiks'!DI29,0),"")</f>
        <v>0</v>
      </c>
      <c r="DJ123" s="416">
        <f>IFERROR(IF(Ieņēmumi!$D$13="jā",Ieņēmumi!$D$20*Ieņēmumi!$D$21*Ieņēmumi!DJ18*'IIA Laika grafiks'!DJ29,0),"")</f>
        <v>0</v>
      </c>
      <c r="DK123" s="416">
        <f>IFERROR(IF(Ieņēmumi!$D$13="jā",Ieņēmumi!$D$20*Ieņēmumi!$D$21*Ieņēmumi!DK18*'IIA Laika grafiks'!DK29,0),"")</f>
        <v>0</v>
      </c>
      <c r="DL123" s="416">
        <f>IFERROR(IF(Ieņēmumi!$D$13="jā",Ieņēmumi!$D$20*Ieņēmumi!$D$21*Ieņēmumi!DL18*'IIA Laika grafiks'!DL29,0),"")</f>
        <v>0</v>
      </c>
      <c r="DM123" s="416">
        <f>IFERROR(IF(Ieņēmumi!$D$13="jā",Ieņēmumi!$D$20*Ieņēmumi!$D$21*Ieņēmumi!DM18*'IIA Laika grafiks'!DM29,0),"")</f>
        <v>0</v>
      </c>
      <c r="DN123" s="416">
        <f>IFERROR(IF(Ieņēmumi!$D$13="jā",Ieņēmumi!$D$20*Ieņēmumi!$D$21*Ieņēmumi!DN18*'IIA Laika grafiks'!DN29,0),"")</f>
        <v>0</v>
      </c>
      <c r="DO123" s="416">
        <f>IFERROR(IF(Ieņēmumi!$D$13="jā",Ieņēmumi!$D$20*Ieņēmumi!$D$21*Ieņēmumi!DO18*'IIA Laika grafiks'!DO29,0),"")</f>
        <v>0</v>
      </c>
      <c r="DP123" s="416">
        <f>IFERROR(IF(Ieņēmumi!$D$13="jā",Ieņēmumi!$D$20*Ieņēmumi!$D$21*Ieņēmumi!DP18*'IIA Laika grafiks'!DP29,0),"")</f>
        <v>0</v>
      </c>
      <c r="DQ123" s="416">
        <f>IFERROR(IF(Ieņēmumi!$D$13="jā",Ieņēmumi!$D$20*Ieņēmumi!$D$21*Ieņēmumi!DQ18*'IIA Laika grafiks'!DQ29,0),"")</f>
        <v>0</v>
      </c>
      <c r="DR123" s="416">
        <f>IFERROR(IF(Ieņēmumi!$D$13="jā",Ieņēmumi!$D$20*Ieņēmumi!$D$21*Ieņēmumi!DR18*'IIA Laika grafiks'!DR29,0),"")</f>
        <v>0</v>
      </c>
      <c r="DS123" s="416">
        <f>IFERROR(IF(Ieņēmumi!$D$13="jā",Ieņēmumi!$D$20*Ieņēmumi!$D$21*Ieņēmumi!DS18*'IIA Laika grafiks'!DS29,0),"")</f>
        <v>0</v>
      </c>
      <c r="DT123" s="416">
        <f>IFERROR(IF(Ieņēmumi!$D$13="jā",Ieņēmumi!$D$20*Ieņēmumi!$D$21*Ieņēmumi!DT18*'IIA Laika grafiks'!DT29,0),"")</f>
        <v>0</v>
      </c>
      <c r="DU123" s="416">
        <f>IFERROR(IF(Ieņēmumi!$D$13="jā",Ieņēmumi!$D$20*Ieņēmumi!$D$21*Ieņēmumi!DU18*'IIA Laika grafiks'!DU29,0),"")</f>
        <v>0</v>
      </c>
    </row>
    <row r="124" spans="1:125" ht="11.25" customHeight="1">
      <c r="A124" s="384" t="s">
        <v>650</v>
      </c>
      <c r="B124" s="415" t="s">
        <v>638</v>
      </c>
      <c r="D124" s="397">
        <f t="shared" si="115"/>
        <v>358130.56478749576</v>
      </c>
      <c r="E124" s="428">
        <f>E268</f>
        <v>0</v>
      </c>
      <c r="F124" s="428">
        <f t="shared" ref="F124:BQ124" si="116">F268</f>
        <v>0</v>
      </c>
      <c r="G124" s="428">
        <f t="shared" si="116"/>
        <v>0</v>
      </c>
      <c r="H124" s="428">
        <f t="shared" si="116"/>
        <v>0</v>
      </c>
      <c r="I124" s="428">
        <f t="shared" si="116"/>
        <v>0</v>
      </c>
      <c r="J124" s="428">
        <f t="shared" si="116"/>
        <v>0</v>
      </c>
      <c r="K124" s="428">
        <f t="shared" si="116"/>
        <v>0</v>
      </c>
      <c r="L124" s="428">
        <f t="shared" si="116"/>
        <v>0</v>
      </c>
      <c r="M124" s="428">
        <f t="shared" si="116"/>
        <v>0</v>
      </c>
      <c r="N124" s="428">
        <f t="shared" si="116"/>
        <v>0</v>
      </c>
      <c r="O124" s="428">
        <f t="shared" si="116"/>
        <v>0</v>
      </c>
      <c r="P124" s="428">
        <f t="shared" si="116"/>
        <v>0</v>
      </c>
      <c r="Q124" s="428">
        <f t="shared" si="116"/>
        <v>0</v>
      </c>
      <c r="R124" s="428">
        <f t="shared" si="116"/>
        <v>0</v>
      </c>
      <c r="S124" s="428">
        <f t="shared" si="116"/>
        <v>0</v>
      </c>
      <c r="T124" s="428">
        <f t="shared" si="116"/>
        <v>0</v>
      </c>
      <c r="U124" s="428">
        <f t="shared" si="116"/>
        <v>0</v>
      </c>
      <c r="V124" s="428">
        <f t="shared" si="116"/>
        <v>0</v>
      </c>
      <c r="W124" s="428">
        <f t="shared" si="116"/>
        <v>0</v>
      </c>
      <c r="X124" s="428">
        <f t="shared" si="116"/>
        <v>0</v>
      </c>
      <c r="Y124" s="428">
        <f t="shared" si="116"/>
        <v>0</v>
      </c>
      <c r="Z124" s="428">
        <f t="shared" si="116"/>
        <v>0</v>
      </c>
      <c r="AA124" s="428">
        <f t="shared" si="116"/>
        <v>0</v>
      </c>
      <c r="AB124" s="428">
        <f t="shared" si="116"/>
        <v>0</v>
      </c>
      <c r="AC124" s="428">
        <f t="shared" si="116"/>
        <v>0</v>
      </c>
      <c r="AD124" s="428">
        <f t="shared" si="116"/>
        <v>0</v>
      </c>
      <c r="AE124" s="428">
        <f t="shared" si="116"/>
        <v>0</v>
      </c>
      <c r="AF124" s="428">
        <f t="shared" si="116"/>
        <v>0</v>
      </c>
      <c r="AG124" s="428">
        <f t="shared" si="116"/>
        <v>0</v>
      </c>
      <c r="AH124" s="428">
        <f t="shared" si="116"/>
        <v>0</v>
      </c>
      <c r="AI124" s="428">
        <f t="shared" si="116"/>
        <v>0</v>
      </c>
      <c r="AJ124" s="428">
        <f t="shared" si="116"/>
        <v>0</v>
      </c>
      <c r="AK124" s="428">
        <f t="shared" si="116"/>
        <v>0</v>
      </c>
      <c r="AL124" s="428">
        <f t="shared" si="116"/>
        <v>0</v>
      </c>
      <c r="AM124" s="428">
        <f t="shared" si="116"/>
        <v>0</v>
      </c>
      <c r="AN124" s="428">
        <f t="shared" si="116"/>
        <v>0</v>
      </c>
      <c r="AO124" s="428">
        <f t="shared" si="116"/>
        <v>0</v>
      </c>
      <c r="AP124" s="428">
        <f t="shared" si="116"/>
        <v>0</v>
      </c>
      <c r="AQ124" s="428">
        <f t="shared" si="116"/>
        <v>0</v>
      </c>
      <c r="AR124" s="428">
        <f t="shared" si="116"/>
        <v>0</v>
      </c>
      <c r="AS124" s="428">
        <f t="shared" si="116"/>
        <v>0</v>
      </c>
      <c r="AT124" s="428">
        <f t="shared" si="116"/>
        <v>0</v>
      </c>
      <c r="AU124" s="428">
        <f t="shared" si="116"/>
        <v>0</v>
      </c>
      <c r="AV124" s="428">
        <f t="shared" si="116"/>
        <v>0</v>
      </c>
      <c r="AW124" s="428">
        <f t="shared" si="116"/>
        <v>0</v>
      </c>
      <c r="AX124" s="428">
        <f t="shared" si="116"/>
        <v>0</v>
      </c>
      <c r="AY124" s="428">
        <f t="shared" si="116"/>
        <v>0</v>
      </c>
      <c r="AZ124" s="428">
        <f t="shared" si="116"/>
        <v>0</v>
      </c>
      <c r="BA124" s="428">
        <f t="shared" si="116"/>
        <v>0</v>
      </c>
      <c r="BB124" s="428">
        <f t="shared" si="116"/>
        <v>0</v>
      </c>
      <c r="BC124" s="428">
        <f t="shared" si="116"/>
        <v>0</v>
      </c>
      <c r="BD124" s="428">
        <f t="shared" si="116"/>
        <v>0</v>
      </c>
      <c r="BE124" s="428">
        <f t="shared" si="116"/>
        <v>0</v>
      </c>
      <c r="BF124" s="428">
        <f t="shared" si="116"/>
        <v>0</v>
      </c>
      <c r="BG124" s="428">
        <f t="shared" si="116"/>
        <v>0</v>
      </c>
      <c r="BH124" s="428">
        <f t="shared" si="116"/>
        <v>0</v>
      </c>
      <c r="BI124" s="428">
        <f t="shared" si="116"/>
        <v>0</v>
      </c>
      <c r="BJ124" s="428">
        <f t="shared" si="116"/>
        <v>0</v>
      </c>
      <c r="BK124" s="428">
        <f t="shared" si="116"/>
        <v>0</v>
      </c>
      <c r="BL124" s="428">
        <f t="shared" si="116"/>
        <v>3767400.1049999893</v>
      </c>
      <c r="BM124" s="428">
        <f t="shared" si="116"/>
        <v>0</v>
      </c>
      <c r="BN124" s="428">
        <f t="shared" si="116"/>
        <v>0</v>
      </c>
      <c r="BO124" s="428">
        <f t="shared" si="116"/>
        <v>0</v>
      </c>
      <c r="BP124" s="428">
        <f t="shared" si="116"/>
        <v>0</v>
      </c>
      <c r="BQ124" s="428">
        <f t="shared" si="116"/>
        <v>0</v>
      </c>
      <c r="BR124" s="428">
        <f t="shared" ref="BR124:DU124" si="117">BR268</f>
        <v>0</v>
      </c>
      <c r="BS124" s="428">
        <f t="shared" si="117"/>
        <v>0</v>
      </c>
      <c r="BT124" s="428">
        <f t="shared" si="117"/>
        <v>0</v>
      </c>
      <c r="BU124" s="428">
        <f t="shared" si="117"/>
        <v>0</v>
      </c>
      <c r="BV124" s="428">
        <f t="shared" si="117"/>
        <v>0</v>
      </c>
      <c r="BW124" s="428">
        <f t="shared" si="117"/>
        <v>0</v>
      </c>
      <c r="BX124" s="428">
        <f t="shared" si="117"/>
        <v>0</v>
      </c>
      <c r="BY124" s="428">
        <f t="shared" si="117"/>
        <v>0</v>
      </c>
      <c r="BZ124" s="428">
        <f t="shared" si="117"/>
        <v>0</v>
      </c>
      <c r="CA124" s="428">
        <f t="shared" si="117"/>
        <v>0</v>
      </c>
      <c r="CB124" s="428">
        <f t="shared" si="117"/>
        <v>0</v>
      </c>
      <c r="CC124" s="428">
        <f t="shared" si="117"/>
        <v>0</v>
      </c>
      <c r="CD124" s="428">
        <f t="shared" si="117"/>
        <v>0</v>
      </c>
      <c r="CE124" s="428">
        <f t="shared" si="117"/>
        <v>0</v>
      </c>
      <c r="CF124" s="428">
        <f t="shared" si="117"/>
        <v>0</v>
      </c>
      <c r="CG124" s="428">
        <f t="shared" si="117"/>
        <v>0</v>
      </c>
      <c r="CH124" s="428">
        <f t="shared" si="117"/>
        <v>0</v>
      </c>
      <c r="CI124" s="428">
        <f t="shared" si="117"/>
        <v>0</v>
      </c>
      <c r="CJ124" s="428">
        <f t="shared" si="117"/>
        <v>0</v>
      </c>
      <c r="CK124" s="428">
        <f t="shared" si="117"/>
        <v>0</v>
      </c>
      <c r="CL124" s="428">
        <f t="shared" si="117"/>
        <v>0</v>
      </c>
      <c r="CM124" s="428">
        <f t="shared" si="117"/>
        <v>0</v>
      </c>
      <c r="CN124" s="428">
        <f t="shared" si="117"/>
        <v>0</v>
      </c>
      <c r="CO124" s="428">
        <f t="shared" si="117"/>
        <v>0</v>
      </c>
      <c r="CP124" s="428">
        <f t="shared" si="117"/>
        <v>0</v>
      </c>
      <c r="CQ124" s="428">
        <f t="shared" si="117"/>
        <v>0</v>
      </c>
      <c r="CR124" s="428">
        <f t="shared" si="117"/>
        <v>0</v>
      </c>
      <c r="CS124" s="428">
        <f t="shared" si="117"/>
        <v>0</v>
      </c>
      <c r="CT124" s="428">
        <f t="shared" si="117"/>
        <v>0</v>
      </c>
      <c r="CU124" s="428">
        <f t="shared" si="117"/>
        <v>0</v>
      </c>
      <c r="CV124" s="428">
        <f t="shared" si="117"/>
        <v>0</v>
      </c>
      <c r="CW124" s="428">
        <f t="shared" si="117"/>
        <v>0</v>
      </c>
      <c r="CX124" s="428">
        <f t="shared" si="117"/>
        <v>0</v>
      </c>
      <c r="CY124" s="428">
        <f t="shared" si="117"/>
        <v>0</v>
      </c>
      <c r="CZ124" s="428">
        <f t="shared" si="117"/>
        <v>0</v>
      </c>
      <c r="DA124" s="428">
        <f t="shared" si="117"/>
        <v>0</v>
      </c>
      <c r="DB124" s="428">
        <f t="shared" si="117"/>
        <v>0</v>
      </c>
      <c r="DC124" s="428">
        <f t="shared" si="117"/>
        <v>0</v>
      </c>
      <c r="DD124" s="428">
        <f t="shared" si="117"/>
        <v>0</v>
      </c>
      <c r="DE124" s="428">
        <f t="shared" si="117"/>
        <v>0</v>
      </c>
      <c r="DF124" s="428">
        <f t="shared" si="117"/>
        <v>0</v>
      </c>
      <c r="DG124" s="428">
        <f t="shared" si="117"/>
        <v>0</v>
      </c>
      <c r="DH124" s="428">
        <f t="shared" si="117"/>
        <v>0</v>
      </c>
      <c r="DI124" s="428">
        <f t="shared" si="117"/>
        <v>0</v>
      </c>
      <c r="DJ124" s="428">
        <f t="shared" si="117"/>
        <v>0</v>
      </c>
      <c r="DK124" s="428">
        <f t="shared" si="117"/>
        <v>0</v>
      </c>
      <c r="DL124" s="428">
        <f t="shared" si="117"/>
        <v>0</v>
      </c>
      <c r="DM124" s="428">
        <f t="shared" si="117"/>
        <v>0</v>
      </c>
      <c r="DN124" s="428">
        <f t="shared" si="117"/>
        <v>0</v>
      </c>
      <c r="DO124" s="428">
        <f t="shared" si="117"/>
        <v>0</v>
      </c>
      <c r="DP124" s="428">
        <f t="shared" si="117"/>
        <v>0</v>
      </c>
      <c r="DQ124" s="428">
        <f t="shared" si="117"/>
        <v>0</v>
      </c>
      <c r="DR124" s="428">
        <f t="shared" si="117"/>
        <v>0</v>
      </c>
      <c r="DS124" s="428">
        <f t="shared" si="117"/>
        <v>0</v>
      </c>
      <c r="DT124" s="428">
        <f t="shared" si="117"/>
        <v>0</v>
      </c>
      <c r="DU124" s="428">
        <f t="shared" si="117"/>
        <v>0</v>
      </c>
    </row>
    <row r="125" spans="1:125" ht="11.25" customHeight="1">
      <c r="A125" s="385" t="s">
        <v>635</v>
      </c>
      <c r="B125" s="396" t="s">
        <v>638</v>
      </c>
      <c r="C125" s="275"/>
      <c r="D125" s="446">
        <f t="shared" si="115"/>
        <v>358130.56478749576</v>
      </c>
      <c r="E125" s="448">
        <f t="shared" ref="E125:BP125" si="118">SUM(E123:E124)</f>
        <v>0</v>
      </c>
      <c r="F125" s="448">
        <f t="shared" si="118"/>
        <v>0</v>
      </c>
      <c r="G125" s="448">
        <f t="shared" si="118"/>
        <v>0</v>
      </c>
      <c r="H125" s="448">
        <f t="shared" si="118"/>
        <v>0</v>
      </c>
      <c r="I125" s="448">
        <f t="shared" si="118"/>
        <v>0</v>
      </c>
      <c r="J125" s="448">
        <f t="shared" si="118"/>
        <v>0</v>
      </c>
      <c r="K125" s="448">
        <f t="shared" si="118"/>
        <v>0</v>
      </c>
      <c r="L125" s="448">
        <f t="shared" si="118"/>
        <v>0</v>
      </c>
      <c r="M125" s="448">
        <f t="shared" si="118"/>
        <v>0</v>
      </c>
      <c r="N125" s="448">
        <f t="shared" si="118"/>
        <v>0</v>
      </c>
      <c r="O125" s="448">
        <f t="shared" si="118"/>
        <v>0</v>
      </c>
      <c r="P125" s="448">
        <f t="shared" si="118"/>
        <v>0</v>
      </c>
      <c r="Q125" s="448">
        <f t="shared" si="118"/>
        <v>0</v>
      </c>
      <c r="R125" s="448">
        <f t="shared" si="118"/>
        <v>0</v>
      </c>
      <c r="S125" s="448">
        <f t="shared" si="118"/>
        <v>0</v>
      </c>
      <c r="T125" s="448">
        <f t="shared" si="118"/>
        <v>0</v>
      </c>
      <c r="U125" s="448">
        <f t="shared" si="118"/>
        <v>0</v>
      </c>
      <c r="V125" s="448">
        <f t="shared" si="118"/>
        <v>0</v>
      </c>
      <c r="W125" s="448">
        <f t="shared" si="118"/>
        <v>0</v>
      </c>
      <c r="X125" s="448">
        <f t="shared" si="118"/>
        <v>0</v>
      </c>
      <c r="Y125" s="448">
        <f t="shared" si="118"/>
        <v>0</v>
      </c>
      <c r="Z125" s="448">
        <f t="shared" si="118"/>
        <v>0</v>
      </c>
      <c r="AA125" s="448">
        <f t="shared" si="118"/>
        <v>0</v>
      </c>
      <c r="AB125" s="448">
        <f t="shared" si="118"/>
        <v>0</v>
      </c>
      <c r="AC125" s="448">
        <f t="shared" si="118"/>
        <v>0</v>
      </c>
      <c r="AD125" s="448">
        <f t="shared" si="118"/>
        <v>0</v>
      </c>
      <c r="AE125" s="448">
        <f t="shared" si="118"/>
        <v>0</v>
      </c>
      <c r="AF125" s="448">
        <f t="shared" si="118"/>
        <v>0</v>
      </c>
      <c r="AG125" s="448">
        <f t="shared" si="118"/>
        <v>0</v>
      </c>
      <c r="AH125" s="448">
        <f t="shared" si="118"/>
        <v>0</v>
      </c>
      <c r="AI125" s="448">
        <f t="shared" si="118"/>
        <v>0</v>
      </c>
      <c r="AJ125" s="448">
        <f t="shared" si="118"/>
        <v>0</v>
      </c>
      <c r="AK125" s="448">
        <f t="shared" si="118"/>
        <v>0</v>
      </c>
      <c r="AL125" s="448">
        <f t="shared" si="118"/>
        <v>0</v>
      </c>
      <c r="AM125" s="448">
        <f t="shared" si="118"/>
        <v>0</v>
      </c>
      <c r="AN125" s="448">
        <f t="shared" si="118"/>
        <v>0</v>
      </c>
      <c r="AO125" s="448">
        <f t="shared" si="118"/>
        <v>0</v>
      </c>
      <c r="AP125" s="448">
        <f t="shared" si="118"/>
        <v>0</v>
      </c>
      <c r="AQ125" s="448">
        <f t="shared" si="118"/>
        <v>0</v>
      </c>
      <c r="AR125" s="448">
        <f t="shared" si="118"/>
        <v>0</v>
      </c>
      <c r="AS125" s="448">
        <f t="shared" si="118"/>
        <v>0</v>
      </c>
      <c r="AT125" s="448">
        <f t="shared" si="118"/>
        <v>0</v>
      </c>
      <c r="AU125" s="448">
        <f t="shared" si="118"/>
        <v>0</v>
      </c>
      <c r="AV125" s="448">
        <f t="shared" si="118"/>
        <v>0</v>
      </c>
      <c r="AW125" s="448">
        <f t="shared" si="118"/>
        <v>0</v>
      </c>
      <c r="AX125" s="448">
        <f t="shared" si="118"/>
        <v>0</v>
      </c>
      <c r="AY125" s="448">
        <f t="shared" si="118"/>
        <v>0</v>
      </c>
      <c r="AZ125" s="448">
        <f t="shared" si="118"/>
        <v>0</v>
      </c>
      <c r="BA125" s="448">
        <f t="shared" si="118"/>
        <v>0</v>
      </c>
      <c r="BB125" s="448">
        <f t="shared" si="118"/>
        <v>0</v>
      </c>
      <c r="BC125" s="448">
        <f t="shared" si="118"/>
        <v>0</v>
      </c>
      <c r="BD125" s="448">
        <f t="shared" si="118"/>
        <v>0</v>
      </c>
      <c r="BE125" s="448">
        <f t="shared" si="118"/>
        <v>0</v>
      </c>
      <c r="BF125" s="448">
        <f t="shared" si="118"/>
        <v>0</v>
      </c>
      <c r="BG125" s="448">
        <f t="shared" si="118"/>
        <v>0</v>
      </c>
      <c r="BH125" s="448">
        <f t="shared" si="118"/>
        <v>0</v>
      </c>
      <c r="BI125" s="448">
        <f t="shared" si="118"/>
        <v>0</v>
      </c>
      <c r="BJ125" s="448">
        <f t="shared" si="118"/>
        <v>0</v>
      </c>
      <c r="BK125" s="448">
        <f t="shared" si="118"/>
        <v>0</v>
      </c>
      <c r="BL125" s="448">
        <f t="shared" si="118"/>
        <v>3767400.1049999893</v>
      </c>
      <c r="BM125" s="448">
        <f t="shared" si="118"/>
        <v>0</v>
      </c>
      <c r="BN125" s="448">
        <f t="shared" si="118"/>
        <v>0</v>
      </c>
      <c r="BO125" s="448">
        <f t="shared" si="118"/>
        <v>0</v>
      </c>
      <c r="BP125" s="448">
        <f t="shared" si="118"/>
        <v>0</v>
      </c>
      <c r="BQ125" s="448">
        <f t="shared" ref="BQ125:DU125" si="119">SUM(BQ123:BQ124)</f>
        <v>0</v>
      </c>
      <c r="BR125" s="448">
        <f t="shared" si="119"/>
        <v>0</v>
      </c>
      <c r="BS125" s="448">
        <f t="shared" si="119"/>
        <v>0</v>
      </c>
      <c r="BT125" s="448">
        <f t="shared" si="119"/>
        <v>0</v>
      </c>
      <c r="BU125" s="448">
        <f t="shared" si="119"/>
        <v>0</v>
      </c>
      <c r="BV125" s="448">
        <f t="shared" si="119"/>
        <v>0</v>
      </c>
      <c r="BW125" s="448">
        <f t="shared" si="119"/>
        <v>0</v>
      </c>
      <c r="BX125" s="448">
        <f t="shared" si="119"/>
        <v>0</v>
      </c>
      <c r="BY125" s="448">
        <f t="shared" si="119"/>
        <v>0</v>
      </c>
      <c r="BZ125" s="448">
        <f t="shared" si="119"/>
        <v>0</v>
      </c>
      <c r="CA125" s="448">
        <f t="shared" si="119"/>
        <v>0</v>
      </c>
      <c r="CB125" s="448">
        <f t="shared" si="119"/>
        <v>0</v>
      </c>
      <c r="CC125" s="448">
        <f t="shared" si="119"/>
        <v>0</v>
      </c>
      <c r="CD125" s="448">
        <f t="shared" si="119"/>
        <v>0</v>
      </c>
      <c r="CE125" s="448">
        <f t="shared" si="119"/>
        <v>0</v>
      </c>
      <c r="CF125" s="448">
        <f t="shared" si="119"/>
        <v>0</v>
      </c>
      <c r="CG125" s="448">
        <f t="shared" si="119"/>
        <v>0</v>
      </c>
      <c r="CH125" s="448">
        <f t="shared" si="119"/>
        <v>0</v>
      </c>
      <c r="CI125" s="448">
        <f t="shared" si="119"/>
        <v>0</v>
      </c>
      <c r="CJ125" s="448">
        <f t="shared" si="119"/>
        <v>0</v>
      </c>
      <c r="CK125" s="448">
        <f t="shared" si="119"/>
        <v>0</v>
      </c>
      <c r="CL125" s="448">
        <f t="shared" si="119"/>
        <v>0</v>
      </c>
      <c r="CM125" s="448">
        <f t="shared" si="119"/>
        <v>0</v>
      </c>
      <c r="CN125" s="448">
        <f t="shared" si="119"/>
        <v>0</v>
      </c>
      <c r="CO125" s="448">
        <f t="shared" si="119"/>
        <v>0</v>
      </c>
      <c r="CP125" s="448">
        <f t="shared" si="119"/>
        <v>0</v>
      </c>
      <c r="CQ125" s="448">
        <f t="shared" si="119"/>
        <v>0</v>
      </c>
      <c r="CR125" s="448">
        <f t="shared" si="119"/>
        <v>0</v>
      </c>
      <c r="CS125" s="448">
        <f t="shared" si="119"/>
        <v>0</v>
      </c>
      <c r="CT125" s="448">
        <f t="shared" si="119"/>
        <v>0</v>
      </c>
      <c r="CU125" s="448">
        <f t="shared" si="119"/>
        <v>0</v>
      </c>
      <c r="CV125" s="448">
        <f t="shared" si="119"/>
        <v>0</v>
      </c>
      <c r="CW125" s="448">
        <f t="shared" si="119"/>
        <v>0</v>
      </c>
      <c r="CX125" s="448">
        <f t="shared" si="119"/>
        <v>0</v>
      </c>
      <c r="CY125" s="448">
        <f t="shared" si="119"/>
        <v>0</v>
      </c>
      <c r="CZ125" s="448">
        <f t="shared" si="119"/>
        <v>0</v>
      </c>
      <c r="DA125" s="448">
        <f t="shared" si="119"/>
        <v>0</v>
      </c>
      <c r="DB125" s="448">
        <f t="shared" si="119"/>
        <v>0</v>
      </c>
      <c r="DC125" s="448">
        <f t="shared" si="119"/>
        <v>0</v>
      </c>
      <c r="DD125" s="448">
        <f t="shared" si="119"/>
        <v>0</v>
      </c>
      <c r="DE125" s="448">
        <f t="shared" si="119"/>
        <v>0</v>
      </c>
      <c r="DF125" s="448">
        <f t="shared" si="119"/>
        <v>0</v>
      </c>
      <c r="DG125" s="448">
        <f t="shared" si="119"/>
        <v>0</v>
      </c>
      <c r="DH125" s="448">
        <f t="shared" si="119"/>
        <v>0</v>
      </c>
      <c r="DI125" s="448">
        <f t="shared" si="119"/>
        <v>0</v>
      </c>
      <c r="DJ125" s="448">
        <f t="shared" si="119"/>
        <v>0</v>
      </c>
      <c r="DK125" s="448">
        <f t="shared" si="119"/>
        <v>0</v>
      </c>
      <c r="DL125" s="448">
        <f t="shared" si="119"/>
        <v>0</v>
      </c>
      <c r="DM125" s="448">
        <f t="shared" si="119"/>
        <v>0</v>
      </c>
      <c r="DN125" s="448">
        <f t="shared" si="119"/>
        <v>0</v>
      </c>
      <c r="DO125" s="448">
        <f t="shared" si="119"/>
        <v>0</v>
      </c>
      <c r="DP125" s="448">
        <f t="shared" si="119"/>
        <v>0</v>
      </c>
      <c r="DQ125" s="448">
        <f t="shared" si="119"/>
        <v>0</v>
      </c>
      <c r="DR125" s="448">
        <f t="shared" si="119"/>
        <v>0</v>
      </c>
      <c r="DS125" s="448">
        <f t="shared" si="119"/>
        <v>0</v>
      </c>
      <c r="DT125" s="448">
        <f t="shared" si="119"/>
        <v>0</v>
      </c>
      <c r="DU125" s="448">
        <f t="shared" si="119"/>
        <v>0</v>
      </c>
    </row>
    <row r="126" spans="1:125" ht="11.25" customHeight="1">
      <c r="A126" s="383" t="s">
        <v>266</v>
      </c>
      <c r="B126" s="389" t="s">
        <v>638</v>
      </c>
      <c r="D126" s="397">
        <f t="shared" si="115"/>
        <v>-2759335.1687889155</v>
      </c>
      <c r="E126" s="689">
        <f>IF(E2&lt;='IIA Laika grafiks'!$D$54,-'IIA Papildus aprēķini'!E40,-'IIA Papildus aprēķini'!E118)*(1+Pieņēmumi!$E$24)</f>
        <v>-232830.62</v>
      </c>
      <c r="F126" s="689">
        <f>IF(F2&lt;='IIA Laika grafiks'!$D$54,-'IIA Papildus aprēķini'!F40,-'IIA Papildus aprēķini'!F118)*(1+Pieņēmumi!$E$24)</f>
        <v>-232830.62</v>
      </c>
      <c r="G126" s="689">
        <f>IF(G2&lt;='IIA Laika grafiks'!$D$54,-'IIA Papildus aprēķini'!G40,-'IIA Papildus aprēķini'!G118)*(1+Pieņēmumi!$E$24)</f>
        <v>-232830.62</v>
      </c>
      <c r="H126" s="689">
        <f>IF(H2&lt;='IIA Laika grafiks'!$D$54,-'IIA Papildus aprēķini'!H40,-'IIA Papildus aprēķini'!H118)*(1+Pieņēmumi!$E$24)</f>
        <v>-232830.62</v>
      </c>
      <c r="I126" s="689">
        <f>IF(I2&lt;='IIA Laika grafiks'!$D$54,-'IIA Papildus aprēķini'!I40,-'IIA Papildus aprēķini'!I118)*(1+Pieņēmumi!$E$24)</f>
        <v>-232830.62</v>
      </c>
      <c r="J126" s="689">
        <f>IF(J2&lt;='IIA Laika grafiks'!$D$54,-'IIA Papildus aprēķini'!J40,-'IIA Papildus aprēķini'!J118)*(1+Pieņēmumi!$E$24)</f>
        <v>-232830.62</v>
      </c>
      <c r="K126" s="689">
        <f>IF(K2&lt;='IIA Laika grafiks'!$D$54,-'IIA Papildus aprēķini'!K40,-'IIA Papildus aprēķini'!K118)*(1+Pieņēmumi!$E$24)</f>
        <v>-89098.604099999982</v>
      </c>
      <c r="L126" s="689">
        <f>IF(L2&lt;='IIA Laika grafiks'!$D$54,-'IIA Papildus aprēķini'!L40,-'IIA Papildus aprēķini'!L118)*(1+Pieņēmumi!$E$24)</f>
        <v>-89098.604099999982</v>
      </c>
      <c r="M126" s="689">
        <f>IF(M2&lt;='IIA Laika grafiks'!$D$54,-'IIA Papildus aprēķini'!M40,-'IIA Papildus aprēķini'!M118)*(1+Pieņēmumi!$E$24)</f>
        <v>-89098.604099999982</v>
      </c>
      <c r="N126" s="689">
        <f>IF(N2&lt;='IIA Laika grafiks'!$D$54,-'IIA Papildus aprēķini'!N40,-'IIA Papildus aprēķini'!N118)*(1+Pieņēmumi!$E$24)</f>
        <v>-89098.604099999982</v>
      </c>
      <c r="O126" s="689">
        <f>IF(O2&lt;='IIA Laika grafiks'!$D$54,-'IIA Papildus aprēķini'!O40,-'IIA Papildus aprēķini'!O118)*(1+Pieņēmumi!$E$24)</f>
        <v>-89098.604099999982</v>
      </c>
      <c r="P126" s="689">
        <f>IF(P2&lt;='IIA Laika grafiks'!$D$54,-'IIA Papildus aprēķini'!P40,-'IIA Papildus aprēķini'!P118)*(1+Pieņēmumi!$E$24)</f>
        <v>-89098.604099999982</v>
      </c>
      <c r="Q126" s="689">
        <f>IF(Q2&lt;='IIA Laika grafiks'!$D$54,-'IIA Papildus aprēķini'!Q40,-'IIA Papildus aprēķini'!Q118)*(1+Pieņēmumi!$E$24)</f>
        <v>-89098.604099999982</v>
      </c>
      <c r="R126" s="689">
        <f>IF(R2&lt;='IIA Laika grafiks'!$D$54,-'IIA Papildus aprēķini'!R40,-'IIA Papildus aprēķini'!R118)*(1+Pieņēmumi!$E$24)</f>
        <v>-89098.604099999982</v>
      </c>
      <c r="S126" s="689">
        <f>IF(S2&lt;='IIA Laika grafiks'!$D$54,-'IIA Papildus aprēķini'!S40,-'IIA Papildus aprēķini'!S118)*(1+Pieņēmumi!$E$24)</f>
        <v>-89098.604099999982</v>
      </c>
      <c r="T126" s="689">
        <f>IF(T2&lt;='IIA Laika grafiks'!$D$54,-'IIA Papildus aprēķini'!T40,-'IIA Papildus aprēķini'!T118)*(1+Pieņēmumi!$E$24)</f>
        <v>-89098.604099999982</v>
      </c>
      <c r="U126" s="689">
        <f>IF(U2&lt;='IIA Laika grafiks'!$D$54,-'IIA Papildus aprēķini'!U40,-'IIA Papildus aprēķini'!U118)*(1+Pieņēmumi!$E$24)</f>
        <v>-89098.604099999982</v>
      </c>
      <c r="V126" s="689">
        <f>IF(V2&lt;='IIA Laika grafiks'!$D$54,-'IIA Papildus aprēķini'!V40,-'IIA Papildus aprēķini'!V118)*(1+Pieņēmumi!$E$24)</f>
        <v>-89098.604099999982</v>
      </c>
      <c r="W126" s="689">
        <f>IF(W2&lt;='IIA Laika grafiks'!$D$54,-'IIA Papildus aprēķini'!W40,-'IIA Papildus aprēķini'!W118)*(1+Pieņēmumi!$E$24)</f>
        <v>-89098.604099999982</v>
      </c>
      <c r="X126" s="689">
        <f>IF(X2&lt;='IIA Laika grafiks'!$D$54,-'IIA Papildus aprēķini'!X40,-'IIA Papildus aprēķini'!X118)*(1+Pieņēmumi!$E$24)</f>
        <v>-88060.714499999987</v>
      </c>
      <c r="Y126" s="689">
        <f>IF(Y2&lt;='IIA Laika grafiks'!$D$54,-'IIA Papildus aprēķini'!Y40,-'IIA Papildus aprēķini'!Y118)*(1+Pieņēmumi!$E$24)</f>
        <v>-88060.714499999987</v>
      </c>
      <c r="Z126" s="689">
        <f>IF(Z2&lt;='IIA Laika grafiks'!$D$54,-'IIA Papildus aprēķini'!Z40,-'IIA Papildus aprēķini'!Z118)*(1+Pieņēmumi!$E$24)</f>
        <v>-88060.714499999987</v>
      </c>
      <c r="AA126" s="689">
        <f>IF(AA2&lt;='IIA Laika grafiks'!$D$54,-'IIA Papildus aprēķini'!AA40,-'IIA Papildus aprēķini'!AA118)*(1+Pieņēmumi!$E$24)</f>
        <v>-88060.714499999987</v>
      </c>
      <c r="AB126" s="689">
        <f>IF(AB2&lt;='IIA Laika grafiks'!$D$54,-'IIA Papildus aprēķini'!AB40,-'IIA Papildus aprēķini'!AB118)*(1+Pieņēmumi!$E$24)</f>
        <v>-88060.714499999987</v>
      </c>
      <c r="AC126" s="689">
        <f>IF(AC2&lt;='IIA Laika grafiks'!$D$54,-'IIA Papildus aprēķini'!AC40,-'IIA Papildus aprēķini'!AC118)*(1+Pieņēmumi!$E$24)</f>
        <v>-88060.714499999987</v>
      </c>
      <c r="AD126" s="689">
        <f>IF(AD2&lt;='IIA Laika grafiks'!$D$54,-'IIA Papildus aprēķini'!AD40,-'IIA Papildus aprēķini'!AD118)*(1+Pieņēmumi!$E$24)</f>
        <v>-88060.714499999987</v>
      </c>
      <c r="AE126" s="689">
        <f>IF(AE2&lt;='IIA Laika grafiks'!$D$54,-'IIA Papildus aprēķini'!AE40,-'IIA Papildus aprēķini'!AE118)*(1+Pieņēmumi!$E$24)</f>
        <v>-88060.714499999987</v>
      </c>
      <c r="AF126" s="689">
        <f>IF(AF2&lt;='IIA Laika grafiks'!$D$54,-'IIA Papildus aprēķini'!AF40,-'IIA Papildus aprēķini'!AF118)*(1+Pieņēmumi!$E$24)</f>
        <v>-88060.714499999987</v>
      </c>
      <c r="AG126" s="689">
        <f>IF(AG2&lt;='IIA Laika grafiks'!$D$54,-'IIA Papildus aprēķini'!AG40,-'IIA Papildus aprēķini'!AG118)*(1+Pieņēmumi!$E$24)</f>
        <v>-88060.714499999987</v>
      </c>
      <c r="AH126" s="689">
        <f>IF(AH2&lt;='IIA Laika grafiks'!$D$54,-'IIA Papildus aprēķini'!AH40,-'IIA Papildus aprēķini'!AH118)*(1+Pieņēmumi!$E$24)</f>
        <v>-88060.714499999987</v>
      </c>
      <c r="AI126" s="689">
        <f>IF(AI2&lt;='IIA Laika grafiks'!$D$54,-'IIA Papildus aprēķini'!AI40,-'IIA Papildus aprēķini'!AI118)*(1+Pieņēmumi!$E$24)</f>
        <v>-88060.714499999987</v>
      </c>
      <c r="AJ126" s="689">
        <f>IF(AJ2&lt;='IIA Laika grafiks'!$D$54,-'IIA Papildus aprēķini'!AJ40,-'IIA Papildus aprēķini'!AJ118)*(1+Pieņēmumi!$E$24)</f>
        <v>-88060.714499999987</v>
      </c>
      <c r="AK126" s="689">
        <f>IF(AK2&lt;='IIA Laika grafiks'!$D$54,-'IIA Papildus aprēķini'!AK40,-'IIA Papildus aprēķini'!AK118)*(1+Pieņēmumi!$E$24)</f>
        <v>-88060.714499999987</v>
      </c>
      <c r="AL126" s="689">
        <f>IF(AL2&lt;='IIA Laika grafiks'!$D$54,-'IIA Papildus aprēķini'!AL40,-'IIA Papildus aprēķini'!AL118)*(1+Pieņēmumi!$E$24)</f>
        <v>-88060.714499999987</v>
      </c>
      <c r="AM126" s="689">
        <f>IF(AM2&lt;='IIA Laika grafiks'!$D$54,-'IIA Papildus aprēķini'!AM40,-'IIA Papildus aprēķini'!AM118)*(1+Pieņēmumi!$E$24)</f>
        <v>-88060.714499999987</v>
      </c>
      <c r="AN126" s="689">
        <f>IF(AN2&lt;='IIA Laika grafiks'!$D$54,-'IIA Papildus aprēķini'!AN40,-'IIA Papildus aprēķini'!AN118)*(1+Pieņēmumi!$E$24)</f>
        <v>-88060.714499999987</v>
      </c>
      <c r="AO126" s="689">
        <f>IF(AO2&lt;='IIA Laika grafiks'!$D$54,-'IIA Papildus aprēķini'!AO40,-'IIA Papildus aprēķini'!AO118)*(1+Pieņēmumi!$E$24)</f>
        <v>-88060.714499999987</v>
      </c>
      <c r="AP126" s="689">
        <f>IF(AP2&lt;='IIA Laika grafiks'!$D$54,-'IIA Papildus aprēķini'!AP40,-'IIA Papildus aprēķini'!AP118)*(1+Pieņēmumi!$E$24)</f>
        <v>-88060.714499999987</v>
      </c>
      <c r="AQ126" s="689">
        <f>IF(AQ2&lt;='IIA Laika grafiks'!$D$54,-'IIA Papildus aprēķini'!AQ40,-'IIA Papildus aprēķini'!AQ118)*(1+Pieņēmumi!$E$24)</f>
        <v>-88060.714499999987</v>
      </c>
      <c r="AR126" s="689">
        <f>IF(AR2&lt;='IIA Laika grafiks'!$D$54,-'IIA Papildus aprēķini'!AR40,-'IIA Papildus aprēķini'!AR118)*(1+Pieņēmumi!$E$24)</f>
        <v>-88060.714499999987</v>
      </c>
      <c r="AS126" s="689">
        <f>IF(AS2&lt;='IIA Laika grafiks'!$D$54,-'IIA Papildus aprēķini'!AS40,-'IIA Papildus aprēķini'!AS118)*(1+Pieņēmumi!$E$24)</f>
        <v>-88060.714499999987</v>
      </c>
      <c r="AT126" s="689">
        <f>IF(AT2&lt;='IIA Laika grafiks'!$D$54,-'IIA Papildus aprēķini'!AT40,-'IIA Papildus aprēķini'!AT118)*(1+Pieņēmumi!$E$24)</f>
        <v>-88060.714499999987</v>
      </c>
      <c r="AU126" s="689">
        <f>IF(AU2&lt;='IIA Laika grafiks'!$D$54,-'IIA Papildus aprēķini'!AU40,-'IIA Papildus aprēķini'!AU118)*(1+Pieņēmumi!$E$24)</f>
        <v>-88060.714499999987</v>
      </c>
      <c r="AV126" s="689">
        <f>IF(AV2&lt;='IIA Laika grafiks'!$D$54,-'IIA Papildus aprēķini'!AV40,-'IIA Papildus aprēķini'!AV118)*(1+Pieņēmumi!$E$24)</f>
        <v>-88060.714499999987</v>
      </c>
      <c r="AW126" s="689">
        <f>IF(AW2&lt;='IIA Laika grafiks'!$D$54,-'IIA Papildus aprēķini'!AW40,-'IIA Papildus aprēķini'!AW118)*(1+Pieņēmumi!$E$24)</f>
        <v>-88060.714499999987</v>
      </c>
      <c r="AX126" s="689">
        <f>IF(AX2&lt;='IIA Laika grafiks'!$D$54,-'IIA Papildus aprēķini'!AX40,-'IIA Papildus aprēķini'!AX118)*(1+Pieņēmumi!$E$24)</f>
        <v>-88060.714499999987</v>
      </c>
      <c r="AY126" s="689">
        <f>IF(AY2&lt;='IIA Laika grafiks'!$D$54,-'IIA Papildus aprēķini'!AY40,-'IIA Papildus aprēķini'!AY118)*(1+Pieņēmumi!$E$24)</f>
        <v>-88060.714499999987</v>
      </c>
      <c r="AZ126" s="689">
        <f>IF(AZ2&lt;='IIA Laika grafiks'!$D$54,-'IIA Papildus aprēķini'!AZ40,-'IIA Papildus aprēķini'!AZ118)*(1+Pieņēmumi!$E$24)</f>
        <v>-88060.714499999987</v>
      </c>
      <c r="BA126" s="689">
        <f>IF(BA2&lt;='IIA Laika grafiks'!$D$54,-'IIA Papildus aprēķini'!BA40,-'IIA Papildus aprēķini'!BA118)*(1+Pieņēmumi!$E$24)</f>
        <v>-88060.714499999987</v>
      </c>
      <c r="BB126" s="689">
        <f>IF(BB2&lt;='IIA Laika grafiks'!$D$54,-'IIA Papildus aprēķini'!BB40,-'IIA Papildus aprēķini'!BB118)*(1+Pieņēmumi!$E$24)</f>
        <v>-88060.714499999987</v>
      </c>
      <c r="BC126" s="689">
        <f>IF(BC2&lt;='IIA Laika grafiks'!$D$54,-'IIA Papildus aprēķini'!BC40,-'IIA Papildus aprēķini'!BC118)*(1+Pieņēmumi!$E$24)</f>
        <v>-88060.714499999987</v>
      </c>
      <c r="BD126" s="689">
        <f>IF(BD2&lt;='IIA Laika grafiks'!$D$54,-'IIA Papildus aprēķini'!BD40,-'IIA Papildus aprēķini'!BD118)*(1+Pieņēmumi!$E$24)</f>
        <v>-88060.714499999987</v>
      </c>
      <c r="BE126" s="689">
        <f>IF(BE2&lt;='IIA Laika grafiks'!$D$54,-'IIA Papildus aprēķini'!BE40,-'IIA Papildus aprēķini'!BE118)*(1+Pieņēmumi!$E$24)</f>
        <v>-88060.714499999987</v>
      </c>
      <c r="BF126" s="689">
        <f>IF(BF2&lt;='IIA Laika grafiks'!$D$54,-'IIA Papildus aprēķini'!BF40,-'IIA Papildus aprēķini'!BF118)*(1+Pieņēmumi!$E$24)</f>
        <v>-88060.714499999987</v>
      </c>
      <c r="BG126" s="689">
        <f>IF(BG2&lt;='IIA Laika grafiks'!$D$54,-'IIA Papildus aprēķini'!BG40,-'IIA Papildus aprēķini'!BG118)*(1+Pieņēmumi!$E$24)</f>
        <v>-88060.714499999987</v>
      </c>
      <c r="BH126" s="689">
        <f>IF(BH2&lt;='IIA Laika grafiks'!$D$54,-'IIA Papildus aprēķini'!BH40,-'IIA Papildus aprēķini'!BH118)*(1+Pieņēmumi!$E$24)</f>
        <v>-88060.714499999987</v>
      </c>
      <c r="BI126" s="689">
        <f>IF(BI2&lt;='IIA Laika grafiks'!$D$54,-'IIA Papildus aprēķini'!BI40,-'IIA Papildus aprēķini'!BI118)*(1+Pieņēmumi!$E$24)</f>
        <v>-88060.714499999987</v>
      </c>
      <c r="BJ126" s="689">
        <f>IF(BJ2&lt;='IIA Laika grafiks'!$D$54,-'IIA Papildus aprēķini'!BJ40,-'IIA Papildus aprēķini'!BJ118)*(1+Pieņēmumi!$E$24)</f>
        <v>-88060.714499999987</v>
      </c>
      <c r="BK126" s="689">
        <f>IF(BK2&lt;='IIA Laika grafiks'!$D$54,-'IIA Papildus aprēķini'!BK40,-'IIA Papildus aprēķini'!BK118)*(1+Pieņēmumi!$E$24)</f>
        <v>-88060.714499999987</v>
      </c>
      <c r="BL126" s="689">
        <f>IF(BL2&lt;='IIA Laika grafiks'!$D$54,-'IIA Papildus aprēķini'!BL40,-'IIA Papildus aprēķini'!BL118)*(1+Pieņēmumi!$E$24)</f>
        <v>-88060.714499999987</v>
      </c>
      <c r="BM126" s="689">
        <f>IF(BM2&lt;='IIA Laika grafiks'!$D$54,-'IIA Papildus aprēķini'!BM40,-'IIA Papildus aprēķini'!BM118)*(1+Pieņēmumi!$E$24)</f>
        <v>0</v>
      </c>
      <c r="BN126" s="689">
        <f>IF(BN2&lt;='IIA Laika grafiks'!$D$54,-'IIA Papildus aprēķini'!BN40,-'IIA Papildus aprēķini'!BN118)*(1+Pieņēmumi!$E$24)</f>
        <v>0</v>
      </c>
      <c r="BO126" s="689">
        <f>IF(BO2&lt;='IIA Laika grafiks'!$D$54,-'IIA Papildus aprēķini'!BO40,-'IIA Papildus aprēķini'!BO118)*(1+Pieņēmumi!$E$24)</f>
        <v>0</v>
      </c>
      <c r="BP126" s="689">
        <f>IF(BP2&lt;='IIA Laika grafiks'!$D$54,-'IIA Papildus aprēķini'!BP40,-'IIA Papildus aprēķini'!BP118)*(1+Pieņēmumi!$E$24)</f>
        <v>0</v>
      </c>
      <c r="BQ126" s="689">
        <f>IF(BQ2&lt;='IIA Laika grafiks'!$D$54,-'IIA Papildus aprēķini'!BQ40,-'IIA Papildus aprēķini'!BQ118)*(1+Pieņēmumi!$E$24)</f>
        <v>0</v>
      </c>
      <c r="BR126" s="689">
        <f>IF(BR2&lt;='IIA Laika grafiks'!$D$54,-'IIA Papildus aprēķini'!BR40,-'IIA Papildus aprēķini'!BR118)*(1+Pieņēmumi!$E$24)</f>
        <v>0</v>
      </c>
      <c r="BS126" s="689">
        <f>IF(BS2&lt;='IIA Laika grafiks'!$D$54,-'IIA Papildus aprēķini'!BS40,-'IIA Papildus aprēķini'!BS118)*(1+Pieņēmumi!$E$24)</f>
        <v>0</v>
      </c>
      <c r="BT126" s="689">
        <f>IF(BT2&lt;='IIA Laika grafiks'!$D$54,-'IIA Papildus aprēķini'!BT40,-'IIA Papildus aprēķini'!BT118)*(1+Pieņēmumi!$E$24)</f>
        <v>0</v>
      </c>
      <c r="BU126" s="689">
        <f>IF(BU2&lt;='IIA Laika grafiks'!$D$54,-'IIA Papildus aprēķini'!BU40,-'IIA Papildus aprēķini'!BU118)*(1+Pieņēmumi!$E$24)</f>
        <v>0</v>
      </c>
      <c r="BV126" s="689">
        <f>IF(BV2&lt;='IIA Laika grafiks'!$D$54,-'IIA Papildus aprēķini'!BV40,-'IIA Papildus aprēķini'!BV118)*(1+Pieņēmumi!$E$24)</f>
        <v>0</v>
      </c>
      <c r="BW126" s="689">
        <f>IF(BW2&lt;='IIA Laika grafiks'!$D$54,-'IIA Papildus aprēķini'!BW40,-'IIA Papildus aprēķini'!BW118)*(1+Pieņēmumi!$E$24)</f>
        <v>0</v>
      </c>
      <c r="BX126" s="689">
        <f>IF(BX2&lt;='IIA Laika grafiks'!$D$54,-'IIA Papildus aprēķini'!BX40,-'IIA Papildus aprēķini'!BX118)*(1+Pieņēmumi!$E$24)</f>
        <v>0</v>
      </c>
      <c r="BY126" s="689">
        <f>IF(BY2&lt;='IIA Laika grafiks'!$D$54,-'IIA Papildus aprēķini'!BY40,-'IIA Papildus aprēķini'!BY118)*(1+Pieņēmumi!$E$24)</f>
        <v>0</v>
      </c>
      <c r="BZ126" s="689">
        <f>IF(BZ2&lt;='IIA Laika grafiks'!$D$54,-'IIA Papildus aprēķini'!BZ40,-'IIA Papildus aprēķini'!BZ118)*(1+Pieņēmumi!$E$24)</f>
        <v>0</v>
      </c>
      <c r="CA126" s="689">
        <f>IF(CA2&lt;='IIA Laika grafiks'!$D$54,-'IIA Papildus aprēķini'!CA40,-'IIA Papildus aprēķini'!CA118)*(1+Pieņēmumi!$E$24)</f>
        <v>0</v>
      </c>
      <c r="CB126" s="689">
        <f>IF(CB2&lt;='IIA Laika grafiks'!$D$54,-'IIA Papildus aprēķini'!CB40,-'IIA Papildus aprēķini'!CB118)*(1+Pieņēmumi!$E$24)</f>
        <v>0</v>
      </c>
      <c r="CC126" s="689">
        <f>IF(CC2&lt;='IIA Laika grafiks'!$D$54,-'IIA Papildus aprēķini'!CC40,-'IIA Papildus aprēķini'!CC118)*(1+Pieņēmumi!$E$24)</f>
        <v>0</v>
      </c>
      <c r="CD126" s="689">
        <f>IF(CD2&lt;='IIA Laika grafiks'!$D$54,-'IIA Papildus aprēķini'!CD40,-'IIA Papildus aprēķini'!CD118)*(1+Pieņēmumi!$E$24)</f>
        <v>0</v>
      </c>
      <c r="CE126" s="689">
        <f>IF(CE2&lt;='IIA Laika grafiks'!$D$54,-'IIA Papildus aprēķini'!CE40,-'IIA Papildus aprēķini'!CE118)*(1+Pieņēmumi!$E$24)</f>
        <v>0</v>
      </c>
      <c r="CF126" s="689">
        <f>IF(CF2&lt;='IIA Laika grafiks'!$D$54,-'IIA Papildus aprēķini'!CF40,-'IIA Papildus aprēķini'!CF118)*(1+Pieņēmumi!$E$24)</f>
        <v>0</v>
      </c>
      <c r="CG126" s="689">
        <f>IF(CG2&lt;='IIA Laika grafiks'!$D$54,-'IIA Papildus aprēķini'!CG40,-'IIA Papildus aprēķini'!CG118)*(1+Pieņēmumi!$E$24)</f>
        <v>0</v>
      </c>
      <c r="CH126" s="689">
        <f>IF(CH2&lt;='IIA Laika grafiks'!$D$54,-'IIA Papildus aprēķini'!CH40,-'IIA Papildus aprēķini'!CH118)*(1+Pieņēmumi!$E$24)</f>
        <v>0</v>
      </c>
      <c r="CI126" s="689">
        <f>IF(CI2&lt;='IIA Laika grafiks'!$D$54,-'IIA Papildus aprēķini'!CI40,-'IIA Papildus aprēķini'!CI118)*(1+Pieņēmumi!$E$24)</f>
        <v>0</v>
      </c>
      <c r="CJ126" s="689">
        <f>IF(CJ2&lt;='IIA Laika grafiks'!$D$54,-'IIA Papildus aprēķini'!CJ40,-'IIA Papildus aprēķini'!CJ118)*(1+Pieņēmumi!$E$24)</f>
        <v>0</v>
      </c>
      <c r="CK126" s="689">
        <f>IF(CK2&lt;='IIA Laika grafiks'!$D$54,-'IIA Papildus aprēķini'!CK40,-'IIA Papildus aprēķini'!CK118)*(1+Pieņēmumi!$E$24)</f>
        <v>0</v>
      </c>
      <c r="CL126" s="689">
        <f>IF(CL2&lt;='IIA Laika grafiks'!$D$54,-'IIA Papildus aprēķini'!CL40,-'IIA Papildus aprēķini'!CL118)*(1+Pieņēmumi!$E$24)</f>
        <v>0</v>
      </c>
      <c r="CM126" s="689">
        <f>IF(CM2&lt;='IIA Laika grafiks'!$D$54,-'IIA Papildus aprēķini'!CM40,-'IIA Papildus aprēķini'!CM118)*(1+Pieņēmumi!$E$24)</f>
        <v>0</v>
      </c>
      <c r="CN126" s="689">
        <f>IF(CN2&lt;='IIA Laika grafiks'!$D$54,-'IIA Papildus aprēķini'!CN40,-'IIA Papildus aprēķini'!CN118)*(1+Pieņēmumi!$E$24)</f>
        <v>0</v>
      </c>
      <c r="CO126" s="689">
        <f>IF(CO2&lt;='IIA Laika grafiks'!$D$54,-'IIA Papildus aprēķini'!CO40,-'IIA Papildus aprēķini'!CO118)*(1+Pieņēmumi!$E$24)</f>
        <v>0</v>
      </c>
      <c r="CP126" s="689">
        <f>IF(CP2&lt;='IIA Laika grafiks'!$D$54,-'IIA Papildus aprēķini'!CP40,-'IIA Papildus aprēķini'!CP118)*(1+Pieņēmumi!$E$24)</f>
        <v>0</v>
      </c>
      <c r="CQ126" s="689">
        <f>IF(CQ2&lt;='IIA Laika grafiks'!$D$54,-'IIA Papildus aprēķini'!CQ40,-'IIA Papildus aprēķini'!CQ118)*(1+Pieņēmumi!$E$24)</f>
        <v>0</v>
      </c>
      <c r="CR126" s="689">
        <f>IF(CR2&lt;='IIA Laika grafiks'!$D$54,-'IIA Papildus aprēķini'!CR40,-'IIA Papildus aprēķini'!CR118)*(1+Pieņēmumi!$E$24)</f>
        <v>0</v>
      </c>
      <c r="CS126" s="689">
        <f>IF(CS2&lt;='IIA Laika grafiks'!$D$54,-'IIA Papildus aprēķini'!CS40,-'IIA Papildus aprēķini'!CS118)*(1+Pieņēmumi!$E$24)</f>
        <v>0</v>
      </c>
      <c r="CT126" s="689">
        <f>IF(CT2&lt;='IIA Laika grafiks'!$D$54,-'IIA Papildus aprēķini'!CT40,-'IIA Papildus aprēķini'!CT118)*(1+Pieņēmumi!$E$24)</f>
        <v>0</v>
      </c>
      <c r="CU126" s="689">
        <f>IF(CU2&lt;='IIA Laika grafiks'!$D$54,-'IIA Papildus aprēķini'!CU40,-'IIA Papildus aprēķini'!CU118)*(1+Pieņēmumi!$E$24)</f>
        <v>0</v>
      </c>
      <c r="CV126" s="689">
        <f>IF(CV2&lt;='IIA Laika grafiks'!$D$54,-'IIA Papildus aprēķini'!CV40,-'IIA Papildus aprēķini'!CV118)*(1+Pieņēmumi!$E$24)</f>
        <v>0</v>
      </c>
      <c r="CW126" s="689">
        <f>IF(CW2&lt;='IIA Laika grafiks'!$D$54,-'IIA Papildus aprēķini'!CW40,-'IIA Papildus aprēķini'!CW118)*(1+Pieņēmumi!$E$24)</f>
        <v>0</v>
      </c>
      <c r="CX126" s="689">
        <f>IF(CX2&lt;='IIA Laika grafiks'!$D$54,-'IIA Papildus aprēķini'!CX40,-'IIA Papildus aprēķini'!CX118)*(1+Pieņēmumi!$E$24)</f>
        <v>0</v>
      </c>
      <c r="CY126" s="689">
        <f>IF(CY2&lt;='IIA Laika grafiks'!$D$54,-'IIA Papildus aprēķini'!CY40,-'IIA Papildus aprēķini'!CY118)*(1+Pieņēmumi!$E$24)</f>
        <v>0</v>
      </c>
      <c r="CZ126" s="689">
        <f>IF(CZ2&lt;='IIA Laika grafiks'!$D$54,-'IIA Papildus aprēķini'!CZ40,-'IIA Papildus aprēķini'!CZ118)*(1+Pieņēmumi!$E$24)</f>
        <v>0</v>
      </c>
      <c r="DA126" s="689">
        <f>IF(DA2&lt;='IIA Laika grafiks'!$D$54,-'IIA Papildus aprēķini'!DA40,-'IIA Papildus aprēķini'!DA118)*(1+Pieņēmumi!$E$24)</f>
        <v>0</v>
      </c>
      <c r="DB126" s="689">
        <f>IF(DB2&lt;='IIA Laika grafiks'!$D$54,-'IIA Papildus aprēķini'!DB40,-'IIA Papildus aprēķini'!DB118)*(1+Pieņēmumi!$E$24)</f>
        <v>0</v>
      </c>
      <c r="DC126" s="689">
        <f>IF(DC2&lt;='IIA Laika grafiks'!$D$54,-'IIA Papildus aprēķini'!DC40,-'IIA Papildus aprēķini'!DC118)*(1+Pieņēmumi!$E$24)</f>
        <v>0</v>
      </c>
      <c r="DD126" s="689">
        <f>IF(DD2&lt;='IIA Laika grafiks'!$D$54,-'IIA Papildus aprēķini'!DD40,-'IIA Papildus aprēķini'!DD118)*(1+Pieņēmumi!$E$24)</f>
        <v>0</v>
      </c>
      <c r="DE126" s="689">
        <f>IF(DE2&lt;='IIA Laika grafiks'!$D$54,-'IIA Papildus aprēķini'!DE40,-'IIA Papildus aprēķini'!DE118)*(1+Pieņēmumi!$E$24)</f>
        <v>0</v>
      </c>
      <c r="DF126" s="689">
        <f>IF(DF2&lt;='IIA Laika grafiks'!$D$54,-'IIA Papildus aprēķini'!DF40,-'IIA Papildus aprēķini'!DF118)*(1+Pieņēmumi!$E$24)</f>
        <v>0</v>
      </c>
      <c r="DG126" s="689">
        <f>IF(DG2&lt;='IIA Laika grafiks'!$D$54,-'IIA Papildus aprēķini'!DG40,-'IIA Papildus aprēķini'!DG118)*(1+Pieņēmumi!$E$24)</f>
        <v>0</v>
      </c>
      <c r="DH126" s="689">
        <f>IF(DH2&lt;='IIA Laika grafiks'!$D$54,-'IIA Papildus aprēķini'!DH40,-'IIA Papildus aprēķini'!DH118)*(1+Pieņēmumi!$E$24)</f>
        <v>0</v>
      </c>
      <c r="DI126" s="689">
        <f>IF(DI2&lt;='IIA Laika grafiks'!$D$54,-'IIA Papildus aprēķini'!DI40,-'IIA Papildus aprēķini'!DI118)*(1+Pieņēmumi!$E$24)</f>
        <v>0</v>
      </c>
      <c r="DJ126" s="689">
        <f>IF(DJ2&lt;='IIA Laika grafiks'!$D$54,-'IIA Papildus aprēķini'!DJ40,-'IIA Papildus aprēķini'!DJ118)*(1+Pieņēmumi!$E$24)</f>
        <v>0</v>
      </c>
      <c r="DK126" s="689">
        <f>IF(DK2&lt;='IIA Laika grafiks'!$D$54,-'IIA Papildus aprēķini'!DK40,-'IIA Papildus aprēķini'!DK118)*(1+Pieņēmumi!$E$24)</f>
        <v>0</v>
      </c>
      <c r="DL126" s="689">
        <f>IF(DL2&lt;='IIA Laika grafiks'!$D$54,-'IIA Papildus aprēķini'!DL40,-'IIA Papildus aprēķini'!DL118)*(1+Pieņēmumi!$E$24)</f>
        <v>0</v>
      </c>
      <c r="DM126" s="689">
        <f>IF(DM2&lt;='IIA Laika grafiks'!$D$54,-'IIA Papildus aprēķini'!DM40,-'IIA Papildus aprēķini'!DM118)*(1+Pieņēmumi!$E$24)</f>
        <v>0</v>
      </c>
      <c r="DN126" s="689">
        <f>IF(DN2&lt;='IIA Laika grafiks'!$D$54,-'IIA Papildus aprēķini'!DN40,-'IIA Papildus aprēķini'!DN118)*(1+Pieņēmumi!$E$24)</f>
        <v>0</v>
      </c>
      <c r="DO126" s="689">
        <f>IF(DO2&lt;='IIA Laika grafiks'!$D$54,-'IIA Papildus aprēķini'!DO40,-'IIA Papildus aprēķini'!DO118)*(1+Pieņēmumi!$E$24)</f>
        <v>0</v>
      </c>
      <c r="DP126" s="689">
        <f>IF(DP2&lt;='IIA Laika grafiks'!$D$54,-'IIA Papildus aprēķini'!DP40,-'IIA Papildus aprēķini'!DP118)*(1+Pieņēmumi!$E$24)</f>
        <v>0</v>
      </c>
      <c r="DQ126" s="689">
        <f>IF(DQ2&lt;='IIA Laika grafiks'!$D$54,-'IIA Papildus aprēķini'!DQ40,-'IIA Papildus aprēķini'!DQ118)*(1+Pieņēmumi!$E$24)</f>
        <v>0</v>
      </c>
      <c r="DR126" s="689">
        <f>IF(DR2&lt;='IIA Laika grafiks'!$D$54,-'IIA Papildus aprēķini'!DR40,-'IIA Papildus aprēķini'!DR118)*(1+Pieņēmumi!$E$24)</f>
        <v>0</v>
      </c>
      <c r="DS126" s="689">
        <f>IF(DS2&lt;='IIA Laika grafiks'!$D$54,-'IIA Papildus aprēķini'!DS40,-'IIA Papildus aprēķini'!DS118)*(1+Pieņēmumi!$E$24)</f>
        <v>0</v>
      </c>
      <c r="DT126" s="689">
        <f>IF(DT2&lt;='IIA Laika grafiks'!$D$54,-'IIA Papildus aprēķini'!DT40,-'IIA Papildus aprēķini'!DT118)*(1+Pieņēmumi!$E$24)</f>
        <v>0</v>
      </c>
      <c r="DU126" s="689">
        <f>IF(DU2&lt;='IIA Laika grafiks'!$D$54,-'IIA Papildus aprēķini'!DU40,-'IIA Papildus aprēķini'!DU118)*(1+Pieņēmumi!$E$24)</f>
        <v>0</v>
      </c>
    </row>
    <row r="127" spans="1:125" ht="11.25" customHeight="1">
      <c r="A127" s="383" t="s">
        <v>240</v>
      </c>
      <c r="B127" s="389" t="s">
        <v>638</v>
      </c>
      <c r="D127" s="397">
        <f t="shared" si="115"/>
        <v>-155379.45636789346</v>
      </c>
      <c r="E127" s="689">
        <f>-Izmaksas!E346*(1+Pieņēmumi!$E$24)</f>
        <v>0</v>
      </c>
      <c r="F127" s="689">
        <f>-Izmaksas!F346*(1+Pieņēmumi!$E$24)</f>
        <v>0</v>
      </c>
      <c r="G127" s="689">
        <f>-Izmaksas!G346*(1+Pieņēmumi!$E$24)</f>
        <v>0</v>
      </c>
      <c r="H127" s="689">
        <f>-Izmaksas!H346*(1+Pieņēmumi!$E$24)</f>
        <v>0</v>
      </c>
      <c r="I127" s="689">
        <f>-Izmaksas!I346*(1+Pieņēmumi!$E$24)</f>
        <v>0</v>
      </c>
      <c r="J127" s="689">
        <f>-Izmaksas!J346*(1+Pieņēmumi!$E$24)</f>
        <v>0</v>
      </c>
      <c r="K127" s="689">
        <f>-Izmaksas!K346*(1+Pieņēmumi!$E$24)</f>
        <v>0</v>
      </c>
      <c r="L127" s="689">
        <f>-Izmaksas!L346*(1+Pieņēmumi!$E$24)</f>
        <v>0</v>
      </c>
      <c r="M127" s="689">
        <f>-Izmaksas!M346*(1+Pieņēmumi!$E$24)</f>
        <v>0</v>
      </c>
      <c r="N127" s="689">
        <f>-Izmaksas!N346*(1+Pieņēmumi!$E$24)</f>
        <v>0</v>
      </c>
      <c r="O127" s="689">
        <f>-Izmaksas!O346*(1+Pieņēmumi!$E$24)</f>
        <v>0</v>
      </c>
      <c r="P127" s="689">
        <f>-Izmaksas!P346*(1+Pieņēmumi!$E$24)</f>
        <v>0</v>
      </c>
      <c r="Q127" s="689">
        <f>-Izmaksas!Q346*(1+Pieņēmumi!$E$24)</f>
        <v>0</v>
      </c>
      <c r="R127" s="689">
        <f>-Izmaksas!R346*(1+Pieņēmumi!$E$24)</f>
        <v>0</v>
      </c>
      <c r="S127" s="689">
        <f>-Izmaksas!S346*(1+Pieņēmumi!$E$24)</f>
        <v>0</v>
      </c>
      <c r="T127" s="689">
        <f>-Izmaksas!T346*(1+Pieņēmumi!$E$24)</f>
        <v>0</v>
      </c>
      <c r="U127" s="689">
        <f>-Izmaksas!U346*(1+Pieņēmumi!$E$24)</f>
        <v>0</v>
      </c>
      <c r="V127" s="689">
        <f>-Izmaksas!V346*(1+Pieņēmumi!$E$24)</f>
        <v>0</v>
      </c>
      <c r="W127" s="689">
        <f>-Izmaksas!W346*(1+Pieņēmumi!$E$24)</f>
        <v>0</v>
      </c>
      <c r="X127" s="689">
        <f>-Izmaksas!X346*(1+Pieņēmumi!$E$24)</f>
        <v>0</v>
      </c>
      <c r="Y127" s="689">
        <f>-Izmaksas!Y346*(1+Pieņēmumi!$E$24)</f>
        <v>0</v>
      </c>
      <c r="Z127" s="689">
        <f>-Izmaksas!Z346*(1+Pieņēmumi!$E$24)</f>
        <v>0</v>
      </c>
      <c r="AA127" s="689">
        <f>-Izmaksas!AA346*(1+Pieņēmumi!$E$24)</f>
        <v>0</v>
      </c>
      <c r="AB127" s="689">
        <f>-Izmaksas!AB346*(1+Pieņēmumi!$E$24)</f>
        <v>0</v>
      </c>
      <c r="AC127" s="689">
        <f>-Izmaksas!AC346*(1+Pieņēmumi!$E$24)</f>
        <v>0</v>
      </c>
      <c r="AD127" s="689">
        <f>-Izmaksas!AD346*(1+Pieņēmumi!$E$24)</f>
        <v>-22192.594875000003</v>
      </c>
      <c r="AE127" s="689">
        <f>-Izmaksas!AE346*(1+Pieņēmumi!$E$24)</f>
        <v>-22192.594875000003</v>
      </c>
      <c r="AF127" s="689">
        <f>-Izmaksas!AF346*(1+Pieņēmumi!$E$24)</f>
        <v>-22192.594875000003</v>
      </c>
      <c r="AG127" s="689">
        <f>-Izmaksas!AG346*(1+Pieņēmumi!$E$24)</f>
        <v>-22192.594875000003</v>
      </c>
      <c r="AH127" s="689">
        <f>-Izmaksas!AH346*(1+Pieņēmumi!$E$24)</f>
        <v>-22192.594875000003</v>
      </c>
      <c r="AI127" s="689">
        <f>-Izmaksas!AI346*(1+Pieņēmumi!$E$24)</f>
        <v>-22192.594875000003</v>
      </c>
      <c r="AJ127" s="689">
        <f>-Izmaksas!AJ346*(1+Pieņēmumi!$E$24)</f>
        <v>-22192.594875000003</v>
      </c>
      <c r="AK127" s="689">
        <f>-Izmaksas!AK346*(1+Pieņēmumi!$E$24)</f>
        <v>-22192.594875000003</v>
      </c>
      <c r="AL127" s="689">
        <f>-Izmaksas!AL346*(1+Pieņēmumi!$E$24)</f>
        <v>-22192.594875000003</v>
      </c>
      <c r="AM127" s="689">
        <f>-Izmaksas!AM346*(1+Pieņēmumi!$E$24)</f>
        <v>-22192.594875000003</v>
      </c>
      <c r="AN127" s="689">
        <f>-Izmaksas!AN346*(1+Pieņēmumi!$E$24)</f>
        <v>-22192.594875000003</v>
      </c>
      <c r="AO127" s="689">
        <f>-Izmaksas!AO346*(1+Pieņēmumi!$E$24)</f>
        <v>-22192.594875000003</v>
      </c>
      <c r="AP127" s="689">
        <f>-Izmaksas!AP346*(1+Pieņēmumi!$E$24)</f>
        <v>-22192.594875000003</v>
      </c>
      <c r="AQ127" s="689">
        <f>-Izmaksas!AQ346*(1+Pieņēmumi!$E$24)</f>
        <v>-22192.594875000003</v>
      </c>
      <c r="AR127" s="689">
        <f>-Izmaksas!AR346*(1+Pieņēmumi!$E$24)</f>
        <v>-22192.594875000003</v>
      </c>
      <c r="AS127" s="689">
        <f>-Izmaksas!AS346*(1+Pieņēmumi!$E$24)</f>
        <v>-22192.594875000003</v>
      </c>
      <c r="AT127" s="689">
        <f>-Izmaksas!AT346*(1+Pieņēmumi!$E$24)</f>
        <v>-22192.594875000003</v>
      </c>
      <c r="AU127" s="689">
        <f>-Izmaksas!AU346*(1+Pieņēmumi!$E$24)</f>
        <v>-22192.594875000003</v>
      </c>
      <c r="AV127" s="689">
        <f>-Izmaksas!AV346*(1+Pieņēmumi!$E$24)</f>
        <v>-22192.594875000003</v>
      </c>
      <c r="AW127" s="689">
        <f>-Izmaksas!AW346*(1+Pieņēmumi!$E$24)</f>
        <v>-22192.594875000003</v>
      </c>
      <c r="AX127" s="689">
        <f>-Izmaksas!AX346*(1+Pieņēmumi!$E$24)</f>
        <v>-22192.594875000003</v>
      </c>
      <c r="AY127" s="689">
        <f>-Izmaksas!AY346*(1+Pieņēmumi!$E$24)</f>
        <v>-22192.594875000003</v>
      </c>
      <c r="AZ127" s="689">
        <f>-Izmaksas!AZ346*(1+Pieņēmumi!$E$24)</f>
        <v>-22192.594875000003</v>
      </c>
      <c r="BA127" s="689">
        <f>-Izmaksas!BA346*(1+Pieņēmumi!$E$24)</f>
        <v>-22192.594875000003</v>
      </c>
      <c r="BB127" s="689">
        <f>-Izmaksas!BB346*(1+Pieņēmumi!$E$24)</f>
        <v>-22192.594875000003</v>
      </c>
      <c r="BC127" s="689">
        <f>-Izmaksas!BC346*(1+Pieņēmumi!$E$24)</f>
        <v>-22192.594875000003</v>
      </c>
      <c r="BD127" s="689">
        <f>-Izmaksas!BD346*(1+Pieņēmumi!$E$24)</f>
        <v>-22192.594875000003</v>
      </c>
      <c r="BE127" s="689">
        <f>-Izmaksas!BE346*(1+Pieņēmumi!$E$24)</f>
        <v>-22192.594875000003</v>
      </c>
      <c r="BF127" s="689">
        <f>-Izmaksas!BF346*(1+Pieņēmumi!$E$24)</f>
        <v>-22192.594875000003</v>
      </c>
      <c r="BG127" s="689">
        <f>-Izmaksas!BG346*(1+Pieņēmumi!$E$24)</f>
        <v>-22192.594875000003</v>
      </c>
      <c r="BH127" s="689">
        <f>-Izmaksas!BH346*(1+Pieņēmumi!$E$24)</f>
        <v>-22192.594875000003</v>
      </c>
      <c r="BI127" s="689">
        <f>-Izmaksas!BI346*(1+Pieņēmumi!$E$24)</f>
        <v>-22192.594875000003</v>
      </c>
      <c r="BJ127" s="689">
        <f>-Izmaksas!BJ346*(1+Pieņēmumi!$E$24)</f>
        <v>-22192.594875000003</v>
      </c>
      <c r="BK127" s="689">
        <f>-Izmaksas!BK346*(1+Pieņēmumi!$E$24)</f>
        <v>-22192.594875000003</v>
      </c>
      <c r="BL127" s="689">
        <f>-Izmaksas!BL346*(1+Pieņēmumi!$E$24)</f>
        <v>-22192.594875000003</v>
      </c>
      <c r="BM127" s="689">
        <f>-Izmaksas!BM346*(1+Pieņēmumi!$E$24)</f>
        <v>0</v>
      </c>
      <c r="BN127" s="689">
        <f>-Izmaksas!BN346*(1+Pieņēmumi!$E$24)</f>
        <v>0</v>
      </c>
      <c r="BO127" s="689">
        <f>-Izmaksas!BO346*(1+Pieņēmumi!$E$24)</f>
        <v>0</v>
      </c>
      <c r="BP127" s="689">
        <f>-Izmaksas!BP346*(1+Pieņēmumi!$E$24)</f>
        <v>0</v>
      </c>
      <c r="BQ127" s="689">
        <f>-Izmaksas!BQ346*(1+Pieņēmumi!$E$24)</f>
        <v>0</v>
      </c>
      <c r="BR127" s="689">
        <f>-Izmaksas!BR346*(1+Pieņēmumi!$E$24)</f>
        <v>0</v>
      </c>
      <c r="BS127" s="689">
        <f>-Izmaksas!BS346*(1+Pieņēmumi!$E$24)</f>
        <v>0</v>
      </c>
      <c r="BT127" s="689">
        <f>-Izmaksas!BT346*(1+Pieņēmumi!$E$24)</f>
        <v>0</v>
      </c>
      <c r="BU127" s="689">
        <f>-Izmaksas!BU346*(1+Pieņēmumi!$E$24)</f>
        <v>0</v>
      </c>
      <c r="BV127" s="689">
        <f>-Izmaksas!BV346*(1+Pieņēmumi!$E$24)</f>
        <v>0</v>
      </c>
      <c r="BW127" s="689">
        <f>-Izmaksas!BW346*(1+Pieņēmumi!$E$24)</f>
        <v>0</v>
      </c>
      <c r="BX127" s="689">
        <f>-Izmaksas!BX346*(1+Pieņēmumi!$E$24)</f>
        <v>0</v>
      </c>
      <c r="BY127" s="689">
        <f>-Izmaksas!BY346*(1+Pieņēmumi!$E$24)</f>
        <v>0</v>
      </c>
      <c r="BZ127" s="689">
        <f>-Izmaksas!BZ346*(1+Pieņēmumi!$E$24)</f>
        <v>0</v>
      </c>
      <c r="CA127" s="689">
        <f>-Izmaksas!CA346*(1+Pieņēmumi!$E$24)</f>
        <v>0</v>
      </c>
      <c r="CB127" s="689">
        <f>-Izmaksas!CB346*(1+Pieņēmumi!$E$24)</f>
        <v>0</v>
      </c>
      <c r="CC127" s="689">
        <f>-Izmaksas!CC346*(1+Pieņēmumi!$E$24)</f>
        <v>0</v>
      </c>
      <c r="CD127" s="689">
        <f>-Izmaksas!CD346*(1+Pieņēmumi!$E$24)</f>
        <v>0</v>
      </c>
      <c r="CE127" s="689">
        <f>-Izmaksas!CE346*(1+Pieņēmumi!$E$24)</f>
        <v>0</v>
      </c>
      <c r="CF127" s="689">
        <f>-Izmaksas!CF346*(1+Pieņēmumi!$E$24)</f>
        <v>0</v>
      </c>
      <c r="CG127" s="689">
        <f>-Izmaksas!CG346*(1+Pieņēmumi!$E$24)</f>
        <v>0</v>
      </c>
      <c r="CH127" s="689">
        <f>-Izmaksas!CH346*(1+Pieņēmumi!$E$24)</f>
        <v>0</v>
      </c>
      <c r="CI127" s="689">
        <f>-Izmaksas!CI346*(1+Pieņēmumi!$E$24)</f>
        <v>0</v>
      </c>
      <c r="CJ127" s="689">
        <f>-Izmaksas!CJ346*(1+Pieņēmumi!$E$24)</f>
        <v>0</v>
      </c>
      <c r="CK127" s="689">
        <f>-Izmaksas!CK346*(1+Pieņēmumi!$E$24)</f>
        <v>0</v>
      </c>
      <c r="CL127" s="689">
        <f>-Izmaksas!CL346*(1+Pieņēmumi!$E$24)</f>
        <v>0</v>
      </c>
      <c r="CM127" s="689">
        <f>-Izmaksas!CM346*(1+Pieņēmumi!$E$24)</f>
        <v>0</v>
      </c>
      <c r="CN127" s="689">
        <f>-Izmaksas!CN346*(1+Pieņēmumi!$E$24)</f>
        <v>0</v>
      </c>
      <c r="CO127" s="689">
        <f>-Izmaksas!CO346*(1+Pieņēmumi!$E$24)</f>
        <v>0</v>
      </c>
      <c r="CP127" s="689">
        <f>-Izmaksas!CP346*(1+Pieņēmumi!$E$24)</f>
        <v>0</v>
      </c>
      <c r="CQ127" s="689">
        <f>-Izmaksas!CQ346*(1+Pieņēmumi!$E$24)</f>
        <v>0</v>
      </c>
      <c r="CR127" s="689">
        <f>-Izmaksas!CR346*(1+Pieņēmumi!$E$24)</f>
        <v>0</v>
      </c>
      <c r="CS127" s="689">
        <f>-Izmaksas!CS346*(1+Pieņēmumi!$E$24)</f>
        <v>0</v>
      </c>
      <c r="CT127" s="689">
        <f>-Izmaksas!CT346*(1+Pieņēmumi!$E$24)</f>
        <v>0</v>
      </c>
      <c r="CU127" s="689">
        <f>-Izmaksas!CU346*(1+Pieņēmumi!$E$24)</f>
        <v>0</v>
      </c>
      <c r="CV127" s="689">
        <f>-Izmaksas!CV346*(1+Pieņēmumi!$E$24)</f>
        <v>0</v>
      </c>
      <c r="CW127" s="689">
        <f>-Izmaksas!CW346*(1+Pieņēmumi!$E$24)</f>
        <v>0</v>
      </c>
      <c r="CX127" s="689">
        <f>-Izmaksas!CX346*(1+Pieņēmumi!$E$24)</f>
        <v>0</v>
      </c>
      <c r="CY127" s="689">
        <f>-Izmaksas!CY346*(1+Pieņēmumi!$E$24)</f>
        <v>0</v>
      </c>
      <c r="CZ127" s="689">
        <f>-Izmaksas!CZ346*(1+Pieņēmumi!$E$24)</f>
        <v>0</v>
      </c>
      <c r="DA127" s="689">
        <f>-Izmaksas!DA346*(1+Pieņēmumi!$E$24)</f>
        <v>0</v>
      </c>
      <c r="DB127" s="689">
        <f>-Izmaksas!DB346*(1+Pieņēmumi!$E$24)</f>
        <v>0</v>
      </c>
      <c r="DC127" s="689">
        <f>-Izmaksas!DC346*(1+Pieņēmumi!$E$24)</f>
        <v>0</v>
      </c>
      <c r="DD127" s="689">
        <f>-Izmaksas!DD346*(1+Pieņēmumi!$E$24)</f>
        <v>0</v>
      </c>
      <c r="DE127" s="689">
        <f>-Izmaksas!DE346*(1+Pieņēmumi!$E$24)</f>
        <v>0</v>
      </c>
      <c r="DF127" s="689">
        <f>-Izmaksas!DF346*(1+Pieņēmumi!$E$24)</f>
        <v>0</v>
      </c>
      <c r="DG127" s="689">
        <f>-Izmaksas!DG346*(1+Pieņēmumi!$E$24)</f>
        <v>0</v>
      </c>
      <c r="DH127" s="689">
        <f>-Izmaksas!DH346*(1+Pieņēmumi!$E$24)</f>
        <v>0</v>
      </c>
      <c r="DI127" s="689">
        <f>-Izmaksas!DI346*(1+Pieņēmumi!$E$24)</f>
        <v>0</v>
      </c>
      <c r="DJ127" s="689">
        <f>-Izmaksas!DJ346*(1+Pieņēmumi!$E$24)</f>
        <v>0</v>
      </c>
      <c r="DK127" s="689">
        <f>-Izmaksas!DK346*(1+Pieņēmumi!$E$24)</f>
        <v>0</v>
      </c>
      <c r="DL127" s="689">
        <f>-Izmaksas!DL346*(1+Pieņēmumi!$E$24)</f>
        <v>0</v>
      </c>
      <c r="DM127" s="689">
        <f>-Izmaksas!DM346*(1+Pieņēmumi!$E$24)</f>
        <v>0</v>
      </c>
      <c r="DN127" s="689">
        <f>-Izmaksas!DN346*(1+Pieņēmumi!$E$24)</f>
        <v>0</v>
      </c>
      <c r="DO127" s="689">
        <f>-Izmaksas!DO346*(1+Pieņēmumi!$E$24)</f>
        <v>0</v>
      </c>
      <c r="DP127" s="689">
        <f>-Izmaksas!DP346*(1+Pieņēmumi!$E$24)</f>
        <v>0</v>
      </c>
      <c r="DQ127" s="689">
        <f>-Izmaksas!DQ346*(1+Pieņēmumi!$E$24)</f>
        <v>0</v>
      </c>
      <c r="DR127" s="689">
        <f>-Izmaksas!DR346*(1+Pieņēmumi!$E$24)</f>
        <v>0</v>
      </c>
      <c r="DS127" s="689">
        <f>-Izmaksas!DS346*(1+Pieņēmumi!$E$24)</f>
        <v>0</v>
      </c>
      <c r="DT127" s="689">
        <f>-Izmaksas!DT346*(1+Pieņēmumi!$E$24)</f>
        <v>0</v>
      </c>
      <c r="DU127" s="689">
        <f>-Izmaksas!DU346*(1+Pieņēmumi!$E$24)</f>
        <v>0</v>
      </c>
    </row>
    <row r="128" spans="1:125" ht="11.25" customHeight="1">
      <c r="A128" s="383" t="s">
        <v>243</v>
      </c>
      <c r="B128" s="389" t="s">
        <v>638</v>
      </c>
      <c r="C128" s="275"/>
      <c r="D128" s="397">
        <f t="shared" si="115"/>
        <v>-55433.206309963185</v>
      </c>
      <c r="E128" s="689">
        <f>-Izmaksas!E347*(1+Pieņēmumi!$E$24)</f>
        <v>-2450.25</v>
      </c>
      <c r="F128" s="689">
        <f>-Izmaksas!F347*(1+Pieņēmumi!$E$24)</f>
        <v>-2450.25</v>
      </c>
      <c r="G128" s="689">
        <f>-Izmaksas!G347*(1+Pieņēmumi!$E$24)</f>
        <v>-2450.25</v>
      </c>
      <c r="H128" s="689">
        <f>-Izmaksas!H347*(1+Pieņēmumi!$E$24)</f>
        <v>-2450.25</v>
      </c>
      <c r="I128" s="689">
        <f>-Izmaksas!I347*(1+Pieņēmumi!$E$24)</f>
        <v>-2450.25</v>
      </c>
      <c r="J128" s="689">
        <f>-Izmaksas!J347*(1+Pieņēmumi!$E$24)</f>
        <v>-2450.25</v>
      </c>
      <c r="K128" s="689">
        <f>-Izmaksas!K347*(1+Pieņēmumi!$E$24)</f>
        <v>-2450.25</v>
      </c>
      <c r="L128" s="689">
        <f>-Izmaksas!L347*(1+Pieņēmumi!$E$24)</f>
        <v>-2450.25</v>
      </c>
      <c r="M128" s="689">
        <f>-Izmaksas!M347*(1+Pieņēmumi!$E$24)</f>
        <v>-2450.25</v>
      </c>
      <c r="N128" s="689">
        <f>-Izmaksas!N347*(1+Pieņēmumi!$E$24)</f>
        <v>-2450.25</v>
      </c>
      <c r="O128" s="689">
        <f>-Izmaksas!O347*(1+Pieņēmumi!$E$24)</f>
        <v>-2450.25</v>
      </c>
      <c r="P128" s="689">
        <f>-Izmaksas!P347*(1+Pieņēmumi!$E$24)</f>
        <v>-2450.25</v>
      </c>
      <c r="Q128" s="689">
        <f>-Izmaksas!Q347*(1+Pieņēmumi!$E$24)</f>
        <v>-2450.25</v>
      </c>
      <c r="R128" s="689">
        <f>-Izmaksas!R347*(1+Pieņēmumi!$E$24)</f>
        <v>-2450.25</v>
      </c>
      <c r="S128" s="689">
        <f>-Izmaksas!S347*(1+Pieņēmumi!$E$24)</f>
        <v>-2450.25</v>
      </c>
      <c r="T128" s="689">
        <f>-Izmaksas!T347*(1+Pieņēmumi!$E$24)</f>
        <v>-2450.25</v>
      </c>
      <c r="U128" s="689">
        <f>-Izmaksas!U347*(1+Pieņēmumi!$E$24)</f>
        <v>-2450.25</v>
      </c>
      <c r="V128" s="689">
        <f>-Izmaksas!V347*(1+Pieņēmumi!$E$24)</f>
        <v>-2450.25</v>
      </c>
      <c r="W128" s="689">
        <f>-Izmaksas!W347*(1+Pieņēmumi!$E$24)</f>
        <v>-2450.25</v>
      </c>
      <c r="X128" s="689">
        <f>-Izmaksas!X347*(1+Pieņēmumi!$E$24)</f>
        <v>-2450.25</v>
      </c>
      <c r="Y128" s="689">
        <f>-Izmaksas!Y347*(1+Pieņēmumi!$E$24)</f>
        <v>-2450.25</v>
      </c>
      <c r="Z128" s="689">
        <f>-Izmaksas!Z347*(1+Pieņēmumi!$E$24)</f>
        <v>-2450.25</v>
      </c>
      <c r="AA128" s="689">
        <f>-Izmaksas!AA347*(1+Pieņēmumi!$E$24)</f>
        <v>-2450.25</v>
      </c>
      <c r="AB128" s="689">
        <f>-Izmaksas!AB347*(1+Pieņēmumi!$E$24)</f>
        <v>-2450.25</v>
      </c>
      <c r="AC128" s="689">
        <f>-Izmaksas!AC347*(1+Pieņēmumi!$E$24)</f>
        <v>-2450.25</v>
      </c>
      <c r="AD128" s="689">
        <f>-Izmaksas!AD347*(1+Pieņēmumi!$E$24)</f>
        <v>-2450.25</v>
      </c>
      <c r="AE128" s="689">
        <f>-Izmaksas!AE347*(1+Pieņēmumi!$E$24)</f>
        <v>-2450.25</v>
      </c>
      <c r="AF128" s="689">
        <f>-Izmaksas!AF347*(1+Pieņēmumi!$E$24)</f>
        <v>-2450.25</v>
      </c>
      <c r="AG128" s="689">
        <f>-Izmaksas!AG347*(1+Pieņēmumi!$E$24)</f>
        <v>-2450.25</v>
      </c>
      <c r="AH128" s="689">
        <f>-Izmaksas!AH347*(1+Pieņēmumi!$E$24)</f>
        <v>-2450.25</v>
      </c>
      <c r="AI128" s="689">
        <f>-Izmaksas!AI347*(1+Pieņēmumi!$E$24)</f>
        <v>-2450.25</v>
      </c>
      <c r="AJ128" s="689">
        <f>-Izmaksas!AJ347*(1+Pieņēmumi!$E$24)</f>
        <v>-2450.25</v>
      </c>
      <c r="AK128" s="689">
        <f>-Izmaksas!AK347*(1+Pieņēmumi!$E$24)</f>
        <v>-2450.25</v>
      </c>
      <c r="AL128" s="689">
        <f>-Izmaksas!AL347*(1+Pieņēmumi!$E$24)</f>
        <v>-2450.25</v>
      </c>
      <c r="AM128" s="689">
        <f>-Izmaksas!AM347*(1+Pieņēmumi!$E$24)</f>
        <v>-2450.25</v>
      </c>
      <c r="AN128" s="689">
        <f>-Izmaksas!AN347*(1+Pieņēmumi!$E$24)</f>
        <v>-2450.25</v>
      </c>
      <c r="AO128" s="689">
        <f>-Izmaksas!AO347*(1+Pieņēmumi!$E$24)</f>
        <v>-2450.25</v>
      </c>
      <c r="AP128" s="689">
        <f>-Izmaksas!AP347*(1+Pieņēmumi!$E$24)</f>
        <v>-2450.25</v>
      </c>
      <c r="AQ128" s="689">
        <f>-Izmaksas!AQ347*(1+Pieņēmumi!$E$24)</f>
        <v>-2450.25</v>
      </c>
      <c r="AR128" s="689">
        <f>-Izmaksas!AR347*(1+Pieņēmumi!$E$24)</f>
        <v>-2450.25</v>
      </c>
      <c r="AS128" s="689">
        <f>-Izmaksas!AS347*(1+Pieņēmumi!$E$24)</f>
        <v>-2450.25</v>
      </c>
      <c r="AT128" s="689">
        <f>-Izmaksas!AT347*(1+Pieņēmumi!$E$24)</f>
        <v>-2450.25</v>
      </c>
      <c r="AU128" s="689">
        <f>-Izmaksas!AU347*(1+Pieņēmumi!$E$24)</f>
        <v>-2450.25</v>
      </c>
      <c r="AV128" s="689">
        <f>-Izmaksas!AV347*(1+Pieņēmumi!$E$24)</f>
        <v>-2450.25</v>
      </c>
      <c r="AW128" s="689">
        <f>-Izmaksas!AW347*(1+Pieņēmumi!$E$24)</f>
        <v>-2450.25</v>
      </c>
      <c r="AX128" s="689">
        <f>-Izmaksas!AX347*(1+Pieņēmumi!$E$24)</f>
        <v>-2450.25</v>
      </c>
      <c r="AY128" s="689">
        <f>-Izmaksas!AY347*(1+Pieņēmumi!$E$24)</f>
        <v>-2450.25</v>
      </c>
      <c r="AZ128" s="689">
        <f>-Izmaksas!AZ347*(1+Pieņēmumi!$E$24)</f>
        <v>-2450.25</v>
      </c>
      <c r="BA128" s="689">
        <f>-Izmaksas!BA347*(1+Pieņēmumi!$E$24)</f>
        <v>-2450.25</v>
      </c>
      <c r="BB128" s="689">
        <f>-Izmaksas!BB347*(1+Pieņēmumi!$E$24)</f>
        <v>-2450.25</v>
      </c>
      <c r="BC128" s="689">
        <f>-Izmaksas!BC347*(1+Pieņēmumi!$E$24)</f>
        <v>-2450.25</v>
      </c>
      <c r="BD128" s="689">
        <f>-Izmaksas!BD347*(1+Pieņēmumi!$E$24)</f>
        <v>-2450.25</v>
      </c>
      <c r="BE128" s="689">
        <f>-Izmaksas!BE347*(1+Pieņēmumi!$E$24)</f>
        <v>-2450.25</v>
      </c>
      <c r="BF128" s="689">
        <f>-Izmaksas!BF347*(1+Pieņēmumi!$E$24)</f>
        <v>-2450.25</v>
      </c>
      <c r="BG128" s="689">
        <f>-Izmaksas!BG347*(1+Pieņēmumi!$E$24)</f>
        <v>-2450.25</v>
      </c>
      <c r="BH128" s="689">
        <f>-Izmaksas!BH347*(1+Pieņēmumi!$E$24)</f>
        <v>-2450.25</v>
      </c>
      <c r="BI128" s="689">
        <f>-Izmaksas!BI347*(1+Pieņēmumi!$E$24)</f>
        <v>-2450.25</v>
      </c>
      <c r="BJ128" s="689">
        <f>-Izmaksas!BJ347*(1+Pieņēmumi!$E$24)</f>
        <v>-2450.25</v>
      </c>
      <c r="BK128" s="689">
        <f>-Izmaksas!BK347*(1+Pieņēmumi!$E$24)</f>
        <v>-2450.25</v>
      </c>
      <c r="BL128" s="689">
        <f>-Izmaksas!BL347*(1+Pieņēmumi!$E$24)</f>
        <v>-2450.25</v>
      </c>
      <c r="BM128" s="689">
        <f>-Izmaksas!BM347*(1+Pieņēmumi!$E$24)</f>
        <v>0</v>
      </c>
      <c r="BN128" s="689">
        <f>-Izmaksas!BN347*(1+Pieņēmumi!$E$24)</f>
        <v>0</v>
      </c>
      <c r="BO128" s="689">
        <f>-Izmaksas!BO347*(1+Pieņēmumi!$E$24)</f>
        <v>0</v>
      </c>
      <c r="BP128" s="689">
        <f>-Izmaksas!BP347*(1+Pieņēmumi!$E$24)</f>
        <v>0</v>
      </c>
      <c r="BQ128" s="689">
        <f>-Izmaksas!BQ347*(1+Pieņēmumi!$E$24)</f>
        <v>0</v>
      </c>
      <c r="BR128" s="689">
        <f>-Izmaksas!BR347*(1+Pieņēmumi!$E$24)</f>
        <v>0</v>
      </c>
      <c r="BS128" s="689">
        <f>-Izmaksas!BS347*(1+Pieņēmumi!$E$24)</f>
        <v>0</v>
      </c>
      <c r="BT128" s="689">
        <f>-Izmaksas!BT347*(1+Pieņēmumi!$E$24)</f>
        <v>0</v>
      </c>
      <c r="BU128" s="689">
        <f>-Izmaksas!BU347*(1+Pieņēmumi!$E$24)</f>
        <v>0</v>
      </c>
      <c r="BV128" s="689">
        <f>-Izmaksas!BV347*(1+Pieņēmumi!$E$24)</f>
        <v>0</v>
      </c>
      <c r="BW128" s="689">
        <f>-Izmaksas!BW347*(1+Pieņēmumi!$E$24)</f>
        <v>0</v>
      </c>
      <c r="BX128" s="689">
        <f>-Izmaksas!BX347*(1+Pieņēmumi!$E$24)</f>
        <v>0</v>
      </c>
      <c r="BY128" s="689">
        <f>-Izmaksas!BY347*(1+Pieņēmumi!$E$24)</f>
        <v>0</v>
      </c>
      <c r="BZ128" s="689">
        <f>-Izmaksas!BZ347*(1+Pieņēmumi!$E$24)</f>
        <v>0</v>
      </c>
      <c r="CA128" s="689">
        <f>-Izmaksas!CA347*(1+Pieņēmumi!$E$24)</f>
        <v>0</v>
      </c>
      <c r="CB128" s="689">
        <f>-Izmaksas!CB347*(1+Pieņēmumi!$E$24)</f>
        <v>0</v>
      </c>
      <c r="CC128" s="689">
        <f>-Izmaksas!CC347*(1+Pieņēmumi!$E$24)</f>
        <v>0</v>
      </c>
      <c r="CD128" s="689">
        <f>-Izmaksas!CD347*(1+Pieņēmumi!$E$24)</f>
        <v>0</v>
      </c>
      <c r="CE128" s="689">
        <f>-Izmaksas!CE347*(1+Pieņēmumi!$E$24)</f>
        <v>0</v>
      </c>
      <c r="CF128" s="689">
        <f>-Izmaksas!CF347*(1+Pieņēmumi!$E$24)</f>
        <v>0</v>
      </c>
      <c r="CG128" s="689">
        <f>-Izmaksas!CG347*(1+Pieņēmumi!$E$24)</f>
        <v>0</v>
      </c>
      <c r="CH128" s="689">
        <f>-Izmaksas!CH347*(1+Pieņēmumi!$E$24)</f>
        <v>0</v>
      </c>
      <c r="CI128" s="689">
        <f>-Izmaksas!CI347*(1+Pieņēmumi!$E$24)</f>
        <v>0</v>
      </c>
      <c r="CJ128" s="689">
        <f>-Izmaksas!CJ347*(1+Pieņēmumi!$E$24)</f>
        <v>0</v>
      </c>
      <c r="CK128" s="689">
        <f>-Izmaksas!CK347*(1+Pieņēmumi!$E$24)</f>
        <v>0</v>
      </c>
      <c r="CL128" s="689">
        <f>-Izmaksas!CL347*(1+Pieņēmumi!$E$24)</f>
        <v>0</v>
      </c>
      <c r="CM128" s="689">
        <f>-Izmaksas!CM347*(1+Pieņēmumi!$E$24)</f>
        <v>0</v>
      </c>
      <c r="CN128" s="689">
        <f>-Izmaksas!CN347*(1+Pieņēmumi!$E$24)</f>
        <v>0</v>
      </c>
      <c r="CO128" s="689">
        <f>-Izmaksas!CO347*(1+Pieņēmumi!$E$24)</f>
        <v>0</v>
      </c>
      <c r="CP128" s="689">
        <f>-Izmaksas!CP347*(1+Pieņēmumi!$E$24)</f>
        <v>0</v>
      </c>
      <c r="CQ128" s="689">
        <f>-Izmaksas!CQ347*(1+Pieņēmumi!$E$24)</f>
        <v>0</v>
      </c>
      <c r="CR128" s="689">
        <f>-Izmaksas!CR347*(1+Pieņēmumi!$E$24)</f>
        <v>0</v>
      </c>
      <c r="CS128" s="689">
        <f>-Izmaksas!CS347*(1+Pieņēmumi!$E$24)</f>
        <v>0</v>
      </c>
      <c r="CT128" s="689">
        <f>-Izmaksas!CT347*(1+Pieņēmumi!$E$24)</f>
        <v>0</v>
      </c>
      <c r="CU128" s="689">
        <f>-Izmaksas!CU347*(1+Pieņēmumi!$E$24)</f>
        <v>0</v>
      </c>
      <c r="CV128" s="689">
        <f>-Izmaksas!CV347*(1+Pieņēmumi!$E$24)</f>
        <v>0</v>
      </c>
      <c r="CW128" s="689">
        <f>-Izmaksas!CW347*(1+Pieņēmumi!$E$24)</f>
        <v>0</v>
      </c>
      <c r="CX128" s="689">
        <f>-Izmaksas!CX347*(1+Pieņēmumi!$E$24)</f>
        <v>0</v>
      </c>
      <c r="CY128" s="689">
        <f>-Izmaksas!CY347*(1+Pieņēmumi!$E$24)</f>
        <v>0</v>
      </c>
      <c r="CZ128" s="689">
        <f>-Izmaksas!CZ347*(1+Pieņēmumi!$E$24)</f>
        <v>0</v>
      </c>
      <c r="DA128" s="689">
        <f>-Izmaksas!DA347*(1+Pieņēmumi!$E$24)</f>
        <v>0</v>
      </c>
      <c r="DB128" s="689">
        <f>-Izmaksas!DB347*(1+Pieņēmumi!$E$24)</f>
        <v>0</v>
      </c>
      <c r="DC128" s="689">
        <f>-Izmaksas!DC347*(1+Pieņēmumi!$E$24)</f>
        <v>0</v>
      </c>
      <c r="DD128" s="689">
        <f>-Izmaksas!DD347*(1+Pieņēmumi!$E$24)</f>
        <v>0</v>
      </c>
      <c r="DE128" s="689">
        <f>-Izmaksas!DE347*(1+Pieņēmumi!$E$24)</f>
        <v>0</v>
      </c>
      <c r="DF128" s="689">
        <f>-Izmaksas!DF347*(1+Pieņēmumi!$E$24)</f>
        <v>0</v>
      </c>
      <c r="DG128" s="689">
        <f>-Izmaksas!DG347*(1+Pieņēmumi!$E$24)</f>
        <v>0</v>
      </c>
      <c r="DH128" s="689">
        <f>-Izmaksas!DH347*(1+Pieņēmumi!$E$24)</f>
        <v>0</v>
      </c>
      <c r="DI128" s="689">
        <f>-Izmaksas!DI347*(1+Pieņēmumi!$E$24)</f>
        <v>0</v>
      </c>
      <c r="DJ128" s="689">
        <f>-Izmaksas!DJ347*(1+Pieņēmumi!$E$24)</f>
        <v>0</v>
      </c>
      <c r="DK128" s="689">
        <f>-Izmaksas!DK347*(1+Pieņēmumi!$E$24)</f>
        <v>0</v>
      </c>
      <c r="DL128" s="689">
        <f>-Izmaksas!DL347*(1+Pieņēmumi!$E$24)</f>
        <v>0</v>
      </c>
      <c r="DM128" s="689">
        <f>-Izmaksas!DM347*(1+Pieņēmumi!$E$24)</f>
        <v>0</v>
      </c>
      <c r="DN128" s="689">
        <f>-Izmaksas!DN347*(1+Pieņēmumi!$E$24)</f>
        <v>0</v>
      </c>
      <c r="DO128" s="689">
        <f>-Izmaksas!DO347*(1+Pieņēmumi!$E$24)</f>
        <v>0</v>
      </c>
      <c r="DP128" s="689">
        <f>-Izmaksas!DP347*(1+Pieņēmumi!$E$24)</f>
        <v>0</v>
      </c>
      <c r="DQ128" s="689">
        <f>-Izmaksas!DQ347*(1+Pieņēmumi!$E$24)</f>
        <v>0</v>
      </c>
      <c r="DR128" s="689">
        <f>-Izmaksas!DR347*(1+Pieņēmumi!$E$24)</f>
        <v>0</v>
      </c>
      <c r="DS128" s="689">
        <f>-Izmaksas!DS347*(1+Pieņēmumi!$E$24)</f>
        <v>0</v>
      </c>
      <c r="DT128" s="689">
        <f>-Izmaksas!DT347*(1+Pieņēmumi!$E$24)</f>
        <v>0</v>
      </c>
      <c r="DU128" s="689">
        <f>-Izmaksas!DU347*(1+Pieņēmumi!$E$24)</f>
        <v>0</v>
      </c>
    </row>
    <row r="129" spans="1:125" ht="11.25" customHeight="1">
      <c r="A129" s="383" t="s">
        <v>245</v>
      </c>
      <c r="B129" s="389" t="s">
        <v>638</v>
      </c>
      <c r="D129" s="397">
        <f t="shared" si="115"/>
        <v>-56739.340891669774</v>
      </c>
      <c r="E129" s="478">
        <f>-Izmaksas!E283*(1+'IIA Jūtīguma analīze'!$C$11)</f>
        <v>-7832.18</v>
      </c>
      <c r="F129" s="478">
        <f>-Izmaksas!F283*(1+'IIA Jūtīguma analīze'!$C$11)</f>
        <v>-7832.18</v>
      </c>
      <c r="G129" s="478">
        <f>-Izmaksas!G283*(1+'IIA Jūtīguma analīze'!$C$11)</f>
        <v>-7832.18</v>
      </c>
      <c r="H129" s="478">
        <f>-Izmaksas!H283*(1+'IIA Jūtīguma analīze'!$C$11)</f>
        <v>-7832.18</v>
      </c>
      <c r="I129" s="478">
        <f>-Izmaksas!I283*(1+'IIA Jūtīguma analīze'!$C$11)</f>
        <v>-7832.18</v>
      </c>
      <c r="J129" s="478">
        <f>-Izmaksas!J283*(1+'IIA Jūtīguma analīze'!$C$11)</f>
        <v>-1958.0450000000001</v>
      </c>
      <c r="K129" s="478">
        <f>-Izmaksas!K283*(1+'IIA Jūtīguma analīze'!$C$11)</f>
        <v>-1958.0450000000001</v>
      </c>
      <c r="L129" s="478">
        <f>-Izmaksas!L283*(1+'IIA Jūtīguma analīze'!$C$11)</f>
        <v>-1958.0450000000001</v>
      </c>
      <c r="M129" s="478">
        <f>-Izmaksas!M283*(1+'IIA Jūtīguma analīze'!$C$11)</f>
        <v>-1958.0450000000001</v>
      </c>
      <c r="N129" s="478">
        <f>-Izmaksas!N283*(1+'IIA Jūtīguma analīze'!$C$11)</f>
        <v>-1958.0450000000001</v>
      </c>
      <c r="O129" s="478">
        <f>-Izmaksas!O283*(1+'IIA Jūtīguma analīze'!$C$11)</f>
        <v>-1958.0450000000001</v>
      </c>
      <c r="P129" s="478">
        <f>-Izmaksas!P283*(1+'IIA Jūtīguma analīze'!$C$11)</f>
        <v>-1958.0450000000001</v>
      </c>
      <c r="Q129" s="478">
        <f>-Izmaksas!Q283*(1+'IIA Jūtīguma analīze'!$C$11)</f>
        <v>-1958.0450000000001</v>
      </c>
      <c r="R129" s="478">
        <f>-Izmaksas!R283*(1+'IIA Jūtīguma analīze'!$C$11)</f>
        <v>-1958.0450000000001</v>
      </c>
      <c r="S129" s="478">
        <f>-Izmaksas!S283*(1+'IIA Jūtīguma analīze'!$C$11)</f>
        <v>-1958.0450000000001</v>
      </c>
      <c r="T129" s="478">
        <f>-Izmaksas!T283*(1+'IIA Jūtīguma analīze'!$C$11)</f>
        <v>-1958.0450000000001</v>
      </c>
      <c r="U129" s="478">
        <f>-Izmaksas!U283*(1+'IIA Jūtīguma analīze'!$C$11)</f>
        <v>-1958.0450000000001</v>
      </c>
      <c r="V129" s="478">
        <f>-Izmaksas!V283*(1+'IIA Jūtīguma analīze'!$C$11)</f>
        <v>-1958.0450000000001</v>
      </c>
      <c r="W129" s="478">
        <f>-Izmaksas!W283*(1+'IIA Jūtīguma analīze'!$C$11)</f>
        <v>-1958.0450000000001</v>
      </c>
      <c r="X129" s="478">
        <f>-Izmaksas!X283*(1+'IIA Jūtīguma analīze'!$C$11)</f>
        <v>-1958.0450000000001</v>
      </c>
      <c r="Y129" s="478">
        <f>-Izmaksas!Y283*(1+'IIA Jūtīguma analīze'!$C$11)</f>
        <v>-1958.0450000000001</v>
      </c>
      <c r="Z129" s="478">
        <f>-Izmaksas!Z283*(1+'IIA Jūtīguma analīze'!$C$11)</f>
        <v>-1958.0450000000001</v>
      </c>
      <c r="AA129" s="478">
        <f>-Izmaksas!AA283*(1+'IIA Jūtīguma analīze'!$C$11)</f>
        <v>-1958.0450000000001</v>
      </c>
      <c r="AB129" s="478">
        <f>-Izmaksas!AB283*(1+'IIA Jūtīguma analīze'!$C$11)</f>
        <v>-1958.0450000000001</v>
      </c>
      <c r="AC129" s="478">
        <f>-Izmaksas!AC283*(1+'IIA Jūtīguma analīze'!$C$11)</f>
        <v>-1958.0450000000001</v>
      </c>
      <c r="AD129" s="478">
        <f>-Izmaksas!AD283*(1+'IIA Jūtīguma analīze'!$C$11)</f>
        <v>0</v>
      </c>
      <c r="AE129" s="478">
        <f>-Izmaksas!AE283*(1+'IIA Jūtīguma analīze'!$C$11)</f>
        <v>0</v>
      </c>
      <c r="AF129" s="478">
        <f>-Izmaksas!AF283*(1+'IIA Jūtīguma analīze'!$C$11)</f>
        <v>0</v>
      </c>
      <c r="AG129" s="478">
        <f>-Izmaksas!AG283*(1+'IIA Jūtīguma analīze'!$C$11)</f>
        <v>0</v>
      </c>
      <c r="AH129" s="478">
        <f>-Izmaksas!AH283*(1+'IIA Jūtīguma analīze'!$C$11)</f>
        <v>0</v>
      </c>
      <c r="AI129" s="478">
        <f>-Izmaksas!AI283*(1+'IIA Jūtīguma analīze'!$C$11)</f>
        <v>0</v>
      </c>
      <c r="AJ129" s="478">
        <f>-Izmaksas!AJ283*(1+'IIA Jūtīguma analīze'!$C$11)</f>
        <v>0</v>
      </c>
      <c r="AK129" s="478">
        <f>-Izmaksas!AK283*(1+'IIA Jūtīguma analīze'!$C$11)</f>
        <v>0</v>
      </c>
      <c r="AL129" s="478">
        <f>-Izmaksas!AL283*(1+'IIA Jūtīguma analīze'!$C$11)</f>
        <v>0</v>
      </c>
      <c r="AM129" s="478">
        <f>-Izmaksas!AM283*(1+'IIA Jūtīguma analīze'!$C$11)</f>
        <v>0</v>
      </c>
      <c r="AN129" s="478">
        <f>-Izmaksas!AN283*(1+'IIA Jūtīguma analīze'!$C$11)</f>
        <v>0</v>
      </c>
      <c r="AO129" s="478">
        <f>-Izmaksas!AO283*(1+'IIA Jūtīguma analīze'!$C$11)</f>
        <v>0</v>
      </c>
      <c r="AP129" s="478">
        <f>-Izmaksas!AP283*(1+'IIA Jūtīguma analīze'!$C$11)</f>
        <v>0</v>
      </c>
      <c r="AQ129" s="478">
        <f>-Izmaksas!AQ283*(1+'IIA Jūtīguma analīze'!$C$11)</f>
        <v>0</v>
      </c>
      <c r="AR129" s="478">
        <f>-Izmaksas!AR283*(1+'IIA Jūtīguma analīze'!$C$11)</f>
        <v>0</v>
      </c>
      <c r="AS129" s="478">
        <f>-Izmaksas!AS283*(1+'IIA Jūtīguma analīze'!$C$11)</f>
        <v>0</v>
      </c>
      <c r="AT129" s="478">
        <f>-Izmaksas!AT283*(1+'IIA Jūtīguma analīze'!$C$11)</f>
        <v>0</v>
      </c>
      <c r="AU129" s="478">
        <f>-Izmaksas!AU283*(1+'IIA Jūtīguma analīze'!$C$11)</f>
        <v>0</v>
      </c>
      <c r="AV129" s="478">
        <f>-Izmaksas!AV283*(1+'IIA Jūtīguma analīze'!$C$11)</f>
        <v>0</v>
      </c>
      <c r="AW129" s="478">
        <f>-Izmaksas!AW283*(1+'IIA Jūtīguma analīze'!$C$11)</f>
        <v>0</v>
      </c>
      <c r="AX129" s="478">
        <f>-Izmaksas!AX283*(1+'IIA Jūtīguma analīze'!$C$11)</f>
        <v>0</v>
      </c>
      <c r="AY129" s="478">
        <f>-Izmaksas!AY283*(1+'IIA Jūtīguma analīze'!$C$11)</f>
        <v>0</v>
      </c>
      <c r="AZ129" s="478">
        <f>-Izmaksas!AZ283*(1+'IIA Jūtīguma analīze'!$C$11)</f>
        <v>0</v>
      </c>
      <c r="BA129" s="478">
        <f>-Izmaksas!BA283*(1+'IIA Jūtīguma analīze'!$C$11)</f>
        <v>0</v>
      </c>
      <c r="BB129" s="478">
        <f>-Izmaksas!BB283*(1+'IIA Jūtīguma analīze'!$C$11)</f>
        <v>0</v>
      </c>
      <c r="BC129" s="478">
        <f>-Izmaksas!BC283*(1+'IIA Jūtīguma analīze'!$C$11)</f>
        <v>0</v>
      </c>
      <c r="BD129" s="478">
        <f>-Izmaksas!BD283*(1+'IIA Jūtīguma analīze'!$C$11)</f>
        <v>0</v>
      </c>
      <c r="BE129" s="478">
        <f>-Izmaksas!BE283*(1+'IIA Jūtīguma analīze'!$C$11)</f>
        <v>0</v>
      </c>
      <c r="BF129" s="478">
        <f>-Izmaksas!BF283*(1+'IIA Jūtīguma analīze'!$C$11)</f>
        <v>0</v>
      </c>
      <c r="BG129" s="478">
        <f>-Izmaksas!BG283*(1+'IIA Jūtīguma analīze'!$C$11)</f>
        <v>0</v>
      </c>
      <c r="BH129" s="478">
        <f>-Izmaksas!BH283*(1+'IIA Jūtīguma analīze'!$C$11)</f>
        <v>0</v>
      </c>
      <c r="BI129" s="478">
        <f>-Izmaksas!BI283*(1+'IIA Jūtīguma analīze'!$C$11)</f>
        <v>0</v>
      </c>
      <c r="BJ129" s="478">
        <f>-Izmaksas!BJ283*(1+'IIA Jūtīguma analīze'!$C$11)</f>
        <v>0</v>
      </c>
      <c r="BK129" s="478">
        <f>-Izmaksas!BK283*(1+'IIA Jūtīguma analīze'!$C$11)</f>
        <v>0</v>
      </c>
      <c r="BL129" s="478">
        <f>-Izmaksas!BL283*(1+'IIA Jūtīguma analīze'!$C$11)</f>
        <v>0</v>
      </c>
      <c r="BM129" s="478">
        <f>-Izmaksas!BM283*(1+'IIA Jūtīguma analīze'!$C$11)</f>
        <v>0</v>
      </c>
      <c r="BN129" s="478">
        <f>-Izmaksas!BN283*(1+'IIA Jūtīguma analīze'!$C$11)</f>
        <v>0</v>
      </c>
      <c r="BO129" s="478">
        <f>-Izmaksas!BO283*(1+'IIA Jūtīguma analīze'!$C$11)</f>
        <v>0</v>
      </c>
      <c r="BP129" s="478">
        <f>-Izmaksas!BP283*(1+'IIA Jūtīguma analīze'!$C$11)</f>
        <v>0</v>
      </c>
      <c r="BQ129" s="478">
        <f>-Izmaksas!BQ283*(1+'IIA Jūtīguma analīze'!$C$11)</f>
        <v>0</v>
      </c>
      <c r="BR129" s="478">
        <f>-Izmaksas!BR283*(1+'IIA Jūtīguma analīze'!$C$11)</f>
        <v>0</v>
      </c>
      <c r="BS129" s="478">
        <f>-Izmaksas!BS283*(1+'IIA Jūtīguma analīze'!$C$11)</f>
        <v>0</v>
      </c>
      <c r="BT129" s="478">
        <f>-Izmaksas!BT283*(1+'IIA Jūtīguma analīze'!$C$11)</f>
        <v>0</v>
      </c>
      <c r="BU129" s="478">
        <f>-Izmaksas!BU283*(1+'IIA Jūtīguma analīze'!$C$11)</f>
        <v>0</v>
      </c>
      <c r="BV129" s="478">
        <f>-Izmaksas!BV283*(1+'IIA Jūtīguma analīze'!$C$11)</f>
        <v>0</v>
      </c>
      <c r="BW129" s="478">
        <f>-Izmaksas!BW283*(1+'IIA Jūtīguma analīze'!$C$11)</f>
        <v>0</v>
      </c>
      <c r="BX129" s="478">
        <f>-Izmaksas!BX283*(1+'IIA Jūtīguma analīze'!$C$11)</f>
        <v>0</v>
      </c>
      <c r="BY129" s="478">
        <f>-Izmaksas!BY283*(1+'IIA Jūtīguma analīze'!$C$11)</f>
        <v>0</v>
      </c>
      <c r="BZ129" s="478">
        <f>-Izmaksas!BZ283*(1+'IIA Jūtīguma analīze'!$C$11)</f>
        <v>0</v>
      </c>
      <c r="CA129" s="478">
        <f>-Izmaksas!CA283*(1+'IIA Jūtīguma analīze'!$C$11)</f>
        <v>0</v>
      </c>
      <c r="CB129" s="478">
        <f>-Izmaksas!CB283*(1+'IIA Jūtīguma analīze'!$C$11)</f>
        <v>0</v>
      </c>
      <c r="CC129" s="478">
        <f>-Izmaksas!CC283*(1+'IIA Jūtīguma analīze'!$C$11)</f>
        <v>0</v>
      </c>
      <c r="CD129" s="478">
        <f>-Izmaksas!CD283*(1+'IIA Jūtīguma analīze'!$C$11)</f>
        <v>0</v>
      </c>
      <c r="CE129" s="478">
        <f>-Izmaksas!CE283*(1+'IIA Jūtīguma analīze'!$C$11)</f>
        <v>0</v>
      </c>
      <c r="CF129" s="478">
        <f>-Izmaksas!CF283*(1+'IIA Jūtīguma analīze'!$C$11)</f>
        <v>0</v>
      </c>
      <c r="CG129" s="478">
        <f>-Izmaksas!CG283*(1+'IIA Jūtīguma analīze'!$C$11)</f>
        <v>0</v>
      </c>
      <c r="CH129" s="478">
        <f>-Izmaksas!CH283*(1+'IIA Jūtīguma analīze'!$C$11)</f>
        <v>0</v>
      </c>
      <c r="CI129" s="478">
        <f>-Izmaksas!CI283*(1+'IIA Jūtīguma analīze'!$C$11)</f>
        <v>0</v>
      </c>
      <c r="CJ129" s="478">
        <f>-Izmaksas!CJ283*(1+'IIA Jūtīguma analīze'!$C$11)</f>
        <v>0</v>
      </c>
      <c r="CK129" s="478">
        <f>-Izmaksas!CK283*(1+'IIA Jūtīguma analīze'!$C$11)</f>
        <v>0</v>
      </c>
      <c r="CL129" s="478">
        <f>-Izmaksas!CL283*(1+'IIA Jūtīguma analīze'!$C$11)</f>
        <v>0</v>
      </c>
      <c r="CM129" s="478">
        <f>-Izmaksas!CM283*(1+'IIA Jūtīguma analīze'!$C$11)</f>
        <v>0</v>
      </c>
      <c r="CN129" s="478">
        <f>-Izmaksas!CN283*(1+'IIA Jūtīguma analīze'!$C$11)</f>
        <v>0</v>
      </c>
      <c r="CO129" s="478">
        <f>-Izmaksas!CO283*(1+'IIA Jūtīguma analīze'!$C$11)</f>
        <v>0</v>
      </c>
      <c r="CP129" s="478">
        <f>-Izmaksas!CP283*(1+'IIA Jūtīguma analīze'!$C$11)</f>
        <v>0</v>
      </c>
      <c r="CQ129" s="478">
        <f>-Izmaksas!CQ283*(1+'IIA Jūtīguma analīze'!$C$11)</f>
        <v>0</v>
      </c>
      <c r="CR129" s="478">
        <f>-Izmaksas!CR283*(1+'IIA Jūtīguma analīze'!$C$11)</f>
        <v>0</v>
      </c>
      <c r="CS129" s="478">
        <f>-Izmaksas!CS283*(1+'IIA Jūtīguma analīze'!$C$11)</f>
        <v>0</v>
      </c>
      <c r="CT129" s="478">
        <f>-Izmaksas!CT283*(1+'IIA Jūtīguma analīze'!$C$11)</f>
        <v>0</v>
      </c>
      <c r="CU129" s="478">
        <f>-Izmaksas!CU283*(1+'IIA Jūtīguma analīze'!$C$11)</f>
        <v>0</v>
      </c>
      <c r="CV129" s="478">
        <f>-Izmaksas!CV283*(1+'IIA Jūtīguma analīze'!$C$11)</f>
        <v>0</v>
      </c>
      <c r="CW129" s="478">
        <f>-Izmaksas!CW283*(1+'IIA Jūtīguma analīze'!$C$11)</f>
        <v>0</v>
      </c>
      <c r="CX129" s="478">
        <f>-Izmaksas!CX283*(1+'IIA Jūtīguma analīze'!$C$11)</f>
        <v>0</v>
      </c>
      <c r="CY129" s="478">
        <f>-Izmaksas!CY283*(1+'IIA Jūtīguma analīze'!$C$11)</f>
        <v>0</v>
      </c>
      <c r="CZ129" s="478">
        <f>-Izmaksas!CZ283*(1+'IIA Jūtīguma analīze'!$C$11)</f>
        <v>0</v>
      </c>
      <c r="DA129" s="478">
        <f>-Izmaksas!DA283*(1+'IIA Jūtīguma analīze'!$C$11)</f>
        <v>0</v>
      </c>
      <c r="DB129" s="478">
        <f>-Izmaksas!DB283*(1+'IIA Jūtīguma analīze'!$C$11)</f>
        <v>0</v>
      </c>
      <c r="DC129" s="478">
        <f>-Izmaksas!DC283*(1+'IIA Jūtīguma analīze'!$C$11)</f>
        <v>0</v>
      </c>
      <c r="DD129" s="478">
        <f>-Izmaksas!DD283*(1+'IIA Jūtīguma analīze'!$C$11)</f>
        <v>0</v>
      </c>
      <c r="DE129" s="478">
        <f>-Izmaksas!DE283*(1+'IIA Jūtīguma analīze'!$C$11)</f>
        <v>0</v>
      </c>
      <c r="DF129" s="478">
        <f>-Izmaksas!DF283*(1+'IIA Jūtīguma analīze'!$C$11)</f>
        <v>0</v>
      </c>
      <c r="DG129" s="478">
        <f>-Izmaksas!DG283*(1+'IIA Jūtīguma analīze'!$C$11)</f>
        <v>0</v>
      </c>
      <c r="DH129" s="478">
        <f>-Izmaksas!DH283*(1+'IIA Jūtīguma analīze'!$C$11)</f>
        <v>0</v>
      </c>
      <c r="DI129" s="478">
        <f>-Izmaksas!DI283*(1+'IIA Jūtīguma analīze'!$C$11)</f>
        <v>0</v>
      </c>
      <c r="DJ129" s="478">
        <f>-Izmaksas!DJ283*(1+'IIA Jūtīguma analīze'!$C$11)</f>
        <v>0</v>
      </c>
      <c r="DK129" s="478">
        <f>-Izmaksas!DK283*(1+'IIA Jūtīguma analīze'!$C$11)</f>
        <v>0</v>
      </c>
      <c r="DL129" s="478">
        <f>-Izmaksas!DL283*(1+'IIA Jūtīguma analīze'!$C$11)</f>
        <v>0</v>
      </c>
      <c r="DM129" s="478">
        <f>-Izmaksas!DM283*(1+'IIA Jūtīguma analīze'!$C$11)</f>
        <v>0</v>
      </c>
      <c r="DN129" s="478">
        <f>-Izmaksas!DN283*(1+'IIA Jūtīguma analīze'!$C$11)</f>
        <v>0</v>
      </c>
      <c r="DO129" s="478">
        <f>-Izmaksas!DO283*(1+'IIA Jūtīguma analīze'!$C$11)</f>
        <v>0</v>
      </c>
      <c r="DP129" s="478">
        <f>-Izmaksas!DP283*(1+'IIA Jūtīguma analīze'!$C$11)</f>
        <v>0</v>
      </c>
      <c r="DQ129" s="478">
        <f>-Izmaksas!DQ283*(1+'IIA Jūtīguma analīze'!$C$11)</f>
        <v>0</v>
      </c>
      <c r="DR129" s="478">
        <f>-Izmaksas!DR283*(1+'IIA Jūtīguma analīze'!$C$11)</f>
        <v>0</v>
      </c>
      <c r="DS129" s="478">
        <f>-Izmaksas!DS283*(1+'IIA Jūtīguma analīze'!$C$11)</f>
        <v>0</v>
      </c>
      <c r="DT129" s="478">
        <f>-Izmaksas!DT283*(1+'IIA Jūtīguma analīze'!$C$11)</f>
        <v>0</v>
      </c>
      <c r="DU129" s="478">
        <f>-Izmaksas!DU283*(1+'IIA Jūtīguma analīze'!$C$11)</f>
        <v>0</v>
      </c>
    </row>
    <row r="130" spans="1:125" ht="11.25" customHeight="1">
      <c r="A130" s="383" t="s">
        <v>220</v>
      </c>
      <c r="B130" s="389" t="s">
        <v>638</v>
      </c>
      <c r="D130" s="397">
        <f t="shared" si="115"/>
        <v>0</v>
      </c>
      <c r="E130" s="416">
        <v>0</v>
      </c>
      <c r="F130" s="416">
        <v>0</v>
      </c>
      <c r="G130" s="416">
        <v>0</v>
      </c>
      <c r="H130" s="416">
        <v>0</v>
      </c>
      <c r="I130" s="416">
        <v>0</v>
      </c>
      <c r="J130" s="416">
        <v>0</v>
      </c>
      <c r="K130" s="416">
        <v>0</v>
      </c>
      <c r="L130" s="416">
        <v>0</v>
      </c>
      <c r="M130" s="416">
        <v>0</v>
      </c>
      <c r="N130" s="416">
        <v>0</v>
      </c>
      <c r="O130" s="416">
        <v>0</v>
      </c>
      <c r="P130" s="416">
        <v>0</v>
      </c>
      <c r="Q130" s="416">
        <v>0</v>
      </c>
      <c r="R130" s="416">
        <v>0</v>
      </c>
      <c r="S130" s="416">
        <v>0</v>
      </c>
      <c r="T130" s="416">
        <v>0</v>
      </c>
      <c r="U130" s="416">
        <v>0</v>
      </c>
      <c r="V130" s="416">
        <v>0</v>
      </c>
      <c r="W130" s="416">
        <v>0</v>
      </c>
      <c r="X130" s="416">
        <v>0</v>
      </c>
      <c r="Y130" s="416">
        <v>0</v>
      </c>
      <c r="Z130" s="416">
        <v>0</v>
      </c>
      <c r="AA130" s="416">
        <v>0</v>
      </c>
      <c r="AB130" s="416">
        <v>0</v>
      </c>
      <c r="AC130" s="416">
        <v>0</v>
      </c>
      <c r="AD130" s="416">
        <v>0</v>
      </c>
      <c r="AE130" s="416">
        <v>0</v>
      </c>
      <c r="AF130" s="416">
        <v>0</v>
      </c>
      <c r="AG130" s="416">
        <v>0</v>
      </c>
      <c r="AH130" s="416">
        <v>0</v>
      </c>
      <c r="AI130" s="416">
        <v>0</v>
      </c>
      <c r="AJ130" s="416">
        <v>0</v>
      </c>
      <c r="AK130" s="416">
        <v>0</v>
      </c>
      <c r="AL130" s="416">
        <v>0</v>
      </c>
      <c r="AM130" s="416">
        <v>0</v>
      </c>
      <c r="AN130" s="416">
        <v>0</v>
      </c>
      <c r="AO130" s="416">
        <v>0</v>
      </c>
      <c r="AP130" s="416">
        <v>0</v>
      </c>
      <c r="AQ130" s="416">
        <v>0</v>
      </c>
      <c r="AR130" s="416">
        <v>0</v>
      </c>
      <c r="AS130" s="416">
        <v>0</v>
      </c>
      <c r="AT130" s="416">
        <v>0</v>
      </c>
      <c r="AU130" s="416">
        <v>0</v>
      </c>
      <c r="AV130" s="416">
        <v>0</v>
      </c>
      <c r="AW130" s="416">
        <v>0</v>
      </c>
      <c r="AX130" s="416">
        <v>0</v>
      </c>
      <c r="AY130" s="416">
        <v>0</v>
      </c>
      <c r="AZ130" s="416">
        <v>0</v>
      </c>
      <c r="BA130" s="416">
        <v>0</v>
      </c>
      <c r="BB130" s="416">
        <v>0</v>
      </c>
      <c r="BC130" s="416">
        <v>0</v>
      </c>
      <c r="BD130" s="416">
        <v>0</v>
      </c>
      <c r="BE130" s="416">
        <v>0</v>
      </c>
      <c r="BF130" s="416">
        <v>0</v>
      </c>
      <c r="BG130" s="416">
        <v>0</v>
      </c>
      <c r="BH130" s="416">
        <v>0</v>
      </c>
      <c r="BI130" s="416">
        <v>0</v>
      </c>
      <c r="BJ130" s="416">
        <v>0</v>
      </c>
      <c r="BK130" s="416">
        <v>0</v>
      </c>
      <c r="BL130" s="416">
        <v>0</v>
      </c>
      <c r="BM130" s="416">
        <v>0</v>
      </c>
      <c r="BN130" s="416">
        <v>0</v>
      </c>
      <c r="BO130" s="416">
        <v>0</v>
      </c>
      <c r="BP130" s="416">
        <v>0</v>
      </c>
      <c r="BQ130" s="416">
        <v>0</v>
      </c>
      <c r="BR130" s="416">
        <v>0</v>
      </c>
      <c r="BS130" s="416">
        <v>0</v>
      </c>
      <c r="BT130" s="416">
        <v>0</v>
      </c>
      <c r="BU130" s="416">
        <v>0</v>
      </c>
      <c r="BV130" s="416">
        <v>0</v>
      </c>
      <c r="BW130" s="416">
        <v>0</v>
      </c>
      <c r="BX130" s="416">
        <v>0</v>
      </c>
      <c r="BY130" s="416">
        <v>0</v>
      </c>
      <c r="BZ130" s="416">
        <v>0</v>
      </c>
      <c r="CA130" s="416">
        <v>0</v>
      </c>
      <c r="CB130" s="416">
        <v>0</v>
      </c>
      <c r="CC130" s="416">
        <v>0</v>
      </c>
      <c r="CD130" s="416">
        <v>0</v>
      </c>
      <c r="CE130" s="416">
        <v>0</v>
      </c>
      <c r="CF130" s="416">
        <v>0</v>
      </c>
      <c r="CG130" s="416">
        <v>0</v>
      </c>
      <c r="CH130" s="416">
        <v>0</v>
      </c>
      <c r="CI130" s="416">
        <v>0</v>
      </c>
      <c r="CJ130" s="416">
        <v>0</v>
      </c>
      <c r="CK130" s="416">
        <v>0</v>
      </c>
      <c r="CL130" s="416">
        <v>0</v>
      </c>
      <c r="CM130" s="416">
        <v>0</v>
      </c>
      <c r="CN130" s="416">
        <v>0</v>
      </c>
      <c r="CO130" s="416">
        <v>0</v>
      </c>
      <c r="CP130" s="416">
        <v>0</v>
      </c>
      <c r="CQ130" s="416">
        <v>0</v>
      </c>
      <c r="CR130" s="416">
        <v>0</v>
      </c>
      <c r="CS130" s="416">
        <v>0</v>
      </c>
      <c r="CT130" s="416">
        <v>0</v>
      </c>
      <c r="CU130" s="416">
        <v>0</v>
      </c>
      <c r="CV130" s="416">
        <v>0</v>
      </c>
      <c r="CW130" s="416">
        <v>0</v>
      </c>
      <c r="CX130" s="416">
        <v>0</v>
      </c>
      <c r="CY130" s="416">
        <v>0</v>
      </c>
      <c r="CZ130" s="416">
        <v>0</v>
      </c>
      <c r="DA130" s="416">
        <v>0</v>
      </c>
      <c r="DB130" s="416">
        <v>0</v>
      </c>
      <c r="DC130" s="416">
        <v>0</v>
      </c>
      <c r="DD130" s="416">
        <v>0</v>
      </c>
      <c r="DE130" s="416">
        <v>0</v>
      </c>
      <c r="DF130" s="416">
        <v>0</v>
      </c>
      <c r="DG130" s="416">
        <v>0</v>
      </c>
      <c r="DH130" s="416">
        <v>0</v>
      </c>
      <c r="DI130" s="416">
        <v>0</v>
      </c>
      <c r="DJ130" s="416">
        <v>0</v>
      </c>
      <c r="DK130" s="416">
        <v>0</v>
      </c>
      <c r="DL130" s="416">
        <v>0</v>
      </c>
      <c r="DM130" s="416">
        <v>0</v>
      </c>
      <c r="DN130" s="416">
        <v>0</v>
      </c>
      <c r="DO130" s="416">
        <v>0</v>
      </c>
      <c r="DP130" s="416">
        <v>0</v>
      </c>
      <c r="DQ130" s="416">
        <v>0</v>
      </c>
      <c r="DR130" s="416">
        <v>0</v>
      </c>
      <c r="DS130" s="416">
        <v>0</v>
      </c>
      <c r="DT130" s="416">
        <v>0</v>
      </c>
      <c r="DU130" s="416">
        <v>0</v>
      </c>
    </row>
    <row r="131" spans="1:125" ht="11.25" customHeight="1">
      <c r="A131" s="383" t="s">
        <v>643</v>
      </c>
      <c r="B131" s="389" t="s">
        <v>638</v>
      </c>
      <c r="D131" s="397">
        <f t="shared" si="115"/>
        <v>0</v>
      </c>
      <c r="E131" s="416">
        <v>0</v>
      </c>
      <c r="F131" s="416">
        <v>0</v>
      </c>
      <c r="G131" s="416">
        <v>0</v>
      </c>
      <c r="H131" s="416">
        <v>0</v>
      </c>
      <c r="I131" s="416">
        <v>0</v>
      </c>
      <c r="J131" s="416">
        <v>0</v>
      </c>
      <c r="K131" s="416">
        <v>0</v>
      </c>
      <c r="L131" s="416">
        <v>0</v>
      </c>
      <c r="M131" s="416">
        <v>0</v>
      </c>
      <c r="N131" s="416">
        <v>0</v>
      </c>
      <c r="O131" s="416">
        <v>0</v>
      </c>
      <c r="P131" s="416">
        <v>0</v>
      </c>
      <c r="Q131" s="416">
        <v>0</v>
      </c>
      <c r="R131" s="416">
        <v>0</v>
      </c>
      <c r="S131" s="416">
        <v>0</v>
      </c>
      <c r="T131" s="416">
        <v>0</v>
      </c>
      <c r="U131" s="416">
        <v>0</v>
      </c>
      <c r="V131" s="416">
        <v>0</v>
      </c>
      <c r="W131" s="416">
        <v>0</v>
      </c>
      <c r="X131" s="416">
        <v>0</v>
      </c>
      <c r="Y131" s="416">
        <v>0</v>
      </c>
      <c r="Z131" s="416">
        <v>0</v>
      </c>
      <c r="AA131" s="416">
        <v>0</v>
      </c>
      <c r="AB131" s="416">
        <v>0</v>
      </c>
      <c r="AC131" s="416">
        <v>0</v>
      </c>
      <c r="AD131" s="416">
        <v>0</v>
      </c>
      <c r="AE131" s="416">
        <v>0</v>
      </c>
      <c r="AF131" s="416">
        <v>0</v>
      </c>
      <c r="AG131" s="416">
        <v>0</v>
      </c>
      <c r="AH131" s="416">
        <v>0</v>
      </c>
      <c r="AI131" s="416">
        <v>0</v>
      </c>
      <c r="AJ131" s="416">
        <v>0</v>
      </c>
      <c r="AK131" s="416">
        <v>0</v>
      </c>
      <c r="AL131" s="416">
        <v>0</v>
      </c>
      <c r="AM131" s="416">
        <v>0</v>
      </c>
      <c r="AN131" s="416">
        <v>0</v>
      </c>
      <c r="AO131" s="416">
        <v>0</v>
      </c>
      <c r="AP131" s="416">
        <v>0</v>
      </c>
      <c r="AQ131" s="416">
        <v>0</v>
      </c>
      <c r="AR131" s="416">
        <v>0</v>
      </c>
      <c r="AS131" s="416">
        <v>0</v>
      </c>
      <c r="AT131" s="416">
        <v>0</v>
      </c>
      <c r="AU131" s="416">
        <v>0</v>
      </c>
      <c r="AV131" s="416">
        <v>0</v>
      </c>
      <c r="AW131" s="416">
        <v>0</v>
      </c>
      <c r="AX131" s="416">
        <v>0</v>
      </c>
      <c r="AY131" s="416">
        <v>0</v>
      </c>
      <c r="AZ131" s="416">
        <v>0</v>
      </c>
      <c r="BA131" s="416">
        <v>0</v>
      </c>
      <c r="BB131" s="416">
        <v>0</v>
      </c>
      <c r="BC131" s="416">
        <v>0</v>
      </c>
      <c r="BD131" s="416">
        <v>0</v>
      </c>
      <c r="BE131" s="416">
        <v>0</v>
      </c>
      <c r="BF131" s="416">
        <v>0</v>
      </c>
      <c r="BG131" s="416">
        <v>0</v>
      </c>
      <c r="BH131" s="416">
        <v>0</v>
      </c>
      <c r="BI131" s="416">
        <v>0</v>
      </c>
      <c r="BJ131" s="416">
        <v>0</v>
      </c>
      <c r="BK131" s="416">
        <v>0</v>
      </c>
      <c r="BL131" s="416">
        <v>0</v>
      </c>
      <c r="BM131" s="416">
        <v>0</v>
      </c>
      <c r="BN131" s="416">
        <v>0</v>
      </c>
      <c r="BO131" s="416">
        <v>0</v>
      </c>
      <c r="BP131" s="416">
        <v>0</v>
      </c>
      <c r="BQ131" s="416">
        <v>0</v>
      </c>
      <c r="BR131" s="416">
        <v>0</v>
      </c>
      <c r="BS131" s="416">
        <v>0</v>
      </c>
      <c r="BT131" s="416">
        <v>0</v>
      </c>
      <c r="BU131" s="416">
        <v>0</v>
      </c>
      <c r="BV131" s="416">
        <v>0</v>
      </c>
      <c r="BW131" s="416">
        <v>0</v>
      </c>
      <c r="BX131" s="416">
        <v>0</v>
      </c>
      <c r="BY131" s="416">
        <v>0</v>
      </c>
      <c r="BZ131" s="416">
        <v>0</v>
      </c>
      <c r="CA131" s="416">
        <v>0</v>
      </c>
      <c r="CB131" s="416">
        <v>0</v>
      </c>
      <c r="CC131" s="416">
        <v>0</v>
      </c>
      <c r="CD131" s="416">
        <v>0</v>
      </c>
      <c r="CE131" s="416">
        <v>0</v>
      </c>
      <c r="CF131" s="416">
        <v>0</v>
      </c>
      <c r="CG131" s="416">
        <v>0</v>
      </c>
      <c r="CH131" s="416">
        <v>0</v>
      </c>
      <c r="CI131" s="416">
        <v>0</v>
      </c>
      <c r="CJ131" s="416">
        <v>0</v>
      </c>
      <c r="CK131" s="416">
        <v>0</v>
      </c>
      <c r="CL131" s="416">
        <v>0</v>
      </c>
      <c r="CM131" s="416">
        <v>0</v>
      </c>
      <c r="CN131" s="416">
        <v>0</v>
      </c>
      <c r="CO131" s="416">
        <v>0</v>
      </c>
      <c r="CP131" s="416">
        <v>0</v>
      </c>
      <c r="CQ131" s="416">
        <v>0</v>
      </c>
      <c r="CR131" s="416">
        <v>0</v>
      </c>
      <c r="CS131" s="416">
        <v>0</v>
      </c>
      <c r="CT131" s="416">
        <v>0</v>
      </c>
      <c r="CU131" s="416">
        <v>0</v>
      </c>
      <c r="CV131" s="416">
        <v>0</v>
      </c>
      <c r="CW131" s="416">
        <v>0</v>
      </c>
      <c r="CX131" s="416">
        <v>0</v>
      </c>
      <c r="CY131" s="416">
        <v>0</v>
      </c>
      <c r="CZ131" s="416">
        <v>0</v>
      </c>
      <c r="DA131" s="416">
        <v>0</v>
      </c>
      <c r="DB131" s="416">
        <v>0</v>
      </c>
      <c r="DC131" s="416">
        <v>0</v>
      </c>
      <c r="DD131" s="416">
        <v>0</v>
      </c>
      <c r="DE131" s="416">
        <v>0</v>
      </c>
      <c r="DF131" s="416">
        <v>0</v>
      </c>
      <c r="DG131" s="416">
        <v>0</v>
      </c>
      <c r="DH131" s="416">
        <v>0</v>
      </c>
      <c r="DI131" s="416">
        <v>0</v>
      </c>
      <c r="DJ131" s="416">
        <v>0</v>
      </c>
      <c r="DK131" s="416">
        <v>0</v>
      </c>
      <c r="DL131" s="416">
        <v>0</v>
      </c>
      <c r="DM131" s="416">
        <v>0</v>
      </c>
      <c r="DN131" s="416">
        <v>0</v>
      </c>
      <c r="DO131" s="416">
        <v>0</v>
      </c>
      <c r="DP131" s="416">
        <v>0</v>
      </c>
      <c r="DQ131" s="416">
        <v>0</v>
      </c>
      <c r="DR131" s="416">
        <v>0</v>
      </c>
      <c r="DS131" s="416">
        <v>0</v>
      </c>
      <c r="DT131" s="416">
        <v>0</v>
      </c>
      <c r="DU131" s="416">
        <v>0</v>
      </c>
    </row>
    <row r="132" spans="1:125" ht="11.25" customHeight="1">
      <c r="A132" s="383" t="s">
        <v>644</v>
      </c>
      <c r="B132" s="389" t="s">
        <v>638</v>
      </c>
      <c r="D132" s="397">
        <f t="shared" si="115"/>
        <v>0</v>
      </c>
      <c r="E132" s="416">
        <v>0</v>
      </c>
      <c r="F132" s="416">
        <v>0</v>
      </c>
      <c r="G132" s="416">
        <v>0</v>
      </c>
      <c r="H132" s="416">
        <v>0</v>
      </c>
      <c r="I132" s="416">
        <v>0</v>
      </c>
      <c r="J132" s="416">
        <v>0</v>
      </c>
      <c r="K132" s="416">
        <v>0</v>
      </c>
      <c r="L132" s="416">
        <v>0</v>
      </c>
      <c r="M132" s="416">
        <v>0</v>
      </c>
      <c r="N132" s="416">
        <v>0</v>
      </c>
      <c r="O132" s="416">
        <v>0</v>
      </c>
      <c r="P132" s="416">
        <v>0</v>
      </c>
      <c r="Q132" s="416">
        <v>0</v>
      </c>
      <c r="R132" s="416">
        <v>0</v>
      </c>
      <c r="S132" s="416">
        <v>0</v>
      </c>
      <c r="T132" s="416">
        <v>0</v>
      </c>
      <c r="U132" s="416">
        <v>0</v>
      </c>
      <c r="V132" s="416">
        <v>0</v>
      </c>
      <c r="W132" s="416">
        <v>0</v>
      </c>
      <c r="X132" s="416">
        <v>0</v>
      </c>
      <c r="Y132" s="416">
        <v>0</v>
      </c>
      <c r="Z132" s="416">
        <v>0</v>
      </c>
      <c r="AA132" s="416">
        <v>0</v>
      </c>
      <c r="AB132" s="416">
        <v>0</v>
      </c>
      <c r="AC132" s="416">
        <v>0</v>
      </c>
      <c r="AD132" s="416">
        <v>0</v>
      </c>
      <c r="AE132" s="416">
        <v>0</v>
      </c>
      <c r="AF132" s="416">
        <v>0</v>
      </c>
      <c r="AG132" s="416">
        <v>0</v>
      </c>
      <c r="AH132" s="416">
        <v>0</v>
      </c>
      <c r="AI132" s="416">
        <v>0</v>
      </c>
      <c r="AJ132" s="416">
        <v>0</v>
      </c>
      <c r="AK132" s="416">
        <v>0</v>
      </c>
      <c r="AL132" s="416">
        <v>0</v>
      </c>
      <c r="AM132" s="416">
        <v>0</v>
      </c>
      <c r="AN132" s="416">
        <v>0</v>
      </c>
      <c r="AO132" s="416">
        <v>0</v>
      </c>
      <c r="AP132" s="416">
        <v>0</v>
      </c>
      <c r="AQ132" s="416">
        <v>0</v>
      </c>
      <c r="AR132" s="416">
        <v>0</v>
      </c>
      <c r="AS132" s="416">
        <v>0</v>
      </c>
      <c r="AT132" s="416">
        <v>0</v>
      </c>
      <c r="AU132" s="416">
        <v>0</v>
      </c>
      <c r="AV132" s="416">
        <v>0</v>
      </c>
      <c r="AW132" s="416">
        <v>0</v>
      </c>
      <c r="AX132" s="416">
        <v>0</v>
      </c>
      <c r="AY132" s="416">
        <v>0</v>
      </c>
      <c r="AZ132" s="416">
        <v>0</v>
      </c>
      <c r="BA132" s="416">
        <v>0</v>
      </c>
      <c r="BB132" s="416">
        <v>0</v>
      </c>
      <c r="BC132" s="416">
        <v>0</v>
      </c>
      <c r="BD132" s="416">
        <v>0</v>
      </c>
      <c r="BE132" s="416">
        <v>0</v>
      </c>
      <c r="BF132" s="416">
        <v>0</v>
      </c>
      <c r="BG132" s="416">
        <v>0</v>
      </c>
      <c r="BH132" s="416">
        <v>0</v>
      </c>
      <c r="BI132" s="416">
        <v>0</v>
      </c>
      <c r="BJ132" s="416">
        <v>0</v>
      </c>
      <c r="BK132" s="416">
        <v>0</v>
      </c>
      <c r="BL132" s="416">
        <v>0</v>
      </c>
      <c r="BM132" s="416">
        <v>0</v>
      </c>
      <c r="BN132" s="416">
        <v>0</v>
      </c>
      <c r="BO132" s="416">
        <v>0</v>
      </c>
      <c r="BP132" s="416">
        <v>0</v>
      </c>
      <c r="BQ132" s="416">
        <v>0</v>
      </c>
      <c r="BR132" s="416">
        <v>0</v>
      </c>
      <c r="BS132" s="416">
        <v>0</v>
      </c>
      <c r="BT132" s="416">
        <v>0</v>
      </c>
      <c r="BU132" s="416">
        <v>0</v>
      </c>
      <c r="BV132" s="416">
        <v>0</v>
      </c>
      <c r="BW132" s="416">
        <v>0</v>
      </c>
      <c r="BX132" s="416">
        <v>0</v>
      </c>
      <c r="BY132" s="416">
        <v>0</v>
      </c>
      <c r="BZ132" s="416">
        <v>0</v>
      </c>
      <c r="CA132" s="416">
        <v>0</v>
      </c>
      <c r="CB132" s="416">
        <v>0</v>
      </c>
      <c r="CC132" s="416">
        <v>0</v>
      </c>
      <c r="CD132" s="416">
        <v>0</v>
      </c>
      <c r="CE132" s="416">
        <v>0</v>
      </c>
      <c r="CF132" s="416">
        <v>0</v>
      </c>
      <c r="CG132" s="416">
        <v>0</v>
      </c>
      <c r="CH132" s="416">
        <v>0</v>
      </c>
      <c r="CI132" s="416">
        <v>0</v>
      </c>
      <c r="CJ132" s="416">
        <v>0</v>
      </c>
      <c r="CK132" s="416">
        <v>0</v>
      </c>
      <c r="CL132" s="416">
        <v>0</v>
      </c>
      <c r="CM132" s="416">
        <v>0</v>
      </c>
      <c r="CN132" s="416">
        <v>0</v>
      </c>
      <c r="CO132" s="416">
        <v>0</v>
      </c>
      <c r="CP132" s="416">
        <v>0</v>
      </c>
      <c r="CQ132" s="416">
        <v>0</v>
      </c>
      <c r="CR132" s="416">
        <v>0</v>
      </c>
      <c r="CS132" s="416">
        <v>0</v>
      </c>
      <c r="CT132" s="416">
        <v>0</v>
      </c>
      <c r="CU132" s="416">
        <v>0</v>
      </c>
      <c r="CV132" s="416">
        <v>0</v>
      </c>
      <c r="CW132" s="416">
        <v>0</v>
      </c>
      <c r="CX132" s="416">
        <v>0</v>
      </c>
      <c r="CY132" s="416">
        <v>0</v>
      </c>
      <c r="CZ132" s="416">
        <v>0</v>
      </c>
      <c r="DA132" s="416">
        <v>0</v>
      </c>
      <c r="DB132" s="416">
        <v>0</v>
      </c>
      <c r="DC132" s="416">
        <v>0</v>
      </c>
      <c r="DD132" s="416">
        <v>0</v>
      </c>
      <c r="DE132" s="416">
        <v>0</v>
      </c>
      <c r="DF132" s="416">
        <v>0</v>
      </c>
      <c r="DG132" s="416">
        <v>0</v>
      </c>
      <c r="DH132" s="416">
        <v>0</v>
      </c>
      <c r="DI132" s="416">
        <v>0</v>
      </c>
      <c r="DJ132" s="416">
        <v>0</v>
      </c>
      <c r="DK132" s="416">
        <v>0</v>
      </c>
      <c r="DL132" s="416">
        <v>0</v>
      </c>
      <c r="DM132" s="416">
        <v>0</v>
      </c>
      <c r="DN132" s="416">
        <v>0</v>
      </c>
      <c r="DO132" s="416">
        <v>0</v>
      </c>
      <c r="DP132" s="416">
        <v>0</v>
      </c>
      <c r="DQ132" s="416">
        <v>0</v>
      </c>
      <c r="DR132" s="416">
        <v>0</v>
      </c>
      <c r="DS132" s="416">
        <v>0</v>
      </c>
      <c r="DT132" s="416">
        <v>0</v>
      </c>
      <c r="DU132" s="416">
        <v>0</v>
      </c>
    </row>
    <row r="133" spans="1:125" ht="11.25" customHeight="1">
      <c r="A133" s="385" t="s">
        <v>637</v>
      </c>
      <c r="B133" s="385" t="s">
        <v>638</v>
      </c>
      <c r="C133" s="275"/>
      <c r="D133" s="446">
        <f t="shared" si="115"/>
        <v>-3026887.1723584412</v>
      </c>
      <c r="E133" s="448">
        <f t="shared" ref="E133:BP133" si="120">SUM(E126:E132)</f>
        <v>-243113.05</v>
      </c>
      <c r="F133" s="448">
        <f t="shared" si="120"/>
        <v>-243113.05</v>
      </c>
      <c r="G133" s="448">
        <f t="shared" si="120"/>
        <v>-243113.05</v>
      </c>
      <c r="H133" s="448">
        <f t="shared" si="120"/>
        <v>-243113.05</v>
      </c>
      <c r="I133" s="448">
        <f t="shared" si="120"/>
        <v>-243113.05</v>
      </c>
      <c r="J133" s="448">
        <f t="shared" si="120"/>
        <v>-237238.91500000001</v>
      </c>
      <c r="K133" s="448">
        <f t="shared" si="120"/>
        <v>-93506.899099999981</v>
      </c>
      <c r="L133" s="448">
        <f t="shared" si="120"/>
        <v>-93506.899099999981</v>
      </c>
      <c r="M133" s="448">
        <f t="shared" si="120"/>
        <v>-93506.899099999981</v>
      </c>
      <c r="N133" s="448">
        <f t="shared" si="120"/>
        <v>-93506.899099999981</v>
      </c>
      <c r="O133" s="448">
        <f t="shared" si="120"/>
        <v>-93506.899099999981</v>
      </c>
      <c r="P133" s="448">
        <f t="shared" si="120"/>
        <v>-93506.899099999981</v>
      </c>
      <c r="Q133" s="448">
        <f t="shared" si="120"/>
        <v>-93506.899099999981</v>
      </c>
      <c r="R133" s="448">
        <f t="shared" si="120"/>
        <v>-93506.899099999981</v>
      </c>
      <c r="S133" s="448">
        <f t="shared" si="120"/>
        <v>-93506.899099999981</v>
      </c>
      <c r="T133" s="448">
        <f t="shared" si="120"/>
        <v>-93506.899099999981</v>
      </c>
      <c r="U133" s="448">
        <f t="shared" si="120"/>
        <v>-93506.899099999981</v>
      </c>
      <c r="V133" s="448">
        <f t="shared" si="120"/>
        <v>-93506.899099999981</v>
      </c>
      <c r="W133" s="448">
        <f t="shared" si="120"/>
        <v>-93506.899099999981</v>
      </c>
      <c r="X133" s="448">
        <f t="shared" si="120"/>
        <v>-92469.009499999986</v>
      </c>
      <c r="Y133" s="448">
        <f t="shared" si="120"/>
        <v>-92469.009499999986</v>
      </c>
      <c r="Z133" s="448">
        <f t="shared" si="120"/>
        <v>-92469.009499999986</v>
      </c>
      <c r="AA133" s="448">
        <f t="shared" si="120"/>
        <v>-92469.009499999986</v>
      </c>
      <c r="AB133" s="448">
        <f t="shared" si="120"/>
        <v>-92469.009499999986</v>
      </c>
      <c r="AC133" s="448">
        <f t="shared" si="120"/>
        <v>-92469.009499999986</v>
      </c>
      <c r="AD133" s="448">
        <f t="shared" si="120"/>
        <v>-112703.55937499998</v>
      </c>
      <c r="AE133" s="448">
        <f t="shared" si="120"/>
        <v>-112703.55937499998</v>
      </c>
      <c r="AF133" s="448">
        <f t="shared" si="120"/>
        <v>-112703.55937499998</v>
      </c>
      <c r="AG133" s="448">
        <f t="shared" si="120"/>
        <v>-112703.55937499998</v>
      </c>
      <c r="AH133" s="448">
        <f t="shared" si="120"/>
        <v>-112703.55937499998</v>
      </c>
      <c r="AI133" s="448">
        <f t="shared" si="120"/>
        <v>-112703.55937499998</v>
      </c>
      <c r="AJ133" s="448">
        <f t="shared" si="120"/>
        <v>-112703.55937499998</v>
      </c>
      <c r="AK133" s="448">
        <f t="shared" si="120"/>
        <v>-112703.55937499998</v>
      </c>
      <c r="AL133" s="448">
        <f t="shared" si="120"/>
        <v>-112703.55937499998</v>
      </c>
      <c r="AM133" s="448">
        <f t="shared" si="120"/>
        <v>-112703.55937499998</v>
      </c>
      <c r="AN133" s="448">
        <f t="shared" si="120"/>
        <v>-112703.55937499998</v>
      </c>
      <c r="AO133" s="448">
        <f t="shared" si="120"/>
        <v>-112703.55937499998</v>
      </c>
      <c r="AP133" s="448">
        <f t="shared" si="120"/>
        <v>-112703.55937499998</v>
      </c>
      <c r="AQ133" s="448">
        <f t="shared" si="120"/>
        <v>-112703.55937499998</v>
      </c>
      <c r="AR133" s="448">
        <f t="shared" si="120"/>
        <v>-112703.55937499998</v>
      </c>
      <c r="AS133" s="448">
        <f t="shared" si="120"/>
        <v>-112703.55937499998</v>
      </c>
      <c r="AT133" s="448">
        <f t="shared" si="120"/>
        <v>-112703.55937499998</v>
      </c>
      <c r="AU133" s="448">
        <f t="shared" si="120"/>
        <v>-112703.55937499998</v>
      </c>
      <c r="AV133" s="448">
        <f t="shared" si="120"/>
        <v>-112703.55937499998</v>
      </c>
      <c r="AW133" s="448">
        <f t="shared" si="120"/>
        <v>-112703.55937499998</v>
      </c>
      <c r="AX133" s="448">
        <f t="shared" si="120"/>
        <v>-112703.55937499998</v>
      </c>
      <c r="AY133" s="448">
        <f t="shared" si="120"/>
        <v>-112703.55937499998</v>
      </c>
      <c r="AZ133" s="448">
        <f t="shared" si="120"/>
        <v>-112703.55937499998</v>
      </c>
      <c r="BA133" s="448">
        <f t="shared" si="120"/>
        <v>-112703.55937499998</v>
      </c>
      <c r="BB133" s="448">
        <f t="shared" si="120"/>
        <v>-112703.55937499998</v>
      </c>
      <c r="BC133" s="448">
        <f t="shared" si="120"/>
        <v>-112703.55937499998</v>
      </c>
      <c r="BD133" s="448">
        <f t="shared" si="120"/>
        <v>-112703.55937499998</v>
      </c>
      <c r="BE133" s="448">
        <f t="shared" si="120"/>
        <v>-112703.55937499998</v>
      </c>
      <c r="BF133" s="448">
        <f t="shared" si="120"/>
        <v>-112703.55937499998</v>
      </c>
      <c r="BG133" s="448">
        <f t="shared" si="120"/>
        <v>-112703.55937499998</v>
      </c>
      <c r="BH133" s="448">
        <f t="shared" si="120"/>
        <v>-112703.55937499998</v>
      </c>
      <c r="BI133" s="448">
        <f t="shared" si="120"/>
        <v>-112703.55937499998</v>
      </c>
      <c r="BJ133" s="448">
        <f t="shared" si="120"/>
        <v>-112703.55937499998</v>
      </c>
      <c r="BK133" s="448">
        <f t="shared" si="120"/>
        <v>-112703.55937499998</v>
      </c>
      <c r="BL133" s="448">
        <f t="shared" si="120"/>
        <v>-112703.55937499998</v>
      </c>
      <c r="BM133" s="448">
        <f t="shared" si="120"/>
        <v>0</v>
      </c>
      <c r="BN133" s="448">
        <f t="shared" si="120"/>
        <v>0</v>
      </c>
      <c r="BO133" s="448">
        <f t="shared" si="120"/>
        <v>0</v>
      </c>
      <c r="BP133" s="448">
        <f t="shared" si="120"/>
        <v>0</v>
      </c>
      <c r="BQ133" s="448">
        <f t="shared" ref="BQ133:DU133" si="121">SUM(BQ126:BQ132)</f>
        <v>0</v>
      </c>
      <c r="BR133" s="448">
        <f t="shared" si="121"/>
        <v>0</v>
      </c>
      <c r="BS133" s="448">
        <f t="shared" si="121"/>
        <v>0</v>
      </c>
      <c r="BT133" s="448">
        <f t="shared" si="121"/>
        <v>0</v>
      </c>
      <c r="BU133" s="448">
        <f t="shared" si="121"/>
        <v>0</v>
      </c>
      <c r="BV133" s="448">
        <f t="shared" si="121"/>
        <v>0</v>
      </c>
      <c r="BW133" s="448">
        <f t="shared" si="121"/>
        <v>0</v>
      </c>
      <c r="BX133" s="448">
        <f t="shared" si="121"/>
        <v>0</v>
      </c>
      <c r="BY133" s="448">
        <f t="shared" si="121"/>
        <v>0</v>
      </c>
      <c r="BZ133" s="448">
        <f t="shared" si="121"/>
        <v>0</v>
      </c>
      <c r="CA133" s="448">
        <f t="shared" si="121"/>
        <v>0</v>
      </c>
      <c r="CB133" s="448">
        <f t="shared" si="121"/>
        <v>0</v>
      </c>
      <c r="CC133" s="448">
        <f t="shared" si="121"/>
        <v>0</v>
      </c>
      <c r="CD133" s="448">
        <f t="shared" si="121"/>
        <v>0</v>
      </c>
      <c r="CE133" s="448">
        <f t="shared" si="121"/>
        <v>0</v>
      </c>
      <c r="CF133" s="448">
        <f t="shared" si="121"/>
        <v>0</v>
      </c>
      <c r="CG133" s="448">
        <f t="shared" si="121"/>
        <v>0</v>
      </c>
      <c r="CH133" s="448">
        <f t="shared" si="121"/>
        <v>0</v>
      </c>
      <c r="CI133" s="448">
        <f t="shared" si="121"/>
        <v>0</v>
      </c>
      <c r="CJ133" s="448">
        <f t="shared" si="121"/>
        <v>0</v>
      </c>
      <c r="CK133" s="448">
        <f t="shared" si="121"/>
        <v>0</v>
      </c>
      <c r="CL133" s="448">
        <f t="shared" si="121"/>
        <v>0</v>
      </c>
      <c r="CM133" s="448">
        <f t="shared" si="121"/>
        <v>0</v>
      </c>
      <c r="CN133" s="448">
        <f t="shared" si="121"/>
        <v>0</v>
      </c>
      <c r="CO133" s="448">
        <f t="shared" si="121"/>
        <v>0</v>
      </c>
      <c r="CP133" s="448">
        <f t="shared" si="121"/>
        <v>0</v>
      </c>
      <c r="CQ133" s="448">
        <f t="shared" si="121"/>
        <v>0</v>
      </c>
      <c r="CR133" s="448">
        <f t="shared" si="121"/>
        <v>0</v>
      </c>
      <c r="CS133" s="448">
        <f t="shared" si="121"/>
        <v>0</v>
      </c>
      <c r="CT133" s="448">
        <f t="shared" si="121"/>
        <v>0</v>
      </c>
      <c r="CU133" s="448">
        <f t="shared" si="121"/>
        <v>0</v>
      </c>
      <c r="CV133" s="448">
        <f t="shared" si="121"/>
        <v>0</v>
      </c>
      <c r="CW133" s="448">
        <f t="shared" si="121"/>
        <v>0</v>
      </c>
      <c r="CX133" s="448">
        <f t="shared" si="121"/>
        <v>0</v>
      </c>
      <c r="CY133" s="448">
        <f t="shared" si="121"/>
        <v>0</v>
      </c>
      <c r="CZ133" s="448">
        <f t="shared" si="121"/>
        <v>0</v>
      </c>
      <c r="DA133" s="448">
        <f t="shared" si="121"/>
        <v>0</v>
      </c>
      <c r="DB133" s="448">
        <f t="shared" si="121"/>
        <v>0</v>
      </c>
      <c r="DC133" s="448">
        <f t="shared" si="121"/>
        <v>0</v>
      </c>
      <c r="DD133" s="448">
        <f t="shared" si="121"/>
        <v>0</v>
      </c>
      <c r="DE133" s="448">
        <f t="shared" si="121"/>
        <v>0</v>
      </c>
      <c r="DF133" s="448">
        <f t="shared" si="121"/>
        <v>0</v>
      </c>
      <c r="DG133" s="448">
        <f t="shared" si="121"/>
        <v>0</v>
      </c>
      <c r="DH133" s="448">
        <f t="shared" si="121"/>
        <v>0</v>
      </c>
      <c r="DI133" s="448">
        <f t="shared" si="121"/>
        <v>0</v>
      </c>
      <c r="DJ133" s="448">
        <f t="shared" si="121"/>
        <v>0</v>
      </c>
      <c r="DK133" s="448">
        <f t="shared" si="121"/>
        <v>0</v>
      </c>
      <c r="DL133" s="448">
        <f t="shared" si="121"/>
        <v>0</v>
      </c>
      <c r="DM133" s="448">
        <f t="shared" si="121"/>
        <v>0</v>
      </c>
      <c r="DN133" s="448">
        <f t="shared" si="121"/>
        <v>0</v>
      </c>
      <c r="DO133" s="448">
        <f t="shared" si="121"/>
        <v>0</v>
      </c>
      <c r="DP133" s="448">
        <f t="shared" si="121"/>
        <v>0</v>
      </c>
      <c r="DQ133" s="448">
        <f t="shared" si="121"/>
        <v>0</v>
      </c>
      <c r="DR133" s="448">
        <f t="shared" si="121"/>
        <v>0</v>
      </c>
      <c r="DS133" s="448">
        <f t="shared" si="121"/>
        <v>0</v>
      </c>
      <c r="DT133" s="448">
        <f t="shared" si="121"/>
        <v>0</v>
      </c>
      <c r="DU133" s="448">
        <f t="shared" si="121"/>
        <v>0</v>
      </c>
    </row>
    <row r="134" spans="1:125" ht="11.25" customHeight="1">
      <c r="A134" s="385" t="s">
        <v>634</v>
      </c>
      <c r="B134" s="385" t="s">
        <v>638</v>
      </c>
      <c r="C134" s="275"/>
      <c r="D134" s="446">
        <f t="shared" si="115"/>
        <v>-2668756.6075709453</v>
      </c>
      <c r="E134" s="448">
        <f t="shared" ref="E134:BP134" si="122">SUM(E125,E133)</f>
        <v>-243113.05</v>
      </c>
      <c r="F134" s="448">
        <f t="shared" si="122"/>
        <v>-243113.05</v>
      </c>
      <c r="G134" s="448">
        <f t="shared" si="122"/>
        <v>-243113.05</v>
      </c>
      <c r="H134" s="448">
        <f t="shared" si="122"/>
        <v>-243113.05</v>
      </c>
      <c r="I134" s="448">
        <f t="shared" si="122"/>
        <v>-243113.05</v>
      </c>
      <c r="J134" s="448">
        <f t="shared" si="122"/>
        <v>-237238.91500000001</v>
      </c>
      <c r="K134" s="448">
        <f t="shared" si="122"/>
        <v>-93506.899099999981</v>
      </c>
      <c r="L134" s="448">
        <f t="shared" si="122"/>
        <v>-93506.899099999981</v>
      </c>
      <c r="M134" s="448">
        <f t="shared" si="122"/>
        <v>-93506.899099999981</v>
      </c>
      <c r="N134" s="448">
        <f t="shared" si="122"/>
        <v>-93506.899099999981</v>
      </c>
      <c r="O134" s="448">
        <f t="shared" si="122"/>
        <v>-93506.899099999981</v>
      </c>
      <c r="P134" s="448">
        <f t="shared" si="122"/>
        <v>-93506.899099999981</v>
      </c>
      <c r="Q134" s="448">
        <f t="shared" si="122"/>
        <v>-93506.899099999981</v>
      </c>
      <c r="R134" s="448">
        <f t="shared" si="122"/>
        <v>-93506.899099999981</v>
      </c>
      <c r="S134" s="448">
        <f t="shared" si="122"/>
        <v>-93506.899099999981</v>
      </c>
      <c r="T134" s="448">
        <f t="shared" si="122"/>
        <v>-93506.899099999981</v>
      </c>
      <c r="U134" s="448">
        <f t="shared" si="122"/>
        <v>-93506.899099999981</v>
      </c>
      <c r="V134" s="448">
        <f t="shared" si="122"/>
        <v>-93506.899099999981</v>
      </c>
      <c r="W134" s="448">
        <f t="shared" si="122"/>
        <v>-93506.899099999981</v>
      </c>
      <c r="X134" s="448">
        <f t="shared" si="122"/>
        <v>-92469.009499999986</v>
      </c>
      <c r="Y134" s="448">
        <f t="shared" si="122"/>
        <v>-92469.009499999986</v>
      </c>
      <c r="Z134" s="448">
        <f t="shared" si="122"/>
        <v>-92469.009499999986</v>
      </c>
      <c r="AA134" s="448">
        <f t="shared" si="122"/>
        <v>-92469.009499999986</v>
      </c>
      <c r="AB134" s="448">
        <f t="shared" si="122"/>
        <v>-92469.009499999986</v>
      </c>
      <c r="AC134" s="448">
        <f t="shared" si="122"/>
        <v>-92469.009499999986</v>
      </c>
      <c r="AD134" s="448">
        <f t="shared" si="122"/>
        <v>-112703.55937499998</v>
      </c>
      <c r="AE134" s="448">
        <f t="shared" si="122"/>
        <v>-112703.55937499998</v>
      </c>
      <c r="AF134" s="448">
        <f t="shared" si="122"/>
        <v>-112703.55937499998</v>
      </c>
      <c r="AG134" s="448">
        <f t="shared" si="122"/>
        <v>-112703.55937499998</v>
      </c>
      <c r="AH134" s="448">
        <f t="shared" si="122"/>
        <v>-112703.55937499998</v>
      </c>
      <c r="AI134" s="448">
        <f t="shared" si="122"/>
        <v>-112703.55937499998</v>
      </c>
      <c r="AJ134" s="448">
        <f t="shared" si="122"/>
        <v>-112703.55937499998</v>
      </c>
      <c r="AK134" s="448">
        <f t="shared" si="122"/>
        <v>-112703.55937499998</v>
      </c>
      <c r="AL134" s="448">
        <f t="shared" si="122"/>
        <v>-112703.55937499998</v>
      </c>
      <c r="AM134" s="448">
        <f t="shared" si="122"/>
        <v>-112703.55937499998</v>
      </c>
      <c r="AN134" s="448">
        <f t="shared" si="122"/>
        <v>-112703.55937499998</v>
      </c>
      <c r="AO134" s="448">
        <f t="shared" si="122"/>
        <v>-112703.55937499998</v>
      </c>
      <c r="AP134" s="448">
        <f t="shared" si="122"/>
        <v>-112703.55937499998</v>
      </c>
      <c r="AQ134" s="448">
        <f t="shared" si="122"/>
        <v>-112703.55937499998</v>
      </c>
      <c r="AR134" s="448">
        <f t="shared" si="122"/>
        <v>-112703.55937499998</v>
      </c>
      <c r="AS134" s="448">
        <f t="shared" si="122"/>
        <v>-112703.55937499998</v>
      </c>
      <c r="AT134" s="448">
        <f t="shared" si="122"/>
        <v>-112703.55937499998</v>
      </c>
      <c r="AU134" s="448">
        <f t="shared" si="122"/>
        <v>-112703.55937499998</v>
      </c>
      <c r="AV134" s="448">
        <f t="shared" si="122"/>
        <v>-112703.55937499998</v>
      </c>
      <c r="AW134" s="448">
        <f t="shared" si="122"/>
        <v>-112703.55937499998</v>
      </c>
      <c r="AX134" s="448">
        <f t="shared" si="122"/>
        <v>-112703.55937499998</v>
      </c>
      <c r="AY134" s="448">
        <f t="shared" si="122"/>
        <v>-112703.55937499998</v>
      </c>
      <c r="AZ134" s="448">
        <f t="shared" si="122"/>
        <v>-112703.55937499998</v>
      </c>
      <c r="BA134" s="448">
        <f t="shared" si="122"/>
        <v>-112703.55937499998</v>
      </c>
      <c r="BB134" s="448">
        <f t="shared" si="122"/>
        <v>-112703.55937499998</v>
      </c>
      <c r="BC134" s="448">
        <f t="shared" si="122"/>
        <v>-112703.55937499998</v>
      </c>
      <c r="BD134" s="448">
        <f t="shared" si="122"/>
        <v>-112703.55937499998</v>
      </c>
      <c r="BE134" s="448">
        <f t="shared" si="122"/>
        <v>-112703.55937499998</v>
      </c>
      <c r="BF134" s="448">
        <f t="shared" si="122"/>
        <v>-112703.55937499998</v>
      </c>
      <c r="BG134" s="448">
        <f t="shared" si="122"/>
        <v>-112703.55937499998</v>
      </c>
      <c r="BH134" s="448">
        <f t="shared" si="122"/>
        <v>-112703.55937499998</v>
      </c>
      <c r="BI134" s="448">
        <f t="shared" si="122"/>
        <v>-112703.55937499998</v>
      </c>
      <c r="BJ134" s="448">
        <f t="shared" si="122"/>
        <v>-112703.55937499998</v>
      </c>
      <c r="BK134" s="448">
        <f t="shared" si="122"/>
        <v>-112703.55937499998</v>
      </c>
      <c r="BL134" s="448">
        <f t="shared" si="122"/>
        <v>3654696.5456249891</v>
      </c>
      <c r="BM134" s="448">
        <f t="shared" si="122"/>
        <v>0</v>
      </c>
      <c r="BN134" s="448">
        <f t="shared" si="122"/>
        <v>0</v>
      </c>
      <c r="BO134" s="448">
        <f t="shared" si="122"/>
        <v>0</v>
      </c>
      <c r="BP134" s="448">
        <f t="shared" si="122"/>
        <v>0</v>
      </c>
      <c r="BQ134" s="448">
        <f t="shared" ref="BQ134:DU134" si="123">SUM(BQ125,BQ133)</f>
        <v>0</v>
      </c>
      <c r="BR134" s="448">
        <f t="shared" si="123"/>
        <v>0</v>
      </c>
      <c r="BS134" s="448">
        <f t="shared" si="123"/>
        <v>0</v>
      </c>
      <c r="BT134" s="448">
        <f t="shared" si="123"/>
        <v>0</v>
      </c>
      <c r="BU134" s="448">
        <f t="shared" si="123"/>
        <v>0</v>
      </c>
      <c r="BV134" s="448">
        <f t="shared" si="123"/>
        <v>0</v>
      </c>
      <c r="BW134" s="448">
        <f t="shared" si="123"/>
        <v>0</v>
      </c>
      <c r="BX134" s="448">
        <f t="shared" si="123"/>
        <v>0</v>
      </c>
      <c r="BY134" s="448">
        <f t="shared" si="123"/>
        <v>0</v>
      </c>
      <c r="BZ134" s="448">
        <f t="shared" si="123"/>
        <v>0</v>
      </c>
      <c r="CA134" s="448">
        <f t="shared" si="123"/>
        <v>0</v>
      </c>
      <c r="CB134" s="448">
        <f t="shared" si="123"/>
        <v>0</v>
      </c>
      <c r="CC134" s="448">
        <f t="shared" si="123"/>
        <v>0</v>
      </c>
      <c r="CD134" s="448">
        <f t="shared" si="123"/>
        <v>0</v>
      </c>
      <c r="CE134" s="448">
        <f t="shared" si="123"/>
        <v>0</v>
      </c>
      <c r="CF134" s="448">
        <f t="shared" si="123"/>
        <v>0</v>
      </c>
      <c r="CG134" s="448">
        <f t="shared" si="123"/>
        <v>0</v>
      </c>
      <c r="CH134" s="448">
        <f t="shared" si="123"/>
        <v>0</v>
      </c>
      <c r="CI134" s="448">
        <f t="shared" si="123"/>
        <v>0</v>
      </c>
      <c r="CJ134" s="448">
        <f t="shared" si="123"/>
        <v>0</v>
      </c>
      <c r="CK134" s="448">
        <f t="shared" si="123"/>
        <v>0</v>
      </c>
      <c r="CL134" s="448">
        <f t="shared" si="123"/>
        <v>0</v>
      </c>
      <c r="CM134" s="448">
        <f t="shared" si="123"/>
        <v>0</v>
      </c>
      <c r="CN134" s="448">
        <f t="shared" si="123"/>
        <v>0</v>
      </c>
      <c r="CO134" s="448">
        <f t="shared" si="123"/>
        <v>0</v>
      </c>
      <c r="CP134" s="448">
        <f t="shared" si="123"/>
        <v>0</v>
      </c>
      <c r="CQ134" s="448">
        <f t="shared" si="123"/>
        <v>0</v>
      </c>
      <c r="CR134" s="448">
        <f t="shared" si="123"/>
        <v>0</v>
      </c>
      <c r="CS134" s="448">
        <f t="shared" si="123"/>
        <v>0</v>
      </c>
      <c r="CT134" s="448">
        <f t="shared" si="123"/>
        <v>0</v>
      </c>
      <c r="CU134" s="448">
        <f t="shared" si="123"/>
        <v>0</v>
      </c>
      <c r="CV134" s="448">
        <f t="shared" si="123"/>
        <v>0</v>
      </c>
      <c r="CW134" s="448">
        <f t="shared" si="123"/>
        <v>0</v>
      </c>
      <c r="CX134" s="448">
        <f t="shared" si="123"/>
        <v>0</v>
      </c>
      <c r="CY134" s="448">
        <f t="shared" si="123"/>
        <v>0</v>
      </c>
      <c r="CZ134" s="448">
        <f t="shared" si="123"/>
        <v>0</v>
      </c>
      <c r="DA134" s="448">
        <f t="shared" si="123"/>
        <v>0</v>
      </c>
      <c r="DB134" s="448">
        <f t="shared" si="123"/>
        <v>0</v>
      </c>
      <c r="DC134" s="448">
        <f t="shared" si="123"/>
        <v>0</v>
      </c>
      <c r="DD134" s="448">
        <f t="shared" si="123"/>
        <v>0</v>
      </c>
      <c r="DE134" s="448">
        <f t="shared" si="123"/>
        <v>0</v>
      </c>
      <c r="DF134" s="448">
        <f t="shared" si="123"/>
        <v>0</v>
      </c>
      <c r="DG134" s="448">
        <f t="shared" si="123"/>
        <v>0</v>
      </c>
      <c r="DH134" s="448">
        <f t="shared" si="123"/>
        <v>0</v>
      </c>
      <c r="DI134" s="448">
        <f t="shared" si="123"/>
        <v>0</v>
      </c>
      <c r="DJ134" s="448">
        <f t="shared" si="123"/>
        <v>0</v>
      </c>
      <c r="DK134" s="448">
        <f t="shared" si="123"/>
        <v>0</v>
      </c>
      <c r="DL134" s="448">
        <f t="shared" si="123"/>
        <v>0</v>
      </c>
      <c r="DM134" s="448">
        <f t="shared" si="123"/>
        <v>0</v>
      </c>
      <c r="DN134" s="448">
        <f t="shared" si="123"/>
        <v>0</v>
      </c>
      <c r="DO134" s="448">
        <f t="shared" si="123"/>
        <v>0</v>
      </c>
      <c r="DP134" s="448">
        <f t="shared" si="123"/>
        <v>0</v>
      </c>
      <c r="DQ134" s="448">
        <f t="shared" si="123"/>
        <v>0</v>
      </c>
      <c r="DR134" s="448">
        <f t="shared" si="123"/>
        <v>0</v>
      </c>
      <c r="DS134" s="448">
        <f t="shared" si="123"/>
        <v>0</v>
      </c>
      <c r="DT134" s="448">
        <f t="shared" si="123"/>
        <v>0</v>
      </c>
      <c r="DU134" s="448">
        <f t="shared" si="123"/>
        <v>0</v>
      </c>
    </row>
    <row r="137" spans="1:125" s="381" customFormat="1" ht="11.25" customHeight="1">
      <c r="A137" s="379" t="s">
        <v>647</v>
      </c>
      <c r="B137" s="379"/>
      <c r="C137" s="379"/>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79"/>
      <c r="AM137" s="379"/>
      <c r="AN137" s="379"/>
      <c r="AO137" s="379"/>
      <c r="AP137" s="379"/>
      <c r="AQ137" s="379"/>
      <c r="AR137" s="379"/>
      <c r="AS137" s="379"/>
      <c r="AT137" s="379"/>
      <c r="AU137" s="379"/>
      <c r="AV137" s="379"/>
      <c r="AW137" s="379"/>
      <c r="AX137" s="379"/>
      <c r="AY137" s="379"/>
      <c r="AZ137" s="379"/>
      <c r="BA137" s="379"/>
      <c r="BB137" s="379"/>
      <c r="BC137" s="379"/>
      <c r="BD137" s="379"/>
      <c r="BE137" s="379"/>
      <c r="BF137" s="379"/>
      <c r="BG137" s="379"/>
      <c r="BH137" s="379"/>
      <c r="BI137" s="379"/>
      <c r="BJ137" s="379"/>
      <c r="BK137" s="379"/>
      <c r="BL137" s="379"/>
      <c r="BM137" s="379"/>
      <c r="BN137" s="379"/>
      <c r="BO137" s="379"/>
      <c r="BP137" s="379"/>
      <c r="BQ137" s="379"/>
      <c r="BR137" s="379"/>
      <c r="BS137" s="379"/>
      <c r="BT137" s="379"/>
      <c r="BU137" s="379"/>
      <c r="BV137" s="379"/>
      <c r="BW137" s="379"/>
      <c r="BX137" s="379"/>
      <c r="BY137" s="379"/>
      <c r="BZ137" s="379"/>
      <c r="CA137" s="379"/>
      <c r="CB137" s="379"/>
      <c r="CC137" s="379"/>
      <c r="CD137" s="379"/>
      <c r="CE137" s="379"/>
      <c r="CF137" s="379"/>
      <c r="CG137" s="379"/>
      <c r="CH137" s="379"/>
      <c r="CI137" s="379"/>
      <c r="CJ137" s="379"/>
      <c r="CK137" s="379"/>
      <c r="CL137" s="379"/>
      <c r="CM137" s="379"/>
      <c r="CN137" s="379"/>
      <c r="CO137" s="379"/>
      <c r="CP137" s="379"/>
      <c r="CQ137" s="379"/>
      <c r="CR137" s="379"/>
      <c r="CS137" s="379"/>
      <c r="CT137" s="379"/>
      <c r="CU137" s="379"/>
      <c r="CV137" s="379"/>
      <c r="CW137" s="379"/>
      <c r="CX137" s="379"/>
      <c r="CY137" s="379"/>
      <c r="CZ137" s="379"/>
      <c r="DA137" s="379"/>
      <c r="DB137" s="379"/>
      <c r="DC137" s="379"/>
      <c r="DD137" s="379"/>
      <c r="DE137" s="379"/>
      <c r="DF137" s="379"/>
      <c r="DG137" s="379"/>
      <c r="DH137" s="379"/>
      <c r="DI137" s="379"/>
      <c r="DJ137" s="379"/>
      <c r="DK137" s="379"/>
      <c r="DL137" s="379"/>
      <c r="DM137" s="379"/>
      <c r="DN137" s="379"/>
      <c r="DO137" s="379"/>
      <c r="DP137" s="379"/>
      <c r="DQ137" s="379"/>
      <c r="DR137" s="379"/>
      <c r="DS137" s="379"/>
      <c r="DT137" s="379"/>
      <c r="DU137" s="379"/>
    </row>
    <row r="139" spans="1:125" ht="11.25" customHeight="1">
      <c r="A139" s="383" t="s">
        <v>126</v>
      </c>
      <c r="B139" s="389" t="s">
        <v>638</v>
      </c>
      <c r="D139" s="397">
        <f t="shared" ref="D139:D149" si="124">NPV($C$7,E139:DU139)</f>
        <v>0</v>
      </c>
      <c r="E139" s="416">
        <f t="shared" ref="E139:AJ139" si="125">E107-E91</f>
        <v>0</v>
      </c>
      <c r="F139" s="416">
        <f t="shared" si="125"/>
        <v>0</v>
      </c>
      <c r="G139" s="416">
        <f t="shared" si="125"/>
        <v>0</v>
      </c>
      <c r="H139" s="416">
        <f t="shared" si="125"/>
        <v>0</v>
      </c>
      <c r="I139" s="416">
        <f t="shared" si="125"/>
        <v>0</v>
      </c>
      <c r="J139" s="416">
        <f t="shared" si="125"/>
        <v>0</v>
      </c>
      <c r="K139" s="416">
        <f t="shared" si="125"/>
        <v>0</v>
      </c>
      <c r="L139" s="416">
        <f t="shared" si="125"/>
        <v>0</v>
      </c>
      <c r="M139" s="416">
        <f t="shared" si="125"/>
        <v>0</v>
      </c>
      <c r="N139" s="416">
        <f t="shared" si="125"/>
        <v>0</v>
      </c>
      <c r="O139" s="416">
        <f t="shared" si="125"/>
        <v>0</v>
      </c>
      <c r="P139" s="416">
        <f t="shared" si="125"/>
        <v>0</v>
      </c>
      <c r="Q139" s="416">
        <f t="shared" si="125"/>
        <v>0</v>
      </c>
      <c r="R139" s="416">
        <f t="shared" si="125"/>
        <v>0</v>
      </c>
      <c r="S139" s="416">
        <f t="shared" si="125"/>
        <v>0</v>
      </c>
      <c r="T139" s="416">
        <f t="shared" si="125"/>
        <v>0</v>
      </c>
      <c r="U139" s="416">
        <f t="shared" si="125"/>
        <v>0</v>
      </c>
      <c r="V139" s="416">
        <f t="shared" si="125"/>
        <v>0</v>
      </c>
      <c r="W139" s="416">
        <f t="shared" si="125"/>
        <v>0</v>
      </c>
      <c r="X139" s="416">
        <f t="shared" si="125"/>
        <v>0</v>
      </c>
      <c r="Y139" s="416">
        <f t="shared" si="125"/>
        <v>0</v>
      </c>
      <c r="Z139" s="416">
        <f t="shared" si="125"/>
        <v>0</v>
      </c>
      <c r="AA139" s="416">
        <f t="shared" si="125"/>
        <v>0</v>
      </c>
      <c r="AB139" s="416">
        <f t="shared" si="125"/>
        <v>0</v>
      </c>
      <c r="AC139" s="416">
        <f t="shared" si="125"/>
        <v>0</v>
      </c>
      <c r="AD139" s="416">
        <f t="shared" si="125"/>
        <v>0</v>
      </c>
      <c r="AE139" s="416">
        <f t="shared" si="125"/>
        <v>0</v>
      </c>
      <c r="AF139" s="416">
        <f t="shared" si="125"/>
        <v>0</v>
      </c>
      <c r="AG139" s="416">
        <f t="shared" si="125"/>
        <v>0</v>
      </c>
      <c r="AH139" s="416">
        <f t="shared" si="125"/>
        <v>0</v>
      </c>
      <c r="AI139" s="416">
        <f t="shared" si="125"/>
        <v>0</v>
      </c>
      <c r="AJ139" s="416">
        <f t="shared" si="125"/>
        <v>0</v>
      </c>
      <c r="AK139" s="416">
        <f t="shared" ref="AK139:BP139" si="126">AK107-AK91</f>
        <v>0</v>
      </c>
      <c r="AL139" s="416">
        <f t="shared" si="126"/>
        <v>0</v>
      </c>
      <c r="AM139" s="416">
        <f t="shared" si="126"/>
        <v>0</v>
      </c>
      <c r="AN139" s="416">
        <f t="shared" si="126"/>
        <v>0</v>
      </c>
      <c r="AO139" s="416">
        <f t="shared" si="126"/>
        <v>0</v>
      </c>
      <c r="AP139" s="416">
        <f t="shared" si="126"/>
        <v>0</v>
      </c>
      <c r="AQ139" s="416">
        <f t="shared" si="126"/>
        <v>0</v>
      </c>
      <c r="AR139" s="416">
        <f t="shared" si="126"/>
        <v>0</v>
      </c>
      <c r="AS139" s="416">
        <f t="shared" si="126"/>
        <v>0</v>
      </c>
      <c r="AT139" s="416">
        <f t="shared" si="126"/>
        <v>0</v>
      </c>
      <c r="AU139" s="416">
        <f t="shared" si="126"/>
        <v>0</v>
      </c>
      <c r="AV139" s="416">
        <f t="shared" si="126"/>
        <v>0</v>
      </c>
      <c r="AW139" s="416">
        <f t="shared" si="126"/>
        <v>0</v>
      </c>
      <c r="AX139" s="416">
        <f t="shared" si="126"/>
        <v>0</v>
      </c>
      <c r="AY139" s="416">
        <f t="shared" si="126"/>
        <v>0</v>
      </c>
      <c r="AZ139" s="416">
        <f t="shared" si="126"/>
        <v>0</v>
      </c>
      <c r="BA139" s="416">
        <f t="shared" si="126"/>
        <v>0</v>
      </c>
      <c r="BB139" s="416">
        <f t="shared" si="126"/>
        <v>0</v>
      </c>
      <c r="BC139" s="416">
        <f t="shared" si="126"/>
        <v>0</v>
      </c>
      <c r="BD139" s="416">
        <f t="shared" si="126"/>
        <v>0</v>
      </c>
      <c r="BE139" s="416">
        <f t="shared" si="126"/>
        <v>0</v>
      </c>
      <c r="BF139" s="416">
        <f t="shared" si="126"/>
        <v>0</v>
      </c>
      <c r="BG139" s="416">
        <f t="shared" si="126"/>
        <v>0</v>
      </c>
      <c r="BH139" s="416">
        <f t="shared" si="126"/>
        <v>0</v>
      </c>
      <c r="BI139" s="416">
        <f t="shared" si="126"/>
        <v>0</v>
      </c>
      <c r="BJ139" s="416">
        <f t="shared" si="126"/>
        <v>0</v>
      </c>
      <c r="BK139" s="416">
        <f t="shared" si="126"/>
        <v>0</v>
      </c>
      <c r="BL139" s="416">
        <f t="shared" si="126"/>
        <v>0</v>
      </c>
      <c r="BM139" s="416">
        <f t="shared" si="126"/>
        <v>0</v>
      </c>
      <c r="BN139" s="416">
        <f t="shared" si="126"/>
        <v>0</v>
      </c>
      <c r="BO139" s="416">
        <f t="shared" si="126"/>
        <v>0</v>
      </c>
      <c r="BP139" s="416">
        <f t="shared" si="126"/>
        <v>0</v>
      </c>
      <c r="BQ139" s="416">
        <f t="shared" ref="BQ139:CV139" si="127">BQ107-BQ91</f>
        <v>0</v>
      </c>
      <c r="BR139" s="416">
        <f t="shared" si="127"/>
        <v>0</v>
      </c>
      <c r="BS139" s="416">
        <f t="shared" si="127"/>
        <v>0</v>
      </c>
      <c r="BT139" s="416">
        <f t="shared" si="127"/>
        <v>0</v>
      </c>
      <c r="BU139" s="416">
        <f t="shared" si="127"/>
        <v>0</v>
      </c>
      <c r="BV139" s="416">
        <f t="shared" si="127"/>
        <v>0</v>
      </c>
      <c r="BW139" s="416">
        <f t="shared" si="127"/>
        <v>0</v>
      </c>
      <c r="BX139" s="416">
        <f t="shared" si="127"/>
        <v>0</v>
      </c>
      <c r="BY139" s="416">
        <f t="shared" si="127"/>
        <v>0</v>
      </c>
      <c r="BZ139" s="416">
        <f t="shared" si="127"/>
        <v>0</v>
      </c>
      <c r="CA139" s="416">
        <f t="shared" si="127"/>
        <v>0</v>
      </c>
      <c r="CB139" s="416">
        <f t="shared" si="127"/>
        <v>0</v>
      </c>
      <c r="CC139" s="416">
        <f t="shared" si="127"/>
        <v>0</v>
      </c>
      <c r="CD139" s="416">
        <f t="shared" si="127"/>
        <v>0</v>
      </c>
      <c r="CE139" s="416">
        <f t="shared" si="127"/>
        <v>0</v>
      </c>
      <c r="CF139" s="416">
        <f t="shared" si="127"/>
        <v>0</v>
      </c>
      <c r="CG139" s="416">
        <f t="shared" si="127"/>
        <v>0</v>
      </c>
      <c r="CH139" s="416">
        <f t="shared" si="127"/>
        <v>0</v>
      </c>
      <c r="CI139" s="416">
        <f t="shared" si="127"/>
        <v>0</v>
      </c>
      <c r="CJ139" s="416">
        <f t="shared" si="127"/>
        <v>0</v>
      </c>
      <c r="CK139" s="416">
        <f t="shared" si="127"/>
        <v>0</v>
      </c>
      <c r="CL139" s="416">
        <f t="shared" si="127"/>
        <v>0</v>
      </c>
      <c r="CM139" s="416">
        <f t="shared" si="127"/>
        <v>0</v>
      </c>
      <c r="CN139" s="416">
        <f t="shared" si="127"/>
        <v>0</v>
      </c>
      <c r="CO139" s="416">
        <f t="shared" si="127"/>
        <v>0</v>
      </c>
      <c r="CP139" s="416">
        <f t="shared" si="127"/>
        <v>0</v>
      </c>
      <c r="CQ139" s="416">
        <f t="shared" si="127"/>
        <v>0</v>
      </c>
      <c r="CR139" s="416">
        <f t="shared" si="127"/>
        <v>0</v>
      </c>
      <c r="CS139" s="416">
        <f t="shared" si="127"/>
        <v>0</v>
      </c>
      <c r="CT139" s="416">
        <f t="shared" si="127"/>
        <v>0</v>
      </c>
      <c r="CU139" s="416">
        <f t="shared" si="127"/>
        <v>0</v>
      </c>
      <c r="CV139" s="416">
        <f t="shared" si="127"/>
        <v>0</v>
      </c>
      <c r="CW139" s="416">
        <f t="shared" ref="CW139:DU139" si="128">CW107-CW91</f>
        <v>0</v>
      </c>
      <c r="CX139" s="416">
        <f t="shared" si="128"/>
        <v>0</v>
      </c>
      <c r="CY139" s="416">
        <f t="shared" si="128"/>
        <v>0</v>
      </c>
      <c r="CZ139" s="416">
        <f t="shared" si="128"/>
        <v>0</v>
      </c>
      <c r="DA139" s="416">
        <f t="shared" si="128"/>
        <v>0</v>
      </c>
      <c r="DB139" s="416">
        <f t="shared" si="128"/>
        <v>0</v>
      </c>
      <c r="DC139" s="416">
        <f t="shared" si="128"/>
        <v>0</v>
      </c>
      <c r="DD139" s="416">
        <f t="shared" si="128"/>
        <v>0</v>
      </c>
      <c r="DE139" s="416">
        <f t="shared" si="128"/>
        <v>0</v>
      </c>
      <c r="DF139" s="416">
        <f t="shared" si="128"/>
        <v>0</v>
      </c>
      <c r="DG139" s="416">
        <f t="shared" si="128"/>
        <v>0</v>
      </c>
      <c r="DH139" s="416">
        <f t="shared" si="128"/>
        <v>0</v>
      </c>
      <c r="DI139" s="416">
        <f t="shared" si="128"/>
        <v>0</v>
      </c>
      <c r="DJ139" s="416">
        <f t="shared" si="128"/>
        <v>0</v>
      </c>
      <c r="DK139" s="416">
        <f t="shared" si="128"/>
        <v>0</v>
      </c>
      <c r="DL139" s="416">
        <f t="shared" si="128"/>
        <v>0</v>
      </c>
      <c r="DM139" s="416">
        <f t="shared" si="128"/>
        <v>0</v>
      </c>
      <c r="DN139" s="416">
        <f t="shared" si="128"/>
        <v>0</v>
      </c>
      <c r="DO139" s="416">
        <f t="shared" si="128"/>
        <v>0</v>
      </c>
      <c r="DP139" s="416">
        <f t="shared" si="128"/>
        <v>0</v>
      </c>
      <c r="DQ139" s="416">
        <f t="shared" si="128"/>
        <v>0</v>
      </c>
      <c r="DR139" s="416">
        <f t="shared" si="128"/>
        <v>0</v>
      </c>
      <c r="DS139" s="416">
        <f t="shared" si="128"/>
        <v>0</v>
      </c>
      <c r="DT139" s="416">
        <f t="shared" si="128"/>
        <v>0</v>
      </c>
      <c r="DU139" s="416">
        <f t="shared" si="128"/>
        <v>0</v>
      </c>
    </row>
    <row r="140" spans="1:125" ht="11.25" customHeight="1">
      <c r="A140" s="384" t="s">
        <v>650</v>
      </c>
      <c r="B140" s="415" t="s">
        <v>638</v>
      </c>
      <c r="D140" s="397">
        <f t="shared" si="124"/>
        <v>403628.4193154645</v>
      </c>
      <c r="E140" s="428">
        <f t="shared" ref="E140:AJ140" si="129">E108-E92</f>
        <v>0</v>
      </c>
      <c r="F140" s="428">
        <f t="shared" si="129"/>
        <v>0</v>
      </c>
      <c r="G140" s="428">
        <f t="shared" si="129"/>
        <v>0</v>
      </c>
      <c r="H140" s="428">
        <f t="shared" si="129"/>
        <v>0</v>
      </c>
      <c r="I140" s="428">
        <f t="shared" si="129"/>
        <v>0</v>
      </c>
      <c r="J140" s="428">
        <f t="shared" si="129"/>
        <v>0</v>
      </c>
      <c r="K140" s="428">
        <f t="shared" si="129"/>
        <v>0</v>
      </c>
      <c r="L140" s="428">
        <f t="shared" si="129"/>
        <v>0</v>
      </c>
      <c r="M140" s="428">
        <f t="shared" si="129"/>
        <v>0</v>
      </c>
      <c r="N140" s="428">
        <f t="shared" si="129"/>
        <v>0</v>
      </c>
      <c r="O140" s="428">
        <f t="shared" si="129"/>
        <v>0</v>
      </c>
      <c r="P140" s="428">
        <f t="shared" si="129"/>
        <v>0</v>
      </c>
      <c r="Q140" s="428">
        <f t="shared" si="129"/>
        <v>0</v>
      </c>
      <c r="R140" s="428">
        <f t="shared" si="129"/>
        <v>0</v>
      </c>
      <c r="S140" s="428">
        <f t="shared" si="129"/>
        <v>0</v>
      </c>
      <c r="T140" s="428">
        <f t="shared" si="129"/>
        <v>0</v>
      </c>
      <c r="U140" s="428">
        <f t="shared" si="129"/>
        <v>0</v>
      </c>
      <c r="V140" s="428">
        <f t="shared" si="129"/>
        <v>0</v>
      </c>
      <c r="W140" s="428">
        <f t="shared" si="129"/>
        <v>0</v>
      </c>
      <c r="X140" s="428">
        <f t="shared" si="129"/>
        <v>0</v>
      </c>
      <c r="Y140" s="428">
        <f t="shared" si="129"/>
        <v>0</v>
      </c>
      <c r="Z140" s="428">
        <f t="shared" si="129"/>
        <v>0</v>
      </c>
      <c r="AA140" s="428">
        <f t="shared" si="129"/>
        <v>0</v>
      </c>
      <c r="AB140" s="428">
        <f t="shared" si="129"/>
        <v>0</v>
      </c>
      <c r="AC140" s="428">
        <f t="shared" si="129"/>
        <v>0</v>
      </c>
      <c r="AD140" s="428">
        <f t="shared" si="129"/>
        <v>0</v>
      </c>
      <c r="AE140" s="428">
        <f t="shared" si="129"/>
        <v>0</v>
      </c>
      <c r="AF140" s="428">
        <f t="shared" si="129"/>
        <v>0</v>
      </c>
      <c r="AG140" s="428">
        <f t="shared" si="129"/>
        <v>0</v>
      </c>
      <c r="AH140" s="428">
        <f t="shared" si="129"/>
        <v>0</v>
      </c>
      <c r="AI140" s="428">
        <f t="shared" si="129"/>
        <v>0</v>
      </c>
      <c r="AJ140" s="428">
        <f t="shared" si="129"/>
        <v>0</v>
      </c>
      <c r="AK140" s="428">
        <f t="shared" ref="AK140:BP140" si="130">AK108-AK92</f>
        <v>0</v>
      </c>
      <c r="AL140" s="428">
        <f t="shared" si="130"/>
        <v>0</v>
      </c>
      <c r="AM140" s="428">
        <f t="shared" si="130"/>
        <v>0</v>
      </c>
      <c r="AN140" s="428">
        <f t="shared" si="130"/>
        <v>0</v>
      </c>
      <c r="AO140" s="428">
        <f t="shared" si="130"/>
        <v>0</v>
      </c>
      <c r="AP140" s="428">
        <f t="shared" si="130"/>
        <v>0</v>
      </c>
      <c r="AQ140" s="428">
        <f t="shared" si="130"/>
        <v>0</v>
      </c>
      <c r="AR140" s="428">
        <f t="shared" si="130"/>
        <v>0</v>
      </c>
      <c r="AS140" s="428">
        <f t="shared" si="130"/>
        <v>0</v>
      </c>
      <c r="AT140" s="428">
        <f t="shared" si="130"/>
        <v>0</v>
      </c>
      <c r="AU140" s="428">
        <f t="shared" si="130"/>
        <v>0</v>
      </c>
      <c r="AV140" s="428">
        <f t="shared" si="130"/>
        <v>0</v>
      </c>
      <c r="AW140" s="428">
        <f t="shared" si="130"/>
        <v>0</v>
      </c>
      <c r="AX140" s="428">
        <f t="shared" si="130"/>
        <v>0</v>
      </c>
      <c r="AY140" s="428">
        <f t="shared" si="130"/>
        <v>0</v>
      </c>
      <c r="AZ140" s="428">
        <f t="shared" si="130"/>
        <v>0</v>
      </c>
      <c r="BA140" s="428">
        <f t="shared" si="130"/>
        <v>0</v>
      </c>
      <c r="BB140" s="428">
        <f t="shared" si="130"/>
        <v>0</v>
      </c>
      <c r="BC140" s="428">
        <f t="shared" si="130"/>
        <v>0</v>
      </c>
      <c r="BD140" s="428">
        <f t="shared" si="130"/>
        <v>0</v>
      </c>
      <c r="BE140" s="428">
        <f t="shared" si="130"/>
        <v>0</v>
      </c>
      <c r="BF140" s="428">
        <f t="shared" si="130"/>
        <v>0</v>
      </c>
      <c r="BG140" s="428">
        <f t="shared" si="130"/>
        <v>0</v>
      </c>
      <c r="BH140" s="428">
        <f t="shared" si="130"/>
        <v>0</v>
      </c>
      <c r="BI140" s="428">
        <f t="shared" si="130"/>
        <v>0</v>
      </c>
      <c r="BJ140" s="428">
        <f t="shared" si="130"/>
        <v>0</v>
      </c>
      <c r="BK140" s="428">
        <f t="shared" si="130"/>
        <v>0</v>
      </c>
      <c r="BL140" s="428">
        <f t="shared" si="130"/>
        <v>4246020.5825000107</v>
      </c>
      <c r="BM140" s="428">
        <f t="shared" si="130"/>
        <v>0</v>
      </c>
      <c r="BN140" s="428">
        <f t="shared" si="130"/>
        <v>0</v>
      </c>
      <c r="BO140" s="428">
        <f t="shared" si="130"/>
        <v>0</v>
      </c>
      <c r="BP140" s="428">
        <f t="shared" si="130"/>
        <v>0</v>
      </c>
      <c r="BQ140" s="428">
        <f t="shared" ref="BQ140:CV140" si="131">BQ108-BQ92</f>
        <v>0</v>
      </c>
      <c r="BR140" s="428">
        <f t="shared" si="131"/>
        <v>0</v>
      </c>
      <c r="BS140" s="428">
        <f t="shared" si="131"/>
        <v>0</v>
      </c>
      <c r="BT140" s="428">
        <f t="shared" si="131"/>
        <v>0</v>
      </c>
      <c r="BU140" s="428">
        <f t="shared" si="131"/>
        <v>0</v>
      </c>
      <c r="BV140" s="428">
        <f t="shared" si="131"/>
        <v>0</v>
      </c>
      <c r="BW140" s="428">
        <f t="shared" si="131"/>
        <v>0</v>
      </c>
      <c r="BX140" s="428">
        <f t="shared" si="131"/>
        <v>0</v>
      </c>
      <c r="BY140" s="428">
        <f t="shared" si="131"/>
        <v>0</v>
      </c>
      <c r="BZ140" s="428">
        <f t="shared" si="131"/>
        <v>0</v>
      </c>
      <c r="CA140" s="428">
        <f t="shared" si="131"/>
        <v>0</v>
      </c>
      <c r="CB140" s="428">
        <f t="shared" si="131"/>
        <v>0</v>
      </c>
      <c r="CC140" s="428">
        <f t="shared" si="131"/>
        <v>0</v>
      </c>
      <c r="CD140" s="428">
        <f t="shared" si="131"/>
        <v>0</v>
      </c>
      <c r="CE140" s="428">
        <f t="shared" si="131"/>
        <v>0</v>
      </c>
      <c r="CF140" s="428">
        <f t="shared" si="131"/>
        <v>0</v>
      </c>
      <c r="CG140" s="428">
        <f t="shared" si="131"/>
        <v>0</v>
      </c>
      <c r="CH140" s="428">
        <f t="shared" si="131"/>
        <v>0</v>
      </c>
      <c r="CI140" s="428">
        <f t="shared" si="131"/>
        <v>0</v>
      </c>
      <c r="CJ140" s="428">
        <f t="shared" si="131"/>
        <v>0</v>
      </c>
      <c r="CK140" s="428">
        <f t="shared" si="131"/>
        <v>0</v>
      </c>
      <c r="CL140" s="428">
        <f t="shared" si="131"/>
        <v>0</v>
      </c>
      <c r="CM140" s="428">
        <f t="shared" si="131"/>
        <v>0</v>
      </c>
      <c r="CN140" s="428">
        <f t="shared" si="131"/>
        <v>0</v>
      </c>
      <c r="CO140" s="428">
        <f t="shared" si="131"/>
        <v>0</v>
      </c>
      <c r="CP140" s="428">
        <f t="shared" si="131"/>
        <v>0</v>
      </c>
      <c r="CQ140" s="428">
        <f t="shared" si="131"/>
        <v>0</v>
      </c>
      <c r="CR140" s="428">
        <f t="shared" si="131"/>
        <v>0</v>
      </c>
      <c r="CS140" s="428">
        <f t="shared" si="131"/>
        <v>0</v>
      </c>
      <c r="CT140" s="428">
        <f t="shared" si="131"/>
        <v>0</v>
      </c>
      <c r="CU140" s="428">
        <f t="shared" si="131"/>
        <v>0</v>
      </c>
      <c r="CV140" s="428">
        <f t="shared" si="131"/>
        <v>0</v>
      </c>
      <c r="CW140" s="428">
        <f t="shared" ref="CW140:DU140" si="132">CW108-CW92</f>
        <v>0</v>
      </c>
      <c r="CX140" s="428">
        <f t="shared" si="132"/>
        <v>0</v>
      </c>
      <c r="CY140" s="428">
        <f t="shared" si="132"/>
        <v>0</v>
      </c>
      <c r="CZ140" s="428">
        <f t="shared" si="132"/>
        <v>0</v>
      </c>
      <c r="DA140" s="428">
        <f t="shared" si="132"/>
        <v>0</v>
      </c>
      <c r="DB140" s="428">
        <f t="shared" si="132"/>
        <v>0</v>
      </c>
      <c r="DC140" s="428">
        <f t="shared" si="132"/>
        <v>0</v>
      </c>
      <c r="DD140" s="428">
        <f t="shared" si="132"/>
        <v>0</v>
      </c>
      <c r="DE140" s="428">
        <f t="shared" si="132"/>
        <v>0</v>
      </c>
      <c r="DF140" s="428">
        <f t="shared" si="132"/>
        <v>0</v>
      </c>
      <c r="DG140" s="428">
        <f t="shared" si="132"/>
        <v>0</v>
      </c>
      <c r="DH140" s="428">
        <f t="shared" si="132"/>
        <v>0</v>
      </c>
      <c r="DI140" s="428">
        <f t="shared" si="132"/>
        <v>0</v>
      </c>
      <c r="DJ140" s="428">
        <f t="shared" si="132"/>
        <v>0</v>
      </c>
      <c r="DK140" s="428">
        <f t="shared" si="132"/>
        <v>0</v>
      </c>
      <c r="DL140" s="428">
        <f t="shared" si="132"/>
        <v>0</v>
      </c>
      <c r="DM140" s="428">
        <f t="shared" si="132"/>
        <v>0</v>
      </c>
      <c r="DN140" s="428">
        <f t="shared" si="132"/>
        <v>0</v>
      </c>
      <c r="DO140" s="428">
        <f t="shared" si="132"/>
        <v>0</v>
      </c>
      <c r="DP140" s="428">
        <f t="shared" si="132"/>
        <v>0</v>
      </c>
      <c r="DQ140" s="428">
        <f t="shared" si="132"/>
        <v>0</v>
      </c>
      <c r="DR140" s="428">
        <f t="shared" si="132"/>
        <v>0</v>
      </c>
      <c r="DS140" s="428">
        <f t="shared" si="132"/>
        <v>0</v>
      </c>
      <c r="DT140" s="428">
        <f t="shared" si="132"/>
        <v>0</v>
      </c>
      <c r="DU140" s="428">
        <f t="shared" si="132"/>
        <v>0</v>
      </c>
    </row>
    <row r="141" spans="1:125" ht="11.25" customHeight="1">
      <c r="A141" s="385" t="s">
        <v>635</v>
      </c>
      <c r="B141" s="396" t="s">
        <v>638</v>
      </c>
      <c r="C141" s="275"/>
      <c r="D141" s="446">
        <f t="shared" si="124"/>
        <v>403628.4193154645</v>
      </c>
      <c r="E141" s="448">
        <f>SUM(E139:E140)</f>
        <v>0</v>
      </c>
      <c r="F141" s="448">
        <f t="shared" ref="F141:BQ141" si="133">SUM(F139:F140)</f>
        <v>0</v>
      </c>
      <c r="G141" s="448">
        <f t="shared" si="133"/>
        <v>0</v>
      </c>
      <c r="H141" s="448">
        <f t="shared" si="133"/>
        <v>0</v>
      </c>
      <c r="I141" s="448">
        <f t="shared" si="133"/>
        <v>0</v>
      </c>
      <c r="J141" s="448">
        <f t="shared" si="133"/>
        <v>0</v>
      </c>
      <c r="K141" s="448">
        <f t="shared" si="133"/>
        <v>0</v>
      </c>
      <c r="L141" s="448">
        <f t="shared" si="133"/>
        <v>0</v>
      </c>
      <c r="M141" s="448">
        <f t="shared" si="133"/>
        <v>0</v>
      </c>
      <c r="N141" s="448">
        <f t="shared" si="133"/>
        <v>0</v>
      </c>
      <c r="O141" s="448">
        <f t="shared" si="133"/>
        <v>0</v>
      </c>
      <c r="P141" s="448">
        <f t="shared" si="133"/>
        <v>0</v>
      </c>
      <c r="Q141" s="448">
        <f t="shared" si="133"/>
        <v>0</v>
      </c>
      <c r="R141" s="448">
        <f t="shared" si="133"/>
        <v>0</v>
      </c>
      <c r="S141" s="448">
        <f t="shared" si="133"/>
        <v>0</v>
      </c>
      <c r="T141" s="448">
        <f t="shared" si="133"/>
        <v>0</v>
      </c>
      <c r="U141" s="448">
        <f t="shared" si="133"/>
        <v>0</v>
      </c>
      <c r="V141" s="448">
        <f t="shared" si="133"/>
        <v>0</v>
      </c>
      <c r="W141" s="448">
        <f t="shared" si="133"/>
        <v>0</v>
      </c>
      <c r="X141" s="448">
        <f t="shared" si="133"/>
        <v>0</v>
      </c>
      <c r="Y141" s="448">
        <f t="shared" si="133"/>
        <v>0</v>
      </c>
      <c r="Z141" s="448">
        <f t="shared" si="133"/>
        <v>0</v>
      </c>
      <c r="AA141" s="448">
        <f t="shared" si="133"/>
        <v>0</v>
      </c>
      <c r="AB141" s="448">
        <f t="shared" si="133"/>
        <v>0</v>
      </c>
      <c r="AC141" s="448">
        <f t="shared" si="133"/>
        <v>0</v>
      </c>
      <c r="AD141" s="448">
        <f t="shared" si="133"/>
        <v>0</v>
      </c>
      <c r="AE141" s="448">
        <f t="shared" si="133"/>
        <v>0</v>
      </c>
      <c r="AF141" s="448">
        <f t="shared" si="133"/>
        <v>0</v>
      </c>
      <c r="AG141" s="448">
        <f t="shared" si="133"/>
        <v>0</v>
      </c>
      <c r="AH141" s="448">
        <f t="shared" si="133"/>
        <v>0</v>
      </c>
      <c r="AI141" s="448">
        <f t="shared" si="133"/>
        <v>0</v>
      </c>
      <c r="AJ141" s="448">
        <f t="shared" si="133"/>
        <v>0</v>
      </c>
      <c r="AK141" s="448">
        <f t="shared" si="133"/>
        <v>0</v>
      </c>
      <c r="AL141" s="448">
        <f t="shared" si="133"/>
        <v>0</v>
      </c>
      <c r="AM141" s="448">
        <f t="shared" si="133"/>
        <v>0</v>
      </c>
      <c r="AN141" s="448">
        <f t="shared" si="133"/>
        <v>0</v>
      </c>
      <c r="AO141" s="448">
        <f t="shared" si="133"/>
        <v>0</v>
      </c>
      <c r="AP141" s="448">
        <f t="shared" si="133"/>
        <v>0</v>
      </c>
      <c r="AQ141" s="448">
        <f t="shared" si="133"/>
        <v>0</v>
      </c>
      <c r="AR141" s="448">
        <f t="shared" si="133"/>
        <v>0</v>
      </c>
      <c r="AS141" s="448">
        <f t="shared" si="133"/>
        <v>0</v>
      </c>
      <c r="AT141" s="448">
        <f t="shared" si="133"/>
        <v>0</v>
      </c>
      <c r="AU141" s="448">
        <f t="shared" si="133"/>
        <v>0</v>
      </c>
      <c r="AV141" s="448">
        <f t="shared" si="133"/>
        <v>0</v>
      </c>
      <c r="AW141" s="448">
        <f t="shared" si="133"/>
        <v>0</v>
      </c>
      <c r="AX141" s="448">
        <f t="shared" si="133"/>
        <v>0</v>
      </c>
      <c r="AY141" s="448">
        <f t="shared" si="133"/>
        <v>0</v>
      </c>
      <c r="AZ141" s="448">
        <f t="shared" si="133"/>
        <v>0</v>
      </c>
      <c r="BA141" s="448">
        <f t="shared" si="133"/>
        <v>0</v>
      </c>
      <c r="BB141" s="448">
        <f t="shared" si="133"/>
        <v>0</v>
      </c>
      <c r="BC141" s="448">
        <f t="shared" si="133"/>
        <v>0</v>
      </c>
      <c r="BD141" s="448">
        <f t="shared" si="133"/>
        <v>0</v>
      </c>
      <c r="BE141" s="448">
        <f t="shared" si="133"/>
        <v>0</v>
      </c>
      <c r="BF141" s="448">
        <f t="shared" si="133"/>
        <v>0</v>
      </c>
      <c r="BG141" s="448">
        <f t="shared" si="133"/>
        <v>0</v>
      </c>
      <c r="BH141" s="448">
        <f t="shared" si="133"/>
        <v>0</v>
      </c>
      <c r="BI141" s="448">
        <f t="shared" si="133"/>
        <v>0</v>
      </c>
      <c r="BJ141" s="448">
        <f t="shared" si="133"/>
        <v>0</v>
      </c>
      <c r="BK141" s="448">
        <f t="shared" si="133"/>
        <v>0</v>
      </c>
      <c r="BL141" s="448">
        <f t="shared" si="133"/>
        <v>4246020.5825000107</v>
      </c>
      <c r="BM141" s="448">
        <f t="shared" si="133"/>
        <v>0</v>
      </c>
      <c r="BN141" s="448">
        <f t="shared" si="133"/>
        <v>0</v>
      </c>
      <c r="BO141" s="448">
        <f t="shared" si="133"/>
        <v>0</v>
      </c>
      <c r="BP141" s="448">
        <f t="shared" si="133"/>
        <v>0</v>
      </c>
      <c r="BQ141" s="448">
        <f t="shared" si="133"/>
        <v>0</v>
      </c>
      <c r="BR141" s="448">
        <f t="shared" ref="BR141:DU141" si="134">SUM(BR139:BR140)</f>
        <v>0</v>
      </c>
      <c r="BS141" s="448">
        <f t="shared" si="134"/>
        <v>0</v>
      </c>
      <c r="BT141" s="448">
        <f t="shared" si="134"/>
        <v>0</v>
      </c>
      <c r="BU141" s="448">
        <f t="shared" si="134"/>
        <v>0</v>
      </c>
      <c r="BV141" s="448">
        <f t="shared" si="134"/>
        <v>0</v>
      </c>
      <c r="BW141" s="448">
        <f t="shared" si="134"/>
        <v>0</v>
      </c>
      <c r="BX141" s="448">
        <f t="shared" si="134"/>
        <v>0</v>
      </c>
      <c r="BY141" s="448">
        <f t="shared" si="134"/>
        <v>0</v>
      </c>
      <c r="BZ141" s="448">
        <f t="shared" si="134"/>
        <v>0</v>
      </c>
      <c r="CA141" s="448">
        <f t="shared" si="134"/>
        <v>0</v>
      </c>
      <c r="CB141" s="448">
        <f t="shared" si="134"/>
        <v>0</v>
      </c>
      <c r="CC141" s="448">
        <f t="shared" si="134"/>
        <v>0</v>
      </c>
      <c r="CD141" s="448">
        <f t="shared" si="134"/>
        <v>0</v>
      </c>
      <c r="CE141" s="448">
        <f t="shared" si="134"/>
        <v>0</v>
      </c>
      <c r="CF141" s="448">
        <f t="shared" si="134"/>
        <v>0</v>
      </c>
      <c r="CG141" s="448">
        <f t="shared" si="134"/>
        <v>0</v>
      </c>
      <c r="CH141" s="448">
        <f t="shared" si="134"/>
        <v>0</v>
      </c>
      <c r="CI141" s="448">
        <f t="shared" si="134"/>
        <v>0</v>
      </c>
      <c r="CJ141" s="448">
        <f t="shared" si="134"/>
        <v>0</v>
      </c>
      <c r="CK141" s="448">
        <f t="shared" si="134"/>
        <v>0</v>
      </c>
      <c r="CL141" s="448">
        <f t="shared" si="134"/>
        <v>0</v>
      </c>
      <c r="CM141" s="448">
        <f t="shared" si="134"/>
        <v>0</v>
      </c>
      <c r="CN141" s="448">
        <f t="shared" si="134"/>
        <v>0</v>
      </c>
      <c r="CO141" s="448">
        <f t="shared" si="134"/>
        <v>0</v>
      </c>
      <c r="CP141" s="448">
        <f t="shared" si="134"/>
        <v>0</v>
      </c>
      <c r="CQ141" s="448">
        <f t="shared" si="134"/>
        <v>0</v>
      </c>
      <c r="CR141" s="448">
        <f t="shared" si="134"/>
        <v>0</v>
      </c>
      <c r="CS141" s="448">
        <f t="shared" si="134"/>
        <v>0</v>
      </c>
      <c r="CT141" s="448">
        <f t="shared" si="134"/>
        <v>0</v>
      </c>
      <c r="CU141" s="448">
        <f t="shared" si="134"/>
        <v>0</v>
      </c>
      <c r="CV141" s="448">
        <f t="shared" si="134"/>
        <v>0</v>
      </c>
      <c r="CW141" s="448">
        <f t="shared" si="134"/>
        <v>0</v>
      </c>
      <c r="CX141" s="448">
        <f t="shared" si="134"/>
        <v>0</v>
      </c>
      <c r="CY141" s="448">
        <f t="shared" si="134"/>
        <v>0</v>
      </c>
      <c r="CZ141" s="448">
        <f t="shared" si="134"/>
        <v>0</v>
      </c>
      <c r="DA141" s="448">
        <f t="shared" si="134"/>
        <v>0</v>
      </c>
      <c r="DB141" s="448">
        <f t="shared" si="134"/>
        <v>0</v>
      </c>
      <c r="DC141" s="448">
        <f t="shared" si="134"/>
        <v>0</v>
      </c>
      <c r="DD141" s="448">
        <f t="shared" si="134"/>
        <v>0</v>
      </c>
      <c r="DE141" s="448">
        <f t="shared" si="134"/>
        <v>0</v>
      </c>
      <c r="DF141" s="448">
        <f t="shared" si="134"/>
        <v>0</v>
      </c>
      <c r="DG141" s="448">
        <f t="shared" si="134"/>
        <v>0</v>
      </c>
      <c r="DH141" s="448">
        <f t="shared" si="134"/>
        <v>0</v>
      </c>
      <c r="DI141" s="448">
        <f t="shared" si="134"/>
        <v>0</v>
      </c>
      <c r="DJ141" s="448">
        <f t="shared" si="134"/>
        <v>0</v>
      </c>
      <c r="DK141" s="448">
        <f t="shared" si="134"/>
        <v>0</v>
      </c>
      <c r="DL141" s="448">
        <f t="shared" si="134"/>
        <v>0</v>
      </c>
      <c r="DM141" s="448">
        <f t="shared" si="134"/>
        <v>0</v>
      </c>
      <c r="DN141" s="448">
        <f t="shared" si="134"/>
        <v>0</v>
      </c>
      <c r="DO141" s="448">
        <f t="shared" si="134"/>
        <v>0</v>
      </c>
      <c r="DP141" s="448">
        <f t="shared" si="134"/>
        <v>0</v>
      </c>
      <c r="DQ141" s="448">
        <f t="shared" si="134"/>
        <v>0</v>
      </c>
      <c r="DR141" s="448">
        <f t="shared" si="134"/>
        <v>0</v>
      </c>
      <c r="DS141" s="448">
        <f t="shared" si="134"/>
        <v>0</v>
      </c>
      <c r="DT141" s="448">
        <f t="shared" si="134"/>
        <v>0</v>
      </c>
      <c r="DU141" s="448">
        <f t="shared" si="134"/>
        <v>0</v>
      </c>
    </row>
    <row r="142" spans="1:125" ht="11.25" customHeight="1">
      <c r="A142" s="383" t="s">
        <v>266</v>
      </c>
      <c r="B142" s="389" t="s">
        <v>638</v>
      </c>
      <c r="D142" s="397">
        <f t="shared" si="124"/>
        <v>1866983.2824348425</v>
      </c>
      <c r="E142" s="416">
        <f t="shared" ref="E142:AJ142" si="135">ROUND(E110-E94,0)</f>
        <v>0</v>
      </c>
      <c r="F142" s="416">
        <f t="shared" si="135"/>
        <v>0</v>
      </c>
      <c r="G142" s="416">
        <f t="shared" si="135"/>
        <v>0</v>
      </c>
      <c r="H142" s="416">
        <f t="shared" si="135"/>
        <v>0</v>
      </c>
      <c r="I142" s="416">
        <f t="shared" si="135"/>
        <v>0</v>
      </c>
      <c r="J142" s="416">
        <f t="shared" si="135"/>
        <v>0</v>
      </c>
      <c r="K142" s="416">
        <f t="shared" si="135"/>
        <v>107413</v>
      </c>
      <c r="L142" s="416">
        <f t="shared" si="135"/>
        <v>107413</v>
      </c>
      <c r="M142" s="416">
        <f t="shared" si="135"/>
        <v>107413</v>
      </c>
      <c r="N142" s="416">
        <f t="shared" si="135"/>
        <v>107413</v>
      </c>
      <c r="O142" s="416">
        <f t="shared" si="135"/>
        <v>107413</v>
      </c>
      <c r="P142" s="416">
        <f t="shared" si="135"/>
        <v>107413</v>
      </c>
      <c r="Q142" s="416">
        <f t="shared" si="135"/>
        <v>107413</v>
      </c>
      <c r="R142" s="416">
        <f t="shared" si="135"/>
        <v>107413</v>
      </c>
      <c r="S142" s="416">
        <f t="shared" si="135"/>
        <v>107413</v>
      </c>
      <c r="T142" s="416">
        <f t="shared" si="135"/>
        <v>107413</v>
      </c>
      <c r="U142" s="416">
        <f t="shared" si="135"/>
        <v>107413</v>
      </c>
      <c r="V142" s="416">
        <f t="shared" si="135"/>
        <v>107413</v>
      </c>
      <c r="W142" s="416">
        <f t="shared" si="135"/>
        <v>107413</v>
      </c>
      <c r="X142" s="416">
        <f t="shared" si="135"/>
        <v>107413</v>
      </c>
      <c r="Y142" s="416">
        <f t="shared" si="135"/>
        <v>107413</v>
      </c>
      <c r="Z142" s="416">
        <f t="shared" si="135"/>
        <v>107413</v>
      </c>
      <c r="AA142" s="416">
        <f t="shared" si="135"/>
        <v>107413</v>
      </c>
      <c r="AB142" s="416">
        <f t="shared" si="135"/>
        <v>107413</v>
      </c>
      <c r="AC142" s="416">
        <f t="shared" si="135"/>
        <v>107413</v>
      </c>
      <c r="AD142" s="416">
        <f t="shared" si="135"/>
        <v>107413</v>
      </c>
      <c r="AE142" s="416">
        <f t="shared" si="135"/>
        <v>107413</v>
      </c>
      <c r="AF142" s="416">
        <f t="shared" si="135"/>
        <v>107413</v>
      </c>
      <c r="AG142" s="416">
        <f t="shared" si="135"/>
        <v>107413</v>
      </c>
      <c r="AH142" s="416">
        <f t="shared" si="135"/>
        <v>107413</v>
      </c>
      <c r="AI142" s="416">
        <f t="shared" si="135"/>
        <v>107413</v>
      </c>
      <c r="AJ142" s="416">
        <f t="shared" si="135"/>
        <v>107413</v>
      </c>
      <c r="AK142" s="416">
        <f t="shared" ref="AK142:BP142" si="136">ROUND(AK110-AK94,0)</f>
        <v>107413</v>
      </c>
      <c r="AL142" s="416">
        <f t="shared" si="136"/>
        <v>107413</v>
      </c>
      <c r="AM142" s="416">
        <f t="shared" si="136"/>
        <v>107413</v>
      </c>
      <c r="AN142" s="416">
        <f t="shared" si="136"/>
        <v>107413</v>
      </c>
      <c r="AO142" s="416">
        <f t="shared" si="136"/>
        <v>107413</v>
      </c>
      <c r="AP142" s="416">
        <f t="shared" si="136"/>
        <v>107413</v>
      </c>
      <c r="AQ142" s="416">
        <f t="shared" si="136"/>
        <v>107413</v>
      </c>
      <c r="AR142" s="416">
        <f t="shared" si="136"/>
        <v>107413</v>
      </c>
      <c r="AS142" s="416">
        <f t="shared" si="136"/>
        <v>107413</v>
      </c>
      <c r="AT142" s="416">
        <f t="shared" si="136"/>
        <v>107413</v>
      </c>
      <c r="AU142" s="416">
        <f t="shared" si="136"/>
        <v>107413</v>
      </c>
      <c r="AV142" s="416">
        <f t="shared" si="136"/>
        <v>107413</v>
      </c>
      <c r="AW142" s="416">
        <f t="shared" si="136"/>
        <v>107413</v>
      </c>
      <c r="AX142" s="416">
        <f t="shared" si="136"/>
        <v>107413</v>
      </c>
      <c r="AY142" s="416">
        <f t="shared" si="136"/>
        <v>107413</v>
      </c>
      <c r="AZ142" s="416">
        <f t="shared" si="136"/>
        <v>107413</v>
      </c>
      <c r="BA142" s="416">
        <f t="shared" si="136"/>
        <v>107413</v>
      </c>
      <c r="BB142" s="416">
        <f t="shared" si="136"/>
        <v>107413</v>
      </c>
      <c r="BC142" s="416">
        <f t="shared" si="136"/>
        <v>107413</v>
      </c>
      <c r="BD142" s="416">
        <f t="shared" si="136"/>
        <v>107413</v>
      </c>
      <c r="BE142" s="416">
        <f t="shared" si="136"/>
        <v>107413</v>
      </c>
      <c r="BF142" s="416">
        <f t="shared" si="136"/>
        <v>107413</v>
      </c>
      <c r="BG142" s="416">
        <f t="shared" si="136"/>
        <v>107413</v>
      </c>
      <c r="BH142" s="416">
        <f t="shared" si="136"/>
        <v>107413</v>
      </c>
      <c r="BI142" s="416">
        <f t="shared" si="136"/>
        <v>107413</v>
      </c>
      <c r="BJ142" s="416">
        <f t="shared" si="136"/>
        <v>107413</v>
      </c>
      <c r="BK142" s="416">
        <f t="shared" si="136"/>
        <v>107413</v>
      </c>
      <c r="BL142" s="416">
        <f t="shared" si="136"/>
        <v>107413</v>
      </c>
      <c r="BM142" s="416">
        <f t="shared" si="136"/>
        <v>0</v>
      </c>
      <c r="BN142" s="416">
        <f t="shared" si="136"/>
        <v>0</v>
      </c>
      <c r="BO142" s="416">
        <f t="shared" si="136"/>
        <v>0</v>
      </c>
      <c r="BP142" s="416">
        <f t="shared" si="136"/>
        <v>0</v>
      </c>
      <c r="BQ142" s="416">
        <f t="shared" ref="BQ142:CV142" si="137">ROUND(BQ110-BQ94,0)</f>
        <v>0</v>
      </c>
      <c r="BR142" s="416">
        <f t="shared" si="137"/>
        <v>0</v>
      </c>
      <c r="BS142" s="416">
        <f t="shared" si="137"/>
        <v>0</v>
      </c>
      <c r="BT142" s="416">
        <f t="shared" si="137"/>
        <v>0</v>
      </c>
      <c r="BU142" s="416">
        <f t="shared" si="137"/>
        <v>0</v>
      </c>
      <c r="BV142" s="416">
        <f t="shared" si="137"/>
        <v>0</v>
      </c>
      <c r="BW142" s="416">
        <f t="shared" si="137"/>
        <v>0</v>
      </c>
      <c r="BX142" s="416">
        <f t="shared" si="137"/>
        <v>0</v>
      </c>
      <c r="BY142" s="416">
        <f t="shared" si="137"/>
        <v>0</v>
      </c>
      <c r="BZ142" s="416">
        <f t="shared" si="137"/>
        <v>0</v>
      </c>
      <c r="CA142" s="416">
        <f t="shared" si="137"/>
        <v>0</v>
      </c>
      <c r="CB142" s="416">
        <f t="shared" si="137"/>
        <v>0</v>
      </c>
      <c r="CC142" s="416">
        <f t="shared" si="137"/>
        <v>0</v>
      </c>
      <c r="CD142" s="416">
        <f t="shared" si="137"/>
        <v>0</v>
      </c>
      <c r="CE142" s="416">
        <f t="shared" si="137"/>
        <v>0</v>
      </c>
      <c r="CF142" s="416">
        <f t="shared" si="137"/>
        <v>0</v>
      </c>
      <c r="CG142" s="416">
        <f t="shared" si="137"/>
        <v>0</v>
      </c>
      <c r="CH142" s="416">
        <f t="shared" si="137"/>
        <v>0</v>
      </c>
      <c r="CI142" s="416">
        <f t="shared" si="137"/>
        <v>0</v>
      </c>
      <c r="CJ142" s="416">
        <f t="shared" si="137"/>
        <v>0</v>
      </c>
      <c r="CK142" s="416">
        <f t="shared" si="137"/>
        <v>0</v>
      </c>
      <c r="CL142" s="416">
        <f t="shared" si="137"/>
        <v>0</v>
      </c>
      <c r="CM142" s="416">
        <f t="shared" si="137"/>
        <v>0</v>
      </c>
      <c r="CN142" s="416">
        <f t="shared" si="137"/>
        <v>0</v>
      </c>
      <c r="CO142" s="416">
        <f t="shared" si="137"/>
        <v>0</v>
      </c>
      <c r="CP142" s="416">
        <f t="shared" si="137"/>
        <v>0</v>
      </c>
      <c r="CQ142" s="416">
        <f t="shared" si="137"/>
        <v>0</v>
      </c>
      <c r="CR142" s="416">
        <f t="shared" si="137"/>
        <v>0</v>
      </c>
      <c r="CS142" s="416">
        <f t="shared" si="137"/>
        <v>0</v>
      </c>
      <c r="CT142" s="416">
        <f t="shared" si="137"/>
        <v>0</v>
      </c>
      <c r="CU142" s="416">
        <f t="shared" si="137"/>
        <v>0</v>
      </c>
      <c r="CV142" s="416">
        <f t="shared" si="137"/>
        <v>0</v>
      </c>
      <c r="CW142" s="416">
        <f t="shared" ref="CW142:DU142" si="138">ROUND(CW110-CW94,0)</f>
        <v>0</v>
      </c>
      <c r="CX142" s="416">
        <f t="shared" si="138"/>
        <v>0</v>
      </c>
      <c r="CY142" s="416">
        <f t="shared" si="138"/>
        <v>0</v>
      </c>
      <c r="CZ142" s="416">
        <f t="shared" si="138"/>
        <v>0</v>
      </c>
      <c r="DA142" s="416">
        <f t="shared" si="138"/>
        <v>0</v>
      </c>
      <c r="DB142" s="416">
        <f t="shared" si="138"/>
        <v>0</v>
      </c>
      <c r="DC142" s="416">
        <f t="shared" si="138"/>
        <v>0</v>
      </c>
      <c r="DD142" s="416">
        <f t="shared" si="138"/>
        <v>0</v>
      </c>
      <c r="DE142" s="416">
        <f t="shared" si="138"/>
        <v>0</v>
      </c>
      <c r="DF142" s="416">
        <f t="shared" si="138"/>
        <v>0</v>
      </c>
      <c r="DG142" s="416">
        <f t="shared" si="138"/>
        <v>0</v>
      </c>
      <c r="DH142" s="416">
        <f t="shared" si="138"/>
        <v>0</v>
      </c>
      <c r="DI142" s="416">
        <f t="shared" si="138"/>
        <v>0</v>
      </c>
      <c r="DJ142" s="416">
        <f t="shared" si="138"/>
        <v>0</v>
      </c>
      <c r="DK142" s="416">
        <f t="shared" si="138"/>
        <v>0</v>
      </c>
      <c r="DL142" s="416">
        <f t="shared" si="138"/>
        <v>0</v>
      </c>
      <c r="DM142" s="416">
        <f t="shared" si="138"/>
        <v>0</v>
      </c>
      <c r="DN142" s="416">
        <f t="shared" si="138"/>
        <v>0</v>
      </c>
      <c r="DO142" s="416">
        <f t="shared" si="138"/>
        <v>0</v>
      </c>
      <c r="DP142" s="416">
        <f t="shared" si="138"/>
        <v>0</v>
      </c>
      <c r="DQ142" s="416">
        <f t="shared" si="138"/>
        <v>0</v>
      </c>
      <c r="DR142" s="416">
        <f t="shared" si="138"/>
        <v>0</v>
      </c>
      <c r="DS142" s="416">
        <f t="shared" si="138"/>
        <v>0</v>
      </c>
      <c r="DT142" s="416">
        <f t="shared" si="138"/>
        <v>0</v>
      </c>
      <c r="DU142" s="416">
        <f t="shared" si="138"/>
        <v>0</v>
      </c>
    </row>
    <row r="143" spans="1:125" ht="11.25" customHeight="1">
      <c r="A143" s="383" t="s">
        <v>240</v>
      </c>
      <c r="B143" s="389" t="s">
        <v>638</v>
      </c>
      <c r="D143" s="397">
        <f t="shared" si="124"/>
        <v>-155379.45636789346</v>
      </c>
      <c r="E143" s="416">
        <f t="shared" ref="E143:AJ143" si="139">E111-E95</f>
        <v>0</v>
      </c>
      <c r="F143" s="416">
        <f t="shared" si="139"/>
        <v>0</v>
      </c>
      <c r="G143" s="416">
        <f t="shared" si="139"/>
        <v>0</v>
      </c>
      <c r="H143" s="416">
        <f t="shared" si="139"/>
        <v>0</v>
      </c>
      <c r="I143" s="416">
        <f t="shared" si="139"/>
        <v>0</v>
      </c>
      <c r="J143" s="416">
        <f t="shared" si="139"/>
        <v>0</v>
      </c>
      <c r="K143" s="416">
        <f t="shared" si="139"/>
        <v>0</v>
      </c>
      <c r="L143" s="416">
        <f t="shared" si="139"/>
        <v>0</v>
      </c>
      <c r="M143" s="416">
        <f t="shared" si="139"/>
        <v>0</v>
      </c>
      <c r="N143" s="416">
        <f t="shared" si="139"/>
        <v>0</v>
      </c>
      <c r="O143" s="416">
        <f t="shared" si="139"/>
        <v>0</v>
      </c>
      <c r="P143" s="416">
        <f t="shared" si="139"/>
        <v>0</v>
      </c>
      <c r="Q143" s="416">
        <f t="shared" si="139"/>
        <v>0</v>
      </c>
      <c r="R143" s="416">
        <f t="shared" si="139"/>
        <v>0</v>
      </c>
      <c r="S143" s="416">
        <f t="shared" si="139"/>
        <v>0</v>
      </c>
      <c r="T143" s="416">
        <f t="shared" si="139"/>
        <v>0</v>
      </c>
      <c r="U143" s="416">
        <f t="shared" si="139"/>
        <v>0</v>
      </c>
      <c r="V143" s="416">
        <f t="shared" si="139"/>
        <v>0</v>
      </c>
      <c r="W143" s="416">
        <f t="shared" si="139"/>
        <v>0</v>
      </c>
      <c r="X143" s="416">
        <f t="shared" si="139"/>
        <v>0</v>
      </c>
      <c r="Y143" s="416">
        <f t="shared" si="139"/>
        <v>0</v>
      </c>
      <c r="Z143" s="416">
        <f t="shared" si="139"/>
        <v>0</v>
      </c>
      <c r="AA143" s="416">
        <f t="shared" si="139"/>
        <v>0</v>
      </c>
      <c r="AB143" s="416">
        <f t="shared" si="139"/>
        <v>0</v>
      </c>
      <c r="AC143" s="416">
        <f t="shared" si="139"/>
        <v>0</v>
      </c>
      <c r="AD143" s="416">
        <f t="shared" si="139"/>
        <v>-22192.594875000003</v>
      </c>
      <c r="AE143" s="416">
        <f t="shared" si="139"/>
        <v>-22192.594875000003</v>
      </c>
      <c r="AF143" s="416">
        <f t="shared" si="139"/>
        <v>-22192.594875000003</v>
      </c>
      <c r="AG143" s="416">
        <f t="shared" si="139"/>
        <v>-22192.594875000003</v>
      </c>
      <c r="AH143" s="416">
        <f t="shared" si="139"/>
        <v>-22192.594875000003</v>
      </c>
      <c r="AI143" s="416">
        <f t="shared" si="139"/>
        <v>-22192.594875000003</v>
      </c>
      <c r="AJ143" s="416">
        <f t="shared" si="139"/>
        <v>-22192.594875000003</v>
      </c>
      <c r="AK143" s="416">
        <f t="shared" ref="AK143:BP143" si="140">AK111-AK95</f>
        <v>-22192.594875000003</v>
      </c>
      <c r="AL143" s="416">
        <f t="shared" si="140"/>
        <v>-22192.594875000003</v>
      </c>
      <c r="AM143" s="416">
        <f t="shared" si="140"/>
        <v>-22192.594875000003</v>
      </c>
      <c r="AN143" s="416">
        <f t="shared" si="140"/>
        <v>-22192.594875000003</v>
      </c>
      <c r="AO143" s="416">
        <f t="shared" si="140"/>
        <v>-22192.594875000003</v>
      </c>
      <c r="AP143" s="416">
        <f t="shared" si="140"/>
        <v>-22192.594875000003</v>
      </c>
      <c r="AQ143" s="416">
        <f t="shared" si="140"/>
        <v>-22192.594875000003</v>
      </c>
      <c r="AR143" s="416">
        <f t="shared" si="140"/>
        <v>-22192.594875000003</v>
      </c>
      <c r="AS143" s="416">
        <f t="shared" si="140"/>
        <v>-22192.594875000003</v>
      </c>
      <c r="AT143" s="416">
        <f t="shared" si="140"/>
        <v>-22192.594875000003</v>
      </c>
      <c r="AU143" s="416">
        <f t="shared" si="140"/>
        <v>-22192.594875000003</v>
      </c>
      <c r="AV143" s="416">
        <f t="shared" si="140"/>
        <v>-22192.594875000003</v>
      </c>
      <c r="AW143" s="416">
        <f t="shared" si="140"/>
        <v>-22192.594875000003</v>
      </c>
      <c r="AX143" s="416">
        <f t="shared" si="140"/>
        <v>-22192.594875000003</v>
      </c>
      <c r="AY143" s="416">
        <f t="shared" si="140"/>
        <v>-22192.594875000003</v>
      </c>
      <c r="AZ143" s="416">
        <f t="shared" si="140"/>
        <v>-22192.594875000003</v>
      </c>
      <c r="BA143" s="416">
        <f t="shared" si="140"/>
        <v>-22192.594875000003</v>
      </c>
      <c r="BB143" s="416">
        <f t="shared" si="140"/>
        <v>-22192.594875000003</v>
      </c>
      <c r="BC143" s="416">
        <f t="shared" si="140"/>
        <v>-22192.594875000003</v>
      </c>
      <c r="BD143" s="416">
        <f t="shared" si="140"/>
        <v>-22192.594875000003</v>
      </c>
      <c r="BE143" s="416">
        <f t="shared" si="140"/>
        <v>-22192.594875000003</v>
      </c>
      <c r="BF143" s="416">
        <f t="shared" si="140"/>
        <v>-22192.594875000003</v>
      </c>
      <c r="BG143" s="416">
        <f t="shared" si="140"/>
        <v>-22192.594875000003</v>
      </c>
      <c r="BH143" s="416">
        <f t="shared" si="140"/>
        <v>-22192.594875000003</v>
      </c>
      <c r="BI143" s="416">
        <f t="shared" si="140"/>
        <v>-22192.594875000003</v>
      </c>
      <c r="BJ143" s="416">
        <f t="shared" si="140"/>
        <v>-22192.594875000003</v>
      </c>
      <c r="BK143" s="416">
        <f t="shared" si="140"/>
        <v>-22192.594875000003</v>
      </c>
      <c r="BL143" s="416">
        <f t="shared" si="140"/>
        <v>-22192.594875000003</v>
      </c>
      <c r="BM143" s="416">
        <f t="shared" si="140"/>
        <v>0</v>
      </c>
      <c r="BN143" s="416">
        <f t="shared" si="140"/>
        <v>0</v>
      </c>
      <c r="BO143" s="416">
        <f t="shared" si="140"/>
        <v>0</v>
      </c>
      <c r="BP143" s="416">
        <f t="shared" si="140"/>
        <v>0</v>
      </c>
      <c r="BQ143" s="416">
        <f t="shared" ref="BQ143:CV143" si="141">BQ111-BQ95</f>
        <v>0</v>
      </c>
      <c r="BR143" s="416">
        <f t="shared" si="141"/>
        <v>0</v>
      </c>
      <c r="BS143" s="416">
        <f t="shared" si="141"/>
        <v>0</v>
      </c>
      <c r="BT143" s="416">
        <f t="shared" si="141"/>
        <v>0</v>
      </c>
      <c r="BU143" s="416">
        <f t="shared" si="141"/>
        <v>0</v>
      </c>
      <c r="BV143" s="416">
        <f t="shared" si="141"/>
        <v>0</v>
      </c>
      <c r="BW143" s="416">
        <f t="shared" si="141"/>
        <v>0</v>
      </c>
      <c r="BX143" s="416">
        <f t="shared" si="141"/>
        <v>0</v>
      </c>
      <c r="BY143" s="416">
        <f t="shared" si="141"/>
        <v>0</v>
      </c>
      <c r="BZ143" s="416">
        <f t="shared" si="141"/>
        <v>0</v>
      </c>
      <c r="CA143" s="416">
        <f t="shared" si="141"/>
        <v>0</v>
      </c>
      <c r="CB143" s="416">
        <f t="shared" si="141"/>
        <v>0</v>
      </c>
      <c r="CC143" s="416">
        <f t="shared" si="141"/>
        <v>0</v>
      </c>
      <c r="CD143" s="416">
        <f t="shared" si="141"/>
        <v>0</v>
      </c>
      <c r="CE143" s="416">
        <f t="shared" si="141"/>
        <v>0</v>
      </c>
      <c r="CF143" s="416">
        <f t="shared" si="141"/>
        <v>0</v>
      </c>
      <c r="CG143" s="416">
        <f t="shared" si="141"/>
        <v>0</v>
      </c>
      <c r="CH143" s="416">
        <f t="shared" si="141"/>
        <v>0</v>
      </c>
      <c r="CI143" s="416">
        <f t="shared" si="141"/>
        <v>0</v>
      </c>
      <c r="CJ143" s="416">
        <f t="shared" si="141"/>
        <v>0</v>
      </c>
      <c r="CK143" s="416">
        <f t="shared" si="141"/>
        <v>0</v>
      </c>
      <c r="CL143" s="416">
        <f t="shared" si="141"/>
        <v>0</v>
      </c>
      <c r="CM143" s="416">
        <f t="shared" si="141"/>
        <v>0</v>
      </c>
      <c r="CN143" s="416">
        <f t="shared" si="141"/>
        <v>0</v>
      </c>
      <c r="CO143" s="416">
        <f t="shared" si="141"/>
        <v>0</v>
      </c>
      <c r="CP143" s="416">
        <f t="shared" si="141"/>
        <v>0</v>
      </c>
      <c r="CQ143" s="416">
        <f t="shared" si="141"/>
        <v>0</v>
      </c>
      <c r="CR143" s="416">
        <f t="shared" si="141"/>
        <v>0</v>
      </c>
      <c r="CS143" s="416">
        <f t="shared" si="141"/>
        <v>0</v>
      </c>
      <c r="CT143" s="416">
        <f t="shared" si="141"/>
        <v>0</v>
      </c>
      <c r="CU143" s="416">
        <f t="shared" si="141"/>
        <v>0</v>
      </c>
      <c r="CV143" s="416">
        <f t="shared" si="141"/>
        <v>0</v>
      </c>
      <c r="CW143" s="416">
        <f t="shared" ref="CW143:DU143" si="142">CW111-CW95</f>
        <v>0</v>
      </c>
      <c r="CX143" s="416">
        <f t="shared" si="142"/>
        <v>0</v>
      </c>
      <c r="CY143" s="416">
        <f t="shared" si="142"/>
        <v>0</v>
      </c>
      <c r="CZ143" s="416">
        <f t="shared" si="142"/>
        <v>0</v>
      </c>
      <c r="DA143" s="416">
        <f t="shared" si="142"/>
        <v>0</v>
      </c>
      <c r="DB143" s="416">
        <f t="shared" si="142"/>
        <v>0</v>
      </c>
      <c r="DC143" s="416">
        <f t="shared" si="142"/>
        <v>0</v>
      </c>
      <c r="DD143" s="416">
        <f t="shared" si="142"/>
        <v>0</v>
      </c>
      <c r="DE143" s="416">
        <f t="shared" si="142"/>
        <v>0</v>
      </c>
      <c r="DF143" s="416">
        <f t="shared" si="142"/>
        <v>0</v>
      </c>
      <c r="DG143" s="416">
        <f t="shared" si="142"/>
        <v>0</v>
      </c>
      <c r="DH143" s="416">
        <f t="shared" si="142"/>
        <v>0</v>
      </c>
      <c r="DI143" s="416">
        <f t="shared" si="142"/>
        <v>0</v>
      </c>
      <c r="DJ143" s="416">
        <f t="shared" si="142"/>
        <v>0</v>
      </c>
      <c r="DK143" s="416">
        <f t="shared" si="142"/>
        <v>0</v>
      </c>
      <c r="DL143" s="416">
        <f t="shared" si="142"/>
        <v>0</v>
      </c>
      <c r="DM143" s="416">
        <f t="shared" si="142"/>
        <v>0</v>
      </c>
      <c r="DN143" s="416">
        <f t="shared" si="142"/>
        <v>0</v>
      </c>
      <c r="DO143" s="416">
        <f t="shared" si="142"/>
        <v>0</v>
      </c>
      <c r="DP143" s="416">
        <f t="shared" si="142"/>
        <v>0</v>
      </c>
      <c r="DQ143" s="416">
        <f t="shared" si="142"/>
        <v>0</v>
      </c>
      <c r="DR143" s="416">
        <f t="shared" si="142"/>
        <v>0</v>
      </c>
      <c r="DS143" s="416">
        <f t="shared" si="142"/>
        <v>0</v>
      </c>
      <c r="DT143" s="416">
        <f t="shared" si="142"/>
        <v>0</v>
      </c>
      <c r="DU143" s="416">
        <f t="shared" si="142"/>
        <v>0</v>
      </c>
    </row>
    <row r="144" spans="1:125" ht="11.25" customHeight="1">
      <c r="A144" s="383" t="s">
        <v>243</v>
      </c>
      <c r="B144" s="389" t="s">
        <v>638</v>
      </c>
      <c r="C144" s="275"/>
      <c r="D144" s="397">
        <f t="shared" si="124"/>
        <v>-45812.567198316669</v>
      </c>
      <c r="E144" s="416">
        <f t="shared" ref="E144:AJ144" si="143">E112-E96</f>
        <v>-2025</v>
      </c>
      <c r="F144" s="416">
        <f t="shared" si="143"/>
        <v>-2025</v>
      </c>
      <c r="G144" s="416">
        <f t="shared" si="143"/>
        <v>-2025</v>
      </c>
      <c r="H144" s="416">
        <f t="shared" si="143"/>
        <v>-2025</v>
      </c>
      <c r="I144" s="416">
        <f t="shared" si="143"/>
        <v>-2025</v>
      </c>
      <c r="J144" s="416">
        <f t="shared" si="143"/>
        <v>-2025</v>
      </c>
      <c r="K144" s="416">
        <f t="shared" si="143"/>
        <v>-2025</v>
      </c>
      <c r="L144" s="416">
        <f t="shared" si="143"/>
        <v>-2025</v>
      </c>
      <c r="M144" s="416">
        <f t="shared" si="143"/>
        <v>-2025</v>
      </c>
      <c r="N144" s="416">
        <f t="shared" si="143"/>
        <v>-2025</v>
      </c>
      <c r="O144" s="416">
        <f t="shared" si="143"/>
        <v>-2025</v>
      </c>
      <c r="P144" s="416">
        <f t="shared" si="143"/>
        <v>-2025</v>
      </c>
      <c r="Q144" s="416">
        <f t="shared" si="143"/>
        <v>-2025</v>
      </c>
      <c r="R144" s="416">
        <f t="shared" si="143"/>
        <v>-2025</v>
      </c>
      <c r="S144" s="416">
        <f t="shared" si="143"/>
        <v>-2025</v>
      </c>
      <c r="T144" s="416">
        <f t="shared" si="143"/>
        <v>-2025</v>
      </c>
      <c r="U144" s="416">
        <f t="shared" si="143"/>
        <v>-2025</v>
      </c>
      <c r="V144" s="416">
        <f t="shared" si="143"/>
        <v>-2025</v>
      </c>
      <c r="W144" s="416">
        <f t="shared" si="143"/>
        <v>-2025</v>
      </c>
      <c r="X144" s="416">
        <f t="shared" si="143"/>
        <v>-2025</v>
      </c>
      <c r="Y144" s="416">
        <f t="shared" si="143"/>
        <v>-2025</v>
      </c>
      <c r="Z144" s="416">
        <f t="shared" si="143"/>
        <v>-2025</v>
      </c>
      <c r="AA144" s="416">
        <f t="shared" si="143"/>
        <v>-2025</v>
      </c>
      <c r="AB144" s="416">
        <f t="shared" si="143"/>
        <v>-2025</v>
      </c>
      <c r="AC144" s="416">
        <f t="shared" si="143"/>
        <v>-2025</v>
      </c>
      <c r="AD144" s="416">
        <f t="shared" si="143"/>
        <v>-2025</v>
      </c>
      <c r="AE144" s="416">
        <f t="shared" si="143"/>
        <v>-2025</v>
      </c>
      <c r="AF144" s="416">
        <f t="shared" si="143"/>
        <v>-2025</v>
      </c>
      <c r="AG144" s="416">
        <f t="shared" si="143"/>
        <v>-2025</v>
      </c>
      <c r="AH144" s="416">
        <f t="shared" si="143"/>
        <v>-2025</v>
      </c>
      <c r="AI144" s="416">
        <f t="shared" si="143"/>
        <v>-2025</v>
      </c>
      <c r="AJ144" s="416">
        <f t="shared" si="143"/>
        <v>-2025</v>
      </c>
      <c r="AK144" s="416">
        <f t="shared" ref="AK144:BP144" si="144">AK112-AK96</f>
        <v>-2025</v>
      </c>
      <c r="AL144" s="416">
        <f t="shared" si="144"/>
        <v>-2025</v>
      </c>
      <c r="AM144" s="416">
        <f t="shared" si="144"/>
        <v>-2025</v>
      </c>
      <c r="AN144" s="416">
        <f t="shared" si="144"/>
        <v>-2025</v>
      </c>
      <c r="AO144" s="416">
        <f t="shared" si="144"/>
        <v>-2025</v>
      </c>
      <c r="AP144" s="416">
        <f t="shared" si="144"/>
        <v>-2025</v>
      </c>
      <c r="AQ144" s="416">
        <f t="shared" si="144"/>
        <v>-2025</v>
      </c>
      <c r="AR144" s="416">
        <f t="shared" si="144"/>
        <v>-2025</v>
      </c>
      <c r="AS144" s="416">
        <f t="shared" si="144"/>
        <v>-2025</v>
      </c>
      <c r="AT144" s="416">
        <f t="shared" si="144"/>
        <v>-2025</v>
      </c>
      <c r="AU144" s="416">
        <f t="shared" si="144"/>
        <v>-2025</v>
      </c>
      <c r="AV144" s="416">
        <f t="shared" si="144"/>
        <v>-2025</v>
      </c>
      <c r="AW144" s="416">
        <f t="shared" si="144"/>
        <v>-2025</v>
      </c>
      <c r="AX144" s="416">
        <f t="shared" si="144"/>
        <v>-2025</v>
      </c>
      <c r="AY144" s="416">
        <f t="shared" si="144"/>
        <v>-2025</v>
      </c>
      <c r="AZ144" s="416">
        <f t="shared" si="144"/>
        <v>-2025</v>
      </c>
      <c r="BA144" s="416">
        <f t="shared" si="144"/>
        <v>-2025</v>
      </c>
      <c r="BB144" s="416">
        <f t="shared" si="144"/>
        <v>-2025</v>
      </c>
      <c r="BC144" s="416">
        <f t="shared" si="144"/>
        <v>-2025</v>
      </c>
      <c r="BD144" s="416">
        <f t="shared" si="144"/>
        <v>-2025</v>
      </c>
      <c r="BE144" s="416">
        <f t="shared" si="144"/>
        <v>-2025</v>
      </c>
      <c r="BF144" s="416">
        <f t="shared" si="144"/>
        <v>-2025</v>
      </c>
      <c r="BG144" s="416">
        <f t="shared" si="144"/>
        <v>-2025</v>
      </c>
      <c r="BH144" s="416">
        <f t="shared" si="144"/>
        <v>-2025</v>
      </c>
      <c r="BI144" s="416">
        <f t="shared" si="144"/>
        <v>-2025</v>
      </c>
      <c r="BJ144" s="416">
        <f t="shared" si="144"/>
        <v>-2025</v>
      </c>
      <c r="BK144" s="416">
        <f t="shared" si="144"/>
        <v>-2025</v>
      </c>
      <c r="BL144" s="416">
        <f t="shared" si="144"/>
        <v>-2025</v>
      </c>
      <c r="BM144" s="416">
        <f t="shared" si="144"/>
        <v>0</v>
      </c>
      <c r="BN144" s="416">
        <f t="shared" si="144"/>
        <v>0</v>
      </c>
      <c r="BO144" s="416">
        <f t="shared" si="144"/>
        <v>0</v>
      </c>
      <c r="BP144" s="416">
        <f t="shared" si="144"/>
        <v>0</v>
      </c>
      <c r="BQ144" s="416">
        <f t="shared" ref="BQ144:CV144" si="145">BQ112-BQ96</f>
        <v>0</v>
      </c>
      <c r="BR144" s="416">
        <f t="shared" si="145"/>
        <v>0</v>
      </c>
      <c r="BS144" s="416">
        <f t="shared" si="145"/>
        <v>0</v>
      </c>
      <c r="BT144" s="416">
        <f t="shared" si="145"/>
        <v>0</v>
      </c>
      <c r="BU144" s="416">
        <f t="shared" si="145"/>
        <v>0</v>
      </c>
      <c r="BV144" s="416">
        <f t="shared" si="145"/>
        <v>0</v>
      </c>
      <c r="BW144" s="416">
        <f t="shared" si="145"/>
        <v>0</v>
      </c>
      <c r="BX144" s="416">
        <f t="shared" si="145"/>
        <v>0</v>
      </c>
      <c r="BY144" s="416">
        <f t="shared" si="145"/>
        <v>0</v>
      </c>
      <c r="BZ144" s="416">
        <f t="shared" si="145"/>
        <v>0</v>
      </c>
      <c r="CA144" s="416">
        <f t="shared" si="145"/>
        <v>0</v>
      </c>
      <c r="CB144" s="416">
        <f t="shared" si="145"/>
        <v>0</v>
      </c>
      <c r="CC144" s="416">
        <f t="shared" si="145"/>
        <v>0</v>
      </c>
      <c r="CD144" s="416">
        <f t="shared" si="145"/>
        <v>0</v>
      </c>
      <c r="CE144" s="416">
        <f t="shared" si="145"/>
        <v>0</v>
      </c>
      <c r="CF144" s="416">
        <f t="shared" si="145"/>
        <v>0</v>
      </c>
      <c r="CG144" s="416">
        <f t="shared" si="145"/>
        <v>0</v>
      </c>
      <c r="CH144" s="416">
        <f t="shared" si="145"/>
        <v>0</v>
      </c>
      <c r="CI144" s="416">
        <f t="shared" si="145"/>
        <v>0</v>
      </c>
      <c r="CJ144" s="416">
        <f t="shared" si="145"/>
        <v>0</v>
      </c>
      <c r="CK144" s="416">
        <f t="shared" si="145"/>
        <v>0</v>
      </c>
      <c r="CL144" s="416">
        <f t="shared" si="145"/>
        <v>0</v>
      </c>
      <c r="CM144" s="416">
        <f t="shared" si="145"/>
        <v>0</v>
      </c>
      <c r="CN144" s="416">
        <f t="shared" si="145"/>
        <v>0</v>
      </c>
      <c r="CO144" s="416">
        <f t="shared" si="145"/>
        <v>0</v>
      </c>
      <c r="CP144" s="416">
        <f t="shared" si="145"/>
        <v>0</v>
      </c>
      <c r="CQ144" s="416">
        <f t="shared" si="145"/>
        <v>0</v>
      </c>
      <c r="CR144" s="416">
        <f t="shared" si="145"/>
        <v>0</v>
      </c>
      <c r="CS144" s="416">
        <f t="shared" si="145"/>
        <v>0</v>
      </c>
      <c r="CT144" s="416">
        <f t="shared" si="145"/>
        <v>0</v>
      </c>
      <c r="CU144" s="416">
        <f t="shared" si="145"/>
        <v>0</v>
      </c>
      <c r="CV144" s="416">
        <f t="shared" si="145"/>
        <v>0</v>
      </c>
      <c r="CW144" s="416">
        <f t="shared" ref="CW144:DU144" si="146">CW112-CW96</f>
        <v>0</v>
      </c>
      <c r="CX144" s="416">
        <f t="shared" si="146"/>
        <v>0</v>
      </c>
      <c r="CY144" s="416">
        <f t="shared" si="146"/>
        <v>0</v>
      </c>
      <c r="CZ144" s="416">
        <f t="shared" si="146"/>
        <v>0</v>
      </c>
      <c r="DA144" s="416">
        <f t="shared" si="146"/>
        <v>0</v>
      </c>
      <c r="DB144" s="416">
        <f t="shared" si="146"/>
        <v>0</v>
      </c>
      <c r="DC144" s="416">
        <f t="shared" si="146"/>
        <v>0</v>
      </c>
      <c r="DD144" s="416">
        <f t="shared" si="146"/>
        <v>0</v>
      </c>
      <c r="DE144" s="416">
        <f t="shared" si="146"/>
        <v>0</v>
      </c>
      <c r="DF144" s="416">
        <f t="shared" si="146"/>
        <v>0</v>
      </c>
      <c r="DG144" s="416">
        <f t="shared" si="146"/>
        <v>0</v>
      </c>
      <c r="DH144" s="416">
        <f t="shared" si="146"/>
        <v>0</v>
      </c>
      <c r="DI144" s="416">
        <f t="shared" si="146"/>
        <v>0</v>
      </c>
      <c r="DJ144" s="416">
        <f t="shared" si="146"/>
        <v>0</v>
      </c>
      <c r="DK144" s="416">
        <f t="shared" si="146"/>
        <v>0</v>
      </c>
      <c r="DL144" s="416">
        <f t="shared" si="146"/>
        <v>0</v>
      </c>
      <c r="DM144" s="416">
        <f t="shared" si="146"/>
        <v>0</v>
      </c>
      <c r="DN144" s="416">
        <f t="shared" si="146"/>
        <v>0</v>
      </c>
      <c r="DO144" s="416">
        <f t="shared" si="146"/>
        <v>0</v>
      </c>
      <c r="DP144" s="416">
        <f t="shared" si="146"/>
        <v>0</v>
      </c>
      <c r="DQ144" s="416">
        <f t="shared" si="146"/>
        <v>0</v>
      </c>
      <c r="DR144" s="416">
        <f t="shared" si="146"/>
        <v>0</v>
      </c>
      <c r="DS144" s="416">
        <f t="shared" si="146"/>
        <v>0</v>
      </c>
      <c r="DT144" s="416">
        <f t="shared" si="146"/>
        <v>0</v>
      </c>
      <c r="DU144" s="416">
        <f t="shared" si="146"/>
        <v>0</v>
      </c>
    </row>
    <row r="145" spans="1:125" ht="11.25" customHeight="1">
      <c r="A145" s="383" t="s">
        <v>245</v>
      </c>
      <c r="B145" s="389" t="s">
        <v>638</v>
      </c>
      <c r="D145" s="397">
        <f t="shared" si="124"/>
        <v>-56739.340891669774</v>
      </c>
      <c r="E145" s="416">
        <f t="shared" ref="E145:AJ145" si="147">E113-E97</f>
        <v>-7832.18</v>
      </c>
      <c r="F145" s="416">
        <f t="shared" si="147"/>
        <v>-7832.18</v>
      </c>
      <c r="G145" s="416">
        <f t="shared" si="147"/>
        <v>-7832.18</v>
      </c>
      <c r="H145" s="416">
        <f t="shared" si="147"/>
        <v>-7832.18</v>
      </c>
      <c r="I145" s="416">
        <f t="shared" si="147"/>
        <v>-7832.18</v>
      </c>
      <c r="J145" s="416">
        <f t="shared" si="147"/>
        <v>-1958.0450000000001</v>
      </c>
      <c r="K145" s="416">
        <f t="shared" si="147"/>
        <v>-1958.0450000000001</v>
      </c>
      <c r="L145" s="416">
        <f t="shared" si="147"/>
        <v>-1958.0450000000001</v>
      </c>
      <c r="M145" s="416">
        <f t="shared" si="147"/>
        <v>-1958.0450000000001</v>
      </c>
      <c r="N145" s="416">
        <f t="shared" si="147"/>
        <v>-1958.0450000000001</v>
      </c>
      <c r="O145" s="416">
        <f t="shared" si="147"/>
        <v>-1958.0450000000001</v>
      </c>
      <c r="P145" s="416">
        <f t="shared" si="147"/>
        <v>-1958.0450000000001</v>
      </c>
      <c r="Q145" s="416">
        <f t="shared" si="147"/>
        <v>-1958.0450000000001</v>
      </c>
      <c r="R145" s="416">
        <f t="shared" si="147"/>
        <v>-1958.0450000000001</v>
      </c>
      <c r="S145" s="416">
        <f t="shared" si="147"/>
        <v>-1958.0450000000001</v>
      </c>
      <c r="T145" s="416">
        <f t="shared" si="147"/>
        <v>-1958.0450000000001</v>
      </c>
      <c r="U145" s="416">
        <f t="shared" si="147"/>
        <v>-1958.0450000000001</v>
      </c>
      <c r="V145" s="416">
        <f t="shared" si="147"/>
        <v>-1958.0450000000001</v>
      </c>
      <c r="W145" s="416">
        <f t="shared" si="147"/>
        <v>-1958.0450000000001</v>
      </c>
      <c r="X145" s="416">
        <f t="shared" si="147"/>
        <v>-1958.0450000000001</v>
      </c>
      <c r="Y145" s="416">
        <f t="shared" si="147"/>
        <v>-1958.0450000000001</v>
      </c>
      <c r="Z145" s="416">
        <f t="shared" si="147"/>
        <v>-1958.0450000000001</v>
      </c>
      <c r="AA145" s="416">
        <f t="shared" si="147"/>
        <v>-1958.0450000000001</v>
      </c>
      <c r="AB145" s="416">
        <f t="shared" si="147"/>
        <v>-1958.0450000000001</v>
      </c>
      <c r="AC145" s="416">
        <f t="shared" si="147"/>
        <v>-1958.0450000000001</v>
      </c>
      <c r="AD145" s="416">
        <f t="shared" si="147"/>
        <v>0</v>
      </c>
      <c r="AE145" s="416">
        <f t="shared" si="147"/>
        <v>0</v>
      </c>
      <c r="AF145" s="416">
        <f t="shared" si="147"/>
        <v>0</v>
      </c>
      <c r="AG145" s="416">
        <f t="shared" si="147"/>
        <v>0</v>
      </c>
      <c r="AH145" s="416">
        <f t="shared" si="147"/>
        <v>0</v>
      </c>
      <c r="AI145" s="416">
        <f t="shared" si="147"/>
        <v>0</v>
      </c>
      <c r="AJ145" s="416">
        <f t="shared" si="147"/>
        <v>0</v>
      </c>
      <c r="AK145" s="416">
        <f t="shared" ref="AK145:BP145" si="148">AK113-AK97</f>
        <v>0</v>
      </c>
      <c r="AL145" s="416">
        <f t="shared" si="148"/>
        <v>0</v>
      </c>
      <c r="AM145" s="416">
        <f t="shared" si="148"/>
        <v>0</v>
      </c>
      <c r="AN145" s="416">
        <f t="shared" si="148"/>
        <v>0</v>
      </c>
      <c r="AO145" s="416">
        <f t="shared" si="148"/>
        <v>0</v>
      </c>
      <c r="AP145" s="416">
        <f t="shared" si="148"/>
        <v>0</v>
      </c>
      <c r="AQ145" s="416">
        <f t="shared" si="148"/>
        <v>0</v>
      </c>
      <c r="AR145" s="416">
        <f t="shared" si="148"/>
        <v>0</v>
      </c>
      <c r="AS145" s="416">
        <f t="shared" si="148"/>
        <v>0</v>
      </c>
      <c r="AT145" s="416">
        <f t="shared" si="148"/>
        <v>0</v>
      </c>
      <c r="AU145" s="416">
        <f t="shared" si="148"/>
        <v>0</v>
      </c>
      <c r="AV145" s="416">
        <f t="shared" si="148"/>
        <v>0</v>
      </c>
      <c r="AW145" s="416">
        <f t="shared" si="148"/>
        <v>0</v>
      </c>
      <c r="AX145" s="416">
        <f t="shared" si="148"/>
        <v>0</v>
      </c>
      <c r="AY145" s="416">
        <f t="shared" si="148"/>
        <v>0</v>
      </c>
      <c r="AZ145" s="416">
        <f t="shared" si="148"/>
        <v>0</v>
      </c>
      <c r="BA145" s="416">
        <f t="shared" si="148"/>
        <v>0</v>
      </c>
      <c r="BB145" s="416">
        <f t="shared" si="148"/>
        <v>0</v>
      </c>
      <c r="BC145" s="416">
        <f t="shared" si="148"/>
        <v>0</v>
      </c>
      <c r="BD145" s="416">
        <f t="shared" si="148"/>
        <v>0</v>
      </c>
      <c r="BE145" s="416">
        <f t="shared" si="148"/>
        <v>0</v>
      </c>
      <c r="BF145" s="416">
        <f t="shared" si="148"/>
        <v>0</v>
      </c>
      <c r="BG145" s="416">
        <f t="shared" si="148"/>
        <v>0</v>
      </c>
      <c r="BH145" s="416">
        <f t="shared" si="148"/>
        <v>0</v>
      </c>
      <c r="BI145" s="416">
        <f t="shared" si="148"/>
        <v>0</v>
      </c>
      <c r="BJ145" s="416">
        <f t="shared" si="148"/>
        <v>0</v>
      </c>
      <c r="BK145" s="416">
        <f t="shared" si="148"/>
        <v>0</v>
      </c>
      <c r="BL145" s="416">
        <f t="shared" si="148"/>
        <v>0</v>
      </c>
      <c r="BM145" s="416">
        <f t="shared" si="148"/>
        <v>0</v>
      </c>
      <c r="BN145" s="416">
        <f t="shared" si="148"/>
        <v>0</v>
      </c>
      <c r="BO145" s="416">
        <f t="shared" si="148"/>
        <v>0</v>
      </c>
      <c r="BP145" s="416">
        <f t="shared" si="148"/>
        <v>0</v>
      </c>
      <c r="BQ145" s="416">
        <f t="shared" ref="BQ145:CV145" si="149">BQ113-BQ97</f>
        <v>0</v>
      </c>
      <c r="BR145" s="416">
        <f t="shared" si="149"/>
        <v>0</v>
      </c>
      <c r="BS145" s="416">
        <f t="shared" si="149"/>
        <v>0</v>
      </c>
      <c r="BT145" s="416">
        <f t="shared" si="149"/>
        <v>0</v>
      </c>
      <c r="BU145" s="416">
        <f t="shared" si="149"/>
        <v>0</v>
      </c>
      <c r="BV145" s="416">
        <f t="shared" si="149"/>
        <v>0</v>
      </c>
      <c r="BW145" s="416">
        <f t="shared" si="149"/>
        <v>0</v>
      </c>
      <c r="BX145" s="416">
        <f t="shared" si="149"/>
        <v>0</v>
      </c>
      <c r="BY145" s="416">
        <f t="shared" si="149"/>
        <v>0</v>
      </c>
      <c r="BZ145" s="416">
        <f t="shared" si="149"/>
        <v>0</v>
      </c>
      <c r="CA145" s="416">
        <f t="shared" si="149"/>
        <v>0</v>
      </c>
      <c r="CB145" s="416">
        <f t="shared" si="149"/>
        <v>0</v>
      </c>
      <c r="CC145" s="416">
        <f t="shared" si="149"/>
        <v>0</v>
      </c>
      <c r="CD145" s="416">
        <f t="shared" si="149"/>
        <v>0</v>
      </c>
      <c r="CE145" s="416">
        <f t="shared" si="149"/>
        <v>0</v>
      </c>
      <c r="CF145" s="416">
        <f t="shared" si="149"/>
        <v>0</v>
      </c>
      <c r="CG145" s="416">
        <f t="shared" si="149"/>
        <v>0</v>
      </c>
      <c r="CH145" s="416">
        <f t="shared" si="149"/>
        <v>0</v>
      </c>
      <c r="CI145" s="416">
        <f t="shared" si="149"/>
        <v>0</v>
      </c>
      <c r="CJ145" s="416">
        <f t="shared" si="149"/>
        <v>0</v>
      </c>
      <c r="CK145" s="416">
        <f t="shared" si="149"/>
        <v>0</v>
      </c>
      <c r="CL145" s="416">
        <f t="shared" si="149"/>
        <v>0</v>
      </c>
      <c r="CM145" s="416">
        <f t="shared" si="149"/>
        <v>0</v>
      </c>
      <c r="CN145" s="416">
        <f t="shared" si="149"/>
        <v>0</v>
      </c>
      <c r="CO145" s="416">
        <f t="shared" si="149"/>
        <v>0</v>
      </c>
      <c r="CP145" s="416">
        <f t="shared" si="149"/>
        <v>0</v>
      </c>
      <c r="CQ145" s="416">
        <f t="shared" si="149"/>
        <v>0</v>
      </c>
      <c r="CR145" s="416">
        <f t="shared" si="149"/>
        <v>0</v>
      </c>
      <c r="CS145" s="416">
        <f t="shared" si="149"/>
        <v>0</v>
      </c>
      <c r="CT145" s="416">
        <f t="shared" si="149"/>
        <v>0</v>
      </c>
      <c r="CU145" s="416">
        <f t="shared" si="149"/>
        <v>0</v>
      </c>
      <c r="CV145" s="416">
        <f t="shared" si="149"/>
        <v>0</v>
      </c>
      <c r="CW145" s="416">
        <f t="shared" ref="CW145:DU145" si="150">CW113-CW97</f>
        <v>0</v>
      </c>
      <c r="CX145" s="416">
        <f t="shared" si="150"/>
        <v>0</v>
      </c>
      <c r="CY145" s="416">
        <f t="shared" si="150"/>
        <v>0</v>
      </c>
      <c r="CZ145" s="416">
        <f t="shared" si="150"/>
        <v>0</v>
      </c>
      <c r="DA145" s="416">
        <f t="shared" si="150"/>
        <v>0</v>
      </c>
      <c r="DB145" s="416">
        <f t="shared" si="150"/>
        <v>0</v>
      </c>
      <c r="DC145" s="416">
        <f t="shared" si="150"/>
        <v>0</v>
      </c>
      <c r="DD145" s="416">
        <f t="shared" si="150"/>
        <v>0</v>
      </c>
      <c r="DE145" s="416">
        <f t="shared" si="150"/>
        <v>0</v>
      </c>
      <c r="DF145" s="416">
        <f t="shared" si="150"/>
        <v>0</v>
      </c>
      <c r="DG145" s="416">
        <f t="shared" si="150"/>
        <v>0</v>
      </c>
      <c r="DH145" s="416">
        <f t="shared" si="150"/>
        <v>0</v>
      </c>
      <c r="DI145" s="416">
        <f t="shared" si="150"/>
        <v>0</v>
      </c>
      <c r="DJ145" s="416">
        <f t="shared" si="150"/>
        <v>0</v>
      </c>
      <c r="DK145" s="416">
        <f t="shared" si="150"/>
        <v>0</v>
      </c>
      <c r="DL145" s="416">
        <f t="shared" si="150"/>
        <v>0</v>
      </c>
      <c r="DM145" s="416">
        <f t="shared" si="150"/>
        <v>0</v>
      </c>
      <c r="DN145" s="416">
        <f t="shared" si="150"/>
        <v>0</v>
      </c>
      <c r="DO145" s="416">
        <f t="shared" si="150"/>
        <v>0</v>
      </c>
      <c r="DP145" s="416">
        <f t="shared" si="150"/>
        <v>0</v>
      </c>
      <c r="DQ145" s="416">
        <f t="shared" si="150"/>
        <v>0</v>
      </c>
      <c r="DR145" s="416">
        <f t="shared" si="150"/>
        <v>0</v>
      </c>
      <c r="DS145" s="416">
        <f t="shared" si="150"/>
        <v>0</v>
      </c>
      <c r="DT145" s="416">
        <f t="shared" si="150"/>
        <v>0</v>
      </c>
      <c r="DU145" s="416">
        <f t="shared" si="150"/>
        <v>0</v>
      </c>
    </row>
    <row r="146" spans="1:125" ht="11.25" customHeight="1">
      <c r="A146" s="383" t="s">
        <v>220</v>
      </c>
      <c r="B146" s="389" t="s">
        <v>638</v>
      </c>
      <c r="D146" s="397">
        <f t="shared" si="124"/>
        <v>-1283236.2966736141</v>
      </c>
      <c r="E146" s="416">
        <f t="shared" ref="E146:AJ146" si="151">E114-E98</f>
        <v>0</v>
      </c>
      <c r="F146" s="416">
        <f t="shared" si="151"/>
        <v>0</v>
      </c>
      <c r="G146" s="416">
        <f t="shared" si="151"/>
        <v>0</v>
      </c>
      <c r="H146" s="416">
        <f t="shared" si="151"/>
        <v>0</v>
      </c>
      <c r="I146" s="416">
        <f t="shared" si="151"/>
        <v>0</v>
      </c>
      <c r="J146" s="416">
        <f t="shared" si="151"/>
        <v>-99407.056985767078</v>
      </c>
      <c r="K146" s="416">
        <f t="shared" si="151"/>
        <v>-98013.571508944791</v>
      </c>
      <c r="L146" s="416">
        <f t="shared" si="151"/>
        <v>-96606.017302014065</v>
      </c>
      <c r="M146" s="416">
        <f t="shared" si="151"/>
        <v>-95184.252326058719</v>
      </c>
      <c r="N146" s="416">
        <f t="shared" si="151"/>
        <v>-93748.133108127367</v>
      </c>
      <c r="O146" s="416">
        <f t="shared" si="151"/>
        <v>-92297.514726755369</v>
      </c>
      <c r="P146" s="416">
        <f t="shared" si="151"/>
        <v>-90832.250797340486</v>
      </c>
      <c r="Q146" s="416">
        <f t="shared" si="151"/>
        <v>-89352.193457370944</v>
      </c>
      <c r="R146" s="416">
        <f t="shared" si="151"/>
        <v>-87857.193351504407</v>
      </c>
      <c r="S146" s="416">
        <f t="shared" si="151"/>
        <v>-86347.099616496169</v>
      </c>
      <c r="T146" s="416">
        <f t="shared" si="151"/>
        <v>-84821.759865975269</v>
      </c>
      <c r="U146" s="416">
        <f t="shared" si="151"/>
        <v>-83281.020175066995</v>
      </c>
      <c r="V146" s="416">
        <f t="shared" si="151"/>
        <v>-81724.725064859929</v>
      </c>
      <c r="W146" s="416">
        <f t="shared" si="151"/>
        <v>-80152.717486716327</v>
      </c>
      <c r="X146" s="416">
        <f t="shared" si="151"/>
        <v>-78564.838806424086</v>
      </c>
      <c r="Y146" s="416">
        <f t="shared" si="151"/>
        <v>-76960.928788188568</v>
      </c>
      <c r="Z146" s="416">
        <f t="shared" si="151"/>
        <v>-75340.825578463016</v>
      </c>
      <c r="AA146" s="416">
        <f t="shared" si="151"/>
        <v>-73704.365689615544</v>
      </c>
      <c r="AB146" s="416">
        <f t="shared" si="151"/>
        <v>-72051.383983431311</v>
      </c>
      <c r="AC146" s="416">
        <f t="shared" si="151"/>
        <v>-70381.713654448147</v>
      </c>
      <c r="AD146" s="416">
        <f t="shared" si="151"/>
        <v>-68695.186213123845</v>
      </c>
      <c r="AE146" s="416">
        <f t="shared" si="151"/>
        <v>-66991.631468833613</v>
      </c>
      <c r="AF146" s="416">
        <f t="shared" si="151"/>
        <v>-65270.877512695828</v>
      </c>
      <c r="AG146" s="416">
        <f t="shared" si="151"/>
        <v>-63532.750700224344</v>
      </c>
      <c r="AH146" s="416">
        <f t="shared" si="151"/>
        <v>-61777.075633805747</v>
      </c>
      <c r="AI146" s="416">
        <f t="shared" si="151"/>
        <v>-60003.675144999623</v>
      </c>
      <c r="AJ146" s="416">
        <f t="shared" si="151"/>
        <v>-58212.370276660185</v>
      </c>
      <c r="AK146" s="416">
        <f t="shared" ref="AK146:BP146" si="152">AK114-AK98</f>
        <v>-56402.980264877369</v>
      </c>
      <c r="AL146" s="416">
        <f t="shared" si="152"/>
        <v>-54575.322520735601</v>
      </c>
      <c r="AM146" s="416">
        <f t="shared" si="152"/>
        <v>-52729.212611888426</v>
      </c>
      <c r="AN146" s="416">
        <f t="shared" si="152"/>
        <v>-50864.464243947077</v>
      </c>
      <c r="AO146" s="416">
        <f t="shared" si="152"/>
        <v>-48980.889241681165</v>
      </c>
      <c r="AP146" s="416">
        <f t="shared" si="152"/>
        <v>-47078.297530029588</v>
      </c>
      <c r="AQ146" s="416">
        <f t="shared" si="152"/>
        <v>-45156.497114919686</v>
      </c>
      <c r="AR146" s="416">
        <f t="shared" si="152"/>
        <v>-43215.294063892739</v>
      </c>
      <c r="AS146" s="416">
        <f t="shared" si="152"/>
        <v>-41254.492486533927</v>
      </c>
      <c r="AT146" s="416">
        <f t="shared" si="152"/>
        <v>-39273.89451470464</v>
      </c>
      <c r="AU146" s="416">
        <f t="shared" si="152"/>
        <v>-37273.300282575219</v>
      </c>
      <c r="AV146" s="416">
        <f t="shared" si="152"/>
        <v>-35252.507906456172</v>
      </c>
      <c r="AW146" s="416">
        <f t="shared" si="152"/>
        <v>-33211.313464425642</v>
      </c>
      <c r="AX146" s="416">
        <f t="shared" si="152"/>
        <v>-31149.510975751353</v>
      </c>
      <c r="AY146" s="416">
        <f t="shared" si="152"/>
        <v>-29066.892380104633</v>
      </c>
      <c r="AZ146" s="416">
        <f t="shared" si="152"/>
        <v>-26963.247516564697</v>
      </c>
      <c r="BA146" s="416">
        <f t="shared" si="152"/>
        <v>-24838.364102410924</v>
      </c>
      <c r="BB146" s="416">
        <f t="shared" si="152"/>
        <v>-22692.027711700986</v>
      </c>
      <c r="BC146" s="416">
        <f t="shared" si="152"/>
        <v>-20524.021753632751</v>
      </c>
      <c r="BD146" s="416">
        <f t="shared" si="152"/>
        <v>-18334.12745068768</v>
      </c>
      <c r="BE146" s="416">
        <f t="shared" si="152"/>
        <v>-16122.123816553602</v>
      </c>
      <c r="BF146" s="416">
        <f t="shared" si="152"/>
        <v>-13887.787633824557</v>
      </c>
      <c r="BG146" s="416">
        <f t="shared" si="152"/>
        <v>-11630.893431475522</v>
      </c>
      <c r="BH146" s="416">
        <f t="shared" si="152"/>
        <v>-9351.213462109703</v>
      </c>
      <c r="BI146" s="416">
        <f t="shared" si="152"/>
        <v>-7048.5176789761281</v>
      </c>
      <c r="BJ146" s="416">
        <f t="shared" si="152"/>
        <v>-4722.573712755192</v>
      </c>
      <c r="BK146" s="416">
        <f t="shared" si="152"/>
        <v>-2373.1468481098459</v>
      </c>
      <c r="BL146" s="416">
        <f t="shared" si="152"/>
        <v>0</v>
      </c>
      <c r="BM146" s="416">
        <f t="shared" si="152"/>
        <v>0</v>
      </c>
      <c r="BN146" s="416">
        <f t="shared" si="152"/>
        <v>0</v>
      </c>
      <c r="BO146" s="416">
        <f t="shared" si="152"/>
        <v>0</v>
      </c>
      <c r="BP146" s="416">
        <f t="shared" si="152"/>
        <v>0</v>
      </c>
      <c r="BQ146" s="416">
        <f t="shared" ref="BQ146:CV146" si="153">BQ114-BQ98</f>
        <v>0</v>
      </c>
      <c r="BR146" s="416">
        <f t="shared" si="153"/>
        <v>0</v>
      </c>
      <c r="BS146" s="416">
        <f t="shared" si="153"/>
        <v>0</v>
      </c>
      <c r="BT146" s="416">
        <f t="shared" si="153"/>
        <v>0</v>
      </c>
      <c r="BU146" s="416">
        <f t="shared" si="153"/>
        <v>0</v>
      </c>
      <c r="BV146" s="416">
        <f t="shared" si="153"/>
        <v>0</v>
      </c>
      <c r="BW146" s="416">
        <f t="shared" si="153"/>
        <v>0</v>
      </c>
      <c r="BX146" s="416">
        <f t="shared" si="153"/>
        <v>0</v>
      </c>
      <c r="BY146" s="416">
        <f t="shared" si="153"/>
        <v>0</v>
      </c>
      <c r="BZ146" s="416">
        <f t="shared" si="153"/>
        <v>0</v>
      </c>
      <c r="CA146" s="416">
        <f t="shared" si="153"/>
        <v>0</v>
      </c>
      <c r="CB146" s="416">
        <f t="shared" si="153"/>
        <v>0</v>
      </c>
      <c r="CC146" s="416">
        <f t="shared" si="153"/>
        <v>0</v>
      </c>
      <c r="CD146" s="416">
        <f t="shared" si="153"/>
        <v>0</v>
      </c>
      <c r="CE146" s="416">
        <f t="shared" si="153"/>
        <v>0</v>
      </c>
      <c r="CF146" s="416">
        <f t="shared" si="153"/>
        <v>0</v>
      </c>
      <c r="CG146" s="416">
        <f t="shared" si="153"/>
        <v>0</v>
      </c>
      <c r="CH146" s="416">
        <f t="shared" si="153"/>
        <v>0</v>
      </c>
      <c r="CI146" s="416">
        <f t="shared" si="153"/>
        <v>0</v>
      </c>
      <c r="CJ146" s="416">
        <f t="shared" si="153"/>
        <v>0</v>
      </c>
      <c r="CK146" s="416">
        <f t="shared" si="153"/>
        <v>0</v>
      </c>
      <c r="CL146" s="416">
        <f t="shared" si="153"/>
        <v>0</v>
      </c>
      <c r="CM146" s="416">
        <f t="shared" si="153"/>
        <v>0</v>
      </c>
      <c r="CN146" s="416">
        <f t="shared" si="153"/>
        <v>0</v>
      </c>
      <c r="CO146" s="416">
        <f t="shared" si="153"/>
        <v>0</v>
      </c>
      <c r="CP146" s="416">
        <f t="shared" si="153"/>
        <v>0</v>
      </c>
      <c r="CQ146" s="416">
        <f t="shared" si="153"/>
        <v>0</v>
      </c>
      <c r="CR146" s="416">
        <f t="shared" si="153"/>
        <v>0</v>
      </c>
      <c r="CS146" s="416">
        <f t="shared" si="153"/>
        <v>0</v>
      </c>
      <c r="CT146" s="416">
        <f t="shared" si="153"/>
        <v>0</v>
      </c>
      <c r="CU146" s="416">
        <f t="shared" si="153"/>
        <v>0</v>
      </c>
      <c r="CV146" s="416">
        <f t="shared" si="153"/>
        <v>0</v>
      </c>
      <c r="CW146" s="416">
        <f t="shared" ref="CW146:DU146" si="154">CW114-CW98</f>
        <v>0</v>
      </c>
      <c r="CX146" s="416">
        <f t="shared" si="154"/>
        <v>0</v>
      </c>
      <c r="CY146" s="416">
        <f t="shared" si="154"/>
        <v>0</v>
      </c>
      <c r="CZ146" s="416">
        <f t="shared" si="154"/>
        <v>0</v>
      </c>
      <c r="DA146" s="416">
        <f t="shared" si="154"/>
        <v>0</v>
      </c>
      <c r="DB146" s="416">
        <f t="shared" si="154"/>
        <v>0</v>
      </c>
      <c r="DC146" s="416">
        <f t="shared" si="154"/>
        <v>0</v>
      </c>
      <c r="DD146" s="416">
        <f t="shared" si="154"/>
        <v>0</v>
      </c>
      <c r="DE146" s="416">
        <f t="shared" si="154"/>
        <v>0</v>
      </c>
      <c r="DF146" s="416">
        <f t="shared" si="154"/>
        <v>0</v>
      </c>
      <c r="DG146" s="416">
        <f t="shared" si="154"/>
        <v>0</v>
      </c>
      <c r="DH146" s="416">
        <f t="shared" si="154"/>
        <v>0</v>
      </c>
      <c r="DI146" s="416">
        <f t="shared" si="154"/>
        <v>0</v>
      </c>
      <c r="DJ146" s="416">
        <f t="shared" si="154"/>
        <v>0</v>
      </c>
      <c r="DK146" s="416">
        <f t="shared" si="154"/>
        <v>0</v>
      </c>
      <c r="DL146" s="416">
        <f t="shared" si="154"/>
        <v>0</v>
      </c>
      <c r="DM146" s="416">
        <f t="shared" si="154"/>
        <v>0</v>
      </c>
      <c r="DN146" s="416">
        <f t="shared" si="154"/>
        <v>0</v>
      </c>
      <c r="DO146" s="416">
        <f t="shared" si="154"/>
        <v>0</v>
      </c>
      <c r="DP146" s="416">
        <f t="shared" si="154"/>
        <v>0</v>
      </c>
      <c r="DQ146" s="416">
        <f t="shared" si="154"/>
        <v>0</v>
      </c>
      <c r="DR146" s="416">
        <f t="shared" si="154"/>
        <v>0</v>
      </c>
      <c r="DS146" s="416">
        <f t="shared" si="154"/>
        <v>0</v>
      </c>
      <c r="DT146" s="416">
        <f t="shared" si="154"/>
        <v>0</v>
      </c>
      <c r="DU146" s="416">
        <f t="shared" si="154"/>
        <v>0</v>
      </c>
    </row>
    <row r="147" spans="1:125" ht="11.25" customHeight="1">
      <c r="A147" s="383" t="s">
        <v>643</v>
      </c>
      <c r="B147" s="389" t="s">
        <v>638</v>
      </c>
      <c r="D147" s="397">
        <f t="shared" si="124"/>
        <v>-3008685.1600962016</v>
      </c>
      <c r="E147" s="416">
        <f t="shared" ref="E147:AJ147" si="155">E115-E99</f>
        <v>0</v>
      </c>
      <c r="F147" s="416">
        <f t="shared" si="155"/>
        <v>0</v>
      </c>
      <c r="G147" s="416">
        <f t="shared" si="155"/>
        <v>0</v>
      </c>
      <c r="H147" s="416">
        <f t="shared" si="155"/>
        <v>0</v>
      </c>
      <c r="I147" s="416">
        <f t="shared" si="155"/>
        <v>0</v>
      </c>
      <c r="J147" s="416">
        <f t="shared" si="155"/>
        <v>-138022.53360096877</v>
      </c>
      <c r="K147" s="416">
        <f t="shared" si="155"/>
        <v>-139416.01907779108</v>
      </c>
      <c r="L147" s="416">
        <f t="shared" si="155"/>
        <v>-140823.57328472179</v>
      </c>
      <c r="M147" s="416">
        <f t="shared" si="155"/>
        <v>-142245.33826067715</v>
      </c>
      <c r="N147" s="416">
        <f t="shared" si="155"/>
        <v>-143681.45747860853</v>
      </c>
      <c r="O147" s="416">
        <f t="shared" si="155"/>
        <v>-145132.07585998051</v>
      </c>
      <c r="P147" s="416">
        <f t="shared" si="155"/>
        <v>-146597.3397893954</v>
      </c>
      <c r="Q147" s="416">
        <f t="shared" si="155"/>
        <v>-148077.39712936489</v>
      </c>
      <c r="R147" s="416">
        <f t="shared" si="155"/>
        <v>-149572.39723523144</v>
      </c>
      <c r="S147" s="416">
        <f t="shared" si="155"/>
        <v>-151082.49097023971</v>
      </c>
      <c r="T147" s="416">
        <f t="shared" si="155"/>
        <v>-152607.8307207606</v>
      </c>
      <c r="U147" s="416">
        <f t="shared" si="155"/>
        <v>-154148.57041166889</v>
      </c>
      <c r="V147" s="416">
        <f t="shared" si="155"/>
        <v>-155704.86552187597</v>
      </c>
      <c r="W147" s="416">
        <f t="shared" si="155"/>
        <v>-157276.87310001953</v>
      </c>
      <c r="X147" s="416">
        <f t="shared" si="155"/>
        <v>-158864.75178031178</v>
      </c>
      <c r="Y147" s="416">
        <f t="shared" si="155"/>
        <v>-160468.66179854731</v>
      </c>
      <c r="Z147" s="416">
        <f t="shared" si="155"/>
        <v>-162088.76500827284</v>
      </c>
      <c r="AA147" s="416">
        <f t="shared" si="155"/>
        <v>-163725.22489712032</v>
      </c>
      <c r="AB147" s="416">
        <f t="shared" si="155"/>
        <v>-165378.2066033046</v>
      </c>
      <c r="AC147" s="416">
        <f t="shared" si="155"/>
        <v>-167047.87693228776</v>
      </c>
      <c r="AD147" s="416">
        <f t="shared" si="155"/>
        <v>-168734.40437361205</v>
      </c>
      <c r="AE147" s="416">
        <f t="shared" si="155"/>
        <v>-170437.9591179023</v>
      </c>
      <c r="AF147" s="416">
        <f t="shared" si="155"/>
        <v>-172158.7130740401</v>
      </c>
      <c r="AG147" s="416">
        <f t="shared" si="155"/>
        <v>-173896.83988651156</v>
      </c>
      <c r="AH147" s="416">
        <f t="shared" si="155"/>
        <v>-175652.51495293016</v>
      </c>
      <c r="AI147" s="416">
        <f t="shared" si="155"/>
        <v>-177425.91544173626</v>
      </c>
      <c r="AJ147" s="416">
        <f t="shared" si="155"/>
        <v>-179217.22031007573</v>
      </c>
      <c r="AK147" s="416">
        <f t="shared" ref="AK147:BP147" si="156">AK115-AK99</f>
        <v>-181026.61032185855</v>
      </c>
      <c r="AL147" s="416">
        <f t="shared" si="156"/>
        <v>-182854.26806600031</v>
      </c>
      <c r="AM147" s="416">
        <f t="shared" si="156"/>
        <v>-184700.37797484748</v>
      </c>
      <c r="AN147" s="416">
        <f t="shared" si="156"/>
        <v>-186565.1263427888</v>
      </c>
      <c r="AO147" s="416">
        <f t="shared" si="156"/>
        <v>-188448.70134505475</v>
      </c>
      <c r="AP147" s="416">
        <f t="shared" si="156"/>
        <v>-190351.29305670629</v>
      </c>
      <c r="AQ147" s="416">
        <f t="shared" si="156"/>
        <v>-192273.09347181619</v>
      </c>
      <c r="AR147" s="416">
        <f t="shared" si="156"/>
        <v>-194214.29652284316</v>
      </c>
      <c r="AS147" s="416">
        <f t="shared" si="156"/>
        <v>-196175.09810020198</v>
      </c>
      <c r="AT147" s="416">
        <f t="shared" si="156"/>
        <v>-198155.69607203125</v>
      </c>
      <c r="AU147" s="416">
        <f t="shared" si="156"/>
        <v>-200156.29030416065</v>
      </c>
      <c r="AV147" s="416">
        <f t="shared" si="156"/>
        <v>-202177.08268027971</v>
      </c>
      <c r="AW147" s="416">
        <f t="shared" si="156"/>
        <v>-204218.27712231022</v>
      </c>
      <c r="AX147" s="416">
        <f t="shared" si="156"/>
        <v>-206280.07961098451</v>
      </c>
      <c r="AY147" s="416">
        <f t="shared" si="156"/>
        <v>-208362.69820663129</v>
      </c>
      <c r="AZ147" s="416">
        <f t="shared" si="156"/>
        <v>-210466.34307017119</v>
      </c>
      <c r="BA147" s="416">
        <f t="shared" si="156"/>
        <v>-212591.22648432493</v>
      </c>
      <c r="BB147" s="416">
        <f t="shared" si="156"/>
        <v>-214737.56287503487</v>
      </c>
      <c r="BC147" s="416">
        <f t="shared" si="156"/>
        <v>-216905.56883310317</v>
      </c>
      <c r="BD147" s="416">
        <f t="shared" si="156"/>
        <v>-219095.46313604823</v>
      </c>
      <c r="BE147" s="416">
        <f t="shared" si="156"/>
        <v>-221307.46677018228</v>
      </c>
      <c r="BF147" s="416">
        <f t="shared" si="156"/>
        <v>-223541.80295291136</v>
      </c>
      <c r="BG147" s="416">
        <f t="shared" si="156"/>
        <v>-225798.69715526039</v>
      </c>
      <c r="BH147" s="416">
        <f t="shared" si="156"/>
        <v>-228078.37712462619</v>
      </c>
      <c r="BI147" s="416">
        <f t="shared" si="156"/>
        <v>-230381.07290775978</v>
      </c>
      <c r="BJ147" s="416">
        <f t="shared" si="156"/>
        <v>-232707.0168739807</v>
      </c>
      <c r="BK147" s="416">
        <f t="shared" si="156"/>
        <v>-235056.44373862603</v>
      </c>
      <c r="BL147" s="416">
        <f t="shared" si="156"/>
        <v>0</v>
      </c>
      <c r="BM147" s="416">
        <f t="shared" si="156"/>
        <v>0</v>
      </c>
      <c r="BN147" s="416">
        <f t="shared" si="156"/>
        <v>0</v>
      </c>
      <c r="BO147" s="416">
        <f t="shared" si="156"/>
        <v>0</v>
      </c>
      <c r="BP147" s="416">
        <f t="shared" si="156"/>
        <v>0</v>
      </c>
      <c r="BQ147" s="416">
        <f t="shared" ref="BQ147:CV147" si="157">BQ115-BQ99</f>
        <v>0</v>
      </c>
      <c r="BR147" s="416">
        <f t="shared" si="157"/>
        <v>0</v>
      </c>
      <c r="BS147" s="416">
        <f t="shared" si="157"/>
        <v>0</v>
      </c>
      <c r="BT147" s="416">
        <f t="shared" si="157"/>
        <v>0</v>
      </c>
      <c r="BU147" s="416">
        <f t="shared" si="157"/>
        <v>0</v>
      </c>
      <c r="BV147" s="416">
        <f t="shared" si="157"/>
        <v>0</v>
      </c>
      <c r="BW147" s="416">
        <f t="shared" si="157"/>
        <v>0</v>
      </c>
      <c r="BX147" s="416">
        <f t="shared" si="157"/>
        <v>0</v>
      </c>
      <c r="BY147" s="416">
        <f t="shared" si="157"/>
        <v>0</v>
      </c>
      <c r="BZ147" s="416">
        <f t="shared" si="157"/>
        <v>0</v>
      </c>
      <c r="CA147" s="416">
        <f t="shared" si="157"/>
        <v>0</v>
      </c>
      <c r="CB147" s="416">
        <f t="shared" si="157"/>
        <v>0</v>
      </c>
      <c r="CC147" s="416">
        <f t="shared" si="157"/>
        <v>0</v>
      </c>
      <c r="CD147" s="416">
        <f t="shared" si="157"/>
        <v>0</v>
      </c>
      <c r="CE147" s="416">
        <f t="shared" si="157"/>
        <v>0</v>
      </c>
      <c r="CF147" s="416">
        <f t="shared" si="157"/>
        <v>0</v>
      </c>
      <c r="CG147" s="416">
        <f t="shared" si="157"/>
        <v>0</v>
      </c>
      <c r="CH147" s="416">
        <f t="shared" si="157"/>
        <v>0</v>
      </c>
      <c r="CI147" s="416">
        <f t="shared" si="157"/>
        <v>0</v>
      </c>
      <c r="CJ147" s="416">
        <f t="shared" si="157"/>
        <v>0</v>
      </c>
      <c r="CK147" s="416">
        <f t="shared" si="157"/>
        <v>0</v>
      </c>
      <c r="CL147" s="416">
        <f t="shared" si="157"/>
        <v>0</v>
      </c>
      <c r="CM147" s="416">
        <f t="shared" si="157"/>
        <v>0</v>
      </c>
      <c r="CN147" s="416">
        <f t="shared" si="157"/>
        <v>0</v>
      </c>
      <c r="CO147" s="416">
        <f t="shared" si="157"/>
        <v>0</v>
      </c>
      <c r="CP147" s="416">
        <f t="shared" si="157"/>
        <v>0</v>
      </c>
      <c r="CQ147" s="416">
        <f t="shared" si="157"/>
        <v>0</v>
      </c>
      <c r="CR147" s="416">
        <f t="shared" si="157"/>
        <v>0</v>
      </c>
      <c r="CS147" s="416">
        <f t="shared" si="157"/>
        <v>0</v>
      </c>
      <c r="CT147" s="416">
        <f t="shared" si="157"/>
        <v>0</v>
      </c>
      <c r="CU147" s="416">
        <f t="shared" si="157"/>
        <v>0</v>
      </c>
      <c r="CV147" s="416">
        <f t="shared" si="157"/>
        <v>0</v>
      </c>
      <c r="CW147" s="416">
        <f t="shared" ref="CW147:DU147" si="158">CW115-CW99</f>
        <v>0</v>
      </c>
      <c r="CX147" s="416">
        <f t="shared" si="158"/>
        <v>0</v>
      </c>
      <c r="CY147" s="416">
        <f t="shared" si="158"/>
        <v>0</v>
      </c>
      <c r="CZ147" s="416">
        <f t="shared" si="158"/>
        <v>0</v>
      </c>
      <c r="DA147" s="416">
        <f t="shared" si="158"/>
        <v>0</v>
      </c>
      <c r="DB147" s="416">
        <f t="shared" si="158"/>
        <v>0</v>
      </c>
      <c r="DC147" s="416">
        <f t="shared" si="158"/>
        <v>0</v>
      </c>
      <c r="DD147" s="416">
        <f t="shared" si="158"/>
        <v>0</v>
      </c>
      <c r="DE147" s="416">
        <f t="shared" si="158"/>
        <v>0</v>
      </c>
      <c r="DF147" s="416">
        <f t="shared" si="158"/>
        <v>0</v>
      </c>
      <c r="DG147" s="416">
        <f t="shared" si="158"/>
        <v>0</v>
      </c>
      <c r="DH147" s="416">
        <f t="shared" si="158"/>
        <v>0</v>
      </c>
      <c r="DI147" s="416">
        <f t="shared" si="158"/>
        <v>0</v>
      </c>
      <c r="DJ147" s="416">
        <f t="shared" si="158"/>
        <v>0</v>
      </c>
      <c r="DK147" s="416">
        <f t="shared" si="158"/>
        <v>0</v>
      </c>
      <c r="DL147" s="416">
        <f t="shared" si="158"/>
        <v>0</v>
      </c>
      <c r="DM147" s="416">
        <f t="shared" si="158"/>
        <v>0</v>
      </c>
      <c r="DN147" s="416">
        <f t="shared" si="158"/>
        <v>0</v>
      </c>
      <c r="DO147" s="416">
        <f t="shared" si="158"/>
        <v>0</v>
      </c>
      <c r="DP147" s="416">
        <f t="shared" si="158"/>
        <v>0</v>
      </c>
      <c r="DQ147" s="416">
        <f t="shared" si="158"/>
        <v>0</v>
      </c>
      <c r="DR147" s="416">
        <f t="shared" si="158"/>
        <v>0</v>
      </c>
      <c r="DS147" s="416">
        <f t="shared" si="158"/>
        <v>0</v>
      </c>
      <c r="DT147" s="416">
        <f t="shared" si="158"/>
        <v>0</v>
      </c>
      <c r="DU147" s="416">
        <f t="shared" si="158"/>
        <v>0</v>
      </c>
    </row>
    <row r="148" spans="1:125" ht="11.25" customHeight="1">
      <c r="A148" s="383" t="s">
        <v>644</v>
      </c>
      <c r="B148" s="389" t="s">
        <v>638</v>
      </c>
      <c r="D148" s="397">
        <f t="shared" si="124"/>
        <v>0</v>
      </c>
      <c r="E148" s="416">
        <f t="shared" ref="E148:AJ148" si="159">E116-E100</f>
        <v>0</v>
      </c>
      <c r="F148" s="416">
        <f t="shared" si="159"/>
        <v>0</v>
      </c>
      <c r="G148" s="416">
        <f t="shared" si="159"/>
        <v>0</v>
      </c>
      <c r="H148" s="416">
        <f t="shared" si="159"/>
        <v>0</v>
      </c>
      <c r="I148" s="416">
        <f t="shared" si="159"/>
        <v>0</v>
      </c>
      <c r="J148" s="416">
        <f t="shared" si="159"/>
        <v>0</v>
      </c>
      <c r="K148" s="416">
        <f t="shared" si="159"/>
        <v>0</v>
      </c>
      <c r="L148" s="416">
        <f t="shared" si="159"/>
        <v>0</v>
      </c>
      <c r="M148" s="416">
        <f t="shared" si="159"/>
        <v>0</v>
      </c>
      <c r="N148" s="416">
        <f t="shared" si="159"/>
        <v>0</v>
      </c>
      <c r="O148" s="416">
        <f t="shared" si="159"/>
        <v>0</v>
      </c>
      <c r="P148" s="416">
        <f t="shared" si="159"/>
        <v>0</v>
      </c>
      <c r="Q148" s="416">
        <f t="shared" si="159"/>
        <v>0</v>
      </c>
      <c r="R148" s="416">
        <f t="shared" si="159"/>
        <v>0</v>
      </c>
      <c r="S148" s="416">
        <f t="shared" si="159"/>
        <v>0</v>
      </c>
      <c r="T148" s="416">
        <f t="shared" si="159"/>
        <v>0</v>
      </c>
      <c r="U148" s="416">
        <f t="shared" si="159"/>
        <v>0</v>
      </c>
      <c r="V148" s="416">
        <f t="shared" si="159"/>
        <v>0</v>
      </c>
      <c r="W148" s="416">
        <f t="shared" si="159"/>
        <v>0</v>
      </c>
      <c r="X148" s="416">
        <f t="shared" si="159"/>
        <v>0</v>
      </c>
      <c r="Y148" s="416">
        <f t="shared" si="159"/>
        <v>0</v>
      </c>
      <c r="Z148" s="416">
        <f t="shared" si="159"/>
        <v>0</v>
      </c>
      <c r="AA148" s="416">
        <f t="shared" si="159"/>
        <v>0</v>
      </c>
      <c r="AB148" s="416">
        <f t="shared" si="159"/>
        <v>0</v>
      </c>
      <c r="AC148" s="416">
        <f t="shared" si="159"/>
        <v>0</v>
      </c>
      <c r="AD148" s="416">
        <f t="shared" si="159"/>
        <v>0</v>
      </c>
      <c r="AE148" s="416">
        <f t="shared" si="159"/>
        <v>0</v>
      </c>
      <c r="AF148" s="416">
        <f t="shared" si="159"/>
        <v>0</v>
      </c>
      <c r="AG148" s="416">
        <f t="shared" si="159"/>
        <v>0</v>
      </c>
      <c r="AH148" s="416">
        <f t="shared" si="159"/>
        <v>0</v>
      </c>
      <c r="AI148" s="416">
        <f t="shared" si="159"/>
        <v>0</v>
      </c>
      <c r="AJ148" s="416">
        <f t="shared" si="159"/>
        <v>0</v>
      </c>
      <c r="AK148" s="416">
        <f t="shared" ref="AK148:BP148" si="160">AK116-AK100</f>
        <v>0</v>
      </c>
      <c r="AL148" s="416">
        <f t="shared" si="160"/>
        <v>0</v>
      </c>
      <c r="AM148" s="416">
        <f t="shared" si="160"/>
        <v>0</v>
      </c>
      <c r="AN148" s="416">
        <f t="shared" si="160"/>
        <v>0</v>
      </c>
      <c r="AO148" s="416">
        <f t="shared" si="160"/>
        <v>0</v>
      </c>
      <c r="AP148" s="416">
        <f t="shared" si="160"/>
        <v>0</v>
      </c>
      <c r="AQ148" s="416">
        <f t="shared" si="160"/>
        <v>0</v>
      </c>
      <c r="AR148" s="416">
        <f t="shared" si="160"/>
        <v>0</v>
      </c>
      <c r="AS148" s="416">
        <f t="shared" si="160"/>
        <v>0</v>
      </c>
      <c r="AT148" s="416">
        <f t="shared" si="160"/>
        <v>0</v>
      </c>
      <c r="AU148" s="416">
        <f t="shared" si="160"/>
        <v>0</v>
      </c>
      <c r="AV148" s="416">
        <f t="shared" si="160"/>
        <v>0</v>
      </c>
      <c r="AW148" s="416">
        <f t="shared" si="160"/>
        <v>0</v>
      </c>
      <c r="AX148" s="416">
        <f t="shared" si="160"/>
        <v>0</v>
      </c>
      <c r="AY148" s="416">
        <f t="shared" si="160"/>
        <v>0</v>
      </c>
      <c r="AZ148" s="416">
        <f t="shared" si="160"/>
        <v>0</v>
      </c>
      <c r="BA148" s="416">
        <f t="shared" si="160"/>
        <v>0</v>
      </c>
      <c r="BB148" s="416">
        <f t="shared" si="160"/>
        <v>0</v>
      </c>
      <c r="BC148" s="416">
        <f t="shared" si="160"/>
        <v>0</v>
      </c>
      <c r="BD148" s="416">
        <f t="shared" si="160"/>
        <v>0</v>
      </c>
      <c r="BE148" s="416">
        <f t="shared" si="160"/>
        <v>0</v>
      </c>
      <c r="BF148" s="416">
        <f t="shared" si="160"/>
        <v>0</v>
      </c>
      <c r="BG148" s="416">
        <f t="shared" si="160"/>
        <v>0</v>
      </c>
      <c r="BH148" s="416">
        <f t="shared" si="160"/>
        <v>0</v>
      </c>
      <c r="BI148" s="416">
        <f t="shared" si="160"/>
        <v>0</v>
      </c>
      <c r="BJ148" s="416">
        <f t="shared" si="160"/>
        <v>0</v>
      </c>
      <c r="BK148" s="416">
        <f t="shared" si="160"/>
        <v>0</v>
      </c>
      <c r="BL148" s="416">
        <f t="shared" si="160"/>
        <v>0</v>
      </c>
      <c r="BM148" s="416">
        <f t="shared" si="160"/>
        <v>0</v>
      </c>
      <c r="BN148" s="416">
        <f t="shared" si="160"/>
        <v>0</v>
      </c>
      <c r="BO148" s="416">
        <f t="shared" si="160"/>
        <v>0</v>
      </c>
      <c r="BP148" s="416">
        <f t="shared" si="160"/>
        <v>0</v>
      </c>
      <c r="BQ148" s="416">
        <f t="shared" ref="BQ148:CV148" si="161">BQ116-BQ100</f>
        <v>0</v>
      </c>
      <c r="BR148" s="416">
        <f t="shared" si="161"/>
        <v>0</v>
      </c>
      <c r="BS148" s="416">
        <f t="shared" si="161"/>
        <v>0</v>
      </c>
      <c r="BT148" s="416">
        <f t="shared" si="161"/>
        <v>0</v>
      </c>
      <c r="BU148" s="416">
        <f t="shared" si="161"/>
        <v>0</v>
      </c>
      <c r="BV148" s="416">
        <f t="shared" si="161"/>
        <v>0</v>
      </c>
      <c r="BW148" s="416">
        <f t="shared" si="161"/>
        <v>0</v>
      </c>
      <c r="BX148" s="416">
        <f t="shared" si="161"/>
        <v>0</v>
      </c>
      <c r="BY148" s="416">
        <f t="shared" si="161"/>
        <v>0</v>
      </c>
      <c r="BZ148" s="416">
        <f t="shared" si="161"/>
        <v>0</v>
      </c>
      <c r="CA148" s="416">
        <f t="shared" si="161"/>
        <v>0</v>
      </c>
      <c r="CB148" s="416">
        <f t="shared" si="161"/>
        <v>0</v>
      </c>
      <c r="CC148" s="416">
        <f t="shared" si="161"/>
        <v>0</v>
      </c>
      <c r="CD148" s="416">
        <f t="shared" si="161"/>
        <v>0</v>
      </c>
      <c r="CE148" s="416">
        <f t="shared" si="161"/>
        <v>0</v>
      </c>
      <c r="CF148" s="416">
        <f t="shared" si="161"/>
        <v>0</v>
      </c>
      <c r="CG148" s="416">
        <f t="shared" si="161"/>
        <v>0</v>
      </c>
      <c r="CH148" s="416">
        <f t="shared" si="161"/>
        <v>0</v>
      </c>
      <c r="CI148" s="416">
        <f t="shared" si="161"/>
        <v>0</v>
      </c>
      <c r="CJ148" s="416">
        <f t="shared" si="161"/>
        <v>0</v>
      </c>
      <c r="CK148" s="416">
        <f t="shared" si="161"/>
        <v>0</v>
      </c>
      <c r="CL148" s="416">
        <f t="shared" si="161"/>
        <v>0</v>
      </c>
      <c r="CM148" s="416">
        <f t="shared" si="161"/>
        <v>0</v>
      </c>
      <c r="CN148" s="416">
        <f t="shared" si="161"/>
        <v>0</v>
      </c>
      <c r="CO148" s="416">
        <f t="shared" si="161"/>
        <v>0</v>
      </c>
      <c r="CP148" s="416">
        <f t="shared" si="161"/>
        <v>0</v>
      </c>
      <c r="CQ148" s="416">
        <f t="shared" si="161"/>
        <v>0</v>
      </c>
      <c r="CR148" s="416">
        <f t="shared" si="161"/>
        <v>0</v>
      </c>
      <c r="CS148" s="416">
        <f t="shared" si="161"/>
        <v>0</v>
      </c>
      <c r="CT148" s="416">
        <f t="shared" si="161"/>
        <v>0</v>
      </c>
      <c r="CU148" s="416">
        <f t="shared" si="161"/>
        <v>0</v>
      </c>
      <c r="CV148" s="416">
        <f t="shared" si="161"/>
        <v>0</v>
      </c>
      <c r="CW148" s="416">
        <f t="shared" ref="CW148:DU148" si="162">CW116-CW100</f>
        <v>0</v>
      </c>
      <c r="CX148" s="416">
        <f t="shared" si="162"/>
        <v>0</v>
      </c>
      <c r="CY148" s="416">
        <f t="shared" si="162"/>
        <v>0</v>
      </c>
      <c r="CZ148" s="416">
        <f t="shared" si="162"/>
        <v>0</v>
      </c>
      <c r="DA148" s="416">
        <f t="shared" si="162"/>
        <v>0</v>
      </c>
      <c r="DB148" s="416">
        <f t="shared" si="162"/>
        <v>0</v>
      </c>
      <c r="DC148" s="416">
        <f t="shared" si="162"/>
        <v>0</v>
      </c>
      <c r="DD148" s="416">
        <f t="shared" si="162"/>
        <v>0</v>
      </c>
      <c r="DE148" s="416">
        <f t="shared" si="162"/>
        <v>0</v>
      </c>
      <c r="DF148" s="416">
        <f t="shared" si="162"/>
        <v>0</v>
      </c>
      <c r="DG148" s="416">
        <f t="shared" si="162"/>
        <v>0</v>
      </c>
      <c r="DH148" s="416">
        <f t="shared" si="162"/>
        <v>0</v>
      </c>
      <c r="DI148" s="416">
        <f t="shared" si="162"/>
        <v>0</v>
      </c>
      <c r="DJ148" s="416">
        <f t="shared" si="162"/>
        <v>0</v>
      </c>
      <c r="DK148" s="416">
        <f t="shared" si="162"/>
        <v>0</v>
      </c>
      <c r="DL148" s="416">
        <f t="shared" si="162"/>
        <v>0</v>
      </c>
      <c r="DM148" s="416">
        <f t="shared" si="162"/>
        <v>0</v>
      </c>
      <c r="DN148" s="416">
        <f t="shared" si="162"/>
        <v>0</v>
      </c>
      <c r="DO148" s="416">
        <f t="shared" si="162"/>
        <v>0</v>
      </c>
      <c r="DP148" s="416">
        <f t="shared" si="162"/>
        <v>0</v>
      </c>
      <c r="DQ148" s="416">
        <f t="shared" si="162"/>
        <v>0</v>
      </c>
      <c r="DR148" s="416">
        <f t="shared" si="162"/>
        <v>0</v>
      </c>
      <c r="DS148" s="416">
        <f t="shared" si="162"/>
        <v>0</v>
      </c>
      <c r="DT148" s="416">
        <f t="shared" si="162"/>
        <v>0</v>
      </c>
      <c r="DU148" s="416">
        <f t="shared" si="162"/>
        <v>0</v>
      </c>
    </row>
    <row r="149" spans="1:125" ht="11.25" customHeight="1">
      <c r="A149" s="385" t="s">
        <v>637</v>
      </c>
      <c r="B149" s="385" t="s">
        <v>638</v>
      </c>
      <c r="C149" s="275"/>
      <c r="D149" s="446">
        <f t="shared" si="124"/>
        <v>-2682869.5387928546</v>
      </c>
      <c r="E149" s="448">
        <f t="shared" ref="E149:AJ149" si="163">SUM(E142:E148)</f>
        <v>-9857.18</v>
      </c>
      <c r="F149" s="448">
        <f t="shared" si="163"/>
        <v>-9857.18</v>
      </c>
      <c r="G149" s="448">
        <f t="shared" si="163"/>
        <v>-9857.18</v>
      </c>
      <c r="H149" s="448">
        <f t="shared" si="163"/>
        <v>-9857.18</v>
      </c>
      <c r="I149" s="448">
        <f t="shared" si="163"/>
        <v>-9857.18</v>
      </c>
      <c r="J149" s="448">
        <f t="shared" si="163"/>
        <v>-241412.63558673585</v>
      </c>
      <c r="K149" s="448">
        <f t="shared" si="163"/>
        <v>-133999.63558673585</v>
      </c>
      <c r="L149" s="448">
        <f t="shared" si="163"/>
        <v>-133999.63558673585</v>
      </c>
      <c r="M149" s="448">
        <f t="shared" si="163"/>
        <v>-133999.63558673585</v>
      </c>
      <c r="N149" s="448">
        <f t="shared" si="163"/>
        <v>-133999.63558673591</v>
      </c>
      <c r="O149" s="448">
        <f t="shared" si="163"/>
        <v>-133999.63558673588</v>
      </c>
      <c r="P149" s="448">
        <f t="shared" si="163"/>
        <v>-133999.63558673588</v>
      </c>
      <c r="Q149" s="448">
        <f t="shared" si="163"/>
        <v>-133999.63558673585</v>
      </c>
      <c r="R149" s="448">
        <f t="shared" si="163"/>
        <v>-133999.63558673585</v>
      </c>
      <c r="S149" s="448">
        <f t="shared" si="163"/>
        <v>-133999.63558673588</v>
      </c>
      <c r="T149" s="448">
        <f t="shared" si="163"/>
        <v>-133999.63558673585</v>
      </c>
      <c r="U149" s="448">
        <f t="shared" si="163"/>
        <v>-133999.63558673588</v>
      </c>
      <c r="V149" s="448">
        <f t="shared" si="163"/>
        <v>-133999.63558673591</v>
      </c>
      <c r="W149" s="448">
        <f t="shared" si="163"/>
        <v>-133999.63558673585</v>
      </c>
      <c r="X149" s="448">
        <f t="shared" si="163"/>
        <v>-133999.63558673585</v>
      </c>
      <c r="Y149" s="448">
        <f t="shared" si="163"/>
        <v>-133999.63558673588</v>
      </c>
      <c r="Z149" s="448">
        <f t="shared" si="163"/>
        <v>-133999.63558673585</v>
      </c>
      <c r="AA149" s="448">
        <f t="shared" si="163"/>
        <v>-133999.63558673585</v>
      </c>
      <c r="AB149" s="448">
        <f t="shared" si="163"/>
        <v>-133999.63558673591</v>
      </c>
      <c r="AC149" s="448">
        <f t="shared" si="163"/>
        <v>-133999.63558673591</v>
      </c>
      <c r="AD149" s="448">
        <f t="shared" si="163"/>
        <v>-154234.18546173591</v>
      </c>
      <c r="AE149" s="448">
        <f t="shared" si="163"/>
        <v>-154234.18546173593</v>
      </c>
      <c r="AF149" s="448">
        <f t="shared" si="163"/>
        <v>-154234.18546173593</v>
      </c>
      <c r="AG149" s="448">
        <f t="shared" si="163"/>
        <v>-154234.18546173591</v>
      </c>
      <c r="AH149" s="448">
        <f t="shared" si="163"/>
        <v>-154234.18546173591</v>
      </c>
      <c r="AI149" s="448">
        <f t="shared" si="163"/>
        <v>-154234.18546173588</v>
      </c>
      <c r="AJ149" s="448">
        <f t="shared" si="163"/>
        <v>-154234.18546173593</v>
      </c>
      <c r="AK149" s="448">
        <f t="shared" ref="AK149:BP149" si="164">SUM(AK142:AK148)</f>
        <v>-154234.18546173593</v>
      </c>
      <c r="AL149" s="448">
        <f t="shared" si="164"/>
        <v>-154234.18546173593</v>
      </c>
      <c r="AM149" s="448">
        <f t="shared" si="164"/>
        <v>-154234.18546173591</v>
      </c>
      <c r="AN149" s="448">
        <f t="shared" si="164"/>
        <v>-154234.18546173588</v>
      </c>
      <c r="AO149" s="448">
        <f t="shared" si="164"/>
        <v>-154234.18546173593</v>
      </c>
      <c r="AP149" s="448">
        <f t="shared" si="164"/>
        <v>-154234.18546173588</v>
      </c>
      <c r="AQ149" s="448">
        <f t="shared" si="164"/>
        <v>-154234.18546173588</v>
      </c>
      <c r="AR149" s="448">
        <f t="shared" si="164"/>
        <v>-154234.18546173591</v>
      </c>
      <c r="AS149" s="448">
        <f t="shared" si="164"/>
        <v>-154234.18546173593</v>
      </c>
      <c r="AT149" s="448">
        <f t="shared" si="164"/>
        <v>-154234.18546173591</v>
      </c>
      <c r="AU149" s="448">
        <f t="shared" si="164"/>
        <v>-154234.18546173588</v>
      </c>
      <c r="AV149" s="448">
        <f t="shared" si="164"/>
        <v>-154234.18546173588</v>
      </c>
      <c r="AW149" s="448">
        <f t="shared" si="164"/>
        <v>-154234.18546173588</v>
      </c>
      <c r="AX149" s="448">
        <f t="shared" si="164"/>
        <v>-154234.18546173588</v>
      </c>
      <c r="AY149" s="448">
        <f t="shared" si="164"/>
        <v>-154234.18546173593</v>
      </c>
      <c r="AZ149" s="448">
        <f t="shared" si="164"/>
        <v>-154234.18546173591</v>
      </c>
      <c r="BA149" s="448">
        <f t="shared" si="164"/>
        <v>-154234.18546173588</v>
      </c>
      <c r="BB149" s="448">
        <f t="shared" si="164"/>
        <v>-154234.18546173588</v>
      </c>
      <c r="BC149" s="448">
        <f t="shared" si="164"/>
        <v>-154234.18546173593</v>
      </c>
      <c r="BD149" s="448">
        <f t="shared" si="164"/>
        <v>-154234.18546173593</v>
      </c>
      <c r="BE149" s="448">
        <f t="shared" si="164"/>
        <v>-154234.18546173588</v>
      </c>
      <c r="BF149" s="448">
        <f t="shared" si="164"/>
        <v>-154234.18546173593</v>
      </c>
      <c r="BG149" s="448">
        <f t="shared" si="164"/>
        <v>-154234.18546173593</v>
      </c>
      <c r="BH149" s="448">
        <f t="shared" si="164"/>
        <v>-154234.18546173591</v>
      </c>
      <c r="BI149" s="448">
        <f t="shared" si="164"/>
        <v>-154234.18546173593</v>
      </c>
      <c r="BJ149" s="448">
        <f t="shared" si="164"/>
        <v>-154234.18546173591</v>
      </c>
      <c r="BK149" s="448">
        <f t="shared" si="164"/>
        <v>-154234.18546173588</v>
      </c>
      <c r="BL149" s="448">
        <f t="shared" si="164"/>
        <v>83195.40512499999</v>
      </c>
      <c r="BM149" s="448">
        <f t="shared" si="164"/>
        <v>0</v>
      </c>
      <c r="BN149" s="448">
        <f t="shared" si="164"/>
        <v>0</v>
      </c>
      <c r="BO149" s="448">
        <f t="shared" si="164"/>
        <v>0</v>
      </c>
      <c r="BP149" s="448">
        <f t="shared" si="164"/>
        <v>0</v>
      </c>
      <c r="BQ149" s="448">
        <f t="shared" ref="BQ149:CV149" si="165">SUM(BQ142:BQ148)</f>
        <v>0</v>
      </c>
      <c r="BR149" s="448">
        <f t="shared" si="165"/>
        <v>0</v>
      </c>
      <c r="BS149" s="448">
        <f t="shared" si="165"/>
        <v>0</v>
      </c>
      <c r="BT149" s="448">
        <f t="shared" si="165"/>
        <v>0</v>
      </c>
      <c r="BU149" s="448">
        <f t="shared" si="165"/>
        <v>0</v>
      </c>
      <c r="BV149" s="448">
        <f t="shared" si="165"/>
        <v>0</v>
      </c>
      <c r="BW149" s="448">
        <f t="shared" si="165"/>
        <v>0</v>
      </c>
      <c r="BX149" s="448">
        <f t="shared" si="165"/>
        <v>0</v>
      </c>
      <c r="BY149" s="448">
        <f t="shared" si="165"/>
        <v>0</v>
      </c>
      <c r="BZ149" s="448">
        <f t="shared" si="165"/>
        <v>0</v>
      </c>
      <c r="CA149" s="448">
        <f t="shared" si="165"/>
        <v>0</v>
      </c>
      <c r="CB149" s="448">
        <f t="shared" si="165"/>
        <v>0</v>
      </c>
      <c r="CC149" s="448">
        <f t="shared" si="165"/>
        <v>0</v>
      </c>
      <c r="CD149" s="448">
        <f t="shared" si="165"/>
        <v>0</v>
      </c>
      <c r="CE149" s="448">
        <f t="shared" si="165"/>
        <v>0</v>
      </c>
      <c r="CF149" s="448">
        <f t="shared" si="165"/>
        <v>0</v>
      </c>
      <c r="CG149" s="448">
        <f t="shared" si="165"/>
        <v>0</v>
      </c>
      <c r="CH149" s="448">
        <f t="shared" si="165"/>
        <v>0</v>
      </c>
      <c r="CI149" s="448">
        <f t="shared" si="165"/>
        <v>0</v>
      </c>
      <c r="CJ149" s="448">
        <f t="shared" si="165"/>
        <v>0</v>
      </c>
      <c r="CK149" s="448">
        <f t="shared" si="165"/>
        <v>0</v>
      </c>
      <c r="CL149" s="448">
        <f t="shared" si="165"/>
        <v>0</v>
      </c>
      <c r="CM149" s="448">
        <f t="shared" si="165"/>
        <v>0</v>
      </c>
      <c r="CN149" s="448">
        <f t="shared" si="165"/>
        <v>0</v>
      </c>
      <c r="CO149" s="448">
        <f t="shared" si="165"/>
        <v>0</v>
      </c>
      <c r="CP149" s="448">
        <f t="shared" si="165"/>
        <v>0</v>
      </c>
      <c r="CQ149" s="448">
        <f t="shared" si="165"/>
        <v>0</v>
      </c>
      <c r="CR149" s="448">
        <f t="shared" si="165"/>
        <v>0</v>
      </c>
      <c r="CS149" s="448">
        <f t="shared" si="165"/>
        <v>0</v>
      </c>
      <c r="CT149" s="448">
        <f t="shared" si="165"/>
        <v>0</v>
      </c>
      <c r="CU149" s="448">
        <f t="shared" si="165"/>
        <v>0</v>
      </c>
      <c r="CV149" s="448">
        <f t="shared" si="165"/>
        <v>0</v>
      </c>
      <c r="CW149" s="448">
        <f t="shared" ref="CW149:DU149" si="166">SUM(CW142:CW148)</f>
        <v>0</v>
      </c>
      <c r="CX149" s="448">
        <f t="shared" si="166"/>
        <v>0</v>
      </c>
      <c r="CY149" s="448">
        <f t="shared" si="166"/>
        <v>0</v>
      </c>
      <c r="CZ149" s="448">
        <f t="shared" si="166"/>
        <v>0</v>
      </c>
      <c r="DA149" s="448">
        <f t="shared" si="166"/>
        <v>0</v>
      </c>
      <c r="DB149" s="448">
        <f t="shared" si="166"/>
        <v>0</v>
      </c>
      <c r="DC149" s="448">
        <f t="shared" si="166"/>
        <v>0</v>
      </c>
      <c r="DD149" s="448">
        <f t="shared" si="166"/>
        <v>0</v>
      </c>
      <c r="DE149" s="448">
        <f t="shared" si="166"/>
        <v>0</v>
      </c>
      <c r="DF149" s="448">
        <f t="shared" si="166"/>
        <v>0</v>
      </c>
      <c r="DG149" s="448">
        <f t="shared" si="166"/>
        <v>0</v>
      </c>
      <c r="DH149" s="448">
        <f t="shared" si="166"/>
        <v>0</v>
      </c>
      <c r="DI149" s="448">
        <f t="shared" si="166"/>
        <v>0</v>
      </c>
      <c r="DJ149" s="448">
        <f t="shared" si="166"/>
        <v>0</v>
      </c>
      <c r="DK149" s="448">
        <f t="shared" si="166"/>
        <v>0</v>
      </c>
      <c r="DL149" s="448">
        <f t="shared" si="166"/>
        <v>0</v>
      </c>
      <c r="DM149" s="448">
        <f t="shared" si="166"/>
        <v>0</v>
      </c>
      <c r="DN149" s="448">
        <f t="shared" si="166"/>
        <v>0</v>
      </c>
      <c r="DO149" s="448">
        <f t="shared" si="166"/>
        <v>0</v>
      </c>
      <c r="DP149" s="448">
        <f t="shared" si="166"/>
        <v>0</v>
      </c>
      <c r="DQ149" s="448">
        <f t="shared" si="166"/>
        <v>0</v>
      </c>
      <c r="DR149" s="448">
        <f t="shared" si="166"/>
        <v>0</v>
      </c>
      <c r="DS149" s="448">
        <f t="shared" si="166"/>
        <v>0</v>
      </c>
      <c r="DT149" s="448">
        <f t="shared" si="166"/>
        <v>0</v>
      </c>
      <c r="DU149" s="448">
        <f t="shared" si="166"/>
        <v>0</v>
      </c>
    </row>
    <row r="150" spans="1:125" ht="11.25" customHeight="1">
      <c r="A150" s="385" t="s">
        <v>634</v>
      </c>
      <c r="B150" s="385" t="s">
        <v>638</v>
      </c>
      <c r="C150" s="275"/>
      <c r="D150" s="446">
        <f>NPV($C$7,E150:DU150)</f>
        <v>-2279241.1194773903</v>
      </c>
      <c r="E150" s="448">
        <f t="shared" ref="E150:AJ150" si="167">SUM(E141,E149)</f>
        <v>-9857.18</v>
      </c>
      <c r="F150" s="448">
        <f t="shared" si="167"/>
        <v>-9857.18</v>
      </c>
      <c r="G150" s="448">
        <f t="shared" si="167"/>
        <v>-9857.18</v>
      </c>
      <c r="H150" s="448">
        <f t="shared" si="167"/>
        <v>-9857.18</v>
      </c>
      <c r="I150" s="448">
        <f t="shared" si="167"/>
        <v>-9857.18</v>
      </c>
      <c r="J150" s="448">
        <f t="shared" si="167"/>
        <v>-241412.63558673585</v>
      </c>
      <c r="K150" s="448">
        <f t="shared" si="167"/>
        <v>-133999.63558673585</v>
      </c>
      <c r="L150" s="448">
        <f t="shared" si="167"/>
        <v>-133999.63558673585</v>
      </c>
      <c r="M150" s="448">
        <f t="shared" si="167"/>
        <v>-133999.63558673585</v>
      </c>
      <c r="N150" s="448">
        <f t="shared" si="167"/>
        <v>-133999.63558673591</v>
      </c>
      <c r="O150" s="448">
        <f t="shared" si="167"/>
        <v>-133999.63558673588</v>
      </c>
      <c r="P150" s="448">
        <f t="shared" si="167"/>
        <v>-133999.63558673588</v>
      </c>
      <c r="Q150" s="448">
        <f t="shared" si="167"/>
        <v>-133999.63558673585</v>
      </c>
      <c r="R150" s="448">
        <f t="shared" si="167"/>
        <v>-133999.63558673585</v>
      </c>
      <c r="S150" s="448">
        <f t="shared" si="167"/>
        <v>-133999.63558673588</v>
      </c>
      <c r="T150" s="448">
        <f t="shared" si="167"/>
        <v>-133999.63558673585</v>
      </c>
      <c r="U150" s="448">
        <f t="shared" si="167"/>
        <v>-133999.63558673588</v>
      </c>
      <c r="V150" s="448">
        <f t="shared" si="167"/>
        <v>-133999.63558673591</v>
      </c>
      <c r="W150" s="448">
        <f t="shared" si="167"/>
        <v>-133999.63558673585</v>
      </c>
      <c r="X150" s="448">
        <f t="shared" si="167"/>
        <v>-133999.63558673585</v>
      </c>
      <c r="Y150" s="448">
        <f t="shared" si="167"/>
        <v>-133999.63558673588</v>
      </c>
      <c r="Z150" s="448">
        <f t="shared" si="167"/>
        <v>-133999.63558673585</v>
      </c>
      <c r="AA150" s="448">
        <f t="shared" si="167"/>
        <v>-133999.63558673585</v>
      </c>
      <c r="AB150" s="448">
        <f t="shared" si="167"/>
        <v>-133999.63558673591</v>
      </c>
      <c r="AC150" s="448">
        <f t="shared" si="167"/>
        <v>-133999.63558673591</v>
      </c>
      <c r="AD150" s="448">
        <f t="shared" si="167"/>
        <v>-154234.18546173591</v>
      </c>
      <c r="AE150" s="448">
        <f t="shared" si="167"/>
        <v>-154234.18546173593</v>
      </c>
      <c r="AF150" s="448">
        <f t="shared" si="167"/>
        <v>-154234.18546173593</v>
      </c>
      <c r="AG150" s="448">
        <f t="shared" si="167"/>
        <v>-154234.18546173591</v>
      </c>
      <c r="AH150" s="448">
        <f t="shared" si="167"/>
        <v>-154234.18546173591</v>
      </c>
      <c r="AI150" s="448">
        <f t="shared" si="167"/>
        <v>-154234.18546173588</v>
      </c>
      <c r="AJ150" s="448">
        <f t="shared" si="167"/>
        <v>-154234.18546173593</v>
      </c>
      <c r="AK150" s="448">
        <f t="shared" ref="AK150:BP150" si="168">SUM(AK141,AK149)</f>
        <v>-154234.18546173593</v>
      </c>
      <c r="AL150" s="448">
        <f t="shared" si="168"/>
        <v>-154234.18546173593</v>
      </c>
      <c r="AM150" s="448">
        <f t="shared" si="168"/>
        <v>-154234.18546173591</v>
      </c>
      <c r="AN150" s="448">
        <f t="shared" si="168"/>
        <v>-154234.18546173588</v>
      </c>
      <c r="AO150" s="448">
        <f t="shared" si="168"/>
        <v>-154234.18546173593</v>
      </c>
      <c r="AP150" s="448">
        <f t="shared" si="168"/>
        <v>-154234.18546173588</v>
      </c>
      <c r="AQ150" s="448">
        <f t="shared" si="168"/>
        <v>-154234.18546173588</v>
      </c>
      <c r="AR150" s="448">
        <f t="shared" si="168"/>
        <v>-154234.18546173591</v>
      </c>
      <c r="AS150" s="448">
        <f t="shared" si="168"/>
        <v>-154234.18546173593</v>
      </c>
      <c r="AT150" s="448">
        <f t="shared" si="168"/>
        <v>-154234.18546173591</v>
      </c>
      <c r="AU150" s="448">
        <f t="shared" si="168"/>
        <v>-154234.18546173588</v>
      </c>
      <c r="AV150" s="448">
        <f t="shared" si="168"/>
        <v>-154234.18546173588</v>
      </c>
      <c r="AW150" s="448">
        <f t="shared" si="168"/>
        <v>-154234.18546173588</v>
      </c>
      <c r="AX150" s="448">
        <f t="shared" si="168"/>
        <v>-154234.18546173588</v>
      </c>
      <c r="AY150" s="448">
        <f t="shared" si="168"/>
        <v>-154234.18546173593</v>
      </c>
      <c r="AZ150" s="448">
        <f t="shared" si="168"/>
        <v>-154234.18546173591</v>
      </c>
      <c r="BA150" s="448">
        <f t="shared" si="168"/>
        <v>-154234.18546173588</v>
      </c>
      <c r="BB150" s="448">
        <f t="shared" si="168"/>
        <v>-154234.18546173588</v>
      </c>
      <c r="BC150" s="448">
        <f t="shared" si="168"/>
        <v>-154234.18546173593</v>
      </c>
      <c r="BD150" s="448">
        <f t="shared" si="168"/>
        <v>-154234.18546173593</v>
      </c>
      <c r="BE150" s="448">
        <f t="shared" si="168"/>
        <v>-154234.18546173588</v>
      </c>
      <c r="BF150" s="448">
        <f t="shared" si="168"/>
        <v>-154234.18546173593</v>
      </c>
      <c r="BG150" s="448">
        <f t="shared" si="168"/>
        <v>-154234.18546173593</v>
      </c>
      <c r="BH150" s="448">
        <f t="shared" si="168"/>
        <v>-154234.18546173591</v>
      </c>
      <c r="BI150" s="448">
        <f t="shared" si="168"/>
        <v>-154234.18546173593</v>
      </c>
      <c r="BJ150" s="448">
        <f t="shared" si="168"/>
        <v>-154234.18546173591</v>
      </c>
      <c r="BK150" s="448">
        <f t="shared" si="168"/>
        <v>-154234.18546173588</v>
      </c>
      <c r="BL150" s="448">
        <f t="shared" si="168"/>
        <v>4329215.9876250103</v>
      </c>
      <c r="BM150" s="448">
        <f t="shared" si="168"/>
        <v>0</v>
      </c>
      <c r="BN150" s="448">
        <f t="shared" si="168"/>
        <v>0</v>
      </c>
      <c r="BO150" s="448">
        <f t="shared" si="168"/>
        <v>0</v>
      </c>
      <c r="BP150" s="448">
        <f t="shared" si="168"/>
        <v>0</v>
      </c>
      <c r="BQ150" s="448">
        <f t="shared" ref="BQ150:CV150" si="169">SUM(BQ141,BQ149)</f>
        <v>0</v>
      </c>
      <c r="BR150" s="448">
        <f t="shared" si="169"/>
        <v>0</v>
      </c>
      <c r="BS150" s="448">
        <f t="shared" si="169"/>
        <v>0</v>
      </c>
      <c r="BT150" s="448">
        <f t="shared" si="169"/>
        <v>0</v>
      </c>
      <c r="BU150" s="448">
        <f t="shared" si="169"/>
        <v>0</v>
      </c>
      <c r="BV150" s="448">
        <f t="shared" si="169"/>
        <v>0</v>
      </c>
      <c r="BW150" s="448">
        <f t="shared" si="169"/>
        <v>0</v>
      </c>
      <c r="BX150" s="448">
        <f t="shared" si="169"/>
        <v>0</v>
      </c>
      <c r="BY150" s="448">
        <f t="shared" si="169"/>
        <v>0</v>
      </c>
      <c r="BZ150" s="448">
        <f t="shared" si="169"/>
        <v>0</v>
      </c>
      <c r="CA150" s="448">
        <f t="shared" si="169"/>
        <v>0</v>
      </c>
      <c r="CB150" s="448">
        <f t="shared" si="169"/>
        <v>0</v>
      </c>
      <c r="CC150" s="448">
        <f t="shared" si="169"/>
        <v>0</v>
      </c>
      <c r="CD150" s="448">
        <f t="shared" si="169"/>
        <v>0</v>
      </c>
      <c r="CE150" s="448">
        <f t="shared" si="169"/>
        <v>0</v>
      </c>
      <c r="CF150" s="448">
        <f t="shared" si="169"/>
        <v>0</v>
      </c>
      <c r="CG150" s="448">
        <f t="shared" si="169"/>
        <v>0</v>
      </c>
      <c r="CH150" s="448">
        <f t="shared" si="169"/>
        <v>0</v>
      </c>
      <c r="CI150" s="448">
        <f t="shared" si="169"/>
        <v>0</v>
      </c>
      <c r="CJ150" s="448">
        <f t="shared" si="169"/>
        <v>0</v>
      </c>
      <c r="CK150" s="448">
        <f t="shared" si="169"/>
        <v>0</v>
      </c>
      <c r="CL150" s="448">
        <f t="shared" si="169"/>
        <v>0</v>
      </c>
      <c r="CM150" s="448">
        <f t="shared" si="169"/>
        <v>0</v>
      </c>
      <c r="CN150" s="448">
        <f t="shared" si="169"/>
        <v>0</v>
      </c>
      <c r="CO150" s="448">
        <f t="shared" si="169"/>
        <v>0</v>
      </c>
      <c r="CP150" s="448">
        <f t="shared" si="169"/>
        <v>0</v>
      </c>
      <c r="CQ150" s="448">
        <f t="shared" si="169"/>
        <v>0</v>
      </c>
      <c r="CR150" s="448">
        <f t="shared" si="169"/>
        <v>0</v>
      </c>
      <c r="CS150" s="448">
        <f t="shared" si="169"/>
        <v>0</v>
      </c>
      <c r="CT150" s="448">
        <f t="shared" si="169"/>
        <v>0</v>
      </c>
      <c r="CU150" s="448">
        <f t="shared" si="169"/>
        <v>0</v>
      </c>
      <c r="CV150" s="448">
        <f t="shared" si="169"/>
        <v>0</v>
      </c>
      <c r="CW150" s="448">
        <f t="shared" ref="CW150:DU150" si="170">SUM(CW141,CW149)</f>
        <v>0</v>
      </c>
      <c r="CX150" s="448">
        <f t="shared" si="170"/>
        <v>0</v>
      </c>
      <c r="CY150" s="448">
        <f t="shared" si="170"/>
        <v>0</v>
      </c>
      <c r="CZ150" s="448">
        <f t="shared" si="170"/>
        <v>0</v>
      </c>
      <c r="DA150" s="448">
        <f t="shared" si="170"/>
        <v>0</v>
      </c>
      <c r="DB150" s="448">
        <f t="shared" si="170"/>
        <v>0</v>
      </c>
      <c r="DC150" s="448">
        <f t="shared" si="170"/>
        <v>0</v>
      </c>
      <c r="DD150" s="448">
        <f t="shared" si="170"/>
        <v>0</v>
      </c>
      <c r="DE150" s="448">
        <f t="shared" si="170"/>
        <v>0</v>
      </c>
      <c r="DF150" s="448">
        <f t="shared" si="170"/>
        <v>0</v>
      </c>
      <c r="DG150" s="448">
        <f t="shared" si="170"/>
        <v>0</v>
      </c>
      <c r="DH150" s="448">
        <f t="shared" si="170"/>
        <v>0</v>
      </c>
      <c r="DI150" s="448">
        <f t="shared" si="170"/>
        <v>0</v>
      </c>
      <c r="DJ150" s="448">
        <f t="shared" si="170"/>
        <v>0</v>
      </c>
      <c r="DK150" s="448">
        <f t="shared" si="170"/>
        <v>0</v>
      </c>
      <c r="DL150" s="448">
        <f t="shared" si="170"/>
        <v>0</v>
      </c>
      <c r="DM150" s="448">
        <f t="shared" si="170"/>
        <v>0</v>
      </c>
      <c r="DN150" s="448">
        <f t="shared" si="170"/>
        <v>0</v>
      </c>
      <c r="DO150" s="448">
        <f t="shared" si="170"/>
        <v>0</v>
      </c>
      <c r="DP150" s="448">
        <f t="shared" si="170"/>
        <v>0</v>
      </c>
      <c r="DQ150" s="448">
        <f t="shared" si="170"/>
        <v>0</v>
      </c>
      <c r="DR150" s="448">
        <f t="shared" si="170"/>
        <v>0</v>
      </c>
      <c r="DS150" s="448">
        <f t="shared" si="170"/>
        <v>0</v>
      </c>
      <c r="DT150" s="448">
        <f t="shared" si="170"/>
        <v>0</v>
      </c>
      <c r="DU150" s="448">
        <f t="shared" si="170"/>
        <v>0</v>
      </c>
    </row>
    <row r="151" spans="1:125" s="275" customFormat="1" ht="11.25" customHeight="1">
      <c r="A151" s="396" t="s">
        <v>689</v>
      </c>
      <c r="B151" s="385" t="s">
        <v>638</v>
      </c>
      <c r="C151" s="448">
        <f>NPV(C7,E150:DU150)</f>
        <v>-2279241.1194773903</v>
      </c>
      <c r="DU151" s="496"/>
    </row>
    <row r="152" spans="1:125" s="275" customFormat="1" ht="11.25" customHeight="1">
      <c r="A152" s="396" t="s">
        <v>690</v>
      </c>
      <c r="B152" s="396" t="s">
        <v>33</v>
      </c>
      <c r="C152" s="450">
        <f>IRR(E150:DU150,C7)</f>
        <v>-2.5631217777452364E-2</v>
      </c>
      <c r="DU152" s="496"/>
    </row>
    <row r="155" spans="1:125" s="381" customFormat="1" ht="11.25" customHeight="1">
      <c r="A155" s="379" t="s">
        <v>866</v>
      </c>
      <c r="B155" s="379"/>
      <c r="C155" s="379"/>
      <c r="D155" s="379"/>
      <c r="E155" s="379"/>
      <c r="F155" s="379"/>
      <c r="G155" s="379"/>
      <c r="H155" s="379"/>
      <c r="I155" s="379"/>
      <c r="J155" s="379"/>
      <c r="K155" s="379"/>
      <c r="L155" s="379"/>
      <c r="M155" s="379"/>
      <c r="N155" s="379"/>
      <c r="O155" s="379"/>
      <c r="P155" s="379"/>
      <c r="Q155" s="379"/>
      <c r="R155" s="379"/>
      <c r="S155" s="379"/>
      <c r="T155" s="379"/>
      <c r="U155" s="379"/>
      <c r="V155" s="379"/>
      <c r="W155" s="379"/>
      <c r="X155" s="379"/>
      <c r="Y155" s="379"/>
      <c r="Z155" s="379"/>
      <c r="AA155" s="379"/>
      <c r="AB155" s="379"/>
      <c r="AC155" s="379"/>
      <c r="AD155" s="379"/>
      <c r="AE155" s="379"/>
      <c r="AF155" s="379"/>
      <c r="AG155" s="379"/>
      <c r="AH155" s="379"/>
      <c r="AI155" s="379"/>
      <c r="AJ155" s="379"/>
      <c r="AK155" s="379"/>
      <c r="AL155" s="379"/>
      <c r="AM155" s="379"/>
      <c r="AN155" s="379"/>
      <c r="AO155" s="379"/>
      <c r="AP155" s="379"/>
      <c r="AQ155" s="379"/>
      <c r="AR155" s="379"/>
      <c r="AS155" s="379"/>
      <c r="AT155" s="379"/>
      <c r="AU155" s="379"/>
      <c r="AV155" s="379"/>
      <c r="AW155" s="379"/>
      <c r="AX155" s="379"/>
      <c r="AY155" s="379"/>
      <c r="AZ155" s="379"/>
      <c r="BA155" s="379"/>
      <c r="BB155" s="379"/>
      <c r="BC155" s="379"/>
      <c r="BD155" s="379"/>
      <c r="BE155" s="379"/>
      <c r="BF155" s="379"/>
      <c r="BG155" s="379"/>
      <c r="BH155" s="379"/>
      <c r="BI155" s="379"/>
      <c r="BJ155" s="379"/>
      <c r="BK155" s="379"/>
      <c r="BL155" s="379"/>
      <c r="BM155" s="379"/>
      <c r="BN155" s="379"/>
      <c r="BO155" s="379"/>
      <c r="BP155" s="379"/>
      <c r="BQ155" s="379"/>
      <c r="BR155" s="379"/>
      <c r="BS155" s="379"/>
      <c r="BT155" s="379"/>
      <c r="BU155" s="379"/>
      <c r="BV155" s="379"/>
      <c r="BW155" s="379"/>
      <c r="BX155" s="379"/>
      <c r="BY155" s="379"/>
      <c r="BZ155" s="379"/>
      <c r="CA155" s="379"/>
      <c r="CB155" s="379"/>
      <c r="CC155" s="379"/>
      <c r="CD155" s="379"/>
      <c r="CE155" s="379"/>
      <c r="CF155" s="379"/>
      <c r="CG155" s="379"/>
      <c r="CH155" s="379"/>
      <c r="CI155" s="379"/>
      <c r="CJ155" s="379"/>
      <c r="CK155" s="379"/>
      <c r="CL155" s="379"/>
      <c r="CM155" s="379"/>
      <c r="CN155" s="379"/>
      <c r="CO155" s="379"/>
      <c r="CP155" s="379"/>
      <c r="CQ155" s="379"/>
      <c r="CR155" s="379"/>
      <c r="CS155" s="379"/>
      <c r="CT155" s="379"/>
      <c r="CU155" s="379"/>
      <c r="CV155" s="379"/>
      <c r="CW155" s="379"/>
      <c r="CX155" s="379"/>
      <c r="CY155" s="379"/>
      <c r="CZ155" s="379"/>
      <c r="DA155" s="379"/>
      <c r="DB155" s="379"/>
      <c r="DC155" s="379"/>
      <c r="DD155" s="379"/>
      <c r="DE155" s="379"/>
      <c r="DF155" s="379"/>
      <c r="DG155" s="379"/>
      <c r="DH155" s="379"/>
      <c r="DI155" s="379"/>
      <c r="DJ155" s="379"/>
      <c r="DK155" s="379"/>
      <c r="DL155" s="379"/>
      <c r="DM155" s="379"/>
      <c r="DN155" s="379"/>
      <c r="DO155" s="379"/>
      <c r="DP155" s="379"/>
      <c r="DQ155" s="379"/>
      <c r="DR155" s="379"/>
      <c r="DS155" s="379"/>
      <c r="DT155" s="379"/>
      <c r="DU155" s="379"/>
    </row>
    <row r="157" spans="1:125" ht="11.25" customHeight="1">
      <c r="A157" s="383" t="s">
        <v>126</v>
      </c>
      <c r="B157" s="389" t="s">
        <v>638</v>
      </c>
      <c r="D157" s="397">
        <f t="shared" ref="D157:D167" si="171">NPV($C$7,E157:DU157)</f>
        <v>0</v>
      </c>
      <c r="E157" s="416">
        <f>E123-E91</f>
        <v>0</v>
      </c>
      <c r="F157" s="416">
        <f t="shared" ref="F157:BQ157" si="172">F123-F91</f>
        <v>0</v>
      </c>
      <c r="G157" s="416">
        <f t="shared" si="172"/>
        <v>0</v>
      </c>
      <c r="H157" s="416">
        <f t="shared" si="172"/>
        <v>0</v>
      </c>
      <c r="I157" s="416">
        <f t="shared" si="172"/>
        <v>0</v>
      </c>
      <c r="J157" s="416">
        <f t="shared" si="172"/>
        <v>0</v>
      </c>
      <c r="K157" s="416">
        <f t="shared" si="172"/>
        <v>0</v>
      </c>
      <c r="L157" s="416">
        <f t="shared" si="172"/>
        <v>0</v>
      </c>
      <c r="M157" s="416">
        <f t="shared" si="172"/>
        <v>0</v>
      </c>
      <c r="N157" s="416">
        <f t="shared" si="172"/>
        <v>0</v>
      </c>
      <c r="O157" s="416">
        <f t="shared" si="172"/>
        <v>0</v>
      </c>
      <c r="P157" s="416">
        <f t="shared" si="172"/>
        <v>0</v>
      </c>
      <c r="Q157" s="416">
        <f t="shared" si="172"/>
        <v>0</v>
      </c>
      <c r="R157" s="416">
        <f t="shared" si="172"/>
        <v>0</v>
      </c>
      <c r="S157" s="416">
        <f t="shared" si="172"/>
        <v>0</v>
      </c>
      <c r="T157" s="416">
        <f t="shared" si="172"/>
        <v>0</v>
      </c>
      <c r="U157" s="416">
        <f t="shared" si="172"/>
        <v>0</v>
      </c>
      <c r="V157" s="416">
        <f t="shared" si="172"/>
        <v>0</v>
      </c>
      <c r="W157" s="416">
        <f t="shared" si="172"/>
        <v>0</v>
      </c>
      <c r="X157" s="416">
        <f t="shared" si="172"/>
        <v>0</v>
      </c>
      <c r="Y157" s="416">
        <f t="shared" si="172"/>
        <v>0</v>
      </c>
      <c r="Z157" s="416">
        <f t="shared" si="172"/>
        <v>0</v>
      </c>
      <c r="AA157" s="416">
        <f t="shared" si="172"/>
        <v>0</v>
      </c>
      <c r="AB157" s="416">
        <f t="shared" si="172"/>
        <v>0</v>
      </c>
      <c r="AC157" s="416">
        <f t="shared" si="172"/>
        <v>0</v>
      </c>
      <c r="AD157" s="416">
        <f t="shared" si="172"/>
        <v>0</v>
      </c>
      <c r="AE157" s="416">
        <f t="shared" si="172"/>
        <v>0</v>
      </c>
      <c r="AF157" s="416">
        <f t="shared" si="172"/>
        <v>0</v>
      </c>
      <c r="AG157" s="416">
        <f t="shared" si="172"/>
        <v>0</v>
      </c>
      <c r="AH157" s="416">
        <f t="shared" si="172"/>
        <v>0</v>
      </c>
      <c r="AI157" s="416">
        <f t="shared" si="172"/>
        <v>0</v>
      </c>
      <c r="AJ157" s="416">
        <f t="shared" si="172"/>
        <v>0</v>
      </c>
      <c r="AK157" s="416">
        <f t="shared" si="172"/>
        <v>0</v>
      </c>
      <c r="AL157" s="416">
        <f t="shared" si="172"/>
        <v>0</v>
      </c>
      <c r="AM157" s="416">
        <f t="shared" si="172"/>
        <v>0</v>
      </c>
      <c r="AN157" s="416">
        <f t="shared" si="172"/>
        <v>0</v>
      </c>
      <c r="AO157" s="416">
        <f t="shared" si="172"/>
        <v>0</v>
      </c>
      <c r="AP157" s="416">
        <f t="shared" si="172"/>
        <v>0</v>
      </c>
      <c r="AQ157" s="416">
        <f t="shared" si="172"/>
        <v>0</v>
      </c>
      <c r="AR157" s="416">
        <f t="shared" si="172"/>
        <v>0</v>
      </c>
      <c r="AS157" s="416">
        <f t="shared" si="172"/>
        <v>0</v>
      </c>
      <c r="AT157" s="416">
        <f t="shared" si="172"/>
        <v>0</v>
      </c>
      <c r="AU157" s="416">
        <f t="shared" si="172"/>
        <v>0</v>
      </c>
      <c r="AV157" s="416">
        <f t="shared" si="172"/>
        <v>0</v>
      </c>
      <c r="AW157" s="416">
        <f t="shared" si="172"/>
        <v>0</v>
      </c>
      <c r="AX157" s="416">
        <f t="shared" si="172"/>
        <v>0</v>
      </c>
      <c r="AY157" s="416">
        <f t="shared" si="172"/>
        <v>0</v>
      </c>
      <c r="AZ157" s="416">
        <f t="shared" si="172"/>
        <v>0</v>
      </c>
      <c r="BA157" s="416">
        <f t="shared" si="172"/>
        <v>0</v>
      </c>
      <c r="BB157" s="416">
        <f t="shared" si="172"/>
        <v>0</v>
      </c>
      <c r="BC157" s="416">
        <f t="shared" si="172"/>
        <v>0</v>
      </c>
      <c r="BD157" s="416">
        <f t="shared" si="172"/>
        <v>0</v>
      </c>
      <c r="BE157" s="416">
        <f t="shared" si="172"/>
        <v>0</v>
      </c>
      <c r="BF157" s="416">
        <f t="shared" si="172"/>
        <v>0</v>
      </c>
      <c r="BG157" s="416">
        <f t="shared" si="172"/>
        <v>0</v>
      </c>
      <c r="BH157" s="416">
        <f t="shared" si="172"/>
        <v>0</v>
      </c>
      <c r="BI157" s="416">
        <f t="shared" si="172"/>
        <v>0</v>
      </c>
      <c r="BJ157" s="416">
        <f t="shared" si="172"/>
        <v>0</v>
      </c>
      <c r="BK157" s="416">
        <f t="shared" si="172"/>
        <v>0</v>
      </c>
      <c r="BL157" s="416">
        <f t="shared" si="172"/>
        <v>0</v>
      </c>
      <c r="BM157" s="416">
        <f t="shared" si="172"/>
        <v>0</v>
      </c>
      <c r="BN157" s="416">
        <f t="shared" si="172"/>
        <v>0</v>
      </c>
      <c r="BO157" s="416">
        <f t="shared" si="172"/>
        <v>0</v>
      </c>
      <c r="BP157" s="416">
        <f t="shared" si="172"/>
        <v>0</v>
      </c>
      <c r="BQ157" s="416">
        <f t="shared" si="172"/>
        <v>0</v>
      </c>
      <c r="BR157" s="416">
        <f t="shared" ref="BR157:DU157" si="173">BR123-BR91</f>
        <v>0</v>
      </c>
      <c r="BS157" s="416">
        <f t="shared" si="173"/>
        <v>0</v>
      </c>
      <c r="BT157" s="416">
        <f t="shared" si="173"/>
        <v>0</v>
      </c>
      <c r="BU157" s="416">
        <f t="shared" si="173"/>
        <v>0</v>
      </c>
      <c r="BV157" s="416">
        <f t="shared" si="173"/>
        <v>0</v>
      </c>
      <c r="BW157" s="416">
        <f t="shared" si="173"/>
        <v>0</v>
      </c>
      <c r="BX157" s="416">
        <f t="shared" si="173"/>
        <v>0</v>
      </c>
      <c r="BY157" s="416">
        <f t="shared" si="173"/>
        <v>0</v>
      </c>
      <c r="BZ157" s="416">
        <f t="shared" si="173"/>
        <v>0</v>
      </c>
      <c r="CA157" s="416">
        <f t="shared" si="173"/>
        <v>0</v>
      </c>
      <c r="CB157" s="416">
        <f t="shared" si="173"/>
        <v>0</v>
      </c>
      <c r="CC157" s="416">
        <f t="shared" si="173"/>
        <v>0</v>
      </c>
      <c r="CD157" s="416">
        <f t="shared" si="173"/>
        <v>0</v>
      </c>
      <c r="CE157" s="416">
        <f t="shared" si="173"/>
        <v>0</v>
      </c>
      <c r="CF157" s="416">
        <f t="shared" si="173"/>
        <v>0</v>
      </c>
      <c r="CG157" s="416">
        <f t="shared" si="173"/>
        <v>0</v>
      </c>
      <c r="CH157" s="416">
        <f t="shared" si="173"/>
        <v>0</v>
      </c>
      <c r="CI157" s="416">
        <f t="shared" si="173"/>
        <v>0</v>
      </c>
      <c r="CJ157" s="416">
        <f t="shared" si="173"/>
        <v>0</v>
      </c>
      <c r="CK157" s="416">
        <f t="shared" si="173"/>
        <v>0</v>
      </c>
      <c r="CL157" s="416">
        <f t="shared" si="173"/>
        <v>0</v>
      </c>
      <c r="CM157" s="416">
        <f t="shared" si="173"/>
        <v>0</v>
      </c>
      <c r="CN157" s="416">
        <f t="shared" si="173"/>
        <v>0</v>
      </c>
      <c r="CO157" s="416">
        <f t="shared" si="173"/>
        <v>0</v>
      </c>
      <c r="CP157" s="416">
        <f t="shared" si="173"/>
        <v>0</v>
      </c>
      <c r="CQ157" s="416">
        <f t="shared" si="173"/>
        <v>0</v>
      </c>
      <c r="CR157" s="416">
        <f t="shared" si="173"/>
        <v>0</v>
      </c>
      <c r="CS157" s="416">
        <f t="shared" si="173"/>
        <v>0</v>
      </c>
      <c r="CT157" s="416">
        <f t="shared" si="173"/>
        <v>0</v>
      </c>
      <c r="CU157" s="416">
        <f t="shared" si="173"/>
        <v>0</v>
      </c>
      <c r="CV157" s="416">
        <f t="shared" si="173"/>
        <v>0</v>
      </c>
      <c r="CW157" s="416">
        <f t="shared" si="173"/>
        <v>0</v>
      </c>
      <c r="CX157" s="416">
        <f t="shared" si="173"/>
        <v>0</v>
      </c>
      <c r="CY157" s="416">
        <f t="shared" si="173"/>
        <v>0</v>
      </c>
      <c r="CZ157" s="416">
        <f t="shared" si="173"/>
        <v>0</v>
      </c>
      <c r="DA157" s="416">
        <f t="shared" si="173"/>
        <v>0</v>
      </c>
      <c r="DB157" s="416">
        <f t="shared" si="173"/>
        <v>0</v>
      </c>
      <c r="DC157" s="416">
        <f t="shared" si="173"/>
        <v>0</v>
      </c>
      <c r="DD157" s="416">
        <f t="shared" si="173"/>
        <v>0</v>
      </c>
      <c r="DE157" s="416">
        <f t="shared" si="173"/>
        <v>0</v>
      </c>
      <c r="DF157" s="416">
        <f t="shared" si="173"/>
        <v>0</v>
      </c>
      <c r="DG157" s="416">
        <f t="shared" si="173"/>
        <v>0</v>
      </c>
      <c r="DH157" s="416">
        <f t="shared" si="173"/>
        <v>0</v>
      </c>
      <c r="DI157" s="416">
        <f t="shared" si="173"/>
        <v>0</v>
      </c>
      <c r="DJ157" s="416">
        <f t="shared" si="173"/>
        <v>0</v>
      </c>
      <c r="DK157" s="416">
        <f t="shared" si="173"/>
        <v>0</v>
      </c>
      <c r="DL157" s="416">
        <f t="shared" si="173"/>
        <v>0</v>
      </c>
      <c r="DM157" s="416">
        <f t="shared" si="173"/>
        <v>0</v>
      </c>
      <c r="DN157" s="416">
        <f t="shared" si="173"/>
        <v>0</v>
      </c>
      <c r="DO157" s="416">
        <f t="shared" si="173"/>
        <v>0</v>
      </c>
      <c r="DP157" s="416">
        <f t="shared" si="173"/>
        <v>0</v>
      </c>
      <c r="DQ157" s="416">
        <f t="shared" si="173"/>
        <v>0</v>
      </c>
      <c r="DR157" s="416">
        <f t="shared" si="173"/>
        <v>0</v>
      </c>
      <c r="DS157" s="416">
        <f t="shared" si="173"/>
        <v>0</v>
      </c>
      <c r="DT157" s="416">
        <f t="shared" si="173"/>
        <v>0</v>
      </c>
      <c r="DU157" s="416">
        <f t="shared" si="173"/>
        <v>0</v>
      </c>
    </row>
    <row r="158" spans="1:125" ht="11.25" customHeight="1">
      <c r="A158" s="384" t="s">
        <v>650</v>
      </c>
      <c r="B158" s="415" t="s">
        <v>638</v>
      </c>
      <c r="D158" s="397">
        <f t="shared" si="171"/>
        <v>358130.56478749576</v>
      </c>
      <c r="E158" s="428">
        <f>E124-E92</f>
        <v>0</v>
      </c>
      <c r="F158" s="428">
        <f t="shared" ref="F158:BQ158" si="174">F124-F92</f>
        <v>0</v>
      </c>
      <c r="G158" s="428">
        <f t="shared" si="174"/>
        <v>0</v>
      </c>
      <c r="H158" s="428">
        <f t="shared" si="174"/>
        <v>0</v>
      </c>
      <c r="I158" s="428">
        <f t="shared" si="174"/>
        <v>0</v>
      </c>
      <c r="J158" s="428">
        <f t="shared" si="174"/>
        <v>0</v>
      </c>
      <c r="K158" s="428">
        <f t="shared" si="174"/>
        <v>0</v>
      </c>
      <c r="L158" s="428">
        <f t="shared" si="174"/>
        <v>0</v>
      </c>
      <c r="M158" s="428">
        <f t="shared" si="174"/>
        <v>0</v>
      </c>
      <c r="N158" s="428">
        <f t="shared" si="174"/>
        <v>0</v>
      </c>
      <c r="O158" s="428">
        <f t="shared" si="174"/>
        <v>0</v>
      </c>
      <c r="P158" s="428">
        <f t="shared" si="174"/>
        <v>0</v>
      </c>
      <c r="Q158" s="428">
        <f t="shared" si="174"/>
        <v>0</v>
      </c>
      <c r="R158" s="428">
        <f t="shared" si="174"/>
        <v>0</v>
      </c>
      <c r="S158" s="428">
        <f t="shared" si="174"/>
        <v>0</v>
      </c>
      <c r="T158" s="428">
        <f t="shared" si="174"/>
        <v>0</v>
      </c>
      <c r="U158" s="428">
        <f t="shared" si="174"/>
        <v>0</v>
      </c>
      <c r="V158" s="428">
        <f t="shared" si="174"/>
        <v>0</v>
      </c>
      <c r="W158" s="428">
        <f t="shared" si="174"/>
        <v>0</v>
      </c>
      <c r="X158" s="428">
        <f t="shared" si="174"/>
        <v>0</v>
      </c>
      <c r="Y158" s="428">
        <f t="shared" si="174"/>
        <v>0</v>
      </c>
      <c r="Z158" s="428">
        <f t="shared" si="174"/>
        <v>0</v>
      </c>
      <c r="AA158" s="428">
        <f t="shared" si="174"/>
        <v>0</v>
      </c>
      <c r="AB158" s="428">
        <f t="shared" si="174"/>
        <v>0</v>
      </c>
      <c r="AC158" s="428">
        <f t="shared" si="174"/>
        <v>0</v>
      </c>
      <c r="AD158" s="428">
        <f t="shared" si="174"/>
        <v>0</v>
      </c>
      <c r="AE158" s="428">
        <f t="shared" si="174"/>
        <v>0</v>
      </c>
      <c r="AF158" s="428">
        <f t="shared" si="174"/>
        <v>0</v>
      </c>
      <c r="AG158" s="428">
        <f t="shared" si="174"/>
        <v>0</v>
      </c>
      <c r="AH158" s="428">
        <f t="shared" si="174"/>
        <v>0</v>
      </c>
      <c r="AI158" s="428">
        <f t="shared" si="174"/>
        <v>0</v>
      </c>
      <c r="AJ158" s="428">
        <f t="shared" si="174"/>
        <v>0</v>
      </c>
      <c r="AK158" s="428">
        <f t="shared" si="174"/>
        <v>0</v>
      </c>
      <c r="AL158" s="428">
        <f t="shared" si="174"/>
        <v>0</v>
      </c>
      <c r="AM158" s="428">
        <f t="shared" si="174"/>
        <v>0</v>
      </c>
      <c r="AN158" s="428">
        <f t="shared" si="174"/>
        <v>0</v>
      </c>
      <c r="AO158" s="428">
        <f t="shared" si="174"/>
        <v>0</v>
      </c>
      <c r="AP158" s="428">
        <f t="shared" si="174"/>
        <v>0</v>
      </c>
      <c r="AQ158" s="428">
        <f t="shared" si="174"/>
        <v>0</v>
      </c>
      <c r="AR158" s="428">
        <f t="shared" si="174"/>
        <v>0</v>
      </c>
      <c r="AS158" s="428">
        <f t="shared" si="174"/>
        <v>0</v>
      </c>
      <c r="AT158" s="428">
        <f t="shared" si="174"/>
        <v>0</v>
      </c>
      <c r="AU158" s="428">
        <f t="shared" si="174"/>
        <v>0</v>
      </c>
      <c r="AV158" s="428">
        <f t="shared" si="174"/>
        <v>0</v>
      </c>
      <c r="AW158" s="428">
        <f t="shared" si="174"/>
        <v>0</v>
      </c>
      <c r="AX158" s="428">
        <f t="shared" si="174"/>
        <v>0</v>
      </c>
      <c r="AY158" s="428">
        <f t="shared" si="174"/>
        <v>0</v>
      </c>
      <c r="AZ158" s="428">
        <f t="shared" si="174"/>
        <v>0</v>
      </c>
      <c r="BA158" s="428">
        <f t="shared" si="174"/>
        <v>0</v>
      </c>
      <c r="BB158" s="428">
        <f t="shared" si="174"/>
        <v>0</v>
      </c>
      <c r="BC158" s="428">
        <f t="shared" si="174"/>
        <v>0</v>
      </c>
      <c r="BD158" s="428">
        <f t="shared" si="174"/>
        <v>0</v>
      </c>
      <c r="BE158" s="428">
        <f t="shared" si="174"/>
        <v>0</v>
      </c>
      <c r="BF158" s="428">
        <f t="shared" si="174"/>
        <v>0</v>
      </c>
      <c r="BG158" s="428">
        <f t="shared" si="174"/>
        <v>0</v>
      </c>
      <c r="BH158" s="428">
        <f t="shared" si="174"/>
        <v>0</v>
      </c>
      <c r="BI158" s="428">
        <f t="shared" si="174"/>
        <v>0</v>
      </c>
      <c r="BJ158" s="428">
        <f t="shared" si="174"/>
        <v>0</v>
      </c>
      <c r="BK158" s="428">
        <f t="shared" si="174"/>
        <v>0</v>
      </c>
      <c r="BL158" s="428">
        <f t="shared" si="174"/>
        <v>3767400.1049999893</v>
      </c>
      <c r="BM158" s="428">
        <f t="shared" si="174"/>
        <v>0</v>
      </c>
      <c r="BN158" s="428">
        <f t="shared" si="174"/>
        <v>0</v>
      </c>
      <c r="BO158" s="428">
        <f t="shared" si="174"/>
        <v>0</v>
      </c>
      <c r="BP158" s="428">
        <f t="shared" si="174"/>
        <v>0</v>
      </c>
      <c r="BQ158" s="428">
        <f t="shared" si="174"/>
        <v>0</v>
      </c>
      <c r="BR158" s="428">
        <f t="shared" ref="BR158:DU158" si="175">BR124-BR92</f>
        <v>0</v>
      </c>
      <c r="BS158" s="428">
        <f t="shared" si="175"/>
        <v>0</v>
      </c>
      <c r="BT158" s="428">
        <f t="shared" si="175"/>
        <v>0</v>
      </c>
      <c r="BU158" s="428">
        <f t="shared" si="175"/>
        <v>0</v>
      </c>
      <c r="BV158" s="428">
        <f t="shared" si="175"/>
        <v>0</v>
      </c>
      <c r="BW158" s="428">
        <f t="shared" si="175"/>
        <v>0</v>
      </c>
      <c r="BX158" s="428">
        <f t="shared" si="175"/>
        <v>0</v>
      </c>
      <c r="BY158" s="428">
        <f t="shared" si="175"/>
        <v>0</v>
      </c>
      <c r="BZ158" s="428">
        <f t="shared" si="175"/>
        <v>0</v>
      </c>
      <c r="CA158" s="428">
        <f t="shared" si="175"/>
        <v>0</v>
      </c>
      <c r="CB158" s="428">
        <f t="shared" si="175"/>
        <v>0</v>
      </c>
      <c r="CC158" s="428">
        <f t="shared" si="175"/>
        <v>0</v>
      </c>
      <c r="CD158" s="428">
        <f t="shared" si="175"/>
        <v>0</v>
      </c>
      <c r="CE158" s="428">
        <f t="shared" si="175"/>
        <v>0</v>
      </c>
      <c r="CF158" s="428">
        <f t="shared" si="175"/>
        <v>0</v>
      </c>
      <c r="CG158" s="428">
        <f t="shared" si="175"/>
        <v>0</v>
      </c>
      <c r="CH158" s="428">
        <f t="shared" si="175"/>
        <v>0</v>
      </c>
      <c r="CI158" s="428">
        <f t="shared" si="175"/>
        <v>0</v>
      </c>
      <c r="CJ158" s="428">
        <f t="shared" si="175"/>
        <v>0</v>
      </c>
      <c r="CK158" s="428">
        <f t="shared" si="175"/>
        <v>0</v>
      </c>
      <c r="CL158" s="428">
        <f t="shared" si="175"/>
        <v>0</v>
      </c>
      <c r="CM158" s="428">
        <f t="shared" si="175"/>
        <v>0</v>
      </c>
      <c r="CN158" s="428">
        <f t="shared" si="175"/>
        <v>0</v>
      </c>
      <c r="CO158" s="428">
        <f t="shared" si="175"/>
        <v>0</v>
      </c>
      <c r="CP158" s="428">
        <f t="shared" si="175"/>
        <v>0</v>
      </c>
      <c r="CQ158" s="428">
        <f t="shared" si="175"/>
        <v>0</v>
      </c>
      <c r="CR158" s="428">
        <f t="shared" si="175"/>
        <v>0</v>
      </c>
      <c r="CS158" s="428">
        <f t="shared" si="175"/>
        <v>0</v>
      </c>
      <c r="CT158" s="428">
        <f t="shared" si="175"/>
        <v>0</v>
      </c>
      <c r="CU158" s="428">
        <f t="shared" si="175"/>
        <v>0</v>
      </c>
      <c r="CV158" s="428">
        <f t="shared" si="175"/>
        <v>0</v>
      </c>
      <c r="CW158" s="428">
        <f t="shared" si="175"/>
        <v>0</v>
      </c>
      <c r="CX158" s="428">
        <f t="shared" si="175"/>
        <v>0</v>
      </c>
      <c r="CY158" s="428">
        <f t="shared" si="175"/>
        <v>0</v>
      </c>
      <c r="CZ158" s="428">
        <f t="shared" si="175"/>
        <v>0</v>
      </c>
      <c r="DA158" s="428">
        <f t="shared" si="175"/>
        <v>0</v>
      </c>
      <c r="DB158" s="428">
        <f t="shared" si="175"/>
        <v>0</v>
      </c>
      <c r="DC158" s="428">
        <f t="shared" si="175"/>
        <v>0</v>
      </c>
      <c r="DD158" s="428">
        <f t="shared" si="175"/>
        <v>0</v>
      </c>
      <c r="DE158" s="428">
        <f t="shared" si="175"/>
        <v>0</v>
      </c>
      <c r="DF158" s="428">
        <f t="shared" si="175"/>
        <v>0</v>
      </c>
      <c r="DG158" s="428">
        <f t="shared" si="175"/>
        <v>0</v>
      </c>
      <c r="DH158" s="428">
        <f t="shared" si="175"/>
        <v>0</v>
      </c>
      <c r="DI158" s="428">
        <f t="shared" si="175"/>
        <v>0</v>
      </c>
      <c r="DJ158" s="428">
        <f t="shared" si="175"/>
        <v>0</v>
      </c>
      <c r="DK158" s="428">
        <f t="shared" si="175"/>
        <v>0</v>
      </c>
      <c r="DL158" s="428">
        <f t="shared" si="175"/>
        <v>0</v>
      </c>
      <c r="DM158" s="428">
        <f t="shared" si="175"/>
        <v>0</v>
      </c>
      <c r="DN158" s="428">
        <f t="shared" si="175"/>
        <v>0</v>
      </c>
      <c r="DO158" s="428">
        <f t="shared" si="175"/>
        <v>0</v>
      </c>
      <c r="DP158" s="428">
        <f t="shared" si="175"/>
        <v>0</v>
      </c>
      <c r="DQ158" s="428">
        <f t="shared" si="175"/>
        <v>0</v>
      </c>
      <c r="DR158" s="428">
        <f t="shared" si="175"/>
        <v>0</v>
      </c>
      <c r="DS158" s="428">
        <f t="shared" si="175"/>
        <v>0</v>
      </c>
      <c r="DT158" s="428">
        <f t="shared" si="175"/>
        <v>0</v>
      </c>
      <c r="DU158" s="428">
        <f t="shared" si="175"/>
        <v>0</v>
      </c>
    </row>
    <row r="159" spans="1:125" ht="11.25" customHeight="1">
      <c r="A159" s="385" t="s">
        <v>635</v>
      </c>
      <c r="B159" s="396" t="s">
        <v>638</v>
      </c>
      <c r="C159" s="275"/>
      <c r="D159" s="446">
        <f t="shared" si="171"/>
        <v>358130.56478749576</v>
      </c>
      <c r="E159" s="448">
        <f>SUM(E157:E158)</f>
        <v>0</v>
      </c>
      <c r="F159" s="448">
        <f t="shared" ref="F159:BQ159" si="176">SUM(F157:F158)</f>
        <v>0</v>
      </c>
      <c r="G159" s="448">
        <f t="shared" si="176"/>
        <v>0</v>
      </c>
      <c r="H159" s="448">
        <f t="shared" si="176"/>
        <v>0</v>
      </c>
      <c r="I159" s="448">
        <f t="shared" si="176"/>
        <v>0</v>
      </c>
      <c r="J159" s="448">
        <f t="shared" si="176"/>
        <v>0</v>
      </c>
      <c r="K159" s="448">
        <f t="shared" si="176"/>
        <v>0</v>
      </c>
      <c r="L159" s="448">
        <f t="shared" si="176"/>
        <v>0</v>
      </c>
      <c r="M159" s="448">
        <f t="shared" si="176"/>
        <v>0</v>
      </c>
      <c r="N159" s="448">
        <f t="shared" si="176"/>
        <v>0</v>
      </c>
      <c r="O159" s="448">
        <f t="shared" si="176"/>
        <v>0</v>
      </c>
      <c r="P159" s="448">
        <f t="shared" si="176"/>
        <v>0</v>
      </c>
      <c r="Q159" s="448">
        <f t="shared" si="176"/>
        <v>0</v>
      </c>
      <c r="R159" s="448">
        <f t="shared" si="176"/>
        <v>0</v>
      </c>
      <c r="S159" s="448">
        <f t="shared" si="176"/>
        <v>0</v>
      </c>
      <c r="T159" s="448">
        <f t="shared" si="176"/>
        <v>0</v>
      </c>
      <c r="U159" s="448">
        <f t="shared" si="176"/>
        <v>0</v>
      </c>
      <c r="V159" s="448">
        <f t="shared" si="176"/>
        <v>0</v>
      </c>
      <c r="W159" s="448">
        <f t="shared" si="176"/>
        <v>0</v>
      </c>
      <c r="X159" s="448">
        <f t="shared" si="176"/>
        <v>0</v>
      </c>
      <c r="Y159" s="448">
        <f t="shared" si="176"/>
        <v>0</v>
      </c>
      <c r="Z159" s="448">
        <f t="shared" si="176"/>
        <v>0</v>
      </c>
      <c r="AA159" s="448">
        <f t="shared" si="176"/>
        <v>0</v>
      </c>
      <c r="AB159" s="448">
        <f t="shared" si="176"/>
        <v>0</v>
      </c>
      <c r="AC159" s="448">
        <f t="shared" si="176"/>
        <v>0</v>
      </c>
      <c r="AD159" s="448">
        <f t="shared" si="176"/>
        <v>0</v>
      </c>
      <c r="AE159" s="448">
        <f t="shared" si="176"/>
        <v>0</v>
      </c>
      <c r="AF159" s="448">
        <f t="shared" si="176"/>
        <v>0</v>
      </c>
      <c r="AG159" s="448">
        <f t="shared" si="176"/>
        <v>0</v>
      </c>
      <c r="AH159" s="448">
        <f t="shared" si="176"/>
        <v>0</v>
      </c>
      <c r="AI159" s="448">
        <f t="shared" si="176"/>
        <v>0</v>
      </c>
      <c r="AJ159" s="448">
        <f t="shared" si="176"/>
        <v>0</v>
      </c>
      <c r="AK159" s="448">
        <f t="shared" si="176"/>
        <v>0</v>
      </c>
      <c r="AL159" s="448">
        <f t="shared" si="176"/>
        <v>0</v>
      </c>
      <c r="AM159" s="448">
        <f t="shared" si="176"/>
        <v>0</v>
      </c>
      <c r="AN159" s="448">
        <f t="shared" si="176"/>
        <v>0</v>
      </c>
      <c r="AO159" s="448">
        <f t="shared" si="176"/>
        <v>0</v>
      </c>
      <c r="AP159" s="448">
        <f t="shared" si="176"/>
        <v>0</v>
      </c>
      <c r="AQ159" s="448">
        <f t="shared" si="176"/>
        <v>0</v>
      </c>
      <c r="AR159" s="448">
        <f t="shared" si="176"/>
        <v>0</v>
      </c>
      <c r="AS159" s="448">
        <f t="shared" si="176"/>
        <v>0</v>
      </c>
      <c r="AT159" s="448">
        <f t="shared" si="176"/>
        <v>0</v>
      </c>
      <c r="AU159" s="448">
        <f t="shared" si="176"/>
        <v>0</v>
      </c>
      <c r="AV159" s="448">
        <f t="shared" si="176"/>
        <v>0</v>
      </c>
      <c r="AW159" s="448">
        <f t="shared" si="176"/>
        <v>0</v>
      </c>
      <c r="AX159" s="448">
        <f t="shared" si="176"/>
        <v>0</v>
      </c>
      <c r="AY159" s="448">
        <f t="shared" si="176"/>
        <v>0</v>
      </c>
      <c r="AZ159" s="448">
        <f t="shared" si="176"/>
        <v>0</v>
      </c>
      <c r="BA159" s="448">
        <f t="shared" si="176"/>
        <v>0</v>
      </c>
      <c r="BB159" s="448">
        <f t="shared" si="176"/>
        <v>0</v>
      </c>
      <c r="BC159" s="448">
        <f t="shared" si="176"/>
        <v>0</v>
      </c>
      <c r="BD159" s="448">
        <f t="shared" si="176"/>
        <v>0</v>
      </c>
      <c r="BE159" s="448">
        <f t="shared" si="176"/>
        <v>0</v>
      </c>
      <c r="BF159" s="448">
        <f t="shared" si="176"/>
        <v>0</v>
      </c>
      <c r="BG159" s="448">
        <f t="shared" si="176"/>
        <v>0</v>
      </c>
      <c r="BH159" s="448">
        <f t="shared" si="176"/>
        <v>0</v>
      </c>
      <c r="BI159" s="448">
        <f t="shared" si="176"/>
        <v>0</v>
      </c>
      <c r="BJ159" s="448">
        <f t="shared" si="176"/>
        <v>0</v>
      </c>
      <c r="BK159" s="448">
        <f t="shared" si="176"/>
        <v>0</v>
      </c>
      <c r="BL159" s="448">
        <f t="shared" si="176"/>
        <v>3767400.1049999893</v>
      </c>
      <c r="BM159" s="448">
        <f t="shared" si="176"/>
        <v>0</v>
      </c>
      <c r="BN159" s="448">
        <f t="shared" si="176"/>
        <v>0</v>
      </c>
      <c r="BO159" s="448">
        <f t="shared" si="176"/>
        <v>0</v>
      </c>
      <c r="BP159" s="448">
        <f t="shared" si="176"/>
        <v>0</v>
      </c>
      <c r="BQ159" s="448">
        <f t="shared" si="176"/>
        <v>0</v>
      </c>
      <c r="BR159" s="448">
        <f t="shared" ref="BR159:DU159" si="177">SUM(BR157:BR158)</f>
        <v>0</v>
      </c>
      <c r="BS159" s="448">
        <f t="shared" si="177"/>
        <v>0</v>
      </c>
      <c r="BT159" s="448">
        <f t="shared" si="177"/>
        <v>0</v>
      </c>
      <c r="BU159" s="448">
        <f t="shared" si="177"/>
        <v>0</v>
      </c>
      <c r="BV159" s="448">
        <f t="shared" si="177"/>
        <v>0</v>
      </c>
      <c r="BW159" s="448">
        <f t="shared" si="177"/>
        <v>0</v>
      </c>
      <c r="BX159" s="448">
        <f t="shared" si="177"/>
        <v>0</v>
      </c>
      <c r="BY159" s="448">
        <f t="shared" si="177"/>
        <v>0</v>
      </c>
      <c r="BZ159" s="448">
        <f t="shared" si="177"/>
        <v>0</v>
      </c>
      <c r="CA159" s="448">
        <f t="shared" si="177"/>
        <v>0</v>
      </c>
      <c r="CB159" s="448">
        <f t="shared" si="177"/>
        <v>0</v>
      </c>
      <c r="CC159" s="448">
        <f t="shared" si="177"/>
        <v>0</v>
      </c>
      <c r="CD159" s="448">
        <f t="shared" si="177"/>
        <v>0</v>
      </c>
      <c r="CE159" s="448">
        <f t="shared" si="177"/>
        <v>0</v>
      </c>
      <c r="CF159" s="448">
        <f t="shared" si="177"/>
        <v>0</v>
      </c>
      <c r="CG159" s="448">
        <f t="shared" si="177"/>
        <v>0</v>
      </c>
      <c r="CH159" s="448">
        <f t="shared" si="177"/>
        <v>0</v>
      </c>
      <c r="CI159" s="448">
        <f t="shared" si="177"/>
        <v>0</v>
      </c>
      <c r="CJ159" s="448">
        <f t="shared" si="177"/>
        <v>0</v>
      </c>
      <c r="CK159" s="448">
        <f t="shared" si="177"/>
        <v>0</v>
      </c>
      <c r="CL159" s="448">
        <f t="shared" si="177"/>
        <v>0</v>
      </c>
      <c r="CM159" s="448">
        <f t="shared" si="177"/>
        <v>0</v>
      </c>
      <c r="CN159" s="448">
        <f t="shared" si="177"/>
        <v>0</v>
      </c>
      <c r="CO159" s="448">
        <f t="shared" si="177"/>
        <v>0</v>
      </c>
      <c r="CP159" s="448">
        <f t="shared" si="177"/>
        <v>0</v>
      </c>
      <c r="CQ159" s="448">
        <f t="shared" si="177"/>
        <v>0</v>
      </c>
      <c r="CR159" s="448">
        <f t="shared" si="177"/>
        <v>0</v>
      </c>
      <c r="CS159" s="448">
        <f t="shared" si="177"/>
        <v>0</v>
      </c>
      <c r="CT159" s="448">
        <f t="shared" si="177"/>
        <v>0</v>
      </c>
      <c r="CU159" s="448">
        <f t="shared" si="177"/>
        <v>0</v>
      </c>
      <c r="CV159" s="448">
        <f t="shared" si="177"/>
        <v>0</v>
      </c>
      <c r="CW159" s="448">
        <f t="shared" si="177"/>
        <v>0</v>
      </c>
      <c r="CX159" s="448">
        <f t="shared" si="177"/>
        <v>0</v>
      </c>
      <c r="CY159" s="448">
        <f t="shared" si="177"/>
        <v>0</v>
      </c>
      <c r="CZ159" s="448">
        <f t="shared" si="177"/>
        <v>0</v>
      </c>
      <c r="DA159" s="448">
        <f t="shared" si="177"/>
        <v>0</v>
      </c>
      <c r="DB159" s="448">
        <f t="shared" si="177"/>
        <v>0</v>
      </c>
      <c r="DC159" s="448">
        <f t="shared" si="177"/>
        <v>0</v>
      </c>
      <c r="DD159" s="448">
        <f t="shared" si="177"/>
        <v>0</v>
      </c>
      <c r="DE159" s="448">
        <f t="shared" si="177"/>
        <v>0</v>
      </c>
      <c r="DF159" s="448">
        <f t="shared" si="177"/>
        <v>0</v>
      </c>
      <c r="DG159" s="448">
        <f t="shared" si="177"/>
        <v>0</v>
      </c>
      <c r="DH159" s="448">
        <f t="shared" si="177"/>
        <v>0</v>
      </c>
      <c r="DI159" s="448">
        <f t="shared" si="177"/>
        <v>0</v>
      </c>
      <c r="DJ159" s="448">
        <f t="shared" si="177"/>
        <v>0</v>
      </c>
      <c r="DK159" s="448">
        <f t="shared" si="177"/>
        <v>0</v>
      </c>
      <c r="DL159" s="448">
        <f t="shared" si="177"/>
        <v>0</v>
      </c>
      <c r="DM159" s="448">
        <f t="shared" si="177"/>
        <v>0</v>
      </c>
      <c r="DN159" s="448">
        <f t="shared" si="177"/>
        <v>0</v>
      </c>
      <c r="DO159" s="448">
        <f t="shared" si="177"/>
        <v>0</v>
      </c>
      <c r="DP159" s="448">
        <f t="shared" si="177"/>
        <v>0</v>
      </c>
      <c r="DQ159" s="448">
        <f t="shared" si="177"/>
        <v>0</v>
      </c>
      <c r="DR159" s="448">
        <f t="shared" si="177"/>
        <v>0</v>
      </c>
      <c r="DS159" s="448">
        <f t="shared" si="177"/>
        <v>0</v>
      </c>
      <c r="DT159" s="448">
        <f t="shared" si="177"/>
        <v>0</v>
      </c>
      <c r="DU159" s="448">
        <f t="shared" si="177"/>
        <v>0</v>
      </c>
    </row>
    <row r="160" spans="1:125" ht="11.25" customHeight="1">
      <c r="A160" s="383" t="s">
        <v>266</v>
      </c>
      <c r="B160" s="389" t="s">
        <v>638</v>
      </c>
      <c r="D160" s="397">
        <f t="shared" si="171"/>
        <v>2508106.0285324343</v>
      </c>
      <c r="E160" s="416">
        <f t="shared" ref="E160:T166" si="178">E126-E94</f>
        <v>0</v>
      </c>
      <c r="F160" s="416">
        <f t="shared" si="178"/>
        <v>0</v>
      </c>
      <c r="G160" s="416">
        <f t="shared" si="178"/>
        <v>0</v>
      </c>
      <c r="H160" s="416">
        <f t="shared" si="178"/>
        <v>0</v>
      </c>
      <c r="I160" s="416">
        <f t="shared" si="178"/>
        <v>0</v>
      </c>
      <c r="J160" s="416">
        <f t="shared" si="178"/>
        <v>0</v>
      </c>
      <c r="K160" s="416">
        <f t="shared" si="178"/>
        <v>143732.0159</v>
      </c>
      <c r="L160" s="416">
        <f t="shared" si="178"/>
        <v>143732.0159</v>
      </c>
      <c r="M160" s="416">
        <f t="shared" si="178"/>
        <v>143732.0159</v>
      </c>
      <c r="N160" s="416">
        <f t="shared" si="178"/>
        <v>143732.0159</v>
      </c>
      <c r="O160" s="416">
        <f t="shared" si="178"/>
        <v>143732.0159</v>
      </c>
      <c r="P160" s="416">
        <f t="shared" si="178"/>
        <v>143732.0159</v>
      </c>
      <c r="Q160" s="416">
        <f t="shared" si="178"/>
        <v>143732.0159</v>
      </c>
      <c r="R160" s="416">
        <f t="shared" si="178"/>
        <v>143732.0159</v>
      </c>
      <c r="S160" s="416">
        <f t="shared" si="178"/>
        <v>143732.0159</v>
      </c>
      <c r="T160" s="416">
        <f t="shared" si="178"/>
        <v>143732.0159</v>
      </c>
      <c r="U160" s="416">
        <f t="shared" ref="U160:CF163" si="179">U126-U94</f>
        <v>143732.0159</v>
      </c>
      <c r="V160" s="416">
        <f t="shared" si="179"/>
        <v>143732.0159</v>
      </c>
      <c r="W160" s="416">
        <f t="shared" si="179"/>
        <v>143732.0159</v>
      </c>
      <c r="X160" s="416">
        <f t="shared" si="179"/>
        <v>144769.90549999999</v>
      </c>
      <c r="Y160" s="416">
        <f t="shared" si="179"/>
        <v>144769.90549999999</v>
      </c>
      <c r="Z160" s="416">
        <f t="shared" si="179"/>
        <v>144769.90549999999</v>
      </c>
      <c r="AA160" s="416">
        <f t="shared" si="179"/>
        <v>144769.90549999999</v>
      </c>
      <c r="AB160" s="416">
        <f t="shared" si="179"/>
        <v>144769.90549999999</v>
      </c>
      <c r="AC160" s="416">
        <f t="shared" si="179"/>
        <v>144769.90549999999</v>
      </c>
      <c r="AD160" s="416">
        <f t="shared" si="179"/>
        <v>144769.90549999999</v>
      </c>
      <c r="AE160" s="416">
        <f t="shared" si="179"/>
        <v>144769.90549999999</v>
      </c>
      <c r="AF160" s="416">
        <f t="shared" si="179"/>
        <v>144769.90549999999</v>
      </c>
      <c r="AG160" s="416">
        <f t="shared" si="179"/>
        <v>144769.90549999999</v>
      </c>
      <c r="AH160" s="416">
        <f t="shared" si="179"/>
        <v>144769.90549999999</v>
      </c>
      <c r="AI160" s="416">
        <f t="shared" si="179"/>
        <v>144769.90549999999</v>
      </c>
      <c r="AJ160" s="416">
        <f t="shared" si="179"/>
        <v>144769.90549999999</v>
      </c>
      <c r="AK160" s="416">
        <f t="shared" si="179"/>
        <v>144769.90549999999</v>
      </c>
      <c r="AL160" s="416">
        <f t="shared" si="179"/>
        <v>144769.90549999999</v>
      </c>
      <c r="AM160" s="416">
        <f t="shared" si="179"/>
        <v>144769.90549999999</v>
      </c>
      <c r="AN160" s="416">
        <f t="shared" si="179"/>
        <v>144769.90549999999</v>
      </c>
      <c r="AO160" s="416">
        <f t="shared" si="179"/>
        <v>144769.90549999999</v>
      </c>
      <c r="AP160" s="416">
        <f t="shared" si="179"/>
        <v>144769.90549999999</v>
      </c>
      <c r="AQ160" s="416">
        <f t="shared" si="179"/>
        <v>144769.90549999999</v>
      </c>
      <c r="AR160" s="416">
        <f t="shared" si="179"/>
        <v>144769.90549999999</v>
      </c>
      <c r="AS160" s="416">
        <f t="shared" si="179"/>
        <v>144769.90549999999</v>
      </c>
      <c r="AT160" s="416">
        <f t="shared" si="179"/>
        <v>144769.90549999999</v>
      </c>
      <c r="AU160" s="416">
        <f t="shared" si="179"/>
        <v>144769.90549999999</v>
      </c>
      <c r="AV160" s="416">
        <f t="shared" si="179"/>
        <v>144769.90549999999</v>
      </c>
      <c r="AW160" s="416">
        <f t="shared" si="179"/>
        <v>144769.90549999999</v>
      </c>
      <c r="AX160" s="416">
        <f t="shared" si="179"/>
        <v>144769.90549999999</v>
      </c>
      <c r="AY160" s="416">
        <f t="shared" si="179"/>
        <v>144769.90549999999</v>
      </c>
      <c r="AZ160" s="416">
        <f t="shared" si="179"/>
        <v>144769.90549999999</v>
      </c>
      <c r="BA160" s="416">
        <f t="shared" si="179"/>
        <v>144769.90549999999</v>
      </c>
      <c r="BB160" s="416">
        <f t="shared" si="179"/>
        <v>144769.90549999999</v>
      </c>
      <c r="BC160" s="416">
        <f t="shared" si="179"/>
        <v>144769.90549999999</v>
      </c>
      <c r="BD160" s="416">
        <f t="shared" si="179"/>
        <v>144769.90549999999</v>
      </c>
      <c r="BE160" s="416">
        <f t="shared" si="179"/>
        <v>144769.90549999999</v>
      </c>
      <c r="BF160" s="416">
        <f t="shared" si="179"/>
        <v>144769.90549999999</v>
      </c>
      <c r="BG160" s="416">
        <f t="shared" si="179"/>
        <v>144769.90549999999</v>
      </c>
      <c r="BH160" s="416">
        <f t="shared" si="179"/>
        <v>144769.90549999999</v>
      </c>
      <c r="BI160" s="416">
        <f t="shared" si="179"/>
        <v>144769.90549999999</v>
      </c>
      <c r="BJ160" s="416">
        <f t="shared" si="179"/>
        <v>144769.90549999999</v>
      </c>
      <c r="BK160" s="416">
        <f t="shared" si="179"/>
        <v>144769.90549999999</v>
      </c>
      <c r="BL160" s="416">
        <f t="shared" si="179"/>
        <v>144769.90549999999</v>
      </c>
      <c r="BM160" s="416">
        <f t="shared" si="179"/>
        <v>0</v>
      </c>
      <c r="BN160" s="416">
        <f t="shared" si="179"/>
        <v>0</v>
      </c>
      <c r="BO160" s="416">
        <f t="shared" si="179"/>
        <v>0</v>
      </c>
      <c r="BP160" s="416">
        <f t="shared" si="179"/>
        <v>0</v>
      </c>
      <c r="BQ160" s="416">
        <f t="shared" si="179"/>
        <v>0</v>
      </c>
      <c r="BR160" s="416">
        <f t="shared" si="179"/>
        <v>0</v>
      </c>
      <c r="BS160" s="416">
        <f t="shared" si="179"/>
        <v>0</v>
      </c>
      <c r="BT160" s="416">
        <f t="shared" si="179"/>
        <v>0</v>
      </c>
      <c r="BU160" s="416">
        <f t="shared" si="179"/>
        <v>0</v>
      </c>
      <c r="BV160" s="416">
        <f t="shared" si="179"/>
        <v>0</v>
      </c>
      <c r="BW160" s="416">
        <f t="shared" si="179"/>
        <v>0</v>
      </c>
      <c r="BX160" s="416">
        <f t="shared" si="179"/>
        <v>0</v>
      </c>
      <c r="BY160" s="416">
        <f t="shared" si="179"/>
        <v>0</v>
      </c>
      <c r="BZ160" s="416">
        <f t="shared" si="179"/>
        <v>0</v>
      </c>
      <c r="CA160" s="416">
        <f t="shared" si="179"/>
        <v>0</v>
      </c>
      <c r="CB160" s="416">
        <f t="shared" si="179"/>
        <v>0</v>
      </c>
      <c r="CC160" s="416">
        <f t="shared" si="179"/>
        <v>0</v>
      </c>
      <c r="CD160" s="416">
        <f t="shared" si="179"/>
        <v>0</v>
      </c>
      <c r="CE160" s="416">
        <f t="shared" si="179"/>
        <v>0</v>
      </c>
      <c r="CF160" s="416">
        <f t="shared" si="179"/>
        <v>0</v>
      </c>
      <c r="CG160" s="416">
        <f t="shared" ref="CG160:DU163" si="180">CG126-CG94</f>
        <v>0</v>
      </c>
      <c r="CH160" s="416">
        <f t="shared" si="180"/>
        <v>0</v>
      </c>
      <c r="CI160" s="416">
        <f t="shared" si="180"/>
        <v>0</v>
      </c>
      <c r="CJ160" s="416">
        <f t="shared" si="180"/>
        <v>0</v>
      </c>
      <c r="CK160" s="416">
        <f t="shared" si="180"/>
        <v>0</v>
      </c>
      <c r="CL160" s="416">
        <f t="shared" si="180"/>
        <v>0</v>
      </c>
      <c r="CM160" s="416">
        <f t="shared" si="180"/>
        <v>0</v>
      </c>
      <c r="CN160" s="416">
        <f t="shared" si="180"/>
        <v>0</v>
      </c>
      <c r="CO160" s="416">
        <f t="shared" si="180"/>
        <v>0</v>
      </c>
      <c r="CP160" s="416">
        <f t="shared" si="180"/>
        <v>0</v>
      </c>
      <c r="CQ160" s="416">
        <f t="shared" si="180"/>
        <v>0</v>
      </c>
      <c r="CR160" s="416">
        <f t="shared" si="180"/>
        <v>0</v>
      </c>
      <c r="CS160" s="416">
        <f t="shared" si="180"/>
        <v>0</v>
      </c>
      <c r="CT160" s="416">
        <f t="shared" si="180"/>
        <v>0</v>
      </c>
      <c r="CU160" s="416">
        <f t="shared" si="180"/>
        <v>0</v>
      </c>
      <c r="CV160" s="416">
        <f t="shared" si="180"/>
        <v>0</v>
      </c>
      <c r="CW160" s="416">
        <f t="shared" si="180"/>
        <v>0</v>
      </c>
      <c r="CX160" s="416">
        <f t="shared" si="180"/>
        <v>0</v>
      </c>
      <c r="CY160" s="416">
        <f t="shared" si="180"/>
        <v>0</v>
      </c>
      <c r="CZ160" s="416">
        <f t="shared" si="180"/>
        <v>0</v>
      </c>
      <c r="DA160" s="416">
        <f t="shared" si="180"/>
        <v>0</v>
      </c>
      <c r="DB160" s="416">
        <f t="shared" si="180"/>
        <v>0</v>
      </c>
      <c r="DC160" s="416">
        <f t="shared" si="180"/>
        <v>0</v>
      </c>
      <c r="DD160" s="416">
        <f t="shared" si="180"/>
        <v>0</v>
      </c>
      <c r="DE160" s="416">
        <f t="shared" si="180"/>
        <v>0</v>
      </c>
      <c r="DF160" s="416">
        <f t="shared" si="180"/>
        <v>0</v>
      </c>
      <c r="DG160" s="416">
        <f t="shared" si="180"/>
        <v>0</v>
      </c>
      <c r="DH160" s="416">
        <f t="shared" si="180"/>
        <v>0</v>
      </c>
      <c r="DI160" s="416">
        <f t="shared" si="180"/>
        <v>0</v>
      </c>
      <c r="DJ160" s="416">
        <f t="shared" si="180"/>
        <v>0</v>
      </c>
      <c r="DK160" s="416">
        <f t="shared" si="180"/>
        <v>0</v>
      </c>
      <c r="DL160" s="416">
        <f t="shared" si="180"/>
        <v>0</v>
      </c>
      <c r="DM160" s="416">
        <f t="shared" si="180"/>
        <v>0</v>
      </c>
      <c r="DN160" s="416">
        <f t="shared" si="180"/>
        <v>0</v>
      </c>
      <c r="DO160" s="416">
        <f t="shared" si="180"/>
        <v>0</v>
      </c>
      <c r="DP160" s="416">
        <f t="shared" si="180"/>
        <v>0</v>
      </c>
      <c r="DQ160" s="416">
        <f t="shared" si="180"/>
        <v>0</v>
      </c>
      <c r="DR160" s="416">
        <f t="shared" si="180"/>
        <v>0</v>
      </c>
      <c r="DS160" s="416">
        <f t="shared" si="180"/>
        <v>0</v>
      </c>
      <c r="DT160" s="416">
        <f t="shared" si="180"/>
        <v>0</v>
      </c>
      <c r="DU160" s="416">
        <f t="shared" si="180"/>
        <v>0</v>
      </c>
    </row>
    <row r="161" spans="1:125" ht="11.25" customHeight="1">
      <c r="A161" s="383" t="s">
        <v>240</v>
      </c>
      <c r="B161" s="389" t="s">
        <v>638</v>
      </c>
      <c r="D161" s="397">
        <f t="shared" si="171"/>
        <v>-155379.45636789346</v>
      </c>
      <c r="E161" s="416">
        <f t="shared" si="178"/>
        <v>0</v>
      </c>
      <c r="F161" s="416">
        <f t="shared" ref="F161:BQ164" si="181">F127-F95</f>
        <v>0</v>
      </c>
      <c r="G161" s="416">
        <f t="shared" si="181"/>
        <v>0</v>
      </c>
      <c r="H161" s="416">
        <f t="shared" si="181"/>
        <v>0</v>
      </c>
      <c r="I161" s="416">
        <f t="shared" si="181"/>
        <v>0</v>
      </c>
      <c r="J161" s="416">
        <f t="shared" si="181"/>
        <v>0</v>
      </c>
      <c r="K161" s="416">
        <f t="shared" si="181"/>
        <v>0</v>
      </c>
      <c r="L161" s="416">
        <f t="shared" si="181"/>
        <v>0</v>
      </c>
      <c r="M161" s="416">
        <f t="shared" si="181"/>
        <v>0</v>
      </c>
      <c r="N161" s="416">
        <f t="shared" si="181"/>
        <v>0</v>
      </c>
      <c r="O161" s="416">
        <f t="shared" si="181"/>
        <v>0</v>
      </c>
      <c r="P161" s="416">
        <f t="shared" si="181"/>
        <v>0</v>
      </c>
      <c r="Q161" s="416">
        <f t="shared" si="181"/>
        <v>0</v>
      </c>
      <c r="R161" s="416">
        <f t="shared" si="181"/>
        <v>0</v>
      </c>
      <c r="S161" s="416">
        <f t="shared" si="181"/>
        <v>0</v>
      </c>
      <c r="T161" s="416">
        <f t="shared" si="181"/>
        <v>0</v>
      </c>
      <c r="U161" s="416">
        <f t="shared" si="181"/>
        <v>0</v>
      </c>
      <c r="V161" s="416">
        <f t="shared" si="181"/>
        <v>0</v>
      </c>
      <c r="W161" s="416">
        <f t="shared" si="181"/>
        <v>0</v>
      </c>
      <c r="X161" s="416">
        <f t="shared" si="181"/>
        <v>0</v>
      </c>
      <c r="Y161" s="416">
        <f t="shared" si="181"/>
        <v>0</v>
      </c>
      <c r="Z161" s="416">
        <f t="shared" si="181"/>
        <v>0</v>
      </c>
      <c r="AA161" s="416">
        <f t="shared" si="181"/>
        <v>0</v>
      </c>
      <c r="AB161" s="416">
        <f t="shared" si="181"/>
        <v>0</v>
      </c>
      <c r="AC161" s="416">
        <f t="shared" si="181"/>
        <v>0</v>
      </c>
      <c r="AD161" s="416">
        <f t="shared" si="181"/>
        <v>-22192.594875000003</v>
      </c>
      <c r="AE161" s="416">
        <f t="shared" si="181"/>
        <v>-22192.594875000003</v>
      </c>
      <c r="AF161" s="416">
        <f t="shared" si="181"/>
        <v>-22192.594875000003</v>
      </c>
      <c r="AG161" s="416">
        <f t="shared" si="181"/>
        <v>-22192.594875000003</v>
      </c>
      <c r="AH161" s="416">
        <f t="shared" si="181"/>
        <v>-22192.594875000003</v>
      </c>
      <c r="AI161" s="416">
        <f t="shared" si="181"/>
        <v>-22192.594875000003</v>
      </c>
      <c r="AJ161" s="416">
        <f t="shared" si="181"/>
        <v>-22192.594875000003</v>
      </c>
      <c r="AK161" s="416">
        <f t="shared" si="181"/>
        <v>-22192.594875000003</v>
      </c>
      <c r="AL161" s="416">
        <f t="shared" si="181"/>
        <v>-22192.594875000003</v>
      </c>
      <c r="AM161" s="416">
        <f t="shared" si="181"/>
        <v>-22192.594875000003</v>
      </c>
      <c r="AN161" s="416">
        <f t="shared" si="181"/>
        <v>-22192.594875000003</v>
      </c>
      <c r="AO161" s="416">
        <f t="shared" si="181"/>
        <v>-22192.594875000003</v>
      </c>
      <c r="AP161" s="416">
        <f t="shared" si="181"/>
        <v>-22192.594875000003</v>
      </c>
      <c r="AQ161" s="416">
        <f t="shared" si="181"/>
        <v>-22192.594875000003</v>
      </c>
      <c r="AR161" s="416">
        <f t="shared" si="181"/>
        <v>-22192.594875000003</v>
      </c>
      <c r="AS161" s="416">
        <f t="shared" si="181"/>
        <v>-22192.594875000003</v>
      </c>
      <c r="AT161" s="416">
        <f t="shared" si="181"/>
        <v>-22192.594875000003</v>
      </c>
      <c r="AU161" s="416">
        <f t="shared" si="181"/>
        <v>-22192.594875000003</v>
      </c>
      <c r="AV161" s="416">
        <f t="shared" si="181"/>
        <v>-22192.594875000003</v>
      </c>
      <c r="AW161" s="416">
        <f t="shared" si="181"/>
        <v>-22192.594875000003</v>
      </c>
      <c r="AX161" s="416">
        <f t="shared" si="181"/>
        <v>-22192.594875000003</v>
      </c>
      <c r="AY161" s="416">
        <f t="shared" si="181"/>
        <v>-22192.594875000003</v>
      </c>
      <c r="AZ161" s="416">
        <f t="shared" si="181"/>
        <v>-22192.594875000003</v>
      </c>
      <c r="BA161" s="416">
        <f t="shared" si="181"/>
        <v>-22192.594875000003</v>
      </c>
      <c r="BB161" s="416">
        <f t="shared" si="181"/>
        <v>-22192.594875000003</v>
      </c>
      <c r="BC161" s="416">
        <f t="shared" si="181"/>
        <v>-22192.594875000003</v>
      </c>
      <c r="BD161" s="416">
        <f t="shared" si="181"/>
        <v>-22192.594875000003</v>
      </c>
      <c r="BE161" s="416">
        <f t="shared" si="181"/>
        <v>-22192.594875000003</v>
      </c>
      <c r="BF161" s="416">
        <f t="shared" si="181"/>
        <v>-22192.594875000003</v>
      </c>
      <c r="BG161" s="416">
        <f t="shared" si="181"/>
        <v>-22192.594875000003</v>
      </c>
      <c r="BH161" s="416">
        <f t="shared" si="181"/>
        <v>-22192.594875000003</v>
      </c>
      <c r="BI161" s="416">
        <f t="shared" si="181"/>
        <v>-22192.594875000003</v>
      </c>
      <c r="BJ161" s="416">
        <f t="shared" si="181"/>
        <v>-22192.594875000003</v>
      </c>
      <c r="BK161" s="416">
        <f t="shared" si="181"/>
        <v>-22192.594875000003</v>
      </c>
      <c r="BL161" s="416">
        <f t="shared" si="181"/>
        <v>-22192.594875000003</v>
      </c>
      <c r="BM161" s="416">
        <f t="shared" si="181"/>
        <v>0</v>
      </c>
      <c r="BN161" s="416">
        <f t="shared" si="181"/>
        <v>0</v>
      </c>
      <c r="BO161" s="416">
        <f t="shared" si="181"/>
        <v>0</v>
      </c>
      <c r="BP161" s="416">
        <f t="shared" si="181"/>
        <v>0</v>
      </c>
      <c r="BQ161" s="416">
        <f t="shared" si="181"/>
        <v>0</v>
      </c>
      <c r="BR161" s="416">
        <f t="shared" si="179"/>
        <v>0</v>
      </c>
      <c r="BS161" s="416">
        <f t="shared" si="179"/>
        <v>0</v>
      </c>
      <c r="BT161" s="416">
        <f t="shared" si="179"/>
        <v>0</v>
      </c>
      <c r="BU161" s="416">
        <f t="shared" si="179"/>
        <v>0</v>
      </c>
      <c r="BV161" s="416">
        <f t="shared" si="179"/>
        <v>0</v>
      </c>
      <c r="BW161" s="416">
        <f t="shared" si="179"/>
        <v>0</v>
      </c>
      <c r="BX161" s="416">
        <f t="shared" si="179"/>
        <v>0</v>
      </c>
      <c r="BY161" s="416">
        <f t="shared" si="179"/>
        <v>0</v>
      </c>
      <c r="BZ161" s="416">
        <f t="shared" si="179"/>
        <v>0</v>
      </c>
      <c r="CA161" s="416">
        <f t="shared" si="179"/>
        <v>0</v>
      </c>
      <c r="CB161" s="416">
        <f t="shared" si="179"/>
        <v>0</v>
      </c>
      <c r="CC161" s="416">
        <f t="shared" si="179"/>
        <v>0</v>
      </c>
      <c r="CD161" s="416">
        <f t="shared" si="179"/>
        <v>0</v>
      </c>
      <c r="CE161" s="416">
        <f t="shared" si="179"/>
        <v>0</v>
      </c>
      <c r="CF161" s="416">
        <f t="shared" si="179"/>
        <v>0</v>
      </c>
      <c r="CG161" s="416">
        <f t="shared" si="180"/>
        <v>0</v>
      </c>
      <c r="CH161" s="416">
        <f t="shared" si="180"/>
        <v>0</v>
      </c>
      <c r="CI161" s="416">
        <f t="shared" si="180"/>
        <v>0</v>
      </c>
      <c r="CJ161" s="416">
        <f t="shared" si="180"/>
        <v>0</v>
      </c>
      <c r="CK161" s="416">
        <f t="shared" si="180"/>
        <v>0</v>
      </c>
      <c r="CL161" s="416">
        <f t="shared" si="180"/>
        <v>0</v>
      </c>
      <c r="CM161" s="416">
        <f t="shared" si="180"/>
        <v>0</v>
      </c>
      <c r="CN161" s="416">
        <f t="shared" si="180"/>
        <v>0</v>
      </c>
      <c r="CO161" s="416">
        <f t="shared" si="180"/>
        <v>0</v>
      </c>
      <c r="CP161" s="416">
        <f t="shared" si="180"/>
        <v>0</v>
      </c>
      <c r="CQ161" s="416">
        <f t="shared" si="180"/>
        <v>0</v>
      </c>
      <c r="CR161" s="416">
        <f t="shared" si="180"/>
        <v>0</v>
      </c>
      <c r="CS161" s="416">
        <f t="shared" si="180"/>
        <v>0</v>
      </c>
      <c r="CT161" s="416">
        <f t="shared" si="180"/>
        <v>0</v>
      </c>
      <c r="CU161" s="416">
        <f t="shared" si="180"/>
        <v>0</v>
      </c>
      <c r="CV161" s="416">
        <f t="shared" si="180"/>
        <v>0</v>
      </c>
      <c r="CW161" s="416">
        <f t="shared" si="180"/>
        <v>0</v>
      </c>
      <c r="CX161" s="416">
        <f t="shared" si="180"/>
        <v>0</v>
      </c>
      <c r="CY161" s="416">
        <f t="shared" si="180"/>
        <v>0</v>
      </c>
      <c r="CZ161" s="416">
        <f t="shared" si="180"/>
        <v>0</v>
      </c>
      <c r="DA161" s="416">
        <f t="shared" si="180"/>
        <v>0</v>
      </c>
      <c r="DB161" s="416">
        <f t="shared" si="180"/>
        <v>0</v>
      </c>
      <c r="DC161" s="416">
        <f t="shared" si="180"/>
        <v>0</v>
      </c>
      <c r="DD161" s="416">
        <f t="shared" si="180"/>
        <v>0</v>
      </c>
      <c r="DE161" s="416">
        <f t="shared" si="180"/>
        <v>0</v>
      </c>
      <c r="DF161" s="416">
        <f t="shared" si="180"/>
        <v>0</v>
      </c>
      <c r="DG161" s="416">
        <f t="shared" si="180"/>
        <v>0</v>
      </c>
      <c r="DH161" s="416">
        <f t="shared" si="180"/>
        <v>0</v>
      </c>
      <c r="DI161" s="416">
        <f t="shared" si="180"/>
        <v>0</v>
      </c>
      <c r="DJ161" s="416">
        <f t="shared" si="180"/>
        <v>0</v>
      </c>
      <c r="DK161" s="416">
        <f t="shared" si="180"/>
        <v>0</v>
      </c>
      <c r="DL161" s="416">
        <f t="shared" si="180"/>
        <v>0</v>
      </c>
      <c r="DM161" s="416">
        <f t="shared" si="180"/>
        <v>0</v>
      </c>
      <c r="DN161" s="416">
        <f t="shared" si="180"/>
        <v>0</v>
      </c>
      <c r="DO161" s="416">
        <f t="shared" si="180"/>
        <v>0</v>
      </c>
      <c r="DP161" s="416">
        <f t="shared" si="180"/>
        <v>0</v>
      </c>
      <c r="DQ161" s="416">
        <f t="shared" si="180"/>
        <v>0</v>
      </c>
      <c r="DR161" s="416">
        <f t="shared" si="180"/>
        <v>0</v>
      </c>
      <c r="DS161" s="416">
        <f t="shared" si="180"/>
        <v>0</v>
      </c>
      <c r="DT161" s="416">
        <f t="shared" si="180"/>
        <v>0</v>
      </c>
      <c r="DU161" s="416">
        <f t="shared" si="180"/>
        <v>0</v>
      </c>
    </row>
    <row r="162" spans="1:125" ht="11.25" customHeight="1">
      <c r="A162" s="383" t="s">
        <v>243</v>
      </c>
      <c r="B162" s="389" t="s">
        <v>638</v>
      </c>
      <c r="C162" s="275"/>
      <c r="D162" s="397">
        <f t="shared" si="171"/>
        <v>-55433.206309963185</v>
      </c>
      <c r="E162" s="416">
        <f t="shared" si="178"/>
        <v>-2450.25</v>
      </c>
      <c r="F162" s="416">
        <f t="shared" si="181"/>
        <v>-2450.25</v>
      </c>
      <c r="G162" s="416">
        <f t="shared" si="181"/>
        <v>-2450.25</v>
      </c>
      <c r="H162" s="416">
        <f t="shared" si="181"/>
        <v>-2450.25</v>
      </c>
      <c r="I162" s="416">
        <f t="shared" si="181"/>
        <v>-2450.25</v>
      </c>
      <c r="J162" s="416">
        <f t="shared" si="181"/>
        <v>-2450.25</v>
      </c>
      <c r="K162" s="416">
        <f t="shared" si="181"/>
        <v>-2450.25</v>
      </c>
      <c r="L162" s="416">
        <f t="shared" si="181"/>
        <v>-2450.25</v>
      </c>
      <c r="M162" s="416">
        <f t="shared" si="181"/>
        <v>-2450.25</v>
      </c>
      <c r="N162" s="416">
        <f t="shared" si="181"/>
        <v>-2450.25</v>
      </c>
      <c r="O162" s="416">
        <f t="shared" si="181"/>
        <v>-2450.25</v>
      </c>
      <c r="P162" s="416">
        <f t="shared" si="181"/>
        <v>-2450.25</v>
      </c>
      <c r="Q162" s="416">
        <f t="shared" si="181"/>
        <v>-2450.25</v>
      </c>
      <c r="R162" s="416">
        <f t="shared" si="181"/>
        <v>-2450.25</v>
      </c>
      <c r="S162" s="416">
        <f t="shared" si="181"/>
        <v>-2450.25</v>
      </c>
      <c r="T162" s="416">
        <f t="shared" si="181"/>
        <v>-2450.25</v>
      </c>
      <c r="U162" s="416">
        <f t="shared" si="181"/>
        <v>-2450.25</v>
      </c>
      <c r="V162" s="416">
        <f t="shared" si="181"/>
        <v>-2450.25</v>
      </c>
      <c r="W162" s="416">
        <f t="shared" si="181"/>
        <v>-2450.25</v>
      </c>
      <c r="X162" s="416">
        <f t="shared" si="181"/>
        <v>-2450.25</v>
      </c>
      <c r="Y162" s="416">
        <f t="shared" si="181"/>
        <v>-2450.25</v>
      </c>
      <c r="Z162" s="416">
        <f t="shared" si="181"/>
        <v>-2450.25</v>
      </c>
      <c r="AA162" s="416">
        <f t="shared" si="181"/>
        <v>-2450.25</v>
      </c>
      <c r="AB162" s="416">
        <f t="shared" si="181"/>
        <v>-2450.25</v>
      </c>
      <c r="AC162" s="416">
        <f t="shared" si="181"/>
        <v>-2450.25</v>
      </c>
      <c r="AD162" s="416">
        <f t="shared" si="181"/>
        <v>-2450.25</v>
      </c>
      <c r="AE162" s="416">
        <f t="shared" si="181"/>
        <v>-2450.25</v>
      </c>
      <c r="AF162" s="416">
        <f t="shared" si="181"/>
        <v>-2450.25</v>
      </c>
      <c r="AG162" s="416">
        <f t="shared" si="181"/>
        <v>-2450.25</v>
      </c>
      <c r="AH162" s="416">
        <f t="shared" si="181"/>
        <v>-2450.25</v>
      </c>
      <c r="AI162" s="416">
        <f t="shared" si="181"/>
        <v>-2450.25</v>
      </c>
      <c r="AJ162" s="416">
        <f t="shared" si="181"/>
        <v>-2450.25</v>
      </c>
      <c r="AK162" s="416">
        <f t="shared" si="181"/>
        <v>-2450.25</v>
      </c>
      <c r="AL162" s="416">
        <f t="shared" si="181"/>
        <v>-2450.25</v>
      </c>
      <c r="AM162" s="416">
        <f t="shared" si="181"/>
        <v>-2450.25</v>
      </c>
      <c r="AN162" s="416">
        <f t="shared" si="181"/>
        <v>-2450.25</v>
      </c>
      <c r="AO162" s="416">
        <f t="shared" si="181"/>
        <v>-2450.25</v>
      </c>
      <c r="AP162" s="416">
        <f t="shared" si="181"/>
        <v>-2450.25</v>
      </c>
      <c r="AQ162" s="416">
        <f t="shared" si="181"/>
        <v>-2450.25</v>
      </c>
      <c r="AR162" s="416">
        <f t="shared" si="181"/>
        <v>-2450.25</v>
      </c>
      <c r="AS162" s="416">
        <f t="shared" si="181"/>
        <v>-2450.25</v>
      </c>
      <c r="AT162" s="416">
        <f t="shared" si="181"/>
        <v>-2450.25</v>
      </c>
      <c r="AU162" s="416">
        <f t="shared" si="181"/>
        <v>-2450.25</v>
      </c>
      <c r="AV162" s="416">
        <f t="shared" si="181"/>
        <v>-2450.25</v>
      </c>
      <c r="AW162" s="416">
        <f t="shared" si="181"/>
        <v>-2450.25</v>
      </c>
      <c r="AX162" s="416">
        <f t="shared" si="181"/>
        <v>-2450.25</v>
      </c>
      <c r="AY162" s="416">
        <f t="shared" si="181"/>
        <v>-2450.25</v>
      </c>
      <c r="AZ162" s="416">
        <f t="shared" si="181"/>
        <v>-2450.25</v>
      </c>
      <c r="BA162" s="416">
        <f t="shared" si="181"/>
        <v>-2450.25</v>
      </c>
      <c r="BB162" s="416">
        <f t="shared" si="181"/>
        <v>-2450.25</v>
      </c>
      <c r="BC162" s="416">
        <f t="shared" si="181"/>
        <v>-2450.25</v>
      </c>
      <c r="BD162" s="416">
        <f t="shared" si="181"/>
        <v>-2450.25</v>
      </c>
      <c r="BE162" s="416">
        <f t="shared" si="181"/>
        <v>-2450.25</v>
      </c>
      <c r="BF162" s="416">
        <f t="shared" si="181"/>
        <v>-2450.25</v>
      </c>
      <c r="BG162" s="416">
        <f t="shared" si="181"/>
        <v>-2450.25</v>
      </c>
      <c r="BH162" s="416">
        <f t="shared" si="181"/>
        <v>-2450.25</v>
      </c>
      <c r="BI162" s="416">
        <f t="shared" si="181"/>
        <v>-2450.25</v>
      </c>
      <c r="BJ162" s="416">
        <f t="shared" si="181"/>
        <v>-2450.25</v>
      </c>
      <c r="BK162" s="416">
        <f t="shared" si="181"/>
        <v>-2450.25</v>
      </c>
      <c r="BL162" s="416">
        <f t="shared" si="181"/>
        <v>-2450.25</v>
      </c>
      <c r="BM162" s="416">
        <f t="shared" si="181"/>
        <v>0</v>
      </c>
      <c r="BN162" s="416">
        <f t="shared" si="181"/>
        <v>0</v>
      </c>
      <c r="BO162" s="416">
        <f t="shared" si="181"/>
        <v>0</v>
      </c>
      <c r="BP162" s="416">
        <f t="shared" si="181"/>
        <v>0</v>
      </c>
      <c r="BQ162" s="416">
        <f t="shared" si="181"/>
        <v>0</v>
      </c>
      <c r="BR162" s="416">
        <f t="shared" si="179"/>
        <v>0</v>
      </c>
      <c r="BS162" s="416">
        <f t="shared" si="179"/>
        <v>0</v>
      </c>
      <c r="BT162" s="416">
        <f t="shared" si="179"/>
        <v>0</v>
      </c>
      <c r="BU162" s="416">
        <f t="shared" si="179"/>
        <v>0</v>
      </c>
      <c r="BV162" s="416">
        <f t="shared" si="179"/>
        <v>0</v>
      </c>
      <c r="BW162" s="416">
        <f t="shared" si="179"/>
        <v>0</v>
      </c>
      <c r="BX162" s="416">
        <f t="shared" si="179"/>
        <v>0</v>
      </c>
      <c r="BY162" s="416">
        <f t="shared" si="179"/>
        <v>0</v>
      </c>
      <c r="BZ162" s="416">
        <f t="shared" si="179"/>
        <v>0</v>
      </c>
      <c r="CA162" s="416">
        <f t="shared" si="179"/>
        <v>0</v>
      </c>
      <c r="CB162" s="416">
        <f t="shared" si="179"/>
        <v>0</v>
      </c>
      <c r="CC162" s="416">
        <f t="shared" si="179"/>
        <v>0</v>
      </c>
      <c r="CD162" s="416">
        <f t="shared" si="179"/>
        <v>0</v>
      </c>
      <c r="CE162" s="416">
        <f t="shared" si="179"/>
        <v>0</v>
      </c>
      <c r="CF162" s="416">
        <f t="shared" si="179"/>
        <v>0</v>
      </c>
      <c r="CG162" s="416">
        <f t="shared" si="180"/>
        <v>0</v>
      </c>
      <c r="CH162" s="416">
        <f t="shared" si="180"/>
        <v>0</v>
      </c>
      <c r="CI162" s="416">
        <f t="shared" si="180"/>
        <v>0</v>
      </c>
      <c r="CJ162" s="416">
        <f t="shared" si="180"/>
        <v>0</v>
      </c>
      <c r="CK162" s="416">
        <f t="shared" si="180"/>
        <v>0</v>
      </c>
      <c r="CL162" s="416">
        <f t="shared" si="180"/>
        <v>0</v>
      </c>
      <c r="CM162" s="416">
        <f t="shared" si="180"/>
        <v>0</v>
      </c>
      <c r="CN162" s="416">
        <f t="shared" si="180"/>
        <v>0</v>
      </c>
      <c r="CO162" s="416">
        <f t="shared" si="180"/>
        <v>0</v>
      </c>
      <c r="CP162" s="416">
        <f t="shared" si="180"/>
        <v>0</v>
      </c>
      <c r="CQ162" s="416">
        <f t="shared" si="180"/>
        <v>0</v>
      </c>
      <c r="CR162" s="416">
        <f t="shared" si="180"/>
        <v>0</v>
      </c>
      <c r="CS162" s="416">
        <f t="shared" si="180"/>
        <v>0</v>
      </c>
      <c r="CT162" s="416">
        <f t="shared" si="180"/>
        <v>0</v>
      </c>
      <c r="CU162" s="416">
        <f t="shared" si="180"/>
        <v>0</v>
      </c>
      <c r="CV162" s="416">
        <f t="shared" si="180"/>
        <v>0</v>
      </c>
      <c r="CW162" s="416">
        <f t="shared" si="180"/>
        <v>0</v>
      </c>
      <c r="CX162" s="416">
        <f t="shared" si="180"/>
        <v>0</v>
      </c>
      <c r="CY162" s="416">
        <f t="shared" si="180"/>
        <v>0</v>
      </c>
      <c r="CZ162" s="416">
        <f t="shared" si="180"/>
        <v>0</v>
      </c>
      <c r="DA162" s="416">
        <f t="shared" si="180"/>
        <v>0</v>
      </c>
      <c r="DB162" s="416">
        <f t="shared" si="180"/>
        <v>0</v>
      </c>
      <c r="DC162" s="416">
        <f t="shared" si="180"/>
        <v>0</v>
      </c>
      <c r="DD162" s="416">
        <f t="shared" si="180"/>
        <v>0</v>
      </c>
      <c r="DE162" s="416">
        <f t="shared" si="180"/>
        <v>0</v>
      </c>
      <c r="DF162" s="416">
        <f t="shared" si="180"/>
        <v>0</v>
      </c>
      <c r="DG162" s="416">
        <f t="shared" si="180"/>
        <v>0</v>
      </c>
      <c r="DH162" s="416">
        <f t="shared" si="180"/>
        <v>0</v>
      </c>
      <c r="DI162" s="416">
        <f t="shared" si="180"/>
        <v>0</v>
      </c>
      <c r="DJ162" s="416">
        <f t="shared" si="180"/>
        <v>0</v>
      </c>
      <c r="DK162" s="416">
        <f t="shared" si="180"/>
        <v>0</v>
      </c>
      <c r="DL162" s="416">
        <f t="shared" si="180"/>
        <v>0</v>
      </c>
      <c r="DM162" s="416">
        <f t="shared" si="180"/>
        <v>0</v>
      </c>
      <c r="DN162" s="416">
        <f t="shared" si="180"/>
        <v>0</v>
      </c>
      <c r="DO162" s="416">
        <f t="shared" si="180"/>
        <v>0</v>
      </c>
      <c r="DP162" s="416">
        <f t="shared" si="180"/>
        <v>0</v>
      </c>
      <c r="DQ162" s="416">
        <f t="shared" si="180"/>
        <v>0</v>
      </c>
      <c r="DR162" s="416">
        <f t="shared" si="180"/>
        <v>0</v>
      </c>
      <c r="DS162" s="416">
        <f t="shared" si="180"/>
        <v>0</v>
      </c>
      <c r="DT162" s="416">
        <f t="shared" si="180"/>
        <v>0</v>
      </c>
      <c r="DU162" s="416">
        <f t="shared" si="180"/>
        <v>0</v>
      </c>
    </row>
    <row r="163" spans="1:125" ht="11.25" customHeight="1">
      <c r="A163" s="383" t="s">
        <v>245</v>
      </c>
      <c r="B163" s="389" t="s">
        <v>638</v>
      </c>
      <c r="D163" s="397">
        <f t="shared" si="171"/>
        <v>-56739.340891669774</v>
      </c>
      <c r="E163" s="416">
        <f t="shared" si="178"/>
        <v>-7832.18</v>
      </c>
      <c r="F163" s="416">
        <f t="shared" si="181"/>
        <v>-7832.18</v>
      </c>
      <c r="G163" s="416">
        <f t="shared" si="181"/>
        <v>-7832.18</v>
      </c>
      <c r="H163" s="416">
        <f t="shared" si="181"/>
        <v>-7832.18</v>
      </c>
      <c r="I163" s="416">
        <f t="shared" si="181"/>
        <v>-7832.18</v>
      </c>
      <c r="J163" s="416">
        <f t="shared" si="181"/>
        <v>-1958.0450000000001</v>
      </c>
      <c r="K163" s="416">
        <f t="shared" si="181"/>
        <v>-1958.0450000000001</v>
      </c>
      <c r="L163" s="416">
        <f t="shared" si="181"/>
        <v>-1958.0450000000001</v>
      </c>
      <c r="M163" s="416">
        <f t="shared" si="181"/>
        <v>-1958.0450000000001</v>
      </c>
      <c r="N163" s="416">
        <f t="shared" si="181"/>
        <v>-1958.0450000000001</v>
      </c>
      <c r="O163" s="416">
        <f t="shared" si="181"/>
        <v>-1958.0450000000001</v>
      </c>
      <c r="P163" s="416">
        <f t="shared" si="181"/>
        <v>-1958.0450000000001</v>
      </c>
      <c r="Q163" s="416">
        <f t="shared" si="181"/>
        <v>-1958.0450000000001</v>
      </c>
      <c r="R163" s="416">
        <f t="shared" si="181"/>
        <v>-1958.0450000000001</v>
      </c>
      <c r="S163" s="416">
        <f t="shared" si="181"/>
        <v>-1958.0450000000001</v>
      </c>
      <c r="T163" s="416">
        <f t="shared" si="181"/>
        <v>-1958.0450000000001</v>
      </c>
      <c r="U163" s="416">
        <f t="shared" si="181"/>
        <v>-1958.0450000000001</v>
      </c>
      <c r="V163" s="416">
        <f t="shared" si="181"/>
        <v>-1958.0450000000001</v>
      </c>
      <c r="W163" s="416">
        <f t="shared" si="181"/>
        <v>-1958.0450000000001</v>
      </c>
      <c r="X163" s="416">
        <f t="shared" si="181"/>
        <v>-1958.0450000000001</v>
      </c>
      <c r="Y163" s="416">
        <f t="shared" si="181"/>
        <v>-1958.0450000000001</v>
      </c>
      <c r="Z163" s="416">
        <f t="shared" si="181"/>
        <v>-1958.0450000000001</v>
      </c>
      <c r="AA163" s="416">
        <f t="shared" si="181"/>
        <v>-1958.0450000000001</v>
      </c>
      <c r="AB163" s="416">
        <f t="shared" si="181"/>
        <v>-1958.0450000000001</v>
      </c>
      <c r="AC163" s="416">
        <f t="shared" si="181"/>
        <v>-1958.0450000000001</v>
      </c>
      <c r="AD163" s="416">
        <f t="shared" si="181"/>
        <v>0</v>
      </c>
      <c r="AE163" s="416">
        <f t="shared" si="181"/>
        <v>0</v>
      </c>
      <c r="AF163" s="416">
        <f t="shared" si="181"/>
        <v>0</v>
      </c>
      <c r="AG163" s="416">
        <f t="shared" si="181"/>
        <v>0</v>
      </c>
      <c r="AH163" s="416">
        <f t="shared" si="181"/>
        <v>0</v>
      </c>
      <c r="AI163" s="416">
        <f t="shared" si="181"/>
        <v>0</v>
      </c>
      <c r="AJ163" s="416">
        <f t="shared" si="181"/>
        <v>0</v>
      </c>
      <c r="AK163" s="416">
        <f t="shared" si="181"/>
        <v>0</v>
      </c>
      <c r="AL163" s="416">
        <f t="shared" si="181"/>
        <v>0</v>
      </c>
      <c r="AM163" s="416">
        <f t="shared" si="181"/>
        <v>0</v>
      </c>
      <c r="AN163" s="416">
        <f t="shared" si="181"/>
        <v>0</v>
      </c>
      <c r="AO163" s="416">
        <f t="shared" si="181"/>
        <v>0</v>
      </c>
      <c r="AP163" s="416">
        <f t="shared" si="181"/>
        <v>0</v>
      </c>
      <c r="AQ163" s="416">
        <f t="shared" si="181"/>
        <v>0</v>
      </c>
      <c r="AR163" s="416">
        <f t="shared" si="181"/>
        <v>0</v>
      </c>
      <c r="AS163" s="416">
        <f t="shared" si="181"/>
        <v>0</v>
      </c>
      <c r="AT163" s="416">
        <f t="shared" si="181"/>
        <v>0</v>
      </c>
      <c r="AU163" s="416">
        <f t="shared" si="181"/>
        <v>0</v>
      </c>
      <c r="AV163" s="416">
        <f t="shared" si="181"/>
        <v>0</v>
      </c>
      <c r="AW163" s="416">
        <f t="shared" si="181"/>
        <v>0</v>
      </c>
      <c r="AX163" s="416">
        <f t="shared" si="181"/>
        <v>0</v>
      </c>
      <c r="AY163" s="416">
        <f t="shared" si="181"/>
        <v>0</v>
      </c>
      <c r="AZ163" s="416">
        <f t="shared" si="181"/>
        <v>0</v>
      </c>
      <c r="BA163" s="416">
        <f t="shared" si="181"/>
        <v>0</v>
      </c>
      <c r="BB163" s="416">
        <f t="shared" si="181"/>
        <v>0</v>
      </c>
      <c r="BC163" s="416">
        <f t="shared" si="181"/>
        <v>0</v>
      </c>
      <c r="BD163" s="416">
        <f t="shared" si="181"/>
        <v>0</v>
      </c>
      <c r="BE163" s="416">
        <f t="shared" si="181"/>
        <v>0</v>
      </c>
      <c r="BF163" s="416">
        <f t="shared" si="181"/>
        <v>0</v>
      </c>
      <c r="BG163" s="416">
        <f t="shared" si="181"/>
        <v>0</v>
      </c>
      <c r="BH163" s="416">
        <f t="shared" si="181"/>
        <v>0</v>
      </c>
      <c r="BI163" s="416">
        <f t="shared" si="181"/>
        <v>0</v>
      </c>
      <c r="BJ163" s="416">
        <f t="shared" si="181"/>
        <v>0</v>
      </c>
      <c r="BK163" s="416">
        <f t="shared" si="181"/>
        <v>0</v>
      </c>
      <c r="BL163" s="416">
        <f t="shared" si="181"/>
        <v>0</v>
      </c>
      <c r="BM163" s="416">
        <f t="shared" si="181"/>
        <v>0</v>
      </c>
      <c r="BN163" s="416">
        <f t="shared" si="181"/>
        <v>0</v>
      </c>
      <c r="BO163" s="416">
        <f t="shared" si="181"/>
        <v>0</v>
      </c>
      <c r="BP163" s="416">
        <f t="shared" si="181"/>
        <v>0</v>
      </c>
      <c r="BQ163" s="416">
        <f t="shared" si="181"/>
        <v>0</v>
      </c>
      <c r="BR163" s="416">
        <f t="shared" si="179"/>
        <v>0</v>
      </c>
      <c r="BS163" s="416">
        <f t="shared" si="179"/>
        <v>0</v>
      </c>
      <c r="BT163" s="416">
        <f t="shared" si="179"/>
        <v>0</v>
      </c>
      <c r="BU163" s="416">
        <f t="shared" si="179"/>
        <v>0</v>
      </c>
      <c r="BV163" s="416">
        <f t="shared" si="179"/>
        <v>0</v>
      </c>
      <c r="BW163" s="416">
        <f t="shared" si="179"/>
        <v>0</v>
      </c>
      <c r="BX163" s="416">
        <f t="shared" si="179"/>
        <v>0</v>
      </c>
      <c r="BY163" s="416">
        <f t="shared" si="179"/>
        <v>0</v>
      </c>
      <c r="BZ163" s="416">
        <f t="shared" si="179"/>
        <v>0</v>
      </c>
      <c r="CA163" s="416">
        <f t="shared" si="179"/>
        <v>0</v>
      </c>
      <c r="CB163" s="416">
        <f t="shared" si="179"/>
        <v>0</v>
      </c>
      <c r="CC163" s="416">
        <f t="shared" si="179"/>
        <v>0</v>
      </c>
      <c r="CD163" s="416">
        <f t="shared" si="179"/>
        <v>0</v>
      </c>
      <c r="CE163" s="416">
        <f t="shared" si="179"/>
        <v>0</v>
      </c>
      <c r="CF163" s="416">
        <f t="shared" si="179"/>
        <v>0</v>
      </c>
      <c r="CG163" s="416">
        <f t="shared" si="180"/>
        <v>0</v>
      </c>
      <c r="CH163" s="416">
        <f t="shared" si="180"/>
        <v>0</v>
      </c>
      <c r="CI163" s="416">
        <f t="shared" si="180"/>
        <v>0</v>
      </c>
      <c r="CJ163" s="416">
        <f t="shared" si="180"/>
        <v>0</v>
      </c>
      <c r="CK163" s="416">
        <f t="shared" si="180"/>
        <v>0</v>
      </c>
      <c r="CL163" s="416">
        <f t="shared" si="180"/>
        <v>0</v>
      </c>
      <c r="CM163" s="416">
        <f t="shared" si="180"/>
        <v>0</v>
      </c>
      <c r="CN163" s="416">
        <f t="shared" si="180"/>
        <v>0</v>
      </c>
      <c r="CO163" s="416">
        <f t="shared" si="180"/>
        <v>0</v>
      </c>
      <c r="CP163" s="416">
        <f t="shared" si="180"/>
        <v>0</v>
      </c>
      <c r="CQ163" s="416">
        <f t="shared" si="180"/>
        <v>0</v>
      </c>
      <c r="CR163" s="416">
        <f t="shared" si="180"/>
        <v>0</v>
      </c>
      <c r="CS163" s="416">
        <f t="shared" si="180"/>
        <v>0</v>
      </c>
      <c r="CT163" s="416">
        <f t="shared" si="180"/>
        <v>0</v>
      </c>
      <c r="CU163" s="416">
        <f t="shared" si="180"/>
        <v>0</v>
      </c>
      <c r="CV163" s="416">
        <f t="shared" si="180"/>
        <v>0</v>
      </c>
      <c r="CW163" s="416">
        <f t="shared" si="180"/>
        <v>0</v>
      </c>
      <c r="CX163" s="416">
        <f t="shared" si="180"/>
        <v>0</v>
      </c>
      <c r="CY163" s="416">
        <f t="shared" si="180"/>
        <v>0</v>
      </c>
      <c r="CZ163" s="416">
        <f t="shared" si="180"/>
        <v>0</v>
      </c>
      <c r="DA163" s="416">
        <f t="shared" si="180"/>
        <v>0</v>
      </c>
      <c r="DB163" s="416">
        <f t="shared" si="180"/>
        <v>0</v>
      </c>
      <c r="DC163" s="416">
        <f t="shared" si="180"/>
        <v>0</v>
      </c>
      <c r="DD163" s="416">
        <f t="shared" si="180"/>
        <v>0</v>
      </c>
      <c r="DE163" s="416">
        <f t="shared" si="180"/>
        <v>0</v>
      </c>
      <c r="DF163" s="416">
        <f t="shared" si="180"/>
        <v>0</v>
      </c>
      <c r="DG163" s="416">
        <f t="shared" si="180"/>
        <v>0</v>
      </c>
      <c r="DH163" s="416">
        <f t="shared" si="180"/>
        <v>0</v>
      </c>
      <c r="DI163" s="416">
        <f t="shared" si="180"/>
        <v>0</v>
      </c>
      <c r="DJ163" s="416">
        <f t="shared" si="180"/>
        <v>0</v>
      </c>
      <c r="DK163" s="416">
        <f t="shared" si="180"/>
        <v>0</v>
      </c>
      <c r="DL163" s="416">
        <f t="shared" si="180"/>
        <v>0</v>
      </c>
      <c r="DM163" s="416">
        <f t="shared" si="180"/>
        <v>0</v>
      </c>
      <c r="DN163" s="416">
        <f t="shared" si="180"/>
        <v>0</v>
      </c>
      <c r="DO163" s="416">
        <f t="shared" si="180"/>
        <v>0</v>
      </c>
      <c r="DP163" s="416">
        <f t="shared" si="180"/>
        <v>0</v>
      </c>
      <c r="DQ163" s="416">
        <f t="shared" si="180"/>
        <v>0</v>
      </c>
      <c r="DR163" s="416">
        <f t="shared" si="180"/>
        <v>0</v>
      </c>
      <c r="DS163" s="416">
        <f t="shared" si="180"/>
        <v>0</v>
      </c>
      <c r="DT163" s="416">
        <f t="shared" si="180"/>
        <v>0</v>
      </c>
      <c r="DU163" s="416">
        <f t="shared" si="180"/>
        <v>0</v>
      </c>
    </row>
    <row r="164" spans="1:125" ht="11.25" customHeight="1">
      <c r="A164" s="383" t="s">
        <v>220</v>
      </c>
      <c r="B164" s="389" t="s">
        <v>638</v>
      </c>
      <c r="D164" s="397">
        <f t="shared" si="171"/>
        <v>0</v>
      </c>
      <c r="E164" s="416">
        <f t="shared" si="178"/>
        <v>0</v>
      </c>
      <c r="F164" s="416">
        <f t="shared" si="181"/>
        <v>0</v>
      </c>
      <c r="G164" s="416">
        <f t="shared" si="181"/>
        <v>0</v>
      </c>
      <c r="H164" s="416">
        <f t="shared" si="181"/>
        <v>0</v>
      </c>
      <c r="I164" s="416">
        <f t="shared" si="181"/>
        <v>0</v>
      </c>
      <c r="J164" s="416">
        <f t="shared" si="181"/>
        <v>0</v>
      </c>
      <c r="K164" s="416">
        <f t="shared" si="181"/>
        <v>0</v>
      </c>
      <c r="L164" s="416">
        <f t="shared" si="181"/>
        <v>0</v>
      </c>
      <c r="M164" s="416">
        <f t="shared" si="181"/>
        <v>0</v>
      </c>
      <c r="N164" s="416">
        <f t="shared" si="181"/>
        <v>0</v>
      </c>
      <c r="O164" s="416">
        <f t="shared" si="181"/>
        <v>0</v>
      </c>
      <c r="P164" s="416">
        <f t="shared" si="181"/>
        <v>0</v>
      </c>
      <c r="Q164" s="416">
        <f t="shared" si="181"/>
        <v>0</v>
      </c>
      <c r="R164" s="416">
        <f t="shared" si="181"/>
        <v>0</v>
      </c>
      <c r="S164" s="416">
        <f t="shared" si="181"/>
        <v>0</v>
      </c>
      <c r="T164" s="416">
        <f t="shared" si="181"/>
        <v>0</v>
      </c>
      <c r="U164" s="416">
        <f t="shared" si="181"/>
        <v>0</v>
      </c>
      <c r="V164" s="416">
        <f t="shared" si="181"/>
        <v>0</v>
      </c>
      <c r="W164" s="416">
        <f t="shared" si="181"/>
        <v>0</v>
      </c>
      <c r="X164" s="416">
        <f t="shared" si="181"/>
        <v>0</v>
      </c>
      <c r="Y164" s="416">
        <f t="shared" si="181"/>
        <v>0</v>
      </c>
      <c r="Z164" s="416">
        <f t="shared" si="181"/>
        <v>0</v>
      </c>
      <c r="AA164" s="416">
        <f t="shared" si="181"/>
        <v>0</v>
      </c>
      <c r="AB164" s="416">
        <f t="shared" si="181"/>
        <v>0</v>
      </c>
      <c r="AC164" s="416">
        <f t="shared" si="181"/>
        <v>0</v>
      </c>
      <c r="AD164" s="416">
        <f t="shared" si="181"/>
        <v>0</v>
      </c>
      <c r="AE164" s="416">
        <f t="shared" si="181"/>
        <v>0</v>
      </c>
      <c r="AF164" s="416">
        <f t="shared" si="181"/>
        <v>0</v>
      </c>
      <c r="AG164" s="416">
        <f t="shared" si="181"/>
        <v>0</v>
      </c>
      <c r="AH164" s="416">
        <f t="shared" si="181"/>
        <v>0</v>
      </c>
      <c r="AI164" s="416">
        <f t="shared" si="181"/>
        <v>0</v>
      </c>
      <c r="AJ164" s="416">
        <f t="shared" si="181"/>
        <v>0</v>
      </c>
      <c r="AK164" s="416">
        <f t="shared" si="181"/>
        <v>0</v>
      </c>
      <c r="AL164" s="416">
        <f t="shared" si="181"/>
        <v>0</v>
      </c>
      <c r="AM164" s="416">
        <f t="shared" si="181"/>
        <v>0</v>
      </c>
      <c r="AN164" s="416">
        <f t="shared" si="181"/>
        <v>0</v>
      </c>
      <c r="AO164" s="416">
        <f t="shared" si="181"/>
        <v>0</v>
      </c>
      <c r="AP164" s="416">
        <f t="shared" si="181"/>
        <v>0</v>
      </c>
      <c r="AQ164" s="416">
        <f t="shared" si="181"/>
        <v>0</v>
      </c>
      <c r="AR164" s="416">
        <f t="shared" si="181"/>
        <v>0</v>
      </c>
      <c r="AS164" s="416">
        <f t="shared" si="181"/>
        <v>0</v>
      </c>
      <c r="AT164" s="416">
        <f t="shared" si="181"/>
        <v>0</v>
      </c>
      <c r="AU164" s="416">
        <f t="shared" si="181"/>
        <v>0</v>
      </c>
      <c r="AV164" s="416">
        <f t="shared" si="181"/>
        <v>0</v>
      </c>
      <c r="AW164" s="416">
        <f t="shared" si="181"/>
        <v>0</v>
      </c>
      <c r="AX164" s="416">
        <f t="shared" si="181"/>
        <v>0</v>
      </c>
      <c r="AY164" s="416">
        <f t="shared" si="181"/>
        <v>0</v>
      </c>
      <c r="AZ164" s="416">
        <f t="shared" si="181"/>
        <v>0</v>
      </c>
      <c r="BA164" s="416">
        <f t="shared" si="181"/>
        <v>0</v>
      </c>
      <c r="BB164" s="416">
        <f t="shared" si="181"/>
        <v>0</v>
      </c>
      <c r="BC164" s="416">
        <f t="shared" si="181"/>
        <v>0</v>
      </c>
      <c r="BD164" s="416">
        <f t="shared" si="181"/>
        <v>0</v>
      </c>
      <c r="BE164" s="416">
        <f t="shared" si="181"/>
        <v>0</v>
      </c>
      <c r="BF164" s="416">
        <f t="shared" si="181"/>
        <v>0</v>
      </c>
      <c r="BG164" s="416">
        <f t="shared" si="181"/>
        <v>0</v>
      </c>
      <c r="BH164" s="416">
        <f t="shared" si="181"/>
        <v>0</v>
      </c>
      <c r="BI164" s="416">
        <f t="shared" si="181"/>
        <v>0</v>
      </c>
      <c r="BJ164" s="416">
        <f t="shared" si="181"/>
        <v>0</v>
      </c>
      <c r="BK164" s="416">
        <f t="shared" si="181"/>
        <v>0</v>
      </c>
      <c r="BL164" s="416">
        <f t="shared" si="181"/>
        <v>0</v>
      </c>
      <c r="BM164" s="416">
        <f t="shared" si="181"/>
        <v>0</v>
      </c>
      <c r="BN164" s="416">
        <f t="shared" si="181"/>
        <v>0</v>
      </c>
      <c r="BO164" s="416">
        <f t="shared" si="181"/>
        <v>0</v>
      </c>
      <c r="BP164" s="416">
        <f t="shared" si="181"/>
        <v>0</v>
      </c>
      <c r="BQ164" s="416">
        <f t="shared" ref="BQ164:DU166" si="182">BQ130-BQ98</f>
        <v>0</v>
      </c>
      <c r="BR164" s="416">
        <f t="shared" si="182"/>
        <v>0</v>
      </c>
      <c r="BS164" s="416">
        <f t="shared" si="182"/>
        <v>0</v>
      </c>
      <c r="BT164" s="416">
        <f t="shared" si="182"/>
        <v>0</v>
      </c>
      <c r="BU164" s="416">
        <f t="shared" si="182"/>
        <v>0</v>
      </c>
      <c r="BV164" s="416">
        <f t="shared" si="182"/>
        <v>0</v>
      </c>
      <c r="BW164" s="416">
        <f t="shared" si="182"/>
        <v>0</v>
      </c>
      <c r="BX164" s="416">
        <f t="shared" si="182"/>
        <v>0</v>
      </c>
      <c r="BY164" s="416">
        <f t="shared" si="182"/>
        <v>0</v>
      </c>
      <c r="BZ164" s="416">
        <f t="shared" si="182"/>
        <v>0</v>
      </c>
      <c r="CA164" s="416">
        <f t="shared" si="182"/>
        <v>0</v>
      </c>
      <c r="CB164" s="416">
        <f t="shared" si="182"/>
        <v>0</v>
      </c>
      <c r="CC164" s="416">
        <f t="shared" si="182"/>
        <v>0</v>
      </c>
      <c r="CD164" s="416">
        <f t="shared" si="182"/>
        <v>0</v>
      </c>
      <c r="CE164" s="416">
        <f t="shared" si="182"/>
        <v>0</v>
      </c>
      <c r="CF164" s="416">
        <f t="shared" si="182"/>
        <v>0</v>
      </c>
      <c r="CG164" s="416">
        <f t="shared" si="182"/>
        <v>0</v>
      </c>
      <c r="CH164" s="416">
        <f t="shared" si="182"/>
        <v>0</v>
      </c>
      <c r="CI164" s="416">
        <f t="shared" si="182"/>
        <v>0</v>
      </c>
      <c r="CJ164" s="416">
        <f t="shared" si="182"/>
        <v>0</v>
      </c>
      <c r="CK164" s="416">
        <f t="shared" si="182"/>
        <v>0</v>
      </c>
      <c r="CL164" s="416">
        <f t="shared" si="182"/>
        <v>0</v>
      </c>
      <c r="CM164" s="416">
        <f t="shared" si="182"/>
        <v>0</v>
      </c>
      <c r="CN164" s="416">
        <f t="shared" si="182"/>
        <v>0</v>
      </c>
      <c r="CO164" s="416">
        <f t="shared" si="182"/>
        <v>0</v>
      </c>
      <c r="CP164" s="416">
        <f t="shared" si="182"/>
        <v>0</v>
      </c>
      <c r="CQ164" s="416">
        <f t="shared" si="182"/>
        <v>0</v>
      </c>
      <c r="CR164" s="416">
        <f t="shared" si="182"/>
        <v>0</v>
      </c>
      <c r="CS164" s="416">
        <f t="shared" si="182"/>
        <v>0</v>
      </c>
      <c r="CT164" s="416">
        <f t="shared" si="182"/>
        <v>0</v>
      </c>
      <c r="CU164" s="416">
        <f t="shared" si="182"/>
        <v>0</v>
      </c>
      <c r="CV164" s="416">
        <f t="shared" si="182"/>
        <v>0</v>
      </c>
      <c r="CW164" s="416">
        <f t="shared" si="182"/>
        <v>0</v>
      </c>
      <c r="CX164" s="416">
        <f t="shared" si="182"/>
        <v>0</v>
      </c>
      <c r="CY164" s="416">
        <f t="shared" si="182"/>
        <v>0</v>
      </c>
      <c r="CZ164" s="416">
        <f t="shared" si="182"/>
        <v>0</v>
      </c>
      <c r="DA164" s="416">
        <f t="shared" si="182"/>
        <v>0</v>
      </c>
      <c r="DB164" s="416">
        <f t="shared" si="182"/>
        <v>0</v>
      </c>
      <c r="DC164" s="416">
        <f t="shared" si="182"/>
        <v>0</v>
      </c>
      <c r="DD164" s="416">
        <f t="shared" si="182"/>
        <v>0</v>
      </c>
      <c r="DE164" s="416">
        <f t="shared" si="182"/>
        <v>0</v>
      </c>
      <c r="DF164" s="416">
        <f t="shared" si="182"/>
        <v>0</v>
      </c>
      <c r="DG164" s="416">
        <f t="shared" si="182"/>
        <v>0</v>
      </c>
      <c r="DH164" s="416">
        <f t="shared" si="182"/>
        <v>0</v>
      </c>
      <c r="DI164" s="416">
        <f t="shared" si="182"/>
        <v>0</v>
      </c>
      <c r="DJ164" s="416">
        <f t="shared" si="182"/>
        <v>0</v>
      </c>
      <c r="DK164" s="416">
        <f t="shared" si="182"/>
        <v>0</v>
      </c>
      <c r="DL164" s="416">
        <f t="shared" si="182"/>
        <v>0</v>
      </c>
      <c r="DM164" s="416">
        <f t="shared" si="182"/>
        <v>0</v>
      </c>
      <c r="DN164" s="416">
        <f t="shared" si="182"/>
        <v>0</v>
      </c>
      <c r="DO164" s="416">
        <f t="shared" si="182"/>
        <v>0</v>
      </c>
      <c r="DP164" s="416">
        <f t="shared" si="182"/>
        <v>0</v>
      </c>
      <c r="DQ164" s="416">
        <f t="shared" si="182"/>
        <v>0</v>
      </c>
      <c r="DR164" s="416">
        <f t="shared" si="182"/>
        <v>0</v>
      </c>
      <c r="DS164" s="416">
        <f t="shared" si="182"/>
        <v>0</v>
      </c>
      <c r="DT164" s="416">
        <f t="shared" si="182"/>
        <v>0</v>
      </c>
      <c r="DU164" s="416">
        <f t="shared" si="182"/>
        <v>0</v>
      </c>
    </row>
    <row r="165" spans="1:125" ht="11.25" customHeight="1">
      <c r="A165" s="383" t="s">
        <v>643</v>
      </c>
      <c r="B165" s="389" t="s">
        <v>638</v>
      </c>
      <c r="D165" s="397">
        <f t="shared" si="171"/>
        <v>0</v>
      </c>
      <c r="E165" s="416">
        <f t="shared" si="178"/>
        <v>0</v>
      </c>
      <c r="F165" s="416">
        <f t="shared" ref="F165:BQ166" si="183">F131-F99</f>
        <v>0</v>
      </c>
      <c r="G165" s="416">
        <f t="shared" si="183"/>
        <v>0</v>
      </c>
      <c r="H165" s="416">
        <f t="shared" si="183"/>
        <v>0</v>
      </c>
      <c r="I165" s="416">
        <f t="shared" si="183"/>
        <v>0</v>
      </c>
      <c r="J165" s="416">
        <f t="shared" si="183"/>
        <v>0</v>
      </c>
      <c r="K165" s="416">
        <f t="shared" si="183"/>
        <v>0</v>
      </c>
      <c r="L165" s="416">
        <f t="shared" si="183"/>
        <v>0</v>
      </c>
      <c r="M165" s="416">
        <f t="shared" si="183"/>
        <v>0</v>
      </c>
      <c r="N165" s="416">
        <f t="shared" si="183"/>
        <v>0</v>
      </c>
      <c r="O165" s="416">
        <f t="shared" si="183"/>
        <v>0</v>
      </c>
      <c r="P165" s="416">
        <f t="shared" si="183"/>
        <v>0</v>
      </c>
      <c r="Q165" s="416">
        <f t="shared" si="183"/>
        <v>0</v>
      </c>
      <c r="R165" s="416">
        <f t="shared" si="183"/>
        <v>0</v>
      </c>
      <c r="S165" s="416">
        <f t="shared" si="183"/>
        <v>0</v>
      </c>
      <c r="T165" s="416">
        <f t="shared" si="183"/>
        <v>0</v>
      </c>
      <c r="U165" s="416">
        <f t="shared" si="183"/>
        <v>0</v>
      </c>
      <c r="V165" s="416">
        <f t="shared" si="183"/>
        <v>0</v>
      </c>
      <c r="W165" s="416">
        <f t="shared" si="183"/>
        <v>0</v>
      </c>
      <c r="X165" s="416">
        <f t="shared" si="183"/>
        <v>0</v>
      </c>
      <c r="Y165" s="416">
        <f t="shared" si="183"/>
        <v>0</v>
      </c>
      <c r="Z165" s="416">
        <f t="shared" si="183"/>
        <v>0</v>
      </c>
      <c r="AA165" s="416">
        <f t="shared" si="183"/>
        <v>0</v>
      </c>
      <c r="AB165" s="416">
        <f t="shared" si="183"/>
        <v>0</v>
      </c>
      <c r="AC165" s="416">
        <f t="shared" si="183"/>
        <v>0</v>
      </c>
      <c r="AD165" s="416">
        <f t="shared" si="183"/>
        <v>0</v>
      </c>
      <c r="AE165" s="416">
        <f t="shared" si="183"/>
        <v>0</v>
      </c>
      <c r="AF165" s="416">
        <f t="shared" si="183"/>
        <v>0</v>
      </c>
      <c r="AG165" s="416">
        <f t="shared" si="183"/>
        <v>0</v>
      </c>
      <c r="AH165" s="416">
        <f t="shared" si="183"/>
        <v>0</v>
      </c>
      <c r="AI165" s="416">
        <f t="shared" si="183"/>
        <v>0</v>
      </c>
      <c r="AJ165" s="416">
        <f t="shared" si="183"/>
        <v>0</v>
      </c>
      <c r="AK165" s="416">
        <f t="shared" si="183"/>
        <v>0</v>
      </c>
      <c r="AL165" s="416">
        <f t="shared" si="183"/>
        <v>0</v>
      </c>
      <c r="AM165" s="416">
        <f t="shared" si="183"/>
        <v>0</v>
      </c>
      <c r="AN165" s="416">
        <f t="shared" si="183"/>
        <v>0</v>
      </c>
      <c r="AO165" s="416">
        <f t="shared" si="183"/>
        <v>0</v>
      </c>
      <c r="AP165" s="416">
        <f t="shared" si="183"/>
        <v>0</v>
      </c>
      <c r="AQ165" s="416">
        <f t="shared" si="183"/>
        <v>0</v>
      </c>
      <c r="AR165" s="416">
        <f t="shared" si="183"/>
        <v>0</v>
      </c>
      <c r="AS165" s="416">
        <f t="shared" si="183"/>
        <v>0</v>
      </c>
      <c r="AT165" s="416">
        <f t="shared" si="183"/>
        <v>0</v>
      </c>
      <c r="AU165" s="416">
        <f t="shared" si="183"/>
        <v>0</v>
      </c>
      <c r="AV165" s="416">
        <f t="shared" si="183"/>
        <v>0</v>
      </c>
      <c r="AW165" s="416">
        <f t="shared" si="183"/>
        <v>0</v>
      </c>
      <c r="AX165" s="416">
        <f t="shared" si="183"/>
        <v>0</v>
      </c>
      <c r="AY165" s="416">
        <f t="shared" si="183"/>
        <v>0</v>
      </c>
      <c r="AZ165" s="416">
        <f t="shared" si="183"/>
        <v>0</v>
      </c>
      <c r="BA165" s="416">
        <f t="shared" si="183"/>
        <v>0</v>
      </c>
      <c r="BB165" s="416">
        <f t="shared" si="183"/>
        <v>0</v>
      </c>
      <c r="BC165" s="416">
        <f t="shared" si="183"/>
        <v>0</v>
      </c>
      <c r="BD165" s="416">
        <f t="shared" si="183"/>
        <v>0</v>
      </c>
      <c r="BE165" s="416">
        <f t="shared" si="183"/>
        <v>0</v>
      </c>
      <c r="BF165" s="416">
        <f t="shared" si="183"/>
        <v>0</v>
      </c>
      <c r="BG165" s="416">
        <f t="shared" si="183"/>
        <v>0</v>
      </c>
      <c r="BH165" s="416">
        <f t="shared" si="183"/>
        <v>0</v>
      </c>
      <c r="BI165" s="416">
        <f t="shared" si="183"/>
        <v>0</v>
      </c>
      <c r="BJ165" s="416">
        <f t="shared" si="183"/>
        <v>0</v>
      </c>
      <c r="BK165" s="416">
        <f t="shared" si="183"/>
        <v>0</v>
      </c>
      <c r="BL165" s="416">
        <f t="shared" si="183"/>
        <v>0</v>
      </c>
      <c r="BM165" s="416">
        <f t="shared" si="183"/>
        <v>0</v>
      </c>
      <c r="BN165" s="416">
        <f t="shared" si="183"/>
        <v>0</v>
      </c>
      <c r="BO165" s="416">
        <f t="shared" si="183"/>
        <v>0</v>
      </c>
      <c r="BP165" s="416">
        <f t="shared" si="183"/>
        <v>0</v>
      </c>
      <c r="BQ165" s="416">
        <f t="shared" si="183"/>
        <v>0</v>
      </c>
      <c r="BR165" s="416">
        <f t="shared" si="182"/>
        <v>0</v>
      </c>
      <c r="BS165" s="416">
        <f t="shared" si="182"/>
        <v>0</v>
      </c>
      <c r="BT165" s="416">
        <f t="shared" si="182"/>
        <v>0</v>
      </c>
      <c r="BU165" s="416">
        <f t="shared" si="182"/>
        <v>0</v>
      </c>
      <c r="BV165" s="416">
        <f t="shared" si="182"/>
        <v>0</v>
      </c>
      <c r="BW165" s="416">
        <f t="shared" si="182"/>
        <v>0</v>
      </c>
      <c r="BX165" s="416">
        <f t="shared" si="182"/>
        <v>0</v>
      </c>
      <c r="BY165" s="416">
        <f t="shared" si="182"/>
        <v>0</v>
      </c>
      <c r="BZ165" s="416">
        <f t="shared" si="182"/>
        <v>0</v>
      </c>
      <c r="CA165" s="416">
        <f t="shared" si="182"/>
        <v>0</v>
      </c>
      <c r="CB165" s="416">
        <f t="shared" si="182"/>
        <v>0</v>
      </c>
      <c r="CC165" s="416">
        <f t="shared" si="182"/>
        <v>0</v>
      </c>
      <c r="CD165" s="416">
        <f t="shared" si="182"/>
        <v>0</v>
      </c>
      <c r="CE165" s="416">
        <f t="shared" si="182"/>
        <v>0</v>
      </c>
      <c r="CF165" s="416">
        <f t="shared" si="182"/>
        <v>0</v>
      </c>
      <c r="CG165" s="416">
        <f t="shared" si="182"/>
        <v>0</v>
      </c>
      <c r="CH165" s="416">
        <f t="shared" si="182"/>
        <v>0</v>
      </c>
      <c r="CI165" s="416">
        <f t="shared" si="182"/>
        <v>0</v>
      </c>
      <c r="CJ165" s="416">
        <f t="shared" si="182"/>
        <v>0</v>
      </c>
      <c r="CK165" s="416">
        <f t="shared" si="182"/>
        <v>0</v>
      </c>
      <c r="CL165" s="416">
        <f t="shared" si="182"/>
        <v>0</v>
      </c>
      <c r="CM165" s="416">
        <f t="shared" si="182"/>
        <v>0</v>
      </c>
      <c r="CN165" s="416">
        <f t="shared" si="182"/>
        <v>0</v>
      </c>
      <c r="CO165" s="416">
        <f t="shared" si="182"/>
        <v>0</v>
      </c>
      <c r="CP165" s="416">
        <f t="shared" si="182"/>
        <v>0</v>
      </c>
      <c r="CQ165" s="416">
        <f t="shared" si="182"/>
        <v>0</v>
      </c>
      <c r="CR165" s="416">
        <f t="shared" si="182"/>
        <v>0</v>
      </c>
      <c r="CS165" s="416">
        <f t="shared" si="182"/>
        <v>0</v>
      </c>
      <c r="CT165" s="416">
        <f t="shared" si="182"/>
        <v>0</v>
      </c>
      <c r="CU165" s="416">
        <f t="shared" si="182"/>
        <v>0</v>
      </c>
      <c r="CV165" s="416">
        <f t="shared" si="182"/>
        <v>0</v>
      </c>
      <c r="CW165" s="416">
        <f t="shared" si="182"/>
        <v>0</v>
      </c>
      <c r="CX165" s="416">
        <f t="shared" si="182"/>
        <v>0</v>
      </c>
      <c r="CY165" s="416">
        <f t="shared" si="182"/>
        <v>0</v>
      </c>
      <c r="CZ165" s="416">
        <f t="shared" si="182"/>
        <v>0</v>
      </c>
      <c r="DA165" s="416">
        <f t="shared" si="182"/>
        <v>0</v>
      </c>
      <c r="DB165" s="416">
        <f t="shared" si="182"/>
        <v>0</v>
      </c>
      <c r="DC165" s="416">
        <f t="shared" si="182"/>
        <v>0</v>
      </c>
      <c r="DD165" s="416">
        <f t="shared" si="182"/>
        <v>0</v>
      </c>
      <c r="DE165" s="416">
        <f t="shared" si="182"/>
        <v>0</v>
      </c>
      <c r="DF165" s="416">
        <f t="shared" si="182"/>
        <v>0</v>
      </c>
      <c r="DG165" s="416">
        <f t="shared" si="182"/>
        <v>0</v>
      </c>
      <c r="DH165" s="416">
        <f t="shared" si="182"/>
        <v>0</v>
      </c>
      <c r="DI165" s="416">
        <f t="shared" si="182"/>
        <v>0</v>
      </c>
      <c r="DJ165" s="416">
        <f t="shared" si="182"/>
        <v>0</v>
      </c>
      <c r="DK165" s="416">
        <f t="shared" si="182"/>
        <v>0</v>
      </c>
      <c r="DL165" s="416">
        <f t="shared" si="182"/>
        <v>0</v>
      </c>
      <c r="DM165" s="416">
        <f t="shared" si="182"/>
        <v>0</v>
      </c>
      <c r="DN165" s="416">
        <f t="shared" si="182"/>
        <v>0</v>
      </c>
      <c r="DO165" s="416">
        <f t="shared" si="182"/>
        <v>0</v>
      </c>
      <c r="DP165" s="416">
        <f t="shared" si="182"/>
        <v>0</v>
      </c>
      <c r="DQ165" s="416">
        <f t="shared" si="182"/>
        <v>0</v>
      </c>
      <c r="DR165" s="416">
        <f t="shared" si="182"/>
        <v>0</v>
      </c>
      <c r="DS165" s="416">
        <f t="shared" si="182"/>
        <v>0</v>
      </c>
      <c r="DT165" s="416">
        <f t="shared" si="182"/>
        <v>0</v>
      </c>
      <c r="DU165" s="416">
        <f t="shared" si="182"/>
        <v>0</v>
      </c>
    </row>
    <row r="166" spans="1:125" ht="11.25" customHeight="1">
      <c r="A166" s="383" t="s">
        <v>644</v>
      </c>
      <c r="B166" s="389" t="s">
        <v>638</v>
      </c>
      <c r="D166" s="397">
        <f t="shared" si="171"/>
        <v>0</v>
      </c>
      <c r="E166" s="416">
        <f t="shared" si="178"/>
        <v>0</v>
      </c>
      <c r="F166" s="416">
        <f t="shared" si="183"/>
        <v>0</v>
      </c>
      <c r="G166" s="416">
        <f t="shared" si="183"/>
        <v>0</v>
      </c>
      <c r="H166" s="416">
        <f t="shared" si="183"/>
        <v>0</v>
      </c>
      <c r="I166" s="416">
        <f t="shared" si="183"/>
        <v>0</v>
      </c>
      <c r="J166" s="416">
        <f t="shared" si="183"/>
        <v>0</v>
      </c>
      <c r="K166" s="416">
        <f t="shared" si="183"/>
        <v>0</v>
      </c>
      <c r="L166" s="416">
        <f t="shared" si="183"/>
        <v>0</v>
      </c>
      <c r="M166" s="416">
        <f t="shared" si="183"/>
        <v>0</v>
      </c>
      <c r="N166" s="416">
        <f t="shared" si="183"/>
        <v>0</v>
      </c>
      <c r="O166" s="416">
        <f t="shared" si="183"/>
        <v>0</v>
      </c>
      <c r="P166" s="416">
        <f t="shared" si="183"/>
        <v>0</v>
      </c>
      <c r="Q166" s="416">
        <f t="shared" si="183"/>
        <v>0</v>
      </c>
      <c r="R166" s="416">
        <f t="shared" si="183"/>
        <v>0</v>
      </c>
      <c r="S166" s="416">
        <f t="shared" si="183"/>
        <v>0</v>
      </c>
      <c r="T166" s="416">
        <f t="shared" si="183"/>
        <v>0</v>
      </c>
      <c r="U166" s="416">
        <f t="shared" si="183"/>
        <v>0</v>
      </c>
      <c r="V166" s="416">
        <f t="shared" si="183"/>
        <v>0</v>
      </c>
      <c r="W166" s="416">
        <f t="shared" si="183"/>
        <v>0</v>
      </c>
      <c r="X166" s="416">
        <f t="shared" si="183"/>
        <v>0</v>
      </c>
      <c r="Y166" s="416">
        <f t="shared" si="183"/>
        <v>0</v>
      </c>
      <c r="Z166" s="416">
        <f t="shared" si="183"/>
        <v>0</v>
      </c>
      <c r="AA166" s="416">
        <f t="shared" si="183"/>
        <v>0</v>
      </c>
      <c r="AB166" s="416">
        <f t="shared" si="183"/>
        <v>0</v>
      </c>
      <c r="AC166" s="416">
        <f t="shared" si="183"/>
        <v>0</v>
      </c>
      <c r="AD166" s="416">
        <f t="shared" si="183"/>
        <v>0</v>
      </c>
      <c r="AE166" s="416">
        <f t="shared" si="183"/>
        <v>0</v>
      </c>
      <c r="AF166" s="416">
        <f t="shared" si="183"/>
        <v>0</v>
      </c>
      <c r="AG166" s="416">
        <f t="shared" si="183"/>
        <v>0</v>
      </c>
      <c r="AH166" s="416">
        <f t="shared" si="183"/>
        <v>0</v>
      </c>
      <c r="AI166" s="416">
        <f t="shared" si="183"/>
        <v>0</v>
      </c>
      <c r="AJ166" s="416">
        <f t="shared" si="183"/>
        <v>0</v>
      </c>
      <c r="AK166" s="416">
        <f t="shared" si="183"/>
        <v>0</v>
      </c>
      <c r="AL166" s="416">
        <f t="shared" si="183"/>
        <v>0</v>
      </c>
      <c r="AM166" s="416">
        <f t="shared" si="183"/>
        <v>0</v>
      </c>
      <c r="AN166" s="416">
        <f t="shared" si="183"/>
        <v>0</v>
      </c>
      <c r="AO166" s="416">
        <f t="shared" si="183"/>
        <v>0</v>
      </c>
      <c r="AP166" s="416">
        <f t="shared" si="183"/>
        <v>0</v>
      </c>
      <c r="AQ166" s="416">
        <f t="shared" si="183"/>
        <v>0</v>
      </c>
      <c r="AR166" s="416">
        <f t="shared" si="183"/>
        <v>0</v>
      </c>
      <c r="AS166" s="416">
        <f t="shared" si="183"/>
        <v>0</v>
      </c>
      <c r="AT166" s="416">
        <f t="shared" si="183"/>
        <v>0</v>
      </c>
      <c r="AU166" s="416">
        <f t="shared" si="183"/>
        <v>0</v>
      </c>
      <c r="AV166" s="416">
        <f t="shared" si="183"/>
        <v>0</v>
      </c>
      <c r="AW166" s="416">
        <f t="shared" si="183"/>
        <v>0</v>
      </c>
      <c r="AX166" s="416">
        <f t="shared" si="183"/>
        <v>0</v>
      </c>
      <c r="AY166" s="416">
        <f t="shared" si="183"/>
        <v>0</v>
      </c>
      <c r="AZ166" s="416">
        <f t="shared" si="183"/>
        <v>0</v>
      </c>
      <c r="BA166" s="416">
        <f t="shared" si="183"/>
        <v>0</v>
      </c>
      <c r="BB166" s="416">
        <f t="shared" si="183"/>
        <v>0</v>
      </c>
      <c r="BC166" s="416">
        <f t="shared" si="183"/>
        <v>0</v>
      </c>
      <c r="BD166" s="416">
        <f t="shared" si="183"/>
        <v>0</v>
      </c>
      <c r="BE166" s="416">
        <f t="shared" si="183"/>
        <v>0</v>
      </c>
      <c r="BF166" s="416">
        <f t="shared" si="183"/>
        <v>0</v>
      </c>
      <c r="BG166" s="416">
        <f t="shared" si="183"/>
        <v>0</v>
      </c>
      <c r="BH166" s="416">
        <f t="shared" si="183"/>
        <v>0</v>
      </c>
      <c r="BI166" s="416">
        <f t="shared" si="183"/>
        <v>0</v>
      </c>
      <c r="BJ166" s="416">
        <f t="shared" si="183"/>
        <v>0</v>
      </c>
      <c r="BK166" s="416">
        <f t="shared" si="183"/>
        <v>0</v>
      </c>
      <c r="BL166" s="416">
        <f t="shared" si="183"/>
        <v>0</v>
      </c>
      <c r="BM166" s="416">
        <f t="shared" si="183"/>
        <v>0</v>
      </c>
      <c r="BN166" s="416">
        <f t="shared" si="183"/>
        <v>0</v>
      </c>
      <c r="BO166" s="416">
        <f t="shared" si="183"/>
        <v>0</v>
      </c>
      <c r="BP166" s="416">
        <f t="shared" si="183"/>
        <v>0</v>
      </c>
      <c r="BQ166" s="416">
        <f t="shared" si="183"/>
        <v>0</v>
      </c>
      <c r="BR166" s="416">
        <f t="shared" si="182"/>
        <v>0</v>
      </c>
      <c r="BS166" s="416">
        <f t="shared" si="182"/>
        <v>0</v>
      </c>
      <c r="BT166" s="416">
        <f t="shared" si="182"/>
        <v>0</v>
      </c>
      <c r="BU166" s="416">
        <f t="shared" si="182"/>
        <v>0</v>
      </c>
      <c r="BV166" s="416">
        <f t="shared" si="182"/>
        <v>0</v>
      </c>
      <c r="BW166" s="416">
        <f t="shared" si="182"/>
        <v>0</v>
      </c>
      <c r="BX166" s="416">
        <f t="shared" si="182"/>
        <v>0</v>
      </c>
      <c r="BY166" s="416">
        <f t="shared" si="182"/>
        <v>0</v>
      </c>
      <c r="BZ166" s="416">
        <f t="shared" si="182"/>
        <v>0</v>
      </c>
      <c r="CA166" s="416">
        <f t="shared" si="182"/>
        <v>0</v>
      </c>
      <c r="CB166" s="416">
        <f t="shared" si="182"/>
        <v>0</v>
      </c>
      <c r="CC166" s="416">
        <f t="shared" si="182"/>
        <v>0</v>
      </c>
      <c r="CD166" s="416">
        <f t="shared" si="182"/>
        <v>0</v>
      </c>
      <c r="CE166" s="416">
        <f t="shared" si="182"/>
        <v>0</v>
      </c>
      <c r="CF166" s="416">
        <f t="shared" si="182"/>
        <v>0</v>
      </c>
      <c r="CG166" s="416">
        <f t="shared" si="182"/>
        <v>0</v>
      </c>
      <c r="CH166" s="416">
        <f t="shared" si="182"/>
        <v>0</v>
      </c>
      <c r="CI166" s="416">
        <f t="shared" si="182"/>
        <v>0</v>
      </c>
      <c r="CJ166" s="416">
        <f t="shared" si="182"/>
        <v>0</v>
      </c>
      <c r="CK166" s="416">
        <f t="shared" si="182"/>
        <v>0</v>
      </c>
      <c r="CL166" s="416">
        <f t="shared" si="182"/>
        <v>0</v>
      </c>
      <c r="CM166" s="416">
        <f t="shared" si="182"/>
        <v>0</v>
      </c>
      <c r="CN166" s="416">
        <f t="shared" si="182"/>
        <v>0</v>
      </c>
      <c r="CO166" s="416">
        <f t="shared" si="182"/>
        <v>0</v>
      </c>
      <c r="CP166" s="416">
        <f t="shared" si="182"/>
        <v>0</v>
      </c>
      <c r="CQ166" s="416">
        <f t="shared" si="182"/>
        <v>0</v>
      </c>
      <c r="CR166" s="416">
        <f t="shared" si="182"/>
        <v>0</v>
      </c>
      <c r="CS166" s="416">
        <f t="shared" si="182"/>
        <v>0</v>
      </c>
      <c r="CT166" s="416">
        <f t="shared" si="182"/>
        <v>0</v>
      </c>
      <c r="CU166" s="416">
        <f t="shared" si="182"/>
        <v>0</v>
      </c>
      <c r="CV166" s="416">
        <f t="shared" si="182"/>
        <v>0</v>
      </c>
      <c r="CW166" s="416">
        <f t="shared" si="182"/>
        <v>0</v>
      </c>
      <c r="CX166" s="416">
        <f t="shared" si="182"/>
        <v>0</v>
      </c>
      <c r="CY166" s="416">
        <f t="shared" si="182"/>
        <v>0</v>
      </c>
      <c r="CZ166" s="416">
        <f t="shared" si="182"/>
        <v>0</v>
      </c>
      <c r="DA166" s="416">
        <f t="shared" si="182"/>
        <v>0</v>
      </c>
      <c r="DB166" s="416">
        <f t="shared" si="182"/>
        <v>0</v>
      </c>
      <c r="DC166" s="416">
        <f t="shared" si="182"/>
        <v>0</v>
      </c>
      <c r="DD166" s="416">
        <f t="shared" si="182"/>
        <v>0</v>
      </c>
      <c r="DE166" s="416">
        <f t="shared" si="182"/>
        <v>0</v>
      </c>
      <c r="DF166" s="416">
        <f t="shared" si="182"/>
        <v>0</v>
      </c>
      <c r="DG166" s="416">
        <f t="shared" si="182"/>
        <v>0</v>
      </c>
      <c r="DH166" s="416">
        <f t="shared" si="182"/>
        <v>0</v>
      </c>
      <c r="DI166" s="416">
        <f t="shared" si="182"/>
        <v>0</v>
      </c>
      <c r="DJ166" s="416">
        <f t="shared" si="182"/>
        <v>0</v>
      </c>
      <c r="DK166" s="416">
        <f t="shared" si="182"/>
        <v>0</v>
      </c>
      <c r="DL166" s="416">
        <f t="shared" si="182"/>
        <v>0</v>
      </c>
      <c r="DM166" s="416">
        <f t="shared" si="182"/>
        <v>0</v>
      </c>
      <c r="DN166" s="416">
        <f t="shared" si="182"/>
        <v>0</v>
      </c>
      <c r="DO166" s="416">
        <f t="shared" si="182"/>
        <v>0</v>
      </c>
      <c r="DP166" s="416">
        <f t="shared" si="182"/>
        <v>0</v>
      </c>
      <c r="DQ166" s="416">
        <f t="shared" si="182"/>
        <v>0</v>
      </c>
      <c r="DR166" s="416">
        <f t="shared" si="182"/>
        <v>0</v>
      </c>
      <c r="DS166" s="416">
        <f t="shared" si="182"/>
        <v>0</v>
      </c>
      <c r="DT166" s="416">
        <f t="shared" si="182"/>
        <v>0</v>
      </c>
      <c r="DU166" s="416">
        <f t="shared" si="182"/>
        <v>0</v>
      </c>
    </row>
    <row r="167" spans="1:125" ht="11.25" customHeight="1">
      <c r="A167" s="385" t="s">
        <v>637</v>
      </c>
      <c r="B167" s="385" t="s">
        <v>638</v>
      </c>
      <c r="C167" s="275"/>
      <c r="D167" s="446">
        <f t="shared" si="171"/>
        <v>2240554.0249629067</v>
      </c>
      <c r="E167" s="448">
        <f t="shared" ref="E167:BP167" si="184">SUM(E160:E166)</f>
        <v>-10282.43</v>
      </c>
      <c r="F167" s="448">
        <f t="shared" si="184"/>
        <v>-10282.43</v>
      </c>
      <c r="G167" s="448">
        <f t="shared" si="184"/>
        <v>-10282.43</v>
      </c>
      <c r="H167" s="448">
        <f t="shared" si="184"/>
        <v>-10282.43</v>
      </c>
      <c r="I167" s="448">
        <f t="shared" si="184"/>
        <v>-10282.43</v>
      </c>
      <c r="J167" s="448">
        <f t="shared" si="184"/>
        <v>-4408.2950000000001</v>
      </c>
      <c r="K167" s="448">
        <f t="shared" si="184"/>
        <v>139323.72089999999</v>
      </c>
      <c r="L167" s="448">
        <f t="shared" si="184"/>
        <v>139323.72089999999</v>
      </c>
      <c r="M167" s="448">
        <f t="shared" si="184"/>
        <v>139323.72089999999</v>
      </c>
      <c r="N167" s="448">
        <f t="shared" si="184"/>
        <v>139323.72089999999</v>
      </c>
      <c r="O167" s="448">
        <f t="shared" si="184"/>
        <v>139323.72089999999</v>
      </c>
      <c r="P167" s="448">
        <f t="shared" si="184"/>
        <v>139323.72089999999</v>
      </c>
      <c r="Q167" s="448">
        <f t="shared" si="184"/>
        <v>139323.72089999999</v>
      </c>
      <c r="R167" s="448">
        <f t="shared" si="184"/>
        <v>139323.72089999999</v>
      </c>
      <c r="S167" s="448">
        <f t="shared" si="184"/>
        <v>139323.72089999999</v>
      </c>
      <c r="T167" s="448">
        <f t="shared" si="184"/>
        <v>139323.72089999999</v>
      </c>
      <c r="U167" s="448">
        <f t="shared" si="184"/>
        <v>139323.72089999999</v>
      </c>
      <c r="V167" s="448">
        <f t="shared" si="184"/>
        <v>139323.72089999999</v>
      </c>
      <c r="W167" s="448">
        <f t="shared" si="184"/>
        <v>139323.72089999999</v>
      </c>
      <c r="X167" s="448">
        <f t="shared" si="184"/>
        <v>140361.61049999998</v>
      </c>
      <c r="Y167" s="448">
        <f t="shared" si="184"/>
        <v>140361.61049999998</v>
      </c>
      <c r="Z167" s="448">
        <f t="shared" si="184"/>
        <v>140361.61049999998</v>
      </c>
      <c r="AA167" s="448">
        <f t="shared" si="184"/>
        <v>140361.61049999998</v>
      </c>
      <c r="AB167" s="448">
        <f t="shared" si="184"/>
        <v>140361.61049999998</v>
      </c>
      <c r="AC167" s="448">
        <f t="shared" si="184"/>
        <v>140361.61049999998</v>
      </c>
      <c r="AD167" s="448">
        <f t="shared" si="184"/>
        <v>120127.06062499998</v>
      </c>
      <c r="AE167" s="448">
        <f t="shared" si="184"/>
        <v>120127.06062499998</v>
      </c>
      <c r="AF167" s="448">
        <f t="shared" si="184"/>
        <v>120127.06062499998</v>
      </c>
      <c r="AG167" s="448">
        <f t="shared" si="184"/>
        <v>120127.06062499998</v>
      </c>
      <c r="AH167" s="448">
        <f t="shared" si="184"/>
        <v>120127.06062499998</v>
      </c>
      <c r="AI167" s="448">
        <f t="shared" si="184"/>
        <v>120127.06062499998</v>
      </c>
      <c r="AJ167" s="448">
        <f t="shared" si="184"/>
        <v>120127.06062499998</v>
      </c>
      <c r="AK167" s="448">
        <f t="shared" si="184"/>
        <v>120127.06062499998</v>
      </c>
      <c r="AL167" s="448">
        <f t="shared" si="184"/>
        <v>120127.06062499998</v>
      </c>
      <c r="AM167" s="448">
        <f t="shared" si="184"/>
        <v>120127.06062499998</v>
      </c>
      <c r="AN167" s="448">
        <f t="shared" si="184"/>
        <v>120127.06062499998</v>
      </c>
      <c r="AO167" s="448">
        <f t="shared" si="184"/>
        <v>120127.06062499998</v>
      </c>
      <c r="AP167" s="448">
        <f t="shared" si="184"/>
        <v>120127.06062499998</v>
      </c>
      <c r="AQ167" s="448">
        <f t="shared" si="184"/>
        <v>120127.06062499998</v>
      </c>
      <c r="AR167" s="448">
        <f t="shared" si="184"/>
        <v>120127.06062499998</v>
      </c>
      <c r="AS167" s="448">
        <f t="shared" si="184"/>
        <v>120127.06062499998</v>
      </c>
      <c r="AT167" s="448">
        <f t="shared" si="184"/>
        <v>120127.06062499998</v>
      </c>
      <c r="AU167" s="448">
        <f t="shared" si="184"/>
        <v>120127.06062499998</v>
      </c>
      <c r="AV167" s="448">
        <f t="shared" si="184"/>
        <v>120127.06062499998</v>
      </c>
      <c r="AW167" s="448">
        <f t="shared" si="184"/>
        <v>120127.06062499998</v>
      </c>
      <c r="AX167" s="448">
        <f t="shared" si="184"/>
        <v>120127.06062499998</v>
      </c>
      <c r="AY167" s="448">
        <f t="shared" si="184"/>
        <v>120127.06062499998</v>
      </c>
      <c r="AZ167" s="448">
        <f t="shared" si="184"/>
        <v>120127.06062499998</v>
      </c>
      <c r="BA167" s="448">
        <f t="shared" si="184"/>
        <v>120127.06062499998</v>
      </c>
      <c r="BB167" s="448">
        <f t="shared" si="184"/>
        <v>120127.06062499998</v>
      </c>
      <c r="BC167" s="448">
        <f t="shared" si="184"/>
        <v>120127.06062499998</v>
      </c>
      <c r="BD167" s="448">
        <f t="shared" si="184"/>
        <v>120127.06062499998</v>
      </c>
      <c r="BE167" s="448">
        <f t="shared" si="184"/>
        <v>120127.06062499998</v>
      </c>
      <c r="BF167" s="448">
        <f t="shared" si="184"/>
        <v>120127.06062499998</v>
      </c>
      <c r="BG167" s="448">
        <f t="shared" si="184"/>
        <v>120127.06062499998</v>
      </c>
      <c r="BH167" s="448">
        <f t="shared" si="184"/>
        <v>120127.06062499998</v>
      </c>
      <c r="BI167" s="448">
        <f t="shared" si="184"/>
        <v>120127.06062499998</v>
      </c>
      <c r="BJ167" s="448">
        <f t="shared" si="184"/>
        <v>120127.06062499998</v>
      </c>
      <c r="BK167" s="448">
        <f t="shared" si="184"/>
        <v>120127.06062499998</v>
      </c>
      <c r="BL167" s="448">
        <f t="shared" si="184"/>
        <v>120127.06062499998</v>
      </c>
      <c r="BM167" s="448">
        <f t="shared" si="184"/>
        <v>0</v>
      </c>
      <c r="BN167" s="448">
        <f t="shared" si="184"/>
        <v>0</v>
      </c>
      <c r="BO167" s="448">
        <f t="shared" si="184"/>
        <v>0</v>
      </c>
      <c r="BP167" s="448">
        <f t="shared" si="184"/>
        <v>0</v>
      </c>
      <c r="BQ167" s="448">
        <f t="shared" ref="BQ167:DU167" si="185">SUM(BQ160:BQ166)</f>
        <v>0</v>
      </c>
      <c r="BR167" s="448">
        <f t="shared" si="185"/>
        <v>0</v>
      </c>
      <c r="BS167" s="448">
        <f t="shared" si="185"/>
        <v>0</v>
      </c>
      <c r="BT167" s="448">
        <f t="shared" si="185"/>
        <v>0</v>
      </c>
      <c r="BU167" s="448">
        <f t="shared" si="185"/>
        <v>0</v>
      </c>
      <c r="BV167" s="448">
        <f t="shared" si="185"/>
        <v>0</v>
      </c>
      <c r="BW167" s="448">
        <f t="shared" si="185"/>
        <v>0</v>
      </c>
      <c r="BX167" s="448">
        <f t="shared" si="185"/>
        <v>0</v>
      </c>
      <c r="BY167" s="448">
        <f t="shared" si="185"/>
        <v>0</v>
      </c>
      <c r="BZ167" s="448">
        <f t="shared" si="185"/>
        <v>0</v>
      </c>
      <c r="CA167" s="448">
        <f t="shared" si="185"/>
        <v>0</v>
      </c>
      <c r="CB167" s="448">
        <f t="shared" si="185"/>
        <v>0</v>
      </c>
      <c r="CC167" s="448">
        <f t="shared" si="185"/>
        <v>0</v>
      </c>
      <c r="CD167" s="448">
        <f t="shared" si="185"/>
        <v>0</v>
      </c>
      <c r="CE167" s="448">
        <f t="shared" si="185"/>
        <v>0</v>
      </c>
      <c r="CF167" s="448">
        <f t="shared" si="185"/>
        <v>0</v>
      </c>
      <c r="CG167" s="448">
        <f t="shared" si="185"/>
        <v>0</v>
      </c>
      <c r="CH167" s="448">
        <f t="shared" si="185"/>
        <v>0</v>
      </c>
      <c r="CI167" s="448">
        <f t="shared" si="185"/>
        <v>0</v>
      </c>
      <c r="CJ167" s="448">
        <f t="shared" si="185"/>
        <v>0</v>
      </c>
      <c r="CK167" s="448">
        <f t="shared" si="185"/>
        <v>0</v>
      </c>
      <c r="CL167" s="448">
        <f t="shared" si="185"/>
        <v>0</v>
      </c>
      <c r="CM167" s="448">
        <f t="shared" si="185"/>
        <v>0</v>
      </c>
      <c r="CN167" s="448">
        <f t="shared" si="185"/>
        <v>0</v>
      </c>
      <c r="CO167" s="448">
        <f t="shared" si="185"/>
        <v>0</v>
      </c>
      <c r="CP167" s="448">
        <f t="shared" si="185"/>
        <v>0</v>
      </c>
      <c r="CQ167" s="448">
        <f t="shared" si="185"/>
        <v>0</v>
      </c>
      <c r="CR167" s="448">
        <f t="shared" si="185"/>
        <v>0</v>
      </c>
      <c r="CS167" s="448">
        <f t="shared" si="185"/>
        <v>0</v>
      </c>
      <c r="CT167" s="448">
        <f t="shared" si="185"/>
        <v>0</v>
      </c>
      <c r="CU167" s="448">
        <f t="shared" si="185"/>
        <v>0</v>
      </c>
      <c r="CV167" s="448">
        <f t="shared" si="185"/>
        <v>0</v>
      </c>
      <c r="CW167" s="448">
        <f t="shared" si="185"/>
        <v>0</v>
      </c>
      <c r="CX167" s="448">
        <f t="shared" si="185"/>
        <v>0</v>
      </c>
      <c r="CY167" s="448">
        <f t="shared" si="185"/>
        <v>0</v>
      </c>
      <c r="CZ167" s="448">
        <f t="shared" si="185"/>
        <v>0</v>
      </c>
      <c r="DA167" s="448">
        <f t="shared" si="185"/>
        <v>0</v>
      </c>
      <c r="DB167" s="448">
        <f t="shared" si="185"/>
        <v>0</v>
      </c>
      <c r="DC167" s="448">
        <f t="shared" si="185"/>
        <v>0</v>
      </c>
      <c r="DD167" s="448">
        <f t="shared" si="185"/>
        <v>0</v>
      </c>
      <c r="DE167" s="448">
        <f t="shared" si="185"/>
        <v>0</v>
      </c>
      <c r="DF167" s="448">
        <f t="shared" si="185"/>
        <v>0</v>
      </c>
      <c r="DG167" s="448">
        <f t="shared" si="185"/>
        <v>0</v>
      </c>
      <c r="DH167" s="448">
        <f t="shared" si="185"/>
        <v>0</v>
      </c>
      <c r="DI167" s="448">
        <f t="shared" si="185"/>
        <v>0</v>
      </c>
      <c r="DJ167" s="448">
        <f t="shared" si="185"/>
        <v>0</v>
      </c>
      <c r="DK167" s="448">
        <f t="shared" si="185"/>
        <v>0</v>
      </c>
      <c r="DL167" s="448">
        <f t="shared" si="185"/>
        <v>0</v>
      </c>
      <c r="DM167" s="448">
        <f t="shared" si="185"/>
        <v>0</v>
      </c>
      <c r="DN167" s="448">
        <f t="shared" si="185"/>
        <v>0</v>
      </c>
      <c r="DO167" s="448">
        <f t="shared" si="185"/>
        <v>0</v>
      </c>
      <c r="DP167" s="448">
        <f t="shared" si="185"/>
        <v>0</v>
      </c>
      <c r="DQ167" s="448">
        <f t="shared" si="185"/>
        <v>0</v>
      </c>
      <c r="DR167" s="448">
        <f t="shared" si="185"/>
        <v>0</v>
      </c>
      <c r="DS167" s="448">
        <f t="shared" si="185"/>
        <v>0</v>
      </c>
      <c r="DT167" s="448">
        <f t="shared" si="185"/>
        <v>0</v>
      </c>
      <c r="DU167" s="448">
        <f t="shared" si="185"/>
        <v>0</v>
      </c>
    </row>
    <row r="168" spans="1:125" ht="11.25" customHeight="1">
      <c r="A168" s="385" t="s">
        <v>634</v>
      </c>
      <c r="B168" s="385" t="s">
        <v>638</v>
      </c>
      <c r="C168" s="275"/>
      <c r="D168" s="446">
        <f>NPV($C$7,E168:DU168)</f>
        <v>2598684.5897504026</v>
      </c>
      <c r="E168" s="448">
        <f t="shared" ref="E168:BP168" si="186">SUM(E159,E167)</f>
        <v>-10282.43</v>
      </c>
      <c r="F168" s="448">
        <f t="shared" si="186"/>
        <v>-10282.43</v>
      </c>
      <c r="G168" s="448">
        <f t="shared" si="186"/>
        <v>-10282.43</v>
      </c>
      <c r="H168" s="448">
        <f t="shared" si="186"/>
        <v>-10282.43</v>
      </c>
      <c r="I168" s="448">
        <f t="shared" si="186"/>
        <v>-10282.43</v>
      </c>
      <c r="J168" s="448">
        <f t="shared" si="186"/>
        <v>-4408.2950000000001</v>
      </c>
      <c r="K168" s="448">
        <f t="shared" si="186"/>
        <v>139323.72089999999</v>
      </c>
      <c r="L168" s="448">
        <f t="shared" si="186"/>
        <v>139323.72089999999</v>
      </c>
      <c r="M168" s="448">
        <f t="shared" si="186"/>
        <v>139323.72089999999</v>
      </c>
      <c r="N168" s="448">
        <f t="shared" si="186"/>
        <v>139323.72089999999</v>
      </c>
      <c r="O168" s="448">
        <f t="shared" si="186"/>
        <v>139323.72089999999</v>
      </c>
      <c r="P168" s="448">
        <f t="shared" si="186"/>
        <v>139323.72089999999</v>
      </c>
      <c r="Q168" s="448">
        <f t="shared" si="186"/>
        <v>139323.72089999999</v>
      </c>
      <c r="R168" s="448">
        <f t="shared" si="186"/>
        <v>139323.72089999999</v>
      </c>
      <c r="S168" s="448">
        <f t="shared" si="186"/>
        <v>139323.72089999999</v>
      </c>
      <c r="T168" s="448">
        <f t="shared" si="186"/>
        <v>139323.72089999999</v>
      </c>
      <c r="U168" s="448">
        <f t="shared" si="186"/>
        <v>139323.72089999999</v>
      </c>
      <c r="V168" s="448">
        <f t="shared" si="186"/>
        <v>139323.72089999999</v>
      </c>
      <c r="W168" s="448">
        <f t="shared" si="186"/>
        <v>139323.72089999999</v>
      </c>
      <c r="X168" s="448">
        <f t="shared" si="186"/>
        <v>140361.61049999998</v>
      </c>
      <c r="Y168" s="448">
        <f t="shared" si="186"/>
        <v>140361.61049999998</v>
      </c>
      <c r="Z168" s="448">
        <f t="shared" si="186"/>
        <v>140361.61049999998</v>
      </c>
      <c r="AA168" s="448">
        <f t="shared" si="186"/>
        <v>140361.61049999998</v>
      </c>
      <c r="AB168" s="448">
        <f t="shared" si="186"/>
        <v>140361.61049999998</v>
      </c>
      <c r="AC168" s="448">
        <f t="shared" si="186"/>
        <v>140361.61049999998</v>
      </c>
      <c r="AD168" s="448">
        <f t="shared" si="186"/>
        <v>120127.06062499998</v>
      </c>
      <c r="AE168" s="448">
        <f t="shared" si="186"/>
        <v>120127.06062499998</v>
      </c>
      <c r="AF168" s="448">
        <f t="shared" si="186"/>
        <v>120127.06062499998</v>
      </c>
      <c r="AG168" s="448">
        <f t="shared" si="186"/>
        <v>120127.06062499998</v>
      </c>
      <c r="AH168" s="448">
        <f t="shared" si="186"/>
        <v>120127.06062499998</v>
      </c>
      <c r="AI168" s="448">
        <f t="shared" si="186"/>
        <v>120127.06062499998</v>
      </c>
      <c r="AJ168" s="448">
        <f t="shared" si="186"/>
        <v>120127.06062499998</v>
      </c>
      <c r="AK168" s="448">
        <f t="shared" si="186"/>
        <v>120127.06062499998</v>
      </c>
      <c r="AL168" s="448">
        <f t="shared" si="186"/>
        <v>120127.06062499998</v>
      </c>
      <c r="AM168" s="448">
        <f t="shared" si="186"/>
        <v>120127.06062499998</v>
      </c>
      <c r="AN168" s="448">
        <f t="shared" si="186"/>
        <v>120127.06062499998</v>
      </c>
      <c r="AO168" s="448">
        <f t="shared" si="186"/>
        <v>120127.06062499998</v>
      </c>
      <c r="AP168" s="448">
        <f t="shared" si="186"/>
        <v>120127.06062499998</v>
      </c>
      <c r="AQ168" s="448">
        <f t="shared" si="186"/>
        <v>120127.06062499998</v>
      </c>
      <c r="AR168" s="448">
        <f t="shared" si="186"/>
        <v>120127.06062499998</v>
      </c>
      <c r="AS168" s="448">
        <f t="shared" si="186"/>
        <v>120127.06062499998</v>
      </c>
      <c r="AT168" s="448">
        <f t="shared" si="186"/>
        <v>120127.06062499998</v>
      </c>
      <c r="AU168" s="448">
        <f t="shared" si="186"/>
        <v>120127.06062499998</v>
      </c>
      <c r="AV168" s="448">
        <f t="shared" si="186"/>
        <v>120127.06062499998</v>
      </c>
      <c r="AW168" s="448">
        <f t="shared" si="186"/>
        <v>120127.06062499998</v>
      </c>
      <c r="AX168" s="448">
        <f t="shared" si="186"/>
        <v>120127.06062499998</v>
      </c>
      <c r="AY168" s="448">
        <f t="shared" si="186"/>
        <v>120127.06062499998</v>
      </c>
      <c r="AZ168" s="448">
        <f t="shared" si="186"/>
        <v>120127.06062499998</v>
      </c>
      <c r="BA168" s="448">
        <f t="shared" si="186"/>
        <v>120127.06062499998</v>
      </c>
      <c r="BB168" s="448">
        <f t="shared" si="186"/>
        <v>120127.06062499998</v>
      </c>
      <c r="BC168" s="448">
        <f t="shared" si="186"/>
        <v>120127.06062499998</v>
      </c>
      <c r="BD168" s="448">
        <f t="shared" si="186"/>
        <v>120127.06062499998</v>
      </c>
      <c r="BE168" s="448">
        <f t="shared" si="186"/>
        <v>120127.06062499998</v>
      </c>
      <c r="BF168" s="448">
        <f t="shared" si="186"/>
        <v>120127.06062499998</v>
      </c>
      <c r="BG168" s="448">
        <f t="shared" si="186"/>
        <v>120127.06062499998</v>
      </c>
      <c r="BH168" s="448">
        <f t="shared" si="186"/>
        <v>120127.06062499998</v>
      </c>
      <c r="BI168" s="448">
        <f t="shared" si="186"/>
        <v>120127.06062499998</v>
      </c>
      <c r="BJ168" s="448">
        <f t="shared" si="186"/>
        <v>120127.06062499998</v>
      </c>
      <c r="BK168" s="448">
        <f t="shared" si="186"/>
        <v>120127.06062499998</v>
      </c>
      <c r="BL168" s="448">
        <f t="shared" si="186"/>
        <v>3887527.1656249892</v>
      </c>
      <c r="BM168" s="448">
        <f t="shared" si="186"/>
        <v>0</v>
      </c>
      <c r="BN168" s="448">
        <f t="shared" si="186"/>
        <v>0</v>
      </c>
      <c r="BO168" s="448">
        <f t="shared" si="186"/>
        <v>0</v>
      </c>
      <c r="BP168" s="448">
        <f t="shared" si="186"/>
        <v>0</v>
      </c>
      <c r="BQ168" s="448">
        <f t="shared" ref="BQ168:DU168" si="187">SUM(BQ159,BQ167)</f>
        <v>0</v>
      </c>
      <c r="BR168" s="448">
        <f t="shared" si="187"/>
        <v>0</v>
      </c>
      <c r="BS168" s="448">
        <f t="shared" si="187"/>
        <v>0</v>
      </c>
      <c r="BT168" s="448">
        <f t="shared" si="187"/>
        <v>0</v>
      </c>
      <c r="BU168" s="448">
        <f t="shared" si="187"/>
        <v>0</v>
      </c>
      <c r="BV168" s="448">
        <f t="shared" si="187"/>
        <v>0</v>
      </c>
      <c r="BW168" s="448">
        <f t="shared" si="187"/>
        <v>0</v>
      </c>
      <c r="BX168" s="448">
        <f t="shared" si="187"/>
        <v>0</v>
      </c>
      <c r="BY168" s="448">
        <f t="shared" si="187"/>
        <v>0</v>
      </c>
      <c r="BZ168" s="448">
        <f t="shared" si="187"/>
        <v>0</v>
      </c>
      <c r="CA168" s="448">
        <f t="shared" si="187"/>
        <v>0</v>
      </c>
      <c r="CB168" s="448">
        <f t="shared" si="187"/>
        <v>0</v>
      </c>
      <c r="CC168" s="448">
        <f t="shared" si="187"/>
        <v>0</v>
      </c>
      <c r="CD168" s="448">
        <f t="shared" si="187"/>
        <v>0</v>
      </c>
      <c r="CE168" s="448">
        <f t="shared" si="187"/>
        <v>0</v>
      </c>
      <c r="CF168" s="448">
        <f t="shared" si="187"/>
        <v>0</v>
      </c>
      <c r="CG168" s="448">
        <f t="shared" si="187"/>
        <v>0</v>
      </c>
      <c r="CH168" s="448">
        <f t="shared" si="187"/>
        <v>0</v>
      </c>
      <c r="CI168" s="448">
        <f t="shared" si="187"/>
        <v>0</v>
      </c>
      <c r="CJ168" s="448">
        <f t="shared" si="187"/>
        <v>0</v>
      </c>
      <c r="CK168" s="448">
        <f t="shared" si="187"/>
        <v>0</v>
      </c>
      <c r="CL168" s="448">
        <f t="shared" si="187"/>
        <v>0</v>
      </c>
      <c r="CM168" s="448">
        <f t="shared" si="187"/>
        <v>0</v>
      </c>
      <c r="CN168" s="448">
        <f t="shared" si="187"/>
        <v>0</v>
      </c>
      <c r="CO168" s="448">
        <f t="shared" si="187"/>
        <v>0</v>
      </c>
      <c r="CP168" s="448">
        <f t="shared" si="187"/>
        <v>0</v>
      </c>
      <c r="CQ168" s="448">
        <f t="shared" si="187"/>
        <v>0</v>
      </c>
      <c r="CR168" s="448">
        <f t="shared" si="187"/>
        <v>0</v>
      </c>
      <c r="CS168" s="448">
        <f t="shared" si="187"/>
        <v>0</v>
      </c>
      <c r="CT168" s="448">
        <f t="shared" si="187"/>
        <v>0</v>
      </c>
      <c r="CU168" s="448">
        <f t="shared" si="187"/>
        <v>0</v>
      </c>
      <c r="CV168" s="448">
        <f t="shared" si="187"/>
        <v>0</v>
      </c>
      <c r="CW168" s="448">
        <f t="shared" si="187"/>
        <v>0</v>
      </c>
      <c r="CX168" s="448">
        <f t="shared" si="187"/>
        <v>0</v>
      </c>
      <c r="CY168" s="448">
        <f t="shared" si="187"/>
        <v>0</v>
      </c>
      <c r="CZ168" s="448">
        <f t="shared" si="187"/>
        <v>0</v>
      </c>
      <c r="DA168" s="448">
        <f t="shared" si="187"/>
        <v>0</v>
      </c>
      <c r="DB168" s="448">
        <f t="shared" si="187"/>
        <v>0</v>
      </c>
      <c r="DC168" s="448">
        <f t="shared" si="187"/>
        <v>0</v>
      </c>
      <c r="DD168" s="448">
        <f t="shared" si="187"/>
        <v>0</v>
      </c>
      <c r="DE168" s="448">
        <f t="shared" si="187"/>
        <v>0</v>
      </c>
      <c r="DF168" s="448">
        <f t="shared" si="187"/>
        <v>0</v>
      </c>
      <c r="DG168" s="448">
        <f t="shared" si="187"/>
        <v>0</v>
      </c>
      <c r="DH168" s="448">
        <f t="shared" si="187"/>
        <v>0</v>
      </c>
      <c r="DI168" s="448">
        <f t="shared" si="187"/>
        <v>0</v>
      </c>
      <c r="DJ168" s="448">
        <f t="shared" si="187"/>
        <v>0</v>
      </c>
      <c r="DK168" s="448">
        <f t="shared" si="187"/>
        <v>0</v>
      </c>
      <c r="DL168" s="448">
        <f t="shared" si="187"/>
        <v>0</v>
      </c>
      <c r="DM168" s="448">
        <f t="shared" si="187"/>
        <v>0</v>
      </c>
      <c r="DN168" s="448">
        <f t="shared" si="187"/>
        <v>0</v>
      </c>
      <c r="DO168" s="448">
        <f t="shared" si="187"/>
        <v>0</v>
      </c>
      <c r="DP168" s="448">
        <f t="shared" si="187"/>
        <v>0</v>
      </c>
      <c r="DQ168" s="448">
        <f t="shared" si="187"/>
        <v>0</v>
      </c>
      <c r="DR168" s="448">
        <f t="shared" si="187"/>
        <v>0</v>
      </c>
      <c r="DS168" s="448">
        <f t="shared" si="187"/>
        <v>0</v>
      </c>
      <c r="DT168" s="448">
        <f t="shared" si="187"/>
        <v>0</v>
      </c>
      <c r="DU168" s="448">
        <f t="shared" si="187"/>
        <v>0</v>
      </c>
    </row>
    <row r="169" spans="1:125" ht="11.25" customHeight="1">
      <c r="A169" s="396" t="s">
        <v>689</v>
      </c>
      <c r="B169" s="385" t="s">
        <v>638</v>
      </c>
      <c r="C169" s="494">
        <f>NPV(C7,E168:DU168)</f>
        <v>2598684.5897504026</v>
      </c>
      <c r="D169" s="275"/>
      <c r="DU169" s="496"/>
    </row>
    <row r="170" spans="1:125" ht="11.25" customHeight="1">
      <c r="A170" s="396" t="s">
        <v>690</v>
      </c>
      <c r="B170" s="396" t="s">
        <v>33</v>
      </c>
      <c r="C170" s="450">
        <f>IRR(E168:DU168,C25)</f>
        <v>0.56821512280330833</v>
      </c>
      <c r="D170" s="275"/>
      <c r="DU170" s="496"/>
    </row>
    <row r="173" spans="1:125" s="381" customFormat="1" ht="11.25" customHeight="1">
      <c r="A173" s="379" t="s">
        <v>651</v>
      </c>
      <c r="B173" s="379"/>
      <c r="C173" s="379"/>
      <c r="D173" s="379"/>
      <c r="E173" s="379"/>
      <c r="F173" s="379"/>
      <c r="G173" s="379"/>
      <c r="H173" s="379"/>
      <c r="I173" s="379"/>
      <c r="J173" s="379"/>
      <c r="K173" s="379"/>
      <c r="L173" s="379"/>
      <c r="M173" s="379"/>
      <c r="N173" s="379"/>
      <c r="O173" s="379"/>
      <c r="P173" s="379"/>
      <c r="Q173" s="379"/>
      <c r="R173" s="379"/>
      <c r="S173" s="379"/>
      <c r="T173" s="379"/>
      <c r="U173" s="379"/>
      <c r="V173" s="379"/>
      <c r="W173" s="379"/>
      <c r="X173" s="379"/>
      <c r="Y173" s="379"/>
      <c r="Z173" s="379"/>
      <c r="AA173" s="379"/>
      <c r="AB173" s="379"/>
      <c r="AC173" s="379"/>
      <c r="AD173" s="379"/>
      <c r="AE173" s="379"/>
      <c r="AF173" s="379"/>
      <c r="AG173" s="379"/>
      <c r="AH173" s="379"/>
      <c r="AI173" s="379"/>
      <c r="AJ173" s="379"/>
      <c r="AK173" s="379"/>
      <c r="AL173" s="379"/>
      <c r="AM173" s="379"/>
      <c r="AN173" s="379"/>
      <c r="AO173" s="379"/>
      <c r="AP173" s="379"/>
      <c r="AQ173" s="379"/>
      <c r="AR173" s="379"/>
      <c r="AS173" s="379"/>
      <c r="AT173" s="379"/>
      <c r="AU173" s="379"/>
      <c r="AV173" s="379"/>
      <c r="AW173" s="379"/>
      <c r="AX173" s="379"/>
      <c r="AY173" s="379"/>
      <c r="AZ173" s="379"/>
      <c r="BA173" s="379"/>
      <c r="BB173" s="379"/>
      <c r="BC173" s="379"/>
      <c r="BD173" s="379"/>
      <c r="BE173" s="379"/>
      <c r="BF173" s="379"/>
      <c r="BG173" s="379"/>
      <c r="BH173" s="379"/>
      <c r="BI173" s="379"/>
      <c r="BJ173" s="379"/>
      <c r="BK173" s="379"/>
      <c r="BL173" s="379"/>
      <c r="BM173" s="379"/>
      <c r="BN173" s="379"/>
      <c r="BO173" s="379"/>
      <c r="BP173" s="379"/>
      <c r="BQ173" s="379"/>
      <c r="BR173" s="379"/>
      <c r="BS173" s="379"/>
      <c r="BT173" s="379"/>
      <c r="BU173" s="379"/>
      <c r="BV173" s="379"/>
      <c r="BW173" s="379"/>
      <c r="BX173" s="379"/>
      <c r="BY173" s="379"/>
      <c r="BZ173" s="379"/>
      <c r="CA173" s="379"/>
      <c r="CB173" s="379"/>
      <c r="CC173" s="379"/>
      <c r="CD173" s="379"/>
      <c r="CE173" s="379"/>
      <c r="CF173" s="379"/>
      <c r="CG173" s="379"/>
      <c r="CH173" s="379"/>
      <c r="CI173" s="379"/>
      <c r="CJ173" s="379"/>
      <c r="CK173" s="379"/>
      <c r="CL173" s="379"/>
      <c r="CM173" s="379"/>
      <c r="CN173" s="379"/>
      <c r="CO173" s="379"/>
      <c r="CP173" s="379"/>
      <c r="CQ173" s="379"/>
      <c r="CR173" s="379"/>
      <c r="CS173" s="379"/>
      <c r="CT173" s="379"/>
      <c r="CU173" s="379"/>
      <c r="CV173" s="379"/>
      <c r="CW173" s="379"/>
      <c r="CX173" s="379"/>
      <c r="CY173" s="379"/>
      <c r="CZ173" s="379"/>
      <c r="DA173" s="379"/>
      <c r="DB173" s="379"/>
      <c r="DC173" s="379"/>
      <c r="DD173" s="379"/>
      <c r="DE173" s="379"/>
      <c r="DF173" s="379"/>
      <c r="DG173" s="379"/>
      <c r="DH173" s="379"/>
      <c r="DI173" s="379"/>
      <c r="DJ173" s="379"/>
      <c r="DK173" s="379"/>
      <c r="DL173" s="379"/>
      <c r="DM173" s="379"/>
      <c r="DN173" s="379"/>
      <c r="DO173" s="379"/>
      <c r="DP173" s="379"/>
      <c r="DQ173" s="379"/>
      <c r="DR173" s="379"/>
      <c r="DS173" s="379"/>
      <c r="DT173" s="379"/>
      <c r="DU173" s="379"/>
    </row>
    <row r="175" spans="1:125" ht="30.6">
      <c r="C175" s="394" t="s">
        <v>641</v>
      </c>
      <c r="D175" s="395" t="s">
        <v>640</v>
      </c>
    </row>
    <row r="176" spans="1:125" ht="11.25" customHeight="1">
      <c r="A176" s="389" t="str">
        <f>Kapitālieguldījumi!A18</f>
        <v>LED gaismekļi</v>
      </c>
      <c r="B176" s="389" t="s">
        <v>638</v>
      </c>
      <c r="C176" s="416">
        <f>IF(C199&gt;0,D176/(1/(C199/4)),0)</f>
        <v>44872.715700000008</v>
      </c>
      <c r="D176" s="416">
        <f>'IIA Papildus aprēķini'!C9*(1+'IIA Jūtīguma analīze'!$C$9)</f>
        <v>5390116</v>
      </c>
      <c r="E176" s="416">
        <f>IF(E$2&lt;=Kapitālieguldījumi!$D$47-1,'IIA Finanšu analīze'!$D176/Kapitālieguldījumi!$D$47,0)</f>
        <v>1078023.2</v>
      </c>
      <c r="F176" s="416">
        <f>IF(F$2&lt;=Kapitālieguldījumi!$D$47-1,'IIA Finanšu analīze'!$D176/Kapitālieguldījumi!$D$47,0)</f>
        <v>1078023.2</v>
      </c>
      <c r="G176" s="416">
        <f>IF(G$2&lt;=Kapitālieguldījumi!$D$47-1,'IIA Finanšu analīze'!$D176/Kapitālieguldījumi!$D$47,0)</f>
        <v>1078023.2</v>
      </c>
      <c r="H176" s="416">
        <f>IF(H$2&lt;=Kapitālieguldījumi!$D$47-1,'IIA Finanšu analīze'!$D176/Kapitālieguldījumi!$D$47,0)</f>
        <v>1078023.2</v>
      </c>
      <c r="I176" s="416">
        <f>IF(I$2&lt;=Kapitālieguldījumi!$D$47-1,'IIA Finanšu analīze'!$D176/Kapitālieguldījumi!$D$47,0)</f>
        <v>1078023.2</v>
      </c>
      <c r="J176" s="416">
        <f>IF(J$2&lt;=Kapitālieguldījumi!$D$47-1,'IIA Finanšu analīze'!$D176/Kapitālieguldījumi!$D$47,0)</f>
        <v>0</v>
      </c>
      <c r="K176" s="416">
        <f>IF(K$2&lt;=Kapitālieguldījumi!$D$47-1,'IIA Finanšu analīze'!$D176/Kapitālieguldījumi!$D$47,0)</f>
        <v>0</v>
      </c>
      <c r="L176" s="416">
        <f>IF(L$2&lt;=Kapitālieguldījumi!$D$47-1,'IIA Finanšu analīze'!$D176/Kapitālieguldījumi!$D$47,0)</f>
        <v>0</v>
      </c>
      <c r="M176" s="416">
        <f>IF(M$2&lt;=Kapitālieguldījumi!$D$47-1,'IIA Finanšu analīze'!$D176/Kapitālieguldījumi!$D$47,0)</f>
        <v>0</v>
      </c>
      <c r="N176" s="416">
        <f>IF(N$2&lt;=Kapitālieguldījumi!$D$47-1,'IIA Finanšu analīze'!$D176/Kapitālieguldījumi!$D$47,0)</f>
        <v>0</v>
      </c>
      <c r="O176" s="416">
        <f>IF(O$2&lt;=Kapitālieguldījumi!$D$47-1,'IIA Finanšu analīze'!$D176/Kapitālieguldījumi!$D$47,0)</f>
        <v>0</v>
      </c>
      <c r="P176" s="416">
        <f>IF(P$2&lt;=Kapitālieguldījumi!$D$47-1,'IIA Finanšu analīze'!$D176/Kapitālieguldījumi!$D$47,0)</f>
        <v>0</v>
      </c>
      <c r="Q176" s="416">
        <f>IF(Q$2&lt;=Kapitālieguldījumi!$D$47-1,'IIA Finanšu analīze'!$D176/Kapitālieguldījumi!$D$47,0)</f>
        <v>0</v>
      </c>
      <c r="R176" s="416">
        <f>IF(R$2&lt;=Kapitālieguldījumi!$D$47-1,'IIA Finanšu analīze'!$D176/Kapitālieguldījumi!$D$47,0)</f>
        <v>0</v>
      </c>
      <c r="S176" s="416">
        <f>IF(S$2&lt;=Kapitālieguldījumi!$D$47-1,'IIA Finanšu analīze'!$D176/Kapitālieguldījumi!$D$47,0)</f>
        <v>0</v>
      </c>
      <c r="T176" s="416">
        <f>IF(T$2&lt;=Kapitālieguldījumi!$D$47-1,'IIA Finanšu analīze'!$D176/Kapitālieguldījumi!$D$47,0)</f>
        <v>0</v>
      </c>
      <c r="U176" s="416">
        <f>IF(U$2&lt;=Kapitālieguldījumi!$D$47-1,'IIA Finanšu analīze'!$D176/Kapitālieguldījumi!$D$47,0)</f>
        <v>0</v>
      </c>
      <c r="V176" s="416">
        <f>IF(V$2&lt;=Kapitālieguldījumi!$D$47-1,'IIA Finanšu analīze'!$D176/Kapitālieguldījumi!$D$47,0)</f>
        <v>0</v>
      </c>
      <c r="W176" s="416">
        <f>IF(W$2&lt;=Kapitālieguldījumi!$D$47-1,'IIA Finanšu analīze'!$D176/Kapitālieguldījumi!$D$47,0)</f>
        <v>0</v>
      </c>
      <c r="X176" s="416">
        <f>IF(X$2&lt;=Kapitālieguldījumi!$D$47-1,'IIA Finanšu analīze'!$D176/Kapitālieguldījumi!$D$47,0)</f>
        <v>0</v>
      </c>
      <c r="Y176" s="416">
        <f>IF(Y$2&lt;=Kapitālieguldījumi!$D$47-1,'IIA Finanšu analīze'!$D176/Kapitālieguldījumi!$D$47,0)</f>
        <v>0</v>
      </c>
      <c r="Z176" s="416">
        <f>IF(Z$2&lt;=Kapitālieguldījumi!$D$47-1,'IIA Finanšu analīze'!$D176/Kapitālieguldījumi!$D$47,0)</f>
        <v>0</v>
      </c>
      <c r="AA176" s="416">
        <f>IF(AA$2&lt;=Kapitālieguldījumi!$D$47-1,'IIA Finanšu analīze'!$D176/Kapitālieguldījumi!$D$47,0)</f>
        <v>0</v>
      </c>
      <c r="AB176" s="416">
        <f>IF(AB$2&lt;=Kapitālieguldījumi!$D$47-1,'IIA Finanšu analīze'!$D176/Kapitālieguldījumi!$D$47,0)</f>
        <v>0</v>
      </c>
      <c r="AC176" s="416">
        <f>IF(AC$2&lt;=Kapitālieguldījumi!$D$47-1,'IIA Finanšu analīze'!$D176/Kapitālieguldījumi!$D$47,0)</f>
        <v>0</v>
      </c>
      <c r="AD176" s="416">
        <f>IF(AD$2&lt;=Kapitālieguldījumi!$D$47-1,'IIA Finanšu analīze'!$D176/Kapitālieguldījumi!$D$47,0)</f>
        <v>0</v>
      </c>
      <c r="AE176" s="416">
        <f>IF(AE$2&lt;=Kapitālieguldījumi!$D$47-1,'IIA Finanšu analīze'!$D176/Kapitālieguldījumi!$D$47,0)</f>
        <v>0</v>
      </c>
      <c r="AF176" s="416">
        <f>IF(AF$2&lt;=Kapitālieguldījumi!$D$47-1,'IIA Finanšu analīze'!$D176/Kapitālieguldījumi!$D$47,0)</f>
        <v>0</v>
      </c>
      <c r="AG176" s="416">
        <f>IF(AG$2&lt;=Kapitālieguldījumi!$D$47-1,'IIA Finanšu analīze'!$D176/Kapitālieguldījumi!$D$47,0)</f>
        <v>0</v>
      </c>
      <c r="AH176" s="416">
        <f>IF(AH$2&lt;=Kapitālieguldījumi!$D$47-1,'IIA Finanšu analīze'!$D176/Kapitālieguldījumi!$D$47,0)</f>
        <v>0</v>
      </c>
      <c r="AI176" s="416">
        <f>IF(AI$2&lt;=Kapitālieguldījumi!$D$47-1,'IIA Finanšu analīze'!$D176/Kapitālieguldījumi!$D$47,0)</f>
        <v>0</v>
      </c>
      <c r="AJ176" s="416">
        <f>IF(AJ$2&lt;=Kapitālieguldījumi!$D$47-1,'IIA Finanšu analīze'!$D176/Kapitālieguldījumi!$D$47,0)</f>
        <v>0</v>
      </c>
      <c r="AK176" s="416">
        <f>IF(AK$2&lt;=Kapitālieguldījumi!$D$47-1,'IIA Finanšu analīze'!$D176/Kapitālieguldījumi!$D$47,0)</f>
        <v>0</v>
      </c>
      <c r="AL176" s="416">
        <f>IF(AL$2&lt;=Kapitālieguldījumi!$D$47-1,'IIA Finanšu analīze'!$D176/Kapitālieguldījumi!$D$47,0)</f>
        <v>0</v>
      </c>
      <c r="AM176" s="416">
        <f>IF(AM$2&lt;=Kapitālieguldījumi!$D$47-1,'IIA Finanšu analīze'!$D176/Kapitālieguldījumi!$D$47,0)</f>
        <v>0</v>
      </c>
      <c r="AN176" s="416">
        <f>IF(AN$2&lt;=Kapitālieguldījumi!$D$47-1,'IIA Finanšu analīze'!$D176/Kapitālieguldījumi!$D$47,0)</f>
        <v>0</v>
      </c>
      <c r="AO176" s="416">
        <f>IF(AO$2&lt;=Kapitālieguldījumi!$D$47-1,'IIA Finanšu analīze'!$D176/Kapitālieguldījumi!$D$47,0)</f>
        <v>0</v>
      </c>
      <c r="AP176" s="416">
        <f>IF(AP$2&lt;=Kapitālieguldījumi!$D$47-1,'IIA Finanšu analīze'!$D176/Kapitālieguldījumi!$D$47,0)</f>
        <v>0</v>
      </c>
      <c r="AQ176" s="416">
        <f>IF(AQ$2&lt;=Kapitālieguldījumi!$D$47-1,'IIA Finanšu analīze'!$D176/Kapitālieguldījumi!$D$47,0)</f>
        <v>0</v>
      </c>
      <c r="AR176" s="416">
        <f>IF(AR$2&lt;=Kapitālieguldījumi!$D$47-1,'IIA Finanšu analīze'!$D176/Kapitālieguldījumi!$D$47,0)</f>
        <v>0</v>
      </c>
      <c r="AS176" s="416">
        <f>IF(AS$2&lt;=Kapitālieguldījumi!$D$47-1,'IIA Finanšu analīze'!$D176/Kapitālieguldījumi!$D$47,0)</f>
        <v>0</v>
      </c>
      <c r="AT176" s="416">
        <f>IF(AT$2&lt;=Kapitālieguldījumi!$D$47-1,'IIA Finanšu analīze'!$D176/Kapitālieguldījumi!$D$47,0)</f>
        <v>0</v>
      </c>
      <c r="AU176" s="416">
        <f>IF(AU$2&lt;=Kapitālieguldījumi!$D$47-1,'IIA Finanšu analīze'!$D176/Kapitālieguldījumi!$D$47,0)</f>
        <v>0</v>
      </c>
      <c r="AV176" s="416">
        <f>IF(AV$2&lt;=Kapitālieguldījumi!$D$47-1,'IIA Finanšu analīze'!$D176/Kapitālieguldījumi!$D$47,0)</f>
        <v>0</v>
      </c>
      <c r="AW176" s="416">
        <f>IF(AW$2&lt;=Kapitālieguldījumi!$D$47-1,'IIA Finanšu analīze'!$D176/Kapitālieguldījumi!$D$47,0)</f>
        <v>0</v>
      </c>
      <c r="AX176" s="416">
        <f>IF(AX$2&lt;=Kapitālieguldījumi!$D$47-1,'IIA Finanšu analīze'!$D176/Kapitālieguldījumi!$D$47,0)</f>
        <v>0</v>
      </c>
      <c r="AY176" s="416">
        <f>IF(AY$2&lt;=Kapitālieguldījumi!$D$47-1,'IIA Finanšu analīze'!$D176/Kapitālieguldījumi!$D$47,0)</f>
        <v>0</v>
      </c>
      <c r="AZ176" s="416">
        <f>IF(AZ$2&lt;=Kapitālieguldījumi!$D$47-1,'IIA Finanšu analīze'!$D176/Kapitālieguldījumi!$D$47,0)</f>
        <v>0</v>
      </c>
      <c r="BA176" s="416">
        <f>IF(BA$2&lt;=Kapitālieguldījumi!$D$47-1,'IIA Finanšu analīze'!$D176/Kapitālieguldījumi!$D$47,0)</f>
        <v>0</v>
      </c>
      <c r="BB176" s="416">
        <f>IF(BB$2&lt;=Kapitālieguldījumi!$D$47-1,'IIA Finanšu analīze'!$D176/Kapitālieguldījumi!$D$47,0)</f>
        <v>0</v>
      </c>
      <c r="BC176" s="416">
        <f>IF(BC$2&lt;=Kapitālieguldījumi!$D$47-1,'IIA Finanšu analīze'!$D176/Kapitālieguldījumi!$D$47,0)</f>
        <v>0</v>
      </c>
      <c r="BD176" s="416">
        <f>IF(BD$2&lt;=Kapitālieguldījumi!$D$47-1,'IIA Finanšu analīze'!$D176/Kapitālieguldījumi!$D$47,0)</f>
        <v>0</v>
      </c>
      <c r="BE176" s="416">
        <f>IF(BE$2&lt;=Kapitālieguldījumi!$D$47-1,'IIA Finanšu analīze'!$D176/Kapitālieguldījumi!$D$47,0)</f>
        <v>0</v>
      </c>
      <c r="BF176" s="416">
        <f>IF(BF$2&lt;=Kapitālieguldījumi!$D$47-1,'IIA Finanšu analīze'!$D176/Kapitālieguldījumi!$D$47,0)</f>
        <v>0</v>
      </c>
      <c r="BG176" s="416">
        <f>IF(BG$2&lt;=Kapitālieguldījumi!$D$47-1,'IIA Finanšu analīze'!$D176/Kapitālieguldījumi!$D$47,0)</f>
        <v>0</v>
      </c>
      <c r="BH176" s="416">
        <f>IF(BH$2&lt;=Kapitālieguldījumi!$D$47-1,'IIA Finanšu analīze'!$D176/Kapitālieguldījumi!$D$47,0)</f>
        <v>0</v>
      </c>
      <c r="BI176" s="416">
        <f>IF(BI$2&lt;=Kapitālieguldījumi!$D$47-1,'IIA Finanšu analīze'!$D176/Kapitālieguldījumi!$D$47,0)</f>
        <v>0</v>
      </c>
      <c r="BJ176" s="416">
        <f>IF(BJ$2&lt;=Kapitālieguldījumi!$D$47-1,'IIA Finanšu analīze'!$D176/Kapitālieguldījumi!$D$47,0)</f>
        <v>0</v>
      </c>
      <c r="BK176" s="416">
        <f>IF(BK$2&lt;=Kapitālieguldījumi!$D$47-1,'IIA Finanšu analīze'!$D176/Kapitālieguldījumi!$D$47,0)</f>
        <v>0</v>
      </c>
      <c r="BL176" s="416">
        <f>IF(BL$2&lt;=Kapitālieguldījumi!$D$47-1,'IIA Finanšu analīze'!$D176/Kapitālieguldījumi!$D$47,0)</f>
        <v>0</v>
      </c>
      <c r="BM176" s="416">
        <f>IF(BM$2&lt;=Kapitālieguldījumi!$D$47-1,'IIA Finanšu analīze'!$D176/Kapitālieguldījumi!$D$47,0)</f>
        <v>0</v>
      </c>
      <c r="BN176" s="416">
        <f>IF(BN$2&lt;=Kapitālieguldījumi!$D$47-1,'IIA Finanšu analīze'!$D176/Kapitālieguldījumi!$D$47,0)</f>
        <v>0</v>
      </c>
      <c r="BO176" s="416">
        <f>IF(BO$2&lt;=Kapitālieguldījumi!$D$47-1,'IIA Finanšu analīze'!$D176/Kapitālieguldījumi!$D$47,0)</f>
        <v>0</v>
      </c>
      <c r="BP176" s="416">
        <f>IF(BP$2&lt;=Kapitālieguldījumi!$D$47-1,'IIA Finanšu analīze'!$D176/Kapitālieguldījumi!$D$47,0)</f>
        <v>0</v>
      </c>
      <c r="BQ176" s="416">
        <f>IF(BQ$2&lt;=Kapitālieguldījumi!$D$47-1,'IIA Finanšu analīze'!$D176/Kapitālieguldījumi!$D$47,0)</f>
        <v>0</v>
      </c>
      <c r="BR176" s="416">
        <f>IF(BR$2&lt;=Kapitālieguldījumi!$D$47-1,'IIA Finanšu analīze'!$D176/Kapitālieguldījumi!$D$47,0)</f>
        <v>0</v>
      </c>
      <c r="BS176" s="416">
        <f>IF(BS$2&lt;=Kapitālieguldījumi!$D$47-1,'IIA Finanšu analīze'!$D176/Kapitālieguldījumi!$D$47,0)</f>
        <v>0</v>
      </c>
      <c r="BT176" s="416">
        <f>IF(BT$2&lt;=Kapitālieguldījumi!$D$47-1,'IIA Finanšu analīze'!$D176/Kapitālieguldījumi!$D$47,0)</f>
        <v>0</v>
      </c>
      <c r="BU176" s="416">
        <f>IF(BU$2&lt;=Kapitālieguldījumi!$D$47-1,'IIA Finanšu analīze'!$D176/Kapitālieguldījumi!$D$47,0)</f>
        <v>0</v>
      </c>
      <c r="BV176" s="416">
        <f>IF(BV$2&lt;=Kapitālieguldījumi!$D$47-1,'IIA Finanšu analīze'!$D176/Kapitālieguldījumi!$D$47,0)</f>
        <v>0</v>
      </c>
      <c r="BW176" s="416">
        <f>IF(BW$2&lt;=Kapitālieguldījumi!$D$47-1,'IIA Finanšu analīze'!$D176/Kapitālieguldījumi!$D$47,0)</f>
        <v>0</v>
      </c>
      <c r="BX176" s="416">
        <f>IF(BX$2&lt;=Kapitālieguldījumi!$D$47-1,'IIA Finanšu analīze'!$D176/Kapitālieguldījumi!$D$47,0)</f>
        <v>0</v>
      </c>
      <c r="BY176" s="416">
        <f>IF(BY$2&lt;=Kapitālieguldījumi!$D$47-1,'IIA Finanšu analīze'!$D176/Kapitālieguldījumi!$D$47,0)</f>
        <v>0</v>
      </c>
      <c r="BZ176" s="416">
        <f>IF(BZ$2&lt;=Kapitālieguldījumi!$D$47-1,'IIA Finanšu analīze'!$D176/Kapitālieguldījumi!$D$47,0)</f>
        <v>0</v>
      </c>
      <c r="CA176" s="416">
        <f>IF(CA$2&lt;=Kapitālieguldījumi!$D$47-1,'IIA Finanšu analīze'!$D176/Kapitālieguldījumi!$D$47,0)</f>
        <v>0</v>
      </c>
      <c r="CB176" s="416">
        <f>IF(CB$2&lt;=Kapitālieguldījumi!$D$47-1,'IIA Finanšu analīze'!$D176/Kapitālieguldījumi!$D$47,0)</f>
        <v>0</v>
      </c>
      <c r="CC176" s="416">
        <f>IF(CC$2&lt;=Kapitālieguldījumi!$D$47-1,'IIA Finanšu analīze'!$D176/Kapitālieguldījumi!$D$47,0)</f>
        <v>0</v>
      </c>
      <c r="CD176" s="416">
        <f>IF(CD$2&lt;=Kapitālieguldījumi!$D$47-1,'IIA Finanšu analīze'!$D176/Kapitālieguldījumi!$D$47,0)</f>
        <v>0</v>
      </c>
      <c r="CE176" s="416">
        <f>IF(CE$2&lt;=Kapitālieguldījumi!$D$47-1,'IIA Finanšu analīze'!$D176/Kapitālieguldījumi!$D$47,0)</f>
        <v>0</v>
      </c>
      <c r="CF176" s="416">
        <f>IF(CF$2&lt;=Kapitālieguldījumi!$D$47-1,'IIA Finanšu analīze'!$D176/Kapitālieguldījumi!$D$47,0)</f>
        <v>0</v>
      </c>
      <c r="CG176" s="416">
        <f>IF(CG$2&lt;=Kapitālieguldījumi!$D$47-1,'IIA Finanšu analīze'!$D176/Kapitālieguldījumi!$D$47,0)</f>
        <v>0</v>
      </c>
      <c r="CH176" s="416">
        <f>IF(CH$2&lt;=Kapitālieguldījumi!$D$47-1,'IIA Finanšu analīze'!$D176/Kapitālieguldījumi!$D$47,0)</f>
        <v>0</v>
      </c>
      <c r="CI176" s="416">
        <f>IF(CI$2&lt;=Kapitālieguldījumi!$D$47-1,'IIA Finanšu analīze'!$D176/Kapitālieguldījumi!$D$47,0)</f>
        <v>0</v>
      </c>
      <c r="CJ176" s="416">
        <f>IF(CJ$2&lt;=Kapitālieguldījumi!$D$47-1,'IIA Finanšu analīze'!$D176/Kapitālieguldījumi!$D$47,0)</f>
        <v>0</v>
      </c>
      <c r="CK176" s="416">
        <f>IF(CK$2&lt;=Kapitālieguldījumi!$D$47-1,'IIA Finanšu analīze'!$D176/Kapitālieguldījumi!$D$47,0)</f>
        <v>0</v>
      </c>
      <c r="CL176" s="416">
        <f>IF(CL$2&lt;=Kapitālieguldījumi!$D$47-1,'IIA Finanšu analīze'!$D176/Kapitālieguldījumi!$D$47,0)</f>
        <v>0</v>
      </c>
      <c r="CM176" s="416">
        <f>IF(CM$2&lt;=Kapitālieguldījumi!$D$47-1,'IIA Finanšu analīze'!$D176/Kapitālieguldījumi!$D$47,0)</f>
        <v>0</v>
      </c>
      <c r="CN176" s="416">
        <f>IF(CN$2&lt;=Kapitālieguldījumi!$D$47-1,'IIA Finanšu analīze'!$D176/Kapitālieguldījumi!$D$47,0)</f>
        <v>0</v>
      </c>
      <c r="CO176" s="416">
        <f>IF(CO$2&lt;=Kapitālieguldījumi!$D$47-1,'IIA Finanšu analīze'!$D176/Kapitālieguldījumi!$D$47,0)</f>
        <v>0</v>
      </c>
      <c r="CP176" s="416">
        <f>IF(CP$2&lt;=Kapitālieguldījumi!$D$47-1,'IIA Finanšu analīze'!$D176/Kapitālieguldījumi!$D$47,0)</f>
        <v>0</v>
      </c>
      <c r="CQ176" s="416">
        <f>IF(CQ$2&lt;=Kapitālieguldījumi!$D$47-1,'IIA Finanšu analīze'!$D176/Kapitālieguldījumi!$D$47,0)</f>
        <v>0</v>
      </c>
      <c r="CR176" s="416">
        <f>IF(CR$2&lt;=Kapitālieguldījumi!$D$47-1,'IIA Finanšu analīze'!$D176/Kapitālieguldījumi!$D$47,0)</f>
        <v>0</v>
      </c>
      <c r="CS176" s="416">
        <f>IF(CS$2&lt;=Kapitālieguldījumi!$D$47-1,'IIA Finanšu analīze'!$D176/Kapitālieguldījumi!$D$47,0)</f>
        <v>0</v>
      </c>
      <c r="CT176" s="416">
        <f>IF(CT$2&lt;=Kapitālieguldījumi!$D$47-1,'IIA Finanšu analīze'!$D176/Kapitālieguldījumi!$D$47,0)</f>
        <v>0</v>
      </c>
      <c r="CU176" s="416">
        <f>IF(CU$2&lt;=Kapitālieguldījumi!$D$47-1,'IIA Finanšu analīze'!$D176/Kapitālieguldījumi!$D$47,0)</f>
        <v>0</v>
      </c>
      <c r="CV176" s="416">
        <f>IF(CV$2&lt;=Kapitālieguldījumi!$D$47-1,'IIA Finanšu analīze'!$D176/Kapitālieguldījumi!$D$47,0)</f>
        <v>0</v>
      </c>
      <c r="CW176" s="416">
        <f>IF(CW$2&lt;=Kapitālieguldījumi!$D$47-1,'IIA Finanšu analīze'!$D176/Kapitālieguldījumi!$D$47,0)</f>
        <v>0</v>
      </c>
      <c r="CX176" s="416">
        <f>IF(CX$2&lt;=Kapitālieguldījumi!$D$47-1,'IIA Finanšu analīze'!$D176/Kapitālieguldījumi!$D$47,0)</f>
        <v>0</v>
      </c>
      <c r="CY176" s="416">
        <f>IF(CY$2&lt;=Kapitālieguldījumi!$D$47-1,'IIA Finanšu analīze'!$D176/Kapitālieguldījumi!$D$47,0)</f>
        <v>0</v>
      </c>
      <c r="CZ176" s="416">
        <f>IF(CZ$2&lt;=Kapitālieguldījumi!$D$47-1,'IIA Finanšu analīze'!$D176/Kapitālieguldījumi!$D$47,0)</f>
        <v>0</v>
      </c>
      <c r="DA176" s="416">
        <f>IF(DA$2&lt;=Kapitālieguldījumi!$D$47-1,'IIA Finanšu analīze'!$D176/Kapitālieguldījumi!$D$47,0)</f>
        <v>0</v>
      </c>
      <c r="DB176" s="416">
        <f>IF(DB$2&lt;=Kapitālieguldījumi!$D$47-1,'IIA Finanšu analīze'!$D176/Kapitālieguldījumi!$D$47,0)</f>
        <v>0</v>
      </c>
      <c r="DC176" s="416">
        <f>IF(DC$2&lt;=Kapitālieguldījumi!$D$47-1,'IIA Finanšu analīze'!$D176/Kapitālieguldījumi!$D$47,0)</f>
        <v>0</v>
      </c>
      <c r="DD176" s="416">
        <f>IF(DD$2&lt;=Kapitālieguldījumi!$D$47-1,'IIA Finanšu analīze'!$D176/Kapitālieguldījumi!$D$47,0)</f>
        <v>0</v>
      </c>
      <c r="DE176" s="416">
        <f>IF(DE$2&lt;=Kapitālieguldījumi!$D$47-1,'IIA Finanšu analīze'!$D176/Kapitālieguldījumi!$D$47,0)</f>
        <v>0</v>
      </c>
      <c r="DF176" s="416">
        <f>IF(DF$2&lt;=Kapitālieguldījumi!$D$47-1,'IIA Finanšu analīze'!$D176/Kapitālieguldījumi!$D$47,0)</f>
        <v>0</v>
      </c>
      <c r="DG176" s="416">
        <f>IF(DG$2&lt;=Kapitālieguldījumi!$D$47-1,'IIA Finanšu analīze'!$D176/Kapitālieguldījumi!$D$47,0)</f>
        <v>0</v>
      </c>
      <c r="DH176" s="416">
        <f>IF(DH$2&lt;=Kapitālieguldījumi!$D$47-1,'IIA Finanšu analīze'!$D176/Kapitālieguldījumi!$D$47,0)</f>
        <v>0</v>
      </c>
      <c r="DI176" s="416">
        <f>IF(DI$2&lt;=Kapitālieguldījumi!$D$47-1,'IIA Finanšu analīze'!$D176/Kapitālieguldījumi!$D$47,0)</f>
        <v>0</v>
      </c>
      <c r="DJ176" s="416">
        <f>IF(DJ$2&lt;=Kapitālieguldījumi!$D$47-1,'IIA Finanšu analīze'!$D176/Kapitālieguldījumi!$D$47,0)</f>
        <v>0</v>
      </c>
      <c r="DK176" s="416">
        <f>IF(DK$2&lt;=Kapitālieguldījumi!$D$47-1,'IIA Finanšu analīze'!$D176/Kapitālieguldījumi!$D$47,0)</f>
        <v>0</v>
      </c>
      <c r="DL176" s="416">
        <f>IF(DL$2&lt;=Kapitālieguldījumi!$D$47-1,'IIA Finanšu analīze'!$D176/Kapitālieguldījumi!$D$47,0)</f>
        <v>0</v>
      </c>
      <c r="DM176" s="416">
        <f>IF(DM$2&lt;=Kapitālieguldījumi!$D$47-1,'IIA Finanšu analīze'!$D176/Kapitālieguldījumi!$D$47,0)</f>
        <v>0</v>
      </c>
      <c r="DN176" s="416">
        <f>IF(DN$2&lt;=Kapitālieguldījumi!$D$47-1,'IIA Finanšu analīze'!$D176/Kapitālieguldījumi!$D$47,0)</f>
        <v>0</v>
      </c>
      <c r="DO176" s="416">
        <f>IF(DO$2&lt;=Kapitālieguldījumi!$D$47-1,'IIA Finanšu analīze'!$D176/Kapitālieguldījumi!$D$47,0)</f>
        <v>0</v>
      </c>
      <c r="DP176" s="416">
        <f>IF(DP$2&lt;=Kapitālieguldījumi!$D$47-1,'IIA Finanšu analīze'!$D176/Kapitālieguldījumi!$D$47,0)</f>
        <v>0</v>
      </c>
      <c r="DQ176" s="416">
        <f>IF(DQ$2&lt;=Kapitālieguldījumi!$D$47-1,'IIA Finanšu analīze'!$D176/Kapitālieguldījumi!$D$47,0)</f>
        <v>0</v>
      </c>
      <c r="DR176" s="416">
        <f>IF(DR$2&lt;=Kapitālieguldījumi!$D$47-1,'IIA Finanšu analīze'!$D176/Kapitālieguldījumi!$D$47,0)</f>
        <v>0</v>
      </c>
      <c r="DS176" s="416">
        <f>IF(DS$2&lt;=Kapitālieguldījumi!$D$47-1,'IIA Finanšu analīze'!$D176/Kapitālieguldījumi!$D$47,0)</f>
        <v>0</v>
      </c>
      <c r="DT176" s="416">
        <f>IF(DT$2&lt;=Kapitālieguldījumi!$D$47-1,'IIA Finanšu analīze'!$D176/Kapitālieguldījumi!$D$47,0)</f>
        <v>0</v>
      </c>
      <c r="DU176" s="416">
        <f>IF(DU$2&lt;=Kapitālieguldījumi!$D$47-1,'IIA Finanšu analīze'!$D176/Kapitālieguldījumi!$D$47,0)</f>
        <v>0</v>
      </c>
    </row>
    <row r="177" spans="1:125" ht="11.25" customHeight="1">
      <c r="A177" s="389" t="str">
        <f>Kapitālieguldījumi!A19</f>
        <v>Vadības paneļi</v>
      </c>
      <c r="B177" s="389" t="s">
        <v>638</v>
      </c>
      <c r="C177" s="416">
        <f t="shared" ref="C177:C195" si="188">IF(C200&gt;0,D177/(1/(C200/4)),0)</f>
        <v>7574.2931250000011</v>
      </c>
      <c r="D177" s="416">
        <f>'IIA Papildus aprēķini'!C10*(1+'IIA Jūtīguma analīze'!$C$9)</f>
        <v>909825</v>
      </c>
      <c r="E177" s="416">
        <f>IF(E$2&lt;=Kapitālieguldījumi!$D$47-1,'IIA Finanšu analīze'!$D177/Kapitālieguldījumi!$D$47,0)</f>
        <v>181965</v>
      </c>
      <c r="F177" s="416">
        <f>IF(F$2&lt;=Kapitālieguldījumi!$D$47-1,'IIA Finanšu analīze'!$D177/Kapitālieguldījumi!$D$47,0)</f>
        <v>181965</v>
      </c>
      <c r="G177" s="416">
        <f>IF(G$2&lt;=Kapitālieguldījumi!$D$47-1,'IIA Finanšu analīze'!$D177/Kapitālieguldījumi!$D$47,0)</f>
        <v>181965</v>
      </c>
      <c r="H177" s="416">
        <f>IF(H$2&lt;=Kapitālieguldījumi!$D$47-1,'IIA Finanšu analīze'!$D177/Kapitālieguldījumi!$D$47,0)</f>
        <v>181965</v>
      </c>
      <c r="I177" s="416">
        <f>IF(I$2&lt;=Kapitālieguldījumi!$D$47-1,'IIA Finanšu analīze'!$D177/Kapitālieguldījumi!$D$47,0)</f>
        <v>181965</v>
      </c>
      <c r="J177" s="416">
        <f>IF(J$2&lt;=Kapitālieguldījumi!$D$47-1,'IIA Finanšu analīze'!$D177/Kapitālieguldījumi!$D$47,0)</f>
        <v>0</v>
      </c>
      <c r="K177" s="416">
        <f>IF(K$2&lt;=Kapitālieguldījumi!$D$47-1,'IIA Finanšu analīze'!$D177/Kapitālieguldījumi!$D$47,0)</f>
        <v>0</v>
      </c>
      <c r="L177" s="416">
        <f>IF(L$2&lt;=Kapitālieguldījumi!$D$47-1,'IIA Finanšu analīze'!$D177/Kapitālieguldījumi!$D$47,0)</f>
        <v>0</v>
      </c>
      <c r="M177" s="416">
        <f>IF(M$2&lt;=Kapitālieguldījumi!$D$47-1,'IIA Finanšu analīze'!$D177/Kapitālieguldījumi!$D$47,0)</f>
        <v>0</v>
      </c>
      <c r="N177" s="416">
        <f>IF(N$2&lt;=Kapitālieguldījumi!$D$47-1,'IIA Finanšu analīze'!$D177/Kapitālieguldījumi!$D$47,0)</f>
        <v>0</v>
      </c>
      <c r="O177" s="416">
        <f>IF(O$2&lt;=Kapitālieguldījumi!$D$47-1,'IIA Finanšu analīze'!$D177/Kapitālieguldījumi!$D$47,0)</f>
        <v>0</v>
      </c>
      <c r="P177" s="416">
        <f>IF(P$2&lt;=Kapitālieguldījumi!$D$47-1,'IIA Finanšu analīze'!$D177/Kapitālieguldījumi!$D$47,0)</f>
        <v>0</v>
      </c>
      <c r="Q177" s="416">
        <f>IF(Q$2&lt;=Kapitālieguldījumi!$D$47-1,'IIA Finanšu analīze'!$D177/Kapitālieguldījumi!$D$47,0)</f>
        <v>0</v>
      </c>
      <c r="R177" s="416">
        <f>IF(R$2&lt;=Kapitālieguldījumi!$D$47-1,'IIA Finanšu analīze'!$D177/Kapitālieguldījumi!$D$47,0)</f>
        <v>0</v>
      </c>
      <c r="S177" s="416">
        <f>IF(S$2&lt;=Kapitālieguldījumi!$D$47-1,'IIA Finanšu analīze'!$D177/Kapitālieguldījumi!$D$47,0)</f>
        <v>0</v>
      </c>
      <c r="T177" s="416">
        <f>IF(T$2&lt;=Kapitālieguldījumi!$D$47-1,'IIA Finanšu analīze'!$D177/Kapitālieguldījumi!$D$47,0)</f>
        <v>0</v>
      </c>
      <c r="U177" s="416">
        <f>IF(U$2&lt;=Kapitālieguldījumi!$D$47-1,'IIA Finanšu analīze'!$D177/Kapitālieguldījumi!$D$47,0)</f>
        <v>0</v>
      </c>
      <c r="V177" s="416">
        <f>IF(V$2&lt;=Kapitālieguldījumi!$D$47-1,'IIA Finanšu analīze'!$D177/Kapitālieguldījumi!$D$47,0)</f>
        <v>0</v>
      </c>
      <c r="W177" s="416">
        <f>IF(W$2&lt;=Kapitālieguldījumi!$D$47-1,'IIA Finanšu analīze'!$D177/Kapitālieguldījumi!$D$47,0)</f>
        <v>0</v>
      </c>
      <c r="X177" s="416">
        <f>IF(X$2&lt;=Kapitālieguldījumi!$D$47-1,'IIA Finanšu analīze'!$D177/Kapitālieguldījumi!$D$47,0)</f>
        <v>0</v>
      </c>
      <c r="Y177" s="416">
        <f>IF(Y$2&lt;=Kapitālieguldījumi!$D$47-1,'IIA Finanšu analīze'!$D177/Kapitālieguldījumi!$D$47,0)</f>
        <v>0</v>
      </c>
      <c r="Z177" s="416">
        <f>IF(Z$2&lt;=Kapitālieguldījumi!$D$47-1,'IIA Finanšu analīze'!$D177/Kapitālieguldījumi!$D$47,0)</f>
        <v>0</v>
      </c>
      <c r="AA177" s="416">
        <f>IF(AA$2&lt;=Kapitālieguldījumi!$D$47-1,'IIA Finanšu analīze'!$D177/Kapitālieguldījumi!$D$47,0)</f>
        <v>0</v>
      </c>
      <c r="AB177" s="416">
        <f>IF(AB$2&lt;=Kapitālieguldījumi!$D$47-1,'IIA Finanšu analīze'!$D177/Kapitālieguldījumi!$D$47,0)</f>
        <v>0</v>
      </c>
      <c r="AC177" s="416">
        <f>IF(AC$2&lt;=Kapitālieguldījumi!$D$47-1,'IIA Finanšu analīze'!$D177/Kapitālieguldījumi!$D$47,0)</f>
        <v>0</v>
      </c>
      <c r="AD177" s="416">
        <f>IF(AD$2&lt;=Kapitālieguldījumi!$D$47-1,'IIA Finanšu analīze'!$D177/Kapitālieguldījumi!$D$47,0)</f>
        <v>0</v>
      </c>
      <c r="AE177" s="416">
        <f>IF(AE$2&lt;=Kapitālieguldījumi!$D$47-1,'IIA Finanšu analīze'!$D177/Kapitālieguldījumi!$D$47,0)</f>
        <v>0</v>
      </c>
      <c r="AF177" s="416">
        <f>IF(AF$2&lt;=Kapitālieguldījumi!$D$47-1,'IIA Finanšu analīze'!$D177/Kapitālieguldījumi!$D$47,0)</f>
        <v>0</v>
      </c>
      <c r="AG177" s="416">
        <f>IF(AG$2&lt;=Kapitālieguldījumi!$D$47-1,'IIA Finanšu analīze'!$D177/Kapitālieguldījumi!$D$47,0)</f>
        <v>0</v>
      </c>
      <c r="AH177" s="416">
        <f>IF(AH$2&lt;=Kapitālieguldījumi!$D$47-1,'IIA Finanšu analīze'!$D177/Kapitālieguldījumi!$D$47,0)</f>
        <v>0</v>
      </c>
      <c r="AI177" s="416">
        <f>IF(AI$2&lt;=Kapitālieguldījumi!$D$47-1,'IIA Finanšu analīze'!$D177/Kapitālieguldījumi!$D$47,0)</f>
        <v>0</v>
      </c>
      <c r="AJ177" s="416">
        <f>IF(AJ$2&lt;=Kapitālieguldījumi!$D$47-1,'IIA Finanšu analīze'!$D177/Kapitālieguldījumi!$D$47,0)</f>
        <v>0</v>
      </c>
      <c r="AK177" s="416">
        <f>IF(AK$2&lt;=Kapitālieguldījumi!$D$47-1,'IIA Finanšu analīze'!$D177/Kapitālieguldījumi!$D$47,0)</f>
        <v>0</v>
      </c>
      <c r="AL177" s="416">
        <f>IF(AL$2&lt;=Kapitālieguldījumi!$D$47-1,'IIA Finanšu analīze'!$D177/Kapitālieguldījumi!$D$47,0)</f>
        <v>0</v>
      </c>
      <c r="AM177" s="416">
        <f>IF(AM$2&lt;=Kapitālieguldījumi!$D$47-1,'IIA Finanšu analīze'!$D177/Kapitālieguldījumi!$D$47,0)</f>
        <v>0</v>
      </c>
      <c r="AN177" s="416">
        <f>IF(AN$2&lt;=Kapitālieguldījumi!$D$47-1,'IIA Finanšu analīze'!$D177/Kapitālieguldījumi!$D$47,0)</f>
        <v>0</v>
      </c>
      <c r="AO177" s="416">
        <f>IF(AO$2&lt;=Kapitālieguldījumi!$D$47-1,'IIA Finanšu analīze'!$D177/Kapitālieguldījumi!$D$47,0)</f>
        <v>0</v>
      </c>
      <c r="AP177" s="416">
        <f>IF(AP$2&lt;=Kapitālieguldījumi!$D$47-1,'IIA Finanšu analīze'!$D177/Kapitālieguldījumi!$D$47,0)</f>
        <v>0</v>
      </c>
      <c r="AQ177" s="416">
        <f>IF(AQ$2&lt;=Kapitālieguldījumi!$D$47-1,'IIA Finanšu analīze'!$D177/Kapitālieguldījumi!$D$47,0)</f>
        <v>0</v>
      </c>
      <c r="AR177" s="416">
        <f>IF(AR$2&lt;=Kapitālieguldījumi!$D$47-1,'IIA Finanšu analīze'!$D177/Kapitālieguldījumi!$D$47,0)</f>
        <v>0</v>
      </c>
      <c r="AS177" s="416">
        <f>IF(AS$2&lt;=Kapitālieguldījumi!$D$47-1,'IIA Finanšu analīze'!$D177/Kapitālieguldījumi!$D$47,0)</f>
        <v>0</v>
      </c>
      <c r="AT177" s="416">
        <f>IF(AT$2&lt;=Kapitālieguldījumi!$D$47-1,'IIA Finanšu analīze'!$D177/Kapitālieguldījumi!$D$47,0)</f>
        <v>0</v>
      </c>
      <c r="AU177" s="416">
        <f>IF(AU$2&lt;=Kapitālieguldījumi!$D$47-1,'IIA Finanšu analīze'!$D177/Kapitālieguldījumi!$D$47,0)</f>
        <v>0</v>
      </c>
      <c r="AV177" s="416">
        <f>IF(AV$2&lt;=Kapitālieguldījumi!$D$47-1,'IIA Finanšu analīze'!$D177/Kapitālieguldījumi!$D$47,0)</f>
        <v>0</v>
      </c>
      <c r="AW177" s="416">
        <f>IF(AW$2&lt;=Kapitālieguldījumi!$D$47-1,'IIA Finanšu analīze'!$D177/Kapitālieguldījumi!$D$47,0)</f>
        <v>0</v>
      </c>
      <c r="AX177" s="416">
        <f>IF(AX$2&lt;=Kapitālieguldījumi!$D$47-1,'IIA Finanšu analīze'!$D177/Kapitālieguldījumi!$D$47,0)</f>
        <v>0</v>
      </c>
      <c r="AY177" s="416">
        <f>IF(AY$2&lt;=Kapitālieguldījumi!$D$47-1,'IIA Finanšu analīze'!$D177/Kapitālieguldījumi!$D$47,0)</f>
        <v>0</v>
      </c>
      <c r="AZ177" s="416">
        <f>IF(AZ$2&lt;=Kapitālieguldījumi!$D$47-1,'IIA Finanšu analīze'!$D177/Kapitālieguldījumi!$D$47,0)</f>
        <v>0</v>
      </c>
      <c r="BA177" s="416">
        <f>IF(BA$2&lt;=Kapitālieguldījumi!$D$47-1,'IIA Finanšu analīze'!$D177/Kapitālieguldījumi!$D$47,0)</f>
        <v>0</v>
      </c>
      <c r="BB177" s="416">
        <f>IF(BB$2&lt;=Kapitālieguldījumi!$D$47-1,'IIA Finanšu analīze'!$D177/Kapitālieguldījumi!$D$47,0)</f>
        <v>0</v>
      </c>
      <c r="BC177" s="416">
        <f>IF(BC$2&lt;=Kapitālieguldījumi!$D$47-1,'IIA Finanšu analīze'!$D177/Kapitālieguldījumi!$D$47,0)</f>
        <v>0</v>
      </c>
      <c r="BD177" s="416">
        <f>IF(BD$2&lt;=Kapitālieguldījumi!$D$47-1,'IIA Finanšu analīze'!$D177/Kapitālieguldījumi!$D$47,0)</f>
        <v>0</v>
      </c>
      <c r="BE177" s="416">
        <f>IF(BE$2&lt;=Kapitālieguldījumi!$D$47-1,'IIA Finanšu analīze'!$D177/Kapitālieguldījumi!$D$47,0)</f>
        <v>0</v>
      </c>
      <c r="BF177" s="416">
        <f>IF(BF$2&lt;=Kapitālieguldījumi!$D$47-1,'IIA Finanšu analīze'!$D177/Kapitālieguldījumi!$D$47,0)</f>
        <v>0</v>
      </c>
      <c r="BG177" s="416">
        <f>IF(BG$2&lt;=Kapitālieguldījumi!$D$47-1,'IIA Finanšu analīze'!$D177/Kapitālieguldījumi!$D$47,0)</f>
        <v>0</v>
      </c>
      <c r="BH177" s="416">
        <f>IF(BH$2&lt;=Kapitālieguldījumi!$D$47-1,'IIA Finanšu analīze'!$D177/Kapitālieguldījumi!$D$47,0)</f>
        <v>0</v>
      </c>
      <c r="BI177" s="416">
        <f>IF(BI$2&lt;=Kapitālieguldījumi!$D$47-1,'IIA Finanšu analīze'!$D177/Kapitālieguldījumi!$D$47,0)</f>
        <v>0</v>
      </c>
      <c r="BJ177" s="416">
        <f>IF(BJ$2&lt;=Kapitālieguldījumi!$D$47-1,'IIA Finanšu analīze'!$D177/Kapitālieguldījumi!$D$47,0)</f>
        <v>0</v>
      </c>
      <c r="BK177" s="416">
        <f>IF(BK$2&lt;=Kapitālieguldījumi!$D$47-1,'IIA Finanšu analīze'!$D177/Kapitālieguldījumi!$D$47,0)</f>
        <v>0</v>
      </c>
      <c r="BL177" s="416">
        <f>IF(BL$2&lt;=Kapitālieguldījumi!$D$47-1,'IIA Finanšu analīze'!$D177/Kapitālieguldījumi!$D$47,0)</f>
        <v>0</v>
      </c>
      <c r="BM177" s="416">
        <f>IF(BM$2&lt;=Kapitālieguldījumi!$D$47-1,'IIA Finanšu analīze'!$D177/Kapitālieguldījumi!$D$47,0)</f>
        <v>0</v>
      </c>
      <c r="BN177" s="416">
        <f>IF(BN$2&lt;=Kapitālieguldījumi!$D$47-1,'IIA Finanšu analīze'!$D177/Kapitālieguldījumi!$D$47,0)</f>
        <v>0</v>
      </c>
      <c r="BO177" s="416">
        <f>IF(BO$2&lt;=Kapitālieguldījumi!$D$47-1,'IIA Finanšu analīze'!$D177/Kapitālieguldījumi!$D$47,0)</f>
        <v>0</v>
      </c>
      <c r="BP177" s="416">
        <f>IF(BP$2&lt;=Kapitālieguldījumi!$D$47-1,'IIA Finanšu analīze'!$D177/Kapitālieguldījumi!$D$47,0)</f>
        <v>0</v>
      </c>
      <c r="BQ177" s="416">
        <f>IF(BQ$2&lt;=Kapitālieguldījumi!$D$47-1,'IIA Finanšu analīze'!$D177/Kapitālieguldījumi!$D$47,0)</f>
        <v>0</v>
      </c>
      <c r="BR177" s="416">
        <f>IF(BR$2&lt;=Kapitālieguldījumi!$D$47-1,'IIA Finanšu analīze'!$D177/Kapitālieguldījumi!$D$47,0)</f>
        <v>0</v>
      </c>
      <c r="BS177" s="416">
        <f>IF(BS$2&lt;=Kapitālieguldījumi!$D$47-1,'IIA Finanšu analīze'!$D177/Kapitālieguldījumi!$D$47,0)</f>
        <v>0</v>
      </c>
      <c r="BT177" s="416">
        <f>IF(BT$2&lt;=Kapitālieguldījumi!$D$47-1,'IIA Finanšu analīze'!$D177/Kapitālieguldījumi!$D$47,0)</f>
        <v>0</v>
      </c>
      <c r="BU177" s="416">
        <f>IF(BU$2&lt;=Kapitālieguldījumi!$D$47-1,'IIA Finanšu analīze'!$D177/Kapitālieguldījumi!$D$47,0)</f>
        <v>0</v>
      </c>
      <c r="BV177" s="416">
        <f>IF(BV$2&lt;=Kapitālieguldījumi!$D$47-1,'IIA Finanšu analīze'!$D177/Kapitālieguldījumi!$D$47,0)</f>
        <v>0</v>
      </c>
      <c r="BW177" s="416">
        <f>IF(BW$2&lt;=Kapitālieguldījumi!$D$47-1,'IIA Finanšu analīze'!$D177/Kapitālieguldījumi!$D$47,0)</f>
        <v>0</v>
      </c>
      <c r="BX177" s="416">
        <f>IF(BX$2&lt;=Kapitālieguldījumi!$D$47-1,'IIA Finanšu analīze'!$D177/Kapitālieguldījumi!$D$47,0)</f>
        <v>0</v>
      </c>
      <c r="BY177" s="416">
        <f>IF(BY$2&lt;=Kapitālieguldījumi!$D$47-1,'IIA Finanšu analīze'!$D177/Kapitālieguldījumi!$D$47,0)</f>
        <v>0</v>
      </c>
      <c r="BZ177" s="416">
        <f>IF(BZ$2&lt;=Kapitālieguldījumi!$D$47-1,'IIA Finanšu analīze'!$D177/Kapitālieguldījumi!$D$47,0)</f>
        <v>0</v>
      </c>
      <c r="CA177" s="416">
        <f>IF(CA$2&lt;=Kapitālieguldījumi!$D$47-1,'IIA Finanšu analīze'!$D177/Kapitālieguldījumi!$D$47,0)</f>
        <v>0</v>
      </c>
      <c r="CB177" s="416">
        <f>IF(CB$2&lt;=Kapitālieguldījumi!$D$47-1,'IIA Finanšu analīze'!$D177/Kapitālieguldījumi!$D$47,0)</f>
        <v>0</v>
      </c>
      <c r="CC177" s="416">
        <f>IF(CC$2&lt;=Kapitālieguldījumi!$D$47-1,'IIA Finanšu analīze'!$D177/Kapitālieguldījumi!$D$47,0)</f>
        <v>0</v>
      </c>
      <c r="CD177" s="416">
        <f>IF(CD$2&lt;=Kapitālieguldījumi!$D$47-1,'IIA Finanšu analīze'!$D177/Kapitālieguldījumi!$D$47,0)</f>
        <v>0</v>
      </c>
      <c r="CE177" s="416">
        <f>IF(CE$2&lt;=Kapitālieguldījumi!$D$47-1,'IIA Finanšu analīze'!$D177/Kapitālieguldījumi!$D$47,0)</f>
        <v>0</v>
      </c>
      <c r="CF177" s="416">
        <f>IF(CF$2&lt;=Kapitālieguldījumi!$D$47-1,'IIA Finanšu analīze'!$D177/Kapitālieguldījumi!$D$47,0)</f>
        <v>0</v>
      </c>
      <c r="CG177" s="416">
        <f>IF(CG$2&lt;=Kapitālieguldījumi!$D$47-1,'IIA Finanšu analīze'!$D177/Kapitālieguldījumi!$D$47,0)</f>
        <v>0</v>
      </c>
      <c r="CH177" s="416">
        <f>IF(CH$2&lt;=Kapitālieguldījumi!$D$47-1,'IIA Finanšu analīze'!$D177/Kapitālieguldījumi!$D$47,0)</f>
        <v>0</v>
      </c>
      <c r="CI177" s="416">
        <f>IF(CI$2&lt;=Kapitālieguldījumi!$D$47-1,'IIA Finanšu analīze'!$D177/Kapitālieguldījumi!$D$47,0)</f>
        <v>0</v>
      </c>
      <c r="CJ177" s="416">
        <f>IF(CJ$2&lt;=Kapitālieguldījumi!$D$47-1,'IIA Finanšu analīze'!$D177/Kapitālieguldījumi!$D$47,0)</f>
        <v>0</v>
      </c>
      <c r="CK177" s="416">
        <f>IF(CK$2&lt;=Kapitālieguldījumi!$D$47-1,'IIA Finanšu analīze'!$D177/Kapitālieguldījumi!$D$47,0)</f>
        <v>0</v>
      </c>
      <c r="CL177" s="416">
        <f>IF(CL$2&lt;=Kapitālieguldījumi!$D$47-1,'IIA Finanšu analīze'!$D177/Kapitālieguldījumi!$D$47,0)</f>
        <v>0</v>
      </c>
      <c r="CM177" s="416">
        <f>IF(CM$2&lt;=Kapitālieguldījumi!$D$47-1,'IIA Finanšu analīze'!$D177/Kapitālieguldījumi!$D$47,0)</f>
        <v>0</v>
      </c>
      <c r="CN177" s="416">
        <f>IF(CN$2&lt;=Kapitālieguldījumi!$D$47-1,'IIA Finanšu analīze'!$D177/Kapitālieguldījumi!$D$47,0)</f>
        <v>0</v>
      </c>
      <c r="CO177" s="416">
        <f>IF(CO$2&lt;=Kapitālieguldījumi!$D$47-1,'IIA Finanšu analīze'!$D177/Kapitālieguldījumi!$D$47,0)</f>
        <v>0</v>
      </c>
      <c r="CP177" s="416">
        <f>IF(CP$2&lt;=Kapitālieguldījumi!$D$47-1,'IIA Finanšu analīze'!$D177/Kapitālieguldījumi!$D$47,0)</f>
        <v>0</v>
      </c>
      <c r="CQ177" s="416">
        <f>IF(CQ$2&lt;=Kapitālieguldījumi!$D$47-1,'IIA Finanšu analīze'!$D177/Kapitālieguldījumi!$D$47,0)</f>
        <v>0</v>
      </c>
      <c r="CR177" s="416">
        <f>IF(CR$2&lt;=Kapitālieguldījumi!$D$47-1,'IIA Finanšu analīze'!$D177/Kapitālieguldījumi!$D$47,0)</f>
        <v>0</v>
      </c>
      <c r="CS177" s="416">
        <f>IF(CS$2&lt;=Kapitālieguldījumi!$D$47-1,'IIA Finanšu analīze'!$D177/Kapitālieguldījumi!$D$47,0)</f>
        <v>0</v>
      </c>
      <c r="CT177" s="416">
        <f>IF(CT$2&lt;=Kapitālieguldījumi!$D$47-1,'IIA Finanšu analīze'!$D177/Kapitālieguldījumi!$D$47,0)</f>
        <v>0</v>
      </c>
      <c r="CU177" s="416">
        <f>IF(CU$2&lt;=Kapitālieguldījumi!$D$47-1,'IIA Finanšu analīze'!$D177/Kapitālieguldījumi!$D$47,0)</f>
        <v>0</v>
      </c>
      <c r="CV177" s="416">
        <f>IF(CV$2&lt;=Kapitālieguldījumi!$D$47-1,'IIA Finanšu analīze'!$D177/Kapitālieguldījumi!$D$47,0)</f>
        <v>0</v>
      </c>
      <c r="CW177" s="416">
        <f>IF(CW$2&lt;=Kapitālieguldījumi!$D$47-1,'IIA Finanšu analīze'!$D177/Kapitālieguldījumi!$D$47,0)</f>
        <v>0</v>
      </c>
      <c r="CX177" s="416">
        <f>IF(CX$2&lt;=Kapitālieguldījumi!$D$47-1,'IIA Finanšu analīze'!$D177/Kapitālieguldījumi!$D$47,0)</f>
        <v>0</v>
      </c>
      <c r="CY177" s="416">
        <f>IF(CY$2&lt;=Kapitālieguldījumi!$D$47-1,'IIA Finanšu analīze'!$D177/Kapitālieguldījumi!$D$47,0)</f>
        <v>0</v>
      </c>
      <c r="CZ177" s="416">
        <f>IF(CZ$2&lt;=Kapitālieguldījumi!$D$47-1,'IIA Finanšu analīze'!$D177/Kapitālieguldījumi!$D$47,0)</f>
        <v>0</v>
      </c>
      <c r="DA177" s="416">
        <f>IF(DA$2&lt;=Kapitālieguldījumi!$D$47-1,'IIA Finanšu analīze'!$D177/Kapitālieguldījumi!$D$47,0)</f>
        <v>0</v>
      </c>
      <c r="DB177" s="416">
        <f>IF(DB$2&lt;=Kapitālieguldījumi!$D$47-1,'IIA Finanšu analīze'!$D177/Kapitālieguldījumi!$D$47,0)</f>
        <v>0</v>
      </c>
      <c r="DC177" s="416">
        <f>IF(DC$2&lt;=Kapitālieguldījumi!$D$47-1,'IIA Finanšu analīze'!$D177/Kapitālieguldījumi!$D$47,0)</f>
        <v>0</v>
      </c>
      <c r="DD177" s="416">
        <f>IF(DD$2&lt;=Kapitālieguldījumi!$D$47-1,'IIA Finanšu analīze'!$D177/Kapitālieguldījumi!$D$47,0)</f>
        <v>0</v>
      </c>
      <c r="DE177" s="416">
        <f>IF(DE$2&lt;=Kapitālieguldījumi!$D$47-1,'IIA Finanšu analīze'!$D177/Kapitālieguldījumi!$D$47,0)</f>
        <v>0</v>
      </c>
      <c r="DF177" s="416">
        <f>IF(DF$2&lt;=Kapitālieguldījumi!$D$47-1,'IIA Finanšu analīze'!$D177/Kapitālieguldījumi!$D$47,0)</f>
        <v>0</v>
      </c>
      <c r="DG177" s="416">
        <f>IF(DG$2&lt;=Kapitālieguldījumi!$D$47-1,'IIA Finanšu analīze'!$D177/Kapitālieguldījumi!$D$47,0)</f>
        <v>0</v>
      </c>
      <c r="DH177" s="416">
        <f>IF(DH$2&lt;=Kapitālieguldījumi!$D$47-1,'IIA Finanšu analīze'!$D177/Kapitālieguldījumi!$D$47,0)</f>
        <v>0</v>
      </c>
      <c r="DI177" s="416">
        <f>IF(DI$2&lt;=Kapitālieguldījumi!$D$47-1,'IIA Finanšu analīze'!$D177/Kapitālieguldījumi!$D$47,0)</f>
        <v>0</v>
      </c>
      <c r="DJ177" s="416">
        <f>IF(DJ$2&lt;=Kapitālieguldījumi!$D$47-1,'IIA Finanšu analīze'!$D177/Kapitālieguldījumi!$D$47,0)</f>
        <v>0</v>
      </c>
      <c r="DK177" s="416">
        <f>IF(DK$2&lt;=Kapitālieguldījumi!$D$47-1,'IIA Finanšu analīze'!$D177/Kapitālieguldījumi!$D$47,0)</f>
        <v>0</v>
      </c>
      <c r="DL177" s="416">
        <f>IF(DL$2&lt;=Kapitālieguldījumi!$D$47-1,'IIA Finanšu analīze'!$D177/Kapitālieguldījumi!$D$47,0)</f>
        <v>0</v>
      </c>
      <c r="DM177" s="416">
        <f>IF(DM$2&lt;=Kapitālieguldījumi!$D$47-1,'IIA Finanšu analīze'!$D177/Kapitālieguldījumi!$D$47,0)</f>
        <v>0</v>
      </c>
      <c r="DN177" s="416">
        <f>IF(DN$2&lt;=Kapitālieguldījumi!$D$47-1,'IIA Finanšu analīze'!$D177/Kapitālieguldījumi!$D$47,0)</f>
        <v>0</v>
      </c>
      <c r="DO177" s="416">
        <f>IF(DO$2&lt;=Kapitālieguldījumi!$D$47-1,'IIA Finanšu analīze'!$D177/Kapitālieguldījumi!$D$47,0)</f>
        <v>0</v>
      </c>
      <c r="DP177" s="416">
        <f>IF(DP$2&lt;=Kapitālieguldījumi!$D$47-1,'IIA Finanšu analīze'!$D177/Kapitālieguldījumi!$D$47,0)</f>
        <v>0</v>
      </c>
      <c r="DQ177" s="416">
        <f>IF(DQ$2&lt;=Kapitālieguldījumi!$D$47-1,'IIA Finanšu analīze'!$D177/Kapitālieguldījumi!$D$47,0)</f>
        <v>0</v>
      </c>
      <c r="DR177" s="416">
        <f>IF(DR$2&lt;=Kapitālieguldījumi!$D$47-1,'IIA Finanšu analīze'!$D177/Kapitālieguldījumi!$D$47,0)</f>
        <v>0</v>
      </c>
      <c r="DS177" s="416">
        <f>IF(DS$2&lt;=Kapitālieguldījumi!$D$47-1,'IIA Finanšu analīze'!$D177/Kapitālieguldījumi!$D$47,0)</f>
        <v>0</v>
      </c>
      <c r="DT177" s="416">
        <f>IF(DT$2&lt;=Kapitālieguldījumi!$D$47-1,'IIA Finanšu analīze'!$D177/Kapitālieguldījumi!$D$47,0)</f>
        <v>0</v>
      </c>
      <c r="DU177" s="416">
        <f>IF(DU$2&lt;=Kapitālieguldījumi!$D$47-1,'IIA Finanšu analīze'!$D177/Kapitālieguldījumi!$D$47,0)</f>
        <v>0</v>
      </c>
    </row>
    <row r="178" spans="1:125" ht="11.25" customHeight="1">
      <c r="A178" s="389" t="str">
        <f>Kapitālieguldījumi!A20</f>
        <v>Elektroapgādes kabeļi ar montāžu</v>
      </c>
      <c r="B178" s="389" t="s">
        <v>638</v>
      </c>
      <c r="C178" s="416">
        <f t="shared" si="188"/>
        <v>5720.3073000000004</v>
      </c>
      <c r="D178" s="416">
        <f>'IIA Papildus aprēķini'!C11*(1+'IIA Jūtīguma analīze'!$C$9)</f>
        <v>687124</v>
      </c>
      <c r="E178" s="416">
        <f>IF(E$2&lt;=Kapitālieguldījumi!$D$47-1,'IIA Finanšu analīze'!$D178/Kapitālieguldījumi!$D$47,0)</f>
        <v>137424.79999999999</v>
      </c>
      <c r="F178" s="416">
        <f>IF(F$2&lt;=Kapitālieguldījumi!$D$47-1,'IIA Finanšu analīze'!$D178/Kapitālieguldījumi!$D$47,0)</f>
        <v>137424.79999999999</v>
      </c>
      <c r="G178" s="416">
        <f>IF(G$2&lt;=Kapitālieguldījumi!$D$47-1,'IIA Finanšu analīze'!$D178/Kapitālieguldījumi!$D$47,0)</f>
        <v>137424.79999999999</v>
      </c>
      <c r="H178" s="416">
        <f>IF(H$2&lt;=Kapitālieguldījumi!$D$47-1,'IIA Finanšu analīze'!$D178/Kapitālieguldījumi!$D$47,0)</f>
        <v>137424.79999999999</v>
      </c>
      <c r="I178" s="416">
        <f>IF(I$2&lt;=Kapitālieguldījumi!$D$47-1,'IIA Finanšu analīze'!$D178/Kapitālieguldījumi!$D$47,0)</f>
        <v>137424.79999999999</v>
      </c>
      <c r="J178" s="416">
        <f>IF(J$2&lt;=Kapitālieguldījumi!$D$47-1,'IIA Finanšu analīze'!$D178/Kapitālieguldījumi!$D$47,0)</f>
        <v>0</v>
      </c>
      <c r="K178" s="416">
        <f>IF(K$2&lt;=Kapitālieguldījumi!$D$47-1,'IIA Finanšu analīze'!$D178/Kapitālieguldījumi!$D$47,0)</f>
        <v>0</v>
      </c>
      <c r="L178" s="416">
        <f>IF(L$2&lt;=Kapitālieguldījumi!$D$47-1,'IIA Finanšu analīze'!$D178/Kapitālieguldījumi!$D$47,0)</f>
        <v>0</v>
      </c>
      <c r="M178" s="416">
        <f>IF(M$2&lt;=Kapitālieguldījumi!$D$47-1,'IIA Finanšu analīze'!$D178/Kapitālieguldījumi!$D$47,0)</f>
        <v>0</v>
      </c>
      <c r="N178" s="416">
        <f>IF(N$2&lt;=Kapitālieguldījumi!$D$47-1,'IIA Finanšu analīze'!$D178/Kapitālieguldījumi!$D$47,0)</f>
        <v>0</v>
      </c>
      <c r="O178" s="416">
        <f>IF(O$2&lt;=Kapitālieguldījumi!$D$47-1,'IIA Finanšu analīze'!$D178/Kapitālieguldījumi!$D$47,0)</f>
        <v>0</v>
      </c>
      <c r="P178" s="416">
        <f>IF(P$2&lt;=Kapitālieguldījumi!$D$47-1,'IIA Finanšu analīze'!$D178/Kapitālieguldījumi!$D$47,0)</f>
        <v>0</v>
      </c>
      <c r="Q178" s="416">
        <f>IF(Q$2&lt;=Kapitālieguldījumi!$D$47-1,'IIA Finanšu analīze'!$D178/Kapitālieguldījumi!$D$47,0)</f>
        <v>0</v>
      </c>
      <c r="R178" s="416">
        <f>IF(R$2&lt;=Kapitālieguldījumi!$D$47-1,'IIA Finanšu analīze'!$D178/Kapitālieguldījumi!$D$47,0)</f>
        <v>0</v>
      </c>
      <c r="S178" s="416">
        <f>IF(S$2&lt;=Kapitālieguldījumi!$D$47-1,'IIA Finanšu analīze'!$D178/Kapitālieguldījumi!$D$47,0)</f>
        <v>0</v>
      </c>
      <c r="T178" s="416">
        <f>IF(T$2&lt;=Kapitālieguldījumi!$D$47-1,'IIA Finanšu analīze'!$D178/Kapitālieguldījumi!$D$47,0)</f>
        <v>0</v>
      </c>
      <c r="U178" s="416">
        <f>IF(U$2&lt;=Kapitālieguldījumi!$D$47-1,'IIA Finanšu analīze'!$D178/Kapitālieguldījumi!$D$47,0)</f>
        <v>0</v>
      </c>
      <c r="V178" s="416">
        <f>IF(V$2&lt;=Kapitālieguldījumi!$D$47-1,'IIA Finanšu analīze'!$D178/Kapitālieguldījumi!$D$47,0)</f>
        <v>0</v>
      </c>
      <c r="W178" s="416">
        <f>IF(W$2&lt;=Kapitālieguldījumi!$D$47-1,'IIA Finanšu analīze'!$D178/Kapitālieguldījumi!$D$47,0)</f>
        <v>0</v>
      </c>
      <c r="X178" s="416">
        <f>IF(X$2&lt;=Kapitālieguldījumi!$D$47-1,'IIA Finanšu analīze'!$D178/Kapitālieguldījumi!$D$47,0)</f>
        <v>0</v>
      </c>
      <c r="Y178" s="416">
        <f>IF(Y$2&lt;=Kapitālieguldījumi!$D$47-1,'IIA Finanšu analīze'!$D178/Kapitālieguldījumi!$D$47,0)</f>
        <v>0</v>
      </c>
      <c r="Z178" s="416">
        <f>IF(Z$2&lt;=Kapitālieguldījumi!$D$47-1,'IIA Finanšu analīze'!$D178/Kapitālieguldījumi!$D$47,0)</f>
        <v>0</v>
      </c>
      <c r="AA178" s="416">
        <f>IF(AA$2&lt;=Kapitālieguldījumi!$D$47-1,'IIA Finanšu analīze'!$D178/Kapitālieguldījumi!$D$47,0)</f>
        <v>0</v>
      </c>
      <c r="AB178" s="416">
        <f>IF(AB$2&lt;=Kapitālieguldījumi!$D$47-1,'IIA Finanšu analīze'!$D178/Kapitālieguldījumi!$D$47,0)</f>
        <v>0</v>
      </c>
      <c r="AC178" s="416">
        <f>IF(AC$2&lt;=Kapitālieguldījumi!$D$47-1,'IIA Finanšu analīze'!$D178/Kapitālieguldījumi!$D$47,0)</f>
        <v>0</v>
      </c>
      <c r="AD178" s="416">
        <f>IF(AD$2&lt;=Kapitālieguldījumi!$D$47-1,'IIA Finanšu analīze'!$D178/Kapitālieguldījumi!$D$47,0)</f>
        <v>0</v>
      </c>
      <c r="AE178" s="416">
        <f>IF(AE$2&lt;=Kapitālieguldījumi!$D$47-1,'IIA Finanšu analīze'!$D178/Kapitālieguldījumi!$D$47,0)</f>
        <v>0</v>
      </c>
      <c r="AF178" s="416">
        <f>IF(AF$2&lt;=Kapitālieguldījumi!$D$47-1,'IIA Finanšu analīze'!$D178/Kapitālieguldījumi!$D$47,0)</f>
        <v>0</v>
      </c>
      <c r="AG178" s="416">
        <f>IF(AG$2&lt;=Kapitālieguldījumi!$D$47-1,'IIA Finanšu analīze'!$D178/Kapitālieguldījumi!$D$47,0)</f>
        <v>0</v>
      </c>
      <c r="AH178" s="416">
        <f>IF(AH$2&lt;=Kapitālieguldījumi!$D$47-1,'IIA Finanšu analīze'!$D178/Kapitālieguldījumi!$D$47,0)</f>
        <v>0</v>
      </c>
      <c r="AI178" s="416">
        <f>IF(AI$2&lt;=Kapitālieguldījumi!$D$47-1,'IIA Finanšu analīze'!$D178/Kapitālieguldījumi!$D$47,0)</f>
        <v>0</v>
      </c>
      <c r="AJ178" s="416">
        <f>IF(AJ$2&lt;=Kapitālieguldījumi!$D$47-1,'IIA Finanšu analīze'!$D178/Kapitālieguldījumi!$D$47,0)</f>
        <v>0</v>
      </c>
      <c r="AK178" s="416">
        <f>IF(AK$2&lt;=Kapitālieguldījumi!$D$47-1,'IIA Finanšu analīze'!$D178/Kapitālieguldījumi!$D$47,0)</f>
        <v>0</v>
      </c>
      <c r="AL178" s="416">
        <f>IF(AL$2&lt;=Kapitālieguldījumi!$D$47-1,'IIA Finanšu analīze'!$D178/Kapitālieguldījumi!$D$47,0)</f>
        <v>0</v>
      </c>
      <c r="AM178" s="416">
        <f>IF(AM$2&lt;=Kapitālieguldījumi!$D$47-1,'IIA Finanšu analīze'!$D178/Kapitālieguldījumi!$D$47,0)</f>
        <v>0</v>
      </c>
      <c r="AN178" s="416">
        <f>IF(AN$2&lt;=Kapitālieguldījumi!$D$47-1,'IIA Finanšu analīze'!$D178/Kapitālieguldījumi!$D$47,0)</f>
        <v>0</v>
      </c>
      <c r="AO178" s="416">
        <f>IF(AO$2&lt;=Kapitālieguldījumi!$D$47-1,'IIA Finanšu analīze'!$D178/Kapitālieguldījumi!$D$47,0)</f>
        <v>0</v>
      </c>
      <c r="AP178" s="416">
        <f>IF(AP$2&lt;=Kapitālieguldījumi!$D$47-1,'IIA Finanšu analīze'!$D178/Kapitālieguldījumi!$D$47,0)</f>
        <v>0</v>
      </c>
      <c r="AQ178" s="416">
        <f>IF(AQ$2&lt;=Kapitālieguldījumi!$D$47-1,'IIA Finanšu analīze'!$D178/Kapitālieguldījumi!$D$47,0)</f>
        <v>0</v>
      </c>
      <c r="AR178" s="416">
        <f>IF(AR$2&lt;=Kapitālieguldījumi!$D$47-1,'IIA Finanšu analīze'!$D178/Kapitālieguldījumi!$D$47,0)</f>
        <v>0</v>
      </c>
      <c r="AS178" s="416">
        <f>IF(AS$2&lt;=Kapitālieguldījumi!$D$47-1,'IIA Finanšu analīze'!$D178/Kapitālieguldījumi!$D$47,0)</f>
        <v>0</v>
      </c>
      <c r="AT178" s="416">
        <f>IF(AT$2&lt;=Kapitālieguldījumi!$D$47-1,'IIA Finanšu analīze'!$D178/Kapitālieguldījumi!$D$47,0)</f>
        <v>0</v>
      </c>
      <c r="AU178" s="416">
        <f>IF(AU$2&lt;=Kapitālieguldījumi!$D$47-1,'IIA Finanšu analīze'!$D178/Kapitālieguldījumi!$D$47,0)</f>
        <v>0</v>
      </c>
      <c r="AV178" s="416">
        <f>IF(AV$2&lt;=Kapitālieguldījumi!$D$47-1,'IIA Finanšu analīze'!$D178/Kapitālieguldījumi!$D$47,0)</f>
        <v>0</v>
      </c>
      <c r="AW178" s="416">
        <f>IF(AW$2&lt;=Kapitālieguldījumi!$D$47-1,'IIA Finanšu analīze'!$D178/Kapitālieguldījumi!$D$47,0)</f>
        <v>0</v>
      </c>
      <c r="AX178" s="416">
        <f>IF(AX$2&lt;=Kapitālieguldījumi!$D$47-1,'IIA Finanšu analīze'!$D178/Kapitālieguldījumi!$D$47,0)</f>
        <v>0</v>
      </c>
      <c r="AY178" s="416">
        <f>IF(AY$2&lt;=Kapitālieguldījumi!$D$47-1,'IIA Finanšu analīze'!$D178/Kapitālieguldījumi!$D$47,0)</f>
        <v>0</v>
      </c>
      <c r="AZ178" s="416">
        <f>IF(AZ$2&lt;=Kapitālieguldījumi!$D$47-1,'IIA Finanšu analīze'!$D178/Kapitālieguldījumi!$D$47,0)</f>
        <v>0</v>
      </c>
      <c r="BA178" s="416">
        <f>IF(BA$2&lt;=Kapitālieguldījumi!$D$47-1,'IIA Finanšu analīze'!$D178/Kapitālieguldījumi!$D$47,0)</f>
        <v>0</v>
      </c>
      <c r="BB178" s="416">
        <f>IF(BB$2&lt;=Kapitālieguldījumi!$D$47-1,'IIA Finanšu analīze'!$D178/Kapitālieguldījumi!$D$47,0)</f>
        <v>0</v>
      </c>
      <c r="BC178" s="416">
        <f>IF(BC$2&lt;=Kapitālieguldījumi!$D$47-1,'IIA Finanšu analīze'!$D178/Kapitālieguldījumi!$D$47,0)</f>
        <v>0</v>
      </c>
      <c r="BD178" s="416">
        <f>IF(BD$2&lt;=Kapitālieguldījumi!$D$47-1,'IIA Finanšu analīze'!$D178/Kapitālieguldījumi!$D$47,0)</f>
        <v>0</v>
      </c>
      <c r="BE178" s="416">
        <f>IF(BE$2&lt;=Kapitālieguldījumi!$D$47-1,'IIA Finanšu analīze'!$D178/Kapitālieguldījumi!$D$47,0)</f>
        <v>0</v>
      </c>
      <c r="BF178" s="416">
        <f>IF(BF$2&lt;=Kapitālieguldījumi!$D$47-1,'IIA Finanšu analīze'!$D178/Kapitālieguldījumi!$D$47,0)</f>
        <v>0</v>
      </c>
      <c r="BG178" s="416">
        <f>IF(BG$2&lt;=Kapitālieguldījumi!$D$47-1,'IIA Finanšu analīze'!$D178/Kapitālieguldījumi!$D$47,0)</f>
        <v>0</v>
      </c>
      <c r="BH178" s="416">
        <f>IF(BH$2&lt;=Kapitālieguldījumi!$D$47-1,'IIA Finanšu analīze'!$D178/Kapitālieguldījumi!$D$47,0)</f>
        <v>0</v>
      </c>
      <c r="BI178" s="416">
        <f>IF(BI$2&lt;=Kapitālieguldījumi!$D$47-1,'IIA Finanšu analīze'!$D178/Kapitālieguldījumi!$D$47,0)</f>
        <v>0</v>
      </c>
      <c r="BJ178" s="416">
        <f>IF(BJ$2&lt;=Kapitālieguldījumi!$D$47-1,'IIA Finanšu analīze'!$D178/Kapitālieguldījumi!$D$47,0)</f>
        <v>0</v>
      </c>
      <c r="BK178" s="416">
        <f>IF(BK$2&lt;=Kapitālieguldījumi!$D$47-1,'IIA Finanšu analīze'!$D178/Kapitālieguldījumi!$D$47,0)</f>
        <v>0</v>
      </c>
      <c r="BL178" s="416">
        <f>IF(BL$2&lt;=Kapitālieguldījumi!$D$47-1,'IIA Finanšu analīze'!$D178/Kapitālieguldījumi!$D$47,0)</f>
        <v>0</v>
      </c>
      <c r="BM178" s="416">
        <f>IF(BM$2&lt;=Kapitālieguldījumi!$D$47-1,'IIA Finanšu analīze'!$D178/Kapitālieguldījumi!$D$47,0)</f>
        <v>0</v>
      </c>
      <c r="BN178" s="416">
        <f>IF(BN$2&lt;=Kapitālieguldījumi!$D$47-1,'IIA Finanšu analīze'!$D178/Kapitālieguldījumi!$D$47,0)</f>
        <v>0</v>
      </c>
      <c r="BO178" s="416">
        <f>IF(BO$2&lt;=Kapitālieguldījumi!$D$47-1,'IIA Finanšu analīze'!$D178/Kapitālieguldījumi!$D$47,0)</f>
        <v>0</v>
      </c>
      <c r="BP178" s="416">
        <f>IF(BP$2&lt;=Kapitālieguldījumi!$D$47-1,'IIA Finanšu analīze'!$D178/Kapitālieguldījumi!$D$47,0)</f>
        <v>0</v>
      </c>
      <c r="BQ178" s="416">
        <f>IF(BQ$2&lt;=Kapitālieguldījumi!$D$47-1,'IIA Finanšu analīze'!$D178/Kapitālieguldījumi!$D$47,0)</f>
        <v>0</v>
      </c>
      <c r="BR178" s="416">
        <f>IF(BR$2&lt;=Kapitālieguldījumi!$D$47-1,'IIA Finanšu analīze'!$D178/Kapitālieguldījumi!$D$47,0)</f>
        <v>0</v>
      </c>
      <c r="BS178" s="416">
        <f>IF(BS$2&lt;=Kapitālieguldījumi!$D$47-1,'IIA Finanšu analīze'!$D178/Kapitālieguldījumi!$D$47,0)</f>
        <v>0</v>
      </c>
      <c r="BT178" s="416">
        <f>IF(BT$2&lt;=Kapitālieguldījumi!$D$47-1,'IIA Finanšu analīze'!$D178/Kapitālieguldījumi!$D$47,0)</f>
        <v>0</v>
      </c>
      <c r="BU178" s="416">
        <f>IF(BU$2&lt;=Kapitālieguldījumi!$D$47-1,'IIA Finanšu analīze'!$D178/Kapitālieguldījumi!$D$47,0)</f>
        <v>0</v>
      </c>
      <c r="BV178" s="416">
        <f>IF(BV$2&lt;=Kapitālieguldījumi!$D$47-1,'IIA Finanšu analīze'!$D178/Kapitālieguldījumi!$D$47,0)</f>
        <v>0</v>
      </c>
      <c r="BW178" s="416">
        <f>IF(BW$2&lt;=Kapitālieguldījumi!$D$47-1,'IIA Finanšu analīze'!$D178/Kapitālieguldījumi!$D$47,0)</f>
        <v>0</v>
      </c>
      <c r="BX178" s="416">
        <f>IF(BX$2&lt;=Kapitālieguldījumi!$D$47-1,'IIA Finanšu analīze'!$D178/Kapitālieguldījumi!$D$47,0)</f>
        <v>0</v>
      </c>
      <c r="BY178" s="416">
        <f>IF(BY$2&lt;=Kapitālieguldījumi!$D$47-1,'IIA Finanšu analīze'!$D178/Kapitālieguldījumi!$D$47,0)</f>
        <v>0</v>
      </c>
      <c r="BZ178" s="416">
        <f>IF(BZ$2&lt;=Kapitālieguldījumi!$D$47-1,'IIA Finanšu analīze'!$D178/Kapitālieguldījumi!$D$47,0)</f>
        <v>0</v>
      </c>
      <c r="CA178" s="416">
        <f>IF(CA$2&lt;=Kapitālieguldījumi!$D$47-1,'IIA Finanšu analīze'!$D178/Kapitālieguldījumi!$D$47,0)</f>
        <v>0</v>
      </c>
      <c r="CB178" s="416">
        <f>IF(CB$2&lt;=Kapitālieguldījumi!$D$47-1,'IIA Finanšu analīze'!$D178/Kapitālieguldījumi!$D$47,0)</f>
        <v>0</v>
      </c>
      <c r="CC178" s="416">
        <f>IF(CC$2&lt;=Kapitālieguldījumi!$D$47-1,'IIA Finanšu analīze'!$D178/Kapitālieguldījumi!$D$47,0)</f>
        <v>0</v>
      </c>
      <c r="CD178" s="416">
        <f>IF(CD$2&lt;=Kapitālieguldījumi!$D$47-1,'IIA Finanšu analīze'!$D178/Kapitālieguldījumi!$D$47,0)</f>
        <v>0</v>
      </c>
      <c r="CE178" s="416">
        <f>IF(CE$2&lt;=Kapitālieguldījumi!$D$47-1,'IIA Finanšu analīze'!$D178/Kapitālieguldījumi!$D$47,0)</f>
        <v>0</v>
      </c>
      <c r="CF178" s="416">
        <f>IF(CF$2&lt;=Kapitālieguldījumi!$D$47-1,'IIA Finanšu analīze'!$D178/Kapitālieguldījumi!$D$47,0)</f>
        <v>0</v>
      </c>
      <c r="CG178" s="416">
        <f>IF(CG$2&lt;=Kapitālieguldījumi!$D$47-1,'IIA Finanšu analīze'!$D178/Kapitālieguldījumi!$D$47,0)</f>
        <v>0</v>
      </c>
      <c r="CH178" s="416">
        <f>IF(CH$2&lt;=Kapitālieguldījumi!$D$47-1,'IIA Finanšu analīze'!$D178/Kapitālieguldījumi!$D$47,0)</f>
        <v>0</v>
      </c>
      <c r="CI178" s="416">
        <f>IF(CI$2&lt;=Kapitālieguldījumi!$D$47-1,'IIA Finanšu analīze'!$D178/Kapitālieguldījumi!$D$47,0)</f>
        <v>0</v>
      </c>
      <c r="CJ178" s="416">
        <f>IF(CJ$2&lt;=Kapitālieguldījumi!$D$47-1,'IIA Finanšu analīze'!$D178/Kapitālieguldījumi!$D$47,0)</f>
        <v>0</v>
      </c>
      <c r="CK178" s="416">
        <f>IF(CK$2&lt;=Kapitālieguldījumi!$D$47-1,'IIA Finanšu analīze'!$D178/Kapitālieguldījumi!$D$47,0)</f>
        <v>0</v>
      </c>
      <c r="CL178" s="416">
        <f>IF(CL$2&lt;=Kapitālieguldījumi!$D$47-1,'IIA Finanšu analīze'!$D178/Kapitālieguldījumi!$D$47,0)</f>
        <v>0</v>
      </c>
      <c r="CM178" s="416">
        <f>IF(CM$2&lt;=Kapitālieguldījumi!$D$47-1,'IIA Finanšu analīze'!$D178/Kapitālieguldījumi!$D$47,0)</f>
        <v>0</v>
      </c>
      <c r="CN178" s="416">
        <f>IF(CN$2&lt;=Kapitālieguldījumi!$D$47-1,'IIA Finanšu analīze'!$D178/Kapitālieguldījumi!$D$47,0)</f>
        <v>0</v>
      </c>
      <c r="CO178" s="416">
        <f>IF(CO$2&lt;=Kapitālieguldījumi!$D$47-1,'IIA Finanšu analīze'!$D178/Kapitālieguldījumi!$D$47,0)</f>
        <v>0</v>
      </c>
      <c r="CP178" s="416">
        <f>IF(CP$2&lt;=Kapitālieguldījumi!$D$47-1,'IIA Finanšu analīze'!$D178/Kapitālieguldījumi!$D$47,0)</f>
        <v>0</v>
      </c>
      <c r="CQ178" s="416">
        <f>IF(CQ$2&lt;=Kapitālieguldījumi!$D$47-1,'IIA Finanšu analīze'!$D178/Kapitālieguldījumi!$D$47,0)</f>
        <v>0</v>
      </c>
      <c r="CR178" s="416">
        <f>IF(CR$2&lt;=Kapitālieguldījumi!$D$47-1,'IIA Finanšu analīze'!$D178/Kapitālieguldījumi!$D$47,0)</f>
        <v>0</v>
      </c>
      <c r="CS178" s="416">
        <f>IF(CS$2&lt;=Kapitālieguldījumi!$D$47-1,'IIA Finanšu analīze'!$D178/Kapitālieguldījumi!$D$47,0)</f>
        <v>0</v>
      </c>
      <c r="CT178" s="416">
        <f>IF(CT$2&lt;=Kapitālieguldījumi!$D$47-1,'IIA Finanšu analīze'!$D178/Kapitālieguldījumi!$D$47,0)</f>
        <v>0</v>
      </c>
      <c r="CU178" s="416">
        <f>IF(CU$2&lt;=Kapitālieguldījumi!$D$47-1,'IIA Finanšu analīze'!$D178/Kapitālieguldījumi!$D$47,0)</f>
        <v>0</v>
      </c>
      <c r="CV178" s="416">
        <f>IF(CV$2&lt;=Kapitālieguldījumi!$D$47-1,'IIA Finanšu analīze'!$D178/Kapitālieguldījumi!$D$47,0)</f>
        <v>0</v>
      </c>
      <c r="CW178" s="416">
        <f>IF(CW$2&lt;=Kapitālieguldījumi!$D$47-1,'IIA Finanšu analīze'!$D178/Kapitālieguldījumi!$D$47,0)</f>
        <v>0</v>
      </c>
      <c r="CX178" s="416">
        <f>IF(CX$2&lt;=Kapitālieguldījumi!$D$47-1,'IIA Finanšu analīze'!$D178/Kapitālieguldījumi!$D$47,0)</f>
        <v>0</v>
      </c>
      <c r="CY178" s="416">
        <f>IF(CY$2&lt;=Kapitālieguldījumi!$D$47-1,'IIA Finanšu analīze'!$D178/Kapitālieguldījumi!$D$47,0)</f>
        <v>0</v>
      </c>
      <c r="CZ178" s="416">
        <f>IF(CZ$2&lt;=Kapitālieguldījumi!$D$47-1,'IIA Finanšu analīze'!$D178/Kapitālieguldījumi!$D$47,0)</f>
        <v>0</v>
      </c>
      <c r="DA178" s="416">
        <f>IF(DA$2&lt;=Kapitālieguldījumi!$D$47-1,'IIA Finanšu analīze'!$D178/Kapitālieguldījumi!$D$47,0)</f>
        <v>0</v>
      </c>
      <c r="DB178" s="416">
        <f>IF(DB$2&lt;=Kapitālieguldījumi!$D$47-1,'IIA Finanšu analīze'!$D178/Kapitālieguldījumi!$D$47,0)</f>
        <v>0</v>
      </c>
      <c r="DC178" s="416">
        <f>IF(DC$2&lt;=Kapitālieguldījumi!$D$47-1,'IIA Finanšu analīze'!$D178/Kapitālieguldījumi!$D$47,0)</f>
        <v>0</v>
      </c>
      <c r="DD178" s="416">
        <f>IF(DD$2&lt;=Kapitālieguldījumi!$D$47-1,'IIA Finanšu analīze'!$D178/Kapitālieguldījumi!$D$47,0)</f>
        <v>0</v>
      </c>
      <c r="DE178" s="416">
        <f>IF(DE$2&lt;=Kapitālieguldījumi!$D$47-1,'IIA Finanšu analīze'!$D178/Kapitālieguldījumi!$D$47,0)</f>
        <v>0</v>
      </c>
      <c r="DF178" s="416">
        <f>IF(DF$2&lt;=Kapitālieguldījumi!$D$47-1,'IIA Finanšu analīze'!$D178/Kapitālieguldījumi!$D$47,0)</f>
        <v>0</v>
      </c>
      <c r="DG178" s="416">
        <f>IF(DG$2&lt;=Kapitālieguldījumi!$D$47-1,'IIA Finanšu analīze'!$D178/Kapitālieguldījumi!$D$47,0)</f>
        <v>0</v>
      </c>
      <c r="DH178" s="416">
        <f>IF(DH$2&lt;=Kapitālieguldījumi!$D$47-1,'IIA Finanšu analīze'!$D178/Kapitālieguldījumi!$D$47,0)</f>
        <v>0</v>
      </c>
      <c r="DI178" s="416">
        <f>IF(DI$2&lt;=Kapitālieguldījumi!$D$47-1,'IIA Finanšu analīze'!$D178/Kapitālieguldījumi!$D$47,0)</f>
        <v>0</v>
      </c>
      <c r="DJ178" s="416">
        <f>IF(DJ$2&lt;=Kapitālieguldījumi!$D$47-1,'IIA Finanšu analīze'!$D178/Kapitālieguldījumi!$D$47,0)</f>
        <v>0</v>
      </c>
      <c r="DK178" s="416">
        <f>IF(DK$2&lt;=Kapitālieguldījumi!$D$47-1,'IIA Finanšu analīze'!$D178/Kapitālieguldījumi!$D$47,0)</f>
        <v>0</v>
      </c>
      <c r="DL178" s="416">
        <f>IF(DL$2&lt;=Kapitālieguldījumi!$D$47-1,'IIA Finanšu analīze'!$D178/Kapitālieguldījumi!$D$47,0)</f>
        <v>0</v>
      </c>
      <c r="DM178" s="416">
        <f>IF(DM$2&lt;=Kapitālieguldījumi!$D$47-1,'IIA Finanšu analīze'!$D178/Kapitālieguldījumi!$D$47,0)</f>
        <v>0</v>
      </c>
      <c r="DN178" s="416">
        <f>IF(DN$2&lt;=Kapitālieguldījumi!$D$47-1,'IIA Finanšu analīze'!$D178/Kapitālieguldījumi!$D$47,0)</f>
        <v>0</v>
      </c>
      <c r="DO178" s="416">
        <f>IF(DO$2&lt;=Kapitālieguldījumi!$D$47-1,'IIA Finanšu analīze'!$D178/Kapitālieguldījumi!$D$47,0)</f>
        <v>0</v>
      </c>
      <c r="DP178" s="416">
        <f>IF(DP$2&lt;=Kapitālieguldījumi!$D$47-1,'IIA Finanšu analīze'!$D178/Kapitālieguldījumi!$D$47,0)</f>
        <v>0</v>
      </c>
      <c r="DQ178" s="416">
        <f>IF(DQ$2&lt;=Kapitālieguldījumi!$D$47-1,'IIA Finanšu analīze'!$D178/Kapitālieguldījumi!$D$47,0)</f>
        <v>0</v>
      </c>
      <c r="DR178" s="416">
        <f>IF(DR$2&lt;=Kapitālieguldījumi!$D$47-1,'IIA Finanšu analīze'!$D178/Kapitālieguldījumi!$D$47,0)</f>
        <v>0</v>
      </c>
      <c r="DS178" s="416">
        <f>IF(DS$2&lt;=Kapitālieguldījumi!$D$47-1,'IIA Finanšu analīze'!$D178/Kapitālieguldījumi!$D$47,0)</f>
        <v>0</v>
      </c>
      <c r="DT178" s="416">
        <f>IF(DT$2&lt;=Kapitālieguldījumi!$D$47-1,'IIA Finanšu analīze'!$D178/Kapitālieguldījumi!$D$47,0)</f>
        <v>0</v>
      </c>
      <c r="DU178" s="416">
        <f>IF(DU$2&lt;=Kapitālieguldījumi!$D$47-1,'IIA Finanšu analīze'!$D178/Kapitālieguldījumi!$D$47,0)</f>
        <v>0</v>
      </c>
    </row>
    <row r="179" spans="1:125" ht="11.25" customHeight="1">
      <c r="A179" s="389" t="str">
        <f>Kapitālieguldījumi!A21</f>
        <v>Apgaismojuma stabi ar montāžu</v>
      </c>
      <c r="B179" s="389" t="s">
        <v>638</v>
      </c>
      <c r="C179" s="416">
        <f t="shared" si="188"/>
        <v>2650.6966500000003</v>
      </c>
      <c r="D179" s="416">
        <f>'IIA Papildus aprēķini'!C12*(1+'IIA Jūtīguma analīze'!$C$9)</f>
        <v>318402</v>
      </c>
      <c r="E179" s="416">
        <f>IF(E$2&lt;=Kapitālieguldījumi!$D$47-1,'IIA Finanšu analīze'!$D179/Kapitālieguldījumi!$D$47,0)</f>
        <v>63680.4</v>
      </c>
      <c r="F179" s="416">
        <f>IF(F$2&lt;=Kapitālieguldījumi!$D$47-1,'IIA Finanšu analīze'!$D179/Kapitālieguldījumi!$D$47,0)</f>
        <v>63680.4</v>
      </c>
      <c r="G179" s="416">
        <f>IF(G$2&lt;=Kapitālieguldījumi!$D$47-1,'IIA Finanšu analīze'!$D179/Kapitālieguldījumi!$D$47,0)</f>
        <v>63680.4</v>
      </c>
      <c r="H179" s="416">
        <f>IF(H$2&lt;=Kapitālieguldījumi!$D$47-1,'IIA Finanšu analīze'!$D179/Kapitālieguldījumi!$D$47,0)</f>
        <v>63680.4</v>
      </c>
      <c r="I179" s="416">
        <f>IF(I$2&lt;=Kapitālieguldījumi!$D$47-1,'IIA Finanšu analīze'!$D179/Kapitālieguldījumi!$D$47,0)</f>
        <v>63680.4</v>
      </c>
      <c r="J179" s="416">
        <f>IF(J$2&lt;=Kapitālieguldījumi!$D$47-1,'IIA Finanšu analīze'!$D179/Kapitālieguldījumi!$D$47,0)</f>
        <v>0</v>
      </c>
      <c r="K179" s="416">
        <f>IF(K$2&lt;=Kapitālieguldījumi!$D$47-1,'IIA Finanšu analīze'!$D179/Kapitālieguldījumi!$D$47,0)</f>
        <v>0</v>
      </c>
      <c r="L179" s="416">
        <f>IF(L$2&lt;=Kapitālieguldījumi!$D$47-1,'IIA Finanšu analīze'!$D179/Kapitālieguldījumi!$D$47,0)</f>
        <v>0</v>
      </c>
      <c r="M179" s="416">
        <f>IF(M$2&lt;=Kapitālieguldījumi!$D$47-1,'IIA Finanšu analīze'!$D179/Kapitālieguldījumi!$D$47,0)</f>
        <v>0</v>
      </c>
      <c r="N179" s="416">
        <f>IF(N$2&lt;=Kapitālieguldījumi!$D$47-1,'IIA Finanšu analīze'!$D179/Kapitālieguldījumi!$D$47,0)</f>
        <v>0</v>
      </c>
      <c r="O179" s="416">
        <f>IF(O$2&lt;=Kapitālieguldījumi!$D$47-1,'IIA Finanšu analīze'!$D179/Kapitālieguldījumi!$D$47,0)</f>
        <v>0</v>
      </c>
      <c r="P179" s="416">
        <f>IF(P$2&lt;=Kapitālieguldījumi!$D$47-1,'IIA Finanšu analīze'!$D179/Kapitālieguldījumi!$D$47,0)</f>
        <v>0</v>
      </c>
      <c r="Q179" s="416">
        <f>IF(Q$2&lt;=Kapitālieguldījumi!$D$47-1,'IIA Finanšu analīze'!$D179/Kapitālieguldījumi!$D$47,0)</f>
        <v>0</v>
      </c>
      <c r="R179" s="416">
        <f>IF(R$2&lt;=Kapitālieguldījumi!$D$47-1,'IIA Finanšu analīze'!$D179/Kapitālieguldījumi!$D$47,0)</f>
        <v>0</v>
      </c>
      <c r="S179" s="416">
        <f>IF(S$2&lt;=Kapitālieguldījumi!$D$47-1,'IIA Finanšu analīze'!$D179/Kapitālieguldījumi!$D$47,0)</f>
        <v>0</v>
      </c>
      <c r="T179" s="416">
        <f>IF(T$2&lt;=Kapitālieguldījumi!$D$47-1,'IIA Finanšu analīze'!$D179/Kapitālieguldījumi!$D$47,0)</f>
        <v>0</v>
      </c>
      <c r="U179" s="416">
        <f>IF(U$2&lt;=Kapitālieguldījumi!$D$47-1,'IIA Finanšu analīze'!$D179/Kapitālieguldījumi!$D$47,0)</f>
        <v>0</v>
      </c>
      <c r="V179" s="416">
        <f>IF(V$2&lt;=Kapitālieguldījumi!$D$47-1,'IIA Finanšu analīze'!$D179/Kapitālieguldījumi!$D$47,0)</f>
        <v>0</v>
      </c>
      <c r="W179" s="416">
        <f>IF(W$2&lt;=Kapitālieguldījumi!$D$47-1,'IIA Finanšu analīze'!$D179/Kapitālieguldījumi!$D$47,0)</f>
        <v>0</v>
      </c>
      <c r="X179" s="416">
        <f>IF(X$2&lt;=Kapitālieguldījumi!$D$47-1,'IIA Finanšu analīze'!$D179/Kapitālieguldījumi!$D$47,0)</f>
        <v>0</v>
      </c>
      <c r="Y179" s="416">
        <f>IF(Y$2&lt;=Kapitālieguldījumi!$D$47-1,'IIA Finanšu analīze'!$D179/Kapitālieguldījumi!$D$47,0)</f>
        <v>0</v>
      </c>
      <c r="Z179" s="416">
        <f>IF(Z$2&lt;=Kapitālieguldījumi!$D$47-1,'IIA Finanšu analīze'!$D179/Kapitālieguldījumi!$D$47,0)</f>
        <v>0</v>
      </c>
      <c r="AA179" s="416">
        <f>IF(AA$2&lt;=Kapitālieguldījumi!$D$47-1,'IIA Finanšu analīze'!$D179/Kapitālieguldījumi!$D$47,0)</f>
        <v>0</v>
      </c>
      <c r="AB179" s="416">
        <f>IF(AB$2&lt;=Kapitālieguldījumi!$D$47-1,'IIA Finanšu analīze'!$D179/Kapitālieguldījumi!$D$47,0)</f>
        <v>0</v>
      </c>
      <c r="AC179" s="416">
        <f>IF(AC$2&lt;=Kapitālieguldījumi!$D$47-1,'IIA Finanšu analīze'!$D179/Kapitālieguldījumi!$D$47,0)</f>
        <v>0</v>
      </c>
      <c r="AD179" s="416">
        <f>IF(AD$2&lt;=Kapitālieguldījumi!$D$47-1,'IIA Finanšu analīze'!$D179/Kapitālieguldījumi!$D$47,0)</f>
        <v>0</v>
      </c>
      <c r="AE179" s="416">
        <f>IF(AE$2&lt;=Kapitālieguldījumi!$D$47-1,'IIA Finanšu analīze'!$D179/Kapitālieguldījumi!$D$47,0)</f>
        <v>0</v>
      </c>
      <c r="AF179" s="416">
        <f>IF(AF$2&lt;=Kapitālieguldījumi!$D$47-1,'IIA Finanšu analīze'!$D179/Kapitālieguldījumi!$D$47,0)</f>
        <v>0</v>
      </c>
      <c r="AG179" s="416">
        <f>IF(AG$2&lt;=Kapitālieguldījumi!$D$47-1,'IIA Finanšu analīze'!$D179/Kapitālieguldījumi!$D$47,0)</f>
        <v>0</v>
      </c>
      <c r="AH179" s="416">
        <f>IF(AH$2&lt;=Kapitālieguldījumi!$D$47-1,'IIA Finanšu analīze'!$D179/Kapitālieguldījumi!$D$47,0)</f>
        <v>0</v>
      </c>
      <c r="AI179" s="416">
        <f>IF(AI$2&lt;=Kapitālieguldījumi!$D$47-1,'IIA Finanšu analīze'!$D179/Kapitālieguldījumi!$D$47,0)</f>
        <v>0</v>
      </c>
      <c r="AJ179" s="416">
        <f>IF(AJ$2&lt;=Kapitālieguldījumi!$D$47-1,'IIA Finanšu analīze'!$D179/Kapitālieguldījumi!$D$47,0)</f>
        <v>0</v>
      </c>
      <c r="AK179" s="416">
        <f>IF(AK$2&lt;=Kapitālieguldījumi!$D$47-1,'IIA Finanšu analīze'!$D179/Kapitālieguldījumi!$D$47,0)</f>
        <v>0</v>
      </c>
      <c r="AL179" s="416">
        <f>IF(AL$2&lt;=Kapitālieguldījumi!$D$47-1,'IIA Finanšu analīze'!$D179/Kapitālieguldījumi!$D$47,0)</f>
        <v>0</v>
      </c>
      <c r="AM179" s="416">
        <f>IF(AM$2&lt;=Kapitālieguldījumi!$D$47-1,'IIA Finanšu analīze'!$D179/Kapitālieguldījumi!$D$47,0)</f>
        <v>0</v>
      </c>
      <c r="AN179" s="416">
        <f>IF(AN$2&lt;=Kapitālieguldījumi!$D$47-1,'IIA Finanšu analīze'!$D179/Kapitālieguldījumi!$D$47,0)</f>
        <v>0</v>
      </c>
      <c r="AO179" s="416">
        <f>IF(AO$2&lt;=Kapitālieguldījumi!$D$47-1,'IIA Finanšu analīze'!$D179/Kapitālieguldījumi!$D$47,0)</f>
        <v>0</v>
      </c>
      <c r="AP179" s="416">
        <f>IF(AP$2&lt;=Kapitālieguldījumi!$D$47-1,'IIA Finanšu analīze'!$D179/Kapitālieguldījumi!$D$47,0)</f>
        <v>0</v>
      </c>
      <c r="AQ179" s="416">
        <f>IF(AQ$2&lt;=Kapitālieguldījumi!$D$47-1,'IIA Finanšu analīze'!$D179/Kapitālieguldījumi!$D$47,0)</f>
        <v>0</v>
      </c>
      <c r="AR179" s="416">
        <f>IF(AR$2&lt;=Kapitālieguldījumi!$D$47-1,'IIA Finanšu analīze'!$D179/Kapitālieguldījumi!$D$47,0)</f>
        <v>0</v>
      </c>
      <c r="AS179" s="416">
        <f>IF(AS$2&lt;=Kapitālieguldījumi!$D$47-1,'IIA Finanšu analīze'!$D179/Kapitālieguldījumi!$D$47,0)</f>
        <v>0</v>
      </c>
      <c r="AT179" s="416">
        <f>IF(AT$2&lt;=Kapitālieguldījumi!$D$47-1,'IIA Finanšu analīze'!$D179/Kapitālieguldījumi!$D$47,0)</f>
        <v>0</v>
      </c>
      <c r="AU179" s="416">
        <f>IF(AU$2&lt;=Kapitālieguldījumi!$D$47-1,'IIA Finanšu analīze'!$D179/Kapitālieguldījumi!$D$47,0)</f>
        <v>0</v>
      </c>
      <c r="AV179" s="416">
        <f>IF(AV$2&lt;=Kapitālieguldījumi!$D$47-1,'IIA Finanšu analīze'!$D179/Kapitālieguldījumi!$D$47,0)</f>
        <v>0</v>
      </c>
      <c r="AW179" s="416">
        <f>IF(AW$2&lt;=Kapitālieguldījumi!$D$47-1,'IIA Finanšu analīze'!$D179/Kapitālieguldījumi!$D$47,0)</f>
        <v>0</v>
      </c>
      <c r="AX179" s="416">
        <f>IF(AX$2&lt;=Kapitālieguldījumi!$D$47-1,'IIA Finanšu analīze'!$D179/Kapitālieguldījumi!$D$47,0)</f>
        <v>0</v>
      </c>
      <c r="AY179" s="416">
        <f>IF(AY$2&lt;=Kapitālieguldījumi!$D$47-1,'IIA Finanšu analīze'!$D179/Kapitālieguldījumi!$D$47,0)</f>
        <v>0</v>
      </c>
      <c r="AZ179" s="416">
        <f>IF(AZ$2&lt;=Kapitālieguldījumi!$D$47-1,'IIA Finanšu analīze'!$D179/Kapitālieguldījumi!$D$47,0)</f>
        <v>0</v>
      </c>
      <c r="BA179" s="416">
        <f>IF(BA$2&lt;=Kapitālieguldījumi!$D$47-1,'IIA Finanšu analīze'!$D179/Kapitālieguldījumi!$D$47,0)</f>
        <v>0</v>
      </c>
      <c r="BB179" s="416">
        <f>IF(BB$2&lt;=Kapitālieguldījumi!$D$47-1,'IIA Finanšu analīze'!$D179/Kapitālieguldījumi!$D$47,0)</f>
        <v>0</v>
      </c>
      <c r="BC179" s="416">
        <f>IF(BC$2&lt;=Kapitālieguldījumi!$D$47-1,'IIA Finanšu analīze'!$D179/Kapitālieguldījumi!$D$47,0)</f>
        <v>0</v>
      </c>
      <c r="BD179" s="416">
        <f>IF(BD$2&lt;=Kapitālieguldījumi!$D$47-1,'IIA Finanšu analīze'!$D179/Kapitālieguldījumi!$D$47,0)</f>
        <v>0</v>
      </c>
      <c r="BE179" s="416">
        <f>IF(BE$2&lt;=Kapitālieguldījumi!$D$47-1,'IIA Finanšu analīze'!$D179/Kapitālieguldījumi!$D$47,0)</f>
        <v>0</v>
      </c>
      <c r="BF179" s="416">
        <f>IF(BF$2&lt;=Kapitālieguldījumi!$D$47-1,'IIA Finanšu analīze'!$D179/Kapitālieguldījumi!$D$47,0)</f>
        <v>0</v>
      </c>
      <c r="BG179" s="416">
        <f>IF(BG$2&lt;=Kapitālieguldījumi!$D$47-1,'IIA Finanšu analīze'!$D179/Kapitālieguldījumi!$D$47,0)</f>
        <v>0</v>
      </c>
      <c r="BH179" s="416">
        <f>IF(BH$2&lt;=Kapitālieguldījumi!$D$47-1,'IIA Finanšu analīze'!$D179/Kapitālieguldījumi!$D$47,0)</f>
        <v>0</v>
      </c>
      <c r="BI179" s="416">
        <f>IF(BI$2&lt;=Kapitālieguldījumi!$D$47-1,'IIA Finanšu analīze'!$D179/Kapitālieguldījumi!$D$47,0)</f>
        <v>0</v>
      </c>
      <c r="BJ179" s="416">
        <f>IF(BJ$2&lt;=Kapitālieguldījumi!$D$47-1,'IIA Finanšu analīze'!$D179/Kapitālieguldījumi!$D$47,0)</f>
        <v>0</v>
      </c>
      <c r="BK179" s="416">
        <f>IF(BK$2&lt;=Kapitālieguldījumi!$D$47-1,'IIA Finanšu analīze'!$D179/Kapitālieguldījumi!$D$47,0)</f>
        <v>0</v>
      </c>
      <c r="BL179" s="416">
        <f>IF(BL$2&lt;=Kapitālieguldījumi!$D$47-1,'IIA Finanšu analīze'!$D179/Kapitālieguldījumi!$D$47,0)</f>
        <v>0</v>
      </c>
      <c r="BM179" s="416">
        <f>IF(BM$2&lt;=Kapitālieguldījumi!$D$47-1,'IIA Finanšu analīze'!$D179/Kapitālieguldījumi!$D$47,0)</f>
        <v>0</v>
      </c>
      <c r="BN179" s="416">
        <f>IF(BN$2&lt;=Kapitālieguldījumi!$D$47-1,'IIA Finanšu analīze'!$D179/Kapitālieguldījumi!$D$47,0)</f>
        <v>0</v>
      </c>
      <c r="BO179" s="416">
        <f>IF(BO$2&lt;=Kapitālieguldījumi!$D$47-1,'IIA Finanšu analīze'!$D179/Kapitālieguldījumi!$D$47,0)</f>
        <v>0</v>
      </c>
      <c r="BP179" s="416">
        <f>IF(BP$2&lt;=Kapitālieguldījumi!$D$47-1,'IIA Finanšu analīze'!$D179/Kapitālieguldījumi!$D$47,0)</f>
        <v>0</v>
      </c>
      <c r="BQ179" s="416">
        <f>IF(BQ$2&lt;=Kapitālieguldījumi!$D$47-1,'IIA Finanšu analīze'!$D179/Kapitālieguldījumi!$D$47,0)</f>
        <v>0</v>
      </c>
      <c r="BR179" s="416">
        <f>IF(BR$2&lt;=Kapitālieguldījumi!$D$47-1,'IIA Finanšu analīze'!$D179/Kapitālieguldījumi!$D$47,0)</f>
        <v>0</v>
      </c>
      <c r="BS179" s="416">
        <f>IF(BS$2&lt;=Kapitālieguldījumi!$D$47-1,'IIA Finanšu analīze'!$D179/Kapitālieguldījumi!$D$47,0)</f>
        <v>0</v>
      </c>
      <c r="BT179" s="416">
        <f>IF(BT$2&lt;=Kapitālieguldījumi!$D$47-1,'IIA Finanšu analīze'!$D179/Kapitālieguldījumi!$D$47,0)</f>
        <v>0</v>
      </c>
      <c r="BU179" s="416">
        <f>IF(BU$2&lt;=Kapitālieguldījumi!$D$47-1,'IIA Finanšu analīze'!$D179/Kapitālieguldījumi!$D$47,0)</f>
        <v>0</v>
      </c>
      <c r="BV179" s="416">
        <f>IF(BV$2&lt;=Kapitālieguldījumi!$D$47-1,'IIA Finanšu analīze'!$D179/Kapitālieguldījumi!$D$47,0)</f>
        <v>0</v>
      </c>
      <c r="BW179" s="416">
        <f>IF(BW$2&lt;=Kapitālieguldījumi!$D$47-1,'IIA Finanšu analīze'!$D179/Kapitālieguldījumi!$D$47,0)</f>
        <v>0</v>
      </c>
      <c r="BX179" s="416">
        <f>IF(BX$2&lt;=Kapitālieguldījumi!$D$47-1,'IIA Finanšu analīze'!$D179/Kapitālieguldījumi!$D$47,0)</f>
        <v>0</v>
      </c>
      <c r="BY179" s="416">
        <f>IF(BY$2&lt;=Kapitālieguldījumi!$D$47-1,'IIA Finanšu analīze'!$D179/Kapitālieguldījumi!$D$47,0)</f>
        <v>0</v>
      </c>
      <c r="BZ179" s="416">
        <f>IF(BZ$2&lt;=Kapitālieguldījumi!$D$47-1,'IIA Finanšu analīze'!$D179/Kapitālieguldījumi!$D$47,0)</f>
        <v>0</v>
      </c>
      <c r="CA179" s="416">
        <f>IF(CA$2&lt;=Kapitālieguldījumi!$D$47-1,'IIA Finanšu analīze'!$D179/Kapitālieguldījumi!$D$47,0)</f>
        <v>0</v>
      </c>
      <c r="CB179" s="416">
        <f>IF(CB$2&lt;=Kapitālieguldījumi!$D$47-1,'IIA Finanšu analīze'!$D179/Kapitālieguldījumi!$D$47,0)</f>
        <v>0</v>
      </c>
      <c r="CC179" s="416">
        <f>IF(CC$2&lt;=Kapitālieguldījumi!$D$47-1,'IIA Finanšu analīze'!$D179/Kapitālieguldījumi!$D$47,0)</f>
        <v>0</v>
      </c>
      <c r="CD179" s="416">
        <f>IF(CD$2&lt;=Kapitālieguldījumi!$D$47-1,'IIA Finanšu analīze'!$D179/Kapitālieguldījumi!$D$47,0)</f>
        <v>0</v>
      </c>
      <c r="CE179" s="416">
        <f>IF(CE$2&lt;=Kapitālieguldījumi!$D$47-1,'IIA Finanšu analīze'!$D179/Kapitālieguldījumi!$D$47,0)</f>
        <v>0</v>
      </c>
      <c r="CF179" s="416">
        <f>IF(CF$2&lt;=Kapitālieguldījumi!$D$47-1,'IIA Finanšu analīze'!$D179/Kapitālieguldījumi!$D$47,0)</f>
        <v>0</v>
      </c>
      <c r="CG179" s="416">
        <f>IF(CG$2&lt;=Kapitālieguldījumi!$D$47-1,'IIA Finanšu analīze'!$D179/Kapitālieguldījumi!$D$47,0)</f>
        <v>0</v>
      </c>
      <c r="CH179" s="416">
        <f>IF(CH$2&lt;=Kapitālieguldījumi!$D$47-1,'IIA Finanšu analīze'!$D179/Kapitālieguldījumi!$D$47,0)</f>
        <v>0</v>
      </c>
      <c r="CI179" s="416">
        <f>IF(CI$2&lt;=Kapitālieguldījumi!$D$47-1,'IIA Finanšu analīze'!$D179/Kapitālieguldījumi!$D$47,0)</f>
        <v>0</v>
      </c>
      <c r="CJ179" s="416">
        <f>IF(CJ$2&lt;=Kapitālieguldījumi!$D$47-1,'IIA Finanšu analīze'!$D179/Kapitālieguldījumi!$D$47,0)</f>
        <v>0</v>
      </c>
      <c r="CK179" s="416">
        <f>IF(CK$2&lt;=Kapitālieguldījumi!$D$47-1,'IIA Finanšu analīze'!$D179/Kapitālieguldījumi!$D$47,0)</f>
        <v>0</v>
      </c>
      <c r="CL179" s="416">
        <f>IF(CL$2&lt;=Kapitālieguldījumi!$D$47-1,'IIA Finanšu analīze'!$D179/Kapitālieguldījumi!$D$47,0)</f>
        <v>0</v>
      </c>
      <c r="CM179" s="416">
        <f>IF(CM$2&lt;=Kapitālieguldījumi!$D$47-1,'IIA Finanšu analīze'!$D179/Kapitālieguldījumi!$D$47,0)</f>
        <v>0</v>
      </c>
      <c r="CN179" s="416">
        <f>IF(CN$2&lt;=Kapitālieguldījumi!$D$47-1,'IIA Finanšu analīze'!$D179/Kapitālieguldījumi!$D$47,0)</f>
        <v>0</v>
      </c>
      <c r="CO179" s="416">
        <f>IF(CO$2&lt;=Kapitālieguldījumi!$D$47-1,'IIA Finanšu analīze'!$D179/Kapitālieguldījumi!$D$47,0)</f>
        <v>0</v>
      </c>
      <c r="CP179" s="416">
        <f>IF(CP$2&lt;=Kapitālieguldījumi!$D$47-1,'IIA Finanšu analīze'!$D179/Kapitālieguldījumi!$D$47,0)</f>
        <v>0</v>
      </c>
      <c r="CQ179" s="416">
        <f>IF(CQ$2&lt;=Kapitālieguldījumi!$D$47-1,'IIA Finanšu analīze'!$D179/Kapitālieguldījumi!$D$47,0)</f>
        <v>0</v>
      </c>
      <c r="CR179" s="416">
        <f>IF(CR$2&lt;=Kapitālieguldījumi!$D$47-1,'IIA Finanšu analīze'!$D179/Kapitālieguldījumi!$D$47,0)</f>
        <v>0</v>
      </c>
      <c r="CS179" s="416">
        <f>IF(CS$2&lt;=Kapitālieguldījumi!$D$47-1,'IIA Finanšu analīze'!$D179/Kapitālieguldījumi!$D$47,0)</f>
        <v>0</v>
      </c>
      <c r="CT179" s="416">
        <f>IF(CT$2&lt;=Kapitālieguldījumi!$D$47-1,'IIA Finanšu analīze'!$D179/Kapitālieguldījumi!$D$47,0)</f>
        <v>0</v>
      </c>
      <c r="CU179" s="416">
        <f>IF(CU$2&lt;=Kapitālieguldījumi!$D$47-1,'IIA Finanšu analīze'!$D179/Kapitālieguldījumi!$D$47,0)</f>
        <v>0</v>
      </c>
      <c r="CV179" s="416">
        <f>IF(CV$2&lt;=Kapitālieguldījumi!$D$47-1,'IIA Finanšu analīze'!$D179/Kapitālieguldījumi!$D$47,0)</f>
        <v>0</v>
      </c>
      <c r="CW179" s="416">
        <f>IF(CW$2&lt;=Kapitālieguldījumi!$D$47-1,'IIA Finanšu analīze'!$D179/Kapitālieguldījumi!$D$47,0)</f>
        <v>0</v>
      </c>
      <c r="CX179" s="416">
        <f>IF(CX$2&lt;=Kapitālieguldījumi!$D$47-1,'IIA Finanšu analīze'!$D179/Kapitālieguldījumi!$D$47,0)</f>
        <v>0</v>
      </c>
      <c r="CY179" s="416">
        <f>IF(CY$2&lt;=Kapitālieguldījumi!$D$47-1,'IIA Finanšu analīze'!$D179/Kapitālieguldījumi!$D$47,0)</f>
        <v>0</v>
      </c>
      <c r="CZ179" s="416">
        <f>IF(CZ$2&lt;=Kapitālieguldījumi!$D$47-1,'IIA Finanšu analīze'!$D179/Kapitālieguldījumi!$D$47,0)</f>
        <v>0</v>
      </c>
      <c r="DA179" s="416">
        <f>IF(DA$2&lt;=Kapitālieguldījumi!$D$47-1,'IIA Finanšu analīze'!$D179/Kapitālieguldījumi!$D$47,0)</f>
        <v>0</v>
      </c>
      <c r="DB179" s="416">
        <f>IF(DB$2&lt;=Kapitālieguldījumi!$D$47-1,'IIA Finanšu analīze'!$D179/Kapitālieguldījumi!$D$47,0)</f>
        <v>0</v>
      </c>
      <c r="DC179" s="416">
        <f>IF(DC$2&lt;=Kapitālieguldījumi!$D$47-1,'IIA Finanšu analīze'!$D179/Kapitālieguldījumi!$D$47,0)</f>
        <v>0</v>
      </c>
      <c r="DD179" s="416">
        <f>IF(DD$2&lt;=Kapitālieguldījumi!$D$47-1,'IIA Finanšu analīze'!$D179/Kapitālieguldījumi!$D$47,0)</f>
        <v>0</v>
      </c>
      <c r="DE179" s="416">
        <f>IF(DE$2&lt;=Kapitālieguldījumi!$D$47-1,'IIA Finanšu analīze'!$D179/Kapitālieguldījumi!$D$47,0)</f>
        <v>0</v>
      </c>
      <c r="DF179" s="416">
        <f>IF(DF$2&lt;=Kapitālieguldījumi!$D$47-1,'IIA Finanšu analīze'!$D179/Kapitālieguldījumi!$D$47,0)</f>
        <v>0</v>
      </c>
      <c r="DG179" s="416">
        <f>IF(DG$2&lt;=Kapitālieguldījumi!$D$47-1,'IIA Finanšu analīze'!$D179/Kapitālieguldījumi!$D$47,0)</f>
        <v>0</v>
      </c>
      <c r="DH179" s="416">
        <f>IF(DH$2&lt;=Kapitālieguldījumi!$D$47-1,'IIA Finanšu analīze'!$D179/Kapitālieguldījumi!$D$47,0)</f>
        <v>0</v>
      </c>
      <c r="DI179" s="416">
        <f>IF(DI$2&lt;=Kapitālieguldījumi!$D$47-1,'IIA Finanšu analīze'!$D179/Kapitālieguldījumi!$D$47,0)</f>
        <v>0</v>
      </c>
      <c r="DJ179" s="416">
        <f>IF(DJ$2&lt;=Kapitālieguldījumi!$D$47-1,'IIA Finanšu analīze'!$D179/Kapitālieguldījumi!$D$47,0)</f>
        <v>0</v>
      </c>
      <c r="DK179" s="416">
        <f>IF(DK$2&lt;=Kapitālieguldījumi!$D$47-1,'IIA Finanšu analīze'!$D179/Kapitālieguldījumi!$D$47,0)</f>
        <v>0</v>
      </c>
      <c r="DL179" s="416">
        <f>IF(DL$2&lt;=Kapitālieguldījumi!$D$47-1,'IIA Finanšu analīze'!$D179/Kapitālieguldījumi!$D$47,0)</f>
        <v>0</v>
      </c>
      <c r="DM179" s="416">
        <f>IF(DM$2&lt;=Kapitālieguldījumi!$D$47-1,'IIA Finanšu analīze'!$D179/Kapitālieguldījumi!$D$47,0)</f>
        <v>0</v>
      </c>
      <c r="DN179" s="416">
        <f>IF(DN$2&lt;=Kapitālieguldījumi!$D$47-1,'IIA Finanšu analīze'!$D179/Kapitālieguldījumi!$D$47,0)</f>
        <v>0</v>
      </c>
      <c r="DO179" s="416">
        <f>IF(DO$2&lt;=Kapitālieguldījumi!$D$47-1,'IIA Finanšu analīze'!$D179/Kapitālieguldījumi!$D$47,0)</f>
        <v>0</v>
      </c>
      <c r="DP179" s="416">
        <f>IF(DP$2&lt;=Kapitālieguldījumi!$D$47-1,'IIA Finanšu analīze'!$D179/Kapitālieguldījumi!$D$47,0)</f>
        <v>0</v>
      </c>
      <c r="DQ179" s="416">
        <f>IF(DQ$2&lt;=Kapitālieguldījumi!$D$47-1,'IIA Finanšu analīze'!$D179/Kapitālieguldījumi!$D$47,0)</f>
        <v>0</v>
      </c>
      <c r="DR179" s="416">
        <f>IF(DR$2&lt;=Kapitālieguldījumi!$D$47-1,'IIA Finanšu analīze'!$D179/Kapitālieguldījumi!$D$47,0)</f>
        <v>0</v>
      </c>
      <c r="DS179" s="416">
        <f>IF(DS$2&lt;=Kapitālieguldījumi!$D$47-1,'IIA Finanšu analīze'!$D179/Kapitālieguldījumi!$D$47,0)</f>
        <v>0</v>
      </c>
      <c r="DT179" s="416">
        <f>IF(DT$2&lt;=Kapitālieguldījumi!$D$47-1,'IIA Finanšu analīze'!$D179/Kapitālieguldījumi!$D$47,0)</f>
        <v>0</v>
      </c>
      <c r="DU179" s="416">
        <f>IF(DU$2&lt;=Kapitālieguldījumi!$D$47-1,'IIA Finanšu analīze'!$D179/Kapitālieguldījumi!$D$47,0)</f>
        <v>0</v>
      </c>
    </row>
    <row r="180" spans="1:125" ht="11.25" customHeight="1">
      <c r="A180" s="389" t="str">
        <f>Kapitālieguldījumi!A22</f>
        <v>Konsoles ar montāžu</v>
      </c>
      <c r="B180" s="389" t="s">
        <v>638</v>
      </c>
      <c r="C180" s="416">
        <f t="shared" si="188"/>
        <v>1651.7382750000002</v>
      </c>
      <c r="D180" s="416">
        <f>'IIA Papildus aprēķini'!C13*(1+'IIA Jūtīguma analīze'!$C$9)</f>
        <v>198407</v>
      </c>
      <c r="E180" s="416">
        <f>IF(E$2&lt;=Kapitālieguldījumi!$D$47-1,'IIA Finanšu analīze'!$D180/Kapitālieguldījumi!$D$47,0)</f>
        <v>39681.4</v>
      </c>
      <c r="F180" s="416">
        <f>IF(F$2&lt;=Kapitālieguldījumi!$D$47-1,'IIA Finanšu analīze'!$D180/Kapitālieguldījumi!$D$47,0)</f>
        <v>39681.4</v>
      </c>
      <c r="G180" s="416">
        <f>IF(G$2&lt;=Kapitālieguldījumi!$D$47-1,'IIA Finanšu analīze'!$D180/Kapitālieguldījumi!$D$47,0)</f>
        <v>39681.4</v>
      </c>
      <c r="H180" s="416">
        <f>IF(H$2&lt;=Kapitālieguldījumi!$D$47-1,'IIA Finanšu analīze'!$D180/Kapitālieguldījumi!$D$47,0)</f>
        <v>39681.4</v>
      </c>
      <c r="I180" s="416">
        <f>IF(I$2&lt;=Kapitālieguldījumi!$D$47-1,'IIA Finanšu analīze'!$D180/Kapitālieguldījumi!$D$47,0)</f>
        <v>39681.4</v>
      </c>
      <c r="J180" s="416">
        <f>IF(J$2&lt;=Kapitālieguldījumi!$D$47-1,'IIA Finanšu analīze'!$D180/Kapitālieguldījumi!$D$47,0)</f>
        <v>0</v>
      </c>
      <c r="K180" s="416">
        <f>IF(K$2&lt;=Kapitālieguldījumi!$D$47-1,'IIA Finanšu analīze'!$D180/Kapitālieguldījumi!$D$47,0)</f>
        <v>0</v>
      </c>
      <c r="L180" s="416">
        <f>IF(L$2&lt;=Kapitālieguldījumi!$D$47-1,'IIA Finanšu analīze'!$D180/Kapitālieguldījumi!$D$47,0)</f>
        <v>0</v>
      </c>
      <c r="M180" s="416">
        <f>IF(M$2&lt;=Kapitālieguldījumi!$D$47-1,'IIA Finanšu analīze'!$D180/Kapitālieguldījumi!$D$47,0)</f>
        <v>0</v>
      </c>
      <c r="N180" s="416">
        <f>IF(N$2&lt;=Kapitālieguldījumi!$D$47-1,'IIA Finanšu analīze'!$D180/Kapitālieguldījumi!$D$47,0)</f>
        <v>0</v>
      </c>
      <c r="O180" s="416">
        <f>IF(O$2&lt;=Kapitālieguldījumi!$D$47-1,'IIA Finanšu analīze'!$D180/Kapitālieguldījumi!$D$47,0)</f>
        <v>0</v>
      </c>
      <c r="P180" s="416">
        <f>IF(P$2&lt;=Kapitālieguldījumi!$D$47-1,'IIA Finanšu analīze'!$D180/Kapitālieguldījumi!$D$47,0)</f>
        <v>0</v>
      </c>
      <c r="Q180" s="416">
        <f>IF(Q$2&lt;=Kapitālieguldījumi!$D$47-1,'IIA Finanšu analīze'!$D180/Kapitālieguldījumi!$D$47,0)</f>
        <v>0</v>
      </c>
      <c r="R180" s="416">
        <f>IF(R$2&lt;=Kapitālieguldījumi!$D$47-1,'IIA Finanšu analīze'!$D180/Kapitālieguldījumi!$D$47,0)</f>
        <v>0</v>
      </c>
      <c r="S180" s="416">
        <f>IF(S$2&lt;=Kapitālieguldījumi!$D$47-1,'IIA Finanšu analīze'!$D180/Kapitālieguldījumi!$D$47,0)</f>
        <v>0</v>
      </c>
      <c r="T180" s="416">
        <f>IF(T$2&lt;=Kapitālieguldījumi!$D$47-1,'IIA Finanšu analīze'!$D180/Kapitālieguldījumi!$D$47,0)</f>
        <v>0</v>
      </c>
      <c r="U180" s="416">
        <f>IF(U$2&lt;=Kapitālieguldījumi!$D$47-1,'IIA Finanšu analīze'!$D180/Kapitālieguldījumi!$D$47,0)</f>
        <v>0</v>
      </c>
      <c r="V180" s="416">
        <f>IF(V$2&lt;=Kapitālieguldījumi!$D$47-1,'IIA Finanšu analīze'!$D180/Kapitālieguldījumi!$D$47,0)</f>
        <v>0</v>
      </c>
      <c r="W180" s="416">
        <f>IF(W$2&lt;=Kapitālieguldījumi!$D$47-1,'IIA Finanšu analīze'!$D180/Kapitālieguldījumi!$D$47,0)</f>
        <v>0</v>
      </c>
      <c r="X180" s="416">
        <f>IF(X$2&lt;=Kapitālieguldījumi!$D$47-1,'IIA Finanšu analīze'!$D180/Kapitālieguldījumi!$D$47,0)</f>
        <v>0</v>
      </c>
      <c r="Y180" s="416">
        <f>IF(Y$2&lt;=Kapitālieguldījumi!$D$47-1,'IIA Finanšu analīze'!$D180/Kapitālieguldījumi!$D$47,0)</f>
        <v>0</v>
      </c>
      <c r="Z180" s="416">
        <f>IF(Z$2&lt;=Kapitālieguldījumi!$D$47-1,'IIA Finanšu analīze'!$D180/Kapitālieguldījumi!$D$47,0)</f>
        <v>0</v>
      </c>
      <c r="AA180" s="416">
        <f>IF(AA$2&lt;=Kapitālieguldījumi!$D$47-1,'IIA Finanšu analīze'!$D180/Kapitālieguldījumi!$D$47,0)</f>
        <v>0</v>
      </c>
      <c r="AB180" s="416">
        <f>IF(AB$2&lt;=Kapitālieguldījumi!$D$47-1,'IIA Finanšu analīze'!$D180/Kapitālieguldījumi!$D$47,0)</f>
        <v>0</v>
      </c>
      <c r="AC180" s="416">
        <f>IF(AC$2&lt;=Kapitālieguldījumi!$D$47-1,'IIA Finanšu analīze'!$D180/Kapitālieguldījumi!$D$47,0)</f>
        <v>0</v>
      </c>
      <c r="AD180" s="416">
        <f>IF(AD$2&lt;=Kapitālieguldījumi!$D$47-1,'IIA Finanšu analīze'!$D180/Kapitālieguldījumi!$D$47,0)</f>
        <v>0</v>
      </c>
      <c r="AE180" s="416">
        <f>IF(AE$2&lt;=Kapitālieguldījumi!$D$47-1,'IIA Finanšu analīze'!$D180/Kapitālieguldījumi!$D$47,0)</f>
        <v>0</v>
      </c>
      <c r="AF180" s="416">
        <f>IF(AF$2&lt;=Kapitālieguldījumi!$D$47-1,'IIA Finanšu analīze'!$D180/Kapitālieguldījumi!$D$47,0)</f>
        <v>0</v>
      </c>
      <c r="AG180" s="416">
        <f>IF(AG$2&lt;=Kapitālieguldījumi!$D$47-1,'IIA Finanšu analīze'!$D180/Kapitālieguldījumi!$D$47,0)</f>
        <v>0</v>
      </c>
      <c r="AH180" s="416">
        <f>IF(AH$2&lt;=Kapitālieguldījumi!$D$47-1,'IIA Finanšu analīze'!$D180/Kapitālieguldījumi!$D$47,0)</f>
        <v>0</v>
      </c>
      <c r="AI180" s="416">
        <f>IF(AI$2&lt;=Kapitālieguldījumi!$D$47-1,'IIA Finanšu analīze'!$D180/Kapitālieguldījumi!$D$47,0)</f>
        <v>0</v>
      </c>
      <c r="AJ180" s="416">
        <f>IF(AJ$2&lt;=Kapitālieguldījumi!$D$47-1,'IIA Finanšu analīze'!$D180/Kapitālieguldījumi!$D$47,0)</f>
        <v>0</v>
      </c>
      <c r="AK180" s="416">
        <f>IF(AK$2&lt;=Kapitālieguldījumi!$D$47-1,'IIA Finanšu analīze'!$D180/Kapitālieguldījumi!$D$47,0)</f>
        <v>0</v>
      </c>
      <c r="AL180" s="416">
        <f>IF(AL$2&lt;=Kapitālieguldījumi!$D$47-1,'IIA Finanšu analīze'!$D180/Kapitālieguldījumi!$D$47,0)</f>
        <v>0</v>
      </c>
      <c r="AM180" s="416">
        <f>IF(AM$2&lt;=Kapitālieguldījumi!$D$47-1,'IIA Finanšu analīze'!$D180/Kapitālieguldījumi!$D$47,0)</f>
        <v>0</v>
      </c>
      <c r="AN180" s="416">
        <f>IF(AN$2&lt;=Kapitālieguldījumi!$D$47-1,'IIA Finanšu analīze'!$D180/Kapitālieguldījumi!$D$47,0)</f>
        <v>0</v>
      </c>
      <c r="AO180" s="416">
        <f>IF(AO$2&lt;=Kapitālieguldījumi!$D$47-1,'IIA Finanšu analīze'!$D180/Kapitālieguldījumi!$D$47,0)</f>
        <v>0</v>
      </c>
      <c r="AP180" s="416">
        <f>IF(AP$2&lt;=Kapitālieguldījumi!$D$47-1,'IIA Finanšu analīze'!$D180/Kapitālieguldījumi!$D$47,0)</f>
        <v>0</v>
      </c>
      <c r="AQ180" s="416">
        <f>IF(AQ$2&lt;=Kapitālieguldījumi!$D$47-1,'IIA Finanšu analīze'!$D180/Kapitālieguldījumi!$D$47,0)</f>
        <v>0</v>
      </c>
      <c r="AR180" s="416">
        <f>IF(AR$2&lt;=Kapitālieguldījumi!$D$47-1,'IIA Finanšu analīze'!$D180/Kapitālieguldījumi!$D$47,0)</f>
        <v>0</v>
      </c>
      <c r="AS180" s="416">
        <f>IF(AS$2&lt;=Kapitālieguldījumi!$D$47-1,'IIA Finanšu analīze'!$D180/Kapitālieguldījumi!$D$47,0)</f>
        <v>0</v>
      </c>
      <c r="AT180" s="416">
        <f>IF(AT$2&lt;=Kapitālieguldījumi!$D$47-1,'IIA Finanšu analīze'!$D180/Kapitālieguldījumi!$D$47,0)</f>
        <v>0</v>
      </c>
      <c r="AU180" s="416">
        <f>IF(AU$2&lt;=Kapitālieguldījumi!$D$47-1,'IIA Finanšu analīze'!$D180/Kapitālieguldījumi!$D$47,0)</f>
        <v>0</v>
      </c>
      <c r="AV180" s="416">
        <f>IF(AV$2&lt;=Kapitālieguldījumi!$D$47-1,'IIA Finanšu analīze'!$D180/Kapitālieguldījumi!$D$47,0)</f>
        <v>0</v>
      </c>
      <c r="AW180" s="416">
        <f>IF(AW$2&lt;=Kapitālieguldījumi!$D$47-1,'IIA Finanšu analīze'!$D180/Kapitālieguldījumi!$D$47,0)</f>
        <v>0</v>
      </c>
      <c r="AX180" s="416">
        <f>IF(AX$2&lt;=Kapitālieguldījumi!$D$47-1,'IIA Finanšu analīze'!$D180/Kapitālieguldījumi!$D$47,0)</f>
        <v>0</v>
      </c>
      <c r="AY180" s="416">
        <f>IF(AY$2&lt;=Kapitālieguldījumi!$D$47-1,'IIA Finanšu analīze'!$D180/Kapitālieguldījumi!$D$47,0)</f>
        <v>0</v>
      </c>
      <c r="AZ180" s="416">
        <f>IF(AZ$2&lt;=Kapitālieguldījumi!$D$47-1,'IIA Finanšu analīze'!$D180/Kapitālieguldījumi!$D$47,0)</f>
        <v>0</v>
      </c>
      <c r="BA180" s="416">
        <f>IF(BA$2&lt;=Kapitālieguldījumi!$D$47-1,'IIA Finanšu analīze'!$D180/Kapitālieguldījumi!$D$47,0)</f>
        <v>0</v>
      </c>
      <c r="BB180" s="416">
        <f>IF(BB$2&lt;=Kapitālieguldījumi!$D$47-1,'IIA Finanšu analīze'!$D180/Kapitālieguldījumi!$D$47,0)</f>
        <v>0</v>
      </c>
      <c r="BC180" s="416">
        <f>IF(BC$2&lt;=Kapitālieguldījumi!$D$47-1,'IIA Finanšu analīze'!$D180/Kapitālieguldījumi!$D$47,0)</f>
        <v>0</v>
      </c>
      <c r="BD180" s="416">
        <f>IF(BD$2&lt;=Kapitālieguldījumi!$D$47-1,'IIA Finanšu analīze'!$D180/Kapitālieguldījumi!$D$47,0)</f>
        <v>0</v>
      </c>
      <c r="BE180" s="416">
        <f>IF(BE$2&lt;=Kapitālieguldījumi!$D$47-1,'IIA Finanšu analīze'!$D180/Kapitālieguldījumi!$D$47,0)</f>
        <v>0</v>
      </c>
      <c r="BF180" s="416">
        <f>IF(BF$2&lt;=Kapitālieguldījumi!$D$47-1,'IIA Finanšu analīze'!$D180/Kapitālieguldījumi!$D$47,0)</f>
        <v>0</v>
      </c>
      <c r="BG180" s="416">
        <f>IF(BG$2&lt;=Kapitālieguldījumi!$D$47-1,'IIA Finanšu analīze'!$D180/Kapitālieguldījumi!$D$47,0)</f>
        <v>0</v>
      </c>
      <c r="BH180" s="416">
        <f>IF(BH$2&lt;=Kapitālieguldījumi!$D$47-1,'IIA Finanšu analīze'!$D180/Kapitālieguldījumi!$D$47,0)</f>
        <v>0</v>
      </c>
      <c r="BI180" s="416">
        <f>IF(BI$2&lt;=Kapitālieguldījumi!$D$47-1,'IIA Finanšu analīze'!$D180/Kapitālieguldījumi!$D$47,0)</f>
        <v>0</v>
      </c>
      <c r="BJ180" s="416">
        <f>IF(BJ$2&lt;=Kapitālieguldījumi!$D$47-1,'IIA Finanšu analīze'!$D180/Kapitālieguldījumi!$D$47,0)</f>
        <v>0</v>
      </c>
      <c r="BK180" s="416">
        <f>IF(BK$2&lt;=Kapitālieguldījumi!$D$47-1,'IIA Finanšu analīze'!$D180/Kapitālieguldījumi!$D$47,0)</f>
        <v>0</v>
      </c>
      <c r="BL180" s="416">
        <f>IF(BL$2&lt;=Kapitālieguldījumi!$D$47-1,'IIA Finanšu analīze'!$D180/Kapitālieguldījumi!$D$47,0)</f>
        <v>0</v>
      </c>
      <c r="BM180" s="416">
        <f>IF(BM$2&lt;=Kapitālieguldījumi!$D$47-1,'IIA Finanšu analīze'!$D180/Kapitālieguldījumi!$D$47,0)</f>
        <v>0</v>
      </c>
      <c r="BN180" s="416">
        <f>IF(BN$2&lt;=Kapitālieguldījumi!$D$47-1,'IIA Finanšu analīze'!$D180/Kapitālieguldījumi!$D$47,0)</f>
        <v>0</v>
      </c>
      <c r="BO180" s="416">
        <f>IF(BO$2&lt;=Kapitālieguldījumi!$D$47-1,'IIA Finanšu analīze'!$D180/Kapitālieguldījumi!$D$47,0)</f>
        <v>0</v>
      </c>
      <c r="BP180" s="416">
        <f>IF(BP$2&lt;=Kapitālieguldījumi!$D$47-1,'IIA Finanšu analīze'!$D180/Kapitālieguldījumi!$D$47,0)</f>
        <v>0</v>
      </c>
      <c r="BQ180" s="416">
        <f>IF(BQ$2&lt;=Kapitālieguldījumi!$D$47-1,'IIA Finanšu analīze'!$D180/Kapitālieguldījumi!$D$47,0)</f>
        <v>0</v>
      </c>
      <c r="BR180" s="416">
        <f>IF(BR$2&lt;=Kapitālieguldījumi!$D$47-1,'IIA Finanšu analīze'!$D180/Kapitālieguldījumi!$D$47,0)</f>
        <v>0</v>
      </c>
      <c r="BS180" s="416">
        <f>IF(BS$2&lt;=Kapitālieguldījumi!$D$47-1,'IIA Finanšu analīze'!$D180/Kapitālieguldījumi!$D$47,0)</f>
        <v>0</v>
      </c>
      <c r="BT180" s="416">
        <f>IF(BT$2&lt;=Kapitālieguldījumi!$D$47-1,'IIA Finanšu analīze'!$D180/Kapitālieguldījumi!$D$47,0)</f>
        <v>0</v>
      </c>
      <c r="BU180" s="416">
        <f>IF(BU$2&lt;=Kapitālieguldījumi!$D$47-1,'IIA Finanšu analīze'!$D180/Kapitālieguldījumi!$D$47,0)</f>
        <v>0</v>
      </c>
      <c r="BV180" s="416">
        <f>IF(BV$2&lt;=Kapitālieguldījumi!$D$47-1,'IIA Finanšu analīze'!$D180/Kapitālieguldījumi!$D$47,0)</f>
        <v>0</v>
      </c>
      <c r="BW180" s="416">
        <f>IF(BW$2&lt;=Kapitālieguldījumi!$D$47-1,'IIA Finanšu analīze'!$D180/Kapitālieguldījumi!$D$47,0)</f>
        <v>0</v>
      </c>
      <c r="BX180" s="416">
        <f>IF(BX$2&lt;=Kapitālieguldījumi!$D$47-1,'IIA Finanšu analīze'!$D180/Kapitālieguldījumi!$D$47,0)</f>
        <v>0</v>
      </c>
      <c r="BY180" s="416">
        <f>IF(BY$2&lt;=Kapitālieguldījumi!$D$47-1,'IIA Finanšu analīze'!$D180/Kapitālieguldījumi!$D$47,0)</f>
        <v>0</v>
      </c>
      <c r="BZ180" s="416">
        <f>IF(BZ$2&lt;=Kapitālieguldījumi!$D$47-1,'IIA Finanšu analīze'!$D180/Kapitālieguldījumi!$D$47,0)</f>
        <v>0</v>
      </c>
      <c r="CA180" s="416">
        <f>IF(CA$2&lt;=Kapitālieguldījumi!$D$47-1,'IIA Finanšu analīze'!$D180/Kapitālieguldījumi!$D$47,0)</f>
        <v>0</v>
      </c>
      <c r="CB180" s="416">
        <f>IF(CB$2&lt;=Kapitālieguldījumi!$D$47-1,'IIA Finanšu analīze'!$D180/Kapitālieguldījumi!$D$47,0)</f>
        <v>0</v>
      </c>
      <c r="CC180" s="416">
        <f>IF(CC$2&lt;=Kapitālieguldījumi!$D$47-1,'IIA Finanšu analīze'!$D180/Kapitālieguldījumi!$D$47,0)</f>
        <v>0</v>
      </c>
      <c r="CD180" s="416">
        <f>IF(CD$2&lt;=Kapitālieguldījumi!$D$47-1,'IIA Finanšu analīze'!$D180/Kapitālieguldījumi!$D$47,0)</f>
        <v>0</v>
      </c>
      <c r="CE180" s="416">
        <f>IF(CE$2&lt;=Kapitālieguldījumi!$D$47-1,'IIA Finanšu analīze'!$D180/Kapitālieguldījumi!$D$47,0)</f>
        <v>0</v>
      </c>
      <c r="CF180" s="416">
        <f>IF(CF$2&lt;=Kapitālieguldījumi!$D$47-1,'IIA Finanšu analīze'!$D180/Kapitālieguldījumi!$D$47,0)</f>
        <v>0</v>
      </c>
      <c r="CG180" s="416">
        <f>IF(CG$2&lt;=Kapitālieguldījumi!$D$47-1,'IIA Finanšu analīze'!$D180/Kapitālieguldījumi!$D$47,0)</f>
        <v>0</v>
      </c>
      <c r="CH180" s="416">
        <f>IF(CH$2&lt;=Kapitālieguldījumi!$D$47-1,'IIA Finanšu analīze'!$D180/Kapitālieguldījumi!$D$47,0)</f>
        <v>0</v>
      </c>
      <c r="CI180" s="416">
        <f>IF(CI$2&lt;=Kapitālieguldījumi!$D$47-1,'IIA Finanšu analīze'!$D180/Kapitālieguldījumi!$D$47,0)</f>
        <v>0</v>
      </c>
      <c r="CJ180" s="416">
        <f>IF(CJ$2&lt;=Kapitālieguldījumi!$D$47-1,'IIA Finanšu analīze'!$D180/Kapitālieguldījumi!$D$47,0)</f>
        <v>0</v>
      </c>
      <c r="CK180" s="416">
        <f>IF(CK$2&lt;=Kapitālieguldījumi!$D$47-1,'IIA Finanšu analīze'!$D180/Kapitālieguldījumi!$D$47,0)</f>
        <v>0</v>
      </c>
      <c r="CL180" s="416">
        <f>IF(CL$2&lt;=Kapitālieguldījumi!$D$47-1,'IIA Finanšu analīze'!$D180/Kapitālieguldījumi!$D$47,0)</f>
        <v>0</v>
      </c>
      <c r="CM180" s="416">
        <f>IF(CM$2&lt;=Kapitālieguldījumi!$D$47-1,'IIA Finanšu analīze'!$D180/Kapitālieguldījumi!$D$47,0)</f>
        <v>0</v>
      </c>
      <c r="CN180" s="416">
        <f>IF(CN$2&lt;=Kapitālieguldījumi!$D$47-1,'IIA Finanšu analīze'!$D180/Kapitālieguldījumi!$D$47,0)</f>
        <v>0</v>
      </c>
      <c r="CO180" s="416">
        <f>IF(CO$2&lt;=Kapitālieguldījumi!$D$47-1,'IIA Finanšu analīze'!$D180/Kapitālieguldījumi!$D$47,0)</f>
        <v>0</v>
      </c>
      <c r="CP180" s="416">
        <f>IF(CP$2&lt;=Kapitālieguldījumi!$D$47-1,'IIA Finanšu analīze'!$D180/Kapitālieguldījumi!$D$47,0)</f>
        <v>0</v>
      </c>
      <c r="CQ180" s="416">
        <f>IF(CQ$2&lt;=Kapitālieguldījumi!$D$47-1,'IIA Finanšu analīze'!$D180/Kapitālieguldījumi!$D$47,0)</f>
        <v>0</v>
      </c>
      <c r="CR180" s="416">
        <f>IF(CR$2&lt;=Kapitālieguldījumi!$D$47-1,'IIA Finanšu analīze'!$D180/Kapitālieguldījumi!$D$47,0)</f>
        <v>0</v>
      </c>
      <c r="CS180" s="416">
        <f>IF(CS$2&lt;=Kapitālieguldījumi!$D$47-1,'IIA Finanšu analīze'!$D180/Kapitālieguldījumi!$D$47,0)</f>
        <v>0</v>
      </c>
      <c r="CT180" s="416">
        <f>IF(CT$2&lt;=Kapitālieguldījumi!$D$47-1,'IIA Finanšu analīze'!$D180/Kapitālieguldījumi!$D$47,0)</f>
        <v>0</v>
      </c>
      <c r="CU180" s="416">
        <f>IF(CU$2&lt;=Kapitālieguldījumi!$D$47-1,'IIA Finanšu analīze'!$D180/Kapitālieguldījumi!$D$47,0)</f>
        <v>0</v>
      </c>
      <c r="CV180" s="416">
        <f>IF(CV$2&lt;=Kapitālieguldījumi!$D$47-1,'IIA Finanšu analīze'!$D180/Kapitālieguldījumi!$D$47,0)</f>
        <v>0</v>
      </c>
      <c r="CW180" s="416">
        <f>IF(CW$2&lt;=Kapitālieguldījumi!$D$47-1,'IIA Finanšu analīze'!$D180/Kapitālieguldījumi!$D$47,0)</f>
        <v>0</v>
      </c>
      <c r="CX180" s="416">
        <f>IF(CX$2&lt;=Kapitālieguldījumi!$D$47-1,'IIA Finanšu analīze'!$D180/Kapitālieguldījumi!$D$47,0)</f>
        <v>0</v>
      </c>
      <c r="CY180" s="416">
        <f>IF(CY$2&lt;=Kapitālieguldījumi!$D$47-1,'IIA Finanšu analīze'!$D180/Kapitālieguldījumi!$D$47,0)</f>
        <v>0</v>
      </c>
      <c r="CZ180" s="416">
        <f>IF(CZ$2&lt;=Kapitālieguldījumi!$D$47-1,'IIA Finanšu analīze'!$D180/Kapitālieguldījumi!$D$47,0)</f>
        <v>0</v>
      </c>
      <c r="DA180" s="416">
        <f>IF(DA$2&lt;=Kapitālieguldījumi!$D$47-1,'IIA Finanšu analīze'!$D180/Kapitālieguldījumi!$D$47,0)</f>
        <v>0</v>
      </c>
      <c r="DB180" s="416">
        <f>IF(DB$2&lt;=Kapitālieguldījumi!$D$47-1,'IIA Finanšu analīze'!$D180/Kapitālieguldījumi!$D$47,0)</f>
        <v>0</v>
      </c>
      <c r="DC180" s="416">
        <f>IF(DC$2&lt;=Kapitālieguldījumi!$D$47-1,'IIA Finanšu analīze'!$D180/Kapitālieguldījumi!$D$47,0)</f>
        <v>0</v>
      </c>
      <c r="DD180" s="416">
        <f>IF(DD$2&lt;=Kapitālieguldījumi!$D$47-1,'IIA Finanšu analīze'!$D180/Kapitālieguldījumi!$D$47,0)</f>
        <v>0</v>
      </c>
      <c r="DE180" s="416">
        <f>IF(DE$2&lt;=Kapitālieguldījumi!$D$47-1,'IIA Finanšu analīze'!$D180/Kapitālieguldījumi!$D$47,0)</f>
        <v>0</v>
      </c>
      <c r="DF180" s="416">
        <f>IF(DF$2&lt;=Kapitālieguldījumi!$D$47-1,'IIA Finanšu analīze'!$D180/Kapitālieguldījumi!$D$47,0)</f>
        <v>0</v>
      </c>
      <c r="DG180" s="416">
        <f>IF(DG$2&lt;=Kapitālieguldījumi!$D$47-1,'IIA Finanšu analīze'!$D180/Kapitālieguldījumi!$D$47,0)</f>
        <v>0</v>
      </c>
      <c r="DH180" s="416">
        <f>IF(DH$2&lt;=Kapitālieguldījumi!$D$47-1,'IIA Finanšu analīze'!$D180/Kapitālieguldījumi!$D$47,0)</f>
        <v>0</v>
      </c>
      <c r="DI180" s="416">
        <f>IF(DI$2&lt;=Kapitālieguldījumi!$D$47-1,'IIA Finanšu analīze'!$D180/Kapitālieguldījumi!$D$47,0)</f>
        <v>0</v>
      </c>
      <c r="DJ180" s="416">
        <f>IF(DJ$2&lt;=Kapitālieguldījumi!$D$47-1,'IIA Finanšu analīze'!$D180/Kapitālieguldījumi!$D$47,0)</f>
        <v>0</v>
      </c>
      <c r="DK180" s="416">
        <f>IF(DK$2&lt;=Kapitālieguldījumi!$D$47-1,'IIA Finanšu analīze'!$D180/Kapitālieguldījumi!$D$47,0)</f>
        <v>0</v>
      </c>
      <c r="DL180" s="416">
        <f>IF(DL$2&lt;=Kapitālieguldījumi!$D$47-1,'IIA Finanšu analīze'!$D180/Kapitālieguldījumi!$D$47,0)</f>
        <v>0</v>
      </c>
      <c r="DM180" s="416">
        <f>IF(DM$2&lt;=Kapitālieguldījumi!$D$47-1,'IIA Finanšu analīze'!$D180/Kapitālieguldījumi!$D$47,0)</f>
        <v>0</v>
      </c>
      <c r="DN180" s="416">
        <f>IF(DN$2&lt;=Kapitālieguldījumi!$D$47-1,'IIA Finanšu analīze'!$D180/Kapitālieguldījumi!$D$47,0)</f>
        <v>0</v>
      </c>
      <c r="DO180" s="416">
        <f>IF(DO$2&lt;=Kapitālieguldījumi!$D$47-1,'IIA Finanšu analīze'!$D180/Kapitālieguldījumi!$D$47,0)</f>
        <v>0</v>
      </c>
      <c r="DP180" s="416">
        <f>IF(DP$2&lt;=Kapitālieguldījumi!$D$47-1,'IIA Finanšu analīze'!$D180/Kapitālieguldījumi!$D$47,0)</f>
        <v>0</v>
      </c>
      <c r="DQ180" s="416">
        <f>IF(DQ$2&lt;=Kapitālieguldījumi!$D$47-1,'IIA Finanšu analīze'!$D180/Kapitālieguldījumi!$D$47,0)</f>
        <v>0</v>
      </c>
      <c r="DR180" s="416">
        <f>IF(DR$2&lt;=Kapitālieguldījumi!$D$47-1,'IIA Finanšu analīze'!$D180/Kapitālieguldījumi!$D$47,0)</f>
        <v>0</v>
      </c>
      <c r="DS180" s="416">
        <f>IF(DS$2&lt;=Kapitālieguldījumi!$D$47-1,'IIA Finanšu analīze'!$D180/Kapitālieguldījumi!$D$47,0)</f>
        <v>0</v>
      </c>
      <c r="DT180" s="416">
        <f>IF(DT$2&lt;=Kapitālieguldījumi!$D$47-1,'IIA Finanšu analīze'!$D180/Kapitālieguldījumi!$D$47,0)</f>
        <v>0</v>
      </c>
      <c r="DU180" s="416">
        <f>IF(DU$2&lt;=Kapitālieguldījumi!$D$47-1,'IIA Finanšu analīze'!$D180/Kapitālieguldījumi!$D$47,0)</f>
        <v>0</v>
      </c>
    </row>
    <row r="181" spans="1:125" ht="11.25" customHeight="1">
      <c r="A181" s="389" t="str">
        <f>Kapitālieguldījumi!A23</f>
        <v>Projektēšana un autoruzraudzība</v>
      </c>
      <c r="B181" s="389" t="s">
        <v>638</v>
      </c>
      <c r="C181" s="416">
        <f t="shared" si="188"/>
        <v>1796.0937750000003</v>
      </c>
      <c r="D181" s="416">
        <f>'IIA Papildus aprēķini'!C14*(1+'IIA Jūtīguma analīze'!$C$9)</f>
        <v>215747</v>
      </c>
      <c r="E181" s="416">
        <f>IF(E$2&lt;=Kapitālieguldījumi!$D$47-1,'IIA Finanšu analīze'!$D181/Kapitālieguldījumi!$D$47,0)</f>
        <v>43149.4</v>
      </c>
      <c r="F181" s="416">
        <f>IF(F$2&lt;=Kapitālieguldījumi!$D$47-1,'IIA Finanšu analīze'!$D181/Kapitālieguldījumi!$D$47,0)</f>
        <v>43149.4</v>
      </c>
      <c r="G181" s="416">
        <f>IF(G$2&lt;=Kapitālieguldījumi!$D$47-1,'IIA Finanšu analīze'!$D181/Kapitālieguldījumi!$D$47,0)</f>
        <v>43149.4</v>
      </c>
      <c r="H181" s="416">
        <f>IF(H$2&lt;=Kapitālieguldījumi!$D$47-1,'IIA Finanšu analīze'!$D181/Kapitālieguldījumi!$D$47,0)</f>
        <v>43149.4</v>
      </c>
      <c r="I181" s="416">
        <f>IF(I$2&lt;=Kapitālieguldījumi!$D$47-1,'IIA Finanšu analīze'!$D181/Kapitālieguldījumi!$D$47,0)</f>
        <v>43149.4</v>
      </c>
      <c r="J181" s="416">
        <f>IF(J$2&lt;=Kapitālieguldījumi!$D$47-1,'IIA Finanšu analīze'!$D181/Kapitālieguldījumi!$D$47,0)</f>
        <v>0</v>
      </c>
      <c r="K181" s="416">
        <f>IF(K$2&lt;=Kapitālieguldījumi!$D$47-1,'IIA Finanšu analīze'!$D181/Kapitālieguldījumi!$D$47,0)</f>
        <v>0</v>
      </c>
      <c r="L181" s="416">
        <f>IF(L$2&lt;=Kapitālieguldījumi!$D$47-1,'IIA Finanšu analīze'!$D181/Kapitālieguldījumi!$D$47,0)</f>
        <v>0</v>
      </c>
      <c r="M181" s="416">
        <f>IF(M$2&lt;=Kapitālieguldījumi!$D$47-1,'IIA Finanšu analīze'!$D181/Kapitālieguldījumi!$D$47,0)</f>
        <v>0</v>
      </c>
      <c r="N181" s="416">
        <f>IF(N$2&lt;=Kapitālieguldījumi!$D$47-1,'IIA Finanšu analīze'!$D181/Kapitālieguldījumi!$D$47,0)</f>
        <v>0</v>
      </c>
      <c r="O181" s="416">
        <f>IF(O$2&lt;=Kapitālieguldījumi!$D$47-1,'IIA Finanšu analīze'!$D181/Kapitālieguldījumi!$D$47,0)</f>
        <v>0</v>
      </c>
      <c r="P181" s="416">
        <f>IF(P$2&lt;=Kapitālieguldījumi!$D$47-1,'IIA Finanšu analīze'!$D181/Kapitālieguldījumi!$D$47,0)</f>
        <v>0</v>
      </c>
      <c r="Q181" s="416">
        <f>IF(Q$2&lt;=Kapitālieguldījumi!$D$47-1,'IIA Finanšu analīze'!$D181/Kapitālieguldījumi!$D$47,0)</f>
        <v>0</v>
      </c>
      <c r="R181" s="416">
        <f>IF(R$2&lt;=Kapitālieguldījumi!$D$47-1,'IIA Finanšu analīze'!$D181/Kapitālieguldījumi!$D$47,0)</f>
        <v>0</v>
      </c>
      <c r="S181" s="416">
        <f>IF(S$2&lt;=Kapitālieguldījumi!$D$47-1,'IIA Finanšu analīze'!$D181/Kapitālieguldījumi!$D$47,0)</f>
        <v>0</v>
      </c>
      <c r="T181" s="416">
        <f>IF(T$2&lt;=Kapitālieguldījumi!$D$47-1,'IIA Finanšu analīze'!$D181/Kapitālieguldījumi!$D$47,0)</f>
        <v>0</v>
      </c>
      <c r="U181" s="416">
        <f>IF(U$2&lt;=Kapitālieguldījumi!$D$47-1,'IIA Finanšu analīze'!$D181/Kapitālieguldījumi!$D$47,0)</f>
        <v>0</v>
      </c>
      <c r="V181" s="416">
        <f>IF(V$2&lt;=Kapitālieguldījumi!$D$47-1,'IIA Finanšu analīze'!$D181/Kapitālieguldījumi!$D$47,0)</f>
        <v>0</v>
      </c>
      <c r="W181" s="416">
        <f>IF(W$2&lt;=Kapitālieguldījumi!$D$47-1,'IIA Finanšu analīze'!$D181/Kapitālieguldījumi!$D$47,0)</f>
        <v>0</v>
      </c>
      <c r="X181" s="416">
        <f>IF(X$2&lt;=Kapitālieguldījumi!$D$47-1,'IIA Finanšu analīze'!$D181/Kapitālieguldījumi!$D$47,0)</f>
        <v>0</v>
      </c>
      <c r="Y181" s="416">
        <f>IF(Y$2&lt;=Kapitālieguldījumi!$D$47-1,'IIA Finanšu analīze'!$D181/Kapitālieguldījumi!$D$47,0)</f>
        <v>0</v>
      </c>
      <c r="Z181" s="416">
        <f>IF(Z$2&lt;=Kapitālieguldījumi!$D$47-1,'IIA Finanšu analīze'!$D181/Kapitālieguldījumi!$D$47,0)</f>
        <v>0</v>
      </c>
      <c r="AA181" s="416">
        <f>IF(AA$2&lt;=Kapitālieguldījumi!$D$47-1,'IIA Finanšu analīze'!$D181/Kapitālieguldījumi!$D$47,0)</f>
        <v>0</v>
      </c>
      <c r="AB181" s="416">
        <f>IF(AB$2&lt;=Kapitālieguldījumi!$D$47-1,'IIA Finanšu analīze'!$D181/Kapitālieguldījumi!$D$47,0)</f>
        <v>0</v>
      </c>
      <c r="AC181" s="416">
        <f>IF(AC$2&lt;=Kapitālieguldījumi!$D$47-1,'IIA Finanšu analīze'!$D181/Kapitālieguldījumi!$D$47,0)</f>
        <v>0</v>
      </c>
      <c r="AD181" s="416">
        <f>IF(AD$2&lt;=Kapitālieguldījumi!$D$47-1,'IIA Finanšu analīze'!$D181/Kapitālieguldījumi!$D$47,0)</f>
        <v>0</v>
      </c>
      <c r="AE181" s="416">
        <f>IF(AE$2&lt;=Kapitālieguldījumi!$D$47-1,'IIA Finanšu analīze'!$D181/Kapitālieguldījumi!$D$47,0)</f>
        <v>0</v>
      </c>
      <c r="AF181" s="416">
        <f>IF(AF$2&lt;=Kapitālieguldījumi!$D$47-1,'IIA Finanšu analīze'!$D181/Kapitālieguldījumi!$D$47,0)</f>
        <v>0</v>
      </c>
      <c r="AG181" s="416">
        <f>IF(AG$2&lt;=Kapitālieguldījumi!$D$47-1,'IIA Finanšu analīze'!$D181/Kapitālieguldījumi!$D$47,0)</f>
        <v>0</v>
      </c>
      <c r="AH181" s="416">
        <f>IF(AH$2&lt;=Kapitālieguldījumi!$D$47-1,'IIA Finanšu analīze'!$D181/Kapitālieguldījumi!$D$47,0)</f>
        <v>0</v>
      </c>
      <c r="AI181" s="416">
        <f>IF(AI$2&lt;=Kapitālieguldījumi!$D$47-1,'IIA Finanšu analīze'!$D181/Kapitālieguldījumi!$D$47,0)</f>
        <v>0</v>
      </c>
      <c r="AJ181" s="416">
        <f>IF(AJ$2&lt;=Kapitālieguldījumi!$D$47-1,'IIA Finanšu analīze'!$D181/Kapitālieguldījumi!$D$47,0)</f>
        <v>0</v>
      </c>
      <c r="AK181" s="416">
        <f>IF(AK$2&lt;=Kapitālieguldījumi!$D$47-1,'IIA Finanšu analīze'!$D181/Kapitālieguldījumi!$D$47,0)</f>
        <v>0</v>
      </c>
      <c r="AL181" s="416">
        <f>IF(AL$2&lt;=Kapitālieguldījumi!$D$47-1,'IIA Finanšu analīze'!$D181/Kapitālieguldījumi!$D$47,0)</f>
        <v>0</v>
      </c>
      <c r="AM181" s="416">
        <f>IF(AM$2&lt;=Kapitālieguldījumi!$D$47-1,'IIA Finanšu analīze'!$D181/Kapitālieguldījumi!$D$47,0)</f>
        <v>0</v>
      </c>
      <c r="AN181" s="416">
        <f>IF(AN$2&lt;=Kapitālieguldījumi!$D$47-1,'IIA Finanšu analīze'!$D181/Kapitālieguldījumi!$D$47,0)</f>
        <v>0</v>
      </c>
      <c r="AO181" s="416">
        <f>IF(AO$2&lt;=Kapitālieguldījumi!$D$47-1,'IIA Finanšu analīze'!$D181/Kapitālieguldījumi!$D$47,0)</f>
        <v>0</v>
      </c>
      <c r="AP181" s="416">
        <f>IF(AP$2&lt;=Kapitālieguldījumi!$D$47-1,'IIA Finanšu analīze'!$D181/Kapitālieguldījumi!$D$47,0)</f>
        <v>0</v>
      </c>
      <c r="AQ181" s="416">
        <f>IF(AQ$2&lt;=Kapitālieguldījumi!$D$47-1,'IIA Finanšu analīze'!$D181/Kapitālieguldījumi!$D$47,0)</f>
        <v>0</v>
      </c>
      <c r="AR181" s="416">
        <f>IF(AR$2&lt;=Kapitālieguldījumi!$D$47-1,'IIA Finanšu analīze'!$D181/Kapitālieguldījumi!$D$47,0)</f>
        <v>0</v>
      </c>
      <c r="AS181" s="416">
        <f>IF(AS$2&lt;=Kapitālieguldījumi!$D$47-1,'IIA Finanšu analīze'!$D181/Kapitālieguldījumi!$D$47,0)</f>
        <v>0</v>
      </c>
      <c r="AT181" s="416">
        <f>IF(AT$2&lt;=Kapitālieguldījumi!$D$47-1,'IIA Finanšu analīze'!$D181/Kapitālieguldījumi!$D$47,0)</f>
        <v>0</v>
      </c>
      <c r="AU181" s="416">
        <f>IF(AU$2&lt;=Kapitālieguldījumi!$D$47-1,'IIA Finanšu analīze'!$D181/Kapitālieguldījumi!$D$47,0)</f>
        <v>0</v>
      </c>
      <c r="AV181" s="416">
        <f>IF(AV$2&lt;=Kapitālieguldījumi!$D$47-1,'IIA Finanšu analīze'!$D181/Kapitālieguldījumi!$D$47,0)</f>
        <v>0</v>
      </c>
      <c r="AW181" s="416">
        <f>IF(AW$2&lt;=Kapitālieguldījumi!$D$47-1,'IIA Finanšu analīze'!$D181/Kapitālieguldījumi!$D$47,0)</f>
        <v>0</v>
      </c>
      <c r="AX181" s="416">
        <f>IF(AX$2&lt;=Kapitālieguldījumi!$D$47-1,'IIA Finanšu analīze'!$D181/Kapitālieguldījumi!$D$47,0)</f>
        <v>0</v>
      </c>
      <c r="AY181" s="416">
        <f>IF(AY$2&lt;=Kapitālieguldījumi!$D$47-1,'IIA Finanšu analīze'!$D181/Kapitālieguldījumi!$D$47,0)</f>
        <v>0</v>
      </c>
      <c r="AZ181" s="416">
        <f>IF(AZ$2&lt;=Kapitālieguldījumi!$D$47-1,'IIA Finanšu analīze'!$D181/Kapitālieguldījumi!$D$47,0)</f>
        <v>0</v>
      </c>
      <c r="BA181" s="416">
        <f>IF(BA$2&lt;=Kapitālieguldījumi!$D$47-1,'IIA Finanšu analīze'!$D181/Kapitālieguldījumi!$D$47,0)</f>
        <v>0</v>
      </c>
      <c r="BB181" s="416">
        <f>IF(BB$2&lt;=Kapitālieguldījumi!$D$47-1,'IIA Finanšu analīze'!$D181/Kapitālieguldījumi!$D$47,0)</f>
        <v>0</v>
      </c>
      <c r="BC181" s="416">
        <f>IF(BC$2&lt;=Kapitālieguldījumi!$D$47-1,'IIA Finanšu analīze'!$D181/Kapitālieguldījumi!$D$47,0)</f>
        <v>0</v>
      </c>
      <c r="BD181" s="416">
        <f>IF(BD$2&lt;=Kapitālieguldījumi!$D$47-1,'IIA Finanšu analīze'!$D181/Kapitālieguldījumi!$D$47,0)</f>
        <v>0</v>
      </c>
      <c r="BE181" s="416">
        <f>IF(BE$2&lt;=Kapitālieguldījumi!$D$47-1,'IIA Finanšu analīze'!$D181/Kapitālieguldījumi!$D$47,0)</f>
        <v>0</v>
      </c>
      <c r="BF181" s="416">
        <f>IF(BF$2&lt;=Kapitālieguldījumi!$D$47-1,'IIA Finanšu analīze'!$D181/Kapitālieguldījumi!$D$47,0)</f>
        <v>0</v>
      </c>
      <c r="BG181" s="416">
        <f>IF(BG$2&lt;=Kapitālieguldījumi!$D$47-1,'IIA Finanšu analīze'!$D181/Kapitālieguldījumi!$D$47,0)</f>
        <v>0</v>
      </c>
      <c r="BH181" s="416">
        <f>IF(BH$2&lt;=Kapitālieguldījumi!$D$47-1,'IIA Finanšu analīze'!$D181/Kapitālieguldījumi!$D$47,0)</f>
        <v>0</v>
      </c>
      <c r="BI181" s="416">
        <f>IF(BI$2&lt;=Kapitālieguldījumi!$D$47-1,'IIA Finanšu analīze'!$D181/Kapitālieguldījumi!$D$47,0)</f>
        <v>0</v>
      </c>
      <c r="BJ181" s="416">
        <f>IF(BJ$2&lt;=Kapitālieguldījumi!$D$47-1,'IIA Finanšu analīze'!$D181/Kapitālieguldījumi!$D$47,0)</f>
        <v>0</v>
      </c>
      <c r="BK181" s="416">
        <f>IF(BK$2&lt;=Kapitālieguldījumi!$D$47-1,'IIA Finanšu analīze'!$D181/Kapitālieguldījumi!$D$47,0)</f>
        <v>0</v>
      </c>
      <c r="BL181" s="416">
        <f>IF(BL$2&lt;=Kapitālieguldījumi!$D$47-1,'IIA Finanšu analīze'!$D181/Kapitālieguldījumi!$D$47,0)</f>
        <v>0</v>
      </c>
      <c r="BM181" s="416">
        <f>IF(BM$2&lt;=Kapitālieguldījumi!$D$47-1,'IIA Finanšu analīze'!$D181/Kapitālieguldījumi!$D$47,0)</f>
        <v>0</v>
      </c>
      <c r="BN181" s="416">
        <f>IF(BN$2&lt;=Kapitālieguldījumi!$D$47-1,'IIA Finanšu analīze'!$D181/Kapitālieguldījumi!$D$47,0)</f>
        <v>0</v>
      </c>
      <c r="BO181" s="416">
        <f>IF(BO$2&lt;=Kapitālieguldījumi!$D$47-1,'IIA Finanšu analīze'!$D181/Kapitālieguldījumi!$D$47,0)</f>
        <v>0</v>
      </c>
      <c r="BP181" s="416">
        <f>IF(BP$2&lt;=Kapitālieguldījumi!$D$47-1,'IIA Finanšu analīze'!$D181/Kapitālieguldījumi!$D$47,0)</f>
        <v>0</v>
      </c>
      <c r="BQ181" s="416">
        <f>IF(BQ$2&lt;=Kapitālieguldījumi!$D$47-1,'IIA Finanšu analīze'!$D181/Kapitālieguldījumi!$D$47,0)</f>
        <v>0</v>
      </c>
      <c r="BR181" s="416">
        <f>IF(BR$2&lt;=Kapitālieguldījumi!$D$47-1,'IIA Finanšu analīze'!$D181/Kapitālieguldījumi!$D$47,0)</f>
        <v>0</v>
      </c>
      <c r="BS181" s="416">
        <f>IF(BS$2&lt;=Kapitālieguldījumi!$D$47-1,'IIA Finanšu analīze'!$D181/Kapitālieguldījumi!$D$47,0)</f>
        <v>0</v>
      </c>
      <c r="BT181" s="416">
        <f>IF(BT$2&lt;=Kapitālieguldījumi!$D$47-1,'IIA Finanšu analīze'!$D181/Kapitālieguldījumi!$D$47,0)</f>
        <v>0</v>
      </c>
      <c r="BU181" s="416">
        <f>IF(BU$2&lt;=Kapitālieguldījumi!$D$47-1,'IIA Finanšu analīze'!$D181/Kapitālieguldījumi!$D$47,0)</f>
        <v>0</v>
      </c>
      <c r="BV181" s="416">
        <f>IF(BV$2&lt;=Kapitālieguldījumi!$D$47-1,'IIA Finanšu analīze'!$D181/Kapitālieguldījumi!$D$47,0)</f>
        <v>0</v>
      </c>
      <c r="BW181" s="416">
        <f>IF(BW$2&lt;=Kapitālieguldījumi!$D$47-1,'IIA Finanšu analīze'!$D181/Kapitālieguldījumi!$D$47,0)</f>
        <v>0</v>
      </c>
      <c r="BX181" s="416">
        <f>IF(BX$2&lt;=Kapitālieguldījumi!$D$47-1,'IIA Finanšu analīze'!$D181/Kapitālieguldījumi!$D$47,0)</f>
        <v>0</v>
      </c>
      <c r="BY181" s="416">
        <f>IF(BY$2&lt;=Kapitālieguldījumi!$D$47-1,'IIA Finanšu analīze'!$D181/Kapitālieguldījumi!$D$47,0)</f>
        <v>0</v>
      </c>
      <c r="BZ181" s="416">
        <f>IF(BZ$2&lt;=Kapitālieguldījumi!$D$47-1,'IIA Finanšu analīze'!$D181/Kapitālieguldījumi!$D$47,0)</f>
        <v>0</v>
      </c>
      <c r="CA181" s="416">
        <f>IF(CA$2&lt;=Kapitālieguldījumi!$D$47-1,'IIA Finanšu analīze'!$D181/Kapitālieguldījumi!$D$47,0)</f>
        <v>0</v>
      </c>
      <c r="CB181" s="416">
        <f>IF(CB$2&lt;=Kapitālieguldījumi!$D$47-1,'IIA Finanšu analīze'!$D181/Kapitālieguldījumi!$D$47,0)</f>
        <v>0</v>
      </c>
      <c r="CC181" s="416">
        <f>IF(CC$2&lt;=Kapitālieguldījumi!$D$47-1,'IIA Finanšu analīze'!$D181/Kapitālieguldījumi!$D$47,0)</f>
        <v>0</v>
      </c>
      <c r="CD181" s="416">
        <f>IF(CD$2&lt;=Kapitālieguldījumi!$D$47-1,'IIA Finanšu analīze'!$D181/Kapitālieguldījumi!$D$47,0)</f>
        <v>0</v>
      </c>
      <c r="CE181" s="416">
        <f>IF(CE$2&lt;=Kapitālieguldījumi!$D$47-1,'IIA Finanšu analīze'!$D181/Kapitālieguldījumi!$D$47,0)</f>
        <v>0</v>
      </c>
      <c r="CF181" s="416">
        <f>IF(CF$2&lt;=Kapitālieguldījumi!$D$47-1,'IIA Finanšu analīze'!$D181/Kapitālieguldījumi!$D$47,0)</f>
        <v>0</v>
      </c>
      <c r="CG181" s="416">
        <f>IF(CG$2&lt;=Kapitālieguldījumi!$D$47-1,'IIA Finanšu analīze'!$D181/Kapitālieguldījumi!$D$47,0)</f>
        <v>0</v>
      </c>
      <c r="CH181" s="416">
        <f>IF(CH$2&lt;=Kapitālieguldījumi!$D$47-1,'IIA Finanšu analīze'!$D181/Kapitālieguldījumi!$D$47,0)</f>
        <v>0</v>
      </c>
      <c r="CI181" s="416">
        <f>IF(CI$2&lt;=Kapitālieguldījumi!$D$47-1,'IIA Finanšu analīze'!$D181/Kapitālieguldījumi!$D$47,0)</f>
        <v>0</v>
      </c>
      <c r="CJ181" s="416">
        <f>IF(CJ$2&lt;=Kapitālieguldījumi!$D$47-1,'IIA Finanšu analīze'!$D181/Kapitālieguldījumi!$D$47,0)</f>
        <v>0</v>
      </c>
      <c r="CK181" s="416">
        <f>IF(CK$2&lt;=Kapitālieguldījumi!$D$47-1,'IIA Finanšu analīze'!$D181/Kapitālieguldījumi!$D$47,0)</f>
        <v>0</v>
      </c>
      <c r="CL181" s="416">
        <f>IF(CL$2&lt;=Kapitālieguldījumi!$D$47-1,'IIA Finanšu analīze'!$D181/Kapitālieguldījumi!$D$47,0)</f>
        <v>0</v>
      </c>
      <c r="CM181" s="416">
        <f>IF(CM$2&lt;=Kapitālieguldījumi!$D$47-1,'IIA Finanšu analīze'!$D181/Kapitālieguldījumi!$D$47,0)</f>
        <v>0</v>
      </c>
      <c r="CN181" s="416">
        <f>IF(CN$2&lt;=Kapitālieguldījumi!$D$47-1,'IIA Finanšu analīze'!$D181/Kapitālieguldījumi!$D$47,0)</f>
        <v>0</v>
      </c>
      <c r="CO181" s="416">
        <f>IF(CO$2&lt;=Kapitālieguldījumi!$D$47-1,'IIA Finanšu analīze'!$D181/Kapitālieguldījumi!$D$47,0)</f>
        <v>0</v>
      </c>
      <c r="CP181" s="416">
        <f>IF(CP$2&lt;=Kapitālieguldījumi!$D$47-1,'IIA Finanšu analīze'!$D181/Kapitālieguldījumi!$D$47,0)</f>
        <v>0</v>
      </c>
      <c r="CQ181" s="416">
        <f>IF(CQ$2&lt;=Kapitālieguldījumi!$D$47-1,'IIA Finanšu analīze'!$D181/Kapitālieguldījumi!$D$47,0)</f>
        <v>0</v>
      </c>
      <c r="CR181" s="416">
        <f>IF(CR$2&lt;=Kapitālieguldījumi!$D$47-1,'IIA Finanšu analīze'!$D181/Kapitālieguldījumi!$D$47,0)</f>
        <v>0</v>
      </c>
      <c r="CS181" s="416">
        <f>IF(CS$2&lt;=Kapitālieguldījumi!$D$47-1,'IIA Finanšu analīze'!$D181/Kapitālieguldījumi!$D$47,0)</f>
        <v>0</v>
      </c>
      <c r="CT181" s="416">
        <f>IF(CT$2&lt;=Kapitālieguldījumi!$D$47-1,'IIA Finanšu analīze'!$D181/Kapitālieguldījumi!$D$47,0)</f>
        <v>0</v>
      </c>
      <c r="CU181" s="416">
        <f>IF(CU$2&lt;=Kapitālieguldījumi!$D$47-1,'IIA Finanšu analīze'!$D181/Kapitālieguldījumi!$D$47,0)</f>
        <v>0</v>
      </c>
      <c r="CV181" s="416">
        <f>IF(CV$2&lt;=Kapitālieguldījumi!$D$47-1,'IIA Finanšu analīze'!$D181/Kapitālieguldījumi!$D$47,0)</f>
        <v>0</v>
      </c>
      <c r="CW181" s="416">
        <f>IF(CW$2&lt;=Kapitālieguldījumi!$D$47-1,'IIA Finanšu analīze'!$D181/Kapitālieguldījumi!$D$47,0)</f>
        <v>0</v>
      </c>
      <c r="CX181" s="416">
        <f>IF(CX$2&lt;=Kapitālieguldījumi!$D$47-1,'IIA Finanšu analīze'!$D181/Kapitālieguldījumi!$D$47,0)</f>
        <v>0</v>
      </c>
      <c r="CY181" s="416">
        <f>IF(CY$2&lt;=Kapitālieguldījumi!$D$47-1,'IIA Finanšu analīze'!$D181/Kapitālieguldījumi!$D$47,0)</f>
        <v>0</v>
      </c>
      <c r="CZ181" s="416">
        <f>IF(CZ$2&lt;=Kapitālieguldījumi!$D$47-1,'IIA Finanšu analīze'!$D181/Kapitālieguldījumi!$D$47,0)</f>
        <v>0</v>
      </c>
      <c r="DA181" s="416">
        <f>IF(DA$2&lt;=Kapitālieguldījumi!$D$47-1,'IIA Finanšu analīze'!$D181/Kapitālieguldījumi!$D$47,0)</f>
        <v>0</v>
      </c>
      <c r="DB181" s="416">
        <f>IF(DB$2&lt;=Kapitālieguldījumi!$D$47-1,'IIA Finanšu analīze'!$D181/Kapitālieguldījumi!$D$47,0)</f>
        <v>0</v>
      </c>
      <c r="DC181" s="416">
        <f>IF(DC$2&lt;=Kapitālieguldījumi!$D$47-1,'IIA Finanšu analīze'!$D181/Kapitālieguldījumi!$D$47,0)</f>
        <v>0</v>
      </c>
      <c r="DD181" s="416">
        <f>IF(DD$2&lt;=Kapitālieguldījumi!$D$47-1,'IIA Finanšu analīze'!$D181/Kapitālieguldījumi!$D$47,0)</f>
        <v>0</v>
      </c>
      <c r="DE181" s="416">
        <f>IF(DE$2&lt;=Kapitālieguldījumi!$D$47-1,'IIA Finanšu analīze'!$D181/Kapitālieguldījumi!$D$47,0)</f>
        <v>0</v>
      </c>
      <c r="DF181" s="416">
        <f>IF(DF$2&lt;=Kapitālieguldījumi!$D$47-1,'IIA Finanšu analīze'!$D181/Kapitālieguldījumi!$D$47,0)</f>
        <v>0</v>
      </c>
      <c r="DG181" s="416">
        <f>IF(DG$2&lt;=Kapitālieguldījumi!$D$47-1,'IIA Finanšu analīze'!$D181/Kapitālieguldījumi!$D$47,0)</f>
        <v>0</v>
      </c>
      <c r="DH181" s="416">
        <f>IF(DH$2&lt;=Kapitālieguldījumi!$D$47-1,'IIA Finanšu analīze'!$D181/Kapitālieguldījumi!$D$47,0)</f>
        <v>0</v>
      </c>
      <c r="DI181" s="416">
        <f>IF(DI$2&lt;=Kapitālieguldījumi!$D$47-1,'IIA Finanšu analīze'!$D181/Kapitālieguldījumi!$D$47,0)</f>
        <v>0</v>
      </c>
      <c r="DJ181" s="416">
        <f>IF(DJ$2&lt;=Kapitālieguldījumi!$D$47-1,'IIA Finanšu analīze'!$D181/Kapitālieguldījumi!$D$47,0)</f>
        <v>0</v>
      </c>
      <c r="DK181" s="416">
        <f>IF(DK$2&lt;=Kapitālieguldījumi!$D$47-1,'IIA Finanšu analīze'!$D181/Kapitālieguldījumi!$D$47,0)</f>
        <v>0</v>
      </c>
      <c r="DL181" s="416">
        <f>IF(DL$2&lt;=Kapitālieguldījumi!$D$47-1,'IIA Finanšu analīze'!$D181/Kapitālieguldījumi!$D$47,0)</f>
        <v>0</v>
      </c>
      <c r="DM181" s="416">
        <f>IF(DM$2&lt;=Kapitālieguldījumi!$D$47-1,'IIA Finanšu analīze'!$D181/Kapitālieguldījumi!$D$47,0)</f>
        <v>0</v>
      </c>
      <c r="DN181" s="416">
        <f>IF(DN$2&lt;=Kapitālieguldījumi!$D$47-1,'IIA Finanšu analīze'!$D181/Kapitālieguldījumi!$D$47,0)</f>
        <v>0</v>
      </c>
      <c r="DO181" s="416">
        <f>IF(DO$2&lt;=Kapitālieguldījumi!$D$47-1,'IIA Finanšu analīze'!$D181/Kapitālieguldījumi!$D$47,0)</f>
        <v>0</v>
      </c>
      <c r="DP181" s="416">
        <f>IF(DP$2&lt;=Kapitālieguldījumi!$D$47-1,'IIA Finanšu analīze'!$D181/Kapitālieguldījumi!$D$47,0)</f>
        <v>0</v>
      </c>
      <c r="DQ181" s="416">
        <f>IF(DQ$2&lt;=Kapitālieguldījumi!$D$47-1,'IIA Finanšu analīze'!$D181/Kapitālieguldījumi!$D$47,0)</f>
        <v>0</v>
      </c>
      <c r="DR181" s="416">
        <f>IF(DR$2&lt;=Kapitālieguldījumi!$D$47-1,'IIA Finanšu analīze'!$D181/Kapitālieguldījumi!$D$47,0)</f>
        <v>0</v>
      </c>
      <c r="DS181" s="416">
        <f>IF(DS$2&lt;=Kapitālieguldījumi!$D$47-1,'IIA Finanšu analīze'!$D181/Kapitālieguldījumi!$D$47,0)</f>
        <v>0</v>
      </c>
      <c r="DT181" s="416">
        <f>IF(DT$2&lt;=Kapitālieguldījumi!$D$47-1,'IIA Finanšu analīze'!$D181/Kapitālieguldījumi!$D$47,0)</f>
        <v>0</v>
      </c>
      <c r="DU181" s="416">
        <f>IF(DU$2&lt;=Kapitālieguldījumi!$D$47-1,'IIA Finanšu analīze'!$D181/Kapitālieguldījumi!$D$47,0)</f>
        <v>0</v>
      </c>
    </row>
    <row r="182" spans="1:125" ht="11.25" customHeight="1">
      <c r="A182" s="389" t="str">
        <f>Kapitālieguldījumi!A24</f>
        <v>Būvuzraudzība</v>
      </c>
      <c r="B182" s="389" t="s">
        <v>638</v>
      </c>
      <c r="C182" s="416">
        <f t="shared" si="188"/>
        <v>937.05367500000011</v>
      </c>
      <c r="D182" s="416">
        <f>'IIA Papildus aprēķini'!C15*(1+'IIA Jūtīguma analīze'!$C$9)</f>
        <v>112559</v>
      </c>
      <c r="E182" s="416">
        <f>IF(E$2&lt;=Kapitālieguldījumi!$D$47-1,'IIA Finanšu analīze'!$D182/Kapitālieguldījumi!$D$47,0)</f>
        <v>22511.8</v>
      </c>
      <c r="F182" s="416">
        <f>IF(F$2&lt;=Kapitālieguldījumi!$D$47-1,'IIA Finanšu analīze'!$D182/Kapitālieguldījumi!$D$47,0)</f>
        <v>22511.8</v>
      </c>
      <c r="G182" s="416">
        <f>IF(G$2&lt;=Kapitālieguldījumi!$D$47-1,'IIA Finanšu analīze'!$D182/Kapitālieguldījumi!$D$47,0)</f>
        <v>22511.8</v>
      </c>
      <c r="H182" s="416">
        <f>IF(H$2&lt;=Kapitālieguldījumi!$D$47-1,'IIA Finanšu analīze'!$D182/Kapitālieguldījumi!$D$47,0)</f>
        <v>22511.8</v>
      </c>
      <c r="I182" s="416">
        <f>IF(I$2&lt;=Kapitālieguldījumi!$D$47-1,'IIA Finanšu analīze'!$D182/Kapitālieguldījumi!$D$47,0)</f>
        <v>22511.8</v>
      </c>
      <c r="J182" s="416">
        <f>IF(J$2&lt;=Kapitālieguldījumi!$D$47-1,'IIA Finanšu analīze'!$D182/Kapitālieguldījumi!$D$47,0)</f>
        <v>0</v>
      </c>
      <c r="K182" s="416">
        <f>IF(K$2&lt;=Kapitālieguldījumi!$D$47-1,'IIA Finanšu analīze'!$D182/Kapitālieguldījumi!$D$47,0)</f>
        <v>0</v>
      </c>
      <c r="L182" s="416">
        <f>IF(L$2&lt;=Kapitālieguldījumi!$D$47-1,'IIA Finanšu analīze'!$D182/Kapitālieguldījumi!$D$47,0)</f>
        <v>0</v>
      </c>
      <c r="M182" s="416">
        <f>IF(M$2&lt;=Kapitālieguldījumi!$D$47-1,'IIA Finanšu analīze'!$D182/Kapitālieguldījumi!$D$47,0)</f>
        <v>0</v>
      </c>
      <c r="N182" s="416">
        <f>IF(N$2&lt;=Kapitālieguldījumi!$D$47-1,'IIA Finanšu analīze'!$D182/Kapitālieguldījumi!$D$47,0)</f>
        <v>0</v>
      </c>
      <c r="O182" s="416">
        <f>IF(O$2&lt;=Kapitālieguldījumi!$D$47-1,'IIA Finanšu analīze'!$D182/Kapitālieguldījumi!$D$47,0)</f>
        <v>0</v>
      </c>
      <c r="P182" s="416">
        <f>IF(P$2&lt;=Kapitālieguldījumi!$D$47-1,'IIA Finanšu analīze'!$D182/Kapitālieguldījumi!$D$47,0)</f>
        <v>0</v>
      </c>
      <c r="Q182" s="416">
        <f>IF(Q$2&lt;=Kapitālieguldījumi!$D$47-1,'IIA Finanšu analīze'!$D182/Kapitālieguldījumi!$D$47,0)</f>
        <v>0</v>
      </c>
      <c r="R182" s="416">
        <f>IF(R$2&lt;=Kapitālieguldījumi!$D$47-1,'IIA Finanšu analīze'!$D182/Kapitālieguldījumi!$D$47,0)</f>
        <v>0</v>
      </c>
      <c r="S182" s="416">
        <f>IF(S$2&lt;=Kapitālieguldījumi!$D$47-1,'IIA Finanšu analīze'!$D182/Kapitālieguldījumi!$D$47,0)</f>
        <v>0</v>
      </c>
      <c r="T182" s="416">
        <f>IF(T$2&lt;=Kapitālieguldījumi!$D$47-1,'IIA Finanšu analīze'!$D182/Kapitālieguldījumi!$D$47,0)</f>
        <v>0</v>
      </c>
      <c r="U182" s="416">
        <f>IF(U$2&lt;=Kapitālieguldījumi!$D$47-1,'IIA Finanšu analīze'!$D182/Kapitālieguldījumi!$D$47,0)</f>
        <v>0</v>
      </c>
      <c r="V182" s="416">
        <f>IF(V$2&lt;=Kapitālieguldījumi!$D$47-1,'IIA Finanšu analīze'!$D182/Kapitālieguldījumi!$D$47,0)</f>
        <v>0</v>
      </c>
      <c r="W182" s="416">
        <f>IF(W$2&lt;=Kapitālieguldījumi!$D$47-1,'IIA Finanšu analīze'!$D182/Kapitālieguldījumi!$D$47,0)</f>
        <v>0</v>
      </c>
      <c r="X182" s="416">
        <f>IF(X$2&lt;=Kapitālieguldījumi!$D$47-1,'IIA Finanšu analīze'!$D182/Kapitālieguldījumi!$D$47,0)</f>
        <v>0</v>
      </c>
      <c r="Y182" s="416">
        <f>IF(Y$2&lt;=Kapitālieguldījumi!$D$47-1,'IIA Finanšu analīze'!$D182/Kapitālieguldījumi!$D$47,0)</f>
        <v>0</v>
      </c>
      <c r="Z182" s="416">
        <f>IF(Z$2&lt;=Kapitālieguldījumi!$D$47-1,'IIA Finanšu analīze'!$D182/Kapitālieguldījumi!$D$47,0)</f>
        <v>0</v>
      </c>
      <c r="AA182" s="416">
        <f>IF(AA$2&lt;=Kapitālieguldījumi!$D$47-1,'IIA Finanšu analīze'!$D182/Kapitālieguldījumi!$D$47,0)</f>
        <v>0</v>
      </c>
      <c r="AB182" s="416">
        <f>IF(AB$2&lt;=Kapitālieguldījumi!$D$47-1,'IIA Finanšu analīze'!$D182/Kapitālieguldījumi!$D$47,0)</f>
        <v>0</v>
      </c>
      <c r="AC182" s="416">
        <f>IF(AC$2&lt;=Kapitālieguldījumi!$D$47-1,'IIA Finanšu analīze'!$D182/Kapitālieguldījumi!$D$47,0)</f>
        <v>0</v>
      </c>
      <c r="AD182" s="416">
        <f>IF(AD$2&lt;=Kapitālieguldījumi!$D$47-1,'IIA Finanšu analīze'!$D182/Kapitālieguldījumi!$D$47,0)</f>
        <v>0</v>
      </c>
      <c r="AE182" s="416">
        <f>IF(AE$2&lt;=Kapitālieguldījumi!$D$47-1,'IIA Finanšu analīze'!$D182/Kapitālieguldījumi!$D$47,0)</f>
        <v>0</v>
      </c>
      <c r="AF182" s="416">
        <f>IF(AF$2&lt;=Kapitālieguldījumi!$D$47-1,'IIA Finanšu analīze'!$D182/Kapitālieguldījumi!$D$47,0)</f>
        <v>0</v>
      </c>
      <c r="AG182" s="416">
        <f>IF(AG$2&lt;=Kapitālieguldījumi!$D$47-1,'IIA Finanšu analīze'!$D182/Kapitālieguldījumi!$D$47,0)</f>
        <v>0</v>
      </c>
      <c r="AH182" s="416">
        <f>IF(AH$2&lt;=Kapitālieguldījumi!$D$47-1,'IIA Finanšu analīze'!$D182/Kapitālieguldījumi!$D$47,0)</f>
        <v>0</v>
      </c>
      <c r="AI182" s="416">
        <f>IF(AI$2&lt;=Kapitālieguldījumi!$D$47-1,'IIA Finanšu analīze'!$D182/Kapitālieguldījumi!$D$47,0)</f>
        <v>0</v>
      </c>
      <c r="AJ182" s="416">
        <f>IF(AJ$2&lt;=Kapitālieguldījumi!$D$47-1,'IIA Finanšu analīze'!$D182/Kapitālieguldījumi!$D$47,0)</f>
        <v>0</v>
      </c>
      <c r="AK182" s="416">
        <f>IF(AK$2&lt;=Kapitālieguldījumi!$D$47-1,'IIA Finanšu analīze'!$D182/Kapitālieguldījumi!$D$47,0)</f>
        <v>0</v>
      </c>
      <c r="AL182" s="416">
        <f>IF(AL$2&lt;=Kapitālieguldījumi!$D$47-1,'IIA Finanšu analīze'!$D182/Kapitālieguldījumi!$D$47,0)</f>
        <v>0</v>
      </c>
      <c r="AM182" s="416">
        <f>IF(AM$2&lt;=Kapitālieguldījumi!$D$47-1,'IIA Finanšu analīze'!$D182/Kapitālieguldījumi!$D$47,0)</f>
        <v>0</v>
      </c>
      <c r="AN182" s="416">
        <f>IF(AN$2&lt;=Kapitālieguldījumi!$D$47-1,'IIA Finanšu analīze'!$D182/Kapitālieguldījumi!$D$47,0)</f>
        <v>0</v>
      </c>
      <c r="AO182" s="416">
        <f>IF(AO$2&lt;=Kapitālieguldījumi!$D$47-1,'IIA Finanšu analīze'!$D182/Kapitālieguldījumi!$D$47,0)</f>
        <v>0</v>
      </c>
      <c r="AP182" s="416">
        <f>IF(AP$2&lt;=Kapitālieguldījumi!$D$47-1,'IIA Finanšu analīze'!$D182/Kapitālieguldījumi!$D$47,0)</f>
        <v>0</v>
      </c>
      <c r="AQ182" s="416">
        <f>IF(AQ$2&lt;=Kapitālieguldījumi!$D$47-1,'IIA Finanšu analīze'!$D182/Kapitālieguldījumi!$D$47,0)</f>
        <v>0</v>
      </c>
      <c r="AR182" s="416">
        <f>IF(AR$2&lt;=Kapitālieguldījumi!$D$47-1,'IIA Finanšu analīze'!$D182/Kapitālieguldījumi!$D$47,0)</f>
        <v>0</v>
      </c>
      <c r="AS182" s="416">
        <f>IF(AS$2&lt;=Kapitālieguldījumi!$D$47-1,'IIA Finanšu analīze'!$D182/Kapitālieguldījumi!$D$47,0)</f>
        <v>0</v>
      </c>
      <c r="AT182" s="416">
        <f>IF(AT$2&lt;=Kapitālieguldījumi!$D$47-1,'IIA Finanšu analīze'!$D182/Kapitālieguldījumi!$D$47,0)</f>
        <v>0</v>
      </c>
      <c r="AU182" s="416">
        <f>IF(AU$2&lt;=Kapitālieguldījumi!$D$47-1,'IIA Finanšu analīze'!$D182/Kapitālieguldījumi!$D$47,0)</f>
        <v>0</v>
      </c>
      <c r="AV182" s="416">
        <f>IF(AV$2&lt;=Kapitālieguldījumi!$D$47-1,'IIA Finanšu analīze'!$D182/Kapitālieguldījumi!$D$47,0)</f>
        <v>0</v>
      </c>
      <c r="AW182" s="416">
        <f>IF(AW$2&lt;=Kapitālieguldījumi!$D$47-1,'IIA Finanšu analīze'!$D182/Kapitālieguldījumi!$D$47,0)</f>
        <v>0</v>
      </c>
      <c r="AX182" s="416">
        <f>IF(AX$2&lt;=Kapitālieguldījumi!$D$47-1,'IIA Finanšu analīze'!$D182/Kapitālieguldījumi!$D$47,0)</f>
        <v>0</v>
      </c>
      <c r="AY182" s="416">
        <f>IF(AY$2&lt;=Kapitālieguldījumi!$D$47-1,'IIA Finanšu analīze'!$D182/Kapitālieguldījumi!$D$47,0)</f>
        <v>0</v>
      </c>
      <c r="AZ182" s="416">
        <f>IF(AZ$2&lt;=Kapitālieguldījumi!$D$47-1,'IIA Finanšu analīze'!$D182/Kapitālieguldījumi!$D$47,0)</f>
        <v>0</v>
      </c>
      <c r="BA182" s="416">
        <f>IF(BA$2&lt;=Kapitālieguldījumi!$D$47-1,'IIA Finanšu analīze'!$D182/Kapitālieguldījumi!$D$47,0)</f>
        <v>0</v>
      </c>
      <c r="BB182" s="416">
        <f>IF(BB$2&lt;=Kapitālieguldījumi!$D$47-1,'IIA Finanšu analīze'!$D182/Kapitālieguldījumi!$D$47,0)</f>
        <v>0</v>
      </c>
      <c r="BC182" s="416">
        <f>IF(BC$2&lt;=Kapitālieguldījumi!$D$47-1,'IIA Finanšu analīze'!$D182/Kapitālieguldījumi!$D$47,0)</f>
        <v>0</v>
      </c>
      <c r="BD182" s="416">
        <f>IF(BD$2&lt;=Kapitālieguldījumi!$D$47-1,'IIA Finanšu analīze'!$D182/Kapitālieguldījumi!$D$47,0)</f>
        <v>0</v>
      </c>
      <c r="BE182" s="416">
        <f>IF(BE$2&lt;=Kapitālieguldījumi!$D$47-1,'IIA Finanšu analīze'!$D182/Kapitālieguldījumi!$D$47,0)</f>
        <v>0</v>
      </c>
      <c r="BF182" s="416">
        <f>IF(BF$2&lt;=Kapitālieguldījumi!$D$47-1,'IIA Finanšu analīze'!$D182/Kapitālieguldījumi!$D$47,0)</f>
        <v>0</v>
      </c>
      <c r="BG182" s="416">
        <f>IF(BG$2&lt;=Kapitālieguldījumi!$D$47-1,'IIA Finanšu analīze'!$D182/Kapitālieguldījumi!$D$47,0)</f>
        <v>0</v>
      </c>
      <c r="BH182" s="416">
        <f>IF(BH$2&lt;=Kapitālieguldījumi!$D$47-1,'IIA Finanšu analīze'!$D182/Kapitālieguldījumi!$D$47,0)</f>
        <v>0</v>
      </c>
      <c r="BI182" s="416">
        <f>IF(BI$2&lt;=Kapitālieguldījumi!$D$47-1,'IIA Finanšu analīze'!$D182/Kapitālieguldījumi!$D$47,0)</f>
        <v>0</v>
      </c>
      <c r="BJ182" s="416">
        <f>IF(BJ$2&lt;=Kapitālieguldījumi!$D$47-1,'IIA Finanšu analīze'!$D182/Kapitālieguldījumi!$D$47,0)</f>
        <v>0</v>
      </c>
      <c r="BK182" s="416">
        <f>IF(BK$2&lt;=Kapitālieguldījumi!$D$47-1,'IIA Finanšu analīze'!$D182/Kapitālieguldījumi!$D$47,0)</f>
        <v>0</v>
      </c>
      <c r="BL182" s="416">
        <f>IF(BL$2&lt;=Kapitālieguldījumi!$D$47-1,'IIA Finanšu analīze'!$D182/Kapitālieguldījumi!$D$47,0)</f>
        <v>0</v>
      </c>
      <c r="BM182" s="416">
        <f>IF(BM$2&lt;=Kapitālieguldījumi!$D$47-1,'IIA Finanšu analīze'!$D182/Kapitālieguldījumi!$D$47,0)</f>
        <v>0</v>
      </c>
      <c r="BN182" s="416">
        <f>IF(BN$2&lt;=Kapitālieguldījumi!$D$47-1,'IIA Finanšu analīze'!$D182/Kapitālieguldījumi!$D$47,0)</f>
        <v>0</v>
      </c>
      <c r="BO182" s="416">
        <f>IF(BO$2&lt;=Kapitālieguldījumi!$D$47-1,'IIA Finanšu analīze'!$D182/Kapitālieguldījumi!$D$47,0)</f>
        <v>0</v>
      </c>
      <c r="BP182" s="416">
        <f>IF(BP$2&lt;=Kapitālieguldījumi!$D$47-1,'IIA Finanšu analīze'!$D182/Kapitālieguldījumi!$D$47,0)</f>
        <v>0</v>
      </c>
      <c r="BQ182" s="416">
        <f>IF(BQ$2&lt;=Kapitālieguldījumi!$D$47-1,'IIA Finanšu analīze'!$D182/Kapitālieguldījumi!$D$47,0)</f>
        <v>0</v>
      </c>
      <c r="BR182" s="416">
        <f>IF(BR$2&lt;=Kapitālieguldījumi!$D$47-1,'IIA Finanšu analīze'!$D182/Kapitālieguldījumi!$D$47,0)</f>
        <v>0</v>
      </c>
      <c r="BS182" s="416">
        <f>IF(BS$2&lt;=Kapitālieguldījumi!$D$47-1,'IIA Finanšu analīze'!$D182/Kapitālieguldījumi!$D$47,0)</f>
        <v>0</v>
      </c>
      <c r="BT182" s="416">
        <f>IF(BT$2&lt;=Kapitālieguldījumi!$D$47-1,'IIA Finanšu analīze'!$D182/Kapitālieguldījumi!$D$47,0)</f>
        <v>0</v>
      </c>
      <c r="BU182" s="416">
        <f>IF(BU$2&lt;=Kapitālieguldījumi!$D$47-1,'IIA Finanšu analīze'!$D182/Kapitālieguldījumi!$D$47,0)</f>
        <v>0</v>
      </c>
      <c r="BV182" s="416">
        <f>IF(BV$2&lt;=Kapitālieguldījumi!$D$47-1,'IIA Finanšu analīze'!$D182/Kapitālieguldījumi!$D$47,0)</f>
        <v>0</v>
      </c>
      <c r="BW182" s="416">
        <f>IF(BW$2&lt;=Kapitālieguldījumi!$D$47-1,'IIA Finanšu analīze'!$D182/Kapitālieguldījumi!$D$47,0)</f>
        <v>0</v>
      </c>
      <c r="BX182" s="416">
        <f>IF(BX$2&lt;=Kapitālieguldījumi!$D$47-1,'IIA Finanšu analīze'!$D182/Kapitālieguldījumi!$D$47,0)</f>
        <v>0</v>
      </c>
      <c r="BY182" s="416">
        <f>IF(BY$2&lt;=Kapitālieguldījumi!$D$47-1,'IIA Finanšu analīze'!$D182/Kapitālieguldījumi!$D$47,0)</f>
        <v>0</v>
      </c>
      <c r="BZ182" s="416">
        <f>IF(BZ$2&lt;=Kapitālieguldījumi!$D$47-1,'IIA Finanšu analīze'!$D182/Kapitālieguldījumi!$D$47,0)</f>
        <v>0</v>
      </c>
      <c r="CA182" s="416">
        <f>IF(CA$2&lt;=Kapitālieguldījumi!$D$47-1,'IIA Finanšu analīze'!$D182/Kapitālieguldījumi!$D$47,0)</f>
        <v>0</v>
      </c>
      <c r="CB182" s="416">
        <f>IF(CB$2&lt;=Kapitālieguldījumi!$D$47-1,'IIA Finanšu analīze'!$D182/Kapitālieguldījumi!$D$47,0)</f>
        <v>0</v>
      </c>
      <c r="CC182" s="416">
        <f>IF(CC$2&lt;=Kapitālieguldījumi!$D$47-1,'IIA Finanšu analīze'!$D182/Kapitālieguldījumi!$D$47,0)</f>
        <v>0</v>
      </c>
      <c r="CD182" s="416">
        <f>IF(CD$2&lt;=Kapitālieguldījumi!$D$47-1,'IIA Finanšu analīze'!$D182/Kapitālieguldījumi!$D$47,0)</f>
        <v>0</v>
      </c>
      <c r="CE182" s="416">
        <f>IF(CE$2&lt;=Kapitālieguldījumi!$D$47-1,'IIA Finanšu analīze'!$D182/Kapitālieguldījumi!$D$47,0)</f>
        <v>0</v>
      </c>
      <c r="CF182" s="416">
        <f>IF(CF$2&lt;=Kapitālieguldījumi!$D$47-1,'IIA Finanšu analīze'!$D182/Kapitālieguldījumi!$D$47,0)</f>
        <v>0</v>
      </c>
      <c r="CG182" s="416">
        <f>IF(CG$2&lt;=Kapitālieguldījumi!$D$47-1,'IIA Finanšu analīze'!$D182/Kapitālieguldījumi!$D$47,0)</f>
        <v>0</v>
      </c>
      <c r="CH182" s="416">
        <f>IF(CH$2&lt;=Kapitālieguldījumi!$D$47-1,'IIA Finanšu analīze'!$D182/Kapitālieguldījumi!$D$47,0)</f>
        <v>0</v>
      </c>
      <c r="CI182" s="416">
        <f>IF(CI$2&lt;=Kapitālieguldījumi!$D$47-1,'IIA Finanšu analīze'!$D182/Kapitālieguldījumi!$D$47,0)</f>
        <v>0</v>
      </c>
      <c r="CJ182" s="416">
        <f>IF(CJ$2&lt;=Kapitālieguldījumi!$D$47-1,'IIA Finanšu analīze'!$D182/Kapitālieguldījumi!$D$47,0)</f>
        <v>0</v>
      </c>
      <c r="CK182" s="416">
        <f>IF(CK$2&lt;=Kapitālieguldījumi!$D$47-1,'IIA Finanšu analīze'!$D182/Kapitālieguldījumi!$D$47,0)</f>
        <v>0</v>
      </c>
      <c r="CL182" s="416">
        <f>IF(CL$2&lt;=Kapitālieguldījumi!$D$47-1,'IIA Finanšu analīze'!$D182/Kapitālieguldījumi!$D$47,0)</f>
        <v>0</v>
      </c>
      <c r="CM182" s="416">
        <f>IF(CM$2&lt;=Kapitālieguldījumi!$D$47-1,'IIA Finanšu analīze'!$D182/Kapitālieguldījumi!$D$47,0)</f>
        <v>0</v>
      </c>
      <c r="CN182" s="416">
        <f>IF(CN$2&lt;=Kapitālieguldījumi!$D$47-1,'IIA Finanšu analīze'!$D182/Kapitālieguldījumi!$D$47,0)</f>
        <v>0</v>
      </c>
      <c r="CO182" s="416">
        <f>IF(CO$2&lt;=Kapitālieguldījumi!$D$47-1,'IIA Finanšu analīze'!$D182/Kapitālieguldījumi!$D$47,0)</f>
        <v>0</v>
      </c>
      <c r="CP182" s="416">
        <f>IF(CP$2&lt;=Kapitālieguldījumi!$D$47-1,'IIA Finanšu analīze'!$D182/Kapitālieguldījumi!$D$47,0)</f>
        <v>0</v>
      </c>
      <c r="CQ182" s="416">
        <f>IF(CQ$2&lt;=Kapitālieguldījumi!$D$47-1,'IIA Finanšu analīze'!$D182/Kapitālieguldījumi!$D$47,0)</f>
        <v>0</v>
      </c>
      <c r="CR182" s="416">
        <f>IF(CR$2&lt;=Kapitālieguldījumi!$D$47-1,'IIA Finanšu analīze'!$D182/Kapitālieguldījumi!$D$47,0)</f>
        <v>0</v>
      </c>
      <c r="CS182" s="416">
        <f>IF(CS$2&lt;=Kapitālieguldījumi!$D$47-1,'IIA Finanšu analīze'!$D182/Kapitālieguldījumi!$D$47,0)</f>
        <v>0</v>
      </c>
      <c r="CT182" s="416">
        <f>IF(CT$2&lt;=Kapitālieguldījumi!$D$47-1,'IIA Finanšu analīze'!$D182/Kapitālieguldījumi!$D$47,0)</f>
        <v>0</v>
      </c>
      <c r="CU182" s="416">
        <f>IF(CU$2&lt;=Kapitālieguldījumi!$D$47-1,'IIA Finanšu analīze'!$D182/Kapitālieguldījumi!$D$47,0)</f>
        <v>0</v>
      </c>
      <c r="CV182" s="416">
        <f>IF(CV$2&lt;=Kapitālieguldījumi!$D$47-1,'IIA Finanšu analīze'!$D182/Kapitālieguldījumi!$D$47,0)</f>
        <v>0</v>
      </c>
      <c r="CW182" s="416">
        <f>IF(CW$2&lt;=Kapitālieguldījumi!$D$47-1,'IIA Finanšu analīze'!$D182/Kapitālieguldījumi!$D$47,0)</f>
        <v>0</v>
      </c>
      <c r="CX182" s="416">
        <f>IF(CX$2&lt;=Kapitālieguldījumi!$D$47-1,'IIA Finanšu analīze'!$D182/Kapitālieguldījumi!$D$47,0)</f>
        <v>0</v>
      </c>
      <c r="CY182" s="416">
        <f>IF(CY$2&lt;=Kapitālieguldījumi!$D$47-1,'IIA Finanšu analīze'!$D182/Kapitālieguldījumi!$D$47,0)</f>
        <v>0</v>
      </c>
      <c r="CZ182" s="416">
        <f>IF(CZ$2&lt;=Kapitālieguldījumi!$D$47-1,'IIA Finanšu analīze'!$D182/Kapitālieguldījumi!$D$47,0)</f>
        <v>0</v>
      </c>
      <c r="DA182" s="416">
        <f>IF(DA$2&lt;=Kapitālieguldījumi!$D$47-1,'IIA Finanšu analīze'!$D182/Kapitālieguldījumi!$D$47,0)</f>
        <v>0</v>
      </c>
      <c r="DB182" s="416">
        <f>IF(DB$2&lt;=Kapitālieguldījumi!$D$47-1,'IIA Finanšu analīze'!$D182/Kapitālieguldījumi!$D$47,0)</f>
        <v>0</v>
      </c>
      <c r="DC182" s="416">
        <f>IF(DC$2&lt;=Kapitālieguldījumi!$D$47-1,'IIA Finanšu analīze'!$D182/Kapitālieguldījumi!$D$47,0)</f>
        <v>0</v>
      </c>
      <c r="DD182" s="416">
        <f>IF(DD$2&lt;=Kapitālieguldījumi!$D$47-1,'IIA Finanšu analīze'!$D182/Kapitālieguldījumi!$D$47,0)</f>
        <v>0</v>
      </c>
      <c r="DE182" s="416">
        <f>IF(DE$2&lt;=Kapitālieguldījumi!$D$47-1,'IIA Finanšu analīze'!$D182/Kapitālieguldījumi!$D$47,0)</f>
        <v>0</v>
      </c>
      <c r="DF182" s="416">
        <f>IF(DF$2&lt;=Kapitālieguldījumi!$D$47-1,'IIA Finanšu analīze'!$D182/Kapitālieguldījumi!$D$47,0)</f>
        <v>0</v>
      </c>
      <c r="DG182" s="416">
        <f>IF(DG$2&lt;=Kapitālieguldījumi!$D$47-1,'IIA Finanšu analīze'!$D182/Kapitālieguldījumi!$D$47,0)</f>
        <v>0</v>
      </c>
      <c r="DH182" s="416">
        <f>IF(DH$2&lt;=Kapitālieguldījumi!$D$47-1,'IIA Finanšu analīze'!$D182/Kapitālieguldījumi!$D$47,0)</f>
        <v>0</v>
      </c>
      <c r="DI182" s="416">
        <f>IF(DI$2&lt;=Kapitālieguldījumi!$D$47-1,'IIA Finanšu analīze'!$D182/Kapitālieguldījumi!$D$47,0)</f>
        <v>0</v>
      </c>
      <c r="DJ182" s="416">
        <f>IF(DJ$2&lt;=Kapitālieguldījumi!$D$47-1,'IIA Finanšu analīze'!$D182/Kapitālieguldījumi!$D$47,0)</f>
        <v>0</v>
      </c>
      <c r="DK182" s="416">
        <f>IF(DK$2&lt;=Kapitālieguldījumi!$D$47-1,'IIA Finanšu analīze'!$D182/Kapitālieguldījumi!$D$47,0)</f>
        <v>0</v>
      </c>
      <c r="DL182" s="416">
        <f>IF(DL$2&lt;=Kapitālieguldījumi!$D$47-1,'IIA Finanšu analīze'!$D182/Kapitālieguldījumi!$D$47,0)</f>
        <v>0</v>
      </c>
      <c r="DM182" s="416">
        <f>IF(DM$2&lt;=Kapitālieguldījumi!$D$47-1,'IIA Finanšu analīze'!$D182/Kapitālieguldījumi!$D$47,0)</f>
        <v>0</v>
      </c>
      <c r="DN182" s="416">
        <f>IF(DN$2&lt;=Kapitālieguldījumi!$D$47-1,'IIA Finanšu analīze'!$D182/Kapitālieguldījumi!$D$47,0)</f>
        <v>0</v>
      </c>
      <c r="DO182" s="416">
        <f>IF(DO$2&lt;=Kapitālieguldījumi!$D$47-1,'IIA Finanšu analīze'!$D182/Kapitālieguldījumi!$D$47,0)</f>
        <v>0</v>
      </c>
      <c r="DP182" s="416">
        <f>IF(DP$2&lt;=Kapitālieguldījumi!$D$47-1,'IIA Finanšu analīze'!$D182/Kapitālieguldījumi!$D$47,0)</f>
        <v>0</v>
      </c>
      <c r="DQ182" s="416">
        <f>IF(DQ$2&lt;=Kapitālieguldījumi!$D$47-1,'IIA Finanšu analīze'!$D182/Kapitālieguldījumi!$D$47,0)</f>
        <v>0</v>
      </c>
      <c r="DR182" s="416">
        <f>IF(DR$2&lt;=Kapitālieguldījumi!$D$47-1,'IIA Finanšu analīze'!$D182/Kapitālieguldījumi!$D$47,0)</f>
        <v>0</v>
      </c>
      <c r="DS182" s="416">
        <f>IF(DS$2&lt;=Kapitālieguldījumi!$D$47-1,'IIA Finanšu analīze'!$D182/Kapitālieguldījumi!$D$47,0)</f>
        <v>0</v>
      </c>
      <c r="DT182" s="416">
        <f>IF(DT$2&lt;=Kapitālieguldījumi!$D$47-1,'IIA Finanšu analīze'!$D182/Kapitālieguldījumi!$D$47,0)</f>
        <v>0</v>
      </c>
      <c r="DU182" s="416">
        <f>IF(DU$2&lt;=Kapitālieguldījumi!$D$47-1,'IIA Finanšu analīze'!$D182/Kapitālieguldījumi!$D$47,0)</f>
        <v>0</v>
      </c>
    </row>
    <row r="183" spans="1:125" ht="11.25" customHeight="1">
      <c r="A183" s="389" t="str">
        <f>Kapitālieguldījumi!A25</f>
        <v>Kapitālieguldījumi Nr8</v>
      </c>
      <c r="B183" s="389" t="s">
        <v>638</v>
      </c>
      <c r="C183" s="416">
        <f t="shared" si="188"/>
        <v>0</v>
      </c>
      <c r="D183" s="416">
        <f>Kapitālieguldījumi!D25*(Kapitālieguldījumi!$D$49+Kapitālieguldījumi!$D$39)/Kapitālieguldījumi!$D$39</f>
        <v>0</v>
      </c>
      <c r="E183" s="416">
        <f>IF(E$2&lt;=Kapitālieguldījumi!$D$47-1,'IIA Finanšu analīze'!$D183/Kapitālieguldījumi!$D$47,0)</f>
        <v>0</v>
      </c>
      <c r="F183" s="416">
        <f>IF(F$2&lt;=Kapitālieguldījumi!$D$47-1,'IIA Finanšu analīze'!$D183/Kapitālieguldījumi!$D$47,0)</f>
        <v>0</v>
      </c>
      <c r="G183" s="416">
        <f>IF(G$2&lt;=Kapitālieguldījumi!$D$47-1,'IIA Finanšu analīze'!$D183/Kapitālieguldījumi!$D$47,0)</f>
        <v>0</v>
      </c>
      <c r="H183" s="416">
        <f>IF(H$2&lt;=Kapitālieguldījumi!$D$47-1,'IIA Finanšu analīze'!$D183/Kapitālieguldījumi!$D$47,0)</f>
        <v>0</v>
      </c>
      <c r="I183" s="416">
        <f>IF(I$2&lt;=Kapitālieguldījumi!$D$47-1,'IIA Finanšu analīze'!$D183/Kapitālieguldījumi!$D$47,0)</f>
        <v>0</v>
      </c>
      <c r="J183" s="416">
        <f>IF(J$2&lt;=Kapitālieguldījumi!$D$47-1,'IIA Finanšu analīze'!$D183/Kapitālieguldījumi!$D$47,0)</f>
        <v>0</v>
      </c>
      <c r="K183" s="416">
        <f>IF(K$2&lt;=Kapitālieguldījumi!$D$47-1,'IIA Finanšu analīze'!$D183/Kapitālieguldījumi!$D$47,0)</f>
        <v>0</v>
      </c>
      <c r="L183" s="416">
        <f>IF(L$2&lt;=Kapitālieguldījumi!$D$47-1,'IIA Finanšu analīze'!$D183/Kapitālieguldījumi!$D$47,0)</f>
        <v>0</v>
      </c>
      <c r="M183" s="416">
        <f>IF(M$2&lt;=Kapitālieguldījumi!$D$47-1,'IIA Finanšu analīze'!$D183/Kapitālieguldījumi!$D$47,0)</f>
        <v>0</v>
      </c>
      <c r="N183" s="416">
        <f>IF(N$2&lt;=Kapitālieguldījumi!$D$47-1,'IIA Finanšu analīze'!$D183/Kapitālieguldījumi!$D$47,0)</f>
        <v>0</v>
      </c>
      <c r="O183" s="416">
        <f>IF(O$2&lt;=Kapitālieguldījumi!$D$47-1,'IIA Finanšu analīze'!$D183/Kapitālieguldījumi!$D$47,0)</f>
        <v>0</v>
      </c>
      <c r="P183" s="416">
        <f>IF(P$2&lt;=Kapitālieguldījumi!$D$47-1,'IIA Finanšu analīze'!$D183/Kapitālieguldījumi!$D$47,0)</f>
        <v>0</v>
      </c>
      <c r="Q183" s="416">
        <f>IF(Q$2&lt;=Kapitālieguldījumi!$D$47-1,'IIA Finanšu analīze'!$D183/Kapitālieguldījumi!$D$47,0)</f>
        <v>0</v>
      </c>
      <c r="R183" s="416">
        <f>IF(R$2&lt;=Kapitālieguldījumi!$D$47-1,'IIA Finanšu analīze'!$D183/Kapitālieguldījumi!$D$47,0)</f>
        <v>0</v>
      </c>
      <c r="S183" s="416">
        <f>IF(S$2&lt;=Kapitālieguldījumi!$D$47-1,'IIA Finanšu analīze'!$D183/Kapitālieguldījumi!$D$47,0)</f>
        <v>0</v>
      </c>
      <c r="T183" s="416">
        <f>IF(T$2&lt;=Kapitālieguldījumi!$D$47-1,'IIA Finanšu analīze'!$D183/Kapitālieguldījumi!$D$47,0)</f>
        <v>0</v>
      </c>
      <c r="U183" s="416">
        <f>IF(U$2&lt;=Kapitālieguldījumi!$D$47-1,'IIA Finanšu analīze'!$D183/Kapitālieguldījumi!$D$47,0)</f>
        <v>0</v>
      </c>
      <c r="V183" s="416">
        <f>IF(V$2&lt;=Kapitālieguldījumi!$D$47-1,'IIA Finanšu analīze'!$D183/Kapitālieguldījumi!$D$47,0)</f>
        <v>0</v>
      </c>
      <c r="W183" s="416">
        <f>IF(W$2&lt;=Kapitālieguldījumi!$D$47-1,'IIA Finanšu analīze'!$D183/Kapitālieguldījumi!$D$47,0)</f>
        <v>0</v>
      </c>
      <c r="X183" s="416">
        <f>IF(X$2&lt;=Kapitālieguldījumi!$D$47-1,'IIA Finanšu analīze'!$D183/Kapitālieguldījumi!$D$47,0)</f>
        <v>0</v>
      </c>
      <c r="Y183" s="416">
        <f>IF(Y$2&lt;=Kapitālieguldījumi!$D$47-1,'IIA Finanšu analīze'!$D183/Kapitālieguldījumi!$D$47,0)</f>
        <v>0</v>
      </c>
      <c r="Z183" s="416">
        <f>IF(Z$2&lt;=Kapitālieguldījumi!$D$47-1,'IIA Finanšu analīze'!$D183/Kapitālieguldījumi!$D$47,0)</f>
        <v>0</v>
      </c>
      <c r="AA183" s="416">
        <f>IF(AA$2&lt;=Kapitālieguldījumi!$D$47-1,'IIA Finanšu analīze'!$D183/Kapitālieguldījumi!$D$47,0)</f>
        <v>0</v>
      </c>
      <c r="AB183" s="416">
        <f>IF(AB$2&lt;=Kapitālieguldījumi!$D$47-1,'IIA Finanšu analīze'!$D183/Kapitālieguldījumi!$D$47,0)</f>
        <v>0</v>
      </c>
      <c r="AC183" s="416">
        <f>IF(AC$2&lt;=Kapitālieguldījumi!$D$47-1,'IIA Finanšu analīze'!$D183/Kapitālieguldījumi!$D$47,0)</f>
        <v>0</v>
      </c>
      <c r="AD183" s="416">
        <f>IF(AD$2&lt;=Kapitālieguldījumi!$D$47-1,'IIA Finanšu analīze'!$D183/Kapitālieguldījumi!$D$47,0)</f>
        <v>0</v>
      </c>
      <c r="AE183" s="416">
        <f>IF(AE$2&lt;=Kapitālieguldījumi!$D$47-1,'IIA Finanšu analīze'!$D183/Kapitālieguldījumi!$D$47,0)</f>
        <v>0</v>
      </c>
      <c r="AF183" s="416">
        <f>IF(AF$2&lt;=Kapitālieguldījumi!$D$47-1,'IIA Finanšu analīze'!$D183/Kapitālieguldījumi!$D$47,0)</f>
        <v>0</v>
      </c>
      <c r="AG183" s="416">
        <f>IF(AG$2&lt;=Kapitālieguldījumi!$D$47-1,'IIA Finanšu analīze'!$D183/Kapitālieguldījumi!$D$47,0)</f>
        <v>0</v>
      </c>
      <c r="AH183" s="416">
        <f>IF(AH$2&lt;=Kapitālieguldījumi!$D$47-1,'IIA Finanšu analīze'!$D183/Kapitālieguldījumi!$D$47,0)</f>
        <v>0</v>
      </c>
      <c r="AI183" s="416">
        <f>IF(AI$2&lt;=Kapitālieguldījumi!$D$47-1,'IIA Finanšu analīze'!$D183/Kapitālieguldījumi!$D$47,0)</f>
        <v>0</v>
      </c>
      <c r="AJ183" s="416">
        <f>IF(AJ$2&lt;=Kapitālieguldījumi!$D$47-1,'IIA Finanšu analīze'!$D183/Kapitālieguldījumi!$D$47,0)</f>
        <v>0</v>
      </c>
      <c r="AK183" s="416">
        <f>IF(AK$2&lt;=Kapitālieguldījumi!$D$47-1,'IIA Finanšu analīze'!$D183/Kapitālieguldījumi!$D$47,0)</f>
        <v>0</v>
      </c>
      <c r="AL183" s="416">
        <f>IF(AL$2&lt;=Kapitālieguldījumi!$D$47-1,'IIA Finanšu analīze'!$D183/Kapitālieguldījumi!$D$47,0)</f>
        <v>0</v>
      </c>
      <c r="AM183" s="416">
        <f>IF(AM$2&lt;=Kapitālieguldījumi!$D$47-1,'IIA Finanšu analīze'!$D183/Kapitālieguldījumi!$D$47,0)</f>
        <v>0</v>
      </c>
      <c r="AN183" s="416">
        <f>IF(AN$2&lt;=Kapitālieguldījumi!$D$47-1,'IIA Finanšu analīze'!$D183/Kapitālieguldījumi!$D$47,0)</f>
        <v>0</v>
      </c>
      <c r="AO183" s="416">
        <f>IF(AO$2&lt;=Kapitālieguldījumi!$D$47-1,'IIA Finanšu analīze'!$D183/Kapitālieguldījumi!$D$47,0)</f>
        <v>0</v>
      </c>
      <c r="AP183" s="416">
        <f>IF(AP$2&lt;=Kapitālieguldījumi!$D$47-1,'IIA Finanšu analīze'!$D183/Kapitālieguldījumi!$D$47,0)</f>
        <v>0</v>
      </c>
      <c r="AQ183" s="416">
        <f>IF(AQ$2&lt;=Kapitālieguldījumi!$D$47-1,'IIA Finanšu analīze'!$D183/Kapitālieguldījumi!$D$47,0)</f>
        <v>0</v>
      </c>
      <c r="AR183" s="416">
        <f>IF(AR$2&lt;=Kapitālieguldījumi!$D$47-1,'IIA Finanšu analīze'!$D183/Kapitālieguldījumi!$D$47,0)</f>
        <v>0</v>
      </c>
      <c r="AS183" s="416">
        <f>IF(AS$2&lt;=Kapitālieguldījumi!$D$47-1,'IIA Finanšu analīze'!$D183/Kapitālieguldījumi!$D$47,0)</f>
        <v>0</v>
      </c>
      <c r="AT183" s="416">
        <f>IF(AT$2&lt;=Kapitālieguldījumi!$D$47-1,'IIA Finanšu analīze'!$D183/Kapitālieguldījumi!$D$47,0)</f>
        <v>0</v>
      </c>
      <c r="AU183" s="416">
        <f>IF(AU$2&lt;=Kapitālieguldījumi!$D$47-1,'IIA Finanšu analīze'!$D183/Kapitālieguldījumi!$D$47,0)</f>
        <v>0</v>
      </c>
      <c r="AV183" s="416">
        <f>IF(AV$2&lt;=Kapitālieguldījumi!$D$47-1,'IIA Finanšu analīze'!$D183/Kapitālieguldījumi!$D$47,0)</f>
        <v>0</v>
      </c>
      <c r="AW183" s="416">
        <f>IF(AW$2&lt;=Kapitālieguldījumi!$D$47-1,'IIA Finanšu analīze'!$D183/Kapitālieguldījumi!$D$47,0)</f>
        <v>0</v>
      </c>
      <c r="AX183" s="416">
        <f>IF(AX$2&lt;=Kapitālieguldījumi!$D$47-1,'IIA Finanšu analīze'!$D183/Kapitālieguldījumi!$D$47,0)</f>
        <v>0</v>
      </c>
      <c r="AY183" s="416">
        <f>IF(AY$2&lt;=Kapitālieguldījumi!$D$47-1,'IIA Finanšu analīze'!$D183/Kapitālieguldījumi!$D$47,0)</f>
        <v>0</v>
      </c>
      <c r="AZ183" s="416">
        <f>IF(AZ$2&lt;=Kapitālieguldījumi!$D$47-1,'IIA Finanšu analīze'!$D183/Kapitālieguldījumi!$D$47,0)</f>
        <v>0</v>
      </c>
      <c r="BA183" s="416">
        <f>IF(BA$2&lt;=Kapitālieguldījumi!$D$47-1,'IIA Finanšu analīze'!$D183/Kapitālieguldījumi!$D$47,0)</f>
        <v>0</v>
      </c>
      <c r="BB183" s="416">
        <f>IF(BB$2&lt;=Kapitālieguldījumi!$D$47-1,'IIA Finanšu analīze'!$D183/Kapitālieguldījumi!$D$47,0)</f>
        <v>0</v>
      </c>
      <c r="BC183" s="416">
        <f>IF(BC$2&lt;=Kapitālieguldījumi!$D$47-1,'IIA Finanšu analīze'!$D183/Kapitālieguldījumi!$D$47,0)</f>
        <v>0</v>
      </c>
      <c r="BD183" s="416">
        <f>IF(BD$2&lt;=Kapitālieguldījumi!$D$47-1,'IIA Finanšu analīze'!$D183/Kapitālieguldījumi!$D$47,0)</f>
        <v>0</v>
      </c>
      <c r="BE183" s="416">
        <f>IF(BE$2&lt;=Kapitālieguldījumi!$D$47-1,'IIA Finanšu analīze'!$D183/Kapitālieguldījumi!$D$47,0)</f>
        <v>0</v>
      </c>
      <c r="BF183" s="416">
        <f>IF(BF$2&lt;=Kapitālieguldījumi!$D$47-1,'IIA Finanšu analīze'!$D183/Kapitālieguldījumi!$D$47,0)</f>
        <v>0</v>
      </c>
      <c r="BG183" s="416">
        <f>IF(BG$2&lt;=Kapitālieguldījumi!$D$47-1,'IIA Finanšu analīze'!$D183/Kapitālieguldījumi!$D$47,0)</f>
        <v>0</v>
      </c>
      <c r="BH183" s="416">
        <f>IF(BH$2&lt;=Kapitālieguldījumi!$D$47-1,'IIA Finanšu analīze'!$D183/Kapitālieguldījumi!$D$47,0)</f>
        <v>0</v>
      </c>
      <c r="BI183" s="416">
        <f>IF(BI$2&lt;=Kapitālieguldījumi!$D$47-1,'IIA Finanšu analīze'!$D183/Kapitālieguldījumi!$D$47,0)</f>
        <v>0</v>
      </c>
      <c r="BJ183" s="416">
        <f>IF(BJ$2&lt;=Kapitālieguldījumi!$D$47-1,'IIA Finanšu analīze'!$D183/Kapitālieguldījumi!$D$47,0)</f>
        <v>0</v>
      </c>
      <c r="BK183" s="416">
        <f>IF(BK$2&lt;=Kapitālieguldījumi!$D$47-1,'IIA Finanšu analīze'!$D183/Kapitālieguldījumi!$D$47,0)</f>
        <v>0</v>
      </c>
      <c r="BL183" s="416">
        <f>IF(BL$2&lt;=Kapitālieguldījumi!$D$47-1,'IIA Finanšu analīze'!$D183/Kapitālieguldījumi!$D$47,0)</f>
        <v>0</v>
      </c>
      <c r="BM183" s="416">
        <f>IF(BM$2&lt;=Kapitālieguldījumi!$D$47-1,'IIA Finanšu analīze'!$D183/Kapitālieguldījumi!$D$47,0)</f>
        <v>0</v>
      </c>
      <c r="BN183" s="416">
        <f>IF(BN$2&lt;=Kapitālieguldījumi!$D$47-1,'IIA Finanšu analīze'!$D183/Kapitālieguldījumi!$D$47,0)</f>
        <v>0</v>
      </c>
      <c r="BO183" s="416">
        <f>IF(BO$2&lt;=Kapitālieguldījumi!$D$47-1,'IIA Finanšu analīze'!$D183/Kapitālieguldījumi!$D$47,0)</f>
        <v>0</v>
      </c>
      <c r="BP183" s="416">
        <f>IF(BP$2&lt;=Kapitālieguldījumi!$D$47-1,'IIA Finanšu analīze'!$D183/Kapitālieguldījumi!$D$47,0)</f>
        <v>0</v>
      </c>
      <c r="BQ183" s="416">
        <f>IF(BQ$2&lt;=Kapitālieguldījumi!$D$47-1,'IIA Finanšu analīze'!$D183/Kapitālieguldījumi!$D$47,0)</f>
        <v>0</v>
      </c>
      <c r="BR183" s="416">
        <f>IF(BR$2&lt;=Kapitālieguldījumi!$D$47-1,'IIA Finanšu analīze'!$D183/Kapitālieguldījumi!$D$47,0)</f>
        <v>0</v>
      </c>
      <c r="BS183" s="416">
        <f>IF(BS$2&lt;=Kapitālieguldījumi!$D$47-1,'IIA Finanšu analīze'!$D183/Kapitālieguldījumi!$D$47,0)</f>
        <v>0</v>
      </c>
      <c r="BT183" s="416">
        <f>IF(BT$2&lt;=Kapitālieguldījumi!$D$47-1,'IIA Finanšu analīze'!$D183/Kapitālieguldījumi!$D$47,0)</f>
        <v>0</v>
      </c>
      <c r="BU183" s="416">
        <f>IF(BU$2&lt;=Kapitālieguldījumi!$D$47-1,'IIA Finanšu analīze'!$D183/Kapitālieguldījumi!$D$47,0)</f>
        <v>0</v>
      </c>
      <c r="BV183" s="416">
        <f>IF(BV$2&lt;=Kapitālieguldījumi!$D$47-1,'IIA Finanšu analīze'!$D183/Kapitālieguldījumi!$D$47,0)</f>
        <v>0</v>
      </c>
      <c r="BW183" s="416">
        <f>IF(BW$2&lt;=Kapitālieguldījumi!$D$47-1,'IIA Finanšu analīze'!$D183/Kapitālieguldījumi!$D$47,0)</f>
        <v>0</v>
      </c>
      <c r="BX183" s="416">
        <f>IF(BX$2&lt;=Kapitālieguldījumi!$D$47-1,'IIA Finanšu analīze'!$D183/Kapitālieguldījumi!$D$47,0)</f>
        <v>0</v>
      </c>
      <c r="BY183" s="416">
        <f>IF(BY$2&lt;=Kapitālieguldījumi!$D$47-1,'IIA Finanšu analīze'!$D183/Kapitālieguldījumi!$D$47,0)</f>
        <v>0</v>
      </c>
      <c r="BZ183" s="416">
        <f>IF(BZ$2&lt;=Kapitālieguldījumi!$D$47-1,'IIA Finanšu analīze'!$D183/Kapitālieguldījumi!$D$47,0)</f>
        <v>0</v>
      </c>
      <c r="CA183" s="416">
        <f>IF(CA$2&lt;=Kapitālieguldījumi!$D$47-1,'IIA Finanšu analīze'!$D183/Kapitālieguldījumi!$D$47,0)</f>
        <v>0</v>
      </c>
      <c r="CB183" s="416">
        <f>IF(CB$2&lt;=Kapitālieguldījumi!$D$47-1,'IIA Finanšu analīze'!$D183/Kapitālieguldījumi!$D$47,0)</f>
        <v>0</v>
      </c>
      <c r="CC183" s="416">
        <f>IF(CC$2&lt;=Kapitālieguldījumi!$D$47-1,'IIA Finanšu analīze'!$D183/Kapitālieguldījumi!$D$47,0)</f>
        <v>0</v>
      </c>
      <c r="CD183" s="416">
        <f>IF(CD$2&lt;=Kapitālieguldījumi!$D$47-1,'IIA Finanšu analīze'!$D183/Kapitālieguldījumi!$D$47,0)</f>
        <v>0</v>
      </c>
      <c r="CE183" s="416">
        <f>IF(CE$2&lt;=Kapitālieguldījumi!$D$47-1,'IIA Finanšu analīze'!$D183/Kapitālieguldījumi!$D$47,0)</f>
        <v>0</v>
      </c>
      <c r="CF183" s="416">
        <f>IF(CF$2&lt;=Kapitālieguldījumi!$D$47-1,'IIA Finanšu analīze'!$D183/Kapitālieguldījumi!$D$47,0)</f>
        <v>0</v>
      </c>
      <c r="CG183" s="416">
        <f>IF(CG$2&lt;=Kapitālieguldījumi!$D$47-1,'IIA Finanšu analīze'!$D183/Kapitālieguldījumi!$D$47,0)</f>
        <v>0</v>
      </c>
      <c r="CH183" s="416">
        <f>IF(CH$2&lt;=Kapitālieguldījumi!$D$47-1,'IIA Finanšu analīze'!$D183/Kapitālieguldījumi!$D$47,0)</f>
        <v>0</v>
      </c>
      <c r="CI183" s="416">
        <f>IF(CI$2&lt;=Kapitālieguldījumi!$D$47-1,'IIA Finanšu analīze'!$D183/Kapitālieguldījumi!$D$47,0)</f>
        <v>0</v>
      </c>
      <c r="CJ183" s="416">
        <f>IF(CJ$2&lt;=Kapitālieguldījumi!$D$47-1,'IIA Finanšu analīze'!$D183/Kapitālieguldījumi!$D$47,0)</f>
        <v>0</v>
      </c>
      <c r="CK183" s="416">
        <f>IF(CK$2&lt;=Kapitālieguldījumi!$D$47-1,'IIA Finanšu analīze'!$D183/Kapitālieguldījumi!$D$47,0)</f>
        <v>0</v>
      </c>
      <c r="CL183" s="416">
        <f>IF(CL$2&lt;=Kapitālieguldījumi!$D$47-1,'IIA Finanšu analīze'!$D183/Kapitālieguldījumi!$D$47,0)</f>
        <v>0</v>
      </c>
      <c r="CM183" s="416">
        <f>IF(CM$2&lt;=Kapitālieguldījumi!$D$47-1,'IIA Finanšu analīze'!$D183/Kapitālieguldījumi!$D$47,0)</f>
        <v>0</v>
      </c>
      <c r="CN183" s="416">
        <f>IF(CN$2&lt;=Kapitālieguldījumi!$D$47-1,'IIA Finanšu analīze'!$D183/Kapitālieguldījumi!$D$47,0)</f>
        <v>0</v>
      </c>
      <c r="CO183" s="416">
        <f>IF(CO$2&lt;=Kapitālieguldījumi!$D$47-1,'IIA Finanšu analīze'!$D183/Kapitālieguldījumi!$D$47,0)</f>
        <v>0</v>
      </c>
      <c r="CP183" s="416">
        <f>IF(CP$2&lt;=Kapitālieguldījumi!$D$47-1,'IIA Finanšu analīze'!$D183/Kapitālieguldījumi!$D$47,0)</f>
        <v>0</v>
      </c>
      <c r="CQ183" s="416">
        <f>IF(CQ$2&lt;=Kapitālieguldījumi!$D$47-1,'IIA Finanšu analīze'!$D183/Kapitālieguldījumi!$D$47,0)</f>
        <v>0</v>
      </c>
      <c r="CR183" s="416">
        <f>IF(CR$2&lt;=Kapitālieguldījumi!$D$47-1,'IIA Finanšu analīze'!$D183/Kapitālieguldījumi!$D$47,0)</f>
        <v>0</v>
      </c>
      <c r="CS183" s="416">
        <f>IF(CS$2&lt;=Kapitālieguldījumi!$D$47-1,'IIA Finanšu analīze'!$D183/Kapitālieguldījumi!$D$47,0)</f>
        <v>0</v>
      </c>
      <c r="CT183" s="416">
        <f>IF(CT$2&lt;=Kapitālieguldījumi!$D$47-1,'IIA Finanšu analīze'!$D183/Kapitālieguldījumi!$D$47,0)</f>
        <v>0</v>
      </c>
      <c r="CU183" s="416">
        <f>IF(CU$2&lt;=Kapitālieguldījumi!$D$47-1,'IIA Finanšu analīze'!$D183/Kapitālieguldījumi!$D$47,0)</f>
        <v>0</v>
      </c>
      <c r="CV183" s="416">
        <f>IF(CV$2&lt;=Kapitālieguldījumi!$D$47-1,'IIA Finanšu analīze'!$D183/Kapitālieguldījumi!$D$47,0)</f>
        <v>0</v>
      </c>
      <c r="CW183" s="416">
        <f>IF(CW$2&lt;=Kapitālieguldījumi!$D$47-1,'IIA Finanšu analīze'!$D183/Kapitālieguldījumi!$D$47,0)</f>
        <v>0</v>
      </c>
      <c r="CX183" s="416">
        <f>IF(CX$2&lt;=Kapitālieguldījumi!$D$47-1,'IIA Finanšu analīze'!$D183/Kapitālieguldījumi!$D$47,0)</f>
        <v>0</v>
      </c>
      <c r="CY183" s="416">
        <f>IF(CY$2&lt;=Kapitālieguldījumi!$D$47-1,'IIA Finanšu analīze'!$D183/Kapitālieguldījumi!$D$47,0)</f>
        <v>0</v>
      </c>
      <c r="CZ183" s="416">
        <f>IF(CZ$2&lt;=Kapitālieguldījumi!$D$47-1,'IIA Finanšu analīze'!$D183/Kapitālieguldījumi!$D$47,0)</f>
        <v>0</v>
      </c>
      <c r="DA183" s="416">
        <f>IF(DA$2&lt;=Kapitālieguldījumi!$D$47-1,'IIA Finanšu analīze'!$D183/Kapitālieguldījumi!$D$47,0)</f>
        <v>0</v>
      </c>
      <c r="DB183" s="416">
        <f>IF(DB$2&lt;=Kapitālieguldījumi!$D$47-1,'IIA Finanšu analīze'!$D183/Kapitālieguldījumi!$D$47,0)</f>
        <v>0</v>
      </c>
      <c r="DC183" s="416">
        <f>IF(DC$2&lt;=Kapitālieguldījumi!$D$47-1,'IIA Finanšu analīze'!$D183/Kapitālieguldījumi!$D$47,0)</f>
        <v>0</v>
      </c>
      <c r="DD183" s="416">
        <f>IF(DD$2&lt;=Kapitālieguldījumi!$D$47-1,'IIA Finanšu analīze'!$D183/Kapitālieguldījumi!$D$47,0)</f>
        <v>0</v>
      </c>
      <c r="DE183" s="416">
        <f>IF(DE$2&lt;=Kapitālieguldījumi!$D$47-1,'IIA Finanšu analīze'!$D183/Kapitālieguldījumi!$D$47,0)</f>
        <v>0</v>
      </c>
      <c r="DF183" s="416">
        <f>IF(DF$2&lt;=Kapitālieguldījumi!$D$47-1,'IIA Finanšu analīze'!$D183/Kapitālieguldījumi!$D$47,0)</f>
        <v>0</v>
      </c>
      <c r="DG183" s="416">
        <f>IF(DG$2&lt;=Kapitālieguldījumi!$D$47-1,'IIA Finanšu analīze'!$D183/Kapitālieguldījumi!$D$47,0)</f>
        <v>0</v>
      </c>
      <c r="DH183" s="416">
        <f>IF(DH$2&lt;=Kapitālieguldījumi!$D$47-1,'IIA Finanšu analīze'!$D183/Kapitālieguldījumi!$D$47,0)</f>
        <v>0</v>
      </c>
      <c r="DI183" s="416">
        <f>IF(DI$2&lt;=Kapitālieguldījumi!$D$47-1,'IIA Finanšu analīze'!$D183/Kapitālieguldījumi!$D$47,0)</f>
        <v>0</v>
      </c>
      <c r="DJ183" s="416">
        <f>IF(DJ$2&lt;=Kapitālieguldījumi!$D$47-1,'IIA Finanšu analīze'!$D183/Kapitālieguldījumi!$D$47,0)</f>
        <v>0</v>
      </c>
      <c r="DK183" s="416">
        <f>IF(DK$2&lt;=Kapitālieguldījumi!$D$47-1,'IIA Finanšu analīze'!$D183/Kapitālieguldījumi!$D$47,0)</f>
        <v>0</v>
      </c>
      <c r="DL183" s="416">
        <f>IF(DL$2&lt;=Kapitālieguldījumi!$D$47-1,'IIA Finanšu analīze'!$D183/Kapitālieguldījumi!$D$47,0)</f>
        <v>0</v>
      </c>
      <c r="DM183" s="416">
        <f>IF(DM$2&lt;=Kapitālieguldījumi!$D$47-1,'IIA Finanšu analīze'!$D183/Kapitālieguldījumi!$D$47,0)</f>
        <v>0</v>
      </c>
      <c r="DN183" s="416">
        <f>IF(DN$2&lt;=Kapitālieguldījumi!$D$47-1,'IIA Finanšu analīze'!$D183/Kapitālieguldījumi!$D$47,0)</f>
        <v>0</v>
      </c>
      <c r="DO183" s="416">
        <f>IF(DO$2&lt;=Kapitālieguldījumi!$D$47-1,'IIA Finanšu analīze'!$D183/Kapitālieguldījumi!$D$47,0)</f>
        <v>0</v>
      </c>
      <c r="DP183" s="416">
        <f>IF(DP$2&lt;=Kapitālieguldījumi!$D$47-1,'IIA Finanšu analīze'!$D183/Kapitālieguldījumi!$D$47,0)</f>
        <v>0</v>
      </c>
      <c r="DQ183" s="416">
        <f>IF(DQ$2&lt;=Kapitālieguldījumi!$D$47-1,'IIA Finanšu analīze'!$D183/Kapitālieguldījumi!$D$47,0)</f>
        <v>0</v>
      </c>
      <c r="DR183" s="416">
        <f>IF(DR$2&lt;=Kapitālieguldījumi!$D$47-1,'IIA Finanšu analīze'!$D183/Kapitālieguldījumi!$D$47,0)</f>
        <v>0</v>
      </c>
      <c r="DS183" s="416">
        <f>IF(DS$2&lt;=Kapitālieguldījumi!$D$47-1,'IIA Finanšu analīze'!$D183/Kapitālieguldījumi!$D$47,0)</f>
        <v>0</v>
      </c>
      <c r="DT183" s="416">
        <f>IF(DT$2&lt;=Kapitālieguldījumi!$D$47-1,'IIA Finanšu analīze'!$D183/Kapitālieguldījumi!$D$47,0)</f>
        <v>0</v>
      </c>
      <c r="DU183" s="416">
        <f>IF(DU$2&lt;=Kapitālieguldījumi!$D$47-1,'IIA Finanšu analīze'!$D183/Kapitālieguldījumi!$D$47,0)</f>
        <v>0</v>
      </c>
    </row>
    <row r="184" spans="1:125" ht="11.25" customHeight="1">
      <c r="A184" s="389" t="str">
        <f>Kapitālieguldījumi!A26</f>
        <v>Kapitālieguldījumi Nr9</v>
      </c>
      <c r="B184" s="389" t="s">
        <v>638</v>
      </c>
      <c r="C184" s="416">
        <f t="shared" si="188"/>
        <v>0</v>
      </c>
      <c r="D184" s="416">
        <f>Kapitālieguldījumi!D26*(Kapitālieguldījumi!$D$49+Kapitālieguldījumi!$D$39)/Kapitālieguldījumi!$D$39</f>
        <v>0</v>
      </c>
      <c r="E184" s="416">
        <f>IF(E$2&lt;=Kapitālieguldījumi!$D$47-1,'IIA Finanšu analīze'!$D184/Kapitālieguldījumi!$D$47,0)</f>
        <v>0</v>
      </c>
      <c r="F184" s="416">
        <f>IF(F$2&lt;=Kapitālieguldījumi!$D$47-1,'IIA Finanšu analīze'!$D184/Kapitālieguldījumi!$D$47,0)</f>
        <v>0</v>
      </c>
      <c r="G184" s="416">
        <f>IF(G$2&lt;=Kapitālieguldījumi!$D$47-1,'IIA Finanšu analīze'!$D184/Kapitālieguldījumi!$D$47,0)</f>
        <v>0</v>
      </c>
      <c r="H184" s="416">
        <f>IF(H$2&lt;=Kapitālieguldījumi!$D$47-1,'IIA Finanšu analīze'!$D184/Kapitālieguldījumi!$D$47,0)</f>
        <v>0</v>
      </c>
      <c r="I184" s="416">
        <f>IF(I$2&lt;=Kapitālieguldījumi!$D$47-1,'IIA Finanšu analīze'!$D184/Kapitālieguldījumi!$D$47,0)</f>
        <v>0</v>
      </c>
      <c r="J184" s="416">
        <f>IF(J$2&lt;=Kapitālieguldījumi!$D$47-1,'IIA Finanšu analīze'!$D184/Kapitālieguldījumi!$D$47,0)</f>
        <v>0</v>
      </c>
      <c r="K184" s="416">
        <f>IF(K$2&lt;=Kapitālieguldījumi!$D$47-1,'IIA Finanšu analīze'!$D184/Kapitālieguldījumi!$D$47,0)</f>
        <v>0</v>
      </c>
      <c r="L184" s="416">
        <f>IF(L$2&lt;=Kapitālieguldījumi!$D$47-1,'IIA Finanšu analīze'!$D184/Kapitālieguldījumi!$D$47,0)</f>
        <v>0</v>
      </c>
      <c r="M184" s="416">
        <f>IF(M$2&lt;=Kapitālieguldījumi!$D$47-1,'IIA Finanšu analīze'!$D184/Kapitālieguldījumi!$D$47,0)</f>
        <v>0</v>
      </c>
      <c r="N184" s="416">
        <f>IF(N$2&lt;=Kapitālieguldījumi!$D$47-1,'IIA Finanšu analīze'!$D184/Kapitālieguldījumi!$D$47,0)</f>
        <v>0</v>
      </c>
      <c r="O184" s="416">
        <f>IF(O$2&lt;=Kapitālieguldījumi!$D$47-1,'IIA Finanšu analīze'!$D184/Kapitālieguldījumi!$D$47,0)</f>
        <v>0</v>
      </c>
      <c r="P184" s="416">
        <f>IF(P$2&lt;=Kapitālieguldījumi!$D$47-1,'IIA Finanšu analīze'!$D184/Kapitālieguldījumi!$D$47,0)</f>
        <v>0</v>
      </c>
      <c r="Q184" s="416">
        <f>IF(Q$2&lt;=Kapitālieguldījumi!$D$47-1,'IIA Finanšu analīze'!$D184/Kapitālieguldījumi!$D$47,0)</f>
        <v>0</v>
      </c>
      <c r="R184" s="416">
        <f>IF(R$2&lt;=Kapitālieguldījumi!$D$47-1,'IIA Finanšu analīze'!$D184/Kapitālieguldījumi!$D$47,0)</f>
        <v>0</v>
      </c>
      <c r="S184" s="416">
        <f>IF(S$2&lt;=Kapitālieguldījumi!$D$47-1,'IIA Finanšu analīze'!$D184/Kapitālieguldījumi!$D$47,0)</f>
        <v>0</v>
      </c>
      <c r="T184" s="416">
        <f>IF(T$2&lt;=Kapitālieguldījumi!$D$47-1,'IIA Finanšu analīze'!$D184/Kapitālieguldījumi!$D$47,0)</f>
        <v>0</v>
      </c>
      <c r="U184" s="416">
        <f>IF(U$2&lt;=Kapitālieguldījumi!$D$47-1,'IIA Finanšu analīze'!$D184/Kapitālieguldījumi!$D$47,0)</f>
        <v>0</v>
      </c>
      <c r="V184" s="416">
        <f>IF(V$2&lt;=Kapitālieguldījumi!$D$47-1,'IIA Finanšu analīze'!$D184/Kapitālieguldījumi!$D$47,0)</f>
        <v>0</v>
      </c>
      <c r="W184" s="416">
        <f>IF(W$2&lt;=Kapitālieguldījumi!$D$47-1,'IIA Finanšu analīze'!$D184/Kapitālieguldījumi!$D$47,0)</f>
        <v>0</v>
      </c>
      <c r="X184" s="416">
        <f>IF(X$2&lt;=Kapitālieguldījumi!$D$47-1,'IIA Finanšu analīze'!$D184/Kapitālieguldījumi!$D$47,0)</f>
        <v>0</v>
      </c>
      <c r="Y184" s="416">
        <f>IF(Y$2&lt;=Kapitālieguldījumi!$D$47-1,'IIA Finanšu analīze'!$D184/Kapitālieguldījumi!$D$47,0)</f>
        <v>0</v>
      </c>
      <c r="Z184" s="416">
        <f>IF(Z$2&lt;=Kapitālieguldījumi!$D$47-1,'IIA Finanšu analīze'!$D184/Kapitālieguldījumi!$D$47,0)</f>
        <v>0</v>
      </c>
      <c r="AA184" s="416">
        <f>IF(AA$2&lt;=Kapitālieguldījumi!$D$47-1,'IIA Finanšu analīze'!$D184/Kapitālieguldījumi!$D$47,0)</f>
        <v>0</v>
      </c>
      <c r="AB184" s="416">
        <f>IF(AB$2&lt;=Kapitālieguldījumi!$D$47-1,'IIA Finanšu analīze'!$D184/Kapitālieguldījumi!$D$47,0)</f>
        <v>0</v>
      </c>
      <c r="AC184" s="416">
        <f>IF(AC$2&lt;=Kapitālieguldījumi!$D$47-1,'IIA Finanšu analīze'!$D184/Kapitālieguldījumi!$D$47,0)</f>
        <v>0</v>
      </c>
      <c r="AD184" s="416">
        <f>IF(AD$2&lt;=Kapitālieguldījumi!$D$47-1,'IIA Finanšu analīze'!$D184/Kapitālieguldījumi!$D$47,0)</f>
        <v>0</v>
      </c>
      <c r="AE184" s="416">
        <f>IF(AE$2&lt;=Kapitālieguldījumi!$D$47-1,'IIA Finanšu analīze'!$D184/Kapitālieguldījumi!$D$47,0)</f>
        <v>0</v>
      </c>
      <c r="AF184" s="416">
        <f>IF(AF$2&lt;=Kapitālieguldījumi!$D$47-1,'IIA Finanšu analīze'!$D184/Kapitālieguldījumi!$D$47,0)</f>
        <v>0</v>
      </c>
      <c r="AG184" s="416">
        <f>IF(AG$2&lt;=Kapitālieguldījumi!$D$47-1,'IIA Finanšu analīze'!$D184/Kapitālieguldījumi!$D$47,0)</f>
        <v>0</v>
      </c>
      <c r="AH184" s="416">
        <f>IF(AH$2&lt;=Kapitālieguldījumi!$D$47-1,'IIA Finanšu analīze'!$D184/Kapitālieguldījumi!$D$47,0)</f>
        <v>0</v>
      </c>
      <c r="AI184" s="416">
        <f>IF(AI$2&lt;=Kapitālieguldījumi!$D$47-1,'IIA Finanšu analīze'!$D184/Kapitālieguldījumi!$D$47,0)</f>
        <v>0</v>
      </c>
      <c r="AJ184" s="416">
        <f>IF(AJ$2&lt;=Kapitālieguldījumi!$D$47-1,'IIA Finanšu analīze'!$D184/Kapitālieguldījumi!$D$47,0)</f>
        <v>0</v>
      </c>
      <c r="AK184" s="416">
        <f>IF(AK$2&lt;=Kapitālieguldījumi!$D$47-1,'IIA Finanšu analīze'!$D184/Kapitālieguldījumi!$D$47,0)</f>
        <v>0</v>
      </c>
      <c r="AL184" s="416">
        <f>IF(AL$2&lt;=Kapitālieguldījumi!$D$47-1,'IIA Finanšu analīze'!$D184/Kapitālieguldījumi!$D$47,0)</f>
        <v>0</v>
      </c>
      <c r="AM184" s="416">
        <f>IF(AM$2&lt;=Kapitālieguldījumi!$D$47-1,'IIA Finanšu analīze'!$D184/Kapitālieguldījumi!$D$47,0)</f>
        <v>0</v>
      </c>
      <c r="AN184" s="416">
        <f>IF(AN$2&lt;=Kapitālieguldījumi!$D$47-1,'IIA Finanšu analīze'!$D184/Kapitālieguldījumi!$D$47,0)</f>
        <v>0</v>
      </c>
      <c r="AO184" s="416">
        <f>IF(AO$2&lt;=Kapitālieguldījumi!$D$47-1,'IIA Finanšu analīze'!$D184/Kapitālieguldījumi!$D$47,0)</f>
        <v>0</v>
      </c>
      <c r="AP184" s="416">
        <f>IF(AP$2&lt;=Kapitālieguldījumi!$D$47-1,'IIA Finanšu analīze'!$D184/Kapitālieguldījumi!$D$47,0)</f>
        <v>0</v>
      </c>
      <c r="AQ184" s="416">
        <f>IF(AQ$2&lt;=Kapitālieguldījumi!$D$47-1,'IIA Finanšu analīze'!$D184/Kapitālieguldījumi!$D$47,0)</f>
        <v>0</v>
      </c>
      <c r="AR184" s="416">
        <f>IF(AR$2&lt;=Kapitālieguldījumi!$D$47-1,'IIA Finanšu analīze'!$D184/Kapitālieguldījumi!$D$47,0)</f>
        <v>0</v>
      </c>
      <c r="AS184" s="416">
        <f>IF(AS$2&lt;=Kapitālieguldījumi!$D$47-1,'IIA Finanšu analīze'!$D184/Kapitālieguldījumi!$D$47,0)</f>
        <v>0</v>
      </c>
      <c r="AT184" s="416">
        <f>IF(AT$2&lt;=Kapitālieguldījumi!$D$47-1,'IIA Finanšu analīze'!$D184/Kapitālieguldījumi!$D$47,0)</f>
        <v>0</v>
      </c>
      <c r="AU184" s="416">
        <f>IF(AU$2&lt;=Kapitālieguldījumi!$D$47-1,'IIA Finanšu analīze'!$D184/Kapitālieguldījumi!$D$47,0)</f>
        <v>0</v>
      </c>
      <c r="AV184" s="416">
        <f>IF(AV$2&lt;=Kapitālieguldījumi!$D$47-1,'IIA Finanšu analīze'!$D184/Kapitālieguldījumi!$D$47,0)</f>
        <v>0</v>
      </c>
      <c r="AW184" s="416">
        <f>IF(AW$2&lt;=Kapitālieguldījumi!$D$47-1,'IIA Finanšu analīze'!$D184/Kapitālieguldījumi!$D$47,0)</f>
        <v>0</v>
      </c>
      <c r="AX184" s="416">
        <f>IF(AX$2&lt;=Kapitālieguldījumi!$D$47-1,'IIA Finanšu analīze'!$D184/Kapitālieguldījumi!$D$47,0)</f>
        <v>0</v>
      </c>
      <c r="AY184" s="416">
        <f>IF(AY$2&lt;=Kapitālieguldījumi!$D$47-1,'IIA Finanšu analīze'!$D184/Kapitālieguldījumi!$D$47,0)</f>
        <v>0</v>
      </c>
      <c r="AZ184" s="416">
        <f>IF(AZ$2&lt;=Kapitālieguldījumi!$D$47-1,'IIA Finanšu analīze'!$D184/Kapitālieguldījumi!$D$47,0)</f>
        <v>0</v>
      </c>
      <c r="BA184" s="416">
        <f>IF(BA$2&lt;=Kapitālieguldījumi!$D$47-1,'IIA Finanšu analīze'!$D184/Kapitālieguldījumi!$D$47,0)</f>
        <v>0</v>
      </c>
      <c r="BB184" s="416">
        <f>IF(BB$2&lt;=Kapitālieguldījumi!$D$47-1,'IIA Finanšu analīze'!$D184/Kapitālieguldījumi!$D$47,0)</f>
        <v>0</v>
      </c>
      <c r="BC184" s="416">
        <f>IF(BC$2&lt;=Kapitālieguldījumi!$D$47-1,'IIA Finanšu analīze'!$D184/Kapitālieguldījumi!$D$47,0)</f>
        <v>0</v>
      </c>
      <c r="BD184" s="416">
        <f>IF(BD$2&lt;=Kapitālieguldījumi!$D$47-1,'IIA Finanšu analīze'!$D184/Kapitālieguldījumi!$D$47,0)</f>
        <v>0</v>
      </c>
      <c r="BE184" s="416">
        <f>IF(BE$2&lt;=Kapitālieguldījumi!$D$47-1,'IIA Finanšu analīze'!$D184/Kapitālieguldījumi!$D$47,0)</f>
        <v>0</v>
      </c>
      <c r="BF184" s="416">
        <f>IF(BF$2&lt;=Kapitālieguldījumi!$D$47-1,'IIA Finanšu analīze'!$D184/Kapitālieguldījumi!$D$47,0)</f>
        <v>0</v>
      </c>
      <c r="BG184" s="416">
        <f>IF(BG$2&lt;=Kapitālieguldījumi!$D$47-1,'IIA Finanšu analīze'!$D184/Kapitālieguldījumi!$D$47,0)</f>
        <v>0</v>
      </c>
      <c r="BH184" s="416">
        <f>IF(BH$2&lt;=Kapitālieguldījumi!$D$47-1,'IIA Finanšu analīze'!$D184/Kapitālieguldījumi!$D$47,0)</f>
        <v>0</v>
      </c>
      <c r="BI184" s="416">
        <f>IF(BI$2&lt;=Kapitālieguldījumi!$D$47-1,'IIA Finanšu analīze'!$D184/Kapitālieguldījumi!$D$47,0)</f>
        <v>0</v>
      </c>
      <c r="BJ184" s="416">
        <f>IF(BJ$2&lt;=Kapitālieguldījumi!$D$47-1,'IIA Finanšu analīze'!$D184/Kapitālieguldījumi!$D$47,0)</f>
        <v>0</v>
      </c>
      <c r="BK184" s="416">
        <f>IF(BK$2&lt;=Kapitālieguldījumi!$D$47-1,'IIA Finanšu analīze'!$D184/Kapitālieguldījumi!$D$47,0)</f>
        <v>0</v>
      </c>
      <c r="BL184" s="416">
        <f>IF(BL$2&lt;=Kapitālieguldījumi!$D$47-1,'IIA Finanšu analīze'!$D184/Kapitālieguldījumi!$D$47,0)</f>
        <v>0</v>
      </c>
      <c r="BM184" s="416">
        <f>IF(BM$2&lt;=Kapitālieguldījumi!$D$47-1,'IIA Finanšu analīze'!$D184/Kapitālieguldījumi!$D$47,0)</f>
        <v>0</v>
      </c>
      <c r="BN184" s="416">
        <f>IF(BN$2&lt;=Kapitālieguldījumi!$D$47-1,'IIA Finanšu analīze'!$D184/Kapitālieguldījumi!$D$47,0)</f>
        <v>0</v>
      </c>
      <c r="BO184" s="416">
        <f>IF(BO$2&lt;=Kapitālieguldījumi!$D$47-1,'IIA Finanšu analīze'!$D184/Kapitālieguldījumi!$D$47,0)</f>
        <v>0</v>
      </c>
      <c r="BP184" s="416">
        <f>IF(BP$2&lt;=Kapitālieguldījumi!$D$47-1,'IIA Finanšu analīze'!$D184/Kapitālieguldījumi!$D$47,0)</f>
        <v>0</v>
      </c>
      <c r="BQ184" s="416">
        <f>IF(BQ$2&lt;=Kapitālieguldījumi!$D$47-1,'IIA Finanšu analīze'!$D184/Kapitālieguldījumi!$D$47,0)</f>
        <v>0</v>
      </c>
      <c r="BR184" s="416">
        <f>IF(BR$2&lt;=Kapitālieguldījumi!$D$47-1,'IIA Finanšu analīze'!$D184/Kapitālieguldījumi!$D$47,0)</f>
        <v>0</v>
      </c>
      <c r="BS184" s="416">
        <f>IF(BS$2&lt;=Kapitālieguldījumi!$D$47-1,'IIA Finanšu analīze'!$D184/Kapitālieguldījumi!$D$47,0)</f>
        <v>0</v>
      </c>
      <c r="BT184" s="416">
        <f>IF(BT$2&lt;=Kapitālieguldījumi!$D$47-1,'IIA Finanšu analīze'!$D184/Kapitālieguldījumi!$D$47,0)</f>
        <v>0</v>
      </c>
      <c r="BU184" s="416">
        <f>IF(BU$2&lt;=Kapitālieguldījumi!$D$47-1,'IIA Finanšu analīze'!$D184/Kapitālieguldījumi!$D$47,0)</f>
        <v>0</v>
      </c>
      <c r="BV184" s="416">
        <f>IF(BV$2&lt;=Kapitālieguldījumi!$D$47-1,'IIA Finanšu analīze'!$D184/Kapitālieguldījumi!$D$47,0)</f>
        <v>0</v>
      </c>
      <c r="BW184" s="416">
        <f>IF(BW$2&lt;=Kapitālieguldījumi!$D$47-1,'IIA Finanšu analīze'!$D184/Kapitālieguldījumi!$D$47,0)</f>
        <v>0</v>
      </c>
      <c r="BX184" s="416">
        <f>IF(BX$2&lt;=Kapitālieguldījumi!$D$47-1,'IIA Finanšu analīze'!$D184/Kapitālieguldījumi!$D$47,0)</f>
        <v>0</v>
      </c>
      <c r="BY184" s="416">
        <f>IF(BY$2&lt;=Kapitālieguldījumi!$D$47-1,'IIA Finanšu analīze'!$D184/Kapitālieguldījumi!$D$47,0)</f>
        <v>0</v>
      </c>
      <c r="BZ184" s="416">
        <f>IF(BZ$2&lt;=Kapitālieguldījumi!$D$47-1,'IIA Finanšu analīze'!$D184/Kapitālieguldījumi!$D$47,0)</f>
        <v>0</v>
      </c>
      <c r="CA184" s="416">
        <f>IF(CA$2&lt;=Kapitālieguldījumi!$D$47-1,'IIA Finanšu analīze'!$D184/Kapitālieguldījumi!$D$47,0)</f>
        <v>0</v>
      </c>
      <c r="CB184" s="416">
        <f>IF(CB$2&lt;=Kapitālieguldījumi!$D$47-1,'IIA Finanšu analīze'!$D184/Kapitālieguldījumi!$D$47,0)</f>
        <v>0</v>
      </c>
      <c r="CC184" s="416">
        <f>IF(CC$2&lt;=Kapitālieguldījumi!$D$47-1,'IIA Finanšu analīze'!$D184/Kapitālieguldījumi!$D$47,0)</f>
        <v>0</v>
      </c>
      <c r="CD184" s="416">
        <f>IF(CD$2&lt;=Kapitālieguldījumi!$D$47-1,'IIA Finanšu analīze'!$D184/Kapitālieguldījumi!$D$47,0)</f>
        <v>0</v>
      </c>
      <c r="CE184" s="416">
        <f>IF(CE$2&lt;=Kapitālieguldījumi!$D$47-1,'IIA Finanšu analīze'!$D184/Kapitālieguldījumi!$D$47,0)</f>
        <v>0</v>
      </c>
      <c r="CF184" s="416">
        <f>IF(CF$2&lt;=Kapitālieguldījumi!$D$47-1,'IIA Finanšu analīze'!$D184/Kapitālieguldījumi!$D$47,0)</f>
        <v>0</v>
      </c>
      <c r="CG184" s="416">
        <f>IF(CG$2&lt;=Kapitālieguldījumi!$D$47-1,'IIA Finanšu analīze'!$D184/Kapitālieguldījumi!$D$47,0)</f>
        <v>0</v>
      </c>
      <c r="CH184" s="416">
        <f>IF(CH$2&lt;=Kapitālieguldījumi!$D$47-1,'IIA Finanšu analīze'!$D184/Kapitālieguldījumi!$D$47,0)</f>
        <v>0</v>
      </c>
      <c r="CI184" s="416">
        <f>IF(CI$2&lt;=Kapitālieguldījumi!$D$47-1,'IIA Finanšu analīze'!$D184/Kapitālieguldījumi!$D$47,0)</f>
        <v>0</v>
      </c>
      <c r="CJ184" s="416">
        <f>IF(CJ$2&lt;=Kapitālieguldījumi!$D$47-1,'IIA Finanšu analīze'!$D184/Kapitālieguldījumi!$D$47,0)</f>
        <v>0</v>
      </c>
      <c r="CK184" s="416">
        <f>IF(CK$2&lt;=Kapitālieguldījumi!$D$47-1,'IIA Finanšu analīze'!$D184/Kapitālieguldījumi!$D$47,0)</f>
        <v>0</v>
      </c>
      <c r="CL184" s="416">
        <f>IF(CL$2&lt;=Kapitālieguldījumi!$D$47-1,'IIA Finanšu analīze'!$D184/Kapitālieguldījumi!$D$47,0)</f>
        <v>0</v>
      </c>
      <c r="CM184" s="416">
        <f>IF(CM$2&lt;=Kapitālieguldījumi!$D$47-1,'IIA Finanšu analīze'!$D184/Kapitālieguldījumi!$D$47,0)</f>
        <v>0</v>
      </c>
      <c r="CN184" s="416">
        <f>IF(CN$2&lt;=Kapitālieguldījumi!$D$47-1,'IIA Finanšu analīze'!$D184/Kapitālieguldījumi!$D$47,0)</f>
        <v>0</v>
      </c>
      <c r="CO184" s="416">
        <f>IF(CO$2&lt;=Kapitālieguldījumi!$D$47-1,'IIA Finanšu analīze'!$D184/Kapitālieguldījumi!$D$47,0)</f>
        <v>0</v>
      </c>
      <c r="CP184" s="416">
        <f>IF(CP$2&lt;=Kapitālieguldījumi!$D$47-1,'IIA Finanšu analīze'!$D184/Kapitālieguldījumi!$D$47,0)</f>
        <v>0</v>
      </c>
      <c r="CQ184" s="416">
        <f>IF(CQ$2&lt;=Kapitālieguldījumi!$D$47-1,'IIA Finanšu analīze'!$D184/Kapitālieguldījumi!$D$47,0)</f>
        <v>0</v>
      </c>
      <c r="CR184" s="416">
        <f>IF(CR$2&lt;=Kapitālieguldījumi!$D$47-1,'IIA Finanšu analīze'!$D184/Kapitālieguldījumi!$D$47,0)</f>
        <v>0</v>
      </c>
      <c r="CS184" s="416">
        <f>IF(CS$2&lt;=Kapitālieguldījumi!$D$47-1,'IIA Finanšu analīze'!$D184/Kapitālieguldījumi!$D$47,0)</f>
        <v>0</v>
      </c>
      <c r="CT184" s="416">
        <f>IF(CT$2&lt;=Kapitālieguldījumi!$D$47-1,'IIA Finanšu analīze'!$D184/Kapitālieguldījumi!$D$47,0)</f>
        <v>0</v>
      </c>
      <c r="CU184" s="416">
        <f>IF(CU$2&lt;=Kapitālieguldījumi!$D$47-1,'IIA Finanšu analīze'!$D184/Kapitālieguldījumi!$D$47,0)</f>
        <v>0</v>
      </c>
      <c r="CV184" s="416">
        <f>IF(CV$2&lt;=Kapitālieguldījumi!$D$47-1,'IIA Finanšu analīze'!$D184/Kapitālieguldījumi!$D$47,0)</f>
        <v>0</v>
      </c>
      <c r="CW184" s="416">
        <f>IF(CW$2&lt;=Kapitālieguldījumi!$D$47-1,'IIA Finanšu analīze'!$D184/Kapitālieguldījumi!$D$47,0)</f>
        <v>0</v>
      </c>
      <c r="CX184" s="416">
        <f>IF(CX$2&lt;=Kapitālieguldījumi!$D$47-1,'IIA Finanšu analīze'!$D184/Kapitālieguldījumi!$D$47,0)</f>
        <v>0</v>
      </c>
      <c r="CY184" s="416">
        <f>IF(CY$2&lt;=Kapitālieguldījumi!$D$47-1,'IIA Finanšu analīze'!$D184/Kapitālieguldījumi!$D$47,0)</f>
        <v>0</v>
      </c>
      <c r="CZ184" s="416">
        <f>IF(CZ$2&lt;=Kapitālieguldījumi!$D$47-1,'IIA Finanšu analīze'!$D184/Kapitālieguldījumi!$D$47,0)</f>
        <v>0</v>
      </c>
      <c r="DA184" s="416">
        <f>IF(DA$2&lt;=Kapitālieguldījumi!$D$47-1,'IIA Finanšu analīze'!$D184/Kapitālieguldījumi!$D$47,0)</f>
        <v>0</v>
      </c>
      <c r="DB184" s="416">
        <f>IF(DB$2&lt;=Kapitālieguldījumi!$D$47-1,'IIA Finanšu analīze'!$D184/Kapitālieguldījumi!$D$47,0)</f>
        <v>0</v>
      </c>
      <c r="DC184" s="416">
        <f>IF(DC$2&lt;=Kapitālieguldījumi!$D$47-1,'IIA Finanšu analīze'!$D184/Kapitālieguldījumi!$D$47,0)</f>
        <v>0</v>
      </c>
      <c r="DD184" s="416">
        <f>IF(DD$2&lt;=Kapitālieguldījumi!$D$47-1,'IIA Finanšu analīze'!$D184/Kapitālieguldījumi!$D$47,0)</f>
        <v>0</v>
      </c>
      <c r="DE184" s="416">
        <f>IF(DE$2&lt;=Kapitālieguldījumi!$D$47-1,'IIA Finanšu analīze'!$D184/Kapitālieguldījumi!$D$47,0)</f>
        <v>0</v>
      </c>
      <c r="DF184" s="416">
        <f>IF(DF$2&lt;=Kapitālieguldījumi!$D$47-1,'IIA Finanšu analīze'!$D184/Kapitālieguldījumi!$D$47,0)</f>
        <v>0</v>
      </c>
      <c r="DG184" s="416">
        <f>IF(DG$2&lt;=Kapitālieguldījumi!$D$47-1,'IIA Finanšu analīze'!$D184/Kapitālieguldījumi!$D$47,0)</f>
        <v>0</v>
      </c>
      <c r="DH184" s="416">
        <f>IF(DH$2&lt;=Kapitālieguldījumi!$D$47-1,'IIA Finanšu analīze'!$D184/Kapitālieguldījumi!$D$47,0)</f>
        <v>0</v>
      </c>
      <c r="DI184" s="416">
        <f>IF(DI$2&lt;=Kapitālieguldījumi!$D$47-1,'IIA Finanšu analīze'!$D184/Kapitālieguldījumi!$D$47,0)</f>
        <v>0</v>
      </c>
      <c r="DJ184" s="416">
        <f>IF(DJ$2&lt;=Kapitālieguldījumi!$D$47-1,'IIA Finanšu analīze'!$D184/Kapitālieguldījumi!$D$47,0)</f>
        <v>0</v>
      </c>
      <c r="DK184" s="416">
        <f>IF(DK$2&lt;=Kapitālieguldījumi!$D$47-1,'IIA Finanšu analīze'!$D184/Kapitālieguldījumi!$D$47,0)</f>
        <v>0</v>
      </c>
      <c r="DL184" s="416">
        <f>IF(DL$2&lt;=Kapitālieguldījumi!$D$47-1,'IIA Finanšu analīze'!$D184/Kapitālieguldījumi!$D$47,0)</f>
        <v>0</v>
      </c>
      <c r="DM184" s="416">
        <f>IF(DM$2&lt;=Kapitālieguldījumi!$D$47-1,'IIA Finanšu analīze'!$D184/Kapitālieguldījumi!$D$47,0)</f>
        <v>0</v>
      </c>
      <c r="DN184" s="416">
        <f>IF(DN$2&lt;=Kapitālieguldījumi!$D$47-1,'IIA Finanšu analīze'!$D184/Kapitālieguldījumi!$D$47,0)</f>
        <v>0</v>
      </c>
      <c r="DO184" s="416">
        <f>IF(DO$2&lt;=Kapitālieguldījumi!$D$47-1,'IIA Finanšu analīze'!$D184/Kapitālieguldījumi!$D$47,0)</f>
        <v>0</v>
      </c>
      <c r="DP184" s="416">
        <f>IF(DP$2&lt;=Kapitālieguldījumi!$D$47-1,'IIA Finanšu analīze'!$D184/Kapitālieguldījumi!$D$47,0)</f>
        <v>0</v>
      </c>
      <c r="DQ184" s="416">
        <f>IF(DQ$2&lt;=Kapitālieguldījumi!$D$47-1,'IIA Finanšu analīze'!$D184/Kapitālieguldījumi!$D$47,0)</f>
        <v>0</v>
      </c>
      <c r="DR184" s="416">
        <f>IF(DR$2&lt;=Kapitālieguldījumi!$D$47-1,'IIA Finanšu analīze'!$D184/Kapitālieguldījumi!$D$47,0)</f>
        <v>0</v>
      </c>
      <c r="DS184" s="416">
        <f>IF(DS$2&lt;=Kapitālieguldījumi!$D$47-1,'IIA Finanšu analīze'!$D184/Kapitālieguldījumi!$D$47,0)</f>
        <v>0</v>
      </c>
      <c r="DT184" s="416">
        <f>IF(DT$2&lt;=Kapitālieguldījumi!$D$47-1,'IIA Finanšu analīze'!$D184/Kapitālieguldījumi!$D$47,0)</f>
        <v>0</v>
      </c>
      <c r="DU184" s="416">
        <f>IF(DU$2&lt;=Kapitālieguldījumi!$D$47-1,'IIA Finanšu analīze'!$D184/Kapitālieguldījumi!$D$47,0)</f>
        <v>0</v>
      </c>
    </row>
    <row r="185" spans="1:125" ht="11.25" customHeight="1">
      <c r="A185" s="389" t="str">
        <f>Kapitālieguldījumi!A27</f>
        <v>Kapitālieguldījumi Nr10</v>
      </c>
      <c r="B185" s="389" t="s">
        <v>638</v>
      </c>
      <c r="C185" s="416">
        <f t="shared" si="188"/>
        <v>0</v>
      </c>
      <c r="D185" s="416">
        <f>Kapitālieguldījumi!D27*(Kapitālieguldījumi!$D$49+Kapitālieguldījumi!$D$39)/Kapitālieguldījumi!$D$39</f>
        <v>0</v>
      </c>
      <c r="E185" s="416">
        <f>IF(E$2&lt;=Kapitālieguldījumi!$D$47-1,'IIA Finanšu analīze'!$D185/Kapitālieguldījumi!$D$47,0)</f>
        <v>0</v>
      </c>
      <c r="F185" s="416">
        <f>IF(F$2&lt;=Kapitālieguldījumi!$D$47-1,'IIA Finanšu analīze'!$D185/Kapitālieguldījumi!$D$47,0)</f>
        <v>0</v>
      </c>
      <c r="G185" s="416">
        <f>IF(G$2&lt;=Kapitālieguldījumi!$D$47-1,'IIA Finanšu analīze'!$D185/Kapitālieguldījumi!$D$47,0)</f>
        <v>0</v>
      </c>
      <c r="H185" s="416">
        <f>IF(H$2&lt;=Kapitālieguldījumi!$D$47-1,'IIA Finanšu analīze'!$D185/Kapitālieguldījumi!$D$47,0)</f>
        <v>0</v>
      </c>
      <c r="I185" s="416">
        <f>IF(I$2&lt;=Kapitālieguldījumi!$D$47-1,'IIA Finanšu analīze'!$D185/Kapitālieguldījumi!$D$47,0)</f>
        <v>0</v>
      </c>
      <c r="J185" s="416">
        <f>IF(J$2&lt;=Kapitālieguldījumi!$D$47-1,'IIA Finanšu analīze'!$D185/Kapitālieguldījumi!$D$47,0)</f>
        <v>0</v>
      </c>
      <c r="K185" s="416">
        <f>IF(K$2&lt;=Kapitālieguldījumi!$D$47-1,'IIA Finanšu analīze'!$D185/Kapitālieguldījumi!$D$47,0)</f>
        <v>0</v>
      </c>
      <c r="L185" s="416">
        <f>IF(L$2&lt;=Kapitālieguldījumi!$D$47-1,'IIA Finanšu analīze'!$D185/Kapitālieguldījumi!$D$47,0)</f>
        <v>0</v>
      </c>
      <c r="M185" s="416">
        <f>IF(M$2&lt;=Kapitālieguldījumi!$D$47-1,'IIA Finanšu analīze'!$D185/Kapitālieguldījumi!$D$47,0)</f>
        <v>0</v>
      </c>
      <c r="N185" s="416">
        <f>IF(N$2&lt;=Kapitālieguldījumi!$D$47-1,'IIA Finanšu analīze'!$D185/Kapitālieguldījumi!$D$47,0)</f>
        <v>0</v>
      </c>
      <c r="O185" s="416">
        <f>IF(O$2&lt;=Kapitālieguldījumi!$D$47-1,'IIA Finanšu analīze'!$D185/Kapitālieguldījumi!$D$47,0)</f>
        <v>0</v>
      </c>
      <c r="P185" s="416">
        <f>IF(P$2&lt;=Kapitālieguldījumi!$D$47-1,'IIA Finanšu analīze'!$D185/Kapitālieguldījumi!$D$47,0)</f>
        <v>0</v>
      </c>
      <c r="Q185" s="416">
        <f>IF(Q$2&lt;=Kapitālieguldījumi!$D$47-1,'IIA Finanšu analīze'!$D185/Kapitālieguldījumi!$D$47,0)</f>
        <v>0</v>
      </c>
      <c r="R185" s="416">
        <f>IF(R$2&lt;=Kapitālieguldījumi!$D$47-1,'IIA Finanšu analīze'!$D185/Kapitālieguldījumi!$D$47,0)</f>
        <v>0</v>
      </c>
      <c r="S185" s="416">
        <f>IF(S$2&lt;=Kapitālieguldījumi!$D$47-1,'IIA Finanšu analīze'!$D185/Kapitālieguldījumi!$D$47,0)</f>
        <v>0</v>
      </c>
      <c r="T185" s="416">
        <f>IF(T$2&lt;=Kapitālieguldījumi!$D$47-1,'IIA Finanšu analīze'!$D185/Kapitālieguldījumi!$D$47,0)</f>
        <v>0</v>
      </c>
      <c r="U185" s="416">
        <f>IF(U$2&lt;=Kapitālieguldījumi!$D$47-1,'IIA Finanšu analīze'!$D185/Kapitālieguldījumi!$D$47,0)</f>
        <v>0</v>
      </c>
      <c r="V185" s="416">
        <f>IF(V$2&lt;=Kapitālieguldījumi!$D$47-1,'IIA Finanšu analīze'!$D185/Kapitālieguldījumi!$D$47,0)</f>
        <v>0</v>
      </c>
      <c r="W185" s="416">
        <f>IF(W$2&lt;=Kapitālieguldījumi!$D$47-1,'IIA Finanšu analīze'!$D185/Kapitālieguldījumi!$D$47,0)</f>
        <v>0</v>
      </c>
      <c r="X185" s="416">
        <f>IF(X$2&lt;=Kapitālieguldījumi!$D$47-1,'IIA Finanšu analīze'!$D185/Kapitālieguldījumi!$D$47,0)</f>
        <v>0</v>
      </c>
      <c r="Y185" s="416">
        <f>IF(Y$2&lt;=Kapitālieguldījumi!$D$47-1,'IIA Finanšu analīze'!$D185/Kapitālieguldījumi!$D$47,0)</f>
        <v>0</v>
      </c>
      <c r="Z185" s="416">
        <f>IF(Z$2&lt;=Kapitālieguldījumi!$D$47-1,'IIA Finanšu analīze'!$D185/Kapitālieguldījumi!$D$47,0)</f>
        <v>0</v>
      </c>
      <c r="AA185" s="416">
        <f>IF(AA$2&lt;=Kapitālieguldījumi!$D$47-1,'IIA Finanšu analīze'!$D185/Kapitālieguldījumi!$D$47,0)</f>
        <v>0</v>
      </c>
      <c r="AB185" s="416">
        <f>IF(AB$2&lt;=Kapitālieguldījumi!$D$47-1,'IIA Finanšu analīze'!$D185/Kapitālieguldījumi!$D$47,0)</f>
        <v>0</v>
      </c>
      <c r="AC185" s="416">
        <f>IF(AC$2&lt;=Kapitālieguldījumi!$D$47-1,'IIA Finanšu analīze'!$D185/Kapitālieguldījumi!$D$47,0)</f>
        <v>0</v>
      </c>
      <c r="AD185" s="416">
        <f>IF(AD$2&lt;=Kapitālieguldījumi!$D$47-1,'IIA Finanšu analīze'!$D185/Kapitālieguldījumi!$D$47,0)</f>
        <v>0</v>
      </c>
      <c r="AE185" s="416">
        <f>IF(AE$2&lt;=Kapitālieguldījumi!$D$47-1,'IIA Finanšu analīze'!$D185/Kapitālieguldījumi!$D$47,0)</f>
        <v>0</v>
      </c>
      <c r="AF185" s="416">
        <f>IF(AF$2&lt;=Kapitālieguldījumi!$D$47-1,'IIA Finanšu analīze'!$D185/Kapitālieguldījumi!$D$47,0)</f>
        <v>0</v>
      </c>
      <c r="AG185" s="416">
        <f>IF(AG$2&lt;=Kapitālieguldījumi!$D$47-1,'IIA Finanšu analīze'!$D185/Kapitālieguldījumi!$D$47,0)</f>
        <v>0</v>
      </c>
      <c r="AH185" s="416">
        <f>IF(AH$2&lt;=Kapitālieguldījumi!$D$47-1,'IIA Finanšu analīze'!$D185/Kapitālieguldījumi!$D$47,0)</f>
        <v>0</v>
      </c>
      <c r="AI185" s="416">
        <f>IF(AI$2&lt;=Kapitālieguldījumi!$D$47-1,'IIA Finanšu analīze'!$D185/Kapitālieguldījumi!$D$47,0)</f>
        <v>0</v>
      </c>
      <c r="AJ185" s="416">
        <f>IF(AJ$2&lt;=Kapitālieguldījumi!$D$47-1,'IIA Finanšu analīze'!$D185/Kapitālieguldījumi!$D$47,0)</f>
        <v>0</v>
      </c>
      <c r="AK185" s="416">
        <f>IF(AK$2&lt;=Kapitālieguldījumi!$D$47-1,'IIA Finanšu analīze'!$D185/Kapitālieguldījumi!$D$47,0)</f>
        <v>0</v>
      </c>
      <c r="AL185" s="416">
        <f>IF(AL$2&lt;=Kapitālieguldījumi!$D$47-1,'IIA Finanšu analīze'!$D185/Kapitālieguldījumi!$D$47,0)</f>
        <v>0</v>
      </c>
      <c r="AM185" s="416">
        <f>IF(AM$2&lt;=Kapitālieguldījumi!$D$47-1,'IIA Finanšu analīze'!$D185/Kapitālieguldījumi!$D$47,0)</f>
        <v>0</v>
      </c>
      <c r="AN185" s="416">
        <f>IF(AN$2&lt;=Kapitālieguldījumi!$D$47-1,'IIA Finanšu analīze'!$D185/Kapitālieguldījumi!$D$47,0)</f>
        <v>0</v>
      </c>
      <c r="AO185" s="416">
        <f>IF(AO$2&lt;=Kapitālieguldījumi!$D$47-1,'IIA Finanšu analīze'!$D185/Kapitālieguldījumi!$D$47,0)</f>
        <v>0</v>
      </c>
      <c r="AP185" s="416">
        <f>IF(AP$2&lt;=Kapitālieguldījumi!$D$47-1,'IIA Finanšu analīze'!$D185/Kapitālieguldījumi!$D$47,0)</f>
        <v>0</v>
      </c>
      <c r="AQ185" s="416">
        <f>IF(AQ$2&lt;=Kapitālieguldījumi!$D$47-1,'IIA Finanšu analīze'!$D185/Kapitālieguldījumi!$D$47,0)</f>
        <v>0</v>
      </c>
      <c r="AR185" s="416">
        <f>IF(AR$2&lt;=Kapitālieguldījumi!$D$47-1,'IIA Finanšu analīze'!$D185/Kapitālieguldījumi!$D$47,0)</f>
        <v>0</v>
      </c>
      <c r="AS185" s="416">
        <f>IF(AS$2&lt;=Kapitālieguldījumi!$D$47-1,'IIA Finanšu analīze'!$D185/Kapitālieguldījumi!$D$47,0)</f>
        <v>0</v>
      </c>
      <c r="AT185" s="416">
        <f>IF(AT$2&lt;=Kapitālieguldījumi!$D$47-1,'IIA Finanšu analīze'!$D185/Kapitālieguldījumi!$D$47,0)</f>
        <v>0</v>
      </c>
      <c r="AU185" s="416">
        <f>IF(AU$2&lt;=Kapitālieguldījumi!$D$47-1,'IIA Finanšu analīze'!$D185/Kapitālieguldījumi!$D$47,0)</f>
        <v>0</v>
      </c>
      <c r="AV185" s="416">
        <f>IF(AV$2&lt;=Kapitālieguldījumi!$D$47-1,'IIA Finanšu analīze'!$D185/Kapitālieguldījumi!$D$47,0)</f>
        <v>0</v>
      </c>
      <c r="AW185" s="416">
        <f>IF(AW$2&lt;=Kapitālieguldījumi!$D$47-1,'IIA Finanšu analīze'!$D185/Kapitālieguldījumi!$D$47,0)</f>
        <v>0</v>
      </c>
      <c r="AX185" s="416">
        <f>IF(AX$2&lt;=Kapitālieguldījumi!$D$47-1,'IIA Finanšu analīze'!$D185/Kapitālieguldījumi!$D$47,0)</f>
        <v>0</v>
      </c>
      <c r="AY185" s="416">
        <f>IF(AY$2&lt;=Kapitālieguldījumi!$D$47-1,'IIA Finanšu analīze'!$D185/Kapitālieguldījumi!$D$47,0)</f>
        <v>0</v>
      </c>
      <c r="AZ185" s="416">
        <f>IF(AZ$2&lt;=Kapitālieguldījumi!$D$47-1,'IIA Finanšu analīze'!$D185/Kapitālieguldījumi!$D$47,0)</f>
        <v>0</v>
      </c>
      <c r="BA185" s="416">
        <f>IF(BA$2&lt;=Kapitālieguldījumi!$D$47-1,'IIA Finanšu analīze'!$D185/Kapitālieguldījumi!$D$47,0)</f>
        <v>0</v>
      </c>
      <c r="BB185" s="416">
        <f>IF(BB$2&lt;=Kapitālieguldījumi!$D$47-1,'IIA Finanšu analīze'!$D185/Kapitālieguldījumi!$D$47,0)</f>
        <v>0</v>
      </c>
      <c r="BC185" s="416">
        <f>IF(BC$2&lt;=Kapitālieguldījumi!$D$47-1,'IIA Finanšu analīze'!$D185/Kapitālieguldījumi!$D$47,0)</f>
        <v>0</v>
      </c>
      <c r="BD185" s="416">
        <f>IF(BD$2&lt;=Kapitālieguldījumi!$D$47-1,'IIA Finanšu analīze'!$D185/Kapitālieguldījumi!$D$47,0)</f>
        <v>0</v>
      </c>
      <c r="BE185" s="416">
        <f>IF(BE$2&lt;=Kapitālieguldījumi!$D$47-1,'IIA Finanšu analīze'!$D185/Kapitālieguldījumi!$D$47,0)</f>
        <v>0</v>
      </c>
      <c r="BF185" s="416">
        <f>IF(BF$2&lt;=Kapitālieguldījumi!$D$47-1,'IIA Finanšu analīze'!$D185/Kapitālieguldījumi!$D$47,0)</f>
        <v>0</v>
      </c>
      <c r="BG185" s="416">
        <f>IF(BG$2&lt;=Kapitālieguldījumi!$D$47-1,'IIA Finanšu analīze'!$D185/Kapitālieguldījumi!$D$47,0)</f>
        <v>0</v>
      </c>
      <c r="BH185" s="416">
        <f>IF(BH$2&lt;=Kapitālieguldījumi!$D$47-1,'IIA Finanšu analīze'!$D185/Kapitālieguldījumi!$D$47,0)</f>
        <v>0</v>
      </c>
      <c r="BI185" s="416">
        <f>IF(BI$2&lt;=Kapitālieguldījumi!$D$47-1,'IIA Finanšu analīze'!$D185/Kapitālieguldījumi!$D$47,0)</f>
        <v>0</v>
      </c>
      <c r="BJ185" s="416">
        <f>IF(BJ$2&lt;=Kapitālieguldījumi!$D$47-1,'IIA Finanšu analīze'!$D185/Kapitālieguldījumi!$D$47,0)</f>
        <v>0</v>
      </c>
      <c r="BK185" s="416">
        <f>IF(BK$2&lt;=Kapitālieguldījumi!$D$47-1,'IIA Finanšu analīze'!$D185/Kapitālieguldījumi!$D$47,0)</f>
        <v>0</v>
      </c>
      <c r="BL185" s="416">
        <f>IF(BL$2&lt;=Kapitālieguldījumi!$D$47-1,'IIA Finanšu analīze'!$D185/Kapitālieguldījumi!$D$47,0)</f>
        <v>0</v>
      </c>
      <c r="BM185" s="416">
        <f>IF(BM$2&lt;=Kapitālieguldījumi!$D$47-1,'IIA Finanšu analīze'!$D185/Kapitālieguldījumi!$D$47,0)</f>
        <v>0</v>
      </c>
      <c r="BN185" s="416">
        <f>IF(BN$2&lt;=Kapitālieguldījumi!$D$47-1,'IIA Finanšu analīze'!$D185/Kapitālieguldījumi!$D$47,0)</f>
        <v>0</v>
      </c>
      <c r="BO185" s="416">
        <f>IF(BO$2&lt;=Kapitālieguldījumi!$D$47-1,'IIA Finanšu analīze'!$D185/Kapitālieguldījumi!$D$47,0)</f>
        <v>0</v>
      </c>
      <c r="BP185" s="416">
        <f>IF(BP$2&lt;=Kapitālieguldījumi!$D$47-1,'IIA Finanšu analīze'!$D185/Kapitālieguldījumi!$D$47,0)</f>
        <v>0</v>
      </c>
      <c r="BQ185" s="416">
        <f>IF(BQ$2&lt;=Kapitālieguldījumi!$D$47-1,'IIA Finanšu analīze'!$D185/Kapitālieguldījumi!$D$47,0)</f>
        <v>0</v>
      </c>
      <c r="BR185" s="416">
        <f>IF(BR$2&lt;=Kapitālieguldījumi!$D$47-1,'IIA Finanšu analīze'!$D185/Kapitālieguldījumi!$D$47,0)</f>
        <v>0</v>
      </c>
      <c r="BS185" s="416">
        <f>IF(BS$2&lt;=Kapitālieguldījumi!$D$47-1,'IIA Finanšu analīze'!$D185/Kapitālieguldījumi!$D$47,0)</f>
        <v>0</v>
      </c>
      <c r="BT185" s="416">
        <f>IF(BT$2&lt;=Kapitālieguldījumi!$D$47-1,'IIA Finanšu analīze'!$D185/Kapitālieguldījumi!$D$47,0)</f>
        <v>0</v>
      </c>
      <c r="BU185" s="416">
        <f>IF(BU$2&lt;=Kapitālieguldījumi!$D$47-1,'IIA Finanšu analīze'!$D185/Kapitālieguldījumi!$D$47,0)</f>
        <v>0</v>
      </c>
      <c r="BV185" s="416">
        <f>IF(BV$2&lt;=Kapitālieguldījumi!$D$47-1,'IIA Finanšu analīze'!$D185/Kapitālieguldījumi!$D$47,0)</f>
        <v>0</v>
      </c>
      <c r="BW185" s="416">
        <f>IF(BW$2&lt;=Kapitālieguldījumi!$D$47-1,'IIA Finanšu analīze'!$D185/Kapitālieguldījumi!$D$47,0)</f>
        <v>0</v>
      </c>
      <c r="BX185" s="416">
        <f>IF(BX$2&lt;=Kapitālieguldījumi!$D$47-1,'IIA Finanšu analīze'!$D185/Kapitālieguldījumi!$D$47,0)</f>
        <v>0</v>
      </c>
      <c r="BY185" s="416">
        <f>IF(BY$2&lt;=Kapitālieguldījumi!$D$47-1,'IIA Finanšu analīze'!$D185/Kapitālieguldījumi!$D$47,0)</f>
        <v>0</v>
      </c>
      <c r="BZ185" s="416">
        <f>IF(BZ$2&lt;=Kapitālieguldījumi!$D$47-1,'IIA Finanšu analīze'!$D185/Kapitālieguldījumi!$D$47,0)</f>
        <v>0</v>
      </c>
      <c r="CA185" s="416">
        <f>IF(CA$2&lt;=Kapitālieguldījumi!$D$47-1,'IIA Finanšu analīze'!$D185/Kapitālieguldījumi!$D$47,0)</f>
        <v>0</v>
      </c>
      <c r="CB185" s="416">
        <f>IF(CB$2&lt;=Kapitālieguldījumi!$D$47-1,'IIA Finanšu analīze'!$D185/Kapitālieguldījumi!$D$47,0)</f>
        <v>0</v>
      </c>
      <c r="CC185" s="416">
        <f>IF(CC$2&lt;=Kapitālieguldījumi!$D$47-1,'IIA Finanšu analīze'!$D185/Kapitālieguldījumi!$D$47,0)</f>
        <v>0</v>
      </c>
      <c r="CD185" s="416">
        <f>IF(CD$2&lt;=Kapitālieguldījumi!$D$47-1,'IIA Finanšu analīze'!$D185/Kapitālieguldījumi!$D$47,0)</f>
        <v>0</v>
      </c>
      <c r="CE185" s="416">
        <f>IF(CE$2&lt;=Kapitālieguldījumi!$D$47-1,'IIA Finanšu analīze'!$D185/Kapitālieguldījumi!$D$47,0)</f>
        <v>0</v>
      </c>
      <c r="CF185" s="416">
        <f>IF(CF$2&lt;=Kapitālieguldījumi!$D$47-1,'IIA Finanšu analīze'!$D185/Kapitālieguldījumi!$D$47,0)</f>
        <v>0</v>
      </c>
      <c r="CG185" s="416">
        <f>IF(CG$2&lt;=Kapitālieguldījumi!$D$47-1,'IIA Finanšu analīze'!$D185/Kapitālieguldījumi!$D$47,0)</f>
        <v>0</v>
      </c>
      <c r="CH185" s="416">
        <f>IF(CH$2&lt;=Kapitālieguldījumi!$D$47-1,'IIA Finanšu analīze'!$D185/Kapitālieguldījumi!$D$47,0)</f>
        <v>0</v>
      </c>
      <c r="CI185" s="416">
        <f>IF(CI$2&lt;=Kapitālieguldījumi!$D$47-1,'IIA Finanšu analīze'!$D185/Kapitālieguldījumi!$D$47,0)</f>
        <v>0</v>
      </c>
      <c r="CJ185" s="416">
        <f>IF(CJ$2&lt;=Kapitālieguldījumi!$D$47-1,'IIA Finanšu analīze'!$D185/Kapitālieguldījumi!$D$47,0)</f>
        <v>0</v>
      </c>
      <c r="CK185" s="416">
        <f>IF(CK$2&lt;=Kapitālieguldījumi!$D$47-1,'IIA Finanšu analīze'!$D185/Kapitālieguldījumi!$D$47,0)</f>
        <v>0</v>
      </c>
      <c r="CL185" s="416">
        <f>IF(CL$2&lt;=Kapitālieguldījumi!$D$47-1,'IIA Finanšu analīze'!$D185/Kapitālieguldījumi!$D$47,0)</f>
        <v>0</v>
      </c>
      <c r="CM185" s="416">
        <f>IF(CM$2&lt;=Kapitālieguldījumi!$D$47-1,'IIA Finanšu analīze'!$D185/Kapitālieguldījumi!$D$47,0)</f>
        <v>0</v>
      </c>
      <c r="CN185" s="416">
        <f>IF(CN$2&lt;=Kapitālieguldījumi!$D$47-1,'IIA Finanšu analīze'!$D185/Kapitālieguldījumi!$D$47,0)</f>
        <v>0</v>
      </c>
      <c r="CO185" s="416">
        <f>IF(CO$2&lt;=Kapitālieguldījumi!$D$47-1,'IIA Finanšu analīze'!$D185/Kapitālieguldījumi!$D$47,0)</f>
        <v>0</v>
      </c>
      <c r="CP185" s="416">
        <f>IF(CP$2&lt;=Kapitālieguldījumi!$D$47-1,'IIA Finanšu analīze'!$D185/Kapitālieguldījumi!$D$47,0)</f>
        <v>0</v>
      </c>
      <c r="CQ185" s="416">
        <f>IF(CQ$2&lt;=Kapitālieguldījumi!$D$47-1,'IIA Finanšu analīze'!$D185/Kapitālieguldījumi!$D$47,0)</f>
        <v>0</v>
      </c>
      <c r="CR185" s="416">
        <f>IF(CR$2&lt;=Kapitālieguldījumi!$D$47-1,'IIA Finanšu analīze'!$D185/Kapitālieguldījumi!$D$47,0)</f>
        <v>0</v>
      </c>
      <c r="CS185" s="416">
        <f>IF(CS$2&lt;=Kapitālieguldījumi!$D$47-1,'IIA Finanšu analīze'!$D185/Kapitālieguldījumi!$D$47,0)</f>
        <v>0</v>
      </c>
      <c r="CT185" s="416">
        <f>IF(CT$2&lt;=Kapitālieguldījumi!$D$47-1,'IIA Finanšu analīze'!$D185/Kapitālieguldījumi!$D$47,0)</f>
        <v>0</v>
      </c>
      <c r="CU185" s="416">
        <f>IF(CU$2&lt;=Kapitālieguldījumi!$D$47-1,'IIA Finanšu analīze'!$D185/Kapitālieguldījumi!$D$47,0)</f>
        <v>0</v>
      </c>
      <c r="CV185" s="416">
        <f>IF(CV$2&lt;=Kapitālieguldījumi!$D$47-1,'IIA Finanšu analīze'!$D185/Kapitālieguldījumi!$D$47,0)</f>
        <v>0</v>
      </c>
      <c r="CW185" s="416">
        <f>IF(CW$2&lt;=Kapitālieguldījumi!$D$47-1,'IIA Finanšu analīze'!$D185/Kapitālieguldījumi!$D$47,0)</f>
        <v>0</v>
      </c>
      <c r="CX185" s="416">
        <f>IF(CX$2&lt;=Kapitālieguldījumi!$D$47-1,'IIA Finanšu analīze'!$D185/Kapitālieguldījumi!$D$47,0)</f>
        <v>0</v>
      </c>
      <c r="CY185" s="416">
        <f>IF(CY$2&lt;=Kapitālieguldījumi!$D$47-1,'IIA Finanšu analīze'!$D185/Kapitālieguldījumi!$D$47,0)</f>
        <v>0</v>
      </c>
      <c r="CZ185" s="416">
        <f>IF(CZ$2&lt;=Kapitālieguldījumi!$D$47-1,'IIA Finanšu analīze'!$D185/Kapitālieguldījumi!$D$47,0)</f>
        <v>0</v>
      </c>
      <c r="DA185" s="416">
        <f>IF(DA$2&lt;=Kapitālieguldījumi!$D$47-1,'IIA Finanšu analīze'!$D185/Kapitālieguldījumi!$D$47,0)</f>
        <v>0</v>
      </c>
      <c r="DB185" s="416">
        <f>IF(DB$2&lt;=Kapitālieguldījumi!$D$47-1,'IIA Finanšu analīze'!$D185/Kapitālieguldījumi!$D$47,0)</f>
        <v>0</v>
      </c>
      <c r="DC185" s="416">
        <f>IF(DC$2&lt;=Kapitālieguldījumi!$D$47-1,'IIA Finanšu analīze'!$D185/Kapitālieguldījumi!$D$47,0)</f>
        <v>0</v>
      </c>
      <c r="DD185" s="416">
        <f>IF(DD$2&lt;=Kapitālieguldījumi!$D$47-1,'IIA Finanšu analīze'!$D185/Kapitālieguldījumi!$D$47,0)</f>
        <v>0</v>
      </c>
      <c r="DE185" s="416">
        <f>IF(DE$2&lt;=Kapitālieguldījumi!$D$47-1,'IIA Finanšu analīze'!$D185/Kapitālieguldījumi!$D$47,0)</f>
        <v>0</v>
      </c>
      <c r="DF185" s="416">
        <f>IF(DF$2&lt;=Kapitālieguldījumi!$D$47-1,'IIA Finanšu analīze'!$D185/Kapitālieguldījumi!$D$47,0)</f>
        <v>0</v>
      </c>
      <c r="DG185" s="416">
        <f>IF(DG$2&lt;=Kapitālieguldījumi!$D$47-1,'IIA Finanšu analīze'!$D185/Kapitālieguldījumi!$D$47,0)</f>
        <v>0</v>
      </c>
      <c r="DH185" s="416">
        <f>IF(DH$2&lt;=Kapitālieguldījumi!$D$47-1,'IIA Finanšu analīze'!$D185/Kapitālieguldījumi!$D$47,0)</f>
        <v>0</v>
      </c>
      <c r="DI185" s="416">
        <f>IF(DI$2&lt;=Kapitālieguldījumi!$D$47-1,'IIA Finanšu analīze'!$D185/Kapitālieguldījumi!$D$47,0)</f>
        <v>0</v>
      </c>
      <c r="DJ185" s="416">
        <f>IF(DJ$2&lt;=Kapitālieguldījumi!$D$47-1,'IIA Finanšu analīze'!$D185/Kapitālieguldījumi!$D$47,0)</f>
        <v>0</v>
      </c>
      <c r="DK185" s="416">
        <f>IF(DK$2&lt;=Kapitālieguldījumi!$D$47-1,'IIA Finanšu analīze'!$D185/Kapitālieguldījumi!$D$47,0)</f>
        <v>0</v>
      </c>
      <c r="DL185" s="416">
        <f>IF(DL$2&lt;=Kapitālieguldījumi!$D$47-1,'IIA Finanšu analīze'!$D185/Kapitālieguldījumi!$D$47,0)</f>
        <v>0</v>
      </c>
      <c r="DM185" s="416">
        <f>IF(DM$2&lt;=Kapitālieguldījumi!$D$47-1,'IIA Finanšu analīze'!$D185/Kapitālieguldījumi!$D$47,0)</f>
        <v>0</v>
      </c>
      <c r="DN185" s="416">
        <f>IF(DN$2&lt;=Kapitālieguldījumi!$D$47-1,'IIA Finanšu analīze'!$D185/Kapitālieguldījumi!$D$47,0)</f>
        <v>0</v>
      </c>
      <c r="DO185" s="416">
        <f>IF(DO$2&lt;=Kapitālieguldījumi!$D$47-1,'IIA Finanšu analīze'!$D185/Kapitālieguldījumi!$D$47,0)</f>
        <v>0</v>
      </c>
      <c r="DP185" s="416">
        <f>IF(DP$2&lt;=Kapitālieguldījumi!$D$47-1,'IIA Finanšu analīze'!$D185/Kapitālieguldījumi!$D$47,0)</f>
        <v>0</v>
      </c>
      <c r="DQ185" s="416">
        <f>IF(DQ$2&lt;=Kapitālieguldījumi!$D$47-1,'IIA Finanšu analīze'!$D185/Kapitālieguldījumi!$D$47,0)</f>
        <v>0</v>
      </c>
      <c r="DR185" s="416">
        <f>IF(DR$2&lt;=Kapitālieguldījumi!$D$47-1,'IIA Finanšu analīze'!$D185/Kapitālieguldījumi!$D$47,0)</f>
        <v>0</v>
      </c>
      <c r="DS185" s="416">
        <f>IF(DS$2&lt;=Kapitālieguldījumi!$D$47-1,'IIA Finanšu analīze'!$D185/Kapitālieguldījumi!$D$47,0)</f>
        <v>0</v>
      </c>
      <c r="DT185" s="416">
        <f>IF(DT$2&lt;=Kapitālieguldījumi!$D$47-1,'IIA Finanšu analīze'!$D185/Kapitālieguldījumi!$D$47,0)</f>
        <v>0</v>
      </c>
      <c r="DU185" s="416">
        <f>IF(DU$2&lt;=Kapitālieguldījumi!$D$47-1,'IIA Finanšu analīze'!$D185/Kapitālieguldījumi!$D$47,0)</f>
        <v>0</v>
      </c>
    </row>
    <row r="186" spans="1:125" ht="11.25" customHeight="1">
      <c r="A186" s="389" t="str">
        <f>Kapitālieguldījumi!A28</f>
        <v>Kapitālieguldījumi Nr11</v>
      </c>
      <c r="B186" s="389" t="s">
        <v>638</v>
      </c>
      <c r="C186" s="416">
        <f t="shared" si="188"/>
        <v>0</v>
      </c>
      <c r="D186" s="416">
        <f>Kapitālieguldījumi!D28*(Kapitālieguldījumi!$D$49+Kapitālieguldījumi!$D$39)/Kapitālieguldījumi!$D$39</f>
        <v>0</v>
      </c>
      <c r="E186" s="416">
        <f>IF(E$2&lt;=Kapitālieguldījumi!$D$47-1,'IIA Finanšu analīze'!$D186/Kapitālieguldījumi!$D$47,0)</f>
        <v>0</v>
      </c>
      <c r="F186" s="416">
        <f>IF(F$2&lt;=Kapitālieguldījumi!$D$47-1,'IIA Finanšu analīze'!$D186/Kapitālieguldījumi!$D$47,0)</f>
        <v>0</v>
      </c>
      <c r="G186" s="416">
        <f>IF(G$2&lt;=Kapitālieguldījumi!$D$47-1,'IIA Finanšu analīze'!$D186/Kapitālieguldījumi!$D$47,0)</f>
        <v>0</v>
      </c>
      <c r="H186" s="416">
        <f>IF(H$2&lt;=Kapitālieguldījumi!$D$47-1,'IIA Finanšu analīze'!$D186/Kapitālieguldījumi!$D$47,0)</f>
        <v>0</v>
      </c>
      <c r="I186" s="416">
        <f>IF(I$2&lt;=Kapitālieguldījumi!$D$47-1,'IIA Finanšu analīze'!$D186/Kapitālieguldījumi!$D$47,0)</f>
        <v>0</v>
      </c>
      <c r="J186" s="416">
        <f>IF(J$2&lt;=Kapitālieguldījumi!$D$47-1,'IIA Finanšu analīze'!$D186/Kapitālieguldījumi!$D$47,0)</f>
        <v>0</v>
      </c>
      <c r="K186" s="416">
        <f>IF(K$2&lt;=Kapitālieguldījumi!$D$47-1,'IIA Finanšu analīze'!$D186/Kapitālieguldījumi!$D$47,0)</f>
        <v>0</v>
      </c>
      <c r="L186" s="416">
        <f>IF(L$2&lt;=Kapitālieguldījumi!$D$47-1,'IIA Finanšu analīze'!$D186/Kapitālieguldījumi!$D$47,0)</f>
        <v>0</v>
      </c>
      <c r="M186" s="416">
        <f>IF(M$2&lt;=Kapitālieguldījumi!$D$47-1,'IIA Finanšu analīze'!$D186/Kapitālieguldījumi!$D$47,0)</f>
        <v>0</v>
      </c>
      <c r="N186" s="416">
        <f>IF(N$2&lt;=Kapitālieguldījumi!$D$47-1,'IIA Finanšu analīze'!$D186/Kapitālieguldījumi!$D$47,0)</f>
        <v>0</v>
      </c>
      <c r="O186" s="416">
        <f>IF(O$2&lt;=Kapitālieguldījumi!$D$47-1,'IIA Finanšu analīze'!$D186/Kapitālieguldījumi!$D$47,0)</f>
        <v>0</v>
      </c>
      <c r="P186" s="416">
        <f>IF(P$2&lt;=Kapitālieguldījumi!$D$47-1,'IIA Finanšu analīze'!$D186/Kapitālieguldījumi!$D$47,0)</f>
        <v>0</v>
      </c>
      <c r="Q186" s="416">
        <f>IF(Q$2&lt;=Kapitālieguldījumi!$D$47-1,'IIA Finanšu analīze'!$D186/Kapitālieguldījumi!$D$47,0)</f>
        <v>0</v>
      </c>
      <c r="R186" s="416">
        <f>IF(R$2&lt;=Kapitālieguldījumi!$D$47-1,'IIA Finanšu analīze'!$D186/Kapitālieguldījumi!$D$47,0)</f>
        <v>0</v>
      </c>
      <c r="S186" s="416">
        <f>IF(S$2&lt;=Kapitālieguldījumi!$D$47-1,'IIA Finanšu analīze'!$D186/Kapitālieguldījumi!$D$47,0)</f>
        <v>0</v>
      </c>
      <c r="T186" s="416">
        <f>IF(T$2&lt;=Kapitālieguldījumi!$D$47-1,'IIA Finanšu analīze'!$D186/Kapitālieguldījumi!$D$47,0)</f>
        <v>0</v>
      </c>
      <c r="U186" s="416">
        <f>IF(U$2&lt;=Kapitālieguldījumi!$D$47-1,'IIA Finanšu analīze'!$D186/Kapitālieguldījumi!$D$47,0)</f>
        <v>0</v>
      </c>
      <c r="V186" s="416">
        <f>IF(V$2&lt;=Kapitālieguldījumi!$D$47-1,'IIA Finanšu analīze'!$D186/Kapitālieguldījumi!$D$47,0)</f>
        <v>0</v>
      </c>
      <c r="W186" s="416">
        <f>IF(W$2&lt;=Kapitālieguldījumi!$D$47-1,'IIA Finanšu analīze'!$D186/Kapitālieguldījumi!$D$47,0)</f>
        <v>0</v>
      </c>
      <c r="X186" s="416">
        <f>IF(X$2&lt;=Kapitālieguldījumi!$D$47-1,'IIA Finanšu analīze'!$D186/Kapitālieguldījumi!$D$47,0)</f>
        <v>0</v>
      </c>
      <c r="Y186" s="416">
        <f>IF(Y$2&lt;=Kapitālieguldījumi!$D$47-1,'IIA Finanšu analīze'!$D186/Kapitālieguldījumi!$D$47,0)</f>
        <v>0</v>
      </c>
      <c r="Z186" s="416">
        <f>IF(Z$2&lt;=Kapitālieguldījumi!$D$47-1,'IIA Finanšu analīze'!$D186/Kapitālieguldījumi!$D$47,0)</f>
        <v>0</v>
      </c>
      <c r="AA186" s="416">
        <f>IF(AA$2&lt;=Kapitālieguldījumi!$D$47-1,'IIA Finanšu analīze'!$D186/Kapitālieguldījumi!$D$47,0)</f>
        <v>0</v>
      </c>
      <c r="AB186" s="416">
        <f>IF(AB$2&lt;=Kapitālieguldījumi!$D$47-1,'IIA Finanšu analīze'!$D186/Kapitālieguldījumi!$D$47,0)</f>
        <v>0</v>
      </c>
      <c r="AC186" s="416">
        <f>IF(AC$2&lt;=Kapitālieguldījumi!$D$47-1,'IIA Finanšu analīze'!$D186/Kapitālieguldījumi!$D$47,0)</f>
        <v>0</v>
      </c>
      <c r="AD186" s="416">
        <f>IF(AD$2&lt;=Kapitālieguldījumi!$D$47-1,'IIA Finanšu analīze'!$D186/Kapitālieguldījumi!$D$47,0)</f>
        <v>0</v>
      </c>
      <c r="AE186" s="416">
        <f>IF(AE$2&lt;=Kapitālieguldījumi!$D$47-1,'IIA Finanšu analīze'!$D186/Kapitālieguldījumi!$D$47,0)</f>
        <v>0</v>
      </c>
      <c r="AF186" s="416">
        <f>IF(AF$2&lt;=Kapitālieguldījumi!$D$47-1,'IIA Finanšu analīze'!$D186/Kapitālieguldījumi!$D$47,0)</f>
        <v>0</v>
      </c>
      <c r="AG186" s="416">
        <f>IF(AG$2&lt;=Kapitālieguldījumi!$D$47-1,'IIA Finanšu analīze'!$D186/Kapitālieguldījumi!$D$47,0)</f>
        <v>0</v>
      </c>
      <c r="AH186" s="416">
        <f>IF(AH$2&lt;=Kapitālieguldījumi!$D$47-1,'IIA Finanšu analīze'!$D186/Kapitālieguldījumi!$D$47,0)</f>
        <v>0</v>
      </c>
      <c r="AI186" s="416">
        <f>IF(AI$2&lt;=Kapitālieguldījumi!$D$47-1,'IIA Finanšu analīze'!$D186/Kapitālieguldījumi!$D$47,0)</f>
        <v>0</v>
      </c>
      <c r="AJ186" s="416">
        <f>IF(AJ$2&lt;=Kapitālieguldījumi!$D$47-1,'IIA Finanšu analīze'!$D186/Kapitālieguldījumi!$D$47,0)</f>
        <v>0</v>
      </c>
      <c r="AK186" s="416">
        <f>IF(AK$2&lt;=Kapitālieguldījumi!$D$47-1,'IIA Finanšu analīze'!$D186/Kapitālieguldījumi!$D$47,0)</f>
        <v>0</v>
      </c>
      <c r="AL186" s="416">
        <f>IF(AL$2&lt;=Kapitālieguldījumi!$D$47-1,'IIA Finanšu analīze'!$D186/Kapitālieguldījumi!$D$47,0)</f>
        <v>0</v>
      </c>
      <c r="AM186" s="416">
        <f>IF(AM$2&lt;=Kapitālieguldījumi!$D$47-1,'IIA Finanšu analīze'!$D186/Kapitālieguldījumi!$D$47,0)</f>
        <v>0</v>
      </c>
      <c r="AN186" s="416">
        <f>IF(AN$2&lt;=Kapitālieguldījumi!$D$47-1,'IIA Finanšu analīze'!$D186/Kapitālieguldījumi!$D$47,0)</f>
        <v>0</v>
      </c>
      <c r="AO186" s="416">
        <f>IF(AO$2&lt;=Kapitālieguldījumi!$D$47-1,'IIA Finanšu analīze'!$D186/Kapitālieguldījumi!$D$47,0)</f>
        <v>0</v>
      </c>
      <c r="AP186" s="416">
        <f>IF(AP$2&lt;=Kapitālieguldījumi!$D$47-1,'IIA Finanšu analīze'!$D186/Kapitālieguldījumi!$D$47,0)</f>
        <v>0</v>
      </c>
      <c r="AQ186" s="416">
        <f>IF(AQ$2&lt;=Kapitālieguldījumi!$D$47-1,'IIA Finanšu analīze'!$D186/Kapitālieguldījumi!$D$47,0)</f>
        <v>0</v>
      </c>
      <c r="AR186" s="416">
        <f>IF(AR$2&lt;=Kapitālieguldījumi!$D$47-1,'IIA Finanšu analīze'!$D186/Kapitālieguldījumi!$D$47,0)</f>
        <v>0</v>
      </c>
      <c r="AS186" s="416">
        <f>IF(AS$2&lt;=Kapitālieguldījumi!$D$47-1,'IIA Finanšu analīze'!$D186/Kapitālieguldījumi!$D$47,0)</f>
        <v>0</v>
      </c>
      <c r="AT186" s="416">
        <f>IF(AT$2&lt;=Kapitālieguldījumi!$D$47-1,'IIA Finanšu analīze'!$D186/Kapitālieguldījumi!$D$47,0)</f>
        <v>0</v>
      </c>
      <c r="AU186" s="416">
        <f>IF(AU$2&lt;=Kapitālieguldījumi!$D$47-1,'IIA Finanšu analīze'!$D186/Kapitālieguldījumi!$D$47,0)</f>
        <v>0</v>
      </c>
      <c r="AV186" s="416">
        <f>IF(AV$2&lt;=Kapitālieguldījumi!$D$47-1,'IIA Finanšu analīze'!$D186/Kapitālieguldījumi!$D$47,0)</f>
        <v>0</v>
      </c>
      <c r="AW186" s="416">
        <f>IF(AW$2&lt;=Kapitālieguldījumi!$D$47-1,'IIA Finanšu analīze'!$D186/Kapitālieguldījumi!$D$47,0)</f>
        <v>0</v>
      </c>
      <c r="AX186" s="416">
        <f>IF(AX$2&lt;=Kapitālieguldījumi!$D$47-1,'IIA Finanšu analīze'!$D186/Kapitālieguldījumi!$D$47,0)</f>
        <v>0</v>
      </c>
      <c r="AY186" s="416">
        <f>IF(AY$2&lt;=Kapitālieguldījumi!$D$47-1,'IIA Finanšu analīze'!$D186/Kapitālieguldījumi!$D$47,0)</f>
        <v>0</v>
      </c>
      <c r="AZ186" s="416">
        <f>IF(AZ$2&lt;=Kapitālieguldījumi!$D$47-1,'IIA Finanšu analīze'!$D186/Kapitālieguldījumi!$D$47,0)</f>
        <v>0</v>
      </c>
      <c r="BA186" s="416">
        <f>IF(BA$2&lt;=Kapitālieguldījumi!$D$47-1,'IIA Finanšu analīze'!$D186/Kapitālieguldījumi!$D$47,0)</f>
        <v>0</v>
      </c>
      <c r="BB186" s="416">
        <f>IF(BB$2&lt;=Kapitālieguldījumi!$D$47-1,'IIA Finanšu analīze'!$D186/Kapitālieguldījumi!$D$47,0)</f>
        <v>0</v>
      </c>
      <c r="BC186" s="416">
        <f>IF(BC$2&lt;=Kapitālieguldījumi!$D$47-1,'IIA Finanšu analīze'!$D186/Kapitālieguldījumi!$D$47,0)</f>
        <v>0</v>
      </c>
      <c r="BD186" s="416">
        <f>IF(BD$2&lt;=Kapitālieguldījumi!$D$47-1,'IIA Finanšu analīze'!$D186/Kapitālieguldījumi!$D$47,0)</f>
        <v>0</v>
      </c>
      <c r="BE186" s="416">
        <f>IF(BE$2&lt;=Kapitālieguldījumi!$D$47-1,'IIA Finanšu analīze'!$D186/Kapitālieguldījumi!$D$47,0)</f>
        <v>0</v>
      </c>
      <c r="BF186" s="416">
        <f>IF(BF$2&lt;=Kapitālieguldījumi!$D$47-1,'IIA Finanšu analīze'!$D186/Kapitālieguldījumi!$D$47,0)</f>
        <v>0</v>
      </c>
      <c r="BG186" s="416">
        <f>IF(BG$2&lt;=Kapitālieguldījumi!$D$47-1,'IIA Finanšu analīze'!$D186/Kapitālieguldījumi!$D$47,0)</f>
        <v>0</v>
      </c>
      <c r="BH186" s="416">
        <f>IF(BH$2&lt;=Kapitālieguldījumi!$D$47-1,'IIA Finanšu analīze'!$D186/Kapitālieguldījumi!$D$47,0)</f>
        <v>0</v>
      </c>
      <c r="BI186" s="416">
        <f>IF(BI$2&lt;=Kapitālieguldījumi!$D$47-1,'IIA Finanšu analīze'!$D186/Kapitālieguldījumi!$D$47,0)</f>
        <v>0</v>
      </c>
      <c r="BJ186" s="416">
        <f>IF(BJ$2&lt;=Kapitālieguldījumi!$D$47-1,'IIA Finanšu analīze'!$D186/Kapitālieguldījumi!$D$47,0)</f>
        <v>0</v>
      </c>
      <c r="BK186" s="416">
        <f>IF(BK$2&lt;=Kapitālieguldījumi!$D$47-1,'IIA Finanšu analīze'!$D186/Kapitālieguldījumi!$D$47,0)</f>
        <v>0</v>
      </c>
      <c r="BL186" s="416">
        <f>IF(BL$2&lt;=Kapitālieguldījumi!$D$47-1,'IIA Finanšu analīze'!$D186/Kapitālieguldījumi!$D$47,0)</f>
        <v>0</v>
      </c>
      <c r="BM186" s="416">
        <f>IF(BM$2&lt;=Kapitālieguldījumi!$D$47-1,'IIA Finanšu analīze'!$D186/Kapitālieguldījumi!$D$47,0)</f>
        <v>0</v>
      </c>
      <c r="BN186" s="416">
        <f>IF(BN$2&lt;=Kapitālieguldījumi!$D$47-1,'IIA Finanšu analīze'!$D186/Kapitālieguldījumi!$D$47,0)</f>
        <v>0</v>
      </c>
      <c r="BO186" s="416">
        <f>IF(BO$2&lt;=Kapitālieguldījumi!$D$47-1,'IIA Finanšu analīze'!$D186/Kapitālieguldījumi!$D$47,0)</f>
        <v>0</v>
      </c>
      <c r="BP186" s="416">
        <f>IF(BP$2&lt;=Kapitālieguldījumi!$D$47-1,'IIA Finanšu analīze'!$D186/Kapitālieguldījumi!$D$47,0)</f>
        <v>0</v>
      </c>
      <c r="BQ186" s="416">
        <f>IF(BQ$2&lt;=Kapitālieguldījumi!$D$47-1,'IIA Finanšu analīze'!$D186/Kapitālieguldījumi!$D$47,0)</f>
        <v>0</v>
      </c>
      <c r="BR186" s="416">
        <f>IF(BR$2&lt;=Kapitālieguldījumi!$D$47-1,'IIA Finanšu analīze'!$D186/Kapitālieguldījumi!$D$47,0)</f>
        <v>0</v>
      </c>
      <c r="BS186" s="416">
        <f>IF(BS$2&lt;=Kapitālieguldījumi!$D$47-1,'IIA Finanšu analīze'!$D186/Kapitālieguldījumi!$D$47,0)</f>
        <v>0</v>
      </c>
      <c r="BT186" s="416">
        <f>IF(BT$2&lt;=Kapitālieguldījumi!$D$47-1,'IIA Finanšu analīze'!$D186/Kapitālieguldījumi!$D$47,0)</f>
        <v>0</v>
      </c>
      <c r="BU186" s="416">
        <f>IF(BU$2&lt;=Kapitālieguldījumi!$D$47-1,'IIA Finanšu analīze'!$D186/Kapitālieguldījumi!$D$47,0)</f>
        <v>0</v>
      </c>
      <c r="BV186" s="416">
        <f>IF(BV$2&lt;=Kapitālieguldījumi!$D$47-1,'IIA Finanšu analīze'!$D186/Kapitālieguldījumi!$D$47,0)</f>
        <v>0</v>
      </c>
      <c r="BW186" s="416">
        <f>IF(BW$2&lt;=Kapitālieguldījumi!$D$47-1,'IIA Finanšu analīze'!$D186/Kapitālieguldījumi!$D$47,0)</f>
        <v>0</v>
      </c>
      <c r="BX186" s="416">
        <f>IF(BX$2&lt;=Kapitālieguldījumi!$D$47-1,'IIA Finanšu analīze'!$D186/Kapitālieguldījumi!$D$47,0)</f>
        <v>0</v>
      </c>
      <c r="BY186" s="416">
        <f>IF(BY$2&lt;=Kapitālieguldījumi!$D$47-1,'IIA Finanšu analīze'!$D186/Kapitālieguldījumi!$D$47,0)</f>
        <v>0</v>
      </c>
      <c r="BZ186" s="416">
        <f>IF(BZ$2&lt;=Kapitālieguldījumi!$D$47-1,'IIA Finanšu analīze'!$D186/Kapitālieguldījumi!$D$47,0)</f>
        <v>0</v>
      </c>
      <c r="CA186" s="416">
        <f>IF(CA$2&lt;=Kapitālieguldījumi!$D$47-1,'IIA Finanšu analīze'!$D186/Kapitālieguldījumi!$D$47,0)</f>
        <v>0</v>
      </c>
      <c r="CB186" s="416">
        <f>IF(CB$2&lt;=Kapitālieguldījumi!$D$47-1,'IIA Finanšu analīze'!$D186/Kapitālieguldījumi!$D$47,0)</f>
        <v>0</v>
      </c>
      <c r="CC186" s="416">
        <f>IF(CC$2&lt;=Kapitālieguldījumi!$D$47-1,'IIA Finanšu analīze'!$D186/Kapitālieguldījumi!$D$47,0)</f>
        <v>0</v>
      </c>
      <c r="CD186" s="416">
        <f>IF(CD$2&lt;=Kapitālieguldījumi!$D$47-1,'IIA Finanšu analīze'!$D186/Kapitālieguldījumi!$D$47,0)</f>
        <v>0</v>
      </c>
      <c r="CE186" s="416">
        <f>IF(CE$2&lt;=Kapitālieguldījumi!$D$47-1,'IIA Finanšu analīze'!$D186/Kapitālieguldījumi!$D$47,0)</f>
        <v>0</v>
      </c>
      <c r="CF186" s="416">
        <f>IF(CF$2&lt;=Kapitālieguldījumi!$D$47-1,'IIA Finanšu analīze'!$D186/Kapitālieguldījumi!$D$47,0)</f>
        <v>0</v>
      </c>
      <c r="CG186" s="416">
        <f>IF(CG$2&lt;=Kapitālieguldījumi!$D$47-1,'IIA Finanšu analīze'!$D186/Kapitālieguldījumi!$D$47,0)</f>
        <v>0</v>
      </c>
      <c r="CH186" s="416">
        <f>IF(CH$2&lt;=Kapitālieguldījumi!$D$47-1,'IIA Finanšu analīze'!$D186/Kapitālieguldījumi!$D$47,0)</f>
        <v>0</v>
      </c>
      <c r="CI186" s="416">
        <f>IF(CI$2&lt;=Kapitālieguldījumi!$D$47-1,'IIA Finanšu analīze'!$D186/Kapitālieguldījumi!$D$47,0)</f>
        <v>0</v>
      </c>
      <c r="CJ186" s="416">
        <f>IF(CJ$2&lt;=Kapitālieguldījumi!$D$47-1,'IIA Finanšu analīze'!$D186/Kapitālieguldījumi!$D$47,0)</f>
        <v>0</v>
      </c>
      <c r="CK186" s="416">
        <f>IF(CK$2&lt;=Kapitālieguldījumi!$D$47-1,'IIA Finanšu analīze'!$D186/Kapitālieguldījumi!$D$47,0)</f>
        <v>0</v>
      </c>
      <c r="CL186" s="416">
        <f>IF(CL$2&lt;=Kapitālieguldījumi!$D$47-1,'IIA Finanšu analīze'!$D186/Kapitālieguldījumi!$D$47,0)</f>
        <v>0</v>
      </c>
      <c r="CM186" s="416">
        <f>IF(CM$2&lt;=Kapitālieguldījumi!$D$47-1,'IIA Finanšu analīze'!$D186/Kapitālieguldījumi!$D$47,0)</f>
        <v>0</v>
      </c>
      <c r="CN186" s="416">
        <f>IF(CN$2&lt;=Kapitālieguldījumi!$D$47-1,'IIA Finanšu analīze'!$D186/Kapitālieguldījumi!$D$47,0)</f>
        <v>0</v>
      </c>
      <c r="CO186" s="416">
        <f>IF(CO$2&lt;=Kapitālieguldījumi!$D$47-1,'IIA Finanšu analīze'!$D186/Kapitālieguldījumi!$D$47,0)</f>
        <v>0</v>
      </c>
      <c r="CP186" s="416">
        <f>IF(CP$2&lt;=Kapitālieguldījumi!$D$47-1,'IIA Finanšu analīze'!$D186/Kapitālieguldījumi!$D$47,0)</f>
        <v>0</v>
      </c>
      <c r="CQ186" s="416">
        <f>IF(CQ$2&lt;=Kapitālieguldījumi!$D$47-1,'IIA Finanšu analīze'!$D186/Kapitālieguldījumi!$D$47,0)</f>
        <v>0</v>
      </c>
      <c r="CR186" s="416">
        <f>IF(CR$2&lt;=Kapitālieguldījumi!$D$47-1,'IIA Finanšu analīze'!$D186/Kapitālieguldījumi!$D$47,0)</f>
        <v>0</v>
      </c>
      <c r="CS186" s="416">
        <f>IF(CS$2&lt;=Kapitālieguldījumi!$D$47-1,'IIA Finanšu analīze'!$D186/Kapitālieguldījumi!$D$47,0)</f>
        <v>0</v>
      </c>
      <c r="CT186" s="416">
        <f>IF(CT$2&lt;=Kapitālieguldījumi!$D$47-1,'IIA Finanšu analīze'!$D186/Kapitālieguldījumi!$D$47,0)</f>
        <v>0</v>
      </c>
      <c r="CU186" s="416">
        <f>IF(CU$2&lt;=Kapitālieguldījumi!$D$47-1,'IIA Finanšu analīze'!$D186/Kapitālieguldījumi!$D$47,0)</f>
        <v>0</v>
      </c>
      <c r="CV186" s="416">
        <f>IF(CV$2&lt;=Kapitālieguldījumi!$D$47-1,'IIA Finanšu analīze'!$D186/Kapitālieguldījumi!$D$47,0)</f>
        <v>0</v>
      </c>
      <c r="CW186" s="416">
        <f>IF(CW$2&lt;=Kapitālieguldījumi!$D$47-1,'IIA Finanšu analīze'!$D186/Kapitālieguldījumi!$D$47,0)</f>
        <v>0</v>
      </c>
      <c r="CX186" s="416">
        <f>IF(CX$2&lt;=Kapitālieguldījumi!$D$47-1,'IIA Finanšu analīze'!$D186/Kapitālieguldījumi!$D$47,0)</f>
        <v>0</v>
      </c>
      <c r="CY186" s="416">
        <f>IF(CY$2&lt;=Kapitālieguldījumi!$D$47-1,'IIA Finanšu analīze'!$D186/Kapitālieguldījumi!$D$47,0)</f>
        <v>0</v>
      </c>
      <c r="CZ186" s="416">
        <f>IF(CZ$2&lt;=Kapitālieguldījumi!$D$47-1,'IIA Finanšu analīze'!$D186/Kapitālieguldījumi!$D$47,0)</f>
        <v>0</v>
      </c>
      <c r="DA186" s="416">
        <f>IF(DA$2&lt;=Kapitālieguldījumi!$D$47-1,'IIA Finanšu analīze'!$D186/Kapitālieguldījumi!$D$47,0)</f>
        <v>0</v>
      </c>
      <c r="DB186" s="416">
        <f>IF(DB$2&lt;=Kapitālieguldījumi!$D$47-1,'IIA Finanšu analīze'!$D186/Kapitālieguldījumi!$D$47,0)</f>
        <v>0</v>
      </c>
      <c r="DC186" s="416">
        <f>IF(DC$2&lt;=Kapitālieguldījumi!$D$47-1,'IIA Finanšu analīze'!$D186/Kapitālieguldījumi!$D$47,0)</f>
        <v>0</v>
      </c>
      <c r="DD186" s="416">
        <f>IF(DD$2&lt;=Kapitālieguldījumi!$D$47-1,'IIA Finanšu analīze'!$D186/Kapitālieguldījumi!$D$47,0)</f>
        <v>0</v>
      </c>
      <c r="DE186" s="416">
        <f>IF(DE$2&lt;=Kapitālieguldījumi!$D$47-1,'IIA Finanšu analīze'!$D186/Kapitālieguldījumi!$D$47,0)</f>
        <v>0</v>
      </c>
      <c r="DF186" s="416">
        <f>IF(DF$2&lt;=Kapitālieguldījumi!$D$47-1,'IIA Finanšu analīze'!$D186/Kapitālieguldījumi!$D$47,0)</f>
        <v>0</v>
      </c>
      <c r="DG186" s="416">
        <f>IF(DG$2&lt;=Kapitālieguldījumi!$D$47-1,'IIA Finanšu analīze'!$D186/Kapitālieguldījumi!$D$47,0)</f>
        <v>0</v>
      </c>
      <c r="DH186" s="416">
        <f>IF(DH$2&lt;=Kapitālieguldījumi!$D$47-1,'IIA Finanšu analīze'!$D186/Kapitālieguldījumi!$D$47,0)</f>
        <v>0</v>
      </c>
      <c r="DI186" s="416">
        <f>IF(DI$2&lt;=Kapitālieguldījumi!$D$47-1,'IIA Finanšu analīze'!$D186/Kapitālieguldījumi!$D$47,0)</f>
        <v>0</v>
      </c>
      <c r="DJ186" s="416">
        <f>IF(DJ$2&lt;=Kapitālieguldījumi!$D$47-1,'IIA Finanšu analīze'!$D186/Kapitālieguldījumi!$D$47,0)</f>
        <v>0</v>
      </c>
      <c r="DK186" s="416">
        <f>IF(DK$2&lt;=Kapitālieguldījumi!$D$47-1,'IIA Finanšu analīze'!$D186/Kapitālieguldījumi!$D$47,0)</f>
        <v>0</v>
      </c>
      <c r="DL186" s="416">
        <f>IF(DL$2&lt;=Kapitālieguldījumi!$D$47-1,'IIA Finanšu analīze'!$D186/Kapitālieguldījumi!$D$47,0)</f>
        <v>0</v>
      </c>
      <c r="DM186" s="416">
        <f>IF(DM$2&lt;=Kapitālieguldījumi!$D$47-1,'IIA Finanšu analīze'!$D186/Kapitālieguldījumi!$D$47,0)</f>
        <v>0</v>
      </c>
      <c r="DN186" s="416">
        <f>IF(DN$2&lt;=Kapitālieguldījumi!$D$47-1,'IIA Finanšu analīze'!$D186/Kapitālieguldījumi!$D$47,0)</f>
        <v>0</v>
      </c>
      <c r="DO186" s="416">
        <f>IF(DO$2&lt;=Kapitālieguldījumi!$D$47-1,'IIA Finanšu analīze'!$D186/Kapitālieguldījumi!$D$47,0)</f>
        <v>0</v>
      </c>
      <c r="DP186" s="416">
        <f>IF(DP$2&lt;=Kapitālieguldījumi!$D$47-1,'IIA Finanšu analīze'!$D186/Kapitālieguldījumi!$D$47,0)</f>
        <v>0</v>
      </c>
      <c r="DQ186" s="416">
        <f>IF(DQ$2&lt;=Kapitālieguldījumi!$D$47-1,'IIA Finanšu analīze'!$D186/Kapitālieguldījumi!$D$47,0)</f>
        <v>0</v>
      </c>
      <c r="DR186" s="416">
        <f>IF(DR$2&lt;=Kapitālieguldījumi!$D$47-1,'IIA Finanšu analīze'!$D186/Kapitālieguldījumi!$D$47,0)</f>
        <v>0</v>
      </c>
      <c r="DS186" s="416">
        <f>IF(DS$2&lt;=Kapitālieguldījumi!$D$47-1,'IIA Finanšu analīze'!$D186/Kapitālieguldījumi!$D$47,0)</f>
        <v>0</v>
      </c>
      <c r="DT186" s="416">
        <f>IF(DT$2&lt;=Kapitālieguldījumi!$D$47-1,'IIA Finanšu analīze'!$D186/Kapitālieguldījumi!$D$47,0)</f>
        <v>0</v>
      </c>
      <c r="DU186" s="416">
        <f>IF(DU$2&lt;=Kapitālieguldījumi!$D$47-1,'IIA Finanšu analīze'!$D186/Kapitālieguldījumi!$D$47,0)</f>
        <v>0</v>
      </c>
    </row>
    <row r="187" spans="1:125" ht="11.25" customHeight="1">
      <c r="A187" s="389" t="str">
        <f>Kapitālieguldījumi!A29</f>
        <v>Kapitālieguldījumi Nr12</v>
      </c>
      <c r="B187" s="389" t="s">
        <v>638</v>
      </c>
      <c r="C187" s="416">
        <f t="shared" si="188"/>
        <v>0</v>
      </c>
      <c r="D187" s="416">
        <f>Kapitālieguldījumi!D29*(Kapitālieguldījumi!$D$49+Kapitālieguldījumi!$D$39)/Kapitālieguldījumi!$D$39</f>
        <v>0</v>
      </c>
      <c r="E187" s="416">
        <f>IF(E$2&lt;=Kapitālieguldījumi!$D$47-1,'IIA Finanšu analīze'!$D187/Kapitālieguldījumi!$D$47,0)</f>
        <v>0</v>
      </c>
      <c r="F187" s="416">
        <f>IF(F$2&lt;=Kapitālieguldījumi!$D$47-1,'IIA Finanšu analīze'!$D187/Kapitālieguldījumi!$D$47,0)</f>
        <v>0</v>
      </c>
      <c r="G187" s="416">
        <f>IF(G$2&lt;=Kapitālieguldījumi!$D$47-1,'IIA Finanšu analīze'!$D187/Kapitālieguldījumi!$D$47,0)</f>
        <v>0</v>
      </c>
      <c r="H187" s="416">
        <f>IF(H$2&lt;=Kapitālieguldījumi!$D$47-1,'IIA Finanšu analīze'!$D187/Kapitālieguldījumi!$D$47,0)</f>
        <v>0</v>
      </c>
      <c r="I187" s="416">
        <f>IF(I$2&lt;=Kapitālieguldījumi!$D$47-1,'IIA Finanšu analīze'!$D187/Kapitālieguldījumi!$D$47,0)</f>
        <v>0</v>
      </c>
      <c r="J187" s="416">
        <f>IF(J$2&lt;=Kapitālieguldījumi!$D$47-1,'IIA Finanšu analīze'!$D187/Kapitālieguldījumi!$D$47,0)</f>
        <v>0</v>
      </c>
      <c r="K187" s="416">
        <f>IF(K$2&lt;=Kapitālieguldījumi!$D$47-1,'IIA Finanšu analīze'!$D187/Kapitālieguldījumi!$D$47,0)</f>
        <v>0</v>
      </c>
      <c r="L187" s="416">
        <f>IF(L$2&lt;=Kapitālieguldījumi!$D$47-1,'IIA Finanšu analīze'!$D187/Kapitālieguldījumi!$D$47,0)</f>
        <v>0</v>
      </c>
      <c r="M187" s="416">
        <f>IF(M$2&lt;=Kapitālieguldījumi!$D$47-1,'IIA Finanšu analīze'!$D187/Kapitālieguldījumi!$D$47,0)</f>
        <v>0</v>
      </c>
      <c r="N187" s="416">
        <f>IF(N$2&lt;=Kapitālieguldījumi!$D$47-1,'IIA Finanšu analīze'!$D187/Kapitālieguldījumi!$D$47,0)</f>
        <v>0</v>
      </c>
      <c r="O187" s="416">
        <f>IF(O$2&lt;=Kapitālieguldījumi!$D$47-1,'IIA Finanšu analīze'!$D187/Kapitālieguldījumi!$D$47,0)</f>
        <v>0</v>
      </c>
      <c r="P187" s="416">
        <f>IF(P$2&lt;=Kapitālieguldījumi!$D$47-1,'IIA Finanšu analīze'!$D187/Kapitālieguldījumi!$D$47,0)</f>
        <v>0</v>
      </c>
      <c r="Q187" s="416">
        <f>IF(Q$2&lt;=Kapitālieguldījumi!$D$47-1,'IIA Finanšu analīze'!$D187/Kapitālieguldījumi!$D$47,0)</f>
        <v>0</v>
      </c>
      <c r="R187" s="416">
        <f>IF(R$2&lt;=Kapitālieguldījumi!$D$47-1,'IIA Finanšu analīze'!$D187/Kapitālieguldījumi!$D$47,0)</f>
        <v>0</v>
      </c>
      <c r="S187" s="416">
        <f>IF(S$2&lt;=Kapitālieguldījumi!$D$47-1,'IIA Finanšu analīze'!$D187/Kapitālieguldījumi!$D$47,0)</f>
        <v>0</v>
      </c>
      <c r="T187" s="416">
        <f>IF(T$2&lt;=Kapitālieguldījumi!$D$47-1,'IIA Finanšu analīze'!$D187/Kapitālieguldījumi!$D$47,0)</f>
        <v>0</v>
      </c>
      <c r="U187" s="416">
        <f>IF(U$2&lt;=Kapitālieguldījumi!$D$47-1,'IIA Finanšu analīze'!$D187/Kapitālieguldījumi!$D$47,0)</f>
        <v>0</v>
      </c>
      <c r="V187" s="416">
        <f>IF(V$2&lt;=Kapitālieguldījumi!$D$47-1,'IIA Finanšu analīze'!$D187/Kapitālieguldījumi!$D$47,0)</f>
        <v>0</v>
      </c>
      <c r="W187" s="416">
        <f>IF(W$2&lt;=Kapitālieguldījumi!$D$47-1,'IIA Finanšu analīze'!$D187/Kapitālieguldījumi!$D$47,0)</f>
        <v>0</v>
      </c>
      <c r="X187" s="416">
        <f>IF(X$2&lt;=Kapitālieguldījumi!$D$47-1,'IIA Finanšu analīze'!$D187/Kapitālieguldījumi!$D$47,0)</f>
        <v>0</v>
      </c>
      <c r="Y187" s="416">
        <f>IF(Y$2&lt;=Kapitālieguldījumi!$D$47-1,'IIA Finanšu analīze'!$D187/Kapitālieguldījumi!$D$47,0)</f>
        <v>0</v>
      </c>
      <c r="Z187" s="416">
        <f>IF(Z$2&lt;=Kapitālieguldījumi!$D$47-1,'IIA Finanšu analīze'!$D187/Kapitālieguldījumi!$D$47,0)</f>
        <v>0</v>
      </c>
      <c r="AA187" s="416">
        <f>IF(AA$2&lt;=Kapitālieguldījumi!$D$47-1,'IIA Finanšu analīze'!$D187/Kapitālieguldījumi!$D$47,0)</f>
        <v>0</v>
      </c>
      <c r="AB187" s="416">
        <f>IF(AB$2&lt;=Kapitālieguldījumi!$D$47-1,'IIA Finanšu analīze'!$D187/Kapitālieguldījumi!$D$47,0)</f>
        <v>0</v>
      </c>
      <c r="AC187" s="416">
        <f>IF(AC$2&lt;=Kapitālieguldījumi!$D$47-1,'IIA Finanšu analīze'!$D187/Kapitālieguldījumi!$D$47,0)</f>
        <v>0</v>
      </c>
      <c r="AD187" s="416">
        <f>IF(AD$2&lt;=Kapitālieguldījumi!$D$47-1,'IIA Finanšu analīze'!$D187/Kapitālieguldījumi!$D$47,0)</f>
        <v>0</v>
      </c>
      <c r="AE187" s="416">
        <f>IF(AE$2&lt;=Kapitālieguldījumi!$D$47-1,'IIA Finanšu analīze'!$D187/Kapitālieguldījumi!$D$47,0)</f>
        <v>0</v>
      </c>
      <c r="AF187" s="416">
        <f>IF(AF$2&lt;=Kapitālieguldījumi!$D$47-1,'IIA Finanšu analīze'!$D187/Kapitālieguldījumi!$D$47,0)</f>
        <v>0</v>
      </c>
      <c r="AG187" s="416">
        <f>IF(AG$2&lt;=Kapitālieguldījumi!$D$47-1,'IIA Finanšu analīze'!$D187/Kapitālieguldījumi!$D$47,0)</f>
        <v>0</v>
      </c>
      <c r="AH187" s="416">
        <f>IF(AH$2&lt;=Kapitālieguldījumi!$D$47-1,'IIA Finanšu analīze'!$D187/Kapitālieguldījumi!$D$47,0)</f>
        <v>0</v>
      </c>
      <c r="AI187" s="416">
        <f>IF(AI$2&lt;=Kapitālieguldījumi!$D$47-1,'IIA Finanšu analīze'!$D187/Kapitālieguldījumi!$D$47,0)</f>
        <v>0</v>
      </c>
      <c r="AJ187" s="416">
        <f>IF(AJ$2&lt;=Kapitālieguldījumi!$D$47-1,'IIA Finanšu analīze'!$D187/Kapitālieguldījumi!$D$47,0)</f>
        <v>0</v>
      </c>
      <c r="AK187" s="416">
        <f>IF(AK$2&lt;=Kapitālieguldījumi!$D$47-1,'IIA Finanšu analīze'!$D187/Kapitālieguldījumi!$D$47,0)</f>
        <v>0</v>
      </c>
      <c r="AL187" s="416">
        <f>IF(AL$2&lt;=Kapitālieguldījumi!$D$47-1,'IIA Finanšu analīze'!$D187/Kapitālieguldījumi!$D$47,0)</f>
        <v>0</v>
      </c>
      <c r="AM187" s="416">
        <f>IF(AM$2&lt;=Kapitālieguldījumi!$D$47-1,'IIA Finanšu analīze'!$D187/Kapitālieguldījumi!$D$47,0)</f>
        <v>0</v>
      </c>
      <c r="AN187" s="416">
        <f>IF(AN$2&lt;=Kapitālieguldījumi!$D$47-1,'IIA Finanšu analīze'!$D187/Kapitālieguldījumi!$D$47,0)</f>
        <v>0</v>
      </c>
      <c r="AO187" s="416">
        <f>IF(AO$2&lt;=Kapitālieguldījumi!$D$47-1,'IIA Finanšu analīze'!$D187/Kapitālieguldījumi!$D$47,0)</f>
        <v>0</v>
      </c>
      <c r="AP187" s="416">
        <f>IF(AP$2&lt;=Kapitālieguldījumi!$D$47-1,'IIA Finanšu analīze'!$D187/Kapitālieguldījumi!$D$47,0)</f>
        <v>0</v>
      </c>
      <c r="AQ187" s="416">
        <f>IF(AQ$2&lt;=Kapitālieguldījumi!$D$47-1,'IIA Finanšu analīze'!$D187/Kapitālieguldījumi!$D$47,0)</f>
        <v>0</v>
      </c>
      <c r="AR187" s="416">
        <f>IF(AR$2&lt;=Kapitālieguldījumi!$D$47-1,'IIA Finanšu analīze'!$D187/Kapitālieguldījumi!$D$47,0)</f>
        <v>0</v>
      </c>
      <c r="AS187" s="416">
        <f>IF(AS$2&lt;=Kapitālieguldījumi!$D$47-1,'IIA Finanšu analīze'!$D187/Kapitālieguldījumi!$D$47,0)</f>
        <v>0</v>
      </c>
      <c r="AT187" s="416">
        <f>IF(AT$2&lt;=Kapitālieguldījumi!$D$47-1,'IIA Finanšu analīze'!$D187/Kapitālieguldījumi!$D$47,0)</f>
        <v>0</v>
      </c>
      <c r="AU187" s="416">
        <f>IF(AU$2&lt;=Kapitālieguldījumi!$D$47-1,'IIA Finanšu analīze'!$D187/Kapitālieguldījumi!$D$47,0)</f>
        <v>0</v>
      </c>
      <c r="AV187" s="416">
        <f>IF(AV$2&lt;=Kapitālieguldījumi!$D$47-1,'IIA Finanšu analīze'!$D187/Kapitālieguldījumi!$D$47,0)</f>
        <v>0</v>
      </c>
      <c r="AW187" s="416">
        <f>IF(AW$2&lt;=Kapitālieguldījumi!$D$47-1,'IIA Finanšu analīze'!$D187/Kapitālieguldījumi!$D$47,0)</f>
        <v>0</v>
      </c>
      <c r="AX187" s="416">
        <f>IF(AX$2&lt;=Kapitālieguldījumi!$D$47-1,'IIA Finanšu analīze'!$D187/Kapitālieguldījumi!$D$47,0)</f>
        <v>0</v>
      </c>
      <c r="AY187" s="416">
        <f>IF(AY$2&lt;=Kapitālieguldījumi!$D$47-1,'IIA Finanšu analīze'!$D187/Kapitālieguldījumi!$D$47,0)</f>
        <v>0</v>
      </c>
      <c r="AZ187" s="416">
        <f>IF(AZ$2&lt;=Kapitālieguldījumi!$D$47-1,'IIA Finanšu analīze'!$D187/Kapitālieguldījumi!$D$47,0)</f>
        <v>0</v>
      </c>
      <c r="BA187" s="416">
        <f>IF(BA$2&lt;=Kapitālieguldījumi!$D$47-1,'IIA Finanšu analīze'!$D187/Kapitālieguldījumi!$D$47,0)</f>
        <v>0</v>
      </c>
      <c r="BB187" s="416">
        <f>IF(BB$2&lt;=Kapitālieguldījumi!$D$47-1,'IIA Finanšu analīze'!$D187/Kapitālieguldījumi!$D$47,0)</f>
        <v>0</v>
      </c>
      <c r="BC187" s="416">
        <f>IF(BC$2&lt;=Kapitālieguldījumi!$D$47-1,'IIA Finanšu analīze'!$D187/Kapitālieguldījumi!$D$47,0)</f>
        <v>0</v>
      </c>
      <c r="BD187" s="416">
        <f>IF(BD$2&lt;=Kapitālieguldījumi!$D$47-1,'IIA Finanšu analīze'!$D187/Kapitālieguldījumi!$D$47,0)</f>
        <v>0</v>
      </c>
      <c r="BE187" s="416">
        <f>IF(BE$2&lt;=Kapitālieguldījumi!$D$47-1,'IIA Finanšu analīze'!$D187/Kapitālieguldījumi!$D$47,0)</f>
        <v>0</v>
      </c>
      <c r="BF187" s="416">
        <f>IF(BF$2&lt;=Kapitālieguldījumi!$D$47-1,'IIA Finanšu analīze'!$D187/Kapitālieguldījumi!$D$47,0)</f>
        <v>0</v>
      </c>
      <c r="BG187" s="416">
        <f>IF(BG$2&lt;=Kapitālieguldījumi!$D$47-1,'IIA Finanšu analīze'!$D187/Kapitālieguldījumi!$D$47,0)</f>
        <v>0</v>
      </c>
      <c r="BH187" s="416">
        <f>IF(BH$2&lt;=Kapitālieguldījumi!$D$47-1,'IIA Finanšu analīze'!$D187/Kapitālieguldījumi!$D$47,0)</f>
        <v>0</v>
      </c>
      <c r="BI187" s="416">
        <f>IF(BI$2&lt;=Kapitālieguldījumi!$D$47-1,'IIA Finanšu analīze'!$D187/Kapitālieguldījumi!$D$47,0)</f>
        <v>0</v>
      </c>
      <c r="BJ187" s="416">
        <f>IF(BJ$2&lt;=Kapitālieguldījumi!$D$47-1,'IIA Finanšu analīze'!$D187/Kapitālieguldījumi!$D$47,0)</f>
        <v>0</v>
      </c>
      <c r="BK187" s="416">
        <f>IF(BK$2&lt;=Kapitālieguldījumi!$D$47-1,'IIA Finanšu analīze'!$D187/Kapitālieguldījumi!$D$47,0)</f>
        <v>0</v>
      </c>
      <c r="BL187" s="416">
        <f>IF(BL$2&lt;=Kapitālieguldījumi!$D$47-1,'IIA Finanšu analīze'!$D187/Kapitālieguldījumi!$D$47,0)</f>
        <v>0</v>
      </c>
      <c r="BM187" s="416">
        <f>IF(BM$2&lt;=Kapitālieguldījumi!$D$47-1,'IIA Finanšu analīze'!$D187/Kapitālieguldījumi!$D$47,0)</f>
        <v>0</v>
      </c>
      <c r="BN187" s="416">
        <f>IF(BN$2&lt;=Kapitālieguldījumi!$D$47-1,'IIA Finanšu analīze'!$D187/Kapitālieguldījumi!$D$47,0)</f>
        <v>0</v>
      </c>
      <c r="BO187" s="416">
        <f>IF(BO$2&lt;=Kapitālieguldījumi!$D$47-1,'IIA Finanšu analīze'!$D187/Kapitālieguldījumi!$D$47,0)</f>
        <v>0</v>
      </c>
      <c r="BP187" s="416">
        <f>IF(BP$2&lt;=Kapitālieguldījumi!$D$47-1,'IIA Finanšu analīze'!$D187/Kapitālieguldījumi!$D$47,0)</f>
        <v>0</v>
      </c>
      <c r="BQ187" s="416">
        <f>IF(BQ$2&lt;=Kapitālieguldījumi!$D$47-1,'IIA Finanšu analīze'!$D187/Kapitālieguldījumi!$D$47,0)</f>
        <v>0</v>
      </c>
      <c r="BR187" s="416">
        <f>IF(BR$2&lt;=Kapitālieguldījumi!$D$47-1,'IIA Finanšu analīze'!$D187/Kapitālieguldījumi!$D$47,0)</f>
        <v>0</v>
      </c>
      <c r="BS187" s="416">
        <f>IF(BS$2&lt;=Kapitālieguldījumi!$D$47-1,'IIA Finanšu analīze'!$D187/Kapitālieguldījumi!$D$47,0)</f>
        <v>0</v>
      </c>
      <c r="BT187" s="416">
        <f>IF(BT$2&lt;=Kapitālieguldījumi!$D$47-1,'IIA Finanšu analīze'!$D187/Kapitālieguldījumi!$D$47,0)</f>
        <v>0</v>
      </c>
      <c r="BU187" s="416">
        <f>IF(BU$2&lt;=Kapitālieguldījumi!$D$47-1,'IIA Finanšu analīze'!$D187/Kapitālieguldījumi!$D$47,0)</f>
        <v>0</v>
      </c>
      <c r="BV187" s="416">
        <f>IF(BV$2&lt;=Kapitālieguldījumi!$D$47-1,'IIA Finanšu analīze'!$D187/Kapitālieguldījumi!$D$47,0)</f>
        <v>0</v>
      </c>
      <c r="BW187" s="416">
        <f>IF(BW$2&lt;=Kapitālieguldījumi!$D$47-1,'IIA Finanšu analīze'!$D187/Kapitālieguldījumi!$D$47,0)</f>
        <v>0</v>
      </c>
      <c r="BX187" s="416">
        <f>IF(BX$2&lt;=Kapitālieguldījumi!$D$47-1,'IIA Finanšu analīze'!$D187/Kapitālieguldījumi!$D$47,0)</f>
        <v>0</v>
      </c>
      <c r="BY187" s="416">
        <f>IF(BY$2&lt;=Kapitālieguldījumi!$D$47-1,'IIA Finanšu analīze'!$D187/Kapitālieguldījumi!$D$47,0)</f>
        <v>0</v>
      </c>
      <c r="BZ187" s="416">
        <f>IF(BZ$2&lt;=Kapitālieguldījumi!$D$47-1,'IIA Finanšu analīze'!$D187/Kapitālieguldījumi!$D$47,0)</f>
        <v>0</v>
      </c>
      <c r="CA187" s="416">
        <f>IF(CA$2&lt;=Kapitālieguldījumi!$D$47-1,'IIA Finanšu analīze'!$D187/Kapitālieguldījumi!$D$47,0)</f>
        <v>0</v>
      </c>
      <c r="CB187" s="416">
        <f>IF(CB$2&lt;=Kapitālieguldījumi!$D$47-1,'IIA Finanšu analīze'!$D187/Kapitālieguldījumi!$D$47,0)</f>
        <v>0</v>
      </c>
      <c r="CC187" s="416">
        <f>IF(CC$2&lt;=Kapitālieguldījumi!$D$47-1,'IIA Finanšu analīze'!$D187/Kapitālieguldījumi!$D$47,0)</f>
        <v>0</v>
      </c>
      <c r="CD187" s="416">
        <f>IF(CD$2&lt;=Kapitālieguldījumi!$D$47-1,'IIA Finanšu analīze'!$D187/Kapitālieguldījumi!$D$47,0)</f>
        <v>0</v>
      </c>
      <c r="CE187" s="416">
        <f>IF(CE$2&lt;=Kapitālieguldījumi!$D$47-1,'IIA Finanšu analīze'!$D187/Kapitālieguldījumi!$D$47,0)</f>
        <v>0</v>
      </c>
      <c r="CF187" s="416">
        <f>IF(CF$2&lt;=Kapitālieguldījumi!$D$47-1,'IIA Finanšu analīze'!$D187/Kapitālieguldījumi!$D$47,0)</f>
        <v>0</v>
      </c>
      <c r="CG187" s="416">
        <f>IF(CG$2&lt;=Kapitālieguldījumi!$D$47-1,'IIA Finanšu analīze'!$D187/Kapitālieguldījumi!$D$47,0)</f>
        <v>0</v>
      </c>
      <c r="CH187" s="416">
        <f>IF(CH$2&lt;=Kapitālieguldījumi!$D$47-1,'IIA Finanšu analīze'!$D187/Kapitālieguldījumi!$D$47,0)</f>
        <v>0</v>
      </c>
      <c r="CI187" s="416">
        <f>IF(CI$2&lt;=Kapitālieguldījumi!$D$47-1,'IIA Finanšu analīze'!$D187/Kapitālieguldījumi!$D$47,0)</f>
        <v>0</v>
      </c>
      <c r="CJ187" s="416">
        <f>IF(CJ$2&lt;=Kapitālieguldījumi!$D$47-1,'IIA Finanšu analīze'!$D187/Kapitālieguldījumi!$D$47,0)</f>
        <v>0</v>
      </c>
      <c r="CK187" s="416">
        <f>IF(CK$2&lt;=Kapitālieguldījumi!$D$47-1,'IIA Finanšu analīze'!$D187/Kapitālieguldījumi!$D$47,0)</f>
        <v>0</v>
      </c>
      <c r="CL187" s="416">
        <f>IF(CL$2&lt;=Kapitālieguldījumi!$D$47-1,'IIA Finanšu analīze'!$D187/Kapitālieguldījumi!$D$47,0)</f>
        <v>0</v>
      </c>
      <c r="CM187" s="416">
        <f>IF(CM$2&lt;=Kapitālieguldījumi!$D$47-1,'IIA Finanšu analīze'!$D187/Kapitālieguldījumi!$D$47,0)</f>
        <v>0</v>
      </c>
      <c r="CN187" s="416">
        <f>IF(CN$2&lt;=Kapitālieguldījumi!$D$47-1,'IIA Finanšu analīze'!$D187/Kapitālieguldījumi!$D$47,0)</f>
        <v>0</v>
      </c>
      <c r="CO187" s="416">
        <f>IF(CO$2&lt;=Kapitālieguldījumi!$D$47-1,'IIA Finanšu analīze'!$D187/Kapitālieguldījumi!$D$47,0)</f>
        <v>0</v>
      </c>
      <c r="CP187" s="416">
        <f>IF(CP$2&lt;=Kapitālieguldījumi!$D$47-1,'IIA Finanšu analīze'!$D187/Kapitālieguldījumi!$D$47,0)</f>
        <v>0</v>
      </c>
      <c r="CQ187" s="416">
        <f>IF(CQ$2&lt;=Kapitālieguldījumi!$D$47-1,'IIA Finanšu analīze'!$D187/Kapitālieguldījumi!$D$47,0)</f>
        <v>0</v>
      </c>
      <c r="CR187" s="416">
        <f>IF(CR$2&lt;=Kapitālieguldījumi!$D$47-1,'IIA Finanšu analīze'!$D187/Kapitālieguldījumi!$D$47,0)</f>
        <v>0</v>
      </c>
      <c r="CS187" s="416">
        <f>IF(CS$2&lt;=Kapitālieguldījumi!$D$47-1,'IIA Finanšu analīze'!$D187/Kapitālieguldījumi!$D$47,0)</f>
        <v>0</v>
      </c>
      <c r="CT187" s="416">
        <f>IF(CT$2&lt;=Kapitālieguldījumi!$D$47-1,'IIA Finanšu analīze'!$D187/Kapitālieguldījumi!$D$47,0)</f>
        <v>0</v>
      </c>
      <c r="CU187" s="416">
        <f>IF(CU$2&lt;=Kapitālieguldījumi!$D$47-1,'IIA Finanšu analīze'!$D187/Kapitālieguldījumi!$D$47,0)</f>
        <v>0</v>
      </c>
      <c r="CV187" s="416">
        <f>IF(CV$2&lt;=Kapitālieguldījumi!$D$47-1,'IIA Finanšu analīze'!$D187/Kapitālieguldījumi!$D$47,0)</f>
        <v>0</v>
      </c>
      <c r="CW187" s="416">
        <f>IF(CW$2&lt;=Kapitālieguldījumi!$D$47-1,'IIA Finanšu analīze'!$D187/Kapitālieguldījumi!$D$47,0)</f>
        <v>0</v>
      </c>
      <c r="CX187" s="416">
        <f>IF(CX$2&lt;=Kapitālieguldījumi!$D$47-1,'IIA Finanšu analīze'!$D187/Kapitālieguldījumi!$D$47,0)</f>
        <v>0</v>
      </c>
      <c r="CY187" s="416">
        <f>IF(CY$2&lt;=Kapitālieguldījumi!$D$47-1,'IIA Finanšu analīze'!$D187/Kapitālieguldījumi!$D$47,0)</f>
        <v>0</v>
      </c>
      <c r="CZ187" s="416">
        <f>IF(CZ$2&lt;=Kapitālieguldījumi!$D$47-1,'IIA Finanšu analīze'!$D187/Kapitālieguldījumi!$D$47,0)</f>
        <v>0</v>
      </c>
      <c r="DA187" s="416">
        <f>IF(DA$2&lt;=Kapitālieguldījumi!$D$47-1,'IIA Finanšu analīze'!$D187/Kapitālieguldījumi!$D$47,0)</f>
        <v>0</v>
      </c>
      <c r="DB187" s="416">
        <f>IF(DB$2&lt;=Kapitālieguldījumi!$D$47-1,'IIA Finanšu analīze'!$D187/Kapitālieguldījumi!$D$47,0)</f>
        <v>0</v>
      </c>
      <c r="DC187" s="416">
        <f>IF(DC$2&lt;=Kapitālieguldījumi!$D$47-1,'IIA Finanšu analīze'!$D187/Kapitālieguldījumi!$D$47,0)</f>
        <v>0</v>
      </c>
      <c r="DD187" s="416">
        <f>IF(DD$2&lt;=Kapitālieguldījumi!$D$47-1,'IIA Finanšu analīze'!$D187/Kapitālieguldījumi!$D$47,0)</f>
        <v>0</v>
      </c>
      <c r="DE187" s="416">
        <f>IF(DE$2&lt;=Kapitālieguldījumi!$D$47-1,'IIA Finanšu analīze'!$D187/Kapitālieguldījumi!$D$47,0)</f>
        <v>0</v>
      </c>
      <c r="DF187" s="416">
        <f>IF(DF$2&lt;=Kapitālieguldījumi!$D$47-1,'IIA Finanšu analīze'!$D187/Kapitālieguldījumi!$D$47,0)</f>
        <v>0</v>
      </c>
      <c r="DG187" s="416">
        <f>IF(DG$2&lt;=Kapitālieguldījumi!$D$47-1,'IIA Finanšu analīze'!$D187/Kapitālieguldījumi!$D$47,0)</f>
        <v>0</v>
      </c>
      <c r="DH187" s="416">
        <f>IF(DH$2&lt;=Kapitālieguldījumi!$D$47-1,'IIA Finanšu analīze'!$D187/Kapitālieguldījumi!$D$47,0)</f>
        <v>0</v>
      </c>
      <c r="DI187" s="416">
        <f>IF(DI$2&lt;=Kapitālieguldījumi!$D$47-1,'IIA Finanšu analīze'!$D187/Kapitālieguldījumi!$D$47,0)</f>
        <v>0</v>
      </c>
      <c r="DJ187" s="416">
        <f>IF(DJ$2&lt;=Kapitālieguldījumi!$D$47-1,'IIA Finanšu analīze'!$D187/Kapitālieguldījumi!$D$47,0)</f>
        <v>0</v>
      </c>
      <c r="DK187" s="416">
        <f>IF(DK$2&lt;=Kapitālieguldījumi!$D$47-1,'IIA Finanšu analīze'!$D187/Kapitālieguldījumi!$D$47,0)</f>
        <v>0</v>
      </c>
      <c r="DL187" s="416">
        <f>IF(DL$2&lt;=Kapitālieguldījumi!$D$47-1,'IIA Finanšu analīze'!$D187/Kapitālieguldījumi!$D$47,0)</f>
        <v>0</v>
      </c>
      <c r="DM187" s="416">
        <f>IF(DM$2&lt;=Kapitālieguldījumi!$D$47-1,'IIA Finanšu analīze'!$D187/Kapitālieguldījumi!$D$47,0)</f>
        <v>0</v>
      </c>
      <c r="DN187" s="416">
        <f>IF(DN$2&lt;=Kapitālieguldījumi!$D$47-1,'IIA Finanšu analīze'!$D187/Kapitālieguldījumi!$D$47,0)</f>
        <v>0</v>
      </c>
      <c r="DO187" s="416">
        <f>IF(DO$2&lt;=Kapitālieguldījumi!$D$47-1,'IIA Finanšu analīze'!$D187/Kapitālieguldījumi!$D$47,0)</f>
        <v>0</v>
      </c>
      <c r="DP187" s="416">
        <f>IF(DP$2&lt;=Kapitālieguldījumi!$D$47-1,'IIA Finanšu analīze'!$D187/Kapitālieguldījumi!$D$47,0)</f>
        <v>0</v>
      </c>
      <c r="DQ187" s="416">
        <f>IF(DQ$2&lt;=Kapitālieguldījumi!$D$47-1,'IIA Finanšu analīze'!$D187/Kapitālieguldījumi!$D$47,0)</f>
        <v>0</v>
      </c>
      <c r="DR187" s="416">
        <f>IF(DR$2&lt;=Kapitālieguldījumi!$D$47-1,'IIA Finanšu analīze'!$D187/Kapitālieguldījumi!$D$47,0)</f>
        <v>0</v>
      </c>
      <c r="DS187" s="416">
        <f>IF(DS$2&lt;=Kapitālieguldījumi!$D$47-1,'IIA Finanšu analīze'!$D187/Kapitālieguldījumi!$D$47,0)</f>
        <v>0</v>
      </c>
      <c r="DT187" s="416">
        <f>IF(DT$2&lt;=Kapitālieguldījumi!$D$47-1,'IIA Finanšu analīze'!$D187/Kapitālieguldījumi!$D$47,0)</f>
        <v>0</v>
      </c>
      <c r="DU187" s="416">
        <f>IF(DU$2&lt;=Kapitālieguldījumi!$D$47-1,'IIA Finanšu analīze'!$D187/Kapitālieguldījumi!$D$47,0)</f>
        <v>0</v>
      </c>
    </row>
    <row r="188" spans="1:125" ht="11.25" customHeight="1">
      <c r="A188" s="389" t="str">
        <f>Kapitālieguldījumi!A30</f>
        <v>Kapitālieguldījumi Nr13</v>
      </c>
      <c r="B188" s="389" t="s">
        <v>638</v>
      </c>
      <c r="C188" s="416">
        <f t="shared" si="188"/>
        <v>0</v>
      </c>
      <c r="D188" s="416">
        <f>Kapitālieguldījumi!D30*(Kapitālieguldījumi!$D$49+Kapitālieguldījumi!$D$39)/Kapitālieguldījumi!$D$39</f>
        <v>0</v>
      </c>
      <c r="E188" s="416">
        <f>IF(E$2&lt;=Kapitālieguldījumi!$D$47-1,'IIA Finanšu analīze'!$D188/Kapitālieguldījumi!$D$47,0)</f>
        <v>0</v>
      </c>
      <c r="F188" s="416">
        <f>IF(F$2&lt;=Kapitālieguldījumi!$D$47-1,'IIA Finanšu analīze'!$D188/Kapitālieguldījumi!$D$47,0)</f>
        <v>0</v>
      </c>
      <c r="G188" s="416">
        <f>IF(G$2&lt;=Kapitālieguldījumi!$D$47-1,'IIA Finanšu analīze'!$D188/Kapitālieguldījumi!$D$47,0)</f>
        <v>0</v>
      </c>
      <c r="H188" s="416">
        <f>IF(H$2&lt;=Kapitālieguldījumi!$D$47-1,'IIA Finanšu analīze'!$D188/Kapitālieguldījumi!$D$47,0)</f>
        <v>0</v>
      </c>
      <c r="I188" s="416">
        <f>IF(I$2&lt;=Kapitālieguldījumi!$D$47-1,'IIA Finanšu analīze'!$D188/Kapitālieguldījumi!$D$47,0)</f>
        <v>0</v>
      </c>
      <c r="J188" s="416">
        <f>IF(J$2&lt;=Kapitālieguldījumi!$D$47-1,'IIA Finanšu analīze'!$D188/Kapitālieguldījumi!$D$47,0)</f>
        <v>0</v>
      </c>
      <c r="K188" s="416">
        <f>IF(K$2&lt;=Kapitālieguldījumi!$D$47-1,'IIA Finanšu analīze'!$D188/Kapitālieguldījumi!$D$47,0)</f>
        <v>0</v>
      </c>
      <c r="L188" s="416">
        <f>IF(L$2&lt;=Kapitālieguldījumi!$D$47-1,'IIA Finanšu analīze'!$D188/Kapitālieguldījumi!$D$47,0)</f>
        <v>0</v>
      </c>
      <c r="M188" s="416">
        <f>IF(M$2&lt;=Kapitālieguldījumi!$D$47-1,'IIA Finanšu analīze'!$D188/Kapitālieguldījumi!$D$47,0)</f>
        <v>0</v>
      </c>
      <c r="N188" s="416">
        <f>IF(N$2&lt;=Kapitālieguldījumi!$D$47-1,'IIA Finanšu analīze'!$D188/Kapitālieguldījumi!$D$47,0)</f>
        <v>0</v>
      </c>
      <c r="O188" s="416">
        <f>IF(O$2&lt;=Kapitālieguldījumi!$D$47-1,'IIA Finanšu analīze'!$D188/Kapitālieguldījumi!$D$47,0)</f>
        <v>0</v>
      </c>
      <c r="P188" s="416">
        <f>IF(P$2&lt;=Kapitālieguldījumi!$D$47-1,'IIA Finanšu analīze'!$D188/Kapitālieguldījumi!$D$47,0)</f>
        <v>0</v>
      </c>
      <c r="Q188" s="416">
        <f>IF(Q$2&lt;=Kapitālieguldījumi!$D$47-1,'IIA Finanšu analīze'!$D188/Kapitālieguldījumi!$D$47,0)</f>
        <v>0</v>
      </c>
      <c r="R188" s="416">
        <f>IF(R$2&lt;=Kapitālieguldījumi!$D$47-1,'IIA Finanšu analīze'!$D188/Kapitālieguldījumi!$D$47,0)</f>
        <v>0</v>
      </c>
      <c r="S188" s="416">
        <f>IF(S$2&lt;=Kapitālieguldījumi!$D$47-1,'IIA Finanšu analīze'!$D188/Kapitālieguldījumi!$D$47,0)</f>
        <v>0</v>
      </c>
      <c r="T188" s="416">
        <f>IF(T$2&lt;=Kapitālieguldījumi!$D$47-1,'IIA Finanšu analīze'!$D188/Kapitālieguldījumi!$D$47,0)</f>
        <v>0</v>
      </c>
      <c r="U188" s="416">
        <f>IF(U$2&lt;=Kapitālieguldījumi!$D$47-1,'IIA Finanšu analīze'!$D188/Kapitālieguldījumi!$D$47,0)</f>
        <v>0</v>
      </c>
      <c r="V188" s="416">
        <f>IF(V$2&lt;=Kapitālieguldījumi!$D$47-1,'IIA Finanšu analīze'!$D188/Kapitālieguldījumi!$D$47,0)</f>
        <v>0</v>
      </c>
      <c r="W188" s="416">
        <f>IF(W$2&lt;=Kapitālieguldījumi!$D$47-1,'IIA Finanšu analīze'!$D188/Kapitālieguldījumi!$D$47,0)</f>
        <v>0</v>
      </c>
      <c r="X188" s="416">
        <f>IF(X$2&lt;=Kapitālieguldījumi!$D$47-1,'IIA Finanšu analīze'!$D188/Kapitālieguldījumi!$D$47,0)</f>
        <v>0</v>
      </c>
      <c r="Y188" s="416">
        <f>IF(Y$2&lt;=Kapitālieguldījumi!$D$47-1,'IIA Finanšu analīze'!$D188/Kapitālieguldījumi!$D$47,0)</f>
        <v>0</v>
      </c>
      <c r="Z188" s="416">
        <f>IF(Z$2&lt;=Kapitālieguldījumi!$D$47-1,'IIA Finanšu analīze'!$D188/Kapitālieguldījumi!$D$47,0)</f>
        <v>0</v>
      </c>
      <c r="AA188" s="416">
        <f>IF(AA$2&lt;=Kapitālieguldījumi!$D$47-1,'IIA Finanšu analīze'!$D188/Kapitālieguldījumi!$D$47,0)</f>
        <v>0</v>
      </c>
      <c r="AB188" s="416">
        <f>IF(AB$2&lt;=Kapitālieguldījumi!$D$47-1,'IIA Finanšu analīze'!$D188/Kapitālieguldījumi!$D$47,0)</f>
        <v>0</v>
      </c>
      <c r="AC188" s="416">
        <f>IF(AC$2&lt;=Kapitālieguldījumi!$D$47-1,'IIA Finanšu analīze'!$D188/Kapitālieguldījumi!$D$47,0)</f>
        <v>0</v>
      </c>
      <c r="AD188" s="416">
        <f>IF(AD$2&lt;=Kapitālieguldījumi!$D$47-1,'IIA Finanšu analīze'!$D188/Kapitālieguldījumi!$D$47,0)</f>
        <v>0</v>
      </c>
      <c r="AE188" s="416">
        <f>IF(AE$2&lt;=Kapitālieguldījumi!$D$47-1,'IIA Finanšu analīze'!$D188/Kapitālieguldījumi!$D$47,0)</f>
        <v>0</v>
      </c>
      <c r="AF188" s="416">
        <f>IF(AF$2&lt;=Kapitālieguldījumi!$D$47-1,'IIA Finanšu analīze'!$D188/Kapitālieguldījumi!$D$47,0)</f>
        <v>0</v>
      </c>
      <c r="AG188" s="416">
        <f>IF(AG$2&lt;=Kapitālieguldījumi!$D$47-1,'IIA Finanšu analīze'!$D188/Kapitālieguldījumi!$D$47,0)</f>
        <v>0</v>
      </c>
      <c r="AH188" s="416">
        <f>IF(AH$2&lt;=Kapitālieguldījumi!$D$47-1,'IIA Finanšu analīze'!$D188/Kapitālieguldījumi!$D$47,0)</f>
        <v>0</v>
      </c>
      <c r="AI188" s="416">
        <f>IF(AI$2&lt;=Kapitālieguldījumi!$D$47-1,'IIA Finanšu analīze'!$D188/Kapitālieguldījumi!$D$47,0)</f>
        <v>0</v>
      </c>
      <c r="AJ188" s="416">
        <f>IF(AJ$2&lt;=Kapitālieguldījumi!$D$47-1,'IIA Finanšu analīze'!$D188/Kapitālieguldījumi!$D$47,0)</f>
        <v>0</v>
      </c>
      <c r="AK188" s="416">
        <f>IF(AK$2&lt;=Kapitālieguldījumi!$D$47-1,'IIA Finanšu analīze'!$D188/Kapitālieguldījumi!$D$47,0)</f>
        <v>0</v>
      </c>
      <c r="AL188" s="416">
        <f>IF(AL$2&lt;=Kapitālieguldījumi!$D$47-1,'IIA Finanšu analīze'!$D188/Kapitālieguldījumi!$D$47,0)</f>
        <v>0</v>
      </c>
      <c r="AM188" s="416">
        <f>IF(AM$2&lt;=Kapitālieguldījumi!$D$47-1,'IIA Finanšu analīze'!$D188/Kapitālieguldījumi!$D$47,0)</f>
        <v>0</v>
      </c>
      <c r="AN188" s="416">
        <f>IF(AN$2&lt;=Kapitālieguldījumi!$D$47-1,'IIA Finanšu analīze'!$D188/Kapitālieguldījumi!$D$47,0)</f>
        <v>0</v>
      </c>
      <c r="AO188" s="416">
        <f>IF(AO$2&lt;=Kapitālieguldījumi!$D$47-1,'IIA Finanšu analīze'!$D188/Kapitālieguldījumi!$D$47,0)</f>
        <v>0</v>
      </c>
      <c r="AP188" s="416">
        <f>IF(AP$2&lt;=Kapitālieguldījumi!$D$47-1,'IIA Finanšu analīze'!$D188/Kapitālieguldījumi!$D$47,0)</f>
        <v>0</v>
      </c>
      <c r="AQ188" s="416">
        <f>IF(AQ$2&lt;=Kapitālieguldījumi!$D$47-1,'IIA Finanšu analīze'!$D188/Kapitālieguldījumi!$D$47,0)</f>
        <v>0</v>
      </c>
      <c r="AR188" s="416">
        <f>IF(AR$2&lt;=Kapitālieguldījumi!$D$47-1,'IIA Finanšu analīze'!$D188/Kapitālieguldījumi!$D$47,0)</f>
        <v>0</v>
      </c>
      <c r="AS188" s="416">
        <f>IF(AS$2&lt;=Kapitālieguldījumi!$D$47-1,'IIA Finanšu analīze'!$D188/Kapitālieguldījumi!$D$47,0)</f>
        <v>0</v>
      </c>
      <c r="AT188" s="416">
        <f>IF(AT$2&lt;=Kapitālieguldījumi!$D$47-1,'IIA Finanšu analīze'!$D188/Kapitālieguldījumi!$D$47,0)</f>
        <v>0</v>
      </c>
      <c r="AU188" s="416">
        <f>IF(AU$2&lt;=Kapitālieguldījumi!$D$47-1,'IIA Finanšu analīze'!$D188/Kapitālieguldījumi!$D$47,0)</f>
        <v>0</v>
      </c>
      <c r="AV188" s="416">
        <f>IF(AV$2&lt;=Kapitālieguldījumi!$D$47-1,'IIA Finanšu analīze'!$D188/Kapitālieguldījumi!$D$47,0)</f>
        <v>0</v>
      </c>
      <c r="AW188" s="416">
        <f>IF(AW$2&lt;=Kapitālieguldījumi!$D$47-1,'IIA Finanšu analīze'!$D188/Kapitālieguldījumi!$D$47,0)</f>
        <v>0</v>
      </c>
      <c r="AX188" s="416">
        <f>IF(AX$2&lt;=Kapitālieguldījumi!$D$47-1,'IIA Finanšu analīze'!$D188/Kapitālieguldījumi!$D$47,0)</f>
        <v>0</v>
      </c>
      <c r="AY188" s="416">
        <f>IF(AY$2&lt;=Kapitālieguldījumi!$D$47-1,'IIA Finanšu analīze'!$D188/Kapitālieguldījumi!$D$47,0)</f>
        <v>0</v>
      </c>
      <c r="AZ188" s="416">
        <f>IF(AZ$2&lt;=Kapitālieguldījumi!$D$47-1,'IIA Finanšu analīze'!$D188/Kapitālieguldījumi!$D$47,0)</f>
        <v>0</v>
      </c>
      <c r="BA188" s="416">
        <f>IF(BA$2&lt;=Kapitālieguldījumi!$D$47-1,'IIA Finanšu analīze'!$D188/Kapitālieguldījumi!$D$47,0)</f>
        <v>0</v>
      </c>
      <c r="BB188" s="416">
        <f>IF(BB$2&lt;=Kapitālieguldījumi!$D$47-1,'IIA Finanšu analīze'!$D188/Kapitālieguldījumi!$D$47,0)</f>
        <v>0</v>
      </c>
      <c r="BC188" s="416">
        <f>IF(BC$2&lt;=Kapitālieguldījumi!$D$47-1,'IIA Finanšu analīze'!$D188/Kapitālieguldījumi!$D$47,0)</f>
        <v>0</v>
      </c>
      <c r="BD188" s="416">
        <f>IF(BD$2&lt;=Kapitālieguldījumi!$D$47-1,'IIA Finanšu analīze'!$D188/Kapitālieguldījumi!$D$47,0)</f>
        <v>0</v>
      </c>
      <c r="BE188" s="416">
        <f>IF(BE$2&lt;=Kapitālieguldījumi!$D$47-1,'IIA Finanšu analīze'!$D188/Kapitālieguldījumi!$D$47,0)</f>
        <v>0</v>
      </c>
      <c r="BF188" s="416">
        <f>IF(BF$2&lt;=Kapitālieguldījumi!$D$47-1,'IIA Finanšu analīze'!$D188/Kapitālieguldījumi!$D$47,0)</f>
        <v>0</v>
      </c>
      <c r="BG188" s="416">
        <f>IF(BG$2&lt;=Kapitālieguldījumi!$D$47-1,'IIA Finanšu analīze'!$D188/Kapitālieguldījumi!$D$47,0)</f>
        <v>0</v>
      </c>
      <c r="BH188" s="416">
        <f>IF(BH$2&lt;=Kapitālieguldījumi!$D$47-1,'IIA Finanšu analīze'!$D188/Kapitālieguldījumi!$D$47,0)</f>
        <v>0</v>
      </c>
      <c r="BI188" s="416">
        <f>IF(BI$2&lt;=Kapitālieguldījumi!$D$47-1,'IIA Finanšu analīze'!$D188/Kapitālieguldījumi!$D$47,0)</f>
        <v>0</v>
      </c>
      <c r="BJ188" s="416">
        <f>IF(BJ$2&lt;=Kapitālieguldījumi!$D$47-1,'IIA Finanšu analīze'!$D188/Kapitālieguldījumi!$D$47,0)</f>
        <v>0</v>
      </c>
      <c r="BK188" s="416">
        <f>IF(BK$2&lt;=Kapitālieguldījumi!$D$47-1,'IIA Finanšu analīze'!$D188/Kapitālieguldījumi!$D$47,0)</f>
        <v>0</v>
      </c>
      <c r="BL188" s="416">
        <f>IF(BL$2&lt;=Kapitālieguldījumi!$D$47-1,'IIA Finanšu analīze'!$D188/Kapitālieguldījumi!$D$47,0)</f>
        <v>0</v>
      </c>
      <c r="BM188" s="416">
        <f>IF(BM$2&lt;=Kapitālieguldījumi!$D$47-1,'IIA Finanšu analīze'!$D188/Kapitālieguldījumi!$D$47,0)</f>
        <v>0</v>
      </c>
      <c r="BN188" s="416">
        <f>IF(BN$2&lt;=Kapitālieguldījumi!$D$47-1,'IIA Finanšu analīze'!$D188/Kapitālieguldījumi!$D$47,0)</f>
        <v>0</v>
      </c>
      <c r="BO188" s="416">
        <f>IF(BO$2&lt;=Kapitālieguldījumi!$D$47-1,'IIA Finanšu analīze'!$D188/Kapitālieguldījumi!$D$47,0)</f>
        <v>0</v>
      </c>
      <c r="BP188" s="416">
        <f>IF(BP$2&lt;=Kapitālieguldījumi!$D$47-1,'IIA Finanšu analīze'!$D188/Kapitālieguldījumi!$D$47,0)</f>
        <v>0</v>
      </c>
      <c r="BQ188" s="416">
        <f>IF(BQ$2&lt;=Kapitālieguldījumi!$D$47-1,'IIA Finanšu analīze'!$D188/Kapitālieguldījumi!$D$47,0)</f>
        <v>0</v>
      </c>
      <c r="BR188" s="416">
        <f>IF(BR$2&lt;=Kapitālieguldījumi!$D$47-1,'IIA Finanšu analīze'!$D188/Kapitālieguldījumi!$D$47,0)</f>
        <v>0</v>
      </c>
      <c r="BS188" s="416">
        <f>IF(BS$2&lt;=Kapitālieguldījumi!$D$47-1,'IIA Finanšu analīze'!$D188/Kapitālieguldījumi!$D$47,0)</f>
        <v>0</v>
      </c>
      <c r="BT188" s="416">
        <f>IF(BT$2&lt;=Kapitālieguldījumi!$D$47-1,'IIA Finanšu analīze'!$D188/Kapitālieguldījumi!$D$47,0)</f>
        <v>0</v>
      </c>
      <c r="BU188" s="416">
        <f>IF(BU$2&lt;=Kapitālieguldījumi!$D$47-1,'IIA Finanšu analīze'!$D188/Kapitālieguldījumi!$D$47,0)</f>
        <v>0</v>
      </c>
      <c r="BV188" s="416">
        <f>IF(BV$2&lt;=Kapitālieguldījumi!$D$47-1,'IIA Finanšu analīze'!$D188/Kapitālieguldījumi!$D$47,0)</f>
        <v>0</v>
      </c>
      <c r="BW188" s="416">
        <f>IF(BW$2&lt;=Kapitālieguldījumi!$D$47-1,'IIA Finanšu analīze'!$D188/Kapitālieguldījumi!$D$47,0)</f>
        <v>0</v>
      </c>
      <c r="BX188" s="416">
        <f>IF(BX$2&lt;=Kapitālieguldījumi!$D$47-1,'IIA Finanšu analīze'!$D188/Kapitālieguldījumi!$D$47,0)</f>
        <v>0</v>
      </c>
      <c r="BY188" s="416">
        <f>IF(BY$2&lt;=Kapitālieguldījumi!$D$47-1,'IIA Finanšu analīze'!$D188/Kapitālieguldījumi!$D$47,0)</f>
        <v>0</v>
      </c>
      <c r="BZ188" s="416">
        <f>IF(BZ$2&lt;=Kapitālieguldījumi!$D$47-1,'IIA Finanšu analīze'!$D188/Kapitālieguldījumi!$D$47,0)</f>
        <v>0</v>
      </c>
      <c r="CA188" s="416">
        <f>IF(CA$2&lt;=Kapitālieguldījumi!$D$47-1,'IIA Finanšu analīze'!$D188/Kapitālieguldījumi!$D$47,0)</f>
        <v>0</v>
      </c>
      <c r="CB188" s="416">
        <f>IF(CB$2&lt;=Kapitālieguldījumi!$D$47-1,'IIA Finanšu analīze'!$D188/Kapitālieguldījumi!$D$47,0)</f>
        <v>0</v>
      </c>
      <c r="CC188" s="416">
        <f>IF(CC$2&lt;=Kapitālieguldījumi!$D$47-1,'IIA Finanšu analīze'!$D188/Kapitālieguldījumi!$D$47,0)</f>
        <v>0</v>
      </c>
      <c r="CD188" s="416">
        <f>IF(CD$2&lt;=Kapitālieguldījumi!$D$47-1,'IIA Finanšu analīze'!$D188/Kapitālieguldījumi!$D$47,0)</f>
        <v>0</v>
      </c>
      <c r="CE188" s="416">
        <f>IF(CE$2&lt;=Kapitālieguldījumi!$D$47-1,'IIA Finanšu analīze'!$D188/Kapitālieguldījumi!$D$47,0)</f>
        <v>0</v>
      </c>
      <c r="CF188" s="416">
        <f>IF(CF$2&lt;=Kapitālieguldījumi!$D$47-1,'IIA Finanšu analīze'!$D188/Kapitālieguldījumi!$D$47,0)</f>
        <v>0</v>
      </c>
      <c r="CG188" s="416">
        <f>IF(CG$2&lt;=Kapitālieguldījumi!$D$47-1,'IIA Finanšu analīze'!$D188/Kapitālieguldījumi!$D$47,0)</f>
        <v>0</v>
      </c>
      <c r="CH188" s="416">
        <f>IF(CH$2&lt;=Kapitālieguldījumi!$D$47-1,'IIA Finanšu analīze'!$D188/Kapitālieguldījumi!$D$47,0)</f>
        <v>0</v>
      </c>
      <c r="CI188" s="416">
        <f>IF(CI$2&lt;=Kapitālieguldījumi!$D$47-1,'IIA Finanšu analīze'!$D188/Kapitālieguldījumi!$D$47,0)</f>
        <v>0</v>
      </c>
      <c r="CJ188" s="416">
        <f>IF(CJ$2&lt;=Kapitālieguldījumi!$D$47-1,'IIA Finanšu analīze'!$D188/Kapitālieguldījumi!$D$47,0)</f>
        <v>0</v>
      </c>
      <c r="CK188" s="416">
        <f>IF(CK$2&lt;=Kapitālieguldījumi!$D$47-1,'IIA Finanšu analīze'!$D188/Kapitālieguldījumi!$D$47,0)</f>
        <v>0</v>
      </c>
      <c r="CL188" s="416">
        <f>IF(CL$2&lt;=Kapitālieguldījumi!$D$47-1,'IIA Finanšu analīze'!$D188/Kapitālieguldījumi!$D$47,0)</f>
        <v>0</v>
      </c>
      <c r="CM188" s="416">
        <f>IF(CM$2&lt;=Kapitālieguldījumi!$D$47-1,'IIA Finanšu analīze'!$D188/Kapitālieguldījumi!$D$47,0)</f>
        <v>0</v>
      </c>
      <c r="CN188" s="416">
        <f>IF(CN$2&lt;=Kapitālieguldījumi!$D$47-1,'IIA Finanšu analīze'!$D188/Kapitālieguldījumi!$D$47,0)</f>
        <v>0</v>
      </c>
      <c r="CO188" s="416">
        <f>IF(CO$2&lt;=Kapitālieguldījumi!$D$47-1,'IIA Finanšu analīze'!$D188/Kapitālieguldījumi!$D$47,0)</f>
        <v>0</v>
      </c>
      <c r="CP188" s="416">
        <f>IF(CP$2&lt;=Kapitālieguldījumi!$D$47-1,'IIA Finanšu analīze'!$D188/Kapitālieguldījumi!$D$47,0)</f>
        <v>0</v>
      </c>
      <c r="CQ188" s="416">
        <f>IF(CQ$2&lt;=Kapitālieguldījumi!$D$47-1,'IIA Finanšu analīze'!$D188/Kapitālieguldījumi!$D$47,0)</f>
        <v>0</v>
      </c>
      <c r="CR188" s="416">
        <f>IF(CR$2&lt;=Kapitālieguldījumi!$D$47-1,'IIA Finanšu analīze'!$D188/Kapitālieguldījumi!$D$47,0)</f>
        <v>0</v>
      </c>
      <c r="CS188" s="416">
        <f>IF(CS$2&lt;=Kapitālieguldījumi!$D$47-1,'IIA Finanšu analīze'!$D188/Kapitālieguldījumi!$D$47,0)</f>
        <v>0</v>
      </c>
      <c r="CT188" s="416">
        <f>IF(CT$2&lt;=Kapitālieguldījumi!$D$47-1,'IIA Finanšu analīze'!$D188/Kapitālieguldījumi!$D$47,0)</f>
        <v>0</v>
      </c>
      <c r="CU188" s="416">
        <f>IF(CU$2&lt;=Kapitālieguldījumi!$D$47-1,'IIA Finanšu analīze'!$D188/Kapitālieguldījumi!$D$47,0)</f>
        <v>0</v>
      </c>
      <c r="CV188" s="416">
        <f>IF(CV$2&lt;=Kapitālieguldījumi!$D$47-1,'IIA Finanšu analīze'!$D188/Kapitālieguldījumi!$D$47,0)</f>
        <v>0</v>
      </c>
      <c r="CW188" s="416">
        <f>IF(CW$2&lt;=Kapitālieguldījumi!$D$47-1,'IIA Finanšu analīze'!$D188/Kapitālieguldījumi!$D$47,0)</f>
        <v>0</v>
      </c>
      <c r="CX188" s="416">
        <f>IF(CX$2&lt;=Kapitālieguldījumi!$D$47-1,'IIA Finanšu analīze'!$D188/Kapitālieguldījumi!$D$47,0)</f>
        <v>0</v>
      </c>
      <c r="CY188" s="416">
        <f>IF(CY$2&lt;=Kapitālieguldījumi!$D$47-1,'IIA Finanšu analīze'!$D188/Kapitālieguldījumi!$D$47,0)</f>
        <v>0</v>
      </c>
      <c r="CZ188" s="416">
        <f>IF(CZ$2&lt;=Kapitālieguldījumi!$D$47-1,'IIA Finanšu analīze'!$D188/Kapitālieguldījumi!$D$47,0)</f>
        <v>0</v>
      </c>
      <c r="DA188" s="416">
        <f>IF(DA$2&lt;=Kapitālieguldījumi!$D$47-1,'IIA Finanšu analīze'!$D188/Kapitālieguldījumi!$D$47,0)</f>
        <v>0</v>
      </c>
      <c r="DB188" s="416">
        <f>IF(DB$2&lt;=Kapitālieguldījumi!$D$47-1,'IIA Finanšu analīze'!$D188/Kapitālieguldījumi!$D$47,0)</f>
        <v>0</v>
      </c>
      <c r="DC188" s="416">
        <f>IF(DC$2&lt;=Kapitālieguldījumi!$D$47-1,'IIA Finanšu analīze'!$D188/Kapitālieguldījumi!$D$47,0)</f>
        <v>0</v>
      </c>
      <c r="DD188" s="416">
        <f>IF(DD$2&lt;=Kapitālieguldījumi!$D$47-1,'IIA Finanšu analīze'!$D188/Kapitālieguldījumi!$D$47,0)</f>
        <v>0</v>
      </c>
      <c r="DE188" s="416">
        <f>IF(DE$2&lt;=Kapitālieguldījumi!$D$47-1,'IIA Finanšu analīze'!$D188/Kapitālieguldījumi!$D$47,0)</f>
        <v>0</v>
      </c>
      <c r="DF188" s="416">
        <f>IF(DF$2&lt;=Kapitālieguldījumi!$D$47-1,'IIA Finanšu analīze'!$D188/Kapitālieguldījumi!$D$47,0)</f>
        <v>0</v>
      </c>
      <c r="DG188" s="416">
        <f>IF(DG$2&lt;=Kapitālieguldījumi!$D$47-1,'IIA Finanšu analīze'!$D188/Kapitālieguldījumi!$D$47,0)</f>
        <v>0</v>
      </c>
      <c r="DH188" s="416">
        <f>IF(DH$2&lt;=Kapitālieguldījumi!$D$47-1,'IIA Finanšu analīze'!$D188/Kapitālieguldījumi!$D$47,0)</f>
        <v>0</v>
      </c>
      <c r="DI188" s="416">
        <f>IF(DI$2&lt;=Kapitālieguldījumi!$D$47-1,'IIA Finanšu analīze'!$D188/Kapitālieguldījumi!$D$47,0)</f>
        <v>0</v>
      </c>
      <c r="DJ188" s="416">
        <f>IF(DJ$2&lt;=Kapitālieguldījumi!$D$47-1,'IIA Finanšu analīze'!$D188/Kapitālieguldījumi!$D$47,0)</f>
        <v>0</v>
      </c>
      <c r="DK188" s="416">
        <f>IF(DK$2&lt;=Kapitālieguldījumi!$D$47-1,'IIA Finanšu analīze'!$D188/Kapitālieguldījumi!$D$47,0)</f>
        <v>0</v>
      </c>
      <c r="DL188" s="416">
        <f>IF(DL$2&lt;=Kapitālieguldījumi!$D$47-1,'IIA Finanšu analīze'!$D188/Kapitālieguldījumi!$D$47,0)</f>
        <v>0</v>
      </c>
      <c r="DM188" s="416">
        <f>IF(DM$2&lt;=Kapitālieguldījumi!$D$47-1,'IIA Finanšu analīze'!$D188/Kapitālieguldījumi!$D$47,0)</f>
        <v>0</v>
      </c>
      <c r="DN188" s="416">
        <f>IF(DN$2&lt;=Kapitālieguldījumi!$D$47-1,'IIA Finanšu analīze'!$D188/Kapitālieguldījumi!$D$47,0)</f>
        <v>0</v>
      </c>
      <c r="DO188" s="416">
        <f>IF(DO$2&lt;=Kapitālieguldījumi!$D$47-1,'IIA Finanšu analīze'!$D188/Kapitālieguldījumi!$D$47,0)</f>
        <v>0</v>
      </c>
      <c r="DP188" s="416">
        <f>IF(DP$2&lt;=Kapitālieguldījumi!$D$47-1,'IIA Finanšu analīze'!$D188/Kapitālieguldījumi!$D$47,0)</f>
        <v>0</v>
      </c>
      <c r="DQ188" s="416">
        <f>IF(DQ$2&lt;=Kapitālieguldījumi!$D$47-1,'IIA Finanšu analīze'!$D188/Kapitālieguldījumi!$D$47,0)</f>
        <v>0</v>
      </c>
      <c r="DR188" s="416">
        <f>IF(DR$2&lt;=Kapitālieguldījumi!$D$47-1,'IIA Finanšu analīze'!$D188/Kapitālieguldījumi!$D$47,0)</f>
        <v>0</v>
      </c>
      <c r="DS188" s="416">
        <f>IF(DS$2&lt;=Kapitālieguldījumi!$D$47-1,'IIA Finanšu analīze'!$D188/Kapitālieguldījumi!$D$47,0)</f>
        <v>0</v>
      </c>
      <c r="DT188" s="416">
        <f>IF(DT$2&lt;=Kapitālieguldījumi!$D$47-1,'IIA Finanšu analīze'!$D188/Kapitālieguldījumi!$D$47,0)</f>
        <v>0</v>
      </c>
      <c r="DU188" s="416">
        <f>IF(DU$2&lt;=Kapitālieguldījumi!$D$47-1,'IIA Finanšu analīze'!$D188/Kapitālieguldījumi!$D$47,0)</f>
        <v>0</v>
      </c>
    </row>
    <row r="189" spans="1:125" ht="11.25" customHeight="1">
      <c r="A189" s="389" t="str">
        <f>Kapitālieguldījumi!A31</f>
        <v>Kapitālieguldījumi Nr14</v>
      </c>
      <c r="B189" s="389" t="s">
        <v>638</v>
      </c>
      <c r="C189" s="416">
        <f t="shared" si="188"/>
        <v>0</v>
      </c>
      <c r="D189" s="416">
        <f>Kapitālieguldījumi!D31*(Kapitālieguldījumi!$D$49+Kapitālieguldījumi!$D$39)/Kapitālieguldījumi!$D$39</f>
        <v>0</v>
      </c>
      <c r="E189" s="416">
        <f>IF(E$2&lt;=Kapitālieguldījumi!$D$47-1,'IIA Finanšu analīze'!$D189/Kapitālieguldījumi!$D$47,0)</f>
        <v>0</v>
      </c>
      <c r="F189" s="416">
        <f>IF(F$2&lt;=Kapitālieguldījumi!$D$47-1,'IIA Finanšu analīze'!$D189/Kapitālieguldījumi!$D$47,0)</f>
        <v>0</v>
      </c>
      <c r="G189" s="416">
        <f>IF(G$2&lt;=Kapitālieguldījumi!$D$47-1,'IIA Finanšu analīze'!$D189/Kapitālieguldījumi!$D$47,0)</f>
        <v>0</v>
      </c>
      <c r="H189" s="416">
        <f>IF(H$2&lt;=Kapitālieguldījumi!$D$47-1,'IIA Finanšu analīze'!$D189/Kapitālieguldījumi!$D$47,0)</f>
        <v>0</v>
      </c>
      <c r="I189" s="416">
        <f>IF(I$2&lt;=Kapitālieguldījumi!$D$47-1,'IIA Finanšu analīze'!$D189/Kapitālieguldījumi!$D$47,0)</f>
        <v>0</v>
      </c>
      <c r="J189" s="416">
        <f>IF(J$2&lt;=Kapitālieguldījumi!$D$47-1,'IIA Finanšu analīze'!$D189/Kapitālieguldījumi!$D$47,0)</f>
        <v>0</v>
      </c>
      <c r="K189" s="416">
        <f>IF(K$2&lt;=Kapitālieguldījumi!$D$47-1,'IIA Finanšu analīze'!$D189/Kapitālieguldījumi!$D$47,0)</f>
        <v>0</v>
      </c>
      <c r="L189" s="416">
        <f>IF(L$2&lt;=Kapitālieguldījumi!$D$47-1,'IIA Finanšu analīze'!$D189/Kapitālieguldījumi!$D$47,0)</f>
        <v>0</v>
      </c>
      <c r="M189" s="416">
        <f>IF(M$2&lt;=Kapitālieguldījumi!$D$47-1,'IIA Finanšu analīze'!$D189/Kapitālieguldījumi!$D$47,0)</f>
        <v>0</v>
      </c>
      <c r="N189" s="416">
        <f>IF(N$2&lt;=Kapitālieguldījumi!$D$47-1,'IIA Finanšu analīze'!$D189/Kapitālieguldījumi!$D$47,0)</f>
        <v>0</v>
      </c>
      <c r="O189" s="416">
        <f>IF(O$2&lt;=Kapitālieguldījumi!$D$47-1,'IIA Finanšu analīze'!$D189/Kapitālieguldījumi!$D$47,0)</f>
        <v>0</v>
      </c>
      <c r="P189" s="416">
        <f>IF(P$2&lt;=Kapitālieguldījumi!$D$47-1,'IIA Finanšu analīze'!$D189/Kapitālieguldījumi!$D$47,0)</f>
        <v>0</v>
      </c>
      <c r="Q189" s="416">
        <f>IF(Q$2&lt;=Kapitālieguldījumi!$D$47-1,'IIA Finanšu analīze'!$D189/Kapitālieguldījumi!$D$47,0)</f>
        <v>0</v>
      </c>
      <c r="R189" s="416">
        <f>IF(R$2&lt;=Kapitālieguldījumi!$D$47-1,'IIA Finanšu analīze'!$D189/Kapitālieguldījumi!$D$47,0)</f>
        <v>0</v>
      </c>
      <c r="S189" s="416">
        <f>IF(S$2&lt;=Kapitālieguldījumi!$D$47-1,'IIA Finanšu analīze'!$D189/Kapitālieguldījumi!$D$47,0)</f>
        <v>0</v>
      </c>
      <c r="T189" s="416">
        <f>IF(T$2&lt;=Kapitālieguldījumi!$D$47-1,'IIA Finanšu analīze'!$D189/Kapitālieguldījumi!$D$47,0)</f>
        <v>0</v>
      </c>
      <c r="U189" s="416">
        <f>IF(U$2&lt;=Kapitālieguldījumi!$D$47-1,'IIA Finanšu analīze'!$D189/Kapitālieguldījumi!$D$47,0)</f>
        <v>0</v>
      </c>
      <c r="V189" s="416">
        <f>IF(V$2&lt;=Kapitālieguldījumi!$D$47-1,'IIA Finanšu analīze'!$D189/Kapitālieguldījumi!$D$47,0)</f>
        <v>0</v>
      </c>
      <c r="W189" s="416">
        <f>IF(W$2&lt;=Kapitālieguldījumi!$D$47-1,'IIA Finanšu analīze'!$D189/Kapitālieguldījumi!$D$47,0)</f>
        <v>0</v>
      </c>
      <c r="X189" s="416">
        <f>IF(X$2&lt;=Kapitālieguldījumi!$D$47-1,'IIA Finanšu analīze'!$D189/Kapitālieguldījumi!$D$47,0)</f>
        <v>0</v>
      </c>
      <c r="Y189" s="416">
        <f>IF(Y$2&lt;=Kapitālieguldījumi!$D$47-1,'IIA Finanšu analīze'!$D189/Kapitālieguldījumi!$D$47,0)</f>
        <v>0</v>
      </c>
      <c r="Z189" s="416">
        <f>IF(Z$2&lt;=Kapitālieguldījumi!$D$47-1,'IIA Finanšu analīze'!$D189/Kapitālieguldījumi!$D$47,0)</f>
        <v>0</v>
      </c>
      <c r="AA189" s="416">
        <f>IF(AA$2&lt;=Kapitālieguldījumi!$D$47-1,'IIA Finanšu analīze'!$D189/Kapitālieguldījumi!$D$47,0)</f>
        <v>0</v>
      </c>
      <c r="AB189" s="416">
        <f>IF(AB$2&lt;=Kapitālieguldījumi!$D$47-1,'IIA Finanšu analīze'!$D189/Kapitālieguldījumi!$D$47,0)</f>
        <v>0</v>
      </c>
      <c r="AC189" s="416">
        <f>IF(AC$2&lt;=Kapitālieguldījumi!$D$47-1,'IIA Finanšu analīze'!$D189/Kapitālieguldījumi!$D$47,0)</f>
        <v>0</v>
      </c>
      <c r="AD189" s="416">
        <f>IF(AD$2&lt;=Kapitālieguldījumi!$D$47-1,'IIA Finanšu analīze'!$D189/Kapitālieguldījumi!$D$47,0)</f>
        <v>0</v>
      </c>
      <c r="AE189" s="416">
        <f>IF(AE$2&lt;=Kapitālieguldījumi!$D$47-1,'IIA Finanšu analīze'!$D189/Kapitālieguldījumi!$D$47,0)</f>
        <v>0</v>
      </c>
      <c r="AF189" s="416">
        <f>IF(AF$2&lt;=Kapitālieguldījumi!$D$47-1,'IIA Finanšu analīze'!$D189/Kapitālieguldījumi!$D$47,0)</f>
        <v>0</v>
      </c>
      <c r="AG189" s="416">
        <f>IF(AG$2&lt;=Kapitālieguldījumi!$D$47-1,'IIA Finanšu analīze'!$D189/Kapitālieguldījumi!$D$47,0)</f>
        <v>0</v>
      </c>
      <c r="AH189" s="416">
        <f>IF(AH$2&lt;=Kapitālieguldījumi!$D$47-1,'IIA Finanšu analīze'!$D189/Kapitālieguldījumi!$D$47,0)</f>
        <v>0</v>
      </c>
      <c r="AI189" s="416">
        <f>IF(AI$2&lt;=Kapitālieguldījumi!$D$47-1,'IIA Finanšu analīze'!$D189/Kapitālieguldījumi!$D$47,0)</f>
        <v>0</v>
      </c>
      <c r="AJ189" s="416">
        <f>IF(AJ$2&lt;=Kapitālieguldījumi!$D$47-1,'IIA Finanšu analīze'!$D189/Kapitālieguldījumi!$D$47,0)</f>
        <v>0</v>
      </c>
      <c r="AK189" s="416">
        <f>IF(AK$2&lt;=Kapitālieguldījumi!$D$47-1,'IIA Finanšu analīze'!$D189/Kapitālieguldījumi!$D$47,0)</f>
        <v>0</v>
      </c>
      <c r="AL189" s="416">
        <f>IF(AL$2&lt;=Kapitālieguldījumi!$D$47-1,'IIA Finanšu analīze'!$D189/Kapitālieguldījumi!$D$47,0)</f>
        <v>0</v>
      </c>
      <c r="AM189" s="416">
        <f>IF(AM$2&lt;=Kapitālieguldījumi!$D$47-1,'IIA Finanšu analīze'!$D189/Kapitālieguldījumi!$D$47,0)</f>
        <v>0</v>
      </c>
      <c r="AN189" s="416">
        <f>IF(AN$2&lt;=Kapitālieguldījumi!$D$47-1,'IIA Finanšu analīze'!$D189/Kapitālieguldījumi!$D$47,0)</f>
        <v>0</v>
      </c>
      <c r="AO189" s="416">
        <f>IF(AO$2&lt;=Kapitālieguldījumi!$D$47-1,'IIA Finanšu analīze'!$D189/Kapitālieguldījumi!$D$47,0)</f>
        <v>0</v>
      </c>
      <c r="AP189" s="416">
        <f>IF(AP$2&lt;=Kapitālieguldījumi!$D$47-1,'IIA Finanšu analīze'!$D189/Kapitālieguldījumi!$D$47,0)</f>
        <v>0</v>
      </c>
      <c r="AQ189" s="416">
        <f>IF(AQ$2&lt;=Kapitālieguldījumi!$D$47-1,'IIA Finanšu analīze'!$D189/Kapitālieguldījumi!$D$47,0)</f>
        <v>0</v>
      </c>
      <c r="AR189" s="416">
        <f>IF(AR$2&lt;=Kapitālieguldījumi!$D$47-1,'IIA Finanšu analīze'!$D189/Kapitālieguldījumi!$D$47,0)</f>
        <v>0</v>
      </c>
      <c r="AS189" s="416">
        <f>IF(AS$2&lt;=Kapitālieguldījumi!$D$47-1,'IIA Finanšu analīze'!$D189/Kapitālieguldījumi!$D$47,0)</f>
        <v>0</v>
      </c>
      <c r="AT189" s="416">
        <f>IF(AT$2&lt;=Kapitālieguldījumi!$D$47-1,'IIA Finanšu analīze'!$D189/Kapitālieguldījumi!$D$47,0)</f>
        <v>0</v>
      </c>
      <c r="AU189" s="416">
        <f>IF(AU$2&lt;=Kapitālieguldījumi!$D$47-1,'IIA Finanšu analīze'!$D189/Kapitālieguldījumi!$D$47,0)</f>
        <v>0</v>
      </c>
      <c r="AV189" s="416">
        <f>IF(AV$2&lt;=Kapitālieguldījumi!$D$47-1,'IIA Finanšu analīze'!$D189/Kapitālieguldījumi!$D$47,0)</f>
        <v>0</v>
      </c>
      <c r="AW189" s="416">
        <f>IF(AW$2&lt;=Kapitālieguldījumi!$D$47-1,'IIA Finanšu analīze'!$D189/Kapitālieguldījumi!$D$47,0)</f>
        <v>0</v>
      </c>
      <c r="AX189" s="416">
        <f>IF(AX$2&lt;=Kapitālieguldījumi!$D$47-1,'IIA Finanšu analīze'!$D189/Kapitālieguldījumi!$D$47,0)</f>
        <v>0</v>
      </c>
      <c r="AY189" s="416">
        <f>IF(AY$2&lt;=Kapitālieguldījumi!$D$47-1,'IIA Finanšu analīze'!$D189/Kapitālieguldījumi!$D$47,0)</f>
        <v>0</v>
      </c>
      <c r="AZ189" s="416">
        <f>IF(AZ$2&lt;=Kapitālieguldījumi!$D$47-1,'IIA Finanšu analīze'!$D189/Kapitālieguldījumi!$D$47,0)</f>
        <v>0</v>
      </c>
      <c r="BA189" s="416">
        <f>IF(BA$2&lt;=Kapitālieguldījumi!$D$47-1,'IIA Finanšu analīze'!$D189/Kapitālieguldījumi!$D$47,0)</f>
        <v>0</v>
      </c>
      <c r="BB189" s="416">
        <f>IF(BB$2&lt;=Kapitālieguldījumi!$D$47-1,'IIA Finanšu analīze'!$D189/Kapitālieguldījumi!$D$47,0)</f>
        <v>0</v>
      </c>
      <c r="BC189" s="416">
        <f>IF(BC$2&lt;=Kapitālieguldījumi!$D$47-1,'IIA Finanšu analīze'!$D189/Kapitālieguldījumi!$D$47,0)</f>
        <v>0</v>
      </c>
      <c r="BD189" s="416">
        <f>IF(BD$2&lt;=Kapitālieguldījumi!$D$47-1,'IIA Finanšu analīze'!$D189/Kapitālieguldījumi!$D$47,0)</f>
        <v>0</v>
      </c>
      <c r="BE189" s="416">
        <f>IF(BE$2&lt;=Kapitālieguldījumi!$D$47-1,'IIA Finanšu analīze'!$D189/Kapitālieguldījumi!$D$47,0)</f>
        <v>0</v>
      </c>
      <c r="BF189" s="416">
        <f>IF(BF$2&lt;=Kapitālieguldījumi!$D$47-1,'IIA Finanšu analīze'!$D189/Kapitālieguldījumi!$D$47,0)</f>
        <v>0</v>
      </c>
      <c r="BG189" s="416">
        <f>IF(BG$2&lt;=Kapitālieguldījumi!$D$47-1,'IIA Finanšu analīze'!$D189/Kapitālieguldījumi!$D$47,0)</f>
        <v>0</v>
      </c>
      <c r="BH189" s="416">
        <f>IF(BH$2&lt;=Kapitālieguldījumi!$D$47-1,'IIA Finanšu analīze'!$D189/Kapitālieguldījumi!$D$47,0)</f>
        <v>0</v>
      </c>
      <c r="BI189" s="416">
        <f>IF(BI$2&lt;=Kapitālieguldījumi!$D$47-1,'IIA Finanšu analīze'!$D189/Kapitālieguldījumi!$D$47,0)</f>
        <v>0</v>
      </c>
      <c r="BJ189" s="416">
        <f>IF(BJ$2&lt;=Kapitālieguldījumi!$D$47-1,'IIA Finanšu analīze'!$D189/Kapitālieguldījumi!$D$47,0)</f>
        <v>0</v>
      </c>
      <c r="BK189" s="416">
        <f>IF(BK$2&lt;=Kapitālieguldījumi!$D$47-1,'IIA Finanšu analīze'!$D189/Kapitālieguldījumi!$D$47,0)</f>
        <v>0</v>
      </c>
      <c r="BL189" s="416">
        <f>IF(BL$2&lt;=Kapitālieguldījumi!$D$47-1,'IIA Finanšu analīze'!$D189/Kapitālieguldījumi!$D$47,0)</f>
        <v>0</v>
      </c>
      <c r="BM189" s="416">
        <f>IF(BM$2&lt;=Kapitālieguldījumi!$D$47-1,'IIA Finanšu analīze'!$D189/Kapitālieguldījumi!$D$47,0)</f>
        <v>0</v>
      </c>
      <c r="BN189" s="416">
        <f>IF(BN$2&lt;=Kapitālieguldījumi!$D$47-1,'IIA Finanšu analīze'!$D189/Kapitālieguldījumi!$D$47,0)</f>
        <v>0</v>
      </c>
      <c r="BO189" s="416">
        <f>IF(BO$2&lt;=Kapitālieguldījumi!$D$47-1,'IIA Finanšu analīze'!$D189/Kapitālieguldījumi!$D$47,0)</f>
        <v>0</v>
      </c>
      <c r="BP189" s="416">
        <f>IF(BP$2&lt;=Kapitālieguldījumi!$D$47-1,'IIA Finanšu analīze'!$D189/Kapitālieguldījumi!$D$47,0)</f>
        <v>0</v>
      </c>
      <c r="BQ189" s="416">
        <f>IF(BQ$2&lt;=Kapitālieguldījumi!$D$47-1,'IIA Finanšu analīze'!$D189/Kapitālieguldījumi!$D$47,0)</f>
        <v>0</v>
      </c>
      <c r="BR189" s="416">
        <f>IF(BR$2&lt;=Kapitālieguldījumi!$D$47-1,'IIA Finanšu analīze'!$D189/Kapitālieguldījumi!$D$47,0)</f>
        <v>0</v>
      </c>
      <c r="BS189" s="416">
        <f>IF(BS$2&lt;=Kapitālieguldījumi!$D$47-1,'IIA Finanšu analīze'!$D189/Kapitālieguldījumi!$D$47,0)</f>
        <v>0</v>
      </c>
      <c r="BT189" s="416">
        <f>IF(BT$2&lt;=Kapitālieguldījumi!$D$47-1,'IIA Finanšu analīze'!$D189/Kapitālieguldījumi!$D$47,0)</f>
        <v>0</v>
      </c>
      <c r="BU189" s="416">
        <f>IF(BU$2&lt;=Kapitālieguldījumi!$D$47-1,'IIA Finanšu analīze'!$D189/Kapitālieguldījumi!$D$47,0)</f>
        <v>0</v>
      </c>
      <c r="BV189" s="416">
        <f>IF(BV$2&lt;=Kapitālieguldījumi!$D$47-1,'IIA Finanšu analīze'!$D189/Kapitālieguldījumi!$D$47,0)</f>
        <v>0</v>
      </c>
      <c r="BW189" s="416">
        <f>IF(BW$2&lt;=Kapitālieguldījumi!$D$47-1,'IIA Finanšu analīze'!$D189/Kapitālieguldījumi!$D$47,0)</f>
        <v>0</v>
      </c>
      <c r="BX189" s="416">
        <f>IF(BX$2&lt;=Kapitālieguldījumi!$D$47-1,'IIA Finanšu analīze'!$D189/Kapitālieguldījumi!$D$47,0)</f>
        <v>0</v>
      </c>
      <c r="BY189" s="416">
        <f>IF(BY$2&lt;=Kapitālieguldījumi!$D$47-1,'IIA Finanšu analīze'!$D189/Kapitālieguldījumi!$D$47,0)</f>
        <v>0</v>
      </c>
      <c r="BZ189" s="416">
        <f>IF(BZ$2&lt;=Kapitālieguldījumi!$D$47-1,'IIA Finanšu analīze'!$D189/Kapitālieguldījumi!$D$47,0)</f>
        <v>0</v>
      </c>
      <c r="CA189" s="416">
        <f>IF(CA$2&lt;=Kapitālieguldījumi!$D$47-1,'IIA Finanšu analīze'!$D189/Kapitālieguldījumi!$D$47,0)</f>
        <v>0</v>
      </c>
      <c r="CB189" s="416">
        <f>IF(CB$2&lt;=Kapitālieguldījumi!$D$47-1,'IIA Finanšu analīze'!$D189/Kapitālieguldījumi!$D$47,0)</f>
        <v>0</v>
      </c>
      <c r="CC189" s="416">
        <f>IF(CC$2&lt;=Kapitālieguldījumi!$D$47-1,'IIA Finanšu analīze'!$D189/Kapitālieguldījumi!$D$47,0)</f>
        <v>0</v>
      </c>
      <c r="CD189" s="416">
        <f>IF(CD$2&lt;=Kapitālieguldījumi!$D$47-1,'IIA Finanšu analīze'!$D189/Kapitālieguldījumi!$D$47,0)</f>
        <v>0</v>
      </c>
      <c r="CE189" s="416">
        <f>IF(CE$2&lt;=Kapitālieguldījumi!$D$47-1,'IIA Finanšu analīze'!$D189/Kapitālieguldījumi!$D$47,0)</f>
        <v>0</v>
      </c>
      <c r="CF189" s="416">
        <f>IF(CF$2&lt;=Kapitālieguldījumi!$D$47-1,'IIA Finanšu analīze'!$D189/Kapitālieguldījumi!$D$47,0)</f>
        <v>0</v>
      </c>
      <c r="CG189" s="416">
        <f>IF(CG$2&lt;=Kapitālieguldījumi!$D$47-1,'IIA Finanšu analīze'!$D189/Kapitālieguldījumi!$D$47,0)</f>
        <v>0</v>
      </c>
      <c r="CH189" s="416">
        <f>IF(CH$2&lt;=Kapitālieguldījumi!$D$47-1,'IIA Finanšu analīze'!$D189/Kapitālieguldījumi!$D$47,0)</f>
        <v>0</v>
      </c>
      <c r="CI189" s="416">
        <f>IF(CI$2&lt;=Kapitālieguldījumi!$D$47-1,'IIA Finanšu analīze'!$D189/Kapitālieguldījumi!$D$47,0)</f>
        <v>0</v>
      </c>
      <c r="CJ189" s="416">
        <f>IF(CJ$2&lt;=Kapitālieguldījumi!$D$47-1,'IIA Finanšu analīze'!$D189/Kapitālieguldījumi!$D$47,0)</f>
        <v>0</v>
      </c>
      <c r="CK189" s="416">
        <f>IF(CK$2&lt;=Kapitālieguldījumi!$D$47-1,'IIA Finanšu analīze'!$D189/Kapitālieguldījumi!$D$47,0)</f>
        <v>0</v>
      </c>
      <c r="CL189" s="416">
        <f>IF(CL$2&lt;=Kapitālieguldījumi!$D$47-1,'IIA Finanšu analīze'!$D189/Kapitālieguldījumi!$D$47,0)</f>
        <v>0</v>
      </c>
      <c r="CM189" s="416">
        <f>IF(CM$2&lt;=Kapitālieguldījumi!$D$47-1,'IIA Finanšu analīze'!$D189/Kapitālieguldījumi!$D$47,0)</f>
        <v>0</v>
      </c>
      <c r="CN189" s="416">
        <f>IF(CN$2&lt;=Kapitālieguldījumi!$D$47-1,'IIA Finanšu analīze'!$D189/Kapitālieguldījumi!$D$47,0)</f>
        <v>0</v>
      </c>
      <c r="CO189" s="416">
        <f>IF(CO$2&lt;=Kapitālieguldījumi!$D$47-1,'IIA Finanšu analīze'!$D189/Kapitālieguldījumi!$D$47,0)</f>
        <v>0</v>
      </c>
      <c r="CP189" s="416">
        <f>IF(CP$2&lt;=Kapitālieguldījumi!$D$47-1,'IIA Finanšu analīze'!$D189/Kapitālieguldījumi!$D$47,0)</f>
        <v>0</v>
      </c>
      <c r="CQ189" s="416">
        <f>IF(CQ$2&lt;=Kapitālieguldījumi!$D$47-1,'IIA Finanšu analīze'!$D189/Kapitālieguldījumi!$D$47,0)</f>
        <v>0</v>
      </c>
      <c r="CR189" s="416">
        <f>IF(CR$2&lt;=Kapitālieguldījumi!$D$47-1,'IIA Finanšu analīze'!$D189/Kapitālieguldījumi!$D$47,0)</f>
        <v>0</v>
      </c>
      <c r="CS189" s="416">
        <f>IF(CS$2&lt;=Kapitālieguldījumi!$D$47-1,'IIA Finanšu analīze'!$D189/Kapitālieguldījumi!$D$47,0)</f>
        <v>0</v>
      </c>
      <c r="CT189" s="416">
        <f>IF(CT$2&lt;=Kapitālieguldījumi!$D$47-1,'IIA Finanšu analīze'!$D189/Kapitālieguldījumi!$D$47,0)</f>
        <v>0</v>
      </c>
      <c r="CU189" s="416">
        <f>IF(CU$2&lt;=Kapitālieguldījumi!$D$47-1,'IIA Finanšu analīze'!$D189/Kapitālieguldījumi!$D$47,0)</f>
        <v>0</v>
      </c>
      <c r="CV189" s="416">
        <f>IF(CV$2&lt;=Kapitālieguldījumi!$D$47-1,'IIA Finanšu analīze'!$D189/Kapitālieguldījumi!$D$47,0)</f>
        <v>0</v>
      </c>
      <c r="CW189" s="416">
        <f>IF(CW$2&lt;=Kapitālieguldījumi!$D$47-1,'IIA Finanšu analīze'!$D189/Kapitālieguldījumi!$D$47,0)</f>
        <v>0</v>
      </c>
      <c r="CX189" s="416">
        <f>IF(CX$2&lt;=Kapitālieguldījumi!$D$47-1,'IIA Finanšu analīze'!$D189/Kapitālieguldījumi!$D$47,0)</f>
        <v>0</v>
      </c>
      <c r="CY189" s="416">
        <f>IF(CY$2&lt;=Kapitālieguldījumi!$D$47-1,'IIA Finanšu analīze'!$D189/Kapitālieguldījumi!$D$47,0)</f>
        <v>0</v>
      </c>
      <c r="CZ189" s="416">
        <f>IF(CZ$2&lt;=Kapitālieguldījumi!$D$47-1,'IIA Finanšu analīze'!$D189/Kapitālieguldījumi!$D$47,0)</f>
        <v>0</v>
      </c>
      <c r="DA189" s="416">
        <f>IF(DA$2&lt;=Kapitālieguldījumi!$D$47-1,'IIA Finanšu analīze'!$D189/Kapitālieguldījumi!$D$47,0)</f>
        <v>0</v>
      </c>
      <c r="DB189" s="416">
        <f>IF(DB$2&lt;=Kapitālieguldījumi!$D$47-1,'IIA Finanšu analīze'!$D189/Kapitālieguldījumi!$D$47,0)</f>
        <v>0</v>
      </c>
      <c r="DC189" s="416">
        <f>IF(DC$2&lt;=Kapitālieguldījumi!$D$47-1,'IIA Finanšu analīze'!$D189/Kapitālieguldījumi!$D$47,0)</f>
        <v>0</v>
      </c>
      <c r="DD189" s="416">
        <f>IF(DD$2&lt;=Kapitālieguldījumi!$D$47-1,'IIA Finanšu analīze'!$D189/Kapitālieguldījumi!$D$47,0)</f>
        <v>0</v>
      </c>
      <c r="DE189" s="416">
        <f>IF(DE$2&lt;=Kapitālieguldījumi!$D$47-1,'IIA Finanšu analīze'!$D189/Kapitālieguldījumi!$D$47,0)</f>
        <v>0</v>
      </c>
      <c r="DF189" s="416">
        <f>IF(DF$2&lt;=Kapitālieguldījumi!$D$47-1,'IIA Finanšu analīze'!$D189/Kapitālieguldījumi!$D$47,0)</f>
        <v>0</v>
      </c>
      <c r="DG189" s="416">
        <f>IF(DG$2&lt;=Kapitālieguldījumi!$D$47-1,'IIA Finanšu analīze'!$D189/Kapitālieguldījumi!$D$47,0)</f>
        <v>0</v>
      </c>
      <c r="DH189" s="416">
        <f>IF(DH$2&lt;=Kapitālieguldījumi!$D$47-1,'IIA Finanšu analīze'!$D189/Kapitālieguldījumi!$D$47,0)</f>
        <v>0</v>
      </c>
      <c r="DI189" s="416">
        <f>IF(DI$2&lt;=Kapitālieguldījumi!$D$47-1,'IIA Finanšu analīze'!$D189/Kapitālieguldījumi!$D$47,0)</f>
        <v>0</v>
      </c>
      <c r="DJ189" s="416">
        <f>IF(DJ$2&lt;=Kapitālieguldījumi!$D$47-1,'IIA Finanšu analīze'!$D189/Kapitālieguldījumi!$D$47,0)</f>
        <v>0</v>
      </c>
      <c r="DK189" s="416">
        <f>IF(DK$2&lt;=Kapitālieguldījumi!$D$47-1,'IIA Finanšu analīze'!$D189/Kapitālieguldījumi!$D$47,0)</f>
        <v>0</v>
      </c>
      <c r="DL189" s="416">
        <f>IF(DL$2&lt;=Kapitālieguldījumi!$D$47-1,'IIA Finanšu analīze'!$D189/Kapitālieguldījumi!$D$47,0)</f>
        <v>0</v>
      </c>
      <c r="DM189" s="416">
        <f>IF(DM$2&lt;=Kapitālieguldījumi!$D$47-1,'IIA Finanšu analīze'!$D189/Kapitālieguldījumi!$D$47,0)</f>
        <v>0</v>
      </c>
      <c r="DN189" s="416">
        <f>IF(DN$2&lt;=Kapitālieguldījumi!$D$47-1,'IIA Finanšu analīze'!$D189/Kapitālieguldījumi!$D$47,0)</f>
        <v>0</v>
      </c>
      <c r="DO189" s="416">
        <f>IF(DO$2&lt;=Kapitālieguldījumi!$D$47-1,'IIA Finanšu analīze'!$D189/Kapitālieguldījumi!$D$47,0)</f>
        <v>0</v>
      </c>
      <c r="DP189" s="416">
        <f>IF(DP$2&lt;=Kapitālieguldījumi!$D$47-1,'IIA Finanšu analīze'!$D189/Kapitālieguldījumi!$D$47,0)</f>
        <v>0</v>
      </c>
      <c r="DQ189" s="416">
        <f>IF(DQ$2&lt;=Kapitālieguldījumi!$D$47-1,'IIA Finanšu analīze'!$D189/Kapitālieguldījumi!$D$47,0)</f>
        <v>0</v>
      </c>
      <c r="DR189" s="416">
        <f>IF(DR$2&lt;=Kapitālieguldījumi!$D$47-1,'IIA Finanšu analīze'!$D189/Kapitālieguldījumi!$D$47,0)</f>
        <v>0</v>
      </c>
      <c r="DS189" s="416">
        <f>IF(DS$2&lt;=Kapitālieguldījumi!$D$47-1,'IIA Finanšu analīze'!$D189/Kapitālieguldījumi!$D$47,0)</f>
        <v>0</v>
      </c>
      <c r="DT189" s="416">
        <f>IF(DT$2&lt;=Kapitālieguldījumi!$D$47-1,'IIA Finanšu analīze'!$D189/Kapitālieguldījumi!$D$47,0)</f>
        <v>0</v>
      </c>
      <c r="DU189" s="416">
        <f>IF(DU$2&lt;=Kapitālieguldījumi!$D$47-1,'IIA Finanšu analīze'!$D189/Kapitālieguldījumi!$D$47,0)</f>
        <v>0</v>
      </c>
    </row>
    <row r="190" spans="1:125" ht="11.25" customHeight="1">
      <c r="A190" s="389" t="str">
        <f>Kapitālieguldījumi!A32</f>
        <v>Kapitālieguldījumi Nr15</v>
      </c>
      <c r="B190" s="389" t="s">
        <v>638</v>
      </c>
      <c r="C190" s="416">
        <f t="shared" si="188"/>
        <v>0</v>
      </c>
      <c r="D190" s="416">
        <f>Kapitālieguldījumi!D32*(Kapitālieguldījumi!$D$49+Kapitālieguldījumi!$D$39)/Kapitālieguldījumi!$D$39</f>
        <v>0</v>
      </c>
      <c r="E190" s="416">
        <f>IF(E$2&lt;=Kapitālieguldījumi!$D$47-1,'IIA Finanšu analīze'!$D190/Kapitālieguldījumi!$D$47,0)</f>
        <v>0</v>
      </c>
      <c r="F190" s="416">
        <f>IF(F$2&lt;=Kapitālieguldījumi!$D$47-1,'IIA Finanšu analīze'!$D190/Kapitālieguldījumi!$D$47,0)</f>
        <v>0</v>
      </c>
      <c r="G190" s="416">
        <f>IF(G$2&lt;=Kapitālieguldījumi!$D$47-1,'IIA Finanšu analīze'!$D190/Kapitālieguldījumi!$D$47,0)</f>
        <v>0</v>
      </c>
      <c r="H190" s="416">
        <f>IF(H$2&lt;=Kapitālieguldījumi!$D$47-1,'IIA Finanšu analīze'!$D190/Kapitālieguldījumi!$D$47,0)</f>
        <v>0</v>
      </c>
      <c r="I190" s="416">
        <f>IF(I$2&lt;=Kapitālieguldījumi!$D$47-1,'IIA Finanšu analīze'!$D190/Kapitālieguldījumi!$D$47,0)</f>
        <v>0</v>
      </c>
      <c r="J190" s="416">
        <f>IF(J$2&lt;=Kapitālieguldījumi!$D$47-1,'IIA Finanšu analīze'!$D190/Kapitālieguldījumi!$D$47,0)</f>
        <v>0</v>
      </c>
      <c r="K190" s="416">
        <f>IF(K$2&lt;=Kapitālieguldījumi!$D$47-1,'IIA Finanšu analīze'!$D190/Kapitālieguldījumi!$D$47,0)</f>
        <v>0</v>
      </c>
      <c r="L190" s="416">
        <f>IF(L$2&lt;=Kapitālieguldījumi!$D$47-1,'IIA Finanšu analīze'!$D190/Kapitālieguldījumi!$D$47,0)</f>
        <v>0</v>
      </c>
      <c r="M190" s="416">
        <f>IF(M$2&lt;=Kapitālieguldījumi!$D$47-1,'IIA Finanšu analīze'!$D190/Kapitālieguldījumi!$D$47,0)</f>
        <v>0</v>
      </c>
      <c r="N190" s="416">
        <f>IF(N$2&lt;=Kapitālieguldījumi!$D$47-1,'IIA Finanšu analīze'!$D190/Kapitālieguldījumi!$D$47,0)</f>
        <v>0</v>
      </c>
      <c r="O190" s="416">
        <f>IF(O$2&lt;=Kapitālieguldījumi!$D$47-1,'IIA Finanšu analīze'!$D190/Kapitālieguldījumi!$D$47,0)</f>
        <v>0</v>
      </c>
      <c r="P190" s="416">
        <f>IF(P$2&lt;=Kapitālieguldījumi!$D$47-1,'IIA Finanšu analīze'!$D190/Kapitālieguldījumi!$D$47,0)</f>
        <v>0</v>
      </c>
      <c r="Q190" s="416">
        <f>IF(Q$2&lt;=Kapitālieguldījumi!$D$47-1,'IIA Finanšu analīze'!$D190/Kapitālieguldījumi!$D$47,0)</f>
        <v>0</v>
      </c>
      <c r="R190" s="416">
        <f>IF(R$2&lt;=Kapitālieguldījumi!$D$47-1,'IIA Finanšu analīze'!$D190/Kapitālieguldījumi!$D$47,0)</f>
        <v>0</v>
      </c>
      <c r="S190" s="416">
        <f>IF(S$2&lt;=Kapitālieguldījumi!$D$47-1,'IIA Finanšu analīze'!$D190/Kapitālieguldījumi!$D$47,0)</f>
        <v>0</v>
      </c>
      <c r="T190" s="416">
        <f>IF(T$2&lt;=Kapitālieguldījumi!$D$47-1,'IIA Finanšu analīze'!$D190/Kapitālieguldījumi!$D$47,0)</f>
        <v>0</v>
      </c>
      <c r="U190" s="416">
        <f>IF(U$2&lt;=Kapitālieguldījumi!$D$47-1,'IIA Finanšu analīze'!$D190/Kapitālieguldījumi!$D$47,0)</f>
        <v>0</v>
      </c>
      <c r="V190" s="416">
        <f>IF(V$2&lt;=Kapitālieguldījumi!$D$47-1,'IIA Finanšu analīze'!$D190/Kapitālieguldījumi!$D$47,0)</f>
        <v>0</v>
      </c>
      <c r="W190" s="416">
        <f>IF(W$2&lt;=Kapitālieguldījumi!$D$47-1,'IIA Finanšu analīze'!$D190/Kapitālieguldījumi!$D$47,0)</f>
        <v>0</v>
      </c>
      <c r="X190" s="416">
        <f>IF(X$2&lt;=Kapitālieguldījumi!$D$47-1,'IIA Finanšu analīze'!$D190/Kapitālieguldījumi!$D$47,0)</f>
        <v>0</v>
      </c>
      <c r="Y190" s="416">
        <f>IF(Y$2&lt;=Kapitālieguldījumi!$D$47-1,'IIA Finanšu analīze'!$D190/Kapitālieguldījumi!$D$47,0)</f>
        <v>0</v>
      </c>
      <c r="Z190" s="416">
        <f>IF(Z$2&lt;=Kapitālieguldījumi!$D$47-1,'IIA Finanšu analīze'!$D190/Kapitālieguldījumi!$D$47,0)</f>
        <v>0</v>
      </c>
      <c r="AA190" s="416">
        <f>IF(AA$2&lt;=Kapitālieguldījumi!$D$47-1,'IIA Finanšu analīze'!$D190/Kapitālieguldījumi!$D$47,0)</f>
        <v>0</v>
      </c>
      <c r="AB190" s="416">
        <f>IF(AB$2&lt;=Kapitālieguldījumi!$D$47-1,'IIA Finanšu analīze'!$D190/Kapitālieguldījumi!$D$47,0)</f>
        <v>0</v>
      </c>
      <c r="AC190" s="416">
        <f>IF(AC$2&lt;=Kapitālieguldījumi!$D$47-1,'IIA Finanšu analīze'!$D190/Kapitālieguldījumi!$D$47,0)</f>
        <v>0</v>
      </c>
      <c r="AD190" s="416">
        <f>IF(AD$2&lt;=Kapitālieguldījumi!$D$47-1,'IIA Finanšu analīze'!$D190/Kapitālieguldījumi!$D$47,0)</f>
        <v>0</v>
      </c>
      <c r="AE190" s="416">
        <f>IF(AE$2&lt;=Kapitālieguldījumi!$D$47-1,'IIA Finanšu analīze'!$D190/Kapitālieguldījumi!$D$47,0)</f>
        <v>0</v>
      </c>
      <c r="AF190" s="416">
        <f>IF(AF$2&lt;=Kapitālieguldījumi!$D$47-1,'IIA Finanšu analīze'!$D190/Kapitālieguldījumi!$D$47,0)</f>
        <v>0</v>
      </c>
      <c r="AG190" s="416">
        <f>IF(AG$2&lt;=Kapitālieguldījumi!$D$47-1,'IIA Finanšu analīze'!$D190/Kapitālieguldījumi!$D$47,0)</f>
        <v>0</v>
      </c>
      <c r="AH190" s="416">
        <f>IF(AH$2&lt;=Kapitālieguldījumi!$D$47-1,'IIA Finanšu analīze'!$D190/Kapitālieguldījumi!$D$47,0)</f>
        <v>0</v>
      </c>
      <c r="AI190" s="416">
        <f>IF(AI$2&lt;=Kapitālieguldījumi!$D$47-1,'IIA Finanšu analīze'!$D190/Kapitālieguldījumi!$D$47,0)</f>
        <v>0</v>
      </c>
      <c r="AJ190" s="416">
        <f>IF(AJ$2&lt;=Kapitālieguldījumi!$D$47-1,'IIA Finanšu analīze'!$D190/Kapitālieguldījumi!$D$47,0)</f>
        <v>0</v>
      </c>
      <c r="AK190" s="416">
        <f>IF(AK$2&lt;=Kapitālieguldījumi!$D$47-1,'IIA Finanšu analīze'!$D190/Kapitālieguldījumi!$D$47,0)</f>
        <v>0</v>
      </c>
      <c r="AL190" s="416">
        <f>IF(AL$2&lt;=Kapitālieguldījumi!$D$47-1,'IIA Finanšu analīze'!$D190/Kapitālieguldījumi!$D$47,0)</f>
        <v>0</v>
      </c>
      <c r="AM190" s="416">
        <f>IF(AM$2&lt;=Kapitālieguldījumi!$D$47-1,'IIA Finanšu analīze'!$D190/Kapitālieguldījumi!$D$47,0)</f>
        <v>0</v>
      </c>
      <c r="AN190" s="416">
        <f>IF(AN$2&lt;=Kapitālieguldījumi!$D$47-1,'IIA Finanšu analīze'!$D190/Kapitālieguldījumi!$D$47,0)</f>
        <v>0</v>
      </c>
      <c r="AO190" s="416">
        <f>IF(AO$2&lt;=Kapitālieguldījumi!$D$47-1,'IIA Finanšu analīze'!$D190/Kapitālieguldījumi!$D$47,0)</f>
        <v>0</v>
      </c>
      <c r="AP190" s="416">
        <f>IF(AP$2&lt;=Kapitālieguldījumi!$D$47-1,'IIA Finanšu analīze'!$D190/Kapitālieguldījumi!$D$47,0)</f>
        <v>0</v>
      </c>
      <c r="AQ190" s="416">
        <f>IF(AQ$2&lt;=Kapitālieguldījumi!$D$47-1,'IIA Finanšu analīze'!$D190/Kapitālieguldījumi!$D$47,0)</f>
        <v>0</v>
      </c>
      <c r="AR190" s="416">
        <f>IF(AR$2&lt;=Kapitālieguldījumi!$D$47-1,'IIA Finanšu analīze'!$D190/Kapitālieguldījumi!$D$47,0)</f>
        <v>0</v>
      </c>
      <c r="AS190" s="416">
        <f>IF(AS$2&lt;=Kapitālieguldījumi!$D$47-1,'IIA Finanšu analīze'!$D190/Kapitālieguldījumi!$D$47,0)</f>
        <v>0</v>
      </c>
      <c r="AT190" s="416">
        <f>IF(AT$2&lt;=Kapitālieguldījumi!$D$47-1,'IIA Finanšu analīze'!$D190/Kapitālieguldījumi!$D$47,0)</f>
        <v>0</v>
      </c>
      <c r="AU190" s="416">
        <f>IF(AU$2&lt;=Kapitālieguldījumi!$D$47-1,'IIA Finanšu analīze'!$D190/Kapitālieguldījumi!$D$47,0)</f>
        <v>0</v>
      </c>
      <c r="AV190" s="416">
        <f>IF(AV$2&lt;=Kapitālieguldījumi!$D$47-1,'IIA Finanšu analīze'!$D190/Kapitālieguldījumi!$D$47,0)</f>
        <v>0</v>
      </c>
      <c r="AW190" s="416">
        <f>IF(AW$2&lt;=Kapitālieguldījumi!$D$47-1,'IIA Finanšu analīze'!$D190/Kapitālieguldījumi!$D$47,0)</f>
        <v>0</v>
      </c>
      <c r="AX190" s="416">
        <f>IF(AX$2&lt;=Kapitālieguldījumi!$D$47-1,'IIA Finanšu analīze'!$D190/Kapitālieguldījumi!$D$47,0)</f>
        <v>0</v>
      </c>
      <c r="AY190" s="416">
        <f>IF(AY$2&lt;=Kapitālieguldījumi!$D$47-1,'IIA Finanšu analīze'!$D190/Kapitālieguldījumi!$D$47,0)</f>
        <v>0</v>
      </c>
      <c r="AZ190" s="416">
        <f>IF(AZ$2&lt;=Kapitālieguldījumi!$D$47-1,'IIA Finanšu analīze'!$D190/Kapitālieguldījumi!$D$47,0)</f>
        <v>0</v>
      </c>
      <c r="BA190" s="416">
        <f>IF(BA$2&lt;=Kapitālieguldījumi!$D$47-1,'IIA Finanšu analīze'!$D190/Kapitālieguldījumi!$D$47,0)</f>
        <v>0</v>
      </c>
      <c r="BB190" s="416">
        <f>IF(BB$2&lt;=Kapitālieguldījumi!$D$47-1,'IIA Finanšu analīze'!$D190/Kapitālieguldījumi!$D$47,0)</f>
        <v>0</v>
      </c>
      <c r="BC190" s="416">
        <f>IF(BC$2&lt;=Kapitālieguldījumi!$D$47-1,'IIA Finanšu analīze'!$D190/Kapitālieguldījumi!$D$47,0)</f>
        <v>0</v>
      </c>
      <c r="BD190" s="416">
        <f>IF(BD$2&lt;=Kapitālieguldījumi!$D$47-1,'IIA Finanšu analīze'!$D190/Kapitālieguldījumi!$D$47,0)</f>
        <v>0</v>
      </c>
      <c r="BE190" s="416">
        <f>IF(BE$2&lt;=Kapitālieguldījumi!$D$47-1,'IIA Finanšu analīze'!$D190/Kapitālieguldījumi!$D$47,0)</f>
        <v>0</v>
      </c>
      <c r="BF190" s="416">
        <f>IF(BF$2&lt;=Kapitālieguldījumi!$D$47-1,'IIA Finanšu analīze'!$D190/Kapitālieguldījumi!$D$47,0)</f>
        <v>0</v>
      </c>
      <c r="BG190" s="416">
        <f>IF(BG$2&lt;=Kapitālieguldījumi!$D$47-1,'IIA Finanšu analīze'!$D190/Kapitālieguldījumi!$D$47,0)</f>
        <v>0</v>
      </c>
      <c r="BH190" s="416">
        <f>IF(BH$2&lt;=Kapitālieguldījumi!$D$47-1,'IIA Finanšu analīze'!$D190/Kapitālieguldījumi!$D$47,0)</f>
        <v>0</v>
      </c>
      <c r="BI190" s="416">
        <f>IF(BI$2&lt;=Kapitālieguldījumi!$D$47-1,'IIA Finanšu analīze'!$D190/Kapitālieguldījumi!$D$47,0)</f>
        <v>0</v>
      </c>
      <c r="BJ190" s="416">
        <f>IF(BJ$2&lt;=Kapitālieguldījumi!$D$47-1,'IIA Finanšu analīze'!$D190/Kapitālieguldījumi!$D$47,0)</f>
        <v>0</v>
      </c>
      <c r="BK190" s="416">
        <f>IF(BK$2&lt;=Kapitālieguldījumi!$D$47-1,'IIA Finanšu analīze'!$D190/Kapitālieguldījumi!$D$47,0)</f>
        <v>0</v>
      </c>
      <c r="BL190" s="416">
        <f>IF(BL$2&lt;=Kapitālieguldījumi!$D$47-1,'IIA Finanšu analīze'!$D190/Kapitālieguldījumi!$D$47,0)</f>
        <v>0</v>
      </c>
      <c r="BM190" s="416">
        <f>IF(BM$2&lt;=Kapitālieguldījumi!$D$47-1,'IIA Finanšu analīze'!$D190/Kapitālieguldījumi!$D$47,0)</f>
        <v>0</v>
      </c>
      <c r="BN190" s="416">
        <f>IF(BN$2&lt;=Kapitālieguldījumi!$D$47-1,'IIA Finanšu analīze'!$D190/Kapitālieguldījumi!$D$47,0)</f>
        <v>0</v>
      </c>
      <c r="BO190" s="416">
        <f>IF(BO$2&lt;=Kapitālieguldījumi!$D$47-1,'IIA Finanšu analīze'!$D190/Kapitālieguldījumi!$D$47,0)</f>
        <v>0</v>
      </c>
      <c r="BP190" s="416">
        <f>IF(BP$2&lt;=Kapitālieguldījumi!$D$47-1,'IIA Finanšu analīze'!$D190/Kapitālieguldījumi!$D$47,0)</f>
        <v>0</v>
      </c>
      <c r="BQ190" s="416">
        <f>IF(BQ$2&lt;=Kapitālieguldījumi!$D$47-1,'IIA Finanšu analīze'!$D190/Kapitālieguldījumi!$D$47,0)</f>
        <v>0</v>
      </c>
      <c r="BR190" s="416">
        <f>IF(BR$2&lt;=Kapitālieguldījumi!$D$47-1,'IIA Finanšu analīze'!$D190/Kapitālieguldījumi!$D$47,0)</f>
        <v>0</v>
      </c>
      <c r="BS190" s="416">
        <f>IF(BS$2&lt;=Kapitālieguldījumi!$D$47-1,'IIA Finanšu analīze'!$D190/Kapitālieguldījumi!$D$47,0)</f>
        <v>0</v>
      </c>
      <c r="BT190" s="416">
        <f>IF(BT$2&lt;=Kapitālieguldījumi!$D$47-1,'IIA Finanšu analīze'!$D190/Kapitālieguldījumi!$D$47,0)</f>
        <v>0</v>
      </c>
      <c r="BU190" s="416">
        <f>IF(BU$2&lt;=Kapitālieguldījumi!$D$47-1,'IIA Finanšu analīze'!$D190/Kapitālieguldījumi!$D$47,0)</f>
        <v>0</v>
      </c>
      <c r="BV190" s="416">
        <f>IF(BV$2&lt;=Kapitālieguldījumi!$D$47-1,'IIA Finanšu analīze'!$D190/Kapitālieguldījumi!$D$47,0)</f>
        <v>0</v>
      </c>
      <c r="BW190" s="416">
        <f>IF(BW$2&lt;=Kapitālieguldījumi!$D$47-1,'IIA Finanšu analīze'!$D190/Kapitālieguldījumi!$D$47,0)</f>
        <v>0</v>
      </c>
      <c r="BX190" s="416">
        <f>IF(BX$2&lt;=Kapitālieguldījumi!$D$47-1,'IIA Finanšu analīze'!$D190/Kapitālieguldījumi!$D$47,0)</f>
        <v>0</v>
      </c>
      <c r="BY190" s="416">
        <f>IF(BY$2&lt;=Kapitālieguldījumi!$D$47-1,'IIA Finanšu analīze'!$D190/Kapitālieguldījumi!$D$47,0)</f>
        <v>0</v>
      </c>
      <c r="BZ190" s="416">
        <f>IF(BZ$2&lt;=Kapitālieguldījumi!$D$47-1,'IIA Finanšu analīze'!$D190/Kapitālieguldījumi!$D$47,0)</f>
        <v>0</v>
      </c>
      <c r="CA190" s="416">
        <f>IF(CA$2&lt;=Kapitālieguldījumi!$D$47-1,'IIA Finanšu analīze'!$D190/Kapitālieguldījumi!$D$47,0)</f>
        <v>0</v>
      </c>
      <c r="CB190" s="416">
        <f>IF(CB$2&lt;=Kapitālieguldījumi!$D$47-1,'IIA Finanšu analīze'!$D190/Kapitālieguldījumi!$D$47,0)</f>
        <v>0</v>
      </c>
      <c r="CC190" s="416">
        <f>IF(CC$2&lt;=Kapitālieguldījumi!$D$47-1,'IIA Finanšu analīze'!$D190/Kapitālieguldījumi!$D$47,0)</f>
        <v>0</v>
      </c>
      <c r="CD190" s="416">
        <f>IF(CD$2&lt;=Kapitālieguldījumi!$D$47-1,'IIA Finanšu analīze'!$D190/Kapitālieguldījumi!$D$47,0)</f>
        <v>0</v>
      </c>
      <c r="CE190" s="416">
        <f>IF(CE$2&lt;=Kapitālieguldījumi!$D$47-1,'IIA Finanšu analīze'!$D190/Kapitālieguldījumi!$D$47,0)</f>
        <v>0</v>
      </c>
      <c r="CF190" s="416">
        <f>IF(CF$2&lt;=Kapitālieguldījumi!$D$47-1,'IIA Finanšu analīze'!$D190/Kapitālieguldījumi!$D$47,0)</f>
        <v>0</v>
      </c>
      <c r="CG190" s="416">
        <f>IF(CG$2&lt;=Kapitālieguldījumi!$D$47-1,'IIA Finanšu analīze'!$D190/Kapitālieguldījumi!$D$47,0)</f>
        <v>0</v>
      </c>
      <c r="CH190" s="416">
        <f>IF(CH$2&lt;=Kapitālieguldījumi!$D$47-1,'IIA Finanšu analīze'!$D190/Kapitālieguldījumi!$D$47,0)</f>
        <v>0</v>
      </c>
      <c r="CI190" s="416">
        <f>IF(CI$2&lt;=Kapitālieguldījumi!$D$47-1,'IIA Finanšu analīze'!$D190/Kapitālieguldījumi!$D$47,0)</f>
        <v>0</v>
      </c>
      <c r="CJ190" s="416">
        <f>IF(CJ$2&lt;=Kapitālieguldījumi!$D$47-1,'IIA Finanšu analīze'!$D190/Kapitālieguldījumi!$D$47,0)</f>
        <v>0</v>
      </c>
      <c r="CK190" s="416">
        <f>IF(CK$2&lt;=Kapitālieguldījumi!$D$47-1,'IIA Finanšu analīze'!$D190/Kapitālieguldījumi!$D$47,0)</f>
        <v>0</v>
      </c>
      <c r="CL190" s="416">
        <f>IF(CL$2&lt;=Kapitālieguldījumi!$D$47-1,'IIA Finanšu analīze'!$D190/Kapitālieguldījumi!$D$47,0)</f>
        <v>0</v>
      </c>
      <c r="CM190" s="416">
        <f>IF(CM$2&lt;=Kapitālieguldījumi!$D$47-1,'IIA Finanšu analīze'!$D190/Kapitālieguldījumi!$D$47,0)</f>
        <v>0</v>
      </c>
      <c r="CN190" s="416">
        <f>IF(CN$2&lt;=Kapitālieguldījumi!$D$47-1,'IIA Finanšu analīze'!$D190/Kapitālieguldījumi!$D$47,0)</f>
        <v>0</v>
      </c>
      <c r="CO190" s="416">
        <f>IF(CO$2&lt;=Kapitālieguldījumi!$D$47-1,'IIA Finanšu analīze'!$D190/Kapitālieguldījumi!$D$47,0)</f>
        <v>0</v>
      </c>
      <c r="CP190" s="416">
        <f>IF(CP$2&lt;=Kapitālieguldījumi!$D$47-1,'IIA Finanšu analīze'!$D190/Kapitālieguldījumi!$D$47,0)</f>
        <v>0</v>
      </c>
      <c r="CQ190" s="416">
        <f>IF(CQ$2&lt;=Kapitālieguldījumi!$D$47-1,'IIA Finanšu analīze'!$D190/Kapitālieguldījumi!$D$47,0)</f>
        <v>0</v>
      </c>
      <c r="CR190" s="416">
        <f>IF(CR$2&lt;=Kapitālieguldījumi!$D$47-1,'IIA Finanšu analīze'!$D190/Kapitālieguldījumi!$D$47,0)</f>
        <v>0</v>
      </c>
      <c r="CS190" s="416">
        <f>IF(CS$2&lt;=Kapitālieguldījumi!$D$47-1,'IIA Finanšu analīze'!$D190/Kapitālieguldījumi!$D$47,0)</f>
        <v>0</v>
      </c>
      <c r="CT190" s="416">
        <f>IF(CT$2&lt;=Kapitālieguldījumi!$D$47-1,'IIA Finanšu analīze'!$D190/Kapitālieguldījumi!$D$47,0)</f>
        <v>0</v>
      </c>
      <c r="CU190" s="416">
        <f>IF(CU$2&lt;=Kapitālieguldījumi!$D$47-1,'IIA Finanšu analīze'!$D190/Kapitālieguldījumi!$D$47,0)</f>
        <v>0</v>
      </c>
      <c r="CV190" s="416">
        <f>IF(CV$2&lt;=Kapitālieguldījumi!$D$47-1,'IIA Finanšu analīze'!$D190/Kapitālieguldījumi!$D$47,0)</f>
        <v>0</v>
      </c>
      <c r="CW190" s="416">
        <f>IF(CW$2&lt;=Kapitālieguldījumi!$D$47-1,'IIA Finanšu analīze'!$D190/Kapitālieguldījumi!$D$47,0)</f>
        <v>0</v>
      </c>
      <c r="CX190" s="416">
        <f>IF(CX$2&lt;=Kapitālieguldījumi!$D$47-1,'IIA Finanšu analīze'!$D190/Kapitālieguldījumi!$D$47,0)</f>
        <v>0</v>
      </c>
      <c r="CY190" s="416">
        <f>IF(CY$2&lt;=Kapitālieguldījumi!$D$47-1,'IIA Finanšu analīze'!$D190/Kapitālieguldījumi!$D$47,0)</f>
        <v>0</v>
      </c>
      <c r="CZ190" s="416">
        <f>IF(CZ$2&lt;=Kapitālieguldījumi!$D$47-1,'IIA Finanšu analīze'!$D190/Kapitālieguldījumi!$D$47,0)</f>
        <v>0</v>
      </c>
      <c r="DA190" s="416">
        <f>IF(DA$2&lt;=Kapitālieguldījumi!$D$47-1,'IIA Finanšu analīze'!$D190/Kapitālieguldījumi!$D$47,0)</f>
        <v>0</v>
      </c>
      <c r="DB190" s="416">
        <f>IF(DB$2&lt;=Kapitālieguldījumi!$D$47-1,'IIA Finanšu analīze'!$D190/Kapitālieguldījumi!$D$47,0)</f>
        <v>0</v>
      </c>
      <c r="DC190" s="416">
        <f>IF(DC$2&lt;=Kapitālieguldījumi!$D$47-1,'IIA Finanšu analīze'!$D190/Kapitālieguldījumi!$D$47,0)</f>
        <v>0</v>
      </c>
      <c r="DD190" s="416">
        <f>IF(DD$2&lt;=Kapitālieguldījumi!$D$47-1,'IIA Finanšu analīze'!$D190/Kapitālieguldījumi!$D$47,0)</f>
        <v>0</v>
      </c>
      <c r="DE190" s="416">
        <f>IF(DE$2&lt;=Kapitālieguldījumi!$D$47-1,'IIA Finanšu analīze'!$D190/Kapitālieguldījumi!$D$47,0)</f>
        <v>0</v>
      </c>
      <c r="DF190" s="416">
        <f>IF(DF$2&lt;=Kapitālieguldījumi!$D$47-1,'IIA Finanšu analīze'!$D190/Kapitālieguldījumi!$D$47,0)</f>
        <v>0</v>
      </c>
      <c r="DG190" s="416">
        <f>IF(DG$2&lt;=Kapitālieguldījumi!$D$47-1,'IIA Finanšu analīze'!$D190/Kapitālieguldījumi!$D$47,0)</f>
        <v>0</v>
      </c>
      <c r="DH190" s="416">
        <f>IF(DH$2&lt;=Kapitālieguldījumi!$D$47-1,'IIA Finanšu analīze'!$D190/Kapitālieguldījumi!$D$47,0)</f>
        <v>0</v>
      </c>
      <c r="DI190" s="416">
        <f>IF(DI$2&lt;=Kapitālieguldījumi!$D$47-1,'IIA Finanšu analīze'!$D190/Kapitālieguldījumi!$D$47,0)</f>
        <v>0</v>
      </c>
      <c r="DJ190" s="416">
        <f>IF(DJ$2&lt;=Kapitālieguldījumi!$D$47-1,'IIA Finanšu analīze'!$D190/Kapitālieguldījumi!$D$47,0)</f>
        <v>0</v>
      </c>
      <c r="DK190" s="416">
        <f>IF(DK$2&lt;=Kapitālieguldījumi!$D$47-1,'IIA Finanšu analīze'!$D190/Kapitālieguldījumi!$D$47,0)</f>
        <v>0</v>
      </c>
      <c r="DL190" s="416">
        <f>IF(DL$2&lt;=Kapitālieguldījumi!$D$47-1,'IIA Finanšu analīze'!$D190/Kapitālieguldījumi!$D$47,0)</f>
        <v>0</v>
      </c>
      <c r="DM190" s="416">
        <f>IF(DM$2&lt;=Kapitālieguldījumi!$D$47-1,'IIA Finanšu analīze'!$D190/Kapitālieguldījumi!$D$47,0)</f>
        <v>0</v>
      </c>
      <c r="DN190" s="416">
        <f>IF(DN$2&lt;=Kapitālieguldījumi!$D$47-1,'IIA Finanšu analīze'!$D190/Kapitālieguldījumi!$D$47,0)</f>
        <v>0</v>
      </c>
      <c r="DO190" s="416">
        <f>IF(DO$2&lt;=Kapitālieguldījumi!$D$47-1,'IIA Finanšu analīze'!$D190/Kapitālieguldījumi!$D$47,0)</f>
        <v>0</v>
      </c>
      <c r="DP190" s="416">
        <f>IF(DP$2&lt;=Kapitālieguldījumi!$D$47-1,'IIA Finanšu analīze'!$D190/Kapitālieguldījumi!$D$47,0)</f>
        <v>0</v>
      </c>
      <c r="DQ190" s="416">
        <f>IF(DQ$2&lt;=Kapitālieguldījumi!$D$47-1,'IIA Finanšu analīze'!$D190/Kapitālieguldījumi!$D$47,0)</f>
        <v>0</v>
      </c>
      <c r="DR190" s="416">
        <f>IF(DR$2&lt;=Kapitālieguldījumi!$D$47-1,'IIA Finanšu analīze'!$D190/Kapitālieguldījumi!$D$47,0)</f>
        <v>0</v>
      </c>
      <c r="DS190" s="416">
        <f>IF(DS$2&lt;=Kapitālieguldījumi!$D$47-1,'IIA Finanšu analīze'!$D190/Kapitālieguldījumi!$D$47,0)</f>
        <v>0</v>
      </c>
      <c r="DT190" s="416">
        <f>IF(DT$2&lt;=Kapitālieguldījumi!$D$47-1,'IIA Finanšu analīze'!$D190/Kapitālieguldījumi!$D$47,0)</f>
        <v>0</v>
      </c>
      <c r="DU190" s="416">
        <f>IF(DU$2&lt;=Kapitālieguldījumi!$D$47-1,'IIA Finanšu analīze'!$D190/Kapitālieguldījumi!$D$47,0)</f>
        <v>0</v>
      </c>
    </row>
    <row r="191" spans="1:125" ht="11.25" customHeight="1">
      <c r="A191" s="389" t="str">
        <f>Kapitālieguldījumi!A33</f>
        <v>Kapitālieguldījumi Nr16</v>
      </c>
      <c r="B191" s="389" t="s">
        <v>638</v>
      </c>
      <c r="C191" s="416">
        <f t="shared" si="188"/>
        <v>0</v>
      </c>
      <c r="D191" s="416">
        <f>Kapitālieguldījumi!D33*(Kapitālieguldījumi!$D$49+Kapitālieguldījumi!$D$39)/Kapitālieguldījumi!$D$39</f>
        <v>0</v>
      </c>
      <c r="E191" s="416">
        <f>IF(E$2&lt;=Kapitālieguldījumi!$D$47-1,'IIA Finanšu analīze'!$D191/Kapitālieguldījumi!$D$47,0)</f>
        <v>0</v>
      </c>
      <c r="F191" s="416">
        <f>IF(F$2&lt;=Kapitālieguldījumi!$D$47-1,'IIA Finanšu analīze'!$D191/Kapitālieguldījumi!$D$47,0)</f>
        <v>0</v>
      </c>
      <c r="G191" s="416">
        <f>IF(G$2&lt;=Kapitālieguldījumi!$D$47-1,'IIA Finanšu analīze'!$D191/Kapitālieguldījumi!$D$47,0)</f>
        <v>0</v>
      </c>
      <c r="H191" s="416">
        <f>IF(H$2&lt;=Kapitālieguldījumi!$D$47-1,'IIA Finanšu analīze'!$D191/Kapitālieguldījumi!$D$47,0)</f>
        <v>0</v>
      </c>
      <c r="I191" s="416">
        <f>IF(I$2&lt;=Kapitālieguldījumi!$D$47-1,'IIA Finanšu analīze'!$D191/Kapitālieguldījumi!$D$47,0)</f>
        <v>0</v>
      </c>
      <c r="J191" s="416">
        <f>IF(J$2&lt;=Kapitālieguldījumi!$D$47-1,'IIA Finanšu analīze'!$D191/Kapitālieguldījumi!$D$47,0)</f>
        <v>0</v>
      </c>
      <c r="K191" s="416">
        <f>IF(K$2&lt;=Kapitālieguldījumi!$D$47-1,'IIA Finanšu analīze'!$D191/Kapitālieguldījumi!$D$47,0)</f>
        <v>0</v>
      </c>
      <c r="L191" s="416">
        <f>IF(L$2&lt;=Kapitālieguldījumi!$D$47-1,'IIA Finanšu analīze'!$D191/Kapitālieguldījumi!$D$47,0)</f>
        <v>0</v>
      </c>
      <c r="M191" s="416">
        <f>IF(M$2&lt;=Kapitālieguldījumi!$D$47-1,'IIA Finanšu analīze'!$D191/Kapitālieguldījumi!$D$47,0)</f>
        <v>0</v>
      </c>
      <c r="N191" s="416">
        <f>IF(N$2&lt;=Kapitālieguldījumi!$D$47-1,'IIA Finanšu analīze'!$D191/Kapitālieguldījumi!$D$47,0)</f>
        <v>0</v>
      </c>
      <c r="O191" s="416">
        <f>IF(O$2&lt;=Kapitālieguldījumi!$D$47-1,'IIA Finanšu analīze'!$D191/Kapitālieguldījumi!$D$47,0)</f>
        <v>0</v>
      </c>
      <c r="P191" s="416">
        <f>IF(P$2&lt;=Kapitālieguldījumi!$D$47-1,'IIA Finanšu analīze'!$D191/Kapitālieguldījumi!$D$47,0)</f>
        <v>0</v>
      </c>
      <c r="Q191" s="416">
        <f>IF(Q$2&lt;=Kapitālieguldījumi!$D$47-1,'IIA Finanšu analīze'!$D191/Kapitālieguldījumi!$D$47,0)</f>
        <v>0</v>
      </c>
      <c r="R191" s="416">
        <f>IF(R$2&lt;=Kapitālieguldījumi!$D$47-1,'IIA Finanšu analīze'!$D191/Kapitālieguldījumi!$D$47,0)</f>
        <v>0</v>
      </c>
      <c r="S191" s="416">
        <f>IF(S$2&lt;=Kapitālieguldījumi!$D$47-1,'IIA Finanšu analīze'!$D191/Kapitālieguldījumi!$D$47,0)</f>
        <v>0</v>
      </c>
      <c r="T191" s="416">
        <f>IF(T$2&lt;=Kapitālieguldījumi!$D$47-1,'IIA Finanšu analīze'!$D191/Kapitālieguldījumi!$D$47,0)</f>
        <v>0</v>
      </c>
      <c r="U191" s="416">
        <f>IF(U$2&lt;=Kapitālieguldījumi!$D$47-1,'IIA Finanšu analīze'!$D191/Kapitālieguldījumi!$D$47,0)</f>
        <v>0</v>
      </c>
      <c r="V191" s="416">
        <f>IF(V$2&lt;=Kapitālieguldījumi!$D$47-1,'IIA Finanšu analīze'!$D191/Kapitālieguldījumi!$D$47,0)</f>
        <v>0</v>
      </c>
      <c r="W191" s="416">
        <f>IF(W$2&lt;=Kapitālieguldījumi!$D$47-1,'IIA Finanšu analīze'!$D191/Kapitālieguldījumi!$D$47,0)</f>
        <v>0</v>
      </c>
      <c r="X191" s="416">
        <f>IF(X$2&lt;=Kapitālieguldījumi!$D$47-1,'IIA Finanšu analīze'!$D191/Kapitālieguldījumi!$D$47,0)</f>
        <v>0</v>
      </c>
      <c r="Y191" s="416">
        <f>IF(Y$2&lt;=Kapitālieguldījumi!$D$47-1,'IIA Finanšu analīze'!$D191/Kapitālieguldījumi!$D$47,0)</f>
        <v>0</v>
      </c>
      <c r="Z191" s="416">
        <f>IF(Z$2&lt;=Kapitālieguldījumi!$D$47-1,'IIA Finanšu analīze'!$D191/Kapitālieguldījumi!$D$47,0)</f>
        <v>0</v>
      </c>
      <c r="AA191" s="416">
        <f>IF(AA$2&lt;=Kapitālieguldījumi!$D$47-1,'IIA Finanšu analīze'!$D191/Kapitālieguldījumi!$D$47,0)</f>
        <v>0</v>
      </c>
      <c r="AB191" s="416">
        <f>IF(AB$2&lt;=Kapitālieguldījumi!$D$47-1,'IIA Finanšu analīze'!$D191/Kapitālieguldījumi!$D$47,0)</f>
        <v>0</v>
      </c>
      <c r="AC191" s="416">
        <f>IF(AC$2&lt;=Kapitālieguldījumi!$D$47-1,'IIA Finanšu analīze'!$D191/Kapitālieguldījumi!$D$47,0)</f>
        <v>0</v>
      </c>
      <c r="AD191" s="416">
        <f>IF(AD$2&lt;=Kapitālieguldījumi!$D$47-1,'IIA Finanšu analīze'!$D191/Kapitālieguldījumi!$D$47,0)</f>
        <v>0</v>
      </c>
      <c r="AE191" s="416">
        <f>IF(AE$2&lt;=Kapitālieguldījumi!$D$47-1,'IIA Finanšu analīze'!$D191/Kapitālieguldījumi!$D$47,0)</f>
        <v>0</v>
      </c>
      <c r="AF191" s="416">
        <f>IF(AF$2&lt;=Kapitālieguldījumi!$D$47-1,'IIA Finanšu analīze'!$D191/Kapitālieguldījumi!$D$47,0)</f>
        <v>0</v>
      </c>
      <c r="AG191" s="416">
        <f>IF(AG$2&lt;=Kapitālieguldījumi!$D$47-1,'IIA Finanšu analīze'!$D191/Kapitālieguldījumi!$D$47,0)</f>
        <v>0</v>
      </c>
      <c r="AH191" s="416">
        <f>IF(AH$2&lt;=Kapitālieguldījumi!$D$47-1,'IIA Finanšu analīze'!$D191/Kapitālieguldījumi!$D$47,0)</f>
        <v>0</v>
      </c>
      <c r="AI191" s="416">
        <f>IF(AI$2&lt;=Kapitālieguldījumi!$D$47-1,'IIA Finanšu analīze'!$D191/Kapitālieguldījumi!$D$47,0)</f>
        <v>0</v>
      </c>
      <c r="AJ191" s="416">
        <f>IF(AJ$2&lt;=Kapitālieguldījumi!$D$47-1,'IIA Finanšu analīze'!$D191/Kapitālieguldījumi!$D$47,0)</f>
        <v>0</v>
      </c>
      <c r="AK191" s="416">
        <f>IF(AK$2&lt;=Kapitālieguldījumi!$D$47-1,'IIA Finanšu analīze'!$D191/Kapitālieguldījumi!$D$47,0)</f>
        <v>0</v>
      </c>
      <c r="AL191" s="416">
        <f>IF(AL$2&lt;=Kapitālieguldījumi!$D$47-1,'IIA Finanšu analīze'!$D191/Kapitālieguldījumi!$D$47,0)</f>
        <v>0</v>
      </c>
      <c r="AM191" s="416">
        <f>IF(AM$2&lt;=Kapitālieguldījumi!$D$47-1,'IIA Finanšu analīze'!$D191/Kapitālieguldījumi!$D$47,0)</f>
        <v>0</v>
      </c>
      <c r="AN191" s="416">
        <f>IF(AN$2&lt;=Kapitālieguldījumi!$D$47-1,'IIA Finanšu analīze'!$D191/Kapitālieguldījumi!$D$47,0)</f>
        <v>0</v>
      </c>
      <c r="AO191" s="416">
        <f>IF(AO$2&lt;=Kapitālieguldījumi!$D$47-1,'IIA Finanšu analīze'!$D191/Kapitālieguldījumi!$D$47,0)</f>
        <v>0</v>
      </c>
      <c r="AP191" s="416">
        <f>IF(AP$2&lt;=Kapitālieguldījumi!$D$47-1,'IIA Finanšu analīze'!$D191/Kapitālieguldījumi!$D$47,0)</f>
        <v>0</v>
      </c>
      <c r="AQ191" s="416">
        <f>IF(AQ$2&lt;=Kapitālieguldījumi!$D$47-1,'IIA Finanšu analīze'!$D191/Kapitālieguldījumi!$D$47,0)</f>
        <v>0</v>
      </c>
      <c r="AR191" s="416">
        <f>IF(AR$2&lt;=Kapitālieguldījumi!$D$47-1,'IIA Finanšu analīze'!$D191/Kapitālieguldījumi!$D$47,0)</f>
        <v>0</v>
      </c>
      <c r="AS191" s="416">
        <f>IF(AS$2&lt;=Kapitālieguldījumi!$D$47-1,'IIA Finanšu analīze'!$D191/Kapitālieguldījumi!$D$47,0)</f>
        <v>0</v>
      </c>
      <c r="AT191" s="416">
        <f>IF(AT$2&lt;=Kapitālieguldījumi!$D$47-1,'IIA Finanšu analīze'!$D191/Kapitālieguldījumi!$D$47,0)</f>
        <v>0</v>
      </c>
      <c r="AU191" s="416">
        <f>IF(AU$2&lt;=Kapitālieguldījumi!$D$47-1,'IIA Finanšu analīze'!$D191/Kapitālieguldījumi!$D$47,0)</f>
        <v>0</v>
      </c>
      <c r="AV191" s="416">
        <f>IF(AV$2&lt;=Kapitālieguldījumi!$D$47-1,'IIA Finanšu analīze'!$D191/Kapitālieguldījumi!$D$47,0)</f>
        <v>0</v>
      </c>
      <c r="AW191" s="416">
        <f>IF(AW$2&lt;=Kapitālieguldījumi!$D$47-1,'IIA Finanšu analīze'!$D191/Kapitālieguldījumi!$D$47,0)</f>
        <v>0</v>
      </c>
      <c r="AX191" s="416">
        <f>IF(AX$2&lt;=Kapitālieguldījumi!$D$47-1,'IIA Finanšu analīze'!$D191/Kapitālieguldījumi!$D$47,0)</f>
        <v>0</v>
      </c>
      <c r="AY191" s="416">
        <f>IF(AY$2&lt;=Kapitālieguldījumi!$D$47-1,'IIA Finanšu analīze'!$D191/Kapitālieguldījumi!$D$47,0)</f>
        <v>0</v>
      </c>
      <c r="AZ191" s="416">
        <f>IF(AZ$2&lt;=Kapitālieguldījumi!$D$47-1,'IIA Finanšu analīze'!$D191/Kapitālieguldījumi!$D$47,0)</f>
        <v>0</v>
      </c>
      <c r="BA191" s="416">
        <f>IF(BA$2&lt;=Kapitālieguldījumi!$D$47-1,'IIA Finanšu analīze'!$D191/Kapitālieguldījumi!$D$47,0)</f>
        <v>0</v>
      </c>
      <c r="BB191" s="416">
        <f>IF(BB$2&lt;=Kapitālieguldījumi!$D$47-1,'IIA Finanšu analīze'!$D191/Kapitālieguldījumi!$D$47,0)</f>
        <v>0</v>
      </c>
      <c r="BC191" s="416">
        <f>IF(BC$2&lt;=Kapitālieguldījumi!$D$47-1,'IIA Finanšu analīze'!$D191/Kapitālieguldījumi!$D$47,0)</f>
        <v>0</v>
      </c>
      <c r="BD191" s="416">
        <f>IF(BD$2&lt;=Kapitālieguldījumi!$D$47-1,'IIA Finanšu analīze'!$D191/Kapitālieguldījumi!$D$47,0)</f>
        <v>0</v>
      </c>
      <c r="BE191" s="416">
        <f>IF(BE$2&lt;=Kapitālieguldījumi!$D$47-1,'IIA Finanšu analīze'!$D191/Kapitālieguldījumi!$D$47,0)</f>
        <v>0</v>
      </c>
      <c r="BF191" s="416">
        <f>IF(BF$2&lt;=Kapitālieguldījumi!$D$47-1,'IIA Finanšu analīze'!$D191/Kapitālieguldījumi!$D$47,0)</f>
        <v>0</v>
      </c>
      <c r="BG191" s="416">
        <f>IF(BG$2&lt;=Kapitālieguldījumi!$D$47-1,'IIA Finanšu analīze'!$D191/Kapitālieguldījumi!$D$47,0)</f>
        <v>0</v>
      </c>
      <c r="BH191" s="416">
        <f>IF(BH$2&lt;=Kapitālieguldījumi!$D$47-1,'IIA Finanšu analīze'!$D191/Kapitālieguldījumi!$D$47,0)</f>
        <v>0</v>
      </c>
      <c r="BI191" s="416">
        <f>IF(BI$2&lt;=Kapitālieguldījumi!$D$47-1,'IIA Finanšu analīze'!$D191/Kapitālieguldījumi!$D$47,0)</f>
        <v>0</v>
      </c>
      <c r="BJ191" s="416">
        <f>IF(BJ$2&lt;=Kapitālieguldījumi!$D$47-1,'IIA Finanšu analīze'!$D191/Kapitālieguldījumi!$D$47,0)</f>
        <v>0</v>
      </c>
      <c r="BK191" s="416">
        <f>IF(BK$2&lt;=Kapitālieguldījumi!$D$47-1,'IIA Finanšu analīze'!$D191/Kapitālieguldījumi!$D$47,0)</f>
        <v>0</v>
      </c>
      <c r="BL191" s="416">
        <f>IF(BL$2&lt;=Kapitālieguldījumi!$D$47-1,'IIA Finanšu analīze'!$D191/Kapitālieguldījumi!$D$47,0)</f>
        <v>0</v>
      </c>
      <c r="BM191" s="416">
        <f>IF(BM$2&lt;=Kapitālieguldījumi!$D$47-1,'IIA Finanšu analīze'!$D191/Kapitālieguldījumi!$D$47,0)</f>
        <v>0</v>
      </c>
      <c r="BN191" s="416">
        <f>IF(BN$2&lt;=Kapitālieguldījumi!$D$47-1,'IIA Finanšu analīze'!$D191/Kapitālieguldījumi!$D$47,0)</f>
        <v>0</v>
      </c>
      <c r="BO191" s="416">
        <f>IF(BO$2&lt;=Kapitālieguldījumi!$D$47-1,'IIA Finanšu analīze'!$D191/Kapitālieguldījumi!$D$47,0)</f>
        <v>0</v>
      </c>
      <c r="BP191" s="416">
        <f>IF(BP$2&lt;=Kapitālieguldījumi!$D$47-1,'IIA Finanšu analīze'!$D191/Kapitālieguldījumi!$D$47,0)</f>
        <v>0</v>
      </c>
      <c r="BQ191" s="416">
        <f>IF(BQ$2&lt;=Kapitālieguldījumi!$D$47-1,'IIA Finanšu analīze'!$D191/Kapitālieguldījumi!$D$47,0)</f>
        <v>0</v>
      </c>
      <c r="BR191" s="416">
        <f>IF(BR$2&lt;=Kapitālieguldījumi!$D$47-1,'IIA Finanšu analīze'!$D191/Kapitālieguldījumi!$D$47,0)</f>
        <v>0</v>
      </c>
      <c r="BS191" s="416">
        <f>IF(BS$2&lt;=Kapitālieguldījumi!$D$47-1,'IIA Finanšu analīze'!$D191/Kapitālieguldījumi!$D$47,0)</f>
        <v>0</v>
      </c>
      <c r="BT191" s="416">
        <f>IF(BT$2&lt;=Kapitālieguldījumi!$D$47-1,'IIA Finanšu analīze'!$D191/Kapitālieguldījumi!$D$47,0)</f>
        <v>0</v>
      </c>
      <c r="BU191" s="416">
        <f>IF(BU$2&lt;=Kapitālieguldījumi!$D$47-1,'IIA Finanšu analīze'!$D191/Kapitālieguldījumi!$D$47,0)</f>
        <v>0</v>
      </c>
      <c r="BV191" s="416">
        <f>IF(BV$2&lt;=Kapitālieguldījumi!$D$47-1,'IIA Finanšu analīze'!$D191/Kapitālieguldījumi!$D$47,0)</f>
        <v>0</v>
      </c>
      <c r="BW191" s="416">
        <f>IF(BW$2&lt;=Kapitālieguldījumi!$D$47-1,'IIA Finanšu analīze'!$D191/Kapitālieguldījumi!$D$47,0)</f>
        <v>0</v>
      </c>
      <c r="BX191" s="416">
        <f>IF(BX$2&lt;=Kapitālieguldījumi!$D$47-1,'IIA Finanšu analīze'!$D191/Kapitālieguldījumi!$D$47,0)</f>
        <v>0</v>
      </c>
      <c r="BY191" s="416">
        <f>IF(BY$2&lt;=Kapitālieguldījumi!$D$47-1,'IIA Finanšu analīze'!$D191/Kapitālieguldījumi!$D$47,0)</f>
        <v>0</v>
      </c>
      <c r="BZ191" s="416">
        <f>IF(BZ$2&lt;=Kapitālieguldījumi!$D$47-1,'IIA Finanšu analīze'!$D191/Kapitālieguldījumi!$D$47,0)</f>
        <v>0</v>
      </c>
      <c r="CA191" s="416">
        <f>IF(CA$2&lt;=Kapitālieguldījumi!$D$47-1,'IIA Finanšu analīze'!$D191/Kapitālieguldījumi!$D$47,0)</f>
        <v>0</v>
      </c>
      <c r="CB191" s="416">
        <f>IF(CB$2&lt;=Kapitālieguldījumi!$D$47-1,'IIA Finanšu analīze'!$D191/Kapitālieguldījumi!$D$47,0)</f>
        <v>0</v>
      </c>
      <c r="CC191" s="416">
        <f>IF(CC$2&lt;=Kapitālieguldījumi!$D$47-1,'IIA Finanšu analīze'!$D191/Kapitālieguldījumi!$D$47,0)</f>
        <v>0</v>
      </c>
      <c r="CD191" s="416">
        <f>IF(CD$2&lt;=Kapitālieguldījumi!$D$47-1,'IIA Finanšu analīze'!$D191/Kapitālieguldījumi!$D$47,0)</f>
        <v>0</v>
      </c>
      <c r="CE191" s="416">
        <f>IF(CE$2&lt;=Kapitālieguldījumi!$D$47-1,'IIA Finanšu analīze'!$D191/Kapitālieguldījumi!$D$47,0)</f>
        <v>0</v>
      </c>
      <c r="CF191" s="416">
        <f>IF(CF$2&lt;=Kapitālieguldījumi!$D$47-1,'IIA Finanšu analīze'!$D191/Kapitālieguldījumi!$D$47,0)</f>
        <v>0</v>
      </c>
      <c r="CG191" s="416">
        <f>IF(CG$2&lt;=Kapitālieguldījumi!$D$47-1,'IIA Finanšu analīze'!$D191/Kapitālieguldījumi!$D$47,0)</f>
        <v>0</v>
      </c>
      <c r="CH191" s="416">
        <f>IF(CH$2&lt;=Kapitālieguldījumi!$D$47-1,'IIA Finanšu analīze'!$D191/Kapitālieguldījumi!$D$47,0)</f>
        <v>0</v>
      </c>
      <c r="CI191" s="416">
        <f>IF(CI$2&lt;=Kapitālieguldījumi!$D$47-1,'IIA Finanšu analīze'!$D191/Kapitālieguldījumi!$D$47,0)</f>
        <v>0</v>
      </c>
      <c r="CJ191" s="416">
        <f>IF(CJ$2&lt;=Kapitālieguldījumi!$D$47-1,'IIA Finanšu analīze'!$D191/Kapitālieguldījumi!$D$47,0)</f>
        <v>0</v>
      </c>
      <c r="CK191" s="416">
        <f>IF(CK$2&lt;=Kapitālieguldījumi!$D$47-1,'IIA Finanšu analīze'!$D191/Kapitālieguldījumi!$D$47,0)</f>
        <v>0</v>
      </c>
      <c r="CL191" s="416">
        <f>IF(CL$2&lt;=Kapitālieguldījumi!$D$47-1,'IIA Finanšu analīze'!$D191/Kapitālieguldījumi!$D$47,0)</f>
        <v>0</v>
      </c>
      <c r="CM191" s="416">
        <f>IF(CM$2&lt;=Kapitālieguldījumi!$D$47-1,'IIA Finanšu analīze'!$D191/Kapitālieguldījumi!$D$47,0)</f>
        <v>0</v>
      </c>
      <c r="CN191" s="416">
        <f>IF(CN$2&lt;=Kapitālieguldījumi!$D$47-1,'IIA Finanšu analīze'!$D191/Kapitālieguldījumi!$D$47,0)</f>
        <v>0</v>
      </c>
      <c r="CO191" s="416">
        <f>IF(CO$2&lt;=Kapitālieguldījumi!$D$47-1,'IIA Finanšu analīze'!$D191/Kapitālieguldījumi!$D$47,0)</f>
        <v>0</v>
      </c>
      <c r="CP191" s="416">
        <f>IF(CP$2&lt;=Kapitālieguldījumi!$D$47-1,'IIA Finanšu analīze'!$D191/Kapitālieguldījumi!$D$47,0)</f>
        <v>0</v>
      </c>
      <c r="CQ191" s="416">
        <f>IF(CQ$2&lt;=Kapitālieguldījumi!$D$47-1,'IIA Finanšu analīze'!$D191/Kapitālieguldījumi!$D$47,0)</f>
        <v>0</v>
      </c>
      <c r="CR191" s="416">
        <f>IF(CR$2&lt;=Kapitālieguldījumi!$D$47-1,'IIA Finanšu analīze'!$D191/Kapitālieguldījumi!$D$47,0)</f>
        <v>0</v>
      </c>
      <c r="CS191" s="416">
        <f>IF(CS$2&lt;=Kapitālieguldījumi!$D$47-1,'IIA Finanšu analīze'!$D191/Kapitālieguldījumi!$D$47,0)</f>
        <v>0</v>
      </c>
      <c r="CT191" s="416">
        <f>IF(CT$2&lt;=Kapitālieguldījumi!$D$47-1,'IIA Finanšu analīze'!$D191/Kapitālieguldījumi!$D$47,0)</f>
        <v>0</v>
      </c>
      <c r="CU191" s="416">
        <f>IF(CU$2&lt;=Kapitālieguldījumi!$D$47-1,'IIA Finanšu analīze'!$D191/Kapitālieguldījumi!$D$47,0)</f>
        <v>0</v>
      </c>
      <c r="CV191" s="416">
        <f>IF(CV$2&lt;=Kapitālieguldījumi!$D$47-1,'IIA Finanšu analīze'!$D191/Kapitālieguldījumi!$D$47,0)</f>
        <v>0</v>
      </c>
      <c r="CW191" s="416">
        <f>IF(CW$2&lt;=Kapitālieguldījumi!$D$47-1,'IIA Finanšu analīze'!$D191/Kapitālieguldījumi!$D$47,0)</f>
        <v>0</v>
      </c>
      <c r="CX191" s="416">
        <f>IF(CX$2&lt;=Kapitālieguldījumi!$D$47-1,'IIA Finanšu analīze'!$D191/Kapitālieguldījumi!$D$47,0)</f>
        <v>0</v>
      </c>
      <c r="CY191" s="416">
        <f>IF(CY$2&lt;=Kapitālieguldījumi!$D$47-1,'IIA Finanšu analīze'!$D191/Kapitālieguldījumi!$D$47,0)</f>
        <v>0</v>
      </c>
      <c r="CZ191" s="416">
        <f>IF(CZ$2&lt;=Kapitālieguldījumi!$D$47-1,'IIA Finanšu analīze'!$D191/Kapitālieguldījumi!$D$47,0)</f>
        <v>0</v>
      </c>
      <c r="DA191" s="416">
        <f>IF(DA$2&lt;=Kapitālieguldījumi!$D$47-1,'IIA Finanšu analīze'!$D191/Kapitālieguldījumi!$D$47,0)</f>
        <v>0</v>
      </c>
      <c r="DB191" s="416">
        <f>IF(DB$2&lt;=Kapitālieguldījumi!$D$47-1,'IIA Finanšu analīze'!$D191/Kapitālieguldījumi!$D$47,0)</f>
        <v>0</v>
      </c>
      <c r="DC191" s="416">
        <f>IF(DC$2&lt;=Kapitālieguldījumi!$D$47-1,'IIA Finanšu analīze'!$D191/Kapitālieguldījumi!$D$47,0)</f>
        <v>0</v>
      </c>
      <c r="DD191" s="416">
        <f>IF(DD$2&lt;=Kapitālieguldījumi!$D$47-1,'IIA Finanšu analīze'!$D191/Kapitālieguldījumi!$D$47,0)</f>
        <v>0</v>
      </c>
      <c r="DE191" s="416">
        <f>IF(DE$2&lt;=Kapitālieguldījumi!$D$47-1,'IIA Finanšu analīze'!$D191/Kapitālieguldījumi!$D$47,0)</f>
        <v>0</v>
      </c>
      <c r="DF191" s="416">
        <f>IF(DF$2&lt;=Kapitālieguldījumi!$D$47-1,'IIA Finanšu analīze'!$D191/Kapitālieguldījumi!$D$47,0)</f>
        <v>0</v>
      </c>
      <c r="DG191" s="416">
        <f>IF(DG$2&lt;=Kapitālieguldījumi!$D$47-1,'IIA Finanšu analīze'!$D191/Kapitālieguldījumi!$D$47,0)</f>
        <v>0</v>
      </c>
      <c r="DH191" s="416">
        <f>IF(DH$2&lt;=Kapitālieguldījumi!$D$47-1,'IIA Finanšu analīze'!$D191/Kapitālieguldījumi!$D$47,0)</f>
        <v>0</v>
      </c>
      <c r="DI191" s="416">
        <f>IF(DI$2&lt;=Kapitālieguldījumi!$D$47-1,'IIA Finanšu analīze'!$D191/Kapitālieguldījumi!$D$47,0)</f>
        <v>0</v>
      </c>
      <c r="DJ191" s="416">
        <f>IF(DJ$2&lt;=Kapitālieguldījumi!$D$47-1,'IIA Finanšu analīze'!$D191/Kapitālieguldījumi!$D$47,0)</f>
        <v>0</v>
      </c>
      <c r="DK191" s="416">
        <f>IF(DK$2&lt;=Kapitālieguldījumi!$D$47-1,'IIA Finanšu analīze'!$D191/Kapitālieguldījumi!$D$47,0)</f>
        <v>0</v>
      </c>
      <c r="DL191" s="416">
        <f>IF(DL$2&lt;=Kapitālieguldījumi!$D$47-1,'IIA Finanšu analīze'!$D191/Kapitālieguldījumi!$D$47,0)</f>
        <v>0</v>
      </c>
      <c r="DM191" s="416">
        <f>IF(DM$2&lt;=Kapitālieguldījumi!$D$47-1,'IIA Finanšu analīze'!$D191/Kapitālieguldījumi!$D$47,0)</f>
        <v>0</v>
      </c>
      <c r="DN191" s="416">
        <f>IF(DN$2&lt;=Kapitālieguldījumi!$D$47-1,'IIA Finanšu analīze'!$D191/Kapitālieguldījumi!$D$47,0)</f>
        <v>0</v>
      </c>
      <c r="DO191" s="416">
        <f>IF(DO$2&lt;=Kapitālieguldījumi!$D$47-1,'IIA Finanšu analīze'!$D191/Kapitālieguldījumi!$D$47,0)</f>
        <v>0</v>
      </c>
      <c r="DP191" s="416">
        <f>IF(DP$2&lt;=Kapitālieguldījumi!$D$47-1,'IIA Finanšu analīze'!$D191/Kapitālieguldījumi!$D$47,0)</f>
        <v>0</v>
      </c>
      <c r="DQ191" s="416">
        <f>IF(DQ$2&lt;=Kapitālieguldījumi!$D$47-1,'IIA Finanšu analīze'!$D191/Kapitālieguldījumi!$D$47,0)</f>
        <v>0</v>
      </c>
      <c r="DR191" s="416">
        <f>IF(DR$2&lt;=Kapitālieguldījumi!$D$47-1,'IIA Finanšu analīze'!$D191/Kapitālieguldījumi!$D$47,0)</f>
        <v>0</v>
      </c>
      <c r="DS191" s="416">
        <f>IF(DS$2&lt;=Kapitālieguldījumi!$D$47-1,'IIA Finanšu analīze'!$D191/Kapitālieguldījumi!$D$47,0)</f>
        <v>0</v>
      </c>
      <c r="DT191" s="416">
        <f>IF(DT$2&lt;=Kapitālieguldījumi!$D$47-1,'IIA Finanšu analīze'!$D191/Kapitālieguldījumi!$D$47,0)</f>
        <v>0</v>
      </c>
      <c r="DU191" s="416">
        <f>IF(DU$2&lt;=Kapitālieguldījumi!$D$47-1,'IIA Finanšu analīze'!$D191/Kapitālieguldījumi!$D$47,0)</f>
        <v>0</v>
      </c>
    </row>
    <row r="192" spans="1:125" ht="11.25" customHeight="1">
      <c r="A192" s="389" t="str">
        <f>Kapitālieguldījumi!A34</f>
        <v>Kapitālieguldījumi Nr17</v>
      </c>
      <c r="B192" s="389" t="s">
        <v>638</v>
      </c>
      <c r="C192" s="416">
        <f t="shared" si="188"/>
        <v>0</v>
      </c>
      <c r="D192" s="416">
        <f>Kapitālieguldījumi!D34*(Kapitālieguldījumi!$D$49+Kapitālieguldījumi!$D$39)/Kapitālieguldījumi!$D$39</f>
        <v>0</v>
      </c>
      <c r="E192" s="416">
        <f>IF(E$2&lt;=Kapitālieguldījumi!$D$47-1,'IIA Finanšu analīze'!$D192/Kapitālieguldījumi!$D$47,0)</f>
        <v>0</v>
      </c>
      <c r="F192" s="416">
        <f>IF(F$2&lt;=Kapitālieguldījumi!$D$47-1,'IIA Finanšu analīze'!$D192/Kapitālieguldījumi!$D$47,0)</f>
        <v>0</v>
      </c>
      <c r="G192" s="416">
        <f>IF(G$2&lt;=Kapitālieguldījumi!$D$47-1,'IIA Finanšu analīze'!$D192/Kapitālieguldījumi!$D$47,0)</f>
        <v>0</v>
      </c>
      <c r="H192" s="416">
        <f>IF(H$2&lt;=Kapitālieguldījumi!$D$47-1,'IIA Finanšu analīze'!$D192/Kapitālieguldījumi!$D$47,0)</f>
        <v>0</v>
      </c>
      <c r="I192" s="416">
        <f>IF(I$2&lt;=Kapitālieguldījumi!$D$47-1,'IIA Finanšu analīze'!$D192/Kapitālieguldījumi!$D$47,0)</f>
        <v>0</v>
      </c>
      <c r="J192" s="416">
        <f>IF(J$2&lt;=Kapitālieguldījumi!$D$47-1,'IIA Finanšu analīze'!$D192/Kapitālieguldījumi!$D$47,0)</f>
        <v>0</v>
      </c>
      <c r="K192" s="416">
        <f>IF(K$2&lt;=Kapitālieguldījumi!$D$47-1,'IIA Finanšu analīze'!$D192/Kapitālieguldījumi!$D$47,0)</f>
        <v>0</v>
      </c>
      <c r="L192" s="416">
        <f>IF(L$2&lt;=Kapitālieguldījumi!$D$47-1,'IIA Finanšu analīze'!$D192/Kapitālieguldījumi!$D$47,0)</f>
        <v>0</v>
      </c>
      <c r="M192" s="416">
        <f>IF(M$2&lt;=Kapitālieguldījumi!$D$47-1,'IIA Finanšu analīze'!$D192/Kapitālieguldījumi!$D$47,0)</f>
        <v>0</v>
      </c>
      <c r="N192" s="416">
        <f>IF(N$2&lt;=Kapitālieguldījumi!$D$47-1,'IIA Finanšu analīze'!$D192/Kapitālieguldījumi!$D$47,0)</f>
        <v>0</v>
      </c>
      <c r="O192" s="416">
        <f>IF(O$2&lt;=Kapitālieguldījumi!$D$47-1,'IIA Finanšu analīze'!$D192/Kapitālieguldījumi!$D$47,0)</f>
        <v>0</v>
      </c>
      <c r="P192" s="416">
        <f>IF(P$2&lt;=Kapitālieguldījumi!$D$47-1,'IIA Finanšu analīze'!$D192/Kapitālieguldījumi!$D$47,0)</f>
        <v>0</v>
      </c>
      <c r="Q192" s="416">
        <f>IF(Q$2&lt;=Kapitālieguldījumi!$D$47-1,'IIA Finanšu analīze'!$D192/Kapitālieguldījumi!$D$47,0)</f>
        <v>0</v>
      </c>
      <c r="R192" s="416">
        <f>IF(R$2&lt;=Kapitālieguldījumi!$D$47-1,'IIA Finanšu analīze'!$D192/Kapitālieguldījumi!$D$47,0)</f>
        <v>0</v>
      </c>
      <c r="S192" s="416">
        <f>IF(S$2&lt;=Kapitālieguldījumi!$D$47-1,'IIA Finanšu analīze'!$D192/Kapitālieguldījumi!$D$47,0)</f>
        <v>0</v>
      </c>
      <c r="T192" s="416">
        <f>IF(T$2&lt;=Kapitālieguldījumi!$D$47-1,'IIA Finanšu analīze'!$D192/Kapitālieguldījumi!$D$47,0)</f>
        <v>0</v>
      </c>
      <c r="U192" s="416">
        <f>IF(U$2&lt;=Kapitālieguldījumi!$D$47-1,'IIA Finanšu analīze'!$D192/Kapitālieguldījumi!$D$47,0)</f>
        <v>0</v>
      </c>
      <c r="V192" s="416">
        <f>IF(V$2&lt;=Kapitālieguldījumi!$D$47-1,'IIA Finanšu analīze'!$D192/Kapitālieguldījumi!$D$47,0)</f>
        <v>0</v>
      </c>
      <c r="W192" s="416">
        <f>IF(W$2&lt;=Kapitālieguldījumi!$D$47-1,'IIA Finanšu analīze'!$D192/Kapitālieguldījumi!$D$47,0)</f>
        <v>0</v>
      </c>
      <c r="X192" s="416">
        <f>IF(X$2&lt;=Kapitālieguldījumi!$D$47-1,'IIA Finanšu analīze'!$D192/Kapitālieguldījumi!$D$47,0)</f>
        <v>0</v>
      </c>
      <c r="Y192" s="416">
        <f>IF(Y$2&lt;=Kapitālieguldījumi!$D$47-1,'IIA Finanšu analīze'!$D192/Kapitālieguldījumi!$D$47,0)</f>
        <v>0</v>
      </c>
      <c r="Z192" s="416">
        <f>IF(Z$2&lt;=Kapitālieguldījumi!$D$47-1,'IIA Finanšu analīze'!$D192/Kapitālieguldījumi!$D$47,0)</f>
        <v>0</v>
      </c>
      <c r="AA192" s="416">
        <f>IF(AA$2&lt;=Kapitālieguldījumi!$D$47-1,'IIA Finanšu analīze'!$D192/Kapitālieguldījumi!$D$47,0)</f>
        <v>0</v>
      </c>
      <c r="AB192" s="416">
        <f>IF(AB$2&lt;=Kapitālieguldījumi!$D$47-1,'IIA Finanšu analīze'!$D192/Kapitālieguldījumi!$D$47,0)</f>
        <v>0</v>
      </c>
      <c r="AC192" s="416">
        <f>IF(AC$2&lt;=Kapitālieguldījumi!$D$47-1,'IIA Finanšu analīze'!$D192/Kapitālieguldījumi!$D$47,0)</f>
        <v>0</v>
      </c>
      <c r="AD192" s="416">
        <f>IF(AD$2&lt;=Kapitālieguldījumi!$D$47-1,'IIA Finanšu analīze'!$D192/Kapitālieguldījumi!$D$47,0)</f>
        <v>0</v>
      </c>
      <c r="AE192" s="416">
        <f>IF(AE$2&lt;=Kapitālieguldījumi!$D$47-1,'IIA Finanšu analīze'!$D192/Kapitālieguldījumi!$D$47,0)</f>
        <v>0</v>
      </c>
      <c r="AF192" s="416">
        <f>IF(AF$2&lt;=Kapitālieguldījumi!$D$47-1,'IIA Finanšu analīze'!$D192/Kapitālieguldījumi!$D$47,0)</f>
        <v>0</v>
      </c>
      <c r="AG192" s="416">
        <f>IF(AG$2&lt;=Kapitālieguldījumi!$D$47-1,'IIA Finanšu analīze'!$D192/Kapitālieguldījumi!$D$47,0)</f>
        <v>0</v>
      </c>
      <c r="AH192" s="416">
        <f>IF(AH$2&lt;=Kapitālieguldījumi!$D$47-1,'IIA Finanšu analīze'!$D192/Kapitālieguldījumi!$D$47,0)</f>
        <v>0</v>
      </c>
      <c r="AI192" s="416">
        <f>IF(AI$2&lt;=Kapitālieguldījumi!$D$47-1,'IIA Finanšu analīze'!$D192/Kapitālieguldījumi!$D$47,0)</f>
        <v>0</v>
      </c>
      <c r="AJ192" s="416">
        <f>IF(AJ$2&lt;=Kapitālieguldījumi!$D$47-1,'IIA Finanšu analīze'!$D192/Kapitālieguldījumi!$D$47,0)</f>
        <v>0</v>
      </c>
      <c r="AK192" s="416">
        <f>IF(AK$2&lt;=Kapitālieguldījumi!$D$47-1,'IIA Finanšu analīze'!$D192/Kapitālieguldījumi!$D$47,0)</f>
        <v>0</v>
      </c>
      <c r="AL192" s="416">
        <f>IF(AL$2&lt;=Kapitālieguldījumi!$D$47-1,'IIA Finanšu analīze'!$D192/Kapitālieguldījumi!$D$47,0)</f>
        <v>0</v>
      </c>
      <c r="AM192" s="416">
        <f>IF(AM$2&lt;=Kapitālieguldījumi!$D$47-1,'IIA Finanšu analīze'!$D192/Kapitālieguldījumi!$D$47,0)</f>
        <v>0</v>
      </c>
      <c r="AN192" s="416">
        <f>IF(AN$2&lt;=Kapitālieguldījumi!$D$47-1,'IIA Finanšu analīze'!$D192/Kapitālieguldījumi!$D$47,0)</f>
        <v>0</v>
      </c>
      <c r="AO192" s="416">
        <f>IF(AO$2&lt;=Kapitālieguldījumi!$D$47-1,'IIA Finanšu analīze'!$D192/Kapitālieguldījumi!$D$47,0)</f>
        <v>0</v>
      </c>
      <c r="AP192" s="416">
        <f>IF(AP$2&lt;=Kapitālieguldījumi!$D$47-1,'IIA Finanšu analīze'!$D192/Kapitālieguldījumi!$D$47,0)</f>
        <v>0</v>
      </c>
      <c r="AQ192" s="416">
        <f>IF(AQ$2&lt;=Kapitālieguldījumi!$D$47-1,'IIA Finanšu analīze'!$D192/Kapitālieguldījumi!$D$47,0)</f>
        <v>0</v>
      </c>
      <c r="AR192" s="416">
        <f>IF(AR$2&lt;=Kapitālieguldījumi!$D$47-1,'IIA Finanšu analīze'!$D192/Kapitālieguldījumi!$D$47,0)</f>
        <v>0</v>
      </c>
      <c r="AS192" s="416">
        <f>IF(AS$2&lt;=Kapitālieguldījumi!$D$47-1,'IIA Finanšu analīze'!$D192/Kapitālieguldījumi!$D$47,0)</f>
        <v>0</v>
      </c>
      <c r="AT192" s="416">
        <f>IF(AT$2&lt;=Kapitālieguldījumi!$D$47-1,'IIA Finanšu analīze'!$D192/Kapitālieguldījumi!$D$47,0)</f>
        <v>0</v>
      </c>
      <c r="AU192" s="416">
        <f>IF(AU$2&lt;=Kapitālieguldījumi!$D$47-1,'IIA Finanšu analīze'!$D192/Kapitālieguldījumi!$D$47,0)</f>
        <v>0</v>
      </c>
      <c r="AV192" s="416">
        <f>IF(AV$2&lt;=Kapitālieguldījumi!$D$47-1,'IIA Finanšu analīze'!$D192/Kapitālieguldījumi!$D$47,0)</f>
        <v>0</v>
      </c>
      <c r="AW192" s="416">
        <f>IF(AW$2&lt;=Kapitālieguldījumi!$D$47-1,'IIA Finanšu analīze'!$D192/Kapitālieguldījumi!$D$47,0)</f>
        <v>0</v>
      </c>
      <c r="AX192" s="416">
        <f>IF(AX$2&lt;=Kapitālieguldījumi!$D$47-1,'IIA Finanšu analīze'!$D192/Kapitālieguldījumi!$D$47,0)</f>
        <v>0</v>
      </c>
      <c r="AY192" s="416">
        <f>IF(AY$2&lt;=Kapitālieguldījumi!$D$47-1,'IIA Finanšu analīze'!$D192/Kapitālieguldījumi!$D$47,0)</f>
        <v>0</v>
      </c>
      <c r="AZ192" s="416">
        <f>IF(AZ$2&lt;=Kapitālieguldījumi!$D$47-1,'IIA Finanšu analīze'!$D192/Kapitālieguldījumi!$D$47,0)</f>
        <v>0</v>
      </c>
      <c r="BA192" s="416">
        <f>IF(BA$2&lt;=Kapitālieguldījumi!$D$47-1,'IIA Finanšu analīze'!$D192/Kapitālieguldījumi!$D$47,0)</f>
        <v>0</v>
      </c>
      <c r="BB192" s="416">
        <f>IF(BB$2&lt;=Kapitālieguldījumi!$D$47-1,'IIA Finanšu analīze'!$D192/Kapitālieguldījumi!$D$47,0)</f>
        <v>0</v>
      </c>
      <c r="BC192" s="416">
        <f>IF(BC$2&lt;=Kapitālieguldījumi!$D$47-1,'IIA Finanšu analīze'!$D192/Kapitālieguldījumi!$D$47,0)</f>
        <v>0</v>
      </c>
      <c r="BD192" s="416">
        <f>IF(BD$2&lt;=Kapitālieguldījumi!$D$47-1,'IIA Finanšu analīze'!$D192/Kapitālieguldījumi!$D$47,0)</f>
        <v>0</v>
      </c>
      <c r="BE192" s="416">
        <f>IF(BE$2&lt;=Kapitālieguldījumi!$D$47-1,'IIA Finanšu analīze'!$D192/Kapitālieguldījumi!$D$47,0)</f>
        <v>0</v>
      </c>
      <c r="BF192" s="416">
        <f>IF(BF$2&lt;=Kapitālieguldījumi!$D$47-1,'IIA Finanšu analīze'!$D192/Kapitālieguldījumi!$D$47,0)</f>
        <v>0</v>
      </c>
      <c r="BG192" s="416">
        <f>IF(BG$2&lt;=Kapitālieguldījumi!$D$47-1,'IIA Finanšu analīze'!$D192/Kapitālieguldījumi!$D$47,0)</f>
        <v>0</v>
      </c>
      <c r="BH192" s="416">
        <f>IF(BH$2&lt;=Kapitālieguldījumi!$D$47-1,'IIA Finanšu analīze'!$D192/Kapitālieguldījumi!$D$47,0)</f>
        <v>0</v>
      </c>
      <c r="BI192" s="416">
        <f>IF(BI$2&lt;=Kapitālieguldījumi!$D$47-1,'IIA Finanšu analīze'!$D192/Kapitālieguldījumi!$D$47,0)</f>
        <v>0</v>
      </c>
      <c r="BJ192" s="416">
        <f>IF(BJ$2&lt;=Kapitālieguldījumi!$D$47-1,'IIA Finanšu analīze'!$D192/Kapitālieguldījumi!$D$47,0)</f>
        <v>0</v>
      </c>
      <c r="BK192" s="416">
        <f>IF(BK$2&lt;=Kapitālieguldījumi!$D$47-1,'IIA Finanšu analīze'!$D192/Kapitālieguldījumi!$D$47,0)</f>
        <v>0</v>
      </c>
      <c r="BL192" s="416">
        <f>IF(BL$2&lt;=Kapitālieguldījumi!$D$47-1,'IIA Finanšu analīze'!$D192/Kapitālieguldījumi!$D$47,0)</f>
        <v>0</v>
      </c>
      <c r="BM192" s="416">
        <f>IF(BM$2&lt;=Kapitālieguldījumi!$D$47-1,'IIA Finanšu analīze'!$D192/Kapitālieguldījumi!$D$47,0)</f>
        <v>0</v>
      </c>
      <c r="BN192" s="416">
        <f>IF(BN$2&lt;=Kapitālieguldījumi!$D$47-1,'IIA Finanšu analīze'!$D192/Kapitālieguldījumi!$D$47,0)</f>
        <v>0</v>
      </c>
      <c r="BO192" s="416">
        <f>IF(BO$2&lt;=Kapitālieguldījumi!$D$47-1,'IIA Finanšu analīze'!$D192/Kapitālieguldījumi!$D$47,0)</f>
        <v>0</v>
      </c>
      <c r="BP192" s="416">
        <f>IF(BP$2&lt;=Kapitālieguldījumi!$D$47-1,'IIA Finanšu analīze'!$D192/Kapitālieguldījumi!$D$47,0)</f>
        <v>0</v>
      </c>
      <c r="BQ192" s="416">
        <f>IF(BQ$2&lt;=Kapitālieguldījumi!$D$47-1,'IIA Finanšu analīze'!$D192/Kapitālieguldījumi!$D$47,0)</f>
        <v>0</v>
      </c>
      <c r="BR192" s="416">
        <f>IF(BR$2&lt;=Kapitālieguldījumi!$D$47-1,'IIA Finanšu analīze'!$D192/Kapitālieguldījumi!$D$47,0)</f>
        <v>0</v>
      </c>
      <c r="BS192" s="416">
        <f>IF(BS$2&lt;=Kapitālieguldījumi!$D$47-1,'IIA Finanšu analīze'!$D192/Kapitālieguldījumi!$D$47,0)</f>
        <v>0</v>
      </c>
      <c r="BT192" s="416">
        <f>IF(BT$2&lt;=Kapitālieguldījumi!$D$47-1,'IIA Finanšu analīze'!$D192/Kapitālieguldījumi!$D$47,0)</f>
        <v>0</v>
      </c>
      <c r="BU192" s="416">
        <f>IF(BU$2&lt;=Kapitālieguldījumi!$D$47-1,'IIA Finanšu analīze'!$D192/Kapitālieguldījumi!$D$47,0)</f>
        <v>0</v>
      </c>
      <c r="BV192" s="416">
        <f>IF(BV$2&lt;=Kapitālieguldījumi!$D$47-1,'IIA Finanšu analīze'!$D192/Kapitālieguldījumi!$D$47,0)</f>
        <v>0</v>
      </c>
      <c r="BW192" s="416">
        <f>IF(BW$2&lt;=Kapitālieguldījumi!$D$47-1,'IIA Finanšu analīze'!$D192/Kapitālieguldījumi!$D$47,0)</f>
        <v>0</v>
      </c>
      <c r="BX192" s="416">
        <f>IF(BX$2&lt;=Kapitālieguldījumi!$D$47-1,'IIA Finanšu analīze'!$D192/Kapitālieguldījumi!$D$47,0)</f>
        <v>0</v>
      </c>
      <c r="BY192" s="416">
        <f>IF(BY$2&lt;=Kapitālieguldījumi!$D$47-1,'IIA Finanšu analīze'!$D192/Kapitālieguldījumi!$D$47,0)</f>
        <v>0</v>
      </c>
      <c r="BZ192" s="416">
        <f>IF(BZ$2&lt;=Kapitālieguldījumi!$D$47-1,'IIA Finanšu analīze'!$D192/Kapitālieguldījumi!$D$47,0)</f>
        <v>0</v>
      </c>
      <c r="CA192" s="416">
        <f>IF(CA$2&lt;=Kapitālieguldījumi!$D$47-1,'IIA Finanšu analīze'!$D192/Kapitālieguldījumi!$D$47,0)</f>
        <v>0</v>
      </c>
      <c r="CB192" s="416">
        <f>IF(CB$2&lt;=Kapitālieguldījumi!$D$47-1,'IIA Finanšu analīze'!$D192/Kapitālieguldījumi!$D$47,0)</f>
        <v>0</v>
      </c>
      <c r="CC192" s="416">
        <f>IF(CC$2&lt;=Kapitālieguldījumi!$D$47-1,'IIA Finanšu analīze'!$D192/Kapitālieguldījumi!$D$47,0)</f>
        <v>0</v>
      </c>
      <c r="CD192" s="416">
        <f>IF(CD$2&lt;=Kapitālieguldījumi!$D$47-1,'IIA Finanšu analīze'!$D192/Kapitālieguldījumi!$D$47,0)</f>
        <v>0</v>
      </c>
      <c r="CE192" s="416">
        <f>IF(CE$2&lt;=Kapitālieguldījumi!$D$47-1,'IIA Finanšu analīze'!$D192/Kapitālieguldījumi!$D$47,0)</f>
        <v>0</v>
      </c>
      <c r="CF192" s="416">
        <f>IF(CF$2&lt;=Kapitālieguldījumi!$D$47-1,'IIA Finanšu analīze'!$D192/Kapitālieguldījumi!$D$47,0)</f>
        <v>0</v>
      </c>
      <c r="CG192" s="416">
        <f>IF(CG$2&lt;=Kapitālieguldījumi!$D$47-1,'IIA Finanšu analīze'!$D192/Kapitālieguldījumi!$D$47,0)</f>
        <v>0</v>
      </c>
      <c r="CH192" s="416">
        <f>IF(CH$2&lt;=Kapitālieguldījumi!$D$47-1,'IIA Finanšu analīze'!$D192/Kapitālieguldījumi!$D$47,0)</f>
        <v>0</v>
      </c>
      <c r="CI192" s="416">
        <f>IF(CI$2&lt;=Kapitālieguldījumi!$D$47-1,'IIA Finanšu analīze'!$D192/Kapitālieguldījumi!$D$47,0)</f>
        <v>0</v>
      </c>
      <c r="CJ192" s="416">
        <f>IF(CJ$2&lt;=Kapitālieguldījumi!$D$47-1,'IIA Finanšu analīze'!$D192/Kapitālieguldījumi!$D$47,0)</f>
        <v>0</v>
      </c>
      <c r="CK192" s="416">
        <f>IF(CK$2&lt;=Kapitālieguldījumi!$D$47-1,'IIA Finanšu analīze'!$D192/Kapitālieguldījumi!$D$47,0)</f>
        <v>0</v>
      </c>
      <c r="CL192" s="416">
        <f>IF(CL$2&lt;=Kapitālieguldījumi!$D$47-1,'IIA Finanšu analīze'!$D192/Kapitālieguldījumi!$D$47,0)</f>
        <v>0</v>
      </c>
      <c r="CM192" s="416">
        <f>IF(CM$2&lt;=Kapitālieguldījumi!$D$47-1,'IIA Finanšu analīze'!$D192/Kapitālieguldījumi!$D$47,0)</f>
        <v>0</v>
      </c>
      <c r="CN192" s="416">
        <f>IF(CN$2&lt;=Kapitālieguldījumi!$D$47-1,'IIA Finanšu analīze'!$D192/Kapitālieguldījumi!$D$47,0)</f>
        <v>0</v>
      </c>
      <c r="CO192" s="416">
        <f>IF(CO$2&lt;=Kapitālieguldījumi!$D$47-1,'IIA Finanšu analīze'!$D192/Kapitālieguldījumi!$D$47,0)</f>
        <v>0</v>
      </c>
      <c r="CP192" s="416">
        <f>IF(CP$2&lt;=Kapitālieguldījumi!$D$47-1,'IIA Finanšu analīze'!$D192/Kapitālieguldījumi!$D$47,0)</f>
        <v>0</v>
      </c>
      <c r="CQ192" s="416">
        <f>IF(CQ$2&lt;=Kapitālieguldījumi!$D$47-1,'IIA Finanšu analīze'!$D192/Kapitālieguldījumi!$D$47,0)</f>
        <v>0</v>
      </c>
      <c r="CR192" s="416">
        <f>IF(CR$2&lt;=Kapitālieguldījumi!$D$47-1,'IIA Finanšu analīze'!$D192/Kapitālieguldījumi!$D$47,0)</f>
        <v>0</v>
      </c>
      <c r="CS192" s="416">
        <f>IF(CS$2&lt;=Kapitālieguldījumi!$D$47-1,'IIA Finanšu analīze'!$D192/Kapitālieguldījumi!$D$47,0)</f>
        <v>0</v>
      </c>
      <c r="CT192" s="416">
        <f>IF(CT$2&lt;=Kapitālieguldījumi!$D$47-1,'IIA Finanšu analīze'!$D192/Kapitālieguldījumi!$D$47,0)</f>
        <v>0</v>
      </c>
      <c r="CU192" s="416">
        <f>IF(CU$2&lt;=Kapitālieguldījumi!$D$47-1,'IIA Finanšu analīze'!$D192/Kapitālieguldījumi!$D$47,0)</f>
        <v>0</v>
      </c>
      <c r="CV192" s="416">
        <f>IF(CV$2&lt;=Kapitālieguldījumi!$D$47-1,'IIA Finanšu analīze'!$D192/Kapitālieguldījumi!$D$47,0)</f>
        <v>0</v>
      </c>
      <c r="CW192" s="416">
        <f>IF(CW$2&lt;=Kapitālieguldījumi!$D$47-1,'IIA Finanšu analīze'!$D192/Kapitālieguldījumi!$D$47,0)</f>
        <v>0</v>
      </c>
      <c r="CX192" s="416">
        <f>IF(CX$2&lt;=Kapitālieguldījumi!$D$47-1,'IIA Finanšu analīze'!$D192/Kapitālieguldījumi!$D$47,0)</f>
        <v>0</v>
      </c>
      <c r="CY192" s="416">
        <f>IF(CY$2&lt;=Kapitālieguldījumi!$D$47-1,'IIA Finanšu analīze'!$D192/Kapitālieguldījumi!$D$47,0)</f>
        <v>0</v>
      </c>
      <c r="CZ192" s="416">
        <f>IF(CZ$2&lt;=Kapitālieguldījumi!$D$47-1,'IIA Finanšu analīze'!$D192/Kapitālieguldījumi!$D$47,0)</f>
        <v>0</v>
      </c>
      <c r="DA192" s="416">
        <f>IF(DA$2&lt;=Kapitālieguldījumi!$D$47-1,'IIA Finanšu analīze'!$D192/Kapitālieguldījumi!$D$47,0)</f>
        <v>0</v>
      </c>
      <c r="DB192" s="416">
        <f>IF(DB$2&lt;=Kapitālieguldījumi!$D$47-1,'IIA Finanšu analīze'!$D192/Kapitālieguldījumi!$D$47,0)</f>
        <v>0</v>
      </c>
      <c r="DC192" s="416">
        <f>IF(DC$2&lt;=Kapitālieguldījumi!$D$47-1,'IIA Finanšu analīze'!$D192/Kapitālieguldījumi!$D$47,0)</f>
        <v>0</v>
      </c>
      <c r="DD192" s="416">
        <f>IF(DD$2&lt;=Kapitālieguldījumi!$D$47-1,'IIA Finanšu analīze'!$D192/Kapitālieguldījumi!$D$47,0)</f>
        <v>0</v>
      </c>
      <c r="DE192" s="416">
        <f>IF(DE$2&lt;=Kapitālieguldījumi!$D$47-1,'IIA Finanšu analīze'!$D192/Kapitālieguldījumi!$D$47,0)</f>
        <v>0</v>
      </c>
      <c r="DF192" s="416">
        <f>IF(DF$2&lt;=Kapitālieguldījumi!$D$47-1,'IIA Finanšu analīze'!$D192/Kapitālieguldījumi!$D$47,0)</f>
        <v>0</v>
      </c>
      <c r="DG192" s="416">
        <f>IF(DG$2&lt;=Kapitālieguldījumi!$D$47-1,'IIA Finanšu analīze'!$D192/Kapitālieguldījumi!$D$47,0)</f>
        <v>0</v>
      </c>
      <c r="DH192" s="416">
        <f>IF(DH$2&lt;=Kapitālieguldījumi!$D$47-1,'IIA Finanšu analīze'!$D192/Kapitālieguldījumi!$D$47,0)</f>
        <v>0</v>
      </c>
      <c r="DI192" s="416">
        <f>IF(DI$2&lt;=Kapitālieguldījumi!$D$47-1,'IIA Finanšu analīze'!$D192/Kapitālieguldījumi!$D$47,0)</f>
        <v>0</v>
      </c>
      <c r="DJ192" s="416">
        <f>IF(DJ$2&lt;=Kapitālieguldījumi!$D$47-1,'IIA Finanšu analīze'!$D192/Kapitālieguldījumi!$D$47,0)</f>
        <v>0</v>
      </c>
      <c r="DK192" s="416">
        <f>IF(DK$2&lt;=Kapitālieguldījumi!$D$47-1,'IIA Finanšu analīze'!$D192/Kapitālieguldījumi!$D$47,0)</f>
        <v>0</v>
      </c>
      <c r="DL192" s="416">
        <f>IF(DL$2&lt;=Kapitālieguldījumi!$D$47-1,'IIA Finanšu analīze'!$D192/Kapitālieguldījumi!$D$47,0)</f>
        <v>0</v>
      </c>
      <c r="DM192" s="416">
        <f>IF(DM$2&lt;=Kapitālieguldījumi!$D$47-1,'IIA Finanšu analīze'!$D192/Kapitālieguldījumi!$D$47,0)</f>
        <v>0</v>
      </c>
      <c r="DN192" s="416">
        <f>IF(DN$2&lt;=Kapitālieguldījumi!$D$47-1,'IIA Finanšu analīze'!$D192/Kapitālieguldījumi!$D$47,0)</f>
        <v>0</v>
      </c>
      <c r="DO192" s="416">
        <f>IF(DO$2&lt;=Kapitālieguldījumi!$D$47-1,'IIA Finanšu analīze'!$D192/Kapitālieguldījumi!$D$47,0)</f>
        <v>0</v>
      </c>
      <c r="DP192" s="416">
        <f>IF(DP$2&lt;=Kapitālieguldījumi!$D$47-1,'IIA Finanšu analīze'!$D192/Kapitālieguldījumi!$D$47,0)</f>
        <v>0</v>
      </c>
      <c r="DQ192" s="416">
        <f>IF(DQ$2&lt;=Kapitālieguldījumi!$D$47-1,'IIA Finanšu analīze'!$D192/Kapitālieguldījumi!$D$47,0)</f>
        <v>0</v>
      </c>
      <c r="DR192" s="416">
        <f>IF(DR$2&lt;=Kapitālieguldījumi!$D$47-1,'IIA Finanšu analīze'!$D192/Kapitālieguldījumi!$D$47,0)</f>
        <v>0</v>
      </c>
      <c r="DS192" s="416">
        <f>IF(DS$2&lt;=Kapitālieguldījumi!$D$47-1,'IIA Finanšu analīze'!$D192/Kapitālieguldījumi!$D$47,0)</f>
        <v>0</v>
      </c>
      <c r="DT192" s="416">
        <f>IF(DT$2&lt;=Kapitālieguldījumi!$D$47-1,'IIA Finanšu analīze'!$D192/Kapitālieguldījumi!$D$47,0)</f>
        <v>0</v>
      </c>
      <c r="DU192" s="416">
        <f>IF(DU$2&lt;=Kapitālieguldījumi!$D$47-1,'IIA Finanšu analīze'!$D192/Kapitālieguldījumi!$D$47,0)</f>
        <v>0</v>
      </c>
    </row>
    <row r="193" spans="1:125" ht="11.25" customHeight="1">
      <c r="A193" s="389" t="str">
        <f>Kapitālieguldījumi!A35</f>
        <v>Kapitālieguldījumi Nr18</v>
      </c>
      <c r="B193" s="389" t="s">
        <v>638</v>
      </c>
      <c r="C193" s="416">
        <f t="shared" si="188"/>
        <v>0</v>
      </c>
      <c r="D193" s="416">
        <f>Kapitālieguldījumi!D35*(Kapitālieguldījumi!$D$49+Kapitālieguldījumi!$D$39)/Kapitālieguldījumi!$D$39</f>
        <v>0</v>
      </c>
      <c r="E193" s="416">
        <f>IF(E$2&lt;=Kapitālieguldījumi!$D$47-1,'IIA Finanšu analīze'!$D193/Kapitālieguldījumi!$D$47,0)</f>
        <v>0</v>
      </c>
      <c r="F193" s="416">
        <f>IF(F$2&lt;=Kapitālieguldījumi!$D$47-1,'IIA Finanšu analīze'!$D193/Kapitālieguldījumi!$D$47,0)</f>
        <v>0</v>
      </c>
      <c r="G193" s="416">
        <f>IF(G$2&lt;=Kapitālieguldījumi!$D$47-1,'IIA Finanšu analīze'!$D193/Kapitālieguldījumi!$D$47,0)</f>
        <v>0</v>
      </c>
      <c r="H193" s="416">
        <f>IF(H$2&lt;=Kapitālieguldījumi!$D$47-1,'IIA Finanšu analīze'!$D193/Kapitālieguldījumi!$D$47,0)</f>
        <v>0</v>
      </c>
      <c r="I193" s="416">
        <f>IF(I$2&lt;=Kapitālieguldījumi!$D$47-1,'IIA Finanšu analīze'!$D193/Kapitālieguldījumi!$D$47,0)</f>
        <v>0</v>
      </c>
      <c r="J193" s="416">
        <f>IF(J$2&lt;=Kapitālieguldījumi!$D$47-1,'IIA Finanšu analīze'!$D193/Kapitālieguldījumi!$D$47,0)</f>
        <v>0</v>
      </c>
      <c r="K193" s="416">
        <f>IF(K$2&lt;=Kapitālieguldījumi!$D$47-1,'IIA Finanšu analīze'!$D193/Kapitālieguldījumi!$D$47,0)</f>
        <v>0</v>
      </c>
      <c r="L193" s="416">
        <f>IF(L$2&lt;=Kapitālieguldījumi!$D$47-1,'IIA Finanšu analīze'!$D193/Kapitālieguldījumi!$D$47,0)</f>
        <v>0</v>
      </c>
      <c r="M193" s="416">
        <f>IF(M$2&lt;=Kapitālieguldījumi!$D$47-1,'IIA Finanšu analīze'!$D193/Kapitālieguldījumi!$D$47,0)</f>
        <v>0</v>
      </c>
      <c r="N193" s="416">
        <f>IF(N$2&lt;=Kapitālieguldījumi!$D$47-1,'IIA Finanšu analīze'!$D193/Kapitālieguldījumi!$D$47,0)</f>
        <v>0</v>
      </c>
      <c r="O193" s="416">
        <f>IF(O$2&lt;=Kapitālieguldījumi!$D$47-1,'IIA Finanšu analīze'!$D193/Kapitālieguldījumi!$D$47,0)</f>
        <v>0</v>
      </c>
      <c r="P193" s="416">
        <f>IF(P$2&lt;=Kapitālieguldījumi!$D$47-1,'IIA Finanšu analīze'!$D193/Kapitālieguldījumi!$D$47,0)</f>
        <v>0</v>
      </c>
      <c r="Q193" s="416">
        <f>IF(Q$2&lt;=Kapitālieguldījumi!$D$47-1,'IIA Finanšu analīze'!$D193/Kapitālieguldījumi!$D$47,0)</f>
        <v>0</v>
      </c>
      <c r="R193" s="416">
        <f>IF(R$2&lt;=Kapitālieguldījumi!$D$47-1,'IIA Finanšu analīze'!$D193/Kapitālieguldījumi!$D$47,0)</f>
        <v>0</v>
      </c>
      <c r="S193" s="416">
        <f>IF(S$2&lt;=Kapitālieguldījumi!$D$47-1,'IIA Finanšu analīze'!$D193/Kapitālieguldījumi!$D$47,0)</f>
        <v>0</v>
      </c>
      <c r="T193" s="416">
        <f>IF(T$2&lt;=Kapitālieguldījumi!$D$47-1,'IIA Finanšu analīze'!$D193/Kapitālieguldījumi!$D$47,0)</f>
        <v>0</v>
      </c>
      <c r="U193" s="416">
        <f>IF(U$2&lt;=Kapitālieguldījumi!$D$47-1,'IIA Finanšu analīze'!$D193/Kapitālieguldījumi!$D$47,0)</f>
        <v>0</v>
      </c>
      <c r="V193" s="416">
        <f>IF(V$2&lt;=Kapitālieguldījumi!$D$47-1,'IIA Finanšu analīze'!$D193/Kapitālieguldījumi!$D$47,0)</f>
        <v>0</v>
      </c>
      <c r="W193" s="416">
        <f>IF(W$2&lt;=Kapitālieguldījumi!$D$47-1,'IIA Finanšu analīze'!$D193/Kapitālieguldījumi!$D$47,0)</f>
        <v>0</v>
      </c>
      <c r="X193" s="416">
        <f>IF(X$2&lt;=Kapitālieguldījumi!$D$47-1,'IIA Finanšu analīze'!$D193/Kapitālieguldījumi!$D$47,0)</f>
        <v>0</v>
      </c>
      <c r="Y193" s="416">
        <f>IF(Y$2&lt;=Kapitālieguldījumi!$D$47-1,'IIA Finanšu analīze'!$D193/Kapitālieguldījumi!$D$47,0)</f>
        <v>0</v>
      </c>
      <c r="Z193" s="416">
        <f>IF(Z$2&lt;=Kapitālieguldījumi!$D$47-1,'IIA Finanšu analīze'!$D193/Kapitālieguldījumi!$D$47,0)</f>
        <v>0</v>
      </c>
      <c r="AA193" s="416">
        <f>IF(AA$2&lt;=Kapitālieguldījumi!$D$47-1,'IIA Finanšu analīze'!$D193/Kapitālieguldījumi!$D$47,0)</f>
        <v>0</v>
      </c>
      <c r="AB193" s="416">
        <f>IF(AB$2&lt;=Kapitālieguldījumi!$D$47-1,'IIA Finanšu analīze'!$D193/Kapitālieguldījumi!$D$47,0)</f>
        <v>0</v>
      </c>
      <c r="AC193" s="416">
        <f>IF(AC$2&lt;=Kapitālieguldījumi!$D$47-1,'IIA Finanšu analīze'!$D193/Kapitālieguldījumi!$D$47,0)</f>
        <v>0</v>
      </c>
      <c r="AD193" s="416">
        <f>IF(AD$2&lt;=Kapitālieguldījumi!$D$47-1,'IIA Finanšu analīze'!$D193/Kapitālieguldījumi!$D$47,0)</f>
        <v>0</v>
      </c>
      <c r="AE193" s="416">
        <f>IF(AE$2&lt;=Kapitālieguldījumi!$D$47-1,'IIA Finanšu analīze'!$D193/Kapitālieguldījumi!$D$47,0)</f>
        <v>0</v>
      </c>
      <c r="AF193" s="416">
        <f>IF(AF$2&lt;=Kapitālieguldījumi!$D$47-1,'IIA Finanšu analīze'!$D193/Kapitālieguldījumi!$D$47,0)</f>
        <v>0</v>
      </c>
      <c r="AG193" s="416">
        <f>IF(AG$2&lt;=Kapitālieguldījumi!$D$47-1,'IIA Finanšu analīze'!$D193/Kapitālieguldījumi!$D$47,0)</f>
        <v>0</v>
      </c>
      <c r="AH193" s="416">
        <f>IF(AH$2&lt;=Kapitālieguldījumi!$D$47-1,'IIA Finanšu analīze'!$D193/Kapitālieguldījumi!$D$47,0)</f>
        <v>0</v>
      </c>
      <c r="AI193" s="416">
        <f>IF(AI$2&lt;=Kapitālieguldījumi!$D$47-1,'IIA Finanšu analīze'!$D193/Kapitālieguldījumi!$D$47,0)</f>
        <v>0</v>
      </c>
      <c r="AJ193" s="416">
        <f>IF(AJ$2&lt;=Kapitālieguldījumi!$D$47-1,'IIA Finanšu analīze'!$D193/Kapitālieguldījumi!$D$47,0)</f>
        <v>0</v>
      </c>
      <c r="AK193" s="416">
        <f>IF(AK$2&lt;=Kapitālieguldījumi!$D$47-1,'IIA Finanšu analīze'!$D193/Kapitālieguldījumi!$D$47,0)</f>
        <v>0</v>
      </c>
      <c r="AL193" s="416">
        <f>IF(AL$2&lt;=Kapitālieguldījumi!$D$47-1,'IIA Finanšu analīze'!$D193/Kapitālieguldījumi!$D$47,0)</f>
        <v>0</v>
      </c>
      <c r="AM193" s="416">
        <f>IF(AM$2&lt;=Kapitālieguldījumi!$D$47-1,'IIA Finanšu analīze'!$D193/Kapitālieguldījumi!$D$47,0)</f>
        <v>0</v>
      </c>
      <c r="AN193" s="416">
        <f>IF(AN$2&lt;=Kapitālieguldījumi!$D$47-1,'IIA Finanšu analīze'!$D193/Kapitālieguldījumi!$D$47,0)</f>
        <v>0</v>
      </c>
      <c r="AO193" s="416">
        <f>IF(AO$2&lt;=Kapitālieguldījumi!$D$47-1,'IIA Finanšu analīze'!$D193/Kapitālieguldījumi!$D$47,0)</f>
        <v>0</v>
      </c>
      <c r="AP193" s="416">
        <f>IF(AP$2&lt;=Kapitālieguldījumi!$D$47-1,'IIA Finanšu analīze'!$D193/Kapitālieguldījumi!$D$47,0)</f>
        <v>0</v>
      </c>
      <c r="AQ193" s="416">
        <f>IF(AQ$2&lt;=Kapitālieguldījumi!$D$47-1,'IIA Finanšu analīze'!$D193/Kapitālieguldījumi!$D$47,0)</f>
        <v>0</v>
      </c>
      <c r="AR193" s="416">
        <f>IF(AR$2&lt;=Kapitālieguldījumi!$D$47-1,'IIA Finanšu analīze'!$D193/Kapitālieguldījumi!$D$47,0)</f>
        <v>0</v>
      </c>
      <c r="AS193" s="416">
        <f>IF(AS$2&lt;=Kapitālieguldījumi!$D$47-1,'IIA Finanšu analīze'!$D193/Kapitālieguldījumi!$D$47,0)</f>
        <v>0</v>
      </c>
      <c r="AT193" s="416">
        <f>IF(AT$2&lt;=Kapitālieguldījumi!$D$47-1,'IIA Finanšu analīze'!$D193/Kapitālieguldījumi!$D$47,0)</f>
        <v>0</v>
      </c>
      <c r="AU193" s="416">
        <f>IF(AU$2&lt;=Kapitālieguldījumi!$D$47-1,'IIA Finanšu analīze'!$D193/Kapitālieguldījumi!$D$47,0)</f>
        <v>0</v>
      </c>
      <c r="AV193" s="416">
        <f>IF(AV$2&lt;=Kapitālieguldījumi!$D$47-1,'IIA Finanšu analīze'!$D193/Kapitālieguldījumi!$D$47,0)</f>
        <v>0</v>
      </c>
      <c r="AW193" s="416">
        <f>IF(AW$2&lt;=Kapitālieguldījumi!$D$47-1,'IIA Finanšu analīze'!$D193/Kapitālieguldījumi!$D$47,0)</f>
        <v>0</v>
      </c>
      <c r="AX193" s="416">
        <f>IF(AX$2&lt;=Kapitālieguldījumi!$D$47-1,'IIA Finanšu analīze'!$D193/Kapitālieguldījumi!$D$47,0)</f>
        <v>0</v>
      </c>
      <c r="AY193" s="416">
        <f>IF(AY$2&lt;=Kapitālieguldījumi!$D$47-1,'IIA Finanšu analīze'!$D193/Kapitālieguldījumi!$D$47,0)</f>
        <v>0</v>
      </c>
      <c r="AZ193" s="416">
        <f>IF(AZ$2&lt;=Kapitālieguldījumi!$D$47-1,'IIA Finanšu analīze'!$D193/Kapitālieguldījumi!$D$47,0)</f>
        <v>0</v>
      </c>
      <c r="BA193" s="416">
        <f>IF(BA$2&lt;=Kapitālieguldījumi!$D$47-1,'IIA Finanšu analīze'!$D193/Kapitālieguldījumi!$D$47,0)</f>
        <v>0</v>
      </c>
      <c r="BB193" s="416">
        <f>IF(BB$2&lt;=Kapitālieguldījumi!$D$47-1,'IIA Finanšu analīze'!$D193/Kapitālieguldījumi!$D$47,0)</f>
        <v>0</v>
      </c>
      <c r="BC193" s="416">
        <f>IF(BC$2&lt;=Kapitālieguldījumi!$D$47-1,'IIA Finanšu analīze'!$D193/Kapitālieguldījumi!$D$47,0)</f>
        <v>0</v>
      </c>
      <c r="BD193" s="416">
        <f>IF(BD$2&lt;=Kapitālieguldījumi!$D$47-1,'IIA Finanšu analīze'!$D193/Kapitālieguldījumi!$D$47,0)</f>
        <v>0</v>
      </c>
      <c r="BE193" s="416">
        <f>IF(BE$2&lt;=Kapitālieguldījumi!$D$47-1,'IIA Finanšu analīze'!$D193/Kapitālieguldījumi!$D$47,0)</f>
        <v>0</v>
      </c>
      <c r="BF193" s="416">
        <f>IF(BF$2&lt;=Kapitālieguldījumi!$D$47-1,'IIA Finanšu analīze'!$D193/Kapitālieguldījumi!$D$47,0)</f>
        <v>0</v>
      </c>
      <c r="BG193" s="416">
        <f>IF(BG$2&lt;=Kapitālieguldījumi!$D$47-1,'IIA Finanšu analīze'!$D193/Kapitālieguldījumi!$D$47,0)</f>
        <v>0</v>
      </c>
      <c r="BH193" s="416">
        <f>IF(BH$2&lt;=Kapitālieguldījumi!$D$47-1,'IIA Finanšu analīze'!$D193/Kapitālieguldījumi!$D$47,0)</f>
        <v>0</v>
      </c>
      <c r="BI193" s="416">
        <f>IF(BI$2&lt;=Kapitālieguldījumi!$D$47-1,'IIA Finanšu analīze'!$D193/Kapitālieguldījumi!$D$47,0)</f>
        <v>0</v>
      </c>
      <c r="BJ193" s="416">
        <f>IF(BJ$2&lt;=Kapitālieguldījumi!$D$47-1,'IIA Finanšu analīze'!$D193/Kapitālieguldījumi!$D$47,0)</f>
        <v>0</v>
      </c>
      <c r="BK193" s="416">
        <f>IF(BK$2&lt;=Kapitālieguldījumi!$D$47-1,'IIA Finanšu analīze'!$D193/Kapitālieguldījumi!$D$47,0)</f>
        <v>0</v>
      </c>
      <c r="BL193" s="416">
        <f>IF(BL$2&lt;=Kapitālieguldījumi!$D$47-1,'IIA Finanšu analīze'!$D193/Kapitālieguldījumi!$D$47,0)</f>
        <v>0</v>
      </c>
      <c r="BM193" s="416">
        <f>IF(BM$2&lt;=Kapitālieguldījumi!$D$47-1,'IIA Finanšu analīze'!$D193/Kapitālieguldījumi!$D$47,0)</f>
        <v>0</v>
      </c>
      <c r="BN193" s="416">
        <f>IF(BN$2&lt;=Kapitālieguldījumi!$D$47-1,'IIA Finanšu analīze'!$D193/Kapitālieguldījumi!$D$47,0)</f>
        <v>0</v>
      </c>
      <c r="BO193" s="416">
        <f>IF(BO$2&lt;=Kapitālieguldījumi!$D$47-1,'IIA Finanšu analīze'!$D193/Kapitālieguldījumi!$D$47,0)</f>
        <v>0</v>
      </c>
      <c r="BP193" s="416">
        <f>IF(BP$2&lt;=Kapitālieguldījumi!$D$47-1,'IIA Finanšu analīze'!$D193/Kapitālieguldījumi!$D$47,0)</f>
        <v>0</v>
      </c>
      <c r="BQ193" s="416">
        <f>IF(BQ$2&lt;=Kapitālieguldījumi!$D$47-1,'IIA Finanšu analīze'!$D193/Kapitālieguldījumi!$D$47,0)</f>
        <v>0</v>
      </c>
      <c r="BR193" s="416">
        <f>IF(BR$2&lt;=Kapitālieguldījumi!$D$47-1,'IIA Finanšu analīze'!$D193/Kapitālieguldījumi!$D$47,0)</f>
        <v>0</v>
      </c>
      <c r="BS193" s="416">
        <f>IF(BS$2&lt;=Kapitālieguldījumi!$D$47-1,'IIA Finanšu analīze'!$D193/Kapitālieguldījumi!$D$47,0)</f>
        <v>0</v>
      </c>
      <c r="BT193" s="416">
        <f>IF(BT$2&lt;=Kapitālieguldījumi!$D$47-1,'IIA Finanšu analīze'!$D193/Kapitālieguldījumi!$D$47,0)</f>
        <v>0</v>
      </c>
      <c r="BU193" s="416">
        <f>IF(BU$2&lt;=Kapitālieguldījumi!$D$47-1,'IIA Finanšu analīze'!$D193/Kapitālieguldījumi!$D$47,0)</f>
        <v>0</v>
      </c>
      <c r="BV193" s="416">
        <f>IF(BV$2&lt;=Kapitālieguldījumi!$D$47-1,'IIA Finanšu analīze'!$D193/Kapitālieguldījumi!$D$47,0)</f>
        <v>0</v>
      </c>
      <c r="BW193" s="416">
        <f>IF(BW$2&lt;=Kapitālieguldījumi!$D$47-1,'IIA Finanšu analīze'!$D193/Kapitālieguldījumi!$D$47,0)</f>
        <v>0</v>
      </c>
      <c r="BX193" s="416">
        <f>IF(BX$2&lt;=Kapitālieguldījumi!$D$47-1,'IIA Finanšu analīze'!$D193/Kapitālieguldījumi!$D$47,0)</f>
        <v>0</v>
      </c>
      <c r="BY193" s="416">
        <f>IF(BY$2&lt;=Kapitālieguldījumi!$D$47-1,'IIA Finanšu analīze'!$D193/Kapitālieguldījumi!$D$47,0)</f>
        <v>0</v>
      </c>
      <c r="BZ193" s="416">
        <f>IF(BZ$2&lt;=Kapitālieguldījumi!$D$47-1,'IIA Finanšu analīze'!$D193/Kapitālieguldījumi!$D$47,0)</f>
        <v>0</v>
      </c>
      <c r="CA193" s="416">
        <f>IF(CA$2&lt;=Kapitālieguldījumi!$D$47-1,'IIA Finanšu analīze'!$D193/Kapitālieguldījumi!$D$47,0)</f>
        <v>0</v>
      </c>
      <c r="CB193" s="416">
        <f>IF(CB$2&lt;=Kapitālieguldījumi!$D$47-1,'IIA Finanšu analīze'!$D193/Kapitālieguldījumi!$D$47,0)</f>
        <v>0</v>
      </c>
      <c r="CC193" s="416">
        <f>IF(CC$2&lt;=Kapitālieguldījumi!$D$47-1,'IIA Finanšu analīze'!$D193/Kapitālieguldījumi!$D$47,0)</f>
        <v>0</v>
      </c>
      <c r="CD193" s="416">
        <f>IF(CD$2&lt;=Kapitālieguldījumi!$D$47-1,'IIA Finanšu analīze'!$D193/Kapitālieguldījumi!$D$47,0)</f>
        <v>0</v>
      </c>
      <c r="CE193" s="416">
        <f>IF(CE$2&lt;=Kapitālieguldījumi!$D$47-1,'IIA Finanšu analīze'!$D193/Kapitālieguldījumi!$D$47,0)</f>
        <v>0</v>
      </c>
      <c r="CF193" s="416">
        <f>IF(CF$2&lt;=Kapitālieguldījumi!$D$47-1,'IIA Finanšu analīze'!$D193/Kapitālieguldījumi!$D$47,0)</f>
        <v>0</v>
      </c>
      <c r="CG193" s="416">
        <f>IF(CG$2&lt;=Kapitālieguldījumi!$D$47-1,'IIA Finanšu analīze'!$D193/Kapitālieguldījumi!$D$47,0)</f>
        <v>0</v>
      </c>
      <c r="CH193" s="416">
        <f>IF(CH$2&lt;=Kapitālieguldījumi!$D$47-1,'IIA Finanšu analīze'!$D193/Kapitālieguldījumi!$D$47,0)</f>
        <v>0</v>
      </c>
      <c r="CI193" s="416">
        <f>IF(CI$2&lt;=Kapitālieguldījumi!$D$47-1,'IIA Finanšu analīze'!$D193/Kapitālieguldījumi!$D$47,0)</f>
        <v>0</v>
      </c>
      <c r="CJ193" s="416">
        <f>IF(CJ$2&lt;=Kapitālieguldījumi!$D$47-1,'IIA Finanšu analīze'!$D193/Kapitālieguldījumi!$D$47,0)</f>
        <v>0</v>
      </c>
      <c r="CK193" s="416">
        <f>IF(CK$2&lt;=Kapitālieguldījumi!$D$47-1,'IIA Finanšu analīze'!$D193/Kapitālieguldījumi!$D$47,0)</f>
        <v>0</v>
      </c>
      <c r="CL193" s="416">
        <f>IF(CL$2&lt;=Kapitālieguldījumi!$D$47-1,'IIA Finanšu analīze'!$D193/Kapitālieguldījumi!$D$47,0)</f>
        <v>0</v>
      </c>
      <c r="CM193" s="416">
        <f>IF(CM$2&lt;=Kapitālieguldījumi!$D$47-1,'IIA Finanšu analīze'!$D193/Kapitālieguldījumi!$D$47,0)</f>
        <v>0</v>
      </c>
      <c r="CN193" s="416">
        <f>IF(CN$2&lt;=Kapitālieguldījumi!$D$47-1,'IIA Finanšu analīze'!$D193/Kapitālieguldījumi!$D$47,0)</f>
        <v>0</v>
      </c>
      <c r="CO193" s="416">
        <f>IF(CO$2&lt;=Kapitālieguldījumi!$D$47-1,'IIA Finanšu analīze'!$D193/Kapitālieguldījumi!$D$47,0)</f>
        <v>0</v>
      </c>
      <c r="CP193" s="416">
        <f>IF(CP$2&lt;=Kapitālieguldījumi!$D$47-1,'IIA Finanšu analīze'!$D193/Kapitālieguldījumi!$D$47,0)</f>
        <v>0</v>
      </c>
      <c r="CQ193" s="416">
        <f>IF(CQ$2&lt;=Kapitālieguldījumi!$D$47-1,'IIA Finanšu analīze'!$D193/Kapitālieguldījumi!$D$47,0)</f>
        <v>0</v>
      </c>
      <c r="CR193" s="416">
        <f>IF(CR$2&lt;=Kapitālieguldījumi!$D$47-1,'IIA Finanšu analīze'!$D193/Kapitālieguldījumi!$D$47,0)</f>
        <v>0</v>
      </c>
      <c r="CS193" s="416">
        <f>IF(CS$2&lt;=Kapitālieguldījumi!$D$47-1,'IIA Finanšu analīze'!$D193/Kapitālieguldījumi!$D$47,0)</f>
        <v>0</v>
      </c>
      <c r="CT193" s="416">
        <f>IF(CT$2&lt;=Kapitālieguldījumi!$D$47-1,'IIA Finanšu analīze'!$D193/Kapitālieguldījumi!$D$47,0)</f>
        <v>0</v>
      </c>
      <c r="CU193" s="416">
        <f>IF(CU$2&lt;=Kapitālieguldījumi!$D$47-1,'IIA Finanšu analīze'!$D193/Kapitālieguldījumi!$D$47,0)</f>
        <v>0</v>
      </c>
      <c r="CV193" s="416">
        <f>IF(CV$2&lt;=Kapitālieguldījumi!$D$47-1,'IIA Finanšu analīze'!$D193/Kapitālieguldījumi!$D$47,0)</f>
        <v>0</v>
      </c>
      <c r="CW193" s="416">
        <f>IF(CW$2&lt;=Kapitālieguldījumi!$D$47-1,'IIA Finanšu analīze'!$D193/Kapitālieguldījumi!$D$47,0)</f>
        <v>0</v>
      </c>
      <c r="CX193" s="416">
        <f>IF(CX$2&lt;=Kapitālieguldījumi!$D$47-1,'IIA Finanšu analīze'!$D193/Kapitālieguldījumi!$D$47,0)</f>
        <v>0</v>
      </c>
      <c r="CY193" s="416">
        <f>IF(CY$2&lt;=Kapitālieguldījumi!$D$47-1,'IIA Finanšu analīze'!$D193/Kapitālieguldījumi!$D$47,0)</f>
        <v>0</v>
      </c>
      <c r="CZ193" s="416">
        <f>IF(CZ$2&lt;=Kapitālieguldījumi!$D$47-1,'IIA Finanšu analīze'!$D193/Kapitālieguldījumi!$D$47,0)</f>
        <v>0</v>
      </c>
      <c r="DA193" s="416">
        <f>IF(DA$2&lt;=Kapitālieguldījumi!$D$47-1,'IIA Finanšu analīze'!$D193/Kapitālieguldījumi!$D$47,0)</f>
        <v>0</v>
      </c>
      <c r="DB193" s="416">
        <f>IF(DB$2&lt;=Kapitālieguldījumi!$D$47-1,'IIA Finanšu analīze'!$D193/Kapitālieguldījumi!$D$47,0)</f>
        <v>0</v>
      </c>
      <c r="DC193" s="416">
        <f>IF(DC$2&lt;=Kapitālieguldījumi!$D$47-1,'IIA Finanšu analīze'!$D193/Kapitālieguldījumi!$D$47,0)</f>
        <v>0</v>
      </c>
      <c r="DD193" s="416">
        <f>IF(DD$2&lt;=Kapitālieguldījumi!$D$47-1,'IIA Finanšu analīze'!$D193/Kapitālieguldījumi!$D$47,0)</f>
        <v>0</v>
      </c>
      <c r="DE193" s="416">
        <f>IF(DE$2&lt;=Kapitālieguldījumi!$D$47-1,'IIA Finanšu analīze'!$D193/Kapitālieguldījumi!$D$47,0)</f>
        <v>0</v>
      </c>
      <c r="DF193" s="416">
        <f>IF(DF$2&lt;=Kapitālieguldījumi!$D$47-1,'IIA Finanšu analīze'!$D193/Kapitālieguldījumi!$D$47,0)</f>
        <v>0</v>
      </c>
      <c r="DG193" s="416">
        <f>IF(DG$2&lt;=Kapitālieguldījumi!$D$47-1,'IIA Finanšu analīze'!$D193/Kapitālieguldījumi!$D$47,0)</f>
        <v>0</v>
      </c>
      <c r="DH193" s="416">
        <f>IF(DH$2&lt;=Kapitālieguldījumi!$D$47-1,'IIA Finanšu analīze'!$D193/Kapitālieguldījumi!$D$47,0)</f>
        <v>0</v>
      </c>
      <c r="DI193" s="416">
        <f>IF(DI$2&lt;=Kapitālieguldījumi!$D$47-1,'IIA Finanšu analīze'!$D193/Kapitālieguldījumi!$D$47,0)</f>
        <v>0</v>
      </c>
      <c r="DJ193" s="416">
        <f>IF(DJ$2&lt;=Kapitālieguldījumi!$D$47-1,'IIA Finanšu analīze'!$D193/Kapitālieguldījumi!$D$47,0)</f>
        <v>0</v>
      </c>
      <c r="DK193" s="416">
        <f>IF(DK$2&lt;=Kapitālieguldījumi!$D$47-1,'IIA Finanšu analīze'!$D193/Kapitālieguldījumi!$D$47,0)</f>
        <v>0</v>
      </c>
      <c r="DL193" s="416">
        <f>IF(DL$2&lt;=Kapitālieguldījumi!$D$47-1,'IIA Finanšu analīze'!$D193/Kapitālieguldījumi!$D$47,0)</f>
        <v>0</v>
      </c>
      <c r="DM193" s="416">
        <f>IF(DM$2&lt;=Kapitālieguldījumi!$D$47-1,'IIA Finanšu analīze'!$D193/Kapitālieguldījumi!$D$47,0)</f>
        <v>0</v>
      </c>
      <c r="DN193" s="416">
        <f>IF(DN$2&lt;=Kapitālieguldījumi!$D$47-1,'IIA Finanšu analīze'!$D193/Kapitālieguldījumi!$D$47,0)</f>
        <v>0</v>
      </c>
      <c r="DO193" s="416">
        <f>IF(DO$2&lt;=Kapitālieguldījumi!$D$47-1,'IIA Finanšu analīze'!$D193/Kapitālieguldījumi!$D$47,0)</f>
        <v>0</v>
      </c>
      <c r="DP193" s="416">
        <f>IF(DP$2&lt;=Kapitālieguldījumi!$D$47-1,'IIA Finanšu analīze'!$D193/Kapitālieguldījumi!$D$47,0)</f>
        <v>0</v>
      </c>
      <c r="DQ193" s="416">
        <f>IF(DQ$2&lt;=Kapitālieguldījumi!$D$47-1,'IIA Finanšu analīze'!$D193/Kapitālieguldījumi!$D$47,0)</f>
        <v>0</v>
      </c>
      <c r="DR193" s="416">
        <f>IF(DR$2&lt;=Kapitālieguldījumi!$D$47-1,'IIA Finanšu analīze'!$D193/Kapitālieguldījumi!$D$47,0)</f>
        <v>0</v>
      </c>
      <c r="DS193" s="416">
        <f>IF(DS$2&lt;=Kapitālieguldījumi!$D$47-1,'IIA Finanšu analīze'!$D193/Kapitālieguldījumi!$D$47,0)</f>
        <v>0</v>
      </c>
      <c r="DT193" s="416">
        <f>IF(DT$2&lt;=Kapitālieguldījumi!$D$47-1,'IIA Finanšu analīze'!$D193/Kapitālieguldījumi!$D$47,0)</f>
        <v>0</v>
      </c>
      <c r="DU193" s="416">
        <f>IF(DU$2&lt;=Kapitālieguldījumi!$D$47-1,'IIA Finanšu analīze'!$D193/Kapitālieguldījumi!$D$47,0)</f>
        <v>0</v>
      </c>
    </row>
    <row r="194" spans="1:125" ht="11.25" customHeight="1">
      <c r="A194" s="389" t="str">
        <f>Kapitālieguldījumi!A36</f>
        <v>Kapitālieguldījumi Nr19</v>
      </c>
      <c r="B194" s="389" t="s">
        <v>638</v>
      </c>
      <c r="C194" s="416">
        <f t="shared" si="188"/>
        <v>0</v>
      </c>
      <c r="D194" s="416">
        <f>Kapitālieguldījumi!D36*(Kapitālieguldījumi!$D$49+Kapitālieguldījumi!$D$39)/Kapitālieguldījumi!$D$39</f>
        <v>0</v>
      </c>
      <c r="E194" s="416">
        <f>IF(E$2&lt;=Kapitālieguldījumi!$D$47-1,'IIA Finanšu analīze'!$D194/Kapitālieguldījumi!$D$47,0)</f>
        <v>0</v>
      </c>
      <c r="F194" s="416">
        <f>IF(F$2&lt;=Kapitālieguldījumi!$D$47-1,'IIA Finanšu analīze'!$D194/Kapitālieguldījumi!$D$47,0)</f>
        <v>0</v>
      </c>
      <c r="G194" s="416">
        <f>IF(G$2&lt;=Kapitālieguldījumi!$D$47-1,'IIA Finanšu analīze'!$D194/Kapitālieguldījumi!$D$47,0)</f>
        <v>0</v>
      </c>
      <c r="H194" s="416">
        <f>IF(H$2&lt;=Kapitālieguldījumi!$D$47-1,'IIA Finanšu analīze'!$D194/Kapitālieguldījumi!$D$47,0)</f>
        <v>0</v>
      </c>
      <c r="I194" s="416">
        <f>IF(I$2&lt;=Kapitālieguldījumi!$D$47-1,'IIA Finanšu analīze'!$D194/Kapitālieguldījumi!$D$47,0)</f>
        <v>0</v>
      </c>
      <c r="J194" s="416">
        <f>IF(J$2&lt;=Kapitālieguldījumi!$D$47-1,'IIA Finanšu analīze'!$D194/Kapitālieguldījumi!$D$47,0)</f>
        <v>0</v>
      </c>
      <c r="K194" s="416">
        <f>IF(K$2&lt;=Kapitālieguldījumi!$D$47-1,'IIA Finanšu analīze'!$D194/Kapitālieguldījumi!$D$47,0)</f>
        <v>0</v>
      </c>
      <c r="L194" s="416">
        <f>IF(L$2&lt;=Kapitālieguldījumi!$D$47-1,'IIA Finanšu analīze'!$D194/Kapitālieguldījumi!$D$47,0)</f>
        <v>0</v>
      </c>
      <c r="M194" s="416">
        <f>IF(M$2&lt;=Kapitālieguldījumi!$D$47-1,'IIA Finanšu analīze'!$D194/Kapitālieguldījumi!$D$47,0)</f>
        <v>0</v>
      </c>
      <c r="N194" s="416">
        <f>IF(N$2&lt;=Kapitālieguldījumi!$D$47-1,'IIA Finanšu analīze'!$D194/Kapitālieguldījumi!$D$47,0)</f>
        <v>0</v>
      </c>
      <c r="O194" s="416">
        <f>IF(O$2&lt;=Kapitālieguldījumi!$D$47-1,'IIA Finanšu analīze'!$D194/Kapitālieguldījumi!$D$47,0)</f>
        <v>0</v>
      </c>
      <c r="P194" s="416">
        <f>IF(P$2&lt;=Kapitālieguldījumi!$D$47-1,'IIA Finanšu analīze'!$D194/Kapitālieguldījumi!$D$47,0)</f>
        <v>0</v>
      </c>
      <c r="Q194" s="416">
        <f>IF(Q$2&lt;=Kapitālieguldījumi!$D$47-1,'IIA Finanšu analīze'!$D194/Kapitālieguldījumi!$D$47,0)</f>
        <v>0</v>
      </c>
      <c r="R194" s="416">
        <f>IF(R$2&lt;=Kapitālieguldījumi!$D$47-1,'IIA Finanšu analīze'!$D194/Kapitālieguldījumi!$D$47,0)</f>
        <v>0</v>
      </c>
      <c r="S194" s="416">
        <f>IF(S$2&lt;=Kapitālieguldījumi!$D$47-1,'IIA Finanšu analīze'!$D194/Kapitālieguldījumi!$D$47,0)</f>
        <v>0</v>
      </c>
      <c r="T194" s="416">
        <f>IF(T$2&lt;=Kapitālieguldījumi!$D$47-1,'IIA Finanšu analīze'!$D194/Kapitālieguldījumi!$D$47,0)</f>
        <v>0</v>
      </c>
      <c r="U194" s="416">
        <f>IF(U$2&lt;=Kapitālieguldījumi!$D$47-1,'IIA Finanšu analīze'!$D194/Kapitālieguldījumi!$D$47,0)</f>
        <v>0</v>
      </c>
      <c r="V194" s="416">
        <f>IF(V$2&lt;=Kapitālieguldījumi!$D$47-1,'IIA Finanšu analīze'!$D194/Kapitālieguldījumi!$D$47,0)</f>
        <v>0</v>
      </c>
      <c r="W194" s="416">
        <f>IF(W$2&lt;=Kapitālieguldījumi!$D$47-1,'IIA Finanšu analīze'!$D194/Kapitālieguldījumi!$D$47,0)</f>
        <v>0</v>
      </c>
      <c r="X194" s="416">
        <f>IF(X$2&lt;=Kapitālieguldījumi!$D$47-1,'IIA Finanšu analīze'!$D194/Kapitālieguldījumi!$D$47,0)</f>
        <v>0</v>
      </c>
      <c r="Y194" s="416">
        <f>IF(Y$2&lt;=Kapitālieguldījumi!$D$47-1,'IIA Finanšu analīze'!$D194/Kapitālieguldījumi!$D$47,0)</f>
        <v>0</v>
      </c>
      <c r="Z194" s="416">
        <f>IF(Z$2&lt;=Kapitālieguldījumi!$D$47-1,'IIA Finanšu analīze'!$D194/Kapitālieguldījumi!$D$47,0)</f>
        <v>0</v>
      </c>
      <c r="AA194" s="416">
        <f>IF(AA$2&lt;=Kapitālieguldījumi!$D$47-1,'IIA Finanšu analīze'!$D194/Kapitālieguldījumi!$D$47,0)</f>
        <v>0</v>
      </c>
      <c r="AB194" s="416">
        <f>IF(AB$2&lt;=Kapitālieguldījumi!$D$47-1,'IIA Finanšu analīze'!$D194/Kapitālieguldījumi!$D$47,0)</f>
        <v>0</v>
      </c>
      <c r="AC194" s="416">
        <f>IF(AC$2&lt;=Kapitālieguldījumi!$D$47-1,'IIA Finanšu analīze'!$D194/Kapitālieguldījumi!$D$47,0)</f>
        <v>0</v>
      </c>
      <c r="AD194" s="416">
        <f>IF(AD$2&lt;=Kapitālieguldījumi!$D$47-1,'IIA Finanšu analīze'!$D194/Kapitālieguldījumi!$D$47,0)</f>
        <v>0</v>
      </c>
      <c r="AE194" s="416">
        <f>IF(AE$2&lt;=Kapitālieguldījumi!$D$47-1,'IIA Finanšu analīze'!$D194/Kapitālieguldījumi!$D$47,0)</f>
        <v>0</v>
      </c>
      <c r="AF194" s="416">
        <f>IF(AF$2&lt;=Kapitālieguldījumi!$D$47-1,'IIA Finanšu analīze'!$D194/Kapitālieguldījumi!$D$47,0)</f>
        <v>0</v>
      </c>
      <c r="AG194" s="416">
        <f>IF(AG$2&lt;=Kapitālieguldījumi!$D$47-1,'IIA Finanšu analīze'!$D194/Kapitālieguldījumi!$D$47,0)</f>
        <v>0</v>
      </c>
      <c r="AH194" s="416">
        <f>IF(AH$2&lt;=Kapitālieguldījumi!$D$47-1,'IIA Finanšu analīze'!$D194/Kapitālieguldījumi!$D$47,0)</f>
        <v>0</v>
      </c>
      <c r="AI194" s="416">
        <f>IF(AI$2&lt;=Kapitālieguldījumi!$D$47-1,'IIA Finanšu analīze'!$D194/Kapitālieguldījumi!$D$47,0)</f>
        <v>0</v>
      </c>
      <c r="AJ194" s="416">
        <f>IF(AJ$2&lt;=Kapitālieguldījumi!$D$47-1,'IIA Finanšu analīze'!$D194/Kapitālieguldījumi!$D$47,0)</f>
        <v>0</v>
      </c>
      <c r="AK194" s="416">
        <f>IF(AK$2&lt;=Kapitālieguldījumi!$D$47-1,'IIA Finanšu analīze'!$D194/Kapitālieguldījumi!$D$47,0)</f>
        <v>0</v>
      </c>
      <c r="AL194" s="416">
        <f>IF(AL$2&lt;=Kapitālieguldījumi!$D$47-1,'IIA Finanšu analīze'!$D194/Kapitālieguldījumi!$D$47,0)</f>
        <v>0</v>
      </c>
      <c r="AM194" s="416">
        <f>IF(AM$2&lt;=Kapitālieguldījumi!$D$47-1,'IIA Finanšu analīze'!$D194/Kapitālieguldījumi!$D$47,0)</f>
        <v>0</v>
      </c>
      <c r="AN194" s="416">
        <f>IF(AN$2&lt;=Kapitālieguldījumi!$D$47-1,'IIA Finanšu analīze'!$D194/Kapitālieguldījumi!$D$47,0)</f>
        <v>0</v>
      </c>
      <c r="AO194" s="416">
        <f>IF(AO$2&lt;=Kapitālieguldījumi!$D$47-1,'IIA Finanšu analīze'!$D194/Kapitālieguldījumi!$D$47,0)</f>
        <v>0</v>
      </c>
      <c r="AP194" s="416">
        <f>IF(AP$2&lt;=Kapitālieguldījumi!$D$47-1,'IIA Finanšu analīze'!$D194/Kapitālieguldījumi!$D$47,0)</f>
        <v>0</v>
      </c>
      <c r="AQ194" s="416">
        <f>IF(AQ$2&lt;=Kapitālieguldījumi!$D$47-1,'IIA Finanšu analīze'!$D194/Kapitālieguldījumi!$D$47,0)</f>
        <v>0</v>
      </c>
      <c r="AR194" s="416">
        <f>IF(AR$2&lt;=Kapitālieguldījumi!$D$47-1,'IIA Finanšu analīze'!$D194/Kapitālieguldījumi!$D$47,0)</f>
        <v>0</v>
      </c>
      <c r="AS194" s="416">
        <f>IF(AS$2&lt;=Kapitālieguldījumi!$D$47-1,'IIA Finanšu analīze'!$D194/Kapitālieguldījumi!$D$47,0)</f>
        <v>0</v>
      </c>
      <c r="AT194" s="416">
        <f>IF(AT$2&lt;=Kapitālieguldījumi!$D$47-1,'IIA Finanšu analīze'!$D194/Kapitālieguldījumi!$D$47,0)</f>
        <v>0</v>
      </c>
      <c r="AU194" s="416">
        <f>IF(AU$2&lt;=Kapitālieguldījumi!$D$47-1,'IIA Finanšu analīze'!$D194/Kapitālieguldījumi!$D$47,0)</f>
        <v>0</v>
      </c>
      <c r="AV194" s="416">
        <f>IF(AV$2&lt;=Kapitālieguldījumi!$D$47-1,'IIA Finanšu analīze'!$D194/Kapitālieguldījumi!$D$47,0)</f>
        <v>0</v>
      </c>
      <c r="AW194" s="416">
        <f>IF(AW$2&lt;=Kapitālieguldījumi!$D$47-1,'IIA Finanšu analīze'!$D194/Kapitālieguldījumi!$D$47,0)</f>
        <v>0</v>
      </c>
      <c r="AX194" s="416">
        <f>IF(AX$2&lt;=Kapitālieguldījumi!$D$47-1,'IIA Finanšu analīze'!$D194/Kapitālieguldījumi!$D$47,0)</f>
        <v>0</v>
      </c>
      <c r="AY194" s="416">
        <f>IF(AY$2&lt;=Kapitālieguldījumi!$D$47-1,'IIA Finanšu analīze'!$D194/Kapitālieguldījumi!$D$47,0)</f>
        <v>0</v>
      </c>
      <c r="AZ194" s="416">
        <f>IF(AZ$2&lt;=Kapitālieguldījumi!$D$47-1,'IIA Finanšu analīze'!$D194/Kapitālieguldījumi!$D$47,0)</f>
        <v>0</v>
      </c>
      <c r="BA194" s="416">
        <f>IF(BA$2&lt;=Kapitālieguldījumi!$D$47-1,'IIA Finanšu analīze'!$D194/Kapitālieguldījumi!$D$47,0)</f>
        <v>0</v>
      </c>
      <c r="BB194" s="416">
        <f>IF(BB$2&lt;=Kapitālieguldījumi!$D$47-1,'IIA Finanšu analīze'!$D194/Kapitālieguldījumi!$D$47,0)</f>
        <v>0</v>
      </c>
      <c r="BC194" s="416">
        <f>IF(BC$2&lt;=Kapitālieguldījumi!$D$47-1,'IIA Finanšu analīze'!$D194/Kapitālieguldījumi!$D$47,0)</f>
        <v>0</v>
      </c>
      <c r="BD194" s="416">
        <f>IF(BD$2&lt;=Kapitālieguldījumi!$D$47-1,'IIA Finanšu analīze'!$D194/Kapitālieguldījumi!$D$47,0)</f>
        <v>0</v>
      </c>
      <c r="BE194" s="416">
        <f>IF(BE$2&lt;=Kapitālieguldījumi!$D$47-1,'IIA Finanšu analīze'!$D194/Kapitālieguldījumi!$D$47,0)</f>
        <v>0</v>
      </c>
      <c r="BF194" s="416">
        <f>IF(BF$2&lt;=Kapitālieguldījumi!$D$47-1,'IIA Finanšu analīze'!$D194/Kapitālieguldījumi!$D$47,0)</f>
        <v>0</v>
      </c>
      <c r="BG194" s="416">
        <f>IF(BG$2&lt;=Kapitālieguldījumi!$D$47-1,'IIA Finanšu analīze'!$D194/Kapitālieguldījumi!$D$47,0)</f>
        <v>0</v>
      </c>
      <c r="BH194" s="416">
        <f>IF(BH$2&lt;=Kapitālieguldījumi!$D$47-1,'IIA Finanšu analīze'!$D194/Kapitālieguldījumi!$D$47,0)</f>
        <v>0</v>
      </c>
      <c r="BI194" s="416">
        <f>IF(BI$2&lt;=Kapitālieguldījumi!$D$47-1,'IIA Finanšu analīze'!$D194/Kapitālieguldījumi!$D$47,0)</f>
        <v>0</v>
      </c>
      <c r="BJ194" s="416">
        <f>IF(BJ$2&lt;=Kapitālieguldījumi!$D$47-1,'IIA Finanšu analīze'!$D194/Kapitālieguldījumi!$D$47,0)</f>
        <v>0</v>
      </c>
      <c r="BK194" s="416">
        <f>IF(BK$2&lt;=Kapitālieguldījumi!$D$47-1,'IIA Finanšu analīze'!$D194/Kapitālieguldījumi!$D$47,0)</f>
        <v>0</v>
      </c>
      <c r="BL194" s="416">
        <f>IF(BL$2&lt;=Kapitālieguldījumi!$D$47-1,'IIA Finanšu analīze'!$D194/Kapitālieguldījumi!$D$47,0)</f>
        <v>0</v>
      </c>
      <c r="BM194" s="416">
        <f>IF(BM$2&lt;=Kapitālieguldījumi!$D$47-1,'IIA Finanšu analīze'!$D194/Kapitālieguldījumi!$D$47,0)</f>
        <v>0</v>
      </c>
      <c r="BN194" s="416">
        <f>IF(BN$2&lt;=Kapitālieguldījumi!$D$47-1,'IIA Finanšu analīze'!$D194/Kapitālieguldījumi!$D$47,0)</f>
        <v>0</v>
      </c>
      <c r="BO194" s="416">
        <f>IF(BO$2&lt;=Kapitālieguldījumi!$D$47-1,'IIA Finanšu analīze'!$D194/Kapitālieguldījumi!$D$47,0)</f>
        <v>0</v>
      </c>
      <c r="BP194" s="416">
        <f>IF(BP$2&lt;=Kapitālieguldījumi!$D$47-1,'IIA Finanšu analīze'!$D194/Kapitālieguldījumi!$D$47,0)</f>
        <v>0</v>
      </c>
      <c r="BQ194" s="416">
        <f>IF(BQ$2&lt;=Kapitālieguldījumi!$D$47-1,'IIA Finanšu analīze'!$D194/Kapitālieguldījumi!$D$47,0)</f>
        <v>0</v>
      </c>
      <c r="BR194" s="416">
        <f>IF(BR$2&lt;=Kapitālieguldījumi!$D$47-1,'IIA Finanšu analīze'!$D194/Kapitālieguldījumi!$D$47,0)</f>
        <v>0</v>
      </c>
      <c r="BS194" s="416">
        <f>IF(BS$2&lt;=Kapitālieguldījumi!$D$47-1,'IIA Finanšu analīze'!$D194/Kapitālieguldījumi!$D$47,0)</f>
        <v>0</v>
      </c>
      <c r="BT194" s="416">
        <f>IF(BT$2&lt;=Kapitālieguldījumi!$D$47-1,'IIA Finanšu analīze'!$D194/Kapitālieguldījumi!$D$47,0)</f>
        <v>0</v>
      </c>
      <c r="BU194" s="416">
        <f>IF(BU$2&lt;=Kapitālieguldījumi!$D$47-1,'IIA Finanšu analīze'!$D194/Kapitālieguldījumi!$D$47,0)</f>
        <v>0</v>
      </c>
      <c r="BV194" s="416">
        <f>IF(BV$2&lt;=Kapitālieguldījumi!$D$47-1,'IIA Finanšu analīze'!$D194/Kapitālieguldījumi!$D$47,0)</f>
        <v>0</v>
      </c>
      <c r="BW194" s="416">
        <f>IF(BW$2&lt;=Kapitālieguldījumi!$D$47-1,'IIA Finanšu analīze'!$D194/Kapitālieguldījumi!$D$47,0)</f>
        <v>0</v>
      </c>
      <c r="BX194" s="416">
        <f>IF(BX$2&lt;=Kapitālieguldījumi!$D$47-1,'IIA Finanšu analīze'!$D194/Kapitālieguldījumi!$D$47,0)</f>
        <v>0</v>
      </c>
      <c r="BY194" s="416">
        <f>IF(BY$2&lt;=Kapitālieguldījumi!$D$47-1,'IIA Finanšu analīze'!$D194/Kapitālieguldījumi!$D$47,0)</f>
        <v>0</v>
      </c>
      <c r="BZ194" s="416">
        <f>IF(BZ$2&lt;=Kapitālieguldījumi!$D$47-1,'IIA Finanšu analīze'!$D194/Kapitālieguldījumi!$D$47,0)</f>
        <v>0</v>
      </c>
      <c r="CA194" s="416">
        <f>IF(CA$2&lt;=Kapitālieguldījumi!$D$47-1,'IIA Finanšu analīze'!$D194/Kapitālieguldījumi!$D$47,0)</f>
        <v>0</v>
      </c>
      <c r="CB194" s="416">
        <f>IF(CB$2&lt;=Kapitālieguldījumi!$D$47-1,'IIA Finanšu analīze'!$D194/Kapitālieguldījumi!$D$47,0)</f>
        <v>0</v>
      </c>
      <c r="CC194" s="416">
        <f>IF(CC$2&lt;=Kapitālieguldījumi!$D$47-1,'IIA Finanšu analīze'!$D194/Kapitālieguldījumi!$D$47,0)</f>
        <v>0</v>
      </c>
      <c r="CD194" s="416">
        <f>IF(CD$2&lt;=Kapitālieguldījumi!$D$47-1,'IIA Finanšu analīze'!$D194/Kapitālieguldījumi!$D$47,0)</f>
        <v>0</v>
      </c>
      <c r="CE194" s="416">
        <f>IF(CE$2&lt;=Kapitālieguldījumi!$D$47-1,'IIA Finanšu analīze'!$D194/Kapitālieguldījumi!$D$47,0)</f>
        <v>0</v>
      </c>
      <c r="CF194" s="416">
        <f>IF(CF$2&lt;=Kapitālieguldījumi!$D$47-1,'IIA Finanšu analīze'!$D194/Kapitālieguldījumi!$D$47,0)</f>
        <v>0</v>
      </c>
      <c r="CG194" s="416">
        <f>IF(CG$2&lt;=Kapitālieguldījumi!$D$47-1,'IIA Finanšu analīze'!$D194/Kapitālieguldījumi!$D$47,0)</f>
        <v>0</v>
      </c>
      <c r="CH194" s="416">
        <f>IF(CH$2&lt;=Kapitālieguldījumi!$D$47-1,'IIA Finanšu analīze'!$D194/Kapitālieguldījumi!$D$47,0)</f>
        <v>0</v>
      </c>
      <c r="CI194" s="416">
        <f>IF(CI$2&lt;=Kapitālieguldījumi!$D$47-1,'IIA Finanšu analīze'!$D194/Kapitālieguldījumi!$D$47,0)</f>
        <v>0</v>
      </c>
      <c r="CJ194" s="416">
        <f>IF(CJ$2&lt;=Kapitālieguldījumi!$D$47-1,'IIA Finanšu analīze'!$D194/Kapitālieguldījumi!$D$47,0)</f>
        <v>0</v>
      </c>
      <c r="CK194" s="416">
        <f>IF(CK$2&lt;=Kapitālieguldījumi!$D$47-1,'IIA Finanšu analīze'!$D194/Kapitālieguldījumi!$D$47,0)</f>
        <v>0</v>
      </c>
      <c r="CL194" s="416">
        <f>IF(CL$2&lt;=Kapitālieguldījumi!$D$47-1,'IIA Finanšu analīze'!$D194/Kapitālieguldījumi!$D$47,0)</f>
        <v>0</v>
      </c>
      <c r="CM194" s="416">
        <f>IF(CM$2&lt;=Kapitālieguldījumi!$D$47-1,'IIA Finanšu analīze'!$D194/Kapitālieguldījumi!$D$47,0)</f>
        <v>0</v>
      </c>
      <c r="CN194" s="416">
        <f>IF(CN$2&lt;=Kapitālieguldījumi!$D$47-1,'IIA Finanšu analīze'!$D194/Kapitālieguldījumi!$D$47,0)</f>
        <v>0</v>
      </c>
      <c r="CO194" s="416">
        <f>IF(CO$2&lt;=Kapitālieguldījumi!$D$47-1,'IIA Finanšu analīze'!$D194/Kapitālieguldījumi!$D$47,0)</f>
        <v>0</v>
      </c>
      <c r="CP194" s="416">
        <f>IF(CP$2&lt;=Kapitālieguldījumi!$D$47-1,'IIA Finanšu analīze'!$D194/Kapitālieguldījumi!$D$47,0)</f>
        <v>0</v>
      </c>
      <c r="CQ194" s="416">
        <f>IF(CQ$2&lt;=Kapitālieguldījumi!$D$47-1,'IIA Finanšu analīze'!$D194/Kapitālieguldījumi!$D$47,0)</f>
        <v>0</v>
      </c>
      <c r="CR194" s="416">
        <f>IF(CR$2&lt;=Kapitālieguldījumi!$D$47-1,'IIA Finanšu analīze'!$D194/Kapitālieguldījumi!$D$47,0)</f>
        <v>0</v>
      </c>
      <c r="CS194" s="416">
        <f>IF(CS$2&lt;=Kapitālieguldījumi!$D$47-1,'IIA Finanšu analīze'!$D194/Kapitālieguldījumi!$D$47,0)</f>
        <v>0</v>
      </c>
      <c r="CT194" s="416">
        <f>IF(CT$2&lt;=Kapitālieguldījumi!$D$47-1,'IIA Finanšu analīze'!$D194/Kapitālieguldījumi!$D$47,0)</f>
        <v>0</v>
      </c>
      <c r="CU194" s="416">
        <f>IF(CU$2&lt;=Kapitālieguldījumi!$D$47-1,'IIA Finanšu analīze'!$D194/Kapitālieguldījumi!$D$47,0)</f>
        <v>0</v>
      </c>
      <c r="CV194" s="416">
        <f>IF(CV$2&lt;=Kapitālieguldījumi!$D$47-1,'IIA Finanšu analīze'!$D194/Kapitālieguldījumi!$D$47,0)</f>
        <v>0</v>
      </c>
      <c r="CW194" s="416">
        <f>IF(CW$2&lt;=Kapitālieguldījumi!$D$47-1,'IIA Finanšu analīze'!$D194/Kapitālieguldījumi!$D$47,0)</f>
        <v>0</v>
      </c>
      <c r="CX194" s="416">
        <f>IF(CX$2&lt;=Kapitālieguldījumi!$D$47-1,'IIA Finanšu analīze'!$D194/Kapitālieguldījumi!$D$47,0)</f>
        <v>0</v>
      </c>
      <c r="CY194" s="416">
        <f>IF(CY$2&lt;=Kapitālieguldījumi!$D$47-1,'IIA Finanšu analīze'!$D194/Kapitālieguldījumi!$D$47,0)</f>
        <v>0</v>
      </c>
      <c r="CZ194" s="416">
        <f>IF(CZ$2&lt;=Kapitālieguldījumi!$D$47-1,'IIA Finanšu analīze'!$D194/Kapitālieguldījumi!$D$47,0)</f>
        <v>0</v>
      </c>
      <c r="DA194" s="416">
        <f>IF(DA$2&lt;=Kapitālieguldījumi!$D$47-1,'IIA Finanšu analīze'!$D194/Kapitālieguldījumi!$D$47,0)</f>
        <v>0</v>
      </c>
      <c r="DB194" s="416">
        <f>IF(DB$2&lt;=Kapitālieguldījumi!$D$47-1,'IIA Finanšu analīze'!$D194/Kapitālieguldījumi!$D$47,0)</f>
        <v>0</v>
      </c>
      <c r="DC194" s="416">
        <f>IF(DC$2&lt;=Kapitālieguldījumi!$D$47-1,'IIA Finanšu analīze'!$D194/Kapitālieguldījumi!$D$47,0)</f>
        <v>0</v>
      </c>
      <c r="DD194" s="416">
        <f>IF(DD$2&lt;=Kapitālieguldījumi!$D$47-1,'IIA Finanšu analīze'!$D194/Kapitālieguldījumi!$D$47,0)</f>
        <v>0</v>
      </c>
      <c r="DE194" s="416">
        <f>IF(DE$2&lt;=Kapitālieguldījumi!$D$47-1,'IIA Finanšu analīze'!$D194/Kapitālieguldījumi!$D$47,0)</f>
        <v>0</v>
      </c>
      <c r="DF194" s="416">
        <f>IF(DF$2&lt;=Kapitālieguldījumi!$D$47-1,'IIA Finanšu analīze'!$D194/Kapitālieguldījumi!$D$47,0)</f>
        <v>0</v>
      </c>
      <c r="DG194" s="416">
        <f>IF(DG$2&lt;=Kapitālieguldījumi!$D$47-1,'IIA Finanšu analīze'!$D194/Kapitālieguldījumi!$D$47,0)</f>
        <v>0</v>
      </c>
      <c r="DH194" s="416">
        <f>IF(DH$2&lt;=Kapitālieguldījumi!$D$47-1,'IIA Finanšu analīze'!$D194/Kapitālieguldījumi!$D$47,0)</f>
        <v>0</v>
      </c>
      <c r="DI194" s="416">
        <f>IF(DI$2&lt;=Kapitālieguldījumi!$D$47-1,'IIA Finanšu analīze'!$D194/Kapitālieguldījumi!$D$47,0)</f>
        <v>0</v>
      </c>
      <c r="DJ194" s="416">
        <f>IF(DJ$2&lt;=Kapitālieguldījumi!$D$47-1,'IIA Finanšu analīze'!$D194/Kapitālieguldījumi!$D$47,0)</f>
        <v>0</v>
      </c>
      <c r="DK194" s="416">
        <f>IF(DK$2&lt;=Kapitālieguldījumi!$D$47-1,'IIA Finanšu analīze'!$D194/Kapitālieguldījumi!$D$47,0)</f>
        <v>0</v>
      </c>
      <c r="DL194" s="416">
        <f>IF(DL$2&lt;=Kapitālieguldījumi!$D$47-1,'IIA Finanšu analīze'!$D194/Kapitālieguldījumi!$D$47,0)</f>
        <v>0</v>
      </c>
      <c r="DM194" s="416">
        <f>IF(DM$2&lt;=Kapitālieguldījumi!$D$47-1,'IIA Finanšu analīze'!$D194/Kapitālieguldījumi!$D$47,0)</f>
        <v>0</v>
      </c>
      <c r="DN194" s="416">
        <f>IF(DN$2&lt;=Kapitālieguldījumi!$D$47-1,'IIA Finanšu analīze'!$D194/Kapitālieguldījumi!$D$47,0)</f>
        <v>0</v>
      </c>
      <c r="DO194" s="416">
        <f>IF(DO$2&lt;=Kapitālieguldījumi!$D$47-1,'IIA Finanšu analīze'!$D194/Kapitālieguldījumi!$D$47,0)</f>
        <v>0</v>
      </c>
      <c r="DP194" s="416">
        <f>IF(DP$2&lt;=Kapitālieguldījumi!$D$47-1,'IIA Finanšu analīze'!$D194/Kapitālieguldījumi!$D$47,0)</f>
        <v>0</v>
      </c>
      <c r="DQ194" s="416">
        <f>IF(DQ$2&lt;=Kapitālieguldījumi!$D$47-1,'IIA Finanšu analīze'!$D194/Kapitālieguldījumi!$D$47,0)</f>
        <v>0</v>
      </c>
      <c r="DR194" s="416">
        <f>IF(DR$2&lt;=Kapitālieguldījumi!$D$47-1,'IIA Finanšu analīze'!$D194/Kapitālieguldījumi!$D$47,0)</f>
        <v>0</v>
      </c>
      <c r="DS194" s="416">
        <f>IF(DS$2&lt;=Kapitālieguldījumi!$D$47-1,'IIA Finanšu analīze'!$D194/Kapitālieguldījumi!$D$47,0)</f>
        <v>0</v>
      </c>
      <c r="DT194" s="416">
        <f>IF(DT$2&lt;=Kapitālieguldījumi!$D$47-1,'IIA Finanšu analīze'!$D194/Kapitālieguldījumi!$D$47,0)</f>
        <v>0</v>
      </c>
      <c r="DU194" s="416">
        <f>IF(DU$2&lt;=Kapitālieguldījumi!$D$47-1,'IIA Finanšu analīze'!$D194/Kapitālieguldījumi!$D$47,0)</f>
        <v>0</v>
      </c>
    </row>
    <row r="195" spans="1:125" ht="11.25" customHeight="1">
      <c r="A195" s="389" t="str">
        <f>Kapitālieguldījumi!A37</f>
        <v>Kapitālieguldījumi Nr20</v>
      </c>
      <c r="B195" s="389" t="s">
        <v>638</v>
      </c>
      <c r="C195" s="416">
        <f t="shared" si="188"/>
        <v>0</v>
      </c>
      <c r="D195" s="416">
        <f>Kapitālieguldījumi!D37*(Kapitālieguldījumi!$D$49+Kapitālieguldījumi!$D$39)/Kapitālieguldījumi!$D$39</f>
        <v>0</v>
      </c>
      <c r="E195" s="416">
        <f>IF(E$2&lt;=Kapitālieguldījumi!$D$47-1,'IIA Finanšu analīze'!$D195/Kapitālieguldījumi!$D$47,0)</f>
        <v>0</v>
      </c>
      <c r="F195" s="416">
        <f>IF(F$2&lt;=Kapitālieguldījumi!$D$47-1,'IIA Finanšu analīze'!$D195/Kapitālieguldījumi!$D$47,0)</f>
        <v>0</v>
      </c>
      <c r="G195" s="416">
        <f>IF(G$2&lt;=Kapitālieguldījumi!$D$47-1,'IIA Finanšu analīze'!$D195/Kapitālieguldījumi!$D$47,0)</f>
        <v>0</v>
      </c>
      <c r="H195" s="416">
        <f>IF(H$2&lt;=Kapitālieguldījumi!$D$47-1,'IIA Finanšu analīze'!$D195/Kapitālieguldījumi!$D$47,0)</f>
        <v>0</v>
      </c>
      <c r="I195" s="416">
        <f>IF(I$2&lt;=Kapitālieguldījumi!$D$47-1,'IIA Finanšu analīze'!$D195/Kapitālieguldījumi!$D$47,0)</f>
        <v>0</v>
      </c>
      <c r="J195" s="416">
        <f>IF(J$2&lt;=Kapitālieguldījumi!$D$47-1,'IIA Finanšu analīze'!$D195/Kapitālieguldījumi!$D$47,0)</f>
        <v>0</v>
      </c>
      <c r="K195" s="416">
        <f>IF(K$2&lt;=Kapitālieguldījumi!$D$47-1,'IIA Finanšu analīze'!$D195/Kapitālieguldījumi!$D$47,0)</f>
        <v>0</v>
      </c>
      <c r="L195" s="416">
        <f>IF(L$2&lt;=Kapitālieguldījumi!$D$47-1,'IIA Finanšu analīze'!$D195/Kapitālieguldījumi!$D$47,0)</f>
        <v>0</v>
      </c>
      <c r="M195" s="416">
        <f>IF(M$2&lt;=Kapitālieguldījumi!$D$47-1,'IIA Finanšu analīze'!$D195/Kapitālieguldījumi!$D$47,0)</f>
        <v>0</v>
      </c>
      <c r="N195" s="416">
        <f>IF(N$2&lt;=Kapitālieguldījumi!$D$47-1,'IIA Finanšu analīze'!$D195/Kapitālieguldījumi!$D$47,0)</f>
        <v>0</v>
      </c>
      <c r="O195" s="416">
        <f>IF(O$2&lt;=Kapitālieguldījumi!$D$47-1,'IIA Finanšu analīze'!$D195/Kapitālieguldījumi!$D$47,0)</f>
        <v>0</v>
      </c>
      <c r="P195" s="416">
        <f>IF(P$2&lt;=Kapitālieguldījumi!$D$47-1,'IIA Finanšu analīze'!$D195/Kapitālieguldījumi!$D$47,0)</f>
        <v>0</v>
      </c>
      <c r="Q195" s="416">
        <f>IF(Q$2&lt;=Kapitālieguldījumi!$D$47-1,'IIA Finanšu analīze'!$D195/Kapitālieguldījumi!$D$47,0)</f>
        <v>0</v>
      </c>
      <c r="R195" s="416">
        <f>IF(R$2&lt;=Kapitālieguldījumi!$D$47-1,'IIA Finanšu analīze'!$D195/Kapitālieguldījumi!$D$47,0)</f>
        <v>0</v>
      </c>
      <c r="S195" s="416">
        <f>IF(S$2&lt;=Kapitālieguldījumi!$D$47-1,'IIA Finanšu analīze'!$D195/Kapitālieguldījumi!$D$47,0)</f>
        <v>0</v>
      </c>
      <c r="T195" s="416">
        <f>IF(T$2&lt;=Kapitālieguldījumi!$D$47-1,'IIA Finanšu analīze'!$D195/Kapitālieguldījumi!$D$47,0)</f>
        <v>0</v>
      </c>
      <c r="U195" s="416">
        <f>IF(U$2&lt;=Kapitālieguldījumi!$D$47-1,'IIA Finanšu analīze'!$D195/Kapitālieguldījumi!$D$47,0)</f>
        <v>0</v>
      </c>
      <c r="V195" s="416">
        <f>IF(V$2&lt;=Kapitālieguldījumi!$D$47-1,'IIA Finanšu analīze'!$D195/Kapitālieguldījumi!$D$47,0)</f>
        <v>0</v>
      </c>
      <c r="W195" s="416">
        <f>IF(W$2&lt;=Kapitālieguldījumi!$D$47-1,'IIA Finanšu analīze'!$D195/Kapitālieguldījumi!$D$47,0)</f>
        <v>0</v>
      </c>
      <c r="X195" s="416">
        <f>IF(X$2&lt;=Kapitālieguldījumi!$D$47-1,'IIA Finanšu analīze'!$D195/Kapitālieguldījumi!$D$47,0)</f>
        <v>0</v>
      </c>
      <c r="Y195" s="416">
        <f>IF(Y$2&lt;=Kapitālieguldījumi!$D$47-1,'IIA Finanšu analīze'!$D195/Kapitālieguldījumi!$D$47,0)</f>
        <v>0</v>
      </c>
      <c r="Z195" s="416">
        <f>IF(Z$2&lt;=Kapitālieguldījumi!$D$47-1,'IIA Finanšu analīze'!$D195/Kapitālieguldījumi!$D$47,0)</f>
        <v>0</v>
      </c>
      <c r="AA195" s="416">
        <f>IF(AA$2&lt;=Kapitālieguldījumi!$D$47-1,'IIA Finanšu analīze'!$D195/Kapitālieguldījumi!$D$47,0)</f>
        <v>0</v>
      </c>
      <c r="AB195" s="416">
        <f>IF(AB$2&lt;=Kapitālieguldījumi!$D$47-1,'IIA Finanšu analīze'!$D195/Kapitālieguldījumi!$D$47,0)</f>
        <v>0</v>
      </c>
      <c r="AC195" s="416">
        <f>IF(AC$2&lt;=Kapitālieguldījumi!$D$47-1,'IIA Finanšu analīze'!$D195/Kapitālieguldījumi!$D$47,0)</f>
        <v>0</v>
      </c>
      <c r="AD195" s="416">
        <f>IF(AD$2&lt;=Kapitālieguldījumi!$D$47-1,'IIA Finanšu analīze'!$D195/Kapitālieguldījumi!$D$47,0)</f>
        <v>0</v>
      </c>
      <c r="AE195" s="416">
        <f>IF(AE$2&lt;=Kapitālieguldījumi!$D$47-1,'IIA Finanšu analīze'!$D195/Kapitālieguldījumi!$D$47,0)</f>
        <v>0</v>
      </c>
      <c r="AF195" s="416">
        <f>IF(AF$2&lt;=Kapitālieguldījumi!$D$47-1,'IIA Finanšu analīze'!$D195/Kapitālieguldījumi!$D$47,0)</f>
        <v>0</v>
      </c>
      <c r="AG195" s="416">
        <f>IF(AG$2&lt;=Kapitālieguldījumi!$D$47-1,'IIA Finanšu analīze'!$D195/Kapitālieguldījumi!$D$47,0)</f>
        <v>0</v>
      </c>
      <c r="AH195" s="416">
        <f>IF(AH$2&lt;=Kapitālieguldījumi!$D$47-1,'IIA Finanšu analīze'!$D195/Kapitālieguldījumi!$D$47,0)</f>
        <v>0</v>
      </c>
      <c r="AI195" s="416">
        <f>IF(AI$2&lt;=Kapitālieguldījumi!$D$47-1,'IIA Finanšu analīze'!$D195/Kapitālieguldījumi!$D$47,0)</f>
        <v>0</v>
      </c>
      <c r="AJ195" s="416">
        <f>IF(AJ$2&lt;=Kapitālieguldījumi!$D$47-1,'IIA Finanšu analīze'!$D195/Kapitālieguldījumi!$D$47,0)</f>
        <v>0</v>
      </c>
      <c r="AK195" s="416">
        <f>IF(AK$2&lt;=Kapitālieguldījumi!$D$47-1,'IIA Finanšu analīze'!$D195/Kapitālieguldījumi!$D$47,0)</f>
        <v>0</v>
      </c>
      <c r="AL195" s="416">
        <f>IF(AL$2&lt;=Kapitālieguldījumi!$D$47-1,'IIA Finanšu analīze'!$D195/Kapitālieguldījumi!$D$47,0)</f>
        <v>0</v>
      </c>
      <c r="AM195" s="416">
        <f>IF(AM$2&lt;=Kapitālieguldījumi!$D$47-1,'IIA Finanšu analīze'!$D195/Kapitālieguldījumi!$D$47,0)</f>
        <v>0</v>
      </c>
      <c r="AN195" s="416">
        <f>IF(AN$2&lt;=Kapitālieguldījumi!$D$47-1,'IIA Finanšu analīze'!$D195/Kapitālieguldījumi!$D$47,0)</f>
        <v>0</v>
      </c>
      <c r="AO195" s="416">
        <f>IF(AO$2&lt;=Kapitālieguldījumi!$D$47-1,'IIA Finanšu analīze'!$D195/Kapitālieguldījumi!$D$47,0)</f>
        <v>0</v>
      </c>
      <c r="AP195" s="416">
        <f>IF(AP$2&lt;=Kapitālieguldījumi!$D$47-1,'IIA Finanšu analīze'!$D195/Kapitālieguldījumi!$D$47,0)</f>
        <v>0</v>
      </c>
      <c r="AQ195" s="416">
        <f>IF(AQ$2&lt;=Kapitālieguldījumi!$D$47-1,'IIA Finanšu analīze'!$D195/Kapitālieguldījumi!$D$47,0)</f>
        <v>0</v>
      </c>
      <c r="AR195" s="416">
        <f>IF(AR$2&lt;=Kapitālieguldījumi!$D$47-1,'IIA Finanšu analīze'!$D195/Kapitālieguldījumi!$D$47,0)</f>
        <v>0</v>
      </c>
      <c r="AS195" s="416">
        <f>IF(AS$2&lt;=Kapitālieguldījumi!$D$47-1,'IIA Finanšu analīze'!$D195/Kapitālieguldījumi!$D$47,0)</f>
        <v>0</v>
      </c>
      <c r="AT195" s="416">
        <f>IF(AT$2&lt;=Kapitālieguldījumi!$D$47-1,'IIA Finanšu analīze'!$D195/Kapitālieguldījumi!$D$47,0)</f>
        <v>0</v>
      </c>
      <c r="AU195" s="416">
        <f>IF(AU$2&lt;=Kapitālieguldījumi!$D$47-1,'IIA Finanšu analīze'!$D195/Kapitālieguldījumi!$D$47,0)</f>
        <v>0</v>
      </c>
      <c r="AV195" s="416">
        <f>IF(AV$2&lt;=Kapitālieguldījumi!$D$47-1,'IIA Finanšu analīze'!$D195/Kapitālieguldījumi!$D$47,0)</f>
        <v>0</v>
      </c>
      <c r="AW195" s="416">
        <f>IF(AW$2&lt;=Kapitālieguldījumi!$D$47-1,'IIA Finanšu analīze'!$D195/Kapitālieguldījumi!$D$47,0)</f>
        <v>0</v>
      </c>
      <c r="AX195" s="416">
        <f>IF(AX$2&lt;=Kapitālieguldījumi!$D$47-1,'IIA Finanšu analīze'!$D195/Kapitālieguldījumi!$D$47,0)</f>
        <v>0</v>
      </c>
      <c r="AY195" s="416">
        <f>IF(AY$2&lt;=Kapitālieguldījumi!$D$47-1,'IIA Finanšu analīze'!$D195/Kapitālieguldījumi!$D$47,0)</f>
        <v>0</v>
      </c>
      <c r="AZ195" s="416">
        <f>IF(AZ$2&lt;=Kapitālieguldījumi!$D$47-1,'IIA Finanšu analīze'!$D195/Kapitālieguldījumi!$D$47,0)</f>
        <v>0</v>
      </c>
      <c r="BA195" s="416">
        <f>IF(BA$2&lt;=Kapitālieguldījumi!$D$47-1,'IIA Finanšu analīze'!$D195/Kapitālieguldījumi!$D$47,0)</f>
        <v>0</v>
      </c>
      <c r="BB195" s="416">
        <f>IF(BB$2&lt;=Kapitālieguldījumi!$D$47-1,'IIA Finanšu analīze'!$D195/Kapitālieguldījumi!$D$47,0)</f>
        <v>0</v>
      </c>
      <c r="BC195" s="416">
        <f>IF(BC$2&lt;=Kapitālieguldījumi!$D$47-1,'IIA Finanšu analīze'!$D195/Kapitālieguldījumi!$D$47,0)</f>
        <v>0</v>
      </c>
      <c r="BD195" s="416">
        <f>IF(BD$2&lt;=Kapitālieguldījumi!$D$47-1,'IIA Finanšu analīze'!$D195/Kapitālieguldījumi!$D$47,0)</f>
        <v>0</v>
      </c>
      <c r="BE195" s="416">
        <f>IF(BE$2&lt;=Kapitālieguldījumi!$D$47-1,'IIA Finanšu analīze'!$D195/Kapitālieguldījumi!$D$47,0)</f>
        <v>0</v>
      </c>
      <c r="BF195" s="416">
        <f>IF(BF$2&lt;=Kapitālieguldījumi!$D$47-1,'IIA Finanšu analīze'!$D195/Kapitālieguldījumi!$D$47,0)</f>
        <v>0</v>
      </c>
      <c r="BG195" s="416">
        <f>IF(BG$2&lt;=Kapitālieguldījumi!$D$47-1,'IIA Finanšu analīze'!$D195/Kapitālieguldījumi!$D$47,0)</f>
        <v>0</v>
      </c>
      <c r="BH195" s="416">
        <f>IF(BH$2&lt;=Kapitālieguldījumi!$D$47-1,'IIA Finanšu analīze'!$D195/Kapitālieguldījumi!$D$47,0)</f>
        <v>0</v>
      </c>
      <c r="BI195" s="416">
        <f>IF(BI$2&lt;=Kapitālieguldījumi!$D$47-1,'IIA Finanšu analīze'!$D195/Kapitālieguldījumi!$D$47,0)</f>
        <v>0</v>
      </c>
      <c r="BJ195" s="416">
        <f>IF(BJ$2&lt;=Kapitālieguldījumi!$D$47-1,'IIA Finanšu analīze'!$D195/Kapitālieguldījumi!$D$47,0)</f>
        <v>0</v>
      </c>
      <c r="BK195" s="416">
        <f>IF(BK$2&lt;=Kapitālieguldījumi!$D$47-1,'IIA Finanšu analīze'!$D195/Kapitālieguldījumi!$D$47,0)</f>
        <v>0</v>
      </c>
      <c r="BL195" s="416">
        <f>IF(BL$2&lt;=Kapitālieguldījumi!$D$47-1,'IIA Finanšu analīze'!$D195/Kapitālieguldījumi!$D$47,0)</f>
        <v>0</v>
      </c>
      <c r="BM195" s="416">
        <f>IF(BM$2&lt;=Kapitālieguldījumi!$D$47-1,'IIA Finanšu analīze'!$D195/Kapitālieguldījumi!$D$47,0)</f>
        <v>0</v>
      </c>
      <c r="BN195" s="416">
        <f>IF(BN$2&lt;=Kapitālieguldījumi!$D$47-1,'IIA Finanšu analīze'!$D195/Kapitālieguldījumi!$D$47,0)</f>
        <v>0</v>
      </c>
      <c r="BO195" s="416">
        <f>IF(BO$2&lt;=Kapitālieguldījumi!$D$47-1,'IIA Finanšu analīze'!$D195/Kapitālieguldījumi!$D$47,0)</f>
        <v>0</v>
      </c>
      <c r="BP195" s="416">
        <f>IF(BP$2&lt;=Kapitālieguldījumi!$D$47-1,'IIA Finanšu analīze'!$D195/Kapitālieguldījumi!$D$47,0)</f>
        <v>0</v>
      </c>
      <c r="BQ195" s="416">
        <f>IF(BQ$2&lt;=Kapitālieguldījumi!$D$47-1,'IIA Finanšu analīze'!$D195/Kapitālieguldījumi!$D$47,0)</f>
        <v>0</v>
      </c>
      <c r="BR195" s="416">
        <f>IF(BR$2&lt;=Kapitālieguldījumi!$D$47-1,'IIA Finanšu analīze'!$D195/Kapitālieguldījumi!$D$47,0)</f>
        <v>0</v>
      </c>
      <c r="BS195" s="416">
        <f>IF(BS$2&lt;=Kapitālieguldījumi!$D$47-1,'IIA Finanšu analīze'!$D195/Kapitālieguldījumi!$D$47,0)</f>
        <v>0</v>
      </c>
      <c r="BT195" s="416">
        <f>IF(BT$2&lt;=Kapitālieguldījumi!$D$47-1,'IIA Finanšu analīze'!$D195/Kapitālieguldījumi!$D$47,0)</f>
        <v>0</v>
      </c>
      <c r="BU195" s="416">
        <f>IF(BU$2&lt;=Kapitālieguldījumi!$D$47-1,'IIA Finanšu analīze'!$D195/Kapitālieguldījumi!$D$47,0)</f>
        <v>0</v>
      </c>
      <c r="BV195" s="416">
        <f>IF(BV$2&lt;=Kapitālieguldījumi!$D$47-1,'IIA Finanšu analīze'!$D195/Kapitālieguldījumi!$D$47,0)</f>
        <v>0</v>
      </c>
      <c r="BW195" s="416">
        <f>IF(BW$2&lt;=Kapitālieguldījumi!$D$47-1,'IIA Finanšu analīze'!$D195/Kapitālieguldījumi!$D$47,0)</f>
        <v>0</v>
      </c>
      <c r="BX195" s="416">
        <f>IF(BX$2&lt;=Kapitālieguldījumi!$D$47-1,'IIA Finanšu analīze'!$D195/Kapitālieguldījumi!$D$47,0)</f>
        <v>0</v>
      </c>
      <c r="BY195" s="416">
        <f>IF(BY$2&lt;=Kapitālieguldījumi!$D$47-1,'IIA Finanšu analīze'!$D195/Kapitālieguldījumi!$D$47,0)</f>
        <v>0</v>
      </c>
      <c r="BZ195" s="416">
        <f>IF(BZ$2&lt;=Kapitālieguldījumi!$D$47-1,'IIA Finanšu analīze'!$D195/Kapitālieguldījumi!$D$47,0)</f>
        <v>0</v>
      </c>
      <c r="CA195" s="416">
        <f>IF(CA$2&lt;=Kapitālieguldījumi!$D$47-1,'IIA Finanšu analīze'!$D195/Kapitālieguldījumi!$D$47,0)</f>
        <v>0</v>
      </c>
      <c r="CB195" s="416">
        <f>IF(CB$2&lt;=Kapitālieguldījumi!$D$47-1,'IIA Finanšu analīze'!$D195/Kapitālieguldījumi!$D$47,0)</f>
        <v>0</v>
      </c>
      <c r="CC195" s="416">
        <f>IF(CC$2&lt;=Kapitālieguldījumi!$D$47-1,'IIA Finanšu analīze'!$D195/Kapitālieguldījumi!$D$47,0)</f>
        <v>0</v>
      </c>
      <c r="CD195" s="416">
        <f>IF(CD$2&lt;=Kapitālieguldījumi!$D$47-1,'IIA Finanšu analīze'!$D195/Kapitālieguldījumi!$D$47,0)</f>
        <v>0</v>
      </c>
      <c r="CE195" s="416">
        <f>IF(CE$2&lt;=Kapitālieguldījumi!$D$47-1,'IIA Finanšu analīze'!$D195/Kapitālieguldījumi!$D$47,0)</f>
        <v>0</v>
      </c>
      <c r="CF195" s="416">
        <f>IF(CF$2&lt;=Kapitālieguldījumi!$D$47-1,'IIA Finanšu analīze'!$D195/Kapitālieguldījumi!$D$47,0)</f>
        <v>0</v>
      </c>
      <c r="CG195" s="416">
        <f>IF(CG$2&lt;=Kapitālieguldījumi!$D$47-1,'IIA Finanšu analīze'!$D195/Kapitālieguldījumi!$D$47,0)</f>
        <v>0</v>
      </c>
      <c r="CH195" s="416">
        <f>IF(CH$2&lt;=Kapitālieguldījumi!$D$47-1,'IIA Finanšu analīze'!$D195/Kapitālieguldījumi!$D$47,0)</f>
        <v>0</v>
      </c>
      <c r="CI195" s="416">
        <f>IF(CI$2&lt;=Kapitālieguldījumi!$D$47-1,'IIA Finanšu analīze'!$D195/Kapitālieguldījumi!$D$47,0)</f>
        <v>0</v>
      </c>
      <c r="CJ195" s="416">
        <f>IF(CJ$2&lt;=Kapitālieguldījumi!$D$47-1,'IIA Finanšu analīze'!$D195/Kapitālieguldījumi!$D$47,0)</f>
        <v>0</v>
      </c>
      <c r="CK195" s="416">
        <f>IF(CK$2&lt;=Kapitālieguldījumi!$D$47-1,'IIA Finanšu analīze'!$D195/Kapitālieguldījumi!$D$47,0)</f>
        <v>0</v>
      </c>
      <c r="CL195" s="416">
        <f>IF(CL$2&lt;=Kapitālieguldījumi!$D$47-1,'IIA Finanšu analīze'!$D195/Kapitālieguldījumi!$D$47,0)</f>
        <v>0</v>
      </c>
      <c r="CM195" s="416">
        <f>IF(CM$2&lt;=Kapitālieguldījumi!$D$47-1,'IIA Finanšu analīze'!$D195/Kapitālieguldījumi!$D$47,0)</f>
        <v>0</v>
      </c>
      <c r="CN195" s="416">
        <f>IF(CN$2&lt;=Kapitālieguldījumi!$D$47-1,'IIA Finanšu analīze'!$D195/Kapitālieguldījumi!$D$47,0)</f>
        <v>0</v>
      </c>
      <c r="CO195" s="416">
        <f>IF(CO$2&lt;=Kapitālieguldījumi!$D$47-1,'IIA Finanšu analīze'!$D195/Kapitālieguldījumi!$D$47,0)</f>
        <v>0</v>
      </c>
      <c r="CP195" s="416">
        <f>IF(CP$2&lt;=Kapitālieguldījumi!$D$47-1,'IIA Finanšu analīze'!$D195/Kapitālieguldījumi!$D$47,0)</f>
        <v>0</v>
      </c>
      <c r="CQ195" s="416">
        <f>IF(CQ$2&lt;=Kapitālieguldījumi!$D$47-1,'IIA Finanšu analīze'!$D195/Kapitālieguldījumi!$D$47,0)</f>
        <v>0</v>
      </c>
      <c r="CR195" s="416">
        <f>IF(CR$2&lt;=Kapitālieguldījumi!$D$47-1,'IIA Finanšu analīze'!$D195/Kapitālieguldījumi!$D$47,0)</f>
        <v>0</v>
      </c>
      <c r="CS195" s="416">
        <f>IF(CS$2&lt;=Kapitālieguldījumi!$D$47-1,'IIA Finanšu analīze'!$D195/Kapitālieguldījumi!$D$47,0)</f>
        <v>0</v>
      </c>
      <c r="CT195" s="416">
        <f>IF(CT$2&lt;=Kapitālieguldījumi!$D$47-1,'IIA Finanšu analīze'!$D195/Kapitālieguldījumi!$D$47,0)</f>
        <v>0</v>
      </c>
      <c r="CU195" s="416">
        <f>IF(CU$2&lt;=Kapitālieguldījumi!$D$47-1,'IIA Finanšu analīze'!$D195/Kapitālieguldījumi!$D$47,0)</f>
        <v>0</v>
      </c>
      <c r="CV195" s="416">
        <f>IF(CV$2&lt;=Kapitālieguldījumi!$D$47-1,'IIA Finanšu analīze'!$D195/Kapitālieguldījumi!$D$47,0)</f>
        <v>0</v>
      </c>
      <c r="CW195" s="416">
        <f>IF(CW$2&lt;=Kapitālieguldījumi!$D$47-1,'IIA Finanšu analīze'!$D195/Kapitālieguldījumi!$D$47,0)</f>
        <v>0</v>
      </c>
      <c r="CX195" s="416">
        <f>IF(CX$2&lt;=Kapitālieguldījumi!$D$47-1,'IIA Finanšu analīze'!$D195/Kapitālieguldījumi!$D$47,0)</f>
        <v>0</v>
      </c>
      <c r="CY195" s="416">
        <f>IF(CY$2&lt;=Kapitālieguldījumi!$D$47-1,'IIA Finanšu analīze'!$D195/Kapitālieguldījumi!$D$47,0)</f>
        <v>0</v>
      </c>
      <c r="CZ195" s="416">
        <f>IF(CZ$2&lt;=Kapitālieguldījumi!$D$47-1,'IIA Finanšu analīze'!$D195/Kapitālieguldījumi!$D$47,0)</f>
        <v>0</v>
      </c>
      <c r="DA195" s="416">
        <f>IF(DA$2&lt;=Kapitālieguldījumi!$D$47-1,'IIA Finanšu analīze'!$D195/Kapitālieguldījumi!$D$47,0)</f>
        <v>0</v>
      </c>
      <c r="DB195" s="416">
        <f>IF(DB$2&lt;=Kapitālieguldījumi!$D$47-1,'IIA Finanšu analīze'!$D195/Kapitālieguldījumi!$D$47,0)</f>
        <v>0</v>
      </c>
      <c r="DC195" s="416">
        <f>IF(DC$2&lt;=Kapitālieguldījumi!$D$47-1,'IIA Finanšu analīze'!$D195/Kapitālieguldījumi!$D$47,0)</f>
        <v>0</v>
      </c>
      <c r="DD195" s="416">
        <f>IF(DD$2&lt;=Kapitālieguldījumi!$D$47-1,'IIA Finanšu analīze'!$D195/Kapitālieguldījumi!$D$47,0)</f>
        <v>0</v>
      </c>
      <c r="DE195" s="416">
        <f>IF(DE$2&lt;=Kapitālieguldījumi!$D$47-1,'IIA Finanšu analīze'!$D195/Kapitālieguldījumi!$D$47,0)</f>
        <v>0</v>
      </c>
      <c r="DF195" s="416">
        <f>IF(DF$2&lt;=Kapitālieguldījumi!$D$47-1,'IIA Finanšu analīze'!$D195/Kapitālieguldījumi!$D$47,0)</f>
        <v>0</v>
      </c>
      <c r="DG195" s="416">
        <f>IF(DG$2&lt;=Kapitālieguldījumi!$D$47-1,'IIA Finanšu analīze'!$D195/Kapitālieguldījumi!$D$47,0)</f>
        <v>0</v>
      </c>
      <c r="DH195" s="416">
        <f>IF(DH$2&lt;=Kapitālieguldījumi!$D$47-1,'IIA Finanšu analīze'!$D195/Kapitālieguldījumi!$D$47,0)</f>
        <v>0</v>
      </c>
      <c r="DI195" s="416">
        <f>IF(DI$2&lt;=Kapitālieguldījumi!$D$47-1,'IIA Finanšu analīze'!$D195/Kapitālieguldījumi!$D$47,0)</f>
        <v>0</v>
      </c>
      <c r="DJ195" s="416">
        <f>IF(DJ$2&lt;=Kapitālieguldījumi!$D$47-1,'IIA Finanšu analīze'!$D195/Kapitālieguldījumi!$D$47,0)</f>
        <v>0</v>
      </c>
      <c r="DK195" s="416">
        <f>IF(DK$2&lt;=Kapitālieguldījumi!$D$47-1,'IIA Finanšu analīze'!$D195/Kapitālieguldījumi!$D$47,0)</f>
        <v>0</v>
      </c>
      <c r="DL195" s="416">
        <f>IF(DL$2&lt;=Kapitālieguldījumi!$D$47-1,'IIA Finanšu analīze'!$D195/Kapitālieguldījumi!$D$47,0)</f>
        <v>0</v>
      </c>
      <c r="DM195" s="416">
        <f>IF(DM$2&lt;=Kapitālieguldījumi!$D$47-1,'IIA Finanšu analīze'!$D195/Kapitālieguldījumi!$D$47,0)</f>
        <v>0</v>
      </c>
      <c r="DN195" s="416">
        <f>IF(DN$2&lt;=Kapitālieguldījumi!$D$47-1,'IIA Finanšu analīze'!$D195/Kapitālieguldījumi!$D$47,0)</f>
        <v>0</v>
      </c>
      <c r="DO195" s="416">
        <f>IF(DO$2&lt;=Kapitālieguldījumi!$D$47-1,'IIA Finanšu analīze'!$D195/Kapitālieguldījumi!$D$47,0)</f>
        <v>0</v>
      </c>
      <c r="DP195" s="416">
        <f>IF(DP$2&lt;=Kapitālieguldījumi!$D$47-1,'IIA Finanšu analīze'!$D195/Kapitālieguldījumi!$D$47,0)</f>
        <v>0</v>
      </c>
      <c r="DQ195" s="416">
        <f>IF(DQ$2&lt;=Kapitālieguldījumi!$D$47-1,'IIA Finanšu analīze'!$D195/Kapitālieguldījumi!$D$47,0)</f>
        <v>0</v>
      </c>
      <c r="DR195" s="416">
        <f>IF(DR$2&lt;=Kapitālieguldījumi!$D$47-1,'IIA Finanšu analīze'!$D195/Kapitālieguldījumi!$D$47,0)</f>
        <v>0</v>
      </c>
      <c r="DS195" s="416">
        <f>IF(DS$2&lt;=Kapitālieguldījumi!$D$47-1,'IIA Finanšu analīze'!$D195/Kapitālieguldījumi!$D$47,0)</f>
        <v>0</v>
      </c>
      <c r="DT195" s="416">
        <f>IF(DT$2&lt;=Kapitālieguldījumi!$D$47-1,'IIA Finanšu analīze'!$D195/Kapitālieguldījumi!$D$47,0)</f>
        <v>0</v>
      </c>
      <c r="DU195" s="416">
        <f>IF(DU$2&lt;=Kapitālieguldījumi!$D$47-1,'IIA Finanšu analīze'!$D195/Kapitālieguldījumi!$D$47,0)</f>
        <v>0</v>
      </c>
    </row>
    <row r="196" spans="1:125" s="275" customFormat="1" ht="11.25" customHeight="1">
      <c r="A196" s="396" t="s">
        <v>642</v>
      </c>
      <c r="B196" s="389" t="s">
        <v>638</v>
      </c>
      <c r="C196" s="417">
        <f>SUM(C176:C195)</f>
        <v>65202.898500000018</v>
      </c>
      <c r="D196" s="417">
        <f t="shared" ref="D196:BO196" si="189">SUM(D176:D195)</f>
        <v>7832180</v>
      </c>
      <c r="E196" s="417">
        <f t="shared" si="189"/>
        <v>1566435.9999999998</v>
      </c>
      <c r="F196" s="417">
        <f t="shared" si="189"/>
        <v>1566435.9999999998</v>
      </c>
      <c r="G196" s="417">
        <f t="shared" si="189"/>
        <v>1566435.9999999998</v>
      </c>
      <c r="H196" s="417">
        <f t="shared" si="189"/>
        <v>1566435.9999999998</v>
      </c>
      <c r="I196" s="417">
        <f t="shared" si="189"/>
        <v>1566435.9999999998</v>
      </c>
      <c r="J196" s="417">
        <f t="shared" si="189"/>
        <v>0</v>
      </c>
      <c r="K196" s="417">
        <f t="shared" si="189"/>
        <v>0</v>
      </c>
      <c r="L196" s="417">
        <f t="shared" si="189"/>
        <v>0</v>
      </c>
      <c r="M196" s="417">
        <f t="shared" si="189"/>
        <v>0</v>
      </c>
      <c r="N196" s="417">
        <f t="shared" si="189"/>
        <v>0</v>
      </c>
      <c r="O196" s="417">
        <f t="shared" si="189"/>
        <v>0</v>
      </c>
      <c r="P196" s="417">
        <f t="shared" si="189"/>
        <v>0</v>
      </c>
      <c r="Q196" s="417">
        <f t="shared" si="189"/>
        <v>0</v>
      </c>
      <c r="R196" s="417">
        <f t="shared" si="189"/>
        <v>0</v>
      </c>
      <c r="S196" s="417">
        <f t="shared" si="189"/>
        <v>0</v>
      </c>
      <c r="T196" s="417">
        <f t="shared" si="189"/>
        <v>0</v>
      </c>
      <c r="U196" s="417">
        <f t="shared" si="189"/>
        <v>0</v>
      </c>
      <c r="V196" s="417">
        <f t="shared" si="189"/>
        <v>0</v>
      </c>
      <c r="W196" s="417">
        <f t="shared" si="189"/>
        <v>0</v>
      </c>
      <c r="X196" s="417">
        <f t="shared" si="189"/>
        <v>0</v>
      </c>
      <c r="Y196" s="417">
        <f t="shared" si="189"/>
        <v>0</v>
      </c>
      <c r="Z196" s="417">
        <f t="shared" si="189"/>
        <v>0</v>
      </c>
      <c r="AA196" s="417">
        <f t="shared" si="189"/>
        <v>0</v>
      </c>
      <c r="AB196" s="417">
        <f t="shared" si="189"/>
        <v>0</v>
      </c>
      <c r="AC196" s="417">
        <f t="shared" si="189"/>
        <v>0</v>
      </c>
      <c r="AD196" s="417">
        <f t="shared" si="189"/>
        <v>0</v>
      </c>
      <c r="AE196" s="417">
        <f t="shared" si="189"/>
        <v>0</v>
      </c>
      <c r="AF196" s="417">
        <f t="shared" si="189"/>
        <v>0</v>
      </c>
      <c r="AG196" s="417">
        <f t="shared" si="189"/>
        <v>0</v>
      </c>
      <c r="AH196" s="417">
        <f t="shared" si="189"/>
        <v>0</v>
      </c>
      <c r="AI196" s="417">
        <f t="shared" si="189"/>
        <v>0</v>
      </c>
      <c r="AJ196" s="417">
        <f t="shared" si="189"/>
        <v>0</v>
      </c>
      <c r="AK196" s="417">
        <f t="shared" si="189"/>
        <v>0</v>
      </c>
      <c r="AL196" s="417">
        <f t="shared" si="189"/>
        <v>0</v>
      </c>
      <c r="AM196" s="417">
        <f t="shared" si="189"/>
        <v>0</v>
      </c>
      <c r="AN196" s="417">
        <f t="shared" si="189"/>
        <v>0</v>
      </c>
      <c r="AO196" s="417">
        <f t="shared" si="189"/>
        <v>0</v>
      </c>
      <c r="AP196" s="417">
        <f t="shared" si="189"/>
        <v>0</v>
      </c>
      <c r="AQ196" s="417">
        <f t="shared" si="189"/>
        <v>0</v>
      </c>
      <c r="AR196" s="417">
        <f t="shared" si="189"/>
        <v>0</v>
      </c>
      <c r="AS196" s="417">
        <f t="shared" si="189"/>
        <v>0</v>
      </c>
      <c r="AT196" s="417">
        <f t="shared" si="189"/>
        <v>0</v>
      </c>
      <c r="AU196" s="417">
        <f t="shared" si="189"/>
        <v>0</v>
      </c>
      <c r="AV196" s="417">
        <f t="shared" si="189"/>
        <v>0</v>
      </c>
      <c r="AW196" s="417">
        <f t="shared" si="189"/>
        <v>0</v>
      </c>
      <c r="AX196" s="417">
        <f t="shared" si="189"/>
        <v>0</v>
      </c>
      <c r="AY196" s="417">
        <f t="shared" si="189"/>
        <v>0</v>
      </c>
      <c r="AZ196" s="417">
        <f t="shared" si="189"/>
        <v>0</v>
      </c>
      <c r="BA196" s="417">
        <f t="shared" si="189"/>
        <v>0</v>
      </c>
      <c r="BB196" s="417">
        <f t="shared" si="189"/>
        <v>0</v>
      </c>
      <c r="BC196" s="417">
        <f t="shared" si="189"/>
        <v>0</v>
      </c>
      <c r="BD196" s="417">
        <f t="shared" si="189"/>
        <v>0</v>
      </c>
      <c r="BE196" s="417">
        <f t="shared" si="189"/>
        <v>0</v>
      </c>
      <c r="BF196" s="417">
        <f t="shared" si="189"/>
        <v>0</v>
      </c>
      <c r="BG196" s="417">
        <f t="shared" si="189"/>
        <v>0</v>
      </c>
      <c r="BH196" s="417">
        <f t="shared" si="189"/>
        <v>0</v>
      </c>
      <c r="BI196" s="417">
        <f t="shared" si="189"/>
        <v>0</v>
      </c>
      <c r="BJ196" s="417">
        <f t="shared" si="189"/>
        <v>0</v>
      </c>
      <c r="BK196" s="417">
        <f t="shared" si="189"/>
        <v>0</v>
      </c>
      <c r="BL196" s="417">
        <f t="shared" si="189"/>
        <v>0</v>
      </c>
      <c r="BM196" s="417">
        <f t="shared" si="189"/>
        <v>0</v>
      </c>
      <c r="BN196" s="417">
        <f t="shared" si="189"/>
        <v>0</v>
      </c>
      <c r="BO196" s="417">
        <f t="shared" si="189"/>
        <v>0</v>
      </c>
      <c r="BP196" s="417">
        <f t="shared" ref="BP196:DU196" si="190">SUM(BP176:BP195)</f>
        <v>0</v>
      </c>
      <c r="BQ196" s="417">
        <f t="shared" si="190"/>
        <v>0</v>
      </c>
      <c r="BR196" s="417">
        <f t="shared" si="190"/>
        <v>0</v>
      </c>
      <c r="BS196" s="417">
        <f t="shared" si="190"/>
        <v>0</v>
      </c>
      <c r="BT196" s="417">
        <f t="shared" si="190"/>
        <v>0</v>
      </c>
      <c r="BU196" s="417">
        <f t="shared" si="190"/>
        <v>0</v>
      </c>
      <c r="BV196" s="417">
        <f t="shared" si="190"/>
        <v>0</v>
      </c>
      <c r="BW196" s="417">
        <f t="shared" si="190"/>
        <v>0</v>
      </c>
      <c r="BX196" s="417">
        <f t="shared" si="190"/>
        <v>0</v>
      </c>
      <c r="BY196" s="417">
        <f t="shared" si="190"/>
        <v>0</v>
      </c>
      <c r="BZ196" s="417">
        <f t="shared" si="190"/>
        <v>0</v>
      </c>
      <c r="CA196" s="417">
        <f t="shared" si="190"/>
        <v>0</v>
      </c>
      <c r="CB196" s="417">
        <f t="shared" si="190"/>
        <v>0</v>
      </c>
      <c r="CC196" s="417">
        <f t="shared" si="190"/>
        <v>0</v>
      </c>
      <c r="CD196" s="417">
        <f t="shared" si="190"/>
        <v>0</v>
      </c>
      <c r="CE196" s="417">
        <f t="shared" si="190"/>
        <v>0</v>
      </c>
      <c r="CF196" s="417">
        <f t="shared" si="190"/>
        <v>0</v>
      </c>
      <c r="CG196" s="417">
        <f t="shared" si="190"/>
        <v>0</v>
      </c>
      <c r="CH196" s="417">
        <f t="shared" si="190"/>
        <v>0</v>
      </c>
      <c r="CI196" s="417">
        <f t="shared" si="190"/>
        <v>0</v>
      </c>
      <c r="CJ196" s="417">
        <f t="shared" si="190"/>
        <v>0</v>
      </c>
      <c r="CK196" s="417">
        <f t="shared" si="190"/>
        <v>0</v>
      </c>
      <c r="CL196" s="417">
        <f t="shared" si="190"/>
        <v>0</v>
      </c>
      <c r="CM196" s="417">
        <f t="shared" si="190"/>
        <v>0</v>
      </c>
      <c r="CN196" s="417">
        <f t="shared" si="190"/>
        <v>0</v>
      </c>
      <c r="CO196" s="417">
        <f t="shared" si="190"/>
        <v>0</v>
      </c>
      <c r="CP196" s="417">
        <f t="shared" si="190"/>
        <v>0</v>
      </c>
      <c r="CQ196" s="417">
        <f t="shared" si="190"/>
        <v>0</v>
      </c>
      <c r="CR196" s="417">
        <f t="shared" si="190"/>
        <v>0</v>
      </c>
      <c r="CS196" s="417">
        <f t="shared" si="190"/>
        <v>0</v>
      </c>
      <c r="CT196" s="417">
        <f t="shared" si="190"/>
        <v>0</v>
      </c>
      <c r="CU196" s="417">
        <f t="shared" si="190"/>
        <v>0</v>
      </c>
      <c r="CV196" s="417">
        <f t="shared" si="190"/>
        <v>0</v>
      </c>
      <c r="CW196" s="417">
        <f t="shared" si="190"/>
        <v>0</v>
      </c>
      <c r="CX196" s="417">
        <f t="shared" si="190"/>
        <v>0</v>
      </c>
      <c r="CY196" s="417">
        <f t="shared" si="190"/>
        <v>0</v>
      </c>
      <c r="CZ196" s="417">
        <f t="shared" si="190"/>
        <v>0</v>
      </c>
      <c r="DA196" s="417">
        <f t="shared" si="190"/>
        <v>0</v>
      </c>
      <c r="DB196" s="417">
        <f t="shared" si="190"/>
        <v>0</v>
      </c>
      <c r="DC196" s="417">
        <f t="shared" si="190"/>
        <v>0</v>
      </c>
      <c r="DD196" s="417">
        <f t="shared" si="190"/>
        <v>0</v>
      </c>
      <c r="DE196" s="417">
        <f t="shared" si="190"/>
        <v>0</v>
      </c>
      <c r="DF196" s="417">
        <f t="shared" si="190"/>
        <v>0</v>
      </c>
      <c r="DG196" s="417">
        <f t="shared" si="190"/>
        <v>0</v>
      </c>
      <c r="DH196" s="417">
        <f t="shared" si="190"/>
        <v>0</v>
      </c>
      <c r="DI196" s="417">
        <f t="shared" si="190"/>
        <v>0</v>
      </c>
      <c r="DJ196" s="417">
        <f t="shared" si="190"/>
        <v>0</v>
      </c>
      <c r="DK196" s="417">
        <f t="shared" si="190"/>
        <v>0</v>
      </c>
      <c r="DL196" s="417">
        <f t="shared" si="190"/>
        <v>0</v>
      </c>
      <c r="DM196" s="417">
        <f t="shared" si="190"/>
        <v>0</v>
      </c>
      <c r="DN196" s="417">
        <f t="shared" si="190"/>
        <v>0</v>
      </c>
      <c r="DO196" s="417">
        <f t="shared" si="190"/>
        <v>0</v>
      </c>
      <c r="DP196" s="417">
        <f t="shared" si="190"/>
        <v>0</v>
      </c>
      <c r="DQ196" s="417">
        <f t="shared" si="190"/>
        <v>0</v>
      </c>
      <c r="DR196" s="417">
        <f t="shared" si="190"/>
        <v>0</v>
      </c>
      <c r="DS196" s="417">
        <f t="shared" si="190"/>
        <v>0</v>
      </c>
      <c r="DT196" s="417">
        <f t="shared" si="190"/>
        <v>0</v>
      </c>
      <c r="DU196" s="417">
        <f t="shared" si="190"/>
        <v>0</v>
      </c>
    </row>
    <row r="197" spans="1:125" ht="11.25" customHeight="1">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c r="AG197" s="397"/>
      <c r="AH197" s="397"/>
      <c r="AI197" s="397"/>
      <c r="AJ197" s="397"/>
      <c r="AK197" s="397"/>
      <c r="AL197" s="397"/>
      <c r="AM197" s="397"/>
      <c r="AN197" s="397"/>
      <c r="AO197" s="397"/>
      <c r="AP197" s="397"/>
      <c r="AQ197" s="397"/>
      <c r="AR197" s="397"/>
      <c r="AS197" s="397"/>
      <c r="AT197" s="397"/>
      <c r="AU197" s="397"/>
      <c r="AV197" s="397"/>
      <c r="AW197" s="397"/>
      <c r="AX197" s="397"/>
      <c r="AY197" s="397"/>
      <c r="AZ197" s="397"/>
      <c r="BA197" s="397"/>
      <c r="BB197" s="397"/>
      <c r="BC197" s="397"/>
      <c r="BD197" s="397"/>
      <c r="BE197" s="397"/>
      <c r="BF197" s="397"/>
      <c r="BG197" s="397"/>
      <c r="BH197" s="397"/>
      <c r="BI197" s="397"/>
      <c r="BJ197" s="397"/>
      <c r="BK197" s="397"/>
      <c r="BL197" s="397"/>
      <c r="BM197" s="397"/>
      <c r="BN197" s="397"/>
      <c r="BO197" s="397"/>
      <c r="BP197" s="397"/>
      <c r="BQ197" s="397"/>
      <c r="BR197" s="397"/>
      <c r="BS197" s="397"/>
      <c r="BT197" s="397"/>
      <c r="BU197" s="397"/>
      <c r="BV197" s="397"/>
      <c r="BW197" s="397"/>
      <c r="BX197" s="397"/>
      <c r="BY197" s="397"/>
      <c r="BZ197" s="397"/>
      <c r="CA197" s="397"/>
      <c r="CB197" s="397"/>
      <c r="CC197" s="397"/>
      <c r="CD197" s="397"/>
      <c r="CE197" s="397"/>
      <c r="CF197" s="397"/>
      <c r="CG197" s="397"/>
      <c r="CH197" s="397"/>
      <c r="CI197" s="397"/>
      <c r="CJ197" s="397"/>
      <c r="CK197" s="397"/>
      <c r="CL197" s="397"/>
      <c r="CM197" s="397"/>
      <c r="CN197" s="397"/>
      <c r="CO197" s="397"/>
      <c r="CP197" s="397"/>
      <c r="CQ197" s="397"/>
      <c r="CR197" s="397"/>
      <c r="CS197" s="397"/>
      <c r="CT197" s="397"/>
      <c r="CU197" s="397"/>
      <c r="CV197" s="397"/>
      <c r="CW197" s="397"/>
      <c r="CX197" s="397"/>
      <c r="CY197" s="397"/>
      <c r="CZ197" s="397"/>
      <c r="DA197" s="397"/>
      <c r="DB197" s="397"/>
      <c r="DC197" s="397"/>
      <c r="DD197" s="397"/>
      <c r="DE197" s="397"/>
      <c r="DF197" s="397"/>
      <c r="DG197" s="397"/>
      <c r="DH197" s="397"/>
      <c r="DI197" s="397"/>
      <c r="DJ197" s="397"/>
      <c r="DK197" s="397"/>
      <c r="DL197" s="397"/>
      <c r="DM197" s="397"/>
      <c r="DN197" s="397"/>
      <c r="DO197" s="397"/>
      <c r="DP197" s="397"/>
      <c r="DQ197" s="397"/>
      <c r="DR197" s="397"/>
      <c r="DS197" s="397"/>
      <c r="DT197" s="397"/>
      <c r="DU197" s="397"/>
    </row>
    <row r="198" spans="1:125" ht="9.4499999999999993" customHeight="1">
      <c r="A198" s="393" t="s">
        <v>636</v>
      </c>
      <c r="B198" s="699" t="s">
        <v>639</v>
      </c>
      <c r="C198" s="397"/>
      <c r="D198" s="397"/>
      <c r="E198" s="397"/>
      <c r="F198" s="459"/>
      <c r="G198" s="459"/>
      <c r="H198" s="459"/>
      <c r="I198" s="459"/>
      <c r="J198" s="459"/>
      <c r="K198" s="459"/>
      <c r="L198" s="459"/>
      <c r="M198" s="459"/>
      <c r="N198" s="459"/>
      <c r="O198" s="459"/>
      <c r="P198" s="459"/>
      <c r="Q198" s="459"/>
      <c r="R198" s="459"/>
      <c r="S198" s="459"/>
      <c r="T198" s="459"/>
      <c r="U198" s="459"/>
      <c r="V198" s="459"/>
      <c r="W198" s="459"/>
      <c r="X198" s="459"/>
      <c r="Y198" s="459"/>
      <c r="Z198" s="459"/>
      <c r="AA198" s="459"/>
      <c r="AB198" s="459"/>
      <c r="AC198" s="459"/>
      <c r="AD198" s="459"/>
      <c r="AE198" s="459"/>
      <c r="AF198" s="459"/>
      <c r="AG198" s="459"/>
      <c r="AH198" s="459"/>
      <c r="AI198" s="459"/>
      <c r="AJ198" s="459"/>
      <c r="AK198" s="459"/>
      <c r="AL198" s="459"/>
      <c r="AM198" s="459"/>
      <c r="AN198" s="459"/>
      <c r="AO198" s="459"/>
      <c r="AP198" s="459"/>
      <c r="AQ198" s="459"/>
      <c r="AR198" s="459"/>
      <c r="AS198" s="459"/>
      <c r="AT198" s="459"/>
      <c r="AU198" s="459"/>
      <c r="AV198" s="459"/>
      <c r="AW198" s="459"/>
      <c r="AX198" s="459"/>
      <c r="AY198" s="459"/>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DH198" s="459"/>
      <c r="DI198" s="459"/>
      <c r="DJ198" s="459"/>
      <c r="DK198" s="459"/>
      <c r="DL198" s="459"/>
      <c r="DM198" s="459"/>
      <c r="DN198" s="459"/>
      <c r="DO198" s="459"/>
      <c r="DP198" s="459"/>
      <c r="DQ198" s="459"/>
      <c r="DR198" s="459"/>
      <c r="DS198" s="459"/>
      <c r="DT198" s="459"/>
      <c r="DU198" s="459"/>
    </row>
    <row r="199" spans="1:125" ht="11.25" customHeight="1">
      <c r="A199" s="389" t="str">
        <f>A176</f>
        <v>LED gaismekļi</v>
      </c>
      <c r="B199" s="389" t="s">
        <v>33</v>
      </c>
      <c r="C199" s="392">
        <v>3.3300000000000003E-2</v>
      </c>
      <c r="D199" s="460" t="s">
        <v>638</v>
      </c>
      <c r="E199" s="416">
        <v>0</v>
      </c>
      <c r="F199" s="416">
        <f>IF(AND(Izmaksas!E233=0,Izmaksas!F233=1),IF(E199=0,'IIA Finanšu analīze'!$D176*(1-$C199/4),0),IF(E199&gt;$C176,IF('Laika grafiks'!F23&gt;Pieņēmumi!$E$8,E199-$C176,0),0))</f>
        <v>0</v>
      </c>
      <c r="G199" s="416">
        <f>IF(AND(Izmaksas!F233=0,Izmaksas!G233=1),IF(F199=0,'IIA Finanšu analīze'!$D176*(1-$C199/4),0),IF(F199&gt;$C176,IF('Laika grafiks'!G23&gt;Pieņēmumi!$E$8,F199-$C176,0),0))</f>
        <v>0</v>
      </c>
      <c r="H199" s="416">
        <f>IF(AND(Izmaksas!G233=0,Izmaksas!H233=1),IF(G199=0,'IIA Finanšu analīze'!$D176*(1-$C199/4),0),IF(G199&gt;$C176,IF('Laika grafiks'!H23&gt;Pieņēmumi!$E$8,G199-$C176,0),0))</f>
        <v>0</v>
      </c>
      <c r="I199" s="416">
        <f>IF(AND(Izmaksas!H233=0,Izmaksas!I233=1),IF(H199=0,'IIA Finanšu analīze'!$D176*(1-$C199/4),0),IF(H199&gt;$C176,IF('Laika grafiks'!I23&gt;Pieņēmumi!$E$8,H199-$C176,0),0))</f>
        <v>0</v>
      </c>
      <c r="J199" s="416">
        <f>IF(AND(Izmaksas!I233=0,Izmaksas!J233=1),IF(I199=0,'IIA Finanšu analīze'!$D176*(1-$C199/4),0),IF(I199&gt;$C176,IF('Laika grafiks'!J23&gt;Pieņēmumi!$E$8,I199-$C176,0),0))</f>
        <v>5345243.2842999995</v>
      </c>
      <c r="K199" s="416">
        <f>IF(AND(Izmaksas!J233=0,Izmaksas!K233=1),IF(J199=0,'IIA Finanšu analīze'!$D176*(1-$C199/4),0),IF(J199&gt;$C176,IF('Laika grafiks'!K23&gt;Pieņēmumi!$E$8,J199-$C176,0),0))</f>
        <v>5300370.5685999999</v>
      </c>
      <c r="L199" s="416">
        <f>IF(AND(Izmaksas!K233=0,Izmaksas!L233=1),IF(K199=0,'IIA Finanšu analīze'!$D176*(1-$C199/4),0),IF(K199&gt;$C176,IF('Laika grafiks'!L23&gt;Pieņēmumi!$E$8,K199-$C176,0),0))</f>
        <v>5255497.8529000003</v>
      </c>
      <c r="M199" s="416">
        <f>IF(AND(Izmaksas!L233=0,Izmaksas!M233=1),IF(L199=0,'IIA Finanšu analīze'!$D176*(1-$C199/4),0),IF(L199&gt;$C176,IF('Laika grafiks'!M23&gt;Pieņēmumi!$E$8,L199-$C176,0),0))</f>
        <v>5210625.1372000007</v>
      </c>
      <c r="N199" s="416">
        <f>IF(AND(Izmaksas!M233=0,Izmaksas!N233=1),IF(M199=0,'IIA Finanšu analīze'!$D176*(1-$C199/4),0),IF(M199&gt;$C176,IF('Laika grafiks'!N23&gt;Pieņēmumi!$E$8,M199-$C176,0),0))</f>
        <v>5165752.4215000011</v>
      </c>
      <c r="O199" s="416">
        <f>IF(AND(Izmaksas!N233=0,Izmaksas!O233=1),IF(N199=0,'IIA Finanšu analīze'!$D176*(1-$C199/4),0),IF(N199&gt;$C176,IF('Laika grafiks'!O23&gt;Pieņēmumi!$E$8,N199-$C176,0),0))</f>
        <v>5120879.7058000015</v>
      </c>
      <c r="P199" s="416">
        <f>IF(AND(Izmaksas!O233=0,Izmaksas!P233=1),IF(O199=0,'IIA Finanšu analīze'!$D176*(1-$C199/4),0),IF(O199&gt;$C176,IF('Laika grafiks'!P23&gt;Pieņēmumi!$E$8,O199-$C176,0),0))</f>
        <v>5076006.9901000019</v>
      </c>
      <c r="Q199" s="416">
        <f>IF(AND(Izmaksas!P233=0,Izmaksas!Q233=1),IF(P199=0,'IIA Finanšu analīze'!$D176*(1-$C199/4),0),IF(P199&gt;$C176,IF('Laika grafiks'!Q23&gt;Pieņēmumi!$E$8,P199-$C176,0),0))</f>
        <v>5031134.2744000023</v>
      </c>
      <c r="R199" s="416">
        <f>IF(AND(Izmaksas!Q233=0,Izmaksas!R233=1),IF(Q199=0,'IIA Finanšu analīze'!$D176*(1-$C199/4),0),IF(Q199&gt;$C176,IF('Laika grafiks'!R23&gt;Pieņēmumi!$E$8,Q199-$C176,0),0))</f>
        <v>4986261.5587000027</v>
      </c>
      <c r="S199" s="416">
        <f>IF(AND(Izmaksas!R233=0,Izmaksas!S233=1),IF(R199=0,'IIA Finanšu analīze'!$D176*(1-$C199/4),0),IF(R199&gt;$C176,IF('Laika grafiks'!S23&gt;Pieņēmumi!$E$8,R199-$C176,0),0))</f>
        <v>4941388.8430000031</v>
      </c>
      <c r="T199" s="416">
        <f>IF(AND(Izmaksas!S233=0,Izmaksas!T233=1),IF(S199=0,'IIA Finanšu analīze'!$D176*(1-$C199/4),0),IF(S199&gt;$C176,IF('Laika grafiks'!T23&gt;Pieņēmumi!$E$8,S199-$C176,0),0))</f>
        <v>4896516.1273000035</v>
      </c>
      <c r="U199" s="416">
        <f>IF(AND(Izmaksas!T233=0,Izmaksas!U233=1),IF(T199=0,'IIA Finanšu analīze'!$D176*(1-$C199/4),0),IF(T199&gt;$C176,IF('Laika grafiks'!U23&gt;Pieņēmumi!$E$8,T199-$C176,0),0))</f>
        <v>4851643.411600004</v>
      </c>
      <c r="V199" s="416">
        <f>IF(AND(Izmaksas!U233=0,Izmaksas!V233=1),IF(U199=0,'IIA Finanšu analīze'!$D176*(1-$C199/4),0),IF(U199&gt;$C176,IF('Laika grafiks'!V23&gt;Pieņēmumi!$E$8,U199-$C176,0),0))</f>
        <v>4806770.6959000044</v>
      </c>
      <c r="W199" s="416">
        <f>IF(AND(Izmaksas!V233=0,Izmaksas!W233=1),IF(V199=0,'IIA Finanšu analīze'!$D176*(1-$C199/4),0),IF(V199&gt;$C176,IF('Laika grafiks'!W23&gt;Pieņēmumi!$E$8,V199-$C176,0),0))</f>
        <v>4761897.9802000048</v>
      </c>
      <c r="X199" s="416">
        <f>IF(AND(Izmaksas!W233=0,Izmaksas!X233=1),IF(W199=0,'IIA Finanšu analīze'!$D176*(1-$C199/4),0),IF(W199&gt;$C176,IF('Laika grafiks'!X23&gt;Pieņēmumi!$E$8,W199-$C176,0),0))</f>
        <v>4717025.2645000052</v>
      </c>
      <c r="Y199" s="416">
        <f>IF(AND(Izmaksas!X233=0,Izmaksas!Y233=1),IF(X199=0,'IIA Finanšu analīze'!$D176*(1-$C199/4),0),IF(X199&gt;$C176,IF('Laika grafiks'!Y23&gt;Pieņēmumi!$E$8,X199-$C176,0),0))</f>
        <v>4672152.5488000056</v>
      </c>
      <c r="Z199" s="416">
        <f>IF(AND(Izmaksas!Y233=0,Izmaksas!Z233=1),IF(Y199=0,'IIA Finanšu analīze'!$D176*(1-$C199/4),0),IF(Y199&gt;$C176,IF('Laika grafiks'!Z23&gt;Pieņēmumi!$E$8,Y199-$C176,0),0))</f>
        <v>4627279.833100006</v>
      </c>
      <c r="AA199" s="416">
        <f>IF(AND(Izmaksas!Z233=0,Izmaksas!AA233=1),IF(Z199=0,'IIA Finanšu analīze'!$D176*(1-$C199/4),0),IF(Z199&gt;$C176,IF('Laika grafiks'!AA23&gt;Pieņēmumi!$E$8,Z199-$C176,0),0))</f>
        <v>4582407.1174000064</v>
      </c>
      <c r="AB199" s="416">
        <f>IF(AND(Izmaksas!AA233=0,Izmaksas!AB233=1),IF(AA199=0,'IIA Finanšu analīze'!$D176*(1-$C199/4),0),IF(AA199&gt;$C176,IF('Laika grafiks'!AB23&gt;Pieņēmumi!$E$8,AA199-$C176,0),0))</f>
        <v>4537534.4017000068</v>
      </c>
      <c r="AC199" s="416">
        <f>IF(AND(Izmaksas!AB233=0,Izmaksas!AC233=1),IF(AB199=0,'IIA Finanšu analīze'!$D176*(1-$C199/4),0),IF(AB199&gt;$C176,IF('Laika grafiks'!AC23&gt;Pieņēmumi!$E$8,AB199-$C176,0),0))</f>
        <v>4492661.6860000072</v>
      </c>
      <c r="AD199" s="416">
        <f>IF(AND(Izmaksas!AC233=0,Izmaksas!AD233=1),IF(AC199=0,'IIA Finanšu analīze'!$D176*(1-$C199/4),0),IF(AC199&gt;$C176,IF('Laika grafiks'!AD23&gt;Pieņēmumi!$E$8,AC199-$C176,0),0))</f>
        <v>4447788.9703000076</v>
      </c>
      <c r="AE199" s="416">
        <f>IF(AND(Izmaksas!AD233=0,Izmaksas!AE233=1),IF(AD199=0,'IIA Finanšu analīze'!$D176*(1-$C199/4),0),IF(AD199&gt;$C176,IF('Laika grafiks'!AE23&gt;Pieņēmumi!$E$8,AD199-$C176,0),0))</f>
        <v>4402916.254600008</v>
      </c>
      <c r="AF199" s="416">
        <f>IF(AND(Izmaksas!AE233=0,Izmaksas!AF233=1),IF(AE199=0,'IIA Finanšu analīze'!$D176*(1-$C199/4),0),IF(AE199&gt;$C176,IF('Laika grafiks'!AF23&gt;Pieņēmumi!$E$8,AE199-$C176,0),0))</f>
        <v>4358043.5389000084</v>
      </c>
      <c r="AG199" s="416">
        <f>IF(AND(Izmaksas!AF233=0,Izmaksas!AG233=1),IF(AF199=0,'IIA Finanšu analīze'!$D176*(1-$C199/4),0),IF(AF199&gt;$C176,IF('Laika grafiks'!AG23&gt;Pieņēmumi!$E$8,AF199-$C176,0),0))</f>
        <v>4313170.8232000088</v>
      </c>
      <c r="AH199" s="416">
        <f>IF(AND(Izmaksas!AG233=0,Izmaksas!AH233=1),IF(AG199=0,'IIA Finanšu analīze'!$D176*(1-$C199/4),0),IF(AG199&gt;$C176,IF('Laika grafiks'!AH23&gt;Pieņēmumi!$E$8,AG199-$C176,0),0))</f>
        <v>4268298.1075000092</v>
      </c>
      <c r="AI199" s="416">
        <f>IF(AND(Izmaksas!AH233=0,Izmaksas!AI233=1),IF(AH199=0,'IIA Finanšu analīze'!$D176*(1-$C199/4),0),IF(AH199&gt;$C176,IF('Laika grafiks'!AI23&gt;Pieņēmumi!$E$8,AH199-$C176,0),0))</f>
        <v>4223425.3918000096</v>
      </c>
      <c r="AJ199" s="416">
        <f>IF(AND(Izmaksas!AI233=0,Izmaksas!AJ233=1),IF(AI199=0,'IIA Finanšu analīze'!$D176*(1-$C199/4),0),IF(AI199&gt;$C176,IF('Laika grafiks'!AJ23&gt;Pieņēmumi!$E$8,AI199-$C176,0),0))</f>
        <v>4178552.6761000096</v>
      </c>
      <c r="AK199" s="416">
        <f>IF(AND(Izmaksas!AJ233=0,Izmaksas!AK233=1),IF(AJ199=0,'IIA Finanšu analīze'!$D176*(1-$C199/4),0),IF(AJ199&gt;$C176,IF('Laika grafiks'!AK23&gt;Pieņēmumi!$E$8,AJ199-$C176,0),0))</f>
        <v>4133679.9604000095</v>
      </c>
      <c r="AL199" s="416">
        <f>IF(AND(Izmaksas!AK233=0,Izmaksas!AL233=1),IF(AK199=0,'IIA Finanšu analīze'!$D176*(1-$C199/4),0),IF(AK199&gt;$C176,IF('Laika grafiks'!AL23&gt;Pieņēmumi!$E$8,AK199-$C176,0),0))</f>
        <v>4088807.2447000095</v>
      </c>
      <c r="AM199" s="416">
        <f>IF(AND(Izmaksas!AL233=0,Izmaksas!AM233=1),IF(AL199=0,'IIA Finanšu analīze'!$D176*(1-$C199/4),0),IF(AL199&gt;$C176,IF('Laika grafiks'!AM23&gt;Pieņēmumi!$E$8,AL199-$C176,0),0))</f>
        <v>4043934.5290000094</v>
      </c>
      <c r="AN199" s="416">
        <f>IF(AND(Izmaksas!AM233=0,Izmaksas!AN233=1),IF(AM199=0,'IIA Finanšu analīze'!$D176*(1-$C199/4),0),IF(AM199&gt;$C176,IF('Laika grafiks'!AN23&gt;Pieņēmumi!$E$8,AM199-$C176,0),0))</f>
        <v>3999061.8133000094</v>
      </c>
      <c r="AO199" s="416">
        <f>IF(AND(Izmaksas!AN233=0,Izmaksas!AO233=1),IF(AN199=0,'IIA Finanšu analīze'!$D176*(1-$C199/4),0),IF(AN199&gt;$C176,IF('Laika grafiks'!AO23&gt;Pieņēmumi!$E$8,AN199-$C176,0),0))</f>
        <v>3954189.0976000093</v>
      </c>
      <c r="AP199" s="416">
        <f>IF(AND(Izmaksas!AO233=0,Izmaksas!AP233=1),IF(AO199=0,'IIA Finanšu analīze'!$D176*(1-$C199/4),0),IF(AO199&gt;$C176,IF('Laika grafiks'!AP23&gt;Pieņēmumi!$E$8,AO199-$C176,0),0))</f>
        <v>3909316.3819000092</v>
      </c>
      <c r="AQ199" s="416">
        <f>IF(AND(Izmaksas!AP233=0,Izmaksas!AQ233=1),IF(AP199=0,'IIA Finanšu analīze'!$D176*(1-$C199/4),0),IF(AP199&gt;$C176,IF('Laika grafiks'!AQ23&gt;Pieņēmumi!$E$8,AP199-$C176,0),0))</f>
        <v>3864443.6662000092</v>
      </c>
      <c r="AR199" s="416">
        <f>IF(AND(Izmaksas!AQ233=0,Izmaksas!AR233=1),IF(AQ199=0,'IIA Finanšu analīze'!$D176*(1-$C199/4),0),IF(AQ199&gt;$C176,IF('Laika grafiks'!AR23&gt;Pieņēmumi!$E$8,AQ199-$C176,0),0))</f>
        <v>3819570.9505000091</v>
      </c>
      <c r="AS199" s="416">
        <f>IF(AND(Izmaksas!AR233=0,Izmaksas!AS233=1),IF(AR199=0,'IIA Finanšu analīze'!$D176*(1-$C199/4),0),IF(AR199&gt;$C176,IF('Laika grafiks'!AS23&gt;Pieņēmumi!$E$8,AR199-$C176,0),0))</f>
        <v>3774698.2348000091</v>
      </c>
      <c r="AT199" s="416">
        <f>IF(AND(Izmaksas!AS233=0,Izmaksas!AT233=1),IF(AS199=0,'IIA Finanšu analīze'!$D176*(1-$C199/4),0),IF(AS199&gt;$C176,IF('Laika grafiks'!AT23&gt;Pieņēmumi!$E$8,AS199-$C176,0),0))</f>
        <v>3729825.519100009</v>
      </c>
      <c r="AU199" s="416">
        <f>IF(AND(Izmaksas!AT233=0,Izmaksas!AU233=1),IF(AT199=0,'IIA Finanšu analīze'!$D176*(1-$C199/4),0),IF(AT199&gt;$C176,IF('Laika grafiks'!AU23&gt;Pieņēmumi!$E$8,AT199-$C176,0),0))</f>
        <v>3684952.8034000089</v>
      </c>
      <c r="AV199" s="416">
        <f>IF(AND(Izmaksas!AU233=0,Izmaksas!AV233=1),IF(AU199=0,'IIA Finanšu analīze'!$D176*(1-$C199/4),0),IF(AU199&gt;$C176,IF('Laika grafiks'!AV23&gt;Pieņēmumi!$E$8,AU199-$C176,0),0))</f>
        <v>3640080.0877000089</v>
      </c>
      <c r="AW199" s="416">
        <f>IF(AND(Izmaksas!AV233=0,Izmaksas!AW233=1),IF(AV199=0,'IIA Finanšu analīze'!$D176*(1-$C199/4),0),IF(AV199&gt;$C176,IF('Laika grafiks'!AW23&gt;Pieņēmumi!$E$8,AV199-$C176,0),0))</f>
        <v>3595207.3720000088</v>
      </c>
      <c r="AX199" s="416">
        <f>IF(AND(Izmaksas!AW233=0,Izmaksas!AX233=1),IF(AW199=0,'IIA Finanšu analīze'!$D176*(1-$C199/4),0),IF(AW199&gt;$C176,IF('Laika grafiks'!AX23&gt;Pieņēmumi!$E$8,AW199-$C176,0),0))</f>
        <v>3550334.6563000088</v>
      </c>
      <c r="AY199" s="416">
        <f>IF(AND(Izmaksas!AX233=0,Izmaksas!AY233=1),IF(AX199=0,'IIA Finanšu analīze'!$D176*(1-$C199/4),0),IF(AX199&gt;$C176,IF('Laika grafiks'!AY23&gt;Pieņēmumi!$E$8,AX199-$C176,0),0))</f>
        <v>3505461.9406000087</v>
      </c>
      <c r="AZ199" s="416">
        <f>IF(AND(Izmaksas!AY233=0,Izmaksas!AZ233=1),IF(AY199=0,'IIA Finanšu analīze'!$D176*(1-$C199/4),0),IF(AY199&gt;$C176,IF('Laika grafiks'!AZ23&gt;Pieņēmumi!$E$8,AY199-$C176,0),0))</f>
        <v>3460589.2249000086</v>
      </c>
      <c r="BA199" s="416">
        <f>IF(AND(Izmaksas!AZ233=0,Izmaksas!BA233=1),IF(AZ199=0,'IIA Finanšu analīze'!$D176*(1-$C199/4),0),IF(AZ199&gt;$C176,IF('Laika grafiks'!BA23&gt;Pieņēmumi!$E$8,AZ199-$C176,0),0))</f>
        <v>3415716.5092000086</v>
      </c>
      <c r="BB199" s="416">
        <f>IF(AND(Izmaksas!BA233=0,Izmaksas!BB233=1),IF(BA199=0,'IIA Finanšu analīze'!$D176*(1-$C199/4),0),IF(BA199&gt;$C176,IF('Laika grafiks'!BB23&gt;Pieņēmumi!$E$8,BA199-$C176,0),0))</f>
        <v>3370843.7935000085</v>
      </c>
      <c r="BC199" s="416">
        <f>IF(AND(Izmaksas!BB233=0,Izmaksas!BC233=1),IF(BB199=0,'IIA Finanšu analīze'!$D176*(1-$C199/4),0),IF(BB199&gt;$C176,IF('Laika grafiks'!BC23&gt;Pieņēmumi!$E$8,BB199-$C176,0),0))</f>
        <v>3325971.0778000085</v>
      </c>
      <c r="BD199" s="416">
        <f>IF(AND(Izmaksas!BC233=0,Izmaksas!BD233=1),IF(BC199=0,'IIA Finanšu analīze'!$D176*(1-$C199/4),0),IF(BC199&gt;$C176,IF('Laika grafiks'!BD23&gt;Pieņēmumi!$E$8,BC199-$C176,0),0))</f>
        <v>3281098.3621000084</v>
      </c>
      <c r="BE199" s="416">
        <f>IF(AND(Izmaksas!BD233=0,Izmaksas!BE233=1),IF(BD199=0,'IIA Finanšu analīze'!$D176*(1-$C199/4),0),IF(BD199&gt;$C176,IF('Laika grafiks'!BE23&gt;Pieņēmumi!$E$8,BD199-$C176,0),0))</f>
        <v>3236225.6464000084</v>
      </c>
      <c r="BF199" s="416">
        <f>IF(AND(Izmaksas!BE233=0,Izmaksas!BF233=1),IF(BE199=0,'IIA Finanšu analīze'!$D176*(1-$C199/4),0),IF(BE199&gt;$C176,IF('Laika grafiks'!BF23&gt;Pieņēmumi!$E$8,BE199-$C176,0),0))</f>
        <v>3191352.9307000083</v>
      </c>
      <c r="BG199" s="416">
        <f>IF(AND(Izmaksas!BF233=0,Izmaksas!BG233=1),IF(BF199=0,'IIA Finanšu analīze'!$D176*(1-$C199/4),0),IF(BF199&gt;$C176,IF('Laika grafiks'!BG23&gt;Pieņēmumi!$E$8,BF199-$C176,0),0))</f>
        <v>3146480.2150000082</v>
      </c>
      <c r="BH199" s="416">
        <f>IF(AND(Izmaksas!BG233=0,Izmaksas!BH233=1),IF(BG199=0,'IIA Finanšu analīze'!$D176*(1-$C199/4),0),IF(BG199&gt;$C176,IF('Laika grafiks'!BH23&gt;Pieņēmumi!$E$8,BG199-$C176,0),0))</f>
        <v>3101607.4993000082</v>
      </c>
      <c r="BI199" s="416">
        <f>IF(AND(Izmaksas!BH233=0,Izmaksas!BI233=1),IF(BH199=0,'IIA Finanšu analīze'!$D176*(1-$C199/4),0),IF(BH199&gt;$C176,IF('Laika grafiks'!BI23&gt;Pieņēmumi!$E$8,BH199-$C176,0),0))</f>
        <v>3056734.7836000081</v>
      </c>
      <c r="BJ199" s="416">
        <f>IF(AND(Izmaksas!BI233=0,Izmaksas!BJ233=1),IF(BI199=0,'IIA Finanšu analīze'!$D176*(1-$C199/4),0),IF(BI199&gt;$C176,IF('Laika grafiks'!BJ23&gt;Pieņēmumi!$E$8,BI199-$C176,0),0))</f>
        <v>3011862.0679000081</v>
      </c>
      <c r="BK199" s="416">
        <f>IF(AND(Izmaksas!BJ233=0,Izmaksas!BK233=1),IF(BJ199=0,'IIA Finanšu analīze'!$D176*(1-$C199/4),0),IF(BJ199&gt;$C176,IF('Laika grafiks'!BK23&gt;Pieņēmumi!$E$8,BJ199-$C176,0),0))</f>
        <v>2966989.352200008</v>
      </c>
      <c r="BL199" s="416">
        <f>IF(AND(Izmaksas!BK233=0,Izmaksas!BL233=1),IF(BK199=0,'IIA Finanšu analīze'!$D176*(1-$C199/4),0),IF(BK199&gt;$C176,IF('Laika grafiks'!BL23&gt;Pieņēmumi!$E$8,BK199-$C176,0),0))</f>
        <v>2922116.6365000079</v>
      </c>
      <c r="BM199" s="416">
        <f>IF(AND(Izmaksas!BL233=0,Izmaksas!BM233=1),IF(BL199=0,'IIA Finanšu analīze'!$D176*(1-$C199/4),0),IF(BL199&gt;$C176,IF('Laika grafiks'!BM23&gt;Pieņēmumi!$E$8,BL199-$C176,0),0))</f>
        <v>2877243.9208000079</v>
      </c>
      <c r="BN199" s="416">
        <f>IF(AND(Izmaksas!BM233=0,Izmaksas!BN233=1),IF(BM199=0,'IIA Finanšu analīze'!$D176*(1-$C199/4),0),IF(BM199&gt;$C176,IF('Laika grafiks'!BN23&gt;Pieņēmumi!$E$8,BM199-$C176,0),0))</f>
        <v>2832371.2051000078</v>
      </c>
      <c r="BO199" s="416">
        <f>IF(AND(Izmaksas!BN233=0,Izmaksas!BO233=1),IF(BN199=0,'IIA Finanšu analīze'!$D176*(1-$C199/4),0),IF(BN199&gt;$C176,IF('Laika grafiks'!BO23&gt;Pieņēmumi!$E$8,BN199-$C176,0),0))</f>
        <v>2787498.4894000078</v>
      </c>
      <c r="BP199" s="416">
        <f>IF(AND(Izmaksas!BO233=0,Izmaksas!BP233=1),IF(BO199=0,'IIA Finanšu analīze'!$D176*(1-$C199/4),0),IF(BO199&gt;$C176,IF('Laika grafiks'!BP23&gt;Pieņēmumi!$E$8,BO199-$C176,0),0))</f>
        <v>2742625.7737000077</v>
      </c>
      <c r="BQ199" s="416">
        <f>IF(AND(Izmaksas!BP233=0,Izmaksas!BQ233=1),IF(BP199=0,'IIA Finanšu analīze'!$D176*(1-$C199/4),0),IF(BP199&gt;$C176,IF('Laika grafiks'!BQ23&gt;Pieņēmumi!$E$8,BP199-$C176,0),0))</f>
        <v>2697753.0580000076</v>
      </c>
      <c r="BR199" s="416">
        <f>IF(AND(Izmaksas!BQ233=0,Izmaksas!BR233=1),IF(BQ199=0,'IIA Finanšu analīze'!$D176*(1-$C199/4),0),IF(BQ199&gt;$C176,IF('Laika grafiks'!BR23&gt;Pieņēmumi!$E$8,BQ199-$C176,0),0))</f>
        <v>2652880.3423000076</v>
      </c>
      <c r="BS199" s="416">
        <f>IF(AND(Izmaksas!BR233=0,Izmaksas!BS233=1),IF(BR199=0,'IIA Finanšu analīze'!$D176*(1-$C199/4),0),IF(BR199&gt;$C176,IF('Laika grafiks'!BS23&gt;Pieņēmumi!$E$8,BR199-$C176,0),0))</f>
        <v>2608007.6266000075</v>
      </c>
      <c r="BT199" s="416">
        <f>IF(AND(Izmaksas!BS233=0,Izmaksas!BT233=1),IF(BS199=0,'IIA Finanšu analīze'!$D176*(1-$C199/4),0),IF(BS199&gt;$C176,IF('Laika grafiks'!BT23&gt;Pieņēmumi!$E$8,BS199-$C176,0),0))</f>
        <v>2563134.9109000075</v>
      </c>
      <c r="BU199" s="416">
        <f>IF(AND(Izmaksas!BT233=0,Izmaksas!BU233=1),IF(BT199=0,'IIA Finanšu analīze'!$D176*(1-$C199/4),0),IF(BT199&gt;$C176,IF('Laika grafiks'!BU23&gt;Pieņēmumi!$E$8,BT199-$C176,0),0))</f>
        <v>2518262.1952000074</v>
      </c>
      <c r="BV199" s="416">
        <f>IF(AND(Izmaksas!BU233=0,Izmaksas!BV233=1),IF(BU199=0,'IIA Finanšu analīze'!$D176*(1-$C199/4),0),IF(BU199&gt;$C176,IF('Laika grafiks'!BV23&gt;Pieņēmumi!$E$8,BU199-$C176,0),0))</f>
        <v>2473389.4795000073</v>
      </c>
      <c r="BW199" s="416">
        <f>IF(AND(Izmaksas!BV233=0,Izmaksas!BW233=1),IF(BV199=0,'IIA Finanšu analīze'!$D176*(1-$C199/4),0),IF(BV199&gt;$C176,IF('Laika grafiks'!BW23&gt;Pieņēmumi!$E$8,BV199-$C176,0),0))</f>
        <v>2428516.7638000073</v>
      </c>
      <c r="BX199" s="416">
        <f>IF(AND(Izmaksas!BW233=0,Izmaksas!BX233=1),IF(BW199=0,'IIA Finanšu analīze'!$D176*(1-$C199/4),0),IF(BW199&gt;$C176,IF('Laika grafiks'!BX23&gt;Pieņēmumi!$E$8,BW199-$C176,0),0))</f>
        <v>2383644.0481000072</v>
      </c>
      <c r="BY199" s="416">
        <f>IF(AND(Izmaksas!BX233=0,Izmaksas!BY233=1),IF(BX199=0,'IIA Finanšu analīze'!$D176*(1-$C199/4),0),IF(BX199&gt;$C176,IF('Laika grafiks'!BY23&gt;Pieņēmumi!$E$8,BX199-$C176,0),0))</f>
        <v>2338771.3324000072</v>
      </c>
      <c r="BZ199" s="416">
        <f>IF(AND(Izmaksas!BY233=0,Izmaksas!BZ233=1),IF(BY199=0,'IIA Finanšu analīze'!$D176*(1-$C199/4),0),IF(BY199&gt;$C176,IF('Laika grafiks'!BZ23&gt;Pieņēmumi!$E$8,BY199-$C176,0),0))</f>
        <v>2293898.6167000071</v>
      </c>
      <c r="CA199" s="416">
        <f>IF(AND(Izmaksas!BZ233=0,Izmaksas!CA233=1),IF(BZ199=0,'IIA Finanšu analīze'!$D176*(1-$C199/4),0),IF(BZ199&gt;$C176,IF('Laika grafiks'!CA23&gt;Pieņēmumi!$E$8,BZ199-$C176,0),0))</f>
        <v>2249025.9010000071</v>
      </c>
      <c r="CB199" s="416">
        <f>IF(AND(Izmaksas!CA233=0,Izmaksas!CB233=1),IF(CA199=0,'IIA Finanšu analīze'!$D176*(1-$C199/4),0),IF(CA199&gt;$C176,IF('Laika grafiks'!CB23&gt;Pieņēmumi!$E$8,CA199-$C176,0),0))</f>
        <v>2204153.185300007</v>
      </c>
      <c r="CC199" s="416">
        <f>IF(AND(Izmaksas!CB233=0,Izmaksas!CC233=1),IF(CB199=0,'IIA Finanšu analīze'!$D176*(1-$C199/4),0),IF(CB199&gt;$C176,IF('Laika grafiks'!CC23&gt;Pieņēmumi!$E$8,CB199-$C176,0),0))</f>
        <v>2159280.4696000069</v>
      </c>
      <c r="CD199" s="416">
        <f>IF(AND(Izmaksas!CC233=0,Izmaksas!CD233=1),IF(CC199=0,'IIA Finanšu analīze'!$D176*(1-$C199/4),0),IF(CC199&gt;$C176,IF('Laika grafiks'!CD23&gt;Pieņēmumi!$E$8,CC199-$C176,0),0))</f>
        <v>2114407.7539000069</v>
      </c>
      <c r="CE199" s="416">
        <f>IF(AND(Izmaksas!CD233=0,Izmaksas!CE233=1),IF(CD199=0,'IIA Finanšu analīze'!$D176*(1-$C199/4),0),IF(CD199&gt;$C176,IF('Laika grafiks'!CE23&gt;Pieņēmumi!$E$8,CD199-$C176,0),0))</f>
        <v>2069535.0382000068</v>
      </c>
      <c r="CF199" s="416">
        <f>IF(AND(Izmaksas!CE233=0,Izmaksas!CF233=1),IF(CE199=0,'IIA Finanšu analīze'!$D176*(1-$C199/4),0),IF(CE199&gt;$C176,IF('Laika grafiks'!CF23&gt;Pieņēmumi!$E$8,CE199-$C176,0),0))</f>
        <v>2024662.3225000068</v>
      </c>
      <c r="CG199" s="416">
        <f>IF(AND(Izmaksas!CF233=0,Izmaksas!CG233=1),IF(CF199=0,'IIA Finanšu analīze'!$D176*(1-$C199/4),0),IF(CF199&gt;$C176,IF('Laika grafiks'!CG23&gt;Pieņēmumi!$E$8,CF199-$C176,0),0))</f>
        <v>1979789.6068000067</v>
      </c>
      <c r="CH199" s="416">
        <f>IF(AND(Izmaksas!CG233=0,Izmaksas!CH233=1),IF(CG199=0,'IIA Finanšu analīze'!$D176*(1-$C199/4),0),IF(CG199&gt;$C176,IF('Laika grafiks'!CH23&gt;Pieņēmumi!$E$8,CG199-$C176,0),0))</f>
        <v>1934916.8911000066</v>
      </c>
      <c r="CI199" s="416">
        <f>IF(AND(Izmaksas!CH233=0,Izmaksas!CI233=1),IF(CH199=0,'IIA Finanšu analīze'!$D176*(1-$C199/4),0),IF(CH199&gt;$C176,IF('Laika grafiks'!CI23&gt;Pieņēmumi!$E$8,CH199-$C176,0),0))</f>
        <v>1890044.1754000066</v>
      </c>
      <c r="CJ199" s="416">
        <f>IF(AND(Izmaksas!CI233=0,Izmaksas!CJ233=1),IF(CI199=0,'IIA Finanšu analīze'!$D176*(1-$C199/4),0),IF(CI199&gt;$C176,IF('Laika grafiks'!CJ23&gt;Pieņēmumi!$E$8,CI199-$C176,0),0))</f>
        <v>1845171.4597000065</v>
      </c>
      <c r="CK199" s="416">
        <f>IF(AND(Izmaksas!CJ233=0,Izmaksas!CK233=1),IF(CJ199=0,'IIA Finanšu analīze'!$D176*(1-$C199/4),0),IF(CJ199&gt;$C176,IF('Laika grafiks'!CK23&gt;Pieņēmumi!$E$8,CJ199-$C176,0),0))</f>
        <v>1800298.7440000065</v>
      </c>
      <c r="CL199" s="416">
        <f>IF(AND(Izmaksas!CK233=0,Izmaksas!CL233=1),IF(CK199=0,'IIA Finanšu analīze'!$D176*(1-$C199/4),0),IF(CK199&gt;$C176,IF('Laika grafiks'!CL23&gt;Pieņēmumi!$E$8,CK199-$C176,0),0))</f>
        <v>1755426.0283000064</v>
      </c>
      <c r="CM199" s="416">
        <f>IF(AND(Izmaksas!CL233=0,Izmaksas!CM233=1),IF(CL199=0,'IIA Finanšu analīze'!$D176*(1-$C199/4),0),IF(CL199&gt;$C176,IF('Laika grafiks'!CM23&gt;Pieņēmumi!$E$8,CL199-$C176,0),0))</f>
        <v>1710553.3126000063</v>
      </c>
      <c r="CN199" s="416">
        <f>IF(AND(Izmaksas!CM233=0,Izmaksas!CN233=1),IF(CM199=0,'IIA Finanšu analīze'!$D176*(1-$C199/4),0),IF(CM199&gt;$C176,IF('Laika grafiks'!CN23&gt;Pieņēmumi!$E$8,CM199-$C176,0),0))</f>
        <v>1665680.5969000063</v>
      </c>
      <c r="CO199" s="416">
        <f>IF(AND(Izmaksas!CN233=0,Izmaksas!CO233=1),IF(CN199=0,'IIA Finanšu analīze'!$D176*(1-$C199/4),0),IF(CN199&gt;$C176,IF('Laika grafiks'!CO23&gt;Pieņēmumi!$E$8,CN199-$C176,0),0))</f>
        <v>1620807.8812000062</v>
      </c>
      <c r="CP199" s="416">
        <f>IF(AND(Izmaksas!CO233=0,Izmaksas!CP233=1),IF(CO199=0,'IIA Finanšu analīze'!$D176*(1-$C199/4),0),IF(CO199&gt;$C176,IF('Laika grafiks'!CP23&gt;Pieņēmumi!$E$8,CO199-$C176,0),0))</f>
        <v>1575935.1655000062</v>
      </c>
      <c r="CQ199" s="416">
        <f>IF(AND(Izmaksas!CP233=0,Izmaksas!CQ233=1),IF(CP199=0,'IIA Finanšu analīze'!$D176*(1-$C199/4),0),IF(CP199&gt;$C176,IF('Laika grafiks'!CQ23&gt;Pieņēmumi!$E$8,CP199-$C176,0),0))</f>
        <v>1531062.4498000061</v>
      </c>
      <c r="CR199" s="416">
        <f>IF(AND(Izmaksas!CQ233=0,Izmaksas!CR233=1),IF(CQ199=0,'IIA Finanšu analīze'!$D176*(1-$C199/4),0),IF(CQ199&gt;$C176,IF('Laika grafiks'!CR23&gt;Pieņēmumi!$E$8,CQ199-$C176,0),0))</f>
        <v>1486189.7341000061</v>
      </c>
      <c r="CS199" s="416">
        <f>IF(AND(Izmaksas!CR233=0,Izmaksas!CS233=1),IF(CR199=0,'IIA Finanšu analīze'!$D176*(1-$C199/4),0),IF(CR199&gt;$C176,IF('Laika grafiks'!CS23&gt;Pieņēmumi!$E$8,CR199-$C176,0),0))</f>
        <v>1441317.018400006</v>
      </c>
      <c r="CT199" s="416">
        <f>IF(AND(Izmaksas!CS233=0,Izmaksas!CT233=1),IF(CS199=0,'IIA Finanšu analīze'!$D176*(1-$C199/4),0),IF(CS199&gt;$C176,IF('Laika grafiks'!CT23&gt;Pieņēmumi!$E$8,CS199-$C176,0),0))</f>
        <v>1396444.3027000059</v>
      </c>
      <c r="CU199" s="416">
        <f>IF(AND(Izmaksas!CT233=0,Izmaksas!CU233=1),IF(CT199=0,'IIA Finanšu analīze'!$D176*(1-$C199/4),0),IF(CT199&gt;$C176,IF('Laika grafiks'!CU23&gt;Pieņēmumi!$E$8,CT199-$C176,0),0))</f>
        <v>1351571.5870000059</v>
      </c>
      <c r="CV199" s="416">
        <f>IF(AND(Izmaksas!CU233=0,Izmaksas!CV233=1),IF(CU199=0,'IIA Finanšu analīze'!$D176*(1-$C199/4),0),IF(CU199&gt;$C176,IF('Laika grafiks'!CV23&gt;Pieņēmumi!$E$8,CU199-$C176,0),0))</f>
        <v>1306698.8713000058</v>
      </c>
      <c r="CW199" s="416">
        <f>IF(AND(Izmaksas!CV233=0,Izmaksas!CW233=1),IF(CV199=0,'IIA Finanšu analīze'!$D176*(1-$C199/4),0),IF(CV199&gt;$C176,IF('Laika grafiks'!CW23&gt;Pieņēmumi!$E$8,CV199-$C176,0),0))</f>
        <v>1261826.1556000058</v>
      </c>
      <c r="CX199" s="416">
        <f>IF(AND(Izmaksas!CW233=0,Izmaksas!CX233=1),IF(CW199=0,'IIA Finanšu analīze'!$D176*(1-$C199/4),0),IF(CW199&gt;$C176,IF('Laika grafiks'!CX23&gt;Pieņēmumi!$E$8,CW199-$C176,0),0))</f>
        <v>1216953.4399000057</v>
      </c>
      <c r="CY199" s="416">
        <f>IF(AND(Izmaksas!CX233=0,Izmaksas!CY233=1),IF(CX199=0,'IIA Finanšu analīze'!$D176*(1-$C199/4),0),IF(CX199&gt;$C176,IF('Laika grafiks'!CY23&gt;Pieņēmumi!$E$8,CX199-$C176,0),0))</f>
        <v>1172080.7242000056</v>
      </c>
      <c r="CZ199" s="416">
        <f>IF(AND(Izmaksas!CY233=0,Izmaksas!CZ233=1),IF(CY199=0,'IIA Finanšu analīze'!$D176*(1-$C199/4),0),IF(CY199&gt;$C176,IF('Laika grafiks'!CZ23&gt;Pieņēmumi!$E$8,CY199-$C176,0),0))</f>
        <v>1127208.0085000056</v>
      </c>
      <c r="DA199" s="416">
        <f>IF(AND(Izmaksas!CZ233=0,Izmaksas!DA233=1),IF(CZ199=0,'IIA Finanšu analīze'!$D176*(1-$C199/4),0),IF(CZ199&gt;$C176,IF('Laika grafiks'!DA23&gt;Pieņēmumi!$E$8,CZ199-$C176,0),0))</f>
        <v>1082335.2928000055</v>
      </c>
      <c r="DB199" s="416">
        <f>IF(AND(Izmaksas!DA233=0,Izmaksas!DB233=1),IF(DA199=0,'IIA Finanšu analīze'!$D176*(1-$C199/4),0),IF(DA199&gt;$C176,IF('Laika grafiks'!DB23&gt;Pieņēmumi!$E$8,DA199-$C176,0),0))</f>
        <v>1037462.5771000055</v>
      </c>
      <c r="DC199" s="416">
        <f>IF(AND(Izmaksas!DB233=0,Izmaksas!DC233=1),IF(DB199=0,'IIA Finanšu analīze'!$D176*(1-$C199/4),0),IF(DB199&gt;$C176,IF('Laika grafiks'!DC23&gt;Pieņēmumi!$E$8,DB199-$C176,0),0))</f>
        <v>992589.86140000541</v>
      </c>
      <c r="DD199" s="416">
        <f>IF(AND(Izmaksas!DC233=0,Izmaksas!DD233=1),IF(DC199=0,'IIA Finanšu analīze'!$D176*(1-$C199/4),0),IF(DC199&gt;$C176,IF('Laika grafiks'!DD23&gt;Pieņēmumi!$E$8,DC199-$C176,0),0))</f>
        <v>947717.14570000535</v>
      </c>
      <c r="DE199" s="416">
        <f>IF(AND(Izmaksas!DD233=0,Izmaksas!DE233=1),IF(DD199=0,'IIA Finanšu analīze'!$D176*(1-$C199/4),0),IF(DD199&gt;$C176,IF('Laika grafiks'!DE23&gt;Pieņēmumi!$E$8,DD199-$C176,0),0))</f>
        <v>902844.43000000529</v>
      </c>
      <c r="DF199" s="416">
        <f>IF(AND(Izmaksas!DE233=0,Izmaksas!DF233=1),IF(DE199=0,'IIA Finanšu analīze'!$D176*(1-$C199/4),0),IF(DE199&gt;$C176,IF('Laika grafiks'!DF23&gt;Pieņēmumi!$E$8,DE199-$C176,0),0))</f>
        <v>857971.71430000523</v>
      </c>
      <c r="DG199" s="416">
        <f>IF(AND(Izmaksas!DF233=0,Izmaksas!DG233=1),IF(DF199=0,'IIA Finanšu analīze'!$D176*(1-$C199/4),0),IF(DF199&gt;$C176,IF('Laika grafiks'!DG23&gt;Pieņēmumi!$E$8,DF199-$C176,0),0))</f>
        <v>813098.99860000517</v>
      </c>
      <c r="DH199" s="416">
        <f>IF(AND(Izmaksas!DG233=0,Izmaksas!DH233=1),IF(DG199=0,'IIA Finanšu analīze'!$D176*(1-$C199/4),0),IF(DG199&gt;$C176,IF('Laika grafiks'!DH23&gt;Pieņēmumi!$E$8,DG199-$C176,0),0))</f>
        <v>768226.28290000511</v>
      </c>
      <c r="DI199" s="416">
        <f>IF(AND(Izmaksas!DH233=0,Izmaksas!DI233=1),IF(DH199=0,'IIA Finanšu analīze'!$D176*(1-$C199/4),0),IF(DH199&gt;$C176,IF('Laika grafiks'!DI23&gt;Pieņēmumi!$E$8,DH199-$C176,0),0))</f>
        <v>723353.56720000505</v>
      </c>
      <c r="DJ199" s="416">
        <f>IF(AND(Izmaksas!DI233=0,Izmaksas!DJ233=1),IF(DI199=0,'IIA Finanšu analīze'!$D176*(1-$C199/4),0),IF(DI199&gt;$C176,IF('Laika grafiks'!DJ23&gt;Pieņēmumi!$E$8,DI199-$C176,0),0))</f>
        <v>678480.851500005</v>
      </c>
      <c r="DK199" s="416">
        <f>IF(AND(Izmaksas!DJ233=0,Izmaksas!DK233=1),IF(DJ199=0,'IIA Finanšu analīze'!$D176*(1-$C199/4),0),IF(DJ199&gt;$C176,IF('Laika grafiks'!DK23&gt;Pieņēmumi!$E$8,DJ199-$C176,0),0))</f>
        <v>633608.13580000494</v>
      </c>
      <c r="DL199" s="416">
        <f>IF(AND(Izmaksas!DK233=0,Izmaksas!DL233=1),IF(DK199=0,'IIA Finanšu analīze'!$D176*(1-$C199/4),0),IF(DK199&gt;$C176,IF('Laika grafiks'!DL23&gt;Pieņēmumi!$E$8,DK199-$C176,0),0))</f>
        <v>588735.42010000488</v>
      </c>
      <c r="DM199" s="416">
        <f>IF(AND(Izmaksas!DL233=0,Izmaksas!DM233=1),IF(DL199=0,'IIA Finanšu analīze'!$D176*(1-$C199/4),0),IF(DL199&gt;$C176,IF('Laika grafiks'!DM23&gt;Pieņēmumi!$E$8,DL199-$C176,0),0))</f>
        <v>543862.70440000482</v>
      </c>
      <c r="DN199" s="416">
        <f>IF(AND(Izmaksas!DM233=0,Izmaksas!DN233=1),IF(DM199=0,'IIA Finanšu analīze'!$D176*(1-$C199/4),0),IF(DM199&gt;$C176,IF('Laika grafiks'!DN23&gt;Pieņēmumi!$E$8,DM199-$C176,0),0))</f>
        <v>498989.98870000482</v>
      </c>
      <c r="DO199" s="416">
        <f>IF(AND(Izmaksas!DN233=0,Izmaksas!DO233=1),IF(DN199=0,'IIA Finanšu analīze'!$D176*(1-$C199/4),0),IF(DN199&gt;$C176,IF('Laika grafiks'!DO23&gt;Pieņēmumi!$E$8,DN199-$C176,0),0))</f>
        <v>454117.27300000482</v>
      </c>
      <c r="DP199" s="416">
        <f>IF(AND(Izmaksas!DO233=0,Izmaksas!DP233=1),IF(DO199=0,'IIA Finanšu analīze'!$D176*(1-$C199/4),0),IF(DO199&gt;$C176,IF('Laika grafiks'!DP23&gt;Pieņēmumi!$E$8,DO199-$C176,0),0))</f>
        <v>409244.55730000482</v>
      </c>
      <c r="DQ199" s="416">
        <f>IF(AND(Izmaksas!DP233=0,Izmaksas!DQ233=1),IF(DP199=0,'IIA Finanšu analīze'!$D176*(1-$C199/4),0),IF(DP199&gt;$C176,IF('Laika grafiks'!DQ23&gt;Pieņēmumi!$E$8,DP199-$C176,0),0))</f>
        <v>364371.84160000482</v>
      </c>
      <c r="DR199" s="416">
        <f>IF(AND(Izmaksas!DQ233=0,Izmaksas!DR233=1),IF(DQ199=0,'IIA Finanšu analīze'!$D176*(1-$C199/4),0),IF(DQ199&gt;$C176,IF('Laika grafiks'!DR23&gt;Pieņēmumi!$E$8,DQ199-$C176,0),0))</f>
        <v>319499.12590000482</v>
      </c>
      <c r="DS199" s="416">
        <f>IF(AND(Izmaksas!DR233=0,Izmaksas!DS233=1),IF(DR199=0,'IIA Finanšu analīze'!$D176*(1-$C199/4),0),IF(DR199&gt;$C176,IF('Laika grafiks'!DS23&gt;Pieņēmumi!$E$8,DR199-$C176,0),0))</f>
        <v>274626.41020000482</v>
      </c>
      <c r="DT199" s="416">
        <f>IF(AND(Izmaksas!DS233=0,Izmaksas!DT233=1),IF(DS199=0,'IIA Finanšu analīze'!$D176*(1-$C199/4),0),IF(DS199&gt;$C176,IF('Laika grafiks'!DT23&gt;Pieņēmumi!$E$8,DS199-$C176,0),0))</f>
        <v>229753.69450000481</v>
      </c>
      <c r="DU199" s="416">
        <f>IF(AND(Izmaksas!DT233=0,Izmaksas!DU233=1),IF(DT199=0,'IIA Finanšu analīze'!$D176*(1-$C199/4),0),IF(DT199&gt;$C176,IF('Laika grafiks'!DU23&gt;Pieņēmumi!$E$8,DT199-$C176,0),0))</f>
        <v>184880.97880000481</v>
      </c>
    </row>
    <row r="200" spans="1:125" ht="11.25" customHeight="1">
      <c r="A200" s="389" t="str">
        <f t="shared" ref="A200:A218" si="191">A177</f>
        <v>Vadības paneļi</v>
      </c>
      <c r="B200" s="389" t="s">
        <v>33</v>
      </c>
      <c r="C200" s="392">
        <v>3.3300000000000003E-2</v>
      </c>
      <c r="D200" s="460" t="s">
        <v>638</v>
      </c>
      <c r="E200" s="416">
        <v>0</v>
      </c>
      <c r="F200" s="416">
        <f>IF(AND(Izmaksas!E233=0,Izmaksas!F233=1),IF(E200=0,'IIA Finanšu analīze'!$D177*(1-$C200/4),0),IF(E200&gt;$C177,IF('Laika grafiks'!F23&gt;Pieņēmumi!$E$8,E200-$C177,0),0))</f>
        <v>0</v>
      </c>
      <c r="G200" s="416">
        <f>IF(AND(Izmaksas!F233=0,Izmaksas!G233=1),IF(F200=0,'IIA Finanšu analīze'!$D177*(1-$C200/4),0),IF(F200&gt;$C177,IF('Laika grafiks'!G23&gt;Pieņēmumi!$E$8,F200-$C177,0),0))</f>
        <v>0</v>
      </c>
      <c r="H200" s="416">
        <f>IF(AND(Izmaksas!G233=0,Izmaksas!H233=1),IF(G200=0,'IIA Finanšu analīze'!$D177*(1-$C200/4),0),IF(G200&gt;$C177,IF('Laika grafiks'!H23&gt;Pieņēmumi!$E$8,G200-$C177,0),0))</f>
        <v>0</v>
      </c>
      <c r="I200" s="416">
        <f>IF(AND(Izmaksas!H233=0,Izmaksas!I233=1),IF(H200=0,'IIA Finanšu analīze'!$D177*(1-$C200/4),0),IF(H200&gt;$C177,IF('Laika grafiks'!I23&gt;Pieņēmumi!$E$8,H200-$C177,0),0))</f>
        <v>0</v>
      </c>
      <c r="J200" s="416">
        <f>IF(AND(Izmaksas!I233=0,Izmaksas!J233=1),IF(I200=0,'IIA Finanšu analīze'!$D177*(1-$C200/4),0),IF(I200&gt;$C177,IF('Laika grafiks'!J23&gt;Pieņēmumi!$E$8,I200-$C177,0),0))</f>
        <v>902250.70687500003</v>
      </c>
      <c r="K200" s="416">
        <f>IF(AND(Izmaksas!J233=0,Izmaksas!K233=1),IF(J200=0,'IIA Finanšu analīze'!$D177*(1-$C200/4),0),IF(J200&gt;$C177,IF('Laika grafiks'!K23&gt;Pieņēmumi!$E$8,J200-$C177,0),0))</f>
        <v>894676.41375000007</v>
      </c>
      <c r="L200" s="416">
        <f>IF(AND(Izmaksas!K233=0,Izmaksas!L233=1),IF(K200=0,'IIA Finanšu analīze'!$D177*(1-$C200/4),0),IF(K200&gt;$C177,IF('Laika grafiks'!L23&gt;Pieņēmumi!$E$8,K200-$C177,0),0))</f>
        <v>887102.1206250001</v>
      </c>
      <c r="M200" s="416">
        <f>IF(AND(Izmaksas!L233=0,Izmaksas!M233=1),IF(L200=0,'IIA Finanšu analīze'!$D177*(1-$C200/4),0),IF(L200&gt;$C177,IF('Laika grafiks'!M23&gt;Pieņēmumi!$E$8,L200-$C177,0),0))</f>
        <v>879527.82750000013</v>
      </c>
      <c r="N200" s="416">
        <f>IF(AND(Izmaksas!M233=0,Izmaksas!N233=1),IF(M200=0,'IIA Finanšu analīze'!$D177*(1-$C200/4),0),IF(M200&gt;$C177,IF('Laika grafiks'!N23&gt;Pieņēmumi!$E$8,M200-$C177,0),0))</f>
        <v>871953.53437500016</v>
      </c>
      <c r="O200" s="416">
        <f>IF(AND(Izmaksas!N233=0,Izmaksas!O233=1),IF(N200=0,'IIA Finanšu analīze'!$D177*(1-$C200/4),0),IF(N200&gt;$C177,IF('Laika grafiks'!O23&gt;Pieņēmumi!$E$8,N200-$C177,0),0))</f>
        <v>864379.2412500002</v>
      </c>
      <c r="P200" s="416">
        <f>IF(AND(Izmaksas!O233=0,Izmaksas!P233=1),IF(O200=0,'IIA Finanšu analīze'!$D177*(1-$C200/4),0),IF(O200&gt;$C177,IF('Laika grafiks'!P23&gt;Pieņēmumi!$E$8,O200-$C177,0),0))</f>
        <v>856804.94812500023</v>
      </c>
      <c r="Q200" s="416">
        <f>IF(AND(Izmaksas!P233=0,Izmaksas!Q233=1),IF(P200=0,'IIA Finanšu analīze'!$D177*(1-$C200/4),0),IF(P200&gt;$C177,IF('Laika grafiks'!Q23&gt;Pieņēmumi!$E$8,P200-$C177,0),0))</f>
        <v>849230.65500000026</v>
      </c>
      <c r="R200" s="416">
        <f>IF(AND(Izmaksas!Q233=0,Izmaksas!R233=1),IF(Q200=0,'IIA Finanšu analīze'!$D177*(1-$C200/4),0),IF(Q200&gt;$C177,IF('Laika grafiks'!R23&gt;Pieņēmumi!$E$8,Q200-$C177,0),0))</f>
        <v>841656.36187500029</v>
      </c>
      <c r="S200" s="416">
        <f>IF(AND(Izmaksas!R233=0,Izmaksas!S233=1),IF(R200=0,'IIA Finanšu analīze'!$D177*(1-$C200/4),0),IF(R200&gt;$C177,IF('Laika grafiks'!S23&gt;Pieņēmumi!$E$8,R200-$C177,0),0))</f>
        <v>834082.06875000033</v>
      </c>
      <c r="T200" s="416">
        <f>IF(AND(Izmaksas!S233=0,Izmaksas!T233=1),IF(S200=0,'IIA Finanšu analīze'!$D177*(1-$C200/4),0),IF(S200&gt;$C177,IF('Laika grafiks'!T23&gt;Pieņēmumi!$E$8,S200-$C177,0),0))</f>
        <v>826507.77562500036</v>
      </c>
      <c r="U200" s="416">
        <f>IF(AND(Izmaksas!T233=0,Izmaksas!U233=1),IF(T200=0,'IIA Finanšu analīze'!$D177*(1-$C200/4),0),IF(T200&gt;$C177,IF('Laika grafiks'!U23&gt;Pieņēmumi!$E$8,T200-$C177,0),0))</f>
        <v>818933.48250000039</v>
      </c>
      <c r="V200" s="416">
        <f>IF(AND(Izmaksas!U233=0,Izmaksas!V233=1),IF(U200=0,'IIA Finanšu analīze'!$D177*(1-$C200/4),0),IF(U200&gt;$C177,IF('Laika grafiks'!V23&gt;Pieņēmumi!$E$8,U200-$C177,0),0))</f>
        <v>811359.18937500042</v>
      </c>
      <c r="W200" s="416">
        <f>IF(AND(Izmaksas!V233=0,Izmaksas!W233=1),IF(V200=0,'IIA Finanšu analīze'!$D177*(1-$C200/4),0),IF(V200&gt;$C177,IF('Laika grafiks'!W23&gt;Pieņēmumi!$E$8,V200-$C177,0),0))</f>
        <v>803784.89625000046</v>
      </c>
      <c r="X200" s="416">
        <f>IF(AND(Izmaksas!W233=0,Izmaksas!X233=1),IF(W200=0,'IIA Finanšu analīze'!$D177*(1-$C200/4),0),IF(W200&gt;$C177,IF('Laika grafiks'!X23&gt;Pieņēmumi!$E$8,W200-$C177,0),0))</f>
        <v>796210.60312500049</v>
      </c>
      <c r="Y200" s="416">
        <f>IF(AND(Izmaksas!X233=0,Izmaksas!Y233=1),IF(X200=0,'IIA Finanšu analīze'!$D177*(1-$C200/4),0),IF(X200&gt;$C177,IF('Laika grafiks'!Y23&gt;Pieņēmumi!$E$8,X200-$C177,0),0))</f>
        <v>788636.31000000052</v>
      </c>
      <c r="Z200" s="416">
        <f>IF(AND(Izmaksas!Y233=0,Izmaksas!Z233=1),IF(Y200=0,'IIA Finanšu analīze'!$D177*(1-$C200/4),0),IF(Y200&gt;$C177,IF('Laika grafiks'!Z23&gt;Pieņēmumi!$E$8,Y200-$C177,0),0))</f>
        <v>781062.01687500055</v>
      </c>
      <c r="AA200" s="416">
        <f>IF(AND(Izmaksas!Z233=0,Izmaksas!AA233=1),IF(Z200=0,'IIA Finanšu analīze'!$D177*(1-$C200/4),0),IF(Z200&gt;$C177,IF('Laika grafiks'!AA23&gt;Pieņēmumi!$E$8,Z200-$C177,0),0))</f>
        <v>773487.72375000059</v>
      </c>
      <c r="AB200" s="416">
        <f>IF(AND(Izmaksas!AA233=0,Izmaksas!AB233=1),IF(AA200=0,'IIA Finanšu analīze'!$D177*(1-$C200/4),0),IF(AA200&gt;$C177,IF('Laika grafiks'!AB23&gt;Pieņēmumi!$E$8,AA200-$C177,0),0))</f>
        <v>765913.43062500062</v>
      </c>
      <c r="AC200" s="416">
        <f>IF(AND(Izmaksas!AB233=0,Izmaksas!AC233=1),IF(AB200=0,'IIA Finanšu analīze'!$D177*(1-$C200/4),0),IF(AB200&gt;$C177,IF('Laika grafiks'!AC23&gt;Pieņēmumi!$E$8,AB200-$C177,0),0))</f>
        <v>758339.13750000065</v>
      </c>
      <c r="AD200" s="416">
        <f>IF(AND(Izmaksas!AC233=0,Izmaksas!AD233=1),IF(AC200=0,'IIA Finanšu analīze'!$D177*(1-$C200/4),0),IF(AC200&gt;$C177,IF('Laika grafiks'!AD23&gt;Pieņēmumi!$E$8,AC200-$C177,0),0))</f>
        <v>750764.84437500068</v>
      </c>
      <c r="AE200" s="416">
        <f>IF(AND(Izmaksas!AD233=0,Izmaksas!AE233=1),IF(AD200=0,'IIA Finanšu analīze'!$D177*(1-$C200/4),0),IF(AD200&gt;$C177,IF('Laika grafiks'!AE23&gt;Pieņēmumi!$E$8,AD200-$C177,0),0))</f>
        <v>743190.55125000072</v>
      </c>
      <c r="AF200" s="416">
        <f>IF(AND(Izmaksas!AE233=0,Izmaksas!AF233=1),IF(AE200=0,'IIA Finanšu analīze'!$D177*(1-$C200/4),0),IF(AE200&gt;$C177,IF('Laika grafiks'!AF23&gt;Pieņēmumi!$E$8,AE200-$C177,0),0))</f>
        <v>735616.25812500075</v>
      </c>
      <c r="AG200" s="416">
        <f>IF(AND(Izmaksas!AF233=0,Izmaksas!AG233=1),IF(AF200=0,'IIA Finanšu analīze'!$D177*(1-$C200/4),0),IF(AF200&gt;$C177,IF('Laika grafiks'!AG23&gt;Pieņēmumi!$E$8,AF200-$C177,0),0))</f>
        <v>728041.96500000078</v>
      </c>
      <c r="AH200" s="416">
        <f>IF(AND(Izmaksas!AG233=0,Izmaksas!AH233=1),IF(AG200=0,'IIA Finanšu analīze'!$D177*(1-$C200/4),0),IF(AG200&gt;$C177,IF('Laika grafiks'!AH23&gt;Pieņēmumi!$E$8,AG200-$C177,0),0))</f>
        <v>720467.67187500081</v>
      </c>
      <c r="AI200" s="416">
        <f>IF(AND(Izmaksas!AH233=0,Izmaksas!AI233=1),IF(AH200=0,'IIA Finanšu analīze'!$D177*(1-$C200/4),0),IF(AH200&gt;$C177,IF('Laika grafiks'!AI23&gt;Pieņēmumi!$E$8,AH200-$C177,0),0))</f>
        <v>712893.37875000085</v>
      </c>
      <c r="AJ200" s="416">
        <f>IF(AND(Izmaksas!AI233=0,Izmaksas!AJ233=1),IF(AI200=0,'IIA Finanšu analīze'!$D177*(1-$C200/4),0),IF(AI200&gt;$C177,IF('Laika grafiks'!AJ23&gt;Pieņēmumi!$E$8,AI200-$C177,0),0))</f>
        <v>705319.08562500088</v>
      </c>
      <c r="AK200" s="416">
        <f>IF(AND(Izmaksas!AJ233=0,Izmaksas!AK233=1),IF(AJ200=0,'IIA Finanšu analīze'!$D177*(1-$C200/4),0),IF(AJ200&gt;$C177,IF('Laika grafiks'!AK23&gt;Pieņēmumi!$E$8,AJ200-$C177,0),0))</f>
        <v>697744.79250000091</v>
      </c>
      <c r="AL200" s="416">
        <f>IF(AND(Izmaksas!AK233=0,Izmaksas!AL233=1),IF(AK200=0,'IIA Finanšu analīze'!$D177*(1-$C200/4),0),IF(AK200&gt;$C177,IF('Laika grafiks'!AL23&gt;Pieņēmumi!$E$8,AK200-$C177,0),0))</f>
        <v>690170.49937500095</v>
      </c>
      <c r="AM200" s="416">
        <f>IF(AND(Izmaksas!AL233=0,Izmaksas!AM233=1),IF(AL200=0,'IIA Finanšu analīze'!$D177*(1-$C200/4),0),IF(AL200&gt;$C177,IF('Laika grafiks'!AM23&gt;Pieņēmumi!$E$8,AL200-$C177,0),0))</f>
        <v>682596.20625000098</v>
      </c>
      <c r="AN200" s="416">
        <f>IF(AND(Izmaksas!AM233=0,Izmaksas!AN233=1),IF(AM200=0,'IIA Finanšu analīze'!$D177*(1-$C200/4),0),IF(AM200&gt;$C177,IF('Laika grafiks'!AN23&gt;Pieņēmumi!$E$8,AM200-$C177,0),0))</f>
        <v>675021.91312500101</v>
      </c>
      <c r="AO200" s="416">
        <f>IF(AND(Izmaksas!AN233=0,Izmaksas!AO233=1),IF(AN200=0,'IIA Finanšu analīze'!$D177*(1-$C200/4),0),IF(AN200&gt;$C177,IF('Laika grafiks'!AO23&gt;Pieņēmumi!$E$8,AN200-$C177,0),0))</f>
        <v>667447.62000000104</v>
      </c>
      <c r="AP200" s="416">
        <f>IF(AND(Izmaksas!AO233=0,Izmaksas!AP233=1),IF(AO200=0,'IIA Finanšu analīze'!$D177*(1-$C200/4),0),IF(AO200&gt;$C177,IF('Laika grafiks'!AP23&gt;Pieņēmumi!$E$8,AO200-$C177,0),0))</f>
        <v>659873.32687500108</v>
      </c>
      <c r="AQ200" s="416">
        <f>IF(AND(Izmaksas!AP233=0,Izmaksas!AQ233=1),IF(AP200=0,'IIA Finanšu analīze'!$D177*(1-$C200/4),0),IF(AP200&gt;$C177,IF('Laika grafiks'!AQ23&gt;Pieņēmumi!$E$8,AP200-$C177,0),0))</f>
        <v>652299.03375000111</v>
      </c>
      <c r="AR200" s="416">
        <f>IF(AND(Izmaksas!AQ233=0,Izmaksas!AR233=1),IF(AQ200=0,'IIA Finanšu analīze'!$D177*(1-$C200/4),0),IF(AQ200&gt;$C177,IF('Laika grafiks'!AR23&gt;Pieņēmumi!$E$8,AQ200-$C177,0),0))</f>
        <v>644724.74062500114</v>
      </c>
      <c r="AS200" s="416">
        <f>IF(AND(Izmaksas!AR233=0,Izmaksas!AS233=1),IF(AR200=0,'IIA Finanšu analīze'!$D177*(1-$C200/4),0),IF(AR200&gt;$C177,IF('Laika grafiks'!AS23&gt;Pieņēmumi!$E$8,AR200-$C177,0),0))</f>
        <v>637150.44750000117</v>
      </c>
      <c r="AT200" s="416">
        <f>IF(AND(Izmaksas!AS233=0,Izmaksas!AT233=1),IF(AS200=0,'IIA Finanšu analīze'!$D177*(1-$C200/4),0),IF(AS200&gt;$C177,IF('Laika grafiks'!AT23&gt;Pieņēmumi!$E$8,AS200-$C177,0),0))</f>
        <v>629576.15437500121</v>
      </c>
      <c r="AU200" s="416">
        <f>IF(AND(Izmaksas!AT233=0,Izmaksas!AU233=1),IF(AT200=0,'IIA Finanšu analīze'!$D177*(1-$C200/4),0),IF(AT200&gt;$C177,IF('Laika grafiks'!AU23&gt;Pieņēmumi!$E$8,AT200-$C177,0),0))</f>
        <v>622001.86125000124</v>
      </c>
      <c r="AV200" s="416">
        <f>IF(AND(Izmaksas!AU233=0,Izmaksas!AV233=1),IF(AU200=0,'IIA Finanšu analīze'!$D177*(1-$C200/4),0),IF(AU200&gt;$C177,IF('Laika grafiks'!AV23&gt;Pieņēmumi!$E$8,AU200-$C177,0),0))</f>
        <v>614427.56812500127</v>
      </c>
      <c r="AW200" s="416">
        <f>IF(AND(Izmaksas!AV233=0,Izmaksas!AW233=1),IF(AV200=0,'IIA Finanšu analīze'!$D177*(1-$C200/4),0),IF(AV200&gt;$C177,IF('Laika grafiks'!AW23&gt;Pieņēmumi!$E$8,AV200-$C177,0),0))</f>
        <v>606853.2750000013</v>
      </c>
      <c r="AX200" s="416">
        <f>IF(AND(Izmaksas!AW233=0,Izmaksas!AX233=1),IF(AW200=0,'IIA Finanšu analīze'!$D177*(1-$C200/4),0),IF(AW200&gt;$C177,IF('Laika grafiks'!AX23&gt;Pieņēmumi!$E$8,AW200-$C177,0),0))</f>
        <v>599278.98187500134</v>
      </c>
      <c r="AY200" s="416">
        <f>IF(AND(Izmaksas!AX233=0,Izmaksas!AY233=1),IF(AX200=0,'IIA Finanšu analīze'!$D177*(1-$C200/4),0),IF(AX200&gt;$C177,IF('Laika grafiks'!AY23&gt;Pieņēmumi!$E$8,AX200-$C177,0),0))</f>
        <v>591704.68875000137</v>
      </c>
      <c r="AZ200" s="416">
        <f>IF(AND(Izmaksas!AY233=0,Izmaksas!AZ233=1),IF(AY200=0,'IIA Finanšu analīze'!$D177*(1-$C200/4),0),IF(AY200&gt;$C177,IF('Laika grafiks'!AZ23&gt;Pieņēmumi!$E$8,AY200-$C177,0),0))</f>
        <v>584130.3956250014</v>
      </c>
      <c r="BA200" s="416">
        <f>IF(AND(Izmaksas!AZ233=0,Izmaksas!BA233=1),IF(AZ200=0,'IIA Finanšu analīze'!$D177*(1-$C200/4),0),IF(AZ200&gt;$C177,IF('Laika grafiks'!BA23&gt;Pieņēmumi!$E$8,AZ200-$C177,0),0))</f>
        <v>576556.10250000143</v>
      </c>
      <c r="BB200" s="416">
        <f>IF(AND(Izmaksas!BA233=0,Izmaksas!BB233=1),IF(BA200=0,'IIA Finanšu analīze'!$D177*(1-$C200/4),0),IF(BA200&gt;$C177,IF('Laika grafiks'!BB23&gt;Pieņēmumi!$E$8,BA200-$C177,0),0))</f>
        <v>568981.80937500147</v>
      </c>
      <c r="BC200" s="416">
        <f>IF(AND(Izmaksas!BB233=0,Izmaksas!BC233=1),IF(BB200=0,'IIA Finanšu analīze'!$D177*(1-$C200/4),0),IF(BB200&gt;$C177,IF('Laika grafiks'!BC23&gt;Pieņēmumi!$E$8,BB200-$C177,0),0))</f>
        <v>561407.5162500015</v>
      </c>
      <c r="BD200" s="416">
        <f>IF(AND(Izmaksas!BC233=0,Izmaksas!BD233=1),IF(BC200=0,'IIA Finanšu analīze'!$D177*(1-$C200/4),0),IF(BC200&gt;$C177,IF('Laika grafiks'!BD23&gt;Pieņēmumi!$E$8,BC200-$C177,0),0))</f>
        <v>553833.22312500153</v>
      </c>
      <c r="BE200" s="416">
        <f>IF(AND(Izmaksas!BD233=0,Izmaksas!BE233=1),IF(BD200=0,'IIA Finanšu analīze'!$D177*(1-$C200/4),0),IF(BD200&gt;$C177,IF('Laika grafiks'!BE23&gt;Pieņēmumi!$E$8,BD200-$C177,0),0))</f>
        <v>546258.93000000156</v>
      </c>
      <c r="BF200" s="416">
        <f>IF(AND(Izmaksas!BE233=0,Izmaksas!BF233=1),IF(BE200=0,'IIA Finanšu analīze'!$D177*(1-$C200/4),0),IF(BE200&gt;$C177,IF('Laika grafiks'!BF23&gt;Pieņēmumi!$E$8,BE200-$C177,0),0))</f>
        <v>538684.6368750016</v>
      </c>
      <c r="BG200" s="416">
        <f>IF(AND(Izmaksas!BF233=0,Izmaksas!BG233=1),IF(BF200=0,'IIA Finanšu analīze'!$D177*(1-$C200/4),0),IF(BF200&gt;$C177,IF('Laika grafiks'!BG23&gt;Pieņēmumi!$E$8,BF200-$C177,0),0))</f>
        <v>531110.34375000163</v>
      </c>
      <c r="BH200" s="416">
        <f>IF(AND(Izmaksas!BG233=0,Izmaksas!BH233=1),IF(BG200=0,'IIA Finanšu analīze'!$D177*(1-$C200/4),0),IF(BG200&gt;$C177,IF('Laika grafiks'!BH23&gt;Pieņēmumi!$E$8,BG200-$C177,0),0))</f>
        <v>523536.0506250016</v>
      </c>
      <c r="BI200" s="416">
        <f>IF(AND(Izmaksas!BH233=0,Izmaksas!BI233=1),IF(BH200=0,'IIA Finanšu analīze'!$D177*(1-$C200/4),0),IF(BH200&gt;$C177,IF('Laika grafiks'!BI23&gt;Pieņēmumi!$E$8,BH200-$C177,0),0))</f>
        <v>515961.75750000158</v>
      </c>
      <c r="BJ200" s="416">
        <f>IF(AND(Izmaksas!BI233=0,Izmaksas!BJ233=1),IF(BI200=0,'IIA Finanšu analīze'!$D177*(1-$C200/4),0),IF(BI200&gt;$C177,IF('Laika grafiks'!BJ23&gt;Pieņēmumi!$E$8,BI200-$C177,0),0))</f>
        <v>508387.46437500155</v>
      </c>
      <c r="BK200" s="416">
        <f>IF(AND(Izmaksas!BJ233=0,Izmaksas!BK233=1),IF(BJ200=0,'IIA Finanšu analīze'!$D177*(1-$C200/4),0),IF(BJ200&gt;$C177,IF('Laika grafiks'!BK23&gt;Pieņēmumi!$E$8,BJ200-$C177,0),0))</f>
        <v>500813.17125000153</v>
      </c>
      <c r="BL200" s="416">
        <f>IF(AND(Izmaksas!BK233=0,Izmaksas!BL233=1),IF(BK200=0,'IIA Finanšu analīze'!$D177*(1-$C200/4),0),IF(BK200&gt;$C177,IF('Laika grafiks'!BL23&gt;Pieņēmumi!$E$8,BK200-$C177,0),0))</f>
        <v>493238.8781250015</v>
      </c>
      <c r="BM200" s="416">
        <f>IF(AND(Izmaksas!BL233=0,Izmaksas!BM233=1),IF(BL200=0,'IIA Finanšu analīze'!$D177*(1-$C200/4),0),IF(BL200&gt;$C177,IF('Laika grafiks'!BM23&gt;Pieņēmumi!$E$8,BL200-$C177,0),0))</f>
        <v>485664.58500000148</v>
      </c>
      <c r="BN200" s="416">
        <f>IF(AND(Izmaksas!BM233=0,Izmaksas!BN233=1),IF(BM200=0,'IIA Finanšu analīze'!$D177*(1-$C200/4),0),IF(BM200&gt;$C177,IF('Laika grafiks'!BN23&gt;Pieņēmumi!$E$8,BM200-$C177,0),0))</f>
        <v>478090.29187500145</v>
      </c>
      <c r="BO200" s="416">
        <f>IF(AND(Izmaksas!BN233=0,Izmaksas!BO233=1),IF(BN200=0,'IIA Finanšu analīze'!$D177*(1-$C200/4),0),IF(BN200&gt;$C177,IF('Laika grafiks'!BO23&gt;Pieņēmumi!$E$8,BN200-$C177,0),0))</f>
        <v>470515.99875000142</v>
      </c>
      <c r="BP200" s="416">
        <f>IF(AND(Izmaksas!BO233=0,Izmaksas!BP233=1),IF(BO200=0,'IIA Finanšu analīze'!$D177*(1-$C200/4),0),IF(BO200&gt;$C177,IF('Laika grafiks'!BP23&gt;Pieņēmumi!$E$8,BO200-$C177,0),0))</f>
        <v>462941.7056250014</v>
      </c>
      <c r="BQ200" s="416">
        <f>IF(AND(Izmaksas!BP233=0,Izmaksas!BQ233=1),IF(BP200=0,'IIA Finanšu analīze'!$D177*(1-$C200/4),0),IF(BP200&gt;$C177,IF('Laika grafiks'!BQ23&gt;Pieņēmumi!$E$8,BP200-$C177,0),0))</f>
        <v>455367.41250000137</v>
      </c>
      <c r="BR200" s="416">
        <f>IF(AND(Izmaksas!BQ233=0,Izmaksas!BR233=1),IF(BQ200=0,'IIA Finanšu analīze'!$D177*(1-$C200/4),0),IF(BQ200&gt;$C177,IF('Laika grafiks'!BR23&gt;Pieņēmumi!$E$8,BQ200-$C177,0),0))</f>
        <v>447793.11937500135</v>
      </c>
      <c r="BS200" s="416">
        <f>IF(AND(Izmaksas!BR233=0,Izmaksas!BS233=1),IF(BR200=0,'IIA Finanšu analīze'!$D177*(1-$C200/4),0),IF(BR200&gt;$C177,IF('Laika grafiks'!BS23&gt;Pieņēmumi!$E$8,BR200-$C177,0),0))</f>
        <v>440218.82625000132</v>
      </c>
      <c r="BT200" s="416">
        <f>IF(AND(Izmaksas!BS233=0,Izmaksas!BT233=1),IF(BS200=0,'IIA Finanšu analīze'!$D177*(1-$C200/4),0),IF(BS200&gt;$C177,IF('Laika grafiks'!BT23&gt;Pieņēmumi!$E$8,BS200-$C177,0),0))</f>
        <v>432644.5331250013</v>
      </c>
      <c r="BU200" s="416">
        <f>IF(AND(Izmaksas!BT233=0,Izmaksas!BU233=1),IF(BT200=0,'IIA Finanšu analīze'!$D177*(1-$C200/4),0),IF(BT200&gt;$C177,IF('Laika grafiks'!BU23&gt;Pieņēmumi!$E$8,BT200-$C177,0),0))</f>
        <v>425070.24000000127</v>
      </c>
      <c r="BV200" s="416">
        <f>IF(AND(Izmaksas!BU233=0,Izmaksas!BV233=1),IF(BU200=0,'IIA Finanšu analīze'!$D177*(1-$C200/4),0),IF(BU200&gt;$C177,IF('Laika grafiks'!BV23&gt;Pieņēmumi!$E$8,BU200-$C177,0),0))</f>
        <v>417495.94687500125</v>
      </c>
      <c r="BW200" s="416">
        <f>IF(AND(Izmaksas!BV233=0,Izmaksas!BW233=1),IF(BV200=0,'IIA Finanšu analīze'!$D177*(1-$C200/4),0),IF(BV200&gt;$C177,IF('Laika grafiks'!BW23&gt;Pieņēmumi!$E$8,BV200-$C177,0),0))</f>
        <v>409921.65375000122</v>
      </c>
      <c r="BX200" s="416">
        <f>IF(AND(Izmaksas!BW233=0,Izmaksas!BX233=1),IF(BW200=0,'IIA Finanšu analīze'!$D177*(1-$C200/4),0),IF(BW200&gt;$C177,IF('Laika grafiks'!BX23&gt;Pieņēmumi!$E$8,BW200-$C177,0),0))</f>
        <v>402347.36062500119</v>
      </c>
      <c r="BY200" s="416">
        <f>IF(AND(Izmaksas!BX233=0,Izmaksas!BY233=1),IF(BX200=0,'IIA Finanšu analīze'!$D177*(1-$C200/4),0),IF(BX200&gt;$C177,IF('Laika grafiks'!BY23&gt;Pieņēmumi!$E$8,BX200-$C177,0),0))</f>
        <v>394773.06750000117</v>
      </c>
      <c r="BZ200" s="416">
        <f>IF(AND(Izmaksas!BY233=0,Izmaksas!BZ233=1),IF(BY200=0,'IIA Finanšu analīze'!$D177*(1-$C200/4),0),IF(BY200&gt;$C177,IF('Laika grafiks'!BZ23&gt;Pieņēmumi!$E$8,BY200-$C177,0),0))</f>
        <v>387198.77437500114</v>
      </c>
      <c r="CA200" s="416">
        <f>IF(AND(Izmaksas!BZ233=0,Izmaksas!CA233=1),IF(BZ200=0,'IIA Finanšu analīze'!$D177*(1-$C200/4),0),IF(BZ200&gt;$C177,IF('Laika grafiks'!CA23&gt;Pieņēmumi!$E$8,BZ200-$C177,0),0))</f>
        <v>379624.48125000112</v>
      </c>
      <c r="CB200" s="416">
        <f>IF(AND(Izmaksas!CA233=0,Izmaksas!CB233=1),IF(CA200=0,'IIA Finanšu analīze'!$D177*(1-$C200/4),0),IF(CA200&gt;$C177,IF('Laika grafiks'!CB23&gt;Pieņēmumi!$E$8,CA200-$C177,0),0))</f>
        <v>372050.18812500109</v>
      </c>
      <c r="CC200" s="416">
        <f>IF(AND(Izmaksas!CB233=0,Izmaksas!CC233=1),IF(CB200=0,'IIA Finanšu analīze'!$D177*(1-$C200/4),0),IF(CB200&gt;$C177,IF('Laika grafiks'!CC23&gt;Pieņēmumi!$E$8,CB200-$C177,0),0))</f>
        <v>364475.89500000107</v>
      </c>
      <c r="CD200" s="416">
        <f>IF(AND(Izmaksas!CC233=0,Izmaksas!CD233=1),IF(CC200=0,'IIA Finanšu analīze'!$D177*(1-$C200/4),0),IF(CC200&gt;$C177,IF('Laika grafiks'!CD23&gt;Pieņēmumi!$E$8,CC200-$C177,0),0))</f>
        <v>356901.60187500104</v>
      </c>
      <c r="CE200" s="416">
        <f>IF(AND(Izmaksas!CD233=0,Izmaksas!CE233=1),IF(CD200=0,'IIA Finanšu analīze'!$D177*(1-$C200/4),0),IF(CD200&gt;$C177,IF('Laika grafiks'!CE23&gt;Pieņēmumi!$E$8,CD200-$C177,0),0))</f>
        <v>349327.30875000102</v>
      </c>
      <c r="CF200" s="416">
        <f>IF(AND(Izmaksas!CE233=0,Izmaksas!CF233=1),IF(CE200=0,'IIA Finanšu analīze'!$D177*(1-$C200/4),0),IF(CE200&gt;$C177,IF('Laika grafiks'!CF23&gt;Pieņēmumi!$E$8,CE200-$C177,0),0))</f>
        <v>341753.01562500099</v>
      </c>
      <c r="CG200" s="416">
        <f>IF(AND(Izmaksas!CF233=0,Izmaksas!CG233=1),IF(CF200=0,'IIA Finanšu analīze'!$D177*(1-$C200/4),0),IF(CF200&gt;$C177,IF('Laika grafiks'!CG23&gt;Pieņēmumi!$E$8,CF200-$C177,0),0))</f>
        <v>334178.72250000096</v>
      </c>
      <c r="CH200" s="416">
        <f>IF(AND(Izmaksas!CG233=0,Izmaksas!CH233=1),IF(CG200=0,'IIA Finanšu analīze'!$D177*(1-$C200/4),0),IF(CG200&gt;$C177,IF('Laika grafiks'!CH23&gt;Pieņēmumi!$E$8,CG200-$C177,0),0))</f>
        <v>326604.42937500094</v>
      </c>
      <c r="CI200" s="416">
        <f>IF(AND(Izmaksas!CH233=0,Izmaksas!CI233=1),IF(CH200=0,'IIA Finanšu analīze'!$D177*(1-$C200/4),0),IF(CH200&gt;$C177,IF('Laika grafiks'!CI23&gt;Pieņēmumi!$E$8,CH200-$C177,0),0))</f>
        <v>319030.13625000091</v>
      </c>
      <c r="CJ200" s="416">
        <f>IF(AND(Izmaksas!CI233=0,Izmaksas!CJ233=1),IF(CI200=0,'IIA Finanšu analīze'!$D177*(1-$C200/4),0),IF(CI200&gt;$C177,IF('Laika grafiks'!CJ23&gt;Pieņēmumi!$E$8,CI200-$C177,0),0))</f>
        <v>311455.84312500089</v>
      </c>
      <c r="CK200" s="416">
        <f>IF(AND(Izmaksas!CJ233=0,Izmaksas!CK233=1),IF(CJ200=0,'IIA Finanšu analīze'!$D177*(1-$C200/4),0),IF(CJ200&gt;$C177,IF('Laika grafiks'!CK23&gt;Pieņēmumi!$E$8,CJ200-$C177,0),0))</f>
        <v>303881.55000000086</v>
      </c>
      <c r="CL200" s="416">
        <f>IF(AND(Izmaksas!CK233=0,Izmaksas!CL233=1),IF(CK200=0,'IIA Finanšu analīze'!$D177*(1-$C200/4),0),IF(CK200&gt;$C177,IF('Laika grafiks'!CL23&gt;Pieņēmumi!$E$8,CK200-$C177,0),0))</f>
        <v>296307.25687500084</v>
      </c>
      <c r="CM200" s="416">
        <f>IF(AND(Izmaksas!CL233=0,Izmaksas!CM233=1),IF(CL200=0,'IIA Finanšu analīze'!$D177*(1-$C200/4),0),IF(CL200&gt;$C177,IF('Laika grafiks'!CM23&gt;Pieņēmumi!$E$8,CL200-$C177,0),0))</f>
        <v>288732.96375000081</v>
      </c>
      <c r="CN200" s="416">
        <f>IF(AND(Izmaksas!CM233=0,Izmaksas!CN233=1),IF(CM200=0,'IIA Finanšu analīze'!$D177*(1-$C200/4),0),IF(CM200&gt;$C177,IF('Laika grafiks'!CN23&gt;Pieņēmumi!$E$8,CM200-$C177,0),0))</f>
        <v>281158.67062500078</v>
      </c>
      <c r="CO200" s="416">
        <f>IF(AND(Izmaksas!CN233=0,Izmaksas!CO233=1),IF(CN200=0,'IIA Finanšu analīze'!$D177*(1-$C200/4),0),IF(CN200&gt;$C177,IF('Laika grafiks'!CO23&gt;Pieņēmumi!$E$8,CN200-$C177,0),0))</f>
        <v>273584.37750000076</v>
      </c>
      <c r="CP200" s="416">
        <f>IF(AND(Izmaksas!CO233=0,Izmaksas!CP233=1),IF(CO200=0,'IIA Finanšu analīze'!$D177*(1-$C200/4),0),IF(CO200&gt;$C177,IF('Laika grafiks'!CP23&gt;Pieņēmumi!$E$8,CO200-$C177,0),0))</f>
        <v>266010.08437500073</v>
      </c>
      <c r="CQ200" s="416">
        <f>IF(AND(Izmaksas!CP233=0,Izmaksas!CQ233=1),IF(CP200=0,'IIA Finanšu analīze'!$D177*(1-$C200/4),0),IF(CP200&gt;$C177,IF('Laika grafiks'!CQ23&gt;Pieņēmumi!$E$8,CP200-$C177,0),0))</f>
        <v>258435.79125000074</v>
      </c>
      <c r="CR200" s="416">
        <f>IF(AND(Izmaksas!CQ233=0,Izmaksas!CR233=1),IF(CQ200=0,'IIA Finanšu analīze'!$D177*(1-$C200/4),0),IF(CQ200&gt;$C177,IF('Laika grafiks'!CR23&gt;Pieņēmumi!$E$8,CQ200-$C177,0),0))</f>
        <v>250861.49812500074</v>
      </c>
      <c r="CS200" s="416">
        <f>IF(AND(Izmaksas!CR233=0,Izmaksas!CS233=1),IF(CR200=0,'IIA Finanšu analīze'!$D177*(1-$C200/4),0),IF(CR200&gt;$C177,IF('Laika grafiks'!CS23&gt;Pieņēmumi!$E$8,CR200-$C177,0),0))</f>
        <v>243287.20500000074</v>
      </c>
      <c r="CT200" s="416">
        <f>IF(AND(Izmaksas!CS233=0,Izmaksas!CT233=1),IF(CS200=0,'IIA Finanšu analīze'!$D177*(1-$C200/4),0),IF(CS200&gt;$C177,IF('Laika grafiks'!CT23&gt;Pieņēmumi!$E$8,CS200-$C177,0),0))</f>
        <v>235712.91187500075</v>
      </c>
      <c r="CU200" s="416">
        <f>IF(AND(Izmaksas!CT233=0,Izmaksas!CU233=1),IF(CT200=0,'IIA Finanšu analīze'!$D177*(1-$C200/4),0),IF(CT200&gt;$C177,IF('Laika grafiks'!CU23&gt;Pieņēmumi!$E$8,CT200-$C177,0),0))</f>
        <v>228138.61875000075</v>
      </c>
      <c r="CV200" s="416">
        <f>IF(AND(Izmaksas!CU233=0,Izmaksas!CV233=1),IF(CU200=0,'IIA Finanšu analīze'!$D177*(1-$C200/4),0),IF(CU200&gt;$C177,IF('Laika grafiks'!CV23&gt;Pieņēmumi!$E$8,CU200-$C177,0),0))</f>
        <v>220564.32562500075</v>
      </c>
      <c r="CW200" s="416">
        <f>IF(AND(Izmaksas!CV233=0,Izmaksas!CW233=1),IF(CV200=0,'IIA Finanšu analīze'!$D177*(1-$C200/4),0),IF(CV200&gt;$C177,IF('Laika grafiks'!CW23&gt;Pieņēmumi!$E$8,CV200-$C177,0),0))</f>
        <v>212990.03250000076</v>
      </c>
      <c r="CX200" s="416">
        <f>IF(AND(Izmaksas!CW233=0,Izmaksas!CX233=1),IF(CW200=0,'IIA Finanšu analīze'!$D177*(1-$C200/4),0),IF(CW200&gt;$C177,IF('Laika grafiks'!CX23&gt;Pieņēmumi!$E$8,CW200-$C177,0),0))</f>
        <v>205415.73937500076</v>
      </c>
      <c r="CY200" s="416">
        <f>IF(AND(Izmaksas!CX233=0,Izmaksas!CY233=1),IF(CX200=0,'IIA Finanšu analīze'!$D177*(1-$C200/4),0),IF(CX200&gt;$C177,IF('Laika grafiks'!CY23&gt;Pieņēmumi!$E$8,CX200-$C177,0),0))</f>
        <v>197841.44625000076</v>
      </c>
      <c r="CZ200" s="416">
        <f>IF(AND(Izmaksas!CY233=0,Izmaksas!CZ233=1),IF(CY200=0,'IIA Finanšu analīze'!$D177*(1-$C200/4),0),IF(CY200&gt;$C177,IF('Laika grafiks'!CZ23&gt;Pieņēmumi!$E$8,CY200-$C177,0),0))</f>
        <v>190267.15312500077</v>
      </c>
      <c r="DA200" s="416">
        <f>IF(AND(Izmaksas!CZ233=0,Izmaksas!DA233=1),IF(CZ200=0,'IIA Finanšu analīze'!$D177*(1-$C200/4),0),IF(CZ200&gt;$C177,IF('Laika grafiks'!DA23&gt;Pieņēmumi!$E$8,CZ200-$C177,0),0))</f>
        <v>182692.86000000077</v>
      </c>
      <c r="DB200" s="416">
        <f>IF(AND(Izmaksas!DA233=0,Izmaksas!DB233=1),IF(DA200=0,'IIA Finanšu analīze'!$D177*(1-$C200/4),0),IF(DA200&gt;$C177,IF('Laika grafiks'!DB23&gt;Pieņēmumi!$E$8,DA200-$C177,0),0))</f>
        <v>175118.56687500078</v>
      </c>
      <c r="DC200" s="416">
        <f>IF(AND(Izmaksas!DB233=0,Izmaksas!DC233=1),IF(DB200=0,'IIA Finanšu analīze'!$D177*(1-$C200/4),0),IF(DB200&gt;$C177,IF('Laika grafiks'!DC23&gt;Pieņēmumi!$E$8,DB200-$C177,0),0))</f>
        <v>167544.27375000078</v>
      </c>
      <c r="DD200" s="416">
        <f>IF(AND(Izmaksas!DC233=0,Izmaksas!DD233=1),IF(DC200=0,'IIA Finanšu analīze'!$D177*(1-$C200/4),0),IF(DC200&gt;$C177,IF('Laika grafiks'!DD23&gt;Pieņēmumi!$E$8,DC200-$C177,0),0))</f>
        <v>159969.98062500078</v>
      </c>
      <c r="DE200" s="416">
        <f>IF(AND(Izmaksas!DD233=0,Izmaksas!DE233=1),IF(DD200=0,'IIA Finanšu analīze'!$D177*(1-$C200/4),0),IF(DD200&gt;$C177,IF('Laika grafiks'!DE23&gt;Pieņēmumi!$E$8,DD200-$C177,0),0))</f>
        <v>152395.68750000079</v>
      </c>
      <c r="DF200" s="416">
        <f>IF(AND(Izmaksas!DE233=0,Izmaksas!DF233=1),IF(DE200=0,'IIA Finanšu analīze'!$D177*(1-$C200/4),0),IF(DE200&gt;$C177,IF('Laika grafiks'!DF23&gt;Pieņēmumi!$E$8,DE200-$C177,0),0))</f>
        <v>144821.39437500079</v>
      </c>
      <c r="DG200" s="416">
        <f>IF(AND(Izmaksas!DF233=0,Izmaksas!DG233=1),IF(DF200=0,'IIA Finanšu analīze'!$D177*(1-$C200/4),0),IF(DF200&gt;$C177,IF('Laika grafiks'!DG23&gt;Pieņēmumi!$E$8,DF200-$C177,0),0))</f>
        <v>137247.10125000079</v>
      </c>
      <c r="DH200" s="416">
        <f>IF(AND(Izmaksas!DG233=0,Izmaksas!DH233=1),IF(DG200=0,'IIA Finanšu analīze'!$D177*(1-$C200/4),0),IF(DG200&gt;$C177,IF('Laika grafiks'!DH23&gt;Pieņēmumi!$E$8,DG200-$C177,0),0))</f>
        <v>129672.8081250008</v>
      </c>
      <c r="DI200" s="416">
        <f>IF(AND(Izmaksas!DH233=0,Izmaksas!DI233=1),IF(DH200=0,'IIA Finanšu analīze'!$D177*(1-$C200/4),0),IF(DH200&gt;$C177,IF('Laika grafiks'!DI23&gt;Pieņēmumi!$E$8,DH200-$C177,0),0))</f>
        <v>122098.5150000008</v>
      </c>
      <c r="DJ200" s="416">
        <f>IF(AND(Izmaksas!DI233=0,Izmaksas!DJ233=1),IF(DI200=0,'IIA Finanšu analīze'!$D177*(1-$C200/4),0),IF(DI200&gt;$C177,IF('Laika grafiks'!DJ23&gt;Pieņēmumi!$E$8,DI200-$C177,0),0))</f>
        <v>114524.2218750008</v>
      </c>
      <c r="DK200" s="416">
        <f>IF(AND(Izmaksas!DJ233=0,Izmaksas!DK233=1),IF(DJ200=0,'IIA Finanšu analīze'!$D177*(1-$C200/4),0),IF(DJ200&gt;$C177,IF('Laika grafiks'!DK23&gt;Pieņēmumi!$E$8,DJ200-$C177,0),0))</f>
        <v>106949.92875000081</v>
      </c>
      <c r="DL200" s="416">
        <f>IF(AND(Izmaksas!DK233=0,Izmaksas!DL233=1),IF(DK200=0,'IIA Finanšu analīze'!$D177*(1-$C200/4),0),IF(DK200&gt;$C177,IF('Laika grafiks'!DL23&gt;Pieņēmumi!$E$8,DK200-$C177,0),0))</f>
        <v>99375.63562500081</v>
      </c>
      <c r="DM200" s="416">
        <f>IF(AND(Izmaksas!DL233=0,Izmaksas!DM233=1),IF(DL200=0,'IIA Finanšu analīze'!$D177*(1-$C200/4),0),IF(DL200&gt;$C177,IF('Laika grafiks'!DM23&gt;Pieņēmumi!$E$8,DL200-$C177,0),0))</f>
        <v>91801.342500000814</v>
      </c>
      <c r="DN200" s="416">
        <f>IF(AND(Izmaksas!DM233=0,Izmaksas!DN233=1),IF(DM200=0,'IIA Finanšu analīze'!$D177*(1-$C200/4),0),IF(DM200&gt;$C177,IF('Laika grafiks'!DN23&gt;Pieņēmumi!$E$8,DM200-$C177,0),0))</f>
        <v>84227.049375000817</v>
      </c>
      <c r="DO200" s="416">
        <f>IF(AND(Izmaksas!DN233=0,Izmaksas!DO233=1),IF(DN200=0,'IIA Finanšu analīze'!$D177*(1-$C200/4),0),IF(DN200&gt;$C177,IF('Laika grafiks'!DO23&gt;Pieņēmumi!$E$8,DN200-$C177,0),0))</f>
        <v>76652.756250000821</v>
      </c>
      <c r="DP200" s="416">
        <f>IF(AND(Izmaksas!DO233=0,Izmaksas!DP233=1),IF(DO200=0,'IIA Finanšu analīze'!$D177*(1-$C200/4),0),IF(DO200&gt;$C177,IF('Laika grafiks'!DP23&gt;Pieņēmumi!$E$8,DO200-$C177,0),0))</f>
        <v>69078.463125000824</v>
      </c>
      <c r="DQ200" s="416">
        <f>IF(AND(Izmaksas!DP233=0,Izmaksas!DQ233=1),IF(DP200=0,'IIA Finanšu analīze'!$D177*(1-$C200/4),0),IF(DP200&gt;$C177,IF('Laika grafiks'!DQ23&gt;Pieņēmumi!$E$8,DP200-$C177,0),0))</f>
        <v>61504.17000000082</v>
      </c>
      <c r="DR200" s="416">
        <f>IF(AND(Izmaksas!DQ233=0,Izmaksas!DR233=1),IF(DQ200=0,'IIA Finanšu analīze'!$D177*(1-$C200/4),0),IF(DQ200&gt;$C177,IF('Laika grafiks'!DR23&gt;Pieņēmumi!$E$8,DQ200-$C177,0),0))</f>
        <v>53929.876875000817</v>
      </c>
      <c r="DS200" s="416">
        <f>IF(AND(Izmaksas!DR233=0,Izmaksas!DS233=1),IF(DR200=0,'IIA Finanšu analīze'!$D177*(1-$C200/4),0),IF(DR200&gt;$C177,IF('Laika grafiks'!DS23&gt;Pieņēmumi!$E$8,DR200-$C177,0),0))</f>
        <v>46355.583750000813</v>
      </c>
      <c r="DT200" s="416">
        <f>IF(AND(Izmaksas!DS233=0,Izmaksas!DT233=1),IF(DS200=0,'IIA Finanšu analīze'!$D177*(1-$C200/4),0),IF(DS200&gt;$C177,IF('Laika grafiks'!DT23&gt;Pieņēmumi!$E$8,DS200-$C177,0),0))</f>
        <v>38781.290625000809</v>
      </c>
      <c r="DU200" s="416">
        <f>IF(AND(Izmaksas!DT233=0,Izmaksas!DU233=1),IF(DT200=0,'IIA Finanšu analīze'!$D177*(1-$C200/4),0),IF(DT200&gt;$C177,IF('Laika grafiks'!DU23&gt;Pieņēmumi!$E$8,DT200-$C177,0),0))</f>
        <v>31206.997500000809</v>
      </c>
    </row>
    <row r="201" spans="1:125" ht="11.25" customHeight="1">
      <c r="A201" s="389" t="str">
        <f t="shared" si="191"/>
        <v>Elektroapgādes kabeļi ar montāžu</v>
      </c>
      <c r="B201" s="389" t="s">
        <v>33</v>
      </c>
      <c r="C201" s="392">
        <v>3.3300000000000003E-2</v>
      </c>
      <c r="D201" s="460" t="s">
        <v>638</v>
      </c>
      <c r="E201" s="416">
        <v>0</v>
      </c>
      <c r="F201" s="416">
        <f>IF(AND(Izmaksas!E233=0,Izmaksas!F233=1),IF(E201=0,'IIA Finanšu analīze'!$D178*(1-$C201/4),0),IF(E201&gt;$C178,IF('Laika grafiks'!F23&gt;Pieņēmumi!$E$8,E201-$C178,0),0))</f>
        <v>0</v>
      </c>
      <c r="G201" s="416">
        <f>IF(AND(Izmaksas!F233=0,Izmaksas!G233=1),IF(F201=0,'IIA Finanšu analīze'!$D178*(1-$C201/4),0),IF(F201&gt;$C178,IF('Laika grafiks'!G23&gt;Pieņēmumi!$E$8,F201-$C178,0),0))</f>
        <v>0</v>
      </c>
      <c r="H201" s="416">
        <f>IF(AND(Izmaksas!G233=0,Izmaksas!H233=1),IF(G201=0,'IIA Finanšu analīze'!$D178*(1-$C201/4),0),IF(G201&gt;$C178,IF('Laika grafiks'!H23&gt;Pieņēmumi!$E$8,G201-$C178,0),0))</f>
        <v>0</v>
      </c>
      <c r="I201" s="416">
        <f>IF(AND(Izmaksas!H233=0,Izmaksas!I233=1),IF(H201=0,'IIA Finanšu analīze'!$D178*(1-$C201/4),0),IF(H201&gt;$C178,IF('Laika grafiks'!I23&gt;Pieņēmumi!$E$8,H201-$C178,0),0))</f>
        <v>0</v>
      </c>
      <c r="J201" s="416">
        <f>IF(AND(Izmaksas!I233=0,Izmaksas!J233=1),IF(I201=0,'IIA Finanšu analīze'!$D178*(1-$C201/4),0),IF(I201&gt;$C178,IF('Laika grafiks'!J23&gt;Pieņēmumi!$E$8,I201-$C178,0),0))</f>
        <v>681403.69270000001</v>
      </c>
      <c r="K201" s="416">
        <f>IF(AND(Izmaksas!J233=0,Izmaksas!K233=1),IF(J201=0,'IIA Finanšu analīze'!$D178*(1-$C201/4),0),IF(J201&gt;$C178,IF('Laika grafiks'!K23&gt;Pieņēmumi!$E$8,J201-$C178,0),0))</f>
        <v>675683.38540000003</v>
      </c>
      <c r="L201" s="416">
        <f>IF(AND(Izmaksas!K233=0,Izmaksas!L233=1),IF(K201=0,'IIA Finanšu analīze'!$D178*(1-$C201/4),0),IF(K201&gt;$C178,IF('Laika grafiks'!L23&gt;Pieņēmumi!$E$8,K201-$C178,0),0))</f>
        <v>669963.07810000004</v>
      </c>
      <c r="M201" s="416">
        <f>IF(AND(Izmaksas!L233=0,Izmaksas!M233=1),IF(L201=0,'IIA Finanšu analīze'!$D178*(1-$C201/4),0),IF(L201&gt;$C178,IF('Laika grafiks'!M23&gt;Pieņēmumi!$E$8,L201-$C178,0),0))</f>
        <v>664242.77080000006</v>
      </c>
      <c r="N201" s="416">
        <f>IF(AND(Izmaksas!M233=0,Izmaksas!N233=1),IF(M201=0,'IIA Finanšu analīze'!$D178*(1-$C201/4),0),IF(M201&gt;$C178,IF('Laika grafiks'!N23&gt;Pieņēmumi!$E$8,M201-$C178,0),0))</f>
        <v>658522.46350000007</v>
      </c>
      <c r="O201" s="416">
        <f>IF(AND(Izmaksas!N233=0,Izmaksas!O233=1),IF(N201=0,'IIA Finanšu analīze'!$D178*(1-$C201/4),0),IF(N201&gt;$C178,IF('Laika grafiks'!O23&gt;Pieņēmumi!$E$8,N201-$C178,0),0))</f>
        <v>652802.15620000008</v>
      </c>
      <c r="P201" s="416">
        <f>IF(AND(Izmaksas!O233=0,Izmaksas!P233=1),IF(O201=0,'IIA Finanšu analīze'!$D178*(1-$C201/4),0),IF(O201&gt;$C178,IF('Laika grafiks'!P23&gt;Pieņēmumi!$E$8,O201-$C178,0),0))</f>
        <v>647081.8489000001</v>
      </c>
      <c r="Q201" s="416">
        <f>IF(AND(Izmaksas!P233=0,Izmaksas!Q233=1),IF(P201=0,'IIA Finanšu analīze'!$D178*(1-$C201/4),0),IF(P201&gt;$C178,IF('Laika grafiks'!Q23&gt;Pieņēmumi!$E$8,P201-$C178,0),0))</f>
        <v>641361.54160000011</v>
      </c>
      <c r="R201" s="416">
        <f>IF(AND(Izmaksas!Q233=0,Izmaksas!R233=1),IF(Q201=0,'IIA Finanšu analīze'!$D178*(1-$C201/4),0),IF(Q201&gt;$C178,IF('Laika grafiks'!R23&gt;Pieņēmumi!$E$8,Q201-$C178,0),0))</f>
        <v>635641.23430000013</v>
      </c>
      <c r="S201" s="416">
        <f>IF(AND(Izmaksas!R233=0,Izmaksas!S233=1),IF(R201=0,'IIA Finanšu analīze'!$D178*(1-$C201/4),0),IF(R201&gt;$C178,IF('Laika grafiks'!S23&gt;Pieņēmumi!$E$8,R201-$C178,0),0))</f>
        <v>629920.92700000014</v>
      </c>
      <c r="T201" s="416">
        <f>IF(AND(Izmaksas!S233=0,Izmaksas!T233=1),IF(S201=0,'IIA Finanšu analīze'!$D178*(1-$C201/4),0),IF(S201&gt;$C178,IF('Laika grafiks'!T23&gt;Pieņēmumi!$E$8,S201-$C178,0),0))</f>
        <v>624200.61970000016</v>
      </c>
      <c r="U201" s="416">
        <f>IF(AND(Izmaksas!T233=0,Izmaksas!U233=1),IF(T201=0,'IIA Finanšu analīze'!$D178*(1-$C201/4),0),IF(T201&gt;$C178,IF('Laika grafiks'!U23&gt;Pieņēmumi!$E$8,T201-$C178,0),0))</f>
        <v>618480.31240000017</v>
      </c>
      <c r="V201" s="416">
        <f>IF(AND(Izmaksas!U233=0,Izmaksas!V233=1),IF(U201=0,'IIA Finanšu analīze'!$D178*(1-$C201/4),0),IF(U201&gt;$C178,IF('Laika grafiks'!V23&gt;Pieņēmumi!$E$8,U201-$C178,0),0))</f>
        <v>612760.00510000018</v>
      </c>
      <c r="W201" s="416">
        <f>IF(AND(Izmaksas!V233=0,Izmaksas!W233=1),IF(V201=0,'IIA Finanšu analīze'!$D178*(1-$C201/4),0),IF(V201&gt;$C178,IF('Laika grafiks'!W23&gt;Pieņēmumi!$E$8,V201-$C178,0),0))</f>
        <v>607039.6978000002</v>
      </c>
      <c r="X201" s="416">
        <f>IF(AND(Izmaksas!W233=0,Izmaksas!X233=1),IF(W201=0,'IIA Finanšu analīze'!$D178*(1-$C201/4),0),IF(W201&gt;$C178,IF('Laika grafiks'!X23&gt;Pieņēmumi!$E$8,W201-$C178,0),0))</f>
        <v>601319.39050000021</v>
      </c>
      <c r="Y201" s="416">
        <f>IF(AND(Izmaksas!X233=0,Izmaksas!Y233=1),IF(X201=0,'IIA Finanšu analīze'!$D178*(1-$C201/4),0),IF(X201&gt;$C178,IF('Laika grafiks'!Y23&gt;Pieņēmumi!$E$8,X201-$C178,0),0))</f>
        <v>595599.08320000023</v>
      </c>
      <c r="Z201" s="416">
        <f>IF(AND(Izmaksas!Y233=0,Izmaksas!Z233=1),IF(Y201=0,'IIA Finanšu analīze'!$D178*(1-$C201/4),0),IF(Y201&gt;$C178,IF('Laika grafiks'!Z23&gt;Pieņēmumi!$E$8,Y201-$C178,0),0))</f>
        <v>589878.77590000024</v>
      </c>
      <c r="AA201" s="416">
        <f>IF(AND(Izmaksas!Z233=0,Izmaksas!AA233=1),IF(Z201=0,'IIA Finanšu analīze'!$D178*(1-$C201/4),0),IF(Z201&gt;$C178,IF('Laika grafiks'!AA23&gt;Pieņēmumi!$E$8,Z201-$C178,0),0))</f>
        <v>584158.46860000025</v>
      </c>
      <c r="AB201" s="416">
        <f>IF(AND(Izmaksas!AA233=0,Izmaksas!AB233=1),IF(AA201=0,'IIA Finanšu analīze'!$D178*(1-$C201/4),0),IF(AA201&gt;$C178,IF('Laika grafiks'!AB23&gt;Pieņēmumi!$E$8,AA201-$C178,0),0))</f>
        <v>578438.16130000027</v>
      </c>
      <c r="AC201" s="416">
        <f>IF(AND(Izmaksas!AB233=0,Izmaksas!AC233=1),IF(AB201=0,'IIA Finanšu analīze'!$D178*(1-$C201/4),0),IF(AB201&gt;$C178,IF('Laika grafiks'!AC23&gt;Pieņēmumi!$E$8,AB201-$C178,0),0))</f>
        <v>572717.85400000028</v>
      </c>
      <c r="AD201" s="416">
        <f>IF(AND(Izmaksas!AC233=0,Izmaksas!AD233=1),IF(AC201=0,'IIA Finanšu analīze'!$D178*(1-$C201/4),0),IF(AC201&gt;$C178,IF('Laika grafiks'!AD23&gt;Pieņēmumi!$E$8,AC201-$C178,0),0))</f>
        <v>566997.5467000003</v>
      </c>
      <c r="AE201" s="416">
        <f>IF(AND(Izmaksas!AD233=0,Izmaksas!AE233=1),IF(AD201=0,'IIA Finanšu analīze'!$D178*(1-$C201/4),0),IF(AD201&gt;$C178,IF('Laika grafiks'!AE23&gt;Pieņēmumi!$E$8,AD201-$C178,0),0))</f>
        <v>561277.23940000031</v>
      </c>
      <c r="AF201" s="416">
        <f>IF(AND(Izmaksas!AE233=0,Izmaksas!AF233=1),IF(AE201=0,'IIA Finanšu analīze'!$D178*(1-$C201/4),0),IF(AE201&gt;$C178,IF('Laika grafiks'!AF23&gt;Pieņēmumi!$E$8,AE201-$C178,0),0))</f>
        <v>555556.93210000033</v>
      </c>
      <c r="AG201" s="416">
        <f>IF(AND(Izmaksas!AF233=0,Izmaksas!AG233=1),IF(AF201=0,'IIA Finanšu analīze'!$D178*(1-$C201/4),0),IF(AF201&gt;$C178,IF('Laika grafiks'!AG23&gt;Pieņēmumi!$E$8,AF201-$C178,0),0))</f>
        <v>549836.62480000034</v>
      </c>
      <c r="AH201" s="416">
        <f>IF(AND(Izmaksas!AG233=0,Izmaksas!AH233=1),IF(AG201=0,'IIA Finanšu analīze'!$D178*(1-$C201/4),0),IF(AG201&gt;$C178,IF('Laika grafiks'!AH23&gt;Pieņēmumi!$E$8,AG201-$C178,0),0))</f>
        <v>544116.31750000035</v>
      </c>
      <c r="AI201" s="416">
        <f>IF(AND(Izmaksas!AH233=0,Izmaksas!AI233=1),IF(AH201=0,'IIA Finanšu analīze'!$D178*(1-$C201/4),0),IF(AH201&gt;$C178,IF('Laika grafiks'!AI23&gt;Pieņēmumi!$E$8,AH201-$C178,0),0))</f>
        <v>538396.01020000037</v>
      </c>
      <c r="AJ201" s="416">
        <f>IF(AND(Izmaksas!AI233=0,Izmaksas!AJ233=1),IF(AI201=0,'IIA Finanšu analīze'!$D178*(1-$C201/4),0),IF(AI201&gt;$C178,IF('Laika grafiks'!AJ23&gt;Pieņēmumi!$E$8,AI201-$C178,0),0))</f>
        <v>532675.70290000038</v>
      </c>
      <c r="AK201" s="416">
        <f>IF(AND(Izmaksas!AJ233=0,Izmaksas!AK233=1),IF(AJ201=0,'IIA Finanšu analīze'!$D178*(1-$C201/4),0),IF(AJ201&gt;$C178,IF('Laika grafiks'!AK23&gt;Pieņēmumi!$E$8,AJ201-$C178,0),0))</f>
        <v>526955.3956000004</v>
      </c>
      <c r="AL201" s="416">
        <f>IF(AND(Izmaksas!AK233=0,Izmaksas!AL233=1),IF(AK201=0,'IIA Finanšu analīze'!$D178*(1-$C201/4),0),IF(AK201&gt;$C178,IF('Laika grafiks'!AL23&gt;Pieņēmumi!$E$8,AK201-$C178,0),0))</f>
        <v>521235.08830000041</v>
      </c>
      <c r="AM201" s="416">
        <f>IF(AND(Izmaksas!AL233=0,Izmaksas!AM233=1),IF(AL201=0,'IIA Finanšu analīze'!$D178*(1-$C201/4),0),IF(AL201&gt;$C178,IF('Laika grafiks'!AM23&gt;Pieņēmumi!$E$8,AL201-$C178,0),0))</f>
        <v>515514.78100000042</v>
      </c>
      <c r="AN201" s="416">
        <f>IF(AND(Izmaksas!AM233=0,Izmaksas!AN233=1),IF(AM201=0,'IIA Finanšu analīze'!$D178*(1-$C201/4),0),IF(AM201&gt;$C178,IF('Laika grafiks'!AN23&gt;Pieņēmumi!$E$8,AM201-$C178,0),0))</f>
        <v>509794.47370000044</v>
      </c>
      <c r="AO201" s="416">
        <f>IF(AND(Izmaksas!AN233=0,Izmaksas!AO233=1),IF(AN201=0,'IIA Finanšu analīze'!$D178*(1-$C201/4),0),IF(AN201&gt;$C178,IF('Laika grafiks'!AO23&gt;Pieņēmumi!$E$8,AN201-$C178,0),0))</f>
        <v>504074.16640000045</v>
      </c>
      <c r="AP201" s="416">
        <f>IF(AND(Izmaksas!AO233=0,Izmaksas!AP233=1),IF(AO201=0,'IIA Finanšu analīze'!$D178*(1-$C201/4),0),IF(AO201&gt;$C178,IF('Laika grafiks'!AP23&gt;Pieņēmumi!$E$8,AO201-$C178,0),0))</f>
        <v>498353.85910000047</v>
      </c>
      <c r="AQ201" s="416">
        <f>IF(AND(Izmaksas!AP233=0,Izmaksas!AQ233=1),IF(AP201=0,'IIA Finanšu analīze'!$D178*(1-$C201/4),0),IF(AP201&gt;$C178,IF('Laika grafiks'!AQ23&gt;Pieņēmumi!$E$8,AP201-$C178,0),0))</f>
        <v>492633.55180000048</v>
      </c>
      <c r="AR201" s="416">
        <f>IF(AND(Izmaksas!AQ233=0,Izmaksas!AR233=1),IF(AQ201=0,'IIA Finanšu analīze'!$D178*(1-$C201/4),0),IF(AQ201&gt;$C178,IF('Laika grafiks'!AR23&gt;Pieņēmumi!$E$8,AQ201-$C178,0),0))</f>
        <v>486913.2445000005</v>
      </c>
      <c r="AS201" s="416">
        <f>IF(AND(Izmaksas!AR233=0,Izmaksas!AS233=1),IF(AR201=0,'IIA Finanšu analīze'!$D178*(1-$C201/4),0),IF(AR201&gt;$C178,IF('Laika grafiks'!AS23&gt;Pieņēmumi!$E$8,AR201-$C178,0),0))</f>
        <v>481192.93720000051</v>
      </c>
      <c r="AT201" s="416">
        <f>IF(AND(Izmaksas!AS233=0,Izmaksas!AT233=1),IF(AS201=0,'IIA Finanšu analīze'!$D178*(1-$C201/4),0),IF(AS201&gt;$C178,IF('Laika grafiks'!AT23&gt;Pieņēmumi!$E$8,AS201-$C178,0),0))</f>
        <v>475472.62990000052</v>
      </c>
      <c r="AU201" s="416">
        <f>IF(AND(Izmaksas!AT233=0,Izmaksas!AU233=1),IF(AT201=0,'IIA Finanšu analīze'!$D178*(1-$C201/4),0),IF(AT201&gt;$C178,IF('Laika grafiks'!AU23&gt;Pieņēmumi!$E$8,AT201-$C178,0),0))</f>
        <v>469752.32260000054</v>
      </c>
      <c r="AV201" s="416">
        <f>IF(AND(Izmaksas!AU233=0,Izmaksas!AV233=1),IF(AU201=0,'IIA Finanšu analīze'!$D178*(1-$C201/4),0),IF(AU201&gt;$C178,IF('Laika grafiks'!AV23&gt;Pieņēmumi!$E$8,AU201-$C178,0),0))</f>
        <v>464032.01530000055</v>
      </c>
      <c r="AW201" s="416">
        <f>IF(AND(Izmaksas!AV233=0,Izmaksas!AW233=1),IF(AV201=0,'IIA Finanšu analīze'!$D178*(1-$C201/4),0),IF(AV201&gt;$C178,IF('Laika grafiks'!AW23&gt;Pieņēmumi!$E$8,AV201-$C178,0),0))</f>
        <v>458311.70800000057</v>
      </c>
      <c r="AX201" s="416">
        <f>IF(AND(Izmaksas!AW233=0,Izmaksas!AX233=1),IF(AW201=0,'IIA Finanšu analīze'!$D178*(1-$C201/4),0),IF(AW201&gt;$C178,IF('Laika grafiks'!AX23&gt;Pieņēmumi!$E$8,AW201-$C178,0),0))</f>
        <v>452591.40070000058</v>
      </c>
      <c r="AY201" s="416">
        <f>IF(AND(Izmaksas!AX233=0,Izmaksas!AY233=1),IF(AX201=0,'IIA Finanšu analīze'!$D178*(1-$C201/4),0),IF(AX201&gt;$C178,IF('Laika grafiks'!AY23&gt;Pieņēmumi!$E$8,AX201-$C178,0),0))</f>
        <v>446871.09340000059</v>
      </c>
      <c r="AZ201" s="416">
        <f>IF(AND(Izmaksas!AY233=0,Izmaksas!AZ233=1),IF(AY201=0,'IIA Finanšu analīze'!$D178*(1-$C201/4),0),IF(AY201&gt;$C178,IF('Laika grafiks'!AZ23&gt;Pieņēmumi!$E$8,AY201-$C178,0),0))</f>
        <v>441150.78610000061</v>
      </c>
      <c r="BA201" s="416">
        <f>IF(AND(Izmaksas!AZ233=0,Izmaksas!BA233=1),IF(AZ201=0,'IIA Finanšu analīze'!$D178*(1-$C201/4),0),IF(AZ201&gt;$C178,IF('Laika grafiks'!BA23&gt;Pieņēmumi!$E$8,AZ201-$C178,0),0))</f>
        <v>435430.47880000062</v>
      </c>
      <c r="BB201" s="416">
        <f>IF(AND(Izmaksas!BA233=0,Izmaksas!BB233=1),IF(BA201=0,'IIA Finanšu analīze'!$D178*(1-$C201/4),0),IF(BA201&gt;$C178,IF('Laika grafiks'!BB23&gt;Pieņēmumi!$E$8,BA201-$C178,0),0))</f>
        <v>429710.17150000064</v>
      </c>
      <c r="BC201" s="416">
        <f>IF(AND(Izmaksas!BB233=0,Izmaksas!BC233=1),IF(BB201=0,'IIA Finanšu analīze'!$D178*(1-$C201/4),0),IF(BB201&gt;$C178,IF('Laika grafiks'!BC23&gt;Pieņēmumi!$E$8,BB201-$C178,0),0))</f>
        <v>423989.86420000065</v>
      </c>
      <c r="BD201" s="416">
        <f>IF(AND(Izmaksas!BC233=0,Izmaksas!BD233=1),IF(BC201=0,'IIA Finanšu analīze'!$D178*(1-$C201/4),0),IF(BC201&gt;$C178,IF('Laika grafiks'!BD23&gt;Pieņēmumi!$E$8,BC201-$C178,0),0))</f>
        <v>418269.55690000067</v>
      </c>
      <c r="BE201" s="416">
        <f>IF(AND(Izmaksas!BD233=0,Izmaksas!BE233=1),IF(BD201=0,'IIA Finanšu analīze'!$D178*(1-$C201/4),0),IF(BD201&gt;$C178,IF('Laika grafiks'!BE23&gt;Pieņēmumi!$E$8,BD201-$C178,0),0))</f>
        <v>412549.24960000068</v>
      </c>
      <c r="BF201" s="416">
        <f>IF(AND(Izmaksas!BE233=0,Izmaksas!BF233=1),IF(BE201=0,'IIA Finanšu analīze'!$D178*(1-$C201/4),0),IF(BE201&gt;$C178,IF('Laika grafiks'!BF23&gt;Pieņēmumi!$E$8,BE201-$C178,0),0))</f>
        <v>406828.94230000069</v>
      </c>
      <c r="BG201" s="416">
        <f>IF(AND(Izmaksas!BF233=0,Izmaksas!BG233=1),IF(BF201=0,'IIA Finanšu analīze'!$D178*(1-$C201/4),0),IF(BF201&gt;$C178,IF('Laika grafiks'!BG23&gt;Pieņēmumi!$E$8,BF201-$C178,0),0))</f>
        <v>401108.63500000071</v>
      </c>
      <c r="BH201" s="416">
        <f>IF(AND(Izmaksas!BG233=0,Izmaksas!BH233=1),IF(BG201=0,'IIA Finanšu analīze'!$D178*(1-$C201/4),0),IF(BG201&gt;$C178,IF('Laika grafiks'!BH23&gt;Pieņēmumi!$E$8,BG201-$C178,0),0))</f>
        <v>395388.32770000072</v>
      </c>
      <c r="BI201" s="416">
        <f>IF(AND(Izmaksas!BH233=0,Izmaksas!BI233=1),IF(BH201=0,'IIA Finanšu analīze'!$D178*(1-$C201/4),0),IF(BH201&gt;$C178,IF('Laika grafiks'!BI23&gt;Pieņēmumi!$E$8,BH201-$C178,0),0))</f>
        <v>389668.02040000074</v>
      </c>
      <c r="BJ201" s="416">
        <f>IF(AND(Izmaksas!BI233=0,Izmaksas!BJ233=1),IF(BI201=0,'IIA Finanšu analīze'!$D178*(1-$C201/4),0),IF(BI201&gt;$C178,IF('Laika grafiks'!BJ23&gt;Pieņēmumi!$E$8,BI201-$C178,0),0))</f>
        <v>383947.71310000075</v>
      </c>
      <c r="BK201" s="416">
        <f>IF(AND(Izmaksas!BJ233=0,Izmaksas!BK233=1),IF(BJ201=0,'IIA Finanšu analīze'!$D178*(1-$C201/4),0),IF(BJ201&gt;$C178,IF('Laika grafiks'!BK23&gt;Pieņēmumi!$E$8,BJ201-$C178,0),0))</f>
        <v>378227.40580000076</v>
      </c>
      <c r="BL201" s="416">
        <f>IF(AND(Izmaksas!BK233=0,Izmaksas!BL233=1),IF(BK201=0,'IIA Finanšu analīze'!$D178*(1-$C201/4),0),IF(BK201&gt;$C178,IF('Laika grafiks'!BL23&gt;Pieņēmumi!$E$8,BK201-$C178,0),0))</f>
        <v>372507.09850000078</v>
      </c>
      <c r="BM201" s="416">
        <f>IF(AND(Izmaksas!BL233=0,Izmaksas!BM233=1),IF(BL201=0,'IIA Finanšu analīze'!$D178*(1-$C201/4),0),IF(BL201&gt;$C178,IF('Laika grafiks'!BM23&gt;Pieņēmumi!$E$8,BL201-$C178,0),0))</f>
        <v>366786.79120000079</v>
      </c>
      <c r="BN201" s="416">
        <f>IF(AND(Izmaksas!BM233=0,Izmaksas!BN233=1),IF(BM201=0,'IIA Finanšu analīze'!$D178*(1-$C201/4),0),IF(BM201&gt;$C178,IF('Laika grafiks'!BN23&gt;Pieņēmumi!$E$8,BM201-$C178,0),0))</f>
        <v>361066.48390000081</v>
      </c>
      <c r="BO201" s="416">
        <f>IF(AND(Izmaksas!BN233=0,Izmaksas!BO233=1),IF(BN201=0,'IIA Finanšu analīze'!$D178*(1-$C201/4),0),IF(BN201&gt;$C178,IF('Laika grafiks'!BO23&gt;Pieņēmumi!$E$8,BN201-$C178,0),0))</f>
        <v>355346.17660000082</v>
      </c>
      <c r="BP201" s="416">
        <f>IF(AND(Izmaksas!BO233=0,Izmaksas!BP233=1),IF(BO201=0,'IIA Finanšu analīze'!$D178*(1-$C201/4),0),IF(BO201&gt;$C178,IF('Laika grafiks'!BP23&gt;Pieņēmumi!$E$8,BO201-$C178,0),0))</f>
        <v>349625.86930000084</v>
      </c>
      <c r="BQ201" s="416">
        <f>IF(AND(Izmaksas!BP233=0,Izmaksas!BQ233=1),IF(BP201=0,'IIA Finanšu analīze'!$D178*(1-$C201/4),0),IF(BP201&gt;$C178,IF('Laika grafiks'!BQ23&gt;Pieņēmumi!$E$8,BP201-$C178,0),0))</f>
        <v>343905.56200000085</v>
      </c>
      <c r="BR201" s="416">
        <f>IF(AND(Izmaksas!BQ233=0,Izmaksas!BR233=1),IF(BQ201=0,'IIA Finanšu analīze'!$D178*(1-$C201/4),0),IF(BQ201&gt;$C178,IF('Laika grafiks'!BR23&gt;Pieņēmumi!$E$8,BQ201-$C178,0),0))</f>
        <v>338185.25470000086</v>
      </c>
      <c r="BS201" s="416">
        <f>IF(AND(Izmaksas!BR233=0,Izmaksas!BS233=1),IF(BR201=0,'IIA Finanšu analīze'!$D178*(1-$C201/4),0),IF(BR201&gt;$C178,IF('Laika grafiks'!BS23&gt;Pieņēmumi!$E$8,BR201-$C178,0),0))</f>
        <v>332464.94740000088</v>
      </c>
      <c r="BT201" s="416">
        <f>IF(AND(Izmaksas!BS233=0,Izmaksas!BT233=1),IF(BS201=0,'IIA Finanšu analīze'!$D178*(1-$C201/4),0),IF(BS201&gt;$C178,IF('Laika grafiks'!BT23&gt;Pieņēmumi!$E$8,BS201-$C178,0),0))</f>
        <v>326744.64010000089</v>
      </c>
      <c r="BU201" s="416">
        <f>IF(AND(Izmaksas!BT233=0,Izmaksas!BU233=1),IF(BT201=0,'IIA Finanšu analīze'!$D178*(1-$C201/4),0),IF(BT201&gt;$C178,IF('Laika grafiks'!BU23&gt;Pieņēmumi!$E$8,BT201-$C178,0),0))</f>
        <v>321024.33280000091</v>
      </c>
      <c r="BV201" s="416">
        <f>IF(AND(Izmaksas!BU233=0,Izmaksas!BV233=1),IF(BU201=0,'IIA Finanšu analīze'!$D178*(1-$C201/4),0),IF(BU201&gt;$C178,IF('Laika grafiks'!BV23&gt;Pieņēmumi!$E$8,BU201-$C178,0),0))</f>
        <v>315304.02550000092</v>
      </c>
      <c r="BW201" s="416">
        <f>IF(AND(Izmaksas!BV233=0,Izmaksas!BW233=1),IF(BV201=0,'IIA Finanšu analīze'!$D178*(1-$C201/4),0),IF(BV201&gt;$C178,IF('Laika grafiks'!BW23&gt;Pieņēmumi!$E$8,BV201-$C178,0),0))</f>
        <v>309583.71820000093</v>
      </c>
      <c r="BX201" s="416">
        <f>IF(AND(Izmaksas!BW233=0,Izmaksas!BX233=1),IF(BW201=0,'IIA Finanšu analīze'!$D178*(1-$C201/4),0),IF(BW201&gt;$C178,IF('Laika grafiks'!BX23&gt;Pieņēmumi!$E$8,BW201-$C178,0),0))</f>
        <v>303863.41090000095</v>
      </c>
      <c r="BY201" s="416">
        <f>IF(AND(Izmaksas!BX233=0,Izmaksas!BY233=1),IF(BX201=0,'IIA Finanšu analīze'!$D178*(1-$C201/4),0),IF(BX201&gt;$C178,IF('Laika grafiks'!BY23&gt;Pieņēmumi!$E$8,BX201-$C178,0),0))</f>
        <v>298143.10360000096</v>
      </c>
      <c r="BZ201" s="416">
        <f>IF(AND(Izmaksas!BY233=0,Izmaksas!BZ233=1),IF(BY201=0,'IIA Finanšu analīze'!$D178*(1-$C201/4),0),IF(BY201&gt;$C178,IF('Laika grafiks'!BZ23&gt;Pieņēmumi!$E$8,BY201-$C178,0),0))</f>
        <v>292422.79630000098</v>
      </c>
      <c r="CA201" s="416">
        <f>IF(AND(Izmaksas!BZ233=0,Izmaksas!CA233=1),IF(BZ201=0,'IIA Finanšu analīze'!$D178*(1-$C201/4),0),IF(BZ201&gt;$C178,IF('Laika grafiks'!CA23&gt;Pieņēmumi!$E$8,BZ201-$C178,0),0))</f>
        <v>286702.48900000099</v>
      </c>
      <c r="CB201" s="416">
        <f>IF(AND(Izmaksas!CA233=0,Izmaksas!CB233=1),IF(CA201=0,'IIA Finanšu analīze'!$D178*(1-$C201/4),0),IF(CA201&gt;$C178,IF('Laika grafiks'!CB23&gt;Pieņēmumi!$E$8,CA201-$C178,0),0))</f>
        <v>280982.18170000101</v>
      </c>
      <c r="CC201" s="416">
        <f>IF(AND(Izmaksas!CB233=0,Izmaksas!CC233=1),IF(CB201=0,'IIA Finanšu analīze'!$D178*(1-$C201/4),0),IF(CB201&gt;$C178,IF('Laika grafiks'!CC23&gt;Pieņēmumi!$E$8,CB201-$C178,0),0))</f>
        <v>275261.87440000102</v>
      </c>
      <c r="CD201" s="416">
        <f>IF(AND(Izmaksas!CC233=0,Izmaksas!CD233=1),IF(CC201=0,'IIA Finanšu analīze'!$D178*(1-$C201/4),0),IF(CC201&gt;$C178,IF('Laika grafiks'!CD23&gt;Pieņēmumi!$E$8,CC201-$C178,0),0))</f>
        <v>269541.56710000103</v>
      </c>
      <c r="CE201" s="416">
        <f>IF(AND(Izmaksas!CD233=0,Izmaksas!CE233=1),IF(CD201=0,'IIA Finanšu analīze'!$D178*(1-$C201/4),0),IF(CD201&gt;$C178,IF('Laika grafiks'!CE23&gt;Pieņēmumi!$E$8,CD201-$C178,0),0))</f>
        <v>263821.25980000105</v>
      </c>
      <c r="CF201" s="416">
        <f>IF(AND(Izmaksas!CE233=0,Izmaksas!CF233=1),IF(CE201=0,'IIA Finanšu analīze'!$D178*(1-$C201/4),0),IF(CE201&gt;$C178,IF('Laika grafiks'!CF23&gt;Pieņēmumi!$E$8,CE201-$C178,0),0))</f>
        <v>258100.95250000106</v>
      </c>
      <c r="CG201" s="416">
        <f>IF(AND(Izmaksas!CF233=0,Izmaksas!CG233=1),IF(CF201=0,'IIA Finanšu analīze'!$D178*(1-$C201/4),0),IF(CF201&gt;$C178,IF('Laika grafiks'!CG23&gt;Pieņēmumi!$E$8,CF201-$C178,0),0))</f>
        <v>252380.64520000108</v>
      </c>
      <c r="CH201" s="416">
        <f>IF(AND(Izmaksas!CG233=0,Izmaksas!CH233=1),IF(CG201=0,'IIA Finanšu analīze'!$D178*(1-$C201/4),0),IF(CG201&gt;$C178,IF('Laika grafiks'!CH23&gt;Pieņēmumi!$E$8,CG201-$C178,0),0))</f>
        <v>246660.33790000109</v>
      </c>
      <c r="CI201" s="416">
        <f>IF(AND(Izmaksas!CH233=0,Izmaksas!CI233=1),IF(CH201=0,'IIA Finanšu analīze'!$D178*(1-$C201/4),0),IF(CH201&gt;$C178,IF('Laika grafiks'!CI23&gt;Pieņēmumi!$E$8,CH201-$C178,0),0))</f>
        <v>240940.0306000011</v>
      </c>
      <c r="CJ201" s="416">
        <f>IF(AND(Izmaksas!CI233=0,Izmaksas!CJ233=1),IF(CI201=0,'IIA Finanšu analīze'!$D178*(1-$C201/4),0),IF(CI201&gt;$C178,IF('Laika grafiks'!CJ23&gt;Pieņēmumi!$E$8,CI201-$C178,0),0))</f>
        <v>235219.72330000112</v>
      </c>
      <c r="CK201" s="416">
        <f>IF(AND(Izmaksas!CJ233=0,Izmaksas!CK233=1),IF(CJ201=0,'IIA Finanšu analīze'!$D178*(1-$C201/4),0),IF(CJ201&gt;$C178,IF('Laika grafiks'!CK23&gt;Pieņēmumi!$E$8,CJ201-$C178,0),0))</f>
        <v>229499.41600000113</v>
      </c>
      <c r="CL201" s="416">
        <f>IF(AND(Izmaksas!CK233=0,Izmaksas!CL233=1),IF(CK201=0,'IIA Finanšu analīze'!$D178*(1-$C201/4),0),IF(CK201&gt;$C178,IF('Laika grafiks'!CL23&gt;Pieņēmumi!$E$8,CK201-$C178,0),0))</f>
        <v>223779.10870000115</v>
      </c>
      <c r="CM201" s="416">
        <f>IF(AND(Izmaksas!CL233=0,Izmaksas!CM233=1),IF(CL201=0,'IIA Finanšu analīze'!$D178*(1-$C201/4),0),IF(CL201&gt;$C178,IF('Laika grafiks'!CM23&gt;Pieņēmumi!$E$8,CL201-$C178,0),0))</f>
        <v>218058.80140000116</v>
      </c>
      <c r="CN201" s="416">
        <f>IF(AND(Izmaksas!CM233=0,Izmaksas!CN233=1),IF(CM201=0,'IIA Finanšu analīze'!$D178*(1-$C201/4),0),IF(CM201&gt;$C178,IF('Laika grafiks'!CN23&gt;Pieņēmumi!$E$8,CM201-$C178,0),0))</f>
        <v>212338.49410000117</v>
      </c>
      <c r="CO201" s="416">
        <f>IF(AND(Izmaksas!CN233=0,Izmaksas!CO233=1),IF(CN201=0,'IIA Finanšu analīze'!$D178*(1-$C201/4),0),IF(CN201&gt;$C178,IF('Laika grafiks'!CO23&gt;Pieņēmumi!$E$8,CN201-$C178,0),0))</f>
        <v>206618.18680000119</v>
      </c>
      <c r="CP201" s="416">
        <f>IF(AND(Izmaksas!CO233=0,Izmaksas!CP233=1),IF(CO201=0,'IIA Finanšu analīze'!$D178*(1-$C201/4),0),IF(CO201&gt;$C178,IF('Laika grafiks'!CP23&gt;Pieņēmumi!$E$8,CO201-$C178,0),0))</f>
        <v>200897.8795000012</v>
      </c>
      <c r="CQ201" s="416">
        <f>IF(AND(Izmaksas!CP233=0,Izmaksas!CQ233=1),IF(CP201=0,'IIA Finanšu analīze'!$D178*(1-$C201/4),0),IF(CP201&gt;$C178,IF('Laika grafiks'!CQ23&gt;Pieņēmumi!$E$8,CP201-$C178,0),0))</f>
        <v>195177.57220000122</v>
      </c>
      <c r="CR201" s="416">
        <f>IF(AND(Izmaksas!CQ233=0,Izmaksas!CR233=1),IF(CQ201=0,'IIA Finanšu analīze'!$D178*(1-$C201/4),0),IF(CQ201&gt;$C178,IF('Laika grafiks'!CR23&gt;Pieņēmumi!$E$8,CQ201-$C178,0),0))</f>
        <v>189457.26490000123</v>
      </c>
      <c r="CS201" s="416">
        <f>IF(AND(Izmaksas!CR233=0,Izmaksas!CS233=1),IF(CR201=0,'IIA Finanšu analīze'!$D178*(1-$C201/4),0),IF(CR201&gt;$C178,IF('Laika grafiks'!CS23&gt;Pieņēmumi!$E$8,CR201-$C178,0),0))</f>
        <v>183736.95760000125</v>
      </c>
      <c r="CT201" s="416">
        <f>IF(AND(Izmaksas!CS233=0,Izmaksas!CT233=1),IF(CS201=0,'IIA Finanšu analīze'!$D178*(1-$C201/4),0),IF(CS201&gt;$C178,IF('Laika grafiks'!CT23&gt;Pieņēmumi!$E$8,CS201-$C178,0),0))</f>
        <v>178016.65030000126</v>
      </c>
      <c r="CU201" s="416">
        <f>IF(AND(Izmaksas!CT233=0,Izmaksas!CU233=1),IF(CT201=0,'IIA Finanšu analīze'!$D178*(1-$C201/4),0),IF(CT201&gt;$C178,IF('Laika grafiks'!CU23&gt;Pieņēmumi!$E$8,CT201-$C178,0),0))</f>
        <v>172296.34300000127</v>
      </c>
      <c r="CV201" s="416">
        <f>IF(AND(Izmaksas!CU233=0,Izmaksas!CV233=1),IF(CU201=0,'IIA Finanšu analīze'!$D178*(1-$C201/4),0),IF(CU201&gt;$C178,IF('Laika grafiks'!CV23&gt;Pieņēmumi!$E$8,CU201-$C178,0),0))</f>
        <v>166576.03570000129</v>
      </c>
      <c r="CW201" s="416">
        <f>IF(AND(Izmaksas!CV233=0,Izmaksas!CW233=1),IF(CV201=0,'IIA Finanšu analīze'!$D178*(1-$C201/4),0),IF(CV201&gt;$C178,IF('Laika grafiks'!CW23&gt;Pieņēmumi!$E$8,CV201-$C178,0),0))</f>
        <v>160855.7284000013</v>
      </c>
      <c r="CX201" s="416">
        <f>IF(AND(Izmaksas!CW233=0,Izmaksas!CX233=1),IF(CW201=0,'IIA Finanšu analīze'!$D178*(1-$C201/4),0),IF(CW201&gt;$C178,IF('Laika grafiks'!CX23&gt;Pieņēmumi!$E$8,CW201-$C178,0),0))</f>
        <v>155135.42110000132</v>
      </c>
      <c r="CY201" s="416">
        <f>IF(AND(Izmaksas!CX233=0,Izmaksas!CY233=1),IF(CX201=0,'IIA Finanšu analīze'!$D178*(1-$C201/4),0),IF(CX201&gt;$C178,IF('Laika grafiks'!CY23&gt;Pieņēmumi!$E$8,CX201-$C178,0),0))</f>
        <v>149415.11380000133</v>
      </c>
      <c r="CZ201" s="416">
        <f>IF(AND(Izmaksas!CY233=0,Izmaksas!CZ233=1),IF(CY201=0,'IIA Finanšu analīze'!$D178*(1-$C201/4),0),IF(CY201&gt;$C178,IF('Laika grafiks'!CZ23&gt;Pieņēmumi!$E$8,CY201-$C178,0),0))</f>
        <v>143694.80650000134</v>
      </c>
      <c r="DA201" s="416">
        <f>IF(AND(Izmaksas!CZ233=0,Izmaksas!DA233=1),IF(CZ201=0,'IIA Finanšu analīze'!$D178*(1-$C201/4),0),IF(CZ201&gt;$C178,IF('Laika grafiks'!DA23&gt;Pieņēmumi!$E$8,CZ201-$C178,0),0))</f>
        <v>137974.49920000136</v>
      </c>
      <c r="DB201" s="416">
        <f>IF(AND(Izmaksas!DA233=0,Izmaksas!DB233=1),IF(DA201=0,'IIA Finanšu analīze'!$D178*(1-$C201/4),0),IF(DA201&gt;$C178,IF('Laika grafiks'!DB23&gt;Pieņēmumi!$E$8,DA201-$C178,0),0))</f>
        <v>132254.19190000137</v>
      </c>
      <c r="DC201" s="416">
        <f>IF(AND(Izmaksas!DB233=0,Izmaksas!DC233=1),IF(DB201=0,'IIA Finanšu analīze'!$D178*(1-$C201/4),0),IF(DB201&gt;$C178,IF('Laika grafiks'!DC23&gt;Pieņēmumi!$E$8,DB201-$C178,0),0))</f>
        <v>126533.88460000137</v>
      </c>
      <c r="DD201" s="416">
        <f>IF(AND(Izmaksas!DC233=0,Izmaksas!DD233=1),IF(DC201=0,'IIA Finanšu analīze'!$D178*(1-$C201/4),0),IF(DC201&gt;$C178,IF('Laika grafiks'!DD23&gt;Pieņēmumi!$E$8,DC201-$C178,0),0))</f>
        <v>120813.57730000137</v>
      </c>
      <c r="DE201" s="416">
        <f>IF(AND(Izmaksas!DD233=0,Izmaksas!DE233=1),IF(DD201=0,'IIA Finanšu analīze'!$D178*(1-$C201/4),0),IF(DD201&gt;$C178,IF('Laika grafiks'!DE23&gt;Pieņēmumi!$E$8,DD201-$C178,0),0))</f>
        <v>115093.27000000137</v>
      </c>
      <c r="DF201" s="416">
        <f>IF(AND(Izmaksas!DE233=0,Izmaksas!DF233=1),IF(DE201=0,'IIA Finanšu analīze'!$D178*(1-$C201/4),0),IF(DE201&gt;$C178,IF('Laika grafiks'!DF23&gt;Pieņēmumi!$E$8,DE201-$C178,0),0))</f>
        <v>109372.96270000137</v>
      </c>
      <c r="DG201" s="416">
        <f>IF(AND(Izmaksas!DF233=0,Izmaksas!DG233=1),IF(DF201=0,'IIA Finanšu analīze'!$D178*(1-$C201/4),0),IF(DF201&gt;$C178,IF('Laika grafiks'!DG23&gt;Pieņēmumi!$E$8,DF201-$C178,0),0))</f>
        <v>103652.65540000137</v>
      </c>
      <c r="DH201" s="416">
        <f>IF(AND(Izmaksas!DG233=0,Izmaksas!DH233=1),IF(DG201=0,'IIA Finanšu analīze'!$D178*(1-$C201/4),0),IF(DG201&gt;$C178,IF('Laika grafiks'!DH23&gt;Pieņēmumi!$E$8,DG201-$C178,0),0))</f>
        <v>97932.348100001371</v>
      </c>
      <c r="DI201" s="416">
        <f>IF(AND(Izmaksas!DH233=0,Izmaksas!DI233=1),IF(DH201=0,'IIA Finanšu analīze'!$D178*(1-$C201/4),0),IF(DH201&gt;$C178,IF('Laika grafiks'!DI23&gt;Pieņēmumi!$E$8,DH201-$C178,0),0))</f>
        <v>92212.04080000137</v>
      </c>
      <c r="DJ201" s="416">
        <f>IF(AND(Izmaksas!DI233=0,Izmaksas!DJ233=1),IF(DI201=0,'IIA Finanšu analīze'!$D178*(1-$C201/4),0),IF(DI201&gt;$C178,IF('Laika grafiks'!DJ23&gt;Pieņēmumi!$E$8,DI201-$C178,0),0))</f>
        <v>86491.73350000137</v>
      </c>
      <c r="DK201" s="416">
        <f>IF(AND(Izmaksas!DJ233=0,Izmaksas!DK233=1),IF(DJ201=0,'IIA Finanšu analīze'!$D178*(1-$C201/4),0),IF(DJ201&gt;$C178,IF('Laika grafiks'!DK23&gt;Pieņēmumi!$E$8,DJ201-$C178,0),0))</f>
        <v>80771.42620000137</v>
      </c>
      <c r="DL201" s="416">
        <f>IF(AND(Izmaksas!DK233=0,Izmaksas!DL233=1),IF(DK201=0,'IIA Finanšu analīze'!$D178*(1-$C201/4),0),IF(DK201&gt;$C178,IF('Laika grafiks'!DL23&gt;Pieņēmumi!$E$8,DK201-$C178,0),0))</f>
        <v>75051.118900001369</v>
      </c>
      <c r="DM201" s="416">
        <f>IF(AND(Izmaksas!DL233=0,Izmaksas!DM233=1),IF(DL201=0,'IIA Finanšu analīze'!$D178*(1-$C201/4),0),IF(DL201&gt;$C178,IF('Laika grafiks'!DM23&gt;Pieņēmumi!$E$8,DL201-$C178,0),0))</f>
        <v>69330.811600001369</v>
      </c>
      <c r="DN201" s="416">
        <f>IF(AND(Izmaksas!DM233=0,Izmaksas!DN233=1),IF(DM201=0,'IIA Finanšu analīze'!$D178*(1-$C201/4),0),IF(DM201&gt;$C178,IF('Laika grafiks'!DN23&gt;Pieņēmumi!$E$8,DM201-$C178,0),0))</f>
        <v>63610.504300001368</v>
      </c>
      <c r="DO201" s="416">
        <f>IF(AND(Izmaksas!DN233=0,Izmaksas!DO233=1),IF(DN201=0,'IIA Finanšu analīze'!$D178*(1-$C201/4),0),IF(DN201&gt;$C178,IF('Laika grafiks'!DO23&gt;Pieņēmumi!$E$8,DN201-$C178,0),0))</f>
        <v>57890.197000001368</v>
      </c>
      <c r="DP201" s="416">
        <f>IF(AND(Izmaksas!DO233=0,Izmaksas!DP233=1),IF(DO201=0,'IIA Finanšu analīze'!$D178*(1-$C201/4),0),IF(DO201&gt;$C178,IF('Laika grafiks'!DP23&gt;Pieņēmumi!$E$8,DO201-$C178,0),0))</f>
        <v>52169.889700001368</v>
      </c>
      <c r="DQ201" s="416">
        <f>IF(AND(Izmaksas!DP233=0,Izmaksas!DQ233=1),IF(DP201=0,'IIA Finanšu analīze'!$D178*(1-$C201/4),0),IF(DP201&gt;$C178,IF('Laika grafiks'!DQ23&gt;Pieņēmumi!$E$8,DP201-$C178,0),0))</f>
        <v>46449.582400001367</v>
      </c>
      <c r="DR201" s="416">
        <f>IF(AND(Izmaksas!DQ233=0,Izmaksas!DR233=1),IF(DQ201=0,'IIA Finanšu analīze'!$D178*(1-$C201/4),0),IF(DQ201&gt;$C178,IF('Laika grafiks'!DR23&gt;Pieņēmumi!$E$8,DQ201-$C178,0),0))</f>
        <v>40729.275100001367</v>
      </c>
      <c r="DS201" s="416">
        <f>IF(AND(Izmaksas!DR233=0,Izmaksas!DS233=1),IF(DR201=0,'IIA Finanšu analīze'!$D178*(1-$C201/4),0),IF(DR201&gt;$C178,IF('Laika grafiks'!DS23&gt;Pieņēmumi!$E$8,DR201-$C178,0),0))</f>
        <v>35008.967800001366</v>
      </c>
      <c r="DT201" s="416">
        <f>IF(AND(Izmaksas!DS233=0,Izmaksas!DT233=1),IF(DS201=0,'IIA Finanšu analīze'!$D178*(1-$C201/4),0),IF(DS201&gt;$C178,IF('Laika grafiks'!DT23&gt;Pieņēmumi!$E$8,DS201-$C178,0),0))</f>
        <v>29288.660500001366</v>
      </c>
      <c r="DU201" s="416">
        <f>IF(AND(Izmaksas!DT233=0,Izmaksas!DU233=1),IF(DT201=0,'IIA Finanšu analīze'!$D178*(1-$C201/4),0),IF(DT201&gt;$C178,IF('Laika grafiks'!DU23&gt;Pieņēmumi!$E$8,DT201-$C178,0),0))</f>
        <v>23568.353200001366</v>
      </c>
    </row>
    <row r="202" spans="1:125" ht="11.25" customHeight="1">
      <c r="A202" s="389" t="str">
        <f t="shared" si="191"/>
        <v>Apgaismojuma stabi ar montāžu</v>
      </c>
      <c r="B202" s="389" t="s">
        <v>33</v>
      </c>
      <c r="C202" s="392">
        <v>3.3300000000000003E-2</v>
      </c>
      <c r="D202" s="460" t="s">
        <v>638</v>
      </c>
      <c r="E202" s="416">
        <v>0</v>
      </c>
      <c r="F202" s="416">
        <f>IF(AND(Izmaksas!E233=0,Izmaksas!F233=1),IF(E202=0,'IIA Finanšu analīze'!$D179*(1-$C202/4),0),IF(E202&gt;$C179,IF('Laika grafiks'!F23&gt;Pieņēmumi!$E$8,E202-$C179,0),0))</f>
        <v>0</v>
      </c>
      <c r="G202" s="416">
        <f>IF(AND(Izmaksas!F233=0,Izmaksas!G233=1),IF(F202=0,'IIA Finanšu analīze'!$D179*(1-$C202/4),0),IF(F202&gt;$C179,IF('Laika grafiks'!G23&gt;Pieņēmumi!$E$8,F202-$C179,0),0))</f>
        <v>0</v>
      </c>
      <c r="H202" s="416">
        <f>IF(AND(Izmaksas!G233=0,Izmaksas!H233=1),IF(G202=0,'IIA Finanšu analīze'!$D179*(1-$C202/4),0),IF(G202&gt;$C179,IF('Laika grafiks'!H23&gt;Pieņēmumi!$E$8,G202-$C179,0),0))</f>
        <v>0</v>
      </c>
      <c r="I202" s="416">
        <f>IF(AND(Izmaksas!H233=0,Izmaksas!I233=1),IF(H202=0,'IIA Finanšu analīze'!$D179*(1-$C202/4),0),IF(H202&gt;$C179,IF('Laika grafiks'!I23&gt;Pieņēmumi!$E$8,H202-$C179,0),0))</f>
        <v>0</v>
      </c>
      <c r="J202" s="416">
        <f>IF(AND(Izmaksas!I233=0,Izmaksas!J233=1),IF(I202=0,'IIA Finanšu analīze'!$D179*(1-$C202/4),0),IF(I202&gt;$C179,IF('Laika grafiks'!J23&gt;Pieņēmumi!$E$8,I202-$C179,0),0))</f>
        <v>315751.30335</v>
      </c>
      <c r="K202" s="416">
        <f>IF(AND(Izmaksas!J233=0,Izmaksas!K233=1),IF(J202=0,'IIA Finanšu analīze'!$D179*(1-$C202/4),0),IF(J202&gt;$C179,IF('Laika grafiks'!K23&gt;Pieņēmumi!$E$8,J202-$C179,0),0))</f>
        <v>313100.6067</v>
      </c>
      <c r="L202" s="416">
        <f>IF(AND(Izmaksas!K233=0,Izmaksas!L233=1),IF(K202=0,'IIA Finanšu analīze'!$D179*(1-$C202/4),0),IF(K202&gt;$C179,IF('Laika grafiks'!L23&gt;Pieņēmumi!$E$8,K202-$C179,0),0))</f>
        <v>310449.91005000001</v>
      </c>
      <c r="M202" s="416">
        <f>IF(AND(Izmaksas!L233=0,Izmaksas!M233=1),IF(L202=0,'IIA Finanšu analīze'!$D179*(1-$C202/4),0),IF(L202&gt;$C179,IF('Laika grafiks'!M23&gt;Pieņēmumi!$E$8,L202-$C179,0),0))</f>
        <v>307799.21340000001</v>
      </c>
      <c r="N202" s="416">
        <f>IF(AND(Izmaksas!M233=0,Izmaksas!N233=1),IF(M202=0,'IIA Finanšu analīze'!$D179*(1-$C202/4),0),IF(M202&gt;$C179,IF('Laika grafiks'!N23&gt;Pieņēmumi!$E$8,M202-$C179,0),0))</f>
        <v>305148.51675000001</v>
      </c>
      <c r="O202" s="416">
        <f>IF(AND(Izmaksas!N233=0,Izmaksas!O233=1),IF(N202=0,'IIA Finanšu analīze'!$D179*(1-$C202/4),0),IF(N202&gt;$C179,IF('Laika grafiks'!O23&gt;Pieņēmumi!$E$8,N202-$C179,0),0))</f>
        <v>302497.82010000001</v>
      </c>
      <c r="P202" s="416">
        <f>IF(AND(Izmaksas!O233=0,Izmaksas!P233=1),IF(O202=0,'IIA Finanšu analīze'!$D179*(1-$C202/4),0),IF(O202&gt;$C179,IF('Laika grafiks'!P23&gt;Pieņēmumi!$E$8,O202-$C179,0),0))</f>
        <v>299847.12345000001</v>
      </c>
      <c r="Q202" s="416">
        <f>IF(AND(Izmaksas!P233=0,Izmaksas!Q233=1),IF(P202=0,'IIA Finanšu analīze'!$D179*(1-$C202/4),0),IF(P202&gt;$C179,IF('Laika grafiks'!Q23&gt;Pieņēmumi!$E$8,P202-$C179,0),0))</f>
        <v>297196.42680000002</v>
      </c>
      <c r="R202" s="416">
        <f>IF(AND(Izmaksas!Q233=0,Izmaksas!R233=1),IF(Q202=0,'IIA Finanšu analīze'!$D179*(1-$C202/4),0),IF(Q202&gt;$C179,IF('Laika grafiks'!R23&gt;Pieņēmumi!$E$8,Q202-$C179,0),0))</f>
        <v>294545.73015000002</v>
      </c>
      <c r="S202" s="416">
        <f>IF(AND(Izmaksas!R233=0,Izmaksas!S233=1),IF(R202=0,'IIA Finanšu analīze'!$D179*(1-$C202/4),0),IF(R202&gt;$C179,IF('Laika grafiks'!S23&gt;Pieņēmumi!$E$8,R202-$C179,0),0))</f>
        <v>291895.03350000002</v>
      </c>
      <c r="T202" s="416">
        <f>IF(AND(Izmaksas!S233=0,Izmaksas!T233=1),IF(S202=0,'IIA Finanšu analīze'!$D179*(1-$C202/4),0),IF(S202&gt;$C179,IF('Laika grafiks'!T23&gt;Pieņēmumi!$E$8,S202-$C179,0),0))</f>
        <v>289244.33685000002</v>
      </c>
      <c r="U202" s="416">
        <f>IF(AND(Izmaksas!T233=0,Izmaksas!U233=1),IF(T202=0,'IIA Finanšu analīze'!$D179*(1-$C202/4),0),IF(T202&gt;$C179,IF('Laika grafiks'!U23&gt;Pieņēmumi!$E$8,T202-$C179,0),0))</f>
        <v>286593.64020000002</v>
      </c>
      <c r="V202" s="416">
        <f>IF(AND(Izmaksas!U233=0,Izmaksas!V233=1),IF(U202=0,'IIA Finanšu analīze'!$D179*(1-$C202/4),0),IF(U202&gt;$C179,IF('Laika grafiks'!V23&gt;Pieņēmumi!$E$8,U202-$C179,0),0))</f>
        <v>283942.94355000003</v>
      </c>
      <c r="W202" s="416">
        <f>IF(AND(Izmaksas!V233=0,Izmaksas!W233=1),IF(V202=0,'IIA Finanšu analīze'!$D179*(1-$C202/4),0),IF(V202&gt;$C179,IF('Laika grafiks'!W23&gt;Pieņēmumi!$E$8,V202-$C179,0),0))</f>
        <v>281292.24690000003</v>
      </c>
      <c r="X202" s="416">
        <f>IF(AND(Izmaksas!W233=0,Izmaksas!X233=1),IF(W202=0,'IIA Finanšu analīze'!$D179*(1-$C202/4),0),IF(W202&gt;$C179,IF('Laika grafiks'!X23&gt;Pieņēmumi!$E$8,W202-$C179,0),0))</f>
        <v>278641.55025000003</v>
      </c>
      <c r="Y202" s="416">
        <f>IF(AND(Izmaksas!X233=0,Izmaksas!Y233=1),IF(X202=0,'IIA Finanšu analīze'!$D179*(1-$C202/4),0),IF(X202&gt;$C179,IF('Laika grafiks'!Y23&gt;Pieņēmumi!$E$8,X202-$C179,0),0))</f>
        <v>275990.85360000003</v>
      </c>
      <c r="Z202" s="416">
        <f>IF(AND(Izmaksas!Y233=0,Izmaksas!Z233=1),IF(Y202=0,'IIA Finanšu analīze'!$D179*(1-$C202/4),0),IF(Y202&gt;$C179,IF('Laika grafiks'!Z23&gt;Pieņēmumi!$E$8,Y202-$C179,0),0))</f>
        <v>273340.15695000003</v>
      </c>
      <c r="AA202" s="416">
        <f>IF(AND(Izmaksas!Z233=0,Izmaksas!AA233=1),IF(Z202=0,'IIA Finanšu analīze'!$D179*(1-$C202/4),0),IF(Z202&gt;$C179,IF('Laika grafiks'!AA23&gt;Pieņēmumi!$E$8,Z202-$C179,0),0))</f>
        <v>270689.46030000004</v>
      </c>
      <c r="AB202" s="416">
        <f>IF(AND(Izmaksas!AA233=0,Izmaksas!AB233=1),IF(AA202=0,'IIA Finanšu analīze'!$D179*(1-$C202/4),0),IF(AA202&gt;$C179,IF('Laika grafiks'!AB23&gt;Pieņēmumi!$E$8,AA202-$C179,0),0))</f>
        <v>268038.76365000004</v>
      </c>
      <c r="AC202" s="416">
        <f>IF(AND(Izmaksas!AB233=0,Izmaksas!AC233=1),IF(AB202=0,'IIA Finanšu analīze'!$D179*(1-$C202/4),0),IF(AB202&gt;$C179,IF('Laika grafiks'!AC23&gt;Pieņēmumi!$E$8,AB202-$C179,0),0))</f>
        <v>265388.06700000004</v>
      </c>
      <c r="AD202" s="416">
        <f>IF(AND(Izmaksas!AC233=0,Izmaksas!AD233=1),IF(AC202=0,'IIA Finanšu analīze'!$D179*(1-$C202/4),0),IF(AC202&gt;$C179,IF('Laika grafiks'!AD23&gt;Pieņēmumi!$E$8,AC202-$C179,0),0))</f>
        <v>262737.37035000004</v>
      </c>
      <c r="AE202" s="416">
        <f>IF(AND(Izmaksas!AD233=0,Izmaksas!AE233=1),IF(AD202=0,'IIA Finanšu analīze'!$D179*(1-$C202/4),0),IF(AD202&gt;$C179,IF('Laika grafiks'!AE23&gt;Pieņēmumi!$E$8,AD202-$C179,0),0))</f>
        <v>260086.67370000004</v>
      </c>
      <c r="AF202" s="416">
        <f>IF(AND(Izmaksas!AE233=0,Izmaksas!AF233=1),IF(AE202=0,'IIA Finanšu analīze'!$D179*(1-$C202/4),0),IF(AE202&gt;$C179,IF('Laika grafiks'!AF23&gt;Pieņēmumi!$E$8,AE202-$C179,0),0))</f>
        <v>257435.97705000004</v>
      </c>
      <c r="AG202" s="416">
        <f>IF(AND(Izmaksas!AF233=0,Izmaksas!AG233=1),IF(AF202=0,'IIA Finanšu analīze'!$D179*(1-$C202/4),0),IF(AF202&gt;$C179,IF('Laika grafiks'!AG23&gt;Pieņēmumi!$E$8,AF202-$C179,0),0))</f>
        <v>254785.28040000005</v>
      </c>
      <c r="AH202" s="416">
        <f>IF(AND(Izmaksas!AG233=0,Izmaksas!AH233=1),IF(AG202=0,'IIA Finanšu analīze'!$D179*(1-$C202/4),0),IF(AG202&gt;$C179,IF('Laika grafiks'!AH23&gt;Pieņēmumi!$E$8,AG202-$C179,0),0))</f>
        <v>252134.58375000005</v>
      </c>
      <c r="AI202" s="416">
        <f>IF(AND(Izmaksas!AH233=0,Izmaksas!AI233=1),IF(AH202=0,'IIA Finanšu analīze'!$D179*(1-$C202/4),0),IF(AH202&gt;$C179,IF('Laika grafiks'!AI23&gt;Pieņēmumi!$E$8,AH202-$C179,0),0))</f>
        <v>249483.88710000005</v>
      </c>
      <c r="AJ202" s="416">
        <f>IF(AND(Izmaksas!AI233=0,Izmaksas!AJ233=1),IF(AI202=0,'IIA Finanšu analīze'!$D179*(1-$C202/4),0),IF(AI202&gt;$C179,IF('Laika grafiks'!AJ23&gt;Pieņēmumi!$E$8,AI202-$C179,0),0))</f>
        <v>246833.19045000005</v>
      </c>
      <c r="AK202" s="416">
        <f>IF(AND(Izmaksas!AJ233=0,Izmaksas!AK233=1),IF(AJ202=0,'IIA Finanšu analīze'!$D179*(1-$C202/4),0),IF(AJ202&gt;$C179,IF('Laika grafiks'!AK23&gt;Pieņēmumi!$E$8,AJ202-$C179,0),0))</f>
        <v>244182.49380000005</v>
      </c>
      <c r="AL202" s="416">
        <f>IF(AND(Izmaksas!AK233=0,Izmaksas!AL233=1),IF(AK202=0,'IIA Finanšu analīze'!$D179*(1-$C202/4),0),IF(AK202&gt;$C179,IF('Laika grafiks'!AL23&gt;Pieņēmumi!$E$8,AK202-$C179,0),0))</f>
        <v>241531.79715000006</v>
      </c>
      <c r="AM202" s="416">
        <f>IF(AND(Izmaksas!AL233=0,Izmaksas!AM233=1),IF(AL202=0,'IIA Finanšu analīze'!$D179*(1-$C202/4),0),IF(AL202&gt;$C179,IF('Laika grafiks'!AM23&gt;Pieņēmumi!$E$8,AL202-$C179,0),0))</f>
        <v>238881.10050000006</v>
      </c>
      <c r="AN202" s="416">
        <f>IF(AND(Izmaksas!AM233=0,Izmaksas!AN233=1),IF(AM202=0,'IIA Finanšu analīze'!$D179*(1-$C202/4),0),IF(AM202&gt;$C179,IF('Laika grafiks'!AN23&gt;Pieņēmumi!$E$8,AM202-$C179,0),0))</f>
        <v>236230.40385000006</v>
      </c>
      <c r="AO202" s="416">
        <f>IF(AND(Izmaksas!AN233=0,Izmaksas!AO233=1),IF(AN202=0,'IIA Finanšu analīze'!$D179*(1-$C202/4),0),IF(AN202&gt;$C179,IF('Laika grafiks'!AO23&gt;Pieņēmumi!$E$8,AN202-$C179,0),0))</f>
        <v>233579.70720000006</v>
      </c>
      <c r="AP202" s="416">
        <f>IF(AND(Izmaksas!AO233=0,Izmaksas!AP233=1),IF(AO202=0,'IIA Finanšu analīze'!$D179*(1-$C202/4),0),IF(AO202&gt;$C179,IF('Laika grafiks'!AP23&gt;Pieņēmumi!$E$8,AO202-$C179,0),0))</f>
        <v>230929.01055000006</v>
      </c>
      <c r="AQ202" s="416">
        <f>IF(AND(Izmaksas!AP233=0,Izmaksas!AQ233=1),IF(AP202=0,'IIA Finanšu analīze'!$D179*(1-$C202/4),0),IF(AP202&gt;$C179,IF('Laika grafiks'!AQ23&gt;Pieņēmumi!$E$8,AP202-$C179,0),0))</f>
        <v>228278.31390000007</v>
      </c>
      <c r="AR202" s="416">
        <f>IF(AND(Izmaksas!AQ233=0,Izmaksas!AR233=1),IF(AQ202=0,'IIA Finanšu analīze'!$D179*(1-$C202/4),0),IF(AQ202&gt;$C179,IF('Laika grafiks'!AR23&gt;Pieņēmumi!$E$8,AQ202-$C179,0),0))</f>
        <v>225627.61725000007</v>
      </c>
      <c r="AS202" s="416">
        <f>IF(AND(Izmaksas!AR233=0,Izmaksas!AS233=1),IF(AR202=0,'IIA Finanšu analīze'!$D179*(1-$C202/4),0),IF(AR202&gt;$C179,IF('Laika grafiks'!AS23&gt;Pieņēmumi!$E$8,AR202-$C179,0),0))</f>
        <v>222976.92060000007</v>
      </c>
      <c r="AT202" s="416">
        <f>IF(AND(Izmaksas!AS233=0,Izmaksas!AT233=1),IF(AS202=0,'IIA Finanšu analīze'!$D179*(1-$C202/4),0),IF(AS202&gt;$C179,IF('Laika grafiks'!AT23&gt;Pieņēmumi!$E$8,AS202-$C179,0),0))</f>
        <v>220326.22395000007</v>
      </c>
      <c r="AU202" s="416">
        <f>IF(AND(Izmaksas!AT233=0,Izmaksas!AU233=1),IF(AT202=0,'IIA Finanšu analīze'!$D179*(1-$C202/4),0),IF(AT202&gt;$C179,IF('Laika grafiks'!AU23&gt;Pieņēmumi!$E$8,AT202-$C179,0),0))</f>
        <v>217675.52730000007</v>
      </c>
      <c r="AV202" s="416">
        <f>IF(AND(Izmaksas!AU233=0,Izmaksas!AV233=1),IF(AU202=0,'IIA Finanšu analīze'!$D179*(1-$C202/4),0),IF(AU202&gt;$C179,IF('Laika grafiks'!AV23&gt;Pieņēmumi!$E$8,AU202-$C179,0),0))</f>
        <v>215024.83065000008</v>
      </c>
      <c r="AW202" s="416">
        <f>IF(AND(Izmaksas!AV233=0,Izmaksas!AW233=1),IF(AV202=0,'IIA Finanšu analīze'!$D179*(1-$C202/4),0),IF(AV202&gt;$C179,IF('Laika grafiks'!AW23&gt;Pieņēmumi!$E$8,AV202-$C179,0),0))</f>
        <v>212374.13400000008</v>
      </c>
      <c r="AX202" s="416">
        <f>IF(AND(Izmaksas!AW233=0,Izmaksas!AX233=1),IF(AW202=0,'IIA Finanšu analīze'!$D179*(1-$C202/4),0),IF(AW202&gt;$C179,IF('Laika grafiks'!AX23&gt;Pieņēmumi!$E$8,AW202-$C179,0),0))</f>
        <v>209723.43735000008</v>
      </c>
      <c r="AY202" s="416">
        <f>IF(AND(Izmaksas!AX233=0,Izmaksas!AY233=1),IF(AX202=0,'IIA Finanšu analīze'!$D179*(1-$C202/4),0),IF(AX202&gt;$C179,IF('Laika grafiks'!AY23&gt;Pieņēmumi!$E$8,AX202-$C179,0),0))</f>
        <v>207072.74070000008</v>
      </c>
      <c r="AZ202" s="416">
        <f>IF(AND(Izmaksas!AY233=0,Izmaksas!AZ233=1),IF(AY202=0,'IIA Finanšu analīze'!$D179*(1-$C202/4),0),IF(AY202&gt;$C179,IF('Laika grafiks'!AZ23&gt;Pieņēmumi!$E$8,AY202-$C179,0),0))</f>
        <v>204422.04405000008</v>
      </c>
      <c r="BA202" s="416">
        <f>IF(AND(Izmaksas!AZ233=0,Izmaksas!BA233=1),IF(AZ202=0,'IIA Finanšu analīze'!$D179*(1-$C202/4),0),IF(AZ202&gt;$C179,IF('Laika grafiks'!BA23&gt;Pieņēmumi!$E$8,AZ202-$C179,0),0))</f>
        <v>201771.34740000009</v>
      </c>
      <c r="BB202" s="416">
        <f>IF(AND(Izmaksas!BA233=0,Izmaksas!BB233=1),IF(BA202=0,'IIA Finanšu analīze'!$D179*(1-$C202/4),0),IF(BA202&gt;$C179,IF('Laika grafiks'!BB23&gt;Pieņēmumi!$E$8,BA202-$C179,0),0))</f>
        <v>199120.65075000009</v>
      </c>
      <c r="BC202" s="416">
        <f>IF(AND(Izmaksas!BB233=0,Izmaksas!BC233=1),IF(BB202=0,'IIA Finanšu analīze'!$D179*(1-$C202/4),0),IF(BB202&gt;$C179,IF('Laika grafiks'!BC23&gt;Pieņēmumi!$E$8,BB202-$C179,0),0))</f>
        <v>196469.95410000009</v>
      </c>
      <c r="BD202" s="416">
        <f>IF(AND(Izmaksas!BC233=0,Izmaksas!BD233=1),IF(BC202=0,'IIA Finanšu analīze'!$D179*(1-$C202/4),0),IF(BC202&gt;$C179,IF('Laika grafiks'!BD23&gt;Pieņēmumi!$E$8,BC202-$C179,0),0))</f>
        <v>193819.25745000009</v>
      </c>
      <c r="BE202" s="416">
        <f>IF(AND(Izmaksas!BD233=0,Izmaksas!BE233=1),IF(BD202=0,'IIA Finanšu analīze'!$D179*(1-$C202/4),0),IF(BD202&gt;$C179,IF('Laika grafiks'!BE23&gt;Pieņēmumi!$E$8,BD202-$C179,0),0))</f>
        <v>191168.56080000009</v>
      </c>
      <c r="BF202" s="416">
        <f>IF(AND(Izmaksas!BE233=0,Izmaksas!BF233=1),IF(BE202=0,'IIA Finanšu analīze'!$D179*(1-$C202/4),0),IF(BE202&gt;$C179,IF('Laika grafiks'!BF23&gt;Pieņēmumi!$E$8,BE202-$C179,0),0))</f>
        <v>188517.8641500001</v>
      </c>
      <c r="BG202" s="416">
        <f>IF(AND(Izmaksas!BF233=0,Izmaksas!BG233=1),IF(BF202=0,'IIA Finanšu analīze'!$D179*(1-$C202/4),0),IF(BF202&gt;$C179,IF('Laika grafiks'!BG23&gt;Pieņēmumi!$E$8,BF202-$C179,0),0))</f>
        <v>185867.1675000001</v>
      </c>
      <c r="BH202" s="416">
        <f>IF(AND(Izmaksas!BG233=0,Izmaksas!BH233=1),IF(BG202=0,'IIA Finanšu analīze'!$D179*(1-$C202/4),0),IF(BG202&gt;$C179,IF('Laika grafiks'!BH23&gt;Pieņēmumi!$E$8,BG202-$C179,0),0))</f>
        <v>183216.4708500001</v>
      </c>
      <c r="BI202" s="416">
        <f>IF(AND(Izmaksas!BH233=0,Izmaksas!BI233=1),IF(BH202=0,'IIA Finanšu analīze'!$D179*(1-$C202/4),0),IF(BH202&gt;$C179,IF('Laika grafiks'!BI23&gt;Pieņēmumi!$E$8,BH202-$C179,0),0))</f>
        <v>180565.7742000001</v>
      </c>
      <c r="BJ202" s="416">
        <f>IF(AND(Izmaksas!BI233=0,Izmaksas!BJ233=1),IF(BI202=0,'IIA Finanšu analīze'!$D179*(1-$C202/4),0),IF(BI202&gt;$C179,IF('Laika grafiks'!BJ23&gt;Pieņēmumi!$E$8,BI202-$C179,0),0))</f>
        <v>177915.0775500001</v>
      </c>
      <c r="BK202" s="416">
        <f>IF(AND(Izmaksas!BJ233=0,Izmaksas!BK233=1),IF(BJ202=0,'IIA Finanšu analīze'!$D179*(1-$C202/4),0),IF(BJ202&gt;$C179,IF('Laika grafiks'!BK23&gt;Pieņēmumi!$E$8,BJ202-$C179,0),0))</f>
        <v>175264.38090000011</v>
      </c>
      <c r="BL202" s="416">
        <f>IF(AND(Izmaksas!BK233=0,Izmaksas!BL233=1),IF(BK202=0,'IIA Finanšu analīze'!$D179*(1-$C202/4),0),IF(BK202&gt;$C179,IF('Laika grafiks'!BL23&gt;Pieņēmumi!$E$8,BK202-$C179,0),0))</f>
        <v>172613.68425000011</v>
      </c>
      <c r="BM202" s="416">
        <f>IF(AND(Izmaksas!BL233=0,Izmaksas!BM233=1),IF(BL202=0,'IIA Finanšu analīze'!$D179*(1-$C202/4),0),IF(BL202&gt;$C179,IF('Laika grafiks'!BM23&gt;Pieņēmumi!$E$8,BL202-$C179,0),0))</f>
        <v>169962.98760000011</v>
      </c>
      <c r="BN202" s="416">
        <f>IF(AND(Izmaksas!BM233=0,Izmaksas!BN233=1),IF(BM202=0,'IIA Finanšu analīze'!$D179*(1-$C202/4),0),IF(BM202&gt;$C179,IF('Laika grafiks'!BN23&gt;Pieņēmumi!$E$8,BM202-$C179,0),0))</f>
        <v>167312.29095000011</v>
      </c>
      <c r="BO202" s="416">
        <f>IF(AND(Izmaksas!BN233=0,Izmaksas!BO233=1),IF(BN202=0,'IIA Finanšu analīze'!$D179*(1-$C202/4),0),IF(BN202&gt;$C179,IF('Laika grafiks'!BO23&gt;Pieņēmumi!$E$8,BN202-$C179,0),0))</f>
        <v>164661.59430000011</v>
      </c>
      <c r="BP202" s="416">
        <f>IF(AND(Izmaksas!BO233=0,Izmaksas!BP233=1),IF(BO202=0,'IIA Finanšu analīze'!$D179*(1-$C202/4),0),IF(BO202&gt;$C179,IF('Laika grafiks'!BP23&gt;Pieņēmumi!$E$8,BO202-$C179,0),0))</f>
        <v>162010.89765000012</v>
      </c>
      <c r="BQ202" s="416">
        <f>IF(AND(Izmaksas!BP233=0,Izmaksas!BQ233=1),IF(BP202=0,'IIA Finanšu analīze'!$D179*(1-$C202/4),0),IF(BP202&gt;$C179,IF('Laika grafiks'!BQ23&gt;Pieņēmumi!$E$8,BP202-$C179,0),0))</f>
        <v>159360.20100000012</v>
      </c>
      <c r="BR202" s="416">
        <f>IF(AND(Izmaksas!BQ233=0,Izmaksas!BR233=1),IF(BQ202=0,'IIA Finanšu analīze'!$D179*(1-$C202/4),0),IF(BQ202&gt;$C179,IF('Laika grafiks'!BR23&gt;Pieņēmumi!$E$8,BQ202-$C179,0),0))</f>
        <v>156709.50435000012</v>
      </c>
      <c r="BS202" s="416">
        <f>IF(AND(Izmaksas!BR233=0,Izmaksas!BS233=1),IF(BR202=0,'IIA Finanšu analīze'!$D179*(1-$C202/4),0),IF(BR202&gt;$C179,IF('Laika grafiks'!BS23&gt;Pieņēmumi!$E$8,BR202-$C179,0),0))</f>
        <v>154058.80770000012</v>
      </c>
      <c r="BT202" s="416">
        <f>IF(AND(Izmaksas!BS233=0,Izmaksas!BT233=1),IF(BS202=0,'IIA Finanšu analīze'!$D179*(1-$C202/4),0),IF(BS202&gt;$C179,IF('Laika grafiks'!BT23&gt;Pieņēmumi!$E$8,BS202-$C179,0),0))</f>
        <v>151408.11105000012</v>
      </c>
      <c r="BU202" s="416">
        <f>IF(AND(Izmaksas!BT233=0,Izmaksas!BU233=1),IF(BT202=0,'IIA Finanšu analīze'!$D179*(1-$C202/4),0),IF(BT202&gt;$C179,IF('Laika grafiks'!BU23&gt;Pieņēmumi!$E$8,BT202-$C179,0),0))</f>
        <v>148757.41440000013</v>
      </c>
      <c r="BV202" s="416">
        <f>IF(AND(Izmaksas!BU233=0,Izmaksas!BV233=1),IF(BU202=0,'IIA Finanšu analīze'!$D179*(1-$C202/4),0),IF(BU202&gt;$C179,IF('Laika grafiks'!BV23&gt;Pieņēmumi!$E$8,BU202-$C179,0),0))</f>
        <v>146106.71775000013</v>
      </c>
      <c r="BW202" s="416">
        <f>IF(AND(Izmaksas!BV233=0,Izmaksas!BW233=1),IF(BV202=0,'IIA Finanšu analīze'!$D179*(1-$C202/4),0),IF(BV202&gt;$C179,IF('Laika grafiks'!BW23&gt;Pieņēmumi!$E$8,BV202-$C179,0),0))</f>
        <v>143456.02110000013</v>
      </c>
      <c r="BX202" s="416">
        <f>IF(AND(Izmaksas!BW233=0,Izmaksas!BX233=1),IF(BW202=0,'IIA Finanšu analīze'!$D179*(1-$C202/4),0),IF(BW202&gt;$C179,IF('Laika grafiks'!BX23&gt;Pieņēmumi!$E$8,BW202-$C179,0),0))</f>
        <v>140805.32445000013</v>
      </c>
      <c r="BY202" s="416">
        <f>IF(AND(Izmaksas!BX233=0,Izmaksas!BY233=1),IF(BX202=0,'IIA Finanšu analīze'!$D179*(1-$C202/4),0),IF(BX202&gt;$C179,IF('Laika grafiks'!BY23&gt;Pieņēmumi!$E$8,BX202-$C179,0),0))</f>
        <v>138154.62780000013</v>
      </c>
      <c r="BZ202" s="416">
        <f>IF(AND(Izmaksas!BY233=0,Izmaksas!BZ233=1),IF(BY202=0,'IIA Finanšu analīze'!$D179*(1-$C202/4),0),IF(BY202&gt;$C179,IF('Laika grafiks'!BZ23&gt;Pieņēmumi!$E$8,BY202-$C179,0),0))</f>
        <v>135503.93115000013</v>
      </c>
      <c r="CA202" s="416">
        <f>IF(AND(Izmaksas!BZ233=0,Izmaksas!CA233=1),IF(BZ202=0,'IIA Finanšu analīze'!$D179*(1-$C202/4),0),IF(BZ202&gt;$C179,IF('Laika grafiks'!CA23&gt;Pieņēmumi!$E$8,BZ202-$C179,0),0))</f>
        <v>132853.23450000014</v>
      </c>
      <c r="CB202" s="416">
        <f>IF(AND(Izmaksas!CA233=0,Izmaksas!CB233=1),IF(CA202=0,'IIA Finanšu analīze'!$D179*(1-$C202/4),0),IF(CA202&gt;$C179,IF('Laika grafiks'!CB23&gt;Pieņēmumi!$E$8,CA202-$C179,0),0))</f>
        <v>130202.53785000014</v>
      </c>
      <c r="CC202" s="416">
        <f>IF(AND(Izmaksas!CB233=0,Izmaksas!CC233=1),IF(CB202=0,'IIA Finanšu analīze'!$D179*(1-$C202/4),0),IF(CB202&gt;$C179,IF('Laika grafiks'!CC23&gt;Pieņēmumi!$E$8,CB202-$C179,0),0))</f>
        <v>127551.84120000014</v>
      </c>
      <c r="CD202" s="416">
        <f>IF(AND(Izmaksas!CC233=0,Izmaksas!CD233=1),IF(CC202=0,'IIA Finanšu analīze'!$D179*(1-$C202/4),0),IF(CC202&gt;$C179,IF('Laika grafiks'!CD23&gt;Pieņēmumi!$E$8,CC202-$C179,0),0))</f>
        <v>124901.14455000014</v>
      </c>
      <c r="CE202" s="416">
        <f>IF(AND(Izmaksas!CD233=0,Izmaksas!CE233=1),IF(CD202=0,'IIA Finanšu analīze'!$D179*(1-$C202/4),0),IF(CD202&gt;$C179,IF('Laika grafiks'!CE23&gt;Pieņēmumi!$E$8,CD202-$C179,0),0))</f>
        <v>122250.44790000014</v>
      </c>
      <c r="CF202" s="416">
        <f>IF(AND(Izmaksas!CE233=0,Izmaksas!CF233=1),IF(CE202=0,'IIA Finanšu analīze'!$D179*(1-$C202/4),0),IF(CE202&gt;$C179,IF('Laika grafiks'!CF23&gt;Pieņēmumi!$E$8,CE202-$C179,0),0))</f>
        <v>119599.75125000015</v>
      </c>
      <c r="CG202" s="416">
        <f>IF(AND(Izmaksas!CF233=0,Izmaksas!CG233=1),IF(CF202=0,'IIA Finanšu analīze'!$D179*(1-$C202/4),0),IF(CF202&gt;$C179,IF('Laika grafiks'!CG23&gt;Pieņēmumi!$E$8,CF202-$C179,0),0))</f>
        <v>116949.05460000015</v>
      </c>
      <c r="CH202" s="416">
        <f>IF(AND(Izmaksas!CG233=0,Izmaksas!CH233=1),IF(CG202=0,'IIA Finanšu analīze'!$D179*(1-$C202/4),0),IF(CG202&gt;$C179,IF('Laika grafiks'!CH23&gt;Pieņēmumi!$E$8,CG202-$C179,0),0))</f>
        <v>114298.35795000015</v>
      </c>
      <c r="CI202" s="416">
        <f>IF(AND(Izmaksas!CH233=0,Izmaksas!CI233=1),IF(CH202=0,'IIA Finanšu analīze'!$D179*(1-$C202/4),0),IF(CH202&gt;$C179,IF('Laika grafiks'!CI23&gt;Pieņēmumi!$E$8,CH202-$C179,0),0))</f>
        <v>111647.66130000015</v>
      </c>
      <c r="CJ202" s="416">
        <f>IF(AND(Izmaksas!CI233=0,Izmaksas!CJ233=1),IF(CI202=0,'IIA Finanšu analīze'!$D179*(1-$C202/4),0),IF(CI202&gt;$C179,IF('Laika grafiks'!CJ23&gt;Pieņēmumi!$E$8,CI202-$C179,0),0))</f>
        <v>108996.96465000015</v>
      </c>
      <c r="CK202" s="416">
        <f>IF(AND(Izmaksas!CJ233=0,Izmaksas!CK233=1),IF(CJ202=0,'IIA Finanšu analīze'!$D179*(1-$C202/4),0),IF(CJ202&gt;$C179,IF('Laika grafiks'!CK23&gt;Pieņēmumi!$E$8,CJ202-$C179,0),0))</f>
        <v>106346.26800000016</v>
      </c>
      <c r="CL202" s="416">
        <f>IF(AND(Izmaksas!CK233=0,Izmaksas!CL233=1),IF(CK202=0,'IIA Finanšu analīze'!$D179*(1-$C202/4),0),IF(CK202&gt;$C179,IF('Laika grafiks'!CL23&gt;Pieņēmumi!$E$8,CK202-$C179,0),0))</f>
        <v>103695.57135000016</v>
      </c>
      <c r="CM202" s="416">
        <f>IF(AND(Izmaksas!CL233=0,Izmaksas!CM233=1),IF(CL202=0,'IIA Finanšu analīze'!$D179*(1-$C202/4),0),IF(CL202&gt;$C179,IF('Laika grafiks'!CM23&gt;Pieņēmumi!$E$8,CL202-$C179,0),0))</f>
        <v>101044.87470000016</v>
      </c>
      <c r="CN202" s="416">
        <f>IF(AND(Izmaksas!CM233=0,Izmaksas!CN233=1),IF(CM202=0,'IIA Finanšu analīze'!$D179*(1-$C202/4),0),IF(CM202&gt;$C179,IF('Laika grafiks'!CN23&gt;Pieņēmumi!$E$8,CM202-$C179,0),0))</f>
        <v>98394.178050000162</v>
      </c>
      <c r="CO202" s="416">
        <f>IF(AND(Izmaksas!CN233=0,Izmaksas!CO233=1),IF(CN202=0,'IIA Finanšu analīze'!$D179*(1-$C202/4),0),IF(CN202&gt;$C179,IF('Laika grafiks'!CO23&gt;Pieņēmumi!$E$8,CN202-$C179,0),0))</f>
        <v>95743.481400000164</v>
      </c>
      <c r="CP202" s="416">
        <f>IF(AND(Izmaksas!CO233=0,Izmaksas!CP233=1),IF(CO202=0,'IIA Finanšu analīze'!$D179*(1-$C202/4),0),IF(CO202&gt;$C179,IF('Laika grafiks'!CP23&gt;Pieņēmumi!$E$8,CO202-$C179,0),0))</f>
        <v>93092.784750000166</v>
      </c>
      <c r="CQ202" s="416">
        <f>IF(AND(Izmaksas!CP233=0,Izmaksas!CQ233=1),IF(CP202=0,'IIA Finanšu analīze'!$D179*(1-$C202/4),0),IF(CP202&gt;$C179,IF('Laika grafiks'!CQ23&gt;Pieņēmumi!$E$8,CP202-$C179,0),0))</f>
        <v>90442.088100000168</v>
      </c>
      <c r="CR202" s="416">
        <f>IF(AND(Izmaksas!CQ233=0,Izmaksas!CR233=1),IF(CQ202=0,'IIA Finanšu analīze'!$D179*(1-$C202/4),0),IF(CQ202&gt;$C179,IF('Laika grafiks'!CR23&gt;Pieņēmumi!$E$8,CQ202-$C179,0),0))</f>
        <v>87791.39145000017</v>
      </c>
      <c r="CS202" s="416">
        <f>IF(AND(Izmaksas!CR233=0,Izmaksas!CS233=1),IF(CR202=0,'IIA Finanšu analīze'!$D179*(1-$C202/4),0),IF(CR202&gt;$C179,IF('Laika grafiks'!CS23&gt;Pieņēmumi!$E$8,CR202-$C179,0),0))</f>
        <v>85140.694800000172</v>
      </c>
      <c r="CT202" s="416">
        <f>IF(AND(Izmaksas!CS233=0,Izmaksas!CT233=1),IF(CS202=0,'IIA Finanšu analīze'!$D179*(1-$C202/4),0),IF(CS202&gt;$C179,IF('Laika grafiks'!CT23&gt;Pieņēmumi!$E$8,CS202-$C179,0),0))</f>
        <v>82489.998150000174</v>
      </c>
      <c r="CU202" s="416">
        <f>IF(AND(Izmaksas!CT233=0,Izmaksas!CU233=1),IF(CT202=0,'IIA Finanšu analīze'!$D179*(1-$C202/4),0),IF(CT202&gt;$C179,IF('Laika grafiks'!CU23&gt;Pieņēmumi!$E$8,CT202-$C179,0),0))</f>
        <v>79839.301500000176</v>
      </c>
      <c r="CV202" s="416">
        <f>IF(AND(Izmaksas!CU233=0,Izmaksas!CV233=1),IF(CU202=0,'IIA Finanšu analīze'!$D179*(1-$C202/4),0),IF(CU202&gt;$C179,IF('Laika grafiks'!CV23&gt;Pieņēmumi!$E$8,CU202-$C179,0),0))</f>
        <v>77188.604850000178</v>
      </c>
      <c r="CW202" s="416">
        <f>IF(AND(Izmaksas!CV233=0,Izmaksas!CW233=1),IF(CV202=0,'IIA Finanšu analīze'!$D179*(1-$C202/4),0),IF(CV202&gt;$C179,IF('Laika grafiks'!CW23&gt;Pieņēmumi!$E$8,CV202-$C179,0),0))</f>
        <v>74537.90820000018</v>
      </c>
      <c r="CX202" s="416">
        <f>IF(AND(Izmaksas!CW233=0,Izmaksas!CX233=1),IF(CW202=0,'IIA Finanšu analīze'!$D179*(1-$C202/4),0),IF(CW202&gt;$C179,IF('Laika grafiks'!CX23&gt;Pieņēmumi!$E$8,CW202-$C179,0),0))</f>
        <v>71887.211550000182</v>
      </c>
      <c r="CY202" s="416">
        <f>IF(AND(Izmaksas!CX233=0,Izmaksas!CY233=1),IF(CX202=0,'IIA Finanšu analīze'!$D179*(1-$C202/4),0),IF(CX202&gt;$C179,IF('Laika grafiks'!CY23&gt;Pieņēmumi!$E$8,CX202-$C179,0),0))</f>
        <v>69236.514900000184</v>
      </c>
      <c r="CZ202" s="416">
        <f>IF(AND(Izmaksas!CY233=0,Izmaksas!CZ233=1),IF(CY202=0,'IIA Finanšu analīze'!$D179*(1-$C202/4),0),IF(CY202&gt;$C179,IF('Laika grafiks'!CZ23&gt;Pieņēmumi!$E$8,CY202-$C179,0),0))</f>
        <v>66585.818250000186</v>
      </c>
      <c r="DA202" s="416">
        <f>IF(AND(Izmaksas!CZ233=0,Izmaksas!DA233=1),IF(CZ202=0,'IIA Finanšu analīze'!$D179*(1-$C202/4),0),IF(CZ202&gt;$C179,IF('Laika grafiks'!DA23&gt;Pieņēmumi!$E$8,CZ202-$C179,0),0))</f>
        <v>63935.121600000188</v>
      </c>
      <c r="DB202" s="416">
        <f>IF(AND(Izmaksas!DA233=0,Izmaksas!DB233=1),IF(DA202=0,'IIA Finanšu analīze'!$D179*(1-$C202/4),0),IF(DA202&gt;$C179,IF('Laika grafiks'!DB23&gt;Pieņēmumi!$E$8,DA202-$C179,0),0))</f>
        <v>61284.42495000019</v>
      </c>
      <c r="DC202" s="416">
        <f>IF(AND(Izmaksas!DB233=0,Izmaksas!DC233=1),IF(DB202=0,'IIA Finanšu analīze'!$D179*(1-$C202/4),0),IF(DB202&gt;$C179,IF('Laika grafiks'!DC23&gt;Pieņēmumi!$E$8,DB202-$C179,0),0))</f>
        <v>58633.728300000192</v>
      </c>
      <c r="DD202" s="416">
        <f>IF(AND(Izmaksas!DC233=0,Izmaksas!DD233=1),IF(DC202=0,'IIA Finanšu analīze'!$D179*(1-$C202/4),0),IF(DC202&gt;$C179,IF('Laika grafiks'!DD23&gt;Pieņēmumi!$E$8,DC202-$C179,0),0))</f>
        <v>55983.031650000194</v>
      </c>
      <c r="DE202" s="416">
        <f>IF(AND(Izmaksas!DD233=0,Izmaksas!DE233=1),IF(DD202=0,'IIA Finanšu analīze'!$D179*(1-$C202/4),0),IF(DD202&gt;$C179,IF('Laika grafiks'!DE23&gt;Pieņēmumi!$E$8,DD202-$C179,0),0))</f>
        <v>53332.335000000196</v>
      </c>
      <c r="DF202" s="416">
        <f>IF(AND(Izmaksas!DE233=0,Izmaksas!DF233=1),IF(DE202=0,'IIA Finanšu analīze'!$D179*(1-$C202/4),0),IF(DE202&gt;$C179,IF('Laika grafiks'!DF23&gt;Pieņēmumi!$E$8,DE202-$C179,0),0))</f>
        <v>50681.638350000198</v>
      </c>
      <c r="DG202" s="416">
        <f>IF(AND(Izmaksas!DF233=0,Izmaksas!DG233=1),IF(DF202=0,'IIA Finanšu analīze'!$D179*(1-$C202/4),0),IF(DF202&gt;$C179,IF('Laika grafiks'!DG23&gt;Pieņēmumi!$E$8,DF202-$C179,0),0))</f>
        <v>48030.941700000199</v>
      </c>
      <c r="DH202" s="416">
        <f>IF(AND(Izmaksas!DG233=0,Izmaksas!DH233=1),IF(DG202=0,'IIA Finanšu analīze'!$D179*(1-$C202/4),0),IF(DG202&gt;$C179,IF('Laika grafiks'!DH23&gt;Pieņēmumi!$E$8,DG202-$C179,0),0))</f>
        <v>45380.245050000201</v>
      </c>
      <c r="DI202" s="416">
        <f>IF(AND(Izmaksas!DH233=0,Izmaksas!DI233=1),IF(DH202=0,'IIA Finanšu analīze'!$D179*(1-$C202/4),0),IF(DH202&gt;$C179,IF('Laika grafiks'!DI23&gt;Pieņēmumi!$E$8,DH202-$C179,0),0))</f>
        <v>42729.548400000203</v>
      </c>
      <c r="DJ202" s="416">
        <f>IF(AND(Izmaksas!DI233=0,Izmaksas!DJ233=1),IF(DI202=0,'IIA Finanšu analīze'!$D179*(1-$C202/4),0),IF(DI202&gt;$C179,IF('Laika grafiks'!DJ23&gt;Pieņēmumi!$E$8,DI202-$C179,0),0))</f>
        <v>40078.851750000205</v>
      </c>
      <c r="DK202" s="416">
        <f>IF(AND(Izmaksas!DJ233=0,Izmaksas!DK233=1),IF(DJ202=0,'IIA Finanšu analīze'!$D179*(1-$C202/4),0),IF(DJ202&gt;$C179,IF('Laika grafiks'!DK23&gt;Pieņēmumi!$E$8,DJ202-$C179,0),0))</f>
        <v>37428.155100000207</v>
      </c>
      <c r="DL202" s="416">
        <f>IF(AND(Izmaksas!DK233=0,Izmaksas!DL233=1),IF(DK202=0,'IIA Finanšu analīze'!$D179*(1-$C202/4),0),IF(DK202&gt;$C179,IF('Laika grafiks'!DL23&gt;Pieņēmumi!$E$8,DK202-$C179,0),0))</f>
        <v>34777.458450000209</v>
      </c>
      <c r="DM202" s="416">
        <f>IF(AND(Izmaksas!DL233=0,Izmaksas!DM233=1),IF(DL202=0,'IIA Finanšu analīze'!$D179*(1-$C202/4),0),IF(DL202&gt;$C179,IF('Laika grafiks'!DM23&gt;Pieņēmumi!$E$8,DL202-$C179,0),0))</f>
        <v>32126.761800000208</v>
      </c>
      <c r="DN202" s="416">
        <f>IF(AND(Izmaksas!DM233=0,Izmaksas!DN233=1),IF(DM202=0,'IIA Finanšu analīze'!$D179*(1-$C202/4),0),IF(DM202&gt;$C179,IF('Laika grafiks'!DN23&gt;Pieņēmumi!$E$8,DM202-$C179,0),0))</f>
        <v>29476.065150000206</v>
      </c>
      <c r="DO202" s="416">
        <f>IF(AND(Izmaksas!DN233=0,Izmaksas!DO233=1),IF(DN202=0,'IIA Finanšu analīze'!$D179*(1-$C202/4),0),IF(DN202&gt;$C179,IF('Laika grafiks'!DO23&gt;Pieņēmumi!$E$8,DN202-$C179,0),0))</f>
        <v>26825.368500000204</v>
      </c>
      <c r="DP202" s="416">
        <f>IF(AND(Izmaksas!DO233=0,Izmaksas!DP233=1),IF(DO202=0,'IIA Finanšu analīze'!$D179*(1-$C202/4),0),IF(DO202&gt;$C179,IF('Laika grafiks'!DP23&gt;Pieņēmumi!$E$8,DO202-$C179,0),0))</f>
        <v>24174.671850000203</v>
      </c>
      <c r="DQ202" s="416">
        <f>IF(AND(Izmaksas!DP233=0,Izmaksas!DQ233=1),IF(DP202=0,'IIA Finanšu analīze'!$D179*(1-$C202/4),0),IF(DP202&gt;$C179,IF('Laika grafiks'!DQ23&gt;Pieņēmumi!$E$8,DP202-$C179,0),0))</f>
        <v>21523.975200000201</v>
      </c>
      <c r="DR202" s="416">
        <f>IF(AND(Izmaksas!DQ233=0,Izmaksas!DR233=1),IF(DQ202=0,'IIA Finanšu analīze'!$D179*(1-$C202/4),0),IF(DQ202&gt;$C179,IF('Laika grafiks'!DR23&gt;Pieņēmumi!$E$8,DQ202-$C179,0),0))</f>
        <v>18873.278550000199</v>
      </c>
      <c r="DS202" s="416">
        <f>IF(AND(Izmaksas!DR233=0,Izmaksas!DS233=1),IF(DR202=0,'IIA Finanšu analīze'!$D179*(1-$C202/4),0),IF(DR202&gt;$C179,IF('Laika grafiks'!DS23&gt;Pieņēmumi!$E$8,DR202-$C179,0),0))</f>
        <v>16222.581900000199</v>
      </c>
      <c r="DT202" s="416">
        <f>IF(AND(Izmaksas!DS233=0,Izmaksas!DT233=1),IF(DS202=0,'IIA Finanšu analīze'!$D179*(1-$C202/4),0),IF(DS202&gt;$C179,IF('Laika grafiks'!DT23&gt;Pieņēmumi!$E$8,DS202-$C179,0),0))</f>
        <v>13571.885250000199</v>
      </c>
      <c r="DU202" s="416">
        <f>IF(AND(Izmaksas!DT233=0,Izmaksas!DU233=1),IF(DT202=0,'IIA Finanšu analīze'!$D179*(1-$C202/4),0),IF(DT202&gt;$C179,IF('Laika grafiks'!DU23&gt;Pieņēmumi!$E$8,DT202-$C179,0),0))</f>
        <v>10921.1886000002</v>
      </c>
    </row>
    <row r="203" spans="1:125" ht="11.25" customHeight="1">
      <c r="A203" s="389" t="str">
        <f t="shared" si="191"/>
        <v>Konsoles ar montāžu</v>
      </c>
      <c r="B203" s="389" t="s">
        <v>33</v>
      </c>
      <c r="C203" s="392">
        <v>3.3300000000000003E-2</v>
      </c>
      <c r="D203" s="460" t="s">
        <v>638</v>
      </c>
      <c r="E203" s="416">
        <v>0</v>
      </c>
      <c r="F203" s="416">
        <f>IF(AND(Izmaksas!E233=0,Izmaksas!F233=1),IF(E203=0,'IIA Finanšu analīze'!$D180*(1-$C203/4),0),IF(E203&gt;$C180,IF('Laika grafiks'!F23&gt;Pieņēmumi!$E$8,E203-$C180,0),0))</f>
        <v>0</v>
      </c>
      <c r="G203" s="416">
        <f>IF(AND(Izmaksas!F233=0,Izmaksas!G233=1),IF(F203=0,'IIA Finanšu analīze'!$D180*(1-$C203/4),0),IF(F203&gt;$C180,IF('Laika grafiks'!G23&gt;Pieņēmumi!$E$8,F203-$C180,0),0))</f>
        <v>0</v>
      </c>
      <c r="H203" s="416">
        <f>IF(AND(Izmaksas!G233=0,Izmaksas!H233=1),IF(G203=0,'IIA Finanšu analīze'!$D180*(1-$C203/4),0),IF(G203&gt;$C180,IF('Laika grafiks'!H23&gt;Pieņēmumi!$E$8,G203-$C180,0),0))</f>
        <v>0</v>
      </c>
      <c r="I203" s="416">
        <f>IF(AND(Izmaksas!H233=0,Izmaksas!I233=1),IF(H203=0,'IIA Finanšu analīze'!$D180*(1-$C203/4),0),IF(H203&gt;$C180,IF('Laika grafiks'!I23&gt;Pieņēmumi!$E$8,H203-$C180,0),0))</f>
        <v>0</v>
      </c>
      <c r="J203" s="416">
        <f>IF(AND(Izmaksas!I233=0,Izmaksas!J233=1),IF(I203=0,'IIA Finanšu analīze'!$D180*(1-$C203/4),0),IF(I203&gt;$C180,IF('Laika grafiks'!J23&gt;Pieņēmumi!$E$8,I203-$C180,0),0))</f>
        <v>196755.26172499999</v>
      </c>
      <c r="K203" s="416">
        <f>IF(AND(Izmaksas!J233=0,Izmaksas!K233=1),IF(J203=0,'IIA Finanšu analīze'!$D180*(1-$C203/4),0),IF(J203&gt;$C180,IF('Laika grafiks'!K23&gt;Pieņēmumi!$E$8,J203-$C180,0),0))</f>
        <v>195103.52344999998</v>
      </c>
      <c r="L203" s="416">
        <f>IF(AND(Izmaksas!K233=0,Izmaksas!L233=1),IF(K203=0,'IIA Finanšu analīze'!$D180*(1-$C203/4),0),IF(K203&gt;$C180,IF('Laika grafiks'!L23&gt;Pieņēmumi!$E$8,K203-$C180,0),0))</f>
        <v>193451.78517499997</v>
      </c>
      <c r="M203" s="416">
        <f>IF(AND(Izmaksas!L233=0,Izmaksas!M233=1),IF(L203=0,'IIA Finanšu analīze'!$D180*(1-$C203/4),0),IF(L203&gt;$C180,IF('Laika grafiks'!M23&gt;Pieņēmumi!$E$8,L203-$C180,0),0))</f>
        <v>191800.04689999996</v>
      </c>
      <c r="N203" s="416">
        <f>IF(AND(Izmaksas!M233=0,Izmaksas!N233=1),IF(M203=0,'IIA Finanšu analīze'!$D180*(1-$C203/4),0),IF(M203&gt;$C180,IF('Laika grafiks'!N23&gt;Pieņēmumi!$E$8,M203-$C180,0),0))</f>
        <v>190148.30862499995</v>
      </c>
      <c r="O203" s="416">
        <f>IF(AND(Izmaksas!N233=0,Izmaksas!O233=1),IF(N203=0,'IIA Finanšu analīze'!$D180*(1-$C203/4),0),IF(N203&gt;$C180,IF('Laika grafiks'!O23&gt;Pieņēmumi!$E$8,N203-$C180,0),0))</f>
        <v>188496.57034999994</v>
      </c>
      <c r="P203" s="416">
        <f>IF(AND(Izmaksas!O233=0,Izmaksas!P233=1),IF(O203=0,'IIA Finanšu analīze'!$D180*(1-$C203/4),0),IF(O203&gt;$C180,IF('Laika grafiks'!P23&gt;Pieņēmumi!$E$8,O203-$C180,0),0))</f>
        <v>186844.83207499993</v>
      </c>
      <c r="Q203" s="416">
        <f>IF(AND(Izmaksas!P233=0,Izmaksas!Q233=1),IF(P203=0,'IIA Finanšu analīze'!$D180*(1-$C203/4),0),IF(P203&gt;$C180,IF('Laika grafiks'!Q23&gt;Pieņēmumi!$E$8,P203-$C180,0),0))</f>
        <v>185193.09379999992</v>
      </c>
      <c r="R203" s="416">
        <f>IF(AND(Izmaksas!Q233=0,Izmaksas!R233=1),IF(Q203=0,'IIA Finanšu analīze'!$D180*(1-$C203/4),0),IF(Q203&gt;$C180,IF('Laika grafiks'!R23&gt;Pieņēmumi!$E$8,Q203-$C180,0),0))</f>
        <v>183541.3555249999</v>
      </c>
      <c r="S203" s="416">
        <f>IF(AND(Izmaksas!R233=0,Izmaksas!S233=1),IF(R203=0,'IIA Finanšu analīze'!$D180*(1-$C203/4),0),IF(R203&gt;$C180,IF('Laika grafiks'!S23&gt;Pieņēmumi!$E$8,R203-$C180,0),0))</f>
        <v>181889.61724999989</v>
      </c>
      <c r="T203" s="416">
        <f>IF(AND(Izmaksas!S233=0,Izmaksas!T233=1),IF(S203=0,'IIA Finanšu analīze'!$D180*(1-$C203/4),0),IF(S203&gt;$C180,IF('Laika grafiks'!T23&gt;Pieņēmumi!$E$8,S203-$C180,0),0))</f>
        <v>180237.87897499988</v>
      </c>
      <c r="U203" s="416">
        <f>IF(AND(Izmaksas!T233=0,Izmaksas!U233=1),IF(T203=0,'IIA Finanšu analīze'!$D180*(1-$C203/4),0),IF(T203&gt;$C180,IF('Laika grafiks'!U23&gt;Pieņēmumi!$E$8,T203-$C180,0),0))</f>
        <v>178586.14069999987</v>
      </c>
      <c r="V203" s="416">
        <f>IF(AND(Izmaksas!U233=0,Izmaksas!V233=1),IF(U203=0,'IIA Finanšu analīze'!$D180*(1-$C203/4),0),IF(U203&gt;$C180,IF('Laika grafiks'!V23&gt;Pieņēmumi!$E$8,U203-$C180,0),0))</f>
        <v>176934.40242499986</v>
      </c>
      <c r="W203" s="416">
        <f>IF(AND(Izmaksas!V233=0,Izmaksas!W233=1),IF(V203=0,'IIA Finanšu analīze'!$D180*(1-$C203/4),0),IF(V203&gt;$C180,IF('Laika grafiks'!W23&gt;Pieņēmumi!$E$8,V203-$C180,0),0))</f>
        <v>175282.66414999985</v>
      </c>
      <c r="X203" s="416">
        <f>IF(AND(Izmaksas!W233=0,Izmaksas!X233=1),IF(W203=0,'IIA Finanšu analīze'!$D180*(1-$C203/4),0),IF(W203&gt;$C180,IF('Laika grafiks'!X23&gt;Pieņēmumi!$E$8,W203-$C180,0),0))</f>
        <v>173630.92587499984</v>
      </c>
      <c r="Y203" s="416">
        <f>IF(AND(Izmaksas!X233=0,Izmaksas!Y233=1),IF(X203=0,'IIA Finanšu analīze'!$D180*(1-$C203/4),0),IF(X203&gt;$C180,IF('Laika grafiks'!Y23&gt;Pieņēmumi!$E$8,X203-$C180,0),0))</f>
        <v>171979.18759999983</v>
      </c>
      <c r="Z203" s="416">
        <f>IF(AND(Izmaksas!Y233=0,Izmaksas!Z233=1),IF(Y203=0,'IIA Finanšu analīze'!$D180*(1-$C203/4),0),IF(Y203&gt;$C180,IF('Laika grafiks'!Z23&gt;Pieņēmumi!$E$8,Y203-$C180,0),0))</f>
        <v>170327.44932499982</v>
      </c>
      <c r="AA203" s="416">
        <f>IF(AND(Izmaksas!Z233=0,Izmaksas!AA233=1),IF(Z203=0,'IIA Finanšu analīze'!$D180*(1-$C203/4),0),IF(Z203&gt;$C180,IF('Laika grafiks'!AA23&gt;Pieņēmumi!$E$8,Z203-$C180,0),0))</f>
        <v>168675.71104999981</v>
      </c>
      <c r="AB203" s="416">
        <f>IF(AND(Izmaksas!AA233=0,Izmaksas!AB233=1),IF(AA203=0,'IIA Finanšu analīze'!$D180*(1-$C203/4),0),IF(AA203&gt;$C180,IF('Laika grafiks'!AB23&gt;Pieņēmumi!$E$8,AA203-$C180,0),0))</f>
        <v>167023.9727749998</v>
      </c>
      <c r="AC203" s="416">
        <f>IF(AND(Izmaksas!AB233=0,Izmaksas!AC233=1),IF(AB203=0,'IIA Finanšu analīze'!$D180*(1-$C203/4),0),IF(AB203&gt;$C180,IF('Laika grafiks'!AC23&gt;Pieņēmumi!$E$8,AB203-$C180,0),0))</f>
        <v>165372.23449999979</v>
      </c>
      <c r="AD203" s="416">
        <f>IF(AND(Izmaksas!AC233=0,Izmaksas!AD233=1),IF(AC203=0,'IIA Finanšu analīze'!$D180*(1-$C203/4),0),IF(AC203&gt;$C180,IF('Laika grafiks'!AD23&gt;Pieņēmumi!$E$8,AC203-$C180,0),0))</f>
        <v>163720.49622499978</v>
      </c>
      <c r="AE203" s="416">
        <f>IF(AND(Izmaksas!AD233=0,Izmaksas!AE233=1),IF(AD203=0,'IIA Finanšu analīze'!$D180*(1-$C203/4),0),IF(AD203&gt;$C180,IF('Laika grafiks'!AE23&gt;Pieņēmumi!$E$8,AD203-$C180,0),0))</f>
        <v>162068.75794999977</v>
      </c>
      <c r="AF203" s="416">
        <f>IF(AND(Izmaksas!AE233=0,Izmaksas!AF233=1),IF(AE203=0,'IIA Finanšu analīze'!$D180*(1-$C203/4),0),IF(AE203&gt;$C180,IF('Laika grafiks'!AF23&gt;Pieņēmumi!$E$8,AE203-$C180,0),0))</f>
        <v>160417.01967499976</v>
      </c>
      <c r="AG203" s="416">
        <f>IF(AND(Izmaksas!AF233=0,Izmaksas!AG233=1),IF(AF203=0,'IIA Finanšu analīze'!$D180*(1-$C203/4),0),IF(AF203&gt;$C180,IF('Laika grafiks'!AG23&gt;Pieņēmumi!$E$8,AF203-$C180,0),0))</f>
        <v>158765.28139999975</v>
      </c>
      <c r="AH203" s="416">
        <f>IF(AND(Izmaksas!AG233=0,Izmaksas!AH233=1),IF(AG203=0,'IIA Finanšu analīze'!$D180*(1-$C203/4),0),IF(AG203&gt;$C180,IF('Laika grafiks'!AH23&gt;Pieņēmumi!$E$8,AG203-$C180,0),0))</f>
        <v>157113.54312499973</v>
      </c>
      <c r="AI203" s="416">
        <f>IF(AND(Izmaksas!AH233=0,Izmaksas!AI233=1),IF(AH203=0,'IIA Finanšu analīze'!$D180*(1-$C203/4),0),IF(AH203&gt;$C180,IF('Laika grafiks'!AI23&gt;Pieņēmumi!$E$8,AH203-$C180,0),0))</f>
        <v>155461.80484999972</v>
      </c>
      <c r="AJ203" s="416">
        <f>IF(AND(Izmaksas!AI233=0,Izmaksas!AJ233=1),IF(AI203=0,'IIA Finanšu analīze'!$D180*(1-$C203/4),0),IF(AI203&gt;$C180,IF('Laika grafiks'!AJ23&gt;Pieņēmumi!$E$8,AI203-$C180,0),0))</f>
        <v>153810.06657499971</v>
      </c>
      <c r="AK203" s="416">
        <f>IF(AND(Izmaksas!AJ233=0,Izmaksas!AK233=1),IF(AJ203=0,'IIA Finanšu analīze'!$D180*(1-$C203/4),0),IF(AJ203&gt;$C180,IF('Laika grafiks'!AK23&gt;Pieņēmumi!$E$8,AJ203-$C180,0),0))</f>
        <v>152158.3282999997</v>
      </c>
      <c r="AL203" s="416">
        <f>IF(AND(Izmaksas!AK233=0,Izmaksas!AL233=1),IF(AK203=0,'IIA Finanšu analīze'!$D180*(1-$C203/4),0),IF(AK203&gt;$C180,IF('Laika grafiks'!AL23&gt;Pieņēmumi!$E$8,AK203-$C180,0),0))</f>
        <v>150506.59002499969</v>
      </c>
      <c r="AM203" s="416">
        <f>IF(AND(Izmaksas!AL233=0,Izmaksas!AM233=1),IF(AL203=0,'IIA Finanšu analīze'!$D180*(1-$C203/4),0),IF(AL203&gt;$C180,IF('Laika grafiks'!AM23&gt;Pieņēmumi!$E$8,AL203-$C180,0),0))</f>
        <v>148854.85174999968</v>
      </c>
      <c r="AN203" s="416">
        <f>IF(AND(Izmaksas!AM233=0,Izmaksas!AN233=1),IF(AM203=0,'IIA Finanšu analīze'!$D180*(1-$C203/4),0),IF(AM203&gt;$C180,IF('Laika grafiks'!AN23&gt;Pieņēmumi!$E$8,AM203-$C180,0),0))</f>
        <v>147203.11347499967</v>
      </c>
      <c r="AO203" s="416">
        <f>IF(AND(Izmaksas!AN233=0,Izmaksas!AO233=1),IF(AN203=0,'IIA Finanšu analīze'!$D180*(1-$C203/4),0),IF(AN203&gt;$C180,IF('Laika grafiks'!AO23&gt;Pieņēmumi!$E$8,AN203-$C180,0),0))</f>
        <v>145551.37519999966</v>
      </c>
      <c r="AP203" s="416">
        <f>IF(AND(Izmaksas!AO233=0,Izmaksas!AP233=1),IF(AO203=0,'IIA Finanšu analīze'!$D180*(1-$C203/4),0),IF(AO203&gt;$C180,IF('Laika grafiks'!AP23&gt;Pieņēmumi!$E$8,AO203-$C180,0),0))</f>
        <v>143899.63692499965</v>
      </c>
      <c r="AQ203" s="416">
        <f>IF(AND(Izmaksas!AP233=0,Izmaksas!AQ233=1),IF(AP203=0,'IIA Finanšu analīze'!$D180*(1-$C203/4),0),IF(AP203&gt;$C180,IF('Laika grafiks'!AQ23&gt;Pieņēmumi!$E$8,AP203-$C180,0),0))</f>
        <v>142247.89864999964</v>
      </c>
      <c r="AR203" s="416">
        <f>IF(AND(Izmaksas!AQ233=0,Izmaksas!AR233=1),IF(AQ203=0,'IIA Finanšu analīze'!$D180*(1-$C203/4),0),IF(AQ203&gt;$C180,IF('Laika grafiks'!AR23&gt;Pieņēmumi!$E$8,AQ203-$C180,0),0))</f>
        <v>140596.16037499963</v>
      </c>
      <c r="AS203" s="416">
        <f>IF(AND(Izmaksas!AR233=0,Izmaksas!AS233=1),IF(AR203=0,'IIA Finanšu analīze'!$D180*(1-$C203/4),0),IF(AR203&gt;$C180,IF('Laika grafiks'!AS23&gt;Pieņēmumi!$E$8,AR203-$C180,0),0))</f>
        <v>138944.42209999962</v>
      </c>
      <c r="AT203" s="416">
        <f>IF(AND(Izmaksas!AS233=0,Izmaksas!AT233=1),IF(AS203=0,'IIA Finanšu analīze'!$D180*(1-$C203/4),0),IF(AS203&gt;$C180,IF('Laika grafiks'!AT23&gt;Pieņēmumi!$E$8,AS203-$C180,0),0))</f>
        <v>137292.68382499961</v>
      </c>
      <c r="AU203" s="416">
        <f>IF(AND(Izmaksas!AT233=0,Izmaksas!AU233=1),IF(AT203=0,'IIA Finanšu analīze'!$D180*(1-$C203/4),0),IF(AT203&gt;$C180,IF('Laika grafiks'!AU23&gt;Pieņēmumi!$E$8,AT203-$C180,0),0))</f>
        <v>135640.9455499996</v>
      </c>
      <c r="AV203" s="416">
        <f>IF(AND(Izmaksas!AU233=0,Izmaksas!AV233=1),IF(AU203=0,'IIA Finanšu analīze'!$D180*(1-$C203/4),0),IF(AU203&gt;$C180,IF('Laika grafiks'!AV23&gt;Pieņēmumi!$E$8,AU203-$C180,0),0))</f>
        <v>133989.20727499959</v>
      </c>
      <c r="AW203" s="416">
        <f>IF(AND(Izmaksas!AV233=0,Izmaksas!AW233=1),IF(AV203=0,'IIA Finanšu analīze'!$D180*(1-$C203/4),0),IF(AV203&gt;$C180,IF('Laika grafiks'!AW23&gt;Pieņēmumi!$E$8,AV203-$C180,0),0))</f>
        <v>132337.46899999958</v>
      </c>
      <c r="AX203" s="416">
        <f>IF(AND(Izmaksas!AW233=0,Izmaksas!AX233=1),IF(AW203=0,'IIA Finanšu analīze'!$D180*(1-$C203/4),0),IF(AW203&gt;$C180,IF('Laika grafiks'!AX23&gt;Pieņēmumi!$E$8,AW203-$C180,0),0))</f>
        <v>130685.73072499958</v>
      </c>
      <c r="AY203" s="416">
        <f>IF(AND(Izmaksas!AX233=0,Izmaksas!AY233=1),IF(AX203=0,'IIA Finanšu analīze'!$D180*(1-$C203/4),0),IF(AX203&gt;$C180,IF('Laika grafiks'!AY23&gt;Pieņēmumi!$E$8,AX203-$C180,0),0))</f>
        <v>129033.99244999958</v>
      </c>
      <c r="AZ203" s="416">
        <f>IF(AND(Izmaksas!AY233=0,Izmaksas!AZ233=1),IF(AY203=0,'IIA Finanšu analīze'!$D180*(1-$C203/4),0),IF(AY203&gt;$C180,IF('Laika grafiks'!AZ23&gt;Pieņēmumi!$E$8,AY203-$C180,0),0))</f>
        <v>127382.25417499959</v>
      </c>
      <c r="BA203" s="416">
        <f>IF(AND(Izmaksas!AZ233=0,Izmaksas!BA233=1),IF(AZ203=0,'IIA Finanšu analīze'!$D180*(1-$C203/4),0),IF(AZ203&gt;$C180,IF('Laika grafiks'!BA23&gt;Pieņēmumi!$E$8,AZ203-$C180,0),0))</f>
        <v>125730.51589999959</v>
      </c>
      <c r="BB203" s="416">
        <f>IF(AND(Izmaksas!BA233=0,Izmaksas!BB233=1),IF(BA203=0,'IIA Finanšu analīze'!$D180*(1-$C203/4),0),IF(BA203&gt;$C180,IF('Laika grafiks'!BB23&gt;Pieņēmumi!$E$8,BA203-$C180,0),0))</f>
        <v>124078.77762499959</v>
      </c>
      <c r="BC203" s="416">
        <f>IF(AND(Izmaksas!BB233=0,Izmaksas!BC233=1),IF(BB203=0,'IIA Finanšu analīze'!$D180*(1-$C203/4),0),IF(BB203&gt;$C180,IF('Laika grafiks'!BC23&gt;Pieņēmumi!$E$8,BB203-$C180,0),0))</f>
        <v>122427.0393499996</v>
      </c>
      <c r="BD203" s="416">
        <f>IF(AND(Izmaksas!BC233=0,Izmaksas!BD233=1),IF(BC203=0,'IIA Finanšu analīze'!$D180*(1-$C203/4),0),IF(BC203&gt;$C180,IF('Laika grafiks'!BD23&gt;Pieņēmumi!$E$8,BC203-$C180,0),0))</f>
        <v>120775.3010749996</v>
      </c>
      <c r="BE203" s="416">
        <f>IF(AND(Izmaksas!BD233=0,Izmaksas!BE233=1),IF(BD203=0,'IIA Finanšu analīze'!$D180*(1-$C203/4),0),IF(BD203&gt;$C180,IF('Laika grafiks'!BE23&gt;Pieņēmumi!$E$8,BD203-$C180,0),0))</f>
        <v>119123.56279999961</v>
      </c>
      <c r="BF203" s="416">
        <f>IF(AND(Izmaksas!BE233=0,Izmaksas!BF233=1),IF(BE203=0,'IIA Finanšu analīze'!$D180*(1-$C203/4),0),IF(BE203&gt;$C180,IF('Laika grafiks'!BF23&gt;Pieņēmumi!$E$8,BE203-$C180,0),0))</f>
        <v>117471.82452499961</v>
      </c>
      <c r="BG203" s="416">
        <f>IF(AND(Izmaksas!BF233=0,Izmaksas!BG233=1),IF(BF203=0,'IIA Finanšu analīze'!$D180*(1-$C203/4),0),IF(BF203&gt;$C180,IF('Laika grafiks'!BG23&gt;Pieņēmumi!$E$8,BF203-$C180,0),0))</f>
        <v>115820.08624999961</v>
      </c>
      <c r="BH203" s="416">
        <f>IF(AND(Izmaksas!BG233=0,Izmaksas!BH233=1),IF(BG203=0,'IIA Finanšu analīze'!$D180*(1-$C203/4),0),IF(BG203&gt;$C180,IF('Laika grafiks'!BH23&gt;Pieņēmumi!$E$8,BG203-$C180,0),0))</f>
        <v>114168.34797499962</v>
      </c>
      <c r="BI203" s="416">
        <f>IF(AND(Izmaksas!BH233=0,Izmaksas!BI233=1),IF(BH203=0,'IIA Finanšu analīze'!$D180*(1-$C203/4),0),IF(BH203&gt;$C180,IF('Laika grafiks'!BI23&gt;Pieņēmumi!$E$8,BH203-$C180,0),0))</f>
        <v>112516.60969999962</v>
      </c>
      <c r="BJ203" s="416">
        <f>IF(AND(Izmaksas!BI233=0,Izmaksas!BJ233=1),IF(BI203=0,'IIA Finanšu analīze'!$D180*(1-$C203/4),0),IF(BI203&gt;$C180,IF('Laika grafiks'!BJ23&gt;Pieņēmumi!$E$8,BI203-$C180,0),0))</f>
        <v>110864.87142499963</v>
      </c>
      <c r="BK203" s="416">
        <f>IF(AND(Izmaksas!BJ233=0,Izmaksas!BK233=1),IF(BJ203=0,'IIA Finanšu analīze'!$D180*(1-$C203/4),0),IF(BJ203&gt;$C180,IF('Laika grafiks'!BK23&gt;Pieņēmumi!$E$8,BJ203-$C180,0),0))</f>
        <v>109213.13314999963</v>
      </c>
      <c r="BL203" s="416">
        <f>IF(AND(Izmaksas!BK233=0,Izmaksas!BL233=1),IF(BK203=0,'IIA Finanšu analīze'!$D180*(1-$C203/4),0),IF(BK203&gt;$C180,IF('Laika grafiks'!BL23&gt;Pieņēmumi!$E$8,BK203-$C180,0),0))</f>
        <v>107561.39487499963</v>
      </c>
      <c r="BM203" s="416">
        <f>IF(AND(Izmaksas!BL233=0,Izmaksas!BM233=1),IF(BL203=0,'IIA Finanšu analīze'!$D180*(1-$C203/4),0),IF(BL203&gt;$C180,IF('Laika grafiks'!BM23&gt;Pieņēmumi!$E$8,BL203-$C180,0),0))</f>
        <v>105909.65659999964</v>
      </c>
      <c r="BN203" s="416">
        <f>IF(AND(Izmaksas!BM233=0,Izmaksas!BN233=1),IF(BM203=0,'IIA Finanšu analīze'!$D180*(1-$C203/4),0),IF(BM203&gt;$C180,IF('Laika grafiks'!BN23&gt;Pieņēmumi!$E$8,BM203-$C180,0),0))</f>
        <v>104257.91832499964</v>
      </c>
      <c r="BO203" s="416">
        <f>IF(AND(Izmaksas!BN233=0,Izmaksas!BO233=1),IF(BN203=0,'IIA Finanšu analīze'!$D180*(1-$C203/4),0),IF(BN203&gt;$C180,IF('Laika grafiks'!BO23&gt;Pieņēmumi!$E$8,BN203-$C180,0),0))</f>
        <v>102606.18004999965</v>
      </c>
      <c r="BP203" s="416">
        <f>IF(AND(Izmaksas!BO233=0,Izmaksas!BP233=1),IF(BO203=0,'IIA Finanšu analīze'!$D180*(1-$C203/4),0),IF(BO203&gt;$C180,IF('Laika grafiks'!BP23&gt;Pieņēmumi!$E$8,BO203-$C180,0),0))</f>
        <v>100954.44177499965</v>
      </c>
      <c r="BQ203" s="416">
        <f>IF(AND(Izmaksas!BP233=0,Izmaksas!BQ233=1),IF(BP203=0,'IIA Finanšu analīze'!$D180*(1-$C203/4),0),IF(BP203&gt;$C180,IF('Laika grafiks'!BQ23&gt;Pieņēmumi!$E$8,BP203-$C180,0),0))</f>
        <v>99302.703499999654</v>
      </c>
      <c r="BR203" s="416">
        <f>IF(AND(Izmaksas!BQ233=0,Izmaksas!BR233=1),IF(BQ203=0,'IIA Finanšu analīze'!$D180*(1-$C203/4),0),IF(BQ203&gt;$C180,IF('Laika grafiks'!BR23&gt;Pieņēmumi!$E$8,BQ203-$C180,0),0))</f>
        <v>97650.965224999658</v>
      </c>
      <c r="BS203" s="416">
        <f>IF(AND(Izmaksas!BR233=0,Izmaksas!BS233=1),IF(BR203=0,'IIA Finanšu analīze'!$D180*(1-$C203/4),0),IF(BR203&gt;$C180,IF('Laika grafiks'!BS23&gt;Pieņēmumi!$E$8,BR203-$C180,0),0))</f>
        <v>95999.226949999662</v>
      </c>
      <c r="BT203" s="416">
        <f>IF(AND(Izmaksas!BS233=0,Izmaksas!BT233=1),IF(BS203=0,'IIA Finanšu analīze'!$D180*(1-$C203/4),0),IF(BS203&gt;$C180,IF('Laika grafiks'!BT23&gt;Pieņēmumi!$E$8,BS203-$C180,0),0))</f>
        <v>94347.488674999666</v>
      </c>
      <c r="BU203" s="416">
        <f>IF(AND(Izmaksas!BT233=0,Izmaksas!BU233=1),IF(BT203=0,'IIA Finanšu analīze'!$D180*(1-$C203/4),0),IF(BT203&gt;$C180,IF('Laika grafiks'!BU23&gt;Pieņēmumi!$E$8,BT203-$C180,0),0))</f>
        <v>92695.75039999967</v>
      </c>
      <c r="BV203" s="416">
        <f>IF(AND(Izmaksas!BU233=0,Izmaksas!BV233=1),IF(BU203=0,'IIA Finanšu analīze'!$D180*(1-$C203/4),0),IF(BU203&gt;$C180,IF('Laika grafiks'!BV23&gt;Pieņēmumi!$E$8,BU203-$C180,0),0))</f>
        <v>91044.012124999674</v>
      </c>
      <c r="BW203" s="416">
        <f>IF(AND(Izmaksas!BV233=0,Izmaksas!BW233=1),IF(BV203=0,'IIA Finanšu analīze'!$D180*(1-$C203/4),0),IF(BV203&gt;$C180,IF('Laika grafiks'!BW23&gt;Pieņēmumi!$E$8,BV203-$C180,0),0))</f>
        <v>89392.273849999678</v>
      </c>
      <c r="BX203" s="416">
        <f>IF(AND(Izmaksas!BW233=0,Izmaksas!BX233=1),IF(BW203=0,'IIA Finanšu analīze'!$D180*(1-$C203/4),0),IF(BW203&gt;$C180,IF('Laika grafiks'!BX23&gt;Pieņēmumi!$E$8,BW203-$C180,0),0))</f>
        <v>87740.535574999682</v>
      </c>
      <c r="BY203" s="416">
        <f>IF(AND(Izmaksas!BX233=0,Izmaksas!BY233=1),IF(BX203=0,'IIA Finanšu analīze'!$D180*(1-$C203/4),0),IF(BX203&gt;$C180,IF('Laika grafiks'!BY23&gt;Pieņēmumi!$E$8,BX203-$C180,0),0))</f>
        <v>86088.797299999685</v>
      </c>
      <c r="BZ203" s="416">
        <f>IF(AND(Izmaksas!BY233=0,Izmaksas!BZ233=1),IF(BY203=0,'IIA Finanšu analīze'!$D180*(1-$C203/4),0),IF(BY203&gt;$C180,IF('Laika grafiks'!BZ23&gt;Pieņēmumi!$E$8,BY203-$C180,0),0))</f>
        <v>84437.059024999689</v>
      </c>
      <c r="CA203" s="416">
        <f>IF(AND(Izmaksas!BZ233=0,Izmaksas!CA233=1),IF(BZ203=0,'IIA Finanšu analīze'!$D180*(1-$C203/4),0),IF(BZ203&gt;$C180,IF('Laika grafiks'!CA23&gt;Pieņēmumi!$E$8,BZ203-$C180,0),0))</f>
        <v>82785.320749999693</v>
      </c>
      <c r="CB203" s="416">
        <f>IF(AND(Izmaksas!CA233=0,Izmaksas!CB233=1),IF(CA203=0,'IIA Finanšu analīze'!$D180*(1-$C203/4),0),IF(CA203&gt;$C180,IF('Laika grafiks'!CB23&gt;Pieņēmumi!$E$8,CA203-$C180,0),0))</f>
        <v>81133.582474999697</v>
      </c>
      <c r="CC203" s="416">
        <f>IF(AND(Izmaksas!CB233=0,Izmaksas!CC233=1),IF(CB203=0,'IIA Finanšu analīze'!$D180*(1-$C203/4),0),IF(CB203&gt;$C180,IF('Laika grafiks'!CC23&gt;Pieņēmumi!$E$8,CB203-$C180,0),0))</f>
        <v>79481.844199999701</v>
      </c>
      <c r="CD203" s="416">
        <f>IF(AND(Izmaksas!CC233=0,Izmaksas!CD233=1),IF(CC203=0,'IIA Finanšu analīze'!$D180*(1-$C203/4),0),IF(CC203&gt;$C180,IF('Laika grafiks'!CD23&gt;Pieņēmumi!$E$8,CC203-$C180,0),0))</f>
        <v>77830.105924999705</v>
      </c>
      <c r="CE203" s="416">
        <f>IF(AND(Izmaksas!CD233=0,Izmaksas!CE233=1),IF(CD203=0,'IIA Finanšu analīze'!$D180*(1-$C203/4),0),IF(CD203&gt;$C180,IF('Laika grafiks'!CE23&gt;Pieņēmumi!$E$8,CD203-$C180,0),0))</f>
        <v>76178.367649999709</v>
      </c>
      <c r="CF203" s="416">
        <f>IF(AND(Izmaksas!CE233=0,Izmaksas!CF233=1),IF(CE203=0,'IIA Finanšu analīze'!$D180*(1-$C203/4),0),IF(CE203&gt;$C180,IF('Laika grafiks'!CF23&gt;Pieņēmumi!$E$8,CE203-$C180,0),0))</f>
        <v>74526.629374999713</v>
      </c>
      <c r="CG203" s="416">
        <f>IF(AND(Izmaksas!CF233=0,Izmaksas!CG233=1),IF(CF203=0,'IIA Finanšu analīze'!$D180*(1-$C203/4),0),IF(CF203&gt;$C180,IF('Laika grafiks'!CG23&gt;Pieņēmumi!$E$8,CF203-$C180,0),0))</f>
        <v>72874.891099999717</v>
      </c>
      <c r="CH203" s="416">
        <f>IF(AND(Izmaksas!CG233=0,Izmaksas!CH233=1),IF(CG203=0,'IIA Finanšu analīze'!$D180*(1-$C203/4),0),IF(CG203&gt;$C180,IF('Laika grafiks'!CH23&gt;Pieņēmumi!$E$8,CG203-$C180,0),0))</f>
        <v>71223.152824999721</v>
      </c>
      <c r="CI203" s="416">
        <f>IF(AND(Izmaksas!CH233=0,Izmaksas!CI233=1),IF(CH203=0,'IIA Finanšu analīze'!$D180*(1-$C203/4),0),IF(CH203&gt;$C180,IF('Laika grafiks'!CI23&gt;Pieņēmumi!$E$8,CH203-$C180,0),0))</f>
        <v>69571.414549999725</v>
      </c>
      <c r="CJ203" s="416">
        <f>IF(AND(Izmaksas!CI233=0,Izmaksas!CJ233=1),IF(CI203=0,'IIA Finanšu analīze'!$D180*(1-$C203/4),0),IF(CI203&gt;$C180,IF('Laika grafiks'!CJ23&gt;Pieņēmumi!$E$8,CI203-$C180,0),0))</f>
        <v>67919.676274999729</v>
      </c>
      <c r="CK203" s="416">
        <f>IF(AND(Izmaksas!CJ233=0,Izmaksas!CK233=1),IF(CJ203=0,'IIA Finanšu analīze'!$D180*(1-$C203/4),0),IF(CJ203&gt;$C180,IF('Laika grafiks'!CK23&gt;Pieņēmumi!$E$8,CJ203-$C180,0),0))</f>
        <v>66267.937999999733</v>
      </c>
      <c r="CL203" s="416">
        <f>IF(AND(Izmaksas!CK233=0,Izmaksas!CL233=1),IF(CK203=0,'IIA Finanšu analīze'!$D180*(1-$C203/4),0),IF(CK203&gt;$C180,IF('Laika grafiks'!CL23&gt;Pieņēmumi!$E$8,CK203-$C180,0),0))</f>
        <v>64616.199724999729</v>
      </c>
      <c r="CM203" s="416">
        <f>IF(AND(Izmaksas!CL233=0,Izmaksas!CM233=1),IF(CL203=0,'IIA Finanšu analīze'!$D180*(1-$C203/4),0),IF(CL203&gt;$C180,IF('Laika grafiks'!CM23&gt;Pieņēmumi!$E$8,CL203-$C180,0),0))</f>
        <v>62964.461449999726</v>
      </c>
      <c r="CN203" s="416">
        <f>IF(AND(Izmaksas!CM233=0,Izmaksas!CN233=1),IF(CM203=0,'IIA Finanšu analīze'!$D180*(1-$C203/4),0),IF(CM203&gt;$C180,IF('Laika grafiks'!CN23&gt;Pieņēmumi!$E$8,CM203-$C180,0),0))</f>
        <v>61312.723174999723</v>
      </c>
      <c r="CO203" s="416">
        <f>IF(AND(Izmaksas!CN233=0,Izmaksas!CO233=1),IF(CN203=0,'IIA Finanšu analīze'!$D180*(1-$C203/4),0),IF(CN203&gt;$C180,IF('Laika grafiks'!CO23&gt;Pieņēmumi!$E$8,CN203-$C180,0),0))</f>
        <v>59660.984899999719</v>
      </c>
      <c r="CP203" s="416">
        <f>IF(AND(Izmaksas!CO233=0,Izmaksas!CP233=1),IF(CO203=0,'IIA Finanšu analīze'!$D180*(1-$C203/4),0),IF(CO203&gt;$C180,IF('Laika grafiks'!CP23&gt;Pieņēmumi!$E$8,CO203-$C180,0),0))</f>
        <v>58009.246624999716</v>
      </c>
      <c r="CQ203" s="416">
        <f>IF(AND(Izmaksas!CP233=0,Izmaksas!CQ233=1),IF(CP203=0,'IIA Finanšu analīze'!$D180*(1-$C203/4),0),IF(CP203&gt;$C180,IF('Laika grafiks'!CQ23&gt;Pieņēmumi!$E$8,CP203-$C180,0),0))</f>
        <v>56357.508349999713</v>
      </c>
      <c r="CR203" s="416">
        <f>IF(AND(Izmaksas!CQ233=0,Izmaksas!CR233=1),IF(CQ203=0,'IIA Finanšu analīze'!$D180*(1-$C203/4),0),IF(CQ203&gt;$C180,IF('Laika grafiks'!CR23&gt;Pieņēmumi!$E$8,CQ203-$C180,0),0))</f>
        <v>54705.770074999709</v>
      </c>
      <c r="CS203" s="416">
        <f>IF(AND(Izmaksas!CR233=0,Izmaksas!CS233=1),IF(CR203=0,'IIA Finanšu analīze'!$D180*(1-$C203/4),0),IF(CR203&gt;$C180,IF('Laika grafiks'!CS23&gt;Pieņēmumi!$E$8,CR203-$C180,0),0))</f>
        <v>53054.031799999706</v>
      </c>
      <c r="CT203" s="416">
        <f>IF(AND(Izmaksas!CS233=0,Izmaksas!CT233=1),IF(CS203=0,'IIA Finanšu analīze'!$D180*(1-$C203/4),0),IF(CS203&gt;$C180,IF('Laika grafiks'!CT23&gt;Pieņēmumi!$E$8,CS203-$C180,0),0))</f>
        <v>51402.293524999703</v>
      </c>
      <c r="CU203" s="416">
        <f>IF(AND(Izmaksas!CT233=0,Izmaksas!CU233=1),IF(CT203=0,'IIA Finanšu analīze'!$D180*(1-$C203/4),0),IF(CT203&gt;$C180,IF('Laika grafiks'!CU23&gt;Pieņēmumi!$E$8,CT203-$C180,0),0))</f>
        <v>49750.555249999699</v>
      </c>
      <c r="CV203" s="416">
        <f>IF(AND(Izmaksas!CU233=0,Izmaksas!CV233=1),IF(CU203=0,'IIA Finanšu analīze'!$D180*(1-$C203/4),0),IF(CU203&gt;$C180,IF('Laika grafiks'!CV23&gt;Pieņēmumi!$E$8,CU203-$C180,0),0))</f>
        <v>48098.816974999696</v>
      </c>
      <c r="CW203" s="416">
        <f>IF(AND(Izmaksas!CV233=0,Izmaksas!CW233=1),IF(CV203=0,'IIA Finanšu analīze'!$D180*(1-$C203/4),0),IF(CV203&gt;$C180,IF('Laika grafiks'!CW23&gt;Pieņēmumi!$E$8,CV203-$C180,0),0))</f>
        <v>46447.078699999693</v>
      </c>
      <c r="CX203" s="416">
        <f>IF(AND(Izmaksas!CW233=0,Izmaksas!CX233=1),IF(CW203=0,'IIA Finanšu analīze'!$D180*(1-$C203/4),0),IF(CW203&gt;$C180,IF('Laika grafiks'!CX23&gt;Pieņēmumi!$E$8,CW203-$C180,0),0))</f>
        <v>44795.340424999689</v>
      </c>
      <c r="CY203" s="416">
        <f>IF(AND(Izmaksas!CX233=0,Izmaksas!CY233=1),IF(CX203=0,'IIA Finanšu analīze'!$D180*(1-$C203/4),0),IF(CX203&gt;$C180,IF('Laika grafiks'!CY23&gt;Pieņēmumi!$E$8,CX203-$C180,0),0))</f>
        <v>43143.602149999686</v>
      </c>
      <c r="CZ203" s="416">
        <f>IF(AND(Izmaksas!CY233=0,Izmaksas!CZ233=1),IF(CY203=0,'IIA Finanšu analīze'!$D180*(1-$C203/4),0),IF(CY203&gt;$C180,IF('Laika grafiks'!CZ23&gt;Pieņēmumi!$E$8,CY203-$C180,0),0))</f>
        <v>41491.863874999683</v>
      </c>
      <c r="DA203" s="416">
        <f>IF(AND(Izmaksas!CZ233=0,Izmaksas!DA233=1),IF(CZ203=0,'IIA Finanšu analīze'!$D180*(1-$C203/4),0),IF(CZ203&gt;$C180,IF('Laika grafiks'!DA23&gt;Pieņēmumi!$E$8,CZ203-$C180,0),0))</f>
        <v>39840.125599999679</v>
      </c>
      <c r="DB203" s="416">
        <f>IF(AND(Izmaksas!DA233=0,Izmaksas!DB233=1),IF(DA203=0,'IIA Finanšu analīze'!$D180*(1-$C203/4),0),IF(DA203&gt;$C180,IF('Laika grafiks'!DB23&gt;Pieņēmumi!$E$8,DA203-$C180,0),0))</f>
        <v>38188.387324999676</v>
      </c>
      <c r="DC203" s="416">
        <f>IF(AND(Izmaksas!DB233=0,Izmaksas!DC233=1),IF(DB203=0,'IIA Finanšu analīze'!$D180*(1-$C203/4),0),IF(DB203&gt;$C180,IF('Laika grafiks'!DC23&gt;Pieņēmumi!$E$8,DB203-$C180,0),0))</f>
        <v>36536.649049999673</v>
      </c>
      <c r="DD203" s="416">
        <f>IF(AND(Izmaksas!DC233=0,Izmaksas!DD233=1),IF(DC203=0,'IIA Finanšu analīze'!$D180*(1-$C203/4),0),IF(DC203&gt;$C180,IF('Laika grafiks'!DD23&gt;Pieņēmumi!$E$8,DC203-$C180,0),0))</f>
        <v>34884.910774999669</v>
      </c>
      <c r="DE203" s="416">
        <f>IF(AND(Izmaksas!DD233=0,Izmaksas!DE233=1),IF(DD203=0,'IIA Finanšu analīze'!$D180*(1-$C203/4),0),IF(DD203&gt;$C180,IF('Laika grafiks'!DE23&gt;Pieņēmumi!$E$8,DD203-$C180,0),0))</f>
        <v>33233.172499999666</v>
      </c>
      <c r="DF203" s="416">
        <f>IF(AND(Izmaksas!DE233=0,Izmaksas!DF233=1),IF(DE203=0,'IIA Finanšu analīze'!$D180*(1-$C203/4),0),IF(DE203&gt;$C180,IF('Laika grafiks'!DF23&gt;Pieņēmumi!$E$8,DE203-$C180,0),0))</f>
        <v>31581.434224999666</v>
      </c>
      <c r="DG203" s="416">
        <f>IF(AND(Izmaksas!DF233=0,Izmaksas!DG233=1),IF(DF203=0,'IIA Finanšu analīze'!$D180*(1-$C203/4),0),IF(DF203&gt;$C180,IF('Laika grafiks'!DG23&gt;Pieņēmumi!$E$8,DF203-$C180,0),0))</f>
        <v>29929.695949999666</v>
      </c>
      <c r="DH203" s="416">
        <f>IF(AND(Izmaksas!DG233=0,Izmaksas!DH233=1),IF(DG203=0,'IIA Finanšu analīze'!$D180*(1-$C203/4),0),IF(DG203&gt;$C180,IF('Laika grafiks'!DH23&gt;Pieņēmumi!$E$8,DG203-$C180,0),0))</f>
        <v>28277.957674999667</v>
      </c>
      <c r="DI203" s="416">
        <f>IF(AND(Izmaksas!DH233=0,Izmaksas!DI233=1),IF(DH203=0,'IIA Finanšu analīze'!$D180*(1-$C203/4),0),IF(DH203&gt;$C180,IF('Laika grafiks'!DI23&gt;Pieņēmumi!$E$8,DH203-$C180,0),0))</f>
        <v>26626.219399999667</v>
      </c>
      <c r="DJ203" s="416">
        <f>IF(AND(Izmaksas!DI233=0,Izmaksas!DJ233=1),IF(DI203=0,'IIA Finanšu analīze'!$D180*(1-$C203/4),0),IF(DI203&gt;$C180,IF('Laika grafiks'!DJ23&gt;Pieņēmumi!$E$8,DI203-$C180,0),0))</f>
        <v>24974.481124999667</v>
      </c>
      <c r="DK203" s="416">
        <f>IF(AND(Izmaksas!DJ233=0,Izmaksas!DK233=1),IF(DJ203=0,'IIA Finanšu analīze'!$D180*(1-$C203/4),0),IF(DJ203&gt;$C180,IF('Laika grafiks'!DK23&gt;Pieņēmumi!$E$8,DJ203-$C180,0),0))</f>
        <v>23322.742849999668</v>
      </c>
      <c r="DL203" s="416">
        <f>IF(AND(Izmaksas!DK233=0,Izmaksas!DL233=1),IF(DK203=0,'IIA Finanšu analīze'!$D180*(1-$C203/4),0),IF(DK203&gt;$C180,IF('Laika grafiks'!DL23&gt;Pieņēmumi!$E$8,DK203-$C180,0),0))</f>
        <v>21671.004574999668</v>
      </c>
      <c r="DM203" s="416">
        <f>IF(AND(Izmaksas!DL233=0,Izmaksas!DM233=1),IF(DL203=0,'IIA Finanšu analīze'!$D180*(1-$C203/4),0),IF(DL203&gt;$C180,IF('Laika grafiks'!DM23&gt;Pieņēmumi!$E$8,DL203-$C180,0),0))</f>
        <v>20019.266299999668</v>
      </c>
      <c r="DN203" s="416">
        <f>IF(AND(Izmaksas!DM233=0,Izmaksas!DN233=1),IF(DM203=0,'IIA Finanšu analīze'!$D180*(1-$C203/4),0),IF(DM203&gt;$C180,IF('Laika grafiks'!DN23&gt;Pieņēmumi!$E$8,DM203-$C180,0),0))</f>
        <v>18367.528024999669</v>
      </c>
      <c r="DO203" s="416">
        <f>IF(AND(Izmaksas!DN233=0,Izmaksas!DO233=1),IF(DN203=0,'IIA Finanšu analīze'!$D180*(1-$C203/4),0),IF(DN203&gt;$C180,IF('Laika grafiks'!DO23&gt;Pieņēmumi!$E$8,DN203-$C180,0),0))</f>
        <v>16715.789749999669</v>
      </c>
      <c r="DP203" s="416">
        <f>IF(AND(Izmaksas!DO233=0,Izmaksas!DP233=1),IF(DO203=0,'IIA Finanšu analīze'!$D180*(1-$C203/4),0),IF(DO203&gt;$C180,IF('Laika grafiks'!DP23&gt;Pieņēmumi!$E$8,DO203-$C180,0),0))</f>
        <v>15064.051474999669</v>
      </c>
      <c r="DQ203" s="416">
        <f>IF(AND(Izmaksas!DP233=0,Izmaksas!DQ233=1),IF(DP203=0,'IIA Finanšu analīze'!$D180*(1-$C203/4),0),IF(DP203&gt;$C180,IF('Laika grafiks'!DQ23&gt;Pieņēmumi!$E$8,DP203-$C180,0),0))</f>
        <v>13412.313199999669</v>
      </c>
      <c r="DR203" s="416">
        <f>IF(AND(Izmaksas!DQ233=0,Izmaksas!DR233=1),IF(DQ203=0,'IIA Finanšu analīze'!$D180*(1-$C203/4),0),IF(DQ203&gt;$C180,IF('Laika grafiks'!DR23&gt;Pieņēmumi!$E$8,DQ203-$C180,0),0))</f>
        <v>11760.57492499967</v>
      </c>
      <c r="DS203" s="416">
        <f>IF(AND(Izmaksas!DR233=0,Izmaksas!DS233=1),IF(DR203=0,'IIA Finanšu analīze'!$D180*(1-$C203/4),0),IF(DR203&gt;$C180,IF('Laika grafiks'!DS23&gt;Pieņēmumi!$E$8,DR203-$C180,0),0))</f>
        <v>10108.83664999967</v>
      </c>
      <c r="DT203" s="416">
        <f>IF(AND(Izmaksas!DS233=0,Izmaksas!DT233=1),IF(DS203=0,'IIA Finanšu analīze'!$D180*(1-$C203/4),0),IF(DS203&gt;$C180,IF('Laika grafiks'!DT23&gt;Pieņēmumi!$E$8,DS203-$C180,0),0))</f>
        <v>8457.0983749996703</v>
      </c>
      <c r="DU203" s="416">
        <f>IF(AND(Izmaksas!DT233=0,Izmaksas!DU233=1),IF(DT203=0,'IIA Finanšu analīze'!$D180*(1-$C203/4),0),IF(DT203&gt;$C180,IF('Laika grafiks'!DU23&gt;Pieņēmumi!$E$8,DT203-$C180,0),0))</f>
        <v>6805.3600999996706</v>
      </c>
    </row>
    <row r="204" spans="1:125" ht="11.25" customHeight="1">
      <c r="A204" s="389" t="str">
        <f t="shared" si="191"/>
        <v>Projektēšana un autoruzraudzība</v>
      </c>
      <c r="B204" s="389" t="s">
        <v>33</v>
      </c>
      <c r="C204" s="392">
        <v>3.3300000000000003E-2</v>
      </c>
      <c r="D204" s="460" t="s">
        <v>638</v>
      </c>
      <c r="E204" s="416">
        <v>0</v>
      </c>
      <c r="F204" s="416">
        <f>IF(AND(Izmaksas!E233=0,Izmaksas!F233=1),IF(E204=0,'IIA Finanšu analīze'!$D181*(1-$C204/4),0),IF(E204&gt;$C181,IF('Laika grafiks'!F23&gt;Pieņēmumi!$E$8,E204-$C181,0),0))</f>
        <v>0</v>
      </c>
      <c r="G204" s="416">
        <f>IF(AND(Izmaksas!F233=0,Izmaksas!G233=1),IF(F204=0,'IIA Finanšu analīze'!$D181*(1-$C204/4),0),IF(F204&gt;$C181,IF('Laika grafiks'!G23&gt;Pieņēmumi!$E$8,F204-$C181,0),0))</f>
        <v>0</v>
      </c>
      <c r="H204" s="416">
        <f>IF(AND(Izmaksas!G233=0,Izmaksas!H233=1),IF(G204=0,'IIA Finanšu analīze'!$D181*(1-$C204/4),0),IF(G204&gt;$C181,IF('Laika grafiks'!H23&gt;Pieņēmumi!$E$8,G204-$C181,0),0))</f>
        <v>0</v>
      </c>
      <c r="I204" s="416">
        <f>IF(AND(Izmaksas!H233=0,Izmaksas!I233=1),IF(H204=0,'IIA Finanšu analīze'!$D181*(1-$C204/4),0),IF(H204&gt;$C181,IF('Laika grafiks'!I23&gt;Pieņēmumi!$E$8,H204-$C181,0),0))</f>
        <v>0</v>
      </c>
      <c r="J204" s="416">
        <f>IF(AND(Izmaksas!I233=0,Izmaksas!J233=1),IF(I204=0,'IIA Finanšu analīze'!$D181*(1-$C204/4),0),IF(I204&gt;$C181,IF('Laika grafiks'!J23&gt;Pieņēmumi!$E$8,I204-$C181,0),0))</f>
        <v>213950.90622499998</v>
      </c>
      <c r="K204" s="416">
        <f>IF(AND(Izmaksas!J233=0,Izmaksas!K233=1),IF(J204=0,'IIA Finanšu analīze'!$D181*(1-$C204/4),0),IF(J204&gt;$C181,IF('Laika grafiks'!K23&gt;Pieņēmumi!$E$8,J204-$C181,0),0))</f>
        <v>212154.81245</v>
      </c>
      <c r="L204" s="416">
        <f>IF(AND(Izmaksas!K233=0,Izmaksas!L233=1),IF(K204=0,'IIA Finanšu analīze'!$D181*(1-$C204/4),0),IF(K204&gt;$C181,IF('Laika grafiks'!L23&gt;Pieņēmumi!$E$8,K204-$C181,0),0))</f>
        <v>210358.71867500001</v>
      </c>
      <c r="M204" s="416">
        <f>IF(AND(Izmaksas!L233=0,Izmaksas!M233=1),IF(L204=0,'IIA Finanšu analīze'!$D181*(1-$C204/4),0),IF(L204&gt;$C181,IF('Laika grafiks'!M23&gt;Pieņēmumi!$E$8,L204-$C181,0),0))</f>
        <v>208562.62490000002</v>
      </c>
      <c r="N204" s="416">
        <f>IF(AND(Izmaksas!M233=0,Izmaksas!N233=1),IF(M204=0,'IIA Finanšu analīze'!$D181*(1-$C204/4),0),IF(M204&gt;$C181,IF('Laika grafiks'!N23&gt;Pieņēmumi!$E$8,M204-$C181,0),0))</f>
        <v>206766.53112500004</v>
      </c>
      <c r="O204" s="416">
        <f>IF(AND(Izmaksas!N233=0,Izmaksas!O233=1),IF(N204=0,'IIA Finanšu analīze'!$D181*(1-$C204/4),0),IF(N204&gt;$C181,IF('Laika grafiks'!O23&gt;Pieņēmumi!$E$8,N204-$C181,0),0))</f>
        <v>204970.43735000005</v>
      </c>
      <c r="P204" s="416">
        <f>IF(AND(Izmaksas!O233=0,Izmaksas!P233=1),IF(O204=0,'IIA Finanšu analīze'!$D181*(1-$C204/4),0),IF(O204&gt;$C181,IF('Laika grafiks'!P23&gt;Pieņēmumi!$E$8,O204-$C181,0),0))</f>
        <v>203174.34357500006</v>
      </c>
      <c r="Q204" s="416">
        <f>IF(AND(Izmaksas!P233=0,Izmaksas!Q233=1),IF(P204=0,'IIA Finanšu analīze'!$D181*(1-$C204/4),0),IF(P204&gt;$C181,IF('Laika grafiks'!Q23&gt;Pieņēmumi!$E$8,P204-$C181,0),0))</f>
        <v>201378.24980000008</v>
      </c>
      <c r="R204" s="416">
        <f>IF(AND(Izmaksas!Q233=0,Izmaksas!R233=1),IF(Q204=0,'IIA Finanšu analīze'!$D181*(1-$C204/4),0),IF(Q204&gt;$C181,IF('Laika grafiks'!R23&gt;Pieņēmumi!$E$8,Q204-$C181,0),0))</f>
        <v>199582.15602500009</v>
      </c>
      <c r="S204" s="416">
        <f>IF(AND(Izmaksas!R233=0,Izmaksas!S233=1),IF(R204=0,'IIA Finanšu analīze'!$D181*(1-$C204/4),0),IF(R204&gt;$C181,IF('Laika grafiks'!S23&gt;Pieņēmumi!$E$8,R204-$C181,0),0))</f>
        <v>197786.0622500001</v>
      </c>
      <c r="T204" s="416">
        <f>IF(AND(Izmaksas!S233=0,Izmaksas!T233=1),IF(S204=0,'IIA Finanšu analīze'!$D181*(1-$C204/4),0),IF(S204&gt;$C181,IF('Laika grafiks'!T23&gt;Pieņēmumi!$E$8,S204-$C181,0),0))</f>
        <v>195989.96847500012</v>
      </c>
      <c r="U204" s="416">
        <f>IF(AND(Izmaksas!T233=0,Izmaksas!U233=1),IF(T204=0,'IIA Finanšu analīze'!$D181*(1-$C204/4),0),IF(T204&gt;$C181,IF('Laika grafiks'!U23&gt;Pieņēmumi!$E$8,T204-$C181,0),0))</f>
        <v>194193.87470000013</v>
      </c>
      <c r="V204" s="416">
        <f>IF(AND(Izmaksas!U233=0,Izmaksas!V233=1),IF(U204=0,'IIA Finanšu analīze'!$D181*(1-$C204/4),0),IF(U204&gt;$C181,IF('Laika grafiks'!V23&gt;Pieņēmumi!$E$8,U204-$C181,0),0))</f>
        <v>192397.78092500014</v>
      </c>
      <c r="W204" s="416">
        <f>IF(AND(Izmaksas!V233=0,Izmaksas!W233=1),IF(V204=0,'IIA Finanšu analīze'!$D181*(1-$C204/4),0),IF(V204&gt;$C181,IF('Laika grafiks'!W23&gt;Pieņēmumi!$E$8,V204-$C181,0),0))</f>
        <v>190601.68715000016</v>
      </c>
      <c r="X204" s="416">
        <f>IF(AND(Izmaksas!W233=0,Izmaksas!X233=1),IF(W204=0,'IIA Finanšu analīze'!$D181*(1-$C204/4),0),IF(W204&gt;$C181,IF('Laika grafiks'!X23&gt;Pieņēmumi!$E$8,W204-$C181,0),0))</f>
        <v>188805.59337500017</v>
      </c>
      <c r="Y204" s="416">
        <f>IF(AND(Izmaksas!X233=0,Izmaksas!Y233=1),IF(X204=0,'IIA Finanšu analīze'!$D181*(1-$C204/4),0),IF(X204&gt;$C181,IF('Laika grafiks'!Y23&gt;Pieņēmumi!$E$8,X204-$C181,0),0))</f>
        <v>187009.49960000018</v>
      </c>
      <c r="Z204" s="416">
        <f>IF(AND(Izmaksas!Y233=0,Izmaksas!Z233=1),IF(Y204=0,'IIA Finanšu analīze'!$D181*(1-$C204/4),0),IF(Y204&gt;$C181,IF('Laika grafiks'!Z23&gt;Pieņēmumi!$E$8,Y204-$C181,0),0))</f>
        <v>185213.4058250002</v>
      </c>
      <c r="AA204" s="416">
        <f>IF(AND(Izmaksas!Z233=0,Izmaksas!AA233=1),IF(Z204=0,'IIA Finanšu analīze'!$D181*(1-$C204/4),0),IF(Z204&gt;$C181,IF('Laika grafiks'!AA23&gt;Pieņēmumi!$E$8,Z204-$C181,0),0))</f>
        <v>183417.31205000021</v>
      </c>
      <c r="AB204" s="416">
        <f>IF(AND(Izmaksas!AA233=0,Izmaksas!AB233=1),IF(AA204=0,'IIA Finanšu analīze'!$D181*(1-$C204/4),0),IF(AA204&gt;$C181,IF('Laika grafiks'!AB23&gt;Pieņēmumi!$E$8,AA204-$C181,0),0))</f>
        <v>181621.21827500022</v>
      </c>
      <c r="AC204" s="416">
        <f>IF(AND(Izmaksas!AB233=0,Izmaksas!AC233=1),IF(AB204=0,'IIA Finanšu analīze'!$D181*(1-$C204/4),0),IF(AB204&gt;$C181,IF('Laika grafiks'!AC23&gt;Pieņēmumi!$E$8,AB204-$C181,0),0))</f>
        <v>179825.12450000024</v>
      </c>
      <c r="AD204" s="416">
        <f>IF(AND(Izmaksas!AC233=0,Izmaksas!AD233=1),IF(AC204=0,'IIA Finanšu analīze'!$D181*(1-$C204/4),0),IF(AC204&gt;$C181,IF('Laika grafiks'!AD23&gt;Pieņēmumi!$E$8,AC204-$C181,0),0))</f>
        <v>178029.03072500025</v>
      </c>
      <c r="AE204" s="416">
        <f>IF(AND(Izmaksas!AD233=0,Izmaksas!AE233=1),IF(AD204=0,'IIA Finanšu analīze'!$D181*(1-$C204/4),0),IF(AD204&gt;$C181,IF('Laika grafiks'!AE23&gt;Pieņēmumi!$E$8,AD204-$C181,0),0))</f>
        <v>176232.93695000026</v>
      </c>
      <c r="AF204" s="416">
        <f>IF(AND(Izmaksas!AE233=0,Izmaksas!AF233=1),IF(AE204=0,'IIA Finanšu analīze'!$D181*(1-$C204/4),0),IF(AE204&gt;$C181,IF('Laika grafiks'!AF23&gt;Pieņēmumi!$E$8,AE204-$C181,0),0))</f>
        <v>174436.84317500028</v>
      </c>
      <c r="AG204" s="416">
        <f>IF(AND(Izmaksas!AF233=0,Izmaksas!AG233=1),IF(AF204=0,'IIA Finanšu analīze'!$D181*(1-$C204/4),0),IF(AF204&gt;$C181,IF('Laika grafiks'!AG23&gt;Pieņēmumi!$E$8,AF204-$C181,0),0))</f>
        <v>172640.74940000029</v>
      </c>
      <c r="AH204" s="416">
        <f>IF(AND(Izmaksas!AG233=0,Izmaksas!AH233=1),IF(AG204=0,'IIA Finanšu analīze'!$D181*(1-$C204/4),0),IF(AG204&gt;$C181,IF('Laika grafiks'!AH23&gt;Pieņēmumi!$E$8,AG204-$C181,0),0))</f>
        <v>170844.65562500031</v>
      </c>
      <c r="AI204" s="416">
        <f>IF(AND(Izmaksas!AH233=0,Izmaksas!AI233=1),IF(AH204=0,'IIA Finanšu analīze'!$D181*(1-$C204/4),0),IF(AH204&gt;$C181,IF('Laika grafiks'!AI23&gt;Pieņēmumi!$E$8,AH204-$C181,0),0))</f>
        <v>169048.56185000032</v>
      </c>
      <c r="AJ204" s="416">
        <f>IF(AND(Izmaksas!AI233=0,Izmaksas!AJ233=1),IF(AI204=0,'IIA Finanšu analīze'!$D181*(1-$C204/4),0),IF(AI204&gt;$C181,IF('Laika grafiks'!AJ23&gt;Pieņēmumi!$E$8,AI204-$C181,0),0))</f>
        <v>167252.46807500033</v>
      </c>
      <c r="AK204" s="416">
        <f>IF(AND(Izmaksas!AJ233=0,Izmaksas!AK233=1),IF(AJ204=0,'IIA Finanšu analīze'!$D181*(1-$C204/4),0),IF(AJ204&gt;$C181,IF('Laika grafiks'!AK23&gt;Pieņēmumi!$E$8,AJ204-$C181,0),0))</f>
        <v>165456.37430000035</v>
      </c>
      <c r="AL204" s="416">
        <f>IF(AND(Izmaksas!AK233=0,Izmaksas!AL233=1),IF(AK204=0,'IIA Finanšu analīze'!$D181*(1-$C204/4),0),IF(AK204&gt;$C181,IF('Laika grafiks'!AL23&gt;Pieņēmumi!$E$8,AK204-$C181,0),0))</f>
        <v>163660.28052500036</v>
      </c>
      <c r="AM204" s="416">
        <f>IF(AND(Izmaksas!AL233=0,Izmaksas!AM233=1),IF(AL204=0,'IIA Finanšu analīze'!$D181*(1-$C204/4),0),IF(AL204&gt;$C181,IF('Laika grafiks'!AM23&gt;Pieņēmumi!$E$8,AL204-$C181,0),0))</f>
        <v>161864.18675000037</v>
      </c>
      <c r="AN204" s="416">
        <f>IF(AND(Izmaksas!AM233=0,Izmaksas!AN233=1),IF(AM204=0,'IIA Finanšu analīze'!$D181*(1-$C204/4),0),IF(AM204&gt;$C181,IF('Laika grafiks'!AN23&gt;Pieņēmumi!$E$8,AM204-$C181,0),0))</f>
        <v>160068.09297500039</v>
      </c>
      <c r="AO204" s="416">
        <f>IF(AND(Izmaksas!AN233=0,Izmaksas!AO233=1),IF(AN204=0,'IIA Finanšu analīze'!$D181*(1-$C204/4),0),IF(AN204&gt;$C181,IF('Laika grafiks'!AO23&gt;Pieņēmumi!$E$8,AN204-$C181,0),0))</f>
        <v>158271.9992000004</v>
      </c>
      <c r="AP204" s="416">
        <f>IF(AND(Izmaksas!AO233=0,Izmaksas!AP233=1),IF(AO204=0,'IIA Finanšu analīze'!$D181*(1-$C204/4),0),IF(AO204&gt;$C181,IF('Laika grafiks'!AP23&gt;Pieņēmumi!$E$8,AO204-$C181,0),0))</f>
        <v>156475.90542500041</v>
      </c>
      <c r="AQ204" s="416">
        <f>IF(AND(Izmaksas!AP233=0,Izmaksas!AQ233=1),IF(AP204=0,'IIA Finanšu analīze'!$D181*(1-$C204/4),0),IF(AP204&gt;$C181,IF('Laika grafiks'!AQ23&gt;Pieņēmumi!$E$8,AP204-$C181,0),0))</f>
        <v>154679.81165000043</v>
      </c>
      <c r="AR204" s="416">
        <f>IF(AND(Izmaksas!AQ233=0,Izmaksas!AR233=1),IF(AQ204=0,'IIA Finanšu analīze'!$D181*(1-$C204/4),0),IF(AQ204&gt;$C181,IF('Laika grafiks'!AR23&gt;Pieņēmumi!$E$8,AQ204-$C181,0),0))</f>
        <v>152883.71787500044</v>
      </c>
      <c r="AS204" s="416">
        <f>IF(AND(Izmaksas!AR233=0,Izmaksas!AS233=1),IF(AR204=0,'IIA Finanšu analīze'!$D181*(1-$C204/4),0),IF(AR204&gt;$C181,IF('Laika grafiks'!AS23&gt;Pieņēmumi!$E$8,AR204-$C181,0),0))</f>
        <v>151087.62410000045</v>
      </c>
      <c r="AT204" s="416">
        <f>IF(AND(Izmaksas!AS233=0,Izmaksas!AT233=1),IF(AS204=0,'IIA Finanšu analīze'!$D181*(1-$C204/4),0),IF(AS204&gt;$C181,IF('Laika grafiks'!AT23&gt;Pieņēmumi!$E$8,AS204-$C181,0),0))</f>
        <v>149291.53032500047</v>
      </c>
      <c r="AU204" s="416">
        <f>IF(AND(Izmaksas!AT233=0,Izmaksas!AU233=1),IF(AT204=0,'IIA Finanšu analīze'!$D181*(1-$C204/4),0),IF(AT204&gt;$C181,IF('Laika grafiks'!AU23&gt;Pieņēmumi!$E$8,AT204-$C181,0),0))</f>
        <v>147495.43655000048</v>
      </c>
      <c r="AV204" s="416">
        <f>IF(AND(Izmaksas!AU233=0,Izmaksas!AV233=1),IF(AU204=0,'IIA Finanšu analīze'!$D181*(1-$C204/4),0),IF(AU204&gt;$C181,IF('Laika grafiks'!AV23&gt;Pieņēmumi!$E$8,AU204-$C181,0),0))</f>
        <v>145699.34277500049</v>
      </c>
      <c r="AW204" s="416">
        <f>IF(AND(Izmaksas!AV233=0,Izmaksas!AW233=1),IF(AV204=0,'IIA Finanšu analīze'!$D181*(1-$C204/4),0),IF(AV204&gt;$C181,IF('Laika grafiks'!AW23&gt;Pieņēmumi!$E$8,AV204-$C181,0),0))</f>
        <v>143903.24900000051</v>
      </c>
      <c r="AX204" s="416">
        <f>IF(AND(Izmaksas!AW233=0,Izmaksas!AX233=1),IF(AW204=0,'IIA Finanšu analīze'!$D181*(1-$C204/4),0),IF(AW204&gt;$C181,IF('Laika grafiks'!AX23&gt;Pieņēmumi!$E$8,AW204-$C181,0),0))</f>
        <v>142107.15522500052</v>
      </c>
      <c r="AY204" s="416">
        <f>IF(AND(Izmaksas!AX233=0,Izmaksas!AY233=1),IF(AX204=0,'IIA Finanšu analīze'!$D181*(1-$C204/4),0),IF(AX204&gt;$C181,IF('Laika grafiks'!AY23&gt;Pieņēmumi!$E$8,AX204-$C181,0),0))</f>
        <v>140311.06145000053</v>
      </c>
      <c r="AZ204" s="416">
        <f>IF(AND(Izmaksas!AY233=0,Izmaksas!AZ233=1),IF(AY204=0,'IIA Finanšu analīze'!$D181*(1-$C204/4),0),IF(AY204&gt;$C181,IF('Laika grafiks'!AZ23&gt;Pieņēmumi!$E$8,AY204-$C181,0),0))</f>
        <v>138514.96767500055</v>
      </c>
      <c r="BA204" s="416">
        <f>IF(AND(Izmaksas!AZ233=0,Izmaksas!BA233=1),IF(AZ204=0,'IIA Finanšu analīze'!$D181*(1-$C204/4),0),IF(AZ204&gt;$C181,IF('Laika grafiks'!BA23&gt;Pieņēmumi!$E$8,AZ204-$C181,0),0))</f>
        <v>136718.87390000056</v>
      </c>
      <c r="BB204" s="416">
        <f>IF(AND(Izmaksas!BA233=0,Izmaksas!BB233=1),IF(BA204=0,'IIA Finanšu analīze'!$D181*(1-$C204/4),0),IF(BA204&gt;$C181,IF('Laika grafiks'!BB23&gt;Pieņēmumi!$E$8,BA204-$C181,0),0))</f>
        <v>134922.78012500057</v>
      </c>
      <c r="BC204" s="416">
        <f>IF(AND(Izmaksas!BB233=0,Izmaksas!BC233=1),IF(BB204=0,'IIA Finanšu analīze'!$D181*(1-$C204/4),0),IF(BB204&gt;$C181,IF('Laika grafiks'!BC23&gt;Pieņēmumi!$E$8,BB204-$C181,0),0))</f>
        <v>133126.68635000059</v>
      </c>
      <c r="BD204" s="416">
        <f>IF(AND(Izmaksas!BC233=0,Izmaksas!BD233=1),IF(BC204=0,'IIA Finanšu analīze'!$D181*(1-$C204/4),0),IF(BC204&gt;$C181,IF('Laika grafiks'!BD23&gt;Pieņēmumi!$E$8,BC204-$C181,0),0))</f>
        <v>131330.5925750006</v>
      </c>
      <c r="BE204" s="416">
        <f>IF(AND(Izmaksas!BD233=0,Izmaksas!BE233=1),IF(BD204=0,'IIA Finanšu analīze'!$D181*(1-$C204/4),0),IF(BD204&gt;$C181,IF('Laika grafiks'!BE23&gt;Pieņēmumi!$E$8,BD204-$C181,0),0))</f>
        <v>129534.4988000006</v>
      </c>
      <c r="BF204" s="416">
        <f>IF(AND(Izmaksas!BE233=0,Izmaksas!BF233=1),IF(BE204=0,'IIA Finanšu analīze'!$D181*(1-$C204/4),0),IF(BE204&gt;$C181,IF('Laika grafiks'!BF23&gt;Pieņēmumi!$E$8,BE204-$C181,0),0))</f>
        <v>127738.4050250006</v>
      </c>
      <c r="BG204" s="416">
        <f>IF(AND(Izmaksas!BF233=0,Izmaksas!BG233=1),IF(BF204=0,'IIA Finanšu analīze'!$D181*(1-$C204/4),0),IF(BF204&gt;$C181,IF('Laika grafiks'!BG23&gt;Pieņēmumi!$E$8,BF204-$C181,0),0))</f>
        <v>125942.3112500006</v>
      </c>
      <c r="BH204" s="416">
        <f>IF(AND(Izmaksas!BG233=0,Izmaksas!BH233=1),IF(BG204=0,'IIA Finanšu analīze'!$D181*(1-$C204/4),0),IF(BG204&gt;$C181,IF('Laika grafiks'!BH23&gt;Pieņēmumi!$E$8,BG204-$C181,0),0))</f>
        <v>124146.21747500059</v>
      </c>
      <c r="BI204" s="416">
        <f>IF(AND(Izmaksas!BH233=0,Izmaksas!BI233=1),IF(BH204=0,'IIA Finanšu analīze'!$D181*(1-$C204/4),0),IF(BH204&gt;$C181,IF('Laika grafiks'!BI23&gt;Pieņēmumi!$E$8,BH204-$C181,0),0))</f>
        <v>122350.12370000059</v>
      </c>
      <c r="BJ204" s="416">
        <f>IF(AND(Izmaksas!BI233=0,Izmaksas!BJ233=1),IF(BI204=0,'IIA Finanšu analīze'!$D181*(1-$C204/4),0),IF(BI204&gt;$C181,IF('Laika grafiks'!BJ23&gt;Pieņēmumi!$E$8,BI204-$C181,0),0))</f>
        <v>120554.02992500059</v>
      </c>
      <c r="BK204" s="416">
        <f>IF(AND(Izmaksas!BJ233=0,Izmaksas!BK233=1),IF(BJ204=0,'IIA Finanšu analīze'!$D181*(1-$C204/4),0),IF(BJ204&gt;$C181,IF('Laika grafiks'!BK23&gt;Pieņēmumi!$E$8,BJ204-$C181,0),0))</f>
        <v>118757.93615000059</v>
      </c>
      <c r="BL204" s="416">
        <f>IF(AND(Izmaksas!BK233=0,Izmaksas!BL233=1),IF(BK204=0,'IIA Finanšu analīze'!$D181*(1-$C204/4),0),IF(BK204&gt;$C181,IF('Laika grafiks'!BL23&gt;Pieņēmumi!$E$8,BK204-$C181,0),0))</f>
        <v>116961.84237500059</v>
      </c>
      <c r="BM204" s="416">
        <f>IF(AND(Izmaksas!BL233=0,Izmaksas!BM233=1),IF(BL204=0,'IIA Finanšu analīze'!$D181*(1-$C204/4),0),IF(BL204&gt;$C181,IF('Laika grafiks'!BM23&gt;Pieņēmumi!$E$8,BL204-$C181,0),0))</f>
        <v>115165.74860000059</v>
      </c>
      <c r="BN204" s="416">
        <f>IF(AND(Izmaksas!BM233=0,Izmaksas!BN233=1),IF(BM204=0,'IIA Finanšu analīze'!$D181*(1-$C204/4),0),IF(BM204&gt;$C181,IF('Laika grafiks'!BN23&gt;Pieņēmumi!$E$8,BM204-$C181,0),0))</f>
        <v>113369.65482500059</v>
      </c>
      <c r="BO204" s="416">
        <f>IF(AND(Izmaksas!BN233=0,Izmaksas!BO233=1),IF(BN204=0,'IIA Finanšu analīze'!$D181*(1-$C204/4),0),IF(BN204&gt;$C181,IF('Laika grafiks'!BO23&gt;Pieņēmumi!$E$8,BN204-$C181,0),0))</f>
        <v>111573.56105000059</v>
      </c>
      <c r="BP204" s="416">
        <f>IF(AND(Izmaksas!BO233=0,Izmaksas!BP233=1),IF(BO204=0,'IIA Finanšu analīze'!$D181*(1-$C204/4),0),IF(BO204&gt;$C181,IF('Laika grafiks'!BP23&gt;Pieņēmumi!$E$8,BO204-$C181,0),0))</f>
        <v>109777.46727500058</v>
      </c>
      <c r="BQ204" s="416">
        <f>IF(AND(Izmaksas!BP233=0,Izmaksas!BQ233=1),IF(BP204=0,'IIA Finanšu analīze'!$D181*(1-$C204/4),0),IF(BP204&gt;$C181,IF('Laika grafiks'!BQ23&gt;Pieņēmumi!$E$8,BP204-$C181,0),0))</f>
        <v>107981.37350000058</v>
      </c>
      <c r="BR204" s="416">
        <f>IF(AND(Izmaksas!BQ233=0,Izmaksas!BR233=1),IF(BQ204=0,'IIA Finanšu analīze'!$D181*(1-$C204/4),0),IF(BQ204&gt;$C181,IF('Laika grafiks'!BR23&gt;Pieņēmumi!$E$8,BQ204-$C181,0),0))</f>
        <v>106185.27972500058</v>
      </c>
      <c r="BS204" s="416">
        <f>IF(AND(Izmaksas!BR233=0,Izmaksas!BS233=1),IF(BR204=0,'IIA Finanšu analīze'!$D181*(1-$C204/4),0),IF(BR204&gt;$C181,IF('Laika grafiks'!BS23&gt;Pieņēmumi!$E$8,BR204-$C181,0),0))</f>
        <v>104389.18595000058</v>
      </c>
      <c r="BT204" s="416">
        <f>IF(AND(Izmaksas!BS233=0,Izmaksas!BT233=1),IF(BS204=0,'IIA Finanšu analīze'!$D181*(1-$C204/4),0),IF(BS204&gt;$C181,IF('Laika grafiks'!BT23&gt;Pieņēmumi!$E$8,BS204-$C181,0),0))</f>
        <v>102593.09217500058</v>
      </c>
      <c r="BU204" s="416">
        <f>IF(AND(Izmaksas!BT233=0,Izmaksas!BU233=1),IF(BT204=0,'IIA Finanšu analīze'!$D181*(1-$C204/4),0),IF(BT204&gt;$C181,IF('Laika grafiks'!BU23&gt;Pieņēmumi!$E$8,BT204-$C181,0),0))</f>
        <v>100796.99840000058</v>
      </c>
      <c r="BV204" s="416">
        <f>IF(AND(Izmaksas!BU233=0,Izmaksas!BV233=1),IF(BU204=0,'IIA Finanšu analīze'!$D181*(1-$C204/4),0),IF(BU204&gt;$C181,IF('Laika grafiks'!BV23&gt;Pieņēmumi!$E$8,BU204-$C181,0),0))</f>
        <v>99000.904625000578</v>
      </c>
      <c r="BW204" s="416">
        <f>IF(AND(Izmaksas!BV233=0,Izmaksas!BW233=1),IF(BV204=0,'IIA Finanšu analīze'!$D181*(1-$C204/4),0),IF(BV204&gt;$C181,IF('Laika grafiks'!BW23&gt;Pieņēmumi!$E$8,BV204-$C181,0),0))</f>
        <v>97204.810850000576</v>
      </c>
      <c r="BX204" s="416">
        <f>IF(AND(Izmaksas!BW233=0,Izmaksas!BX233=1),IF(BW204=0,'IIA Finanšu analīze'!$D181*(1-$C204/4),0),IF(BW204&gt;$C181,IF('Laika grafiks'!BX23&gt;Pieņēmumi!$E$8,BW204-$C181,0),0))</f>
        <v>95408.717075000575</v>
      </c>
      <c r="BY204" s="416">
        <f>IF(AND(Izmaksas!BX233=0,Izmaksas!BY233=1),IF(BX204=0,'IIA Finanšu analīze'!$D181*(1-$C204/4),0),IF(BX204&gt;$C181,IF('Laika grafiks'!BY23&gt;Pieņēmumi!$E$8,BX204-$C181,0),0))</f>
        <v>93612.623300000574</v>
      </c>
      <c r="BZ204" s="416">
        <f>IF(AND(Izmaksas!BY233=0,Izmaksas!BZ233=1),IF(BY204=0,'IIA Finanšu analīze'!$D181*(1-$C204/4),0),IF(BY204&gt;$C181,IF('Laika grafiks'!BZ23&gt;Pieņēmumi!$E$8,BY204-$C181,0),0))</f>
        <v>91816.529525000573</v>
      </c>
      <c r="CA204" s="416">
        <f>IF(AND(Izmaksas!BZ233=0,Izmaksas!CA233=1),IF(BZ204=0,'IIA Finanšu analīze'!$D181*(1-$C204/4),0),IF(BZ204&gt;$C181,IF('Laika grafiks'!CA23&gt;Pieņēmumi!$E$8,BZ204-$C181,0),0))</f>
        <v>90020.435750000572</v>
      </c>
      <c r="CB204" s="416">
        <f>IF(AND(Izmaksas!CA233=0,Izmaksas!CB233=1),IF(CA204=0,'IIA Finanšu analīze'!$D181*(1-$C204/4),0),IF(CA204&gt;$C181,IF('Laika grafiks'!CB23&gt;Pieņēmumi!$E$8,CA204-$C181,0),0))</f>
        <v>88224.341975000571</v>
      </c>
      <c r="CC204" s="416">
        <f>IF(AND(Izmaksas!CB233=0,Izmaksas!CC233=1),IF(CB204=0,'IIA Finanšu analīze'!$D181*(1-$C204/4),0),IF(CB204&gt;$C181,IF('Laika grafiks'!CC23&gt;Pieņēmumi!$E$8,CB204-$C181,0),0))</f>
        <v>86428.248200000569</v>
      </c>
      <c r="CD204" s="416">
        <f>IF(AND(Izmaksas!CC233=0,Izmaksas!CD233=1),IF(CC204=0,'IIA Finanšu analīze'!$D181*(1-$C204/4),0),IF(CC204&gt;$C181,IF('Laika grafiks'!CD23&gt;Pieņēmumi!$E$8,CC204-$C181,0),0))</f>
        <v>84632.154425000568</v>
      </c>
      <c r="CE204" s="416">
        <f>IF(AND(Izmaksas!CD233=0,Izmaksas!CE233=1),IF(CD204=0,'IIA Finanšu analīze'!$D181*(1-$C204/4),0),IF(CD204&gt;$C181,IF('Laika grafiks'!CE23&gt;Pieņēmumi!$E$8,CD204-$C181,0),0))</f>
        <v>82836.060650000567</v>
      </c>
      <c r="CF204" s="416">
        <f>IF(AND(Izmaksas!CE233=0,Izmaksas!CF233=1),IF(CE204=0,'IIA Finanšu analīze'!$D181*(1-$C204/4),0),IF(CE204&gt;$C181,IF('Laika grafiks'!CF23&gt;Pieņēmumi!$E$8,CE204-$C181,0),0))</f>
        <v>81039.966875000566</v>
      </c>
      <c r="CG204" s="416">
        <f>IF(AND(Izmaksas!CF233=0,Izmaksas!CG233=1),IF(CF204=0,'IIA Finanšu analīze'!$D181*(1-$C204/4),0),IF(CF204&gt;$C181,IF('Laika grafiks'!CG23&gt;Pieņēmumi!$E$8,CF204-$C181,0),0))</f>
        <v>79243.873100000565</v>
      </c>
      <c r="CH204" s="416">
        <f>IF(AND(Izmaksas!CG233=0,Izmaksas!CH233=1),IF(CG204=0,'IIA Finanšu analīze'!$D181*(1-$C204/4),0),IF(CG204&gt;$C181,IF('Laika grafiks'!CH23&gt;Pieņēmumi!$E$8,CG204-$C181,0),0))</f>
        <v>77447.779325000563</v>
      </c>
      <c r="CI204" s="416">
        <f>IF(AND(Izmaksas!CH233=0,Izmaksas!CI233=1),IF(CH204=0,'IIA Finanšu analīze'!$D181*(1-$C204/4),0),IF(CH204&gt;$C181,IF('Laika grafiks'!CI23&gt;Pieņēmumi!$E$8,CH204-$C181,0),0))</f>
        <v>75651.685550000562</v>
      </c>
      <c r="CJ204" s="416">
        <f>IF(AND(Izmaksas!CI233=0,Izmaksas!CJ233=1),IF(CI204=0,'IIA Finanšu analīze'!$D181*(1-$C204/4),0),IF(CI204&gt;$C181,IF('Laika grafiks'!CJ23&gt;Pieņēmumi!$E$8,CI204-$C181,0),0))</f>
        <v>73855.591775000561</v>
      </c>
      <c r="CK204" s="416">
        <f>IF(AND(Izmaksas!CJ233=0,Izmaksas!CK233=1),IF(CJ204=0,'IIA Finanšu analīze'!$D181*(1-$C204/4),0),IF(CJ204&gt;$C181,IF('Laika grafiks'!CK23&gt;Pieņēmumi!$E$8,CJ204-$C181,0),0))</f>
        <v>72059.49800000056</v>
      </c>
      <c r="CL204" s="416">
        <f>IF(AND(Izmaksas!CK233=0,Izmaksas!CL233=1),IF(CK204=0,'IIA Finanšu analīze'!$D181*(1-$C204/4),0),IF(CK204&gt;$C181,IF('Laika grafiks'!CL23&gt;Pieņēmumi!$E$8,CK204-$C181,0),0))</f>
        <v>70263.404225000559</v>
      </c>
      <c r="CM204" s="416">
        <f>IF(AND(Izmaksas!CL233=0,Izmaksas!CM233=1),IF(CL204=0,'IIA Finanšu analīze'!$D181*(1-$C204/4),0),IF(CL204&gt;$C181,IF('Laika grafiks'!CM23&gt;Pieņēmumi!$E$8,CL204-$C181,0),0))</f>
        <v>68467.310450000557</v>
      </c>
      <c r="CN204" s="416">
        <f>IF(AND(Izmaksas!CM233=0,Izmaksas!CN233=1),IF(CM204=0,'IIA Finanšu analīze'!$D181*(1-$C204/4),0),IF(CM204&gt;$C181,IF('Laika grafiks'!CN23&gt;Pieņēmumi!$E$8,CM204-$C181,0),0))</f>
        <v>66671.216675000556</v>
      </c>
      <c r="CO204" s="416">
        <f>IF(AND(Izmaksas!CN233=0,Izmaksas!CO233=1),IF(CN204=0,'IIA Finanšu analīze'!$D181*(1-$C204/4),0),IF(CN204&gt;$C181,IF('Laika grafiks'!CO23&gt;Pieņēmumi!$E$8,CN204-$C181,0),0))</f>
        <v>64875.122900000555</v>
      </c>
      <c r="CP204" s="416">
        <f>IF(AND(Izmaksas!CO233=0,Izmaksas!CP233=1),IF(CO204=0,'IIA Finanšu analīze'!$D181*(1-$C204/4),0),IF(CO204&gt;$C181,IF('Laika grafiks'!CP23&gt;Pieņēmumi!$E$8,CO204-$C181,0),0))</f>
        <v>63079.029125000554</v>
      </c>
      <c r="CQ204" s="416">
        <f>IF(AND(Izmaksas!CP233=0,Izmaksas!CQ233=1),IF(CP204=0,'IIA Finanšu analīze'!$D181*(1-$C204/4),0),IF(CP204&gt;$C181,IF('Laika grafiks'!CQ23&gt;Pieņēmumi!$E$8,CP204-$C181,0),0))</f>
        <v>61282.935350000553</v>
      </c>
      <c r="CR204" s="416">
        <f>IF(AND(Izmaksas!CQ233=0,Izmaksas!CR233=1),IF(CQ204=0,'IIA Finanšu analīze'!$D181*(1-$C204/4),0),IF(CQ204&gt;$C181,IF('Laika grafiks'!CR23&gt;Pieņēmumi!$E$8,CQ204-$C181,0),0))</f>
        <v>59486.841575000552</v>
      </c>
      <c r="CS204" s="416">
        <f>IF(AND(Izmaksas!CR233=0,Izmaksas!CS233=1),IF(CR204=0,'IIA Finanšu analīze'!$D181*(1-$C204/4),0),IF(CR204&gt;$C181,IF('Laika grafiks'!CS23&gt;Pieņēmumi!$E$8,CR204-$C181,0),0))</f>
        <v>57690.74780000055</v>
      </c>
      <c r="CT204" s="416">
        <f>IF(AND(Izmaksas!CS233=0,Izmaksas!CT233=1),IF(CS204=0,'IIA Finanšu analīze'!$D181*(1-$C204/4),0),IF(CS204&gt;$C181,IF('Laika grafiks'!CT23&gt;Pieņēmumi!$E$8,CS204-$C181,0),0))</f>
        <v>55894.654025000549</v>
      </c>
      <c r="CU204" s="416">
        <f>IF(AND(Izmaksas!CT233=0,Izmaksas!CU233=1),IF(CT204=0,'IIA Finanšu analīze'!$D181*(1-$C204/4),0),IF(CT204&gt;$C181,IF('Laika grafiks'!CU23&gt;Pieņēmumi!$E$8,CT204-$C181,0),0))</f>
        <v>54098.560250000548</v>
      </c>
      <c r="CV204" s="416">
        <f>IF(AND(Izmaksas!CU233=0,Izmaksas!CV233=1),IF(CU204=0,'IIA Finanšu analīze'!$D181*(1-$C204/4),0),IF(CU204&gt;$C181,IF('Laika grafiks'!CV23&gt;Pieņēmumi!$E$8,CU204-$C181,0),0))</f>
        <v>52302.466475000547</v>
      </c>
      <c r="CW204" s="416">
        <f>IF(AND(Izmaksas!CV233=0,Izmaksas!CW233=1),IF(CV204=0,'IIA Finanšu analīze'!$D181*(1-$C204/4),0),IF(CV204&gt;$C181,IF('Laika grafiks'!CW23&gt;Pieņēmumi!$E$8,CV204-$C181,0),0))</f>
        <v>50506.372700000546</v>
      </c>
      <c r="CX204" s="416">
        <f>IF(AND(Izmaksas!CW233=0,Izmaksas!CX233=1),IF(CW204=0,'IIA Finanšu analīze'!$D181*(1-$C204/4),0),IF(CW204&gt;$C181,IF('Laika grafiks'!CX23&gt;Pieņēmumi!$E$8,CW204-$C181,0),0))</f>
        <v>48710.278925000544</v>
      </c>
      <c r="CY204" s="416">
        <f>IF(AND(Izmaksas!CX233=0,Izmaksas!CY233=1),IF(CX204=0,'IIA Finanšu analīze'!$D181*(1-$C204/4),0),IF(CX204&gt;$C181,IF('Laika grafiks'!CY23&gt;Pieņēmumi!$E$8,CX204-$C181,0),0))</f>
        <v>46914.185150000543</v>
      </c>
      <c r="CZ204" s="416">
        <f>IF(AND(Izmaksas!CY233=0,Izmaksas!CZ233=1),IF(CY204=0,'IIA Finanšu analīze'!$D181*(1-$C204/4),0),IF(CY204&gt;$C181,IF('Laika grafiks'!CZ23&gt;Pieņēmumi!$E$8,CY204-$C181,0),0))</f>
        <v>45118.091375000542</v>
      </c>
      <c r="DA204" s="416">
        <f>IF(AND(Izmaksas!CZ233=0,Izmaksas!DA233=1),IF(CZ204=0,'IIA Finanšu analīze'!$D181*(1-$C204/4),0),IF(CZ204&gt;$C181,IF('Laika grafiks'!DA23&gt;Pieņēmumi!$E$8,CZ204-$C181,0),0))</f>
        <v>43321.997600000541</v>
      </c>
      <c r="DB204" s="416">
        <f>IF(AND(Izmaksas!DA233=0,Izmaksas!DB233=1),IF(DA204=0,'IIA Finanšu analīze'!$D181*(1-$C204/4),0),IF(DA204&gt;$C181,IF('Laika grafiks'!DB23&gt;Pieņēmumi!$E$8,DA204-$C181,0),0))</f>
        <v>41525.90382500054</v>
      </c>
      <c r="DC204" s="416">
        <f>IF(AND(Izmaksas!DB233=0,Izmaksas!DC233=1),IF(DB204=0,'IIA Finanšu analīze'!$D181*(1-$C204/4),0),IF(DB204&gt;$C181,IF('Laika grafiks'!DC23&gt;Pieņēmumi!$E$8,DB204-$C181,0),0))</f>
        <v>39729.810050000538</v>
      </c>
      <c r="DD204" s="416">
        <f>IF(AND(Izmaksas!DC233=0,Izmaksas!DD233=1),IF(DC204=0,'IIA Finanšu analīze'!$D181*(1-$C204/4),0),IF(DC204&gt;$C181,IF('Laika grafiks'!DD23&gt;Pieņēmumi!$E$8,DC204-$C181,0),0))</f>
        <v>37933.716275000537</v>
      </c>
      <c r="DE204" s="416">
        <f>IF(AND(Izmaksas!DD233=0,Izmaksas!DE233=1),IF(DD204=0,'IIA Finanšu analīze'!$D181*(1-$C204/4),0),IF(DD204&gt;$C181,IF('Laika grafiks'!DE23&gt;Pieņēmumi!$E$8,DD204-$C181,0),0))</f>
        <v>36137.622500000536</v>
      </c>
      <c r="DF204" s="416">
        <f>IF(AND(Izmaksas!DE233=0,Izmaksas!DF233=1),IF(DE204=0,'IIA Finanšu analīze'!$D181*(1-$C204/4),0),IF(DE204&gt;$C181,IF('Laika grafiks'!DF23&gt;Pieņēmumi!$E$8,DE204-$C181,0),0))</f>
        <v>34341.528725000535</v>
      </c>
      <c r="DG204" s="416">
        <f>IF(AND(Izmaksas!DF233=0,Izmaksas!DG233=1),IF(DF204=0,'IIA Finanšu analīze'!$D181*(1-$C204/4),0),IF(DF204&gt;$C181,IF('Laika grafiks'!DG23&gt;Pieņēmumi!$E$8,DF204-$C181,0),0))</f>
        <v>32545.434950000534</v>
      </c>
      <c r="DH204" s="416">
        <f>IF(AND(Izmaksas!DG233=0,Izmaksas!DH233=1),IF(DG204=0,'IIA Finanšu analīze'!$D181*(1-$C204/4),0),IF(DG204&gt;$C181,IF('Laika grafiks'!DH23&gt;Pieņēmumi!$E$8,DG204-$C181,0),0))</f>
        <v>30749.341175000533</v>
      </c>
      <c r="DI204" s="416">
        <f>IF(AND(Izmaksas!DH233=0,Izmaksas!DI233=1),IF(DH204=0,'IIA Finanšu analīze'!$D181*(1-$C204/4),0),IF(DH204&gt;$C181,IF('Laika grafiks'!DI23&gt;Pieņēmumi!$E$8,DH204-$C181,0),0))</f>
        <v>28953.247400000531</v>
      </c>
      <c r="DJ204" s="416">
        <f>IF(AND(Izmaksas!DI233=0,Izmaksas!DJ233=1),IF(DI204=0,'IIA Finanšu analīze'!$D181*(1-$C204/4),0),IF(DI204&gt;$C181,IF('Laika grafiks'!DJ23&gt;Pieņēmumi!$E$8,DI204-$C181,0),0))</f>
        <v>27157.15362500053</v>
      </c>
      <c r="DK204" s="416">
        <f>IF(AND(Izmaksas!DJ233=0,Izmaksas!DK233=1),IF(DJ204=0,'IIA Finanšu analīze'!$D181*(1-$C204/4),0),IF(DJ204&gt;$C181,IF('Laika grafiks'!DK23&gt;Pieņēmumi!$E$8,DJ204-$C181,0),0))</f>
        <v>25361.059850000529</v>
      </c>
      <c r="DL204" s="416">
        <f>IF(AND(Izmaksas!DK233=0,Izmaksas!DL233=1),IF(DK204=0,'IIA Finanšu analīze'!$D181*(1-$C204/4),0),IF(DK204&gt;$C181,IF('Laika grafiks'!DL23&gt;Pieņēmumi!$E$8,DK204-$C181,0),0))</f>
        <v>23564.966075000528</v>
      </c>
      <c r="DM204" s="416">
        <f>IF(AND(Izmaksas!DL233=0,Izmaksas!DM233=1),IF(DL204=0,'IIA Finanšu analīze'!$D181*(1-$C204/4),0),IF(DL204&gt;$C181,IF('Laika grafiks'!DM23&gt;Pieņēmumi!$E$8,DL204-$C181,0),0))</f>
        <v>21768.872300000527</v>
      </c>
      <c r="DN204" s="416">
        <f>IF(AND(Izmaksas!DM233=0,Izmaksas!DN233=1),IF(DM204=0,'IIA Finanšu analīze'!$D181*(1-$C204/4),0),IF(DM204&gt;$C181,IF('Laika grafiks'!DN23&gt;Pieņēmumi!$E$8,DM204-$C181,0),0))</f>
        <v>19972.778525000525</v>
      </c>
      <c r="DO204" s="416">
        <f>IF(AND(Izmaksas!DN233=0,Izmaksas!DO233=1),IF(DN204=0,'IIA Finanšu analīze'!$D181*(1-$C204/4),0),IF(DN204&gt;$C181,IF('Laika grafiks'!DO23&gt;Pieņēmumi!$E$8,DN204-$C181,0),0))</f>
        <v>18176.684750000524</v>
      </c>
      <c r="DP204" s="416">
        <f>IF(AND(Izmaksas!DO233=0,Izmaksas!DP233=1),IF(DO204=0,'IIA Finanšu analīze'!$D181*(1-$C204/4),0),IF(DO204&gt;$C181,IF('Laika grafiks'!DP23&gt;Pieņēmumi!$E$8,DO204-$C181,0),0))</f>
        <v>16380.590975000523</v>
      </c>
      <c r="DQ204" s="416">
        <f>IF(AND(Izmaksas!DP233=0,Izmaksas!DQ233=1),IF(DP204=0,'IIA Finanšu analīze'!$D181*(1-$C204/4),0),IF(DP204&gt;$C181,IF('Laika grafiks'!DQ23&gt;Pieņēmumi!$E$8,DP204-$C181,0),0))</f>
        <v>14584.497200000522</v>
      </c>
      <c r="DR204" s="416">
        <f>IF(AND(Izmaksas!DQ233=0,Izmaksas!DR233=1),IF(DQ204=0,'IIA Finanšu analīze'!$D181*(1-$C204/4),0),IF(DQ204&gt;$C181,IF('Laika grafiks'!DR23&gt;Pieņēmumi!$E$8,DQ204-$C181,0),0))</f>
        <v>12788.403425000521</v>
      </c>
      <c r="DS204" s="416">
        <f>IF(AND(Izmaksas!DR233=0,Izmaksas!DS233=1),IF(DR204=0,'IIA Finanšu analīze'!$D181*(1-$C204/4),0),IF(DR204&gt;$C181,IF('Laika grafiks'!DS23&gt;Pieņēmumi!$E$8,DR204-$C181,0),0))</f>
        <v>10992.309650000519</v>
      </c>
      <c r="DT204" s="416">
        <f>IF(AND(Izmaksas!DS233=0,Izmaksas!DT233=1),IF(DS204=0,'IIA Finanšu analīze'!$D181*(1-$C204/4),0),IF(DS204&gt;$C181,IF('Laika grafiks'!DT23&gt;Pieņēmumi!$E$8,DS204-$C181,0),0))</f>
        <v>9196.2158750005183</v>
      </c>
      <c r="DU204" s="416">
        <f>IF(AND(Izmaksas!DT233=0,Izmaksas!DU233=1),IF(DT204=0,'IIA Finanšu analīze'!$D181*(1-$C204/4),0),IF(DT204&gt;$C181,IF('Laika grafiks'!DU23&gt;Pieņēmumi!$E$8,DT204-$C181,0),0))</f>
        <v>7400.122100000518</v>
      </c>
    </row>
    <row r="205" spans="1:125" ht="11.25" customHeight="1">
      <c r="A205" s="389" t="str">
        <f t="shared" si="191"/>
        <v>Būvuzraudzība</v>
      </c>
      <c r="B205" s="389" t="s">
        <v>33</v>
      </c>
      <c r="C205" s="392">
        <v>3.3300000000000003E-2</v>
      </c>
      <c r="D205" s="460" t="s">
        <v>638</v>
      </c>
      <c r="E205" s="416">
        <v>0</v>
      </c>
      <c r="F205" s="416">
        <f>IF(AND(Izmaksas!E233=0,Izmaksas!F233=1),IF(E205=0,'IIA Finanšu analīze'!$D182*(1-$C205/4),0),IF(E205&gt;$C182,IF('Laika grafiks'!F23&gt;Pieņēmumi!$E$8,E205-$C182,0),0))</f>
        <v>0</v>
      </c>
      <c r="G205" s="416">
        <f>IF(AND(Izmaksas!F233=0,Izmaksas!G233=1),IF(F205=0,'IIA Finanšu analīze'!$D182*(1-$C205/4),0),IF(F205&gt;$C182,IF('Laika grafiks'!G23&gt;Pieņēmumi!$E$8,F205-$C182,0),0))</f>
        <v>0</v>
      </c>
      <c r="H205" s="416">
        <f>IF(AND(Izmaksas!G233=0,Izmaksas!H233=1),IF(G205=0,'IIA Finanšu analīze'!$D182*(1-$C205/4),0),IF(G205&gt;$C182,IF('Laika grafiks'!H23&gt;Pieņēmumi!$E$8,G205-$C182,0),0))</f>
        <v>0</v>
      </c>
      <c r="I205" s="416">
        <f>IF(AND(Izmaksas!H233=0,Izmaksas!I233=1),IF(H205=0,'IIA Finanšu analīze'!$D182*(1-$C205/4),0),IF(H205&gt;$C182,IF('Laika grafiks'!I23&gt;Pieņēmumi!$E$8,H205-$C182,0),0))</f>
        <v>0</v>
      </c>
      <c r="J205" s="416">
        <f>IF(AND(Izmaksas!I233=0,Izmaksas!J233=1),IF(I205=0,'IIA Finanšu analīze'!$D182*(1-$C205/4),0),IF(I205&gt;$C182,IF('Laika grafiks'!J23&gt;Pieņēmumi!$E$8,I205-$C182,0),0))</f>
        <v>111621.946325</v>
      </c>
      <c r="K205" s="416">
        <f>IF(AND(Izmaksas!J233=0,Izmaksas!K233=1),IF(J205=0,'IIA Finanšu analīze'!$D182*(1-$C205/4),0),IF(J205&gt;$C182,IF('Laika grafiks'!K23&gt;Pieņēmumi!$E$8,J205-$C182,0),0))</f>
        <v>110684.89264999999</v>
      </c>
      <c r="L205" s="416">
        <f>IF(AND(Izmaksas!K233=0,Izmaksas!L233=1),IF(K205=0,'IIA Finanšu analīze'!$D182*(1-$C205/4),0),IF(K205&gt;$C182,IF('Laika grafiks'!L23&gt;Pieņēmumi!$E$8,K205-$C182,0),0))</f>
        <v>109747.83897499999</v>
      </c>
      <c r="M205" s="416">
        <f>IF(AND(Izmaksas!L233=0,Izmaksas!M233=1),IF(L205=0,'IIA Finanšu analīze'!$D182*(1-$C205/4),0),IF(L205&gt;$C182,IF('Laika grafiks'!M23&gt;Pieņēmumi!$E$8,L205-$C182,0),0))</f>
        <v>108810.78529999999</v>
      </c>
      <c r="N205" s="416">
        <f>IF(AND(Izmaksas!M233=0,Izmaksas!N233=1),IF(M205=0,'IIA Finanšu analīze'!$D182*(1-$C205/4),0),IF(M205&gt;$C182,IF('Laika grafiks'!N23&gt;Pieņēmumi!$E$8,M205-$C182,0),0))</f>
        <v>107873.73162499999</v>
      </c>
      <c r="O205" s="416">
        <f>IF(AND(Izmaksas!N233=0,Izmaksas!O233=1),IF(N205=0,'IIA Finanšu analīze'!$D182*(1-$C205/4),0),IF(N205&gt;$C182,IF('Laika grafiks'!O23&gt;Pieņēmumi!$E$8,N205-$C182,0),0))</f>
        <v>106936.67794999998</v>
      </c>
      <c r="P205" s="416">
        <f>IF(AND(Izmaksas!O233=0,Izmaksas!P233=1),IF(O205=0,'IIA Finanšu analīze'!$D182*(1-$C205/4),0),IF(O205&gt;$C182,IF('Laika grafiks'!P23&gt;Pieņēmumi!$E$8,O205-$C182,0),0))</f>
        <v>105999.62427499998</v>
      </c>
      <c r="Q205" s="416">
        <f>IF(AND(Izmaksas!P233=0,Izmaksas!Q233=1),IF(P205=0,'IIA Finanšu analīze'!$D182*(1-$C205/4),0),IF(P205&gt;$C182,IF('Laika grafiks'!Q23&gt;Pieņēmumi!$E$8,P205-$C182,0),0))</f>
        <v>105062.57059999998</v>
      </c>
      <c r="R205" s="416">
        <f>IF(AND(Izmaksas!Q233=0,Izmaksas!R233=1),IF(Q205=0,'IIA Finanšu analīze'!$D182*(1-$C205/4),0),IF(Q205&gt;$C182,IF('Laika grafiks'!R23&gt;Pieņēmumi!$E$8,Q205-$C182,0),0))</f>
        <v>104125.51692499997</v>
      </c>
      <c r="S205" s="416">
        <f>IF(AND(Izmaksas!R233=0,Izmaksas!S233=1),IF(R205=0,'IIA Finanšu analīze'!$D182*(1-$C205/4),0),IF(R205&gt;$C182,IF('Laika grafiks'!S23&gt;Pieņēmumi!$E$8,R205-$C182,0),0))</f>
        <v>103188.46324999997</v>
      </c>
      <c r="T205" s="416">
        <f>IF(AND(Izmaksas!S233=0,Izmaksas!T233=1),IF(S205=0,'IIA Finanšu analīze'!$D182*(1-$C205/4),0),IF(S205&gt;$C182,IF('Laika grafiks'!T23&gt;Pieņēmumi!$E$8,S205-$C182,0),0))</f>
        <v>102251.40957499997</v>
      </c>
      <c r="U205" s="416">
        <f>IF(AND(Izmaksas!T233=0,Izmaksas!U233=1),IF(T205=0,'IIA Finanšu analīze'!$D182*(1-$C205/4),0),IF(T205&gt;$C182,IF('Laika grafiks'!U23&gt;Pieņēmumi!$E$8,T205-$C182,0),0))</f>
        <v>101314.35589999997</v>
      </c>
      <c r="V205" s="416">
        <f>IF(AND(Izmaksas!U233=0,Izmaksas!V233=1),IF(U205=0,'IIA Finanšu analīze'!$D182*(1-$C205/4),0),IF(U205&gt;$C182,IF('Laika grafiks'!V23&gt;Pieņēmumi!$E$8,U205-$C182,0),0))</f>
        <v>100377.30222499996</v>
      </c>
      <c r="W205" s="416">
        <f>IF(AND(Izmaksas!V233=0,Izmaksas!W233=1),IF(V205=0,'IIA Finanšu analīze'!$D182*(1-$C205/4),0),IF(V205&gt;$C182,IF('Laika grafiks'!W23&gt;Pieņēmumi!$E$8,V205-$C182,0),0))</f>
        <v>99440.24854999996</v>
      </c>
      <c r="X205" s="416">
        <f>IF(AND(Izmaksas!W233=0,Izmaksas!X233=1),IF(W205=0,'IIA Finanšu analīze'!$D182*(1-$C205/4),0),IF(W205&gt;$C182,IF('Laika grafiks'!X23&gt;Pieņēmumi!$E$8,W205-$C182,0),0))</f>
        <v>98503.194874999957</v>
      </c>
      <c r="Y205" s="416">
        <f>IF(AND(Izmaksas!X233=0,Izmaksas!Y233=1),IF(X205=0,'IIA Finanšu analīze'!$D182*(1-$C205/4),0),IF(X205&gt;$C182,IF('Laika grafiks'!Y23&gt;Pieņēmumi!$E$8,X205-$C182,0),0))</f>
        <v>97566.141199999955</v>
      </c>
      <c r="Z205" s="416">
        <f>IF(AND(Izmaksas!Y233=0,Izmaksas!Z233=1),IF(Y205=0,'IIA Finanšu analīze'!$D182*(1-$C205/4),0),IF(Y205&gt;$C182,IF('Laika grafiks'!Z23&gt;Pieņēmumi!$E$8,Y205-$C182,0),0))</f>
        <v>96629.087524999952</v>
      </c>
      <c r="AA205" s="416">
        <f>IF(AND(Izmaksas!Z233=0,Izmaksas!AA233=1),IF(Z205=0,'IIA Finanšu analīze'!$D182*(1-$C205/4),0),IF(Z205&gt;$C182,IF('Laika grafiks'!AA23&gt;Pieņēmumi!$E$8,Z205-$C182,0),0))</f>
        <v>95692.033849999949</v>
      </c>
      <c r="AB205" s="416">
        <f>IF(AND(Izmaksas!AA233=0,Izmaksas!AB233=1),IF(AA205=0,'IIA Finanšu analīze'!$D182*(1-$C205/4),0),IF(AA205&gt;$C182,IF('Laika grafiks'!AB23&gt;Pieņēmumi!$E$8,AA205-$C182,0),0))</f>
        <v>94754.980174999946</v>
      </c>
      <c r="AC205" s="416">
        <f>IF(AND(Izmaksas!AB233=0,Izmaksas!AC233=1),IF(AB205=0,'IIA Finanšu analīze'!$D182*(1-$C205/4),0),IF(AB205&gt;$C182,IF('Laika grafiks'!AC23&gt;Pieņēmumi!$E$8,AB205-$C182,0),0))</f>
        <v>93817.926499999943</v>
      </c>
      <c r="AD205" s="416">
        <f>IF(AND(Izmaksas!AC233=0,Izmaksas!AD233=1),IF(AC205=0,'IIA Finanšu analīze'!$D182*(1-$C205/4),0),IF(AC205&gt;$C182,IF('Laika grafiks'!AD23&gt;Pieņēmumi!$E$8,AC205-$C182,0),0))</f>
        <v>92880.87282499994</v>
      </c>
      <c r="AE205" s="416">
        <f>IF(AND(Izmaksas!AD233=0,Izmaksas!AE233=1),IF(AD205=0,'IIA Finanšu analīze'!$D182*(1-$C205/4),0),IF(AD205&gt;$C182,IF('Laika grafiks'!AE23&gt;Pieņēmumi!$E$8,AD205-$C182,0),0))</f>
        <v>91943.819149999938</v>
      </c>
      <c r="AF205" s="416">
        <f>IF(AND(Izmaksas!AE233=0,Izmaksas!AF233=1),IF(AE205=0,'IIA Finanšu analīze'!$D182*(1-$C205/4),0),IF(AE205&gt;$C182,IF('Laika grafiks'!AF23&gt;Pieņēmumi!$E$8,AE205-$C182,0),0))</f>
        <v>91006.765474999935</v>
      </c>
      <c r="AG205" s="416">
        <f>IF(AND(Izmaksas!AF233=0,Izmaksas!AG233=1),IF(AF205=0,'IIA Finanšu analīze'!$D182*(1-$C205/4),0),IF(AF205&gt;$C182,IF('Laika grafiks'!AG23&gt;Pieņēmumi!$E$8,AF205-$C182,0),0))</f>
        <v>90069.711799999932</v>
      </c>
      <c r="AH205" s="416">
        <f>IF(AND(Izmaksas!AG233=0,Izmaksas!AH233=1),IF(AG205=0,'IIA Finanšu analīze'!$D182*(1-$C205/4),0),IF(AG205&gt;$C182,IF('Laika grafiks'!AH23&gt;Pieņēmumi!$E$8,AG205-$C182,0),0))</f>
        <v>89132.658124999929</v>
      </c>
      <c r="AI205" s="416">
        <f>IF(AND(Izmaksas!AH233=0,Izmaksas!AI233=1),IF(AH205=0,'IIA Finanšu analīze'!$D182*(1-$C205/4),0),IF(AH205&gt;$C182,IF('Laika grafiks'!AI23&gt;Pieņēmumi!$E$8,AH205-$C182,0),0))</f>
        <v>88195.604449999926</v>
      </c>
      <c r="AJ205" s="416">
        <f>IF(AND(Izmaksas!AI233=0,Izmaksas!AJ233=1),IF(AI205=0,'IIA Finanšu analīze'!$D182*(1-$C205/4),0),IF(AI205&gt;$C182,IF('Laika grafiks'!AJ23&gt;Pieņēmumi!$E$8,AI205-$C182,0),0))</f>
        <v>87258.550774999923</v>
      </c>
      <c r="AK205" s="416">
        <f>IF(AND(Izmaksas!AJ233=0,Izmaksas!AK233=1),IF(AJ205=0,'IIA Finanšu analīze'!$D182*(1-$C205/4),0),IF(AJ205&gt;$C182,IF('Laika grafiks'!AK23&gt;Pieņēmumi!$E$8,AJ205-$C182,0),0))</f>
        <v>86321.49709999992</v>
      </c>
      <c r="AL205" s="416">
        <f>IF(AND(Izmaksas!AK233=0,Izmaksas!AL233=1),IF(AK205=0,'IIA Finanšu analīze'!$D182*(1-$C205/4),0),IF(AK205&gt;$C182,IF('Laika grafiks'!AL23&gt;Pieņēmumi!$E$8,AK205-$C182,0),0))</f>
        <v>85384.443424999918</v>
      </c>
      <c r="AM205" s="416">
        <f>IF(AND(Izmaksas!AL233=0,Izmaksas!AM233=1),IF(AL205=0,'IIA Finanšu analīze'!$D182*(1-$C205/4),0),IF(AL205&gt;$C182,IF('Laika grafiks'!AM23&gt;Pieņēmumi!$E$8,AL205-$C182,0),0))</f>
        <v>84447.389749999915</v>
      </c>
      <c r="AN205" s="416">
        <f>IF(AND(Izmaksas!AM233=0,Izmaksas!AN233=1),IF(AM205=0,'IIA Finanšu analīze'!$D182*(1-$C205/4),0),IF(AM205&gt;$C182,IF('Laika grafiks'!AN23&gt;Pieņēmumi!$E$8,AM205-$C182,0),0))</f>
        <v>83510.336074999912</v>
      </c>
      <c r="AO205" s="416">
        <f>IF(AND(Izmaksas!AN233=0,Izmaksas!AO233=1),IF(AN205=0,'IIA Finanšu analīze'!$D182*(1-$C205/4),0),IF(AN205&gt;$C182,IF('Laika grafiks'!AO23&gt;Pieņēmumi!$E$8,AN205-$C182,0),0))</f>
        <v>82573.282399999909</v>
      </c>
      <c r="AP205" s="416">
        <f>IF(AND(Izmaksas!AO233=0,Izmaksas!AP233=1),IF(AO205=0,'IIA Finanšu analīze'!$D182*(1-$C205/4),0),IF(AO205&gt;$C182,IF('Laika grafiks'!AP23&gt;Pieņēmumi!$E$8,AO205-$C182,0),0))</f>
        <v>81636.228724999906</v>
      </c>
      <c r="AQ205" s="416">
        <f>IF(AND(Izmaksas!AP233=0,Izmaksas!AQ233=1),IF(AP205=0,'IIA Finanšu analīze'!$D182*(1-$C205/4),0),IF(AP205&gt;$C182,IF('Laika grafiks'!AQ23&gt;Pieņēmumi!$E$8,AP205-$C182,0),0))</f>
        <v>80699.175049999903</v>
      </c>
      <c r="AR205" s="416">
        <f>IF(AND(Izmaksas!AQ233=0,Izmaksas!AR233=1),IF(AQ205=0,'IIA Finanšu analīze'!$D182*(1-$C205/4),0),IF(AQ205&gt;$C182,IF('Laika grafiks'!AR23&gt;Pieņēmumi!$E$8,AQ205-$C182,0),0))</f>
        <v>79762.121374999901</v>
      </c>
      <c r="AS205" s="416">
        <f>IF(AND(Izmaksas!AR233=0,Izmaksas!AS233=1),IF(AR205=0,'IIA Finanšu analīze'!$D182*(1-$C205/4),0),IF(AR205&gt;$C182,IF('Laika grafiks'!AS23&gt;Pieņēmumi!$E$8,AR205-$C182,0),0))</f>
        <v>78825.067699999898</v>
      </c>
      <c r="AT205" s="416">
        <f>IF(AND(Izmaksas!AS233=0,Izmaksas!AT233=1),IF(AS205=0,'IIA Finanšu analīze'!$D182*(1-$C205/4),0),IF(AS205&gt;$C182,IF('Laika grafiks'!AT23&gt;Pieņēmumi!$E$8,AS205-$C182,0),0))</f>
        <v>77888.014024999895</v>
      </c>
      <c r="AU205" s="416">
        <f>IF(AND(Izmaksas!AT233=0,Izmaksas!AU233=1),IF(AT205=0,'IIA Finanšu analīze'!$D182*(1-$C205/4),0),IF(AT205&gt;$C182,IF('Laika grafiks'!AU23&gt;Pieņēmumi!$E$8,AT205-$C182,0),0))</f>
        <v>76950.960349999892</v>
      </c>
      <c r="AV205" s="416">
        <f>IF(AND(Izmaksas!AU233=0,Izmaksas!AV233=1),IF(AU205=0,'IIA Finanšu analīze'!$D182*(1-$C205/4),0),IF(AU205&gt;$C182,IF('Laika grafiks'!AV23&gt;Pieņēmumi!$E$8,AU205-$C182,0),0))</f>
        <v>76013.906674999889</v>
      </c>
      <c r="AW205" s="416">
        <f>IF(AND(Izmaksas!AV233=0,Izmaksas!AW233=1),IF(AV205=0,'IIA Finanšu analīze'!$D182*(1-$C205/4),0),IF(AV205&gt;$C182,IF('Laika grafiks'!AW23&gt;Pieņēmumi!$E$8,AV205-$C182,0),0))</f>
        <v>75076.852999999886</v>
      </c>
      <c r="AX205" s="416">
        <f>IF(AND(Izmaksas!AW233=0,Izmaksas!AX233=1),IF(AW205=0,'IIA Finanšu analīze'!$D182*(1-$C205/4),0),IF(AW205&gt;$C182,IF('Laika grafiks'!AX23&gt;Pieņēmumi!$E$8,AW205-$C182,0),0))</f>
        <v>74139.799324999884</v>
      </c>
      <c r="AY205" s="416">
        <f>IF(AND(Izmaksas!AX233=0,Izmaksas!AY233=1),IF(AX205=0,'IIA Finanšu analīze'!$D182*(1-$C205/4),0),IF(AX205&gt;$C182,IF('Laika grafiks'!AY23&gt;Pieņēmumi!$E$8,AX205-$C182,0),0))</f>
        <v>73202.745649999881</v>
      </c>
      <c r="AZ205" s="416">
        <f>IF(AND(Izmaksas!AY233=0,Izmaksas!AZ233=1),IF(AY205=0,'IIA Finanšu analīze'!$D182*(1-$C205/4),0),IF(AY205&gt;$C182,IF('Laika grafiks'!AZ23&gt;Pieņēmumi!$E$8,AY205-$C182,0),0))</f>
        <v>72265.691974999878</v>
      </c>
      <c r="BA205" s="416">
        <f>IF(AND(Izmaksas!AZ233=0,Izmaksas!BA233=1),IF(AZ205=0,'IIA Finanšu analīze'!$D182*(1-$C205/4),0),IF(AZ205&gt;$C182,IF('Laika grafiks'!BA23&gt;Pieņēmumi!$E$8,AZ205-$C182,0),0))</f>
        <v>71328.638299999875</v>
      </c>
      <c r="BB205" s="416">
        <f>IF(AND(Izmaksas!BA233=0,Izmaksas!BB233=1),IF(BA205=0,'IIA Finanšu analīze'!$D182*(1-$C205/4),0),IF(BA205&gt;$C182,IF('Laika grafiks'!BB23&gt;Pieņēmumi!$E$8,BA205-$C182,0),0))</f>
        <v>70391.584624999872</v>
      </c>
      <c r="BC205" s="416">
        <f>IF(AND(Izmaksas!BB233=0,Izmaksas!BC233=1),IF(BB205=0,'IIA Finanšu analīze'!$D182*(1-$C205/4),0),IF(BB205&gt;$C182,IF('Laika grafiks'!BC23&gt;Pieņēmumi!$E$8,BB205-$C182,0),0))</f>
        <v>69454.530949999869</v>
      </c>
      <c r="BD205" s="416">
        <f>IF(AND(Izmaksas!BC233=0,Izmaksas!BD233=1),IF(BC205=0,'IIA Finanšu analīze'!$D182*(1-$C205/4),0),IF(BC205&gt;$C182,IF('Laika grafiks'!BD23&gt;Pieņēmumi!$E$8,BC205-$C182,0),0))</f>
        <v>68517.477274999866</v>
      </c>
      <c r="BE205" s="416">
        <f>IF(AND(Izmaksas!BD233=0,Izmaksas!BE233=1),IF(BD205=0,'IIA Finanšu analīze'!$D182*(1-$C205/4),0),IF(BD205&gt;$C182,IF('Laika grafiks'!BE23&gt;Pieņēmumi!$E$8,BD205-$C182,0),0))</f>
        <v>67580.423599999864</v>
      </c>
      <c r="BF205" s="416">
        <f>IF(AND(Izmaksas!BE233=0,Izmaksas!BF233=1),IF(BE205=0,'IIA Finanšu analīze'!$D182*(1-$C205/4),0),IF(BE205&gt;$C182,IF('Laika grafiks'!BF23&gt;Pieņēmumi!$E$8,BE205-$C182,0),0))</f>
        <v>66643.369924999861</v>
      </c>
      <c r="BG205" s="416">
        <f>IF(AND(Izmaksas!BF233=0,Izmaksas!BG233=1),IF(BF205=0,'IIA Finanšu analīze'!$D182*(1-$C205/4),0),IF(BF205&gt;$C182,IF('Laika grafiks'!BG23&gt;Pieņēmumi!$E$8,BF205-$C182,0),0))</f>
        <v>65706.316249999858</v>
      </c>
      <c r="BH205" s="416">
        <f>IF(AND(Izmaksas!BG233=0,Izmaksas!BH233=1),IF(BG205=0,'IIA Finanšu analīze'!$D182*(1-$C205/4),0),IF(BG205&gt;$C182,IF('Laika grafiks'!BH23&gt;Pieņēmumi!$E$8,BG205-$C182,0),0))</f>
        <v>64769.262574999855</v>
      </c>
      <c r="BI205" s="416">
        <f>IF(AND(Izmaksas!BH233=0,Izmaksas!BI233=1),IF(BH205=0,'IIA Finanšu analīze'!$D182*(1-$C205/4),0),IF(BH205&gt;$C182,IF('Laika grafiks'!BI23&gt;Pieņēmumi!$E$8,BH205-$C182,0),0))</f>
        <v>63832.208899999852</v>
      </c>
      <c r="BJ205" s="416">
        <f>IF(AND(Izmaksas!BI233=0,Izmaksas!BJ233=1),IF(BI205=0,'IIA Finanšu analīze'!$D182*(1-$C205/4),0),IF(BI205&gt;$C182,IF('Laika grafiks'!BJ23&gt;Pieņēmumi!$E$8,BI205-$C182,0),0))</f>
        <v>62895.155224999849</v>
      </c>
      <c r="BK205" s="416">
        <f>IF(AND(Izmaksas!BJ233=0,Izmaksas!BK233=1),IF(BJ205=0,'IIA Finanšu analīze'!$D182*(1-$C205/4),0),IF(BJ205&gt;$C182,IF('Laika grafiks'!BK23&gt;Pieņēmumi!$E$8,BJ205-$C182,0),0))</f>
        <v>61958.101549999847</v>
      </c>
      <c r="BL205" s="416">
        <f>IF(AND(Izmaksas!BK233=0,Izmaksas!BL233=1),IF(BK205=0,'IIA Finanšu analīze'!$D182*(1-$C205/4),0),IF(BK205&gt;$C182,IF('Laika grafiks'!BL23&gt;Pieņēmumi!$E$8,BK205-$C182,0),0))</f>
        <v>61021.047874999844</v>
      </c>
      <c r="BM205" s="416">
        <f>IF(AND(Izmaksas!BL233=0,Izmaksas!BM233=1),IF(BL205=0,'IIA Finanšu analīze'!$D182*(1-$C205/4),0),IF(BL205&gt;$C182,IF('Laika grafiks'!BM23&gt;Pieņēmumi!$E$8,BL205-$C182,0),0))</f>
        <v>60083.994199999841</v>
      </c>
      <c r="BN205" s="416">
        <f>IF(AND(Izmaksas!BM233=0,Izmaksas!BN233=1),IF(BM205=0,'IIA Finanšu analīze'!$D182*(1-$C205/4),0),IF(BM205&gt;$C182,IF('Laika grafiks'!BN23&gt;Pieņēmumi!$E$8,BM205-$C182,0),0))</f>
        <v>59146.940524999838</v>
      </c>
      <c r="BO205" s="416">
        <f>IF(AND(Izmaksas!BN233=0,Izmaksas!BO233=1),IF(BN205=0,'IIA Finanšu analīze'!$D182*(1-$C205/4),0),IF(BN205&gt;$C182,IF('Laika grafiks'!BO23&gt;Pieņēmumi!$E$8,BN205-$C182,0),0))</f>
        <v>58209.886849999835</v>
      </c>
      <c r="BP205" s="416">
        <f>IF(AND(Izmaksas!BO233=0,Izmaksas!BP233=1),IF(BO205=0,'IIA Finanšu analīze'!$D182*(1-$C205/4),0),IF(BO205&gt;$C182,IF('Laika grafiks'!BP23&gt;Pieņēmumi!$E$8,BO205-$C182,0),0))</f>
        <v>57272.833174999832</v>
      </c>
      <c r="BQ205" s="416">
        <f>IF(AND(Izmaksas!BP233=0,Izmaksas!BQ233=1),IF(BP205=0,'IIA Finanšu analīze'!$D182*(1-$C205/4),0),IF(BP205&gt;$C182,IF('Laika grafiks'!BQ23&gt;Pieņēmumi!$E$8,BP205-$C182,0),0))</f>
        <v>56335.77949999983</v>
      </c>
      <c r="BR205" s="416">
        <f>IF(AND(Izmaksas!BQ233=0,Izmaksas!BR233=1),IF(BQ205=0,'IIA Finanšu analīze'!$D182*(1-$C205/4),0),IF(BQ205&gt;$C182,IF('Laika grafiks'!BR23&gt;Pieņēmumi!$E$8,BQ205-$C182,0),0))</f>
        <v>55398.725824999827</v>
      </c>
      <c r="BS205" s="416">
        <f>IF(AND(Izmaksas!BR233=0,Izmaksas!BS233=1),IF(BR205=0,'IIA Finanšu analīze'!$D182*(1-$C205/4),0),IF(BR205&gt;$C182,IF('Laika grafiks'!BS23&gt;Pieņēmumi!$E$8,BR205-$C182,0),0))</f>
        <v>54461.672149999824</v>
      </c>
      <c r="BT205" s="416">
        <f>IF(AND(Izmaksas!BS233=0,Izmaksas!BT233=1),IF(BS205=0,'IIA Finanšu analīze'!$D182*(1-$C205/4),0),IF(BS205&gt;$C182,IF('Laika grafiks'!BT23&gt;Pieņēmumi!$E$8,BS205-$C182,0),0))</f>
        <v>53524.618474999821</v>
      </c>
      <c r="BU205" s="416">
        <f>IF(AND(Izmaksas!BT233=0,Izmaksas!BU233=1),IF(BT205=0,'IIA Finanšu analīze'!$D182*(1-$C205/4),0),IF(BT205&gt;$C182,IF('Laika grafiks'!BU23&gt;Pieņēmumi!$E$8,BT205-$C182,0),0))</f>
        <v>52587.564799999818</v>
      </c>
      <c r="BV205" s="416">
        <f>IF(AND(Izmaksas!BU233=0,Izmaksas!BV233=1),IF(BU205=0,'IIA Finanšu analīze'!$D182*(1-$C205/4),0),IF(BU205&gt;$C182,IF('Laika grafiks'!BV23&gt;Pieņēmumi!$E$8,BU205-$C182,0),0))</f>
        <v>51650.511124999815</v>
      </c>
      <c r="BW205" s="416">
        <f>IF(AND(Izmaksas!BV233=0,Izmaksas!BW233=1),IF(BV205=0,'IIA Finanšu analīze'!$D182*(1-$C205/4),0),IF(BV205&gt;$C182,IF('Laika grafiks'!BW23&gt;Pieņēmumi!$E$8,BV205-$C182,0),0))</f>
        <v>50713.457449999813</v>
      </c>
      <c r="BX205" s="416">
        <f>IF(AND(Izmaksas!BW233=0,Izmaksas!BX233=1),IF(BW205=0,'IIA Finanšu analīze'!$D182*(1-$C205/4),0),IF(BW205&gt;$C182,IF('Laika grafiks'!BX23&gt;Pieņēmumi!$E$8,BW205-$C182,0),0))</f>
        <v>49776.40377499981</v>
      </c>
      <c r="BY205" s="416">
        <f>IF(AND(Izmaksas!BX233=0,Izmaksas!BY233=1),IF(BX205=0,'IIA Finanšu analīze'!$D182*(1-$C205/4),0),IF(BX205&gt;$C182,IF('Laika grafiks'!BY23&gt;Pieņēmumi!$E$8,BX205-$C182,0),0))</f>
        <v>48839.350099999807</v>
      </c>
      <c r="BZ205" s="416">
        <f>IF(AND(Izmaksas!BY233=0,Izmaksas!BZ233=1),IF(BY205=0,'IIA Finanšu analīze'!$D182*(1-$C205/4),0),IF(BY205&gt;$C182,IF('Laika grafiks'!BZ23&gt;Pieņēmumi!$E$8,BY205-$C182,0),0))</f>
        <v>47902.296424999804</v>
      </c>
      <c r="CA205" s="416">
        <f>IF(AND(Izmaksas!BZ233=0,Izmaksas!CA233=1),IF(BZ205=0,'IIA Finanšu analīze'!$D182*(1-$C205/4),0),IF(BZ205&gt;$C182,IF('Laika grafiks'!CA23&gt;Pieņēmumi!$E$8,BZ205-$C182,0),0))</f>
        <v>46965.242749999801</v>
      </c>
      <c r="CB205" s="416">
        <f>IF(AND(Izmaksas!CA233=0,Izmaksas!CB233=1),IF(CA205=0,'IIA Finanšu analīze'!$D182*(1-$C205/4),0),IF(CA205&gt;$C182,IF('Laika grafiks'!CB23&gt;Pieņēmumi!$E$8,CA205-$C182,0),0))</f>
        <v>46028.189074999798</v>
      </c>
      <c r="CC205" s="416">
        <f>IF(AND(Izmaksas!CB233=0,Izmaksas!CC233=1),IF(CB205=0,'IIA Finanšu analīze'!$D182*(1-$C205/4),0),IF(CB205&gt;$C182,IF('Laika grafiks'!CC23&gt;Pieņēmumi!$E$8,CB205-$C182,0),0))</f>
        <v>45091.135399999795</v>
      </c>
      <c r="CD205" s="416">
        <f>IF(AND(Izmaksas!CC233=0,Izmaksas!CD233=1),IF(CC205=0,'IIA Finanšu analīze'!$D182*(1-$C205/4),0),IF(CC205&gt;$C182,IF('Laika grafiks'!CD23&gt;Pieņēmumi!$E$8,CC205-$C182,0),0))</f>
        <v>44154.081724999793</v>
      </c>
      <c r="CE205" s="416">
        <f>IF(AND(Izmaksas!CD233=0,Izmaksas!CE233=1),IF(CD205=0,'IIA Finanšu analīze'!$D182*(1-$C205/4),0),IF(CD205&gt;$C182,IF('Laika grafiks'!CE23&gt;Pieņēmumi!$E$8,CD205-$C182,0),0))</f>
        <v>43217.02804999979</v>
      </c>
      <c r="CF205" s="416">
        <f>IF(AND(Izmaksas!CE233=0,Izmaksas!CF233=1),IF(CE205=0,'IIA Finanšu analīze'!$D182*(1-$C205/4),0),IF(CE205&gt;$C182,IF('Laika grafiks'!CF23&gt;Pieņēmumi!$E$8,CE205-$C182,0),0))</f>
        <v>42279.974374999787</v>
      </c>
      <c r="CG205" s="416">
        <f>IF(AND(Izmaksas!CF233=0,Izmaksas!CG233=1),IF(CF205=0,'IIA Finanšu analīze'!$D182*(1-$C205/4),0),IF(CF205&gt;$C182,IF('Laika grafiks'!CG23&gt;Pieņēmumi!$E$8,CF205-$C182,0),0))</f>
        <v>41342.920699999784</v>
      </c>
      <c r="CH205" s="416">
        <f>IF(AND(Izmaksas!CG233=0,Izmaksas!CH233=1),IF(CG205=0,'IIA Finanšu analīze'!$D182*(1-$C205/4),0),IF(CG205&gt;$C182,IF('Laika grafiks'!CH23&gt;Pieņēmumi!$E$8,CG205-$C182,0),0))</f>
        <v>40405.867024999781</v>
      </c>
      <c r="CI205" s="416">
        <f>IF(AND(Izmaksas!CH233=0,Izmaksas!CI233=1),IF(CH205=0,'IIA Finanšu analīze'!$D182*(1-$C205/4),0),IF(CH205&gt;$C182,IF('Laika grafiks'!CI23&gt;Pieņēmumi!$E$8,CH205-$C182,0),0))</f>
        <v>39468.813349999778</v>
      </c>
      <c r="CJ205" s="416">
        <f>IF(AND(Izmaksas!CI233=0,Izmaksas!CJ233=1),IF(CI205=0,'IIA Finanšu analīze'!$D182*(1-$C205/4),0),IF(CI205&gt;$C182,IF('Laika grafiks'!CJ23&gt;Pieņēmumi!$E$8,CI205-$C182,0),0))</f>
        <v>38531.759674999776</v>
      </c>
      <c r="CK205" s="416">
        <f>IF(AND(Izmaksas!CJ233=0,Izmaksas!CK233=1),IF(CJ205=0,'IIA Finanšu analīze'!$D182*(1-$C205/4),0),IF(CJ205&gt;$C182,IF('Laika grafiks'!CK23&gt;Pieņēmumi!$E$8,CJ205-$C182,0),0))</f>
        <v>37594.705999999773</v>
      </c>
      <c r="CL205" s="416">
        <f>IF(AND(Izmaksas!CK233=0,Izmaksas!CL233=1),IF(CK205=0,'IIA Finanšu analīze'!$D182*(1-$C205/4),0),IF(CK205&gt;$C182,IF('Laika grafiks'!CL23&gt;Pieņēmumi!$E$8,CK205-$C182,0),0))</f>
        <v>36657.65232499977</v>
      </c>
      <c r="CM205" s="416">
        <f>IF(AND(Izmaksas!CL233=0,Izmaksas!CM233=1),IF(CL205=0,'IIA Finanšu analīze'!$D182*(1-$C205/4),0),IF(CL205&gt;$C182,IF('Laika grafiks'!CM23&gt;Pieņēmumi!$E$8,CL205-$C182,0),0))</f>
        <v>35720.598649999767</v>
      </c>
      <c r="CN205" s="416">
        <f>IF(AND(Izmaksas!CM233=0,Izmaksas!CN233=1),IF(CM205=0,'IIA Finanšu analīze'!$D182*(1-$C205/4),0),IF(CM205&gt;$C182,IF('Laika grafiks'!CN23&gt;Pieņēmumi!$E$8,CM205-$C182,0),0))</f>
        <v>34783.544974999764</v>
      </c>
      <c r="CO205" s="416">
        <f>IF(AND(Izmaksas!CN233=0,Izmaksas!CO233=1),IF(CN205=0,'IIA Finanšu analīze'!$D182*(1-$C205/4),0),IF(CN205&gt;$C182,IF('Laika grafiks'!CO23&gt;Pieņēmumi!$E$8,CN205-$C182,0),0))</f>
        <v>33846.491299999761</v>
      </c>
      <c r="CP205" s="416">
        <f>IF(AND(Izmaksas!CO233=0,Izmaksas!CP233=1),IF(CO205=0,'IIA Finanšu analīze'!$D182*(1-$C205/4),0),IF(CO205&gt;$C182,IF('Laika grafiks'!CP23&gt;Pieņēmumi!$E$8,CO205-$C182,0),0))</f>
        <v>32909.437624999759</v>
      </c>
      <c r="CQ205" s="416">
        <f>IF(AND(Izmaksas!CP233=0,Izmaksas!CQ233=1),IF(CP205=0,'IIA Finanšu analīze'!$D182*(1-$C205/4),0),IF(CP205&gt;$C182,IF('Laika grafiks'!CQ23&gt;Pieņēmumi!$E$8,CP205-$C182,0),0))</f>
        <v>31972.383949999759</v>
      </c>
      <c r="CR205" s="416">
        <f>IF(AND(Izmaksas!CQ233=0,Izmaksas!CR233=1),IF(CQ205=0,'IIA Finanšu analīze'!$D182*(1-$C205/4),0),IF(CQ205&gt;$C182,IF('Laika grafiks'!CR23&gt;Pieņēmumi!$E$8,CQ205-$C182,0),0))</f>
        <v>31035.33027499976</v>
      </c>
      <c r="CS205" s="416">
        <f>IF(AND(Izmaksas!CR233=0,Izmaksas!CS233=1),IF(CR205=0,'IIA Finanšu analīze'!$D182*(1-$C205/4),0),IF(CR205&gt;$C182,IF('Laika grafiks'!CS23&gt;Pieņēmumi!$E$8,CR205-$C182,0),0))</f>
        <v>30098.276599999761</v>
      </c>
      <c r="CT205" s="416">
        <f>IF(AND(Izmaksas!CS233=0,Izmaksas!CT233=1),IF(CS205=0,'IIA Finanšu analīze'!$D182*(1-$C205/4),0),IF(CS205&gt;$C182,IF('Laika grafiks'!CT23&gt;Pieņēmumi!$E$8,CS205-$C182,0),0))</f>
        <v>29161.222924999762</v>
      </c>
      <c r="CU205" s="416">
        <f>IF(AND(Izmaksas!CT233=0,Izmaksas!CU233=1),IF(CT205=0,'IIA Finanšu analīze'!$D182*(1-$C205/4),0),IF(CT205&gt;$C182,IF('Laika grafiks'!CU23&gt;Pieņēmumi!$E$8,CT205-$C182,0),0))</f>
        <v>28224.169249999763</v>
      </c>
      <c r="CV205" s="416">
        <f>IF(AND(Izmaksas!CU233=0,Izmaksas!CV233=1),IF(CU205=0,'IIA Finanšu analīze'!$D182*(1-$C205/4),0),IF(CU205&gt;$C182,IF('Laika grafiks'!CV23&gt;Pieņēmumi!$E$8,CU205-$C182,0),0))</f>
        <v>27287.115574999763</v>
      </c>
      <c r="CW205" s="416">
        <f>IF(AND(Izmaksas!CV233=0,Izmaksas!CW233=1),IF(CV205=0,'IIA Finanšu analīze'!$D182*(1-$C205/4),0),IF(CV205&gt;$C182,IF('Laika grafiks'!CW23&gt;Pieņēmumi!$E$8,CV205-$C182,0),0))</f>
        <v>26350.061899999764</v>
      </c>
      <c r="CX205" s="416">
        <f>IF(AND(Izmaksas!CW233=0,Izmaksas!CX233=1),IF(CW205=0,'IIA Finanšu analīze'!$D182*(1-$C205/4),0),IF(CW205&gt;$C182,IF('Laika grafiks'!CX23&gt;Pieņēmumi!$E$8,CW205-$C182,0),0))</f>
        <v>25413.008224999765</v>
      </c>
      <c r="CY205" s="416">
        <f>IF(AND(Izmaksas!CX233=0,Izmaksas!CY233=1),IF(CX205=0,'IIA Finanšu analīze'!$D182*(1-$C205/4),0),IF(CX205&gt;$C182,IF('Laika grafiks'!CY23&gt;Pieņēmumi!$E$8,CX205-$C182,0),0))</f>
        <v>24475.954549999766</v>
      </c>
      <c r="CZ205" s="416">
        <f>IF(AND(Izmaksas!CY233=0,Izmaksas!CZ233=1),IF(CY205=0,'IIA Finanšu analīze'!$D182*(1-$C205/4),0),IF(CY205&gt;$C182,IF('Laika grafiks'!CZ23&gt;Pieņēmumi!$E$8,CY205-$C182,0),0))</f>
        <v>23538.900874999767</v>
      </c>
      <c r="DA205" s="416">
        <f>IF(AND(Izmaksas!CZ233=0,Izmaksas!DA233=1),IF(CZ205=0,'IIA Finanšu analīze'!$D182*(1-$C205/4),0),IF(CZ205&gt;$C182,IF('Laika grafiks'!DA23&gt;Pieņēmumi!$E$8,CZ205-$C182,0),0))</f>
        <v>22601.847199999767</v>
      </c>
      <c r="DB205" s="416">
        <f>IF(AND(Izmaksas!DA233=0,Izmaksas!DB233=1),IF(DA205=0,'IIA Finanšu analīze'!$D182*(1-$C205/4),0),IF(DA205&gt;$C182,IF('Laika grafiks'!DB23&gt;Pieņēmumi!$E$8,DA205-$C182,0),0))</f>
        <v>21664.793524999768</v>
      </c>
      <c r="DC205" s="416">
        <f>IF(AND(Izmaksas!DB233=0,Izmaksas!DC233=1),IF(DB205=0,'IIA Finanšu analīze'!$D182*(1-$C205/4),0),IF(DB205&gt;$C182,IF('Laika grafiks'!DC23&gt;Pieņēmumi!$E$8,DB205-$C182,0),0))</f>
        <v>20727.739849999769</v>
      </c>
      <c r="DD205" s="416">
        <f>IF(AND(Izmaksas!DC233=0,Izmaksas!DD233=1),IF(DC205=0,'IIA Finanšu analīze'!$D182*(1-$C205/4),0),IF(DC205&gt;$C182,IF('Laika grafiks'!DD23&gt;Pieņēmumi!$E$8,DC205-$C182,0),0))</f>
        <v>19790.68617499977</v>
      </c>
      <c r="DE205" s="416">
        <f>IF(AND(Izmaksas!DD233=0,Izmaksas!DE233=1),IF(DD205=0,'IIA Finanšu analīze'!$D182*(1-$C205/4),0),IF(DD205&gt;$C182,IF('Laika grafiks'!DE23&gt;Pieņēmumi!$E$8,DD205-$C182,0),0))</f>
        <v>18853.632499999771</v>
      </c>
      <c r="DF205" s="416">
        <f>IF(AND(Izmaksas!DE233=0,Izmaksas!DF233=1),IF(DE205=0,'IIA Finanšu analīze'!$D182*(1-$C205/4),0),IF(DE205&gt;$C182,IF('Laika grafiks'!DF23&gt;Pieņēmumi!$E$8,DE205-$C182,0),0))</f>
        <v>17916.578824999771</v>
      </c>
      <c r="DG205" s="416">
        <f>IF(AND(Izmaksas!DF233=0,Izmaksas!DG233=1),IF(DF205=0,'IIA Finanšu analīze'!$D182*(1-$C205/4),0),IF(DF205&gt;$C182,IF('Laika grafiks'!DG23&gt;Pieņēmumi!$E$8,DF205-$C182,0),0))</f>
        <v>16979.525149999772</v>
      </c>
      <c r="DH205" s="416">
        <f>IF(AND(Izmaksas!DG233=0,Izmaksas!DH233=1),IF(DG205=0,'IIA Finanšu analīze'!$D182*(1-$C205/4),0),IF(DG205&gt;$C182,IF('Laika grafiks'!DH23&gt;Pieņēmumi!$E$8,DG205-$C182,0),0))</f>
        <v>16042.471474999773</v>
      </c>
      <c r="DI205" s="416">
        <f>IF(AND(Izmaksas!DH233=0,Izmaksas!DI233=1),IF(DH205=0,'IIA Finanšu analīze'!$D182*(1-$C205/4),0),IF(DH205&gt;$C182,IF('Laika grafiks'!DI23&gt;Pieņēmumi!$E$8,DH205-$C182,0),0))</f>
        <v>15105.417799999774</v>
      </c>
      <c r="DJ205" s="416">
        <f>IF(AND(Izmaksas!DI233=0,Izmaksas!DJ233=1),IF(DI205=0,'IIA Finanšu analīze'!$D182*(1-$C205/4),0),IF(DI205&gt;$C182,IF('Laika grafiks'!DJ23&gt;Pieņēmumi!$E$8,DI205-$C182,0),0))</f>
        <v>14168.364124999775</v>
      </c>
      <c r="DK205" s="416">
        <f>IF(AND(Izmaksas!DJ233=0,Izmaksas!DK233=1),IF(DJ205=0,'IIA Finanšu analīze'!$D182*(1-$C205/4),0),IF(DJ205&gt;$C182,IF('Laika grafiks'!DK23&gt;Pieņēmumi!$E$8,DJ205-$C182,0),0))</f>
        <v>13231.310449999775</v>
      </c>
      <c r="DL205" s="416">
        <f>IF(AND(Izmaksas!DK233=0,Izmaksas!DL233=1),IF(DK205=0,'IIA Finanšu analīze'!$D182*(1-$C205/4),0),IF(DK205&gt;$C182,IF('Laika grafiks'!DL23&gt;Pieņēmumi!$E$8,DK205-$C182,0),0))</f>
        <v>12294.256774999776</v>
      </c>
      <c r="DM205" s="416">
        <f>IF(AND(Izmaksas!DL233=0,Izmaksas!DM233=1),IF(DL205=0,'IIA Finanšu analīze'!$D182*(1-$C205/4),0),IF(DL205&gt;$C182,IF('Laika grafiks'!DM23&gt;Pieņēmumi!$E$8,DL205-$C182,0),0))</f>
        <v>11357.203099999777</v>
      </c>
      <c r="DN205" s="416">
        <f>IF(AND(Izmaksas!DM233=0,Izmaksas!DN233=1),IF(DM205=0,'IIA Finanšu analīze'!$D182*(1-$C205/4),0),IF(DM205&gt;$C182,IF('Laika grafiks'!DN23&gt;Pieņēmumi!$E$8,DM205-$C182,0),0))</f>
        <v>10420.149424999778</v>
      </c>
      <c r="DO205" s="416">
        <f>IF(AND(Izmaksas!DN233=0,Izmaksas!DO233=1),IF(DN205=0,'IIA Finanšu analīze'!$D182*(1-$C205/4),0),IF(DN205&gt;$C182,IF('Laika grafiks'!DO23&gt;Pieņēmumi!$E$8,DN205-$C182,0),0))</f>
        <v>9483.0957499997785</v>
      </c>
      <c r="DP205" s="416">
        <f>IF(AND(Izmaksas!DO233=0,Izmaksas!DP233=1),IF(DO205=0,'IIA Finanšu analīze'!$D182*(1-$C205/4),0),IF(DO205&gt;$C182,IF('Laika grafiks'!DP23&gt;Pieņēmumi!$E$8,DO205-$C182,0),0))</f>
        <v>8546.0420749997793</v>
      </c>
      <c r="DQ205" s="416">
        <f>IF(AND(Izmaksas!DP233=0,Izmaksas!DQ233=1),IF(DP205=0,'IIA Finanšu analīze'!$D182*(1-$C205/4),0),IF(DP205&gt;$C182,IF('Laika grafiks'!DQ23&gt;Pieņēmumi!$E$8,DP205-$C182,0),0))</f>
        <v>7608.9883999997792</v>
      </c>
      <c r="DR205" s="416">
        <f>IF(AND(Izmaksas!DQ233=0,Izmaksas!DR233=1),IF(DQ205=0,'IIA Finanšu analīze'!$D182*(1-$C205/4),0),IF(DQ205&gt;$C182,IF('Laika grafiks'!DR23&gt;Pieņēmumi!$E$8,DQ205-$C182,0),0))</f>
        <v>6671.9347249997791</v>
      </c>
      <c r="DS205" s="416">
        <f>IF(AND(Izmaksas!DR233=0,Izmaksas!DS233=1),IF(DR205=0,'IIA Finanšu analīze'!$D182*(1-$C205/4),0),IF(DR205&gt;$C182,IF('Laika grafiks'!DS23&gt;Pieņēmumi!$E$8,DR205-$C182,0),0))</f>
        <v>5734.881049999779</v>
      </c>
      <c r="DT205" s="416">
        <f>IF(AND(Izmaksas!DS233=0,Izmaksas!DT233=1),IF(DS205=0,'IIA Finanšu analīze'!$D182*(1-$C205/4),0),IF(DS205&gt;$C182,IF('Laika grafiks'!DT23&gt;Pieņēmumi!$E$8,DS205-$C182,0),0))</f>
        <v>4797.8273749997788</v>
      </c>
      <c r="DU205" s="416">
        <f>IF(AND(Izmaksas!DT233=0,Izmaksas!DU233=1),IF(DT205=0,'IIA Finanšu analīze'!$D182*(1-$C205/4),0),IF(DT205&gt;$C182,IF('Laika grafiks'!DU23&gt;Pieņēmumi!$E$8,DT205-$C182,0),0))</f>
        <v>3860.7736999997787</v>
      </c>
    </row>
    <row r="206" spans="1:125" ht="11.25" customHeight="1">
      <c r="A206" s="389" t="str">
        <f t="shared" si="191"/>
        <v>Kapitālieguldījumi Nr8</v>
      </c>
      <c r="B206" s="389" t="s">
        <v>33</v>
      </c>
      <c r="C206" s="392"/>
      <c r="D206" s="460" t="s">
        <v>638</v>
      </c>
      <c r="E206" s="416">
        <v>0</v>
      </c>
      <c r="F206" s="416">
        <f>IF(AND(Izmaksas!E233=0,Izmaksas!F233=1),IF(E206=0,'IIA Finanšu analīze'!$D183*(1-$C206/4),0),IF(E206&gt;$C183,IF('Laika grafiks'!F23&gt;Pieņēmumi!$E$8,E206-$C183,0),0))</f>
        <v>0</v>
      </c>
      <c r="G206" s="416">
        <f>IF(AND(Izmaksas!F233=0,Izmaksas!G233=1),IF(F206=0,'IIA Finanšu analīze'!$D183*(1-$C206/4),0),IF(F206&gt;$C183,IF('Laika grafiks'!G23&gt;Pieņēmumi!$E$8,F206-$C183,0),0))</f>
        <v>0</v>
      </c>
      <c r="H206" s="416">
        <f>IF(AND(Izmaksas!G233=0,Izmaksas!H233=1),IF(G206=0,'IIA Finanšu analīze'!$D183*(1-$C206/4),0),IF(G206&gt;$C183,IF('Laika grafiks'!H23&gt;Pieņēmumi!$E$8,G206-$C183,0),0))</f>
        <v>0</v>
      </c>
      <c r="I206" s="416">
        <f>IF(AND(Izmaksas!H233=0,Izmaksas!I233=1),IF(H206=0,'IIA Finanšu analīze'!$D183*(1-$C206/4),0),IF(H206&gt;$C183,IF('Laika grafiks'!I23&gt;Pieņēmumi!$E$8,H206-$C183,0),0))</f>
        <v>0</v>
      </c>
      <c r="J206" s="416">
        <f>IF(AND(Izmaksas!I233=0,Izmaksas!J233=1),IF(I206=0,'IIA Finanšu analīze'!$D183*(1-$C206/4),0),IF(I206&gt;$C183,IF('Laika grafiks'!J23&gt;Pieņēmumi!$E$8,I206-$C183,0),0))</f>
        <v>0</v>
      </c>
      <c r="K206" s="416">
        <f>IF(AND(Izmaksas!J233=0,Izmaksas!K233=1),IF(J206=0,'IIA Finanšu analīze'!$D183*(1-$C206/4),0),IF(J206&gt;$C183,IF('Laika grafiks'!K23&gt;Pieņēmumi!$E$8,J206-$C183,0),0))</f>
        <v>0</v>
      </c>
      <c r="L206" s="416">
        <f>IF(AND(Izmaksas!K233=0,Izmaksas!L233=1),IF(K206=0,'IIA Finanšu analīze'!$D183*(1-$C206/4),0),IF(K206&gt;$C183,IF('Laika grafiks'!L23&gt;Pieņēmumi!$E$8,K206-$C183,0),0))</f>
        <v>0</v>
      </c>
      <c r="M206" s="416">
        <f>IF(AND(Izmaksas!L233=0,Izmaksas!M233=1),IF(L206=0,'IIA Finanšu analīze'!$D183*(1-$C206/4),0),IF(L206&gt;$C183,IF('Laika grafiks'!M23&gt;Pieņēmumi!$E$8,L206-$C183,0),0))</f>
        <v>0</v>
      </c>
      <c r="N206" s="416">
        <f>IF(AND(Izmaksas!M233=0,Izmaksas!N233=1),IF(M206=0,'IIA Finanšu analīze'!$D183*(1-$C206/4),0),IF(M206&gt;$C183,IF('Laika grafiks'!N23&gt;Pieņēmumi!$E$8,M206-$C183,0),0))</f>
        <v>0</v>
      </c>
      <c r="O206" s="416">
        <f>IF(AND(Izmaksas!N233=0,Izmaksas!O233=1),IF(N206=0,'IIA Finanšu analīze'!$D183*(1-$C206/4),0),IF(N206&gt;$C183,IF('Laika grafiks'!O23&gt;Pieņēmumi!$E$8,N206-$C183,0),0))</f>
        <v>0</v>
      </c>
      <c r="P206" s="416">
        <f>IF(AND(Izmaksas!O233=0,Izmaksas!P233=1),IF(O206=0,'IIA Finanšu analīze'!$D183*(1-$C206/4),0),IF(O206&gt;$C183,IF('Laika grafiks'!P23&gt;Pieņēmumi!$E$8,O206-$C183,0),0))</f>
        <v>0</v>
      </c>
      <c r="Q206" s="416">
        <f>IF(AND(Izmaksas!P233=0,Izmaksas!Q233=1),IF(P206=0,'IIA Finanšu analīze'!$D183*(1-$C206/4),0),IF(P206&gt;$C183,IF('Laika grafiks'!Q23&gt;Pieņēmumi!$E$8,P206-$C183,0),0))</f>
        <v>0</v>
      </c>
      <c r="R206" s="416">
        <f>IF(AND(Izmaksas!Q233=0,Izmaksas!R233=1),IF(Q206=0,'IIA Finanšu analīze'!$D183*(1-$C206/4),0),IF(Q206&gt;$C183,IF('Laika grafiks'!R23&gt;Pieņēmumi!$E$8,Q206-$C183,0),0))</f>
        <v>0</v>
      </c>
      <c r="S206" s="416">
        <f>IF(AND(Izmaksas!R233=0,Izmaksas!S233=1),IF(R206=0,'IIA Finanšu analīze'!$D183*(1-$C206/4),0),IF(R206&gt;$C183,IF('Laika grafiks'!S23&gt;Pieņēmumi!$E$8,R206-$C183,0),0))</f>
        <v>0</v>
      </c>
      <c r="T206" s="416">
        <f>IF(AND(Izmaksas!S233=0,Izmaksas!T233=1),IF(S206=0,'IIA Finanšu analīze'!$D183*(1-$C206/4),0),IF(S206&gt;$C183,IF('Laika grafiks'!T23&gt;Pieņēmumi!$E$8,S206-$C183,0),0))</f>
        <v>0</v>
      </c>
      <c r="U206" s="416">
        <f>IF(AND(Izmaksas!T233=0,Izmaksas!U233=1),IF(T206=0,'IIA Finanšu analīze'!$D183*(1-$C206/4),0),IF(T206&gt;$C183,IF('Laika grafiks'!U23&gt;Pieņēmumi!$E$8,T206-$C183,0),0))</f>
        <v>0</v>
      </c>
      <c r="V206" s="416">
        <f>IF(AND(Izmaksas!U233=0,Izmaksas!V233=1),IF(U206=0,'IIA Finanšu analīze'!$D183*(1-$C206/4),0),IF(U206&gt;$C183,IF('Laika grafiks'!V23&gt;Pieņēmumi!$E$8,U206-$C183,0),0))</f>
        <v>0</v>
      </c>
      <c r="W206" s="416">
        <f>IF(AND(Izmaksas!V233=0,Izmaksas!W233=1),IF(V206=0,'IIA Finanšu analīze'!$D183*(1-$C206/4),0),IF(V206&gt;$C183,IF('Laika grafiks'!W23&gt;Pieņēmumi!$E$8,V206-$C183,0),0))</f>
        <v>0</v>
      </c>
      <c r="X206" s="416">
        <f>IF(AND(Izmaksas!W233=0,Izmaksas!X233=1),IF(W206=0,'IIA Finanšu analīze'!$D183*(1-$C206/4),0),IF(W206&gt;$C183,IF('Laika grafiks'!X23&gt;Pieņēmumi!$E$8,W206-$C183,0),0))</f>
        <v>0</v>
      </c>
      <c r="Y206" s="416">
        <f>IF(AND(Izmaksas!X233=0,Izmaksas!Y233=1),IF(X206=0,'IIA Finanšu analīze'!$D183*(1-$C206/4),0),IF(X206&gt;$C183,IF('Laika grafiks'!Y23&gt;Pieņēmumi!$E$8,X206-$C183,0),0))</f>
        <v>0</v>
      </c>
      <c r="Z206" s="416">
        <f>IF(AND(Izmaksas!Y233=0,Izmaksas!Z233=1),IF(Y206=0,'IIA Finanšu analīze'!$D183*(1-$C206/4),0),IF(Y206&gt;$C183,IF('Laika grafiks'!Z23&gt;Pieņēmumi!$E$8,Y206-$C183,0),0))</f>
        <v>0</v>
      </c>
      <c r="AA206" s="416">
        <f>IF(AND(Izmaksas!Z233=0,Izmaksas!AA233=1),IF(Z206=0,'IIA Finanšu analīze'!$D183*(1-$C206/4),0),IF(Z206&gt;$C183,IF('Laika grafiks'!AA23&gt;Pieņēmumi!$E$8,Z206-$C183,0),0))</f>
        <v>0</v>
      </c>
      <c r="AB206" s="416">
        <f>IF(AND(Izmaksas!AA233=0,Izmaksas!AB233=1),IF(AA206=0,'IIA Finanšu analīze'!$D183*(1-$C206/4),0),IF(AA206&gt;$C183,IF('Laika grafiks'!AB23&gt;Pieņēmumi!$E$8,AA206-$C183,0),0))</f>
        <v>0</v>
      </c>
      <c r="AC206" s="416">
        <f>IF(AND(Izmaksas!AB233=0,Izmaksas!AC233=1),IF(AB206=0,'IIA Finanšu analīze'!$D183*(1-$C206/4),0),IF(AB206&gt;$C183,IF('Laika grafiks'!AC23&gt;Pieņēmumi!$E$8,AB206-$C183,0),0))</f>
        <v>0</v>
      </c>
      <c r="AD206" s="416">
        <f>IF(AND(Izmaksas!AC233=0,Izmaksas!AD233=1),IF(AC206=0,'IIA Finanšu analīze'!$D183*(1-$C206/4),0),IF(AC206&gt;$C183,IF('Laika grafiks'!AD23&gt;Pieņēmumi!$E$8,AC206-$C183,0),0))</f>
        <v>0</v>
      </c>
      <c r="AE206" s="416">
        <f>IF(AND(Izmaksas!AD233=0,Izmaksas!AE233=1),IF(AD206=0,'IIA Finanšu analīze'!$D183*(1-$C206/4),0),IF(AD206&gt;$C183,IF('Laika grafiks'!AE23&gt;Pieņēmumi!$E$8,AD206-$C183,0),0))</f>
        <v>0</v>
      </c>
      <c r="AF206" s="416">
        <f>IF(AND(Izmaksas!AE233=0,Izmaksas!AF233=1),IF(AE206=0,'IIA Finanšu analīze'!$D183*(1-$C206/4),0),IF(AE206&gt;$C183,IF('Laika grafiks'!AF23&gt;Pieņēmumi!$E$8,AE206-$C183,0),0))</f>
        <v>0</v>
      </c>
      <c r="AG206" s="416">
        <f>IF(AND(Izmaksas!AF233=0,Izmaksas!AG233=1),IF(AF206=0,'IIA Finanšu analīze'!$D183*(1-$C206/4),0),IF(AF206&gt;$C183,IF('Laika grafiks'!AG23&gt;Pieņēmumi!$E$8,AF206-$C183,0),0))</f>
        <v>0</v>
      </c>
      <c r="AH206" s="416">
        <f>IF(AND(Izmaksas!AG233=0,Izmaksas!AH233=1),IF(AG206=0,'IIA Finanšu analīze'!$D183*(1-$C206/4),0),IF(AG206&gt;$C183,IF('Laika grafiks'!AH23&gt;Pieņēmumi!$E$8,AG206-$C183,0),0))</f>
        <v>0</v>
      </c>
      <c r="AI206" s="416">
        <f>IF(AND(Izmaksas!AH233=0,Izmaksas!AI233=1),IF(AH206=0,'IIA Finanšu analīze'!$D183*(1-$C206/4),0),IF(AH206&gt;$C183,IF('Laika grafiks'!AI23&gt;Pieņēmumi!$E$8,AH206-$C183,0),0))</f>
        <v>0</v>
      </c>
      <c r="AJ206" s="416">
        <f>IF(AND(Izmaksas!AI233=0,Izmaksas!AJ233=1),IF(AI206=0,'IIA Finanšu analīze'!$D183*(1-$C206/4),0),IF(AI206&gt;$C183,IF('Laika grafiks'!AJ23&gt;Pieņēmumi!$E$8,AI206-$C183,0),0))</f>
        <v>0</v>
      </c>
      <c r="AK206" s="416">
        <f>IF(AND(Izmaksas!AJ233=0,Izmaksas!AK233=1),IF(AJ206=0,'IIA Finanšu analīze'!$D183*(1-$C206/4),0),IF(AJ206&gt;$C183,IF('Laika grafiks'!AK23&gt;Pieņēmumi!$E$8,AJ206-$C183,0),0))</f>
        <v>0</v>
      </c>
      <c r="AL206" s="416">
        <f>IF(AND(Izmaksas!AK233=0,Izmaksas!AL233=1),IF(AK206=0,'IIA Finanšu analīze'!$D183*(1-$C206/4),0),IF(AK206&gt;$C183,IF('Laika grafiks'!AL23&gt;Pieņēmumi!$E$8,AK206-$C183,0),0))</f>
        <v>0</v>
      </c>
      <c r="AM206" s="416">
        <f>IF(AND(Izmaksas!AL233=0,Izmaksas!AM233=1),IF(AL206=0,'IIA Finanšu analīze'!$D183*(1-$C206/4),0),IF(AL206&gt;$C183,IF('Laika grafiks'!AM23&gt;Pieņēmumi!$E$8,AL206-$C183,0),0))</f>
        <v>0</v>
      </c>
      <c r="AN206" s="416">
        <f>IF(AND(Izmaksas!AM233=0,Izmaksas!AN233=1),IF(AM206=0,'IIA Finanšu analīze'!$D183*(1-$C206/4),0),IF(AM206&gt;$C183,IF('Laika grafiks'!AN23&gt;Pieņēmumi!$E$8,AM206-$C183,0),0))</f>
        <v>0</v>
      </c>
      <c r="AO206" s="416">
        <f>IF(AND(Izmaksas!AN233=0,Izmaksas!AO233=1),IF(AN206=0,'IIA Finanšu analīze'!$D183*(1-$C206/4),0),IF(AN206&gt;$C183,IF('Laika grafiks'!AO23&gt;Pieņēmumi!$E$8,AN206-$C183,0),0))</f>
        <v>0</v>
      </c>
      <c r="AP206" s="416">
        <f>IF(AND(Izmaksas!AO233=0,Izmaksas!AP233=1),IF(AO206=0,'IIA Finanšu analīze'!$D183*(1-$C206/4),0),IF(AO206&gt;$C183,IF('Laika grafiks'!AP23&gt;Pieņēmumi!$E$8,AO206-$C183,0),0))</f>
        <v>0</v>
      </c>
      <c r="AQ206" s="416">
        <f>IF(AND(Izmaksas!AP233=0,Izmaksas!AQ233=1),IF(AP206=0,'IIA Finanšu analīze'!$D183*(1-$C206/4),0),IF(AP206&gt;$C183,IF('Laika grafiks'!AQ23&gt;Pieņēmumi!$E$8,AP206-$C183,0),0))</f>
        <v>0</v>
      </c>
      <c r="AR206" s="416">
        <f>IF(AND(Izmaksas!AQ233=0,Izmaksas!AR233=1),IF(AQ206=0,'IIA Finanšu analīze'!$D183*(1-$C206/4),0),IF(AQ206&gt;$C183,IF('Laika grafiks'!AR23&gt;Pieņēmumi!$E$8,AQ206-$C183,0),0))</f>
        <v>0</v>
      </c>
      <c r="AS206" s="416">
        <f>IF(AND(Izmaksas!AR233=0,Izmaksas!AS233=1),IF(AR206=0,'IIA Finanšu analīze'!$D183*(1-$C206/4),0),IF(AR206&gt;$C183,IF('Laika grafiks'!AS23&gt;Pieņēmumi!$E$8,AR206-$C183,0),0))</f>
        <v>0</v>
      </c>
      <c r="AT206" s="416">
        <f>IF(AND(Izmaksas!AS233=0,Izmaksas!AT233=1),IF(AS206=0,'IIA Finanšu analīze'!$D183*(1-$C206/4),0),IF(AS206&gt;$C183,IF('Laika grafiks'!AT23&gt;Pieņēmumi!$E$8,AS206-$C183,0),0))</f>
        <v>0</v>
      </c>
      <c r="AU206" s="416">
        <f>IF(AND(Izmaksas!AT233=0,Izmaksas!AU233=1),IF(AT206=0,'IIA Finanšu analīze'!$D183*(1-$C206/4),0),IF(AT206&gt;$C183,IF('Laika grafiks'!AU23&gt;Pieņēmumi!$E$8,AT206-$C183,0),0))</f>
        <v>0</v>
      </c>
      <c r="AV206" s="416">
        <f>IF(AND(Izmaksas!AU233=0,Izmaksas!AV233=1),IF(AU206=0,'IIA Finanšu analīze'!$D183*(1-$C206/4),0),IF(AU206&gt;$C183,IF('Laika grafiks'!AV23&gt;Pieņēmumi!$E$8,AU206-$C183,0),0))</f>
        <v>0</v>
      </c>
      <c r="AW206" s="416">
        <f>IF(AND(Izmaksas!AV233=0,Izmaksas!AW233=1),IF(AV206=0,'IIA Finanšu analīze'!$D183*(1-$C206/4),0),IF(AV206&gt;$C183,IF('Laika grafiks'!AW23&gt;Pieņēmumi!$E$8,AV206-$C183,0),0))</f>
        <v>0</v>
      </c>
      <c r="AX206" s="416">
        <f>IF(AND(Izmaksas!AW233=0,Izmaksas!AX233=1),IF(AW206=0,'IIA Finanšu analīze'!$D183*(1-$C206/4),0),IF(AW206&gt;$C183,IF('Laika grafiks'!AX23&gt;Pieņēmumi!$E$8,AW206-$C183,0),0))</f>
        <v>0</v>
      </c>
      <c r="AY206" s="416">
        <f>IF(AND(Izmaksas!AX233=0,Izmaksas!AY233=1),IF(AX206=0,'IIA Finanšu analīze'!$D183*(1-$C206/4),0),IF(AX206&gt;$C183,IF('Laika grafiks'!AY23&gt;Pieņēmumi!$E$8,AX206-$C183,0),0))</f>
        <v>0</v>
      </c>
      <c r="AZ206" s="416">
        <f>IF(AND(Izmaksas!AY233=0,Izmaksas!AZ233=1),IF(AY206=0,'IIA Finanšu analīze'!$D183*(1-$C206/4),0),IF(AY206&gt;$C183,IF('Laika grafiks'!AZ23&gt;Pieņēmumi!$E$8,AY206-$C183,0),0))</f>
        <v>0</v>
      </c>
      <c r="BA206" s="416">
        <f>IF(AND(Izmaksas!AZ233=0,Izmaksas!BA233=1),IF(AZ206=0,'IIA Finanšu analīze'!$D183*(1-$C206/4),0),IF(AZ206&gt;$C183,IF('Laika grafiks'!BA23&gt;Pieņēmumi!$E$8,AZ206-$C183,0),0))</f>
        <v>0</v>
      </c>
      <c r="BB206" s="416">
        <f>IF(AND(Izmaksas!BA233=0,Izmaksas!BB233=1),IF(BA206=0,'IIA Finanšu analīze'!$D183*(1-$C206/4),0),IF(BA206&gt;$C183,IF('Laika grafiks'!BB23&gt;Pieņēmumi!$E$8,BA206-$C183,0),0))</f>
        <v>0</v>
      </c>
      <c r="BC206" s="416">
        <f>IF(AND(Izmaksas!BB233=0,Izmaksas!BC233=1),IF(BB206=0,'IIA Finanšu analīze'!$D183*(1-$C206/4),0),IF(BB206&gt;$C183,IF('Laika grafiks'!BC23&gt;Pieņēmumi!$E$8,BB206-$C183,0),0))</f>
        <v>0</v>
      </c>
      <c r="BD206" s="416">
        <f>IF(AND(Izmaksas!BC233=0,Izmaksas!BD233=1),IF(BC206=0,'IIA Finanšu analīze'!$D183*(1-$C206/4),0),IF(BC206&gt;$C183,IF('Laika grafiks'!BD23&gt;Pieņēmumi!$E$8,BC206-$C183,0),0))</f>
        <v>0</v>
      </c>
      <c r="BE206" s="416">
        <f>IF(AND(Izmaksas!BD233=0,Izmaksas!BE233=1),IF(BD206=0,'IIA Finanšu analīze'!$D183*(1-$C206/4),0),IF(BD206&gt;$C183,IF('Laika grafiks'!BE23&gt;Pieņēmumi!$E$8,BD206-$C183,0),0))</f>
        <v>0</v>
      </c>
      <c r="BF206" s="416">
        <f>IF(AND(Izmaksas!BE233=0,Izmaksas!BF233=1),IF(BE206=0,'IIA Finanšu analīze'!$D183*(1-$C206/4),0),IF(BE206&gt;$C183,IF('Laika grafiks'!BF23&gt;Pieņēmumi!$E$8,BE206-$C183,0),0))</f>
        <v>0</v>
      </c>
      <c r="BG206" s="416">
        <f>IF(AND(Izmaksas!BF233=0,Izmaksas!BG233=1),IF(BF206=0,'IIA Finanšu analīze'!$D183*(1-$C206/4),0),IF(BF206&gt;$C183,IF('Laika grafiks'!BG23&gt;Pieņēmumi!$E$8,BF206-$C183,0),0))</f>
        <v>0</v>
      </c>
      <c r="BH206" s="416">
        <f>IF(AND(Izmaksas!BG233=0,Izmaksas!BH233=1),IF(BG206=0,'IIA Finanšu analīze'!$D183*(1-$C206/4),0),IF(BG206&gt;$C183,IF('Laika grafiks'!BH23&gt;Pieņēmumi!$E$8,BG206-$C183,0),0))</f>
        <v>0</v>
      </c>
      <c r="BI206" s="416">
        <f>IF(AND(Izmaksas!BH233=0,Izmaksas!BI233=1),IF(BH206=0,'IIA Finanšu analīze'!$D183*(1-$C206/4),0),IF(BH206&gt;$C183,IF('Laika grafiks'!BI23&gt;Pieņēmumi!$E$8,BH206-$C183,0),0))</f>
        <v>0</v>
      </c>
      <c r="BJ206" s="416">
        <f>IF(AND(Izmaksas!BI233=0,Izmaksas!BJ233=1),IF(BI206=0,'IIA Finanšu analīze'!$D183*(1-$C206/4),0),IF(BI206&gt;$C183,IF('Laika grafiks'!BJ23&gt;Pieņēmumi!$E$8,BI206-$C183,0),0))</f>
        <v>0</v>
      </c>
      <c r="BK206" s="416">
        <f>IF(AND(Izmaksas!BJ233=0,Izmaksas!BK233=1),IF(BJ206=0,'IIA Finanšu analīze'!$D183*(1-$C206/4),0),IF(BJ206&gt;$C183,IF('Laika grafiks'!BK23&gt;Pieņēmumi!$E$8,BJ206-$C183,0),0))</f>
        <v>0</v>
      </c>
      <c r="BL206" s="416">
        <f>IF(AND(Izmaksas!BK233=0,Izmaksas!BL233=1),IF(BK206=0,'IIA Finanšu analīze'!$D183*(1-$C206/4),0),IF(BK206&gt;$C183,IF('Laika grafiks'!BL23&gt;Pieņēmumi!$E$8,BK206-$C183,0),0))</f>
        <v>0</v>
      </c>
      <c r="BM206" s="416">
        <f>IF(AND(Izmaksas!BL233=0,Izmaksas!BM233=1),IF(BL206=0,'IIA Finanšu analīze'!$D183*(1-$C206/4),0),IF(BL206&gt;$C183,IF('Laika grafiks'!BM23&gt;Pieņēmumi!$E$8,BL206-$C183,0),0))</f>
        <v>0</v>
      </c>
      <c r="BN206" s="416">
        <f>IF(AND(Izmaksas!BM233=0,Izmaksas!BN233=1),IF(BM206=0,'IIA Finanšu analīze'!$D183*(1-$C206/4),0),IF(BM206&gt;$C183,IF('Laika grafiks'!BN23&gt;Pieņēmumi!$E$8,BM206-$C183,0),0))</f>
        <v>0</v>
      </c>
      <c r="BO206" s="416">
        <f>IF(AND(Izmaksas!BN233=0,Izmaksas!BO233=1),IF(BN206=0,'IIA Finanšu analīze'!$D183*(1-$C206/4),0),IF(BN206&gt;$C183,IF('Laika grafiks'!BO23&gt;Pieņēmumi!$E$8,BN206-$C183,0),0))</f>
        <v>0</v>
      </c>
      <c r="BP206" s="416">
        <f>IF(AND(Izmaksas!BO233=0,Izmaksas!BP233=1),IF(BO206=0,'IIA Finanšu analīze'!$D183*(1-$C206/4),0),IF(BO206&gt;$C183,IF('Laika grafiks'!BP23&gt;Pieņēmumi!$E$8,BO206-$C183,0),0))</f>
        <v>0</v>
      </c>
      <c r="BQ206" s="416">
        <f>IF(AND(Izmaksas!BP233=0,Izmaksas!BQ233=1),IF(BP206=0,'IIA Finanšu analīze'!$D183*(1-$C206/4),0),IF(BP206&gt;$C183,IF('Laika grafiks'!BQ23&gt;Pieņēmumi!$E$8,BP206-$C183,0),0))</f>
        <v>0</v>
      </c>
      <c r="BR206" s="416">
        <f>IF(AND(Izmaksas!BQ233=0,Izmaksas!BR233=1),IF(BQ206=0,'IIA Finanšu analīze'!$D183*(1-$C206/4),0),IF(BQ206&gt;$C183,IF('Laika grafiks'!BR23&gt;Pieņēmumi!$E$8,BQ206-$C183,0),0))</f>
        <v>0</v>
      </c>
      <c r="BS206" s="416">
        <f>IF(AND(Izmaksas!BR233=0,Izmaksas!BS233=1),IF(BR206=0,'IIA Finanšu analīze'!$D183*(1-$C206/4),0),IF(BR206&gt;$C183,IF('Laika grafiks'!BS23&gt;Pieņēmumi!$E$8,BR206-$C183,0),0))</f>
        <v>0</v>
      </c>
      <c r="BT206" s="416">
        <f>IF(AND(Izmaksas!BS233=0,Izmaksas!BT233=1),IF(BS206=0,'IIA Finanšu analīze'!$D183*(1-$C206/4),0),IF(BS206&gt;$C183,IF('Laika grafiks'!BT23&gt;Pieņēmumi!$E$8,BS206-$C183,0),0))</f>
        <v>0</v>
      </c>
      <c r="BU206" s="416">
        <f>IF(AND(Izmaksas!BT233=0,Izmaksas!BU233=1),IF(BT206=0,'IIA Finanšu analīze'!$D183*(1-$C206/4),0),IF(BT206&gt;$C183,IF('Laika grafiks'!BU23&gt;Pieņēmumi!$E$8,BT206-$C183,0),0))</f>
        <v>0</v>
      </c>
      <c r="BV206" s="416">
        <f>IF(AND(Izmaksas!BU233=0,Izmaksas!BV233=1),IF(BU206=0,'IIA Finanšu analīze'!$D183*(1-$C206/4),0),IF(BU206&gt;$C183,IF('Laika grafiks'!BV23&gt;Pieņēmumi!$E$8,BU206-$C183,0),0))</f>
        <v>0</v>
      </c>
      <c r="BW206" s="416">
        <f>IF(AND(Izmaksas!BV233=0,Izmaksas!BW233=1),IF(BV206=0,'IIA Finanšu analīze'!$D183*(1-$C206/4),0),IF(BV206&gt;$C183,IF('Laika grafiks'!BW23&gt;Pieņēmumi!$E$8,BV206-$C183,0),0))</f>
        <v>0</v>
      </c>
      <c r="BX206" s="416">
        <f>IF(AND(Izmaksas!BW233=0,Izmaksas!BX233=1),IF(BW206=0,'IIA Finanšu analīze'!$D183*(1-$C206/4),0),IF(BW206&gt;$C183,IF('Laika grafiks'!BX23&gt;Pieņēmumi!$E$8,BW206-$C183,0),0))</f>
        <v>0</v>
      </c>
      <c r="BY206" s="416">
        <f>IF(AND(Izmaksas!BX233=0,Izmaksas!BY233=1),IF(BX206=0,'IIA Finanšu analīze'!$D183*(1-$C206/4),0),IF(BX206&gt;$C183,IF('Laika grafiks'!BY23&gt;Pieņēmumi!$E$8,BX206-$C183,0),0))</f>
        <v>0</v>
      </c>
      <c r="BZ206" s="416">
        <f>IF(AND(Izmaksas!BY233=0,Izmaksas!BZ233=1),IF(BY206=0,'IIA Finanšu analīze'!$D183*(1-$C206/4),0),IF(BY206&gt;$C183,IF('Laika grafiks'!BZ23&gt;Pieņēmumi!$E$8,BY206-$C183,0),0))</f>
        <v>0</v>
      </c>
      <c r="CA206" s="416">
        <f>IF(AND(Izmaksas!BZ233=0,Izmaksas!CA233=1),IF(BZ206=0,'IIA Finanšu analīze'!$D183*(1-$C206/4),0),IF(BZ206&gt;$C183,IF('Laika grafiks'!CA23&gt;Pieņēmumi!$E$8,BZ206-$C183,0),0))</f>
        <v>0</v>
      </c>
      <c r="CB206" s="416">
        <f>IF(AND(Izmaksas!CA233=0,Izmaksas!CB233=1),IF(CA206=0,'IIA Finanšu analīze'!$D183*(1-$C206/4),0),IF(CA206&gt;$C183,IF('Laika grafiks'!CB23&gt;Pieņēmumi!$E$8,CA206-$C183,0),0))</f>
        <v>0</v>
      </c>
      <c r="CC206" s="416">
        <f>IF(AND(Izmaksas!CB233=0,Izmaksas!CC233=1),IF(CB206=0,'IIA Finanšu analīze'!$D183*(1-$C206/4),0),IF(CB206&gt;$C183,IF('Laika grafiks'!CC23&gt;Pieņēmumi!$E$8,CB206-$C183,0),0))</f>
        <v>0</v>
      </c>
      <c r="CD206" s="416">
        <f>IF(AND(Izmaksas!CC233=0,Izmaksas!CD233=1),IF(CC206=0,'IIA Finanšu analīze'!$D183*(1-$C206/4),0),IF(CC206&gt;$C183,IF('Laika grafiks'!CD23&gt;Pieņēmumi!$E$8,CC206-$C183,0),0))</f>
        <v>0</v>
      </c>
      <c r="CE206" s="416">
        <f>IF(AND(Izmaksas!CD233=0,Izmaksas!CE233=1),IF(CD206=0,'IIA Finanšu analīze'!$D183*(1-$C206/4),0),IF(CD206&gt;$C183,IF('Laika grafiks'!CE23&gt;Pieņēmumi!$E$8,CD206-$C183,0),0))</f>
        <v>0</v>
      </c>
      <c r="CF206" s="416">
        <f>IF(AND(Izmaksas!CE233=0,Izmaksas!CF233=1),IF(CE206=0,'IIA Finanšu analīze'!$D183*(1-$C206/4),0),IF(CE206&gt;$C183,IF('Laika grafiks'!CF23&gt;Pieņēmumi!$E$8,CE206-$C183,0),0))</f>
        <v>0</v>
      </c>
      <c r="CG206" s="416">
        <f>IF(AND(Izmaksas!CF233=0,Izmaksas!CG233=1),IF(CF206=0,'IIA Finanšu analīze'!$D183*(1-$C206/4),0),IF(CF206&gt;$C183,IF('Laika grafiks'!CG23&gt;Pieņēmumi!$E$8,CF206-$C183,0),0))</f>
        <v>0</v>
      </c>
      <c r="CH206" s="416">
        <f>IF(AND(Izmaksas!CG233=0,Izmaksas!CH233=1),IF(CG206=0,'IIA Finanšu analīze'!$D183*(1-$C206/4),0),IF(CG206&gt;$C183,IF('Laika grafiks'!CH23&gt;Pieņēmumi!$E$8,CG206-$C183,0),0))</f>
        <v>0</v>
      </c>
      <c r="CI206" s="416">
        <f>IF(AND(Izmaksas!CH233=0,Izmaksas!CI233=1),IF(CH206=0,'IIA Finanšu analīze'!$D183*(1-$C206/4),0),IF(CH206&gt;$C183,IF('Laika grafiks'!CI23&gt;Pieņēmumi!$E$8,CH206-$C183,0),0))</f>
        <v>0</v>
      </c>
      <c r="CJ206" s="416">
        <f>IF(AND(Izmaksas!CI233=0,Izmaksas!CJ233=1),IF(CI206=0,'IIA Finanšu analīze'!$D183*(1-$C206/4),0),IF(CI206&gt;$C183,IF('Laika grafiks'!CJ23&gt;Pieņēmumi!$E$8,CI206-$C183,0),0))</f>
        <v>0</v>
      </c>
      <c r="CK206" s="416">
        <f>IF(AND(Izmaksas!CJ233=0,Izmaksas!CK233=1),IF(CJ206=0,'IIA Finanšu analīze'!$D183*(1-$C206/4),0),IF(CJ206&gt;$C183,IF('Laika grafiks'!CK23&gt;Pieņēmumi!$E$8,CJ206-$C183,0),0))</f>
        <v>0</v>
      </c>
      <c r="CL206" s="416">
        <f>IF(AND(Izmaksas!CK233=0,Izmaksas!CL233=1),IF(CK206=0,'IIA Finanšu analīze'!$D183*(1-$C206/4),0),IF(CK206&gt;$C183,IF('Laika grafiks'!CL23&gt;Pieņēmumi!$E$8,CK206-$C183,0),0))</f>
        <v>0</v>
      </c>
      <c r="CM206" s="416">
        <f>IF(AND(Izmaksas!CL233=0,Izmaksas!CM233=1),IF(CL206=0,'IIA Finanšu analīze'!$D183*(1-$C206/4),0),IF(CL206&gt;$C183,IF('Laika grafiks'!CM23&gt;Pieņēmumi!$E$8,CL206-$C183,0),0))</f>
        <v>0</v>
      </c>
      <c r="CN206" s="416">
        <f>IF(AND(Izmaksas!CM233=0,Izmaksas!CN233=1),IF(CM206=0,'IIA Finanšu analīze'!$D183*(1-$C206/4),0),IF(CM206&gt;$C183,IF('Laika grafiks'!CN23&gt;Pieņēmumi!$E$8,CM206-$C183,0),0))</f>
        <v>0</v>
      </c>
      <c r="CO206" s="416">
        <f>IF(AND(Izmaksas!CN233=0,Izmaksas!CO233=1),IF(CN206=0,'IIA Finanšu analīze'!$D183*(1-$C206/4),0),IF(CN206&gt;$C183,IF('Laika grafiks'!CO23&gt;Pieņēmumi!$E$8,CN206-$C183,0),0))</f>
        <v>0</v>
      </c>
      <c r="CP206" s="416">
        <f>IF(AND(Izmaksas!CO233=0,Izmaksas!CP233=1),IF(CO206=0,'IIA Finanšu analīze'!$D183*(1-$C206/4),0),IF(CO206&gt;$C183,IF('Laika grafiks'!CP23&gt;Pieņēmumi!$E$8,CO206-$C183,0),0))</f>
        <v>0</v>
      </c>
      <c r="CQ206" s="416">
        <f>IF(AND(Izmaksas!CP233=0,Izmaksas!CQ233=1),IF(CP206=0,'IIA Finanšu analīze'!$D183*(1-$C206/4),0),IF(CP206&gt;$C183,IF('Laika grafiks'!CQ23&gt;Pieņēmumi!$E$8,CP206-$C183,0),0))</f>
        <v>0</v>
      </c>
      <c r="CR206" s="416">
        <f>IF(AND(Izmaksas!CQ233=0,Izmaksas!CR233=1),IF(CQ206=0,'IIA Finanšu analīze'!$D183*(1-$C206/4),0),IF(CQ206&gt;$C183,IF('Laika grafiks'!CR23&gt;Pieņēmumi!$E$8,CQ206-$C183,0),0))</f>
        <v>0</v>
      </c>
      <c r="CS206" s="416">
        <f>IF(AND(Izmaksas!CR233=0,Izmaksas!CS233=1),IF(CR206=0,'IIA Finanšu analīze'!$D183*(1-$C206/4),0),IF(CR206&gt;$C183,IF('Laika grafiks'!CS23&gt;Pieņēmumi!$E$8,CR206-$C183,0),0))</f>
        <v>0</v>
      </c>
      <c r="CT206" s="416">
        <f>IF(AND(Izmaksas!CS233=0,Izmaksas!CT233=1),IF(CS206=0,'IIA Finanšu analīze'!$D183*(1-$C206/4),0),IF(CS206&gt;$C183,IF('Laika grafiks'!CT23&gt;Pieņēmumi!$E$8,CS206-$C183,0),0))</f>
        <v>0</v>
      </c>
      <c r="CU206" s="416">
        <f>IF(AND(Izmaksas!CT233=0,Izmaksas!CU233=1),IF(CT206=0,'IIA Finanšu analīze'!$D183*(1-$C206/4),0),IF(CT206&gt;$C183,IF('Laika grafiks'!CU23&gt;Pieņēmumi!$E$8,CT206-$C183,0),0))</f>
        <v>0</v>
      </c>
      <c r="CV206" s="416">
        <f>IF(AND(Izmaksas!CU233=0,Izmaksas!CV233=1),IF(CU206=0,'IIA Finanšu analīze'!$D183*(1-$C206/4),0),IF(CU206&gt;$C183,IF('Laika grafiks'!CV23&gt;Pieņēmumi!$E$8,CU206-$C183,0),0))</f>
        <v>0</v>
      </c>
      <c r="CW206" s="416">
        <f>IF(AND(Izmaksas!CV233=0,Izmaksas!CW233=1),IF(CV206=0,'IIA Finanšu analīze'!$D183*(1-$C206/4),0),IF(CV206&gt;$C183,IF('Laika grafiks'!CW23&gt;Pieņēmumi!$E$8,CV206-$C183,0),0))</f>
        <v>0</v>
      </c>
      <c r="CX206" s="416">
        <f>IF(AND(Izmaksas!CW233=0,Izmaksas!CX233=1),IF(CW206=0,'IIA Finanšu analīze'!$D183*(1-$C206/4),0),IF(CW206&gt;$C183,IF('Laika grafiks'!CX23&gt;Pieņēmumi!$E$8,CW206-$C183,0),0))</f>
        <v>0</v>
      </c>
      <c r="CY206" s="416">
        <f>IF(AND(Izmaksas!CX233=0,Izmaksas!CY233=1),IF(CX206=0,'IIA Finanšu analīze'!$D183*(1-$C206/4),0),IF(CX206&gt;$C183,IF('Laika grafiks'!CY23&gt;Pieņēmumi!$E$8,CX206-$C183,0),0))</f>
        <v>0</v>
      </c>
      <c r="CZ206" s="416">
        <f>IF(AND(Izmaksas!CY233=0,Izmaksas!CZ233=1),IF(CY206=0,'IIA Finanšu analīze'!$D183*(1-$C206/4),0),IF(CY206&gt;$C183,IF('Laika grafiks'!CZ23&gt;Pieņēmumi!$E$8,CY206-$C183,0),0))</f>
        <v>0</v>
      </c>
      <c r="DA206" s="416">
        <f>IF(AND(Izmaksas!CZ233=0,Izmaksas!DA233=1),IF(CZ206=0,'IIA Finanšu analīze'!$D183*(1-$C206/4),0),IF(CZ206&gt;$C183,IF('Laika grafiks'!DA23&gt;Pieņēmumi!$E$8,CZ206-$C183,0),0))</f>
        <v>0</v>
      </c>
      <c r="DB206" s="416">
        <f>IF(AND(Izmaksas!DA233=0,Izmaksas!DB233=1),IF(DA206=0,'IIA Finanšu analīze'!$D183*(1-$C206/4),0),IF(DA206&gt;$C183,IF('Laika grafiks'!DB23&gt;Pieņēmumi!$E$8,DA206-$C183,0),0))</f>
        <v>0</v>
      </c>
      <c r="DC206" s="416">
        <f>IF(AND(Izmaksas!DB233=0,Izmaksas!DC233=1),IF(DB206=0,'IIA Finanšu analīze'!$D183*(1-$C206/4),0),IF(DB206&gt;$C183,IF('Laika grafiks'!DC23&gt;Pieņēmumi!$E$8,DB206-$C183,0),0))</f>
        <v>0</v>
      </c>
      <c r="DD206" s="416">
        <f>IF(AND(Izmaksas!DC233=0,Izmaksas!DD233=1),IF(DC206=0,'IIA Finanšu analīze'!$D183*(1-$C206/4),0),IF(DC206&gt;$C183,IF('Laika grafiks'!DD23&gt;Pieņēmumi!$E$8,DC206-$C183,0),0))</f>
        <v>0</v>
      </c>
      <c r="DE206" s="416">
        <f>IF(AND(Izmaksas!DD233=0,Izmaksas!DE233=1),IF(DD206=0,'IIA Finanšu analīze'!$D183*(1-$C206/4),0),IF(DD206&gt;$C183,IF('Laika grafiks'!DE23&gt;Pieņēmumi!$E$8,DD206-$C183,0),0))</f>
        <v>0</v>
      </c>
      <c r="DF206" s="416">
        <f>IF(AND(Izmaksas!DE233=0,Izmaksas!DF233=1),IF(DE206=0,'IIA Finanšu analīze'!$D183*(1-$C206/4),0),IF(DE206&gt;$C183,IF('Laika grafiks'!DF23&gt;Pieņēmumi!$E$8,DE206-$C183,0),0))</f>
        <v>0</v>
      </c>
      <c r="DG206" s="416">
        <f>IF(AND(Izmaksas!DF233=0,Izmaksas!DG233=1),IF(DF206=0,'IIA Finanšu analīze'!$D183*(1-$C206/4),0),IF(DF206&gt;$C183,IF('Laika grafiks'!DG23&gt;Pieņēmumi!$E$8,DF206-$C183,0),0))</f>
        <v>0</v>
      </c>
      <c r="DH206" s="416">
        <f>IF(AND(Izmaksas!DG233=0,Izmaksas!DH233=1),IF(DG206=0,'IIA Finanšu analīze'!$D183*(1-$C206/4),0),IF(DG206&gt;$C183,IF('Laika grafiks'!DH23&gt;Pieņēmumi!$E$8,DG206-$C183,0),0))</f>
        <v>0</v>
      </c>
      <c r="DI206" s="416">
        <f>IF(AND(Izmaksas!DH233=0,Izmaksas!DI233=1),IF(DH206=0,'IIA Finanšu analīze'!$D183*(1-$C206/4),0),IF(DH206&gt;$C183,IF('Laika grafiks'!DI23&gt;Pieņēmumi!$E$8,DH206-$C183,0),0))</f>
        <v>0</v>
      </c>
      <c r="DJ206" s="416">
        <f>IF(AND(Izmaksas!DI233=0,Izmaksas!DJ233=1),IF(DI206=0,'IIA Finanšu analīze'!$D183*(1-$C206/4),0),IF(DI206&gt;$C183,IF('Laika grafiks'!DJ23&gt;Pieņēmumi!$E$8,DI206-$C183,0),0))</f>
        <v>0</v>
      </c>
      <c r="DK206" s="416">
        <f>IF(AND(Izmaksas!DJ233=0,Izmaksas!DK233=1),IF(DJ206=0,'IIA Finanšu analīze'!$D183*(1-$C206/4),0),IF(DJ206&gt;$C183,IF('Laika grafiks'!DK23&gt;Pieņēmumi!$E$8,DJ206-$C183,0),0))</f>
        <v>0</v>
      </c>
      <c r="DL206" s="416">
        <f>IF(AND(Izmaksas!DK233=0,Izmaksas!DL233=1),IF(DK206=0,'IIA Finanšu analīze'!$D183*(1-$C206/4),0),IF(DK206&gt;$C183,IF('Laika grafiks'!DL23&gt;Pieņēmumi!$E$8,DK206-$C183,0),0))</f>
        <v>0</v>
      </c>
      <c r="DM206" s="416">
        <f>IF(AND(Izmaksas!DL233=0,Izmaksas!DM233=1),IF(DL206=0,'IIA Finanšu analīze'!$D183*(1-$C206/4),0),IF(DL206&gt;$C183,IF('Laika grafiks'!DM23&gt;Pieņēmumi!$E$8,DL206-$C183,0),0))</f>
        <v>0</v>
      </c>
      <c r="DN206" s="416">
        <f>IF(AND(Izmaksas!DM233=0,Izmaksas!DN233=1),IF(DM206=0,'IIA Finanšu analīze'!$D183*(1-$C206/4),0),IF(DM206&gt;$C183,IF('Laika grafiks'!DN23&gt;Pieņēmumi!$E$8,DM206-$C183,0),0))</f>
        <v>0</v>
      </c>
      <c r="DO206" s="416">
        <f>IF(AND(Izmaksas!DN233=0,Izmaksas!DO233=1),IF(DN206=0,'IIA Finanšu analīze'!$D183*(1-$C206/4),0),IF(DN206&gt;$C183,IF('Laika grafiks'!DO23&gt;Pieņēmumi!$E$8,DN206-$C183,0),0))</f>
        <v>0</v>
      </c>
      <c r="DP206" s="416">
        <f>IF(AND(Izmaksas!DO233=0,Izmaksas!DP233=1),IF(DO206=0,'IIA Finanšu analīze'!$D183*(1-$C206/4),0),IF(DO206&gt;$C183,IF('Laika grafiks'!DP23&gt;Pieņēmumi!$E$8,DO206-$C183,0),0))</f>
        <v>0</v>
      </c>
      <c r="DQ206" s="416">
        <f>IF(AND(Izmaksas!DP233=0,Izmaksas!DQ233=1),IF(DP206=0,'IIA Finanšu analīze'!$D183*(1-$C206/4),0),IF(DP206&gt;$C183,IF('Laika grafiks'!DQ23&gt;Pieņēmumi!$E$8,DP206-$C183,0),0))</f>
        <v>0</v>
      </c>
      <c r="DR206" s="416">
        <f>IF(AND(Izmaksas!DQ233=0,Izmaksas!DR233=1),IF(DQ206=0,'IIA Finanšu analīze'!$D183*(1-$C206/4),0),IF(DQ206&gt;$C183,IF('Laika grafiks'!DR23&gt;Pieņēmumi!$E$8,DQ206-$C183,0),0))</f>
        <v>0</v>
      </c>
      <c r="DS206" s="416">
        <f>IF(AND(Izmaksas!DR233=0,Izmaksas!DS233=1),IF(DR206=0,'IIA Finanšu analīze'!$D183*(1-$C206/4),0),IF(DR206&gt;$C183,IF('Laika grafiks'!DS23&gt;Pieņēmumi!$E$8,DR206-$C183,0),0))</f>
        <v>0</v>
      </c>
      <c r="DT206" s="416">
        <f>IF(AND(Izmaksas!DS233=0,Izmaksas!DT233=1),IF(DS206=0,'IIA Finanšu analīze'!$D183*(1-$C206/4),0),IF(DS206&gt;$C183,IF('Laika grafiks'!DT23&gt;Pieņēmumi!$E$8,DS206-$C183,0),0))</f>
        <v>0</v>
      </c>
      <c r="DU206" s="416">
        <f>IF(AND(Izmaksas!DT233=0,Izmaksas!DU233=1),IF(DT206=0,'IIA Finanšu analīze'!$D183*(1-$C206/4),0),IF(DT206&gt;$C183,IF('Laika grafiks'!DU23&gt;Pieņēmumi!$E$8,DT206-$C183,0),0))</f>
        <v>0</v>
      </c>
    </row>
    <row r="207" spans="1:125" ht="11.25" customHeight="1">
      <c r="A207" s="389" t="str">
        <f t="shared" si="191"/>
        <v>Kapitālieguldījumi Nr9</v>
      </c>
      <c r="B207" s="389" t="s">
        <v>33</v>
      </c>
      <c r="C207" s="392"/>
      <c r="D207" s="460" t="s">
        <v>638</v>
      </c>
      <c r="E207" s="416">
        <v>0</v>
      </c>
      <c r="F207" s="416">
        <f>IF(AND(Izmaksas!E233=0,Izmaksas!F233=1),IF(E207=0,'IIA Finanšu analīze'!$D184*(1-$C207/4),0),IF(E207&gt;$C184,IF('Laika grafiks'!F23&gt;Pieņēmumi!$E$8,E207-$C184,0),0))</f>
        <v>0</v>
      </c>
      <c r="G207" s="416">
        <f>IF(AND(Izmaksas!F233=0,Izmaksas!G233=1),IF(F207=0,'IIA Finanšu analīze'!$D184*(1-$C207/4),0),IF(F207&gt;$C184,IF('Laika grafiks'!G23&gt;Pieņēmumi!$E$8,F207-$C184,0),0))</f>
        <v>0</v>
      </c>
      <c r="H207" s="416">
        <f>IF(AND(Izmaksas!G233=0,Izmaksas!H233=1),IF(G207=0,'IIA Finanšu analīze'!$D184*(1-$C207/4),0),IF(G207&gt;$C184,IF('Laika grafiks'!H23&gt;Pieņēmumi!$E$8,G207-$C184,0),0))</f>
        <v>0</v>
      </c>
      <c r="I207" s="416">
        <f>IF(AND(Izmaksas!H233=0,Izmaksas!I233=1),IF(H207=0,'IIA Finanšu analīze'!$D184*(1-$C207/4),0),IF(H207&gt;$C184,IF('Laika grafiks'!I23&gt;Pieņēmumi!$E$8,H207-$C184,0),0))</f>
        <v>0</v>
      </c>
      <c r="J207" s="416">
        <f>IF(AND(Izmaksas!I233=0,Izmaksas!J233=1),IF(I207=0,'IIA Finanšu analīze'!$D184*(1-$C207/4),0),IF(I207&gt;$C184,IF('Laika grafiks'!J23&gt;Pieņēmumi!$E$8,I207-$C184,0),0))</f>
        <v>0</v>
      </c>
      <c r="K207" s="416">
        <f>IF(AND(Izmaksas!J233=0,Izmaksas!K233=1),IF(J207=0,'IIA Finanšu analīze'!$D184*(1-$C207/4),0),IF(J207&gt;$C184,IF('Laika grafiks'!K23&gt;Pieņēmumi!$E$8,J207-$C184,0),0))</f>
        <v>0</v>
      </c>
      <c r="L207" s="416">
        <f>IF(AND(Izmaksas!K233=0,Izmaksas!L233=1),IF(K207=0,'IIA Finanšu analīze'!$D184*(1-$C207/4),0),IF(K207&gt;$C184,IF('Laika grafiks'!L23&gt;Pieņēmumi!$E$8,K207-$C184,0),0))</f>
        <v>0</v>
      </c>
      <c r="M207" s="416">
        <f>IF(AND(Izmaksas!L233=0,Izmaksas!M233=1),IF(L207=0,'IIA Finanšu analīze'!$D184*(1-$C207/4),0),IF(L207&gt;$C184,IF('Laika grafiks'!M23&gt;Pieņēmumi!$E$8,L207-$C184,0),0))</f>
        <v>0</v>
      </c>
      <c r="N207" s="416">
        <f>IF(AND(Izmaksas!M233=0,Izmaksas!N233=1),IF(M207=0,'IIA Finanšu analīze'!$D184*(1-$C207/4),0),IF(M207&gt;$C184,IF('Laika grafiks'!N23&gt;Pieņēmumi!$E$8,M207-$C184,0),0))</f>
        <v>0</v>
      </c>
      <c r="O207" s="416">
        <f>IF(AND(Izmaksas!N233=0,Izmaksas!O233=1),IF(N207=0,'IIA Finanšu analīze'!$D184*(1-$C207/4),0),IF(N207&gt;$C184,IF('Laika grafiks'!O23&gt;Pieņēmumi!$E$8,N207-$C184,0),0))</f>
        <v>0</v>
      </c>
      <c r="P207" s="416">
        <f>IF(AND(Izmaksas!O233=0,Izmaksas!P233=1),IF(O207=0,'IIA Finanšu analīze'!$D184*(1-$C207/4),0),IF(O207&gt;$C184,IF('Laika grafiks'!P23&gt;Pieņēmumi!$E$8,O207-$C184,0),0))</f>
        <v>0</v>
      </c>
      <c r="Q207" s="416">
        <f>IF(AND(Izmaksas!P233=0,Izmaksas!Q233=1),IF(P207=0,'IIA Finanšu analīze'!$D184*(1-$C207/4),0),IF(P207&gt;$C184,IF('Laika grafiks'!Q23&gt;Pieņēmumi!$E$8,P207-$C184,0),0))</f>
        <v>0</v>
      </c>
      <c r="R207" s="416">
        <f>IF(AND(Izmaksas!Q233=0,Izmaksas!R233=1),IF(Q207=0,'IIA Finanšu analīze'!$D184*(1-$C207/4),0),IF(Q207&gt;$C184,IF('Laika grafiks'!R23&gt;Pieņēmumi!$E$8,Q207-$C184,0),0))</f>
        <v>0</v>
      </c>
      <c r="S207" s="416">
        <f>IF(AND(Izmaksas!R233=0,Izmaksas!S233=1),IF(R207=0,'IIA Finanšu analīze'!$D184*(1-$C207/4),0),IF(R207&gt;$C184,IF('Laika grafiks'!S23&gt;Pieņēmumi!$E$8,R207-$C184,0),0))</f>
        <v>0</v>
      </c>
      <c r="T207" s="416">
        <f>IF(AND(Izmaksas!S233=0,Izmaksas!T233=1),IF(S207=0,'IIA Finanšu analīze'!$D184*(1-$C207/4),0),IF(S207&gt;$C184,IF('Laika grafiks'!T23&gt;Pieņēmumi!$E$8,S207-$C184,0),0))</f>
        <v>0</v>
      </c>
      <c r="U207" s="416">
        <f>IF(AND(Izmaksas!T233=0,Izmaksas!U233=1),IF(T207=0,'IIA Finanšu analīze'!$D184*(1-$C207/4),0),IF(T207&gt;$C184,IF('Laika grafiks'!U23&gt;Pieņēmumi!$E$8,T207-$C184,0),0))</f>
        <v>0</v>
      </c>
      <c r="V207" s="416">
        <f>IF(AND(Izmaksas!U233=0,Izmaksas!V233=1),IF(U207=0,'IIA Finanšu analīze'!$D184*(1-$C207/4),0),IF(U207&gt;$C184,IF('Laika grafiks'!V23&gt;Pieņēmumi!$E$8,U207-$C184,0),0))</f>
        <v>0</v>
      </c>
      <c r="W207" s="416">
        <f>IF(AND(Izmaksas!V233=0,Izmaksas!W233=1),IF(V207=0,'IIA Finanšu analīze'!$D184*(1-$C207/4),0),IF(V207&gt;$C184,IF('Laika grafiks'!W23&gt;Pieņēmumi!$E$8,V207-$C184,0),0))</f>
        <v>0</v>
      </c>
      <c r="X207" s="416">
        <f>IF(AND(Izmaksas!W233=0,Izmaksas!X233=1),IF(W207=0,'IIA Finanšu analīze'!$D184*(1-$C207/4),0),IF(W207&gt;$C184,IF('Laika grafiks'!X23&gt;Pieņēmumi!$E$8,W207-$C184,0),0))</f>
        <v>0</v>
      </c>
      <c r="Y207" s="416">
        <f>IF(AND(Izmaksas!X233=0,Izmaksas!Y233=1),IF(X207=0,'IIA Finanšu analīze'!$D184*(1-$C207/4),0),IF(X207&gt;$C184,IF('Laika grafiks'!Y23&gt;Pieņēmumi!$E$8,X207-$C184,0),0))</f>
        <v>0</v>
      </c>
      <c r="Z207" s="416">
        <f>IF(AND(Izmaksas!Y233=0,Izmaksas!Z233=1),IF(Y207=0,'IIA Finanšu analīze'!$D184*(1-$C207/4),0),IF(Y207&gt;$C184,IF('Laika grafiks'!Z23&gt;Pieņēmumi!$E$8,Y207-$C184,0),0))</f>
        <v>0</v>
      </c>
      <c r="AA207" s="416">
        <f>IF(AND(Izmaksas!Z233=0,Izmaksas!AA233=1),IF(Z207=0,'IIA Finanšu analīze'!$D184*(1-$C207/4),0),IF(Z207&gt;$C184,IF('Laika grafiks'!AA23&gt;Pieņēmumi!$E$8,Z207-$C184,0),0))</f>
        <v>0</v>
      </c>
      <c r="AB207" s="416">
        <f>IF(AND(Izmaksas!AA233=0,Izmaksas!AB233=1),IF(AA207=0,'IIA Finanšu analīze'!$D184*(1-$C207/4),0),IF(AA207&gt;$C184,IF('Laika grafiks'!AB23&gt;Pieņēmumi!$E$8,AA207-$C184,0),0))</f>
        <v>0</v>
      </c>
      <c r="AC207" s="416">
        <f>IF(AND(Izmaksas!AB233=0,Izmaksas!AC233=1),IF(AB207=0,'IIA Finanšu analīze'!$D184*(1-$C207/4),0),IF(AB207&gt;$C184,IF('Laika grafiks'!AC23&gt;Pieņēmumi!$E$8,AB207-$C184,0),0))</f>
        <v>0</v>
      </c>
      <c r="AD207" s="416">
        <f>IF(AND(Izmaksas!AC233=0,Izmaksas!AD233=1),IF(AC207=0,'IIA Finanšu analīze'!$D184*(1-$C207/4),0),IF(AC207&gt;$C184,IF('Laika grafiks'!AD23&gt;Pieņēmumi!$E$8,AC207-$C184,0),0))</f>
        <v>0</v>
      </c>
      <c r="AE207" s="416">
        <f>IF(AND(Izmaksas!AD233=0,Izmaksas!AE233=1),IF(AD207=0,'IIA Finanšu analīze'!$D184*(1-$C207/4),0),IF(AD207&gt;$C184,IF('Laika grafiks'!AE23&gt;Pieņēmumi!$E$8,AD207-$C184,0),0))</f>
        <v>0</v>
      </c>
      <c r="AF207" s="416">
        <f>IF(AND(Izmaksas!AE233=0,Izmaksas!AF233=1),IF(AE207=0,'IIA Finanšu analīze'!$D184*(1-$C207/4),0),IF(AE207&gt;$C184,IF('Laika grafiks'!AF23&gt;Pieņēmumi!$E$8,AE207-$C184,0),0))</f>
        <v>0</v>
      </c>
      <c r="AG207" s="416">
        <f>IF(AND(Izmaksas!AF233=0,Izmaksas!AG233=1),IF(AF207=0,'IIA Finanšu analīze'!$D184*(1-$C207/4),0),IF(AF207&gt;$C184,IF('Laika grafiks'!AG23&gt;Pieņēmumi!$E$8,AF207-$C184,0),0))</f>
        <v>0</v>
      </c>
      <c r="AH207" s="416">
        <f>IF(AND(Izmaksas!AG233=0,Izmaksas!AH233=1),IF(AG207=0,'IIA Finanšu analīze'!$D184*(1-$C207/4),0),IF(AG207&gt;$C184,IF('Laika grafiks'!AH23&gt;Pieņēmumi!$E$8,AG207-$C184,0),0))</f>
        <v>0</v>
      </c>
      <c r="AI207" s="416">
        <f>IF(AND(Izmaksas!AH233=0,Izmaksas!AI233=1),IF(AH207=0,'IIA Finanšu analīze'!$D184*(1-$C207/4),0),IF(AH207&gt;$C184,IF('Laika grafiks'!AI23&gt;Pieņēmumi!$E$8,AH207-$C184,0),0))</f>
        <v>0</v>
      </c>
      <c r="AJ207" s="416">
        <f>IF(AND(Izmaksas!AI233=0,Izmaksas!AJ233=1),IF(AI207=0,'IIA Finanšu analīze'!$D184*(1-$C207/4),0),IF(AI207&gt;$C184,IF('Laika grafiks'!AJ23&gt;Pieņēmumi!$E$8,AI207-$C184,0),0))</f>
        <v>0</v>
      </c>
      <c r="AK207" s="416">
        <f>IF(AND(Izmaksas!AJ233=0,Izmaksas!AK233=1),IF(AJ207=0,'IIA Finanšu analīze'!$D184*(1-$C207/4),0),IF(AJ207&gt;$C184,IF('Laika grafiks'!AK23&gt;Pieņēmumi!$E$8,AJ207-$C184,0),0))</f>
        <v>0</v>
      </c>
      <c r="AL207" s="416">
        <f>IF(AND(Izmaksas!AK233=0,Izmaksas!AL233=1),IF(AK207=0,'IIA Finanšu analīze'!$D184*(1-$C207/4),0),IF(AK207&gt;$C184,IF('Laika grafiks'!AL23&gt;Pieņēmumi!$E$8,AK207-$C184,0),0))</f>
        <v>0</v>
      </c>
      <c r="AM207" s="416">
        <f>IF(AND(Izmaksas!AL233=0,Izmaksas!AM233=1),IF(AL207=0,'IIA Finanšu analīze'!$D184*(1-$C207/4),0),IF(AL207&gt;$C184,IF('Laika grafiks'!AM23&gt;Pieņēmumi!$E$8,AL207-$C184,0),0))</f>
        <v>0</v>
      </c>
      <c r="AN207" s="416">
        <f>IF(AND(Izmaksas!AM233=0,Izmaksas!AN233=1),IF(AM207=0,'IIA Finanšu analīze'!$D184*(1-$C207/4),0),IF(AM207&gt;$C184,IF('Laika grafiks'!AN23&gt;Pieņēmumi!$E$8,AM207-$C184,0),0))</f>
        <v>0</v>
      </c>
      <c r="AO207" s="416">
        <f>IF(AND(Izmaksas!AN233=0,Izmaksas!AO233=1),IF(AN207=0,'IIA Finanšu analīze'!$D184*(1-$C207/4),0),IF(AN207&gt;$C184,IF('Laika grafiks'!AO23&gt;Pieņēmumi!$E$8,AN207-$C184,0),0))</f>
        <v>0</v>
      </c>
      <c r="AP207" s="416">
        <f>IF(AND(Izmaksas!AO233=0,Izmaksas!AP233=1),IF(AO207=0,'IIA Finanšu analīze'!$D184*(1-$C207/4),0),IF(AO207&gt;$C184,IF('Laika grafiks'!AP23&gt;Pieņēmumi!$E$8,AO207-$C184,0),0))</f>
        <v>0</v>
      </c>
      <c r="AQ207" s="416">
        <f>IF(AND(Izmaksas!AP233=0,Izmaksas!AQ233=1),IF(AP207=0,'IIA Finanšu analīze'!$D184*(1-$C207/4),0),IF(AP207&gt;$C184,IF('Laika grafiks'!AQ23&gt;Pieņēmumi!$E$8,AP207-$C184,0),0))</f>
        <v>0</v>
      </c>
      <c r="AR207" s="416">
        <f>IF(AND(Izmaksas!AQ233=0,Izmaksas!AR233=1),IF(AQ207=0,'IIA Finanšu analīze'!$D184*(1-$C207/4),0),IF(AQ207&gt;$C184,IF('Laika grafiks'!AR23&gt;Pieņēmumi!$E$8,AQ207-$C184,0),0))</f>
        <v>0</v>
      </c>
      <c r="AS207" s="416">
        <f>IF(AND(Izmaksas!AR233=0,Izmaksas!AS233=1),IF(AR207=0,'IIA Finanšu analīze'!$D184*(1-$C207/4),0),IF(AR207&gt;$C184,IF('Laika grafiks'!AS23&gt;Pieņēmumi!$E$8,AR207-$C184,0),0))</f>
        <v>0</v>
      </c>
      <c r="AT207" s="416">
        <f>IF(AND(Izmaksas!AS233=0,Izmaksas!AT233=1),IF(AS207=0,'IIA Finanšu analīze'!$D184*(1-$C207/4),0),IF(AS207&gt;$C184,IF('Laika grafiks'!AT23&gt;Pieņēmumi!$E$8,AS207-$C184,0),0))</f>
        <v>0</v>
      </c>
      <c r="AU207" s="416">
        <f>IF(AND(Izmaksas!AT233=0,Izmaksas!AU233=1),IF(AT207=0,'IIA Finanšu analīze'!$D184*(1-$C207/4),0),IF(AT207&gt;$C184,IF('Laika grafiks'!AU23&gt;Pieņēmumi!$E$8,AT207-$C184,0),0))</f>
        <v>0</v>
      </c>
      <c r="AV207" s="416">
        <f>IF(AND(Izmaksas!AU233=0,Izmaksas!AV233=1),IF(AU207=0,'IIA Finanšu analīze'!$D184*(1-$C207/4),0),IF(AU207&gt;$C184,IF('Laika grafiks'!AV23&gt;Pieņēmumi!$E$8,AU207-$C184,0),0))</f>
        <v>0</v>
      </c>
      <c r="AW207" s="416">
        <f>IF(AND(Izmaksas!AV233=0,Izmaksas!AW233=1),IF(AV207=0,'IIA Finanšu analīze'!$D184*(1-$C207/4),0),IF(AV207&gt;$C184,IF('Laika grafiks'!AW23&gt;Pieņēmumi!$E$8,AV207-$C184,0),0))</f>
        <v>0</v>
      </c>
      <c r="AX207" s="416">
        <f>IF(AND(Izmaksas!AW233=0,Izmaksas!AX233=1),IF(AW207=0,'IIA Finanšu analīze'!$D184*(1-$C207/4),0),IF(AW207&gt;$C184,IF('Laika grafiks'!AX23&gt;Pieņēmumi!$E$8,AW207-$C184,0),0))</f>
        <v>0</v>
      </c>
      <c r="AY207" s="416">
        <f>IF(AND(Izmaksas!AX233=0,Izmaksas!AY233=1),IF(AX207=0,'IIA Finanšu analīze'!$D184*(1-$C207/4),0),IF(AX207&gt;$C184,IF('Laika grafiks'!AY23&gt;Pieņēmumi!$E$8,AX207-$C184,0),0))</f>
        <v>0</v>
      </c>
      <c r="AZ207" s="416">
        <f>IF(AND(Izmaksas!AY233=0,Izmaksas!AZ233=1),IF(AY207=0,'IIA Finanšu analīze'!$D184*(1-$C207/4),0),IF(AY207&gt;$C184,IF('Laika grafiks'!AZ23&gt;Pieņēmumi!$E$8,AY207-$C184,0),0))</f>
        <v>0</v>
      </c>
      <c r="BA207" s="416">
        <f>IF(AND(Izmaksas!AZ233=0,Izmaksas!BA233=1),IF(AZ207=0,'IIA Finanšu analīze'!$D184*(1-$C207/4),0),IF(AZ207&gt;$C184,IF('Laika grafiks'!BA23&gt;Pieņēmumi!$E$8,AZ207-$C184,0),0))</f>
        <v>0</v>
      </c>
      <c r="BB207" s="416">
        <f>IF(AND(Izmaksas!BA233=0,Izmaksas!BB233=1),IF(BA207=0,'IIA Finanšu analīze'!$D184*(1-$C207/4),0),IF(BA207&gt;$C184,IF('Laika grafiks'!BB23&gt;Pieņēmumi!$E$8,BA207-$C184,0),0))</f>
        <v>0</v>
      </c>
      <c r="BC207" s="416">
        <f>IF(AND(Izmaksas!BB233=0,Izmaksas!BC233=1),IF(BB207=0,'IIA Finanšu analīze'!$D184*(1-$C207/4),0),IF(BB207&gt;$C184,IF('Laika grafiks'!BC23&gt;Pieņēmumi!$E$8,BB207-$C184,0),0))</f>
        <v>0</v>
      </c>
      <c r="BD207" s="416">
        <f>IF(AND(Izmaksas!BC233=0,Izmaksas!BD233=1),IF(BC207=0,'IIA Finanšu analīze'!$D184*(1-$C207/4),0),IF(BC207&gt;$C184,IF('Laika grafiks'!BD23&gt;Pieņēmumi!$E$8,BC207-$C184,0),0))</f>
        <v>0</v>
      </c>
      <c r="BE207" s="416">
        <f>IF(AND(Izmaksas!BD233=0,Izmaksas!BE233=1),IF(BD207=0,'IIA Finanšu analīze'!$D184*(1-$C207/4),0),IF(BD207&gt;$C184,IF('Laika grafiks'!BE23&gt;Pieņēmumi!$E$8,BD207-$C184,0),0))</f>
        <v>0</v>
      </c>
      <c r="BF207" s="416">
        <f>IF(AND(Izmaksas!BE233=0,Izmaksas!BF233=1),IF(BE207=0,'IIA Finanšu analīze'!$D184*(1-$C207/4),0),IF(BE207&gt;$C184,IF('Laika grafiks'!BF23&gt;Pieņēmumi!$E$8,BE207-$C184,0),0))</f>
        <v>0</v>
      </c>
      <c r="BG207" s="416">
        <f>IF(AND(Izmaksas!BF233=0,Izmaksas!BG233=1),IF(BF207=0,'IIA Finanšu analīze'!$D184*(1-$C207/4),0),IF(BF207&gt;$C184,IF('Laika grafiks'!BG23&gt;Pieņēmumi!$E$8,BF207-$C184,0),0))</f>
        <v>0</v>
      </c>
      <c r="BH207" s="416">
        <f>IF(AND(Izmaksas!BG233=0,Izmaksas!BH233=1),IF(BG207=0,'IIA Finanšu analīze'!$D184*(1-$C207/4),0),IF(BG207&gt;$C184,IF('Laika grafiks'!BH23&gt;Pieņēmumi!$E$8,BG207-$C184,0),0))</f>
        <v>0</v>
      </c>
      <c r="BI207" s="416">
        <f>IF(AND(Izmaksas!BH233=0,Izmaksas!BI233=1),IF(BH207=0,'IIA Finanšu analīze'!$D184*(1-$C207/4),0),IF(BH207&gt;$C184,IF('Laika grafiks'!BI23&gt;Pieņēmumi!$E$8,BH207-$C184,0),0))</f>
        <v>0</v>
      </c>
      <c r="BJ207" s="416">
        <f>IF(AND(Izmaksas!BI233=0,Izmaksas!BJ233=1),IF(BI207=0,'IIA Finanšu analīze'!$D184*(1-$C207/4),0),IF(BI207&gt;$C184,IF('Laika grafiks'!BJ23&gt;Pieņēmumi!$E$8,BI207-$C184,0),0))</f>
        <v>0</v>
      </c>
      <c r="BK207" s="416">
        <f>IF(AND(Izmaksas!BJ233=0,Izmaksas!BK233=1),IF(BJ207=0,'IIA Finanšu analīze'!$D184*(1-$C207/4),0),IF(BJ207&gt;$C184,IF('Laika grafiks'!BK23&gt;Pieņēmumi!$E$8,BJ207-$C184,0),0))</f>
        <v>0</v>
      </c>
      <c r="BL207" s="416">
        <f>IF(AND(Izmaksas!BK233=0,Izmaksas!BL233=1),IF(BK207=0,'IIA Finanšu analīze'!$D184*(1-$C207/4),0),IF(BK207&gt;$C184,IF('Laika grafiks'!BL23&gt;Pieņēmumi!$E$8,BK207-$C184,0),0))</f>
        <v>0</v>
      </c>
      <c r="BM207" s="416">
        <f>IF(AND(Izmaksas!BL233=0,Izmaksas!BM233=1),IF(BL207=0,'IIA Finanšu analīze'!$D184*(1-$C207/4),0),IF(BL207&gt;$C184,IF('Laika grafiks'!BM23&gt;Pieņēmumi!$E$8,BL207-$C184,0),0))</f>
        <v>0</v>
      </c>
      <c r="BN207" s="416">
        <f>IF(AND(Izmaksas!BM233=0,Izmaksas!BN233=1),IF(BM207=0,'IIA Finanšu analīze'!$D184*(1-$C207/4),0),IF(BM207&gt;$C184,IF('Laika grafiks'!BN23&gt;Pieņēmumi!$E$8,BM207-$C184,0),0))</f>
        <v>0</v>
      </c>
      <c r="BO207" s="416">
        <f>IF(AND(Izmaksas!BN233=0,Izmaksas!BO233=1),IF(BN207=0,'IIA Finanšu analīze'!$D184*(1-$C207/4),0),IF(BN207&gt;$C184,IF('Laika grafiks'!BO23&gt;Pieņēmumi!$E$8,BN207-$C184,0),0))</f>
        <v>0</v>
      </c>
      <c r="BP207" s="416">
        <f>IF(AND(Izmaksas!BO233=0,Izmaksas!BP233=1),IF(BO207=0,'IIA Finanšu analīze'!$D184*(1-$C207/4),0),IF(BO207&gt;$C184,IF('Laika grafiks'!BP23&gt;Pieņēmumi!$E$8,BO207-$C184,0),0))</f>
        <v>0</v>
      </c>
      <c r="BQ207" s="416">
        <f>IF(AND(Izmaksas!BP233=0,Izmaksas!BQ233=1),IF(BP207=0,'IIA Finanšu analīze'!$D184*(1-$C207/4),0),IF(BP207&gt;$C184,IF('Laika grafiks'!BQ23&gt;Pieņēmumi!$E$8,BP207-$C184,0),0))</f>
        <v>0</v>
      </c>
      <c r="BR207" s="416">
        <f>IF(AND(Izmaksas!BQ233=0,Izmaksas!BR233=1),IF(BQ207=0,'IIA Finanšu analīze'!$D184*(1-$C207/4),0),IF(BQ207&gt;$C184,IF('Laika grafiks'!BR23&gt;Pieņēmumi!$E$8,BQ207-$C184,0),0))</f>
        <v>0</v>
      </c>
      <c r="BS207" s="416">
        <f>IF(AND(Izmaksas!BR233=0,Izmaksas!BS233=1),IF(BR207=0,'IIA Finanšu analīze'!$D184*(1-$C207/4),0),IF(BR207&gt;$C184,IF('Laika grafiks'!BS23&gt;Pieņēmumi!$E$8,BR207-$C184,0),0))</f>
        <v>0</v>
      </c>
      <c r="BT207" s="416">
        <f>IF(AND(Izmaksas!BS233=0,Izmaksas!BT233=1),IF(BS207=0,'IIA Finanšu analīze'!$D184*(1-$C207/4),0),IF(BS207&gt;$C184,IF('Laika grafiks'!BT23&gt;Pieņēmumi!$E$8,BS207-$C184,0),0))</f>
        <v>0</v>
      </c>
      <c r="BU207" s="416">
        <f>IF(AND(Izmaksas!BT233=0,Izmaksas!BU233=1),IF(BT207=0,'IIA Finanšu analīze'!$D184*(1-$C207/4),0),IF(BT207&gt;$C184,IF('Laika grafiks'!BU23&gt;Pieņēmumi!$E$8,BT207-$C184,0),0))</f>
        <v>0</v>
      </c>
      <c r="BV207" s="416">
        <f>IF(AND(Izmaksas!BU233=0,Izmaksas!BV233=1),IF(BU207=0,'IIA Finanšu analīze'!$D184*(1-$C207/4),0),IF(BU207&gt;$C184,IF('Laika grafiks'!BV23&gt;Pieņēmumi!$E$8,BU207-$C184,0),0))</f>
        <v>0</v>
      </c>
      <c r="BW207" s="416">
        <f>IF(AND(Izmaksas!BV233=0,Izmaksas!BW233=1),IF(BV207=0,'IIA Finanšu analīze'!$D184*(1-$C207/4),0),IF(BV207&gt;$C184,IF('Laika grafiks'!BW23&gt;Pieņēmumi!$E$8,BV207-$C184,0),0))</f>
        <v>0</v>
      </c>
      <c r="BX207" s="416">
        <f>IF(AND(Izmaksas!BW233=0,Izmaksas!BX233=1),IF(BW207=0,'IIA Finanšu analīze'!$D184*(1-$C207/4),0),IF(BW207&gt;$C184,IF('Laika grafiks'!BX23&gt;Pieņēmumi!$E$8,BW207-$C184,0),0))</f>
        <v>0</v>
      </c>
      <c r="BY207" s="416">
        <f>IF(AND(Izmaksas!BX233=0,Izmaksas!BY233=1),IF(BX207=0,'IIA Finanšu analīze'!$D184*(1-$C207/4),0),IF(BX207&gt;$C184,IF('Laika grafiks'!BY23&gt;Pieņēmumi!$E$8,BX207-$C184,0),0))</f>
        <v>0</v>
      </c>
      <c r="BZ207" s="416">
        <f>IF(AND(Izmaksas!BY233=0,Izmaksas!BZ233=1),IF(BY207=0,'IIA Finanšu analīze'!$D184*(1-$C207/4),0),IF(BY207&gt;$C184,IF('Laika grafiks'!BZ23&gt;Pieņēmumi!$E$8,BY207-$C184,0),0))</f>
        <v>0</v>
      </c>
      <c r="CA207" s="416">
        <f>IF(AND(Izmaksas!BZ233=0,Izmaksas!CA233=1),IF(BZ207=0,'IIA Finanšu analīze'!$D184*(1-$C207/4),0),IF(BZ207&gt;$C184,IF('Laika grafiks'!CA23&gt;Pieņēmumi!$E$8,BZ207-$C184,0),0))</f>
        <v>0</v>
      </c>
      <c r="CB207" s="416">
        <f>IF(AND(Izmaksas!CA233=0,Izmaksas!CB233=1),IF(CA207=0,'IIA Finanšu analīze'!$D184*(1-$C207/4),0),IF(CA207&gt;$C184,IF('Laika grafiks'!CB23&gt;Pieņēmumi!$E$8,CA207-$C184,0),0))</f>
        <v>0</v>
      </c>
      <c r="CC207" s="416">
        <f>IF(AND(Izmaksas!CB233=0,Izmaksas!CC233=1),IF(CB207=0,'IIA Finanšu analīze'!$D184*(1-$C207/4),0),IF(CB207&gt;$C184,IF('Laika grafiks'!CC23&gt;Pieņēmumi!$E$8,CB207-$C184,0),0))</f>
        <v>0</v>
      </c>
      <c r="CD207" s="416">
        <f>IF(AND(Izmaksas!CC233=0,Izmaksas!CD233=1),IF(CC207=0,'IIA Finanšu analīze'!$D184*(1-$C207/4),0),IF(CC207&gt;$C184,IF('Laika grafiks'!CD23&gt;Pieņēmumi!$E$8,CC207-$C184,0),0))</f>
        <v>0</v>
      </c>
      <c r="CE207" s="416">
        <f>IF(AND(Izmaksas!CD233=0,Izmaksas!CE233=1),IF(CD207=0,'IIA Finanšu analīze'!$D184*(1-$C207/4),0),IF(CD207&gt;$C184,IF('Laika grafiks'!CE23&gt;Pieņēmumi!$E$8,CD207-$C184,0),0))</f>
        <v>0</v>
      </c>
      <c r="CF207" s="416">
        <f>IF(AND(Izmaksas!CE233=0,Izmaksas!CF233=1),IF(CE207=0,'IIA Finanšu analīze'!$D184*(1-$C207/4),0),IF(CE207&gt;$C184,IF('Laika grafiks'!CF23&gt;Pieņēmumi!$E$8,CE207-$C184,0),0))</f>
        <v>0</v>
      </c>
      <c r="CG207" s="416">
        <f>IF(AND(Izmaksas!CF233=0,Izmaksas!CG233=1),IF(CF207=0,'IIA Finanšu analīze'!$D184*(1-$C207/4),0),IF(CF207&gt;$C184,IF('Laika grafiks'!CG23&gt;Pieņēmumi!$E$8,CF207-$C184,0),0))</f>
        <v>0</v>
      </c>
      <c r="CH207" s="416">
        <f>IF(AND(Izmaksas!CG233=0,Izmaksas!CH233=1),IF(CG207=0,'IIA Finanšu analīze'!$D184*(1-$C207/4),0),IF(CG207&gt;$C184,IF('Laika grafiks'!CH23&gt;Pieņēmumi!$E$8,CG207-$C184,0),0))</f>
        <v>0</v>
      </c>
      <c r="CI207" s="416">
        <f>IF(AND(Izmaksas!CH233=0,Izmaksas!CI233=1),IF(CH207=0,'IIA Finanšu analīze'!$D184*(1-$C207/4),0),IF(CH207&gt;$C184,IF('Laika grafiks'!CI23&gt;Pieņēmumi!$E$8,CH207-$C184,0),0))</f>
        <v>0</v>
      </c>
      <c r="CJ207" s="416">
        <f>IF(AND(Izmaksas!CI233=0,Izmaksas!CJ233=1),IF(CI207=0,'IIA Finanšu analīze'!$D184*(1-$C207/4),0),IF(CI207&gt;$C184,IF('Laika grafiks'!CJ23&gt;Pieņēmumi!$E$8,CI207-$C184,0),0))</f>
        <v>0</v>
      </c>
      <c r="CK207" s="416">
        <f>IF(AND(Izmaksas!CJ233=0,Izmaksas!CK233=1),IF(CJ207=0,'IIA Finanšu analīze'!$D184*(1-$C207/4),0),IF(CJ207&gt;$C184,IF('Laika grafiks'!CK23&gt;Pieņēmumi!$E$8,CJ207-$C184,0),0))</f>
        <v>0</v>
      </c>
      <c r="CL207" s="416">
        <f>IF(AND(Izmaksas!CK233=0,Izmaksas!CL233=1),IF(CK207=0,'IIA Finanšu analīze'!$D184*(1-$C207/4),0),IF(CK207&gt;$C184,IF('Laika grafiks'!CL23&gt;Pieņēmumi!$E$8,CK207-$C184,0),0))</f>
        <v>0</v>
      </c>
      <c r="CM207" s="416">
        <f>IF(AND(Izmaksas!CL233=0,Izmaksas!CM233=1),IF(CL207=0,'IIA Finanšu analīze'!$D184*(1-$C207/4),0),IF(CL207&gt;$C184,IF('Laika grafiks'!CM23&gt;Pieņēmumi!$E$8,CL207-$C184,0),0))</f>
        <v>0</v>
      </c>
      <c r="CN207" s="416">
        <f>IF(AND(Izmaksas!CM233=0,Izmaksas!CN233=1),IF(CM207=0,'IIA Finanšu analīze'!$D184*(1-$C207/4),0),IF(CM207&gt;$C184,IF('Laika grafiks'!CN23&gt;Pieņēmumi!$E$8,CM207-$C184,0),0))</f>
        <v>0</v>
      </c>
      <c r="CO207" s="416">
        <f>IF(AND(Izmaksas!CN233=0,Izmaksas!CO233=1),IF(CN207=0,'IIA Finanšu analīze'!$D184*(1-$C207/4),0),IF(CN207&gt;$C184,IF('Laika grafiks'!CO23&gt;Pieņēmumi!$E$8,CN207-$C184,0),0))</f>
        <v>0</v>
      </c>
      <c r="CP207" s="416">
        <f>IF(AND(Izmaksas!CO233=0,Izmaksas!CP233=1),IF(CO207=0,'IIA Finanšu analīze'!$D184*(1-$C207/4),0),IF(CO207&gt;$C184,IF('Laika grafiks'!CP23&gt;Pieņēmumi!$E$8,CO207-$C184,0),0))</f>
        <v>0</v>
      </c>
      <c r="CQ207" s="416">
        <f>IF(AND(Izmaksas!CP233=0,Izmaksas!CQ233=1),IF(CP207=0,'IIA Finanšu analīze'!$D184*(1-$C207/4),0),IF(CP207&gt;$C184,IF('Laika grafiks'!CQ23&gt;Pieņēmumi!$E$8,CP207-$C184,0),0))</f>
        <v>0</v>
      </c>
      <c r="CR207" s="416">
        <f>IF(AND(Izmaksas!CQ233=0,Izmaksas!CR233=1),IF(CQ207=0,'IIA Finanšu analīze'!$D184*(1-$C207/4),0),IF(CQ207&gt;$C184,IF('Laika grafiks'!CR23&gt;Pieņēmumi!$E$8,CQ207-$C184,0),0))</f>
        <v>0</v>
      </c>
      <c r="CS207" s="416">
        <f>IF(AND(Izmaksas!CR233=0,Izmaksas!CS233=1),IF(CR207=0,'IIA Finanšu analīze'!$D184*(1-$C207/4),0),IF(CR207&gt;$C184,IF('Laika grafiks'!CS23&gt;Pieņēmumi!$E$8,CR207-$C184,0),0))</f>
        <v>0</v>
      </c>
      <c r="CT207" s="416">
        <f>IF(AND(Izmaksas!CS233=0,Izmaksas!CT233=1),IF(CS207=0,'IIA Finanšu analīze'!$D184*(1-$C207/4),0),IF(CS207&gt;$C184,IF('Laika grafiks'!CT23&gt;Pieņēmumi!$E$8,CS207-$C184,0),0))</f>
        <v>0</v>
      </c>
      <c r="CU207" s="416">
        <f>IF(AND(Izmaksas!CT233=0,Izmaksas!CU233=1),IF(CT207=0,'IIA Finanšu analīze'!$D184*(1-$C207/4),0),IF(CT207&gt;$C184,IF('Laika grafiks'!CU23&gt;Pieņēmumi!$E$8,CT207-$C184,0),0))</f>
        <v>0</v>
      </c>
      <c r="CV207" s="416">
        <f>IF(AND(Izmaksas!CU233=0,Izmaksas!CV233=1),IF(CU207=0,'IIA Finanšu analīze'!$D184*(1-$C207/4),0),IF(CU207&gt;$C184,IF('Laika grafiks'!CV23&gt;Pieņēmumi!$E$8,CU207-$C184,0),0))</f>
        <v>0</v>
      </c>
      <c r="CW207" s="416">
        <f>IF(AND(Izmaksas!CV233=0,Izmaksas!CW233=1),IF(CV207=0,'IIA Finanšu analīze'!$D184*(1-$C207/4),0),IF(CV207&gt;$C184,IF('Laika grafiks'!CW23&gt;Pieņēmumi!$E$8,CV207-$C184,0),0))</f>
        <v>0</v>
      </c>
      <c r="CX207" s="416">
        <f>IF(AND(Izmaksas!CW233=0,Izmaksas!CX233=1),IF(CW207=0,'IIA Finanšu analīze'!$D184*(1-$C207/4),0),IF(CW207&gt;$C184,IF('Laika grafiks'!CX23&gt;Pieņēmumi!$E$8,CW207-$C184,0),0))</f>
        <v>0</v>
      </c>
      <c r="CY207" s="416">
        <f>IF(AND(Izmaksas!CX233=0,Izmaksas!CY233=1),IF(CX207=0,'IIA Finanšu analīze'!$D184*(1-$C207/4),0),IF(CX207&gt;$C184,IF('Laika grafiks'!CY23&gt;Pieņēmumi!$E$8,CX207-$C184,0),0))</f>
        <v>0</v>
      </c>
      <c r="CZ207" s="416">
        <f>IF(AND(Izmaksas!CY233=0,Izmaksas!CZ233=1),IF(CY207=0,'IIA Finanšu analīze'!$D184*(1-$C207/4),0),IF(CY207&gt;$C184,IF('Laika grafiks'!CZ23&gt;Pieņēmumi!$E$8,CY207-$C184,0),0))</f>
        <v>0</v>
      </c>
      <c r="DA207" s="416">
        <f>IF(AND(Izmaksas!CZ233=0,Izmaksas!DA233=1),IF(CZ207=0,'IIA Finanšu analīze'!$D184*(1-$C207/4),0),IF(CZ207&gt;$C184,IF('Laika grafiks'!DA23&gt;Pieņēmumi!$E$8,CZ207-$C184,0),0))</f>
        <v>0</v>
      </c>
      <c r="DB207" s="416">
        <f>IF(AND(Izmaksas!DA233=0,Izmaksas!DB233=1),IF(DA207=0,'IIA Finanšu analīze'!$D184*(1-$C207/4),0),IF(DA207&gt;$C184,IF('Laika grafiks'!DB23&gt;Pieņēmumi!$E$8,DA207-$C184,0),0))</f>
        <v>0</v>
      </c>
      <c r="DC207" s="416">
        <f>IF(AND(Izmaksas!DB233=0,Izmaksas!DC233=1),IF(DB207=0,'IIA Finanšu analīze'!$D184*(1-$C207/4),0),IF(DB207&gt;$C184,IF('Laika grafiks'!DC23&gt;Pieņēmumi!$E$8,DB207-$C184,0),0))</f>
        <v>0</v>
      </c>
      <c r="DD207" s="416">
        <f>IF(AND(Izmaksas!DC233=0,Izmaksas!DD233=1),IF(DC207=0,'IIA Finanšu analīze'!$D184*(1-$C207/4),0),IF(DC207&gt;$C184,IF('Laika grafiks'!DD23&gt;Pieņēmumi!$E$8,DC207-$C184,0),0))</f>
        <v>0</v>
      </c>
      <c r="DE207" s="416">
        <f>IF(AND(Izmaksas!DD233=0,Izmaksas!DE233=1),IF(DD207=0,'IIA Finanšu analīze'!$D184*(1-$C207/4),0),IF(DD207&gt;$C184,IF('Laika grafiks'!DE23&gt;Pieņēmumi!$E$8,DD207-$C184,0),0))</f>
        <v>0</v>
      </c>
      <c r="DF207" s="416">
        <f>IF(AND(Izmaksas!DE233=0,Izmaksas!DF233=1),IF(DE207=0,'IIA Finanšu analīze'!$D184*(1-$C207/4),0),IF(DE207&gt;$C184,IF('Laika grafiks'!DF23&gt;Pieņēmumi!$E$8,DE207-$C184,0),0))</f>
        <v>0</v>
      </c>
      <c r="DG207" s="416">
        <f>IF(AND(Izmaksas!DF233=0,Izmaksas!DG233=1),IF(DF207=0,'IIA Finanšu analīze'!$D184*(1-$C207/4),0),IF(DF207&gt;$C184,IF('Laika grafiks'!DG23&gt;Pieņēmumi!$E$8,DF207-$C184,0),0))</f>
        <v>0</v>
      </c>
      <c r="DH207" s="416">
        <f>IF(AND(Izmaksas!DG233=0,Izmaksas!DH233=1),IF(DG207=0,'IIA Finanšu analīze'!$D184*(1-$C207/4),0),IF(DG207&gt;$C184,IF('Laika grafiks'!DH23&gt;Pieņēmumi!$E$8,DG207-$C184,0),0))</f>
        <v>0</v>
      </c>
      <c r="DI207" s="416">
        <f>IF(AND(Izmaksas!DH233=0,Izmaksas!DI233=1),IF(DH207=0,'IIA Finanšu analīze'!$D184*(1-$C207/4),0),IF(DH207&gt;$C184,IF('Laika grafiks'!DI23&gt;Pieņēmumi!$E$8,DH207-$C184,0),0))</f>
        <v>0</v>
      </c>
      <c r="DJ207" s="416">
        <f>IF(AND(Izmaksas!DI233=0,Izmaksas!DJ233=1),IF(DI207=0,'IIA Finanšu analīze'!$D184*(1-$C207/4),0),IF(DI207&gt;$C184,IF('Laika grafiks'!DJ23&gt;Pieņēmumi!$E$8,DI207-$C184,0),0))</f>
        <v>0</v>
      </c>
      <c r="DK207" s="416">
        <f>IF(AND(Izmaksas!DJ233=0,Izmaksas!DK233=1),IF(DJ207=0,'IIA Finanšu analīze'!$D184*(1-$C207/4),0),IF(DJ207&gt;$C184,IF('Laika grafiks'!DK23&gt;Pieņēmumi!$E$8,DJ207-$C184,0),0))</f>
        <v>0</v>
      </c>
      <c r="DL207" s="416">
        <f>IF(AND(Izmaksas!DK233=0,Izmaksas!DL233=1),IF(DK207=0,'IIA Finanšu analīze'!$D184*(1-$C207/4),0),IF(DK207&gt;$C184,IF('Laika grafiks'!DL23&gt;Pieņēmumi!$E$8,DK207-$C184,0),0))</f>
        <v>0</v>
      </c>
      <c r="DM207" s="416">
        <f>IF(AND(Izmaksas!DL233=0,Izmaksas!DM233=1),IF(DL207=0,'IIA Finanšu analīze'!$D184*(1-$C207/4),0),IF(DL207&gt;$C184,IF('Laika grafiks'!DM23&gt;Pieņēmumi!$E$8,DL207-$C184,0),0))</f>
        <v>0</v>
      </c>
      <c r="DN207" s="416">
        <f>IF(AND(Izmaksas!DM233=0,Izmaksas!DN233=1),IF(DM207=0,'IIA Finanšu analīze'!$D184*(1-$C207/4),0),IF(DM207&gt;$C184,IF('Laika grafiks'!DN23&gt;Pieņēmumi!$E$8,DM207-$C184,0),0))</f>
        <v>0</v>
      </c>
      <c r="DO207" s="416">
        <f>IF(AND(Izmaksas!DN233=0,Izmaksas!DO233=1),IF(DN207=0,'IIA Finanšu analīze'!$D184*(1-$C207/4),0),IF(DN207&gt;$C184,IF('Laika grafiks'!DO23&gt;Pieņēmumi!$E$8,DN207-$C184,0),0))</f>
        <v>0</v>
      </c>
      <c r="DP207" s="416">
        <f>IF(AND(Izmaksas!DO233=0,Izmaksas!DP233=1),IF(DO207=0,'IIA Finanšu analīze'!$D184*(1-$C207/4),0),IF(DO207&gt;$C184,IF('Laika grafiks'!DP23&gt;Pieņēmumi!$E$8,DO207-$C184,0),0))</f>
        <v>0</v>
      </c>
      <c r="DQ207" s="416">
        <f>IF(AND(Izmaksas!DP233=0,Izmaksas!DQ233=1),IF(DP207=0,'IIA Finanšu analīze'!$D184*(1-$C207/4),0),IF(DP207&gt;$C184,IF('Laika grafiks'!DQ23&gt;Pieņēmumi!$E$8,DP207-$C184,0),0))</f>
        <v>0</v>
      </c>
      <c r="DR207" s="416">
        <f>IF(AND(Izmaksas!DQ233=0,Izmaksas!DR233=1),IF(DQ207=0,'IIA Finanšu analīze'!$D184*(1-$C207/4),0),IF(DQ207&gt;$C184,IF('Laika grafiks'!DR23&gt;Pieņēmumi!$E$8,DQ207-$C184,0),0))</f>
        <v>0</v>
      </c>
      <c r="DS207" s="416">
        <f>IF(AND(Izmaksas!DR233=0,Izmaksas!DS233=1),IF(DR207=0,'IIA Finanšu analīze'!$D184*(1-$C207/4),0),IF(DR207&gt;$C184,IF('Laika grafiks'!DS23&gt;Pieņēmumi!$E$8,DR207-$C184,0),0))</f>
        <v>0</v>
      </c>
      <c r="DT207" s="416">
        <f>IF(AND(Izmaksas!DS233=0,Izmaksas!DT233=1),IF(DS207=0,'IIA Finanšu analīze'!$D184*(1-$C207/4),0),IF(DS207&gt;$C184,IF('Laika grafiks'!DT23&gt;Pieņēmumi!$E$8,DS207-$C184,0),0))</f>
        <v>0</v>
      </c>
      <c r="DU207" s="416">
        <f>IF(AND(Izmaksas!DT233=0,Izmaksas!DU233=1),IF(DT207=0,'IIA Finanšu analīze'!$D184*(1-$C207/4),0),IF(DT207&gt;$C184,IF('Laika grafiks'!DU23&gt;Pieņēmumi!$E$8,DT207-$C184,0),0))</f>
        <v>0</v>
      </c>
    </row>
    <row r="208" spans="1:125" ht="11.25" customHeight="1">
      <c r="A208" s="389" t="str">
        <f t="shared" si="191"/>
        <v>Kapitālieguldījumi Nr10</v>
      </c>
      <c r="B208" s="389" t="s">
        <v>33</v>
      </c>
      <c r="C208" s="392"/>
      <c r="D208" s="460" t="s">
        <v>638</v>
      </c>
      <c r="E208" s="416">
        <v>0</v>
      </c>
      <c r="F208" s="416">
        <f>IF(AND(Izmaksas!E233=0,Izmaksas!F233=1),IF(E208=0,'IIA Finanšu analīze'!$D185*(1-$C208/4),0),IF(E208&gt;$C185,IF('Laika grafiks'!F23&gt;Pieņēmumi!$E$8,E208-$C185,0),0))</f>
        <v>0</v>
      </c>
      <c r="G208" s="416">
        <f>IF(AND(Izmaksas!F233=0,Izmaksas!G233=1),IF(F208=0,'IIA Finanšu analīze'!$D185*(1-$C208/4),0),IF(F208&gt;$C185,IF('Laika grafiks'!G23&gt;Pieņēmumi!$E$8,F208-$C185,0),0))</f>
        <v>0</v>
      </c>
      <c r="H208" s="416">
        <f>IF(AND(Izmaksas!G233=0,Izmaksas!H233=1),IF(G208=0,'IIA Finanšu analīze'!$D185*(1-$C208/4),0),IF(G208&gt;$C185,IF('Laika grafiks'!H23&gt;Pieņēmumi!$E$8,G208-$C185,0),0))</f>
        <v>0</v>
      </c>
      <c r="I208" s="416">
        <f>IF(AND(Izmaksas!H233=0,Izmaksas!I233=1),IF(H208=0,'IIA Finanšu analīze'!$D185*(1-$C208/4),0),IF(H208&gt;$C185,IF('Laika grafiks'!I23&gt;Pieņēmumi!$E$8,H208-$C185,0),0))</f>
        <v>0</v>
      </c>
      <c r="J208" s="416">
        <f>IF(AND(Izmaksas!I233=0,Izmaksas!J233=1),IF(I208=0,'IIA Finanšu analīze'!$D185*(1-$C208/4),0),IF(I208&gt;$C185,IF('Laika grafiks'!J23&gt;Pieņēmumi!$E$8,I208-$C185,0),0))</f>
        <v>0</v>
      </c>
      <c r="K208" s="416">
        <f>IF(AND(Izmaksas!J233=0,Izmaksas!K233=1),IF(J208=0,'IIA Finanšu analīze'!$D185*(1-$C208/4),0),IF(J208&gt;$C185,IF('Laika grafiks'!K23&gt;Pieņēmumi!$E$8,J208-$C185,0),0))</f>
        <v>0</v>
      </c>
      <c r="L208" s="416">
        <f>IF(AND(Izmaksas!K233=0,Izmaksas!L233=1),IF(K208=0,'IIA Finanšu analīze'!$D185*(1-$C208/4),0),IF(K208&gt;$C185,IF('Laika grafiks'!L23&gt;Pieņēmumi!$E$8,K208-$C185,0),0))</f>
        <v>0</v>
      </c>
      <c r="M208" s="416">
        <f>IF(AND(Izmaksas!L233=0,Izmaksas!M233=1),IF(L208=0,'IIA Finanšu analīze'!$D185*(1-$C208/4),0),IF(L208&gt;$C185,IF('Laika grafiks'!M23&gt;Pieņēmumi!$E$8,L208-$C185,0),0))</f>
        <v>0</v>
      </c>
      <c r="N208" s="416">
        <f>IF(AND(Izmaksas!M233=0,Izmaksas!N233=1),IF(M208=0,'IIA Finanšu analīze'!$D185*(1-$C208/4),0),IF(M208&gt;$C185,IF('Laika grafiks'!N23&gt;Pieņēmumi!$E$8,M208-$C185,0),0))</f>
        <v>0</v>
      </c>
      <c r="O208" s="416">
        <f>IF(AND(Izmaksas!N233=0,Izmaksas!O233=1),IF(N208=0,'IIA Finanšu analīze'!$D185*(1-$C208/4),0),IF(N208&gt;$C185,IF('Laika grafiks'!O23&gt;Pieņēmumi!$E$8,N208-$C185,0),0))</f>
        <v>0</v>
      </c>
      <c r="P208" s="416">
        <f>IF(AND(Izmaksas!O233=0,Izmaksas!P233=1),IF(O208=0,'IIA Finanšu analīze'!$D185*(1-$C208/4),0),IF(O208&gt;$C185,IF('Laika grafiks'!P23&gt;Pieņēmumi!$E$8,O208-$C185,0),0))</f>
        <v>0</v>
      </c>
      <c r="Q208" s="416">
        <f>IF(AND(Izmaksas!P233=0,Izmaksas!Q233=1),IF(P208=0,'IIA Finanšu analīze'!$D185*(1-$C208/4),0),IF(P208&gt;$C185,IF('Laika grafiks'!Q23&gt;Pieņēmumi!$E$8,P208-$C185,0),0))</f>
        <v>0</v>
      </c>
      <c r="R208" s="416">
        <f>IF(AND(Izmaksas!Q233=0,Izmaksas!R233=1),IF(Q208=0,'IIA Finanšu analīze'!$D185*(1-$C208/4),0),IF(Q208&gt;$C185,IF('Laika grafiks'!R23&gt;Pieņēmumi!$E$8,Q208-$C185,0),0))</f>
        <v>0</v>
      </c>
      <c r="S208" s="416">
        <f>IF(AND(Izmaksas!R233=0,Izmaksas!S233=1),IF(R208=0,'IIA Finanšu analīze'!$D185*(1-$C208/4),0),IF(R208&gt;$C185,IF('Laika grafiks'!S23&gt;Pieņēmumi!$E$8,R208-$C185,0),0))</f>
        <v>0</v>
      </c>
      <c r="T208" s="416">
        <f>IF(AND(Izmaksas!S233=0,Izmaksas!T233=1),IF(S208=0,'IIA Finanšu analīze'!$D185*(1-$C208/4),0),IF(S208&gt;$C185,IF('Laika grafiks'!T23&gt;Pieņēmumi!$E$8,S208-$C185,0),0))</f>
        <v>0</v>
      </c>
      <c r="U208" s="416">
        <f>IF(AND(Izmaksas!T233=0,Izmaksas!U233=1),IF(T208=0,'IIA Finanšu analīze'!$D185*(1-$C208/4),0),IF(T208&gt;$C185,IF('Laika grafiks'!U23&gt;Pieņēmumi!$E$8,T208-$C185,0),0))</f>
        <v>0</v>
      </c>
      <c r="V208" s="416">
        <f>IF(AND(Izmaksas!U233=0,Izmaksas!V233=1),IF(U208=0,'IIA Finanšu analīze'!$D185*(1-$C208/4),0),IF(U208&gt;$C185,IF('Laika grafiks'!V23&gt;Pieņēmumi!$E$8,U208-$C185,0),0))</f>
        <v>0</v>
      </c>
      <c r="W208" s="416">
        <f>IF(AND(Izmaksas!V233=0,Izmaksas!W233=1),IF(V208=0,'IIA Finanšu analīze'!$D185*(1-$C208/4),0),IF(V208&gt;$C185,IF('Laika grafiks'!W23&gt;Pieņēmumi!$E$8,V208-$C185,0),0))</f>
        <v>0</v>
      </c>
      <c r="X208" s="416">
        <f>IF(AND(Izmaksas!W233=0,Izmaksas!X233=1),IF(W208=0,'IIA Finanšu analīze'!$D185*(1-$C208/4),0),IF(W208&gt;$C185,IF('Laika grafiks'!X23&gt;Pieņēmumi!$E$8,W208-$C185,0),0))</f>
        <v>0</v>
      </c>
      <c r="Y208" s="416">
        <f>IF(AND(Izmaksas!X233=0,Izmaksas!Y233=1),IF(X208=0,'IIA Finanšu analīze'!$D185*(1-$C208/4),0),IF(X208&gt;$C185,IF('Laika grafiks'!Y23&gt;Pieņēmumi!$E$8,X208-$C185,0),0))</f>
        <v>0</v>
      </c>
      <c r="Z208" s="416">
        <f>IF(AND(Izmaksas!Y233=0,Izmaksas!Z233=1),IF(Y208=0,'IIA Finanšu analīze'!$D185*(1-$C208/4),0),IF(Y208&gt;$C185,IF('Laika grafiks'!Z23&gt;Pieņēmumi!$E$8,Y208-$C185,0),0))</f>
        <v>0</v>
      </c>
      <c r="AA208" s="416">
        <f>IF(AND(Izmaksas!Z233=0,Izmaksas!AA233=1),IF(Z208=0,'IIA Finanšu analīze'!$D185*(1-$C208/4),0),IF(Z208&gt;$C185,IF('Laika grafiks'!AA23&gt;Pieņēmumi!$E$8,Z208-$C185,0),0))</f>
        <v>0</v>
      </c>
      <c r="AB208" s="416">
        <f>IF(AND(Izmaksas!AA233=0,Izmaksas!AB233=1),IF(AA208=0,'IIA Finanšu analīze'!$D185*(1-$C208/4),0),IF(AA208&gt;$C185,IF('Laika grafiks'!AB23&gt;Pieņēmumi!$E$8,AA208-$C185,0),0))</f>
        <v>0</v>
      </c>
      <c r="AC208" s="416">
        <f>IF(AND(Izmaksas!AB233=0,Izmaksas!AC233=1),IF(AB208=0,'IIA Finanšu analīze'!$D185*(1-$C208/4),0),IF(AB208&gt;$C185,IF('Laika grafiks'!AC23&gt;Pieņēmumi!$E$8,AB208-$C185,0),0))</f>
        <v>0</v>
      </c>
      <c r="AD208" s="416">
        <f>IF(AND(Izmaksas!AC233=0,Izmaksas!AD233=1),IF(AC208=0,'IIA Finanšu analīze'!$D185*(1-$C208/4),0),IF(AC208&gt;$C185,IF('Laika grafiks'!AD23&gt;Pieņēmumi!$E$8,AC208-$C185,0),0))</f>
        <v>0</v>
      </c>
      <c r="AE208" s="416">
        <f>IF(AND(Izmaksas!AD233=0,Izmaksas!AE233=1),IF(AD208=0,'IIA Finanšu analīze'!$D185*(1-$C208/4),0),IF(AD208&gt;$C185,IF('Laika grafiks'!AE23&gt;Pieņēmumi!$E$8,AD208-$C185,0),0))</f>
        <v>0</v>
      </c>
      <c r="AF208" s="416">
        <f>IF(AND(Izmaksas!AE233=0,Izmaksas!AF233=1),IF(AE208=0,'IIA Finanšu analīze'!$D185*(1-$C208/4),0),IF(AE208&gt;$C185,IF('Laika grafiks'!AF23&gt;Pieņēmumi!$E$8,AE208-$C185,0),0))</f>
        <v>0</v>
      </c>
      <c r="AG208" s="416">
        <f>IF(AND(Izmaksas!AF233=0,Izmaksas!AG233=1),IF(AF208=0,'IIA Finanšu analīze'!$D185*(1-$C208/4),0),IF(AF208&gt;$C185,IF('Laika grafiks'!AG23&gt;Pieņēmumi!$E$8,AF208-$C185,0),0))</f>
        <v>0</v>
      </c>
      <c r="AH208" s="416">
        <f>IF(AND(Izmaksas!AG233=0,Izmaksas!AH233=1),IF(AG208=0,'IIA Finanšu analīze'!$D185*(1-$C208/4),0),IF(AG208&gt;$C185,IF('Laika grafiks'!AH23&gt;Pieņēmumi!$E$8,AG208-$C185,0),0))</f>
        <v>0</v>
      </c>
      <c r="AI208" s="416">
        <f>IF(AND(Izmaksas!AH233=0,Izmaksas!AI233=1),IF(AH208=0,'IIA Finanšu analīze'!$D185*(1-$C208/4),0),IF(AH208&gt;$C185,IF('Laika grafiks'!AI23&gt;Pieņēmumi!$E$8,AH208-$C185,0),0))</f>
        <v>0</v>
      </c>
      <c r="AJ208" s="416">
        <f>IF(AND(Izmaksas!AI233=0,Izmaksas!AJ233=1),IF(AI208=0,'IIA Finanšu analīze'!$D185*(1-$C208/4),0),IF(AI208&gt;$C185,IF('Laika grafiks'!AJ23&gt;Pieņēmumi!$E$8,AI208-$C185,0),0))</f>
        <v>0</v>
      </c>
      <c r="AK208" s="416">
        <f>IF(AND(Izmaksas!AJ233=0,Izmaksas!AK233=1),IF(AJ208=0,'IIA Finanšu analīze'!$D185*(1-$C208/4),0),IF(AJ208&gt;$C185,IF('Laika grafiks'!AK23&gt;Pieņēmumi!$E$8,AJ208-$C185,0),0))</f>
        <v>0</v>
      </c>
      <c r="AL208" s="416">
        <f>IF(AND(Izmaksas!AK233=0,Izmaksas!AL233=1),IF(AK208=0,'IIA Finanšu analīze'!$D185*(1-$C208/4),0),IF(AK208&gt;$C185,IF('Laika grafiks'!AL23&gt;Pieņēmumi!$E$8,AK208-$C185,0),0))</f>
        <v>0</v>
      </c>
      <c r="AM208" s="416">
        <f>IF(AND(Izmaksas!AL233=0,Izmaksas!AM233=1),IF(AL208=0,'IIA Finanšu analīze'!$D185*(1-$C208/4),0),IF(AL208&gt;$C185,IF('Laika grafiks'!AM23&gt;Pieņēmumi!$E$8,AL208-$C185,0),0))</f>
        <v>0</v>
      </c>
      <c r="AN208" s="416">
        <f>IF(AND(Izmaksas!AM233=0,Izmaksas!AN233=1),IF(AM208=0,'IIA Finanšu analīze'!$D185*(1-$C208/4),0),IF(AM208&gt;$C185,IF('Laika grafiks'!AN23&gt;Pieņēmumi!$E$8,AM208-$C185,0),0))</f>
        <v>0</v>
      </c>
      <c r="AO208" s="416">
        <f>IF(AND(Izmaksas!AN233=0,Izmaksas!AO233=1),IF(AN208=0,'IIA Finanšu analīze'!$D185*(1-$C208/4),0),IF(AN208&gt;$C185,IF('Laika grafiks'!AO23&gt;Pieņēmumi!$E$8,AN208-$C185,0),0))</f>
        <v>0</v>
      </c>
      <c r="AP208" s="416">
        <f>IF(AND(Izmaksas!AO233=0,Izmaksas!AP233=1),IF(AO208=0,'IIA Finanšu analīze'!$D185*(1-$C208/4),0),IF(AO208&gt;$C185,IF('Laika grafiks'!AP23&gt;Pieņēmumi!$E$8,AO208-$C185,0),0))</f>
        <v>0</v>
      </c>
      <c r="AQ208" s="416">
        <f>IF(AND(Izmaksas!AP233=0,Izmaksas!AQ233=1),IF(AP208=0,'IIA Finanšu analīze'!$D185*(1-$C208/4),0),IF(AP208&gt;$C185,IF('Laika grafiks'!AQ23&gt;Pieņēmumi!$E$8,AP208-$C185,0),0))</f>
        <v>0</v>
      </c>
      <c r="AR208" s="416">
        <f>IF(AND(Izmaksas!AQ233=0,Izmaksas!AR233=1),IF(AQ208=0,'IIA Finanšu analīze'!$D185*(1-$C208/4),0),IF(AQ208&gt;$C185,IF('Laika grafiks'!AR23&gt;Pieņēmumi!$E$8,AQ208-$C185,0),0))</f>
        <v>0</v>
      </c>
      <c r="AS208" s="416">
        <f>IF(AND(Izmaksas!AR233=0,Izmaksas!AS233=1),IF(AR208=0,'IIA Finanšu analīze'!$D185*(1-$C208/4),0),IF(AR208&gt;$C185,IF('Laika grafiks'!AS23&gt;Pieņēmumi!$E$8,AR208-$C185,0),0))</f>
        <v>0</v>
      </c>
      <c r="AT208" s="416">
        <f>IF(AND(Izmaksas!AS233=0,Izmaksas!AT233=1),IF(AS208=0,'IIA Finanšu analīze'!$D185*(1-$C208/4),0),IF(AS208&gt;$C185,IF('Laika grafiks'!AT23&gt;Pieņēmumi!$E$8,AS208-$C185,0),0))</f>
        <v>0</v>
      </c>
      <c r="AU208" s="416">
        <f>IF(AND(Izmaksas!AT233=0,Izmaksas!AU233=1),IF(AT208=0,'IIA Finanšu analīze'!$D185*(1-$C208/4),0),IF(AT208&gt;$C185,IF('Laika grafiks'!AU23&gt;Pieņēmumi!$E$8,AT208-$C185,0),0))</f>
        <v>0</v>
      </c>
      <c r="AV208" s="416">
        <f>IF(AND(Izmaksas!AU233=0,Izmaksas!AV233=1),IF(AU208=0,'IIA Finanšu analīze'!$D185*(1-$C208/4),0),IF(AU208&gt;$C185,IF('Laika grafiks'!AV23&gt;Pieņēmumi!$E$8,AU208-$C185,0),0))</f>
        <v>0</v>
      </c>
      <c r="AW208" s="416">
        <f>IF(AND(Izmaksas!AV233=0,Izmaksas!AW233=1),IF(AV208=0,'IIA Finanšu analīze'!$D185*(1-$C208/4),0),IF(AV208&gt;$C185,IF('Laika grafiks'!AW23&gt;Pieņēmumi!$E$8,AV208-$C185,0),0))</f>
        <v>0</v>
      </c>
      <c r="AX208" s="416">
        <f>IF(AND(Izmaksas!AW233=0,Izmaksas!AX233=1),IF(AW208=0,'IIA Finanšu analīze'!$D185*(1-$C208/4),0),IF(AW208&gt;$C185,IF('Laika grafiks'!AX23&gt;Pieņēmumi!$E$8,AW208-$C185,0),0))</f>
        <v>0</v>
      </c>
      <c r="AY208" s="416">
        <f>IF(AND(Izmaksas!AX233=0,Izmaksas!AY233=1),IF(AX208=0,'IIA Finanšu analīze'!$D185*(1-$C208/4),0),IF(AX208&gt;$C185,IF('Laika grafiks'!AY23&gt;Pieņēmumi!$E$8,AX208-$C185,0),0))</f>
        <v>0</v>
      </c>
      <c r="AZ208" s="416">
        <f>IF(AND(Izmaksas!AY233=0,Izmaksas!AZ233=1),IF(AY208=0,'IIA Finanšu analīze'!$D185*(1-$C208/4),0),IF(AY208&gt;$C185,IF('Laika grafiks'!AZ23&gt;Pieņēmumi!$E$8,AY208-$C185,0),0))</f>
        <v>0</v>
      </c>
      <c r="BA208" s="416">
        <f>IF(AND(Izmaksas!AZ233=0,Izmaksas!BA233=1),IF(AZ208=0,'IIA Finanšu analīze'!$D185*(1-$C208/4),0),IF(AZ208&gt;$C185,IF('Laika grafiks'!BA23&gt;Pieņēmumi!$E$8,AZ208-$C185,0),0))</f>
        <v>0</v>
      </c>
      <c r="BB208" s="416">
        <f>IF(AND(Izmaksas!BA233=0,Izmaksas!BB233=1),IF(BA208=0,'IIA Finanšu analīze'!$D185*(1-$C208/4),0),IF(BA208&gt;$C185,IF('Laika grafiks'!BB23&gt;Pieņēmumi!$E$8,BA208-$C185,0),0))</f>
        <v>0</v>
      </c>
      <c r="BC208" s="416">
        <f>IF(AND(Izmaksas!BB233=0,Izmaksas!BC233=1),IF(BB208=0,'IIA Finanšu analīze'!$D185*(1-$C208/4),0),IF(BB208&gt;$C185,IF('Laika grafiks'!BC23&gt;Pieņēmumi!$E$8,BB208-$C185,0),0))</f>
        <v>0</v>
      </c>
      <c r="BD208" s="416">
        <f>IF(AND(Izmaksas!BC233=0,Izmaksas!BD233=1),IF(BC208=0,'IIA Finanšu analīze'!$D185*(1-$C208/4),0),IF(BC208&gt;$C185,IF('Laika grafiks'!BD23&gt;Pieņēmumi!$E$8,BC208-$C185,0),0))</f>
        <v>0</v>
      </c>
      <c r="BE208" s="416">
        <f>IF(AND(Izmaksas!BD233=0,Izmaksas!BE233=1),IF(BD208=0,'IIA Finanšu analīze'!$D185*(1-$C208/4),0),IF(BD208&gt;$C185,IF('Laika grafiks'!BE23&gt;Pieņēmumi!$E$8,BD208-$C185,0),0))</f>
        <v>0</v>
      </c>
      <c r="BF208" s="416">
        <f>IF(AND(Izmaksas!BE233=0,Izmaksas!BF233=1),IF(BE208=0,'IIA Finanšu analīze'!$D185*(1-$C208/4),0),IF(BE208&gt;$C185,IF('Laika grafiks'!BF23&gt;Pieņēmumi!$E$8,BE208-$C185,0),0))</f>
        <v>0</v>
      </c>
      <c r="BG208" s="416">
        <f>IF(AND(Izmaksas!BF233=0,Izmaksas!BG233=1),IF(BF208=0,'IIA Finanšu analīze'!$D185*(1-$C208/4),0),IF(BF208&gt;$C185,IF('Laika grafiks'!BG23&gt;Pieņēmumi!$E$8,BF208-$C185,0),0))</f>
        <v>0</v>
      </c>
      <c r="BH208" s="416">
        <f>IF(AND(Izmaksas!BG233=0,Izmaksas!BH233=1),IF(BG208=0,'IIA Finanšu analīze'!$D185*(1-$C208/4),0),IF(BG208&gt;$C185,IF('Laika grafiks'!BH23&gt;Pieņēmumi!$E$8,BG208-$C185,0),0))</f>
        <v>0</v>
      </c>
      <c r="BI208" s="416">
        <f>IF(AND(Izmaksas!BH233=0,Izmaksas!BI233=1),IF(BH208=0,'IIA Finanšu analīze'!$D185*(1-$C208/4),0),IF(BH208&gt;$C185,IF('Laika grafiks'!BI23&gt;Pieņēmumi!$E$8,BH208-$C185,0),0))</f>
        <v>0</v>
      </c>
      <c r="BJ208" s="416">
        <f>IF(AND(Izmaksas!BI233=0,Izmaksas!BJ233=1),IF(BI208=0,'IIA Finanšu analīze'!$D185*(1-$C208/4),0),IF(BI208&gt;$C185,IF('Laika grafiks'!BJ23&gt;Pieņēmumi!$E$8,BI208-$C185,0),0))</f>
        <v>0</v>
      </c>
      <c r="BK208" s="416">
        <f>IF(AND(Izmaksas!BJ233=0,Izmaksas!BK233=1),IF(BJ208=0,'IIA Finanšu analīze'!$D185*(1-$C208/4),0),IF(BJ208&gt;$C185,IF('Laika grafiks'!BK23&gt;Pieņēmumi!$E$8,BJ208-$C185,0),0))</f>
        <v>0</v>
      </c>
      <c r="BL208" s="416">
        <f>IF(AND(Izmaksas!BK233=0,Izmaksas!BL233=1),IF(BK208=0,'IIA Finanšu analīze'!$D185*(1-$C208/4),0),IF(BK208&gt;$C185,IF('Laika grafiks'!BL23&gt;Pieņēmumi!$E$8,BK208-$C185,0),0))</f>
        <v>0</v>
      </c>
      <c r="BM208" s="416">
        <f>IF(AND(Izmaksas!BL233=0,Izmaksas!BM233=1),IF(BL208=0,'IIA Finanšu analīze'!$D185*(1-$C208/4),0),IF(BL208&gt;$C185,IF('Laika grafiks'!BM23&gt;Pieņēmumi!$E$8,BL208-$C185,0),0))</f>
        <v>0</v>
      </c>
      <c r="BN208" s="416">
        <f>IF(AND(Izmaksas!BM233=0,Izmaksas!BN233=1),IF(BM208=0,'IIA Finanšu analīze'!$D185*(1-$C208/4),0),IF(BM208&gt;$C185,IF('Laika grafiks'!BN23&gt;Pieņēmumi!$E$8,BM208-$C185,0),0))</f>
        <v>0</v>
      </c>
      <c r="BO208" s="416">
        <f>IF(AND(Izmaksas!BN233=0,Izmaksas!BO233=1),IF(BN208=0,'IIA Finanšu analīze'!$D185*(1-$C208/4),0),IF(BN208&gt;$C185,IF('Laika grafiks'!BO23&gt;Pieņēmumi!$E$8,BN208-$C185,0),0))</f>
        <v>0</v>
      </c>
      <c r="BP208" s="416">
        <f>IF(AND(Izmaksas!BO233=0,Izmaksas!BP233=1),IF(BO208=0,'IIA Finanšu analīze'!$D185*(1-$C208/4),0),IF(BO208&gt;$C185,IF('Laika grafiks'!BP23&gt;Pieņēmumi!$E$8,BO208-$C185,0),0))</f>
        <v>0</v>
      </c>
      <c r="BQ208" s="416">
        <f>IF(AND(Izmaksas!BP233=0,Izmaksas!BQ233=1),IF(BP208=0,'IIA Finanšu analīze'!$D185*(1-$C208/4),0),IF(BP208&gt;$C185,IF('Laika grafiks'!BQ23&gt;Pieņēmumi!$E$8,BP208-$C185,0),0))</f>
        <v>0</v>
      </c>
      <c r="BR208" s="416">
        <f>IF(AND(Izmaksas!BQ233=0,Izmaksas!BR233=1),IF(BQ208=0,'IIA Finanšu analīze'!$D185*(1-$C208/4),0),IF(BQ208&gt;$C185,IF('Laika grafiks'!BR23&gt;Pieņēmumi!$E$8,BQ208-$C185,0),0))</f>
        <v>0</v>
      </c>
      <c r="BS208" s="416">
        <f>IF(AND(Izmaksas!BR233=0,Izmaksas!BS233=1),IF(BR208=0,'IIA Finanšu analīze'!$D185*(1-$C208/4),0),IF(BR208&gt;$C185,IF('Laika grafiks'!BS23&gt;Pieņēmumi!$E$8,BR208-$C185,0),0))</f>
        <v>0</v>
      </c>
      <c r="BT208" s="416">
        <f>IF(AND(Izmaksas!BS233=0,Izmaksas!BT233=1),IF(BS208=0,'IIA Finanšu analīze'!$D185*(1-$C208/4),0),IF(BS208&gt;$C185,IF('Laika grafiks'!BT23&gt;Pieņēmumi!$E$8,BS208-$C185,0),0))</f>
        <v>0</v>
      </c>
      <c r="BU208" s="416">
        <f>IF(AND(Izmaksas!BT233=0,Izmaksas!BU233=1),IF(BT208=0,'IIA Finanšu analīze'!$D185*(1-$C208/4),0),IF(BT208&gt;$C185,IF('Laika grafiks'!BU23&gt;Pieņēmumi!$E$8,BT208-$C185,0),0))</f>
        <v>0</v>
      </c>
      <c r="BV208" s="416">
        <f>IF(AND(Izmaksas!BU233=0,Izmaksas!BV233=1),IF(BU208=0,'IIA Finanšu analīze'!$D185*(1-$C208/4),0),IF(BU208&gt;$C185,IF('Laika grafiks'!BV23&gt;Pieņēmumi!$E$8,BU208-$C185,0),0))</f>
        <v>0</v>
      </c>
      <c r="BW208" s="416">
        <f>IF(AND(Izmaksas!BV233=0,Izmaksas!BW233=1),IF(BV208=0,'IIA Finanšu analīze'!$D185*(1-$C208/4),0),IF(BV208&gt;$C185,IF('Laika grafiks'!BW23&gt;Pieņēmumi!$E$8,BV208-$C185,0),0))</f>
        <v>0</v>
      </c>
      <c r="BX208" s="416">
        <f>IF(AND(Izmaksas!BW233=0,Izmaksas!BX233=1),IF(BW208=0,'IIA Finanšu analīze'!$D185*(1-$C208/4),0),IF(BW208&gt;$C185,IF('Laika grafiks'!BX23&gt;Pieņēmumi!$E$8,BW208-$C185,0),0))</f>
        <v>0</v>
      </c>
      <c r="BY208" s="416">
        <f>IF(AND(Izmaksas!BX233=0,Izmaksas!BY233=1),IF(BX208=0,'IIA Finanšu analīze'!$D185*(1-$C208/4),0),IF(BX208&gt;$C185,IF('Laika grafiks'!BY23&gt;Pieņēmumi!$E$8,BX208-$C185,0),0))</f>
        <v>0</v>
      </c>
      <c r="BZ208" s="416">
        <f>IF(AND(Izmaksas!BY233=0,Izmaksas!BZ233=1),IF(BY208=0,'IIA Finanšu analīze'!$D185*(1-$C208/4),0),IF(BY208&gt;$C185,IF('Laika grafiks'!BZ23&gt;Pieņēmumi!$E$8,BY208-$C185,0),0))</f>
        <v>0</v>
      </c>
      <c r="CA208" s="416">
        <f>IF(AND(Izmaksas!BZ233=0,Izmaksas!CA233=1),IF(BZ208=0,'IIA Finanšu analīze'!$D185*(1-$C208/4),0),IF(BZ208&gt;$C185,IF('Laika grafiks'!CA23&gt;Pieņēmumi!$E$8,BZ208-$C185,0),0))</f>
        <v>0</v>
      </c>
      <c r="CB208" s="416">
        <f>IF(AND(Izmaksas!CA233=0,Izmaksas!CB233=1),IF(CA208=0,'IIA Finanšu analīze'!$D185*(1-$C208/4),0),IF(CA208&gt;$C185,IF('Laika grafiks'!CB23&gt;Pieņēmumi!$E$8,CA208-$C185,0),0))</f>
        <v>0</v>
      </c>
      <c r="CC208" s="416">
        <f>IF(AND(Izmaksas!CB233=0,Izmaksas!CC233=1),IF(CB208=0,'IIA Finanšu analīze'!$D185*(1-$C208/4),0),IF(CB208&gt;$C185,IF('Laika grafiks'!CC23&gt;Pieņēmumi!$E$8,CB208-$C185,0),0))</f>
        <v>0</v>
      </c>
      <c r="CD208" s="416">
        <f>IF(AND(Izmaksas!CC233=0,Izmaksas!CD233=1),IF(CC208=0,'IIA Finanšu analīze'!$D185*(1-$C208/4),0),IF(CC208&gt;$C185,IF('Laika grafiks'!CD23&gt;Pieņēmumi!$E$8,CC208-$C185,0),0))</f>
        <v>0</v>
      </c>
      <c r="CE208" s="416">
        <f>IF(AND(Izmaksas!CD233=0,Izmaksas!CE233=1),IF(CD208=0,'IIA Finanšu analīze'!$D185*(1-$C208/4),0),IF(CD208&gt;$C185,IF('Laika grafiks'!CE23&gt;Pieņēmumi!$E$8,CD208-$C185,0),0))</f>
        <v>0</v>
      </c>
      <c r="CF208" s="416">
        <f>IF(AND(Izmaksas!CE233=0,Izmaksas!CF233=1),IF(CE208=0,'IIA Finanšu analīze'!$D185*(1-$C208/4),0),IF(CE208&gt;$C185,IF('Laika grafiks'!CF23&gt;Pieņēmumi!$E$8,CE208-$C185,0),0))</f>
        <v>0</v>
      </c>
      <c r="CG208" s="416">
        <f>IF(AND(Izmaksas!CF233=0,Izmaksas!CG233=1),IF(CF208=0,'IIA Finanšu analīze'!$D185*(1-$C208/4),0),IF(CF208&gt;$C185,IF('Laika grafiks'!CG23&gt;Pieņēmumi!$E$8,CF208-$C185,0),0))</f>
        <v>0</v>
      </c>
      <c r="CH208" s="416">
        <f>IF(AND(Izmaksas!CG233=0,Izmaksas!CH233=1),IF(CG208=0,'IIA Finanšu analīze'!$D185*(1-$C208/4),0),IF(CG208&gt;$C185,IF('Laika grafiks'!CH23&gt;Pieņēmumi!$E$8,CG208-$C185,0),0))</f>
        <v>0</v>
      </c>
      <c r="CI208" s="416">
        <f>IF(AND(Izmaksas!CH233=0,Izmaksas!CI233=1),IF(CH208=0,'IIA Finanšu analīze'!$D185*(1-$C208/4),0),IF(CH208&gt;$C185,IF('Laika grafiks'!CI23&gt;Pieņēmumi!$E$8,CH208-$C185,0),0))</f>
        <v>0</v>
      </c>
      <c r="CJ208" s="416">
        <f>IF(AND(Izmaksas!CI233=0,Izmaksas!CJ233=1),IF(CI208=0,'IIA Finanšu analīze'!$D185*(1-$C208/4),0),IF(CI208&gt;$C185,IF('Laika grafiks'!CJ23&gt;Pieņēmumi!$E$8,CI208-$C185,0),0))</f>
        <v>0</v>
      </c>
      <c r="CK208" s="416">
        <f>IF(AND(Izmaksas!CJ233=0,Izmaksas!CK233=1),IF(CJ208=0,'IIA Finanšu analīze'!$D185*(1-$C208/4),0),IF(CJ208&gt;$C185,IF('Laika grafiks'!CK23&gt;Pieņēmumi!$E$8,CJ208-$C185,0),0))</f>
        <v>0</v>
      </c>
      <c r="CL208" s="416">
        <f>IF(AND(Izmaksas!CK233=0,Izmaksas!CL233=1),IF(CK208=0,'IIA Finanšu analīze'!$D185*(1-$C208/4),0),IF(CK208&gt;$C185,IF('Laika grafiks'!CL23&gt;Pieņēmumi!$E$8,CK208-$C185,0),0))</f>
        <v>0</v>
      </c>
      <c r="CM208" s="416">
        <f>IF(AND(Izmaksas!CL233=0,Izmaksas!CM233=1),IF(CL208=0,'IIA Finanšu analīze'!$D185*(1-$C208/4),0),IF(CL208&gt;$C185,IF('Laika grafiks'!CM23&gt;Pieņēmumi!$E$8,CL208-$C185,0),0))</f>
        <v>0</v>
      </c>
      <c r="CN208" s="416">
        <f>IF(AND(Izmaksas!CM233=0,Izmaksas!CN233=1),IF(CM208=0,'IIA Finanšu analīze'!$D185*(1-$C208/4),0),IF(CM208&gt;$C185,IF('Laika grafiks'!CN23&gt;Pieņēmumi!$E$8,CM208-$C185,0),0))</f>
        <v>0</v>
      </c>
      <c r="CO208" s="416">
        <f>IF(AND(Izmaksas!CN233=0,Izmaksas!CO233=1),IF(CN208=0,'IIA Finanšu analīze'!$D185*(1-$C208/4),0),IF(CN208&gt;$C185,IF('Laika grafiks'!CO23&gt;Pieņēmumi!$E$8,CN208-$C185,0),0))</f>
        <v>0</v>
      </c>
      <c r="CP208" s="416">
        <f>IF(AND(Izmaksas!CO233=0,Izmaksas!CP233=1),IF(CO208=0,'IIA Finanšu analīze'!$D185*(1-$C208/4),0),IF(CO208&gt;$C185,IF('Laika grafiks'!CP23&gt;Pieņēmumi!$E$8,CO208-$C185,0),0))</f>
        <v>0</v>
      </c>
      <c r="CQ208" s="416">
        <f>IF(AND(Izmaksas!CP233=0,Izmaksas!CQ233=1),IF(CP208=0,'IIA Finanšu analīze'!$D185*(1-$C208/4),0),IF(CP208&gt;$C185,IF('Laika grafiks'!CQ23&gt;Pieņēmumi!$E$8,CP208-$C185,0),0))</f>
        <v>0</v>
      </c>
      <c r="CR208" s="416">
        <f>IF(AND(Izmaksas!CQ233=0,Izmaksas!CR233=1),IF(CQ208=0,'IIA Finanšu analīze'!$D185*(1-$C208/4),0),IF(CQ208&gt;$C185,IF('Laika grafiks'!CR23&gt;Pieņēmumi!$E$8,CQ208-$C185,0),0))</f>
        <v>0</v>
      </c>
      <c r="CS208" s="416">
        <f>IF(AND(Izmaksas!CR233=0,Izmaksas!CS233=1),IF(CR208=0,'IIA Finanšu analīze'!$D185*(1-$C208/4),0),IF(CR208&gt;$C185,IF('Laika grafiks'!CS23&gt;Pieņēmumi!$E$8,CR208-$C185,0),0))</f>
        <v>0</v>
      </c>
      <c r="CT208" s="416">
        <f>IF(AND(Izmaksas!CS233=0,Izmaksas!CT233=1),IF(CS208=0,'IIA Finanšu analīze'!$D185*(1-$C208/4),0),IF(CS208&gt;$C185,IF('Laika grafiks'!CT23&gt;Pieņēmumi!$E$8,CS208-$C185,0),0))</f>
        <v>0</v>
      </c>
      <c r="CU208" s="416">
        <f>IF(AND(Izmaksas!CT233=0,Izmaksas!CU233=1),IF(CT208=0,'IIA Finanšu analīze'!$D185*(1-$C208/4),0),IF(CT208&gt;$C185,IF('Laika grafiks'!CU23&gt;Pieņēmumi!$E$8,CT208-$C185,0),0))</f>
        <v>0</v>
      </c>
      <c r="CV208" s="416">
        <f>IF(AND(Izmaksas!CU233=0,Izmaksas!CV233=1),IF(CU208=0,'IIA Finanšu analīze'!$D185*(1-$C208/4),0),IF(CU208&gt;$C185,IF('Laika grafiks'!CV23&gt;Pieņēmumi!$E$8,CU208-$C185,0),0))</f>
        <v>0</v>
      </c>
      <c r="CW208" s="416">
        <f>IF(AND(Izmaksas!CV233=0,Izmaksas!CW233=1),IF(CV208=0,'IIA Finanšu analīze'!$D185*(1-$C208/4),0),IF(CV208&gt;$C185,IF('Laika grafiks'!CW23&gt;Pieņēmumi!$E$8,CV208-$C185,0),0))</f>
        <v>0</v>
      </c>
      <c r="CX208" s="416">
        <f>IF(AND(Izmaksas!CW233=0,Izmaksas!CX233=1),IF(CW208=0,'IIA Finanšu analīze'!$D185*(1-$C208/4),0),IF(CW208&gt;$C185,IF('Laika grafiks'!CX23&gt;Pieņēmumi!$E$8,CW208-$C185,0),0))</f>
        <v>0</v>
      </c>
      <c r="CY208" s="416">
        <f>IF(AND(Izmaksas!CX233=0,Izmaksas!CY233=1),IF(CX208=0,'IIA Finanšu analīze'!$D185*(1-$C208/4),0),IF(CX208&gt;$C185,IF('Laika grafiks'!CY23&gt;Pieņēmumi!$E$8,CX208-$C185,0),0))</f>
        <v>0</v>
      </c>
      <c r="CZ208" s="416">
        <f>IF(AND(Izmaksas!CY233=0,Izmaksas!CZ233=1),IF(CY208=0,'IIA Finanšu analīze'!$D185*(1-$C208/4),0),IF(CY208&gt;$C185,IF('Laika grafiks'!CZ23&gt;Pieņēmumi!$E$8,CY208-$C185,0),0))</f>
        <v>0</v>
      </c>
      <c r="DA208" s="416">
        <f>IF(AND(Izmaksas!CZ233=0,Izmaksas!DA233=1),IF(CZ208=0,'IIA Finanšu analīze'!$D185*(1-$C208/4),0),IF(CZ208&gt;$C185,IF('Laika grafiks'!DA23&gt;Pieņēmumi!$E$8,CZ208-$C185,0),0))</f>
        <v>0</v>
      </c>
      <c r="DB208" s="416">
        <f>IF(AND(Izmaksas!DA233=0,Izmaksas!DB233=1),IF(DA208=0,'IIA Finanšu analīze'!$D185*(1-$C208/4),0),IF(DA208&gt;$C185,IF('Laika grafiks'!DB23&gt;Pieņēmumi!$E$8,DA208-$C185,0),0))</f>
        <v>0</v>
      </c>
      <c r="DC208" s="416">
        <f>IF(AND(Izmaksas!DB233=0,Izmaksas!DC233=1),IF(DB208=0,'IIA Finanšu analīze'!$D185*(1-$C208/4),0),IF(DB208&gt;$C185,IF('Laika grafiks'!DC23&gt;Pieņēmumi!$E$8,DB208-$C185,0),0))</f>
        <v>0</v>
      </c>
      <c r="DD208" s="416">
        <f>IF(AND(Izmaksas!DC233=0,Izmaksas!DD233=1),IF(DC208=0,'IIA Finanšu analīze'!$D185*(1-$C208/4),0),IF(DC208&gt;$C185,IF('Laika grafiks'!DD23&gt;Pieņēmumi!$E$8,DC208-$C185,0),0))</f>
        <v>0</v>
      </c>
      <c r="DE208" s="416">
        <f>IF(AND(Izmaksas!DD233=0,Izmaksas!DE233=1),IF(DD208=0,'IIA Finanšu analīze'!$D185*(1-$C208/4),0),IF(DD208&gt;$C185,IF('Laika grafiks'!DE23&gt;Pieņēmumi!$E$8,DD208-$C185,0),0))</f>
        <v>0</v>
      </c>
      <c r="DF208" s="416">
        <f>IF(AND(Izmaksas!DE233=0,Izmaksas!DF233=1),IF(DE208=0,'IIA Finanšu analīze'!$D185*(1-$C208/4),0),IF(DE208&gt;$C185,IF('Laika grafiks'!DF23&gt;Pieņēmumi!$E$8,DE208-$C185,0),0))</f>
        <v>0</v>
      </c>
      <c r="DG208" s="416">
        <f>IF(AND(Izmaksas!DF233=0,Izmaksas!DG233=1),IF(DF208=0,'IIA Finanšu analīze'!$D185*(1-$C208/4),0),IF(DF208&gt;$C185,IF('Laika grafiks'!DG23&gt;Pieņēmumi!$E$8,DF208-$C185,0),0))</f>
        <v>0</v>
      </c>
      <c r="DH208" s="416">
        <f>IF(AND(Izmaksas!DG233=0,Izmaksas!DH233=1),IF(DG208=0,'IIA Finanšu analīze'!$D185*(1-$C208/4),0),IF(DG208&gt;$C185,IF('Laika grafiks'!DH23&gt;Pieņēmumi!$E$8,DG208-$C185,0),0))</f>
        <v>0</v>
      </c>
      <c r="DI208" s="416">
        <f>IF(AND(Izmaksas!DH233=0,Izmaksas!DI233=1),IF(DH208=0,'IIA Finanšu analīze'!$D185*(1-$C208/4),0),IF(DH208&gt;$C185,IF('Laika grafiks'!DI23&gt;Pieņēmumi!$E$8,DH208-$C185,0),0))</f>
        <v>0</v>
      </c>
      <c r="DJ208" s="416">
        <f>IF(AND(Izmaksas!DI233=0,Izmaksas!DJ233=1),IF(DI208=0,'IIA Finanšu analīze'!$D185*(1-$C208/4),0),IF(DI208&gt;$C185,IF('Laika grafiks'!DJ23&gt;Pieņēmumi!$E$8,DI208-$C185,0),0))</f>
        <v>0</v>
      </c>
      <c r="DK208" s="416">
        <f>IF(AND(Izmaksas!DJ233=0,Izmaksas!DK233=1),IF(DJ208=0,'IIA Finanšu analīze'!$D185*(1-$C208/4),0),IF(DJ208&gt;$C185,IF('Laika grafiks'!DK23&gt;Pieņēmumi!$E$8,DJ208-$C185,0),0))</f>
        <v>0</v>
      </c>
      <c r="DL208" s="416">
        <f>IF(AND(Izmaksas!DK233=0,Izmaksas!DL233=1),IF(DK208=0,'IIA Finanšu analīze'!$D185*(1-$C208/4),0),IF(DK208&gt;$C185,IF('Laika grafiks'!DL23&gt;Pieņēmumi!$E$8,DK208-$C185,0),0))</f>
        <v>0</v>
      </c>
      <c r="DM208" s="416">
        <f>IF(AND(Izmaksas!DL233=0,Izmaksas!DM233=1),IF(DL208=0,'IIA Finanšu analīze'!$D185*(1-$C208/4),0),IF(DL208&gt;$C185,IF('Laika grafiks'!DM23&gt;Pieņēmumi!$E$8,DL208-$C185,0),0))</f>
        <v>0</v>
      </c>
      <c r="DN208" s="416">
        <f>IF(AND(Izmaksas!DM233=0,Izmaksas!DN233=1),IF(DM208=0,'IIA Finanšu analīze'!$D185*(1-$C208/4),0),IF(DM208&gt;$C185,IF('Laika grafiks'!DN23&gt;Pieņēmumi!$E$8,DM208-$C185,0),0))</f>
        <v>0</v>
      </c>
      <c r="DO208" s="416">
        <f>IF(AND(Izmaksas!DN233=0,Izmaksas!DO233=1),IF(DN208=0,'IIA Finanšu analīze'!$D185*(1-$C208/4),0),IF(DN208&gt;$C185,IF('Laika grafiks'!DO23&gt;Pieņēmumi!$E$8,DN208-$C185,0),0))</f>
        <v>0</v>
      </c>
      <c r="DP208" s="416">
        <f>IF(AND(Izmaksas!DO233=0,Izmaksas!DP233=1),IF(DO208=0,'IIA Finanšu analīze'!$D185*(1-$C208/4),0),IF(DO208&gt;$C185,IF('Laika grafiks'!DP23&gt;Pieņēmumi!$E$8,DO208-$C185,0),0))</f>
        <v>0</v>
      </c>
      <c r="DQ208" s="416">
        <f>IF(AND(Izmaksas!DP233=0,Izmaksas!DQ233=1),IF(DP208=0,'IIA Finanšu analīze'!$D185*(1-$C208/4),0),IF(DP208&gt;$C185,IF('Laika grafiks'!DQ23&gt;Pieņēmumi!$E$8,DP208-$C185,0),0))</f>
        <v>0</v>
      </c>
      <c r="DR208" s="416">
        <f>IF(AND(Izmaksas!DQ233=0,Izmaksas!DR233=1),IF(DQ208=0,'IIA Finanšu analīze'!$D185*(1-$C208/4),0),IF(DQ208&gt;$C185,IF('Laika grafiks'!DR23&gt;Pieņēmumi!$E$8,DQ208-$C185,0),0))</f>
        <v>0</v>
      </c>
      <c r="DS208" s="416">
        <f>IF(AND(Izmaksas!DR233=0,Izmaksas!DS233=1),IF(DR208=0,'IIA Finanšu analīze'!$D185*(1-$C208/4),0),IF(DR208&gt;$C185,IF('Laika grafiks'!DS23&gt;Pieņēmumi!$E$8,DR208-$C185,0),0))</f>
        <v>0</v>
      </c>
      <c r="DT208" s="416">
        <f>IF(AND(Izmaksas!DS233=0,Izmaksas!DT233=1),IF(DS208=0,'IIA Finanšu analīze'!$D185*(1-$C208/4),0),IF(DS208&gt;$C185,IF('Laika grafiks'!DT23&gt;Pieņēmumi!$E$8,DS208-$C185,0),0))</f>
        <v>0</v>
      </c>
      <c r="DU208" s="416">
        <f>IF(AND(Izmaksas!DT233=0,Izmaksas!DU233=1),IF(DT208=0,'IIA Finanšu analīze'!$D185*(1-$C208/4),0),IF(DT208&gt;$C185,IF('Laika grafiks'!DU23&gt;Pieņēmumi!$E$8,DT208-$C185,0),0))</f>
        <v>0</v>
      </c>
    </row>
    <row r="209" spans="1:125" ht="11.25" customHeight="1">
      <c r="A209" s="389" t="str">
        <f t="shared" si="191"/>
        <v>Kapitālieguldījumi Nr11</v>
      </c>
      <c r="B209" s="389" t="s">
        <v>33</v>
      </c>
      <c r="C209" s="392"/>
      <c r="D209" s="460" t="s">
        <v>638</v>
      </c>
      <c r="E209" s="416">
        <v>0</v>
      </c>
      <c r="F209" s="416">
        <f>IF(AND(Izmaksas!E233=0,Izmaksas!F233=1),IF(E209=0,'IIA Finanšu analīze'!$D186*(1-$C209/4),0),IF(E209&gt;$C186,IF('Laika grafiks'!F23&gt;Pieņēmumi!$E$8,E209-$C186,0),0))</f>
        <v>0</v>
      </c>
      <c r="G209" s="416">
        <f>IF(AND(Izmaksas!F233=0,Izmaksas!G233=1),IF(F209=0,'IIA Finanšu analīze'!$D186*(1-$C209/4),0),IF(F209&gt;$C186,IF('Laika grafiks'!G23&gt;Pieņēmumi!$E$8,F209-$C186,0),0))</f>
        <v>0</v>
      </c>
      <c r="H209" s="416">
        <f>IF(AND(Izmaksas!G233=0,Izmaksas!H233=1),IF(G209=0,'IIA Finanšu analīze'!$D186*(1-$C209/4),0),IF(G209&gt;$C186,IF('Laika grafiks'!H23&gt;Pieņēmumi!$E$8,G209-$C186,0),0))</f>
        <v>0</v>
      </c>
      <c r="I209" s="416">
        <f>IF(AND(Izmaksas!H233=0,Izmaksas!I233=1),IF(H209=0,'IIA Finanšu analīze'!$D186*(1-$C209/4),0),IF(H209&gt;$C186,IF('Laika grafiks'!I23&gt;Pieņēmumi!$E$8,H209-$C186,0),0))</f>
        <v>0</v>
      </c>
      <c r="J209" s="416">
        <f>IF(AND(Izmaksas!I233=0,Izmaksas!J233=1),IF(I209=0,'IIA Finanšu analīze'!$D186*(1-$C209/4),0),IF(I209&gt;$C186,IF('Laika grafiks'!J23&gt;Pieņēmumi!$E$8,I209-$C186,0),0))</f>
        <v>0</v>
      </c>
      <c r="K209" s="416">
        <f>IF(AND(Izmaksas!J233=0,Izmaksas!K233=1),IF(J209=0,'IIA Finanšu analīze'!$D186*(1-$C209/4),0),IF(J209&gt;$C186,IF('Laika grafiks'!K23&gt;Pieņēmumi!$E$8,J209-$C186,0),0))</f>
        <v>0</v>
      </c>
      <c r="L209" s="416">
        <f>IF(AND(Izmaksas!K233=0,Izmaksas!L233=1),IF(K209=0,'IIA Finanšu analīze'!$D186*(1-$C209/4),0),IF(K209&gt;$C186,IF('Laika grafiks'!L23&gt;Pieņēmumi!$E$8,K209-$C186,0),0))</f>
        <v>0</v>
      </c>
      <c r="M209" s="416">
        <f>IF(AND(Izmaksas!L233=0,Izmaksas!M233=1),IF(L209=0,'IIA Finanšu analīze'!$D186*(1-$C209/4),0),IF(L209&gt;$C186,IF('Laika grafiks'!M23&gt;Pieņēmumi!$E$8,L209-$C186,0),0))</f>
        <v>0</v>
      </c>
      <c r="N209" s="416">
        <f>IF(AND(Izmaksas!M233=0,Izmaksas!N233=1),IF(M209=0,'IIA Finanšu analīze'!$D186*(1-$C209/4),0),IF(M209&gt;$C186,IF('Laika grafiks'!N23&gt;Pieņēmumi!$E$8,M209-$C186,0),0))</f>
        <v>0</v>
      </c>
      <c r="O209" s="416">
        <f>IF(AND(Izmaksas!N233=0,Izmaksas!O233=1),IF(N209=0,'IIA Finanšu analīze'!$D186*(1-$C209/4),0),IF(N209&gt;$C186,IF('Laika grafiks'!O23&gt;Pieņēmumi!$E$8,N209-$C186,0),0))</f>
        <v>0</v>
      </c>
      <c r="P209" s="416">
        <f>IF(AND(Izmaksas!O233=0,Izmaksas!P233=1),IF(O209=0,'IIA Finanšu analīze'!$D186*(1-$C209/4),0),IF(O209&gt;$C186,IF('Laika grafiks'!P23&gt;Pieņēmumi!$E$8,O209-$C186,0),0))</f>
        <v>0</v>
      </c>
      <c r="Q209" s="416">
        <f>IF(AND(Izmaksas!P233=0,Izmaksas!Q233=1),IF(P209=0,'IIA Finanšu analīze'!$D186*(1-$C209/4),0),IF(P209&gt;$C186,IF('Laika grafiks'!Q23&gt;Pieņēmumi!$E$8,P209-$C186,0),0))</f>
        <v>0</v>
      </c>
      <c r="R209" s="416">
        <f>IF(AND(Izmaksas!Q233=0,Izmaksas!R233=1),IF(Q209=0,'IIA Finanšu analīze'!$D186*(1-$C209/4),0),IF(Q209&gt;$C186,IF('Laika grafiks'!R23&gt;Pieņēmumi!$E$8,Q209-$C186,0),0))</f>
        <v>0</v>
      </c>
      <c r="S209" s="416">
        <f>IF(AND(Izmaksas!R233=0,Izmaksas!S233=1),IF(R209=0,'IIA Finanšu analīze'!$D186*(1-$C209/4),0),IF(R209&gt;$C186,IF('Laika grafiks'!S23&gt;Pieņēmumi!$E$8,R209-$C186,0),0))</f>
        <v>0</v>
      </c>
      <c r="T209" s="416">
        <f>IF(AND(Izmaksas!S233=0,Izmaksas!T233=1),IF(S209=0,'IIA Finanšu analīze'!$D186*(1-$C209/4),0),IF(S209&gt;$C186,IF('Laika grafiks'!T23&gt;Pieņēmumi!$E$8,S209-$C186,0),0))</f>
        <v>0</v>
      </c>
      <c r="U209" s="416">
        <f>IF(AND(Izmaksas!T233=0,Izmaksas!U233=1),IF(T209=0,'IIA Finanšu analīze'!$D186*(1-$C209/4),0),IF(T209&gt;$C186,IF('Laika grafiks'!U23&gt;Pieņēmumi!$E$8,T209-$C186,0),0))</f>
        <v>0</v>
      </c>
      <c r="V209" s="416">
        <f>IF(AND(Izmaksas!U233=0,Izmaksas!V233=1),IF(U209=0,'IIA Finanšu analīze'!$D186*(1-$C209/4),0),IF(U209&gt;$C186,IF('Laika grafiks'!V23&gt;Pieņēmumi!$E$8,U209-$C186,0),0))</f>
        <v>0</v>
      </c>
      <c r="W209" s="416">
        <f>IF(AND(Izmaksas!V233=0,Izmaksas!W233=1),IF(V209=0,'IIA Finanšu analīze'!$D186*(1-$C209/4),0),IF(V209&gt;$C186,IF('Laika grafiks'!W23&gt;Pieņēmumi!$E$8,V209-$C186,0),0))</f>
        <v>0</v>
      </c>
      <c r="X209" s="416">
        <f>IF(AND(Izmaksas!W233=0,Izmaksas!X233=1),IF(W209=0,'IIA Finanšu analīze'!$D186*(1-$C209/4),0),IF(W209&gt;$C186,IF('Laika grafiks'!X23&gt;Pieņēmumi!$E$8,W209-$C186,0),0))</f>
        <v>0</v>
      </c>
      <c r="Y209" s="416">
        <f>IF(AND(Izmaksas!X233=0,Izmaksas!Y233=1),IF(X209=0,'IIA Finanšu analīze'!$D186*(1-$C209/4),0),IF(X209&gt;$C186,IF('Laika grafiks'!Y23&gt;Pieņēmumi!$E$8,X209-$C186,0),0))</f>
        <v>0</v>
      </c>
      <c r="Z209" s="416">
        <f>IF(AND(Izmaksas!Y233=0,Izmaksas!Z233=1),IF(Y209=0,'IIA Finanšu analīze'!$D186*(1-$C209/4),0),IF(Y209&gt;$C186,IF('Laika grafiks'!Z23&gt;Pieņēmumi!$E$8,Y209-$C186,0),0))</f>
        <v>0</v>
      </c>
      <c r="AA209" s="416">
        <f>IF(AND(Izmaksas!Z233=0,Izmaksas!AA233=1),IF(Z209=0,'IIA Finanšu analīze'!$D186*(1-$C209/4),0),IF(Z209&gt;$C186,IF('Laika grafiks'!AA23&gt;Pieņēmumi!$E$8,Z209-$C186,0),0))</f>
        <v>0</v>
      </c>
      <c r="AB209" s="416">
        <f>IF(AND(Izmaksas!AA233=0,Izmaksas!AB233=1),IF(AA209=0,'IIA Finanšu analīze'!$D186*(1-$C209/4),0),IF(AA209&gt;$C186,IF('Laika grafiks'!AB23&gt;Pieņēmumi!$E$8,AA209-$C186,0),0))</f>
        <v>0</v>
      </c>
      <c r="AC209" s="416">
        <f>IF(AND(Izmaksas!AB233=0,Izmaksas!AC233=1),IF(AB209=0,'IIA Finanšu analīze'!$D186*(1-$C209/4),0),IF(AB209&gt;$C186,IF('Laika grafiks'!AC23&gt;Pieņēmumi!$E$8,AB209-$C186,0),0))</f>
        <v>0</v>
      </c>
      <c r="AD209" s="416">
        <f>IF(AND(Izmaksas!AC233=0,Izmaksas!AD233=1),IF(AC209=0,'IIA Finanšu analīze'!$D186*(1-$C209/4),0),IF(AC209&gt;$C186,IF('Laika grafiks'!AD23&gt;Pieņēmumi!$E$8,AC209-$C186,0),0))</f>
        <v>0</v>
      </c>
      <c r="AE209" s="416">
        <f>IF(AND(Izmaksas!AD233=0,Izmaksas!AE233=1),IF(AD209=0,'IIA Finanšu analīze'!$D186*(1-$C209/4),0),IF(AD209&gt;$C186,IF('Laika grafiks'!AE23&gt;Pieņēmumi!$E$8,AD209-$C186,0),0))</f>
        <v>0</v>
      </c>
      <c r="AF209" s="416">
        <f>IF(AND(Izmaksas!AE233=0,Izmaksas!AF233=1),IF(AE209=0,'IIA Finanšu analīze'!$D186*(1-$C209/4),0),IF(AE209&gt;$C186,IF('Laika grafiks'!AF23&gt;Pieņēmumi!$E$8,AE209-$C186,0),0))</f>
        <v>0</v>
      </c>
      <c r="AG209" s="416">
        <f>IF(AND(Izmaksas!AF233=0,Izmaksas!AG233=1),IF(AF209=0,'IIA Finanšu analīze'!$D186*(1-$C209/4),0),IF(AF209&gt;$C186,IF('Laika grafiks'!AG23&gt;Pieņēmumi!$E$8,AF209-$C186,0),0))</f>
        <v>0</v>
      </c>
      <c r="AH209" s="416">
        <f>IF(AND(Izmaksas!AG233=0,Izmaksas!AH233=1),IF(AG209=0,'IIA Finanšu analīze'!$D186*(1-$C209/4),0),IF(AG209&gt;$C186,IF('Laika grafiks'!AH23&gt;Pieņēmumi!$E$8,AG209-$C186,0),0))</f>
        <v>0</v>
      </c>
      <c r="AI209" s="416">
        <f>IF(AND(Izmaksas!AH233=0,Izmaksas!AI233=1),IF(AH209=0,'IIA Finanšu analīze'!$D186*(1-$C209/4),0),IF(AH209&gt;$C186,IF('Laika grafiks'!AI23&gt;Pieņēmumi!$E$8,AH209-$C186,0),0))</f>
        <v>0</v>
      </c>
      <c r="AJ209" s="416">
        <f>IF(AND(Izmaksas!AI233=0,Izmaksas!AJ233=1),IF(AI209=0,'IIA Finanšu analīze'!$D186*(1-$C209/4),0),IF(AI209&gt;$C186,IF('Laika grafiks'!AJ23&gt;Pieņēmumi!$E$8,AI209-$C186,0),0))</f>
        <v>0</v>
      </c>
      <c r="AK209" s="416">
        <f>IF(AND(Izmaksas!AJ233=0,Izmaksas!AK233=1),IF(AJ209=0,'IIA Finanšu analīze'!$D186*(1-$C209/4),0),IF(AJ209&gt;$C186,IF('Laika grafiks'!AK23&gt;Pieņēmumi!$E$8,AJ209-$C186,0),0))</f>
        <v>0</v>
      </c>
      <c r="AL209" s="416">
        <f>IF(AND(Izmaksas!AK233=0,Izmaksas!AL233=1),IF(AK209=0,'IIA Finanšu analīze'!$D186*(1-$C209/4),0),IF(AK209&gt;$C186,IF('Laika grafiks'!AL23&gt;Pieņēmumi!$E$8,AK209-$C186,0),0))</f>
        <v>0</v>
      </c>
      <c r="AM209" s="416">
        <f>IF(AND(Izmaksas!AL233=0,Izmaksas!AM233=1),IF(AL209=0,'IIA Finanšu analīze'!$D186*(1-$C209/4),0),IF(AL209&gt;$C186,IF('Laika grafiks'!AM23&gt;Pieņēmumi!$E$8,AL209-$C186,0),0))</f>
        <v>0</v>
      </c>
      <c r="AN209" s="416">
        <f>IF(AND(Izmaksas!AM233=0,Izmaksas!AN233=1),IF(AM209=0,'IIA Finanšu analīze'!$D186*(1-$C209/4),0),IF(AM209&gt;$C186,IF('Laika grafiks'!AN23&gt;Pieņēmumi!$E$8,AM209-$C186,0),0))</f>
        <v>0</v>
      </c>
      <c r="AO209" s="416">
        <f>IF(AND(Izmaksas!AN233=0,Izmaksas!AO233=1),IF(AN209=0,'IIA Finanšu analīze'!$D186*(1-$C209/4),0),IF(AN209&gt;$C186,IF('Laika grafiks'!AO23&gt;Pieņēmumi!$E$8,AN209-$C186,0),0))</f>
        <v>0</v>
      </c>
      <c r="AP209" s="416">
        <f>IF(AND(Izmaksas!AO233=0,Izmaksas!AP233=1),IF(AO209=0,'IIA Finanšu analīze'!$D186*(1-$C209/4),0),IF(AO209&gt;$C186,IF('Laika grafiks'!AP23&gt;Pieņēmumi!$E$8,AO209-$C186,0),0))</f>
        <v>0</v>
      </c>
      <c r="AQ209" s="416">
        <f>IF(AND(Izmaksas!AP233=0,Izmaksas!AQ233=1),IF(AP209=0,'IIA Finanšu analīze'!$D186*(1-$C209/4),0),IF(AP209&gt;$C186,IF('Laika grafiks'!AQ23&gt;Pieņēmumi!$E$8,AP209-$C186,0),0))</f>
        <v>0</v>
      </c>
      <c r="AR209" s="416">
        <f>IF(AND(Izmaksas!AQ233=0,Izmaksas!AR233=1),IF(AQ209=0,'IIA Finanšu analīze'!$D186*(1-$C209/4),0),IF(AQ209&gt;$C186,IF('Laika grafiks'!AR23&gt;Pieņēmumi!$E$8,AQ209-$C186,0),0))</f>
        <v>0</v>
      </c>
      <c r="AS209" s="416">
        <f>IF(AND(Izmaksas!AR233=0,Izmaksas!AS233=1),IF(AR209=0,'IIA Finanšu analīze'!$D186*(1-$C209/4),0),IF(AR209&gt;$C186,IF('Laika grafiks'!AS23&gt;Pieņēmumi!$E$8,AR209-$C186,0),0))</f>
        <v>0</v>
      </c>
      <c r="AT209" s="416">
        <f>IF(AND(Izmaksas!AS233=0,Izmaksas!AT233=1),IF(AS209=0,'IIA Finanšu analīze'!$D186*(1-$C209/4),0),IF(AS209&gt;$C186,IF('Laika grafiks'!AT23&gt;Pieņēmumi!$E$8,AS209-$C186,0),0))</f>
        <v>0</v>
      </c>
      <c r="AU209" s="416">
        <f>IF(AND(Izmaksas!AT233=0,Izmaksas!AU233=1),IF(AT209=0,'IIA Finanšu analīze'!$D186*(1-$C209/4),0),IF(AT209&gt;$C186,IF('Laika grafiks'!AU23&gt;Pieņēmumi!$E$8,AT209-$C186,0),0))</f>
        <v>0</v>
      </c>
      <c r="AV209" s="416">
        <f>IF(AND(Izmaksas!AU233=0,Izmaksas!AV233=1),IF(AU209=0,'IIA Finanšu analīze'!$D186*(1-$C209/4),0),IF(AU209&gt;$C186,IF('Laika grafiks'!AV23&gt;Pieņēmumi!$E$8,AU209-$C186,0),0))</f>
        <v>0</v>
      </c>
      <c r="AW209" s="416">
        <f>IF(AND(Izmaksas!AV233=0,Izmaksas!AW233=1),IF(AV209=0,'IIA Finanšu analīze'!$D186*(1-$C209/4),0),IF(AV209&gt;$C186,IF('Laika grafiks'!AW23&gt;Pieņēmumi!$E$8,AV209-$C186,0),0))</f>
        <v>0</v>
      </c>
      <c r="AX209" s="416">
        <f>IF(AND(Izmaksas!AW233=0,Izmaksas!AX233=1),IF(AW209=0,'IIA Finanšu analīze'!$D186*(1-$C209/4),0),IF(AW209&gt;$C186,IF('Laika grafiks'!AX23&gt;Pieņēmumi!$E$8,AW209-$C186,0),0))</f>
        <v>0</v>
      </c>
      <c r="AY209" s="416">
        <f>IF(AND(Izmaksas!AX233=0,Izmaksas!AY233=1),IF(AX209=0,'IIA Finanšu analīze'!$D186*(1-$C209/4),0),IF(AX209&gt;$C186,IF('Laika grafiks'!AY23&gt;Pieņēmumi!$E$8,AX209-$C186,0),0))</f>
        <v>0</v>
      </c>
      <c r="AZ209" s="416">
        <f>IF(AND(Izmaksas!AY233=0,Izmaksas!AZ233=1),IF(AY209=0,'IIA Finanšu analīze'!$D186*(1-$C209/4),0),IF(AY209&gt;$C186,IF('Laika grafiks'!AZ23&gt;Pieņēmumi!$E$8,AY209-$C186,0),0))</f>
        <v>0</v>
      </c>
      <c r="BA209" s="416">
        <f>IF(AND(Izmaksas!AZ233=0,Izmaksas!BA233=1),IF(AZ209=0,'IIA Finanšu analīze'!$D186*(1-$C209/4),0),IF(AZ209&gt;$C186,IF('Laika grafiks'!BA23&gt;Pieņēmumi!$E$8,AZ209-$C186,0),0))</f>
        <v>0</v>
      </c>
      <c r="BB209" s="416">
        <f>IF(AND(Izmaksas!BA233=0,Izmaksas!BB233=1),IF(BA209=0,'IIA Finanšu analīze'!$D186*(1-$C209/4),0),IF(BA209&gt;$C186,IF('Laika grafiks'!BB23&gt;Pieņēmumi!$E$8,BA209-$C186,0),0))</f>
        <v>0</v>
      </c>
      <c r="BC209" s="416">
        <f>IF(AND(Izmaksas!BB233=0,Izmaksas!BC233=1),IF(BB209=0,'IIA Finanšu analīze'!$D186*(1-$C209/4),0),IF(BB209&gt;$C186,IF('Laika grafiks'!BC23&gt;Pieņēmumi!$E$8,BB209-$C186,0),0))</f>
        <v>0</v>
      </c>
      <c r="BD209" s="416">
        <f>IF(AND(Izmaksas!BC233=0,Izmaksas!BD233=1),IF(BC209=0,'IIA Finanšu analīze'!$D186*(1-$C209/4),0),IF(BC209&gt;$C186,IF('Laika grafiks'!BD23&gt;Pieņēmumi!$E$8,BC209-$C186,0),0))</f>
        <v>0</v>
      </c>
      <c r="BE209" s="416">
        <f>IF(AND(Izmaksas!BD233=0,Izmaksas!BE233=1),IF(BD209=0,'IIA Finanšu analīze'!$D186*(1-$C209/4),0),IF(BD209&gt;$C186,IF('Laika grafiks'!BE23&gt;Pieņēmumi!$E$8,BD209-$C186,0),0))</f>
        <v>0</v>
      </c>
      <c r="BF209" s="416">
        <f>IF(AND(Izmaksas!BE233=0,Izmaksas!BF233=1),IF(BE209=0,'IIA Finanšu analīze'!$D186*(1-$C209/4),0),IF(BE209&gt;$C186,IF('Laika grafiks'!BF23&gt;Pieņēmumi!$E$8,BE209-$C186,0),0))</f>
        <v>0</v>
      </c>
      <c r="BG209" s="416">
        <f>IF(AND(Izmaksas!BF233=0,Izmaksas!BG233=1),IF(BF209=0,'IIA Finanšu analīze'!$D186*(1-$C209/4),0),IF(BF209&gt;$C186,IF('Laika grafiks'!BG23&gt;Pieņēmumi!$E$8,BF209-$C186,0),0))</f>
        <v>0</v>
      </c>
      <c r="BH209" s="416">
        <f>IF(AND(Izmaksas!BG233=0,Izmaksas!BH233=1),IF(BG209=0,'IIA Finanšu analīze'!$D186*(1-$C209/4),0),IF(BG209&gt;$C186,IF('Laika grafiks'!BH23&gt;Pieņēmumi!$E$8,BG209-$C186,0),0))</f>
        <v>0</v>
      </c>
      <c r="BI209" s="416">
        <f>IF(AND(Izmaksas!BH233=0,Izmaksas!BI233=1),IF(BH209=0,'IIA Finanšu analīze'!$D186*(1-$C209/4),0),IF(BH209&gt;$C186,IF('Laika grafiks'!BI23&gt;Pieņēmumi!$E$8,BH209-$C186,0),0))</f>
        <v>0</v>
      </c>
      <c r="BJ209" s="416">
        <f>IF(AND(Izmaksas!BI233=0,Izmaksas!BJ233=1),IF(BI209=0,'IIA Finanšu analīze'!$D186*(1-$C209/4),0),IF(BI209&gt;$C186,IF('Laika grafiks'!BJ23&gt;Pieņēmumi!$E$8,BI209-$C186,0),0))</f>
        <v>0</v>
      </c>
      <c r="BK209" s="416">
        <f>IF(AND(Izmaksas!BJ233=0,Izmaksas!BK233=1),IF(BJ209=0,'IIA Finanšu analīze'!$D186*(1-$C209/4),0),IF(BJ209&gt;$C186,IF('Laika grafiks'!BK23&gt;Pieņēmumi!$E$8,BJ209-$C186,0),0))</f>
        <v>0</v>
      </c>
      <c r="BL209" s="416">
        <f>IF(AND(Izmaksas!BK233=0,Izmaksas!BL233=1),IF(BK209=0,'IIA Finanšu analīze'!$D186*(1-$C209/4),0),IF(BK209&gt;$C186,IF('Laika grafiks'!BL23&gt;Pieņēmumi!$E$8,BK209-$C186,0),0))</f>
        <v>0</v>
      </c>
      <c r="BM209" s="416">
        <f>IF(AND(Izmaksas!BL233=0,Izmaksas!BM233=1),IF(BL209=0,'IIA Finanšu analīze'!$D186*(1-$C209/4),0),IF(BL209&gt;$C186,IF('Laika grafiks'!BM23&gt;Pieņēmumi!$E$8,BL209-$C186,0),0))</f>
        <v>0</v>
      </c>
      <c r="BN209" s="416">
        <f>IF(AND(Izmaksas!BM233=0,Izmaksas!BN233=1),IF(BM209=0,'IIA Finanšu analīze'!$D186*(1-$C209/4),0),IF(BM209&gt;$C186,IF('Laika grafiks'!BN23&gt;Pieņēmumi!$E$8,BM209-$C186,0),0))</f>
        <v>0</v>
      </c>
      <c r="BO209" s="416">
        <f>IF(AND(Izmaksas!BN233=0,Izmaksas!BO233=1),IF(BN209=0,'IIA Finanšu analīze'!$D186*(1-$C209/4),0),IF(BN209&gt;$C186,IF('Laika grafiks'!BO23&gt;Pieņēmumi!$E$8,BN209-$C186,0),0))</f>
        <v>0</v>
      </c>
      <c r="BP209" s="416">
        <f>IF(AND(Izmaksas!BO233=0,Izmaksas!BP233=1),IF(BO209=0,'IIA Finanšu analīze'!$D186*(1-$C209/4),0),IF(BO209&gt;$C186,IF('Laika grafiks'!BP23&gt;Pieņēmumi!$E$8,BO209-$C186,0),0))</f>
        <v>0</v>
      </c>
      <c r="BQ209" s="416">
        <f>IF(AND(Izmaksas!BP233=0,Izmaksas!BQ233=1),IF(BP209=0,'IIA Finanšu analīze'!$D186*(1-$C209/4),0),IF(BP209&gt;$C186,IF('Laika grafiks'!BQ23&gt;Pieņēmumi!$E$8,BP209-$C186,0),0))</f>
        <v>0</v>
      </c>
      <c r="BR209" s="416">
        <f>IF(AND(Izmaksas!BQ233=0,Izmaksas!BR233=1),IF(BQ209=0,'IIA Finanšu analīze'!$D186*(1-$C209/4),0),IF(BQ209&gt;$C186,IF('Laika grafiks'!BR23&gt;Pieņēmumi!$E$8,BQ209-$C186,0),0))</f>
        <v>0</v>
      </c>
      <c r="BS209" s="416">
        <f>IF(AND(Izmaksas!BR233=0,Izmaksas!BS233=1),IF(BR209=0,'IIA Finanšu analīze'!$D186*(1-$C209/4),0),IF(BR209&gt;$C186,IF('Laika grafiks'!BS23&gt;Pieņēmumi!$E$8,BR209-$C186,0),0))</f>
        <v>0</v>
      </c>
      <c r="BT209" s="416">
        <f>IF(AND(Izmaksas!BS233=0,Izmaksas!BT233=1),IF(BS209=0,'IIA Finanšu analīze'!$D186*(1-$C209/4),0),IF(BS209&gt;$C186,IF('Laika grafiks'!BT23&gt;Pieņēmumi!$E$8,BS209-$C186,0),0))</f>
        <v>0</v>
      </c>
      <c r="BU209" s="416">
        <f>IF(AND(Izmaksas!BT233=0,Izmaksas!BU233=1),IF(BT209=0,'IIA Finanšu analīze'!$D186*(1-$C209/4),0),IF(BT209&gt;$C186,IF('Laika grafiks'!BU23&gt;Pieņēmumi!$E$8,BT209-$C186,0),0))</f>
        <v>0</v>
      </c>
      <c r="BV209" s="416">
        <f>IF(AND(Izmaksas!BU233=0,Izmaksas!BV233=1),IF(BU209=0,'IIA Finanšu analīze'!$D186*(1-$C209/4),0),IF(BU209&gt;$C186,IF('Laika grafiks'!BV23&gt;Pieņēmumi!$E$8,BU209-$C186,0),0))</f>
        <v>0</v>
      </c>
      <c r="BW209" s="416">
        <f>IF(AND(Izmaksas!BV233=0,Izmaksas!BW233=1),IF(BV209=0,'IIA Finanšu analīze'!$D186*(1-$C209/4),0),IF(BV209&gt;$C186,IF('Laika grafiks'!BW23&gt;Pieņēmumi!$E$8,BV209-$C186,0),0))</f>
        <v>0</v>
      </c>
      <c r="BX209" s="416">
        <f>IF(AND(Izmaksas!BW233=0,Izmaksas!BX233=1),IF(BW209=0,'IIA Finanšu analīze'!$D186*(1-$C209/4),0),IF(BW209&gt;$C186,IF('Laika grafiks'!BX23&gt;Pieņēmumi!$E$8,BW209-$C186,0),0))</f>
        <v>0</v>
      </c>
      <c r="BY209" s="416">
        <f>IF(AND(Izmaksas!BX233=0,Izmaksas!BY233=1),IF(BX209=0,'IIA Finanšu analīze'!$D186*(1-$C209/4),0),IF(BX209&gt;$C186,IF('Laika grafiks'!BY23&gt;Pieņēmumi!$E$8,BX209-$C186,0),0))</f>
        <v>0</v>
      </c>
      <c r="BZ209" s="416">
        <f>IF(AND(Izmaksas!BY233=0,Izmaksas!BZ233=1),IF(BY209=0,'IIA Finanšu analīze'!$D186*(1-$C209/4),0),IF(BY209&gt;$C186,IF('Laika grafiks'!BZ23&gt;Pieņēmumi!$E$8,BY209-$C186,0),0))</f>
        <v>0</v>
      </c>
      <c r="CA209" s="416">
        <f>IF(AND(Izmaksas!BZ233=0,Izmaksas!CA233=1),IF(BZ209=0,'IIA Finanšu analīze'!$D186*(1-$C209/4),0),IF(BZ209&gt;$C186,IF('Laika grafiks'!CA23&gt;Pieņēmumi!$E$8,BZ209-$C186,0),0))</f>
        <v>0</v>
      </c>
      <c r="CB209" s="416">
        <f>IF(AND(Izmaksas!CA233=0,Izmaksas!CB233=1),IF(CA209=0,'IIA Finanšu analīze'!$D186*(1-$C209/4),0),IF(CA209&gt;$C186,IF('Laika grafiks'!CB23&gt;Pieņēmumi!$E$8,CA209-$C186,0),0))</f>
        <v>0</v>
      </c>
      <c r="CC209" s="416">
        <f>IF(AND(Izmaksas!CB233=0,Izmaksas!CC233=1),IF(CB209=0,'IIA Finanšu analīze'!$D186*(1-$C209/4),0),IF(CB209&gt;$C186,IF('Laika grafiks'!CC23&gt;Pieņēmumi!$E$8,CB209-$C186,0),0))</f>
        <v>0</v>
      </c>
      <c r="CD209" s="416">
        <f>IF(AND(Izmaksas!CC233=0,Izmaksas!CD233=1),IF(CC209=0,'IIA Finanšu analīze'!$D186*(1-$C209/4),0),IF(CC209&gt;$C186,IF('Laika grafiks'!CD23&gt;Pieņēmumi!$E$8,CC209-$C186,0),0))</f>
        <v>0</v>
      </c>
      <c r="CE209" s="416">
        <f>IF(AND(Izmaksas!CD233=0,Izmaksas!CE233=1),IF(CD209=0,'IIA Finanšu analīze'!$D186*(1-$C209/4),0),IF(CD209&gt;$C186,IF('Laika grafiks'!CE23&gt;Pieņēmumi!$E$8,CD209-$C186,0),0))</f>
        <v>0</v>
      </c>
      <c r="CF209" s="416">
        <f>IF(AND(Izmaksas!CE233=0,Izmaksas!CF233=1),IF(CE209=0,'IIA Finanšu analīze'!$D186*(1-$C209/4),0),IF(CE209&gt;$C186,IF('Laika grafiks'!CF23&gt;Pieņēmumi!$E$8,CE209-$C186,0),0))</f>
        <v>0</v>
      </c>
      <c r="CG209" s="416">
        <f>IF(AND(Izmaksas!CF233=0,Izmaksas!CG233=1),IF(CF209=0,'IIA Finanšu analīze'!$D186*(1-$C209/4),0),IF(CF209&gt;$C186,IF('Laika grafiks'!CG23&gt;Pieņēmumi!$E$8,CF209-$C186,0),0))</f>
        <v>0</v>
      </c>
      <c r="CH209" s="416">
        <f>IF(AND(Izmaksas!CG233=0,Izmaksas!CH233=1),IF(CG209=0,'IIA Finanšu analīze'!$D186*(1-$C209/4),0),IF(CG209&gt;$C186,IF('Laika grafiks'!CH23&gt;Pieņēmumi!$E$8,CG209-$C186,0),0))</f>
        <v>0</v>
      </c>
      <c r="CI209" s="416">
        <f>IF(AND(Izmaksas!CH233=0,Izmaksas!CI233=1),IF(CH209=0,'IIA Finanšu analīze'!$D186*(1-$C209/4),0),IF(CH209&gt;$C186,IF('Laika grafiks'!CI23&gt;Pieņēmumi!$E$8,CH209-$C186,0),0))</f>
        <v>0</v>
      </c>
      <c r="CJ209" s="416">
        <f>IF(AND(Izmaksas!CI233=0,Izmaksas!CJ233=1),IF(CI209=0,'IIA Finanšu analīze'!$D186*(1-$C209/4),0),IF(CI209&gt;$C186,IF('Laika grafiks'!CJ23&gt;Pieņēmumi!$E$8,CI209-$C186,0),0))</f>
        <v>0</v>
      </c>
      <c r="CK209" s="416">
        <f>IF(AND(Izmaksas!CJ233=0,Izmaksas!CK233=1),IF(CJ209=0,'IIA Finanšu analīze'!$D186*(1-$C209/4),0),IF(CJ209&gt;$C186,IF('Laika grafiks'!CK23&gt;Pieņēmumi!$E$8,CJ209-$C186,0),0))</f>
        <v>0</v>
      </c>
      <c r="CL209" s="416">
        <f>IF(AND(Izmaksas!CK233=0,Izmaksas!CL233=1),IF(CK209=0,'IIA Finanšu analīze'!$D186*(1-$C209/4),0),IF(CK209&gt;$C186,IF('Laika grafiks'!CL23&gt;Pieņēmumi!$E$8,CK209-$C186,0),0))</f>
        <v>0</v>
      </c>
      <c r="CM209" s="416">
        <f>IF(AND(Izmaksas!CL233=0,Izmaksas!CM233=1),IF(CL209=0,'IIA Finanšu analīze'!$D186*(1-$C209/4),0),IF(CL209&gt;$C186,IF('Laika grafiks'!CM23&gt;Pieņēmumi!$E$8,CL209-$C186,0),0))</f>
        <v>0</v>
      </c>
      <c r="CN209" s="416">
        <f>IF(AND(Izmaksas!CM233=0,Izmaksas!CN233=1),IF(CM209=0,'IIA Finanšu analīze'!$D186*(1-$C209/4),0),IF(CM209&gt;$C186,IF('Laika grafiks'!CN23&gt;Pieņēmumi!$E$8,CM209-$C186,0),0))</f>
        <v>0</v>
      </c>
      <c r="CO209" s="416">
        <f>IF(AND(Izmaksas!CN233=0,Izmaksas!CO233=1),IF(CN209=0,'IIA Finanšu analīze'!$D186*(1-$C209/4),0),IF(CN209&gt;$C186,IF('Laika grafiks'!CO23&gt;Pieņēmumi!$E$8,CN209-$C186,0),0))</f>
        <v>0</v>
      </c>
      <c r="CP209" s="416">
        <f>IF(AND(Izmaksas!CO233=0,Izmaksas!CP233=1),IF(CO209=0,'IIA Finanšu analīze'!$D186*(1-$C209/4),0),IF(CO209&gt;$C186,IF('Laika grafiks'!CP23&gt;Pieņēmumi!$E$8,CO209-$C186,0),0))</f>
        <v>0</v>
      </c>
      <c r="CQ209" s="416">
        <f>IF(AND(Izmaksas!CP233=0,Izmaksas!CQ233=1),IF(CP209=0,'IIA Finanšu analīze'!$D186*(1-$C209/4),0),IF(CP209&gt;$C186,IF('Laika grafiks'!CQ23&gt;Pieņēmumi!$E$8,CP209-$C186,0),0))</f>
        <v>0</v>
      </c>
      <c r="CR209" s="416">
        <f>IF(AND(Izmaksas!CQ233=0,Izmaksas!CR233=1),IF(CQ209=0,'IIA Finanšu analīze'!$D186*(1-$C209/4),0),IF(CQ209&gt;$C186,IF('Laika grafiks'!CR23&gt;Pieņēmumi!$E$8,CQ209-$C186,0),0))</f>
        <v>0</v>
      </c>
      <c r="CS209" s="416">
        <f>IF(AND(Izmaksas!CR233=0,Izmaksas!CS233=1),IF(CR209=0,'IIA Finanšu analīze'!$D186*(1-$C209/4),0),IF(CR209&gt;$C186,IF('Laika grafiks'!CS23&gt;Pieņēmumi!$E$8,CR209-$C186,0),0))</f>
        <v>0</v>
      </c>
      <c r="CT209" s="416">
        <f>IF(AND(Izmaksas!CS233=0,Izmaksas!CT233=1),IF(CS209=0,'IIA Finanšu analīze'!$D186*(1-$C209/4),0),IF(CS209&gt;$C186,IF('Laika grafiks'!CT23&gt;Pieņēmumi!$E$8,CS209-$C186,0),0))</f>
        <v>0</v>
      </c>
      <c r="CU209" s="416">
        <f>IF(AND(Izmaksas!CT233=0,Izmaksas!CU233=1),IF(CT209=0,'IIA Finanšu analīze'!$D186*(1-$C209/4),0),IF(CT209&gt;$C186,IF('Laika grafiks'!CU23&gt;Pieņēmumi!$E$8,CT209-$C186,0),0))</f>
        <v>0</v>
      </c>
      <c r="CV209" s="416">
        <f>IF(AND(Izmaksas!CU233=0,Izmaksas!CV233=1),IF(CU209=0,'IIA Finanšu analīze'!$D186*(1-$C209/4),0),IF(CU209&gt;$C186,IF('Laika grafiks'!CV23&gt;Pieņēmumi!$E$8,CU209-$C186,0),0))</f>
        <v>0</v>
      </c>
      <c r="CW209" s="416">
        <f>IF(AND(Izmaksas!CV233=0,Izmaksas!CW233=1),IF(CV209=0,'IIA Finanšu analīze'!$D186*(1-$C209/4),0),IF(CV209&gt;$C186,IF('Laika grafiks'!CW23&gt;Pieņēmumi!$E$8,CV209-$C186,0),0))</f>
        <v>0</v>
      </c>
      <c r="CX209" s="416">
        <f>IF(AND(Izmaksas!CW233=0,Izmaksas!CX233=1),IF(CW209=0,'IIA Finanšu analīze'!$D186*(1-$C209/4),0),IF(CW209&gt;$C186,IF('Laika grafiks'!CX23&gt;Pieņēmumi!$E$8,CW209-$C186,0),0))</f>
        <v>0</v>
      </c>
      <c r="CY209" s="416">
        <f>IF(AND(Izmaksas!CX233=0,Izmaksas!CY233=1),IF(CX209=0,'IIA Finanšu analīze'!$D186*(1-$C209/4),0),IF(CX209&gt;$C186,IF('Laika grafiks'!CY23&gt;Pieņēmumi!$E$8,CX209-$C186,0),0))</f>
        <v>0</v>
      </c>
      <c r="CZ209" s="416">
        <f>IF(AND(Izmaksas!CY233=0,Izmaksas!CZ233=1),IF(CY209=0,'IIA Finanšu analīze'!$D186*(1-$C209/4),0),IF(CY209&gt;$C186,IF('Laika grafiks'!CZ23&gt;Pieņēmumi!$E$8,CY209-$C186,0),0))</f>
        <v>0</v>
      </c>
      <c r="DA209" s="416">
        <f>IF(AND(Izmaksas!CZ233=0,Izmaksas!DA233=1),IF(CZ209=0,'IIA Finanšu analīze'!$D186*(1-$C209/4),0),IF(CZ209&gt;$C186,IF('Laika grafiks'!DA23&gt;Pieņēmumi!$E$8,CZ209-$C186,0),0))</f>
        <v>0</v>
      </c>
      <c r="DB209" s="416">
        <f>IF(AND(Izmaksas!DA233=0,Izmaksas!DB233=1),IF(DA209=0,'IIA Finanšu analīze'!$D186*(1-$C209/4),0),IF(DA209&gt;$C186,IF('Laika grafiks'!DB23&gt;Pieņēmumi!$E$8,DA209-$C186,0),0))</f>
        <v>0</v>
      </c>
      <c r="DC209" s="416">
        <f>IF(AND(Izmaksas!DB233=0,Izmaksas!DC233=1),IF(DB209=0,'IIA Finanšu analīze'!$D186*(1-$C209/4),0),IF(DB209&gt;$C186,IF('Laika grafiks'!DC23&gt;Pieņēmumi!$E$8,DB209-$C186,0),0))</f>
        <v>0</v>
      </c>
      <c r="DD209" s="416">
        <f>IF(AND(Izmaksas!DC233=0,Izmaksas!DD233=1),IF(DC209=0,'IIA Finanšu analīze'!$D186*(1-$C209/4),0),IF(DC209&gt;$C186,IF('Laika grafiks'!DD23&gt;Pieņēmumi!$E$8,DC209-$C186,0),0))</f>
        <v>0</v>
      </c>
      <c r="DE209" s="416">
        <f>IF(AND(Izmaksas!DD233=0,Izmaksas!DE233=1),IF(DD209=0,'IIA Finanšu analīze'!$D186*(1-$C209/4),0),IF(DD209&gt;$C186,IF('Laika grafiks'!DE23&gt;Pieņēmumi!$E$8,DD209-$C186,0),0))</f>
        <v>0</v>
      </c>
      <c r="DF209" s="416">
        <f>IF(AND(Izmaksas!DE233=0,Izmaksas!DF233=1),IF(DE209=0,'IIA Finanšu analīze'!$D186*(1-$C209/4),0),IF(DE209&gt;$C186,IF('Laika grafiks'!DF23&gt;Pieņēmumi!$E$8,DE209-$C186,0),0))</f>
        <v>0</v>
      </c>
      <c r="DG209" s="416">
        <f>IF(AND(Izmaksas!DF233=0,Izmaksas!DG233=1),IF(DF209=0,'IIA Finanšu analīze'!$D186*(1-$C209/4),0),IF(DF209&gt;$C186,IF('Laika grafiks'!DG23&gt;Pieņēmumi!$E$8,DF209-$C186,0),0))</f>
        <v>0</v>
      </c>
      <c r="DH209" s="416">
        <f>IF(AND(Izmaksas!DG233=0,Izmaksas!DH233=1),IF(DG209=0,'IIA Finanšu analīze'!$D186*(1-$C209/4),0),IF(DG209&gt;$C186,IF('Laika grafiks'!DH23&gt;Pieņēmumi!$E$8,DG209-$C186,0),0))</f>
        <v>0</v>
      </c>
      <c r="DI209" s="416">
        <f>IF(AND(Izmaksas!DH233=0,Izmaksas!DI233=1),IF(DH209=0,'IIA Finanšu analīze'!$D186*(1-$C209/4),0),IF(DH209&gt;$C186,IF('Laika grafiks'!DI23&gt;Pieņēmumi!$E$8,DH209-$C186,0),0))</f>
        <v>0</v>
      </c>
      <c r="DJ209" s="416">
        <f>IF(AND(Izmaksas!DI233=0,Izmaksas!DJ233=1),IF(DI209=0,'IIA Finanšu analīze'!$D186*(1-$C209/4),0),IF(DI209&gt;$C186,IF('Laika grafiks'!DJ23&gt;Pieņēmumi!$E$8,DI209-$C186,0),0))</f>
        <v>0</v>
      </c>
      <c r="DK209" s="416">
        <f>IF(AND(Izmaksas!DJ233=0,Izmaksas!DK233=1),IF(DJ209=0,'IIA Finanšu analīze'!$D186*(1-$C209/4),0),IF(DJ209&gt;$C186,IF('Laika grafiks'!DK23&gt;Pieņēmumi!$E$8,DJ209-$C186,0),0))</f>
        <v>0</v>
      </c>
      <c r="DL209" s="416">
        <f>IF(AND(Izmaksas!DK233=0,Izmaksas!DL233=1),IF(DK209=0,'IIA Finanšu analīze'!$D186*(1-$C209/4),0),IF(DK209&gt;$C186,IF('Laika grafiks'!DL23&gt;Pieņēmumi!$E$8,DK209-$C186,0),0))</f>
        <v>0</v>
      </c>
      <c r="DM209" s="416">
        <f>IF(AND(Izmaksas!DL233=0,Izmaksas!DM233=1),IF(DL209=0,'IIA Finanšu analīze'!$D186*(1-$C209/4),0),IF(DL209&gt;$C186,IF('Laika grafiks'!DM23&gt;Pieņēmumi!$E$8,DL209-$C186,0),0))</f>
        <v>0</v>
      </c>
      <c r="DN209" s="416">
        <f>IF(AND(Izmaksas!DM233=0,Izmaksas!DN233=1),IF(DM209=0,'IIA Finanšu analīze'!$D186*(1-$C209/4),0),IF(DM209&gt;$C186,IF('Laika grafiks'!DN23&gt;Pieņēmumi!$E$8,DM209-$C186,0),0))</f>
        <v>0</v>
      </c>
      <c r="DO209" s="416">
        <f>IF(AND(Izmaksas!DN233=0,Izmaksas!DO233=1),IF(DN209=0,'IIA Finanšu analīze'!$D186*(1-$C209/4),0),IF(DN209&gt;$C186,IF('Laika grafiks'!DO23&gt;Pieņēmumi!$E$8,DN209-$C186,0),0))</f>
        <v>0</v>
      </c>
      <c r="DP209" s="416">
        <f>IF(AND(Izmaksas!DO233=0,Izmaksas!DP233=1),IF(DO209=0,'IIA Finanšu analīze'!$D186*(1-$C209/4),0),IF(DO209&gt;$C186,IF('Laika grafiks'!DP23&gt;Pieņēmumi!$E$8,DO209-$C186,0),0))</f>
        <v>0</v>
      </c>
      <c r="DQ209" s="416">
        <f>IF(AND(Izmaksas!DP233=0,Izmaksas!DQ233=1),IF(DP209=0,'IIA Finanšu analīze'!$D186*(1-$C209/4),0),IF(DP209&gt;$C186,IF('Laika grafiks'!DQ23&gt;Pieņēmumi!$E$8,DP209-$C186,0),0))</f>
        <v>0</v>
      </c>
      <c r="DR209" s="416">
        <f>IF(AND(Izmaksas!DQ233=0,Izmaksas!DR233=1),IF(DQ209=0,'IIA Finanšu analīze'!$D186*(1-$C209/4),0),IF(DQ209&gt;$C186,IF('Laika grafiks'!DR23&gt;Pieņēmumi!$E$8,DQ209-$C186,0),0))</f>
        <v>0</v>
      </c>
      <c r="DS209" s="416">
        <f>IF(AND(Izmaksas!DR233=0,Izmaksas!DS233=1),IF(DR209=0,'IIA Finanšu analīze'!$D186*(1-$C209/4),0),IF(DR209&gt;$C186,IF('Laika grafiks'!DS23&gt;Pieņēmumi!$E$8,DR209-$C186,0),0))</f>
        <v>0</v>
      </c>
      <c r="DT209" s="416">
        <f>IF(AND(Izmaksas!DS233=0,Izmaksas!DT233=1),IF(DS209=0,'IIA Finanšu analīze'!$D186*(1-$C209/4),0),IF(DS209&gt;$C186,IF('Laika grafiks'!DT23&gt;Pieņēmumi!$E$8,DS209-$C186,0),0))</f>
        <v>0</v>
      </c>
      <c r="DU209" s="416">
        <f>IF(AND(Izmaksas!DT233=0,Izmaksas!DU233=1),IF(DT209=0,'IIA Finanšu analīze'!$D186*(1-$C209/4),0),IF(DT209&gt;$C186,IF('Laika grafiks'!DU23&gt;Pieņēmumi!$E$8,DT209-$C186,0),0))</f>
        <v>0</v>
      </c>
    </row>
    <row r="210" spans="1:125" ht="11.25" customHeight="1">
      <c r="A210" s="389" t="str">
        <f t="shared" si="191"/>
        <v>Kapitālieguldījumi Nr12</v>
      </c>
      <c r="B210" s="389" t="s">
        <v>33</v>
      </c>
      <c r="C210" s="392"/>
      <c r="D210" s="460" t="s">
        <v>638</v>
      </c>
      <c r="E210" s="416">
        <v>0</v>
      </c>
      <c r="F210" s="416">
        <f>IF(AND(Izmaksas!E233=0,Izmaksas!F233=1),IF(E210=0,'IIA Finanšu analīze'!$D187*(1-$C210/4),0),IF(E210&gt;$C187,IF('Laika grafiks'!F23&gt;Pieņēmumi!$E$8,E210-$C187,0),0))</f>
        <v>0</v>
      </c>
      <c r="G210" s="416">
        <f>IF(AND(Izmaksas!F233=0,Izmaksas!G233=1),IF(F210=0,'IIA Finanšu analīze'!$D187*(1-$C210/4),0),IF(F210&gt;$C187,IF('Laika grafiks'!G23&gt;Pieņēmumi!$E$8,F210-$C187,0),0))</f>
        <v>0</v>
      </c>
      <c r="H210" s="416">
        <f>IF(AND(Izmaksas!G233=0,Izmaksas!H233=1),IF(G210=0,'IIA Finanšu analīze'!$D187*(1-$C210/4),0),IF(G210&gt;$C187,IF('Laika grafiks'!H23&gt;Pieņēmumi!$E$8,G210-$C187,0),0))</f>
        <v>0</v>
      </c>
      <c r="I210" s="416">
        <f>IF(AND(Izmaksas!H233=0,Izmaksas!I233=1),IF(H210=0,'IIA Finanšu analīze'!$D187*(1-$C210/4),0),IF(H210&gt;$C187,IF('Laika grafiks'!I23&gt;Pieņēmumi!$E$8,H210-$C187,0),0))</f>
        <v>0</v>
      </c>
      <c r="J210" s="416">
        <f>IF(AND(Izmaksas!I233=0,Izmaksas!J233=1),IF(I210=0,'IIA Finanšu analīze'!$D187*(1-$C210/4),0),IF(I210&gt;$C187,IF('Laika grafiks'!J23&gt;Pieņēmumi!$E$8,I210-$C187,0),0))</f>
        <v>0</v>
      </c>
      <c r="K210" s="416">
        <f>IF(AND(Izmaksas!J233=0,Izmaksas!K233=1),IF(J210=0,'IIA Finanšu analīze'!$D187*(1-$C210/4),0),IF(J210&gt;$C187,IF('Laika grafiks'!K23&gt;Pieņēmumi!$E$8,J210-$C187,0),0))</f>
        <v>0</v>
      </c>
      <c r="L210" s="416">
        <f>IF(AND(Izmaksas!K233=0,Izmaksas!L233=1),IF(K210=0,'IIA Finanšu analīze'!$D187*(1-$C210/4),0),IF(K210&gt;$C187,IF('Laika grafiks'!L23&gt;Pieņēmumi!$E$8,K210-$C187,0),0))</f>
        <v>0</v>
      </c>
      <c r="M210" s="416">
        <f>IF(AND(Izmaksas!L233=0,Izmaksas!M233=1),IF(L210=0,'IIA Finanšu analīze'!$D187*(1-$C210/4),0),IF(L210&gt;$C187,IF('Laika grafiks'!M23&gt;Pieņēmumi!$E$8,L210-$C187,0),0))</f>
        <v>0</v>
      </c>
      <c r="N210" s="416">
        <f>IF(AND(Izmaksas!M233=0,Izmaksas!N233=1),IF(M210=0,'IIA Finanšu analīze'!$D187*(1-$C210/4),0),IF(M210&gt;$C187,IF('Laika grafiks'!N23&gt;Pieņēmumi!$E$8,M210-$C187,0),0))</f>
        <v>0</v>
      </c>
      <c r="O210" s="416">
        <f>IF(AND(Izmaksas!N233=0,Izmaksas!O233=1),IF(N210=0,'IIA Finanšu analīze'!$D187*(1-$C210/4),0),IF(N210&gt;$C187,IF('Laika grafiks'!O23&gt;Pieņēmumi!$E$8,N210-$C187,0),0))</f>
        <v>0</v>
      </c>
      <c r="P210" s="416">
        <f>IF(AND(Izmaksas!O233=0,Izmaksas!P233=1),IF(O210=0,'IIA Finanšu analīze'!$D187*(1-$C210/4),0),IF(O210&gt;$C187,IF('Laika grafiks'!P23&gt;Pieņēmumi!$E$8,O210-$C187,0),0))</f>
        <v>0</v>
      </c>
      <c r="Q210" s="416">
        <f>IF(AND(Izmaksas!P233=0,Izmaksas!Q233=1),IF(P210=0,'IIA Finanšu analīze'!$D187*(1-$C210/4),0),IF(P210&gt;$C187,IF('Laika grafiks'!Q23&gt;Pieņēmumi!$E$8,P210-$C187,0),0))</f>
        <v>0</v>
      </c>
      <c r="R210" s="416">
        <f>IF(AND(Izmaksas!Q233=0,Izmaksas!R233=1),IF(Q210=0,'IIA Finanšu analīze'!$D187*(1-$C210/4),0),IF(Q210&gt;$C187,IF('Laika grafiks'!R23&gt;Pieņēmumi!$E$8,Q210-$C187,0),0))</f>
        <v>0</v>
      </c>
      <c r="S210" s="416">
        <f>IF(AND(Izmaksas!R233=0,Izmaksas!S233=1),IF(R210=0,'IIA Finanšu analīze'!$D187*(1-$C210/4),0),IF(R210&gt;$C187,IF('Laika grafiks'!S23&gt;Pieņēmumi!$E$8,R210-$C187,0),0))</f>
        <v>0</v>
      </c>
      <c r="T210" s="416">
        <f>IF(AND(Izmaksas!S233=0,Izmaksas!T233=1),IF(S210=0,'IIA Finanšu analīze'!$D187*(1-$C210/4),0),IF(S210&gt;$C187,IF('Laika grafiks'!T23&gt;Pieņēmumi!$E$8,S210-$C187,0),0))</f>
        <v>0</v>
      </c>
      <c r="U210" s="416">
        <f>IF(AND(Izmaksas!T233=0,Izmaksas!U233=1),IF(T210=0,'IIA Finanšu analīze'!$D187*(1-$C210/4),0),IF(T210&gt;$C187,IF('Laika grafiks'!U23&gt;Pieņēmumi!$E$8,T210-$C187,0),0))</f>
        <v>0</v>
      </c>
      <c r="V210" s="416">
        <f>IF(AND(Izmaksas!U233=0,Izmaksas!V233=1),IF(U210=0,'IIA Finanšu analīze'!$D187*(1-$C210/4),0),IF(U210&gt;$C187,IF('Laika grafiks'!V23&gt;Pieņēmumi!$E$8,U210-$C187,0),0))</f>
        <v>0</v>
      </c>
      <c r="W210" s="416">
        <f>IF(AND(Izmaksas!V233=0,Izmaksas!W233=1),IF(V210=0,'IIA Finanšu analīze'!$D187*(1-$C210/4),0),IF(V210&gt;$C187,IF('Laika grafiks'!W23&gt;Pieņēmumi!$E$8,V210-$C187,0),0))</f>
        <v>0</v>
      </c>
      <c r="X210" s="416">
        <f>IF(AND(Izmaksas!W233=0,Izmaksas!X233=1),IF(W210=0,'IIA Finanšu analīze'!$D187*(1-$C210/4),0),IF(W210&gt;$C187,IF('Laika grafiks'!X23&gt;Pieņēmumi!$E$8,W210-$C187,0),0))</f>
        <v>0</v>
      </c>
      <c r="Y210" s="416">
        <f>IF(AND(Izmaksas!X233=0,Izmaksas!Y233=1),IF(X210=0,'IIA Finanšu analīze'!$D187*(1-$C210/4),0),IF(X210&gt;$C187,IF('Laika grafiks'!Y23&gt;Pieņēmumi!$E$8,X210-$C187,0),0))</f>
        <v>0</v>
      </c>
      <c r="Z210" s="416">
        <f>IF(AND(Izmaksas!Y233=0,Izmaksas!Z233=1),IF(Y210=0,'IIA Finanšu analīze'!$D187*(1-$C210/4),0),IF(Y210&gt;$C187,IF('Laika grafiks'!Z23&gt;Pieņēmumi!$E$8,Y210-$C187,0),0))</f>
        <v>0</v>
      </c>
      <c r="AA210" s="416">
        <f>IF(AND(Izmaksas!Z233=0,Izmaksas!AA233=1),IF(Z210=0,'IIA Finanšu analīze'!$D187*(1-$C210/4),0),IF(Z210&gt;$C187,IF('Laika grafiks'!AA23&gt;Pieņēmumi!$E$8,Z210-$C187,0),0))</f>
        <v>0</v>
      </c>
      <c r="AB210" s="416">
        <f>IF(AND(Izmaksas!AA233=0,Izmaksas!AB233=1),IF(AA210=0,'IIA Finanšu analīze'!$D187*(1-$C210/4),0),IF(AA210&gt;$C187,IF('Laika grafiks'!AB23&gt;Pieņēmumi!$E$8,AA210-$C187,0),0))</f>
        <v>0</v>
      </c>
      <c r="AC210" s="416">
        <f>IF(AND(Izmaksas!AB233=0,Izmaksas!AC233=1),IF(AB210=0,'IIA Finanšu analīze'!$D187*(1-$C210/4),0),IF(AB210&gt;$C187,IF('Laika grafiks'!AC23&gt;Pieņēmumi!$E$8,AB210-$C187,0),0))</f>
        <v>0</v>
      </c>
      <c r="AD210" s="416">
        <f>IF(AND(Izmaksas!AC233=0,Izmaksas!AD233=1),IF(AC210=0,'IIA Finanšu analīze'!$D187*(1-$C210/4),0),IF(AC210&gt;$C187,IF('Laika grafiks'!AD23&gt;Pieņēmumi!$E$8,AC210-$C187,0),0))</f>
        <v>0</v>
      </c>
      <c r="AE210" s="416">
        <f>IF(AND(Izmaksas!AD233=0,Izmaksas!AE233=1),IF(AD210=0,'IIA Finanšu analīze'!$D187*(1-$C210/4),0),IF(AD210&gt;$C187,IF('Laika grafiks'!AE23&gt;Pieņēmumi!$E$8,AD210-$C187,0),0))</f>
        <v>0</v>
      </c>
      <c r="AF210" s="416">
        <f>IF(AND(Izmaksas!AE233=0,Izmaksas!AF233=1),IF(AE210=0,'IIA Finanšu analīze'!$D187*(1-$C210/4),0),IF(AE210&gt;$C187,IF('Laika grafiks'!AF23&gt;Pieņēmumi!$E$8,AE210-$C187,0),0))</f>
        <v>0</v>
      </c>
      <c r="AG210" s="416">
        <f>IF(AND(Izmaksas!AF233=0,Izmaksas!AG233=1),IF(AF210=0,'IIA Finanšu analīze'!$D187*(1-$C210/4),0),IF(AF210&gt;$C187,IF('Laika grafiks'!AG23&gt;Pieņēmumi!$E$8,AF210-$C187,0),0))</f>
        <v>0</v>
      </c>
      <c r="AH210" s="416">
        <f>IF(AND(Izmaksas!AG233=0,Izmaksas!AH233=1),IF(AG210=0,'IIA Finanšu analīze'!$D187*(1-$C210/4),0),IF(AG210&gt;$C187,IF('Laika grafiks'!AH23&gt;Pieņēmumi!$E$8,AG210-$C187,0),0))</f>
        <v>0</v>
      </c>
      <c r="AI210" s="416">
        <f>IF(AND(Izmaksas!AH233=0,Izmaksas!AI233=1),IF(AH210=0,'IIA Finanšu analīze'!$D187*(1-$C210/4),0),IF(AH210&gt;$C187,IF('Laika grafiks'!AI23&gt;Pieņēmumi!$E$8,AH210-$C187,0),0))</f>
        <v>0</v>
      </c>
      <c r="AJ210" s="416">
        <f>IF(AND(Izmaksas!AI233=0,Izmaksas!AJ233=1),IF(AI210=0,'IIA Finanšu analīze'!$D187*(1-$C210/4),0),IF(AI210&gt;$C187,IF('Laika grafiks'!AJ23&gt;Pieņēmumi!$E$8,AI210-$C187,0),0))</f>
        <v>0</v>
      </c>
      <c r="AK210" s="416">
        <f>IF(AND(Izmaksas!AJ233=0,Izmaksas!AK233=1),IF(AJ210=0,'IIA Finanšu analīze'!$D187*(1-$C210/4),0),IF(AJ210&gt;$C187,IF('Laika grafiks'!AK23&gt;Pieņēmumi!$E$8,AJ210-$C187,0),0))</f>
        <v>0</v>
      </c>
      <c r="AL210" s="416">
        <f>IF(AND(Izmaksas!AK233=0,Izmaksas!AL233=1),IF(AK210=0,'IIA Finanšu analīze'!$D187*(1-$C210/4),0),IF(AK210&gt;$C187,IF('Laika grafiks'!AL23&gt;Pieņēmumi!$E$8,AK210-$C187,0),0))</f>
        <v>0</v>
      </c>
      <c r="AM210" s="416">
        <f>IF(AND(Izmaksas!AL233=0,Izmaksas!AM233=1),IF(AL210=0,'IIA Finanšu analīze'!$D187*(1-$C210/4),0),IF(AL210&gt;$C187,IF('Laika grafiks'!AM23&gt;Pieņēmumi!$E$8,AL210-$C187,0),0))</f>
        <v>0</v>
      </c>
      <c r="AN210" s="416">
        <f>IF(AND(Izmaksas!AM233=0,Izmaksas!AN233=1),IF(AM210=0,'IIA Finanšu analīze'!$D187*(1-$C210/4),0),IF(AM210&gt;$C187,IF('Laika grafiks'!AN23&gt;Pieņēmumi!$E$8,AM210-$C187,0),0))</f>
        <v>0</v>
      </c>
      <c r="AO210" s="416">
        <f>IF(AND(Izmaksas!AN233=0,Izmaksas!AO233=1),IF(AN210=0,'IIA Finanšu analīze'!$D187*(1-$C210/4),0),IF(AN210&gt;$C187,IF('Laika grafiks'!AO23&gt;Pieņēmumi!$E$8,AN210-$C187,0),0))</f>
        <v>0</v>
      </c>
      <c r="AP210" s="416">
        <f>IF(AND(Izmaksas!AO233=0,Izmaksas!AP233=1),IF(AO210=0,'IIA Finanšu analīze'!$D187*(1-$C210/4),0),IF(AO210&gt;$C187,IF('Laika grafiks'!AP23&gt;Pieņēmumi!$E$8,AO210-$C187,0),0))</f>
        <v>0</v>
      </c>
      <c r="AQ210" s="416">
        <f>IF(AND(Izmaksas!AP233=0,Izmaksas!AQ233=1),IF(AP210=0,'IIA Finanšu analīze'!$D187*(1-$C210/4),0),IF(AP210&gt;$C187,IF('Laika grafiks'!AQ23&gt;Pieņēmumi!$E$8,AP210-$C187,0),0))</f>
        <v>0</v>
      </c>
      <c r="AR210" s="416">
        <f>IF(AND(Izmaksas!AQ233=0,Izmaksas!AR233=1),IF(AQ210=0,'IIA Finanšu analīze'!$D187*(1-$C210/4),0),IF(AQ210&gt;$C187,IF('Laika grafiks'!AR23&gt;Pieņēmumi!$E$8,AQ210-$C187,0),0))</f>
        <v>0</v>
      </c>
      <c r="AS210" s="416">
        <f>IF(AND(Izmaksas!AR233=0,Izmaksas!AS233=1),IF(AR210=0,'IIA Finanšu analīze'!$D187*(1-$C210/4),0),IF(AR210&gt;$C187,IF('Laika grafiks'!AS23&gt;Pieņēmumi!$E$8,AR210-$C187,0),0))</f>
        <v>0</v>
      </c>
      <c r="AT210" s="416">
        <f>IF(AND(Izmaksas!AS233=0,Izmaksas!AT233=1),IF(AS210=0,'IIA Finanšu analīze'!$D187*(1-$C210/4),0),IF(AS210&gt;$C187,IF('Laika grafiks'!AT23&gt;Pieņēmumi!$E$8,AS210-$C187,0),0))</f>
        <v>0</v>
      </c>
      <c r="AU210" s="416">
        <f>IF(AND(Izmaksas!AT233=0,Izmaksas!AU233=1),IF(AT210=0,'IIA Finanšu analīze'!$D187*(1-$C210/4),0),IF(AT210&gt;$C187,IF('Laika grafiks'!AU23&gt;Pieņēmumi!$E$8,AT210-$C187,0),0))</f>
        <v>0</v>
      </c>
      <c r="AV210" s="416">
        <f>IF(AND(Izmaksas!AU233=0,Izmaksas!AV233=1),IF(AU210=0,'IIA Finanšu analīze'!$D187*(1-$C210/4),0),IF(AU210&gt;$C187,IF('Laika grafiks'!AV23&gt;Pieņēmumi!$E$8,AU210-$C187,0),0))</f>
        <v>0</v>
      </c>
      <c r="AW210" s="416">
        <f>IF(AND(Izmaksas!AV233=0,Izmaksas!AW233=1),IF(AV210=0,'IIA Finanšu analīze'!$D187*(1-$C210/4),0),IF(AV210&gt;$C187,IF('Laika grafiks'!AW23&gt;Pieņēmumi!$E$8,AV210-$C187,0),0))</f>
        <v>0</v>
      </c>
      <c r="AX210" s="416">
        <f>IF(AND(Izmaksas!AW233=0,Izmaksas!AX233=1),IF(AW210=0,'IIA Finanšu analīze'!$D187*(1-$C210/4),0),IF(AW210&gt;$C187,IF('Laika grafiks'!AX23&gt;Pieņēmumi!$E$8,AW210-$C187,0),0))</f>
        <v>0</v>
      </c>
      <c r="AY210" s="416">
        <f>IF(AND(Izmaksas!AX233=0,Izmaksas!AY233=1),IF(AX210=0,'IIA Finanšu analīze'!$D187*(1-$C210/4),0),IF(AX210&gt;$C187,IF('Laika grafiks'!AY23&gt;Pieņēmumi!$E$8,AX210-$C187,0),0))</f>
        <v>0</v>
      </c>
      <c r="AZ210" s="416">
        <f>IF(AND(Izmaksas!AY233=0,Izmaksas!AZ233=1),IF(AY210=0,'IIA Finanšu analīze'!$D187*(1-$C210/4),0),IF(AY210&gt;$C187,IF('Laika grafiks'!AZ23&gt;Pieņēmumi!$E$8,AY210-$C187,0),0))</f>
        <v>0</v>
      </c>
      <c r="BA210" s="416">
        <f>IF(AND(Izmaksas!AZ233=0,Izmaksas!BA233=1),IF(AZ210=0,'IIA Finanšu analīze'!$D187*(1-$C210/4),0),IF(AZ210&gt;$C187,IF('Laika grafiks'!BA23&gt;Pieņēmumi!$E$8,AZ210-$C187,0),0))</f>
        <v>0</v>
      </c>
      <c r="BB210" s="416">
        <f>IF(AND(Izmaksas!BA233=0,Izmaksas!BB233=1),IF(BA210=0,'IIA Finanšu analīze'!$D187*(1-$C210/4),0),IF(BA210&gt;$C187,IF('Laika grafiks'!BB23&gt;Pieņēmumi!$E$8,BA210-$C187,0),0))</f>
        <v>0</v>
      </c>
      <c r="BC210" s="416">
        <f>IF(AND(Izmaksas!BB233=0,Izmaksas!BC233=1),IF(BB210=0,'IIA Finanšu analīze'!$D187*(1-$C210/4),0),IF(BB210&gt;$C187,IF('Laika grafiks'!BC23&gt;Pieņēmumi!$E$8,BB210-$C187,0),0))</f>
        <v>0</v>
      </c>
      <c r="BD210" s="416">
        <f>IF(AND(Izmaksas!BC233=0,Izmaksas!BD233=1),IF(BC210=0,'IIA Finanšu analīze'!$D187*(1-$C210/4),0),IF(BC210&gt;$C187,IF('Laika grafiks'!BD23&gt;Pieņēmumi!$E$8,BC210-$C187,0),0))</f>
        <v>0</v>
      </c>
      <c r="BE210" s="416">
        <f>IF(AND(Izmaksas!BD233=0,Izmaksas!BE233=1),IF(BD210=0,'IIA Finanšu analīze'!$D187*(1-$C210/4),0),IF(BD210&gt;$C187,IF('Laika grafiks'!BE23&gt;Pieņēmumi!$E$8,BD210-$C187,0),0))</f>
        <v>0</v>
      </c>
      <c r="BF210" s="416">
        <f>IF(AND(Izmaksas!BE233=0,Izmaksas!BF233=1),IF(BE210=0,'IIA Finanšu analīze'!$D187*(1-$C210/4),0),IF(BE210&gt;$C187,IF('Laika grafiks'!BF23&gt;Pieņēmumi!$E$8,BE210-$C187,0),0))</f>
        <v>0</v>
      </c>
      <c r="BG210" s="416">
        <f>IF(AND(Izmaksas!BF233=0,Izmaksas!BG233=1),IF(BF210=0,'IIA Finanšu analīze'!$D187*(1-$C210/4),0),IF(BF210&gt;$C187,IF('Laika grafiks'!BG23&gt;Pieņēmumi!$E$8,BF210-$C187,0),0))</f>
        <v>0</v>
      </c>
      <c r="BH210" s="416">
        <f>IF(AND(Izmaksas!BG233=0,Izmaksas!BH233=1),IF(BG210=0,'IIA Finanšu analīze'!$D187*(1-$C210/4),0),IF(BG210&gt;$C187,IF('Laika grafiks'!BH23&gt;Pieņēmumi!$E$8,BG210-$C187,0),0))</f>
        <v>0</v>
      </c>
      <c r="BI210" s="416">
        <f>IF(AND(Izmaksas!BH233=0,Izmaksas!BI233=1),IF(BH210=0,'IIA Finanšu analīze'!$D187*(1-$C210/4),0),IF(BH210&gt;$C187,IF('Laika grafiks'!BI23&gt;Pieņēmumi!$E$8,BH210-$C187,0),0))</f>
        <v>0</v>
      </c>
      <c r="BJ210" s="416">
        <f>IF(AND(Izmaksas!BI233=0,Izmaksas!BJ233=1),IF(BI210=0,'IIA Finanšu analīze'!$D187*(1-$C210/4),0),IF(BI210&gt;$C187,IF('Laika grafiks'!BJ23&gt;Pieņēmumi!$E$8,BI210-$C187,0),0))</f>
        <v>0</v>
      </c>
      <c r="BK210" s="416">
        <f>IF(AND(Izmaksas!BJ233=0,Izmaksas!BK233=1),IF(BJ210=0,'IIA Finanšu analīze'!$D187*(1-$C210/4),0),IF(BJ210&gt;$C187,IF('Laika grafiks'!BK23&gt;Pieņēmumi!$E$8,BJ210-$C187,0),0))</f>
        <v>0</v>
      </c>
      <c r="BL210" s="416">
        <f>IF(AND(Izmaksas!BK233=0,Izmaksas!BL233=1),IF(BK210=0,'IIA Finanšu analīze'!$D187*(1-$C210/4),0),IF(BK210&gt;$C187,IF('Laika grafiks'!BL23&gt;Pieņēmumi!$E$8,BK210-$C187,0),0))</f>
        <v>0</v>
      </c>
      <c r="BM210" s="416">
        <f>IF(AND(Izmaksas!BL233=0,Izmaksas!BM233=1),IF(BL210=0,'IIA Finanšu analīze'!$D187*(1-$C210/4),0),IF(BL210&gt;$C187,IF('Laika grafiks'!BM23&gt;Pieņēmumi!$E$8,BL210-$C187,0),0))</f>
        <v>0</v>
      </c>
      <c r="BN210" s="416">
        <f>IF(AND(Izmaksas!BM233=0,Izmaksas!BN233=1),IF(BM210=0,'IIA Finanšu analīze'!$D187*(1-$C210/4),0),IF(BM210&gt;$C187,IF('Laika grafiks'!BN23&gt;Pieņēmumi!$E$8,BM210-$C187,0),0))</f>
        <v>0</v>
      </c>
      <c r="BO210" s="416">
        <f>IF(AND(Izmaksas!BN233=0,Izmaksas!BO233=1),IF(BN210=0,'IIA Finanšu analīze'!$D187*(1-$C210/4),0),IF(BN210&gt;$C187,IF('Laika grafiks'!BO23&gt;Pieņēmumi!$E$8,BN210-$C187,0),0))</f>
        <v>0</v>
      </c>
      <c r="BP210" s="416">
        <f>IF(AND(Izmaksas!BO233=0,Izmaksas!BP233=1),IF(BO210=0,'IIA Finanšu analīze'!$D187*(1-$C210/4),0),IF(BO210&gt;$C187,IF('Laika grafiks'!BP23&gt;Pieņēmumi!$E$8,BO210-$C187,0),0))</f>
        <v>0</v>
      </c>
      <c r="BQ210" s="416">
        <f>IF(AND(Izmaksas!BP233=0,Izmaksas!BQ233=1),IF(BP210=0,'IIA Finanšu analīze'!$D187*(1-$C210/4),0),IF(BP210&gt;$C187,IF('Laika grafiks'!BQ23&gt;Pieņēmumi!$E$8,BP210-$C187,0),0))</f>
        <v>0</v>
      </c>
      <c r="BR210" s="416">
        <f>IF(AND(Izmaksas!BQ233=0,Izmaksas!BR233=1),IF(BQ210=0,'IIA Finanšu analīze'!$D187*(1-$C210/4),0),IF(BQ210&gt;$C187,IF('Laika grafiks'!BR23&gt;Pieņēmumi!$E$8,BQ210-$C187,0),0))</f>
        <v>0</v>
      </c>
      <c r="BS210" s="416">
        <f>IF(AND(Izmaksas!BR233=0,Izmaksas!BS233=1),IF(BR210=0,'IIA Finanšu analīze'!$D187*(1-$C210/4),0),IF(BR210&gt;$C187,IF('Laika grafiks'!BS23&gt;Pieņēmumi!$E$8,BR210-$C187,0),0))</f>
        <v>0</v>
      </c>
      <c r="BT210" s="416">
        <f>IF(AND(Izmaksas!BS233=0,Izmaksas!BT233=1),IF(BS210=0,'IIA Finanšu analīze'!$D187*(1-$C210/4),0),IF(BS210&gt;$C187,IF('Laika grafiks'!BT23&gt;Pieņēmumi!$E$8,BS210-$C187,0),0))</f>
        <v>0</v>
      </c>
      <c r="BU210" s="416">
        <f>IF(AND(Izmaksas!BT233=0,Izmaksas!BU233=1),IF(BT210=0,'IIA Finanšu analīze'!$D187*(1-$C210/4),0),IF(BT210&gt;$C187,IF('Laika grafiks'!BU23&gt;Pieņēmumi!$E$8,BT210-$C187,0),0))</f>
        <v>0</v>
      </c>
      <c r="BV210" s="416">
        <f>IF(AND(Izmaksas!BU233=0,Izmaksas!BV233=1),IF(BU210=0,'IIA Finanšu analīze'!$D187*(1-$C210/4),0),IF(BU210&gt;$C187,IF('Laika grafiks'!BV23&gt;Pieņēmumi!$E$8,BU210-$C187,0),0))</f>
        <v>0</v>
      </c>
      <c r="BW210" s="416">
        <f>IF(AND(Izmaksas!BV233=0,Izmaksas!BW233=1),IF(BV210=0,'IIA Finanšu analīze'!$D187*(1-$C210/4),0),IF(BV210&gt;$C187,IF('Laika grafiks'!BW23&gt;Pieņēmumi!$E$8,BV210-$C187,0),0))</f>
        <v>0</v>
      </c>
      <c r="BX210" s="416">
        <f>IF(AND(Izmaksas!BW233=0,Izmaksas!BX233=1),IF(BW210=0,'IIA Finanšu analīze'!$D187*(1-$C210/4),0),IF(BW210&gt;$C187,IF('Laika grafiks'!BX23&gt;Pieņēmumi!$E$8,BW210-$C187,0),0))</f>
        <v>0</v>
      </c>
      <c r="BY210" s="416">
        <f>IF(AND(Izmaksas!BX233=0,Izmaksas!BY233=1),IF(BX210=0,'IIA Finanšu analīze'!$D187*(1-$C210/4),0),IF(BX210&gt;$C187,IF('Laika grafiks'!BY23&gt;Pieņēmumi!$E$8,BX210-$C187,0),0))</f>
        <v>0</v>
      </c>
      <c r="BZ210" s="416">
        <f>IF(AND(Izmaksas!BY233=0,Izmaksas!BZ233=1),IF(BY210=0,'IIA Finanšu analīze'!$D187*(1-$C210/4),0),IF(BY210&gt;$C187,IF('Laika grafiks'!BZ23&gt;Pieņēmumi!$E$8,BY210-$C187,0),0))</f>
        <v>0</v>
      </c>
      <c r="CA210" s="416">
        <f>IF(AND(Izmaksas!BZ233=0,Izmaksas!CA233=1),IF(BZ210=0,'IIA Finanšu analīze'!$D187*(1-$C210/4),0),IF(BZ210&gt;$C187,IF('Laika grafiks'!CA23&gt;Pieņēmumi!$E$8,BZ210-$C187,0),0))</f>
        <v>0</v>
      </c>
      <c r="CB210" s="416">
        <f>IF(AND(Izmaksas!CA233=0,Izmaksas!CB233=1),IF(CA210=0,'IIA Finanšu analīze'!$D187*(1-$C210/4),0),IF(CA210&gt;$C187,IF('Laika grafiks'!CB23&gt;Pieņēmumi!$E$8,CA210-$C187,0),0))</f>
        <v>0</v>
      </c>
      <c r="CC210" s="416">
        <f>IF(AND(Izmaksas!CB233=0,Izmaksas!CC233=1),IF(CB210=0,'IIA Finanšu analīze'!$D187*(1-$C210/4),0),IF(CB210&gt;$C187,IF('Laika grafiks'!CC23&gt;Pieņēmumi!$E$8,CB210-$C187,0),0))</f>
        <v>0</v>
      </c>
      <c r="CD210" s="416">
        <f>IF(AND(Izmaksas!CC233=0,Izmaksas!CD233=1),IF(CC210=0,'IIA Finanšu analīze'!$D187*(1-$C210/4),0),IF(CC210&gt;$C187,IF('Laika grafiks'!CD23&gt;Pieņēmumi!$E$8,CC210-$C187,0),0))</f>
        <v>0</v>
      </c>
      <c r="CE210" s="416">
        <f>IF(AND(Izmaksas!CD233=0,Izmaksas!CE233=1),IF(CD210=0,'IIA Finanšu analīze'!$D187*(1-$C210/4),0),IF(CD210&gt;$C187,IF('Laika grafiks'!CE23&gt;Pieņēmumi!$E$8,CD210-$C187,0),0))</f>
        <v>0</v>
      </c>
      <c r="CF210" s="416">
        <f>IF(AND(Izmaksas!CE233=0,Izmaksas!CF233=1),IF(CE210=0,'IIA Finanšu analīze'!$D187*(1-$C210/4),0),IF(CE210&gt;$C187,IF('Laika grafiks'!CF23&gt;Pieņēmumi!$E$8,CE210-$C187,0),0))</f>
        <v>0</v>
      </c>
      <c r="CG210" s="416">
        <f>IF(AND(Izmaksas!CF233=0,Izmaksas!CG233=1),IF(CF210=0,'IIA Finanšu analīze'!$D187*(1-$C210/4),0),IF(CF210&gt;$C187,IF('Laika grafiks'!CG23&gt;Pieņēmumi!$E$8,CF210-$C187,0),0))</f>
        <v>0</v>
      </c>
      <c r="CH210" s="416">
        <f>IF(AND(Izmaksas!CG233=0,Izmaksas!CH233=1),IF(CG210=0,'IIA Finanšu analīze'!$D187*(1-$C210/4),0),IF(CG210&gt;$C187,IF('Laika grafiks'!CH23&gt;Pieņēmumi!$E$8,CG210-$C187,0),0))</f>
        <v>0</v>
      </c>
      <c r="CI210" s="416">
        <f>IF(AND(Izmaksas!CH233=0,Izmaksas!CI233=1),IF(CH210=0,'IIA Finanšu analīze'!$D187*(1-$C210/4),0),IF(CH210&gt;$C187,IF('Laika grafiks'!CI23&gt;Pieņēmumi!$E$8,CH210-$C187,0),0))</f>
        <v>0</v>
      </c>
      <c r="CJ210" s="416">
        <f>IF(AND(Izmaksas!CI233=0,Izmaksas!CJ233=1),IF(CI210=0,'IIA Finanšu analīze'!$D187*(1-$C210/4),0),IF(CI210&gt;$C187,IF('Laika grafiks'!CJ23&gt;Pieņēmumi!$E$8,CI210-$C187,0),0))</f>
        <v>0</v>
      </c>
      <c r="CK210" s="416">
        <f>IF(AND(Izmaksas!CJ233=0,Izmaksas!CK233=1),IF(CJ210=0,'IIA Finanšu analīze'!$D187*(1-$C210/4),0),IF(CJ210&gt;$C187,IF('Laika grafiks'!CK23&gt;Pieņēmumi!$E$8,CJ210-$C187,0),0))</f>
        <v>0</v>
      </c>
      <c r="CL210" s="416">
        <f>IF(AND(Izmaksas!CK233=0,Izmaksas!CL233=1),IF(CK210=0,'IIA Finanšu analīze'!$D187*(1-$C210/4),0),IF(CK210&gt;$C187,IF('Laika grafiks'!CL23&gt;Pieņēmumi!$E$8,CK210-$C187,0),0))</f>
        <v>0</v>
      </c>
      <c r="CM210" s="416">
        <f>IF(AND(Izmaksas!CL233=0,Izmaksas!CM233=1),IF(CL210=0,'IIA Finanšu analīze'!$D187*(1-$C210/4),0),IF(CL210&gt;$C187,IF('Laika grafiks'!CM23&gt;Pieņēmumi!$E$8,CL210-$C187,0),0))</f>
        <v>0</v>
      </c>
      <c r="CN210" s="416">
        <f>IF(AND(Izmaksas!CM233=0,Izmaksas!CN233=1),IF(CM210=0,'IIA Finanšu analīze'!$D187*(1-$C210/4),0),IF(CM210&gt;$C187,IF('Laika grafiks'!CN23&gt;Pieņēmumi!$E$8,CM210-$C187,0),0))</f>
        <v>0</v>
      </c>
      <c r="CO210" s="416">
        <f>IF(AND(Izmaksas!CN233=0,Izmaksas!CO233=1),IF(CN210=0,'IIA Finanšu analīze'!$D187*(1-$C210/4),0),IF(CN210&gt;$C187,IF('Laika grafiks'!CO23&gt;Pieņēmumi!$E$8,CN210-$C187,0),0))</f>
        <v>0</v>
      </c>
      <c r="CP210" s="416">
        <f>IF(AND(Izmaksas!CO233=0,Izmaksas!CP233=1),IF(CO210=0,'IIA Finanšu analīze'!$D187*(1-$C210/4),0),IF(CO210&gt;$C187,IF('Laika grafiks'!CP23&gt;Pieņēmumi!$E$8,CO210-$C187,0),0))</f>
        <v>0</v>
      </c>
      <c r="CQ210" s="416">
        <f>IF(AND(Izmaksas!CP233=0,Izmaksas!CQ233=1),IF(CP210=0,'IIA Finanšu analīze'!$D187*(1-$C210/4),0),IF(CP210&gt;$C187,IF('Laika grafiks'!CQ23&gt;Pieņēmumi!$E$8,CP210-$C187,0),0))</f>
        <v>0</v>
      </c>
      <c r="CR210" s="416">
        <f>IF(AND(Izmaksas!CQ233=0,Izmaksas!CR233=1),IF(CQ210=0,'IIA Finanšu analīze'!$D187*(1-$C210/4),0),IF(CQ210&gt;$C187,IF('Laika grafiks'!CR23&gt;Pieņēmumi!$E$8,CQ210-$C187,0),0))</f>
        <v>0</v>
      </c>
      <c r="CS210" s="416">
        <f>IF(AND(Izmaksas!CR233=0,Izmaksas!CS233=1),IF(CR210=0,'IIA Finanšu analīze'!$D187*(1-$C210/4),0),IF(CR210&gt;$C187,IF('Laika grafiks'!CS23&gt;Pieņēmumi!$E$8,CR210-$C187,0),0))</f>
        <v>0</v>
      </c>
      <c r="CT210" s="416">
        <f>IF(AND(Izmaksas!CS233=0,Izmaksas!CT233=1),IF(CS210=0,'IIA Finanšu analīze'!$D187*(1-$C210/4),0),IF(CS210&gt;$C187,IF('Laika grafiks'!CT23&gt;Pieņēmumi!$E$8,CS210-$C187,0),0))</f>
        <v>0</v>
      </c>
      <c r="CU210" s="416">
        <f>IF(AND(Izmaksas!CT233=0,Izmaksas!CU233=1),IF(CT210=0,'IIA Finanšu analīze'!$D187*(1-$C210/4),0),IF(CT210&gt;$C187,IF('Laika grafiks'!CU23&gt;Pieņēmumi!$E$8,CT210-$C187,0),0))</f>
        <v>0</v>
      </c>
      <c r="CV210" s="416">
        <f>IF(AND(Izmaksas!CU233=0,Izmaksas!CV233=1),IF(CU210=0,'IIA Finanšu analīze'!$D187*(1-$C210/4),0),IF(CU210&gt;$C187,IF('Laika grafiks'!CV23&gt;Pieņēmumi!$E$8,CU210-$C187,0),0))</f>
        <v>0</v>
      </c>
      <c r="CW210" s="416">
        <f>IF(AND(Izmaksas!CV233=0,Izmaksas!CW233=1),IF(CV210=0,'IIA Finanšu analīze'!$D187*(1-$C210/4),0),IF(CV210&gt;$C187,IF('Laika grafiks'!CW23&gt;Pieņēmumi!$E$8,CV210-$C187,0),0))</f>
        <v>0</v>
      </c>
      <c r="CX210" s="416">
        <f>IF(AND(Izmaksas!CW233=0,Izmaksas!CX233=1),IF(CW210=0,'IIA Finanšu analīze'!$D187*(1-$C210/4),0),IF(CW210&gt;$C187,IF('Laika grafiks'!CX23&gt;Pieņēmumi!$E$8,CW210-$C187,0),0))</f>
        <v>0</v>
      </c>
      <c r="CY210" s="416">
        <f>IF(AND(Izmaksas!CX233=0,Izmaksas!CY233=1),IF(CX210=0,'IIA Finanšu analīze'!$D187*(1-$C210/4),0),IF(CX210&gt;$C187,IF('Laika grafiks'!CY23&gt;Pieņēmumi!$E$8,CX210-$C187,0),0))</f>
        <v>0</v>
      </c>
      <c r="CZ210" s="416">
        <f>IF(AND(Izmaksas!CY233=0,Izmaksas!CZ233=1),IF(CY210=0,'IIA Finanšu analīze'!$D187*(1-$C210/4),0),IF(CY210&gt;$C187,IF('Laika grafiks'!CZ23&gt;Pieņēmumi!$E$8,CY210-$C187,0),0))</f>
        <v>0</v>
      </c>
      <c r="DA210" s="416">
        <f>IF(AND(Izmaksas!CZ233=0,Izmaksas!DA233=1),IF(CZ210=0,'IIA Finanšu analīze'!$D187*(1-$C210/4),0),IF(CZ210&gt;$C187,IF('Laika grafiks'!DA23&gt;Pieņēmumi!$E$8,CZ210-$C187,0),0))</f>
        <v>0</v>
      </c>
      <c r="DB210" s="416">
        <f>IF(AND(Izmaksas!DA233=0,Izmaksas!DB233=1),IF(DA210=0,'IIA Finanšu analīze'!$D187*(1-$C210/4),0),IF(DA210&gt;$C187,IF('Laika grafiks'!DB23&gt;Pieņēmumi!$E$8,DA210-$C187,0),0))</f>
        <v>0</v>
      </c>
      <c r="DC210" s="416">
        <f>IF(AND(Izmaksas!DB233=0,Izmaksas!DC233=1),IF(DB210=0,'IIA Finanšu analīze'!$D187*(1-$C210/4),0),IF(DB210&gt;$C187,IF('Laika grafiks'!DC23&gt;Pieņēmumi!$E$8,DB210-$C187,0),0))</f>
        <v>0</v>
      </c>
      <c r="DD210" s="416">
        <f>IF(AND(Izmaksas!DC233=0,Izmaksas!DD233=1),IF(DC210=0,'IIA Finanšu analīze'!$D187*(1-$C210/4),0),IF(DC210&gt;$C187,IF('Laika grafiks'!DD23&gt;Pieņēmumi!$E$8,DC210-$C187,0),0))</f>
        <v>0</v>
      </c>
      <c r="DE210" s="416">
        <f>IF(AND(Izmaksas!DD233=0,Izmaksas!DE233=1),IF(DD210=0,'IIA Finanšu analīze'!$D187*(1-$C210/4),0),IF(DD210&gt;$C187,IF('Laika grafiks'!DE23&gt;Pieņēmumi!$E$8,DD210-$C187,0),0))</f>
        <v>0</v>
      </c>
      <c r="DF210" s="416">
        <f>IF(AND(Izmaksas!DE233=0,Izmaksas!DF233=1),IF(DE210=0,'IIA Finanšu analīze'!$D187*(1-$C210/4),0),IF(DE210&gt;$C187,IF('Laika grafiks'!DF23&gt;Pieņēmumi!$E$8,DE210-$C187,0),0))</f>
        <v>0</v>
      </c>
      <c r="DG210" s="416">
        <f>IF(AND(Izmaksas!DF233=0,Izmaksas!DG233=1),IF(DF210=0,'IIA Finanšu analīze'!$D187*(1-$C210/4),0),IF(DF210&gt;$C187,IF('Laika grafiks'!DG23&gt;Pieņēmumi!$E$8,DF210-$C187,0),0))</f>
        <v>0</v>
      </c>
      <c r="DH210" s="416">
        <f>IF(AND(Izmaksas!DG233=0,Izmaksas!DH233=1),IF(DG210=0,'IIA Finanšu analīze'!$D187*(1-$C210/4),0),IF(DG210&gt;$C187,IF('Laika grafiks'!DH23&gt;Pieņēmumi!$E$8,DG210-$C187,0),0))</f>
        <v>0</v>
      </c>
      <c r="DI210" s="416">
        <f>IF(AND(Izmaksas!DH233=0,Izmaksas!DI233=1),IF(DH210=0,'IIA Finanšu analīze'!$D187*(1-$C210/4),0),IF(DH210&gt;$C187,IF('Laika grafiks'!DI23&gt;Pieņēmumi!$E$8,DH210-$C187,0),0))</f>
        <v>0</v>
      </c>
      <c r="DJ210" s="416">
        <f>IF(AND(Izmaksas!DI233=0,Izmaksas!DJ233=1),IF(DI210=0,'IIA Finanšu analīze'!$D187*(1-$C210/4),0),IF(DI210&gt;$C187,IF('Laika grafiks'!DJ23&gt;Pieņēmumi!$E$8,DI210-$C187,0),0))</f>
        <v>0</v>
      </c>
      <c r="DK210" s="416">
        <f>IF(AND(Izmaksas!DJ233=0,Izmaksas!DK233=1),IF(DJ210=0,'IIA Finanšu analīze'!$D187*(1-$C210/4),0),IF(DJ210&gt;$C187,IF('Laika grafiks'!DK23&gt;Pieņēmumi!$E$8,DJ210-$C187,0),0))</f>
        <v>0</v>
      </c>
      <c r="DL210" s="416">
        <f>IF(AND(Izmaksas!DK233=0,Izmaksas!DL233=1),IF(DK210=0,'IIA Finanšu analīze'!$D187*(1-$C210/4),0),IF(DK210&gt;$C187,IF('Laika grafiks'!DL23&gt;Pieņēmumi!$E$8,DK210-$C187,0),0))</f>
        <v>0</v>
      </c>
      <c r="DM210" s="416">
        <f>IF(AND(Izmaksas!DL233=0,Izmaksas!DM233=1),IF(DL210=0,'IIA Finanšu analīze'!$D187*(1-$C210/4),0),IF(DL210&gt;$C187,IF('Laika grafiks'!DM23&gt;Pieņēmumi!$E$8,DL210-$C187,0),0))</f>
        <v>0</v>
      </c>
      <c r="DN210" s="416">
        <f>IF(AND(Izmaksas!DM233=0,Izmaksas!DN233=1),IF(DM210=0,'IIA Finanšu analīze'!$D187*(1-$C210/4),0),IF(DM210&gt;$C187,IF('Laika grafiks'!DN23&gt;Pieņēmumi!$E$8,DM210-$C187,0),0))</f>
        <v>0</v>
      </c>
      <c r="DO210" s="416">
        <f>IF(AND(Izmaksas!DN233=0,Izmaksas!DO233=1),IF(DN210=0,'IIA Finanšu analīze'!$D187*(1-$C210/4),0),IF(DN210&gt;$C187,IF('Laika grafiks'!DO23&gt;Pieņēmumi!$E$8,DN210-$C187,0),0))</f>
        <v>0</v>
      </c>
      <c r="DP210" s="416">
        <f>IF(AND(Izmaksas!DO233=0,Izmaksas!DP233=1),IF(DO210=0,'IIA Finanšu analīze'!$D187*(1-$C210/4),0),IF(DO210&gt;$C187,IF('Laika grafiks'!DP23&gt;Pieņēmumi!$E$8,DO210-$C187,0),0))</f>
        <v>0</v>
      </c>
      <c r="DQ210" s="416">
        <f>IF(AND(Izmaksas!DP233=0,Izmaksas!DQ233=1),IF(DP210=0,'IIA Finanšu analīze'!$D187*(1-$C210/4),0),IF(DP210&gt;$C187,IF('Laika grafiks'!DQ23&gt;Pieņēmumi!$E$8,DP210-$C187,0),0))</f>
        <v>0</v>
      </c>
      <c r="DR210" s="416">
        <f>IF(AND(Izmaksas!DQ233=0,Izmaksas!DR233=1),IF(DQ210=0,'IIA Finanšu analīze'!$D187*(1-$C210/4),0),IF(DQ210&gt;$C187,IF('Laika grafiks'!DR23&gt;Pieņēmumi!$E$8,DQ210-$C187,0),0))</f>
        <v>0</v>
      </c>
      <c r="DS210" s="416">
        <f>IF(AND(Izmaksas!DR233=0,Izmaksas!DS233=1),IF(DR210=0,'IIA Finanšu analīze'!$D187*(1-$C210/4),0),IF(DR210&gt;$C187,IF('Laika grafiks'!DS23&gt;Pieņēmumi!$E$8,DR210-$C187,0),0))</f>
        <v>0</v>
      </c>
      <c r="DT210" s="416">
        <f>IF(AND(Izmaksas!DS233=0,Izmaksas!DT233=1),IF(DS210=0,'IIA Finanšu analīze'!$D187*(1-$C210/4),0),IF(DS210&gt;$C187,IF('Laika grafiks'!DT23&gt;Pieņēmumi!$E$8,DS210-$C187,0),0))</f>
        <v>0</v>
      </c>
      <c r="DU210" s="416">
        <f>IF(AND(Izmaksas!DT233=0,Izmaksas!DU233=1),IF(DT210=0,'IIA Finanšu analīze'!$D187*(1-$C210/4),0),IF(DT210&gt;$C187,IF('Laika grafiks'!DU23&gt;Pieņēmumi!$E$8,DT210-$C187,0),0))</f>
        <v>0</v>
      </c>
    </row>
    <row r="211" spans="1:125" ht="11.25" customHeight="1">
      <c r="A211" s="389" t="str">
        <f t="shared" si="191"/>
        <v>Kapitālieguldījumi Nr13</v>
      </c>
      <c r="B211" s="389" t="s">
        <v>33</v>
      </c>
      <c r="C211" s="392"/>
      <c r="D211" s="460" t="s">
        <v>638</v>
      </c>
      <c r="E211" s="416">
        <v>0</v>
      </c>
      <c r="F211" s="416">
        <f>IF(AND(Izmaksas!E233=0,Izmaksas!F233=1),IF(E211=0,'IIA Finanšu analīze'!$D188*(1-$C211/4),0),IF(E211&gt;$C188,IF('Laika grafiks'!F23&gt;Pieņēmumi!$E$8,E211-$C188,0),0))</f>
        <v>0</v>
      </c>
      <c r="G211" s="416">
        <f>IF(AND(Izmaksas!F233=0,Izmaksas!G233=1),IF(F211=0,'IIA Finanšu analīze'!$D188*(1-$C211/4),0),IF(F211&gt;$C188,IF('Laika grafiks'!G23&gt;Pieņēmumi!$E$8,F211-$C188,0),0))</f>
        <v>0</v>
      </c>
      <c r="H211" s="416">
        <f>IF(AND(Izmaksas!G233=0,Izmaksas!H233=1),IF(G211=0,'IIA Finanšu analīze'!$D188*(1-$C211/4),0),IF(G211&gt;$C188,IF('Laika grafiks'!H23&gt;Pieņēmumi!$E$8,G211-$C188,0),0))</f>
        <v>0</v>
      </c>
      <c r="I211" s="416">
        <f>IF(AND(Izmaksas!H233=0,Izmaksas!I233=1),IF(H211=0,'IIA Finanšu analīze'!$D188*(1-$C211/4),0),IF(H211&gt;$C188,IF('Laika grafiks'!I23&gt;Pieņēmumi!$E$8,H211-$C188,0),0))</f>
        <v>0</v>
      </c>
      <c r="J211" s="416">
        <f>IF(AND(Izmaksas!I233=0,Izmaksas!J233=1),IF(I211=0,'IIA Finanšu analīze'!$D188*(1-$C211/4),0),IF(I211&gt;$C188,IF('Laika grafiks'!J23&gt;Pieņēmumi!$E$8,I211-$C188,0),0))</f>
        <v>0</v>
      </c>
      <c r="K211" s="416">
        <f>IF(AND(Izmaksas!J233=0,Izmaksas!K233=1),IF(J211=0,'IIA Finanšu analīze'!$D188*(1-$C211/4),0),IF(J211&gt;$C188,IF('Laika grafiks'!K23&gt;Pieņēmumi!$E$8,J211-$C188,0),0))</f>
        <v>0</v>
      </c>
      <c r="L211" s="416">
        <f>IF(AND(Izmaksas!K233=0,Izmaksas!L233=1),IF(K211=0,'IIA Finanšu analīze'!$D188*(1-$C211/4),0),IF(K211&gt;$C188,IF('Laika grafiks'!L23&gt;Pieņēmumi!$E$8,K211-$C188,0),0))</f>
        <v>0</v>
      </c>
      <c r="M211" s="416">
        <f>IF(AND(Izmaksas!L233=0,Izmaksas!M233=1),IF(L211=0,'IIA Finanšu analīze'!$D188*(1-$C211/4),0),IF(L211&gt;$C188,IF('Laika grafiks'!M23&gt;Pieņēmumi!$E$8,L211-$C188,0),0))</f>
        <v>0</v>
      </c>
      <c r="N211" s="416">
        <f>IF(AND(Izmaksas!M233=0,Izmaksas!N233=1),IF(M211=0,'IIA Finanšu analīze'!$D188*(1-$C211/4),0),IF(M211&gt;$C188,IF('Laika grafiks'!N23&gt;Pieņēmumi!$E$8,M211-$C188,0),0))</f>
        <v>0</v>
      </c>
      <c r="O211" s="416">
        <f>IF(AND(Izmaksas!N233=0,Izmaksas!O233=1),IF(N211=0,'IIA Finanšu analīze'!$D188*(1-$C211/4),0),IF(N211&gt;$C188,IF('Laika grafiks'!O23&gt;Pieņēmumi!$E$8,N211-$C188,0),0))</f>
        <v>0</v>
      </c>
      <c r="P211" s="416">
        <f>IF(AND(Izmaksas!O233=0,Izmaksas!P233=1),IF(O211=0,'IIA Finanšu analīze'!$D188*(1-$C211/4),0),IF(O211&gt;$C188,IF('Laika grafiks'!P23&gt;Pieņēmumi!$E$8,O211-$C188,0),0))</f>
        <v>0</v>
      </c>
      <c r="Q211" s="416">
        <f>IF(AND(Izmaksas!P233=0,Izmaksas!Q233=1),IF(P211=0,'IIA Finanšu analīze'!$D188*(1-$C211/4),0),IF(P211&gt;$C188,IF('Laika grafiks'!Q23&gt;Pieņēmumi!$E$8,P211-$C188,0),0))</f>
        <v>0</v>
      </c>
      <c r="R211" s="416">
        <f>IF(AND(Izmaksas!Q233=0,Izmaksas!R233=1),IF(Q211=0,'IIA Finanšu analīze'!$D188*(1-$C211/4),0),IF(Q211&gt;$C188,IF('Laika grafiks'!R23&gt;Pieņēmumi!$E$8,Q211-$C188,0),0))</f>
        <v>0</v>
      </c>
      <c r="S211" s="416">
        <f>IF(AND(Izmaksas!R233=0,Izmaksas!S233=1),IF(R211=0,'IIA Finanšu analīze'!$D188*(1-$C211/4),0),IF(R211&gt;$C188,IF('Laika grafiks'!S23&gt;Pieņēmumi!$E$8,R211-$C188,0),0))</f>
        <v>0</v>
      </c>
      <c r="T211" s="416">
        <f>IF(AND(Izmaksas!S233=0,Izmaksas!T233=1),IF(S211=0,'IIA Finanšu analīze'!$D188*(1-$C211/4),0),IF(S211&gt;$C188,IF('Laika grafiks'!T23&gt;Pieņēmumi!$E$8,S211-$C188,0),0))</f>
        <v>0</v>
      </c>
      <c r="U211" s="416">
        <f>IF(AND(Izmaksas!T233=0,Izmaksas!U233=1),IF(T211=0,'IIA Finanšu analīze'!$D188*(1-$C211/4),0),IF(T211&gt;$C188,IF('Laika grafiks'!U23&gt;Pieņēmumi!$E$8,T211-$C188,0),0))</f>
        <v>0</v>
      </c>
      <c r="V211" s="416">
        <f>IF(AND(Izmaksas!U233=0,Izmaksas!V233=1),IF(U211=0,'IIA Finanšu analīze'!$D188*(1-$C211/4),0),IF(U211&gt;$C188,IF('Laika grafiks'!V23&gt;Pieņēmumi!$E$8,U211-$C188,0),0))</f>
        <v>0</v>
      </c>
      <c r="W211" s="416">
        <f>IF(AND(Izmaksas!V233=0,Izmaksas!W233=1),IF(V211=0,'IIA Finanšu analīze'!$D188*(1-$C211/4),0),IF(V211&gt;$C188,IF('Laika grafiks'!W23&gt;Pieņēmumi!$E$8,V211-$C188,0),0))</f>
        <v>0</v>
      </c>
      <c r="X211" s="416">
        <f>IF(AND(Izmaksas!W233=0,Izmaksas!X233=1),IF(W211=0,'IIA Finanšu analīze'!$D188*(1-$C211/4),0),IF(W211&gt;$C188,IF('Laika grafiks'!X23&gt;Pieņēmumi!$E$8,W211-$C188,0),0))</f>
        <v>0</v>
      </c>
      <c r="Y211" s="416">
        <f>IF(AND(Izmaksas!X233=0,Izmaksas!Y233=1),IF(X211=0,'IIA Finanšu analīze'!$D188*(1-$C211/4),0),IF(X211&gt;$C188,IF('Laika grafiks'!Y23&gt;Pieņēmumi!$E$8,X211-$C188,0),0))</f>
        <v>0</v>
      </c>
      <c r="Z211" s="416">
        <f>IF(AND(Izmaksas!Y233=0,Izmaksas!Z233=1),IF(Y211=0,'IIA Finanšu analīze'!$D188*(1-$C211/4),0),IF(Y211&gt;$C188,IF('Laika grafiks'!Z23&gt;Pieņēmumi!$E$8,Y211-$C188,0),0))</f>
        <v>0</v>
      </c>
      <c r="AA211" s="416">
        <f>IF(AND(Izmaksas!Z233=0,Izmaksas!AA233=1),IF(Z211=0,'IIA Finanšu analīze'!$D188*(1-$C211/4),0),IF(Z211&gt;$C188,IF('Laika grafiks'!AA23&gt;Pieņēmumi!$E$8,Z211-$C188,0),0))</f>
        <v>0</v>
      </c>
      <c r="AB211" s="416">
        <f>IF(AND(Izmaksas!AA233=0,Izmaksas!AB233=1),IF(AA211=0,'IIA Finanšu analīze'!$D188*(1-$C211/4),0),IF(AA211&gt;$C188,IF('Laika grafiks'!AB23&gt;Pieņēmumi!$E$8,AA211-$C188,0),0))</f>
        <v>0</v>
      </c>
      <c r="AC211" s="416">
        <f>IF(AND(Izmaksas!AB233=0,Izmaksas!AC233=1),IF(AB211=0,'IIA Finanšu analīze'!$D188*(1-$C211/4),0),IF(AB211&gt;$C188,IF('Laika grafiks'!AC23&gt;Pieņēmumi!$E$8,AB211-$C188,0),0))</f>
        <v>0</v>
      </c>
      <c r="AD211" s="416">
        <f>IF(AND(Izmaksas!AC233=0,Izmaksas!AD233=1),IF(AC211=0,'IIA Finanšu analīze'!$D188*(1-$C211/4),0),IF(AC211&gt;$C188,IF('Laika grafiks'!AD23&gt;Pieņēmumi!$E$8,AC211-$C188,0),0))</f>
        <v>0</v>
      </c>
      <c r="AE211" s="416">
        <f>IF(AND(Izmaksas!AD233=0,Izmaksas!AE233=1),IF(AD211=0,'IIA Finanšu analīze'!$D188*(1-$C211/4),0),IF(AD211&gt;$C188,IF('Laika grafiks'!AE23&gt;Pieņēmumi!$E$8,AD211-$C188,0),0))</f>
        <v>0</v>
      </c>
      <c r="AF211" s="416">
        <f>IF(AND(Izmaksas!AE233=0,Izmaksas!AF233=1),IF(AE211=0,'IIA Finanšu analīze'!$D188*(1-$C211/4),0),IF(AE211&gt;$C188,IF('Laika grafiks'!AF23&gt;Pieņēmumi!$E$8,AE211-$C188,0),0))</f>
        <v>0</v>
      </c>
      <c r="AG211" s="416">
        <f>IF(AND(Izmaksas!AF233=0,Izmaksas!AG233=1),IF(AF211=0,'IIA Finanšu analīze'!$D188*(1-$C211/4),0),IF(AF211&gt;$C188,IF('Laika grafiks'!AG23&gt;Pieņēmumi!$E$8,AF211-$C188,0),0))</f>
        <v>0</v>
      </c>
      <c r="AH211" s="416">
        <f>IF(AND(Izmaksas!AG233=0,Izmaksas!AH233=1),IF(AG211=0,'IIA Finanšu analīze'!$D188*(1-$C211/4),0),IF(AG211&gt;$C188,IF('Laika grafiks'!AH23&gt;Pieņēmumi!$E$8,AG211-$C188,0),0))</f>
        <v>0</v>
      </c>
      <c r="AI211" s="416">
        <f>IF(AND(Izmaksas!AH233=0,Izmaksas!AI233=1),IF(AH211=0,'IIA Finanšu analīze'!$D188*(1-$C211/4),0),IF(AH211&gt;$C188,IF('Laika grafiks'!AI23&gt;Pieņēmumi!$E$8,AH211-$C188,0),0))</f>
        <v>0</v>
      </c>
      <c r="AJ211" s="416">
        <f>IF(AND(Izmaksas!AI233=0,Izmaksas!AJ233=1),IF(AI211=0,'IIA Finanšu analīze'!$D188*(1-$C211/4),0),IF(AI211&gt;$C188,IF('Laika grafiks'!AJ23&gt;Pieņēmumi!$E$8,AI211-$C188,0),0))</f>
        <v>0</v>
      </c>
      <c r="AK211" s="416">
        <f>IF(AND(Izmaksas!AJ233=0,Izmaksas!AK233=1),IF(AJ211=0,'IIA Finanšu analīze'!$D188*(1-$C211/4),0),IF(AJ211&gt;$C188,IF('Laika grafiks'!AK23&gt;Pieņēmumi!$E$8,AJ211-$C188,0),0))</f>
        <v>0</v>
      </c>
      <c r="AL211" s="416">
        <f>IF(AND(Izmaksas!AK233=0,Izmaksas!AL233=1),IF(AK211=0,'IIA Finanšu analīze'!$D188*(1-$C211/4),0),IF(AK211&gt;$C188,IF('Laika grafiks'!AL23&gt;Pieņēmumi!$E$8,AK211-$C188,0),0))</f>
        <v>0</v>
      </c>
      <c r="AM211" s="416">
        <f>IF(AND(Izmaksas!AL233=0,Izmaksas!AM233=1),IF(AL211=0,'IIA Finanšu analīze'!$D188*(1-$C211/4),0),IF(AL211&gt;$C188,IF('Laika grafiks'!AM23&gt;Pieņēmumi!$E$8,AL211-$C188,0),0))</f>
        <v>0</v>
      </c>
      <c r="AN211" s="416">
        <f>IF(AND(Izmaksas!AM233=0,Izmaksas!AN233=1),IF(AM211=0,'IIA Finanšu analīze'!$D188*(1-$C211/4),0),IF(AM211&gt;$C188,IF('Laika grafiks'!AN23&gt;Pieņēmumi!$E$8,AM211-$C188,0),0))</f>
        <v>0</v>
      </c>
      <c r="AO211" s="416">
        <f>IF(AND(Izmaksas!AN233=0,Izmaksas!AO233=1),IF(AN211=0,'IIA Finanšu analīze'!$D188*(1-$C211/4),0),IF(AN211&gt;$C188,IF('Laika grafiks'!AO23&gt;Pieņēmumi!$E$8,AN211-$C188,0),0))</f>
        <v>0</v>
      </c>
      <c r="AP211" s="416">
        <f>IF(AND(Izmaksas!AO233=0,Izmaksas!AP233=1),IF(AO211=0,'IIA Finanšu analīze'!$D188*(1-$C211/4),0),IF(AO211&gt;$C188,IF('Laika grafiks'!AP23&gt;Pieņēmumi!$E$8,AO211-$C188,0),0))</f>
        <v>0</v>
      </c>
      <c r="AQ211" s="416">
        <f>IF(AND(Izmaksas!AP233=0,Izmaksas!AQ233=1),IF(AP211=0,'IIA Finanšu analīze'!$D188*(1-$C211/4),0),IF(AP211&gt;$C188,IF('Laika grafiks'!AQ23&gt;Pieņēmumi!$E$8,AP211-$C188,0),0))</f>
        <v>0</v>
      </c>
      <c r="AR211" s="416">
        <f>IF(AND(Izmaksas!AQ233=0,Izmaksas!AR233=1),IF(AQ211=0,'IIA Finanšu analīze'!$D188*(1-$C211/4),0),IF(AQ211&gt;$C188,IF('Laika grafiks'!AR23&gt;Pieņēmumi!$E$8,AQ211-$C188,0),0))</f>
        <v>0</v>
      </c>
      <c r="AS211" s="416">
        <f>IF(AND(Izmaksas!AR233=0,Izmaksas!AS233=1),IF(AR211=0,'IIA Finanšu analīze'!$D188*(1-$C211/4),0),IF(AR211&gt;$C188,IF('Laika grafiks'!AS23&gt;Pieņēmumi!$E$8,AR211-$C188,0),0))</f>
        <v>0</v>
      </c>
      <c r="AT211" s="416">
        <f>IF(AND(Izmaksas!AS233=0,Izmaksas!AT233=1),IF(AS211=0,'IIA Finanšu analīze'!$D188*(1-$C211/4),0),IF(AS211&gt;$C188,IF('Laika grafiks'!AT23&gt;Pieņēmumi!$E$8,AS211-$C188,0),0))</f>
        <v>0</v>
      </c>
      <c r="AU211" s="416">
        <f>IF(AND(Izmaksas!AT233=0,Izmaksas!AU233=1),IF(AT211=0,'IIA Finanšu analīze'!$D188*(1-$C211/4),0),IF(AT211&gt;$C188,IF('Laika grafiks'!AU23&gt;Pieņēmumi!$E$8,AT211-$C188,0),0))</f>
        <v>0</v>
      </c>
      <c r="AV211" s="416">
        <f>IF(AND(Izmaksas!AU233=0,Izmaksas!AV233=1),IF(AU211=0,'IIA Finanšu analīze'!$D188*(1-$C211/4),0),IF(AU211&gt;$C188,IF('Laika grafiks'!AV23&gt;Pieņēmumi!$E$8,AU211-$C188,0),0))</f>
        <v>0</v>
      </c>
      <c r="AW211" s="416">
        <f>IF(AND(Izmaksas!AV233=0,Izmaksas!AW233=1),IF(AV211=0,'IIA Finanšu analīze'!$D188*(1-$C211/4),0),IF(AV211&gt;$C188,IF('Laika grafiks'!AW23&gt;Pieņēmumi!$E$8,AV211-$C188,0),0))</f>
        <v>0</v>
      </c>
      <c r="AX211" s="416">
        <f>IF(AND(Izmaksas!AW233=0,Izmaksas!AX233=1),IF(AW211=0,'IIA Finanšu analīze'!$D188*(1-$C211/4),0),IF(AW211&gt;$C188,IF('Laika grafiks'!AX23&gt;Pieņēmumi!$E$8,AW211-$C188,0),0))</f>
        <v>0</v>
      </c>
      <c r="AY211" s="416">
        <f>IF(AND(Izmaksas!AX233=0,Izmaksas!AY233=1),IF(AX211=0,'IIA Finanšu analīze'!$D188*(1-$C211/4),0),IF(AX211&gt;$C188,IF('Laika grafiks'!AY23&gt;Pieņēmumi!$E$8,AX211-$C188,0),0))</f>
        <v>0</v>
      </c>
      <c r="AZ211" s="416">
        <f>IF(AND(Izmaksas!AY233=0,Izmaksas!AZ233=1),IF(AY211=0,'IIA Finanšu analīze'!$D188*(1-$C211/4),0),IF(AY211&gt;$C188,IF('Laika grafiks'!AZ23&gt;Pieņēmumi!$E$8,AY211-$C188,0),0))</f>
        <v>0</v>
      </c>
      <c r="BA211" s="416">
        <f>IF(AND(Izmaksas!AZ233=0,Izmaksas!BA233=1),IF(AZ211=0,'IIA Finanšu analīze'!$D188*(1-$C211/4),0),IF(AZ211&gt;$C188,IF('Laika grafiks'!BA23&gt;Pieņēmumi!$E$8,AZ211-$C188,0),0))</f>
        <v>0</v>
      </c>
      <c r="BB211" s="416">
        <f>IF(AND(Izmaksas!BA233=0,Izmaksas!BB233=1),IF(BA211=0,'IIA Finanšu analīze'!$D188*(1-$C211/4),0),IF(BA211&gt;$C188,IF('Laika grafiks'!BB23&gt;Pieņēmumi!$E$8,BA211-$C188,0),0))</f>
        <v>0</v>
      </c>
      <c r="BC211" s="416">
        <f>IF(AND(Izmaksas!BB233=0,Izmaksas!BC233=1),IF(BB211=0,'IIA Finanšu analīze'!$D188*(1-$C211/4),0),IF(BB211&gt;$C188,IF('Laika grafiks'!BC23&gt;Pieņēmumi!$E$8,BB211-$C188,0),0))</f>
        <v>0</v>
      </c>
      <c r="BD211" s="416">
        <f>IF(AND(Izmaksas!BC233=0,Izmaksas!BD233=1),IF(BC211=0,'IIA Finanšu analīze'!$D188*(1-$C211/4),0),IF(BC211&gt;$C188,IF('Laika grafiks'!BD23&gt;Pieņēmumi!$E$8,BC211-$C188,0),0))</f>
        <v>0</v>
      </c>
      <c r="BE211" s="416">
        <f>IF(AND(Izmaksas!BD233=0,Izmaksas!BE233=1),IF(BD211=0,'IIA Finanšu analīze'!$D188*(1-$C211/4),0),IF(BD211&gt;$C188,IF('Laika grafiks'!BE23&gt;Pieņēmumi!$E$8,BD211-$C188,0),0))</f>
        <v>0</v>
      </c>
      <c r="BF211" s="416">
        <f>IF(AND(Izmaksas!BE233=0,Izmaksas!BF233=1),IF(BE211=0,'IIA Finanšu analīze'!$D188*(1-$C211/4),0),IF(BE211&gt;$C188,IF('Laika grafiks'!BF23&gt;Pieņēmumi!$E$8,BE211-$C188,0),0))</f>
        <v>0</v>
      </c>
      <c r="BG211" s="416">
        <f>IF(AND(Izmaksas!BF233=0,Izmaksas!BG233=1),IF(BF211=0,'IIA Finanšu analīze'!$D188*(1-$C211/4),0),IF(BF211&gt;$C188,IF('Laika grafiks'!BG23&gt;Pieņēmumi!$E$8,BF211-$C188,0),0))</f>
        <v>0</v>
      </c>
      <c r="BH211" s="416">
        <f>IF(AND(Izmaksas!BG233=0,Izmaksas!BH233=1),IF(BG211=0,'IIA Finanšu analīze'!$D188*(1-$C211/4),0),IF(BG211&gt;$C188,IF('Laika grafiks'!BH23&gt;Pieņēmumi!$E$8,BG211-$C188,0),0))</f>
        <v>0</v>
      </c>
      <c r="BI211" s="416">
        <f>IF(AND(Izmaksas!BH233=0,Izmaksas!BI233=1),IF(BH211=0,'IIA Finanšu analīze'!$D188*(1-$C211/4),0),IF(BH211&gt;$C188,IF('Laika grafiks'!BI23&gt;Pieņēmumi!$E$8,BH211-$C188,0),0))</f>
        <v>0</v>
      </c>
      <c r="BJ211" s="416">
        <f>IF(AND(Izmaksas!BI233=0,Izmaksas!BJ233=1),IF(BI211=0,'IIA Finanšu analīze'!$D188*(1-$C211/4),0),IF(BI211&gt;$C188,IF('Laika grafiks'!BJ23&gt;Pieņēmumi!$E$8,BI211-$C188,0),0))</f>
        <v>0</v>
      </c>
      <c r="BK211" s="416">
        <f>IF(AND(Izmaksas!BJ233=0,Izmaksas!BK233=1),IF(BJ211=0,'IIA Finanšu analīze'!$D188*(1-$C211/4),0),IF(BJ211&gt;$C188,IF('Laika grafiks'!BK23&gt;Pieņēmumi!$E$8,BJ211-$C188,0),0))</f>
        <v>0</v>
      </c>
      <c r="BL211" s="416">
        <f>IF(AND(Izmaksas!BK233=0,Izmaksas!BL233=1),IF(BK211=0,'IIA Finanšu analīze'!$D188*(1-$C211/4),0),IF(BK211&gt;$C188,IF('Laika grafiks'!BL23&gt;Pieņēmumi!$E$8,BK211-$C188,0),0))</f>
        <v>0</v>
      </c>
      <c r="BM211" s="416">
        <f>IF(AND(Izmaksas!BL233=0,Izmaksas!BM233=1),IF(BL211=0,'IIA Finanšu analīze'!$D188*(1-$C211/4),0),IF(BL211&gt;$C188,IF('Laika grafiks'!BM23&gt;Pieņēmumi!$E$8,BL211-$C188,0),0))</f>
        <v>0</v>
      </c>
      <c r="BN211" s="416">
        <f>IF(AND(Izmaksas!BM233=0,Izmaksas!BN233=1),IF(BM211=0,'IIA Finanšu analīze'!$D188*(1-$C211/4),0),IF(BM211&gt;$C188,IF('Laika grafiks'!BN23&gt;Pieņēmumi!$E$8,BM211-$C188,0),0))</f>
        <v>0</v>
      </c>
      <c r="BO211" s="416">
        <f>IF(AND(Izmaksas!BN233=0,Izmaksas!BO233=1),IF(BN211=0,'IIA Finanšu analīze'!$D188*(1-$C211/4),0),IF(BN211&gt;$C188,IF('Laika grafiks'!BO23&gt;Pieņēmumi!$E$8,BN211-$C188,0),0))</f>
        <v>0</v>
      </c>
      <c r="BP211" s="416">
        <f>IF(AND(Izmaksas!BO233=0,Izmaksas!BP233=1),IF(BO211=0,'IIA Finanšu analīze'!$D188*(1-$C211/4),0),IF(BO211&gt;$C188,IF('Laika grafiks'!BP23&gt;Pieņēmumi!$E$8,BO211-$C188,0),0))</f>
        <v>0</v>
      </c>
      <c r="BQ211" s="416">
        <f>IF(AND(Izmaksas!BP233=0,Izmaksas!BQ233=1),IF(BP211=0,'IIA Finanšu analīze'!$D188*(1-$C211/4),0),IF(BP211&gt;$C188,IF('Laika grafiks'!BQ23&gt;Pieņēmumi!$E$8,BP211-$C188,0),0))</f>
        <v>0</v>
      </c>
      <c r="BR211" s="416">
        <f>IF(AND(Izmaksas!BQ233=0,Izmaksas!BR233=1),IF(BQ211=0,'IIA Finanšu analīze'!$D188*(1-$C211/4),0),IF(BQ211&gt;$C188,IF('Laika grafiks'!BR23&gt;Pieņēmumi!$E$8,BQ211-$C188,0),0))</f>
        <v>0</v>
      </c>
      <c r="BS211" s="416">
        <f>IF(AND(Izmaksas!BR233=0,Izmaksas!BS233=1),IF(BR211=0,'IIA Finanšu analīze'!$D188*(1-$C211/4),0),IF(BR211&gt;$C188,IF('Laika grafiks'!BS23&gt;Pieņēmumi!$E$8,BR211-$C188,0),0))</f>
        <v>0</v>
      </c>
      <c r="BT211" s="416">
        <f>IF(AND(Izmaksas!BS233=0,Izmaksas!BT233=1),IF(BS211=0,'IIA Finanšu analīze'!$D188*(1-$C211/4),0),IF(BS211&gt;$C188,IF('Laika grafiks'!BT23&gt;Pieņēmumi!$E$8,BS211-$C188,0),0))</f>
        <v>0</v>
      </c>
      <c r="BU211" s="416">
        <f>IF(AND(Izmaksas!BT233=0,Izmaksas!BU233=1),IF(BT211=0,'IIA Finanšu analīze'!$D188*(1-$C211/4),0),IF(BT211&gt;$C188,IF('Laika grafiks'!BU23&gt;Pieņēmumi!$E$8,BT211-$C188,0),0))</f>
        <v>0</v>
      </c>
      <c r="BV211" s="416">
        <f>IF(AND(Izmaksas!BU233=0,Izmaksas!BV233=1),IF(BU211=0,'IIA Finanšu analīze'!$D188*(1-$C211/4),0),IF(BU211&gt;$C188,IF('Laika grafiks'!BV23&gt;Pieņēmumi!$E$8,BU211-$C188,0),0))</f>
        <v>0</v>
      </c>
      <c r="BW211" s="416">
        <f>IF(AND(Izmaksas!BV233=0,Izmaksas!BW233=1),IF(BV211=0,'IIA Finanšu analīze'!$D188*(1-$C211/4),0),IF(BV211&gt;$C188,IF('Laika grafiks'!BW23&gt;Pieņēmumi!$E$8,BV211-$C188,0),0))</f>
        <v>0</v>
      </c>
      <c r="BX211" s="416">
        <f>IF(AND(Izmaksas!BW233=0,Izmaksas!BX233=1),IF(BW211=0,'IIA Finanšu analīze'!$D188*(1-$C211/4),0),IF(BW211&gt;$C188,IF('Laika grafiks'!BX23&gt;Pieņēmumi!$E$8,BW211-$C188,0),0))</f>
        <v>0</v>
      </c>
      <c r="BY211" s="416">
        <f>IF(AND(Izmaksas!BX233=0,Izmaksas!BY233=1),IF(BX211=0,'IIA Finanšu analīze'!$D188*(1-$C211/4),0),IF(BX211&gt;$C188,IF('Laika grafiks'!BY23&gt;Pieņēmumi!$E$8,BX211-$C188,0),0))</f>
        <v>0</v>
      </c>
      <c r="BZ211" s="416">
        <f>IF(AND(Izmaksas!BY233=0,Izmaksas!BZ233=1),IF(BY211=0,'IIA Finanšu analīze'!$D188*(1-$C211/4),0),IF(BY211&gt;$C188,IF('Laika grafiks'!BZ23&gt;Pieņēmumi!$E$8,BY211-$C188,0),0))</f>
        <v>0</v>
      </c>
      <c r="CA211" s="416">
        <f>IF(AND(Izmaksas!BZ233=0,Izmaksas!CA233=1),IF(BZ211=0,'IIA Finanšu analīze'!$D188*(1-$C211/4),0),IF(BZ211&gt;$C188,IF('Laika grafiks'!CA23&gt;Pieņēmumi!$E$8,BZ211-$C188,0),0))</f>
        <v>0</v>
      </c>
      <c r="CB211" s="416">
        <f>IF(AND(Izmaksas!CA233=0,Izmaksas!CB233=1),IF(CA211=0,'IIA Finanšu analīze'!$D188*(1-$C211/4),0),IF(CA211&gt;$C188,IF('Laika grafiks'!CB23&gt;Pieņēmumi!$E$8,CA211-$C188,0),0))</f>
        <v>0</v>
      </c>
      <c r="CC211" s="416">
        <f>IF(AND(Izmaksas!CB233=0,Izmaksas!CC233=1),IF(CB211=0,'IIA Finanšu analīze'!$D188*(1-$C211/4),0),IF(CB211&gt;$C188,IF('Laika grafiks'!CC23&gt;Pieņēmumi!$E$8,CB211-$C188,0),0))</f>
        <v>0</v>
      </c>
      <c r="CD211" s="416">
        <f>IF(AND(Izmaksas!CC233=0,Izmaksas!CD233=1),IF(CC211=0,'IIA Finanšu analīze'!$D188*(1-$C211/4),0),IF(CC211&gt;$C188,IF('Laika grafiks'!CD23&gt;Pieņēmumi!$E$8,CC211-$C188,0),0))</f>
        <v>0</v>
      </c>
      <c r="CE211" s="416">
        <f>IF(AND(Izmaksas!CD233=0,Izmaksas!CE233=1),IF(CD211=0,'IIA Finanšu analīze'!$D188*(1-$C211/4),0),IF(CD211&gt;$C188,IF('Laika grafiks'!CE23&gt;Pieņēmumi!$E$8,CD211-$C188,0),0))</f>
        <v>0</v>
      </c>
      <c r="CF211" s="416">
        <f>IF(AND(Izmaksas!CE233=0,Izmaksas!CF233=1),IF(CE211=0,'IIA Finanšu analīze'!$D188*(1-$C211/4),0),IF(CE211&gt;$C188,IF('Laika grafiks'!CF23&gt;Pieņēmumi!$E$8,CE211-$C188,0),0))</f>
        <v>0</v>
      </c>
      <c r="CG211" s="416">
        <f>IF(AND(Izmaksas!CF233=0,Izmaksas!CG233=1),IF(CF211=0,'IIA Finanšu analīze'!$D188*(1-$C211/4),0),IF(CF211&gt;$C188,IF('Laika grafiks'!CG23&gt;Pieņēmumi!$E$8,CF211-$C188,0),0))</f>
        <v>0</v>
      </c>
      <c r="CH211" s="416">
        <f>IF(AND(Izmaksas!CG233=0,Izmaksas!CH233=1),IF(CG211=0,'IIA Finanšu analīze'!$D188*(1-$C211/4),0),IF(CG211&gt;$C188,IF('Laika grafiks'!CH23&gt;Pieņēmumi!$E$8,CG211-$C188,0),0))</f>
        <v>0</v>
      </c>
      <c r="CI211" s="416">
        <f>IF(AND(Izmaksas!CH233=0,Izmaksas!CI233=1),IF(CH211=0,'IIA Finanšu analīze'!$D188*(1-$C211/4),0),IF(CH211&gt;$C188,IF('Laika grafiks'!CI23&gt;Pieņēmumi!$E$8,CH211-$C188,0),0))</f>
        <v>0</v>
      </c>
      <c r="CJ211" s="416">
        <f>IF(AND(Izmaksas!CI233=0,Izmaksas!CJ233=1),IF(CI211=0,'IIA Finanšu analīze'!$D188*(1-$C211/4),0),IF(CI211&gt;$C188,IF('Laika grafiks'!CJ23&gt;Pieņēmumi!$E$8,CI211-$C188,0),0))</f>
        <v>0</v>
      </c>
      <c r="CK211" s="416">
        <f>IF(AND(Izmaksas!CJ233=0,Izmaksas!CK233=1),IF(CJ211=0,'IIA Finanšu analīze'!$D188*(1-$C211/4),0),IF(CJ211&gt;$C188,IF('Laika grafiks'!CK23&gt;Pieņēmumi!$E$8,CJ211-$C188,0),0))</f>
        <v>0</v>
      </c>
      <c r="CL211" s="416">
        <f>IF(AND(Izmaksas!CK233=0,Izmaksas!CL233=1),IF(CK211=0,'IIA Finanšu analīze'!$D188*(1-$C211/4),0),IF(CK211&gt;$C188,IF('Laika grafiks'!CL23&gt;Pieņēmumi!$E$8,CK211-$C188,0),0))</f>
        <v>0</v>
      </c>
      <c r="CM211" s="416">
        <f>IF(AND(Izmaksas!CL233=0,Izmaksas!CM233=1),IF(CL211=0,'IIA Finanšu analīze'!$D188*(1-$C211/4),0),IF(CL211&gt;$C188,IF('Laika grafiks'!CM23&gt;Pieņēmumi!$E$8,CL211-$C188,0),0))</f>
        <v>0</v>
      </c>
      <c r="CN211" s="416">
        <f>IF(AND(Izmaksas!CM233=0,Izmaksas!CN233=1),IF(CM211=0,'IIA Finanšu analīze'!$D188*(1-$C211/4),0),IF(CM211&gt;$C188,IF('Laika grafiks'!CN23&gt;Pieņēmumi!$E$8,CM211-$C188,0),0))</f>
        <v>0</v>
      </c>
      <c r="CO211" s="416">
        <f>IF(AND(Izmaksas!CN233=0,Izmaksas!CO233=1),IF(CN211=0,'IIA Finanšu analīze'!$D188*(1-$C211/4),0),IF(CN211&gt;$C188,IF('Laika grafiks'!CO23&gt;Pieņēmumi!$E$8,CN211-$C188,0),0))</f>
        <v>0</v>
      </c>
      <c r="CP211" s="416">
        <f>IF(AND(Izmaksas!CO233=0,Izmaksas!CP233=1),IF(CO211=0,'IIA Finanšu analīze'!$D188*(1-$C211/4),0),IF(CO211&gt;$C188,IF('Laika grafiks'!CP23&gt;Pieņēmumi!$E$8,CO211-$C188,0),0))</f>
        <v>0</v>
      </c>
      <c r="CQ211" s="416">
        <f>IF(AND(Izmaksas!CP233=0,Izmaksas!CQ233=1),IF(CP211=0,'IIA Finanšu analīze'!$D188*(1-$C211/4),0),IF(CP211&gt;$C188,IF('Laika grafiks'!CQ23&gt;Pieņēmumi!$E$8,CP211-$C188,0),0))</f>
        <v>0</v>
      </c>
      <c r="CR211" s="416">
        <f>IF(AND(Izmaksas!CQ233=0,Izmaksas!CR233=1),IF(CQ211=0,'IIA Finanšu analīze'!$D188*(1-$C211/4),0),IF(CQ211&gt;$C188,IF('Laika grafiks'!CR23&gt;Pieņēmumi!$E$8,CQ211-$C188,0),0))</f>
        <v>0</v>
      </c>
      <c r="CS211" s="416">
        <f>IF(AND(Izmaksas!CR233=0,Izmaksas!CS233=1),IF(CR211=0,'IIA Finanšu analīze'!$D188*(1-$C211/4),0),IF(CR211&gt;$C188,IF('Laika grafiks'!CS23&gt;Pieņēmumi!$E$8,CR211-$C188,0),0))</f>
        <v>0</v>
      </c>
      <c r="CT211" s="416">
        <f>IF(AND(Izmaksas!CS233=0,Izmaksas!CT233=1),IF(CS211=0,'IIA Finanšu analīze'!$D188*(1-$C211/4),0),IF(CS211&gt;$C188,IF('Laika grafiks'!CT23&gt;Pieņēmumi!$E$8,CS211-$C188,0),0))</f>
        <v>0</v>
      </c>
      <c r="CU211" s="416">
        <f>IF(AND(Izmaksas!CT233=0,Izmaksas!CU233=1),IF(CT211=0,'IIA Finanšu analīze'!$D188*(1-$C211/4),0),IF(CT211&gt;$C188,IF('Laika grafiks'!CU23&gt;Pieņēmumi!$E$8,CT211-$C188,0),0))</f>
        <v>0</v>
      </c>
      <c r="CV211" s="416">
        <f>IF(AND(Izmaksas!CU233=0,Izmaksas!CV233=1),IF(CU211=0,'IIA Finanšu analīze'!$D188*(1-$C211/4),0),IF(CU211&gt;$C188,IF('Laika grafiks'!CV23&gt;Pieņēmumi!$E$8,CU211-$C188,0),0))</f>
        <v>0</v>
      </c>
      <c r="CW211" s="416">
        <f>IF(AND(Izmaksas!CV233=0,Izmaksas!CW233=1),IF(CV211=0,'IIA Finanšu analīze'!$D188*(1-$C211/4),0),IF(CV211&gt;$C188,IF('Laika grafiks'!CW23&gt;Pieņēmumi!$E$8,CV211-$C188,0),0))</f>
        <v>0</v>
      </c>
      <c r="CX211" s="416">
        <f>IF(AND(Izmaksas!CW233=0,Izmaksas!CX233=1),IF(CW211=0,'IIA Finanšu analīze'!$D188*(1-$C211/4),0),IF(CW211&gt;$C188,IF('Laika grafiks'!CX23&gt;Pieņēmumi!$E$8,CW211-$C188,0),0))</f>
        <v>0</v>
      </c>
      <c r="CY211" s="416">
        <f>IF(AND(Izmaksas!CX233=0,Izmaksas!CY233=1),IF(CX211=0,'IIA Finanšu analīze'!$D188*(1-$C211/4),0),IF(CX211&gt;$C188,IF('Laika grafiks'!CY23&gt;Pieņēmumi!$E$8,CX211-$C188,0),0))</f>
        <v>0</v>
      </c>
      <c r="CZ211" s="416">
        <f>IF(AND(Izmaksas!CY233=0,Izmaksas!CZ233=1),IF(CY211=0,'IIA Finanšu analīze'!$D188*(1-$C211/4),0),IF(CY211&gt;$C188,IF('Laika grafiks'!CZ23&gt;Pieņēmumi!$E$8,CY211-$C188,0),0))</f>
        <v>0</v>
      </c>
      <c r="DA211" s="416">
        <f>IF(AND(Izmaksas!CZ233=0,Izmaksas!DA233=1),IF(CZ211=0,'IIA Finanšu analīze'!$D188*(1-$C211/4),0),IF(CZ211&gt;$C188,IF('Laika grafiks'!DA23&gt;Pieņēmumi!$E$8,CZ211-$C188,0),0))</f>
        <v>0</v>
      </c>
      <c r="DB211" s="416">
        <f>IF(AND(Izmaksas!DA233=0,Izmaksas!DB233=1),IF(DA211=0,'IIA Finanšu analīze'!$D188*(1-$C211/4),0),IF(DA211&gt;$C188,IF('Laika grafiks'!DB23&gt;Pieņēmumi!$E$8,DA211-$C188,0),0))</f>
        <v>0</v>
      </c>
      <c r="DC211" s="416">
        <f>IF(AND(Izmaksas!DB233=0,Izmaksas!DC233=1),IF(DB211=0,'IIA Finanšu analīze'!$D188*(1-$C211/4),0),IF(DB211&gt;$C188,IF('Laika grafiks'!DC23&gt;Pieņēmumi!$E$8,DB211-$C188,0),0))</f>
        <v>0</v>
      </c>
      <c r="DD211" s="416">
        <f>IF(AND(Izmaksas!DC233=0,Izmaksas!DD233=1),IF(DC211=0,'IIA Finanšu analīze'!$D188*(1-$C211/4),0),IF(DC211&gt;$C188,IF('Laika grafiks'!DD23&gt;Pieņēmumi!$E$8,DC211-$C188,0),0))</f>
        <v>0</v>
      </c>
      <c r="DE211" s="416">
        <f>IF(AND(Izmaksas!DD233=0,Izmaksas!DE233=1),IF(DD211=0,'IIA Finanšu analīze'!$D188*(1-$C211/4),0),IF(DD211&gt;$C188,IF('Laika grafiks'!DE23&gt;Pieņēmumi!$E$8,DD211-$C188,0),0))</f>
        <v>0</v>
      </c>
      <c r="DF211" s="416">
        <f>IF(AND(Izmaksas!DE233=0,Izmaksas!DF233=1),IF(DE211=0,'IIA Finanšu analīze'!$D188*(1-$C211/4),0),IF(DE211&gt;$C188,IF('Laika grafiks'!DF23&gt;Pieņēmumi!$E$8,DE211-$C188,0),0))</f>
        <v>0</v>
      </c>
      <c r="DG211" s="416">
        <f>IF(AND(Izmaksas!DF233=0,Izmaksas!DG233=1),IF(DF211=0,'IIA Finanšu analīze'!$D188*(1-$C211/4),0),IF(DF211&gt;$C188,IF('Laika grafiks'!DG23&gt;Pieņēmumi!$E$8,DF211-$C188,0),0))</f>
        <v>0</v>
      </c>
      <c r="DH211" s="416">
        <f>IF(AND(Izmaksas!DG233=0,Izmaksas!DH233=1),IF(DG211=0,'IIA Finanšu analīze'!$D188*(1-$C211/4),0),IF(DG211&gt;$C188,IF('Laika grafiks'!DH23&gt;Pieņēmumi!$E$8,DG211-$C188,0),0))</f>
        <v>0</v>
      </c>
      <c r="DI211" s="416">
        <f>IF(AND(Izmaksas!DH233=0,Izmaksas!DI233=1),IF(DH211=0,'IIA Finanšu analīze'!$D188*(1-$C211/4),0),IF(DH211&gt;$C188,IF('Laika grafiks'!DI23&gt;Pieņēmumi!$E$8,DH211-$C188,0),0))</f>
        <v>0</v>
      </c>
      <c r="DJ211" s="416">
        <f>IF(AND(Izmaksas!DI233=0,Izmaksas!DJ233=1),IF(DI211=0,'IIA Finanšu analīze'!$D188*(1-$C211/4),0),IF(DI211&gt;$C188,IF('Laika grafiks'!DJ23&gt;Pieņēmumi!$E$8,DI211-$C188,0),0))</f>
        <v>0</v>
      </c>
      <c r="DK211" s="416">
        <f>IF(AND(Izmaksas!DJ233=0,Izmaksas!DK233=1),IF(DJ211=0,'IIA Finanšu analīze'!$D188*(1-$C211/4),0),IF(DJ211&gt;$C188,IF('Laika grafiks'!DK23&gt;Pieņēmumi!$E$8,DJ211-$C188,0),0))</f>
        <v>0</v>
      </c>
      <c r="DL211" s="416">
        <f>IF(AND(Izmaksas!DK233=0,Izmaksas!DL233=1),IF(DK211=0,'IIA Finanšu analīze'!$D188*(1-$C211/4),0),IF(DK211&gt;$C188,IF('Laika grafiks'!DL23&gt;Pieņēmumi!$E$8,DK211-$C188,0),0))</f>
        <v>0</v>
      </c>
      <c r="DM211" s="416">
        <f>IF(AND(Izmaksas!DL233=0,Izmaksas!DM233=1),IF(DL211=0,'IIA Finanšu analīze'!$D188*(1-$C211/4),0),IF(DL211&gt;$C188,IF('Laika grafiks'!DM23&gt;Pieņēmumi!$E$8,DL211-$C188,0),0))</f>
        <v>0</v>
      </c>
      <c r="DN211" s="416">
        <f>IF(AND(Izmaksas!DM233=0,Izmaksas!DN233=1),IF(DM211=0,'IIA Finanšu analīze'!$D188*(1-$C211/4),0),IF(DM211&gt;$C188,IF('Laika grafiks'!DN23&gt;Pieņēmumi!$E$8,DM211-$C188,0),0))</f>
        <v>0</v>
      </c>
      <c r="DO211" s="416">
        <f>IF(AND(Izmaksas!DN233=0,Izmaksas!DO233=1),IF(DN211=0,'IIA Finanšu analīze'!$D188*(1-$C211/4),0),IF(DN211&gt;$C188,IF('Laika grafiks'!DO23&gt;Pieņēmumi!$E$8,DN211-$C188,0),0))</f>
        <v>0</v>
      </c>
      <c r="DP211" s="416">
        <f>IF(AND(Izmaksas!DO233=0,Izmaksas!DP233=1),IF(DO211=0,'IIA Finanšu analīze'!$D188*(1-$C211/4),0),IF(DO211&gt;$C188,IF('Laika grafiks'!DP23&gt;Pieņēmumi!$E$8,DO211-$C188,0),0))</f>
        <v>0</v>
      </c>
      <c r="DQ211" s="416">
        <f>IF(AND(Izmaksas!DP233=0,Izmaksas!DQ233=1),IF(DP211=0,'IIA Finanšu analīze'!$D188*(1-$C211/4),0),IF(DP211&gt;$C188,IF('Laika grafiks'!DQ23&gt;Pieņēmumi!$E$8,DP211-$C188,0),0))</f>
        <v>0</v>
      </c>
      <c r="DR211" s="416">
        <f>IF(AND(Izmaksas!DQ233=0,Izmaksas!DR233=1),IF(DQ211=0,'IIA Finanšu analīze'!$D188*(1-$C211/4),0),IF(DQ211&gt;$C188,IF('Laika grafiks'!DR23&gt;Pieņēmumi!$E$8,DQ211-$C188,0),0))</f>
        <v>0</v>
      </c>
      <c r="DS211" s="416">
        <f>IF(AND(Izmaksas!DR233=0,Izmaksas!DS233=1),IF(DR211=0,'IIA Finanšu analīze'!$D188*(1-$C211/4),0),IF(DR211&gt;$C188,IF('Laika grafiks'!DS23&gt;Pieņēmumi!$E$8,DR211-$C188,0),0))</f>
        <v>0</v>
      </c>
      <c r="DT211" s="416">
        <f>IF(AND(Izmaksas!DS233=0,Izmaksas!DT233=1),IF(DS211=0,'IIA Finanšu analīze'!$D188*(1-$C211/4),0),IF(DS211&gt;$C188,IF('Laika grafiks'!DT23&gt;Pieņēmumi!$E$8,DS211-$C188,0),0))</f>
        <v>0</v>
      </c>
      <c r="DU211" s="416">
        <f>IF(AND(Izmaksas!DT233=0,Izmaksas!DU233=1),IF(DT211=0,'IIA Finanšu analīze'!$D188*(1-$C211/4),0),IF(DT211&gt;$C188,IF('Laika grafiks'!DU23&gt;Pieņēmumi!$E$8,DT211-$C188,0),0))</f>
        <v>0</v>
      </c>
    </row>
    <row r="212" spans="1:125" ht="11.25" customHeight="1">
      <c r="A212" s="389" t="str">
        <f t="shared" si="191"/>
        <v>Kapitālieguldījumi Nr14</v>
      </c>
      <c r="B212" s="389" t="s">
        <v>33</v>
      </c>
      <c r="C212" s="392"/>
      <c r="D212" s="460" t="s">
        <v>638</v>
      </c>
      <c r="E212" s="416">
        <v>0</v>
      </c>
      <c r="F212" s="416">
        <f>IF(AND(Izmaksas!E233=0,Izmaksas!F233=1),IF(E212=0,'IIA Finanšu analīze'!$D189*(1-$C212/4),0),IF(E212&gt;$C189,IF('Laika grafiks'!F23&gt;Pieņēmumi!$E$8,E212-$C189,0),0))</f>
        <v>0</v>
      </c>
      <c r="G212" s="416">
        <f>IF(AND(Izmaksas!F233=0,Izmaksas!G233=1),IF(F212=0,'IIA Finanšu analīze'!$D189*(1-$C212/4),0),IF(F212&gt;$C189,IF('Laika grafiks'!G23&gt;Pieņēmumi!$E$8,F212-$C189,0),0))</f>
        <v>0</v>
      </c>
      <c r="H212" s="416">
        <f>IF(AND(Izmaksas!G233=0,Izmaksas!H233=1),IF(G212=0,'IIA Finanšu analīze'!$D189*(1-$C212/4),0),IF(G212&gt;$C189,IF('Laika grafiks'!H23&gt;Pieņēmumi!$E$8,G212-$C189,0),0))</f>
        <v>0</v>
      </c>
      <c r="I212" s="416">
        <f>IF(AND(Izmaksas!H233=0,Izmaksas!I233=1),IF(H212=0,'IIA Finanšu analīze'!$D189*(1-$C212/4),0),IF(H212&gt;$C189,IF('Laika grafiks'!I23&gt;Pieņēmumi!$E$8,H212-$C189,0),0))</f>
        <v>0</v>
      </c>
      <c r="J212" s="416">
        <f>IF(AND(Izmaksas!I233=0,Izmaksas!J233=1),IF(I212=0,'IIA Finanšu analīze'!$D189*(1-$C212/4),0),IF(I212&gt;$C189,IF('Laika grafiks'!J23&gt;Pieņēmumi!$E$8,I212-$C189,0),0))</f>
        <v>0</v>
      </c>
      <c r="K212" s="416">
        <f>IF(AND(Izmaksas!J233=0,Izmaksas!K233=1),IF(J212=0,'IIA Finanšu analīze'!$D189*(1-$C212/4),0),IF(J212&gt;$C189,IF('Laika grafiks'!K23&gt;Pieņēmumi!$E$8,J212-$C189,0),0))</f>
        <v>0</v>
      </c>
      <c r="L212" s="416">
        <f>IF(AND(Izmaksas!K233=0,Izmaksas!L233=1),IF(K212=0,'IIA Finanšu analīze'!$D189*(1-$C212/4),0),IF(K212&gt;$C189,IF('Laika grafiks'!L23&gt;Pieņēmumi!$E$8,K212-$C189,0),0))</f>
        <v>0</v>
      </c>
      <c r="M212" s="416">
        <f>IF(AND(Izmaksas!L233=0,Izmaksas!M233=1),IF(L212=0,'IIA Finanšu analīze'!$D189*(1-$C212/4),0),IF(L212&gt;$C189,IF('Laika grafiks'!M23&gt;Pieņēmumi!$E$8,L212-$C189,0),0))</f>
        <v>0</v>
      </c>
      <c r="N212" s="416">
        <f>IF(AND(Izmaksas!M233=0,Izmaksas!N233=1),IF(M212=0,'IIA Finanšu analīze'!$D189*(1-$C212/4),0),IF(M212&gt;$C189,IF('Laika grafiks'!N23&gt;Pieņēmumi!$E$8,M212-$C189,0),0))</f>
        <v>0</v>
      </c>
      <c r="O212" s="416">
        <f>IF(AND(Izmaksas!N233=0,Izmaksas!O233=1),IF(N212=0,'IIA Finanšu analīze'!$D189*(1-$C212/4),0),IF(N212&gt;$C189,IF('Laika grafiks'!O23&gt;Pieņēmumi!$E$8,N212-$C189,0),0))</f>
        <v>0</v>
      </c>
      <c r="P212" s="416">
        <f>IF(AND(Izmaksas!O233=0,Izmaksas!P233=1),IF(O212=0,'IIA Finanšu analīze'!$D189*(1-$C212/4),0),IF(O212&gt;$C189,IF('Laika grafiks'!P23&gt;Pieņēmumi!$E$8,O212-$C189,0),0))</f>
        <v>0</v>
      </c>
      <c r="Q212" s="416">
        <f>IF(AND(Izmaksas!P233=0,Izmaksas!Q233=1),IF(P212=0,'IIA Finanšu analīze'!$D189*(1-$C212/4),0),IF(P212&gt;$C189,IF('Laika grafiks'!Q23&gt;Pieņēmumi!$E$8,P212-$C189,0),0))</f>
        <v>0</v>
      </c>
      <c r="R212" s="416">
        <f>IF(AND(Izmaksas!Q233=0,Izmaksas!R233=1),IF(Q212=0,'IIA Finanšu analīze'!$D189*(1-$C212/4),0),IF(Q212&gt;$C189,IF('Laika grafiks'!R23&gt;Pieņēmumi!$E$8,Q212-$C189,0),0))</f>
        <v>0</v>
      </c>
      <c r="S212" s="416">
        <f>IF(AND(Izmaksas!R233=0,Izmaksas!S233=1),IF(R212=0,'IIA Finanšu analīze'!$D189*(1-$C212/4),0),IF(R212&gt;$C189,IF('Laika grafiks'!S23&gt;Pieņēmumi!$E$8,R212-$C189,0),0))</f>
        <v>0</v>
      </c>
      <c r="T212" s="416">
        <f>IF(AND(Izmaksas!S233=0,Izmaksas!T233=1),IF(S212=0,'IIA Finanšu analīze'!$D189*(1-$C212/4),0),IF(S212&gt;$C189,IF('Laika grafiks'!T23&gt;Pieņēmumi!$E$8,S212-$C189,0),0))</f>
        <v>0</v>
      </c>
      <c r="U212" s="416">
        <f>IF(AND(Izmaksas!T233=0,Izmaksas!U233=1),IF(T212=0,'IIA Finanšu analīze'!$D189*(1-$C212/4),0),IF(T212&gt;$C189,IF('Laika grafiks'!U23&gt;Pieņēmumi!$E$8,T212-$C189,0),0))</f>
        <v>0</v>
      </c>
      <c r="V212" s="416">
        <f>IF(AND(Izmaksas!U233=0,Izmaksas!V233=1),IF(U212=0,'IIA Finanšu analīze'!$D189*(1-$C212/4),0),IF(U212&gt;$C189,IF('Laika grafiks'!V23&gt;Pieņēmumi!$E$8,U212-$C189,0),0))</f>
        <v>0</v>
      </c>
      <c r="W212" s="416">
        <f>IF(AND(Izmaksas!V233=0,Izmaksas!W233=1),IF(V212=0,'IIA Finanšu analīze'!$D189*(1-$C212/4),0),IF(V212&gt;$C189,IF('Laika grafiks'!W23&gt;Pieņēmumi!$E$8,V212-$C189,0),0))</f>
        <v>0</v>
      </c>
      <c r="X212" s="416">
        <f>IF(AND(Izmaksas!W233=0,Izmaksas!X233=1),IF(W212=0,'IIA Finanšu analīze'!$D189*(1-$C212/4),0),IF(W212&gt;$C189,IF('Laika grafiks'!X23&gt;Pieņēmumi!$E$8,W212-$C189,0),0))</f>
        <v>0</v>
      </c>
      <c r="Y212" s="416">
        <f>IF(AND(Izmaksas!X233=0,Izmaksas!Y233=1),IF(X212=0,'IIA Finanšu analīze'!$D189*(1-$C212/4),0),IF(X212&gt;$C189,IF('Laika grafiks'!Y23&gt;Pieņēmumi!$E$8,X212-$C189,0),0))</f>
        <v>0</v>
      </c>
      <c r="Z212" s="416">
        <f>IF(AND(Izmaksas!Y233=0,Izmaksas!Z233=1),IF(Y212=0,'IIA Finanšu analīze'!$D189*(1-$C212/4),0),IF(Y212&gt;$C189,IF('Laika grafiks'!Z23&gt;Pieņēmumi!$E$8,Y212-$C189,0),0))</f>
        <v>0</v>
      </c>
      <c r="AA212" s="416">
        <f>IF(AND(Izmaksas!Z233=0,Izmaksas!AA233=1),IF(Z212=0,'IIA Finanšu analīze'!$D189*(1-$C212/4),0),IF(Z212&gt;$C189,IF('Laika grafiks'!AA23&gt;Pieņēmumi!$E$8,Z212-$C189,0),0))</f>
        <v>0</v>
      </c>
      <c r="AB212" s="416">
        <f>IF(AND(Izmaksas!AA233=0,Izmaksas!AB233=1),IF(AA212=0,'IIA Finanšu analīze'!$D189*(1-$C212/4),0),IF(AA212&gt;$C189,IF('Laika grafiks'!AB23&gt;Pieņēmumi!$E$8,AA212-$C189,0),0))</f>
        <v>0</v>
      </c>
      <c r="AC212" s="416">
        <f>IF(AND(Izmaksas!AB233=0,Izmaksas!AC233=1),IF(AB212=0,'IIA Finanšu analīze'!$D189*(1-$C212/4),0),IF(AB212&gt;$C189,IF('Laika grafiks'!AC23&gt;Pieņēmumi!$E$8,AB212-$C189,0),0))</f>
        <v>0</v>
      </c>
      <c r="AD212" s="416">
        <f>IF(AND(Izmaksas!AC233=0,Izmaksas!AD233=1),IF(AC212=0,'IIA Finanšu analīze'!$D189*(1-$C212/4),0),IF(AC212&gt;$C189,IF('Laika grafiks'!AD23&gt;Pieņēmumi!$E$8,AC212-$C189,0),0))</f>
        <v>0</v>
      </c>
      <c r="AE212" s="416">
        <f>IF(AND(Izmaksas!AD233=0,Izmaksas!AE233=1),IF(AD212=0,'IIA Finanšu analīze'!$D189*(1-$C212/4),0),IF(AD212&gt;$C189,IF('Laika grafiks'!AE23&gt;Pieņēmumi!$E$8,AD212-$C189,0),0))</f>
        <v>0</v>
      </c>
      <c r="AF212" s="416">
        <f>IF(AND(Izmaksas!AE233=0,Izmaksas!AF233=1),IF(AE212=0,'IIA Finanšu analīze'!$D189*(1-$C212/4),0),IF(AE212&gt;$C189,IF('Laika grafiks'!AF23&gt;Pieņēmumi!$E$8,AE212-$C189,0),0))</f>
        <v>0</v>
      </c>
      <c r="AG212" s="416">
        <f>IF(AND(Izmaksas!AF233=0,Izmaksas!AG233=1),IF(AF212=0,'IIA Finanšu analīze'!$D189*(1-$C212/4),0),IF(AF212&gt;$C189,IF('Laika grafiks'!AG23&gt;Pieņēmumi!$E$8,AF212-$C189,0),0))</f>
        <v>0</v>
      </c>
      <c r="AH212" s="416">
        <f>IF(AND(Izmaksas!AG233=0,Izmaksas!AH233=1),IF(AG212=0,'IIA Finanšu analīze'!$D189*(1-$C212/4),0),IF(AG212&gt;$C189,IF('Laika grafiks'!AH23&gt;Pieņēmumi!$E$8,AG212-$C189,0),0))</f>
        <v>0</v>
      </c>
      <c r="AI212" s="416">
        <f>IF(AND(Izmaksas!AH233=0,Izmaksas!AI233=1),IF(AH212=0,'IIA Finanšu analīze'!$D189*(1-$C212/4),0),IF(AH212&gt;$C189,IF('Laika grafiks'!AI23&gt;Pieņēmumi!$E$8,AH212-$C189,0),0))</f>
        <v>0</v>
      </c>
      <c r="AJ212" s="416">
        <f>IF(AND(Izmaksas!AI233=0,Izmaksas!AJ233=1),IF(AI212=0,'IIA Finanšu analīze'!$D189*(1-$C212/4),0),IF(AI212&gt;$C189,IF('Laika grafiks'!AJ23&gt;Pieņēmumi!$E$8,AI212-$C189,0),0))</f>
        <v>0</v>
      </c>
      <c r="AK212" s="416">
        <f>IF(AND(Izmaksas!AJ233=0,Izmaksas!AK233=1),IF(AJ212=0,'IIA Finanšu analīze'!$D189*(1-$C212/4),0),IF(AJ212&gt;$C189,IF('Laika grafiks'!AK23&gt;Pieņēmumi!$E$8,AJ212-$C189,0),0))</f>
        <v>0</v>
      </c>
      <c r="AL212" s="416">
        <f>IF(AND(Izmaksas!AK233=0,Izmaksas!AL233=1),IF(AK212=0,'IIA Finanšu analīze'!$D189*(1-$C212/4),0),IF(AK212&gt;$C189,IF('Laika grafiks'!AL23&gt;Pieņēmumi!$E$8,AK212-$C189,0),0))</f>
        <v>0</v>
      </c>
      <c r="AM212" s="416">
        <f>IF(AND(Izmaksas!AL233=0,Izmaksas!AM233=1),IF(AL212=0,'IIA Finanšu analīze'!$D189*(1-$C212/4),0),IF(AL212&gt;$C189,IF('Laika grafiks'!AM23&gt;Pieņēmumi!$E$8,AL212-$C189,0),0))</f>
        <v>0</v>
      </c>
      <c r="AN212" s="416">
        <f>IF(AND(Izmaksas!AM233=0,Izmaksas!AN233=1),IF(AM212=0,'IIA Finanšu analīze'!$D189*(1-$C212/4),0),IF(AM212&gt;$C189,IF('Laika grafiks'!AN23&gt;Pieņēmumi!$E$8,AM212-$C189,0),0))</f>
        <v>0</v>
      </c>
      <c r="AO212" s="416">
        <f>IF(AND(Izmaksas!AN233=0,Izmaksas!AO233=1),IF(AN212=0,'IIA Finanšu analīze'!$D189*(1-$C212/4),0),IF(AN212&gt;$C189,IF('Laika grafiks'!AO23&gt;Pieņēmumi!$E$8,AN212-$C189,0),0))</f>
        <v>0</v>
      </c>
      <c r="AP212" s="416">
        <f>IF(AND(Izmaksas!AO233=0,Izmaksas!AP233=1),IF(AO212=0,'IIA Finanšu analīze'!$D189*(1-$C212/4),0),IF(AO212&gt;$C189,IF('Laika grafiks'!AP23&gt;Pieņēmumi!$E$8,AO212-$C189,0),0))</f>
        <v>0</v>
      </c>
      <c r="AQ212" s="416">
        <f>IF(AND(Izmaksas!AP233=0,Izmaksas!AQ233=1),IF(AP212=0,'IIA Finanšu analīze'!$D189*(1-$C212/4),0),IF(AP212&gt;$C189,IF('Laika grafiks'!AQ23&gt;Pieņēmumi!$E$8,AP212-$C189,0),0))</f>
        <v>0</v>
      </c>
      <c r="AR212" s="416">
        <f>IF(AND(Izmaksas!AQ233=0,Izmaksas!AR233=1),IF(AQ212=0,'IIA Finanšu analīze'!$D189*(1-$C212/4),0),IF(AQ212&gt;$C189,IF('Laika grafiks'!AR23&gt;Pieņēmumi!$E$8,AQ212-$C189,0),0))</f>
        <v>0</v>
      </c>
      <c r="AS212" s="416">
        <f>IF(AND(Izmaksas!AR233=0,Izmaksas!AS233=1),IF(AR212=0,'IIA Finanšu analīze'!$D189*(1-$C212/4),0),IF(AR212&gt;$C189,IF('Laika grafiks'!AS23&gt;Pieņēmumi!$E$8,AR212-$C189,0),0))</f>
        <v>0</v>
      </c>
      <c r="AT212" s="416">
        <f>IF(AND(Izmaksas!AS233=0,Izmaksas!AT233=1),IF(AS212=0,'IIA Finanšu analīze'!$D189*(1-$C212/4),0),IF(AS212&gt;$C189,IF('Laika grafiks'!AT23&gt;Pieņēmumi!$E$8,AS212-$C189,0),0))</f>
        <v>0</v>
      </c>
      <c r="AU212" s="416">
        <f>IF(AND(Izmaksas!AT233=0,Izmaksas!AU233=1),IF(AT212=0,'IIA Finanšu analīze'!$D189*(1-$C212/4),0),IF(AT212&gt;$C189,IF('Laika grafiks'!AU23&gt;Pieņēmumi!$E$8,AT212-$C189,0),0))</f>
        <v>0</v>
      </c>
      <c r="AV212" s="416">
        <f>IF(AND(Izmaksas!AU233=0,Izmaksas!AV233=1),IF(AU212=0,'IIA Finanšu analīze'!$D189*(1-$C212/4),0),IF(AU212&gt;$C189,IF('Laika grafiks'!AV23&gt;Pieņēmumi!$E$8,AU212-$C189,0),0))</f>
        <v>0</v>
      </c>
      <c r="AW212" s="416">
        <f>IF(AND(Izmaksas!AV233=0,Izmaksas!AW233=1),IF(AV212=0,'IIA Finanšu analīze'!$D189*(1-$C212/4),0),IF(AV212&gt;$C189,IF('Laika grafiks'!AW23&gt;Pieņēmumi!$E$8,AV212-$C189,0),0))</f>
        <v>0</v>
      </c>
      <c r="AX212" s="416">
        <f>IF(AND(Izmaksas!AW233=0,Izmaksas!AX233=1),IF(AW212=0,'IIA Finanšu analīze'!$D189*(1-$C212/4),0),IF(AW212&gt;$C189,IF('Laika grafiks'!AX23&gt;Pieņēmumi!$E$8,AW212-$C189,0),0))</f>
        <v>0</v>
      </c>
      <c r="AY212" s="416">
        <f>IF(AND(Izmaksas!AX233=0,Izmaksas!AY233=1),IF(AX212=0,'IIA Finanšu analīze'!$D189*(1-$C212/4),0),IF(AX212&gt;$C189,IF('Laika grafiks'!AY23&gt;Pieņēmumi!$E$8,AX212-$C189,0),0))</f>
        <v>0</v>
      </c>
      <c r="AZ212" s="416">
        <f>IF(AND(Izmaksas!AY233=0,Izmaksas!AZ233=1),IF(AY212=0,'IIA Finanšu analīze'!$D189*(1-$C212/4),0),IF(AY212&gt;$C189,IF('Laika grafiks'!AZ23&gt;Pieņēmumi!$E$8,AY212-$C189,0),0))</f>
        <v>0</v>
      </c>
      <c r="BA212" s="416">
        <f>IF(AND(Izmaksas!AZ233=0,Izmaksas!BA233=1),IF(AZ212=0,'IIA Finanšu analīze'!$D189*(1-$C212/4),0),IF(AZ212&gt;$C189,IF('Laika grafiks'!BA23&gt;Pieņēmumi!$E$8,AZ212-$C189,0),0))</f>
        <v>0</v>
      </c>
      <c r="BB212" s="416">
        <f>IF(AND(Izmaksas!BA233=0,Izmaksas!BB233=1),IF(BA212=0,'IIA Finanšu analīze'!$D189*(1-$C212/4),0),IF(BA212&gt;$C189,IF('Laika grafiks'!BB23&gt;Pieņēmumi!$E$8,BA212-$C189,0),0))</f>
        <v>0</v>
      </c>
      <c r="BC212" s="416">
        <f>IF(AND(Izmaksas!BB233=0,Izmaksas!BC233=1),IF(BB212=0,'IIA Finanšu analīze'!$D189*(1-$C212/4),0),IF(BB212&gt;$C189,IF('Laika grafiks'!BC23&gt;Pieņēmumi!$E$8,BB212-$C189,0),0))</f>
        <v>0</v>
      </c>
      <c r="BD212" s="416">
        <f>IF(AND(Izmaksas!BC233=0,Izmaksas!BD233=1),IF(BC212=0,'IIA Finanšu analīze'!$D189*(1-$C212/4),0),IF(BC212&gt;$C189,IF('Laika grafiks'!BD23&gt;Pieņēmumi!$E$8,BC212-$C189,0),0))</f>
        <v>0</v>
      </c>
      <c r="BE212" s="416">
        <f>IF(AND(Izmaksas!BD233=0,Izmaksas!BE233=1),IF(BD212=0,'IIA Finanšu analīze'!$D189*(1-$C212/4),0),IF(BD212&gt;$C189,IF('Laika grafiks'!BE23&gt;Pieņēmumi!$E$8,BD212-$C189,0),0))</f>
        <v>0</v>
      </c>
      <c r="BF212" s="416">
        <f>IF(AND(Izmaksas!BE233=0,Izmaksas!BF233=1),IF(BE212=0,'IIA Finanšu analīze'!$D189*(1-$C212/4),0),IF(BE212&gt;$C189,IF('Laika grafiks'!BF23&gt;Pieņēmumi!$E$8,BE212-$C189,0),0))</f>
        <v>0</v>
      </c>
      <c r="BG212" s="416">
        <f>IF(AND(Izmaksas!BF233=0,Izmaksas!BG233=1),IF(BF212=0,'IIA Finanšu analīze'!$D189*(1-$C212/4),0),IF(BF212&gt;$C189,IF('Laika grafiks'!BG23&gt;Pieņēmumi!$E$8,BF212-$C189,0),0))</f>
        <v>0</v>
      </c>
      <c r="BH212" s="416">
        <f>IF(AND(Izmaksas!BG233=0,Izmaksas!BH233=1),IF(BG212=0,'IIA Finanšu analīze'!$D189*(1-$C212/4),0),IF(BG212&gt;$C189,IF('Laika grafiks'!BH23&gt;Pieņēmumi!$E$8,BG212-$C189,0),0))</f>
        <v>0</v>
      </c>
      <c r="BI212" s="416">
        <f>IF(AND(Izmaksas!BH233=0,Izmaksas!BI233=1),IF(BH212=0,'IIA Finanšu analīze'!$D189*(1-$C212/4),0),IF(BH212&gt;$C189,IF('Laika grafiks'!BI23&gt;Pieņēmumi!$E$8,BH212-$C189,0),0))</f>
        <v>0</v>
      </c>
      <c r="BJ212" s="416">
        <f>IF(AND(Izmaksas!BI233=0,Izmaksas!BJ233=1),IF(BI212=0,'IIA Finanšu analīze'!$D189*(1-$C212/4),0),IF(BI212&gt;$C189,IF('Laika grafiks'!BJ23&gt;Pieņēmumi!$E$8,BI212-$C189,0),0))</f>
        <v>0</v>
      </c>
      <c r="BK212" s="416">
        <f>IF(AND(Izmaksas!BJ233=0,Izmaksas!BK233=1),IF(BJ212=0,'IIA Finanšu analīze'!$D189*(1-$C212/4),0),IF(BJ212&gt;$C189,IF('Laika grafiks'!BK23&gt;Pieņēmumi!$E$8,BJ212-$C189,0),0))</f>
        <v>0</v>
      </c>
      <c r="BL212" s="416">
        <f>IF(AND(Izmaksas!BK233=0,Izmaksas!BL233=1),IF(BK212=0,'IIA Finanšu analīze'!$D189*(1-$C212/4),0),IF(BK212&gt;$C189,IF('Laika grafiks'!BL23&gt;Pieņēmumi!$E$8,BK212-$C189,0),0))</f>
        <v>0</v>
      </c>
      <c r="BM212" s="416">
        <f>IF(AND(Izmaksas!BL233=0,Izmaksas!BM233=1),IF(BL212=0,'IIA Finanšu analīze'!$D189*(1-$C212/4),0),IF(BL212&gt;$C189,IF('Laika grafiks'!BM23&gt;Pieņēmumi!$E$8,BL212-$C189,0),0))</f>
        <v>0</v>
      </c>
      <c r="BN212" s="416">
        <f>IF(AND(Izmaksas!BM233=0,Izmaksas!BN233=1),IF(BM212=0,'IIA Finanšu analīze'!$D189*(1-$C212/4),0),IF(BM212&gt;$C189,IF('Laika grafiks'!BN23&gt;Pieņēmumi!$E$8,BM212-$C189,0),0))</f>
        <v>0</v>
      </c>
      <c r="BO212" s="416">
        <f>IF(AND(Izmaksas!BN233=0,Izmaksas!BO233=1),IF(BN212=0,'IIA Finanšu analīze'!$D189*(1-$C212/4),0),IF(BN212&gt;$C189,IF('Laika grafiks'!BO23&gt;Pieņēmumi!$E$8,BN212-$C189,0),0))</f>
        <v>0</v>
      </c>
      <c r="BP212" s="416">
        <f>IF(AND(Izmaksas!BO233=0,Izmaksas!BP233=1),IF(BO212=0,'IIA Finanšu analīze'!$D189*(1-$C212/4),0),IF(BO212&gt;$C189,IF('Laika grafiks'!BP23&gt;Pieņēmumi!$E$8,BO212-$C189,0),0))</f>
        <v>0</v>
      </c>
      <c r="BQ212" s="416">
        <f>IF(AND(Izmaksas!BP233=0,Izmaksas!BQ233=1),IF(BP212=0,'IIA Finanšu analīze'!$D189*(1-$C212/4),0),IF(BP212&gt;$C189,IF('Laika grafiks'!BQ23&gt;Pieņēmumi!$E$8,BP212-$C189,0),0))</f>
        <v>0</v>
      </c>
      <c r="BR212" s="416">
        <f>IF(AND(Izmaksas!BQ233=0,Izmaksas!BR233=1),IF(BQ212=0,'IIA Finanšu analīze'!$D189*(1-$C212/4),0),IF(BQ212&gt;$C189,IF('Laika grafiks'!BR23&gt;Pieņēmumi!$E$8,BQ212-$C189,0),0))</f>
        <v>0</v>
      </c>
      <c r="BS212" s="416">
        <f>IF(AND(Izmaksas!BR233=0,Izmaksas!BS233=1),IF(BR212=0,'IIA Finanšu analīze'!$D189*(1-$C212/4),0),IF(BR212&gt;$C189,IF('Laika grafiks'!BS23&gt;Pieņēmumi!$E$8,BR212-$C189,0),0))</f>
        <v>0</v>
      </c>
      <c r="BT212" s="416">
        <f>IF(AND(Izmaksas!BS233=0,Izmaksas!BT233=1),IF(BS212=0,'IIA Finanšu analīze'!$D189*(1-$C212/4),0),IF(BS212&gt;$C189,IF('Laika grafiks'!BT23&gt;Pieņēmumi!$E$8,BS212-$C189,0),0))</f>
        <v>0</v>
      </c>
      <c r="BU212" s="416">
        <f>IF(AND(Izmaksas!BT233=0,Izmaksas!BU233=1),IF(BT212=0,'IIA Finanšu analīze'!$D189*(1-$C212/4),0),IF(BT212&gt;$C189,IF('Laika grafiks'!BU23&gt;Pieņēmumi!$E$8,BT212-$C189,0),0))</f>
        <v>0</v>
      </c>
      <c r="BV212" s="416">
        <f>IF(AND(Izmaksas!BU233=0,Izmaksas!BV233=1),IF(BU212=0,'IIA Finanšu analīze'!$D189*(1-$C212/4),0),IF(BU212&gt;$C189,IF('Laika grafiks'!BV23&gt;Pieņēmumi!$E$8,BU212-$C189,0),0))</f>
        <v>0</v>
      </c>
      <c r="BW212" s="416">
        <f>IF(AND(Izmaksas!BV233=0,Izmaksas!BW233=1),IF(BV212=0,'IIA Finanšu analīze'!$D189*(1-$C212/4),0),IF(BV212&gt;$C189,IF('Laika grafiks'!BW23&gt;Pieņēmumi!$E$8,BV212-$C189,0),0))</f>
        <v>0</v>
      </c>
      <c r="BX212" s="416">
        <f>IF(AND(Izmaksas!BW233=0,Izmaksas!BX233=1),IF(BW212=0,'IIA Finanšu analīze'!$D189*(1-$C212/4),0),IF(BW212&gt;$C189,IF('Laika grafiks'!BX23&gt;Pieņēmumi!$E$8,BW212-$C189,0),0))</f>
        <v>0</v>
      </c>
      <c r="BY212" s="416">
        <f>IF(AND(Izmaksas!BX233=0,Izmaksas!BY233=1),IF(BX212=0,'IIA Finanšu analīze'!$D189*(1-$C212/4),0),IF(BX212&gt;$C189,IF('Laika grafiks'!BY23&gt;Pieņēmumi!$E$8,BX212-$C189,0),0))</f>
        <v>0</v>
      </c>
      <c r="BZ212" s="416">
        <f>IF(AND(Izmaksas!BY233=0,Izmaksas!BZ233=1),IF(BY212=0,'IIA Finanšu analīze'!$D189*(1-$C212/4),0),IF(BY212&gt;$C189,IF('Laika grafiks'!BZ23&gt;Pieņēmumi!$E$8,BY212-$C189,0),0))</f>
        <v>0</v>
      </c>
      <c r="CA212" s="416">
        <f>IF(AND(Izmaksas!BZ233=0,Izmaksas!CA233=1),IF(BZ212=0,'IIA Finanšu analīze'!$D189*(1-$C212/4),0),IF(BZ212&gt;$C189,IF('Laika grafiks'!CA23&gt;Pieņēmumi!$E$8,BZ212-$C189,0),0))</f>
        <v>0</v>
      </c>
      <c r="CB212" s="416">
        <f>IF(AND(Izmaksas!CA233=0,Izmaksas!CB233=1),IF(CA212=0,'IIA Finanšu analīze'!$D189*(1-$C212/4),0),IF(CA212&gt;$C189,IF('Laika grafiks'!CB23&gt;Pieņēmumi!$E$8,CA212-$C189,0),0))</f>
        <v>0</v>
      </c>
      <c r="CC212" s="416">
        <f>IF(AND(Izmaksas!CB233=0,Izmaksas!CC233=1),IF(CB212=0,'IIA Finanšu analīze'!$D189*(1-$C212/4),0),IF(CB212&gt;$C189,IF('Laika grafiks'!CC23&gt;Pieņēmumi!$E$8,CB212-$C189,0),0))</f>
        <v>0</v>
      </c>
      <c r="CD212" s="416">
        <f>IF(AND(Izmaksas!CC233=0,Izmaksas!CD233=1),IF(CC212=0,'IIA Finanšu analīze'!$D189*(1-$C212/4),0),IF(CC212&gt;$C189,IF('Laika grafiks'!CD23&gt;Pieņēmumi!$E$8,CC212-$C189,0),0))</f>
        <v>0</v>
      </c>
      <c r="CE212" s="416">
        <f>IF(AND(Izmaksas!CD233=0,Izmaksas!CE233=1),IF(CD212=0,'IIA Finanšu analīze'!$D189*(1-$C212/4),0),IF(CD212&gt;$C189,IF('Laika grafiks'!CE23&gt;Pieņēmumi!$E$8,CD212-$C189,0),0))</f>
        <v>0</v>
      </c>
      <c r="CF212" s="416">
        <f>IF(AND(Izmaksas!CE233=0,Izmaksas!CF233=1),IF(CE212=0,'IIA Finanšu analīze'!$D189*(1-$C212/4),0),IF(CE212&gt;$C189,IF('Laika grafiks'!CF23&gt;Pieņēmumi!$E$8,CE212-$C189,0),0))</f>
        <v>0</v>
      </c>
      <c r="CG212" s="416">
        <f>IF(AND(Izmaksas!CF233=0,Izmaksas!CG233=1),IF(CF212=0,'IIA Finanšu analīze'!$D189*(1-$C212/4),0),IF(CF212&gt;$C189,IF('Laika grafiks'!CG23&gt;Pieņēmumi!$E$8,CF212-$C189,0),0))</f>
        <v>0</v>
      </c>
      <c r="CH212" s="416">
        <f>IF(AND(Izmaksas!CG233=0,Izmaksas!CH233=1),IF(CG212=0,'IIA Finanšu analīze'!$D189*(1-$C212/4),0),IF(CG212&gt;$C189,IF('Laika grafiks'!CH23&gt;Pieņēmumi!$E$8,CG212-$C189,0),0))</f>
        <v>0</v>
      </c>
      <c r="CI212" s="416">
        <f>IF(AND(Izmaksas!CH233=0,Izmaksas!CI233=1),IF(CH212=0,'IIA Finanšu analīze'!$D189*(1-$C212/4),0),IF(CH212&gt;$C189,IF('Laika grafiks'!CI23&gt;Pieņēmumi!$E$8,CH212-$C189,0),0))</f>
        <v>0</v>
      </c>
      <c r="CJ212" s="416">
        <f>IF(AND(Izmaksas!CI233=0,Izmaksas!CJ233=1),IF(CI212=0,'IIA Finanšu analīze'!$D189*(1-$C212/4),0),IF(CI212&gt;$C189,IF('Laika grafiks'!CJ23&gt;Pieņēmumi!$E$8,CI212-$C189,0),0))</f>
        <v>0</v>
      </c>
      <c r="CK212" s="416">
        <f>IF(AND(Izmaksas!CJ233=0,Izmaksas!CK233=1),IF(CJ212=0,'IIA Finanšu analīze'!$D189*(1-$C212/4),0),IF(CJ212&gt;$C189,IF('Laika grafiks'!CK23&gt;Pieņēmumi!$E$8,CJ212-$C189,0),0))</f>
        <v>0</v>
      </c>
      <c r="CL212" s="416">
        <f>IF(AND(Izmaksas!CK233=0,Izmaksas!CL233=1),IF(CK212=0,'IIA Finanšu analīze'!$D189*(1-$C212/4),0),IF(CK212&gt;$C189,IF('Laika grafiks'!CL23&gt;Pieņēmumi!$E$8,CK212-$C189,0),0))</f>
        <v>0</v>
      </c>
      <c r="CM212" s="416">
        <f>IF(AND(Izmaksas!CL233=0,Izmaksas!CM233=1),IF(CL212=0,'IIA Finanšu analīze'!$D189*(1-$C212/4),0),IF(CL212&gt;$C189,IF('Laika grafiks'!CM23&gt;Pieņēmumi!$E$8,CL212-$C189,0),0))</f>
        <v>0</v>
      </c>
      <c r="CN212" s="416">
        <f>IF(AND(Izmaksas!CM233=0,Izmaksas!CN233=1),IF(CM212=0,'IIA Finanšu analīze'!$D189*(1-$C212/4),0),IF(CM212&gt;$C189,IF('Laika grafiks'!CN23&gt;Pieņēmumi!$E$8,CM212-$C189,0),0))</f>
        <v>0</v>
      </c>
      <c r="CO212" s="416">
        <f>IF(AND(Izmaksas!CN233=0,Izmaksas!CO233=1),IF(CN212=0,'IIA Finanšu analīze'!$D189*(1-$C212/4),0),IF(CN212&gt;$C189,IF('Laika grafiks'!CO23&gt;Pieņēmumi!$E$8,CN212-$C189,0),0))</f>
        <v>0</v>
      </c>
      <c r="CP212" s="416">
        <f>IF(AND(Izmaksas!CO233=0,Izmaksas!CP233=1),IF(CO212=0,'IIA Finanšu analīze'!$D189*(1-$C212/4),0),IF(CO212&gt;$C189,IF('Laika grafiks'!CP23&gt;Pieņēmumi!$E$8,CO212-$C189,0),0))</f>
        <v>0</v>
      </c>
      <c r="CQ212" s="416">
        <f>IF(AND(Izmaksas!CP233=0,Izmaksas!CQ233=1),IF(CP212=0,'IIA Finanšu analīze'!$D189*(1-$C212/4),0),IF(CP212&gt;$C189,IF('Laika grafiks'!CQ23&gt;Pieņēmumi!$E$8,CP212-$C189,0),0))</f>
        <v>0</v>
      </c>
      <c r="CR212" s="416">
        <f>IF(AND(Izmaksas!CQ233=0,Izmaksas!CR233=1),IF(CQ212=0,'IIA Finanšu analīze'!$D189*(1-$C212/4),0),IF(CQ212&gt;$C189,IF('Laika grafiks'!CR23&gt;Pieņēmumi!$E$8,CQ212-$C189,0),0))</f>
        <v>0</v>
      </c>
      <c r="CS212" s="416">
        <f>IF(AND(Izmaksas!CR233=0,Izmaksas!CS233=1),IF(CR212=0,'IIA Finanšu analīze'!$D189*(1-$C212/4),0),IF(CR212&gt;$C189,IF('Laika grafiks'!CS23&gt;Pieņēmumi!$E$8,CR212-$C189,0),0))</f>
        <v>0</v>
      </c>
      <c r="CT212" s="416">
        <f>IF(AND(Izmaksas!CS233=0,Izmaksas!CT233=1),IF(CS212=0,'IIA Finanšu analīze'!$D189*(1-$C212/4),0),IF(CS212&gt;$C189,IF('Laika grafiks'!CT23&gt;Pieņēmumi!$E$8,CS212-$C189,0),0))</f>
        <v>0</v>
      </c>
      <c r="CU212" s="416">
        <f>IF(AND(Izmaksas!CT233=0,Izmaksas!CU233=1),IF(CT212=0,'IIA Finanšu analīze'!$D189*(1-$C212/4),0),IF(CT212&gt;$C189,IF('Laika grafiks'!CU23&gt;Pieņēmumi!$E$8,CT212-$C189,0),0))</f>
        <v>0</v>
      </c>
      <c r="CV212" s="416">
        <f>IF(AND(Izmaksas!CU233=0,Izmaksas!CV233=1),IF(CU212=0,'IIA Finanšu analīze'!$D189*(1-$C212/4),0),IF(CU212&gt;$C189,IF('Laika grafiks'!CV23&gt;Pieņēmumi!$E$8,CU212-$C189,0),0))</f>
        <v>0</v>
      </c>
      <c r="CW212" s="416">
        <f>IF(AND(Izmaksas!CV233=0,Izmaksas!CW233=1),IF(CV212=0,'IIA Finanšu analīze'!$D189*(1-$C212/4),0),IF(CV212&gt;$C189,IF('Laika grafiks'!CW23&gt;Pieņēmumi!$E$8,CV212-$C189,0),0))</f>
        <v>0</v>
      </c>
      <c r="CX212" s="416">
        <f>IF(AND(Izmaksas!CW233=0,Izmaksas!CX233=1),IF(CW212=0,'IIA Finanšu analīze'!$D189*(1-$C212/4),0),IF(CW212&gt;$C189,IF('Laika grafiks'!CX23&gt;Pieņēmumi!$E$8,CW212-$C189,0),0))</f>
        <v>0</v>
      </c>
      <c r="CY212" s="416">
        <f>IF(AND(Izmaksas!CX233=0,Izmaksas!CY233=1),IF(CX212=0,'IIA Finanšu analīze'!$D189*(1-$C212/4),0),IF(CX212&gt;$C189,IF('Laika grafiks'!CY23&gt;Pieņēmumi!$E$8,CX212-$C189,0),0))</f>
        <v>0</v>
      </c>
      <c r="CZ212" s="416">
        <f>IF(AND(Izmaksas!CY233=0,Izmaksas!CZ233=1),IF(CY212=0,'IIA Finanšu analīze'!$D189*(1-$C212/4),0),IF(CY212&gt;$C189,IF('Laika grafiks'!CZ23&gt;Pieņēmumi!$E$8,CY212-$C189,0),0))</f>
        <v>0</v>
      </c>
      <c r="DA212" s="416">
        <f>IF(AND(Izmaksas!CZ233=0,Izmaksas!DA233=1),IF(CZ212=0,'IIA Finanšu analīze'!$D189*(1-$C212/4),0),IF(CZ212&gt;$C189,IF('Laika grafiks'!DA23&gt;Pieņēmumi!$E$8,CZ212-$C189,0),0))</f>
        <v>0</v>
      </c>
      <c r="DB212" s="416">
        <f>IF(AND(Izmaksas!DA233=0,Izmaksas!DB233=1),IF(DA212=0,'IIA Finanšu analīze'!$D189*(1-$C212/4),0),IF(DA212&gt;$C189,IF('Laika grafiks'!DB23&gt;Pieņēmumi!$E$8,DA212-$C189,0),0))</f>
        <v>0</v>
      </c>
      <c r="DC212" s="416">
        <f>IF(AND(Izmaksas!DB233=0,Izmaksas!DC233=1),IF(DB212=0,'IIA Finanšu analīze'!$D189*(1-$C212/4),0),IF(DB212&gt;$C189,IF('Laika grafiks'!DC23&gt;Pieņēmumi!$E$8,DB212-$C189,0),0))</f>
        <v>0</v>
      </c>
      <c r="DD212" s="416">
        <f>IF(AND(Izmaksas!DC233=0,Izmaksas!DD233=1),IF(DC212=0,'IIA Finanšu analīze'!$D189*(1-$C212/4),0),IF(DC212&gt;$C189,IF('Laika grafiks'!DD23&gt;Pieņēmumi!$E$8,DC212-$C189,0),0))</f>
        <v>0</v>
      </c>
      <c r="DE212" s="416">
        <f>IF(AND(Izmaksas!DD233=0,Izmaksas!DE233=1),IF(DD212=0,'IIA Finanšu analīze'!$D189*(1-$C212/4),0),IF(DD212&gt;$C189,IF('Laika grafiks'!DE23&gt;Pieņēmumi!$E$8,DD212-$C189,0),0))</f>
        <v>0</v>
      </c>
      <c r="DF212" s="416">
        <f>IF(AND(Izmaksas!DE233=0,Izmaksas!DF233=1),IF(DE212=0,'IIA Finanšu analīze'!$D189*(1-$C212/4),0),IF(DE212&gt;$C189,IF('Laika grafiks'!DF23&gt;Pieņēmumi!$E$8,DE212-$C189,0),0))</f>
        <v>0</v>
      </c>
      <c r="DG212" s="416">
        <f>IF(AND(Izmaksas!DF233=0,Izmaksas!DG233=1),IF(DF212=0,'IIA Finanšu analīze'!$D189*(1-$C212/4),0),IF(DF212&gt;$C189,IF('Laika grafiks'!DG23&gt;Pieņēmumi!$E$8,DF212-$C189,0),0))</f>
        <v>0</v>
      </c>
      <c r="DH212" s="416">
        <f>IF(AND(Izmaksas!DG233=0,Izmaksas!DH233=1),IF(DG212=0,'IIA Finanšu analīze'!$D189*(1-$C212/4),0),IF(DG212&gt;$C189,IF('Laika grafiks'!DH23&gt;Pieņēmumi!$E$8,DG212-$C189,0),0))</f>
        <v>0</v>
      </c>
      <c r="DI212" s="416">
        <f>IF(AND(Izmaksas!DH233=0,Izmaksas!DI233=1),IF(DH212=0,'IIA Finanšu analīze'!$D189*(1-$C212/4),0),IF(DH212&gt;$C189,IF('Laika grafiks'!DI23&gt;Pieņēmumi!$E$8,DH212-$C189,0),0))</f>
        <v>0</v>
      </c>
      <c r="DJ212" s="416">
        <f>IF(AND(Izmaksas!DI233=0,Izmaksas!DJ233=1),IF(DI212=0,'IIA Finanšu analīze'!$D189*(1-$C212/4),0),IF(DI212&gt;$C189,IF('Laika grafiks'!DJ23&gt;Pieņēmumi!$E$8,DI212-$C189,0),0))</f>
        <v>0</v>
      </c>
      <c r="DK212" s="416">
        <f>IF(AND(Izmaksas!DJ233=0,Izmaksas!DK233=1),IF(DJ212=0,'IIA Finanšu analīze'!$D189*(1-$C212/4),0),IF(DJ212&gt;$C189,IF('Laika grafiks'!DK23&gt;Pieņēmumi!$E$8,DJ212-$C189,0),0))</f>
        <v>0</v>
      </c>
      <c r="DL212" s="416">
        <f>IF(AND(Izmaksas!DK233=0,Izmaksas!DL233=1),IF(DK212=0,'IIA Finanšu analīze'!$D189*(1-$C212/4),0),IF(DK212&gt;$C189,IF('Laika grafiks'!DL23&gt;Pieņēmumi!$E$8,DK212-$C189,0),0))</f>
        <v>0</v>
      </c>
      <c r="DM212" s="416">
        <f>IF(AND(Izmaksas!DL233=0,Izmaksas!DM233=1),IF(DL212=0,'IIA Finanšu analīze'!$D189*(1-$C212/4),0),IF(DL212&gt;$C189,IF('Laika grafiks'!DM23&gt;Pieņēmumi!$E$8,DL212-$C189,0),0))</f>
        <v>0</v>
      </c>
      <c r="DN212" s="416">
        <f>IF(AND(Izmaksas!DM233=0,Izmaksas!DN233=1),IF(DM212=0,'IIA Finanšu analīze'!$D189*(1-$C212/4),0),IF(DM212&gt;$C189,IF('Laika grafiks'!DN23&gt;Pieņēmumi!$E$8,DM212-$C189,0),0))</f>
        <v>0</v>
      </c>
      <c r="DO212" s="416">
        <f>IF(AND(Izmaksas!DN233=0,Izmaksas!DO233=1),IF(DN212=0,'IIA Finanšu analīze'!$D189*(1-$C212/4),0),IF(DN212&gt;$C189,IF('Laika grafiks'!DO23&gt;Pieņēmumi!$E$8,DN212-$C189,0),0))</f>
        <v>0</v>
      </c>
      <c r="DP212" s="416">
        <f>IF(AND(Izmaksas!DO233=0,Izmaksas!DP233=1),IF(DO212=0,'IIA Finanšu analīze'!$D189*(1-$C212/4),0),IF(DO212&gt;$C189,IF('Laika grafiks'!DP23&gt;Pieņēmumi!$E$8,DO212-$C189,0),0))</f>
        <v>0</v>
      </c>
      <c r="DQ212" s="416">
        <f>IF(AND(Izmaksas!DP233=0,Izmaksas!DQ233=1),IF(DP212=0,'IIA Finanšu analīze'!$D189*(1-$C212/4),0),IF(DP212&gt;$C189,IF('Laika grafiks'!DQ23&gt;Pieņēmumi!$E$8,DP212-$C189,0),0))</f>
        <v>0</v>
      </c>
      <c r="DR212" s="416">
        <f>IF(AND(Izmaksas!DQ233=0,Izmaksas!DR233=1),IF(DQ212=0,'IIA Finanšu analīze'!$D189*(1-$C212/4),0),IF(DQ212&gt;$C189,IF('Laika grafiks'!DR23&gt;Pieņēmumi!$E$8,DQ212-$C189,0),0))</f>
        <v>0</v>
      </c>
      <c r="DS212" s="416">
        <f>IF(AND(Izmaksas!DR233=0,Izmaksas!DS233=1),IF(DR212=0,'IIA Finanšu analīze'!$D189*(1-$C212/4),0),IF(DR212&gt;$C189,IF('Laika grafiks'!DS23&gt;Pieņēmumi!$E$8,DR212-$C189,0),0))</f>
        <v>0</v>
      </c>
      <c r="DT212" s="416">
        <f>IF(AND(Izmaksas!DS233=0,Izmaksas!DT233=1),IF(DS212=0,'IIA Finanšu analīze'!$D189*(1-$C212/4),0),IF(DS212&gt;$C189,IF('Laika grafiks'!DT23&gt;Pieņēmumi!$E$8,DS212-$C189,0),0))</f>
        <v>0</v>
      </c>
      <c r="DU212" s="416">
        <f>IF(AND(Izmaksas!DT233=0,Izmaksas!DU233=1),IF(DT212=0,'IIA Finanšu analīze'!$D189*(1-$C212/4),0),IF(DT212&gt;$C189,IF('Laika grafiks'!DU23&gt;Pieņēmumi!$E$8,DT212-$C189,0),0))</f>
        <v>0</v>
      </c>
    </row>
    <row r="213" spans="1:125" ht="11.25" customHeight="1">
      <c r="A213" s="389" t="str">
        <f t="shared" si="191"/>
        <v>Kapitālieguldījumi Nr15</v>
      </c>
      <c r="B213" s="389" t="s">
        <v>33</v>
      </c>
      <c r="C213" s="392"/>
      <c r="D213" s="460" t="s">
        <v>638</v>
      </c>
      <c r="E213" s="416">
        <v>0</v>
      </c>
      <c r="F213" s="416">
        <f>IF(AND(Izmaksas!E233=0,Izmaksas!F233=1),IF(E213=0,'IIA Finanšu analīze'!$D190*(1-$C213/4),0),IF(E213&gt;$C190,IF('Laika grafiks'!F23&gt;Pieņēmumi!$E$8,E213-$C190,0),0))</f>
        <v>0</v>
      </c>
      <c r="G213" s="416">
        <f>IF(AND(Izmaksas!F233=0,Izmaksas!G233=1),IF(F213=0,'IIA Finanšu analīze'!$D190*(1-$C213/4),0),IF(F213&gt;$C190,IF('Laika grafiks'!G23&gt;Pieņēmumi!$E$8,F213-$C190,0),0))</f>
        <v>0</v>
      </c>
      <c r="H213" s="416">
        <f>IF(AND(Izmaksas!G233=0,Izmaksas!H233=1),IF(G213=0,'IIA Finanšu analīze'!$D190*(1-$C213/4),0),IF(G213&gt;$C190,IF('Laika grafiks'!H23&gt;Pieņēmumi!$E$8,G213-$C190,0),0))</f>
        <v>0</v>
      </c>
      <c r="I213" s="416">
        <f>IF(AND(Izmaksas!H233=0,Izmaksas!I233=1),IF(H213=0,'IIA Finanšu analīze'!$D190*(1-$C213/4),0),IF(H213&gt;$C190,IF('Laika grafiks'!I23&gt;Pieņēmumi!$E$8,H213-$C190,0),0))</f>
        <v>0</v>
      </c>
      <c r="J213" s="416">
        <f>IF(AND(Izmaksas!I233=0,Izmaksas!J233=1),IF(I213=0,'IIA Finanšu analīze'!$D190*(1-$C213/4),0),IF(I213&gt;$C190,IF('Laika grafiks'!J23&gt;Pieņēmumi!$E$8,I213-$C190,0),0))</f>
        <v>0</v>
      </c>
      <c r="K213" s="416">
        <f>IF(AND(Izmaksas!J233=0,Izmaksas!K233=1),IF(J213=0,'IIA Finanšu analīze'!$D190*(1-$C213/4),0),IF(J213&gt;$C190,IF('Laika grafiks'!K23&gt;Pieņēmumi!$E$8,J213-$C190,0),0))</f>
        <v>0</v>
      </c>
      <c r="L213" s="416">
        <f>IF(AND(Izmaksas!K233=0,Izmaksas!L233=1),IF(K213=0,'IIA Finanšu analīze'!$D190*(1-$C213/4),0),IF(K213&gt;$C190,IF('Laika grafiks'!L23&gt;Pieņēmumi!$E$8,K213-$C190,0),0))</f>
        <v>0</v>
      </c>
      <c r="M213" s="416">
        <f>IF(AND(Izmaksas!L233=0,Izmaksas!M233=1),IF(L213=0,'IIA Finanšu analīze'!$D190*(1-$C213/4),0),IF(L213&gt;$C190,IF('Laika grafiks'!M23&gt;Pieņēmumi!$E$8,L213-$C190,0),0))</f>
        <v>0</v>
      </c>
      <c r="N213" s="416">
        <f>IF(AND(Izmaksas!M233=0,Izmaksas!N233=1),IF(M213=0,'IIA Finanšu analīze'!$D190*(1-$C213/4),0),IF(M213&gt;$C190,IF('Laika grafiks'!N23&gt;Pieņēmumi!$E$8,M213-$C190,0),0))</f>
        <v>0</v>
      </c>
      <c r="O213" s="416">
        <f>IF(AND(Izmaksas!N233=0,Izmaksas!O233=1),IF(N213=0,'IIA Finanšu analīze'!$D190*(1-$C213/4),0),IF(N213&gt;$C190,IF('Laika grafiks'!O23&gt;Pieņēmumi!$E$8,N213-$C190,0),0))</f>
        <v>0</v>
      </c>
      <c r="P213" s="416">
        <f>IF(AND(Izmaksas!O233=0,Izmaksas!P233=1),IF(O213=0,'IIA Finanšu analīze'!$D190*(1-$C213/4),0),IF(O213&gt;$C190,IF('Laika grafiks'!P23&gt;Pieņēmumi!$E$8,O213-$C190,0),0))</f>
        <v>0</v>
      </c>
      <c r="Q213" s="416">
        <f>IF(AND(Izmaksas!P233=0,Izmaksas!Q233=1),IF(P213=0,'IIA Finanšu analīze'!$D190*(1-$C213/4),0),IF(P213&gt;$C190,IF('Laika grafiks'!Q23&gt;Pieņēmumi!$E$8,P213-$C190,0),0))</f>
        <v>0</v>
      </c>
      <c r="R213" s="416">
        <f>IF(AND(Izmaksas!Q233=0,Izmaksas!R233=1),IF(Q213=0,'IIA Finanšu analīze'!$D190*(1-$C213/4),0),IF(Q213&gt;$C190,IF('Laika grafiks'!R23&gt;Pieņēmumi!$E$8,Q213-$C190,0),0))</f>
        <v>0</v>
      </c>
      <c r="S213" s="416">
        <f>IF(AND(Izmaksas!R233=0,Izmaksas!S233=1),IF(R213=0,'IIA Finanšu analīze'!$D190*(1-$C213/4),0),IF(R213&gt;$C190,IF('Laika grafiks'!S23&gt;Pieņēmumi!$E$8,R213-$C190,0),0))</f>
        <v>0</v>
      </c>
      <c r="T213" s="416">
        <f>IF(AND(Izmaksas!S233=0,Izmaksas!T233=1),IF(S213=0,'IIA Finanšu analīze'!$D190*(1-$C213/4),0),IF(S213&gt;$C190,IF('Laika grafiks'!T23&gt;Pieņēmumi!$E$8,S213-$C190,0),0))</f>
        <v>0</v>
      </c>
      <c r="U213" s="416">
        <f>IF(AND(Izmaksas!T233=0,Izmaksas!U233=1),IF(T213=0,'IIA Finanšu analīze'!$D190*(1-$C213/4),0),IF(T213&gt;$C190,IF('Laika grafiks'!U23&gt;Pieņēmumi!$E$8,T213-$C190,0),0))</f>
        <v>0</v>
      </c>
      <c r="V213" s="416">
        <f>IF(AND(Izmaksas!U233=0,Izmaksas!V233=1),IF(U213=0,'IIA Finanšu analīze'!$D190*(1-$C213/4),0),IF(U213&gt;$C190,IF('Laika grafiks'!V23&gt;Pieņēmumi!$E$8,U213-$C190,0),0))</f>
        <v>0</v>
      </c>
      <c r="W213" s="416">
        <f>IF(AND(Izmaksas!V233=0,Izmaksas!W233=1),IF(V213=0,'IIA Finanšu analīze'!$D190*(1-$C213/4),0),IF(V213&gt;$C190,IF('Laika grafiks'!W23&gt;Pieņēmumi!$E$8,V213-$C190,0),0))</f>
        <v>0</v>
      </c>
      <c r="X213" s="416">
        <f>IF(AND(Izmaksas!W233=0,Izmaksas!X233=1),IF(W213=0,'IIA Finanšu analīze'!$D190*(1-$C213/4),0),IF(W213&gt;$C190,IF('Laika grafiks'!X23&gt;Pieņēmumi!$E$8,W213-$C190,0),0))</f>
        <v>0</v>
      </c>
      <c r="Y213" s="416">
        <f>IF(AND(Izmaksas!X233=0,Izmaksas!Y233=1),IF(X213=0,'IIA Finanšu analīze'!$D190*(1-$C213/4),0),IF(X213&gt;$C190,IF('Laika grafiks'!Y23&gt;Pieņēmumi!$E$8,X213-$C190,0),0))</f>
        <v>0</v>
      </c>
      <c r="Z213" s="416">
        <f>IF(AND(Izmaksas!Y233=0,Izmaksas!Z233=1),IF(Y213=0,'IIA Finanšu analīze'!$D190*(1-$C213/4),0),IF(Y213&gt;$C190,IF('Laika grafiks'!Z23&gt;Pieņēmumi!$E$8,Y213-$C190,0),0))</f>
        <v>0</v>
      </c>
      <c r="AA213" s="416">
        <f>IF(AND(Izmaksas!Z233=0,Izmaksas!AA233=1),IF(Z213=0,'IIA Finanšu analīze'!$D190*(1-$C213/4),0),IF(Z213&gt;$C190,IF('Laika grafiks'!AA23&gt;Pieņēmumi!$E$8,Z213-$C190,0),0))</f>
        <v>0</v>
      </c>
      <c r="AB213" s="416">
        <f>IF(AND(Izmaksas!AA233=0,Izmaksas!AB233=1),IF(AA213=0,'IIA Finanšu analīze'!$D190*(1-$C213/4),0),IF(AA213&gt;$C190,IF('Laika grafiks'!AB23&gt;Pieņēmumi!$E$8,AA213-$C190,0),0))</f>
        <v>0</v>
      </c>
      <c r="AC213" s="416">
        <f>IF(AND(Izmaksas!AB233=0,Izmaksas!AC233=1),IF(AB213=0,'IIA Finanšu analīze'!$D190*(1-$C213/4),0),IF(AB213&gt;$C190,IF('Laika grafiks'!AC23&gt;Pieņēmumi!$E$8,AB213-$C190,0),0))</f>
        <v>0</v>
      </c>
      <c r="AD213" s="416">
        <f>IF(AND(Izmaksas!AC233=0,Izmaksas!AD233=1),IF(AC213=0,'IIA Finanšu analīze'!$D190*(1-$C213/4),0),IF(AC213&gt;$C190,IF('Laika grafiks'!AD23&gt;Pieņēmumi!$E$8,AC213-$C190,0),0))</f>
        <v>0</v>
      </c>
      <c r="AE213" s="416">
        <f>IF(AND(Izmaksas!AD233=0,Izmaksas!AE233=1),IF(AD213=0,'IIA Finanšu analīze'!$D190*(1-$C213/4),0),IF(AD213&gt;$C190,IF('Laika grafiks'!AE23&gt;Pieņēmumi!$E$8,AD213-$C190,0),0))</f>
        <v>0</v>
      </c>
      <c r="AF213" s="416">
        <f>IF(AND(Izmaksas!AE233=0,Izmaksas!AF233=1),IF(AE213=0,'IIA Finanšu analīze'!$D190*(1-$C213/4),0),IF(AE213&gt;$C190,IF('Laika grafiks'!AF23&gt;Pieņēmumi!$E$8,AE213-$C190,0),0))</f>
        <v>0</v>
      </c>
      <c r="AG213" s="416">
        <f>IF(AND(Izmaksas!AF233=0,Izmaksas!AG233=1),IF(AF213=0,'IIA Finanšu analīze'!$D190*(1-$C213/4),0),IF(AF213&gt;$C190,IF('Laika grafiks'!AG23&gt;Pieņēmumi!$E$8,AF213-$C190,0),0))</f>
        <v>0</v>
      </c>
      <c r="AH213" s="416">
        <f>IF(AND(Izmaksas!AG233=0,Izmaksas!AH233=1),IF(AG213=0,'IIA Finanšu analīze'!$D190*(1-$C213/4),0),IF(AG213&gt;$C190,IF('Laika grafiks'!AH23&gt;Pieņēmumi!$E$8,AG213-$C190,0),0))</f>
        <v>0</v>
      </c>
      <c r="AI213" s="416">
        <f>IF(AND(Izmaksas!AH233=0,Izmaksas!AI233=1),IF(AH213=0,'IIA Finanšu analīze'!$D190*(1-$C213/4),0),IF(AH213&gt;$C190,IF('Laika grafiks'!AI23&gt;Pieņēmumi!$E$8,AH213-$C190,0),0))</f>
        <v>0</v>
      </c>
      <c r="AJ213" s="416">
        <f>IF(AND(Izmaksas!AI233=0,Izmaksas!AJ233=1),IF(AI213=0,'IIA Finanšu analīze'!$D190*(1-$C213/4),0),IF(AI213&gt;$C190,IF('Laika grafiks'!AJ23&gt;Pieņēmumi!$E$8,AI213-$C190,0),0))</f>
        <v>0</v>
      </c>
      <c r="AK213" s="416">
        <f>IF(AND(Izmaksas!AJ233=0,Izmaksas!AK233=1),IF(AJ213=0,'IIA Finanšu analīze'!$D190*(1-$C213/4),0),IF(AJ213&gt;$C190,IF('Laika grafiks'!AK23&gt;Pieņēmumi!$E$8,AJ213-$C190,0),0))</f>
        <v>0</v>
      </c>
      <c r="AL213" s="416">
        <f>IF(AND(Izmaksas!AK233=0,Izmaksas!AL233=1),IF(AK213=0,'IIA Finanšu analīze'!$D190*(1-$C213/4),0),IF(AK213&gt;$C190,IF('Laika grafiks'!AL23&gt;Pieņēmumi!$E$8,AK213-$C190,0),0))</f>
        <v>0</v>
      </c>
      <c r="AM213" s="416">
        <f>IF(AND(Izmaksas!AL233=0,Izmaksas!AM233=1),IF(AL213=0,'IIA Finanšu analīze'!$D190*(1-$C213/4),0),IF(AL213&gt;$C190,IF('Laika grafiks'!AM23&gt;Pieņēmumi!$E$8,AL213-$C190,0),0))</f>
        <v>0</v>
      </c>
      <c r="AN213" s="416">
        <f>IF(AND(Izmaksas!AM233=0,Izmaksas!AN233=1),IF(AM213=0,'IIA Finanšu analīze'!$D190*(1-$C213/4),0),IF(AM213&gt;$C190,IF('Laika grafiks'!AN23&gt;Pieņēmumi!$E$8,AM213-$C190,0),0))</f>
        <v>0</v>
      </c>
      <c r="AO213" s="416">
        <f>IF(AND(Izmaksas!AN233=0,Izmaksas!AO233=1),IF(AN213=0,'IIA Finanšu analīze'!$D190*(1-$C213/4),0),IF(AN213&gt;$C190,IF('Laika grafiks'!AO23&gt;Pieņēmumi!$E$8,AN213-$C190,0),0))</f>
        <v>0</v>
      </c>
      <c r="AP213" s="416">
        <f>IF(AND(Izmaksas!AO233=0,Izmaksas!AP233=1),IF(AO213=0,'IIA Finanšu analīze'!$D190*(1-$C213/4),0),IF(AO213&gt;$C190,IF('Laika grafiks'!AP23&gt;Pieņēmumi!$E$8,AO213-$C190,0),0))</f>
        <v>0</v>
      </c>
      <c r="AQ213" s="416">
        <f>IF(AND(Izmaksas!AP233=0,Izmaksas!AQ233=1),IF(AP213=0,'IIA Finanšu analīze'!$D190*(1-$C213/4),0),IF(AP213&gt;$C190,IF('Laika grafiks'!AQ23&gt;Pieņēmumi!$E$8,AP213-$C190,0),0))</f>
        <v>0</v>
      </c>
      <c r="AR213" s="416">
        <f>IF(AND(Izmaksas!AQ233=0,Izmaksas!AR233=1),IF(AQ213=0,'IIA Finanšu analīze'!$D190*(1-$C213/4),0),IF(AQ213&gt;$C190,IF('Laika grafiks'!AR23&gt;Pieņēmumi!$E$8,AQ213-$C190,0),0))</f>
        <v>0</v>
      </c>
      <c r="AS213" s="416">
        <f>IF(AND(Izmaksas!AR233=0,Izmaksas!AS233=1),IF(AR213=0,'IIA Finanšu analīze'!$D190*(1-$C213/4),0),IF(AR213&gt;$C190,IF('Laika grafiks'!AS23&gt;Pieņēmumi!$E$8,AR213-$C190,0),0))</f>
        <v>0</v>
      </c>
      <c r="AT213" s="416">
        <f>IF(AND(Izmaksas!AS233=0,Izmaksas!AT233=1),IF(AS213=0,'IIA Finanšu analīze'!$D190*(1-$C213/4),0),IF(AS213&gt;$C190,IF('Laika grafiks'!AT23&gt;Pieņēmumi!$E$8,AS213-$C190,0),0))</f>
        <v>0</v>
      </c>
      <c r="AU213" s="416">
        <f>IF(AND(Izmaksas!AT233=0,Izmaksas!AU233=1),IF(AT213=0,'IIA Finanšu analīze'!$D190*(1-$C213/4),0),IF(AT213&gt;$C190,IF('Laika grafiks'!AU23&gt;Pieņēmumi!$E$8,AT213-$C190,0),0))</f>
        <v>0</v>
      </c>
      <c r="AV213" s="416">
        <f>IF(AND(Izmaksas!AU233=0,Izmaksas!AV233=1),IF(AU213=0,'IIA Finanšu analīze'!$D190*(1-$C213/4),0),IF(AU213&gt;$C190,IF('Laika grafiks'!AV23&gt;Pieņēmumi!$E$8,AU213-$C190,0),0))</f>
        <v>0</v>
      </c>
      <c r="AW213" s="416">
        <f>IF(AND(Izmaksas!AV233=0,Izmaksas!AW233=1),IF(AV213=0,'IIA Finanšu analīze'!$D190*(1-$C213/4),0),IF(AV213&gt;$C190,IF('Laika grafiks'!AW23&gt;Pieņēmumi!$E$8,AV213-$C190,0),0))</f>
        <v>0</v>
      </c>
      <c r="AX213" s="416">
        <f>IF(AND(Izmaksas!AW233=0,Izmaksas!AX233=1),IF(AW213=0,'IIA Finanšu analīze'!$D190*(1-$C213/4),0),IF(AW213&gt;$C190,IF('Laika grafiks'!AX23&gt;Pieņēmumi!$E$8,AW213-$C190,0),0))</f>
        <v>0</v>
      </c>
      <c r="AY213" s="416">
        <f>IF(AND(Izmaksas!AX233=0,Izmaksas!AY233=1),IF(AX213=0,'IIA Finanšu analīze'!$D190*(1-$C213/4),0),IF(AX213&gt;$C190,IF('Laika grafiks'!AY23&gt;Pieņēmumi!$E$8,AX213-$C190,0),0))</f>
        <v>0</v>
      </c>
      <c r="AZ213" s="416">
        <f>IF(AND(Izmaksas!AY233=0,Izmaksas!AZ233=1),IF(AY213=0,'IIA Finanšu analīze'!$D190*(1-$C213/4),0),IF(AY213&gt;$C190,IF('Laika grafiks'!AZ23&gt;Pieņēmumi!$E$8,AY213-$C190,0),0))</f>
        <v>0</v>
      </c>
      <c r="BA213" s="416">
        <f>IF(AND(Izmaksas!AZ233=0,Izmaksas!BA233=1),IF(AZ213=0,'IIA Finanšu analīze'!$D190*(1-$C213/4),0),IF(AZ213&gt;$C190,IF('Laika grafiks'!BA23&gt;Pieņēmumi!$E$8,AZ213-$C190,0),0))</f>
        <v>0</v>
      </c>
      <c r="BB213" s="416">
        <f>IF(AND(Izmaksas!BA233=0,Izmaksas!BB233=1),IF(BA213=0,'IIA Finanšu analīze'!$D190*(1-$C213/4),0),IF(BA213&gt;$C190,IF('Laika grafiks'!BB23&gt;Pieņēmumi!$E$8,BA213-$C190,0),0))</f>
        <v>0</v>
      </c>
      <c r="BC213" s="416">
        <f>IF(AND(Izmaksas!BB233=0,Izmaksas!BC233=1),IF(BB213=0,'IIA Finanšu analīze'!$D190*(1-$C213/4),0),IF(BB213&gt;$C190,IF('Laika grafiks'!BC23&gt;Pieņēmumi!$E$8,BB213-$C190,0),0))</f>
        <v>0</v>
      </c>
      <c r="BD213" s="416">
        <f>IF(AND(Izmaksas!BC233=0,Izmaksas!BD233=1),IF(BC213=0,'IIA Finanšu analīze'!$D190*(1-$C213/4),0),IF(BC213&gt;$C190,IF('Laika grafiks'!BD23&gt;Pieņēmumi!$E$8,BC213-$C190,0),0))</f>
        <v>0</v>
      </c>
      <c r="BE213" s="416">
        <f>IF(AND(Izmaksas!BD233=0,Izmaksas!BE233=1),IF(BD213=0,'IIA Finanšu analīze'!$D190*(1-$C213/4),0),IF(BD213&gt;$C190,IF('Laika grafiks'!BE23&gt;Pieņēmumi!$E$8,BD213-$C190,0),0))</f>
        <v>0</v>
      </c>
      <c r="BF213" s="416">
        <f>IF(AND(Izmaksas!BE233=0,Izmaksas!BF233=1),IF(BE213=0,'IIA Finanšu analīze'!$D190*(1-$C213/4),0),IF(BE213&gt;$C190,IF('Laika grafiks'!BF23&gt;Pieņēmumi!$E$8,BE213-$C190,0),0))</f>
        <v>0</v>
      </c>
      <c r="BG213" s="416">
        <f>IF(AND(Izmaksas!BF233=0,Izmaksas!BG233=1),IF(BF213=0,'IIA Finanšu analīze'!$D190*(1-$C213/4),0),IF(BF213&gt;$C190,IF('Laika grafiks'!BG23&gt;Pieņēmumi!$E$8,BF213-$C190,0),0))</f>
        <v>0</v>
      </c>
      <c r="BH213" s="416">
        <f>IF(AND(Izmaksas!BG233=0,Izmaksas!BH233=1),IF(BG213=0,'IIA Finanšu analīze'!$D190*(1-$C213/4),0),IF(BG213&gt;$C190,IF('Laika grafiks'!BH23&gt;Pieņēmumi!$E$8,BG213-$C190,0),0))</f>
        <v>0</v>
      </c>
      <c r="BI213" s="416">
        <f>IF(AND(Izmaksas!BH233=0,Izmaksas!BI233=1),IF(BH213=0,'IIA Finanšu analīze'!$D190*(1-$C213/4),0),IF(BH213&gt;$C190,IF('Laika grafiks'!BI23&gt;Pieņēmumi!$E$8,BH213-$C190,0),0))</f>
        <v>0</v>
      </c>
      <c r="BJ213" s="416">
        <f>IF(AND(Izmaksas!BI233=0,Izmaksas!BJ233=1),IF(BI213=0,'IIA Finanšu analīze'!$D190*(1-$C213/4),0),IF(BI213&gt;$C190,IF('Laika grafiks'!BJ23&gt;Pieņēmumi!$E$8,BI213-$C190,0),0))</f>
        <v>0</v>
      </c>
      <c r="BK213" s="416">
        <f>IF(AND(Izmaksas!BJ233=0,Izmaksas!BK233=1),IF(BJ213=0,'IIA Finanšu analīze'!$D190*(1-$C213/4),0),IF(BJ213&gt;$C190,IF('Laika grafiks'!BK23&gt;Pieņēmumi!$E$8,BJ213-$C190,0),0))</f>
        <v>0</v>
      </c>
      <c r="BL213" s="416">
        <f>IF(AND(Izmaksas!BK233=0,Izmaksas!BL233=1),IF(BK213=0,'IIA Finanšu analīze'!$D190*(1-$C213/4),0),IF(BK213&gt;$C190,IF('Laika grafiks'!BL23&gt;Pieņēmumi!$E$8,BK213-$C190,0),0))</f>
        <v>0</v>
      </c>
      <c r="BM213" s="416">
        <f>IF(AND(Izmaksas!BL233=0,Izmaksas!BM233=1),IF(BL213=0,'IIA Finanšu analīze'!$D190*(1-$C213/4),0),IF(BL213&gt;$C190,IF('Laika grafiks'!BM23&gt;Pieņēmumi!$E$8,BL213-$C190,0),0))</f>
        <v>0</v>
      </c>
      <c r="BN213" s="416">
        <f>IF(AND(Izmaksas!BM233=0,Izmaksas!BN233=1),IF(BM213=0,'IIA Finanšu analīze'!$D190*(1-$C213/4),0),IF(BM213&gt;$C190,IF('Laika grafiks'!BN23&gt;Pieņēmumi!$E$8,BM213-$C190,0),0))</f>
        <v>0</v>
      </c>
      <c r="BO213" s="416">
        <f>IF(AND(Izmaksas!BN233=0,Izmaksas!BO233=1),IF(BN213=0,'IIA Finanšu analīze'!$D190*(1-$C213/4),0),IF(BN213&gt;$C190,IF('Laika grafiks'!BO23&gt;Pieņēmumi!$E$8,BN213-$C190,0),0))</f>
        <v>0</v>
      </c>
      <c r="BP213" s="416">
        <f>IF(AND(Izmaksas!BO233=0,Izmaksas!BP233=1),IF(BO213=0,'IIA Finanšu analīze'!$D190*(1-$C213/4),0),IF(BO213&gt;$C190,IF('Laika grafiks'!BP23&gt;Pieņēmumi!$E$8,BO213-$C190,0),0))</f>
        <v>0</v>
      </c>
      <c r="BQ213" s="416">
        <f>IF(AND(Izmaksas!BP233=0,Izmaksas!BQ233=1),IF(BP213=0,'IIA Finanšu analīze'!$D190*(1-$C213/4),0),IF(BP213&gt;$C190,IF('Laika grafiks'!BQ23&gt;Pieņēmumi!$E$8,BP213-$C190,0),0))</f>
        <v>0</v>
      </c>
      <c r="BR213" s="416">
        <f>IF(AND(Izmaksas!BQ233=0,Izmaksas!BR233=1),IF(BQ213=0,'IIA Finanšu analīze'!$D190*(1-$C213/4),0),IF(BQ213&gt;$C190,IF('Laika grafiks'!BR23&gt;Pieņēmumi!$E$8,BQ213-$C190,0),0))</f>
        <v>0</v>
      </c>
      <c r="BS213" s="416">
        <f>IF(AND(Izmaksas!BR233=0,Izmaksas!BS233=1),IF(BR213=0,'IIA Finanšu analīze'!$D190*(1-$C213/4),0),IF(BR213&gt;$C190,IF('Laika grafiks'!BS23&gt;Pieņēmumi!$E$8,BR213-$C190,0),0))</f>
        <v>0</v>
      </c>
      <c r="BT213" s="416">
        <f>IF(AND(Izmaksas!BS233=0,Izmaksas!BT233=1),IF(BS213=0,'IIA Finanšu analīze'!$D190*(1-$C213/4),0),IF(BS213&gt;$C190,IF('Laika grafiks'!BT23&gt;Pieņēmumi!$E$8,BS213-$C190,0),0))</f>
        <v>0</v>
      </c>
      <c r="BU213" s="416">
        <f>IF(AND(Izmaksas!BT233=0,Izmaksas!BU233=1),IF(BT213=0,'IIA Finanšu analīze'!$D190*(1-$C213/4),0),IF(BT213&gt;$C190,IF('Laika grafiks'!BU23&gt;Pieņēmumi!$E$8,BT213-$C190,0),0))</f>
        <v>0</v>
      </c>
      <c r="BV213" s="416">
        <f>IF(AND(Izmaksas!BU233=0,Izmaksas!BV233=1),IF(BU213=0,'IIA Finanšu analīze'!$D190*(1-$C213/4),0),IF(BU213&gt;$C190,IF('Laika grafiks'!BV23&gt;Pieņēmumi!$E$8,BU213-$C190,0),0))</f>
        <v>0</v>
      </c>
      <c r="BW213" s="416">
        <f>IF(AND(Izmaksas!BV233=0,Izmaksas!BW233=1),IF(BV213=0,'IIA Finanšu analīze'!$D190*(1-$C213/4),0),IF(BV213&gt;$C190,IF('Laika grafiks'!BW23&gt;Pieņēmumi!$E$8,BV213-$C190,0),0))</f>
        <v>0</v>
      </c>
      <c r="BX213" s="416">
        <f>IF(AND(Izmaksas!BW233=0,Izmaksas!BX233=1),IF(BW213=0,'IIA Finanšu analīze'!$D190*(1-$C213/4),0),IF(BW213&gt;$C190,IF('Laika grafiks'!BX23&gt;Pieņēmumi!$E$8,BW213-$C190,0),0))</f>
        <v>0</v>
      </c>
      <c r="BY213" s="416">
        <f>IF(AND(Izmaksas!BX233=0,Izmaksas!BY233=1),IF(BX213=0,'IIA Finanšu analīze'!$D190*(1-$C213/4),0),IF(BX213&gt;$C190,IF('Laika grafiks'!BY23&gt;Pieņēmumi!$E$8,BX213-$C190,0),0))</f>
        <v>0</v>
      </c>
      <c r="BZ213" s="416">
        <f>IF(AND(Izmaksas!BY233=0,Izmaksas!BZ233=1),IF(BY213=0,'IIA Finanšu analīze'!$D190*(1-$C213/4),0),IF(BY213&gt;$C190,IF('Laika grafiks'!BZ23&gt;Pieņēmumi!$E$8,BY213-$C190,0),0))</f>
        <v>0</v>
      </c>
      <c r="CA213" s="416">
        <f>IF(AND(Izmaksas!BZ233=0,Izmaksas!CA233=1),IF(BZ213=0,'IIA Finanšu analīze'!$D190*(1-$C213/4),0),IF(BZ213&gt;$C190,IF('Laika grafiks'!CA23&gt;Pieņēmumi!$E$8,BZ213-$C190,0),0))</f>
        <v>0</v>
      </c>
      <c r="CB213" s="416">
        <f>IF(AND(Izmaksas!CA233=0,Izmaksas!CB233=1),IF(CA213=0,'IIA Finanšu analīze'!$D190*(1-$C213/4),0),IF(CA213&gt;$C190,IF('Laika grafiks'!CB23&gt;Pieņēmumi!$E$8,CA213-$C190,0),0))</f>
        <v>0</v>
      </c>
      <c r="CC213" s="416">
        <f>IF(AND(Izmaksas!CB233=0,Izmaksas!CC233=1),IF(CB213=0,'IIA Finanšu analīze'!$D190*(1-$C213/4),0),IF(CB213&gt;$C190,IF('Laika grafiks'!CC23&gt;Pieņēmumi!$E$8,CB213-$C190,0),0))</f>
        <v>0</v>
      </c>
      <c r="CD213" s="416">
        <f>IF(AND(Izmaksas!CC233=0,Izmaksas!CD233=1),IF(CC213=0,'IIA Finanšu analīze'!$D190*(1-$C213/4),0),IF(CC213&gt;$C190,IF('Laika grafiks'!CD23&gt;Pieņēmumi!$E$8,CC213-$C190,0),0))</f>
        <v>0</v>
      </c>
      <c r="CE213" s="416">
        <f>IF(AND(Izmaksas!CD233=0,Izmaksas!CE233=1),IF(CD213=0,'IIA Finanšu analīze'!$D190*(1-$C213/4),0),IF(CD213&gt;$C190,IF('Laika grafiks'!CE23&gt;Pieņēmumi!$E$8,CD213-$C190,0),0))</f>
        <v>0</v>
      </c>
      <c r="CF213" s="416">
        <f>IF(AND(Izmaksas!CE233=0,Izmaksas!CF233=1),IF(CE213=0,'IIA Finanšu analīze'!$D190*(1-$C213/4),0),IF(CE213&gt;$C190,IF('Laika grafiks'!CF23&gt;Pieņēmumi!$E$8,CE213-$C190,0),0))</f>
        <v>0</v>
      </c>
      <c r="CG213" s="416">
        <f>IF(AND(Izmaksas!CF233=0,Izmaksas!CG233=1),IF(CF213=0,'IIA Finanšu analīze'!$D190*(1-$C213/4),0),IF(CF213&gt;$C190,IF('Laika grafiks'!CG23&gt;Pieņēmumi!$E$8,CF213-$C190,0),0))</f>
        <v>0</v>
      </c>
      <c r="CH213" s="416">
        <f>IF(AND(Izmaksas!CG233=0,Izmaksas!CH233=1),IF(CG213=0,'IIA Finanšu analīze'!$D190*(1-$C213/4),0),IF(CG213&gt;$C190,IF('Laika grafiks'!CH23&gt;Pieņēmumi!$E$8,CG213-$C190,0),0))</f>
        <v>0</v>
      </c>
      <c r="CI213" s="416">
        <f>IF(AND(Izmaksas!CH233=0,Izmaksas!CI233=1),IF(CH213=0,'IIA Finanšu analīze'!$D190*(1-$C213/4),0),IF(CH213&gt;$C190,IF('Laika grafiks'!CI23&gt;Pieņēmumi!$E$8,CH213-$C190,0),0))</f>
        <v>0</v>
      </c>
      <c r="CJ213" s="416">
        <f>IF(AND(Izmaksas!CI233=0,Izmaksas!CJ233=1),IF(CI213=0,'IIA Finanšu analīze'!$D190*(1-$C213/4),0),IF(CI213&gt;$C190,IF('Laika grafiks'!CJ23&gt;Pieņēmumi!$E$8,CI213-$C190,0),0))</f>
        <v>0</v>
      </c>
      <c r="CK213" s="416">
        <f>IF(AND(Izmaksas!CJ233=0,Izmaksas!CK233=1),IF(CJ213=0,'IIA Finanšu analīze'!$D190*(1-$C213/4),0),IF(CJ213&gt;$C190,IF('Laika grafiks'!CK23&gt;Pieņēmumi!$E$8,CJ213-$C190,0),0))</f>
        <v>0</v>
      </c>
      <c r="CL213" s="416">
        <f>IF(AND(Izmaksas!CK233=0,Izmaksas!CL233=1),IF(CK213=0,'IIA Finanšu analīze'!$D190*(1-$C213/4),0),IF(CK213&gt;$C190,IF('Laika grafiks'!CL23&gt;Pieņēmumi!$E$8,CK213-$C190,0),0))</f>
        <v>0</v>
      </c>
      <c r="CM213" s="416">
        <f>IF(AND(Izmaksas!CL233=0,Izmaksas!CM233=1),IF(CL213=0,'IIA Finanšu analīze'!$D190*(1-$C213/4),0),IF(CL213&gt;$C190,IF('Laika grafiks'!CM23&gt;Pieņēmumi!$E$8,CL213-$C190,0),0))</f>
        <v>0</v>
      </c>
      <c r="CN213" s="416">
        <f>IF(AND(Izmaksas!CM233=0,Izmaksas!CN233=1),IF(CM213=0,'IIA Finanšu analīze'!$D190*(1-$C213/4),0),IF(CM213&gt;$C190,IF('Laika grafiks'!CN23&gt;Pieņēmumi!$E$8,CM213-$C190,0),0))</f>
        <v>0</v>
      </c>
      <c r="CO213" s="416">
        <f>IF(AND(Izmaksas!CN233=0,Izmaksas!CO233=1),IF(CN213=0,'IIA Finanšu analīze'!$D190*(1-$C213/4),0),IF(CN213&gt;$C190,IF('Laika grafiks'!CO23&gt;Pieņēmumi!$E$8,CN213-$C190,0),0))</f>
        <v>0</v>
      </c>
      <c r="CP213" s="416">
        <f>IF(AND(Izmaksas!CO233=0,Izmaksas!CP233=1),IF(CO213=0,'IIA Finanšu analīze'!$D190*(1-$C213/4),0),IF(CO213&gt;$C190,IF('Laika grafiks'!CP23&gt;Pieņēmumi!$E$8,CO213-$C190,0),0))</f>
        <v>0</v>
      </c>
      <c r="CQ213" s="416">
        <f>IF(AND(Izmaksas!CP233=0,Izmaksas!CQ233=1),IF(CP213=0,'IIA Finanšu analīze'!$D190*(1-$C213/4),0),IF(CP213&gt;$C190,IF('Laika grafiks'!CQ23&gt;Pieņēmumi!$E$8,CP213-$C190,0),0))</f>
        <v>0</v>
      </c>
      <c r="CR213" s="416">
        <f>IF(AND(Izmaksas!CQ233=0,Izmaksas!CR233=1),IF(CQ213=0,'IIA Finanšu analīze'!$D190*(1-$C213/4),0),IF(CQ213&gt;$C190,IF('Laika grafiks'!CR23&gt;Pieņēmumi!$E$8,CQ213-$C190,0),0))</f>
        <v>0</v>
      </c>
      <c r="CS213" s="416">
        <f>IF(AND(Izmaksas!CR233=0,Izmaksas!CS233=1),IF(CR213=0,'IIA Finanšu analīze'!$D190*(1-$C213/4),0),IF(CR213&gt;$C190,IF('Laika grafiks'!CS23&gt;Pieņēmumi!$E$8,CR213-$C190,0),0))</f>
        <v>0</v>
      </c>
      <c r="CT213" s="416">
        <f>IF(AND(Izmaksas!CS233=0,Izmaksas!CT233=1),IF(CS213=0,'IIA Finanšu analīze'!$D190*(1-$C213/4),0),IF(CS213&gt;$C190,IF('Laika grafiks'!CT23&gt;Pieņēmumi!$E$8,CS213-$C190,0),0))</f>
        <v>0</v>
      </c>
      <c r="CU213" s="416">
        <f>IF(AND(Izmaksas!CT233=0,Izmaksas!CU233=1),IF(CT213=0,'IIA Finanšu analīze'!$D190*(1-$C213/4),0),IF(CT213&gt;$C190,IF('Laika grafiks'!CU23&gt;Pieņēmumi!$E$8,CT213-$C190,0),0))</f>
        <v>0</v>
      </c>
      <c r="CV213" s="416">
        <f>IF(AND(Izmaksas!CU233=0,Izmaksas!CV233=1),IF(CU213=0,'IIA Finanšu analīze'!$D190*(1-$C213/4),0),IF(CU213&gt;$C190,IF('Laika grafiks'!CV23&gt;Pieņēmumi!$E$8,CU213-$C190,0),0))</f>
        <v>0</v>
      </c>
      <c r="CW213" s="416">
        <f>IF(AND(Izmaksas!CV233=0,Izmaksas!CW233=1),IF(CV213=0,'IIA Finanšu analīze'!$D190*(1-$C213/4),0),IF(CV213&gt;$C190,IF('Laika grafiks'!CW23&gt;Pieņēmumi!$E$8,CV213-$C190,0),0))</f>
        <v>0</v>
      </c>
      <c r="CX213" s="416">
        <f>IF(AND(Izmaksas!CW233=0,Izmaksas!CX233=1),IF(CW213=0,'IIA Finanšu analīze'!$D190*(1-$C213/4),0),IF(CW213&gt;$C190,IF('Laika grafiks'!CX23&gt;Pieņēmumi!$E$8,CW213-$C190,0),0))</f>
        <v>0</v>
      </c>
      <c r="CY213" s="416">
        <f>IF(AND(Izmaksas!CX233=0,Izmaksas!CY233=1),IF(CX213=0,'IIA Finanšu analīze'!$D190*(1-$C213/4),0),IF(CX213&gt;$C190,IF('Laika grafiks'!CY23&gt;Pieņēmumi!$E$8,CX213-$C190,0),0))</f>
        <v>0</v>
      </c>
      <c r="CZ213" s="416">
        <f>IF(AND(Izmaksas!CY233=0,Izmaksas!CZ233=1),IF(CY213=0,'IIA Finanšu analīze'!$D190*(1-$C213/4),0),IF(CY213&gt;$C190,IF('Laika grafiks'!CZ23&gt;Pieņēmumi!$E$8,CY213-$C190,0),0))</f>
        <v>0</v>
      </c>
      <c r="DA213" s="416">
        <f>IF(AND(Izmaksas!CZ233=0,Izmaksas!DA233=1),IF(CZ213=0,'IIA Finanšu analīze'!$D190*(1-$C213/4),0),IF(CZ213&gt;$C190,IF('Laika grafiks'!DA23&gt;Pieņēmumi!$E$8,CZ213-$C190,0),0))</f>
        <v>0</v>
      </c>
      <c r="DB213" s="416">
        <f>IF(AND(Izmaksas!DA233=0,Izmaksas!DB233=1),IF(DA213=0,'IIA Finanšu analīze'!$D190*(1-$C213/4),0),IF(DA213&gt;$C190,IF('Laika grafiks'!DB23&gt;Pieņēmumi!$E$8,DA213-$C190,0),0))</f>
        <v>0</v>
      </c>
      <c r="DC213" s="416">
        <f>IF(AND(Izmaksas!DB233=0,Izmaksas!DC233=1),IF(DB213=0,'IIA Finanšu analīze'!$D190*(1-$C213/4),0),IF(DB213&gt;$C190,IF('Laika grafiks'!DC23&gt;Pieņēmumi!$E$8,DB213-$C190,0),0))</f>
        <v>0</v>
      </c>
      <c r="DD213" s="416">
        <f>IF(AND(Izmaksas!DC233=0,Izmaksas!DD233=1),IF(DC213=0,'IIA Finanšu analīze'!$D190*(1-$C213/4),0),IF(DC213&gt;$C190,IF('Laika grafiks'!DD23&gt;Pieņēmumi!$E$8,DC213-$C190,0),0))</f>
        <v>0</v>
      </c>
      <c r="DE213" s="416">
        <f>IF(AND(Izmaksas!DD233=0,Izmaksas!DE233=1),IF(DD213=0,'IIA Finanšu analīze'!$D190*(1-$C213/4),0),IF(DD213&gt;$C190,IF('Laika grafiks'!DE23&gt;Pieņēmumi!$E$8,DD213-$C190,0),0))</f>
        <v>0</v>
      </c>
      <c r="DF213" s="416">
        <f>IF(AND(Izmaksas!DE233=0,Izmaksas!DF233=1),IF(DE213=0,'IIA Finanšu analīze'!$D190*(1-$C213/4),0),IF(DE213&gt;$C190,IF('Laika grafiks'!DF23&gt;Pieņēmumi!$E$8,DE213-$C190,0),0))</f>
        <v>0</v>
      </c>
      <c r="DG213" s="416">
        <f>IF(AND(Izmaksas!DF233=0,Izmaksas!DG233=1),IF(DF213=0,'IIA Finanšu analīze'!$D190*(1-$C213/4),0),IF(DF213&gt;$C190,IF('Laika grafiks'!DG23&gt;Pieņēmumi!$E$8,DF213-$C190,0),0))</f>
        <v>0</v>
      </c>
      <c r="DH213" s="416">
        <f>IF(AND(Izmaksas!DG233=0,Izmaksas!DH233=1),IF(DG213=0,'IIA Finanšu analīze'!$D190*(1-$C213/4),0),IF(DG213&gt;$C190,IF('Laika grafiks'!DH23&gt;Pieņēmumi!$E$8,DG213-$C190,0),0))</f>
        <v>0</v>
      </c>
      <c r="DI213" s="416">
        <f>IF(AND(Izmaksas!DH233=0,Izmaksas!DI233=1),IF(DH213=0,'IIA Finanšu analīze'!$D190*(1-$C213/4),0),IF(DH213&gt;$C190,IF('Laika grafiks'!DI23&gt;Pieņēmumi!$E$8,DH213-$C190,0),0))</f>
        <v>0</v>
      </c>
      <c r="DJ213" s="416">
        <f>IF(AND(Izmaksas!DI233=0,Izmaksas!DJ233=1),IF(DI213=0,'IIA Finanšu analīze'!$D190*(1-$C213/4),0),IF(DI213&gt;$C190,IF('Laika grafiks'!DJ23&gt;Pieņēmumi!$E$8,DI213-$C190,0),0))</f>
        <v>0</v>
      </c>
      <c r="DK213" s="416">
        <f>IF(AND(Izmaksas!DJ233=0,Izmaksas!DK233=1),IF(DJ213=0,'IIA Finanšu analīze'!$D190*(1-$C213/4),0),IF(DJ213&gt;$C190,IF('Laika grafiks'!DK23&gt;Pieņēmumi!$E$8,DJ213-$C190,0),0))</f>
        <v>0</v>
      </c>
      <c r="DL213" s="416">
        <f>IF(AND(Izmaksas!DK233=0,Izmaksas!DL233=1),IF(DK213=0,'IIA Finanšu analīze'!$D190*(1-$C213/4),0),IF(DK213&gt;$C190,IF('Laika grafiks'!DL23&gt;Pieņēmumi!$E$8,DK213-$C190,0),0))</f>
        <v>0</v>
      </c>
      <c r="DM213" s="416">
        <f>IF(AND(Izmaksas!DL233=0,Izmaksas!DM233=1),IF(DL213=0,'IIA Finanšu analīze'!$D190*(1-$C213/4),0),IF(DL213&gt;$C190,IF('Laika grafiks'!DM23&gt;Pieņēmumi!$E$8,DL213-$C190,0),0))</f>
        <v>0</v>
      </c>
      <c r="DN213" s="416">
        <f>IF(AND(Izmaksas!DM233=0,Izmaksas!DN233=1),IF(DM213=0,'IIA Finanšu analīze'!$D190*(1-$C213/4),0),IF(DM213&gt;$C190,IF('Laika grafiks'!DN23&gt;Pieņēmumi!$E$8,DM213-$C190,0),0))</f>
        <v>0</v>
      </c>
      <c r="DO213" s="416">
        <f>IF(AND(Izmaksas!DN233=0,Izmaksas!DO233=1),IF(DN213=0,'IIA Finanšu analīze'!$D190*(1-$C213/4),0),IF(DN213&gt;$C190,IF('Laika grafiks'!DO23&gt;Pieņēmumi!$E$8,DN213-$C190,0),0))</f>
        <v>0</v>
      </c>
      <c r="DP213" s="416">
        <f>IF(AND(Izmaksas!DO233=0,Izmaksas!DP233=1),IF(DO213=0,'IIA Finanšu analīze'!$D190*(1-$C213/4),0),IF(DO213&gt;$C190,IF('Laika grafiks'!DP23&gt;Pieņēmumi!$E$8,DO213-$C190,0),0))</f>
        <v>0</v>
      </c>
      <c r="DQ213" s="416">
        <f>IF(AND(Izmaksas!DP233=0,Izmaksas!DQ233=1),IF(DP213=0,'IIA Finanšu analīze'!$D190*(1-$C213/4),0),IF(DP213&gt;$C190,IF('Laika grafiks'!DQ23&gt;Pieņēmumi!$E$8,DP213-$C190,0),0))</f>
        <v>0</v>
      </c>
      <c r="DR213" s="416">
        <f>IF(AND(Izmaksas!DQ233=0,Izmaksas!DR233=1),IF(DQ213=0,'IIA Finanšu analīze'!$D190*(1-$C213/4),0),IF(DQ213&gt;$C190,IF('Laika grafiks'!DR23&gt;Pieņēmumi!$E$8,DQ213-$C190,0),0))</f>
        <v>0</v>
      </c>
      <c r="DS213" s="416">
        <f>IF(AND(Izmaksas!DR233=0,Izmaksas!DS233=1),IF(DR213=0,'IIA Finanšu analīze'!$D190*(1-$C213/4),0),IF(DR213&gt;$C190,IF('Laika grafiks'!DS23&gt;Pieņēmumi!$E$8,DR213-$C190,0),0))</f>
        <v>0</v>
      </c>
      <c r="DT213" s="416">
        <f>IF(AND(Izmaksas!DS233=0,Izmaksas!DT233=1),IF(DS213=0,'IIA Finanšu analīze'!$D190*(1-$C213/4),0),IF(DS213&gt;$C190,IF('Laika grafiks'!DT23&gt;Pieņēmumi!$E$8,DS213-$C190,0),0))</f>
        <v>0</v>
      </c>
      <c r="DU213" s="416">
        <f>IF(AND(Izmaksas!DT233=0,Izmaksas!DU233=1),IF(DT213=0,'IIA Finanšu analīze'!$D190*(1-$C213/4),0),IF(DT213&gt;$C190,IF('Laika grafiks'!DU23&gt;Pieņēmumi!$E$8,DT213-$C190,0),0))</f>
        <v>0</v>
      </c>
    </row>
    <row r="214" spans="1:125" ht="11.25" customHeight="1">
      <c r="A214" s="389" t="str">
        <f t="shared" si="191"/>
        <v>Kapitālieguldījumi Nr16</v>
      </c>
      <c r="B214" s="389" t="s">
        <v>33</v>
      </c>
      <c r="C214" s="392"/>
      <c r="D214" s="460" t="s">
        <v>638</v>
      </c>
      <c r="E214" s="416">
        <v>0</v>
      </c>
      <c r="F214" s="416">
        <f>IF(AND(Izmaksas!E233=0,Izmaksas!F233=1),IF(E214=0,'IIA Finanšu analīze'!$D191*(1-$C214/4),0),IF(E214&gt;$C191,IF('Laika grafiks'!F23&gt;Pieņēmumi!$E$8,E214-$C191,0),0))</f>
        <v>0</v>
      </c>
      <c r="G214" s="416">
        <f>IF(AND(Izmaksas!F233=0,Izmaksas!G233=1),IF(F214=0,'IIA Finanšu analīze'!$D191*(1-$C214/4),0),IF(F214&gt;$C191,IF('Laika grafiks'!G23&gt;Pieņēmumi!$E$8,F214-$C191,0),0))</f>
        <v>0</v>
      </c>
      <c r="H214" s="416">
        <f>IF(AND(Izmaksas!G233=0,Izmaksas!H233=1),IF(G214=0,'IIA Finanšu analīze'!$D191*(1-$C214/4),0),IF(G214&gt;$C191,IF('Laika grafiks'!H23&gt;Pieņēmumi!$E$8,G214-$C191,0),0))</f>
        <v>0</v>
      </c>
      <c r="I214" s="416">
        <f>IF(AND(Izmaksas!H233=0,Izmaksas!I233=1),IF(H214=0,'IIA Finanšu analīze'!$D191*(1-$C214/4),0),IF(H214&gt;$C191,IF('Laika grafiks'!I23&gt;Pieņēmumi!$E$8,H214-$C191,0),0))</f>
        <v>0</v>
      </c>
      <c r="J214" s="416">
        <f>IF(AND(Izmaksas!I233=0,Izmaksas!J233=1),IF(I214=0,'IIA Finanšu analīze'!$D191*(1-$C214/4),0),IF(I214&gt;$C191,IF('Laika grafiks'!J23&gt;Pieņēmumi!$E$8,I214-$C191,0),0))</f>
        <v>0</v>
      </c>
      <c r="K214" s="416">
        <f>IF(AND(Izmaksas!J233=0,Izmaksas!K233=1),IF(J214=0,'IIA Finanšu analīze'!$D191*(1-$C214/4),0),IF(J214&gt;$C191,IF('Laika grafiks'!K23&gt;Pieņēmumi!$E$8,J214-$C191,0),0))</f>
        <v>0</v>
      </c>
      <c r="L214" s="416">
        <f>IF(AND(Izmaksas!K233=0,Izmaksas!L233=1),IF(K214=0,'IIA Finanšu analīze'!$D191*(1-$C214/4),0),IF(K214&gt;$C191,IF('Laika grafiks'!L23&gt;Pieņēmumi!$E$8,K214-$C191,0),0))</f>
        <v>0</v>
      </c>
      <c r="M214" s="416">
        <f>IF(AND(Izmaksas!L233=0,Izmaksas!M233=1),IF(L214=0,'IIA Finanšu analīze'!$D191*(1-$C214/4),0),IF(L214&gt;$C191,IF('Laika grafiks'!M23&gt;Pieņēmumi!$E$8,L214-$C191,0),0))</f>
        <v>0</v>
      </c>
      <c r="N214" s="416">
        <f>IF(AND(Izmaksas!M233=0,Izmaksas!N233=1),IF(M214=0,'IIA Finanšu analīze'!$D191*(1-$C214/4),0),IF(M214&gt;$C191,IF('Laika grafiks'!N23&gt;Pieņēmumi!$E$8,M214-$C191,0),0))</f>
        <v>0</v>
      </c>
      <c r="O214" s="416">
        <f>IF(AND(Izmaksas!N233=0,Izmaksas!O233=1),IF(N214=0,'IIA Finanšu analīze'!$D191*(1-$C214/4),0),IF(N214&gt;$C191,IF('Laika grafiks'!O23&gt;Pieņēmumi!$E$8,N214-$C191,0),0))</f>
        <v>0</v>
      </c>
      <c r="P214" s="416">
        <f>IF(AND(Izmaksas!O233=0,Izmaksas!P233=1),IF(O214=0,'IIA Finanšu analīze'!$D191*(1-$C214/4),0),IF(O214&gt;$C191,IF('Laika grafiks'!P23&gt;Pieņēmumi!$E$8,O214-$C191,0),0))</f>
        <v>0</v>
      </c>
      <c r="Q214" s="416">
        <f>IF(AND(Izmaksas!P233=0,Izmaksas!Q233=1),IF(P214=0,'IIA Finanšu analīze'!$D191*(1-$C214/4),0),IF(P214&gt;$C191,IF('Laika grafiks'!Q23&gt;Pieņēmumi!$E$8,P214-$C191,0),0))</f>
        <v>0</v>
      </c>
      <c r="R214" s="416">
        <f>IF(AND(Izmaksas!Q233=0,Izmaksas!R233=1),IF(Q214=0,'IIA Finanšu analīze'!$D191*(1-$C214/4),0),IF(Q214&gt;$C191,IF('Laika grafiks'!R23&gt;Pieņēmumi!$E$8,Q214-$C191,0),0))</f>
        <v>0</v>
      </c>
      <c r="S214" s="416">
        <f>IF(AND(Izmaksas!R233=0,Izmaksas!S233=1),IF(R214=0,'IIA Finanšu analīze'!$D191*(1-$C214/4),0),IF(R214&gt;$C191,IF('Laika grafiks'!S23&gt;Pieņēmumi!$E$8,R214-$C191,0),0))</f>
        <v>0</v>
      </c>
      <c r="T214" s="416">
        <f>IF(AND(Izmaksas!S233=0,Izmaksas!T233=1),IF(S214=0,'IIA Finanšu analīze'!$D191*(1-$C214/4),0),IF(S214&gt;$C191,IF('Laika grafiks'!T23&gt;Pieņēmumi!$E$8,S214-$C191,0),0))</f>
        <v>0</v>
      </c>
      <c r="U214" s="416">
        <f>IF(AND(Izmaksas!T233=0,Izmaksas!U233=1),IF(T214=0,'IIA Finanšu analīze'!$D191*(1-$C214/4),0),IF(T214&gt;$C191,IF('Laika grafiks'!U23&gt;Pieņēmumi!$E$8,T214-$C191,0),0))</f>
        <v>0</v>
      </c>
      <c r="V214" s="416">
        <f>IF(AND(Izmaksas!U233=0,Izmaksas!V233=1),IF(U214=0,'IIA Finanšu analīze'!$D191*(1-$C214/4),0),IF(U214&gt;$C191,IF('Laika grafiks'!V23&gt;Pieņēmumi!$E$8,U214-$C191,0),0))</f>
        <v>0</v>
      </c>
      <c r="W214" s="416">
        <f>IF(AND(Izmaksas!V233=0,Izmaksas!W233=1),IF(V214=0,'IIA Finanšu analīze'!$D191*(1-$C214/4),0),IF(V214&gt;$C191,IF('Laika grafiks'!W23&gt;Pieņēmumi!$E$8,V214-$C191,0),0))</f>
        <v>0</v>
      </c>
      <c r="X214" s="416">
        <f>IF(AND(Izmaksas!W233=0,Izmaksas!X233=1),IF(W214=0,'IIA Finanšu analīze'!$D191*(1-$C214/4),0),IF(W214&gt;$C191,IF('Laika grafiks'!X23&gt;Pieņēmumi!$E$8,W214-$C191,0),0))</f>
        <v>0</v>
      </c>
      <c r="Y214" s="416">
        <f>IF(AND(Izmaksas!X233=0,Izmaksas!Y233=1),IF(X214=0,'IIA Finanšu analīze'!$D191*(1-$C214/4),0),IF(X214&gt;$C191,IF('Laika grafiks'!Y23&gt;Pieņēmumi!$E$8,X214-$C191,0),0))</f>
        <v>0</v>
      </c>
      <c r="Z214" s="416">
        <f>IF(AND(Izmaksas!Y233=0,Izmaksas!Z233=1),IF(Y214=0,'IIA Finanšu analīze'!$D191*(1-$C214/4),0),IF(Y214&gt;$C191,IF('Laika grafiks'!Z23&gt;Pieņēmumi!$E$8,Y214-$C191,0),0))</f>
        <v>0</v>
      </c>
      <c r="AA214" s="416">
        <f>IF(AND(Izmaksas!Z233=0,Izmaksas!AA233=1),IF(Z214=0,'IIA Finanšu analīze'!$D191*(1-$C214/4),0),IF(Z214&gt;$C191,IF('Laika grafiks'!AA23&gt;Pieņēmumi!$E$8,Z214-$C191,0),0))</f>
        <v>0</v>
      </c>
      <c r="AB214" s="416">
        <f>IF(AND(Izmaksas!AA233=0,Izmaksas!AB233=1),IF(AA214=0,'IIA Finanšu analīze'!$D191*(1-$C214/4),0),IF(AA214&gt;$C191,IF('Laika grafiks'!AB23&gt;Pieņēmumi!$E$8,AA214-$C191,0),0))</f>
        <v>0</v>
      </c>
      <c r="AC214" s="416">
        <f>IF(AND(Izmaksas!AB233=0,Izmaksas!AC233=1),IF(AB214=0,'IIA Finanšu analīze'!$D191*(1-$C214/4),0),IF(AB214&gt;$C191,IF('Laika grafiks'!AC23&gt;Pieņēmumi!$E$8,AB214-$C191,0),0))</f>
        <v>0</v>
      </c>
      <c r="AD214" s="416">
        <f>IF(AND(Izmaksas!AC233=0,Izmaksas!AD233=1),IF(AC214=0,'IIA Finanšu analīze'!$D191*(1-$C214/4),0),IF(AC214&gt;$C191,IF('Laika grafiks'!AD23&gt;Pieņēmumi!$E$8,AC214-$C191,0),0))</f>
        <v>0</v>
      </c>
      <c r="AE214" s="416">
        <f>IF(AND(Izmaksas!AD233=0,Izmaksas!AE233=1),IF(AD214=0,'IIA Finanšu analīze'!$D191*(1-$C214/4),0),IF(AD214&gt;$C191,IF('Laika grafiks'!AE23&gt;Pieņēmumi!$E$8,AD214-$C191,0),0))</f>
        <v>0</v>
      </c>
      <c r="AF214" s="416">
        <f>IF(AND(Izmaksas!AE233=0,Izmaksas!AF233=1),IF(AE214=0,'IIA Finanšu analīze'!$D191*(1-$C214/4),0),IF(AE214&gt;$C191,IF('Laika grafiks'!AF23&gt;Pieņēmumi!$E$8,AE214-$C191,0),0))</f>
        <v>0</v>
      </c>
      <c r="AG214" s="416">
        <f>IF(AND(Izmaksas!AF233=0,Izmaksas!AG233=1),IF(AF214=0,'IIA Finanšu analīze'!$D191*(1-$C214/4),0),IF(AF214&gt;$C191,IF('Laika grafiks'!AG23&gt;Pieņēmumi!$E$8,AF214-$C191,0),0))</f>
        <v>0</v>
      </c>
      <c r="AH214" s="416">
        <f>IF(AND(Izmaksas!AG233=0,Izmaksas!AH233=1),IF(AG214=0,'IIA Finanšu analīze'!$D191*(1-$C214/4),0),IF(AG214&gt;$C191,IF('Laika grafiks'!AH23&gt;Pieņēmumi!$E$8,AG214-$C191,0),0))</f>
        <v>0</v>
      </c>
      <c r="AI214" s="416">
        <f>IF(AND(Izmaksas!AH233=0,Izmaksas!AI233=1),IF(AH214=0,'IIA Finanšu analīze'!$D191*(1-$C214/4),0),IF(AH214&gt;$C191,IF('Laika grafiks'!AI23&gt;Pieņēmumi!$E$8,AH214-$C191,0),0))</f>
        <v>0</v>
      </c>
      <c r="AJ214" s="416">
        <f>IF(AND(Izmaksas!AI233=0,Izmaksas!AJ233=1),IF(AI214=0,'IIA Finanšu analīze'!$D191*(1-$C214/4),0),IF(AI214&gt;$C191,IF('Laika grafiks'!AJ23&gt;Pieņēmumi!$E$8,AI214-$C191,0),0))</f>
        <v>0</v>
      </c>
      <c r="AK214" s="416">
        <f>IF(AND(Izmaksas!AJ233=0,Izmaksas!AK233=1),IF(AJ214=0,'IIA Finanšu analīze'!$D191*(1-$C214/4),0),IF(AJ214&gt;$C191,IF('Laika grafiks'!AK23&gt;Pieņēmumi!$E$8,AJ214-$C191,0),0))</f>
        <v>0</v>
      </c>
      <c r="AL214" s="416">
        <f>IF(AND(Izmaksas!AK233=0,Izmaksas!AL233=1),IF(AK214=0,'IIA Finanšu analīze'!$D191*(1-$C214/4),0),IF(AK214&gt;$C191,IF('Laika grafiks'!AL23&gt;Pieņēmumi!$E$8,AK214-$C191,0),0))</f>
        <v>0</v>
      </c>
      <c r="AM214" s="416">
        <f>IF(AND(Izmaksas!AL233=0,Izmaksas!AM233=1),IF(AL214=0,'IIA Finanšu analīze'!$D191*(1-$C214/4),0),IF(AL214&gt;$C191,IF('Laika grafiks'!AM23&gt;Pieņēmumi!$E$8,AL214-$C191,0),0))</f>
        <v>0</v>
      </c>
      <c r="AN214" s="416">
        <f>IF(AND(Izmaksas!AM233=0,Izmaksas!AN233=1),IF(AM214=0,'IIA Finanšu analīze'!$D191*(1-$C214/4),0),IF(AM214&gt;$C191,IF('Laika grafiks'!AN23&gt;Pieņēmumi!$E$8,AM214-$C191,0),0))</f>
        <v>0</v>
      </c>
      <c r="AO214" s="416">
        <f>IF(AND(Izmaksas!AN233=0,Izmaksas!AO233=1),IF(AN214=0,'IIA Finanšu analīze'!$D191*(1-$C214/4),0),IF(AN214&gt;$C191,IF('Laika grafiks'!AO23&gt;Pieņēmumi!$E$8,AN214-$C191,0),0))</f>
        <v>0</v>
      </c>
      <c r="AP214" s="416">
        <f>IF(AND(Izmaksas!AO233=0,Izmaksas!AP233=1),IF(AO214=0,'IIA Finanšu analīze'!$D191*(1-$C214/4),0),IF(AO214&gt;$C191,IF('Laika grafiks'!AP23&gt;Pieņēmumi!$E$8,AO214-$C191,0),0))</f>
        <v>0</v>
      </c>
      <c r="AQ214" s="416">
        <f>IF(AND(Izmaksas!AP233=0,Izmaksas!AQ233=1),IF(AP214=0,'IIA Finanšu analīze'!$D191*(1-$C214/4),0),IF(AP214&gt;$C191,IF('Laika grafiks'!AQ23&gt;Pieņēmumi!$E$8,AP214-$C191,0),0))</f>
        <v>0</v>
      </c>
      <c r="AR214" s="416">
        <f>IF(AND(Izmaksas!AQ233=0,Izmaksas!AR233=1),IF(AQ214=0,'IIA Finanšu analīze'!$D191*(1-$C214/4),0),IF(AQ214&gt;$C191,IF('Laika grafiks'!AR23&gt;Pieņēmumi!$E$8,AQ214-$C191,0),0))</f>
        <v>0</v>
      </c>
      <c r="AS214" s="416">
        <f>IF(AND(Izmaksas!AR233=0,Izmaksas!AS233=1),IF(AR214=0,'IIA Finanšu analīze'!$D191*(1-$C214/4),0),IF(AR214&gt;$C191,IF('Laika grafiks'!AS23&gt;Pieņēmumi!$E$8,AR214-$C191,0),0))</f>
        <v>0</v>
      </c>
      <c r="AT214" s="416">
        <f>IF(AND(Izmaksas!AS233=0,Izmaksas!AT233=1),IF(AS214=0,'IIA Finanšu analīze'!$D191*(1-$C214/4),0),IF(AS214&gt;$C191,IF('Laika grafiks'!AT23&gt;Pieņēmumi!$E$8,AS214-$C191,0),0))</f>
        <v>0</v>
      </c>
      <c r="AU214" s="416">
        <f>IF(AND(Izmaksas!AT233=0,Izmaksas!AU233=1),IF(AT214=0,'IIA Finanšu analīze'!$D191*(1-$C214/4),0),IF(AT214&gt;$C191,IF('Laika grafiks'!AU23&gt;Pieņēmumi!$E$8,AT214-$C191,0),0))</f>
        <v>0</v>
      </c>
      <c r="AV214" s="416">
        <f>IF(AND(Izmaksas!AU233=0,Izmaksas!AV233=1),IF(AU214=0,'IIA Finanšu analīze'!$D191*(1-$C214/4),0),IF(AU214&gt;$C191,IF('Laika grafiks'!AV23&gt;Pieņēmumi!$E$8,AU214-$C191,0),0))</f>
        <v>0</v>
      </c>
      <c r="AW214" s="416">
        <f>IF(AND(Izmaksas!AV233=0,Izmaksas!AW233=1),IF(AV214=0,'IIA Finanšu analīze'!$D191*(1-$C214/4),0),IF(AV214&gt;$C191,IF('Laika grafiks'!AW23&gt;Pieņēmumi!$E$8,AV214-$C191,0),0))</f>
        <v>0</v>
      </c>
      <c r="AX214" s="416">
        <f>IF(AND(Izmaksas!AW233=0,Izmaksas!AX233=1),IF(AW214=0,'IIA Finanšu analīze'!$D191*(1-$C214/4),0),IF(AW214&gt;$C191,IF('Laika grafiks'!AX23&gt;Pieņēmumi!$E$8,AW214-$C191,0),0))</f>
        <v>0</v>
      </c>
      <c r="AY214" s="416">
        <f>IF(AND(Izmaksas!AX233=0,Izmaksas!AY233=1),IF(AX214=0,'IIA Finanšu analīze'!$D191*(1-$C214/4),0),IF(AX214&gt;$C191,IF('Laika grafiks'!AY23&gt;Pieņēmumi!$E$8,AX214-$C191,0),0))</f>
        <v>0</v>
      </c>
      <c r="AZ214" s="416">
        <f>IF(AND(Izmaksas!AY233=0,Izmaksas!AZ233=1),IF(AY214=0,'IIA Finanšu analīze'!$D191*(1-$C214/4),0),IF(AY214&gt;$C191,IF('Laika grafiks'!AZ23&gt;Pieņēmumi!$E$8,AY214-$C191,0),0))</f>
        <v>0</v>
      </c>
      <c r="BA214" s="416">
        <f>IF(AND(Izmaksas!AZ233=0,Izmaksas!BA233=1),IF(AZ214=0,'IIA Finanšu analīze'!$D191*(1-$C214/4),0),IF(AZ214&gt;$C191,IF('Laika grafiks'!BA23&gt;Pieņēmumi!$E$8,AZ214-$C191,0),0))</f>
        <v>0</v>
      </c>
      <c r="BB214" s="416">
        <f>IF(AND(Izmaksas!BA233=0,Izmaksas!BB233=1),IF(BA214=0,'IIA Finanšu analīze'!$D191*(1-$C214/4),0),IF(BA214&gt;$C191,IF('Laika grafiks'!BB23&gt;Pieņēmumi!$E$8,BA214-$C191,0),0))</f>
        <v>0</v>
      </c>
      <c r="BC214" s="416">
        <f>IF(AND(Izmaksas!BB233=0,Izmaksas!BC233=1),IF(BB214=0,'IIA Finanšu analīze'!$D191*(1-$C214/4),0),IF(BB214&gt;$C191,IF('Laika grafiks'!BC23&gt;Pieņēmumi!$E$8,BB214-$C191,0),0))</f>
        <v>0</v>
      </c>
      <c r="BD214" s="416">
        <f>IF(AND(Izmaksas!BC233=0,Izmaksas!BD233=1),IF(BC214=0,'IIA Finanšu analīze'!$D191*(1-$C214/4),0),IF(BC214&gt;$C191,IF('Laika grafiks'!BD23&gt;Pieņēmumi!$E$8,BC214-$C191,0),0))</f>
        <v>0</v>
      </c>
      <c r="BE214" s="416">
        <f>IF(AND(Izmaksas!BD233=0,Izmaksas!BE233=1),IF(BD214=0,'IIA Finanšu analīze'!$D191*(1-$C214/4),0),IF(BD214&gt;$C191,IF('Laika grafiks'!BE23&gt;Pieņēmumi!$E$8,BD214-$C191,0),0))</f>
        <v>0</v>
      </c>
      <c r="BF214" s="416">
        <f>IF(AND(Izmaksas!BE233=0,Izmaksas!BF233=1),IF(BE214=0,'IIA Finanšu analīze'!$D191*(1-$C214/4),0),IF(BE214&gt;$C191,IF('Laika grafiks'!BF23&gt;Pieņēmumi!$E$8,BE214-$C191,0),0))</f>
        <v>0</v>
      </c>
      <c r="BG214" s="416">
        <f>IF(AND(Izmaksas!BF233=0,Izmaksas!BG233=1),IF(BF214=0,'IIA Finanšu analīze'!$D191*(1-$C214/4),0),IF(BF214&gt;$C191,IF('Laika grafiks'!BG23&gt;Pieņēmumi!$E$8,BF214-$C191,0),0))</f>
        <v>0</v>
      </c>
      <c r="BH214" s="416">
        <f>IF(AND(Izmaksas!BG233=0,Izmaksas!BH233=1),IF(BG214=0,'IIA Finanšu analīze'!$D191*(1-$C214/4),0),IF(BG214&gt;$C191,IF('Laika grafiks'!BH23&gt;Pieņēmumi!$E$8,BG214-$C191,0),0))</f>
        <v>0</v>
      </c>
      <c r="BI214" s="416">
        <f>IF(AND(Izmaksas!BH233=0,Izmaksas!BI233=1),IF(BH214=0,'IIA Finanšu analīze'!$D191*(1-$C214/4),0),IF(BH214&gt;$C191,IF('Laika grafiks'!BI23&gt;Pieņēmumi!$E$8,BH214-$C191,0),0))</f>
        <v>0</v>
      </c>
      <c r="BJ214" s="416">
        <f>IF(AND(Izmaksas!BI233=0,Izmaksas!BJ233=1),IF(BI214=0,'IIA Finanšu analīze'!$D191*(1-$C214/4),0),IF(BI214&gt;$C191,IF('Laika grafiks'!BJ23&gt;Pieņēmumi!$E$8,BI214-$C191,0),0))</f>
        <v>0</v>
      </c>
      <c r="BK214" s="416">
        <f>IF(AND(Izmaksas!BJ233=0,Izmaksas!BK233=1),IF(BJ214=0,'IIA Finanšu analīze'!$D191*(1-$C214/4),0),IF(BJ214&gt;$C191,IF('Laika grafiks'!BK23&gt;Pieņēmumi!$E$8,BJ214-$C191,0),0))</f>
        <v>0</v>
      </c>
      <c r="BL214" s="416">
        <f>IF(AND(Izmaksas!BK233=0,Izmaksas!BL233=1),IF(BK214=0,'IIA Finanšu analīze'!$D191*(1-$C214/4),0),IF(BK214&gt;$C191,IF('Laika grafiks'!BL23&gt;Pieņēmumi!$E$8,BK214-$C191,0),0))</f>
        <v>0</v>
      </c>
      <c r="BM214" s="416">
        <f>IF(AND(Izmaksas!BL233=0,Izmaksas!BM233=1),IF(BL214=0,'IIA Finanšu analīze'!$D191*(1-$C214/4),0),IF(BL214&gt;$C191,IF('Laika grafiks'!BM23&gt;Pieņēmumi!$E$8,BL214-$C191,0),0))</f>
        <v>0</v>
      </c>
      <c r="BN214" s="416">
        <f>IF(AND(Izmaksas!BM233=0,Izmaksas!BN233=1),IF(BM214=0,'IIA Finanšu analīze'!$D191*(1-$C214/4),0),IF(BM214&gt;$C191,IF('Laika grafiks'!BN23&gt;Pieņēmumi!$E$8,BM214-$C191,0),0))</f>
        <v>0</v>
      </c>
      <c r="BO214" s="416">
        <f>IF(AND(Izmaksas!BN233=0,Izmaksas!BO233=1),IF(BN214=0,'IIA Finanšu analīze'!$D191*(1-$C214/4),0),IF(BN214&gt;$C191,IF('Laika grafiks'!BO23&gt;Pieņēmumi!$E$8,BN214-$C191,0),0))</f>
        <v>0</v>
      </c>
      <c r="BP214" s="416">
        <f>IF(AND(Izmaksas!BO233=0,Izmaksas!BP233=1),IF(BO214=0,'IIA Finanšu analīze'!$D191*(1-$C214/4),0),IF(BO214&gt;$C191,IF('Laika grafiks'!BP23&gt;Pieņēmumi!$E$8,BO214-$C191,0),0))</f>
        <v>0</v>
      </c>
      <c r="BQ214" s="416">
        <f>IF(AND(Izmaksas!BP233=0,Izmaksas!BQ233=1),IF(BP214=0,'IIA Finanšu analīze'!$D191*(1-$C214/4),0),IF(BP214&gt;$C191,IF('Laika grafiks'!BQ23&gt;Pieņēmumi!$E$8,BP214-$C191,0),0))</f>
        <v>0</v>
      </c>
      <c r="BR214" s="416">
        <f>IF(AND(Izmaksas!BQ233=0,Izmaksas!BR233=1),IF(BQ214=0,'IIA Finanšu analīze'!$D191*(1-$C214/4),0),IF(BQ214&gt;$C191,IF('Laika grafiks'!BR23&gt;Pieņēmumi!$E$8,BQ214-$C191,0),0))</f>
        <v>0</v>
      </c>
      <c r="BS214" s="416">
        <f>IF(AND(Izmaksas!BR233=0,Izmaksas!BS233=1),IF(BR214=0,'IIA Finanšu analīze'!$D191*(1-$C214/4),0),IF(BR214&gt;$C191,IF('Laika grafiks'!BS23&gt;Pieņēmumi!$E$8,BR214-$C191,0),0))</f>
        <v>0</v>
      </c>
      <c r="BT214" s="416">
        <f>IF(AND(Izmaksas!BS233=0,Izmaksas!BT233=1),IF(BS214=0,'IIA Finanšu analīze'!$D191*(1-$C214/4),0),IF(BS214&gt;$C191,IF('Laika grafiks'!BT23&gt;Pieņēmumi!$E$8,BS214-$C191,0),0))</f>
        <v>0</v>
      </c>
      <c r="BU214" s="416">
        <f>IF(AND(Izmaksas!BT233=0,Izmaksas!BU233=1),IF(BT214=0,'IIA Finanšu analīze'!$D191*(1-$C214/4),0),IF(BT214&gt;$C191,IF('Laika grafiks'!BU23&gt;Pieņēmumi!$E$8,BT214-$C191,0),0))</f>
        <v>0</v>
      </c>
      <c r="BV214" s="416">
        <f>IF(AND(Izmaksas!BU233=0,Izmaksas!BV233=1),IF(BU214=0,'IIA Finanšu analīze'!$D191*(1-$C214/4),0),IF(BU214&gt;$C191,IF('Laika grafiks'!BV23&gt;Pieņēmumi!$E$8,BU214-$C191,0),0))</f>
        <v>0</v>
      </c>
      <c r="BW214" s="416">
        <f>IF(AND(Izmaksas!BV233=0,Izmaksas!BW233=1),IF(BV214=0,'IIA Finanšu analīze'!$D191*(1-$C214/4),0),IF(BV214&gt;$C191,IF('Laika grafiks'!BW23&gt;Pieņēmumi!$E$8,BV214-$C191,0),0))</f>
        <v>0</v>
      </c>
      <c r="BX214" s="416">
        <f>IF(AND(Izmaksas!BW233=0,Izmaksas!BX233=1),IF(BW214=0,'IIA Finanšu analīze'!$D191*(1-$C214/4),0),IF(BW214&gt;$C191,IF('Laika grafiks'!BX23&gt;Pieņēmumi!$E$8,BW214-$C191,0),0))</f>
        <v>0</v>
      </c>
      <c r="BY214" s="416">
        <f>IF(AND(Izmaksas!BX233=0,Izmaksas!BY233=1),IF(BX214=0,'IIA Finanšu analīze'!$D191*(1-$C214/4),0),IF(BX214&gt;$C191,IF('Laika grafiks'!BY23&gt;Pieņēmumi!$E$8,BX214-$C191,0),0))</f>
        <v>0</v>
      </c>
      <c r="BZ214" s="416">
        <f>IF(AND(Izmaksas!BY233=0,Izmaksas!BZ233=1),IF(BY214=0,'IIA Finanšu analīze'!$D191*(1-$C214/4),0),IF(BY214&gt;$C191,IF('Laika grafiks'!BZ23&gt;Pieņēmumi!$E$8,BY214-$C191,0),0))</f>
        <v>0</v>
      </c>
      <c r="CA214" s="416">
        <f>IF(AND(Izmaksas!BZ233=0,Izmaksas!CA233=1),IF(BZ214=0,'IIA Finanšu analīze'!$D191*(1-$C214/4),0),IF(BZ214&gt;$C191,IF('Laika grafiks'!CA23&gt;Pieņēmumi!$E$8,BZ214-$C191,0),0))</f>
        <v>0</v>
      </c>
      <c r="CB214" s="416">
        <f>IF(AND(Izmaksas!CA233=0,Izmaksas!CB233=1),IF(CA214=0,'IIA Finanšu analīze'!$D191*(1-$C214/4),0),IF(CA214&gt;$C191,IF('Laika grafiks'!CB23&gt;Pieņēmumi!$E$8,CA214-$C191,0),0))</f>
        <v>0</v>
      </c>
      <c r="CC214" s="416">
        <f>IF(AND(Izmaksas!CB233=0,Izmaksas!CC233=1),IF(CB214=0,'IIA Finanšu analīze'!$D191*(1-$C214/4),0),IF(CB214&gt;$C191,IF('Laika grafiks'!CC23&gt;Pieņēmumi!$E$8,CB214-$C191,0),0))</f>
        <v>0</v>
      </c>
      <c r="CD214" s="416">
        <f>IF(AND(Izmaksas!CC233=0,Izmaksas!CD233=1),IF(CC214=0,'IIA Finanšu analīze'!$D191*(1-$C214/4),0),IF(CC214&gt;$C191,IF('Laika grafiks'!CD23&gt;Pieņēmumi!$E$8,CC214-$C191,0),0))</f>
        <v>0</v>
      </c>
      <c r="CE214" s="416">
        <f>IF(AND(Izmaksas!CD233=0,Izmaksas!CE233=1),IF(CD214=0,'IIA Finanšu analīze'!$D191*(1-$C214/4),0),IF(CD214&gt;$C191,IF('Laika grafiks'!CE23&gt;Pieņēmumi!$E$8,CD214-$C191,0),0))</f>
        <v>0</v>
      </c>
      <c r="CF214" s="416">
        <f>IF(AND(Izmaksas!CE233=0,Izmaksas!CF233=1),IF(CE214=0,'IIA Finanšu analīze'!$D191*(1-$C214/4),0),IF(CE214&gt;$C191,IF('Laika grafiks'!CF23&gt;Pieņēmumi!$E$8,CE214-$C191,0),0))</f>
        <v>0</v>
      </c>
      <c r="CG214" s="416">
        <f>IF(AND(Izmaksas!CF233=0,Izmaksas!CG233=1),IF(CF214=0,'IIA Finanšu analīze'!$D191*(1-$C214/4),0),IF(CF214&gt;$C191,IF('Laika grafiks'!CG23&gt;Pieņēmumi!$E$8,CF214-$C191,0),0))</f>
        <v>0</v>
      </c>
      <c r="CH214" s="416">
        <f>IF(AND(Izmaksas!CG233=0,Izmaksas!CH233=1),IF(CG214=0,'IIA Finanšu analīze'!$D191*(1-$C214/4),0),IF(CG214&gt;$C191,IF('Laika grafiks'!CH23&gt;Pieņēmumi!$E$8,CG214-$C191,0),0))</f>
        <v>0</v>
      </c>
      <c r="CI214" s="416">
        <f>IF(AND(Izmaksas!CH233=0,Izmaksas!CI233=1),IF(CH214=0,'IIA Finanšu analīze'!$D191*(1-$C214/4),0),IF(CH214&gt;$C191,IF('Laika grafiks'!CI23&gt;Pieņēmumi!$E$8,CH214-$C191,0),0))</f>
        <v>0</v>
      </c>
      <c r="CJ214" s="416">
        <f>IF(AND(Izmaksas!CI233=0,Izmaksas!CJ233=1),IF(CI214=0,'IIA Finanšu analīze'!$D191*(1-$C214/4),0),IF(CI214&gt;$C191,IF('Laika grafiks'!CJ23&gt;Pieņēmumi!$E$8,CI214-$C191,0),0))</f>
        <v>0</v>
      </c>
      <c r="CK214" s="416">
        <f>IF(AND(Izmaksas!CJ233=0,Izmaksas!CK233=1),IF(CJ214=0,'IIA Finanšu analīze'!$D191*(1-$C214/4),0),IF(CJ214&gt;$C191,IF('Laika grafiks'!CK23&gt;Pieņēmumi!$E$8,CJ214-$C191,0),0))</f>
        <v>0</v>
      </c>
      <c r="CL214" s="416">
        <f>IF(AND(Izmaksas!CK233=0,Izmaksas!CL233=1),IF(CK214=0,'IIA Finanšu analīze'!$D191*(1-$C214/4),0),IF(CK214&gt;$C191,IF('Laika grafiks'!CL23&gt;Pieņēmumi!$E$8,CK214-$C191,0),0))</f>
        <v>0</v>
      </c>
      <c r="CM214" s="416">
        <f>IF(AND(Izmaksas!CL233=0,Izmaksas!CM233=1),IF(CL214=0,'IIA Finanšu analīze'!$D191*(1-$C214/4),0),IF(CL214&gt;$C191,IF('Laika grafiks'!CM23&gt;Pieņēmumi!$E$8,CL214-$C191,0),0))</f>
        <v>0</v>
      </c>
      <c r="CN214" s="416">
        <f>IF(AND(Izmaksas!CM233=0,Izmaksas!CN233=1),IF(CM214=0,'IIA Finanšu analīze'!$D191*(1-$C214/4),0),IF(CM214&gt;$C191,IF('Laika grafiks'!CN23&gt;Pieņēmumi!$E$8,CM214-$C191,0),0))</f>
        <v>0</v>
      </c>
      <c r="CO214" s="416">
        <f>IF(AND(Izmaksas!CN233=0,Izmaksas!CO233=1),IF(CN214=0,'IIA Finanšu analīze'!$D191*(1-$C214/4),0),IF(CN214&gt;$C191,IF('Laika grafiks'!CO23&gt;Pieņēmumi!$E$8,CN214-$C191,0),0))</f>
        <v>0</v>
      </c>
      <c r="CP214" s="416">
        <f>IF(AND(Izmaksas!CO233=0,Izmaksas!CP233=1),IF(CO214=0,'IIA Finanšu analīze'!$D191*(1-$C214/4),0),IF(CO214&gt;$C191,IF('Laika grafiks'!CP23&gt;Pieņēmumi!$E$8,CO214-$C191,0),0))</f>
        <v>0</v>
      </c>
      <c r="CQ214" s="416">
        <f>IF(AND(Izmaksas!CP233=0,Izmaksas!CQ233=1),IF(CP214=0,'IIA Finanšu analīze'!$D191*(1-$C214/4),0),IF(CP214&gt;$C191,IF('Laika grafiks'!CQ23&gt;Pieņēmumi!$E$8,CP214-$C191,0),0))</f>
        <v>0</v>
      </c>
      <c r="CR214" s="416">
        <f>IF(AND(Izmaksas!CQ233=0,Izmaksas!CR233=1),IF(CQ214=0,'IIA Finanšu analīze'!$D191*(1-$C214/4),0),IF(CQ214&gt;$C191,IF('Laika grafiks'!CR23&gt;Pieņēmumi!$E$8,CQ214-$C191,0),0))</f>
        <v>0</v>
      </c>
      <c r="CS214" s="416">
        <f>IF(AND(Izmaksas!CR233=0,Izmaksas!CS233=1),IF(CR214=0,'IIA Finanšu analīze'!$D191*(1-$C214/4),0),IF(CR214&gt;$C191,IF('Laika grafiks'!CS23&gt;Pieņēmumi!$E$8,CR214-$C191,0),0))</f>
        <v>0</v>
      </c>
      <c r="CT214" s="416">
        <f>IF(AND(Izmaksas!CS233=0,Izmaksas!CT233=1),IF(CS214=0,'IIA Finanšu analīze'!$D191*(1-$C214/4),0),IF(CS214&gt;$C191,IF('Laika grafiks'!CT23&gt;Pieņēmumi!$E$8,CS214-$C191,0),0))</f>
        <v>0</v>
      </c>
      <c r="CU214" s="416">
        <f>IF(AND(Izmaksas!CT233=0,Izmaksas!CU233=1),IF(CT214=0,'IIA Finanšu analīze'!$D191*(1-$C214/4),0),IF(CT214&gt;$C191,IF('Laika grafiks'!CU23&gt;Pieņēmumi!$E$8,CT214-$C191,0),0))</f>
        <v>0</v>
      </c>
      <c r="CV214" s="416">
        <f>IF(AND(Izmaksas!CU233=0,Izmaksas!CV233=1),IF(CU214=0,'IIA Finanšu analīze'!$D191*(1-$C214/4),0),IF(CU214&gt;$C191,IF('Laika grafiks'!CV23&gt;Pieņēmumi!$E$8,CU214-$C191,0),0))</f>
        <v>0</v>
      </c>
      <c r="CW214" s="416">
        <f>IF(AND(Izmaksas!CV233=0,Izmaksas!CW233=1),IF(CV214=0,'IIA Finanšu analīze'!$D191*(1-$C214/4),0),IF(CV214&gt;$C191,IF('Laika grafiks'!CW23&gt;Pieņēmumi!$E$8,CV214-$C191,0),0))</f>
        <v>0</v>
      </c>
      <c r="CX214" s="416">
        <f>IF(AND(Izmaksas!CW233=0,Izmaksas!CX233=1),IF(CW214=0,'IIA Finanšu analīze'!$D191*(1-$C214/4),0),IF(CW214&gt;$C191,IF('Laika grafiks'!CX23&gt;Pieņēmumi!$E$8,CW214-$C191,0),0))</f>
        <v>0</v>
      </c>
      <c r="CY214" s="416">
        <f>IF(AND(Izmaksas!CX233=0,Izmaksas!CY233=1),IF(CX214=0,'IIA Finanšu analīze'!$D191*(1-$C214/4),0),IF(CX214&gt;$C191,IF('Laika grafiks'!CY23&gt;Pieņēmumi!$E$8,CX214-$C191,0),0))</f>
        <v>0</v>
      </c>
      <c r="CZ214" s="416">
        <f>IF(AND(Izmaksas!CY233=0,Izmaksas!CZ233=1),IF(CY214=0,'IIA Finanšu analīze'!$D191*(1-$C214/4),0),IF(CY214&gt;$C191,IF('Laika grafiks'!CZ23&gt;Pieņēmumi!$E$8,CY214-$C191,0),0))</f>
        <v>0</v>
      </c>
      <c r="DA214" s="416">
        <f>IF(AND(Izmaksas!CZ233=0,Izmaksas!DA233=1),IF(CZ214=0,'IIA Finanšu analīze'!$D191*(1-$C214/4),0),IF(CZ214&gt;$C191,IF('Laika grafiks'!DA23&gt;Pieņēmumi!$E$8,CZ214-$C191,0),0))</f>
        <v>0</v>
      </c>
      <c r="DB214" s="416">
        <f>IF(AND(Izmaksas!DA233=0,Izmaksas!DB233=1),IF(DA214=0,'IIA Finanšu analīze'!$D191*(1-$C214/4),0),IF(DA214&gt;$C191,IF('Laika grafiks'!DB23&gt;Pieņēmumi!$E$8,DA214-$C191,0),0))</f>
        <v>0</v>
      </c>
      <c r="DC214" s="416">
        <f>IF(AND(Izmaksas!DB233=0,Izmaksas!DC233=1),IF(DB214=0,'IIA Finanšu analīze'!$D191*(1-$C214/4),0),IF(DB214&gt;$C191,IF('Laika grafiks'!DC23&gt;Pieņēmumi!$E$8,DB214-$C191,0),0))</f>
        <v>0</v>
      </c>
      <c r="DD214" s="416">
        <f>IF(AND(Izmaksas!DC233=0,Izmaksas!DD233=1),IF(DC214=0,'IIA Finanšu analīze'!$D191*(1-$C214/4),0),IF(DC214&gt;$C191,IF('Laika grafiks'!DD23&gt;Pieņēmumi!$E$8,DC214-$C191,0),0))</f>
        <v>0</v>
      </c>
      <c r="DE214" s="416">
        <f>IF(AND(Izmaksas!DD233=0,Izmaksas!DE233=1),IF(DD214=0,'IIA Finanšu analīze'!$D191*(1-$C214/4),0),IF(DD214&gt;$C191,IF('Laika grafiks'!DE23&gt;Pieņēmumi!$E$8,DD214-$C191,0),0))</f>
        <v>0</v>
      </c>
      <c r="DF214" s="416">
        <f>IF(AND(Izmaksas!DE233=0,Izmaksas!DF233=1),IF(DE214=0,'IIA Finanšu analīze'!$D191*(1-$C214/4),0),IF(DE214&gt;$C191,IF('Laika grafiks'!DF23&gt;Pieņēmumi!$E$8,DE214-$C191,0),0))</f>
        <v>0</v>
      </c>
      <c r="DG214" s="416">
        <f>IF(AND(Izmaksas!DF233=0,Izmaksas!DG233=1),IF(DF214=0,'IIA Finanšu analīze'!$D191*(1-$C214/4),0),IF(DF214&gt;$C191,IF('Laika grafiks'!DG23&gt;Pieņēmumi!$E$8,DF214-$C191,0),0))</f>
        <v>0</v>
      </c>
      <c r="DH214" s="416">
        <f>IF(AND(Izmaksas!DG233=0,Izmaksas!DH233=1),IF(DG214=0,'IIA Finanšu analīze'!$D191*(1-$C214/4),0),IF(DG214&gt;$C191,IF('Laika grafiks'!DH23&gt;Pieņēmumi!$E$8,DG214-$C191,0),0))</f>
        <v>0</v>
      </c>
      <c r="DI214" s="416">
        <f>IF(AND(Izmaksas!DH233=0,Izmaksas!DI233=1),IF(DH214=0,'IIA Finanšu analīze'!$D191*(1-$C214/4),0),IF(DH214&gt;$C191,IF('Laika grafiks'!DI23&gt;Pieņēmumi!$E$8,DH214-$C191,0),0))</f>
        <v>0</v>
      </c>
      <c r="DJ214" s="416">
        <f>IF(AND(Izmaksas!DI233=0,Izmaksas!DJ233=1),IF(DI214=0,'IIA Finanšu analīze'!$D191*(1-$C214/4),0),IF(DI214&gt;$C191,IF('Laika grafiks'!DJ23&gt;Pieņēmumi!$E$8,DI214-$C191,0),0))</f>
        <v>0</v>
      </c>
      <c r="DK214" s="416">
        <f>IF(AND(Izmaksas!DJ233=0,Izmaksas!DK233=1),IF(DJ214=0,'IIA Finanšu analīze'!$D191*(1-$C214/4),0),IF(DJ214&gt;$C191,IF('Laika grafiks'!DK23&gt;Pieņēmumi!$E$8,DJ214-$C191,0),0))</f>
        <v>0</v>
      </c>
      <c r="DL214" s="416">
        <f>IF(AND(Izmaksas!DK233=0,Izmaksas!DL233=1),IF(DK214=0,'IIA Finanšu analīze'!$D191*(1-$C214/4),0),IF(DK214&gt;$C191,IF('Laika grafiks'!DL23&gt;Pieņēmumi!$E$8,DK214-$C191,0),0))</f>
        <v>0</v>
      </c>
      <c r="DM214" s="416">
        <f>IF(AND(Izmaksas!DL233=0,Izmaksas!DM233=1),IF(DL214=0,'IIA Finanšu analīze'!$D191*(1-$C214/4),0),IF(DL214&gt;$C191,IF('Laika grafiks'!DM23&gt;Pieņēmumi!$E$8,DL214-$C191,0),0))</f>
        <v>0</v>
      </c>
      <c r="DN214" s="416">
        <f>IF(AND(Izmaksas!DM233=0,Izmaksas!DN233=1),IF(DM214=0,'IIA Finanšu analīze'!$D191*(1-$C214/4),0),IF(DM214&gt;$C191,IF('Laika grafiks'!DN23&gt;Pieņēmumi!$E$8,DM214-$C191,0),0))</f>
        <v>0</v>
      </c>
      <c r="DO214" s="416">
        <f>IF(AND(Izmaksas!DN233=0,Izmaksas!DO233=1),IF(DN214=0,'IIA Finanšu analīze'!$D191*(1-$C214/4),0),IF(DN214&gt;$C191,IF('Laika grafiks'!DO23&gt;Pieņēmumi!$E$8,DN214-$C191,0),0))</f>
        <v>0</v>
      </c>
      <c r="DP214" s="416">
        <f>IF(AND(Izmaksas!DO233=0,Izmaksas!DP233=1),IF(DO214=0,'IIA Finanšu analīze'!$D191*(1-$C214/4),0),IF(DO214&gt;$C191,IF('Laika grafiks'!DP23&gt;Pieņēmumi!$E$8,DO214-$C191,0),0))</f>
        <v>0</v>
      </c>
      <c r="DQ214" s="416">
        <f>IF(AND(Izmaksas!DP233=0,Izmaksas!DQ233=1),IF(DP214=0,'IIA Finanšu analīze'!$D191*(1-$C214/4),0),IF(DP214&gt;$C191,IF('Laika grafiks'!DQ23&gt;Pieņēmumi!$E$8,DP214-$C191,0),0))</f>
        <v>0</v>
      </c>
      <c r="DR214" s="416">
        <f>IF(AND(Izmaksas!DQ233=0,Izmaksas!DR233=1),IF(DQ214=0,'IIA Finanšu analīze'!$D191*(1-$C214/4),0),IF(DQ214&gt;$C191,IF('Laika grafiks'!DR23&gt;Pieņēmumi!$E$8,DQ214-$C191,0),0))</f>
        <v>0</v>
      </c>
      <c r="DS214" s="416">
        <f>IF(AND(Izmaksas!DR233=0,Izmaksas!DS233=1),IF(DR214=0,'IIA Finanšu analīze'!$D191*(1-$C214/4),0),IF(DR214&gt;$C191,IF('Laika grafiks'!DS23&gt;Pieņēmumi!$E$8,DR214-$C191,0),0))</f>
        <v>0</v>
      </c>
      <c r="DT214" s="416">
        <f>IF(AND(Izmaksas!DS233=0,Izmaksas!DT233=1),IF(DS214=0,'IIA Finanšu analīze'!$D191*(1-$C214/4),0),IF(DS214&gt;$C191,IF('Laika grafiks'!DT23&gt;Pieņēmumi!$E$8,DS214-$C191,0),0))</f>
        <v>0</v>
      </c>
      <c r="DU214" s="416">
        <f>IF(AND(Izmaksas!DT233=0,Izmaksas!DU233=1),IF(DT214=0,'IIA Finanšu analīze'!$D191*(1-$C214/4),0),IF(DT214&gt;$C191,IF('Laika grafiks'!DU23&gt;Pieņēmumi!$E$8,DT214-$C191,0),0))</f>
        <v>0</v>
      </c>
    </row>
    <row r="215" spans="1:125" ht="11.25" customHeight="1">
      <c r="A215" s="389" t="str">
        <f t="shared" si="191"/>
        <v>Kapitālieguldījumi Nr17</v>
      </c>
      <c r="B215" s="389" t="s">
        <v>33</v>
      </c>
      <c r="C215" s="392"/>
      <c r="D215" s="460" t="s">
        <v>638</v>
      </c>
      <c r="E215" s="416">
        <v>0</v>
      </c>
      <c r="F215" s="416">
        <f>IF(AND(Izmaksas!E233=0,Izmaksas!F233=1),IF(E215=0,'IIA Finanšu analīze'!$D192*(1-$C215/4),0),IF(E215&gt;$C192,IF('Laika grafiks'!F23&gt;Pieņēmumi!$E$8,E215-$C192,0),0))</f>
        <v>0</v>
      </c>
      <c r="G215" s="416">
        <f>IF(AND(Izmaksas!F233=0,Izmaksas!G233=1),IF(F215=0,'IIA Finanšu analīze'!$D192*(1-$C215/4),0),IF(F215&gt;$C192,IF('Laika grafiks'!G23&gt;Pieņēmumi!$E$8,F215-$C192,0),0))</f>
        <v>0</v>
      </c>
      <c r="H215" s="416">
        <f>IF(AND(Izmaksas!G233=0,Izmaksas!H233=1),IF(G215=0,'IIA Finanšu analīze'!$D192*(1-$C215/4),0),IF(G215&gt;$C192,IF('Laika grafiks'!H23&gt;Pieņēmumi!$E$8,G215-$C192,0),0))</f>
        <v>0</v>
      </c>
      <c r="I215" s="416">
        <f>IF(AND(Izmaksas!H233=0,Izmaksas!I233=1),IF(H215=0,'IIA Finanšu analīze'!$D192*(1-$C215/4),0),IF(H215&gt;$C192,IF('Laika grafiks'!I23&gt;Pieņēmumi!$E$8,H215-$C192,0),0))</f>
        <v>0</v>
      </c>
      <c r="J215" s="416">
        <f>IF(AND(Izmaksas!I233=0,Izmaksas!J233=1),IF(I215=0,'IIA Finanšu analīze'!$D192*(1-$C215/4),0),IF(I215&gt;$C192,IF('Laika grafiks'!J23&gt;Pieņēmumi!$E$8,I215-$C192,0),0))</f>
        <v>0</v>
      </c>
      <c r="K215" s="416">
        <f>IF(AND(Izmaksas!J233=0,Izmaksas!K233=1),IF(J215=0,'IIA Finanšu analīze'!$D192*(1-$C215/4),0),IF(J215&gt;$C192,IF('Laika grafiks'!K23&gt;Pieņēmumi!$E$8,J215-$C192,0),0))</f>
        <v>0</v>
      </c>
      <c r="L215" s="416">
        <f>IF(AND(Izmaksas!K233=0,Izmaksas!L233=1),IF(K215=0,'IIA Finanšu analīze'!$D192*(1-$C215/4),0),IF(K215&gt;$C192,IF('Laika grafiks'!L23&gt;Pieņēmumi!$E$8,K215-$C192,0),0))</f>
        <v>0</v>
      </c>
      <c r="M215" s="416">
        <f>IF(AND(Izmaksas!L233=0,Izmaksas!M233=1),IF(L215=0,'IIA Finanšu analīze'!$D192*(1-$C215/4),0),IF(L215&gt;$C192,IF('Laika grafiks'!M23&gt;Pieņēmumi!$E$8,L215-$C192,0),0))</f>
        <v>0</v>
      </c>
      <c r="N215" s="416">
        <f>IF(AND(Izmaksas!M233=0,Izmaksas!N233=1),IF(M215=0,'IIA Finanšu analīze'!$D192*(1-$C215/4),0),IF(M215&gt;$C192,IF('Laika grafiks'!N23&gt;Pieņēmumi!$E$8,M215-$C192,0),0))</f>
        <v>0</v>
      </c>
      <c r="O215" s="416">
        <f>IF(AND(Izmaksas!N233=0,Izmaksas!O233=1),IF(N215=0,'IIA Finanšu analīze'!$D192*(1-$C215/4),0),IF(N215&gt;$C192,IF('Laika grafiks'!O23&gt;Pieņēmumi!$E$8,N215-$C192,0),0))</f>
        <v>0</v>
      </c>
      <c r="P215" s="416">
        <f>IF(AND(Izmaksas!O233=0,Izmaksas!P233=1),IF(O215=0,'IIA Finanšu analīze'!$D192*(1-$C215/4),0),IF(O215&gt;$C192,IF('Laika grafiks'!P23&gt;Pieņēmumi!$E$8,O215-$C192,0),0))</f>
        <v>0</v>
      </c>
      <c r="Q215" s="416">
        <f>IF(AND(Izmaksas!P233=0,Izmaksas!Q233=1),IF(P215=0,'IIA Finanšu analīze'!$D192*(1-$C215/4),0),IF(P215&gt;$C192,IF('Laika grafiks'!Q23&gt;Pieņēmumi!$E$8,P215-$C192,0),0))</f>
        <v>0</v>
      </c>
      <c r="R215" s="416">
        <f>IF(AND(Izmaksas!Q233=0,Izmaksas!R233=1),IF(Q215=0,'IIA Finanšu analīze'!$D192*(1-$C215/4),0),IF(Q215&gt;$C192,IF('Laika grafiks'!R23&gt;Pieņēmumi!$E$8,Q215-$C192,0),0))</f>
        <v>0</v>
      </c>
      <c r="S215" s="416">
        <f>IF(AND(Izmaksas!R233=0,Izmaksas!S233=1),IF(R215=0,'IIA Finanšu analīze'!$D192*(1-$C215/4),0),IF(R215&gt;$C192,IF('Laika grafiks'!S23&gt;Pieņēmumi!$E$8,R215-$C192,0),0))</f>
        <v>0</v>
      </c>
      <c r="T215" s="416">
        <f>IF(AND(Izmaksas!S233=0,Izmaksas!T233=1),IF(S215=0,'IIA Finanšu analīze'!$D192*(1-$C215/4),0),IF(S215&gt;$C192,IF('Laika grafiks'!T23&gt;Pieņēmumi!$E$8,S215-$C192,0),0))</f>
        <v>0</v>
      </c>
      <c r="U215" s="416">
        <f>IF(AND(Izmaksas!T233=0,Izmaksas!U233=1),IF(T215=0,'IIA Finanšu analīze'!$D192*(1-$C215/4),0),IF(T215&gt;$C192,IF('Laika grafiks'!U23&gt;Pieņēmumi!$E$8,T215-$C192,0),0))</f>
        <v>0</v>
      </c>
      <c r="V215" s="416">
        <f>IF(AND(Izmaksas!U233=0,Izmaksas!V233=1),IF(U215=0,'IIA Finanšu analīze'!$D192*(1-$C215/4),0),IF(U215&gt;$C192,IF('Laika grafiks'!V23&gt;Pieņēmumi!$E$8,U215-$C192,0),0))</f>
        <v>0</v>
      </c>
      <c r="W215" s="416">
        <f>IF(AND(Izmaksas!V233=0,Izmaksas!W233=1),IF(V215=0,'IIA Finanšu analīze'!$D192*(1-$C215/4),0),IF(V215&gt;$C192,IF('Laika grafiks'!W23&gt;Pieņēmumi!$E$8,V215-$C192,0),0))</f>
        <v>0</v>
      </c>
      <c r="X215" s="416">
        <f>IF(AND(Izmaksas!W233=0,Izmaksas!X233=1),IF(W215=0,'IIA Finanšu analīze'!$D192*(1-$C215/4),0),IF(W215&gt;$C192,IF('Laika grafiks'!X23&gt;Pieņēmumi!$E$8,W215-$C192,0),0))</f>
        <v>0</v>
      </c>
      <c r="Y215" s="416">
        <f>IF(AND(Izmaksas!X233=0,Izmaksas!Y233=1),IF(X215=0,'IIA Finanšu analīze'!$D192*(1-$C215/4),0),IF(X215&gt;$C192,IF('Laika grafiks'!Y23&gt;Pieņēmumi!$E$8,X215-$C192,0),0))</f>
        <v>0</v>
      </c>
      <c r="Z215" s="416">
        <f>IF(AND(Izmaksas!Y233=0,Izmaksas!Z233=1),IF(Y215=0,'IIA Finanšu analīze'!$D192*(1-$C215/4),0),IF(Y215&gt;$C192,IF('Laika grafiks'!Z23&gt;Pieņēmumi!$E$8,Y215-$C192,0),0))</f>
        <v>0</v>
      </c>
      <c r="AA215" s="416">
        <f>IF(AND(Izmaksas!Z233=0,Izmaksas!AA233=1),IF(Z215=0,'IIA Finanšu analīze'!$D192*(1-$C215/4),0),IF(Z215&gt;$C192,IF('Laika grafiks'!AA23&gt;Pieņēmumi!$E$8,Z215-$C192,0),0))</f>
        <v>0</v>
      </c>
      <c r="AB215" s="416">
        <f>IF(AND(Izmaksas!AA233=0,Izmaksas!AB233=1),IF(AA215=0,'IIA Finanšu analīze'!$D192*(1-$C215/4),0),IF(AA215&gt;$C192,IF('Laika grafiks'!AB23&gt;Pieņēmumi!$E$8,AA215-$C192,0),0))</f>
        <v>0</v>
      </c>
      <c r="AC215" s="416">
        <f>IF(AND(Izmaksas!AB233=0,Izmaksas!AC233=1),IF(AB215=0,'IIA Finanšu analīze'!$D192*(1-$C215/4),0),IF(AB215&gt;$C192,IF('Laika grafiks'!AC23&gt;Pieņēmumi!$E$8,AB215-$C192,0),0))</f>
        <v>0</v>
      </c>
      <c r="AD215" s="416">
        <f>IF(AND(Izmaksas!AC233=0,Izmaksas!AD233=1),IF(AC215=0,'IIA Finanšu analīze'!$D192*(1-$C215/4),0),IF(AC215&gt;$C192,IF('Laika grafiks'!AD23&gt;Pieņēmumi!$E$8,AC215-$C192,0),0))</f>
        <v>0</v>
      </c>
      <c r="AE215" s="416">
        <f>IF(AND(Izmaksas!AD233=0,Izmaksas!AE233=1),IF(AD215=0,'IIA Finanšu analīze'!$D192*(1-$C215/4),0),IF(AD215&gt;$C192,IF('Laika grafiks'!AE23&gt;Pieņēmumi!$E$8,AD215-$C192,0),0))</f>
        <v>0</v>
      </c>
      <c r="AF215" s="416">
        <f>IF(AND(Izmaksas!AE233=0,Izmaksas!AF233=1),IF(AE215=0,'IIA Finanšu analīze'!$D192*(1-$C215/4),0),IF(AE215&gt;$C192,IF('Laika grafiks'!AF23&gt;Pieņēmumi!$E$8,AE215-$C192,0),0))</f>
        <v>0</v>
      </c>
      <c r="AG215" s="416">
        <f>IF(AND(Izmaksas!AF233=0,Izmaksas!AG233=1),IF(AF215=0,'IIA Finanšu analīze'!$D192*(1-$C215/4),0),IF(AF215&gt;$C192,IF('Laika grafiks'!AG23&gt;Pieņēmumi!$E$8,AF215-$C192,0),0))</f>
        <v>0</v>
      </c>
      <c r="AH215" s="416">
        <f>IF(AND(Izmaksas!AG233=0,Izmaksas!AH233=1),IF(AG215=0,'IIA Finanšu analīze'!$D192*(1-$C215/4),0),IF(AG215&gt;$C192,IF('Laika grafiks'!AH23&gt;Pieņēmumi!$E$8,AG215-$C192,0),0))</f>
        <v>0</v>
      </c>
      <c r="AI215" s="416">
        <f>IF(AND(Izmaksas!AH233=0,Izmaksas!AI233=1),IF(AH215=0,'IIA Finanšu analīze'!$D192*(1-$C215/4),0),IF(AH215&gt;$C192,IF('Laika grafiks'!AI23&gt;Pieņēmumi!$E$8,AH215-$C192,0),0))</f>
        <v>0</v>
      </c>
      <c r="AJ215" s="416">
        <f>IF(AND(Izmaksas!AI233=0,Izmaksas!AJ233=1),IF(AI215=0,'IIA Finanšu analīze'!$D192*(1-$C215/4),0),IF(AI215&gt;$C192,IF('Laika grafiks'!AJ23&gt;Pieņēmumi!$E$8,AI215-$C192,0),0))</f>
        <v>0</v>
      </c>
      <c r="AK215" s="416">
        <f>IF(AND(Izmaksas!AJ233=0,Izmaksas!AK233=1),IF(AJ215=0,'IIA Finanšu analīze'!$D192*(1-$C215/4),0),IF(AJ215&gt;$C192,IF('Laika grafiks'!AK23&gt;Pieņēmumi!$E$8,AJ215-$C192,0),0))</f>
        <v>0</v>
      </c>
      <c r="AL215" s="416">
        <f>IF(AND(Izmaksas!AK233=0,Izmaksas!AL233=1),IF(AK215=0,'IIA Finanšu analīze'!$D192*(1-$C215/4),0),IF(AK215&gt;$C192,IF('Laika grafiks'!AL23&gt;Pieņēmumi!$E$8,AK215-$C192,0),0))</f>
        <v>0</v>
      </c>
      <c r="AM215" s="416">
        <f>IF(AND(Izmaksas!AL233=0,Izmaksas!AM233=1),IF(AL215=0,'IIA Finanšu analīze'!$D192*(1-$C215/4),0),IF(AL215&gt;$C192,IF('Laika grafiks'!AM23&gt;Pieņēmumi!$E$8,AL215-$C192,0),0))</f>
        <v>0</v>
      </c>
      <c r="AN215" s="416">
        <f>IF(AND(Izmaksas!AM233=0,Izmaksas!AN233=1),IF(AM215=0,'IIA Finanšu analīze'!$D192*(1-$C215/4),0),IF(AM215&gt;$C192,IF('Laika grafiks'!AN23&gt;Pieņēmumi!$E$8,AM215-$C192,0),0))</f>
        <v>0</v>
      </c>
      <c r="AO215" s="416">
        <f>IF(AND(Izmaksas!AN233=0,Izmaksas!AO233=1),IF(AN215=0,'IIA Finanšu analīze'!$D192*(1-$C215/4),0),IF(AN215&gt;$C192,IF('Laika grafiks'!AO23&gt;Pieņēmumi!$E$8,AN215-$C192,0),0))</f>
        <v>0</v>
      </c>
      <c r="AP215" s="416">
        <f>IF(AND(Izmaksas!AO233=0,Izmaksas!AP233=1),IF(AO215=0,'IIA Finanšu analīze'!$D192*(1-$C215/4),0),IF(AO215&gt;$C192,IF('Laika grafiks'!AP23&gt;Pieņēmumi!$E$8,AO215-$C192,0),0))</f>
        <v>0</v>
      </c>
      <c r="AQ215" s="416">
        <f>IF(AND(Izmaksas!AP233=0,Izmaksas!AQ233=1),IF(AP215=0,'IIA Finanšu analīze'!$D192*(1-$C215/4),0),IF(AP215&gt;$C192,IF('Laika grafiks'!AQ23&gt;Pieņēmumi!$E$8,AP215-$C192,0),0))</f>
        <v>0</v>
      </c>
      <c r="AR215" s="416">
        <f>IF(AND(Izmaksas!AQ233=0,Izmaksas!AR233=1),IF(AQ215=0,'IIA Finanšu analīze'!$D192*(1-$C215/4),0),IF(AQ215&gt;$C192,IF('Laika grafiks'!AR23&gt;Pieņēmumi!$E$8,AQ215-$C192,0),0))</f>
        <v>0</v>
      </c>
      <c r="AS215" s="416">
        <f>IF(AND(Izmaksas!AR233=0,Izmaksas!AS233=1),IF(AR215=0,'IIA Finanšu analīze'!$D192*(1-$C215/4),0),IF(AR215&gt;$C192,IF('Laika grafiks'!AS23&gt;Pieņēmumi!$E$8,AR215-$C192,0),0))</f>
        <v>0</v>
      </c>
      <c r="AT215" s="416">
        <f>IF(AND(Izmaksas!AS233=0,Izmaksas!AT233=1),IF(AS215=0,'IIA Finanšu analīze'!$D192*(1-$C215/4),0),IF(AS215&gt;$C192,IF('Laika grafiks'!AT23&gt;Pieņēmumi!$E$8,AS215-$C192,0),0))</f>
        <v>0</v>
      </c>
      <c r="AU215" s="416">
        <f>IF(AND(Izmaksas!AT233=0,Izmaksas!AU233=1),IF(AT215=0,'IIA Finanšu analīze'!$D192*(1-$C215/4),0),IF(AT215&gt;$C192,IF('Laika grafiks'!AU23&gt;Pieņēmumi!$E$8,AT215-$C192,0),0))</f>
        <v>0</v>
      </c>
      <c r="AV215" s="416">
        <f>IF(AND(Izmaksas!AU233=0,Izmaksas!AV233=1),IF(AU215=0,'IIA Finanšu analīze'!$D192*(1-$C215/4),0),IF(AU215&gt;$C192,IF('Laika grafiks'!AV23&gt;Pieņēmumi!$E$8,AU215-$C192,0),0))</f>
        <v>0</v>
      </c>
      <c r="AW215" s="416">
        <f>IF(AND(Izmaksas!AV233=0,Izmaksas!AW233=1),IF(AV215=0,'IIA Finanšu analīze'!$D192*(1-$C215/4),0),IF(AV215&gt;$C192,IF('Laika grafiks'!AW23&gt;Pieņēmumi!$E$8,AV215-$C192,0),0))</f>
        <v>0</v>
      </c>
      <c r="AX215" s="416">
        <f>IF(AND(Izmaksas!AW233=0,Izmaksas!AX233=1),IF(AW215=0,'IIA Finanšu analīze'!$D192*(1-$C215/4),0),IF(AW215&gt;$C192,IF('Laika grafiks'!AX23&gt;Pieņēmumi!$E$8,AW215-$C192,0),0))</f>
        <v>0</v>
      </c>
      <c r="AY215" s="416">
        <f>IF(AND(Izmaksas!AX233=0,Izmaksas!AY233=1),IF(AX215=0,'IIA Finanšu analīze'!$D192*(1-$C215/4),0),IF(AX215&gt;$C192,IF('Laika grafiks'!AY23&gt;Pieņēmumi!$E$8,AX215-$C192,0),0))</f>
        <v>0</v>
      </c>
      <c r="AZ215" s="416">
        <f>IF(AND(Izmaksas!AY233=0,Izmaksas!AZ233=1),IF(AY215=0,'IIA Finanšu analīze'!$D192*(1-$C215/4),0),IF(AY215&gt;$C192,IF('Laika grafiks'!AZ23&gt;Pieņēmumi!$E$8,AY215-$C192,0),0))</f>
        <v>0</v>
      </c>
      <c r="BA215" s="416">
        <f>IF(AND(Izmaksas!AZ233=0,Izmaksas!BA233=1),IF(AZ215=0,'IIA Finanšu analīze'!$D192*(1-$C215/4),0),IF(AZ215&gt;$C192,IF('Laika grafiks'!BA23&gt;Pieņēmumi!$E$8,AZ215-$C192,0),0))</f>
        <v>0</v>
      </c>
      <c r="BB215" s="416">
        <f>IF(AND(Izmaksas!BA233=0,Izmaksas!BB233=1),IF(BA215=0,'IIA Finanšu analīze'!$D192*(1-$C215/4),0),IF(BA215&gt;$C192,IF('Laika grafiks'!BB23&gt;Pieņēmumi!$E$8,BA215-$C192,0),0))</f>
        <v>0</v>
      </c>
      <c r="BC215" s="416">
        <f>IF(AND(Izmaksas!BB233=0,Izmaksas!BC233=1),IF(BB215=0,'IIA Finanšu analīze'!$D192*(1-$C215/4),0),IF(BB215&gt;$C192,IF('Laika grafiks'!BC23&gt;Pieņēmumi!$E$8,BB215-$C192,0),0))</f>
        <v>0</v>
      </c>
      <c r="BD215" s="416">
        <f>IF(AND(Izmaksas!BC233=0,Izmaksas!BD233=1),IF(BC215=0,'IIA Finanšu analīze'!$D192*(1-$C215/4),0),IF(BC215&gt;$C192,IF('Laika grafiks'!BD23&gt;Pieņēmumi!$E$8,BC215-$C192,0),0))</f>
        <v>0</v>
      </c>
      <c r="BE215" s="416">
        <f>IF(AND(Izmaksas!BD233=0,Izmaksas!BE233=1),IF(BD215=0,'IIA Finanšu analīze'!$D192*(1-$C215/4),0),IF(BD215&gt;$C192,IF('Laika grafiks'!BE23&gt;Pieņēmumi!$E$8,BD215-$C192,0),0))</f>
        <v>0</v>
      </c>
      <c r="BF215" s="416">
        <f>IF(AND(Izmaksas!BE233=0,Izmaksas!BF233=1),IF(BE215=0,'IIA Finanšu analīze'!$D192*(1-$C215/4),0),IF(BE215&gt;$C192,IF('Laika grafiks'!BF23&gt;Pieņēmumi!$E$8,BE215-$C192,0),0))</f>
        <v>0</v>
      </c>
      <c r="BG215" s="416">
        <f>IF(AND(Izmaksas!BF233=0,Izmaksas!BG233=1),IF(BF215=0,'IIA Finanšu analīze'!$D192*(1-$C215/4),0),IF(BF215&gt;$C192,IF('Laika grafiks'!BG23&gt;Pieņēmumi!$E$8,BF215-$C192,0),0))</f>
        <v>0</v>
      </c>
      <c r="BH215" s="416">
        <f>IF(AND(Izmaksas!BG233=0,Izmaksas!BH233=1),IF(BG215=0,'IIA Finanšu analīze'!$D192*(1-$C215/4),0),IF(BG215&gt;$C192,IF('Laika grafiks'!BH23&gt;Pieņēmumi!$E$8,BG215-$C192,0),0))</f>
        <v>0</v>
      </c>
      <c r="BI215" s="416">
        <f>IF(AND(Izmaksas!BH233=0,Izmaksas!BI233=1),IF(BH215=0,'IIA Finanšu analīze'!$D192*(1-$C215/4),0),IF(BH215&gt;$C192,IF('Laika grafiks'!BI23&gt;Pieņēmumi!$E$8,BH215-$C192,0),0))</f>
        <v>0</v>
      </c>
      <c r="BJ215" s="416">
        <f>IF(AND(Izmaksas!BI233=0,Izmaksas!BJ233=1),IF(BI215=0,'IIA Finanšu analīze'!$D192*(1-$C215/4),0),IF(BI215&gt;$C192,IF('Laika grafiks'!BJ23&gt;Pieņēmumi!$E$8,BI215-$C192,0),0))</f>
        <v>0</v>
      </c>
      <c r="BK215" s="416">
        <f>IF(AND(Izmaksas!BJ233=0,Izmaksas!BK233=1),IF(BJ215=0,'IIA Finanšu analīze'!$D192*(1-$C215/4),0),IF(BJ215&gt;$C192,IF('Laika grafiks'!BK23&gt;Pieņēmumi!$E$8,BJ215-$C192,0),0))</f>
        <v>0</v>
      </c>
      <c r="BL215" s="416">
        <f>IF(AND(Izmaksas!BK233=0,Izmaksas!BL233=1),IF(BK215=0,'IIA Finanšu analīze'!$D192*(1-$C215/4),0),IF(BK215&gt;$C192,IF('Laika grafiks'!BL23&gt;Pieņēmumi!$E$8,BK215-$C192,0),0))</f>
        <v>0</v>
      </c>
      <c r="BM215" s="416">
        <f>IF(AND(Izmaksas!BL233=0,Izmaksas!BM233=1),IF(BL215=0,'IIA Finanšu analīze'!$D192*(1-$C215/4),0),IF(BL215&gt;$C192,IF('Laika grafiks'!BM23&gt;Pieņēmumi!$E$8,BL215-$C192,0),0))</f>
        <v>0</v>
      </c>
      <c r="BN215" s="416">
        <f>IF(AND(Izmaksas!BM233=0,Izmaksas!BN233=1),IF(BM215=0,'IIA Finanšu analīze'!$D192*(1-$C215/4),0),IF(BM215&gt;$C192,IF('Laika grafiks'!BN23&gt;Pieņēmumi!$E$8,BM215-$C192,0),0))</f>
        <v>0</v>
      </c>
      <c r="BO215" s="416">
        <f>IF(AND(Izmaksas!BN233=0,Izmaksas!BO233=1),IF(BN215=0,'IIA Finanšu analīze'!$D192*(1-$C215/4),0),IF(BN215&gt;$C192,IF('Laika grafiks'!BO23&gt;Pieņēmumi!$E$8,BN215-$C192,0),0))</f>
        <v>0</v>
      </c>
      <c r="BP215" s="416">
        <f>IF(AND(Izmaksas!BO233=0,Izmaksas!BP233=1),IF(BO215=0,'IIA Finanšu analīze'!$D192*(1-$C215/4),0),IF(BO215&gt;$C192,IF('Laika grafiks'!BP23&gt;Pieņēmumi!$E$8,BO215-$C192,0),0))</f>
        <v>0</v>
      </c>
      <c r="BQ215" s="416">
        <f>IF(AND(Izmaksas!BP233=0,Izmaksas!BQ233=1),IF(BP215=0,'IIA Finanšu analīze'!$D192*(1-$C215/4),0),IF(BP215&gt;$C192,IF('Laika grafiks'!BQ23&gt;Pieņēmumi!$E$8,BP215-$C192,0),0))</f>
        <v>0</v>
      </c>
      <c r="BR215" s="416">
        <f>IF(AND(Izmaksas!BQ233=0,Izmaksas!BR233=1),IF(BQ215=0,'IIA Finanšu analīze'!$D192*(1-$C215/4),0),IF(BQ215&gt;$C192,IF('Laika grafiks'!BR23&gt;Pieņēmumi!$E$8,BQ215-$C192,0),0))</f>
        <v>0</v>
      </c>
      <c r="BS215" s="416">
        <f>IF(AND(Izmaksas!BR233=0,Izmaksas!BS233=1),IF(BR215=0,'IIA Finanšu analīze'!$D192*(1-$C215/4),0),IF(BR215&gt;$C192,IF('Laika grafiks'!BS23&gt;Pieņēmumi!$E$8,BR215-$C192,0),0))</f>
        <v>0</v>
      </c>
      <c r="BT215" s="416">
        <f>IF(AND(Izmaksas!BS233=0,Izmaksas!BT233=1),IF(BS215=0,'IIA Finanšu analīze'!$D192*(1-$C215/4),0),IF(BS215&gt;$C192,IF('Laika grafiks'!BT23&gt;Pieņēmumi!$E$8,BS215-$C192,0),0))</f>
        <v>0</v>
      </c>
      <c r="BU215" s="416">
        <f>IF(AND(Izmaksas!BT233=0,Izmaksas!BU233=1),IF(BT215=0,'IIA Finanšu analīze'!$D192*(1-$C215/4),0),IF(BT215&gt;$C192,IF('Laika grafiks'!BU23&gt;Pieņēmumi!$E$8,BT215-$C192,0),0))</f>
        <v>0</v>
      </c>
      <c r="BV215" s="416">
        <f>IF(AND(Izmaksas!BU233=0,Izmaksas!BV233=1),IF(BU215=0,'IIA Finanšu analīze'!$D192*(1-$C215/4),0),IF(BU215&gt;$C192,IF('Laika grafiks'!BV23&gt;Pieņēmumi!$E$8,BU215-$C192,0),0))</f>
        <v>0</v>
      </c>
      <c r="BW215" s="416">
        <f>IF(AND(Izmaksas!BV233=0,Izmaksas!BW233=1),IF(BV215=0,'IIA Finanšu analīze'!$D192*(1-$C215/4),0),IF(BV215&gt;$C192,IF('Laika grafiks'!BW23&gt;Pieņēmumi!$E$8,BV215-$C192,0),0))</f>
        <v>0</v>
      </c>
      <c r="BX215" s="416">
        <f>IF(AND(Izmaksas!BW233=0,Izmaksas!BX233=1),IF(BW215=0,'IIA Finanšu analīze'!$D192*(1-$C215/4),0),IF(BW215&gt;$C192,IF('Laika grafiks'!BX23&gt;Pieņēmumi!$E$8,BW215-$C192,0),0))</f>
        <v>0</v>
      </c>
      <c r="BY215" s="416">
        <f>IF(AND(Izmaksas!BX233=0,Izmaksas!BY233=1),IF(BX215=0,'IIA Finanšu analīze'!$D192*(1-$C215/4),0),IF(BX215&gt;$C192,IF('Laika grafiks'!BY23&gt;Pieņēmumi!$E$8,BX215-$C192,0),0))</f>
        <v>0</v>
      </c>
      <c r="BZ215" s="416">
        <f>IF(AND(Izmaksas!BY233=0,Izmaksas!BZ233=1),IF(BY215=0,'IIA Finanšu analīze'!$D192*(1-$C215/4),0),IF(BY215&gt;$C192,IF('Laika grafiks'!BZ23&gt;Pieņēmumi!$E$8,BY215-$C192,0),0))</f>
        <v>0</v>
      </c>
      <c r="CA215" s="416">
        <f>IF(AND(Izmaksas!BZ233=0,Izmaksas!CA233=1),IF(BZ215=0,'IIA Finanšu analīze'!$D192*(1-$C215/4),0),IF(BZ215&gt;$C192,IF('Laika grafiks'!CA23&gt;Pieņēmumi!$E$8,BZ215-$C192,0),0))</f>
        <v>0</v>
      </c>
      <c r="CB215" s="416">
        <f>IF(AND(Izmaksas!CA233=0,Izmaksas!CB233=1),IF(CA215=0,'IIA Finanšu analīze'!$D192*(1-$C215/4),0),IF(CA215&gt;$C192,IF('Laika grafiks'!CB23&gt;Pieņēmumi!$E$8,CA215-$C192,0),0))</f>
        <v>0</v>
      </c>
      <c r="CC215" s="416">
        <f>IF(AND(Izmaksas!CB233=0,Izmaksas!CC233=1),IF(CB215=0,'IIA Finanšu analīze'!$D192*(1-$C215/4),0),IF(CB215&gt;$C192,IF('Laika grafiks'!CC23&gt;Pieņēmumi!$E$8,CB215-$C192,0),0))</f>
        <v>0</v>
      </c>
      <c r="CD215" s="416">
        <f>IF(AND(Izmaksas!CC233=0,Izmaksas!CD233=1),IF(CC215=0,'IIA Finanšu analīze'!$D192*(1-$C215/4),0),IF(CC215&gt;$C192,IF('Laika grafiks'!CD23&gt;Pieņēmumi!$E$8,CC215-$C192,0),0))</f>
        <v>0</v>
      </c>
      <c r="CE215" s="416">
        <f>IF(AND(Izmaksas!CD233=0,Izmaksas!CE233=1),IF(CD215=0,'IIA Finanšu analīze'!$D192*(1-$C215/4),0),IF(CD215&gt;$C192,IF('Laika grafiks'!CE23&gt;Pieņēmumi!$E$8,CD215-$C192,0),0))</f>
        <v>0</v>
      </c>
      <c r="CF215" s="416">
        <f>IF(AND(Izmaksas!CE233=0,Izmaksas!CF233=1),IF(CE215=0,'IIA Finanšu analīze'!$D192*(1-$C215/4),0),IF(CE215&gt;$C192,IF('Laika grafiks'!CF23&gt;Pieņēmumi!$E$8,CE215-$C192,0),0))</f>
        <v>0</v>
      </c>
      <c r="CG215" s="416">
        <f>IF(AND(Izmaksas!CF233=0,Izmaksas!CG233=1),IF(CF215=0,'IIA Finanšu analīze'!$D192*(1-$C215/4),0),IF(CF215&gt;$C192,IF('Laika grafiks'!CG23&gt;Pieņēmumi!$E$8,CF215-$C192,0),0))</f>
        <v>0</v>
      </c>
      <c r="CH215" s="416">
        <f>IF(AND(Izmaksas!CG233=0,Izmaksas!CH233=1),IF(CG215=0,'IIA Finanšu analīze'!$D192*(1-$C215/4),0),IF(CG215&gt;$C192,IF('Laika grafiks'!CH23&gt;Pieņēmumi!$E$8,CG215-$C192,0),0))</f>
        <v>0</v>
      </c>
      <c r="CI215" s="416">
        <f>IF(AND(Izmaksas!CH233=0,Izmaksas!CI233=1),IF(CH215=0,'IIA Finanšu analīze'!$D192*(1-$C215/4),0),IF(CH215&gt;$C192,IF('Laika grafiks'!CI23&gt;Pieņēmumi!$E$8,CH215-$C192,0),0))</f>
        <v>0</v>
      </c>
      <c r="CJ215" s="416">
        <f>IF(AND(Izmaksas!CI233=0,Izmaksas!CJ233=1),IF(CI215=0,'IIA Finanšu analīze'!$D192*(1-$C215/4),0),IF(CI215&gt;$C192,IF('Laika grafiks'!CJ23&gt;Pieņēmumi!$E$8,CI215-$C192,0),0))</f>
        <v>0</v>
      </c>
      <c r="CK215" s="416">
        <f>IF(AND(Izmaksas!CJ233=0,Izmaksas!CK233=1),IF(CJ215=0,'IIA Finanšu analīze'!$D192*(1-$C215/4),0),IF(CJ215&gt;$C192,IF('Laika grafiks'!CK23&gt;Pieņēmumi!$E$8,CJ215-$C192,0),0))</f>
        <v>0</v>
      </c>
      <c r="CL215" s="416">
        <f>IF(AND(Izmaksas!CK233=0,Izmaksas!CL233=1),IF(CK215=0,'IIA Finanšu analīze'!$D192*(1-$C215/4),0),IF(CK215&gt;$C192,IF('Laika grafiks'!CL23&gt;Pieņēmumi!$E$8,CK215-$C192,0),0))</f>
        <v>0</v>
      </c>
      <c r="CM215" s="416">
        <f>IF(AND(Izmaksas!CL233=0,Izmaksas!CM233=1),IF(CL215=0,'IIA Finanšu analīze'!$D192*(1-$C215/4),0),IF(CL215&gt;$C192,IF('Laika grafiks'!CM23&gt;Pieņēmumi!$E$8,CL215-$C192,0),0))</f>
        <v>0</v>
      </c>
      <c r="CN215" s="416">
        <f>IF(AND(Izmaksas!CM233=0,Izmaksas!CN233=1),IF(CM215=0,'IIA Finanšu analīze'!$D192*(1-$C215/4),0),IF(CM215&gt;$C192,IF('Laika grafiks'!CN23&gt;Pieņēmumi!$E$8,CM215-$C192,0),0))</f>
        <v>0</v>
      </c>
      <c r="CO215" s="416">
        <f>IF(AND(Izmaksas!CN233=0,Izmaksas!CO233=1),IF(CN215=0,'IIA Finanšu analīze'!$D192*(1-$C215/4),0),IF(CN215&gt;$C192,IF('Laika grafiks'!CO23&gt;Pieņēmumi!$E$8,CN215-$C192,0),0))</f>
        <v>0</v>
      </c>
      <c r="CP215" s="416">
        <f>IF(AND(Izmaksas!CO233=0,Izmaksas!CP233=1),IF(CO215=0,'IIA Finanšu analīze'!$D192*(1-$C215/4),0),IF(CO215&gt;$C192,IF('Laika grafiks'!CP23&gt;Pieņēmumi!$E$8,CO215-$C192,0),0))</f>
        <v>0</v>
      </c>
      <c r="CQ215" s="416">
        <f>IF(AND(Izmaksas!CP233=0,Izmaksas!CQ233=1),IF(CP215=0,'IIA Finanšu analīze'!$D192*(1-$C215/4),0),IF(CP215&gt;$C192,IF('Laika grafiks'!CQ23&gt;Pieņēmumi!$E$8,CP215-$C192,0),0))</f>
        <v>0</v>
      </c>
      <c r="CR215" s="416">
        <f>IF(AND(Izmaksas!CQ233=0,Izmaksas!CR233=1),IF(CQ215=0,'IIA Finanšu analīze'!$D192*(1-$C215/4),0),IF(CQ215&gt;$C192,IF('Laika grafiks'!CR23&gt;Pieņēmumi!$E$8,CQ215-$C192,0),0))</f>
        <v>0</v>
      </c>
      <c r="CS215" s="416">
        <f>IF(AND(Izmaksas!CR233=0,Izmaksas!CS233=1),IF(CR215=0,'IIA Finanšu analīze'!$D192*(1-$C215/4),0),IF(CR215&gt;$C192,IF('Laika grafiks'!CS23&gt;Pieņēmumi!$E$8,CR215-$C192,0),0))</f>
        <v>0</v>
      </c>
      <c r="CT215" s="416">
        <f>IF(AND(Izmaksas!CS233=0,Izmaksas!CT233=1),IF(CS215=0,'IIA Finanšu analīze'!$D192*(1-$C215/4),0),IF(CS215&gt;$C192,IF('Laika grafiks'!CT23&gt;Pieņēmumi!$E$8,CS215-$C192,0),0))</f>
        <v>0</v>
      </c>
      <c r="CU215" s="416">
        <f>IF(AND(Izmaksas!CT233=0,Izmaksas!CU233=1),IF(CT215=0,'IIA Finanšu analīze'!$D192*(1-$C215/4),0),IF(CT215&gt;$C192,IF('Laika grafiks'!CU23&gt;Pieņēmumi!$E$8,CT215-$C192,0),0))</f>
        <v>0</v>
      </c>
      <c r="CV215" s="416">
        <f>IF(AND(Izmaksas!CU233=0,Izmaksas!CV233=1),IF(CU215=0,'IIA Finanšu analīze'!$D192*(1-$C215/4),0),IF(CU215&gt;$C192,IF('Laika grafiks'!CV23&gt;Pieņēmumi!$E$8,CU215-$C192,0),0))</f>
        <v>0</v>
      </c>
      <c r="CW215" s="416">
        <f>IF(AND(Izmaksas!CV233=0,Izmaksas!CW233=1),IF(CV215=0,'IIA Finanšu analīze'!$D192*(1-$C215/4),0),IF(CV215&gt;$C192,IF('Laika grafiks'!CW23&gt;Pieņēmumi!$E$8,CV215-$C192,0),0))</f>
        <v>0</v>
      </c>
      <c r="CX215" s="416">
        <f>IF(AND(Izmaksas!CW233=0,Izmaksas!CX233=1),IF(CW215=0,'IIA Finanšu analīze'!$D192*(1-$C215/4),0),IF(CW215&gt;$C192,IF('Laika grafiks'!CX23&gt;Pieņēmumi!$E$8,CW215-$C192,0),0))</f>
        <v>0</v>
      </c>
      <c r="CY215" s="416">
        <f>IF(AND(Izmaksas!CX233=0,Izmaksas!CY233=1),IF(CX215=0,'IIA Finanšu analīze'!$D192*(1-$C215/4),0),IF(CX215&gt;$C192,IF('Laika grafiks'!CY23&gt;Pieņēmumi!$E$8,CX215-$C192,0),0))</f>
        <v>0</v>
      </c>
      <c r="CZ215" s="416">
        <f>IF(AND(Izmaksas!CY233=0,Izmaksas!CZ233=1),IF(CY215=0,'IIA Finanšu analīze'!$D192*(1-$C215/4),0),IF(CY215&gt;$C192,IF('Laika grafiks'!CZ23&gt;Pieņēmumi!$E$8,CY215-$C192,0),0))</f>
        <v>0</v>
      </c>
      <c r="DA215" s="416">
        <f>IF(AND(Izmaksas!CZ233=0,Izmaksas!DA233=1),IF(CZ215=0,'IIA Finanšu analīze'!$D192*(1-$C215/4),0),IF(CZ215&gt;$C192,IF('Laika grafiks'!DA23&gt;Pieņēmumi!$E$8,CZ215-$C192,0),0))</f>
        <v>0</v>
      </c>
      <c r="DB215" s="416">
        <f>IF(AND(Izmaksas!DA233=0,Izmaksas!DB233=1),IF(DA215=0,'IIA Finanšu analīze'!$D192*(1-$C215/4),0),IF(DA215&gt;$C192,IF('Laika grafiks'!DB23&gt;Pieņēmumi!$E$8,DA215-$C192,0),0))</f>
        <v>0</v>
      </c>
      <c r="DC215" s="416">
        <f>IF(AND(Izmaksas!DB233=0,Izmaksas!DC233=1),IF(DB215=0,'IIA Finanšu analīze'!$D192*(1-$C215/4),0),IF(DB215&gt;$C192,IF('Laika grafiks'!DC23&gt;Pieņēmumi!$E$8,DB215-$C192,0),0))</f>
        <v>0</v>
      </c>
      <c r="DD215" s="416">
        <f>IF(AND(Izmaksas!DC233=0,Izmaksas!DD233=1),IF(DC215=0,'IIA Finanšu analīze'!$D192*(1-$C215/4),0),IF(DC215&gt;$C192,IF('Laika grafiks'!DD23&gt;Pieņēmumi!$E$8,DC215-$C192,0),0))</f>
        <v>0</v>
      </c>
      <c r="DE215" s="416">
        <f>IF(AND(Izmaksas!DD233=0,Izmaksas!DE233=1),IF(DD215=0,'IIA Finanšu analīze'!$D192*(1-$C215/4),0),IF(DD215&gt;$C192,IF('Laika grafiks'!DE23&gt;Pieņēmumi!$E$8,DD215-$C192,0),0))</f>
        <v>0</v>
      </c>
      <c r="DF215" s="416">
        <f>IF(AND(Izmaksas!DE233=0,Izmaksas!DF233=1),IF(DE215=0,'IIA Finanšu analīze'!$D192*(1-$C215/4),0),IF(DE215&gt;$C192,IF('Laika grafiks'!DF23&gt;Pieņēmumi!$E$8,DE215-$C192,0),0))</f>
        <v>0</v>
      </c>
      <c r="DG215" s="416">
        <f>IF(AND(Izmaksas!DF233=0,Izmaksas!DG233=1),IF(DF215=0,'IIA Finanšu analīze'!$D192*(1-$C215/4),0),IF(DF215&gt;$C192,IF('Laika grafiks'!DG23&gt;Pieņēmumi!$E$8,DF215-$C192,0),0))</f>
        <v>0</v>
      </c>
      <c r="DH215" s="416">
        <f>IF(AND(Izmaksas!DG233=0,Izmaksas!DH233=1),IF(DG215=0,'IIA Finanšu analīze'!$D192*(1-$C215/4),0),IF(DG215&gt;$C192,IF('Laika grafiks'!DH23&gt;Pieņēmumi!$E$8,DG215-$C192,0),0))</f>
        <v>0</v>
      </c>
      <c r="DI215" s="416">
        <f>IF(AND(Izmaksas!DH233=0,Izmaksas!DI233=1),IF(DH215=0,'IIA Finanšu analīze'!$D192*(1-$C215/4),0),IF(DH215&gt;$C192,IF('Laika grafiks'!DI23&gt;Pieņēmumi!$E$8,DH215-$C192,0),0))</f>
        <v>0</v>
      </c>
      <c r="DJ215" s="416">
        <f>IF(AND(Izmaksas!DI233=0,Izmaksas!DJ233=1),IF(DI215=0,'IIA Finanšu analīze'!$D192*(1-$C215/4),0),IF(DI215&gt;$C192,IF('Laika grafiks'!DJ23&gt;Pieņēmumi!$E$8,DI215-$C192,0),0))</f>
        <v>0</v>
      </c>
      <c r="DK215" s="416">
        <f>IF(AND(Izmaksas!DJ233=0,Izmaksas!DK233=1),IF(DJ215=0,'IIA Finanšu analīze'!$D192*(1-$C215/4),0),IF(DJ215&gt;$C192,IF('Laika grafiks'!DK23&gt;Pieņēmumi!$E$8,DJ215-$C192,0),0))</f>
        <v>0</v>
      </c>
      <c r="DL215" s="416">
        <f>IF(AND(Izmaksas!DK233=0,Izmaksas!DL233=1),IF(DK215=0,'IIA Finanšu analīze'!$D192*(1-$C215/4),0),IF(DK215&gt;$C192,IF('Laika grafiks'!DL23&gt;Pieņēmumi!$E$8,DK215-$C192,0),0))</f>
        <v>0</v>
      </c>
      <c r="DM215" s="416">
        <f>IF(AND(Izmaksas!DL233=0,Izmaksas!DM233=1),IF(DL215=0,'IIA Finanšu analīze'!$D192*(1-$C215/4),0),IF(DL215&gt;$C192,IF('Laika grafiks'!DM23&gt;Pieņēmumi!$E$8,DL215-$C192,0),0))</f>
        <v>0</v>
      </c>
      <c r="DN215" s="416">
        <f>IF(AND(Izmaksas!DM233=0,Izmaksas!DN233=1),IF(DM215=0,'IIA Finanšu analīze'!$D192*(1-$C215/4),0),IF(DM215&gt;$C192,IF('Laika grafiks'!DN23&gt;Pieņēmumi!$E$8,DM215-$C192,0),0))</f>
        <v>0</v>
      </c>
      <c r="DO215" s="416">
        <f>IF(AND(Izmaksas!DN233=0,Izmaksas!DO233=1),IF(DN215=0,'IIA Finanšu analīze'!$D192*(1-$C215/4),0),IF(DN215&gt;$C192,IF('Laika grafiks'!DO23&gt;Pieņēmumi!$E$8,DN215-$C192,0),0))</f>
        <v>0</v>
      </c>
      <c r="DP215" s="416">
        <f>IF(AND(Izmaksas!DO233=0,Izmaksas!DP233=1),IF(DO215=0,'IIA Finanšu analīze'!$D192*(1-$C215/4),0),IF(DO215&gt;$C192,IF('Laika grafiks'!DP23&gt;Pieņēmumi!$E$8,DO215-$C192,0),0))</f>
        <v>0</v>
      </c>
      <c r="DQ215" s="416">
        <f>IF(AND(Izmaksas!DP233=0,Izmaksas!DQ233=1),IF(DP215=0,'IIA Finanšu analīze'!$D192*(1-$C215/4),0),IF(DP215&gt;$C192,IF('Laika grafiks'!DQ23&gt;Pieņēmumi!$E$8,DP215-$C192,0),0))</f>
        <v>0</v>
      </c>
      <c r="DR215" s="416">
        <f>IF(AND(Izmaksas!DQ233=0,Izmaksas!DR233=1),IF(DQ215=0,'IIA Finanšu analīze'!$D192*(1-$C215/4),0),IF(DQ215&gt;$C192,IF('Laika grafiks'!DR23&gt;Pieņēmumi!$E$8,DQ215-$C192,0),0))</f>
        <v>0</v>
      </c>
      <c r="DS215" s="416">
        <f>IF(AND(Izmaksas!DR233=0,Izmaksas!DS233=1),IF(DR215=0,'IIA Finanšu analīze'!$D192*(1-$C215/4),0),IF(DR215&gt;$C192,IF('Laika grafiks'!DS23&gt;Pieņēmumi!$E$8,DR215-$C192,0),0))</f>
        <v>0</v>
      </c>
      <c r="DT215" s="416">
        <f>IF(AND(Izmaksas!DS233=0,Izmaksas!DT233=1),IF(DS215=0,'IIA Finanšu analīze'!$D192*(1-$C215/4),0),IF(DS215&gt;$C192,IF('Laika grafiks'!DT23&gt;Pieņēmumi!$E$8,DS215-$C192,0),0))</f>
        <v>0</v>
      </c>
      <c r="DU215" s="416">
        <f>IF(AND(Izmaksas!DT233=0,Izmaksas!DU233=1),IF(DT215=0,'IIA Finanšu analīze'!$D192*(1-$C215/4),0),IF(DT215&gt;$C192,IF('Laika grafiks'!DU23&gt;Pieņēmumi!$E$8,DT215-$C192,0),0))</f>
        <v>0</v>
      </c>
    </row>
    <row r="216" spans="1:125" ht="11.25" customHeight="1">
      <c r="A216" s="389" t="str">
        <f t="shared" si="191"/>
        <v>Kapitālieguldījumi Nr18</v>
      </c>
      <c r="B216" s="389" t="s">
        <v>33</v>
      </c>
      <c r="C216" s="392"/>
      <c r="D216" s="460" t="s">
        <v>638</v>
      </c>
      <c r="E216" s="416">
        <v>0</v>
      </c>
      <c r="F216" s="416">
        <f>IF(AND(Izmaksas!E233=0,Izmaksas!F233=1),IF(E216=0,'IIA Finanšu analīze'!$D193*(1-$C216/4),0),IF(E216&gt;$C193,IF('Laika grafiks'!F23&gt;Pieņēmumi!$E$8,E216-$C193,0),0))</f>
        <v>0</v>
      </c>
      <c r="G216" s="416">
        <f>IF(AND(Izmaksas!F233=0,Izmaksas!G233=1),IF(F216=0,'IIA Finanšu analīze'!$D193*(1-$C216/4),0),IF(F216&gt;$C193,IF('Laika grafiks'!G23&gt;Pieņēmumi!$E$8,F216-$C193,0),0))</f>
        <v>0</v>
      </c>
      <c r="H216" s="416">
        <f>IF(AND(Izmaksas!G233=0,Izmaksas!H233=1),IF(G216=0,'IIA Finanšu analīze'!$D193*(1-$C216/4),0),IF(G216&gt;$C193,IF('Laika grafiks'!H23&gt;Pieņēmumi!$E$8,G216-$C193,0),0))</f>
        <v>0</v>
      </c>
      <c r="I216" s="416">
        <f>IF(AND(Izmaksas!H233=0,Izmaksas!I233=1),IF(H216=0,'IIA Finanšu analīze'!$D193*(1-$C216/4),0),IF(H216&gt;$C193,IF('Laika grafiks'!I23&gt;Pieņēmumi!$E$8,H216-$C193,0),0))</f>
        <v>0</v>
      </c>
      <c r="J216" s="416">
        <f>IF(AND(Izmaksas!I233=0,Izmaksas!J233=1),IF(I216=0,'IIA Finanšu analīze'!$D193*(1-$C216/4),0),IF(I216&gt;$C193,IF('Laika grafiks'!J23&gt;Pieņēmumi!$E$8,I216-$C193,0),0))</f>
        <v>0</v>
      </c>
      <c r="K216" s="416">
        <f>IF(AND(Izmaksas!J233=0,Izmaksas!K233=1),IF(J216=0,'IIA Finanšu analīze'!$D193*(1-$C216/4),0),IF(J216&gt;$C193,IF('Laika grafiks'!K23&gt;Pieņēmumi!$E$8,J216-$C193,0),0))</f>
        <v>0</v>
      </c>
      <c r="L216" s="416">
        <f>IF(AND(Izmaksas!K233=0,Izmaksas!L233=1),IF(K216=0,'IIA Finanšu analīze'!$D193*(1-$C216/4),0),IF(K216&gt;$C193,IF('Laika grafiks'!L23&gt;Pieņēmumi!$E$8,K216-$C193,0),0))</f>
        <v>0</v>
      </c>
      <c r="M216" s="416">
        <f>IF(AND(Izmaksas!L233=0,Izmaksas!M233=1),IF(L216=0,'IIA Finanšu analīze'!$D193*(1-$C216/4),0),IF(L216&gt;$C193,IF('Laika grafiks'!M23&gt;Pieņēmumi!$E$8,L216-$C193,0),0))</f>
        <v>0</v>
      </c>
      <c r="N216" s="416">
        <f>IF(AND(Izmaksas!M233=0,Izmaksas!N233=1),IF(M216=0,'IIA Finanšu analīze'!$D193*(1-$C216/4),0),IF(M216&gt;$C193,IF('Laika grafiks'!N23&gt;Pieņēmumi!$E$8,M216-$C193,0),0))</f>
        <v>0</v>
      </c>
      <c r="O216" s="416">
        <f>IF(AND(Izmaksas!N233=0,Izmaksas!O233=1),IF(N216=0,'IIA Finanšu analīze'!$D193*(1-$C216/4),0),IF(N216&gt;$C193,IF('Laika grafiks'!O23&gt;Pieņēmumi!$E$8,N216-$C193,0),0))</f>
        <v>0</v>
      </c>
      <c r="P216" s="416">
        <f>IF(AND(Izmaksas!O233=0,Izmaksas!P233=1),IF(O216=0,'IIA Finanšu analīze'!$D193*(1-$C216/4),0),IF(O216&gt;$C193,IF('Laika grafiks'!P23&gt;Pieņēmumi!$E$8,O216-$C193,0),0))</f>
        <v>0</v>
      </c>
      <c r="Q216" s="416">
        <f>IF(AND(Izmaksas!P233=0,Izmaksas!Q233=1),IF(P216=0,'IIA Finanšu analīze'!$D193*(1-$C216/4),0),IF(P216&gt;$C193,IF('Laika grafiks'!Q23&gt;Pieņēmumi!$E$8,P216-$C193,0),0))</f>
        <v>0</v>
      </c>
      <c r="R216" s="416">
        <f>IF(AND(Izmaksas!Q233=0,Izmaksas!R233=1),IF(Q216=0,'IIA Finanšu analīze'!$D193*(1-$C216/4),0),IF(Q216&gt;$C193,IF('Laika grafiks'!R23&gt;Pieņēmumi!$E$8,Q216-$C193,0),0))</f>
        <v>0</v>
      </c>
      <c r="S216" s="416">
        <f>IF(AND(Izmaksas!R233=0,Izmaksas!S233=1),IF(R216=0,'IIA Finanšu analīze'!$D193*(1-$C216/4),0),IF(R216&gt;$C193,IF('Laika grafiks'!S23&gt;Pieņēmumi!$E$8,R216-$C193,0),0))</f>
        <v>0</v>
      </c>
      <c r="T216" s="416">
        <f>IF(AND(Izmaksas!S233=0,Izmaksas!T233=1),IF(S216=0,'IIA Finanšu analīze'!$D193*(1-$C216/4),0),IF(S216&gt;$C193,IF('Laika grafiks'!T23&gt;Pieņēmumi!$E$8,S216-$C193,0),0))</f>
        <v>0</v>
      </c>
      <c r="U216" s="416">
        <f>IF(AND(Izmaksas!T233=0,Izmaksas!U233=1),IF(T216=0,'IIA Finanšu analīze'!$D193*(1-$C216/4),0),IF(T216&gt;$C193,IF('Laika grafiks'!U23&gt;Pieņēmumi!$E$8,T216-$C193,0),0))</f>
        <v>0</v>
      </c>
      <c r="V216" s="416">
        <f>IF(AND(Izmaksas!U233=0,Izmaksas!V233=1),IF(U216=0,'IIA Finanšu analīze'!$D193*(1-$C216/4),0),IF(U216&gt;$C193,IF('Laika grafiks'!V23&gt;Pieņēmumi!$E$8,U216-$C193,0),0))</f>
        <v>0</v>
      </c>
      <c r="W216" s="416">
        <f>IF(AND(Izmaksas!V233=0,Izmaksas!W233=1),IF(V216=0,'IIA Finanšu analīze'!$D193*(1-$C216/4),0),IF(V216&gt;$C193,IF('Laika grafiks'!W23&gt;Pieņēmumi!$E$8,V216-$C193,0),0))</f>
        <v>0</v>
      </c>
      <c r="X216" s="416">
        <f>IF(AND(Izmaksas!W233=0,Izmaksas!X233=1),IF(W216=0,'IIA Finanšu analīze'!$D193*(1-$C216/4),0),IF(W216&gt;$C193,IF('Laika grafiks'!X23&gt;Pieņēmumi!$E$8,W216-$C193,0),0))</f>
        <v>0</v>
      </c>
      <c r="Y216" s="416">
        <f>IF(AND(Izmaksas!X233=0,Izmaksas!Y233=1),IF(X216=0,'IIA Finanšu analīze'!$D193*(1-$C216/4),0),IF(X216&gt;$C193,IF('Laika grafiks'!Y23&gt;Pieņēmumi!$E$8,X216-$C193,0),0))</f>
        <v>0</v>
      </c>
      <c r="Z216" s="416">
        <f>IF(AND(Izmaksas!Y233=0,Izmaksas!Z233=1),IF(Y216=0,'IIA Finanšu analīze'!$D193*(1-$C216/4),0),IF(Y216&gt;$C193,IF('Laika grafiks'!Z23&gt;Pieņēmumi!$E$8,Y216-$C193,0),0))</f>
        <v>0</v>
      </c>
      <c r="AA216" s="416">
        <f>IF(AND(Izmaksas!Z233=0,Izmaksas!AA233=1),IF(Z216=0,'IIA Finanšu analīze'!$D193*(1-$C216/4),0),IF(Z216&gt;$C193,IF('Laika grafiks'!AA23&gt;Pieņēmumi!$E$8,Z216-$C193,0),0))</f>
        <v>0</v>
      </c>
      <c r="AB216" s="416">
        <f>IF(AND(Izmaksas!AA233=0,Izmaksas!AB233=1),IF(AA216=0,'IIA Finanšu analīze'!$D193*(1-$C216/4),0),IF(AA216&gt;$C193,IF('Laika grafiks'!AB23&gt;Pieņēmumi!$E$8,AA216-$C193,0),0))</f>
        <v>0</v>
      </c>
      <c r="AC216" s="416">
        <f>IF(AND(Izmaksas!AB233=0,Izmaksas!AC233=1),IF(AB216=0,'IIA Finanšu analīze'!$D193*(1-$C216/4),0),IF(AB216&gt;$C193,IF('Laika grafiks'!AC23&gt;Pieņēmumi!$E$8,AB216-$C193,0),0))</f>
        <v>0</v>
      </c>
      <c r="AD216" s="416">
        <f>IF(AND(Izmaksas!AC233=0,Izmaksas!AD233=1),IF(AC216=0,'IIA Finanšu analīze'!$D193*(1-$C216/4),0),IF(AC216&gt;$C193,IF('Laika grafiks'!AD23&gt;Pieņēmumi!$E$8,AC216-$C193,0),0))</f>
        <v>0</v>
      </c>
      <c r="AE216" s="416">
        <f>IF(AND(Izmaksas!AD233=0,Izmaksas!AE233=1),IF(AD216=0,'IIA Finanšu analīze'!$D193*(1-$C216/4),0),IF(AD216&gt;$C193,IF('Laika grafiks'!AE23&gt;Pieņēmumi!$E$8,AD216-$C193,0),0))</f>
        <v>0</v>
      </c>
      <c r="AF216" s="416">
        <f>IF(AND(Izmaksas!AE233=0,Izmaksas!AF233=1),IF(AE216=0,'IIA Finanšu analīze'!$D193*(1-$C216/4),0),IF(AE216&gt;$C193,IF('Laika grafiks'!AF23&gt;Pieņēmumi!$E$8,AE216-$C193,0),0))</f>
        <v>0</v>
      </c>
      <c r="AG216" s="416">
        <f>IF(AND(Izmaksas!AF233=0,Izmaksas!AG233=1),IF(AF216=0,'IIA Finanšu analīze'!$D193*(1-$C216/4),0),IF(AF216&gt;$C193,IF('Laika grafiks'!AG23&gt;Pieņēmumi!$E$8,AF216-$C193,0),0))</f>
        <v>0</v>
      </c>
      <c r="AH216" s="416">
        <f>IF(AND(Izmaksas!AG233=0,Izmaksas!AH233=1),IF(AG216=0,'IIA Finanšu analīze'!$D193*(1-$C216/4),0),IF(AG216&gt;$C193,IF('Laika grafiks'!AH23&gt;Pieņēmumi!$E$8,AG216-$C193,0),0))</f>
        <v>0</v>
      </c>
      <c r="AI216" s="416">
        <f>IF(AND(Izmaksas!AH233=0,Izmaksas!AI233=1),IF(AH216=0,'IIA Finanšu analīze'!$D193*(1-$C216/4),0),IF(AH216&gt;$C193,IF('Laika grafiks'!AI23&gt;Pieņēmumi!$E$8,AH216-$C193,0),0))</f>
        <v>0</v>
      </c>
      <c r="AJ216" s="416">
        <f>IF(AND(Izmaksas!AI233=0,Izmaksas!AJ233=1),IF(AI216=0,'IIA Finanšu analīze'!$D193*(1-$C216/4),0),IF(AI216&gt;$C193,IF('Laika grafiks'!AJ23&gt;Pieņēmumi!$E$8,AI216-$C193,0),0))</f>
        <v>0</v>
      </c>
      <c r="AK216" s="416">
        <f>IF(AND(Izmaksas!AJ233=0,Izmaksas!AK233=1),IF(AJ216=0,'IIA Finanšu analīze'!$D193*(1-$C216/4),0),IF(AJ216&gt;$C193,IF('Laika grafiks'!AK23&gt;Pieņēmumi!$E$8,AJ216-$C193,0),0))</f>
        <v>0</v>
      </c>
      <c r="AL216" s="416">
        <f>IF(AND(Izmaksas!AK233=0,Izmaksas!AL233=1),IF(AK216=0,'IIA Finanšu analīze'!$D193*(1-$C216/4),0),IF(AK216&gt;$C193,IF('Laika grafiks'!AL23&gt;Pieņēmumi!$E$8,AK216-$C193,0),0))</f>
        <v>0</v>
      </c>
      <c r="AM216" s="416">
        <f>IF(AND(Izmaksas!AL233=0,Izmaksas!AM233=1),IF(AL216=0,'IIA Finanšu analīze'!$D193*(1-$C216/4),0),IF(AL216&gt;$C193,IF('Laika grafiks'!AM23&gt;Pieņēmumi!$E$8,AL216-$C193,0),0))</f>
        <v>0</v>
      </c>
      <c r="AN216" s="416">
        <f>IF(AND(Izmaksas!AM233=0,Izmaksas!AN233=1),IF(AM216=0,'IIA Finanšu analīze'!$D193*(1-$C216/4),0),IF(AM216&gt;$C193,IF('Laika grafiks'!AN23&gt;Pieņēmumi!$E$8,AM216-$C193,0),0))</f>
        <v>0</v>
      </c>
      <c r="AO216" s="416">
        <f>IF(AND(Izmaksas!AN233=0,Izmaksas!AO233=1),IF(AN216=0,'IIA Finanšu analīze'!$D193*(1-$C216/4),0),IF(AN216&gt;$C193,IF('Laika grafiks'!AO23&gt;Pieņēmumi!$E$8,AN216-$C193,0),0))</f>
        <v>0</v>
      </c>
      <c r="AP216" s="416">
        <f>IF(AND(Izmaksas!AO233=0,Izmaksas!AP233=1),IF(AO216=0,'IIA Finanšu analīze'!$D193*(1-$C216/4),0),IF(AO216&gt;$C193,IF('Laika grafiks'!AP23&gt;Pieņēmumi!$E$8,AO216-$C193,0),0))</f>
        <v>0</v>
      </c>
      <c r="AQ216" s="416">
        <f>IF(AND(Izmaksas!AP233=0,Izmaksas!AQ233=1),IF(AP216=0,'IIA Finanšu analīze'!$D193*(1-$C216/4),0),IF(AP216&gt;$C193,IF('Laika grafiks'!AQ23&gt;Pieņēmumi!$E$8,AP216-$C193,0),0))</f>
        <v>0</v>
      </c>
      <c r="AR216" s="416">
        <f>IF(AND(Izmaksas!AQ233=0,Izmaksas!AR233=1),IF(AQ216=0,'IIA Finanšu analīze'!$D193*(1-$C216/4),0),IF(AQ216&gt;$C193,IF('Laika grafiks'!AR23&gt;Pieņēmumi!$E$8,AQ216-$C193,0),0))</f>
        <v>0</v>
      </c>
      <c r="AS216" s="416">
        <f>IF(AND(Izmaksas!AR233=0,Izmaksas!AS233=1),IF(AR216=0,'IIA Finanšu analīze'!$D193*(1-$C216/4),0),IF(AR216&gt;$C193,IF('Laika grafiks'!AS23&gt;Pieņēmumi!$E$8,AR216-$C193,0),0))</f>
        <v>0</v>
      </c>
      <c r="AT216" s="416">
        <f>IF(AND(Izmaksas!AS233=0,Izmaksas!AT233=1),IF(AS216=0,'IIA Finanšu analīze'!$D193*(1-$C216/4),0),IF(AS216&gt;$C193,IF('Laika grafiks'!AT23&gt;Pieņēmumi!$E$8,AS216-$C193,0),0))</f>
        <v>0</v>
      </c>
      <c r="AU216" s="416">
        <f>IF(AND(Izmaksas!AT233=0,Izmaksas!AU233=1),IF(AT216=0,'IIA Finanšu analīze'!$D193*(1-$C216/4),0),IF(AT216&gt;$C193,IF('Laika grafiks'!AU23&gt;Pieņēmumi!$E$8,AT216-$C193,0),0))</f>
        <v>0</v>
      </c>
      <c r="AV216" s="416">
        <f>IF(AND(Izmaksas!AU233=0,Izmaksas!AV233=1),IF(AU216=0,'IIA Finanšu analīze'!$D193*(1-$C216/4),0),IF(AU216&gt;$C193,IF('Laika grafiks'!AV23&gt;Pieņēmumi!$E$8,AU216-$C193,0),0))</f>
        <v>0</v>
      </c>
      <c r="AW216" s="416">
        <f>IF(AND(Izmaksas!AV233=0,Izmaksas!AW233=1),IF(AV216=0,'IIA Finanšu analīze'!$D193*(1-$C216/4),0),IF(AV216&gt;$C193,IF('Laika grafiks'!AW23&gt;Pieņēmumi!$E$8,AV216-$C193,0),0))</f>
        <v>0</v>
      </c>
      <c r="AX216" s="416">
        <f>IF(AND(Izmaksas!AW233=0,Izmaksas!AX233=1),IF(AW216=0,'IIA Finanšu analīze'!$D193*(1-$C216/4),0),IF(AW216&gt;$C193,IF('Laika grafiks'!AX23&gt;Pieņēmumi!$E$8,AW216-$C193,0),0))</f>
        <v>0</v>
      </c>
      <c r="AY216" s="416">
        <f>IF(AND(Izmaksas!AX233=0,Izmaksas!AY233=1),IF(AX216=0,'IIA Finanšu analīze'!$D193*(1-$C216/4),0),IF(AX216&gt;$C193,IF('Laika grafiks'!AY23&gt;Pieņēmumi!$E$8,AX216-$C193,0),0))</f>
        <v>0</v>
      </c>
      <c r="AZ216" s="416">
        <f>IF(AND(Izmaksas!AY233=0,Izmaksas!AZ233=1),IF(AY216=0,'IIA Finanšu analīze'!$D193*(1-$C216/4),0),IF(AY216&gt;$C193,IF('Laika grafiks'!AZ23&gt;Pieņēmumi!$E$8,AY216-$C193,0),0))</f>
        <v>0</v>
      </c>
      <c r="BA216" s="416">
        <f>IF(AND(Izmaksas!AZ233=0,Izmaksas!BA233=1),IF(AZ216=0,'IIA Finanšu analīze'!$D193*(1-$C216/4),0),IF(AZ216&gt;$C193,IF('Laika grafiks'!BA23&gt;Pieņēmumi!$E$8,AZ216-$C193,0),0))</f>
        <v>0</v>
      </c>
      <c r="BB216" s="416">
        <f>IF(AND(Izmaksas!BA233=0,Izmaksas!BB233=1),IF(BA216=0,'IIA Finanšu analīze'!$D193*(1-$C216/4),0),IF(BA216&gt;$C193,IF('Laika grafiks'!BB23&gt;Pieņēmumi!$E$8,BA216-$C193,0),0))</f>
        <v>0</v>
      </c>
      <c r="BC216" s="416">
        <f>IF(AND(Izmaksas!BB233=0,Izmaksas!BC233=1),IF(BB216=0,'IIA Finanšu analīze'!$D193*(1-$C216/4),0),IF(BB216&gt;$C193,IF('Laika grafiks'!BC23&gt;Pieņēmumi!$E$8,BB216-$C193,0),0))</f>
        <v>0</v>
      </c>
      <c r="BD216" s="416">
        <f>IF(AND(Izmaksas!BC233=0,Izmaksas!BD233=1),IF(BC216=0,'IIA Finanšu analīze'!$D193*(1-$C216/4),0),IF(BC216&gt;$C193,IF('Laika grafiks'!BD23&gt;Pieņēmumi!$E$8,BC216-$C193,0),0))</f>
        <v>0</v>
      </c>
      <c r="BE216" s="416">
        <f>IF(AND(Izmaksas!BD233=0,Izmaksas!BE233=1),IF(BD216=0,'IIA Finanšu analīze'!$D193*(1-$C216/4),0),IF(BD216&gt;$C193,IF('Laika grafiks'!BE23&gt;Pieņēmumi!$E$8,BD216-$C193,0),0))</f>
        <v>0</v>
      </c>
      <c r="BF216" s="416">
        <f>IF(AND(Izmaksas!BE233=0,Izmaksas!BF233=1),IF(BE216=0,'IIA Finanšu analīze'!$D193*(1-$C216/4),0),IF(BE216&gt;$C193,IF('Laika grafiks'!BF23&gt;Pieņēmumi!$E$8,BE216-$C193,0),0))</f>
        <v>0</v>
      </c>
      <c r="BG216" s="416">
        <f>IF(AND(Izmaksas!BF233=0,Izmaksas!BG233=1),IF(BF216=0,'IIA Finanšu analīze'!$D193*(1-$C216/4),0),IF(BF216&gt;$C193,IF('Laika grafiks'!BG23&gt;Pieņēmumi!$E$8,BF216-$C193,0),0))</f>
        <v>0</v>
      </c>
      <c r="BH216" s="416">
        <f>IF(AND(Izmaksas!BG233=0,Izmaksas!BH233=1),IF(BG216=0,'IIA Finanšu analīze'!$D193*(1-$C216/4),0),IF(BG216&gt;$C193,IF('Laika grafiks'!BH23&gt;Pieņēmumi!$E$8,BG216-$C193,0),0))</f>
        <v>0</v>
      </c>
      <c r="BI216" s="416">
        <f>IF(AND(Izmaksas!BH233=0,Izmaksas!BI233=1),IF(BH216=0,'IIA Finanšu analīze'!$D193*(1-$C216/4),0),IF(BH216&gt;$C193,IF('Laika grafiks'!BI23&gt;Pieņēmumi!$E$8,BH216-$C193,0),0))</f>
        <v>0</v>
      </c>
      <c r="BJ216" s="416">
        <f>IF(AND(Izmaksas!BI233=0,Izmaksas!BJ233=1),IF(BI216=0,'IIA Finanšu analīze'!$D193*(1-$C216/4),0),IF(BI216&gt;$C193,IF('Laika grafiks'!BJ23&gt;Pieņēmumi!$E$8,BI216-$C193,0),0))</f>
        <v>0</v>
      </c>
      <c r="BK216" s="416">
        <f>IF(AND(Izmaksas!BJ233=0,Izmaksas!BK233=1),IF(BJ216=0,'IIA Finanšu analīze'!$D193*(1-$C216/4),0),IF(BJ216&gt;$C193,IF('Laika grafiks'!BK23&gt;Pieņēmumi!$E$8,BJ216-$C193,0),0))</f>
        <v>0</v>
      </c>
      <c r="BL216" s="416">
        <f>IF(AND(Izmaksas!BK233=0,Izmaksas!BL233=1),IF(BK216=0,'IIA Finanšu analīze'!$D193*(1-$C216/4),0),IF(BK216&gt;$C193,IF('Laika grafiks'!BL23&gt;Pieņēmumi!$E$8,BK216-$C193,0),0))</f>
        <v>0</v>
      </c>
      <c r="BM216" s="416">
        <f>IF(AND(Izmaksas!BL233=0,Izmaksas!BM233=1),IF(BL216=0,'IIA Finanšu analīze'!$D193*(1-$C216/4),0),IF(BL216&gt;$C193,IF('Laika grafiks'!BM23&gt;Pieņēmumi!$E$8,BL216-$C193,0),0))</f>
        <v>0</v>
      </c>
      <c r="BN216" s="416">
        <f>IF(AND(Izmaksas!BM233=0,Izmaksas!BN233=1),IF(BM216=0,'IIA Finanšu analīze'!$D193*(1-$C216/4),0),IF(BM216&gt;$C193,IF('Laika grafiks'!BN23&gt;Pieņēmumi!$E$8,BM216-$C193,0),0))</f>
        <v>0</v>
      </c>
      <c r="BO216" s="416">
        <f>IF(AND(Izmaksas!BN233=0,Izmaksas!BO233=1),IF(BN216=0,'IIA Finanšu analīze'!$D193*(1-$C216/4),0),IF(BN216&gt;$C193,IF('Laika grafiks'!BO23&gt;Pieņēmumi!$E$8,BN216-$C193,0),0))</f>
        <v>0</v>
      </c>
      <c r="BP216" s="416">
        <f>IF(AND(Izmaksas!BO233=0,Izmaksas!BP233=1),IF(BO216=0,'IIA Finanšu analīze'!$D193*(1-$C216/4),0),IF(BO216&gt;$C193,IF('Laika grafiks'!BP23&gt;Pieņēmumi!$E$8,BO216-$C193,0),0))</f>
        <v>0</v>
      </c>
      <c r="BQ216" s="416">
        <f>IF(AND(Izmaksas!BP233=0,Izmaksas!BQ233=1),IF(BP216=0,'IIA Finanšu analīze'!$D193*(1-$C216/4),0),IF(BP216&gt;$C193,IF('Laika grafiks'!BQ23&gt;Pieņēmumi!$E$8,BP216-$C193,0),0))</f>
        <v>0</v>
      </c>
      <c r="BR216" s="416">
        <f>IF(AND(Izmaksas!BQ233=0,Izmaksas!BR233=1),IF(BQ216=0,'IIA Finanšu analīze'!$D193*(1-$C216/4),0),IF(BQ216&gt;$C193,IF('Laika grafiks'!BR23&gt;Pieņēmumi!$E$8,BQ216-$C193,0),0))</f>
        <v>0</v>
      </c>
      <c r="BS216" s="416">
        <f>IF(AND(Izmaksas!BR233=0,Izmaksas!BS233=1),IF(BR216=0,'IIA Finanšu analīze'!$D193*(1-$C216/4),0),IF(BR216&gt;$C193,IF('Laika grafiks'!BS23&gt;Pieņēmumi!$E$8,BR216-$C193,0),0))</f>
        <v>0</v>
      </c>
      <c r="BT216" s="416">
        <f>IF(AND(Izmaksas!BS233=0,Izmaksas!BT233=1),IF(BS216=0,'IIA Finanšu analīze'!$D193*(1-$C216/4),0),IF(BS216&gt;$C193,IF('Laika grafiks'!BT23&gt;Pieņēmumi!$E$8,BS216-$C193,0),0))</f>
        <v>0</v>
      </c>
      <c r="BU216" s="416">
        <f>IF(AND(Izmaksas!BT233=0,Izmaksas!BU233=1),IF(BT216=0,'IIA Finanšu analīze'!$D193*(1-$C216/4),0),IF(BT216&gt;$C193,IF('Laika grafiks'!BU23&gt;Pieņēmumi!$E$8,BT216-$C193,0),0))</f>
        <v>0</v>
      </c>
      <c r="BV216" s="416">
        <f>IF(AND(Izmaksas!BU233=0,Izmaksas!BV233=1),IF(BU216=0,'IIA Finanšu analīze'!$D193*(1-$C216/4),0),IF(BU216&gt;$C193,IF('Laika grafiks'!BV23&gt;Pieņēmumi!$E$8,BU216-$C193,0),0))</f>
        <v>0</v>
      </c>
      <c r="BW216" s="416">
        <f>IF(AND(Izmaksas!BV233=0,Izmaksas!BW233=1),IF(BV216=0,'IIA Finanšu analīze'!$D193*(1-$C216/4),0),IF(BV216&gt;$C193,IF('Laika grafiks'!BW23&gt;Pieņēmumi!$E$8,BV216-$C193,0),0))</f>
        <v>0</v>
      </c>
      <c r="BX216" s="416">
        <f>IF(AND(Izmaksas!BW233=0,Izmaksas!BX233=1),IF(BW216=0,'IIA Finanšu analīze'!$D193*(1-$C216/4),0),IF(BW216&gt;$C193,IF('Laika grafiks'!BX23&gt;Pieņēmumi!$E$8,BW216-$C193,0),0))</f>
        <v>0</v>
      </c>
      <c r="BY216" s="416">
        <f>IF(AND(Izmaksas!BX233=0,Izmaksas!BY233=1),IF(BX216=0,'IIA Finanšu analīze'!$D193*(1-$C216/4),0),IF(BX216&gt;$C193,IF('Laika grafiks'!BY23&gt;Pieņēmumi!$E$8,BX216-$C193,0),0))</f>
        <v>0</v>
      </c>
      <c r="BZ216" s="416">
        <f>IF(AND(Izmaksas!BY233=0,Izmaksas!BZ233=1),IF(BY216=0,'IIA Finanšu analīze'!$D193*(1-$C216/4),0),IF(BY216&gt;$C193,IF('Laika grafiks'!BZ23&gt;Pieņēmumi!$E$8,BY216-$C193,0),0))</f>
        <v>0</v>
      </c>
      <c r="CA216" s="416">
        <f>IF(AND(Izmaksas!BZ233=0,Izmaksas!CA233=1),IF(BZ216=0,'IIA Finanšu analīze'!$D193*(1-$C216/4),0),IF(BZ216&gt;$C193,IF('Laika grafiks'!CA23&gt;Pieņēmumi!$E$8,BZ216-$C193,0),0))</f>
        <v>0</v>
      </c>
      <c r="CB216" s="416">
        <f>IF(AND(Izmaksas!CA233=0,Izmaksas!CB233=1),IF(CA216=0,'IIA Finanšu analīze'!$D193*(1-$C216/4),0),IF(CA216&gt;$C193,IF('Laika grafiks'!CB23&gt;Pieņēmumi!$E$8,CA216-$C193,0),0))</f>
        <v>0</v>
      </c>
      <c r="CC216" s="416">
        <f>IF(AND(Izmaksas!CB233=0,Izmaksas!CC233=1),IF(CB216=0,'IIA Finanšu analīze'!$D193*(1-$C216/4),0),IF(CB216&gt;$C193,IF('Laika grafiks'!CC23&gt;Pieņēmumi!$E$8,CB216-$C193,0),0))</f>
        <v>0</v>
      </c>
      <c r="CD216" s="416">
        <f>IF(AND(Izmaksas!CC233=0,Izmaksas!CD233=1),IF(CC216=0,'IIA Finanšu analīze'!$D193*(1-$C216/4),0),IF(CC216&gt;$C193,IF('Laika grafiks'!CD23&gt;Pieņēmumi!$E$8,CC216-$C193,0),0))</f>
        <v>0</v>
      </c>
      <c r="CE216" s="416">
        <f>IF(AND(Izmaksas!CD233=0,Izmaksas!CE233=1),IF(CD216=0,'IIA Finanšu analīze'!$D193*(1-$C216/4),0),IF(CD216&gt;$C193,IF('Laika grafiks'!CE23&gt;Pieņēmumi!$E$8,CD216-$C193,0),0))</f>
        <v>0</v>
      </c>
      <c r="CF216" s="416">
        <f>IF(AND(Izmaksas!CE233=0,Izmaksas!CF233=1),IF(CE216=0,'IIA Finanšu analīze'!$D193*(1-$C216/4),0),IF(CE216&gt;$C193,IF('Laika grafiks'!CF23&gt;Pieņēmumi!$E$8,CE216-$C193,0),0))</f>
        <v>0</v>
      </c>
      <c r="CG216" s="416">
        <f>IF(AND(Izmaksas!CF233=0,Izmaksas!CG233=1),IF(CF216=0,'IIA Finanšu analīze'!$D193*(1-$C216/4),0),IF(CF216&gt;$C193,IF('Laika grafiks'!CG23&gt;Pieņēmumi!$E$8,CF216-$C193,0),0))</f>
        <v>0</v>
      </c>
      <c r="CH216" s="416">
        <f>IF(AND(Izmaksas!CG233=0,Izmaksas!CH233=1),IF(CG216=0,'IIA Finanšu analīze'!$D193*(1-$C216/4),0),IF(CG216&gt;$C193,IF('Laika grafiks'!CH23&gt;Pieņēmumi!$E$8,CG216-$C193,0),0))</f>
        <v>0</v>
      </c>
      <c r="CI216" s="416">
        <f>IF(AND(Izmaksas!CH233=0,Izmaksas!CI233=1),IF(CH216=0,'IIA Finanšu analīze'!$D193*(1-$C216/4),0),IF(CH216&gt;$C193,IF('Laika grafiks'!CI23&gt;Pieņēmumi!$E$8,CH216-$C193,0),0))</f>
        <v>0</v>
      </c>
      <c r="CJ216" s="416">
        <f>IF(AND(Izmaksas!CI233=0,Izmaksas!CJ233=1),IF(CI216=0,'IIA Finanšu analīze'!$D193*(1-$C216/4),0),IF(CI216&gt;$C193,IF('Laika grafiks'!CJ23&gt;Pieņēmumi!$E$8,CI216-$C193,0),0))</f>
        <v>0</v>
      </c>
      <c r="CK216" s="416">
        <f>IF(AND(Izmaksas!CJ233=0,Izmaksas!CK233=1),IF(CJ216=0,'IIA Finanšu analīze'!$D193*(1-$C216/4),0),IF(CJ216&gt;$C193,IF('Laika grafiks'!CK23&gt;Pieņēmumi!$E$8,CJ216-$C193,0),0))</f>
        <v>0</v>
      </c>
      <c r="CL216" s="416">
        <f>IF(AND(Izmaksas!CK233=0,Izmaksas!CL233=1),IF(CK216=0,'IIA Finanšu analīze'!$D193*(1-$C216/4),0),IF(CK216&gt;$C193,IF('Laika grafiks'!CL23&gt;Pieņēmumi!$E$8,CK216-$C193,0),0))</f>
        <v>0</v>
      </c>
      <c r="CM216" s="416">
        <f>IF(AND(Izmaksas!CL233=0,Izmaksas!CM233=1),IF(CL216=0,'IIA Finanšu analīze'!$D193*(1-$C216/4),0),IF(CL216&gt;$C193,IF('Laika grafiks'!CM23&gt;Pieņēmumi!$E$8,CL216-$C193,0),0))</f>
        <v>0</v>
      </c>
      <c r="CN216" s="416">
        <f>IF(AND(Izmaksas!CM233=0,Izmaksas!CN233=1),IF(CM216=0,'IIA Finanšu analīze'!$D193*(1-$C216/4),0),IF(CM216&gt;$C193,IF('Laika grafiks'!CN23&gt;Pieņēmumi!$E$8,CM216-$C193,0),0))</f>
        <v>0</v>
      </c>
      <c r="CO216" s="416">
        <f>IF(AND(Izmaksas!CN233=0,Izmaksas!CO233=1),IF(CN216=0,'IIA Finanšu analīze'!$D193*(1-$C216/4),0),IF(CN216&gt;$C193,IF('Laika grafiks'!CO23&gt;Pieņēmumi!$E$8,CN216-$C193,0),0))</f>
        <v>0</v>
      </c>
      <c r="CP216" s="416">
        <f>IF(AND(Izmaksas!CO233=0,Izmaksas!CP233=1),IF(CO216=0,'IIA Finanšu analīze'!$D193*(1-$C216/4),0),IF(CO216&gt;$C193,IF('Laika grafiks'!CP23&gt;Pieņēmumi!$E$8,CO216-$C193,0),0))</f>
        <v>0</v>
      </c>
      <c r="CQ216" s="416">
        <f>IF(AND(Izmaksas!CP233=0,Izmaksas!CQ233=1),IF(CP216=0,'IIA Finanšu analīze'!$D193*(1-$C216/4),0),IF(CP216&gt;$C193,IF('Laika grafiks'!CQ23&gt;Pieņēmumi!$E$8,CP216-$C193,0),0))</f>
        <v>0</v>
      </c>
      <c r="CR216" s="416">
        <f>IF(AND(Izmaksas!CQ233=0,Izmaksas!CR233=1),IF(CQ216=0,'IIA Finanšu analīze'!$D193*(1-$C216/4),0),IF(CQ216&gt;$C193,IF('Laika grafiks'!CR23&gt;Pieņēmumi!$E$8,CQ216-$C193,0),0))</f>
        <v>0</v>
      </c>
      <c r="CS216" s="416">
        <f>IF(AND(Izmaksas!CR233=0,Izmaksas!CS233=1),IF(CR216=0,'IIA Finanšu analīze'!$D193*(1-$C216/4),0),IF(CR216&gt;$C193,IF('Laika grafiks'!CS23&gt;Pieņēmumi!$E$8,CR216-$C193,0),0))</f>
        <v>0</v>
      </c>
      <c r="CT216" s="416">
        <f>IF(AND(Izmaksas!CS233=0,Izmaksas!CT233=1),IF(CS216=0,'IIA Finanšu analīze'!$D193*(1-$C216/4),0),IF(CS216&gt;$C193,IF('Laika grafiks'!CT23&gt;Pieņēmumi!$E$8,CS216-$C193,0),0))</f>
        <v>0</v>
      </c>
      <c r="CU216" s="416">
        <f>IF(AND(Izmaksas!CT233=0,Izmaksas!CU233=1),IF(CT216=0,'IIA Finanšu analīze'!$D193*(1-$C216/4),0),IF(CT216&gt;$C193,IF('Laika grafiks'!CU23&gt;Pieņēmumi!$E$8,CT216-$C193,0),0))</f>
        <v>0</v>
      </c>
      <c r="CV216" s="416">
        <f>IF(AND(Izmaksas!CU233=0,Izmaksas!CV233=1),IF(CU216=0,'IIA Finanšu analīze'!$D193*(1-$C216/4),0),IF(CU216&gt;$C193,IF('Laika grafiks'!CV23&gt;Pieņēmumi!$E$8,CU216-$C193,0),0))</f>
        <v>0</v>
      </c>
      <c r="CW216" s="416">
        <f>IF(AND(Izmaksas!CV233=0,Izmaksas!CW233=1),IF(CV216=0,'IIA Finanšu analīze'!$D193*(1-$C216/4),0),IF(CV216&gt;$C193,IF('Laika grafiks'!CW23&gt;Pieņēmumi!$E$8,CV216-$C193,0),0))</f>
        <v>0</v>
      </c>
      <c r="CX216" s="416">
        <f>IF(AND(Izmaksas!CW233=0,Izmaksas!CX233=1),IF(CW216=0,'IIA Finanšu analīze'!$D193*(1-$C216/4),0),IF(CW216&gt;$C193,IF('Laika grafiks'!CX23&gt;Pieņēmumi!$E$8,CW216-$C193,0),0))</f>
        <v>0</v>
      </c>
      <c r="CY216" s="416">
        <f>IF(AND(Izmaksas!CX233=0,Izmaksas!CY233=1),IF(CX216=0,'IIA Finanšu analīze'!$D193*(1-$C216/4),0),IF(CX216&gt;$C193,IF('Laika grafiks'!CY23&gt;Pieņēmumi!$E$8,CX216-$C193,0),0))</f>
        <v>0</v>
      </c>
      <c r="CZ216" s="416">
        <f>IF(AND(Izmaksas!CY233=0,Izmaksas!CZ233=1),IF(CY216=0,'IIA Finanšu analīze'!$D193*(1-$C216/4),0),IF(CY216&gt;$C193,IF('Laika grafiks'!CZ23&gt;Pieņēmumi!$E$8,CY216-$C193,0),0))</f>
        <v>0</v>
      </c>
      <c r="DA216" s="416">
        <f>IF(AND(Izmaksas!CZ233=0,Izmaksas!DA233=1),IF(CZ216=0,'IIA Finanšu analīze'!$D193*(1-$C216/4),0),IF(CZ216&gt;$C193,IF('Laika grafiks'!DA23&gt;Pieņēmumi!$E$8,CZ216-$C193,0),0))</f>
        <v>0</v>
      </c>
      <c r="DB216" s="416">
        <f>IF(AND(Izmaksas!DA233=0,Izmaksas!DB233=1),IF(DA216=0,'IIA Finanšu analīze'!$D193*(1-$C216/4),0),IF(DA216&gt;$C193,IF('Laika grafiks'!DB23&gt;Pieņēmumi!$E$8,DA216-$C193,0),0))</f>
        <v>0</v>
      </c>
      <c r="DC216" s="416">
        <f>IF(AND(Izmaksas!DB233=0,Izmaksas!DC233=1),IF(DB216=0,'IIA Finanšu analīze'!$D193*(1-$C216/4),0),IF(DB216&gt;$C193,IF('Laika grafiks'!DC23&gt;Pieņēmumi!$E$8,DB216-$C193,0),0))</f>
        <v>0</v>
      </c>
      <c r="DD216" s="416">
        <f>IF(AND(Izmaksas!DC233=0,Izmaksas!DD233=1),IF(DC216=0,'IIA Finanšu analīze'!$D193*(1-$C216/4),0),IF(DC216&gt;$C193,IF('Laika grafiks'!DD23&gt;Pieņēmumi!$E$8,DC216-$C193,0),0))</f>
        <v>0</v>
      </c>
      <c r="DE216" s="416">
        <f>IF(AND(Izmaksas!DD233=0,Izmaksas!DE233=1),IF(DD216=0,'IIA Finanšu analīze'!$D193*(1-$C216/4),0),IF(DD216&gt;$C193,IF('Laika grafiks'!DE23&gt;Pieņēmumi!$E$8,DD216-$C193,0),0))</f>
        <v>0</v>
      </c>
      <c r="DF216" s="416">
        <f>IF(AND(Izmaksas!DE233=0,Izmaksas!DF233=1),IF(DE216=0,'IIA Finanšu analīze'!$D193*(1-$C216/4),0),IF(DE216&gt;$C193,IF('Laika grafiks'!DF23&gt;Pieņēmumi!$E$8,DE216-$C193,0),0))</f>
        <v>0</v>
      </c>
      <c r="DG216" s="416">
        <f>IF(AND(Izmaksas!DF233=0,Izmaksas!DG233=1),IF(DF216=0,'IIA Finanšu analīze'!$D193*(1-$C216/4),0),IF(DF216&gt;$C193,IF('Laika grafiks'!DG23&gt;Pieņēmumi!$E$8,DF216-$C193,0),0))</f>
        <v>0</v>
      </c>
      <c r="DH216" s="416">
        <f>IF(AND(Izmaksas!DG233=0,Izmaksas!DH233=1),IF(DG216=0,'IIA Finanšu analīze'!$D193*(1-$C216/4),0),IF(DG216&gt;$C193,IF('Laika grafiks'!DH23&gt;Pieņēmumi!$E$8,DG216-$C193,0),0))</f>
        <v>0</v>
      </c>
      <c r="DI216" s="416">
        <f>IF(AND(Izmaksas!DH233=0,Izmaksas!DI233=1),IF(DH216=0,'IIA Finanšu analīze'!$D193*(1-$C216/4),0),IF(DH216&gt;$C193,IF('Laika grafiks'!DI23&gt;Pieņēmumi!$E$8,DH216-$C193,0),0))</f>
        <v>0</v>
      </c>
      <c r="DJ216" s="416">
        <f>IF(AND(Izmaksas!DI233=0,Izmaksas!DJ233=1),IF(DI216=0,'IIA Finanšu analīze'!$D193*(1-$C216/4),0),IF(DI216&gt;$C193,IF('Laika grafiks'!DJ23&gt;Pieņēmumi!$E$8,DI216-$C193,0),0))</f>
        <v>0</v>
      </c>
      <c r="DK216" s="416">
        <f>IF(AND(Izmaksas!DJ233=0,Izmaksas!DK233=1),IF(DJ216=0,'IIA Finanšu analīze'!$D193*(1-$C216/4),0),IF(DJ216&gt;$C193,IF('Laika grafiks'!DK23&gt;Pieņēmumi!$E$8,DJ216-$C193,0),0))</f>
        <v>0</v>
      </c>
      <c r="DL216" s="416">
        <f>IF(AND(Izmaksas!DK233=0,Izmaksas!DL233=1),IF(DK216=0,'IIA Finanšu analīze'!$D193*(1-$C216/4),0),IF(DK216&gt;$C193,IF('Laika grafiks'!DL23&gt;Pieņēmumi!$E$8,DK216-$C193,0),0))</f>
        <v>0</v>
      </c>
      <c r="DM216" s="416">
        <f>IF(AND(Izmaksas!DL233=0,Izmaksas!DM233=1),IF(DL216=0,'IIA Finanšu analīze'!$D193*(1-$C216/4),0),IF(DL216&gt;$C193,IF('Laika grafiks'!DM23&gt;Pieņēmumi!$E$8,DL216-$C193,0),0))</f>
        <v>0</v>
      </c>
      <c r="DN216" s="416">
        <f>IF(AND(Izmaksas!DM233=0,Izmaksas!DN233=1),IF(DM216=0,'IIA Finanšu analīze'!$D193*(1-$C216/4),0),IF(DM216&gt;$C193,IF('Laika grafiks'!DN23&gt;Pieņēmumi!$E$8,DM216-$C193,0),0))</f>
        <v>0</v>
      </c>
      <c r="DO216" s="416">
        <f>IF(AND(Izmaksas!DN233=0,Izmaksas!DO233=1),IF(DN216=0,'IIA Finanšu analīze'!$D193*(1-$C216/4),0),IF(DN216&gt;$C193,IF('Laika grafiks'!DO23&gt;Pieņēmumi!$E$8,DN216-$C193,0),0))</f>
        <v>0</v>
      </c>
      <c r="DP216" s="416">
        <f>IF(AND(Izmaksas!DO233=0,Izmaksas!DP233=1),IF(DO216=0,'IIA Finanšu analīze'!$D193*(1-$C216/4),0),IF(DO216&gt;$C193,IF('Laika grafiks'!DP23&gt;Pieņēmumi!$E$8,DO216-$C193,0),0))</f>
        <v>0</v>
      </c>
      <c r="DQ216" s="416">
        <f>IF(AND(Izmaksas!DP233=0,Izmaksas!DQ233=1),IF(DP216=0,'IIA Finanšu analīze'!$D193*(1-$C216/4),0),IF(DP216&gt;$C193,IF('Laika grafiks'!DQ23&gt;Pieņēmumi!$E$8,DP216-$C193,0),0))</f>
        <v>0</v>
      </c>
      <c r="DR216" s="416">
        <f>IF(AND(Izmaksas!DQ233=0,Izmaksas!DR233=1),IF(DQ216=0,'IIA Finanšu analīze'!$D193*(1-$C216/4),0),IF(DQ216&gt;$C193,IF('Laika grafiks'!DR23&gt;Pieņēmumi!$E$8,DQ216-$C193,0),0))</f>
        <v>0</v>
      </c>
      <c r="DS216" s="416">
        <f>IF(AND(Izmaksas!DR233=0,Izmaksas!DS233=1),IF(DR216=0,'IIA Finanšu analīze'!$D193*(1-$C216/4),0),IF(DR216&gt;$C193,IF('Laika grafiks'!DS23&gt;Pieņēmumi!$E$8,DR216-$C193,0),0))</f>
        <v>0</v>
      </c>
      <c r="DT216" s="416">
        <f>IF(AND(Izmaksas!DS233=0,Izmaksas!DT233=1),IF(DS216=0,'IIA Finanšu analīze'!$D193*(1-$C216/4),0),IF(DS216&gt;$C193,IF('Laika grafiks'!DT23&gt;Pieņēmumi!$E$8,DS216-$C193,0),0))</f>
        <v>0</v>
      </c>
      <c r="DU216" s="416">
        <f>IF(AND(Izmaksas!DT233=0,Izmaksas!DU233=1),IF(DT216=0,'IIA Finanšu analīze'!$D193*(1-$C216/4),0),IF(DT216&gt;$C193,IF('Laika grafiks'!DU23&gt;Pieņēmumi!$E$8,DT216-$C193,0),0))</f>
        <v>0</v>
      </c>
    </row>
    <row r="217" spans="1:125" ht="11.25" customHeight="1">
      <c r="A217" s="389" t="str">
        <f t="shared" si="191"/>
        <v>Kapitālieguldījumi Nr19</v>
      </c>
      <c r="B217" s="389" t="s">
        <v>33</v>
      </c>
      <c r="C217" s="392"/>
      <c r="D217" s="460" t="s">
        <v>638</v>
      </c>
      <c r="E217" s="416">
        <v>0</v>
      </c>
      <c r="F217" s="416">
        <f>IF(AND(Izmaksas!E233=0,Izmaksas!F233=1),IF(E217=0,'IIA Finanšu analīze'!$D194*(1-$C217/4),0),IF(E217&gt;$C194,IF('Laika grafiks'!F23&gt;Pieņēmumi!$E$8,E217-$C194,0),0))</f>
        <v>0</v>
      </c>
      <c r="G217" s="416">
        <f>IF(AND(Izmaksas!F233=0,Izmaksas!G233=1),IF(F217=0,'IIA Finanšu analīze'!$D194*(1-$C217/4),0),IF(F217&gt;$C194,IF('Laika grafiks'!G23&gt;Pieņēmumi!$E$8,F217-$C194,0),0))</f>
        <v>0</v>
      </c>
      <c r="H217" s="416">
        <f>IF(AND(Izmaksas!G233=0,Izmaksas!H233=1),IF(G217=0,'IIA Finanšu analīze'!$D194*(1-$C217/4),0),IF(G217&gt;$C194,IF('Laika grafiks'!H23&gt;Pieņēmumi!$E$8,G217-$C194,0),0))</f>
        <v>0</v>
      </c>
      <c r="I217" s="416">
        <f>IF(AND(Izmaksas!H233=0,Izmaksas!I233=1),IF(H217=0,'IIA Finanšu analīze'!$D194*(1-$C217/4),0),IF(H217&gt;$C194,IF('Laika grafiks'!I23&gt;Pieņēmumi!$E$8,H217-$C194,0),0))</f>
        <v>0</v>
      </c>
      <c r="J217" s="416">
        <f>IF(AND(Izmaksas!I233=0,Izmaksas!J233=1),IF(I217=0,'IIA Finanšu analīze'!$D194*(1-$C217/4),0),IF(I217&gt;$C194,IF('Laika grafiks'!J23&gt;Pieņēmumi!$E$8,I217-$C194,0),0))</f>
        <v>0</v>
      </c>
      <c r="K217" s="416">
        <f>IF(AND(Izmaksas!J233=0,Izmaksas!K233=1),IF(J217=0,'IIA Finanšu analīze'!$D194*(1-$C217/4),0),IF(J217&gt;$C194,IF('Laika grafiks'!K23&gt;Pieņēmumi!$E$8,J217-$C194,0),0))</f>
        <v>0</v>
      </c>
      <c r="L217" s="416">
        <f>IF(AND(Izmaksas!K233=0,Izmaksas!L233=1),IF(K217=0,'IIA Finanšu analīze'!$D194*(1-$C217/4),0),IF(K217&gt;$C194,IF('Laika grafiks'!L23&gt;Pieņēmumi!$E$8,K217-$C194,0),0))</f>
        <v>0</v>
      </c>
      <c r="M217" s="416">
        <f>IF(AND(Izmaksas!L233=0,Izmaksas!M233=1),IF(L217=0,'IIA Finanšu analīze'!$D194*(1-$C217/4),0),IF(L217&gt;$C194,IF('Laika grafiks'!M23&gt;Pieņēmumi!$E$8,L217-$C194,0),0))</f>
        <v>0</v>
      </c>
      <c r="N217" s="416">
        <f>IF(AND(Izmaksas!M233=0,Izmaksas!N233=1),IF(M217=0,'IIA Finanšu analīze'!$D194*(1-$C217/4),0),IF(M217&gt;$C194,IF('Laika grafiks'!N23&gt;Pieņēmumi!$E$8,M217-$C194,0),0))</f>
        <v>0</v>
      </c>
      <c r="O217" s="416">
        <f>IF(AND(Izmaksas!N233=0,Izmaksas!O233=1),IF(N217=0,'IIA Finanšu analīze'!$D194*(1-$C217/4),0),IF(N217&gt;$C194,IF('Laika grafiks'!O23&gt;Pieņēmumi!$E$8,N217-$C194,0),0))</f>
        <v>0</v>
      </c>
      <c r="P217" s="416">
        <f>IF(AND(Izmaksas!O233=0,Izmaksas!P233=1),IF(O217=0,'IIA Finanšu analīze'!$D194*(1-$C217/4),0),IF(O217&gt;$C194,IF('Laika grafiks'!P23&gt;Pieņēmumi!$E$8,O217-$C194,0),0))</f>
        <v>0</v>
      </c>
      <c r="Q217" s="416">
        <f>IF(AND(Izmaksas!P233=0,Izmaksas!Q233=1),IF(P217=0,'IIA Finanšu analīze'!$D194*(1-$C217/4),0),IF(P217&gt;$C194,IF('Laika grafiks'!Q23&gt;Pieņēmumi!$E$8,P217-$C194,0),0))</f>
        <v>0</v>
      </c>
      <c r="R217" s="416">
        <f>IF(AND(Izmaksas!Q233=0,Izmaksas!R233=1),IF(Q217=0,'IIA Finanšu analīze'!$D194*(1-$C217/4),0),IF(Q217&gt;$C194,IF('Laika grafiks'!R23&gt;Pieņēmumi!$E$8,Q217-$C194,0),0))</f>
        <v>0</v>
      </c>
      <c r="S217" s="416">
        <f>IF(AND(Izmaksas!R233=0,Izmaksas!S233=1),IF(R217=0,'IIA Finanšu analīze'!$D194*(1-$C217/4),0),IF(R217&gt;$C194,IF('Laika grafiks'!S23&gt;Pieņēmumi!$E$8,R217-$C194,0),0))</f>
        <v>0</v>
      </c>
      <c r="T217" s="416">
        <f>IF(AND(Izmaksas!S233=0,Izmaksas!T233=1),IF(S217=0,'IIA Finanšu analīze'!$D194*(1-$C217/4),0),IF(S217&gt;$C194,IF('Laika grafiks'!T23&gt;Pieņēmumi!$E$8,S217-$C194,0),0))</f>
        <v>0</v>
      </c>
      <c r="U217" s="416">
        <f>IF(AND(Izmaksas!T233=0,Izmaksas!U233=1),IF(T217=0,'IIA Finanšu analīze'!$D194*(1-$C217/4),0),IF(T217&gt;$C194,IF('Laika grafiks'!U23&gt;Pieņēmumi!$E$8,T217-$C194,0),0))</f>
        <v>0</v>
      </c>
      <c r="V217" s="416">
        <f>IF(AND(Izmaksas!U233=0,Izmaksas!V233=1),IF(U217=0,'IIA Finanšu analīze'!$D194*(1-$C217/4),0),IF(U217&gt;$C194,IF('Laika grafiks'!V23&gt;Pieņēmumi!$E$8,U217-$C194,0),0))</f>
        <v>0</v>
      </c>
      <c r="W217" s="416">
        <f>IF(AND(Izmaksas!V233=0,Izmaksas!W233=1),IF(V217=0,'IIA Finanšu analīze'!$D194*(1-$C217/4),0),IF(V217&gt;$C194,IF('Laika grafiks'!W23&gt;Pieņēmumi!$E$8,V217-$C194,0),0))</f>
        <v>0</v>
      </c>
      <c r="X217" s="416">
        <f>IF(AND(Izmaksas!W233=0,Izmaksas!X233=1),IF(W217=0,'IIA Finanšu analīze'!$D194*(1-$C217/4),0),IF(W217&gt;$C194,IF('Laika grafiks'!X23&gt;Pieņēmumi!$E$8,W217-$C194,0),0))</f>
        <v>0</v>
      </c>
      <c r="Y217" s="416">
        <f>IF(AND(Izmaksas!X233=0,Izmaksas!Y233=1),IF(X217=0,'IIA Finanšu analīze'!$D194*(1-$C217/4),0),IF(X217&gt;$C194,IF('Laika grafiks'!Y23&gt;Pieņēmumi!$E$8,X217-$C194,0),0))</f>
        <v>0</v>
      </c>
      <c r="Z217" s="416">
        <f>IF(AND(Izmaksas!Y233=0,Izmaksas!Z233=1),IF(Y217=0,'IIA Finanšu analīze'!$D194*(1-$C217/4),0),IF(Y217&gt;$C194,IF('Laika grafiks'!Z23&gt;Pieņēmumi!$E$8,Y217-$C194,0),0))</f>
        <v>0</v>
      </c>
      <c r="AA217" s="416">
        <f>IF(AND(Izmaksas!Z233=0,Izmaksas!AA233=1),IF(Z217=0,'IIA Finanšu analīze'!$D194*(1-$C217/4),0),IF(Z217&gt;$C194,IF('Laika grafiks'!AA23&gt;Pieņēmumi!$E$8,Z217-$C194,0),0))</f>
        <v>0</v>
      </c>
      <c r="AB217" s="416">
        <f>IF(AND(Izmaksas!AA233=0,Izmaksas!AB233=1),IF(AA217=0,'IIA Finanšu analīze'!$D194*(1-$C217/4),0),IF(AA217&gt;$C194,IF('Laika grafiks'!AB23&gt;Pieņēmumi!$E$8,AA217-$C194,0),0))</f>
        <v>0</v>
      </c>
      <c r="AC217" s="416">
        <f>IF(AND(Izmaksas!AB233=0,Izmaksas!AC233=1),IF(AB217=0,'IIA Finanšu analīze'!$D194*(1-$C217/4),0),IF(AB217&gt;$C194,IF('Laika grafiks'!AC23&gt;Pieņēmumi!$E$8,AB217-$C194,0),0))</f>
        <v>0</v>
      </c>
      <c r="AD217" s="416">
        <f>IF(AND(Izmaksas!AC233=0,Izmaksas!AD233=1),IF(AC217=0,'IIA Finanšu analīze'!$D194*(1-$C217/4),0),IF(AC217&gt;$C194,IF('Laika grafiks'!AD23&gt;Pieņēmumi!$E$8,AC217-$C194,0),0))</f>
        <v>0</v>
      </c>
      <c r="AE217" s="416">
        <f>IF(AND(Izmaksas!AD233=0,Izmaksas!AE233=1),IF(AD217=0,'IIA Finanšu analīze'!$D194*(1-$C217/4),0),IF(AD217&gt;$C194,IF('Laika grafiks'!AE23&gt;Pieņēmumi!$E$8,AD217-$C194,0),0))</f>
        <v>0</v>
      </c>
      <c r="AF217" s="416">
        <f>IF(AND(Izmaksas!AE233=0,Izmaksas!AF233=1),IF(AE217=0,'IIA Finanšu analīze'!$D194*(1-$C217/4),0),IF(AE217&gt;$C194,IF('Laika grafiks'!AF23&gt;Pieņēmumi!$E$8,AE217-$C194,0),0))</f>
        <v>0</v>
      </c>
      <c r="AG217" s="416">
        <f>IF(AND(Izmaksas!AF233=0,Izmaksas!AG233=1),IF(AF217=0,'IIA Finanšu analīze'!$D194*(1-$C217/4),0),IF(AF217&gt;$C194,IF('Laika grafiks'!AG23&gt;Pieņēmumi!$E$8,AF217-$C194,0),0))</f>
        <v>0</v>
      </c>
      <c r="AH217" s="416">
        <f>IF(AND(Izmaksas!AG233=0,Izmaksas!AH233=1),IF(AG217=0,'IIA Finanšu analīze'!$D194*(1-$C217/4),0),IF(AG217&gt;$C194,IF('Laika grafiks'!AH23&gt;Pieņēmumi!$E$8,AG217-$C194,0),0))</f>
        <v>0</v>
      </c>
      <c r="AI217" s="416">
        <f>IF(AND(Izmaksas!AH233=0,Izmaksas!AI233=1),IF(AH217=0,'IIA Finanšu analīze'!$D194*(1-$C217/4),0),IF(AH217&gt;$C194,IF('Laika grafiks'!AI23&gt;Pieņēmumi!$E$8,AH217-$C194,0),0))</f>
        <v>0</v>
      </c>
      <c r="AJ217" s="416">
        <f>IF(AND(Izmaksas!AI233=0,Izmaksas!AJ233=1),IF(AI217=0,'IIA Finanšu analīze'!$D194*(1-$C217/4),0),IF(AI217&gt;$C194,IF('Laika grafiks'!AJ23&gt;Pieņēmumi!$E$8,AI217-$C194,0),0))</f>
        <v>0</v>
      </c>
      <c r="AK217" s="416">
        <f>IF(AND(Izmaksas!AJ233=0,Izmaksas!AK233=1),IF(AJ217=0,'IIA Finanšu analīze'!$D194*(1-$C217/4),0),IF(AJ217&gt;$C194,IF('Laika grafiks'!AK23&gt;Pieņēmumi!$E$8,AJ217-$C194,0),0))</f>
        <v>0</v>
      </c>
      <c r="AL217" s="416">
        <f>IF(AND(Izmaksas!AK233=0,Izmaksas!AL233=1),IF(AK217=0,'IIA Finanšu analīze'!$D194*(1-$C217/4),0),IF(AK217&gt;$C194,IF('Laika grafiks'!AL23&gt;Pieņēmumi!$E$8,AK217-$C194,0),0))</f>
        <v>0</v>
      </c>
      <c r="AM217" s="416">
        <f>IF(AND(Izmaksas!AL233=0,Izmaksas!AM233=1),IF(AL217=0,'IIA Finanšu analīze'!$D194*(1-$C217/4),0),IF(AL217&gt;$C194,IF('Laika grafiks'!AM23&gt;Pieņēmumi!$E$8,AL217-$C194,0),0))</f>
        <v>0</v>
      </c>
      <c r="AN217" s="416">
        <f>IF(AND(Izmaksas!AM233=0,Izmaksas!AN233=1),IF(AM217=0,'IIA Finanšu analīze'!$D194*(1-$C217/4),0),IF(AM217&gt;$C194,IF('Laika grafiks'!AN23&gt;Pieņēmumi!$E$8,AM217-$C194,0),0))</f>
        <v>0</v>
      </c>
      <c r="AO217" s="416">
        <f>IF(AND(Izmaksas!AN233=0,Izmaksas!AO233=1),IF(AN217=0,'IIA Finanšu analīze'!$D194*(1-$C217/4),0),IF(AN217&gt;$C194,IF('Laika grafiks'!AO23&gt;Pieņēmumi!$E$8,AN217-$C194,0),0))</f>
        <v>0</v>
      </c>
      <c r="AP217" s="416">
        <f>IF(AND(Izmaksas!AO233=0,Izmaksas!AP233=1),IF(AO217=0,'IIA Finanšu analīze'!$D194*(1-$C217/4),0),IF(AO217&gt;$C194,IF('Laika grafiks'!AP23&gt;Pieņēmumi!$E$8,AO217-$C194,0),0))</f>
        <v>0</v>
      </c>
      <c r="AQ217" s="416">
        <f>IF(AND(Izmaksas!AP233=0,Izmaksas!AQ233=1),IF(AP217=0,'IIA Finanšu analīze'!$D194*(1-$C217/4),0),IF(AP217&gt;$C194,IF('Laika grafiks'!AQ23&gt;Pieņēmumi!$E$8,AP217-$C194,0),0))</f>
        <v>0</v>
      </c>
      <c r="AR217" s="416">
        <f>IF(AND(Izmaksas!AQ233=0,Izmaksas!AR233=1),IF(AQ217=0,'IIA Finanšu analīze'!$D194*(1-$C217/4),0),IF(AQ217&gt;$C194,IF('Laika grafiks'!AR23&gt;Pieņēmumi!$E$8,AQ217-$C194,0),0))</f>
        <v>0</v>
      </c>
      <c r="AS217" s="416">
        <f>IF(AND(Izmaksas!AR233=0,Izmaksas!AS233=1),IF(AR217=0,'IIA Finanšu analīze'!$D194*(1-$C217/4),0),IF(AR217&gt;$C194,IF('Laika grafiks'!AS23&gt;Pieņēmumi!$E$8,AR217-$C194,0),0))</f>
        <v>0</v>
      </c>
      <c r="AT217" s="416">
        <f>IF(AND(Izmaksas!AS233=0,Izmaksas!AT233=1),IF(AS217=0,'IIA Finanšu analīze'!$D194*(1-$C217/4),0),IF(AS217&gt;$C194,IF('Laika grafiks'!AT23&gt;Pieņēmumi!$E$8,AS217-$C194,0),0))</f>
        <v>0</v>
      </c>
      <c r="AU217" s="416">
        <f>IF(AND(Izmaksas!AT233=0,Izmaksas!AU233=1),IF(AT217=0,'IIA Finanšu analīze'!$D194*(1-$C217/4),0),IF(AT217&gt;$C194,IF('Laika grafiks'!AU23&gt;Pieņēmumi!$E$8,AT217-$C194,0),0))</f>
        <v>0</v>
      </c>
      <c r="AV217" s="416">
        <f>IF(AND(Izmaksas!AU233=0,Izmaksas!AV233=1),IF(AU217=0,'IIA Finanšu analīze'!$D194*(1-$C217/4),0),IF(AU217&gt;$C194,IF('Laika grafiks'!AV23&gt;Pieņēmumi!$E$8,AU217-$C194,0),0))</f>
        <v>0</v>
      </c>
      <c r="AW217" s="416">
        <f>IF(AND(Izmaksas!AV233=0,Izmaksas!AW233=1),IF(AV217=0,'IIA Finanšu analīze'!$D194*(1-$C217/4),0),IF(AV217&gt;$C194,IF('Laika grafiks'!AW23&gt;Pieņēmumi!$E$8,AV217-$C194,0),0))</f>
        <v>0</v>
      </c>
      <c r="AX217" s="416">
        <f>IF(AND(Izmaksas!AW233=0,Izmaksas!AX233=1),IF(AW217=0,'IIA Finanšu analīze'!$D194*(1-$C217/4),0),IF(AW217&gt;$C194,IF('Laika grafiks'!AX23&gt;Pieņēmumi!$E$8,AW217-$C194,0),0))</f>
        <v>0</v>
      </c>
      <c r="AY217" s="416">
        <f>IF(AND(Izmaksas!AX233=0,Izmaksas!AY233=1),IF(AX217=0,'IIA Finanšu analīze'!$D194*(1-$C217/4),0),IF(AX217&gt;$C194,IF('Laika grafiks'!AY23&gt;Pieņēmumi!$E$8,AX217-$C194,0),0))</f>
        <v>0</v>
      </c>
      <c r="AZ217" s="416">
        <f>IF(AND(Izmaksas!AY233=0,Izmaksas!AZ233=1),IF(AY217=0,'IIA Finanšu analīze'!$D194*(1-$C217/4),0),IF(AY217&gt;$C194,IF('Laika grafiks'!AZ23&gt;Pieņēmumi!$E$8,AY217-$C194,0),0))</f>
        <v>0</v>
      </c>
      <c r="BA217" s="416">
        <f>IF(AND(Izmaksas!AZ233=0,Izmaksas!BA233=1),IF(AZ217=0,'IIA Finanšu analīze'!$D194*(1-$C217/4),0),IF(AZ217&gt;$C194,IF('Laika grafiks'!BA23&gt;Pieņēmumi!$E$8,AZ217-$C194,0),0))</f>
        <v>0</v>
      </c>
      <c r="BB217" s="416">
        <f>IF(AND(Izmaksas!BA233=0,Izmaksas!BB233=1),IF(BA217=0,'IIA Finanšu analīze'!$D194*(1-$C217/4),0),IF(BA217&gt;$C194,IF('Laika grafiks'!BB23&gt;Pieņēmumi!$E$8,BA217-$C194,0),0))</f>
        <v>0</v>
      </c>
      <c r="BC217" s="416">
        <f>IF(AND(Izmaksas!BB233=0,Izmaksas!BC233=1),IF(BB217=0,'IIA Finanšu analīze'!$D194*(1-$C217/4),0),IF(BB217&gt;$C194,IF('Laika grafiks'!BC23&gt;Pieņēmumi!$E$8,BB217-$C194,0),0))</f>
        <v>0</v>
      </c>
      <c r="BD217" s="416">
        <f>IF(AND(Izmaksas!BC233=0,Izmaksas!BD233=1),IF(BC217=0,'IIA Finanšu analīze'!$D194*(1-$C217/4),0),IF(BC217&gt;$C194,IF('Laika grafiks'!BD23&gt;Pieņēmumi!$E$8,BC217-$C194,0),0))</f>
        <v>0</v>
      </c>
      <c r="BE217" s="416">
        <f>IF(AND(Izmaksas!BD233=0,Izmaksas!BE233=1),IF(BD217=0,'IIA Finanšu analīze'!$D194*(1-$C217/4),0),IF(BD217&gt;$C194,IF('Laika grafiks'!BE23&gt;Pieņēmumi!$E$8,BD217-$C194,0),0))</f>
        <v>0</v>
      </c>
      <c r="BF217" s="416">
        <f>IF(AND(Izmaksas!BE233=0,Izmaksas!BF233=1),IF(BE217=0,'IIA Finanšu analīze'!$D194*(1-$C217/4),0),IF(BE217&gt;$C194,IF('Laika grafiks'!BF23&gt;Pieņēmumi!$E$8,BE217-$C194,0),0))</f>
        <v>0</v>
      </c>
      <c r="BG217" s="416">
        <f>IF(AND(Izmaksas!BF233=0,Izmaksas!BG233=1),IF(BF217=0,'IIA Finanšu analīze'!$D194*(1-$C217/4),0),IF(BF217&gt;$C194,IF('Laika grafiks'!BG23&gt;Pieņēmumi!$E$8,BF217-$C194,0),0))</f>
        <v>0</v>
      </c>
      <c r="BH217" s="416">
        <f>IF(AND(Izmaksas!BG233=0,Izmaksas!BH233=1),IF(BG217=0,'IIA Finanšu analīze'!$D194*(1-$C217/4),0),IF(BG217&gt;$C194,IF('Laika grafiks'!BH23&gt;Pieņēmumi!$E$8,BG217-$C194,0),0))</f>
        <v>0</v>
      </c>
      <c r="BI217" s="416">
        <f>IF(AND(Izmaksas!BH233=0,Izmaksas!BI233=1),IF(BH217=0,'IIA Finanšu analīze'!$D194*(1-$C217/4),0),IF(BH217&gt;$C194,IF('Laika grafiks'!BI23&gt;Pieņēmumi!$E$8,BH217-$C194,0),0))</f>
        <v>0</v>
      </c>
      <c r="BJ217" s="416">
        <f>IF(AND(Izmaksas!BI233=0,Izmaksas!BJ233=1),IF(BI217=0,'IIA Finanšu analīze'!$D194*(1-$C217/4),0),IF(BI217&gt;$C194,IF('Laika grafiks'!BJ23&gt;Pieņēmumi!$E$8,BI217-$C194,0),0))</f>
        <v>0</v>
      </c>
      <c r="BK217" s="416">
        <f>IF(AND(Izmaksas!BJ233=0,Izmaksas!BK233=1),IF(BJ217=0,'IIA Finanšu analīze'!$D194*(1-$C217/4),0),IF(BJ217&gt;$C194,IF('Laika grafiks'!BK23&gt;Pieņēmumi!$E$8,BJ217-$C194,0),0))</f>
        <v>0</v>
      </c>
      <c r="BL217" s="416">
        <f>IF(AND(Izmaksas!BK233=0,Izmaksas!BL233=1),IF(BK217=0,'IIA Finanšu analīze'!$D194*(1-$C217/4),0),IF(BK217&gt;$C194,IF('Laika grafiks'!BL23&gt;Pieņēmumi!$E$8,BK217-$C194,0),0))</f>
        <v>0</v>
      </c>
      <c r="BM217" s="416">
        <f>IF(AND(Izmaksas!BL233=0,Izmaksas!BM233=1),IF(BL217=0,'IIA Finanšu analīze'!$D194*(1-$C217/4),0),IF(BL217&gt;$C194,IF('Laika grafiks'!BM23&gt;Pieņēmumi!$E$8,BL217-$C194,0),0))</f>
        <v>0</v>
      </c>
      <c r="BN217" s="416">
        <f>IF(AND(Izmaksas!BM233=0,Izmaksas!BN233=1),IF(BM217=0,'IIA Finanšu analīze'!$D194*(1-$C217/4),0),IF(BM217&gt;$C194,IF('Laika grafiks'!BN23&gt;Pieņēmumi!$E$8,BM217-$C194,0),0))</f>
        <v>0</v>
      </c>
      <c r="BO217" s="416">
        <f>IF(AND(Izmaksas!BN233=0,Izmaksas!BO233=1),IF(BN217=0,'IIA Finanšu analīze'!$D194*(1-$C217/4),0),IF(BN217&gt;$C194,IF('Laika grafiks'!BO23&gt;Pieņēmumi!$E$8,BN217-$C194,0),0))</f>
        <v>0</v>
      </c>
      <c r="BP217" s="416">
        <f>IF(AND(Izmaksas!BO233=0,Izmaksas!BP233=1),IF(BO217=0,'IIA Finanšu analīze'!$D194*(1-$C217/4),0),IF(BO217&gt;$C194,IF('Laika grafiks'!BP23&gt;Pieņēmumi!$E$8,BO217-$C194,0),0))</f>
        <v>0</v>
      </c>
      <c r="BQ217" s="416">
        <f>IF(AND(Izmaksas!BP233=0,Izmaksas!BQ233=1),IF(BP217=0,'IIA Finanšu analīze'!$D194*(1-$C217/4),0),IF(BP217&gt;$C194,IF('Laika grafiks'!BQ23&gt;Pieņēmumi!$E$8,BP217-$C194,0),0))</f>
        <v>0</v>
      </c>
      <c r="BR217" s="416">
        <f>IF(AND(Izmaksas!BQ233=0,Izmaksas!BR233=1),IF(BQ217=0,'IIA Finanšu analīze'!$D194*(1-$C217/4),0),IF(BQ217&gt;$C194,IF('Laika grafiks'!BR23&gt;Pieņēmumi!$E$8,BQ217-$C194,0),0))</f>
        <v>0</v>
      </c>
      <c r="BS217" s="416">
        <f>IF(AND(Izmaksas!BR233=0,Izmaksas!BS233=1),IF(BR217=0,'IIA Finanšu analīze'!$D194*(1-$C217/4),0),IF(BR217&gt;$C194,IF('Laika grafiks'!BS23&gt;Pieņēmumi!$E$8,BR217-$C194,0),0))</f>
        <v>0</v>
      </c>
      <c r="BT217" s="416">
        <f>IF(AND(Izmaksas!BS233=0,Izmaksas!BT233=1),IF(BS217=0,'IIA Finanšu analīze'!$D194*(1-$C217/4),0),IF(BS217&gt;$C194,IF('Laika grafiks'!BT23&gt;Pieņēmumi!$E$8,BS217-$C194,0),0))</f>
        <v>0</v>
      </c>
      <c r="BU217" s="416">
        <f>IF(AND(Izmaksas!BT233=0,Izmaksas!BU233=1),IF(BT217=0,'IIA Finanšu analīze'!$D194*(1-$C217/4),0),IF(BT217&gt;$C194,IF('Laika grafiks'!BU23&gt;Pieņēmumi!$E$8,BT217-$C194,0),0))</f>
        <v>0</v>
      </c>
      <c r="BV217" s="416">
        <f>IF(AND(Izmaksas!BU233=0,Izmaksas!BV233=1),IF(BU217=0,'IIA Finanšu analīze'!$D194*(1-$C217/4),0),IF(BU217&gt;$C194,IF('Laika grafiks'!BV23&gt;Pieņēmumi!$E$8,BU217-$C194,0),0))</f>
        <v>0</v>
      </c>
      <c r="BW217" s="416">
        <f>IF(AND(Izmaksas!BV233=0,Izmaksas!BW233=1),IF(BV217=0,'IIA Finanšu analīze'!$D194*(1-$C217/4),0),IF(BV217&gt;$C194,IF('Laika grafiks'!BW23&gt;Pieņēmumi!$E$8,BV217-$C194,0),0))</f>
        <v>0</v>
      </c>
      <c r="BX217" s="416">
        <f>IF(AND(Izmaksas!BW233=0,Izmaksas!BX233=1),IF(BW217=0,'IIA Finanšu analīze'!$D194*(1-$C217/4),0),IF(BW217&gt;$C194,IF('Laika grafiks'!BX23&gt;Pieņēmumi!$E$8,BW217-$C194,0),0))</f>
        <v>0</v>
      </c>
      <c r="BY217" s="416">
        <f>IF(AND(Izmaksas!BX233=0,Izmaksas!BY233=1),IF(BX217=0,'IIA Finanšu analīze'!$D194*(1-$C217/4),0),IF(BX217&gt;$C194,IF('Laika grafiks'!BY23&gt;Pieņēmumi!$E$8,BX217-$C194,0),0))</f>
        <v>0</v>
      </c>
      <c r="BZ217" s="416">
        <f>IF(AND(Izmaksas!BY233=0,Izmaksas!BZ233=1),IF(BY217=0,'IIA Finanšu analīze'!$D194*(1-$C217/4),0),IF(BY217&gt;$C194,IF('Laika grafiks'!BZ23&gt;Pieņēmumi!$E$8,BY217-$C194,0),0))</f>
        <v>0</v>
      </c>
      <c r="CA217" s="416">
        <f>IF(AND(Izmaksas!BZ233=0,Izmaksas!CA233=1),IF(BZ217=0,'IIA Finanšu analīze'!$D194*(1-$C217/4),0),IF(BZ217&gt;$C194,IF('Laika grafiks'!CA23&gt;Pieņēmumi!$E$8,BZ217-$C194,0),0))</f>
        <v>0</v>
      </c>
      <c r="CB217" s="416">
        <f>IF(AND(Izmaksas!CA233=0,Izmaksas!CB233=1),IF(CA217=0,'IIA Finanšu analīze'!$D194*(1-$C217/4),0),IF(CA217&gt;$C194,IF('Laika grafiks'!CB23&gt;Pieņēmumi!$E$8,CA217-$C194,0),0))</f>
        <v>0</v>
      </c>
      <c r="CC217" s="416">
        <f>IF(AND(Izmaksas!CB233=0,Izmaksas!CC233=1),IF(CB217=0,'IIA Finanšu analīze'!$D194*(1-$C217/4),0),IF(CB217&gt;$C194,IF('Laika grafiks'!CC23&gt;Pieņēmumi!$E$8,CB217-$C194,0),0))</f>
        <v>0</v>
      </c>
      <c r="CD217" s="416">
        <f>IF(AND(Izmaksas!CC233=0,Izmaksas!CD233=1),IF(CC217=0,'IIA Finanšu analīze'!$D194*(1-$C217/4),0),IF(CC217&gt;$C194,IF('Laika grafiks'!CD23&gt;Pieņēmumi!$E$8,CC217-$C194,0),0))</f>
        <v>0</v>
      </c>
      <c r="CE217" s="416">
        <f>IF(AND(Izmaksas!CD233=0,Izmaksas!CE233=1),IF(CD217=0,'IIA Finanšu analīze'!$D194*(1-$C217/4),0),IF(CD217&gt;$C194,IF('Laika grafiks'!CE23&gt;Pieņēmumi!$E$8,CD217-$C194,0),0))</f>
        <v>0</v>
      </c>
      <c r="CF217" s="416">
        <f>IF(AND(Izmaksas!CE233=0,Izmaksas!CF233=1),IF(CE217=0,'IIA Finanšu analīze'!$D194*(1-$C217/4),0),IF(CE217&gt;$C194,IF('Laika grafiks'!CF23&gt;Pieņēmumi!$E$8,CE217-$C194,0),0))</f>
        <v>0</v>
      </c>
      <c r="CG217" s="416">
        <f>IF(AND(Izmaksas!CF233=0,Izmaksas!CG233=1),IF(CF217=0,'IIA Finanšu analīze'!$D194*(1-$C217/4),0),IF(CF217&gt;$C194,IF('Laika grafiks'!CG23&gt;Pieņēmumi!$E$8,CF217-$C194,0),0))</f>
        <v>0</v>
      </c>
      <c r="CH217" s="416">
        <f>IF(AND(Izmaksas!CG233=0,Izmaksas!CH233=1),IF(CG217=0,'IIA Finanšu analīze'!$D194*(1-$C217/4),0),IF(CG217&gt;$C194,IF('Laika grafiks'!CH23&gt;Pieņēmumi!$E$8,CG217-$C194,0),0))</f>
        <v>0</v>
      </c>
      <c r="CI217" s="416">
        <f>IF(AND(Izmaksas!CH233=0,Izmaksas!CI233=1),IF(CH217=0,'IIA Finanšu analīze'!$D194*(1-$C217/4),0),IF(CH217&gt;$C194,IF('Laika grafiks'!CI23&gt;Pieņēmumi!$E$8,CH217-$C194,0),0))</f>
        <v>0</v>
      </c>
      <c r="CJ217" s="416">
        <f>IF(AND(Izmaksas!CI233=0,Izmaksas!CJ233=1),IF(CI217=0,'IIA Finanšu analīze'!$D194*(1-$C217/4),0),IF(CI217&gt;$C194,IF('Laika grafiks'!CJ23&gt;Pieņēmumi!$E$8,CI217-$C194,0),0))</f>
        <v>0</v>
      </c>
      <c r="CK217" s="416">
        <f>IF(AND(Izmaksas!CJ233=0,Izmaksas!CK233=1),IF(CJ217=0,'IIA Finanšu analīze'!$D194*(1-$C217/4),0),IF(CJ217&gt;$C194,IF('Laika grafiks'!CK23&gt;Pieņēmumi!$E$8,CJ217-$C194,0),0))</f>
        <v>0</v>
      </c>
      <c r="CL217" s="416">
        <f>IF(AND(Izmaksas!CK233=0,Izmaksas!CL233=1),IF(CK217=0,'IIA Finanšu analīze'!$D194*(1-$C217/4),0),IF(CK217&gt;$C194,IF('Laika grafiks'!CL23&gt;Pieņēmumi!$E$8,CK217-$C194,0),0))</f>
        <v>0</v>
      </c>
      <c r="CM217" s="416">
        <f>IF(AND(Izmaksas!CL233=0,Izmaksas!CM233=1),IF(CL217=0,'IIA Finanšu analīze'!$D194*(1-$C217/4),0),IF(CL217&gt;$C194,IF('Laika grafiks'!CM23&gt;Pieņēmumi!$E$8,CL217-$C194,0),0))</f>
        <v>0</v>
      </c>
      <c r="CN217" s="416">
        <f>IF(AND(Izmaksas!CM233=0,Izmaksas!CN233=1),IF(CM217=0,'IIA Finanšu analīze'!$D194*(1-$C217/4),0),IF(CM217&gt;$C194,IF('Laika grafiks'!CN23&gt;Pieņēmumi!$E$8,CM217-$C194,0),0))</f>
        <v>0</v>
      </c>
      <c r="CO217" s="416">
        <f>IF(AND(Izmaksas!CN233=0,Izmaksas!CO233=1),IF(CN217=0,'IIA Finanšu analīze'!$D194*(1-$C217/4),0),IF(CN217&gt;$C194,IF('Laika grafiks'!CO23&gt;Pieņēmumi!$E$8,CN217-$C194,0),0))</f>
        <v>0</v>
      </c>
      <c r="CP217" s="416">
        <f>IF(AND(Izmaksas!CO233=0,Izmaksas!CP233=1),IF(CO217=0,'IIA Finanšu analīze'!$D194*(1-$C217/4),0),IF(CO217&gt;$C194,IF('Laika grafiks'!CP23&gt;Pieņēmumi!$E$8,CO217-$C194,0),0))</f>
        <v>0</v>
      </c>
      <c r="CQ217" s="416">
        <f>IF(AND(Izmaksas!CP233=0,Izmaksas!CQ233=1),IF(CP217=0,'IIA Finanšu analīze'!$D194*(1-$C217/4),0),IF(CP217&gt;$C194,IF('Laika grafiks'!CQ23&gt;Pieņēmumi!$E$8,CP217-$C194,0),0))</f>
        <v>0</v>
      </c>
      <c r="CR217" s="416">
        <f>IF(AND(Izmaksas!CQ233=0,Izmaksas!CR233=1),IF(CQ217=0,'IIA Finanšu analīze'!$D194*(1-$C217/4),0),IF(CQ217&gt;$C194,IF('Laika grafiks'!CR23&gt;Pieņēmumi!$E$8,CQ217-$C194,0),0))</f>
        <v>0</v>
      </c>
      <c r="CS217" s="416">
        <f>IF(AND(Izmaksas!CR233=0,Izmaksas!CS233=1),IF(CR217=0,'IIA Finanšu analīze'!$D194*(1-$C217/4),0),IF(CR217&gt;$C194,IF('Laika grafiks'!CS23&gt;Pieņēmumi!$E$8,CR217-$C194,0),0))</f>
        <v>0</v>
      </c>
      <c r="CT217" s="416">
        <f>IF(AND(Izmaksas!CS233=0,Izmaksas!CT233=1),IF(CS217=0,'IIA Finanšu analīze'!$D194*(1-$C217/4),0),IF(CS217&gt;$C194,IF('Laika grafiks'!CT23&gt;Pieņēmumi!$E$8,CS217-$C194,0),0))</f>
        <v>0</v>
      </c>
      <c r="CU217" s="416">
        <f>IF(AND(Izmaksas!CT233=0,Izmaksas!CU233=1),IF(CT217=0,'IIA Finanšu analīze'!$D194*(1-$C217/4),0),IF(CT217&gt;$C194,IF('Laika grafiks'!CU23&gt;Pieņēmumi!$E$8,CT217-$C194,0),0))</f>
        <v>0</v>
      </c>
      <c r="CV217" s="416">
        <f>IF(AND(Izmaksas!CU233=0,Izmaksas!CV233=1),IF(CU217=0,'IIA Finanšu analīze'!$D194*(1-$C217/4),0),IF(CU217&gt;$C194,IF('Laika grafiks'!CV23&gt;Pieņēmumi!$E$8,CU217-$C194,0),0))</f>
        <v>0</v>
      </c>
      <c r="CW217" s="416">
        <f>IF(AND(Izmaksas!CV233=0,Izmaksas!CW233=1),IF(CV217=0,'IIA Finanšu analīze'!$D194*(1-$C217/4),0),IF(CV217&gt;$C194,IF('Laika grafiks'!CW23&gt;Pieņēmumi!$E$8,CV217-$C194,0),0))</f>
        <v>0</v>
      </c>
      <c r="CX217" s="416">
        <f>IF(AND(Izmaksas!CW233=0,Izmaksas!CX233=1),IF(CW217=0,'IIA Finanšu analīze'!$D194*(1-$C217/4),0),IF(CW217&gt;$C194,IF('Laika grafiks'!CX23&gt;Pieņēmumi!$E$8,CW217-$C194,0),0))</f>
        <v>0</v>
      </c>
      <c r="CY217" s="416">
        <f>IF(AND(Izmaksas!CX233=0,Izmaksas!CY233=1),IF(CX217=0,'IIA Finanšu analīze'!$D194*(1-$C217/4),0),IF(CX217&gt;$C194,IF('Laika grafiks'!CY23&gt;Pieņēmumi!$E$8,CX217-$C194,0),0))</f>
        <v>0</v>
      </c>
      <c r="CZ217" s="416">
        <f>IF(AND(Izmaksas!CY233=0,Izmaksas!CZ233=1),IF(CY217=0,'IIA Finanšu analīze'!$D194*(1-$C217/4),0),IF(CY217&gt;$C194,IF('Laika grafiks'!CZ23&gt;Pieņēmumi!$E$8,CY217-$C194,0),0))</f>
        <v>0</v>
      </c>
      <c r="DA217" s="416">
        <f>IF(AND(Izmaksas!CZ233=0,Izmaksas!DA233=1),IF(CZ217=0,'IIA Finanšu analīze'!$D194*(1-$C217/4),0),IF(CZ217&gt;$C194,IF('Laika grafiks'!DA23&gt;Pieņēmumi!$E$8,CZ217-$C194,0),0))</f>
        <v>0</v>
      </c>
      <c r="DB217" s="416">
        <f>IF(AND(Izmaksas!DA233=0,Izmaksas!DB233=1),IF(DA217=0,'IIA Finanšu analīze'!$D194*(1-$C217/4),0),IF(DA217&gt;$C194,IF('Laika grafiks'!DB23&gt;Pieņēmumi!$E$8,DA217-$C194,0),0))</f>
        <v>0</v>
      </c>
      <c r="DC217" s="416">
        <f>IF(AND(Izmaksas!DB233=0,Izmaksas!DC233=1),IF(DB217=0,'IIA Finanšu analīze'!$D194*(1-$C217/4),0),IF(DB217&gt;$C194,IF('Laika grafiks'!DC23&gt;Pieņēmumi!$E$8,DB217-$C194,0),0))</f>
        <v>0</v>
      </c>
      <c r="DD217" s="416">
        <f>IF(AND(Izmaksas!DC233=0,Izmaksas!DD233=1),IF(DC217=0,'IIA Finanšu analīze'!$D194*(1-$C217/4),0),IF(DC217&gt;$C194,IF('Laika grafiks'!DD23&gt;Pieņēmumi!$E$8,DC217-$C194,0),0))</f>
        <v>0</v>
      </c>
      <c r="DE217" s="416">
        <f>IF(AND(Izmaksas!DD233=0,Izmaksas!DE233=1),IF(DD217=0,'IIA Finanšu analīze'!$D194*(1-$C217/4),0),IF(DD217&gt;$C194,IF('Laika grafiks'!DE23&gt;Pieņēmumi!$E$8,DD217-$C194,0),0))</f>
        <v>0</v>
      </c>
      <c r="DF217" s="416">
        <f>IF(AND(Izmaksas!DE233=0,Izmaksas!DF233=1),IF(DE217=0,'IIA Finanšu analīze'!$D194*(1-$C217/4),0),IF(DE217&gt;$C194,IF('Laika grafiks'!DF23&gt;Pieņēmumi!$E$8,DE217-$C194,0),0))</f>
        <v>0</v>
      </c>
      <c r="DG217" s="416">
        <f>IF(AND(Izmaksas!DF233=0,Izmaksas!DG233=1),IF(DF217=0,'IIA Finanšu analīze'!$D194*(1-$C217/4),0),IF(DF217&gt;$C194,IF('Laika grafiks'!DG23&gt;Pieņēmumi!$E$8,DF217-$C194,0),0))</f>
        <v>0</v>
      </c>
      <c r="DH217" s="416">
        <f>IF(AND(Izmaksas!DG233=0,Izmaksas!DH233=1),IF(DG217=0,'IIA Finanšu analīze'!$D194*(1-$C217/4),0),IF(DG217&gt;$C194,IF('Laika grafiks'!DH23&gt;Pieņēmumi!$E$8,DG217-$C194,0),0))</f>
        <v>0</v>
      </c>
      <c r="DI217" s="416">
        <f>IF(AND(Izmaksas!DH233=0,Izmaksas!DI233=1),IF(DH217=0,'IIA Finanšu analīze'!$D194*(1-$C217/4),0),IF(DH217&gt;$C194,IF('Laika grafiks'!DI23&gt;Pieņēmumi!$E$8,DH217-$C194,0),0))</f>
        <v>0</v>
      </c>
      <c r="DJ217" s="416">
        <f>IF(AND(Izmaksas!DI233=0,Izmaksas!DJ233=1),IF(DI217=0,'IIA Finanšu analīze'!$D194*(1-$C217/4),0),IF(DI217&gt;$C194,IF('Laika grafiks'!DJ23&gt;Pieņēmumi!$E$8,DI217-$C194,0),0))</f>
        <v>0</v>
      </c>
      <c r="DK217" s="416">
        <f>IF(AND(Izmaksas!DJ233=0,Izmaksas!DK233=1),IF(DJ217=0,'IIA Finanšu analīze'!$D194*(1-$C217/4),0),IF(DJ217&gt;$C194,IF('Laika grafiks'!DK23&gt;Pieņēmumi!$E$8,DJ217-$C194,0),0))</f>
        <v>0</v>
      </c>
      <c r="DL217" s="416">
        <f>IF(AND(Izmaksas!DK233=0,Izmaksas!DL233=1),IF(DK217=0,'IIA Finanšu analīze'!$D194*(1-$C217/4),0),IF(DK217&gt;$C194,IF('Laika grafiks'!DL23&gt;Pieņēmumi!$E$8,DK217-$C194,0),0))</f>
        <v>0</v>
      </c>
      <c r="DM217" s="416">
        <f>IF(AND(Izmaksas!DL233=0,Izmaksas!DM233=1),IF(DL217=0,'IIA Finanšu analīze'!$D194*(1-$C217/4),0),IF(DL217&gt;$C194,IF('Laika grafiks'!DM23&gt;Pieņēmumi!$E$8,DL217-$C194,0),0))</f>
        <v>0</v>
      </c>
      <c r="DN217" s="416">
        <f>IF(AND(Izmaksas!DM233=0,Izmaksas!DN233=1),IF(DM217=0,'IIA Finanšu analīze'!$D194*(1-$C217/4),0),IF(DM217&gt;$C194,IF('Laika grafiks'!DN23&gt;Pieņēmumi!$E$8,DM217-$C194,0),0))</f>
        <v>0</v>
      </c>
      <c r="DO217" s="416">
        <f>IF(AND(Izmaksas!DN233=0,Izmaksas!DO233=1),IF(DN217=0,'IIA Finanšu analīze'!$D194*(1-$C217/4),0),IF(DN217&gt;$C194,IF('Laika grafiks'!DO23&gt;Pieņēmumi!$E$8,DN217-$C194,0),0))</f>
        <v>0</v>
      </c>
      <c r="DP217" s="416">
        <f>IF(AND(Izmaksas!DO233=0,Izmaksas!DP233=1),IF(DO217=0,'IIA Finanšu analīze'!$D194*(1-$C217/4),0),IF(DO217&gt;$C194,IF('Laika grafiks'!DP23&gt;Pieņēmumi!$E$8,DO217-$C194,0),0))</f>
        <v>0</v>
      </c>
      <c r="DQ217" s="416">
        <f>IF(AND(Izmaksas!DP233=0,Izmaksas!DQ233=1),IF(DP217=0,'IIA Finanšu analīze'!$D194*(1-$C217/4),0),IF(DP217&gt;$C194,IF('Laika grafiks'!DQ23&gt;Pieņēmumi!$E$8,DP217-$C194,0),0))</f>
        <v>0</v>
      </c>
      <c r="DR217" s="416">
        <f>IF(AND(Izmaksas!DQ233=0,Izmaksas!DR233=1),IF(DQ217=0,'IIA Finanšu analīze'!$D194*(1-$C217/4),0),IF(DQ217&gt;$C194,IF('Laika grafiks'!DR23&gt;Pieņēmumi!$E$8,DQ217-$C194,0),0))</f>
        <v>0</v>
      </c>
      <c r="DS217" s="416">
        <f>IF(AND(Izmaksas!DR233=0,Izmaksas!DS233=1),IF(DR217=0,'IIA Finanšu analīze'!$D194*(1-$C217/4),0),IF(DR217&gt;$C194,IF('Laika grafiks'!DS23&gt;Pieņēmumi!$E$8,DR217-$C194,0),0))</f>
        <v>0</v>
      </c>
      <c r="DT217" s="416">
        <f>IF(AND(Izmaksas!DS233=0,Izmaksas!DT233=1),IF(DS217=0,'IIA Finanšu analīze'!$D194*(1-$C217/4),0),IF(DS217&gt;$C194,IF('Laika grafiks'!DT23&gt;Pieņēmumi!$E$8,DS217-$C194,0),0))</f>
        <v>0</v>
      </c>
      <c r="DU217" s="416">
        <f>IF(AND(Izmaksas!DT233=0,Izmaksas!DU233=1),IF(DT217=0,'IIA Finanšu analīze'!$D194*(1-$C217/4),0),IF(DT217&gt;$C194,IF('Laika grafiks'!DU23&gt;Pieņēmumi!$E$8,DT217-$C194,0),0))</f>
        <v>0</v>
      </c>
    </row>
    <row r="218" spans="1:125" ht="11.25" customHeight="1">
      <c r="A218" s="389" t="str">
        <f t="shared" si="191"/>
        <v>Kapitālieguldījumi Nr20</v>
      </c>
      <c r="B218" s="389" t="s">
        <v>33</v>
      </c>
      <c r="C218" s="392"/>
      <c r="D218" s="460" t="s">
        <v>638</v>
      </c>
      <c r="E218" s="416">
        <v>0</v>
      </c>
      <c r="F218" s="416">
        <f>IF(AND(Izmaksas!E233=0,Izmaksas!F233=1),IF(E218=0,'IIA Finanšu analīze'!$D195*(1-$C218/4),0),IF(E218&gt;$C195,IF('Laika grafiks'!F23&gt;Pieņēmumi!$E$8,E218-$C195,0),0))</f>
        <v>0</v>
      </c>
      <c r="G218" s="416">
        <f>IF(AND(Izmaksas!F233=0,Izmaksas!G233=1),IF(F218=0,'IIA Finanšu analīze'!$D195*(1-$C218/4),0),IF(F218&gt;$C195,IF('Laika grafiks'!G23&gt;Pieņēmumi!$E$8,F218-$C195,0),0))</f>
        <v>0</v>
      </c>
      <c r="H218" s="416">
        <f>IF(AND(Izmaksas!G233=0,Izmaksas!H233=1),IF(G218=0,'IIA Finanšu analīze'!$D195*(1-$C218/4),0),IF(G218&gt;$C195,IF('Laika grafiks'!H23&gt;Pieņēmumi!$E$8,G218-$C195,0),0))</f>
        <v>0</v>
      </c>
      <c r="I218" s="416">
        <f>IF(AND(Izmaksas!H233=0,Izmaksas!I233=1),IF(H218=0,'IIA Finanšu analīze'!$D195*(1-$C218/4),0),IF(H218&gt;$C195,IF('Laika grafiks'!I23&gt;Pieņēmumi!$E$8,H218-$C195,0),0))</f>
        <v>0</v>
      </c>
      <c r="J218" s="416">
        <f>IF(AND(Izmaksas!I233=0,Izmaksas!J233=1),IF(I218=0,'IIA Finanšu analīze'!$D195*(1-$C218/4),0),IF(I218&gt;$C195,IF('Laika grafiks'!J23&gt;Pieņēmumi!$E$8,I218-$C195,0),0))</f>
        <v>0</v>
      </c>
      <c r="K218" s="416">
        <f>IF(AND(Izmaksas!J233=0,Izmaksas!K233=1),IF(J218=0,'IIA Finanšu analīze'!$D195*(1-$C218/4),0),IF(J218&gt;$C195,IF('Laika grafiks'!K23&gt;Pieņēmumi!$E$8,J218-$C195,0),0))</f>
        <v>0</v>
      </c>
      <c r="L218" s="416">
        <f>IF(AND(Izmaksas!K233=0,Izmaksas!L233=1),IF(K218=0,'IIA Finanšu analīze'!$D195*(1-$C218/4),0),IF(K218&gt;$C195,IF('Laika grafiks'!L23&gt;Pieņēmumi!$E$8,K218-$C195,0),0))</f>
        <v>0</v>
      </c>
      <c r="M218" s="416">
        <f>IF(AND(Izmaksas!L233=0,Izmaksas!M233=1),IF(L218=0,'IIA Finanšu analīze'!$D195*(1-$C218/4),0),IF(L218&gt;$C195,IF('Laika grafiks'!M23&gt;Pieņēmumi!$E$8,L218-$C195,0),0))</f>
        <v>0</v>
      </c>
      <c r="N218" s="416">
        <f>IF(AND(Izmaksas!M233=0,Izmaksas!N233=1),IF(M218=0,'IIA Finanšu analīze'!$D195*(1-$C218/4),0),IF(M218&gt;$C195,IF('Laika grafiks'!N23&gt;Pieņēmumi!$E$8,M218-$C195,0),0))</f>
        <v>0</v>
      </c>
      <c r="O218" s="416">
        <f>IF(AND(Izmaksas!N233=0,Izmaksas!O233=1),IF(N218=0,'IIA Finanšu analīze'!$D195*(1-$C218/4),0),IF(N218&gt;$C195,IF('Laika grafiks'!O23&gt;Pieņēmumi!$E$8,N218-$C195,0),0))</f>
        <v>0</v>
      </c>
      <c r="P218" s="416">
        <f>IF(AND(Izmaksas!O233=0,Izmaksas!P233=1),IF(O218=0,'IIA Finanšu analīze'!$D195*(1-$C218/4),0),IF(O218&gt;$C195,IF('Laika grafiks'!P23&gt;Pieņēmumi!$E$8,O218-$C195,0),0))</f>
        <v>0</v>
      </c>
      <c r="Q218" s="416">
        <f>IF(AND(Izmaksas!P233=0,Izmaksas!Q233=1),IF(P218=0,'IIA Finanšu analīze'!$D195*(1-$C218/4),0),IF(P218&gt;$C195,IF('Laika grafiks'!Q23&gt;Pieņēmumi!$E$8,P218-$C195,0),0))</f>
        <v>0</v>
      </c>
      <c r="R218" s="416">
        <f>IF(AND(Izmaksas!Q233=0,Izmaksas!R233=1),IF(Q218=0,'IIA Finanšu analīze'!$D195*(1-$C218/4),0),IF(Q218&gt;$C195,IF('Laika grafiks'!R23&gt;Pieņēmumi!$E$8,Q218-$C195,0),0))</f>
        <v>0</v>
      </c>
      <c r="S218" s="416">
        <f>IF(AND(Izmaksas!R233=0,Izmaksas!S233=1),IF(R218=0,'IIA Finanšu analīze'!$D195*(1-$C218/4),0),IF(R218&gt;$C195,IF('Laika grafiks'!S23&gt;Pieņēmumi!$E$8,R218-$C195,0),0))</f>
        <v>0</v>
      </c>
      <c r="T218" s="416">
        <f>IF(AND(Izmaksas!S233=0,Izmaksas!T233=1),IF(S218=0,'IIA Finanšu analīze'!$D195*(1-$C218/4),0),IF(S218&gt;$C195,IF('Laika grafiks'!T23&gt;Pieņēmumi!$E$8,S218-$C195,0),0))</f>
        <v>0</v>
      </c>
      <c r="U218" s="416">
        <f>IF(AND(Izmaksas!T233=0,Izmaksas!U233=1),IF(T218=0,'IIA Finanšu analīze'!$D195*(1-$C218/4),0),IF(T218&gt;$C195,IF('Laika grafiks'!U23&gt;Pieņēmumi!$E$8,T218-$C195,0),0))</f>
        <v>0</v>
      </c>
      <c r="V218" s="416">
        <f>IF(AND(Izmaksas!U233=0,Izmaksas!V233=1),IF(U218=0,'IIA Finanšu analīze'!$D195*(1-$C218/4),0),IF(U218&gt;$C195,IF('Laika grafiks'!V23&gt;Pieņēmumi!$E$8,U218-$C195,0),0))</f>
        <v>0</v>
      </c>
      <c r="W218" s="416">
        <f>IF(AND(Izmaksas!V233=0,Izmaksas!W233=1),IF(V218=0,'IIA Finanšu analīze'!$D195*(1-$C218/4),0),IF(V218&gt;$C195,IF('Laika grafiks'!W23&gt;Pieņēmumi!$E$8,V218-$C195,0),0))</f>
        <v>0</v>
      </c>
      <c r="X218" s="416">
        <f>IF(AND(Izmaksas!W233=0,Izmaksas!X233=1),IF(W218=0,'IIA Finanšu analīze'!$D195*(1-$C218/4),0),IF(W218&gt;$C195,IF('Laika grafiks'!X23&gt;Pieņēmumi!$E$8,W218-$C195,0),0))</f>
        <v>0</v>
      </c>
      <c r="Y218" s="416">
        <f>IF(AND(Izmaksas!X233=0,Izmaksas!Y233=1),IF(X218=0,'IIA Finanšu analīze'!$D195*(1-$C218/4),0),IF(X218&gt;$C195,IF('Laika grafiks'!Y23&gt;Pieņēmumi!$E$8,X218-$C195,0),0))</f>
        <v>0</v>
      </c>
      <c r="Z218" s="416">
        <f>IF(AND(Izmaksas!Y233=0,Izmaksas!Z233=1),IF(Y218=0,'IIA Finanšu analīze'!$D195*(1-$C218/4),0),IF(Y218&gt;$C195,IF('Laika grafiks'!Z23&gt;Pieņēmumi!$E$8,Y218-$C195,0),0))</f>
        <v>0</v>
      </c>
      <c r="AA218" s="416">
        <f>IF(AND(Izmaksas!Z233=0,Izmaksas!AA233=1),IF(Z218=0,'IIA Finanšu analīze'!$D195*(1-$C218/4),0),IF(Z218&gt;$C195,IF('Laika grafiks'!AA23&gt;Pieņēmumi!$E$8,Z218-$C195,0),0))</f>
        <v>0</v>
      </c>
      <c r="AB218" s="416">
        <f>IF(AND(Izmaksas!AA233=0,Izmaksas!AB233=1),IF(AA218=0,'IIA Finanšu analīze'!$D195*(1-$C218/4),0),IF(AA218&gt;$C195,IF('Laika grafiks'!AB23&gt;Pieņēmumi!$E$8,AA218-$C195,0),0))</f>
        <v>0</v>
      </c>
      <c r="AC218" s="416">
        <f>IF(AND(Izmaksas!AB233=0,Izmaksas!AC233=1),IF(AB218=0,'IIA Finanšu analīze'!$D195*(1-$C218/4),0),IF(AB218&gt;$C195,IF('Laika grafiks'!AC23&gt;Pieņēmumi!$E$8,AB218-$C195,0),0))</f>
        <v>0</v>
      </c>
      <c r="AD218" s="416">
        <f>IF(AND(Izmaksas!AC233=0,Izmaksas!AD233=1),IF(AC218=0,'IIA Finanšu analīze'!$D195*(1-$C218/4),0),IF(AC218&gt;$C195,IF('Laika grafiks'!AD23&gt;Pieņēmumi!$E$8,AC218-$C195,0),0))</f>
        <v>0</v>
      </c>
      <c r="AE218" s="416">
        <f>IF(AND(Izmaksas!AD233=0,Izmaksas!AE233=1),IF(AD218=0,'IIA Finanšu analīze'!$D195*(1-$C218/4),0),IF(AD218&gt;$C195,IF('Laika grafiks'!AE23&gt;Pieņēmumi!$E$8,AD218-$C195,0),0))</f>
        <v>0</v>
      </c>
      <c r="AF218" s="416">
        <f>IF(AND(Izmaksas!AE233=0,Izmaksas!AF233=1),IF(AE218=0,'IIA Finanšu analīze'!$D195*(1-$C218/4),0),IF(AE218&gt;$C195,IF('Laika grafiks'!AF23&gt;Pieņēmumi!$E$8,AE218-$C195,0),0))</f>
        <v>0</v>
      </c>
      <c r="AG218" s="416">
        <f>IF(AND(Izmaksas!AF233=0,Izmaksas!AG233=1),IF(AF218=0,'IIA Finanšu analīze'!$D195*(1-$C218/4),0),IF(AF218&gt;$C195,IF('Laika grafiks'!AG23&gt;Pieņēmumi!$E$8,AF218-$C195,0),0))</f>
        <v>0</v>
      </c>
      <c r="AH218" s="416">
        <f>IF(AND(Izmaksas!AG233=0,Izmaksas!AH233=1),IF(AG218=0,'IIA Finanšu analīze'!$D195*(1-$C218/4),0),IF(AG218&gt;$C195,IF('Laika grafiks'!AH23&gt;Pieņēmumi!$E$8,AG218-$C195,0),0))</f>
        <v>0</v>
      </c>
      <c r="AI218" s="416">
        <f>IF(AND(Izmaksas!AH233=0,Izmaksas!AI233=1),IF(AH218=0,'IIA Finanšu analīze'!$D195*(1-$C218/4),0),IF(AH218&gt;$C195,IF('Laika grafiks'!AI23&gt;Pieņēmumi!$E$8,AH218-$C195,0),0))</f>
        <v>0</v>
      </c>
      <c r="AJ218" s="416">
        <f>IF(AND(Izmaksas!AI233=0,Izmaksas!AJ233=1),IF(AI218=0,'IIA Finanšu analīze'!$D195*(1-$C218/4),0),IF(AI218&gt;$C195,IF('Laika grafiks'!AJ23&gt;Pieņēmumi!$E$8,AI218-$C195,0),0))</f>
        <v>0</v>
      </c>
      <c r="AK218" s="416">
        <f>IF(AND(Izmaksas!AJ233=0,Izmaksas!AK233=1),IF(AJ218=0,'IIA Finanšu analīze'!$D195*(1-$C218/4),0),IF(AJ218&gt;$C195,IF('Laika grafiks'!AK23&gt;Pieņēmumi!$E$8,AJ218-$C195,0),0))</f>
        <v>0</v>
      </c>
      <c r="AL218" s="416">
        <f>IF(AND(Izmaksas!AK233=0,Izmaksas!AL233=1),IF(AK218=0,'IIA Finanšu analīze'!$D195*(1-$C218/4),0),IF(AK218&gt;$C195,IF('Laika grafiks'!AL23&gt;Pieņēmumi!$E$8,AK218-$C195,0),0))</f>
        <v>0</v>
      </c>
      <c r="AM218" s="416">
        <f>IF(AND(Izmaksas!AL233=0,Izmaksas!AM233=1),IF(AL218=0,'IIA Finanšu analīze'!$D195*(1-$C218/4),0),IF(AL218&gt;$C195,IF('Laika grafiks'!AM23&gt;Pieņēmumi!$E$8,AL218-$C195,0),0))</f>
        <v>0</v>
      </c>
      <c r="AN218" s="416">
        <f>IF(AND(Izmaksas!AM233=0,Izmaksas!AN233=1),IF(AM218=0,'IIA Finanšu analīze'!$D195*(1-$C218/4),0),IF(AM218&gt;$C195,IF('Laika grafiks'!AN23&gt;Pieņēmumi!$E$8,AM218-$C195,0),0))</f>
        <v>0</v>
      </c>
      <c r="AO218" s="416">
        <f>IF(AND(Izmaksas!AN233=0,Izmaksas!AO233=1),IF(AN218=0,'IIA Finanšu analīze'!$D195*(1-$C218/4),0),IF(AN218&gt;$C195,IF('Laika grafiks'!AO23&gt;Pieņēmumi!$E$8,AN218-$C195,0),0))</f>
        <v>0</v>
      </c>
      <c r="AP218" s="416">
        <f>IF(AND(Izmaksas!AO233=0,Izmaksas!AP233=1),IF(AO218=0,'IIA Finanšu analīze'!$D195*(1-$C218/4),0),IF(AO218&gt;$C195,IF('Laika grafiks'!AP23&gt;Pieņēmumi!$E$8,AO218-$C195,0),0))</f>
        <v>0</v>
      </c>
      <c r="AQ218" s="416">
        <f>IF(AND(Izmaksas!AP233=0,Izmaksas!AQ233=1),IF(AP218=0,'IIA Finanšu analīze'!$D195*(1-$C218/4),0),IF(AP218&gt;$C195,IF('Laika grafiks'!AQ23&gt;Pieņēmumi!$E$8,AP218-$C195,0),0))</f>
        <v>0</v>
      </c>
      <c r="AR218" s="416">
        <f>IF(AND(Izmaksas!AQ233=0,Izmaksas!AR233=1),IF(AQ218=0,'IIA Finanšu analīze'!$D195*(1-$C218/4),0),IF(AQ218&gt;$C195,IF('Laika grafiks'!AR23&gt;Pieņēmumi!$E$8,AQ218-$C195,0),0))</f>
        <v>0</v>
      </c>
      <c r="AS218" s="416">
        <f>IF(AND(Izmaksas!AR233=0,Izmaksas!AS233=1),IF(AR218=0,'IIA Finanšu analīze'!$D195*(1-$C218/4),0),IF(AR218&gt;$C195,IF('Laika grafiks'!AS23&gt;Pieņēmumi!$E$8,AR218-$C195,0),0))</f>
        <v>0</v>
      </c>
      <c r="AT218" s="416">
        <f>IF(AND(Izmaksas!AS233=0,Izmaksas!AT233=1),IF(AS218=0,'IIA Finanšu analīze'!$D195*(1-$C218/4),0),IF(AS218&gt;$C195,IF('Laika grafiks'!AT23&gt;Pieņēmumi!$E$8,AS218-$C195,0),0))</f>
        <v>0</v>
      </c>
      <c r="AU218" s="416">
        <f>IF(AND(Izmaksas!AT233=0,Izmaksas!AU233=1),IF(AT218=0,'IIA Finanšu analīze'!$D195*(1-$C218/4),0),IF(AT218&gt;$C195,IF('Laika grafiks'!AU23&gt;Pieņēmumi!$E$8,AT218-$C195,0),0))</f>
        <v>0</v>
      </c>
      <c r="AV218" s="416">
        <f>IF(AND(Izmaksas!AU233=0,Izmaksas!AV233=1),IF(AU218=0,'IIA Finanšu analīze'!$D195*(1-$C218/4),0),IF(AU218&gt;$C195,IF('Laika grafiks'!AV23&gt;Pieņēmumi!$E$8,AU218-$C195,0),0))</f>
        <v>0</v>
      </c>
      <c r="AW218" s="416">
        <f>IF(AND(Izmaksas!AV233=0,Izmaksas!AW233=1),IF(AV218=0,'IIA Finanšu analīze'!$D195*(1-$C218/4),0),IF(AV218&gt;$C195,IF('Laika grafiks'!AW23&gt;Pieņēmumi!$E$8,AV218-$C195,0),0))</f>
        <v>0</v>
      </c>
      <c r="AX218" s="416">
        <f>IF(AND(Izmaksas!AW233=0,Izmaksas!AX233=1),IF(AW218=0,'IIA Finanšu analīze'!$D195*(1-$C218/4),0),IF(AW218&gt;$C195,IF('Laika grafiks'!AX23&gt;Pieņēmumi!$E$8,AW218-$C195,0),0))</f>
        <v>0</v>
      </c>
      <c r="AY218" s="416">
        <f>IF(AND(Izmaksas!AX233=0,Izmaksas!AY233=1),IF(AX218=0,'IIA Finanšu analīze'!$D195*(1-$C218/4),0),IF(AX218&gt;$C195,IF('Laika grafiks'!AY23&gt;Pieņēmumi!$E$8,AX218-$C195,0),0))</f>
        <v>0</v>
      </c>
      <c r="AZ218" s="416">
        <f>IF(AND(Izmaksas!AY233=0,Izmaksas!AZ233=1),IF(AY218=0,'IIA Finanšu analīze'!$D195*(1-$C218/4),0),IF(AY218&gt;$C195,IF('Laika grafiks'!AZ23&gt;Pieņēmumi!$E$8,AY218-$C195,0),0))</f>
        <v>0</v>
      </c>
      <c r="BA218" s="416">
        <f>IF(AND(Izmaksas!AZ233=0,Izmaksas!BA233=1),IF(AZ218=0,'IIA Finanšu analīze'!$D195*(1-$C218/4),0),IF(AZ218&gt;$C195,IF('Laika grafiks'!BA23&gt;Pieņēmumi!$E$8,AZ218-$C195,0),0))</f>
        <v>0</v>
      </c>
      <c r="BB218" s="416">
        <f>IF(AND(Izmaksas!BA233=0,Izmaksas!BB233=1),IF(BA218=0,'IIA Finanšu analīze'!$D195*(1-$C218/4),0),IF(BA218&gt;$C195,IF('Laika grafiks'!BB23&gt;Pieņēmumi!$E$8,BA218-$C195,0),0))</f>
        <v>0</v>
      </c>
      <c r="BC218" s="416">
        <f>IF(AND(Izmaksas!BB233=0,Izmaksas!BC233=1),IF(BB218=0,'IIA Finanšu analīze'!$D195*(1-$C218/4),0),IF(BB218&gt;$C195,IF('Laika grafiks'!BC23&gt;Pieņēmumi!$E$8,BB218-$C195,0),0))</f>
        <v>0</v>
      </c>
      <c r="BD218" s="416">
        <f>IF(AND(Izmaksas!BC233=0,Izmaksas!BD233=1),IF(BC218=0,'IIA Finanšu analīze'!$D195*(1-$C218/4),0),IF(BC218&gt;$C195,IF('Laika grafiks'!BD23&gt;Pieņēmumi!$E$8,BC218-$C195,0),0))</f>
        <v>0</v>
      </c>
      <c r="BE218" s="416">
        <f>IF(AND(Izmaksas!BD233=0,Izmaksas!BE233=1),IF(BD218=0,'IIA Finanšu analīze'!$D195*(1-$C218/4),0),IF(BD218&gt;$C195,IF('Laika grafiks'!BE23&gt;Pieņēmumi!$E$8,BD218-$C195,0),0))</f>
        <v>0</v>
      </c>
      <c r="BF218" s="416">
        <f>IF(AND(Izmaksas!BE233=0,Izmaksas!BF233=1),IF(BE218=0,'IIA Finanšu analīze'!$D195*(1-$C218/4),0),IF(BE218&gt;$C195,IF('Laika grafiks'!BF23&gt;Pieņēmumi!$E$8,BE218-$C195,0),0))</f>
        <v>0</v>
      </c>
      <c r="BG218" s="416">
        <f>IF(AND(Izmaksas!BF233=0,Izmaksas!BG233=1),IF(BF218=0,'IIA Finanšu analīze'!$D195*(1-$C218/4),0),IF(BF218&gt;$C195,IF('Laika grafiks'!BG23&gt;Pieņēmumi!$E$8,BF218-$C195,0),0))</f>
        <v>0</v>
      </c>
      <c r="BH218" s="416">
        <f>IF(AND(Izmaksas!BG233=0,Izmaksas!BH233=1),IF(BG218=0,'IIA Finanšu analīze'!$D195*(1-$C218/4),0),IF(BG218&gt;$C195,IF('Laika grafiks'!BH23&gt;Pieņēmumi!$E$8,BG218-$C195,0),0))</f>
        <v>0</v>
      </c>
      <c r="BI218" s="416">
        <f>IF(AND(Izmaksas!BH233=0,Izmaksas!BI233=1),IF(BH218=0,'IIA Finanšu analīze'!$D195*(1-$C218/4),0),IF(BH218&gt;$C195,IF('Laika grafiks'!BI23&gt;Pieņēmumi!$E$8,BH218-$C195,0),0))</f>
        <v>0</v>
      </c>
      <c r="BJ218" s="416">
        <f>IF(AND(Izmaksas!BI233=0,Izmaksas!BJ233=1),IF(BI218=0,'IIA Finanšu analīze'!$D195*(1-$C218/4),0),IF(BI218&gt;$C195,IF('Laika grafiks'!BJ23&gt;Pieņēmumi!$E$8,BI218-$C195,0),0))</f>
        <v>0</v>
      </c>
      <c r="BK218" s="416">
        <f>IF(AND(Izmaksas!BJ233=0,Izmaksas!BK233=1),IF(BJ218=0,'IIA Finanšu analīze'!$D195*(1-$C218/4),0),IF(BJ218&gt;$C195,IF('Laika grafiks'!BK23&gt;Pieņēmumi!$E$8,BJ218-$C195,0),0))</f>
        <v>0</v>
      </c>
      <c r="BL218" s="416">
        <f>IF(AND(Izmaksas!BK233=0,Izmaksas!BL233=1),IF(BK218=0,'IIA Finanšu analīze'!$D195*(1-$C218/4),0),IF(BK218&gt;$C195,IF('Laika grafiks'!BL23&gt;Pieņēmumi!$E$8,BK218-$C195,0),0))</f>
        <v>0</v>
      </c>
      <c r="BM218" s="416">
        <f>IF(AND(Izmaksas!BL233=0,Izmaksas!BM233=1),IF(BL218=0,'IIA Finanšu analīze'!$D195*(1-$C218/4),0),IF(BL218&gt;$C195,IF('Laika grafiks'!BM23&gt;Pieņēmumi!$E$8,BL218-$C195,0),0))</f>
        <v>0</v>
      </c>
      <c r="BN218" s="416">
        <f>IF(AND(Izmaksas!BM233=0,Izmaksas!BN233=1),IF(BM218=0,'IIA Finanšu analīze'!$D195*(1-$C218/4),0),IF(BM218&gt;$C195,IF('Laika grafiks'!BN23&gt;Pieņēmumi!$E$8,BM218-$C195,0),0))</f>
        <v>0</v>
      </c>
      <c r="BO218" s="416">
        <f>IF(AND(Izmaksas!BN233=0,Izmaksas!BO233=1),IF(BN218=0,'IIA Finanšu analīze'!$D195*(1-$C218/4),0),IF(BN218&gt;$C195,IF('Laika grafiks'!BO23&gt;Pieņēmumi!$E$8,BN218-$C195,0),0))</f>
        <v>0</v>
      </c>
      <c r="BP218" s="416">
        <f>IF(AND(Izmaksas!BO233=0,Izmaksas!BP233=1),IF(BO218=0,'IIA Finanšu analīze'!$D195*(1-$C218/4),0),IF(BO218&gt;$C195,IF('Laika grafiks'!BP23&gt;Pieņēmumi!$E$8,BO218-$C195,0),0))</f>
        <v>0</v>
      </c>
      <c r="BQ218" s="416">
        <f>IF(AND(Izmaksas!BP233=0,Izmaksas!BQ233=1),IF(BP218=0,'IIA Finanšu analīze'!$D195*(1-$C218/4),0),IF(BP218&gt;$C195,IF('Laika grafiks'!BQ23&gt;Pieņēmumi!$E$8,BP218-$C195,0),0))</f>
        <v>0</v>
      </c>
      <c r="BR218" s="416">
        <f>IF(AND(Izmaksas!BQ233=0,Izmaksas!BR233=1),IF(BQ218=0,'IIA Finanšu analīze'!$D195*(1-$C218/4),0),IF(BQ218&gt;$C195,IF('Laika grafiks'!BR23&gt;Pieņēmumi!$E$8,BQ218-$C195,0),0))</f>
        <v>0</v>
      </c>
      <c r="BS218" s="416">
        <f>IF(AND(Izmaksas!BR233=0,Izmaksas!BS233=1),IF(BR218=0,'IIA Finanšu analīze'!$D195*(1-$C218/4),0),IF(BR218&gt;$C195,IF('Laika grafiks'!BS23&gt;Pieņēmumi!$E$8,BR218-$C195,0),0))</f>
        <v>0</v>
      </c>
      <c r="BT218" s="416">
        <f>IF(AND(Izmaksas!BS233=0,Izmaksas!BT233=1),IF(BS218=0,'IIA Finanšu analīze'!$D195*(1-$C218/4),0),IF(BS218&gt;$C195,IF('Laika grafiks'!BT23&gt;Pieņēmumi!$E$8,BS218-$C195,0),0))</f>
        <v>0</v>
      </c>
      <c r="BU218" s="416">
        <f>IF(AND(Izmaksas!BT233=0,Izmaksas!BU233=1),IF(BT218=0,'IIA Finanšu analīze'!$D195*(1-$C218/4),0),IF(BT218&gt;$C195,IF('Laika grafiks'!BU23&gt;Pieņēmumi!$E$8,BT218-$C195,0),0))</f>
        <v>0</v>
      </c>
      <c r="BV218" s="416">
        <f>IF(AND(Izmaksas!BU233=0,Izmaksas!BV233=1),IF(BU218=0,'IIA Finanšu analīze'!$D195*(1-$C218/4),0),IF(BU218&gt;$C195,IF('Laika grafiks'!BV23&gt;Pieņēmumi!$E$8,BU218-$C195,0),0))</f>
        <v>0</v>
      </c>
      <c r="BW218" s="416">
        <f>IF(AND(Izmaksas!BV233=0,Izmaksas!BW233=1),IF(BV218=0,'IIA Finanšu analīze'!$D195*(1-$C218/4),0),IF(BV218&gt;$C195,IF('Laika grafiks'!BW23&gt;Pieņēmumi!$E$8,BV218-$C195,0),0))</f>
        <v>0</v>
      </c>
      <c r="BX218" s="416">
        <f>IF(AND(Izmaksas!BW233=0,Izmaksas!BX233=1),IF(BW218=0,'IIA Finanšu analīze'!$D195*(1-$C218/4),0),IF(BW218&gt;$C195,IF('Laika grafiks'!BX23&gt;Pieņēmumi!$E$8,BW218-$C195,0),0))</f>
        <v>0</v>
      </c>
      <c r="BY218" s="416">
        <f>IF(AND(Izmaksas!BX233=0,Izmaksas!BY233=1),IF(BX218=0,'IIA Finanšu analīze'!$D195*(1-$C218/4),0),IF(BX218&gt;$C195,IF('Laika grafiks'!BY23&gt;Pieņēmumi!$E$8,BX218-$C195,0),0))</f>
        <v>0</v>
      </c>
      <c r="BZ218" s="416">
        <f>IF(AND(Izmaksas!BY233=0,Izmaksas!BZ233=1),IF(BY218=0,'IIA Finanšu analīze'!$D195*(1-$C218/4),0),IF(BY218&gt;$C195,IF('Laika grafiks'!BZ23&gt;Pieņēmumi!$E$8,BY218-$C195,0),0))</f>
        <v>0</v>
      </c>
      <c r="CA218" s="416">
        <f>IF(AND(Izmaksas!BZ233=0,Izmaksas!CA233=1),IF(BZ218=0,'IIA Finanšu analīze'!$D195*(1-$C218/4),0),IF(BZ218&gt;$C195,IF('Laika grafiks'!CA23&gt;Pieņēmumi!$E$8,BZ218-$C195,0),0))</f>
        <v>0</v>
      </c>
      <c r="CB218" s="416">
        <f>IF(AND(Izmaksas!CA233=0,Izmaksas!CB233=1),IF(CA218=0,'IIA Finanšu analīze'!$D195*(1-$C218/4),0),IF(CA218&gt;$C195,IF('Laika grafiks'!CB23&gt;Pieņēmumi!$E$8,CA218-$C195,0),0))</f>
        <v>0</v>
      </c>
      <c r="CC218" s="416">
        <f>IF(AND(Izmaksas!CB233=0,Izmaksas!CC233=1),IF(CB218=0,'IIA Finanšu analīze'!$D195*(1-$C218/4),0),IF(CB218&gt;$C195,IF('Laika grafiks'!CC23&gt;Pieņēmumi!$E$8,CB218-$C195,0),0))</f>
        <v>0</v>
      </c>
      <c r="CD218" s="416">
        <f>IF(AND(Izmaksas!CC233=0,Izmaksas!CD233=1),IF(CC218=0,'IIA Finanšu analīze'!$D195*(1-$C218/4),0),IF(CC218&gt;$C195,IF('Laika grafiks'!CD23&gt;Pieņēmumi!$E$8,CC218-$C195,0),0))</f>
        <v>0</v>
      </c>
      <c r="CE218" s="416">
        <f>IF(AND(Izmaksas!CD233=0,Izmaksas!CE233=1),IF(CD218=0,'IIA Finanšu analīze'!$D195*(1-$C218/4),0),IF(CD218&gt;$C195,IF('Laika grafiks'!CE23&gt;Pieņēmumi!$E$8,CD218-$C195,0),0))</f>
        <v>0</v>
      </c>
      <c r="CF218" s="416">
        <f>IF(AND(Izmaksas!CE233=0,Izmaksas!CF233=1),IF(CE218=0,'IIA Finanšu analīze'!$D195*(1-$C218/4),0),IF(CE218&gt;$C195,IF('Laika grafiks'!CF23&gt;Pieņēmumi!$E$8,CE218-$C195,0),0))</f>
        <v>0</v>
      </c>
      <c r="CG218" s="416">
        <f>IF(AND(Izmaksas!CF233=0,Izmaksas!CG233=1),IF(CF218=0,'IIA Finanšu analīze'!$D195*(1-$C218/4),0),IF(CF218&gt;$C195,IF('Laika grafiks'!CG23&gt;Pieņēmumi!$E$8,CF218-$C195,0),0))</f>
        <v>0</v>
      </c>
      <c r="CH218" s="416">
        <f>IF(AND(Izmaksas!CG233=0,Izmaksas!CH233=1),IF(CG218=0,'IIA Finanšu analīze'!$D195*(1-$C218/4),0),IF(CG218&gt;$C195,IF('Laika grafiks'!CH23&gt;Pieņēmumi!$E$8,CG218-$C195,0),0))</f>
        <v>0</v>
      </c>
      <c r="CI218" s="416">
        <f>IF(AND(Izmaksas!CH233=0,Izmaksas!CI233=1),IF(CH218=0,'IIA Finanšu analīze'!$D195*(1-$C218/4),0),IF(CH218&gt;$C195,IF('Laika grafiks'!CI23&gt;Pieņēmumi!$E$8,CH218-$C195,0),0))</f>
        <v>0</v>
      </c>
      <c r="CJ218" s="416">
        <f>IF(AND(Izmaksas!CI233=0,Izmaksas!CJ233=1),IF(CI218=0,'IIA Finanšu analīze'!$D195*(1-$C218/4),0),IF(CI218&gt;$C195,IF('Laika grafiks'!CJ23&gt;Pieņēmumi!$E$8,CI218-$C195,0),0))</f>
        <v>0</v>
      </c>
      <c r="CK218" s="416">
        <f>IF(AND(Izmaksas!CJ233=0,Izmaksas!CK233=1),IF(CJ218=0,'IIA Finanšu analīze'!$D195*(1-$C218/4),0),IF(CJ218&gt;$C195,IF('Laika grafiks'!CK23&gt;Pieņēmumi!$E$8,CJ218-$C195,0),0))</f>
        <v>0</v>
      </c>
      <c r="CL218" s="416">
        <f>IF(AND(Izmaksas!CK233=0,Izmaksas!CL233=1),IF(CK218=0,'IIA Finanšu analīze'!$D195*(1-$C218/4),0),IF(CK218&gt;$C195,IF('Laika grafiks'!CL23&gt;Pieņēmumi!$E$8,CK218-$C195,0),0))</f>
        <v>0</v>
      </c>
      <c r="CM218" s="416">
        <f>IF(AND(Izmaksas!CL233=0,Izmaksas!CM233=1),IF(CL218=0,'IIA Finanšu analīze'!$D195*(1-$C218/4),0),IF(CL218&gt;$C195,IF('Laika grafiks'!CM23&gt;Pieņēmumi!$E$8,CL218-$C195,0),0))</f>
        <v>0</v>
      </c>
      <c r="CN218" s="416">
        <f>IF(AND(Izmaksas!CM233=0,Izmaksas!CN233=1),IF(CM218=0,'IIA Finanšu analīze'!$D195*(1-$C218/4),0),IF(CM218&gt;$C195,IF('Laika grafiks'!CN23&gt;Pieņēmumi!$E$8,CM218-$C195,0),0))</f>
        <v>0</v>
      </c>
      <c r="CO218" s="416">
        <f>IF(AND(Izmaksas!CN233=0,Izmaksas!CO233=1),IF(CN218=0,'IIA Finanšu analīze'!$D195*(1-$C218/4),0),IF(CN218&gt;$C195,IF('Laika grafiks'!CO23&gt;Pieņēmumi!$E$8,CN218-$C195,0),0))</f>
        <v>0</v>
      </c>
      <c r="CP218" s="416">
        <f>IF(AND(Izmaksas!CO233=0,Izmaksas!CP233=1),IF(CO218=0,'IIA Finanšu analīze'!$D195*(1-$C218/4),0),IF(CO218&gt;$C195,IF('Laika grafiks'!CP23&gt;Pieņēmumi!$E$8,CO218-$C195,0),0))</f>
        <v>0</v>
      </c>
      <c r="CQ218" s="416">
        <f>IF(AND(Izmaksas!CP233=0,Izmaksas!CQ233=1),IF(CP218=0,'IIA Finanšu analīze'!$D195*(1-$C218/4),0),IF(CP218&gt;$C195,IF('Laika grafiks'!CQ23&gt;Pieņēmumi!$E$8,CP218-$C195,0),0))</f>
        <v>0</v>
      </c>
      <c r="CR218" s="416">
        <f>IF(AND(Izmaksas!CQ233=0,Izmaksas!CR233=1),IF(CQ218=0,'IIA Finanšu analīze'!$D195*(1-$C218/4),0),IF(CQ218&gt;$C195,IF('Laika grafiks'!CR23&gt;Pieņēmumi!$E$8,CQ218-$C195,0),0))</f>
        <v>0</v>
      </c>
      <c r="CS218" s="416">
        <f>IF(AND(Izmaksas!CR233=0,Izmaksas!CS233=1),IF(CR218=0,'IIA Finanšu analīze'!$D195*(1-$C218/4),0),IF(CR218&gt;$C195,IF('Laika grafiks'!CS23&gt;Pieņēmumi!$E$8,CR218-$C195,0),0))</f>
        <v>0</v>
      </c>
      <c r="CT218" s="416">
        <f>IF(AND(Izmaksas!CS233=0,Izmaksas!CT233=1),IF(CS218=0,'IIA Finanšu analīze'!$D195*(1-$C218/4),0),IF(CS218&gt;$C195,IF('Laika grafiks'!CT23&gt;Pieņēmumi!$E$8,CS218-$C195,0),0))</f>
        <v>0</v>
      </c>
      <c r="CU218" s="416">
        <f>IF(AND(Izmaksas!CT233=0,Izmaksas!CU233=1),IF(CT218=0,'IIA Finanšu analīze'!$D195*(1-$C218/4),0),IF(CT218&gt;$C195,IF('Laika grafiks'!CU23&gt;Pieņēmumi!$E$8,CT218-$C195,0),0))</f>
        <v>0</v>
      </c>
      <c r="CV218" s="416">
        <f>IF(AND(Izmaksas!CU233=0,Izmaksas!CV233=1),IF(CU218=0,'IIA Finanšu analīze'!$D195*(1-$C218/4),0),IF(CU218&gt;$C195,IF('Laika grafiks'!CV23&gt;Pieņēmumi!$E$8,CU218-$C195,0),0))</f>
        <v>0</v>
      </c>
      <c r="CW218" s="416">
        <f>IF(AND(Izmaksas!CV233=0,Izmaksas!CW233=1),IF(CV218=0,'IIA Finanšu analīze'!$D195*(1-$C218/4),0),IF(CV218&gt;$C195,IF('Laika grafiks'!CW23&gt;Pieņēmumi!$E$8,CV218-$C195,0),0))</f>
        <v>0</v>
      </c>
      <c r="CX218" s="416">
        <f>IF(AND(Izmaksas!CW233=0,Izmaksas!CX233=1),IF(CW218=0,'IIA Finanšu analīze'!$D195*(1-$C218/4),0),IF(CW218&gt;$C195,IF('Laika grafiks'!CX23&gt;Pieņēmumi!$E$8,CW218-$C195,0),0))</f>
        <v>0</v>
      </c>
      <c r="CY218" s="416">
        <f>IF(AND(Izmaksas!CX233=0,Izmaksas!CY233=1),IF(CX218=0,'IIA Finanšu analīze'!$D195*(1-$C218/4),0),IF(CX218&gt;$C195,IF('Laika grafiks'!CY23&gt;Pieņēmumi!$E$8,CX218-$C195,0),0))</f>
        <v>0</v>
      </c>
      <c r="CZ218" s="416">
        <f>IF(AND(Izmaksas!CY233=0,Izmaksas!CZ233=1),IF(CY218=0,'IIA Finanšu analīze'!$D195*(1-$C218/4),0),IF(CY218&gt;$C195,IF('Laika grafiks'!CZ23&gt;Pieņēmumi!$E$8,CY218-$C195,0),0))</f>
        <v>0</v>
      </c>
      <c r="DA218" s="416">
        <f>IF(AND(Izmaksas!CZ233=0,Izmaksas!DA233=1),IF(CZ218=0,'IIA Finanšu analīze'!$D195*(1-$C218/4),0),IF(CZ218&gt;$C195,IF('Laika grafiks'!DA23&gt;Pieņēmumi!$E$8,CZ218-$C195,0),0))</f>
        <v>0</v>
      </c>
      <c r="DB218" s="416">
        <f>IF(AND(Izmaksas!DA233=0,Izmaksas!DB233=1),IF(DA218=0,'IIA Finanšu analīze'!$D195*(1-$C218/4),0),IF(DA218&gt;$C195,IF('Laika grafiks'!DB23&gt;Pieņēmumi!$E$8,DA218-$C195,0),0))</f>
        <v>0</v>
      </c>
      <c r="DC218" s="416">
        <f>IF(AND(Izmaksas!DB233=0,Izmaksas!DC233=1),IF(DB218=0,'IIA Finanšu analīze'!$D195*(1-$C218/4),0),IF(DB218&gt;$C195,IF('Laika grafiks'!DC23&gt;Pieņēmumi!$E$8,DB218-$C195,0),0))</f>
        <v>0</v>
      </c>
      <c r="DD218" s="416">
        <f>IF(AND(Izmaksas!DC233=0,Izmaksas!DD233=1),IF(DC218=0,'IIA Finanšu analīze'!$D195*(1-$C218/4),0),IF(DC218&gt;$C195,IF('Laika grafiks'!DD23&gt;Pieņēmumi!$E$8,DC218-$C195,0),0))</f>
        <v>0</v>
      </c>
      <c r="DE218" s="416">
        <f>IF(AND(Izmaksas!DD233=0,Izmaksas!DE233=1),IF(DD218=0,'IIA Finanšu analīze'!$D195*(1-$C218/4),0),IF(DD218&gt;$C195,IF('Laika grafiks'!DE23&gt;Pieņēmumi!$E$8,DD218-$C195,0),0))</f>
        <v>0</v>
      </c>
      <c r="DF218" s="416">
        <f>IF(AND(Izmaksas!DE233=0,Izmaksas!DF233=1),IF(DE218=0,'IIA Finanšu analīze'!$D195*(1-$C218/4),0),IF(DE218&gt;$C195,IF('Laika grafiks'!DF23&gt;Pieņēmumi!$E$8,DE218-$C195,0),0))</f>
        <v>0</v>
      </c>
      <c r="DG218" s="416">
        <f>IF(AND(Izmaksas!DF233=0,Izmaksas!DG233=1),IF(DF218=0,'IIA Finanšu analīze'!$D195*(1-$C218/4),0),IF(DF218&gt;$C195,IF('Laika grafiks'!DG23&gt;Pieņēmumi!$E$8,DF218-$C195,0),0))</f>
        <v>0</v>
      </c>
      <c r="DH218" s="416">
        <f>IF(AND(Izmaksas!DG233=0,Izmaksas!DH233=1),IF(DG218=0,'IIA Finanšu analīze'!$D195*(1-$C218/4),0),IF(DG218&gt;$C195,IF('Laika grafiks'!DH23&gt;Pieņēmumi!$E$8,DG218-$C195,0),0))</f>
        <v>0</v>
      </c>
      <c r="DI218" s="416">
        <f>IF(AND(Izmaksas!DH233=0,Izmaksas!DI233=1),IF(DH218=0,'IIA Finanšu analīze'!$D195*(1-$C218/4),0),IF(DH218&gt;$C195,IF('Laika grafiks'!DI23&gt;Pieņēmumi!$E$8,DH218-$C195,0),0))</f>
        <v>0</v>
      </c>
      <c r="DJ218" s="416">
        <f>IF(AND(Izmaksas!DI233=0,Izmaksas!DJ233=1),IF(DI218=0,'IIA Finanšu analīze'!$D195*(1-$C218/4),0),IF(DI218&gt;$C195,IF('Laika grafiks'!DJ23&gt;Pieņēmumi!$E$8,DI218-$C195,0),0))</f>
        <v>0</v>
      </c>
      <c r="DK218" s="416">
        <f>IF(AND(Izmaksas!DJ233=0,Izmaksas!DK233=1),IF(DJ218=0,'IIA Finanšu analīze'!$D195*(1-$C218/4),0),IF(DJ218&gt;$C195,IF('Laika grafiks'!DK23&gt;Pieņēmumi!$E$8,DJ218-$C195,0),0))</f>
        <v>0</v>
      </c>
      <c r="DL218" s="416">
        <f>IF(AND(Izmaksas!DK233=0,Izmaksas!DL233=1),IF(DK218=0,'IIA Finanšu analīze'!$D195*(1-$C218/4),0),IF(DK218&gt;$C195,IF('Laika grafiks'!DL23&gt;Pieņēmumi!$E$8,DK218-$C195,0),0))</f>
        <v>0</v>
      </c>
      <c r="DM218" s="416">
        <f>IF(AND(Izmaksas!DL233=0,Izmaksas!DM233=1),IF(DL218=0,'IIA Finanšu analīze'!$D195*(1-$C218/4),0),IF(DL218&gt;$C195,IF('Laika grafiks'!DM23&gt;Pieņēmumi!$E$8,DL218-$C195,0),0))</f>
        <v>0</v>
      </c>
      <c r="DN218" s="416">
        <f>IF(AND(Izmaksas!DM233=0,Izmaksas!DN233=1),IF(DM218=0,'IIA Finanšu analīze'!$D195*(1-$C218/4),0),IF(DM218&gt;$C195,IF('Laika grafiks'!DN23&gt;Pieņēmumi!$E$8,DM218-$C195,0),0))</f>
        <v>0</v>
      </c>
      <c r="DO218" s="416">
        <f>IF(AND(Izmaksas!DN233=0,Izmaksas!DO233=1),IF(DN218=0,'IIA Finanšu analīze'!$D195*(1-$C218/4),0),IF(DN218&gt;$C195,IF('Laika grafiks'!DO23&gt;Pieņēmumi!$E$8,DN218-$C195,0),0))</f>
        <v>0</v>
      </c>
      <c r="DP218" s="416">
        <f>IF(AND(Izmaksas!DO233=0,Izmaksas!DP233=1),IF(DO218=0,'IIA Finanšu analīze'!$D195*(1-$C218/4),0),IF(DO218&gt;$C195,IF('Laika grafiks'!DP23&gt;Pieņēmumi!$E$8,DO218-$C195,0),0))</f>
        <v>0</v>
      </c>
      <c r="DQ218" s="416">
        <f>IF(AND(Izmaksas!DP233=0,Izmaksas!DQ233=1),IF(DP218=0,'IIA Finanšu analīze'!$D195*(1-$C218/4),0),IF(DP218&gt;$C195,IF('Laika grafiks'!DQ23&gt;Pieņēmumi!$E$8,DP218-$C195,0),0))</f>
        <v>0</v>
      </c>
      <c r="DR218" s="416">
        <f>IF(AND(Izmaksas!DQ233=0,Izmaksas!DR233=1),IF(DQ218=0,'IIA Finanšu analīze'!$D195*(1-$C218/4),0),IF(DQ218&gt;$C195,IF('Laika grafiks'!DR23&gt;Pieņēmumi!$E$8,DQ218-$C195,0),0))</f>
        <v>0</v>
      </c>
      <c r="DS218" s="416">
        <f>IF(AND(Izmaksas!DR233=0,Izmaksas!DS233=1),IF(DR218=0,'IIA Finanšu analīze'!$D195*(1-$C218/4),0),IF(DR218&gt;$C195,IF('Laika grafiks'!DS23&gt;Pieņēmumi!$E$8,DR218-$C195,0),0))</f>
        <v>0</v>
      </c>
      <c r="DT218" s="416">
        <f>IF(AND(Izmaksas!DS233=0,Izmaksas!DT233=1),IF(DS218=0,'IIA Finanšu analīze'!$D195*(1-$C218/4),0),IF(DS218&gt;$C195,IF('Laika grafiks'!DT23&gt;Pieņēmumi!$E$8,DS218-$C195,0),0))</f>
        <v>0</v>
      </c>
      <c r="DU218" s="416">
        <f>IF(AND(Izmaksas!DT233=0,Izmaksas!DU233=1),IF(DT218=0,'IIA Finanšu analīze'!$D195*(1-$C218/4),0),IF(DT218&gt;$C195,IF('Laika grafiks'!DU23&gt;Pieņēmumi!$E$8,DT218-$C195,0),0))</f>
        <v>0</v>
      </c>
    </row>
    <row r="219" spans="1:125" s="275" customFormat="1" ht="11.25" customHeight="1">
      <c r="A219" s="396" t="s">
        <v>642</v>
      </c>
      <c r="B219" s="461" t="s">
        <v>638</v>
      </c>
      <c r="C219" s="417">
        <f>SUM(E219:DU219)</f>
        <v>4246020.5825000107</v>
      </c>
      <c r="D219" s="461" t="s">
        <v>638</v>
      </c>
      <c r="E219" s="417">
        <f>IF(E2='IIA Laika grafiks'!$D$9-1,SUM(E199:E218),0)</f>
        <v>0</v>
      </c>
      <c r="F219" s="417">
        <f>IF(F2='IIA Laika grafiks'!$D$9-1,SUM(F199:F218),0)</f>
        <v>0</v>
      </c>
      <c r="G219" s="417">
        <f>IF(G2='IIA Laika grafiks'!$D$9-1,SUM(G199:G218),0)</f>
        <v>0</v>
      </c>
      <c r="H219" s="417">
        <f>IF(H2='IIA Laika grafiks'!$D$9-1,SUM(H199:H218),0)</f>
        <v>0</v>
      </c>
      <c r="I219" s="417">
        <f>IF(I2='IIA Laika grafiks'!$D$9-1,SUM(I199:I218),0)</f>
        <v>0</v>
      </c>
      <c r="J219" s="417">
        <f>IF(J2='IIA Laika grafiks'!$D$9-1,SUM(J199:J218),0)</f>
        <v>0</v>
      </c>
      <c r="K219" s="417">
        <f>IF(K2='IIA Laika grafiks'!$D$9-1,SUM(K199:K218),0)</f>
        <v>0</v>
      </c>
      <c r="L219" s="417">
        <f>IF(L2='IIA Laika grafiks'!$D$9-1,SUM(L199:L218),0)</f>
        <v>0</v>
      </c>
      <c r="M219" s="417">
        <f>IF(M2='IIA Laika grafiks'!$D$9-1,SUM(M199:M218),0)</f>
        <v>0</v>
      </c>
      <c r="N219" s="417">
        <f>IF(N2='IIA Laika grafiks'!$D$9-1,SUM(N199:N218),0)</f>
        <v>0</v>
      </c>
      <c r="O219" s="417">
        <f>IF(O2='IIA Laika grafiks'!$D$9-1,SUM(O199:O218),0)</f>
        <v>0</v>
      </c>
      <c r="P219" s="417">
        <f>IF(P2='IIA Laika grafiks'!$D$9-1,SUM(P199:P218),0)</f>
        <v>0</v>
      </c>
      <c r="Q219" s="417">
        <f>IF(Q2='IIA Laika grafiks'!$D$9-1,SUM(Q199:Q218),0)</f>
        <v>0</v>
      </c>
      <c r="R219" s="417">
        <f>IF(R2='IIA Laika grafiks'!$D$9-1,SUM(R199:R218),0)</f>
        <v>0</v>
      </c>
      <c r="S219" s="417">
        <f>IF(S2='IIA Laika grafiks'!$D$9-1,SUM(S199:S218),0)</f>
        <v>0</v>
      </c>
      <c r="T219" s="417">
        <f>IF(T2='IIA Laika grafiks'!$D$9-1,SUM(T199:T218),0)</f>
        <v>0</v>
      </c>
      <c r="U219" s="417">
        <f>IF(U2='IIA Laika grafiks'!$D$9-1,SUM(U199:U218),0)</f>
        <v>0</v>
      </c>
      <c r="V219" s="417">
        <f>IF(V2='IIA Laika grafiks'!$D$9-1,SUM(V199:V218),0)</f>
        <v>0</v>
      </c>
      <c r="W219" s="417">
        <f>IF(W2='IIA Laika grafiks'!$D$9-1,SUM(W199:W218),0)</f>
        <v>0</v>
      </c>
      <c r="X219" s="417">
        <f>IF(X2='IIA Laika grafiks'!$D$9-1,SUM(X199:X218),0)</f>
        <v>0</v>
      </c>
      <c r="Y219" s="417">
        <f>IF(Y2='IIA Laika grafiks'!$D$9-1,SUM(Y199:Y218),0)</f>
        <v>0</v>
      </c>
      <c r="Z219" s="417">
        <f>IF(Z2='IIA Laika grafiks'!$D$9-1,SUM(Z199:Z218),0)</f>
        <v>0</v>
      </c>
      <c r="AA219" s="417">
        <f>IF(AA2='IIA Laika grafiks'!$D$9-1,SUM(AA199:AA218),0)</f>
        <v>0</v>
      </c>
      <c r="AB219" s="417">
        <f>IF(AB2='IIA Laika grafiks'!$D$9-1,SUM(AB199:AB218),0)</f>
        <v>0</v>
      </c>
      <c r="AC219" s="417">
        <f>IF(AC2='IIA Laika grafiks'!$D$9-1,SUM(AC199:AC218),0)</f>
        <v>0</v>
      </c>
      <c r="AD219" s="417">
        <f>IF(AD2='IIA Laika grafiks'!$D$9-1,SUM(AD199:AD218),0)</f>
        <v>0</v>
      </c>
      <c r="AE219" s="417">
        <f>IF(AE2='IIA Laika grafiks'!$D$9-1,SUM(AE199:AE218),0)</f>
        <v>0</v>
      </c>
      <c r="AF219" s="417">
        <f>IF(AF2='IIA Laika grafiks'!$D$9-1,SUM(AF199:AF218),0)</f>
        <v>0</v>
      </c>
      <c r="AG219" s="417">
        <f>IF(AG2='IIA Laika grafiks'!$D$9-1,SUM(AG199:AG218),0)</f>
        <v>0</v>
      </c>
      <c r="AH219" s="417">
        <f>IF(AH2='IIA Laika grafiks'!$D$9-1,SUM(AH199:AH218),0)</f>
        <v>0</v>
      </c>
      <c r="AI219" s="417">
        <f>IF(AI2='IIA Laika grafiks'!$D$9-1,SUM(AI199:AI218),0)</f>
        <v>0</v>
      </c>
      <c r="AJ219" s="417">
        <f>IF(AJ2='IIA Laika grafiks'!$D$9-1,SUM(AJ199:AJ218),0)</f>
        <v>0</v>
      </c>
      <c r="AK219" s="417">
        <f>IF(AK2='IIA Laika grafiks'!$D$9-1,SUM(AK199:AK218),0)</f>
        <v>0</v>
      </c>
      <c r="AL219" s="417">
        <f>IF(AL2='IIA Laika grafiks'!$D$9-1,SUM(AL199:AL218),0)</f>
        <v>0</v>
      </c>
      <c r="AM219" s="417">
        <f>IF(AM2='IIA Laika grafiks'!$D$9-1,SUM(AM199:AM218),0)</f>
        <v>0</v>
      </c>
      <c r="AN219" s="417">
        <f>IF(AN2='IIA Laika grafiks'!$D$9-1,SUM(AN199:AN218),0)</f>
        <v>0</v>
      </c>
      <c r="AO219" s="417">
        <f>IF(AO2='IIA Laika grafiks'!$D$9-1,SUM(AO199:AO218),0)</f>
        <v>0</v>
      </c>
      <c r="AP219" s="417">
        <f>IF(AP2='IIA Laika grafiks'!$D$9-1,SUM(AP199:AP218),0)</f>
        <v>0</v>
      </c>
      <c r="AQ219" s="417">
        <f>IF(AQ2='IIA Laika grafiks'!$D$9-1,SUM(AQ199:AQ218),0)</f>
        <v>0</v>
      </c>
      <c r="AR219" s="417">
        <f>IF(AR2='IIA Laika grafiks'!$D$9-1,SUM(AR199:AR218),0)</f>
        <v>0</v>
      </c>
      <c r="AS219" s="417">
        <f>IF(AS2='IIA Laika grafiks'!$D$9-1,SUM(AS199:AS218),0)</f>
        <v>0</v>
      </c>
      <c r="AT219" s="417">
        <f>IF(AT2='IIA Laika grafiks'!$D$9-1,SUM(AT199:AT218),0)</f>
        <v>0</v>
      </c>
      <c r="AU219" s="417">
        <f>IF(AU2='IIA Laika grafiks'!$D$9-1,SUM(AU199:AU218),0)</f>
        <v>0</v>
      </c>
      <c r="AV219" s="417">
        <f>IF(AV2='IIA Laika grafiks'!$D$9-1,SUM(AV199:AV218),0)</f>
        <v>0</v>
      </c>
      <c r="AW219" s="417">
        <f>IF(AW2='IIA Laika grafiks'!$D$9-1,SUM(AW199:AW218),0)</f>
        <v>0</v>
      </c>
      <c r="AX219" s="417">
        <f>IF(AX2='IIA Laika grafiks'!$D$9-1,SUM(AX199:AX218),0)</f>
        <v>0</v>
      </c>
      <c r="AY219" s="417">
        <f>IF(AY2='IIA Laika grafiks'!$D$9-1,SUM(AY199:AY218),0)</f>
        <v>0</v>
      </c>
      <c r="AZ219" s="417">
        <f>IF(AZ2='IIA Laika grafiks'!$D$9-1,SUM(AZ199:AZ218),0)</f>
        <v>0</v>
      </c>
      <c r="BA219" s="417">
        <f>IF(BA2='IIA Laika grafiks'!$D$9-1,SUM(BA199:BA218),0)</f>
        <v>0</v>
      </c>
      <c r="BB219" s="417">
        <f>IF(BB2='IIA Laika grafiks'!$D$9-1,SUM(BB199:BB218),0)</f>
        <v>0</v>
      </c>
      <c r="BC219" s="417">
        <f>IF(BC2='IIA Laika grafiks'!$D$9-1,SUM(BC199:BC218),0)</f>
        <v>0</v>
      </c>
      <c r="BD219" s="417">
        <f>IF(BD2='IIA Laika grafiks'!$D$9-1,SUM(BD199:BD218),0)</f>
        <v>0</v>
      </c>
      <c r="BE219" s="417">
        <f>IF(BE2='IIA Laika grafiks'!$D$9-1,SUM(BE199:BE218),0)</f>
        <v>0</v>
      </c>
      <c r="BF219" s="417">
        <f>IF(BF2='IIA Laika grafiks'!$D$9-1,SUM(BF199:BF218),0)</f>
        <v>0</v>
      </c>
      <c r="BG219" s="417">
        <f>IF(BG2='IIA Laika grafiks'!$D$9-1,SUM(BG199:BG218),0)</f>
        <v>0</v>
      </c>
      <c r="BH219" s="417">
        <f>IF(BH2='IIA Laika grafiks'!$D$9-1,SUM(BH199:BH218),0)</f>
        <v>0</v>
      </c>
      <c r="BI219" s="417">
        <f>IF(BI2='IIA Laika grafiks'!$D$9-1,SUM(BI199:BI218),0)</f>
        <v>0</v>
      </c>
      <c r="BJ219" s="417">
        <f>IF(BJ2='IIA Laika grafiks'!$D$9-1,SUM(BJ199:BJ218),0)</f>
        <v>0</v>
      </c>
      <c r="BK219" s="417">
        <f>IF(BK2='IIA Laika grafiks'!$D$9-1,SUM(BK199:BK218),0)</f>
        <v>0</v>
      </c>
      <c r="BL219" s="417">
        <f>IF(BL2='IIA Laika grafiks'!$D$9-1,SUM(BL199:BL218),0)</f>
        <v>4246020.5825000107</v>
      </c>
      <c r="BM219" s="417">
        <f>IF(BM2='IIA Laika grafiks'!$D$9-1,SUM(BM199:BM218),0)</f>
        <v>0</v>
      </c>
      <c r="BN219" s="417">
        <f>IF(BN2='IIA Laika grafiks'!$D$9-1,SUM(BN199:BN218),0)</f>
        <v>0</v>
      </c>
      <c r="BO219" s="417">
        <f>IF(BO2='IIA Laika grafiks'!$D$9-1,SUM(BO199:BO218),0)</f>
        <v>0</v>
      </c>
      <c r="BP219" s="417">
        <f>IF(BP2='IIA Laika grafiks'!$D$9-1,SUM(BP199:BP218),0)</f>
        <v>0</v>
      </c>
      <c r="BQ219" s="417">
        <f>IF(BQ2='IIA Laika grafiks'!$D$9-1,SUM(BQ199:BQ218),0)</f>
        <v>0</v>
      </c>
      <c r="BR219" s="417">
        <f>IF(BR2='IIA Laika grafiks'!$D$9-1,SUM(BR199:BR218),0)</f>
        <v>0</v>
      </c>
      <c r="BS219" s="417">
        <f>IF(BS2='IIA Laika grafiks'!$D$9-1,SUM(BS199:BS218),0)</f>
        <v>0</v>
      </c>
      <c r="BT219" s="417">
        <f>IF(BT2='IIA Laika grafiks'!$D$9-1,SUM(BT199:BT218),0)</f>
        <v>0</v>
      </c>
      <c r="BU219" s="417">
        <f>IF(BU2='IIA Laika grafiks'!$D$9-1,SUM(BU199:BU218),0)</f>
        <v>0</v>
      </c>
      <c r="BV219" s="417">
        <f>IF(BV2='IIA Laika grafiks'!$D$9-1,SUM(BV199:BV218),0)</f>
        <v>0</v>
      </c>
      <c r="BW219" s="417">
        <f>IF(BW2='IIA Laika grafiks'!$D$9-1,SUM(BW199:BW218),0)</f>
        <v>0</v>
      </c>
      <c r="BX219" s="417">
        <f>IF(BX2='IIA Laika grafiks'!$D$9-1,SUM(BX199:BX218),0)</f>
        <v>0</v>
      </c>
      <c r="BY219" s="417">
        <f>IF(BY2='IIA Laika grafiks'!$D$9-1,SUM(BY199:BY218),0)</f>
        <v>0</v>
      </c>
      <c r="BZ219" s="417">
        <f>IF(BZ2='IIA Laika grafiks'!$D$9-1,SUM(BZ199:BZ218),0)</f>
        <v>0</v>
      </c>
      <c r="CA219" s="417">
        <f>IF(CA2='IIA Laika grafiks'!$D$9-1,SUM(CA199:CA218),0)</f>
        <v>0</v>
      </c>
      <c r="CB219" s="417">
        <f>IF(CB2='IIA Laika grafiks'!$D$9-1,SUM(CB199:CB218),0)</f>
        <v>0</v>
      </c>
      <c r="CC219" s="417">
        <f>IF(CC2='IIA Laika grafiks'!$D$9-1,SUM(CC199:CC218),0)</f>
        <v>0</v>
      </c>
      <c r="CD219" s="417">
        <f>IF(CD2='IIA Laika grafiks'!$D$9-1,SUM(CD199:CD218),0)</f>
        <v>0</v>
      </c>
      <c r="CE219" s="417">
        <f>IF(CE2='IIA Laika grafiks'!$D$9-1,SUM(CE199:CE218),0)</f>
        <v>0</v>
      </c>
      <c r="CF219" s="417">
        <f>IF(CF2='IIA Laika grafiks'!$D$9-1,SUM(CF199:CF218),0)</f>
        <v>0</v>
      </c>
      <c r="CG219" s="417">
        <f>IF(CG2='IIA Laika grafiks'!$D$9-1,SUM(CG199:CG218),0)</f>
        <v>0</v>
      </c>
      <c r="CH219" s="417">
        <f>IF(CH2='IIA Laika grafiks'!$D$9-1,SUM(CH199:CH218),0)</f>
        <v>0</v>
      </c>
      <c r="CI219" s="417">
        <f>IF(CI2='IIA Laika grafiks'!$D$9-1,SUM(CI199:CI218),0)</f>
        <v>0</v>
      </c>
      <c r="CJ219" s="417">
        <f>IF(CJ2='IIA Laika grafiks'!$D$9-1,SUM(CJ199:CJ218),0)</f>
        <v>0</v>
      </c>
      <c r="CK219" s="417">
        <f>IF(CK2='IIA Laika grafiks'!$D$9-1,SUM(CK199:CK218),0)</f>
        <v>0</v>
      </c>
      <c r="CL219" s="417">
        <f>IF(CL2='IIA Laika grafiks'!$D$9-1,SUM(CL199:CL218),0)</f>
        <v>0</v>
      </c>
      <c r="CM219" s="417">
        <f>IF(CM2='IIA Laika grafiks'!$D$9-1,SUM(CM199:CM218),0)</f>
        <v>0</v>
      </c>
      <c r="CN219" s="417">
        <f>IF(CN2='IIA Laika grafiks'!$D$9-1,SUM(CN199:CN218),0)</f>
        <v>0</v>
      </c>
      <c r="CO219" s="417">
        <f>IF(CO2='IIA Laika grafiks'!$D$9-1,SUM(CO199:CO218),0)</f>
        <v>0</v>
      </c>
      <c r="CP219" s="417">
        <f>IF(CP2='IIA Laika grafiks'!$D$9-1,SUM(CP199:CP218),0)</f>
        <v>0</v>
      </c>
      <c r="CQ219" s="417">
        <f>IF(CQ2='IIA Laika grafiks'!$D$9-1,SUM(CQ199:CQ218),0)</f>
        <v>0</v>
      </c>
      <c r="CR219" s="417">
        <f>IF(CR2='IIA Laika grafiks'!$D$9-1,SUM(CR199:CR218),0)</f>
        <v>0</v>
      </c>
      <c r="CS219" s="417">
        <f>IF(CS2='IIA Laika grafiks'!$D$9-1,SUM(CS199:CS218),0)</f>
        <v>0</v>
      </c>
      <c r="CT219" s="417">
        <f>IF(CT2='IIA Laika grafiks'!$D$9-1,SUM(CT199:CT218),0)</f>
        <v>0</v>
      </c>
      <c r="CU219" s="417">
        <f>IF(CU2='IIA Laika grafiks'!$D$9-1,SUM(CU199:CU218),0)</f>
        <v>0</v>
      </c>
      <c r="CV219" s="417">
        <f>IF(CV2='IIA Laika grafiks'!$D$9-1,SUM(CV199:CV218),0)</f>
        <v>0</v>
      </c>
      <c r="CW219" s="417">
        <f>IF(CW2='IIA Laika grafiks'!$D$9-1,SUM(CW199:CW218),0)</f>
        <v>0</v>
      </c>
      <c r="CX219" s="417">
        <f>IF(CX2='IIA Laika grafiks'!$D$9-1,SUM(CX199:CX218),0)</f>
        <v>0</v>
      </c>
      <c r="CY219" s="417">
        <f>IF(CY2='IIA Laika grafiks'!$D$9-1,SUM(CY199:CY218),0)</f>
        <v>0</v>
      </c>
      <c r="CZ219" s="417">
        <f>IF(CZ2='IIA Laika grafiks'!$D$9-1,SUM(CZ199:CZ218),0)</f>
        <v>0</v>
      </c>
      <c r="DA219" s="417">
        <f>IF(DA2='IIA Laika grafiks'!$D$9-1,SUM(DA199:DA218),0)</f>
        <v>0</v>
      </c>
      <c r="DB219" s="417">
        <f>IF(DB2='IIA Laika grafiks'!$D$9-1,SUM(DB199:DB218),0)</f>
        <v>0</v>
      </c>
      <c r="DC219" s="417">
        <f>IF(DC2='IIA Laika grafiks'!$D$9-1,SUM(DC199:DC218),0)</f>
        <v>0</v>
      </c>
      <c r="DD219" s="417">
        <f>IF(DD2='IIA Laika grafiks'!$D$9-1,SUM(DD199:DD218),0)</f>
        <v>0</v>
      </c>
      <c r="DE219" s="417">
        <f>IF(DE2='IIA Laika grafiks'!$D$9-1,SUM(DE199:DE218),0)</f>
        <v>0</v>
      </c>
      <c r="DF219" s="417">
        <f>IF(DF2='IIA Laika grafiks'!$D$9-1,SUM(DF199:DF218),0)</f>
        <v>0</v>
      </c>
      <c r="DG219" s="417">
        <f>IF(DG2='IIA Laika grafiks'!$D$9-1,SUM(DG199:DG218),0)</f>
        <v>0</v>
      </c>
      <c r="DH219" s="417">
        <f>IF(DH2='IIA Laika grafiks'!$D$9-1,SUM(DH199:DH218),0)</f>
        <v>0</v>
      </c>
      <c r="DI219" s="417">
        <f>IF(DI2='IIA Laika grafiks'!$D$9-1,SUM(DI199:DI218),0)</f>
        <v>0</v>
      </c>
      <c r="DJ219" s="417">
        <f>IF(DJ2='IIA Laika grafiks'!$D$9-1,SUM(DJ199:DJ218),0)</f>
        <v>0</v>
      </c>
      <c r="DK219" s="417">
        <f>IF(DK2='IIA Laika grafiks'!$D$9-1,SUM(DK199:DK218),0)</f>
        <v>0</v>
      </c>
      <c r="DL219" s="417">
        <f>IF(DL2='IIA Laika grafiks'!$D$9-1,SUM(DL199:DL218),0)</f>
        <v>0</v>
      </c>
      <c r="DM219" s="417">
        <f>IF(DM2='IIA Laika grafiks'!$D$9-1,SUM(DM199:DM218),0)</f>
        <v>0</v>
      </c>
      <c r="DN219" s="417">
        <f>IF(DN2='IIA Laika grafiks'!$D$9-1,SUM(DN199:DN218),0)</f>
        <v>0</v>
      </c>
      <c r="DO219" s="417">
        <f>IF(DO2='IIA Laika grafiks'!$D$9-1,SUM(DO199:DO218),0)</f>
        <v>0</v>
      </c>
      <c r="DP219" s="417">
        <f>IF(DP2='IIA Laika grafiks'!$D$9-1,SUM(DP199:DP218),0)</f>
        <v>0</v>
      </c>
      <c r="DQ219" s="417">
        <f>IF(DQ2='IIA Laika grafiks'!$D$9-1,SUM(DQ199:DQ218),0)</f>
        <v>0</v>
      </c>
      <c r="DR219" s="417">
        <f>IF(DR2='IIA Laika grafiks'!$D$9-1,SUM(DR199:DR218),0)</f>
        <v>0</v>
      </c>
      <c r="DS219" s="417">
        <f>IF(DS2='IIA Laika grafiks'!$D$9-1,SUM(DS199:DS218),0)</f>
        <v>0</v>
      </c>
      <c r="DT219" s="417">
        <f>IF(DT2='IIA Laika grafiks'!$D$9-1,SUM(DT199:DT218),0)</f>
        <v>0</v>
      </c>
      <c r="DU219" s="417">
        <f>IF(DU2='IIA Laika grafiks'!$D$9-1,SUM(DU199:DU218),0)</f>
        <v>0</v>
      </c>
    </row>
    <row r="222" spans="1:125" s="381" customFormat="1" ht="11.25" customHeight="1">
      <c r="A222" s="379" t="s">
        <v>757</v>
      </c>
      <c r="B222" s="379"/>
      <c r="C222" s="379"/>
      <c r="D222" s="379"/>
      <c r="E222" s="379"/>
      <c r="F222" s="379"/>
      <c r="G222" s="379"/>
      <c r="H222" s="379"/>
      <c r="I222" s="379"/>
      <c r="J222" s="379"/>
      <c r="K222" s="379"/>
      <c r="L222" s="379"/>
      <c r="M222" s="379"/>
      <c r="N222" s="379"/>
      <c r="O222" s="379"/>
      <c r="P222" s="379"/>
      <c r="Q222" s="379"/>
      <c r="R222" s="379"/>
      <c r="S222" s="379"/>
      <c r="T222" s="379"/>
      <c r="U222" s="379"/>
      <c r="V222" s="379"/>
      <c r="W222" s="379"/>
      <c r="X222" s="379"/>
      <c r="Y222" s="379"/>
      <c r="Z222" s="379"/>
      <c r="AA222" s="379"/>
      <c r="AB222" s="379"/>
      <c r="AC222" s="379"/>
      <c r="AD222" s="379"/>
      <c r="AE222" s="379"/>
      <c r="AF222" s="379"/>
      <c r="AG222" s="379"/>
      <c r="AH222" s="379"/>
      <c r="AI222" s="379"/>
      <c r="AJ222" s="379"/>
      <c r="AK222" s="379"/>
      <c r="AL222" s="379"/>
      <c r="AM222" s="379"/>
      <c r="AN222" s="379"/>
      <c r="AO222" s="379"/>
      <c r="AP222" s="379"/>
      <c r="AQ222" s="379"/>
      <c r="AR222" s="379"/>
      <c r="AS222" s="379"/>
      <c r="AT222" s="379"/>
      <c r="AU222" s="379"/>
      <c r="AV222" s="379"/>
      <c r="AW222" s="379"/>
      <c r="AX222" s="379"/>
      <c r="AY222" s="379"/>
      <c r="AZ222" s="379"/>
      <c r="BA222" s="379"/>
      <c r="BB222" s="379"/>
      <c r="BC222" s="379"/>
      <c r="BD222" s="379"/>
      <c r="BE222" s="379"/>
      <c r="BF222" s="379"/>
      <c r="BG222" s="379"/>
      <c r="BH222" s="379"/>
      <c r="BI222" s="379"/>
      <c r="BJ222" s="379"/>
      <c r="BK222" s="379"/>
      <c r="BL222" s="379"/>
      <c r="BM222" s="379"/>
      <c r="BN222" s="379"/>
      <c r="BO222" s="379"/>
      <c r="BP222" s="379"/>
      <c r="BQ222" s="379"/>
      <c r="BR222" s="379"/>
      <c r="BS222" s="379"/>
      <c r="BT222" s="379"/>
      <c r="BU222" s="379"/>
      <c r="BV222" s="379"/>
      <c r="BW222" s="379"/>
      <c r="BX222" s="379"/>
      <c r="BY222" s="379"/>
      <c r="BZ222" s="379"/>
      <c r="CA222" s="379"/>
      <c r="CB222" s="379"/>
      <c r="CC222" s="379"/>
      <c r="CD222" s="379"/>
      <c r="CE222" s="379"/>
      <c r="CF222" s="379"/>
      <c r="CG222" s="379"/>
      <c r="CH222" s="379"/>
      <c r="CI222" s="379"/>
      <c r="CJ222" s="379"/>
      <c r="CK222" s="379"/>
      <c r="CL222" s="379"/>
      <c r="CM222" s="379"/>
      <c r="CN222" s="379"/>
      <c r="CO222" s="379"/>
      <c r="CP222" s="379"/>
      <c r="CQ222" s="379"/>
      <c r="CR222" s="379"/>
      <c r="CS222" s="379"/>
      <c r="CT222" s="379"/>
      <c r="CU222" s="379"/>
      <c r="CV222" s="379"/>
      <c r="CW222" s="379"/>
      <c r="CX222" s="379"/>
      <c r="CY222" s="379"/>
      <c r="CZ222" s="379"/>
      <c r="DA222" s="379"/>
      <c r="DB222" s="379"/>
      <c r="DC222" s="379"/>
      <c r="DD222" s="379"/>
      <c r="DE222" s="379"/>
      <c r="DF222" s="379"/>
      <c r="DG222" s="379"/>
      <c r="DH222" s="379"/>
      <c r="DI222" s="379"/>
      <c r="DJ222" s="379"/>
      <c r="DK222" s="379"/>
      <c r="DL222" s="379"/>
      <c r="DM222" s="379"/>
      <c r="DN222" s="379"/>
      <c r="DO222" s="379"/>
      <c r="DP222" s="379"/>
      <c r="DQ222" s="379"/>
      <c r="DR222" s="379"/>
      <c r="DS222" s="379"/>
      <c r="DT222" s="379"/>
      <c r="DU222" s="379"/>
    </row>
    <row r="224" spans="1:125" ht="30.6">
      <c r="C224" s="394" t="s">
        <v>641</v>
      </c>
      <c r="D224" s="395" t="s">
        <v>640</v>
      </c>
    </row>
    <row r="225" spans="1:125" ht="11.25" customHeight="1">
      <c r="A225" s="389" t="str">
        <f>Kapitālieguldījumi!A18</f>
        <v>LED gaismekļi</v>
      </c>
      <c r="B225" s="389" t="s">
        <v>638</v>
      </c>
      <c r="C225" s="416">
        <f t="shared" ref="C225:C244" si="192">IF(C248&gt;0,D225/(1/(C248/4)),0)</f>
        <v>41320.504800000002</v>
      </c>
      <c r="D225" s="416">
        <f>SUM(E225:DU225)</f>
        <v>4963424</v>
      </c>
      <c r="E225" s="416">
        <f>Kapitālieguldījumi!E18</f>
        <v>992684.8</v>
      </c>
      <c r="F225" s="416">
        <f>Kapitālieguldījumi!F18</f>
        <v>992684.8</v>
      </c>
      <c r="G225" s="416">
        <f>Kapitālieguldījumi!G18</f>
        <v>992684.8</v>
      </c>
      <c r="H225" s="416">
        <f>Kapitālieguldījumi!H18</f>
        <v>992684.8</v>
      </c>
      <c r="I225" s="416">
        <f>Kapitālieguldījumi!I18</f>
        <v>992684.8</v>
      </c>
      <c r="J225" s="416">
        <f>Kapitālieguldījumi!J18</f>
        <v>0</v>
      </c>
      <c r="K225" s="416">
        <f>Kapitālieguldījumi!K18</f>
        <v>0</v>
      </c>
      <c r="L225" s="416">
        <f>Kapitālieguldījumi!L18</f>
        <v>0</v>
      </c>
      <c r="M225" s="416">
        <f>Kapitālieguldījumi!M18</f>
        <v>0</v>
      </c>
      <c r="N225" s="416">
        <f>Kapitālieguldījumi!N18</f>
        <v>0</v>
      </c>
      <c r="O225" s="416">
        <f>Kapitālieguldījumi!O18</f>
        <v>0</v>
      </c>
      <c r="P225" s="416">
        <f>Kapitālieguldījumi!P18</f>
        <v>0</v>
      </c>
      <c r="Q225" s="416">
        <f>Kapitālieguldījumi!Q18</f>
        <v>0</v>
      </c>
      <c r="R225" s="416">
        <f>Kapitālieguldījumi!R18</f>
        <v>0</v>
      </c>
      <c r="S225" s="416">
        <f>Kapitālieguldījumi!S18</f>
        <v>0</v>
      </c>
      <c r="T225" s="416">
        <f>Kapitālieguldījumi!T18</f>
        <v>0</v>
      </c>
      <c r="U225" s="416">
        <f>Kapitālieguldījumi!U18</f>
        <v>0</v>
      </c>
      <c r="V225" s="416">
        <f>Kapitālieguldījumi!V18</f>
        <v>0</v>
      </c>
      <c r="W225" s="416">
        <f>Kapitālieguldījumi!W18</f>
        <v>0</v>
      </c>
      <c r="X225" s="416">
        <f>Kapitālieguldījumi!X18</f>
        <v>0</v>
      </c>
      <c r="Y225" s="416">
        <f>Kapitālieguldījumi!Y18</f>
        <v>0</v>
      </c>
      <c r="Z225" s="416">
        <f>Kapitālieguldījumi!Z18</f>
        <v>0</v>
      </c>
      <c r="AA225" s="416">
        <f>Kapitālieguldījumi!AA18</f>
        <v>0</v>
      </c>
      <c r="AB225" s="416">
        <f>Kapitālieguldījumi!AB18</f>
        <v>0</v>
      </c>
      <c r="AC225" s="416">
        <f>Kapitālieguldījumi!AC18</f>
        <v>0</v>
      </c>
      <c r="AD225" s="416">
        <f>Kapitālieguldījumi!AD18</f>
        <v>0</v>
      </c>
      <c r="AE225" s="416">
        <f>Kapitālieguldījumi!AE18</f>
        <v>0</v>
      </c>
      <c r="AF225" s="416">
        <f>Kapitālieguldījumi!AF18</f>
        <v>0</v>
      </c>
      <c r="AG225" s="416">
        <f>Kapitālieguldījumi!AG18</f>
        <v>0</v>
      </c>
      <c r="AH225" s="416">
        <f>Kapitālieguldījumi!AH18</f>
        <v>0</v>
      </c>
      <c r="AI225" s="416">
        <f>Kapitālieguldījumi!AI18</f>
        <v>0</v>
      </c>
      <c r="AJ225" s="416">
        <f>Kapitālieguldījumi!AJ18</f>
        <v>0</v>
      </c>
      <c r="AK225" s="416">
        <f>Kapitālieguldījumi!AK18</f>
        <v>0</v>
      </c>
      <c r="AL225" s="416">
        <f>Kapitālieguldījumi!AL18</f>
        <v>0</v>
      </c>
      <c r="AM225" s="416">
        <f>Kapitālieguldījumi!AM18</f>
        <v>0</v>
      </c>
      <c r="AN225" s="416">
        <f>Kapitālieguldījumi!AN18</f>
        <v>0</v>
      </c>
      <c r="AO225" s="416">
        <f>Kapitālieguldījumi!AO18</f>
        <v>0</v>
      </c>
      <c r="AP225" s="416">
        <f>Kapitālieguldījumi!AP18</f>
        <v>0</v>
      </c>
      <c r="AQ225" s="416">
        <f>Kapitālieguldījumi!AQ18</f>
        <v>0</v>
      </c>
      <c r="AR225" s="416">
        <f>Kapitālieguldījumi!AR18</f>
        <v>0</v>
      </c>
      <c r="AS225" s="416">
        <f>Kapitālieguldījumi!AS18</f>
        <v>0</v>
      </c>
      <c r="AT225" s="416">
        <f>Kapitālieguldījumi!AT18</f>
        <v>0</v>
      </c>
      <c r="AU225" s="416">
        <f>Kapitālieguldījumi!AU18</f>
        <v>0</v>
      </c>
      <c r="AV225" s="416">
        <f>Kapitālieguldījumi!AV18</f>
        <v>0</v>
      </c>
      <c r="AW225" s="416">
        <f>Kapitālieguldījumi!AW18</f>
        <v>0</v>
      </c>
      <c r="AX225" s="416">
        <f>Kapitālieguldījumi!AX18</f>
        <v>0</v>
      </c>
      <c r="AY225" s="416">
        <f>Kapitālieguldījumi!AY18</f>
        <v>0</v>
      </c>
      <c r="AZ225" s="416">
        <f>Kapitālieguldījumi!AZ18</f>
        <v>0</v>
      </c>
      <c r="BA225" s="416">
        <f>Kapitālieguldījumi!BA18</f>
        <v>0</v>
      </c>
      <c r="BB225" s="416">
        <f>Kapitālieguldījumi!BB18</f>
        <v>0</v>
      </c>
      <c r="BC225" s="416">
        <f>Kapitālieguldījumi!BC18</f>
        <v>0</v>
      </c>
      <c r="BD225" s="416">
        <f>Kapitālieguldījumi!BD18</f>
        <v>0</v>
      </c>
      <c r="BE225" s="416">
        <f>Kapitālieguldījumi!BE18</f>
        <v>0</v>
      </c>
      <c r="BF225" s="416">
        <f>Kapitālieguldījumi!BF18</f>
        <v>0</v>
      </c>
      <c r="BG225" s="416">
        <f>Kapitālieguldījumi!BG18</f>
        <v>0</v>
      </c>
      <c r="BH225" s="416">
        <f>Kapitālieguldījumi!BH18</f>
        <v>0</v>
      </c>
      <c r="BI225" s="416">
        <f>Kapitālieguldījumi!BI18</f>
        <v>0</v>
      </c>
      <c r="BJ225" s="416">
        <f>Kapitālieguldījumi!BJ18</f>
        <v>0</v>
      </c>
      <c r="BK225" s="416">
        <f>Kapitālieguldījumi!BK18</f>
        <v>0</v>
      </c>
      <c r="BL225" s="416">
        <f>Kapitālieguldījumi!BL18</f>
        <v>0</v>
      </c>
      <c r="BM225" s="416">
        <f>Kapitālieguldījumi!BM18</f>
        <v>0</v>
      </c>
      <c r="BN225" s="416">
        <f>Kapitālieguldījumi!BN18</f>
        <v>0</v>
      </c>
      <c r="BO225" s="416">
        <f>Kapitālieguldījumi!BO18</f>
        <v>0</v>
      </c>
      <c r="BP225" s="416">
        <f>Kapitālieguldījumi!BP18</f>
        <v>0</v>
      </c>
      <c r="BQ225" s="416">
        <f>Kapitālieguldījumi!BQ18</f>
        <v>0</v>
      </c>
      <c r="BR225" s="416">
        <f>Kapitālieguldījumi!BR18</f>
        <v>0</v>
      </c>
      <c r="BS225" s="416">
        <f>Kapitālieguldījumi!BS18</f>
        <v>0</v>
      </c>
      <c r="BT225" s="416">
        <f>Kapitālieguldījumi!BT18</f>
        <v>0</v>
      </c>
      <c r="BU225" s="416">
        <f>Kapitālieguldījumi!BU18</f>
        <v>0</v>
      </c>
      <c r="BV225" s="416">
        <f>Kapitālieguldījumi!BV18</f>
        <v>0</v>
      </c>
      <c r="BW225" s="416">
        <f>Kapitālieguldījumi!BW18</f>
        <v>0</v>
      </c>
      <c r="BX225" s="416">
        <f>Kapitālieguldījumi!BX18</f>
        <v>0</v>
      </c>
      <c r="BY225" s="416">
        <f>Kapitālieguldījumi!BY18</f>
        <v>0</v>
      </c>
      <c r="BZ225" s="416">
        <f>Kapitālieguldījumi!BZ18</f>
        <v>0</v>
      </c>
      <c r="CA225" s="416">
        <f>Kapitālieguldījumi!CA18</f>
        <v>0</v>
      </c>
      <c r="CB225" s="416">
        <f>Kapitālieguldījumi!CB18</f>
        <v>0</v>
      </c>
      <c r="CC225" s="416">
        <f>Kapitālieguldījumi!CC18</f>
        <v>0</v>
      </c>
      <c r="CD225" s="416">
        <f>Kapitālieguldījumi!CD18</f>
        <v>0</v>
      </c>
      <c r="CE225" s="416">
        <f>Kapitālieguldījumi!CE18</f>
        <v>0</v>
      </c>
      <c r="CF225" s="416">
        <f>Kapitālieguldījumi!CF18</f>
        <v>0</v>
      </c>
      <c r="CG225" s="416">
        <f>Kapitālieguldījumi!CG18</f>
        <v>0</v>
      </c>
      <c r="CH225" s="416">
        <f>Kapitālieguldījumi!CH18</f>
        <v>0</v>
      </c>
      <c r="CI225" s="416">
        <f>Kapitālieguldījumi!CI18</f>
        <v>0</v>
      </c>
      <c r="CJ225" s="416">
        <f>Kapitālieguldījumi!CJ18</f>
        <v>0</v>
      </c>
      <c r="CK225" s="416">
        <f>Kapitālieguldījumi!CK18</f>
        <v>0</v>
      </c>
      <c r="CL225" s="416">
        <f>Kapitālieguldījumi!CL18</f>
        <v>0</v>
      </c>
      <c r="CM225" s="416">
        <f>Kapitālieguldījumi!CM18</f>
        <v>0</v>
      </c>
      <c r="CN225" s="416">
        <f>Kapitālieguldījumi!CN18</f>
        <v>0</v>
      </c>
      <c r="CO225" s="416">
        <f>Kapitālieguldījumi!CO18</f>
        <v>0</v>
      </c>
      <c r="CP225" s="416">
        <f>Kapitālieguldījumi!CP18</f>
        <v>0</v>
      </c>
      <c r="CQ225" s="416">
        <f>Kapitālieguldījumi!CQ18</f>
        <v>0</v>
      </c>
      <c r="CR225" s="416">
        <f>Kapitālieguldījumi!CR18</f>
        <v>0</v>
      </c>
      <c r="CS225" s="416">
        <f>Kapitālieguldījumi!CS18</f>
        <v>0</v>
      </c>
      <c r="CT225" s="416">
        <f>Kapitālieguldījumi!CT18</f>
        <v>0</v>
      </c>
      <c r="CU225" s="416">
        <f>Kapitālieguldījumi!CU18</f>
        <v>0</v>
      </c>
      <c r="CV225" s="416">
        <f>Kapitālieguldījumi!CV18</f>
        <v>0</v>
      </c>
      <c r="CW225" s="416">
        <f>Kapitālieguldījumi!CW18</f>
        <v>0</v>
      </c>
      <c r="CX225" s="416">
        <f>Kapitālieguldījumi!CX18</f>
        <v>0</v>
      </c>
      <c r="CY225" s="416">
        <f>Kapitālieguldījumi!CY18</f>
        <v>0</v>
      </c>
      <c r="CZ225" s="416">
        <f>Kapitālieguldījumi!CZ18</f>
        <v>0</v>
      </c>
      <c r="DA225" s="416">
        <f>Kapitālieguldījumi!DA18</f>
        <v>0</v>
      </c>
      <c r="DB225" s="416">
        <f>Kapitālieguldījumi!DB18</f>
        <v>0</v>
      </c>
      <c r="DC225" s="416">
        <f>Kapitālieguldījumi!DC18</f>
        <v>0</v>
      </c>
      <c r="DD225" s="416">
        <f>Kapitālieguldījumi!DD18</f>
        <v>0</v>
      </c>
      <c r="DE225" s="416">
        <f>Kapitālieguldījumi!DE18</f>
        <v>0</v>
      </c>
      <c r="DF225" s="416">
        <f>Kapitālieguldījumi!DF18</f>
        <v>0</v>
      </c>
      <c r="DG225" s="416">
        <f>Kapitālieguldījumi!DG18</f>
        <v>0</v>
      </c>
      <c r="DH225" s="416">
        <f>Kapitālieguldījumi!DH18</f>
        <v>0</v>
      </c>
      <c r="DI225" s="416">
        <f>Kapitālieguldījumi!DI18</f>
        <v>0</v>
      </c>
      <c r="DJ225" s="416">
        <f>Kapitālieguldījumi!DJ18</f>
        <v>0</v>
      </c>
      <c r="DK225" s="416">
        <f>Kapitālieguldījumi!DK18</f>
        <v>0</v>
      </c>
      <c r="DL225" s="416">
        <f>Kapitālieguldījumi!DL18</f>
        <v>0</v>
      </c>
      <c r="DM225" s="416">
        <f>Kapitālieguldījumi!DM18</f>
        <v>0</v>
      </c>
      <c r="DN225" s="416">
        <f>Kapitālieguldījumi!DN18</f>
        <v>0</v>
      </c>
      <c r="DO225" s="416">
        <f>Kapitālieguldījumi!DO18</f>
        <v>0</v>
      </c>
      <c r="DP225" s="416">
        <f>Kapitālieguldījumi!DP18</f>
        <v>0</v>
      </c>
      <c r="DQ225" s="416">
        <f>Kapitālieguldījumi!DQ18</f>
        <v>0</v>
      </c>
      <c r="DR225" s="416">
        <f>Kapitālieguldījumi!DR18</f>
        <v>0</v>
      </c>
      <c r="DS225" s="416">
        <f>Kapitālieguldījumi!DS18</f>
        <v>0</v>
      </c>
      <c r="DT225" s="416">
        <f>Kapitālieguldījumi!DT18</f>
        <v>0</v>
      </c>
      <c r="DU225" s="416">
        <f>Kapitālieguldījumi!DU18</f>
        <v>0</v>
      </c>
    </row>
    <row r="226" spans="1:125" ht="11.25" customHeight="1">
      <c r="A226" s="389" t="str">
        <f>Kapitālieguldījumi!A19</f>
        <v>Vadības paneļi</v>
      </c>
      <c r="B226" s="389" t="s">
        <v>638</v>
      </c>
      <c r="C226" s="416">
        <f t="shared" si="192"/>
        <v>6608.5681500000019</v>
      </c>
      <c r="D226" s="416">
        <f t="shared" ref="D226:D244" si="193">SUM(E226:DU226)</f>
        <v>793822.00000000012</v>
      </c>
      <c r="E226" s="416">
        <f>Kapitālieguldījumi!E19</f>
        <v>158764.40000000002</v>
      </c>
      <c r="F226" s="416">
        <f>Kapitālieguldījumi!F19</f>
        <v>158764.40000000002</v>
      </c>
      <c r="G226" s="416">
        <f>Kapitālieguldījumi!G19</f>
        <v>158764.40000000002</v>
      </c>
      <c r="H226" s="416">
        <f>Kapitālieguldījumi!H19</f>
        <v>158764.40000000002</v>
      </c>
      <c r="I226" s="416">
        <f>Kapitālieguldījumi!I19</f>
        <v>158764.40000000002</v>
      </c>
      <c r="J226" s="416">
        <f>Kapitālieguldījumi!J19</f>
        <v>0</v>
      </c>
      <c r="K226" s="416">
        <f>Kapitālieguldījumi!K19</f>
        <v>0</v>
      </c>
      <c r="L226" s="416">
        <f>Kapitālieguldījumi!L19</f>
        <v>0</v>
      </c>
      <c r="M226" s="416">
        <f>Kapitālieguldījumi!M19</f>
        <v>0</v>
      </c>
      <c r="N226" s="416">
        <f>Kapitālieguldījumi!N19</f>
        <v>0</v>
      </c>
      <c r="O226" s="416">
        <f>Kapitālieguldījumi!O19</f>
        <v>0</v>
      </c>
      <c r="P226" s="416">
        <f>Kapitālieguldījumi!P19</f>
        <v>0</v>
      </c>
      <c r="Q226" s="416">
        <f>Kapitālieguldījumi!Q19</f>
        <v>0</v>
      </c>
      <c r="R226" s="416">
        <f>Kapitālieguldījumi!R19</f>
        <v>0</v>
      </c>
      <c r="S226" s="416">
        <f>Kapitālieguldījumi!S19</f>
        <v>0</v>
      </c>
      <c r="T226" s="416">
        <f>Kapitālieguldījumi!T19</f>
        <v>0</v>
      </c>
      <c r="U226" s="416">
        <f>Kapitālieguldījumi!U19</f>
        <v>0</v>
      </c>
      <c r="V226" s="416">
        <f>Kapitālieguldījumi!V19</f>
        <v>0</v>
      </c>
      <c r="W226" s="416">
        <f>Kapitālieguldījumi!W19</f>
        <v>0</v>
      </c>
      <c r="X226" s="416">
        <f>Kapitālieguldījumi!X19</f>
        <v>0</v>
      </c>
      <c r="Y226" s="416">
        <f>Kapitālieguldījumi!Y19</f>
        <v>0</v>
      </c>
      <c r="Z226" s="416">
        <f>Kapitālieguldījumi!Z19</f>
        <v>0</v>
      </c>
      <c r="AA226" s="416">
        <f>Kapitālieguldījumi!AA19</f>
        <v>0</v>
      </c>
      <c r="AB226" s="416">
        <f>Kapitālieguldījumi!AB19</f>
        <v>0</v>
      </c>
      <c r="AC226" s="416">
        <f>Kapitālieguldījumi!AC19</f>
        <v>0</v>
      </c>
      <c r="AD226" s="416">
        <f>Kapitālieguldījumi!AD19</f>
        <v>0</v>
      </c>
      <c r="AE226" s="416">
        <f>Kapitālieguldījumi!AE19</f>
        <v>0</v>
      </c>
      <c r="AF226" s="416">
        <f>Kapitālieguldījumi!AF19</f>
        <v>0</v>
      </c>
      <c r="AG226" s="416">
        <f>Kapitālieguldījumi!AG19</f>
        <v>0</v>
      </c>
      <c r="AH226" s="416">
        <f>Kapitālieguldījumi!AH19</f>
        <v>0</v>
      </c>
      <c r="AI226" s="416">
        <f>Kapitālieguldījumi!AI19</f>
        <v>0</v>
      </c>
      <c r="AJ226" s="416">
        <f>Kapitālieguldījumi!AJ19</f>
        <v>0</v>
      </c>
      <c r="AK226" s="416">
        <f>Kapitālieguldījumi!AK19</f>
        <v>0</v>
      </c>
      <c r="AL226" s="416">
        <f>Kapitālieguldījumi!AL19</f>
        <v>0</v>
      </c>
      <c r="AM226" s="416">
        <f>Kapitālieguldījumi!AM19</f>
        <v>0</v>
      </c>
      <c r="AN226" s="416">
        <f>Kapitālieguldījumi!AN19</f>
        <v>0</v>
      </c>
      <c r="AO226" s="416">
        <f>Kapitālieguldījumi!AO19</f>
        <v>0</v>
      </c>
      <c r="AP226" s="416">
        <f>Kapitālieguldījumi!AP19</f>
        <v>0</v>
      </c>
      <c r="AQ226" s="416">
        <f>Kapitālieguldījumi!AQ19</f>
        <v>0</v>
      </c>
      <c r="AR226" s="416">
        <f>Kapitālieguldījumi!AR19</f>
        <v>0</v>
      </c>
      <c r="AS226" s="416">
        <f>Kapitālieguldījumi!AS19</f>
        <v>0</v>
      </c>
      <c r="AT226" s="416">
        <f>Kapitālieguldījumi!AT19</f>
        <v>0</v>
      </c>
      <c r="AU226" s="416">
        <f>Kapitālieguldījumi!AU19</f>
        <v>0</v>
      </c>
      <c r="AV226" s="416">
        <f>Kapitālieguldījumi!AV19</f>
        <v>0</v>
      </c>
      <c r="AW226" s="416">
        <f>Kapitālieguldījumi!AW19</f>
        <v>0</v>
      </c>
      <c r="AX226" s="416">
        <f>Kapitālieguldījumi!AX19</f>
        <v>0</v>
      </c>
      <c r="AY226" s="416">
        <f>Kapitālieguldījumi!AY19</f>
        <v>0</v>
      </c>
      <c r="AZ226" s="416">
        <f>Kapitālieguldījumi!AZ19</f>
        <v>0</v>
      </c>
      <c r="BA226" s="416">
        <f>Kapitālieguldījumi!BA19</f>
        <v>0</v>
      </c>
      <c r="BB226" s="416">
        <f>Kapitālieguldījumi!BB19</f>
        <v>0</v>
      </c>
      <c r="BC226" s="416">
        <f>Kapitālieguldījumi!BC19</f>
        <v>0</v>
      </c>
      <c r="BD226" s="416">
        <f>Kapitālieguldījumi!BD19</f>
        <v>0</v>
      </c>
      <c r="BE226" s="416">
        <f>Kapitālieguldījumi!BE19</f>
        <v>0</v>
      </c>
      <c r="BF226" s="416">
        <f>Kapitālieguldījumi!BF19</f>
        <v>0</v>
      </c>
      <c r="BG226" s="416">
        <f>Kapitālieguldījumi!BG19</f>
        <v>0</v>
      </c>
      <c r="BH226" s="416">
        <f>Kapitālieguldījumi!BH19</f>
        <v>0</v>
      </c>
      <c r="BI226" s="416">
        <f>Kapitālieguldījumi!BI19</f>
        <v>0</v>
      </c>
      <c r="BJ226" s="416">
        <f>Kapitālieguldījumi!BJ19</f>
        <v>0</v>
      </c>
      <c r="BK226" s="416">
        <f>Kapitālieguldījumi!BK19</f>
        <v>0</v>
      </c>
      <c r="BL226" s="416">
        <f>Kapitālieguldījumi!BL19</f>
        <v>0</v>
      </c>
      <c r="BM226" s="416">
        <f>Kapitālieguldījumi!BM19</f>
        <v>0</v>
      </c>
      <c r="BN226" s="416">
        <f>Kapitālieguldījumi!BN19</f>
        <v>0</v>
      </c>
      <c r="BO226" s="416">
        <f>Kapitālieguldījumi!BO19</f>
        <v>0</v>
      </c>
      <c r="BP226" s="416">
        <f>Kapitālieguldījumi!BP19</f>
        <v>0</v>
      </c>
      <c r="BQ226" s="416">
        <f>Kapitālieguldījumi!BQ19</f>
        <v>0</v>
      </c>
      <c r="BR226" s="416">
        <f>Kapitālieguldījumi!BR19</f>
        <v>0</v>
      </c>
      <c r="BS226" s="416">
        <f>Kapitālieguldījumi!BS19</f>
        <v>0</v>
      </c>
      <c r="BT226" s="416">
        <f>Kapitālieguldījumi!BT19</f>
        <v>0</v>
      </c>
      <c r="BU226" s="416">
        <f>Kapitālieguldījumi!BU19</f>
        <v>0</v>
      </c>
      <c r="BV226" s="416">
        <f>Kapitālieguldījumi!BV19</f>
        <v>0</v>
      </c>
      <c r="BW226" s="416">
        <f>Kapitālieguldījumi!BW19</f>
        <v>0</v>
      </c>
      <c r="BX226" s="416">
        <f>Kapitālieguldījumi!BX19</f>
        <v>0</v>
      </c>
      <c r="BY226" s="416">
        <f>Kapitālieguldījumi!BY19</f>
        <v>0</v>
      </c>
      <c r="BZ226" s="416">
        <f>Kapitālieguldījumi!BZ19</f>
        <v>0</v>
      </c>
      <c r="CA226" s="416">
        <f>Kapitālieguldījumi!CA19</f>
        <v>0</v>
      </c>
      <c r="CB226" s="416">
        <f>Kapitālieguldījumi!CB19</f>
        <v>0</v>
      </c>
      <c r="CC226" s="416">
        <f>Kapitālieguldījumi!CC19</f>
        <v>0</v>
      </c>
      <c r="CD226" s="416">
        <f>Kapitālieguldījumi!CD19</f>
        <v>0</v>
      </c>
      <c r="CE226" s="416">
        <f>Kapitālieguldījumi!CE19</f>
        <v>0</v>
      </c>
      <c r="CF226" s="416">
        <f>Kapitālieguldījumi!CF19</f>
        <v>0</v>
      </c>
      <c r="CG226" s="416">
        <f>Kapitālieguldījumi!CG19</f>
        <v>0</v>
      </c>
      <c r="CH226" s="416">
        <f>Kapitālieguldījumi!CH19</f>
        <v>0</v>
      </c>
      <c r="CI226" s="416">
        <f>Kapitālieguldījumi!CI19</f>
        <v>0</v>
      </c>
      <c r="CJ226" s="416">
        <f>Kapitālieguldījumi!CJ19</f>
        <v>0</v>
      </c>
      <c r="CK226" s="416">
        <f>Kapitālieguldījumi!CK19</f>
        <v>0</v>
      </c>
      <c r="CL226" s="416">
        <f>Kapitālieguldījumi!CL19</f>
        <v>0</v>
      </c>
      <c r="CM226" s="416">
        <f>Kapitālieguldījumi!CM19</f>
        <v>0</v>
      </c>
      <c r="CN226" s="416">
        <f>Kapitālieguldījumi!CN19</f>
        <v>0</v>
      </c>
      <c r="CO226" s="416">
        <f>Kapitālieguldījumi!CO19</f>
        <v>0</v>
      </c>
      <c r="CP226" s="416">
        <f>Kapitālieguldījumi!CP19</f>
        <v>0</v>
      </c>
      <c r="CQ226" s="416">
        <f>Kapitālieguldījumi!CQ19</f>
        <v>0</v>
      </c>
      <c r="CR226" s="416">
        <f>Kapitālieguldījumi!CR19</f>
        <v>0</v>
      </c>
      <c r="CS226" s="416">
        <f>Kapitālieguldījumi!CS19</f>
        <v>0</v>
      </c>
      <c r="CT226" s="416">
        <f>Kapitālieguldījumi!CT19</f>
        <v>0</v>
      </c>
      <c r="CU226" s="416">
        <f>Kapitālieguldījumi!CU19</f>
        <v>0</v>
      </c>
      <c r="CV226" s="416">
        <f>Kapitālieguldījumi!CV19</f>
        <v>0</v>
      </c>
      <c r="CW226" s="416">
        <f>Kapitālieguldījumi!CW19</f>
        <v>0</v>
      </c>
      <c r="CX226" s="416">
        <f>Kapitālieguldījumi!CX19</f>
        <v>0</v>
      </c>
      <c r="CY226" s="416">
        <f>Kapitālieguldījumi!CY19</f>
        <v>0</v>
      </c>
      <c r="CZ226" s="416">
        <f>Kapitālieguldījumi!CZ19</f>
        <v>0</v>
      </c>
      <c r="DA226" s="416">
        <f>Kapitālieguldījumi!DA19</f>
        <v>0</v>
      </c>
      <c r="DB226" s="416">
        <f>Kapitālieguldījumi!DB19</f>
        <v>0</v>
      </c>
      <c r="DC226" s="416">
        <f>Kapitālieguldījumi!DC19</f>
        <v>0</v>
      </c>
      <c r="DD226" s="416">
        <f>Kapitālieguldījumi!DD19</f>
        <v>0</v>
      </c>
      <c r="DE226" s="416">
        <f>Kapitālieguldījumi!DE19</f>
        <v>0</v>
      </c>
      <c r="DF226" s="416">
        <f>Kapitālieguldījumi!DF19</f>
        <v>0</v>
      </c>
      <c r="DG226" s="416">
        <f>Kapitālieguldījumi!DG19</f>
        <v>0</v>
      </c>
      <c r="DH226" s="416">
        <f>Kapitālieguldījumi!DH19</f>
        <v>0</v>
      </c>
      <c r="DI226" s="416">
        <f>Kapitālieguldījumi!DI19</f>
        <v>0</v>
      </c>
      <c r="DJ226" s="416">
        <f>Kapitālieguldījumi!DJ19</f>
        <v>0</v>
      </c>
      <c r="DK226" s="416">
        <f>Kapitālieguldījumi!DK19</f>
        <v>0</v>
      </c>
      <c r="DL226" s="416">
        <f>Kapitālieguldījumi!DL19</f>
        <v>0</v>
      </c>
      <c r="DM226" s="416">
        <f>Kapitālieguldījumi!DM19</f>
        <v>0</v>
      </c>
      <c r="DN226" s="416">
        <f>Kapitālieguldījumi!DN19</f>
        <v>0</v>
      </c>
      <c r="DO226" s="416">
        <f>Kapitālieguldījumi!DO19</f>
        <v>0</v>
      </c>
      <c r="DP226" s="416">
        <f>Kapitālieguldījumi!DP19</f>
        <v>0</v>
      </c>
      <c r="DQ226" s="416">
        <f>Kapitālieguldījumi!DQ19</f>
        <v>0</v>
      </c>
      <c r="DR226" s="416">
        <f>Kapitālieguldījumi!DR19</f>
        <v>0</v>
      </c>
      <c r="DS226" s="416">
        <f>Kapitālieguldījumi!DS19</f>
        <v>0</v>
      </c>
      <c r="DT226" s="416">
        <f>Kapitālieguldījumi!DT19</f>
        <v>0</v>
      </c>
      <c r="DU226" s="416">
        <f>Kapitālieguldījumi!DU19</f>
        <v>0</v>
      </c>
    </row>
    <row r="227" spans="1:125" ht="11.25" customHeight="1">
      <c r="A227" s="389" t="str">
        <f>Kapitālieguldījumi!A20</f>
        <v>Elektroapgādes kabeļi ar montāžu</v>
      </c>
      <c r="B227" s="389" t="s">
        <v>638</v>
      </c>
      <c r="C227" s="416">
        <f t="shared" si="192"/>
        <v>4990.962375000001</v>
      </c>
      <c r="D227" s="416">
        <f t="shared" si="193"/>
        <v>599515</v>
      </c>
      <c r="E227" s="416">
        <f>Kapitālieguldījumi!E20</f>
        <v>119903</v>
      </c>
      <c r="F227" s="416">
        <f>Kapitālieguldījumi!F20</f>
        <v>119903</v>
      </c>
      <c r="G227" s="416">
        <f>Kapitālieguldījumi!G20</f>
        <v>119903</v>
      </c>
      <c r="H227" s="416">
        <f>Kapitālieguldījumi!H20</f>
        <v>119903</v>
      </c>
      <c r="I227" s="416">
        <f>Kapitālieguldījumi!I20</f>
        <v>119903</v>
      </c>
      <c r="J227" s="416">
        <f>Kapitālieguldījumi!J20</f>
        <v>0</v>
      </c>
      <c r="K227" s="416">
        <f>Kapitālieguldījumi!K20</f>
        <v>0</v>
      </c>
      <c r="L227" s="416">
        <f>Kapitālieguldījumi!L20</f>
        <v>0</v>
      </c>
      <c r="M227" s="416">
        <f>Kapitālieguldījumi!M20</f>
        <v>0</v>
      </c>
      <c r="N227" s="416">
        <f>Kapitālieguldījumi!N20</f>
        <v>0</v>
      </c>
      <c r="O227" s="416">
        <f>Kapitālieguldījumi!O20</f>
        <v>0</v>
      </c>
      <c r="P227" s="416">
        <f>Kapitālieguldījumi!P20</f>
        <v>0</v>
      </c>
      <c r="Q227" s="416">
        <f>Kapitālieguldījumi!Q20</f>
        <v>0</v>
      </c>
      <c r="R227" s="416">
        <f>Kapitālieguldījumi!R20</f>
        <v>0</v>
      </c>
      <c r="S227" s="416">
        <f>Kapitālieguldījumi!S20</f>
        <v>0</v>
      </c>
      <c r="T227" s="416">
        <f>Kapitālieguldījumi!T20</f>
        <v>0</v>
      </c>
      <c r="U227" s="416">
        <f>Kapitālieguldījumi!U20</f>
        <v>0</v>
      </c>
      <c r="V227" s="416">
        <f>Kapitālieguldījumi!V20</f>
        <v>0</v>
      </c>
      <c r="W227" s="416">
        <f>Kapitālieguldījumi!W20</f>
        <v>0</v>
      </c>
      <c r="X227" s="416">
        <f>Kapitālieguldījumi!X20</f>
        <v>0</v>
      </c>
      <c r="Y227" s="416">
        <f>Kapitālieguldījumi!Y20</f>
        <v>0</v>
      </c>
      <c r="Z227" s="416">
        <f>Kapitālieguldījumi!Z20</f>
        <v>0</v>
      </c>
      <c r="AA227" s="416">
        <f>Kapitālieguldījumi!AA20</f>
        <v>0</v>
      </c>
      <c r="AB227" s="416">
        <f>Kapitālieguldījumi!AB20</f>
        <v>0</v>
      </c>
      <c r="AC227" s="416">
        <f>Kapitālieguldījumi!AC20</f>
        <v>0</v>
      </c>
      <c r="AD227" s="416">
        <f>Kapitālieguldījumi!AD20</f>
        <v>0</v>
      </c>
      <c r="AE227" s="416">
        <f>Kapitālieguldījumi!AE20</f>
        <v>0</v>
      </c>
      <c r="AF227" s="416">
        <f>Kapitālieguldījumi!AF20</f>
        <v>0</v>
      </c>
      <c r="AG227" s="416">
        <f>Kapitālieguldījumi!AG20</f>
        <v>0</v>
      </c>
      <c r="AH227" s="416">
        <f>Kapitālieguldījumi!AH20</f>
        <v>0</v>
      </c>
      <c r="AI227" s="416">
        <f>Kapitālieguldījumi!AI20</f>
        <v>0</v>
      </c>
      <c r="AJ227" s="416">
        <f>Kapitālieguldījumi!AJ20</f>
        <v>0</v>
      </c>
      <c r="AK227" s="416">
        <f>Kapitālieguldījumi!AK20</f>
        <v>0</v>
      </c>
      <c r="AL227" s="416">
        <f>Kapitālieguldījumi!AL20</f>
        <v>0</v>
      </c>
      <c r="AM227" s="416">
        <f>Kapitālieguldījumi!AM20</f>
        <v>0</v>
      </c>
      <c r="AN227" s="416">
        <f>Kapitālieguldījumi!AN20</f>
        <v>0</v>
      </c>
      <c r="AO227" s="416">
        <f>Kapitālieguldījumi!AO20</f>
        <v>0</v>
      </c>
      <c r="AP227" s="416">
        <f>Kapitālieguldījumi!AP20</f>
        <v>0</v>
      </c>
      <c r="AQ227" s="416">
        <f>Kapitālieguldījumi!AQ20</f>
        <v>0</v>
      </c>
      <c r="AR227" s="416">
        <f>Kapitālieguldījumi!AR20</f>
        <v>0</v>
      </c>
      <c r="AS227" s="416">
        <f>Kapitālieguldījumi!AS20</f>
        <v>0</v>
      </c>
      <c r="AT227" s="416">
        <f>Kapitālieguldījumi!AT20</f>
        <v>0</v>
      </c>
      <c r="AU227" s="416">
        <f>Kapitālieguldījumi!AU20</f>
        <v>0</v>
      </c>
      <c r="AV227" s="416">
        <f>Kapitālieguldījumi!AV20</f>
        <v>0</v>
      </c>
      <c r="AW227" s="416">
        <f>Kapitālieguldījumi!AW20</f>
        <v>0</v>
      </c>
      <c r="AX227" s="416">
        <f>Kapitālieguldījumi!AX20</f>
        <v>0</v>
      </c>
      <c r="AY227" s="416">
        <f>Kapitālieguldījumi!AY20</f>
        <v>0</v>
      </c>
      <c r="AZ227" s="416">
        <f>Kapitālieguldījumi!AZ20</f>
        <v>0</v>
      </c>
      <c r="BA227" s="416">
        <f>Kapitālieguldījumi!BA20</f>
        <v>0</v>
      </c>
      <c r="BB227" s="416">
        <f>Kapitālieguldījumi!BB20</f>
        <v>0</v>
      </c>
      <c r="BC227" s="416">
        <f>Kapitālieguldījumi!BC20</f>
        <v>0</v>
      </c>
      <c r="BD227" s="416">
        <f>Kapitālieguldījumi!BD20</f>
        <v>0</v>
      </c>
      <c r="BE227" s="416">
        <f>Kapitālieguldījumi!BE20</f>
        <v>0</v>
      </c>
      <c r="BF227" s="416">
        <f>Kapitālieguldījumi!BF20</f>
        <v>0</v>
      </c>
      <c r="BG227" s="416">
        <f>Kapitālieguldījumi!BG20</f>
        <v>0</v>
      </c>
      <c r="BH227" s="416">
        <f>Kapitālieguldījumi!BH20</f>
        <v>0</v>
      </c>
      <c r="BI227" s="416">
        <f>Kapitālieguldījumi!BI20</f>
        <v>0</v>
      </c>
      <c r="BJ227" s="416">
        <f>Kapitālieguldījumi!BJ20</f>
        <v>0</v>
      </c>
      <c r="BK227" s="416">
        <f>Kapitālieguldījumi!BK20</f>
        <v>0</v>
      </c>
      <c r="BL227" s="416">
        <f>Kapitālieguldījumi!BL20</f>
        <v>0</v>
      </c>
      <c r="BM227" s="416">
        <f>Kapitālieguldījumi!BM20</f>
        <v>0</v>
      </c>
      <c r="BN227" s="416">
        <f>Kapitālieguldījumi!BN20</f>
        <v>0</v>
      </c>
      <c r="BO227" s="416">
        <f>Kapitālieguldījumi!BO20</f>
        <v>0</v>
      </c>
      <c r="BP227" s="416">
        <f>Kapitālieguldījumi!BP20</f>
        <v>0</v>
      </c>
      <c r="BQ227" s="416">
        <f>Kapitālieguldījumi!BQ20</f>
        <v>0</v>
      </c>
      <c r="BR227" s="416">
        <f>Kapitālieguldījumi!BR20</f>
        <v>0</v>
      </c>
      <c r="BS227" s="416">
        <f>Kapitālieguldījumi!BS20</f>
        <v>0</v>
      </c>
      <c r="BT227" s="416">
        <f>Kapitālieguldījumi!BT20</f>
        <v>0</v>
      </c>
      <c r="BU227" s="416">
        <f>Kapitālieguldījumi!BU20</f>
        <v>0</v>
      </c>
      <c r="BV227" s="416">
        <f>Kapitālieguldījumi!BV20</f>
        <v>0</v>
      </c>
      <c r="BW227" s="416">
        <f>Kapitālieguldījumi!BW20</f>
        <v>0</v>
      </c>
      <c r="BX227" s="416">
        <f>Kapitālieguldījumi!BX20</f>
        <v>0</v>
      </c>
      <c r="BY227" s="416">
        <f>Kapitālieguldījumi!BY20</f>
        <v>0</v>
      </c>
      <c r="BZ227" s="416">
        <f>Kapitālieguldījumi!BZ20</f>
        <v>0</v>
      </c>
      <c r="CA227" s="416">
        <f>Kapitālieguldījumi!CA20</f>
        <v>0</v>
      </c>
      <c r="CB227" s="416">
        <f>Kapitālieguldījumi!CB20</f>
        <v>0</v>
      </c>
      <c r="CC227" s="416">
        <f>Kapitālieguldījumi!CC20</f>
        <v>0</v>
      </c>
      <c r="CD227" s="416">
        <f>Kapitālieguldījumi!CD20</f>
        <v>0</v>
      </c>
      <c r="CE227" s="416">
        <f>Kapitālieguldījumi!CE20</f>
        <v>0</v>
      </c>
      <c r="CF227" s="416">
        <f>Kapitālieguldījumi!CF20</f>
        <v>0</v>
      </c>
      <c r="CG227" s="416">
        <f>Kapitālieguldījumi!CG20</f>
        <v>0</v>
      </c>
      <c r="CH227" s="416">
        <f>Kapitālieguldījumi!CH20</f>
        <v>0</v>
      </c>
      <c r="CI227" s="416">
        <f>Kapitālieguldījumi!CI20</f>
        <v>0</v>
      </c>
      <c r="CJ227" s="416">
        <f>Kapitālieguldījumi!CJ20</f>
        <v>0</v>
      </c>
      <c r="CK227" s="416">
        <f>Kapitālieguldījumi!CK20</f>
        <v>0</v>
      </c>
      <c r="CL227" s="416">
        <f>Kapitālieguldījumi!CL20</f>
        <v>0</v>
      </c>
      <c r="CM227" s="416">
        <f>Kapitālieguldījumi!CM20</f>
        <v>0</v>
      </c>
      <c r="CN227" s="416">
        <f>Kapitālieguldījumi!CN20</f>
        <v>0</v>
      </c>
      <c r="CO227" s="416">
        <f>Kapitālieguldījumi!CO20</f>
        <v>0</v>
      </c>
      <c r="CP227" s="416">
        <f>Kapitālieguldījumi!CP20</f>
        <v>0</v>
      </c>
      <c r="CQ227" s="416">
        <f>Kapitālieguldījumi!CQ20</f>
        <v>0</v>
      </c>
      <c r="CR227" s="416">
        <f>Kapitālieguldījumi!CR20</f>
        <v>0</v>
      </c>
      <c r="CS227" s="416">
        <f>Kapitālieguldījumi!CS20</f>
        <v>0</v>
      </c>
      <c r="CT227" s="416">
        <f>Kapitālieguldījumi!CT20</f>
        <v>0</v>
      </c>
      <c r="CU227" s="416">
        <f>Kapitālieguldījumi!CU20</f>
        <v>0</v>
      </c>
      <c r="CV227" s="416">
        <f>Kapitālieguldījumi!CV20</f>
        <v>0</v>
      </c>
      <c r="CW227" s="416">
        <f>Kapitālieguldījumi!CW20</f>
        <v>0</v>
      </c>
      <c r="CX227" s="416">
        <f>Kapitālieguldījumi!CX20</f>
        <v>0</v>
      </c>
      <c r="CY227" s="416">
        <f>Kapitālieguldījumi!CY20</f>
        <v>0</v>
      </c>
      <c r="CZ227" s="416">
        <f>Kapitālieguldījumi!CZ20</f>
        <v>0</v>
      </c>
      <c r="DA227" s="416">
        <f>Kapitālieguldījumi!DA20</f>
        <v>0</v>
      </c>
      <c r="DB227" s="416">
        <f>Kapitālieguldījumi!DB20</f>
        <v>0</v>
      </c>
      <c r="DC227" s="416">
        <f>Kapitālieguldījumi!DC20</f>
        <v>0</v>
      </c>
      <c r="DD227" s="416">
        <f>Kapitālieguldījumi!DD20</f>
        <v>0</v>
      </c>
      <c r="DE227" s="416">
        <f>Kapitālieguldījumi!DE20</f>
        <v>0</v>
      </c>
      <c r="DF227" s="416">
        <f>Kapitālieguldījumi!DF20</f>
        <v>0</v>
      </c>
      <c r="DG227" s="416">
        <f>Kapitālieguldījumi!DG20</f>
        <v>0</v>
      </c>
      <c r="DH227" s="416">
        <f>Kapitālieguldījumi!DH20</f>
        <v>0</v>
      </c>
      <c r="DI227" s="416">
        <f>Kapitālieguldījumi!DI20</f>
        <v>0</v>
      </c>
      <c r="DJ227" s="416">
        <f>Kapitālieguldījumi!DJ20</f>
        <v>0</v>
      </c>
      <c r="DK227" s="416">
        <f>Kapitālieguldījumi!DK20</f>
        <v>0</v>
      </c>
      <c r="DL227" s="416">
        <f>Kapitālieguldījumi!DL20</f>
        <v>0</v>
      </c>
      <c r="DM227" s="416">
        <f>Kapitālieguldījumi!DM20</f>
        <v>0</v>
      </c>
      <c r="DN227" s="416">
        <f>Kapitālieguldījumi!DN20</f>
        <v>0</v>
      </c>
      <c r="DO227" s="416">
        <f>Kapitālieguldījumi!DO20</f>
        <v>0</v>
      </c>
      <c r="DP227" s="416">
        <f>Kapitālieguldījumi!DP20</f>
        <v>0</v>
      </c>
      <c r="DQ227" s="416">
        <f>Kapitālieguldījumi!DQ20</f>
        <v>0</v>
      </c>
      <c r="DR227" s="416">
        <f>Kapitālieguldījumi!DR20</f>
        <v>0</v>
      </c>
      <c r="DS227" s="416">
        <f>Kapitālieguldījumi!DS20</f>
        <v>0</v>
      </c>
      <c r="DT227" s="416">
        <f>Kapitālieguldījumi!DT20</f>
        <v>0</v>
      </c>
      <c r="DU227" s="416">
        <f>Kapitālieguldījumi!DU20</f>
        <v>0</v>
      </c>
    </row>
    <row r="228" spans="1:125" ht="11.25" customHeight="1">
      <c r="A228" s="389" t="str">
        <f>Kapitālieguldījumi!A21</f>
        <v>Apgaismojuma stabi ar montāžu</v>
      </c>
      <c r="B228" s="389" t="s">
        <v>638</v>
      </c>
      <c r="C228" s="416">
        <f t="shared" si="192"/>
        <v>2312.7349500000005</v>
      </c>
      <c r="D228" s="416">
        <f t="shared" si="193"/>
        <v>277806</v>
      </c>
      <c r="E228" s="416">
        <f>Kapitālieguldījumi!E21</f>
        <v>55561.200000000004</v>
      </c>
      <c r="F228" s="416">
        <f>Kapitālieguldījumi!F21</f>
        <v>55561.200000000004</v>
      </c>
      <c r="G228" s="416">
        <f>Kapitālieguldījumi!G21</f>
        <v>55561.200000000004</v>
      </c>
      <c r="H228" s="416">
        <f>Kapitālieguldījumi!H21</f>
        <v>55561.200000000004</v>
      </c>
      <c r="I228" s="416">
        <f>Kapitālieguldījumi!I21</f>
        <v>55561.200000000004</v>
      </c>
      <c r="J228" s="416">
        <f>Kapitālieguldījumi!J21</f>
        <v>0</v>
      </c>
      <c r="K228" s="416">
        <f>Kapitālieguldījumi!K21</f>
        <v>0</v>
      </c>
      <c r="L228" s="416">
        <f>Kapitālieguldījumi!L21</f>
        <v>0</v>
      </c>
      <c r="M228" s="416">
        <f>Kapitālieguldījumi!M21</f>
        <v>0</v>
      </c>
      <c r="N228" s="416">
        <f>Kapitālieguldījumi!N21</f>
        <v>0</v>
      </c>
      <c r="O228" s="416">
        <f>Kapitālieguldījumi!O21</f>
        <v>0</v>
      </c>
      <c r="P228" s="416">
        <f>Kapitālieguldījumi!P21</f>
        <v>0</v>
      </c>
      <c r="Q228" s="416">
        <f>Kapitālieguldījumi!Q21</f>
        <v>0</v>
      </c>
      <c r="R228" s="416">
        <f>Kapitālieguldījumi!R21</f>
        <v>0</v>
      </c>
      <c r="S228" s="416">
        <f>Kapitālieguldījumi!S21</f>
        <v>0</v>
      </c>
      <c r="T228" s="416">
        <f>Kapitālieguldījumi!T21</f>
        <v>0</v>
      </c>
      <c r="U228" s="416">
        <f>Kapitālieguldījumi!U21</f>
        <v>0</v>
      </c>
      <c r="V228" s="416">
        <f>Kapitālieguldījumi!V21</f>
        <v>0</v>
      </c>
      <c r="W228" s="416">
        <f>Kapitālieguldījumi!W21</f>
        <v>0</v>
      </c>
      <c r="X228" s="416">
        <f>Kapitālieguldījumi!X21</f>
        <v>0</v>
      </c>
      <c r="Y228" s="416">
        <f>Kapitālieguldījumi!Y21</f>
        <v>0</v>
      </c>
      <c r="Z228" s="416">
        <f>Kapitālieguldījumi!Z21</f>
        <v>0</v>
      </c>
      <c r="AA228" s="416">
        <f>Kapitālieguldījumi!AA21</f>
        <v>0</v>
      </c>
      <c r="AB228" s="416">
        <f>Kapitālieguldījumi!AB21</f>
        <v>0</v>
      </c>
      <c r="AC228" s="416">
        <f>Kapitālieguldījumi!AC21</f>
        <v>0</v>
      </c>
      <c r="AD228" s="416">
        <f>Kapitālieguldījumi!AD21</f>
        <v>0</v>
      </c>
      <c r="AE228" s="416">
        <f>Kapitālieguldījumi!AE21</f>
        <v>0</v>
      </c>
      <c r="AF228" s="416">
        <f>Kapitālieguldījumi!AF21</f>
        <v>0</v>
      </c>
      <c r="AG228" s="416">
        <f>Kapitālieguldījumi!AG21</f>
        <v>0</v>
      </c>
      <c r="AH228" s="416">
        <f>Kapitālieguldījumi!AH21</f>
        <v>0</v>
      </c>
      <c r="AI228" s="416">
        <f>Kapitālieguldījumi!AI21</f>
        <v>0</v>
      </c>
      <c r="AJ228" s="416">
        <f>Kapitālieguldījumi!AJ21</f>
        <v>0</v>
      </c>
      <c r="AK228" s="416">
        <f>Kapitālieguldījumi!AK21</f>
        <v>0</v>
      </c>
      <c r="AL228" s="416">
        <f>Kapitālieguldījumi!AL21</f>
        <v>0</v>
      </c>
      <c r="AM228" s="416">
        <f>Kapitālieguldījumi!AM21</f>
        <v>0</v>
      </c>
      <c r="AN228" s="416">
        <f>Kapitālieguldījumi!AN21</f>
        <v>0</v>
      </c>
      <c r="AO228" s="416">
        <f>Kapitālieguldījumi!AO21</f>
        <v>0</v>
      </c>
      <c r="AP228" s="416">
        <f>Kapitālieguldījumi!AP21</f>
        <v>0</v>
      </c>
      <c r="AQ228" s="416">
        <f>Kapitālieguldījumi!AQ21</f>
        <v>0</v>
      </c>
      <c r="AR228" s="416">
        <f>Kapitālieguldījumi!AR21</f>
        <v>0</v>
      </c>
      <c r="AS228" s="416">
        <f>Kapitālieguldījumi!AS21</f>
        <v>0</v>
      </c>
      <c r="AT228" s="416">
        <f>Kapitālieguldījumi!AT21</f>
        <v>0</v>
      </c>
      <c r="AU228" s="416">
        <f>Kapitālieguldījumi!AU21</f>
        <v>0</v>
      </c>
      <c r="AV228" s="416">
        <f>Kapitālieguldījumi!AV21</f>
        <v>0</v>
      </c>
      <c r="AW228" s="416">
        <f>Kapitālieguldījumi!AW21</f>
        <v>0</v>
      </c>
      <c r="AX228" s="416">
        <f>Kapitālieguldījumi!AX21</f>
        <v>0</v>
      </c>
      <c r="AY228" s="416">
        <f>Kapitālieguldījumi!AY21</f>
        <v>0</v>
      </c>
      <c r="AZ228" s="416">
        <f>Kapitālieguldījumi!AZ21</f>
        <v>0</v>
      </c>
      <c r="BA228" s="416">
        <f>Kapitālieguldījumi!BA21</f>
        <v>0</v>
      </c>
      <c r="BB228" s="416">
        <f>Kapitālieguldījumi!BB21</f>
        <v>0</v>
      </c>
      <c r="BC228" s="416">
        <f>Kapitālieguldījumi!BC21</f>
        <v>0</v>
      </c>
      <c r="BD228" s="416">
        <f>Kapitālieguldījumi!BD21</f>
        <v>0</v>
      </c>
      <c r="BE228" s="416">
        <f>Kapitālieguldījumi!BE21</f>
        <v>0</v>
      </c>
      <c r="BF228" s="416">
        <f>Kapitālieguldījumi!BF21</f>
        <v>0</v>
      </c>
      <c r="BG228" s="416">
        <f>Kapitālieguldījumi!BG21</f>
        <v>0</v>
      </c>
      <c r="BH228" s="416">
        <f>Kapitālieguldījumi!BH21</f>
        <v>0</v>
      </c>
      <c r="BI228" s="416">
        <f>Kapitālieguldījumi!BI21</f>
        <v>0</v>
      </c>
      <c r="BJ228" s="416">
        <f>Kapitālieguldījumi!BJ21</f>
        <v>0</v>
      </c>
      <c r="BK228" s="416">
        <f>Kapitālieguldījumi!BK21</f>
        <v>0</v>
      </c>
      <c r="BL228" s="416">
        <f>Kapitālieguldījumi!BL21</f>
        <v>0</v>
      </c>
      <c r="BM228" s="416">
        <f>Kapitālieguldījumi!BM21</f>
        <v>0</v>
      </c>
      <c r="BN228" s="416">
        <f>Kapitālieguldījumi!BN21</f>
        <v>0</v>
      </c>
      <c r="BO228" s="416">
        <f>Kapitālieguldījumi!BO21</f>
        <v>0</v>
      </c>
      <c r="BP228" s="416">
        <f>Kapitālieguldījumi!BP21</f>
        <v>0</v>
      </c>
      <c r="BQ228" s="416">
        <f>Kapitālieguldījumi!BQ21</f>
        <v>0</v>
      </c>
      <c r="BR228" s="416">
        <f>Kapitālieguldījumi!BR21</f>
        <v>0</v>
      </c>
      <c r="BS228" s="416">
        <f>Kapitālieguldījumi!BS21</f>
        <v>0</v>
      </c>
      <c r="BT228" s="416">
        <f>Kapitālieguldījumi!BT21</f>
        <v>0</v>
      </c>
      <c r="BU228" s="416">
        <f>Kapitālieguldījumi!BU21</f>
        <v>0</v>
      </c>
      <c r="BV228" s="416">
        <f>Kapitālieguldījumi!BV21</f>
        <v>0</v>
      </c>
      <c r="BW228" s="416">
        <f>Kapitālieguldījumi!BW21</f>
        <v>0</v>
      </c>
      <c r="BX228" s="416">
        <f>Kapitālieguldījumi!BX21</f>
        <v>0</v>
      </c>
      <c r="BY228" s="416">
        <f>Kapitālieguldījumi!BY21</f>
        <v>0</v>
      </c>
      <c r="BZ228" s="416">
        <f>Kapitālieguldījumi!BZ21</f>
        <v>0</v>
      </c>
      <c r="CA228" s="416">
        <f>Kapitālieguldījumi!CA21</f>
        <v>0</v>
      </c>
      <c r="CB228" s="416">
        <f>Kapitālieguldījumi!CB21</f>
        <v>0</v>
      </c>
      <c r="CC228" s="416">
        <f>Kapitālieguldījumi!CC21</f>
        <v>0</v>
      </c>
      <c r="CD228" s="416">
        <f>Kapitālieguldījumi!CD21</f>
        <v>0</v>
      </c>
      <c r="CE228" s="416">
        <f>Kapitālieguldījumi!CE21</f>
        <v>0</v>
      </c>
      <c r="CF228" s="416">
        <f>Kapitālieguldījumi!CF21</f>
        <v>0</v>
      </c>
      <c r="CG228" s="416">
        <f>Kapitālieguldījumi!CG21</f>
        <v>0</v>
      </c>
      <c r="CH228" s="416">
        <f>Kapitālieguldījumi!CH21</f>
        <v>0</v>
      </c>
      <c r="CI228" s="416">
        <f>Kapitālieguldījumi!CI21</f>
        <v>0</v>
      </c>
      <c r="CJ228" s="416">
        <f>Kapitālieguldījumi!CJ21</f>
        <v>0</v>
      </c>
      <c r="CK228" s="416">
        <f>Kapitālieguldījumi!CK21</f>
        <v>0</v>
      </c>
      <c r="CL228" s="416">
        <f>Kapitālieguldījumi!CL21</f>
        <v>0</v>
      </c>
      <c r="CM228" s="416">
        <f>Kapitālieguldījumi!CM21</f>
        <v>0</v>
      </c>
      <c r="CN228" s="416">
        <f>Kapitālieguldījumi!CN21</f>
        <v>0</v>
      </c>
      <c r="CO228" s="416">
        <f>Kapitālieguldījumi!CO21</f>
        <v>0</v>
      </c>
      <c r="CP228" s="416">
        <f>Kapitālieguldījumi!CP21</f>
        <v>0</v>
      </c>
      <c r="CQ228" s="416">
        <f>Kapitālieguldījumi!CQ21</f>
        <v>0</v>
      </c>
      <c r="CR228" s="416">
        <f>Kapitālieguldījumi!CR21</f>
        <v>0</v>
      </c>
      <c r="CS228" s="416">
        <f>Kapitālieguldījumi!CS21</f>
        <v>0</v>
      </c>
      <c r="CT228" s="416">
        <f>Kapitālieguldījumi!CT21</f>
        <v>0</v>
      </c>
      <c r="CU228" s="416">
        <f>Kapitālieguldījumi!CU21</f>
        <v>0</v>
      </c>
      <c r="CV228" s="416">
        <f>Kapitālieguldījumi!CV21</f>
        <v>0</v>
      </c>
      <c r="CW228" s="416">
        <f>Kapitālieguldījumi!CW21</f>
        <v>0</v>
      </c>
      <c r="CX228" s="416">
        <f>Kapitālieguldījumi!CX21</f>
        <v>0</v>
      </c>
      <c r="CY228" s="416">
        <f>Kapitālieguldījumi!CY21</f>
        <v>0</v>
      </c>
      <c r="CZ228" s="416">
        <f>Kapitālieguldījumi!CZ21</f>
        <v>0</v>
      </c>
      <c r="DA228" s="416">
        <f>Kapitālieguldījumi!DA21</f>
        <v>0</v>
      </c>
      <c r="DB228" s="416">
        <f>Kapitālieguldījumi!DB21</f>
        <v>0</v>
      </c>
      <c r="DC228" s="416">
        <f>Kapitālieguldījumi!DC21</f>
        <v>0</v>
      </c>
      <c r="DD228" s="416">
        <f>Kapitālieguldījumi!DD21</f>
        <v>0</v>
      </c>
      <c r="DE228" s="416">
        <f>Kapitālieguldījumi!DE21</f>
        <v>0</v>
      </c>
      <c r="DF228" s="416">
        <f>Kapitālieguldījumi!DF21</f>
        <v>0</v>
      </c>
      <c r="DG228" s="416">
        <f>Kapitālieguldījumi!DG21</f>
        <v>0</v>
      </c>
      <c r="DH228" s="416">
        <f>Kapitālieguldījumi!DH21</f>
        <v>0</v>
      </c>
      <c r="DI228" s="416">
        <f>Kapitālieguldījumi!DI21</f>
        <v>0</v>
      </c>
      <c r="DJ228" s="416">
        <f>Kapitālieguldījumi!DJ21</f>
        <v>0</v>
      </c>
      <c r="DK228" s="416">
        <f>Kapitālieguldījumi!DK21</f>
        <v>0</v>
      </c>
      <c r="DL228" s="416">
        <f>Kapitālieguldījumi!DL21</f>
        <v>0</v>
      </c>
      <c r="DM228" s="416">
        <f>Kapitālieguldījumi!DM21</f>
        <v>0</v>
      </c>
      <c r="DN228" s="416">
        <f>Kapitālieguldījumi!DN21</f>
        <v>0</v>
      </c>
      <c r="DO228" s="416">
        <f>Kapitālieguldījumi!DO21</f>
        <v>0</v>
      </c>
      <c r="DP228" s="416">
        <f>Kapitālieguldījumi!DP21</f>
        <v>0</v>
      </c>
      <c r="DQ228" s="416">
        <f>Kapitālieguldījumi!DQ21</f>
        <v>0</v>
      </c>
      <c r="DR228" s="416">
        <f>Kapitālieguldījumi!DR21</f>
        <v>0</v>
      </c>
      <c r="DS228" s="416">
        <f>Kapitālieguldījumi!DS21</f>
        <v>0</v>
      </c>
      <c r="DT228" s="416">
        <f>Kapitālieguldījumi!DT21</f>
        <v>0</v>
      </c>
      <c r="DU228" s="416">
        <f>Kapitālieguldījumi!DU21</f>
        <v>0</v>
      </c>
    </row>
    <row r="229" spans="1:125" ht="11.25" customHeight="1">
      <c r="A229" s="389" t="str">
        <f>Kapitālieguldījumi!A22</f>
        <v>Konsoles ar montāžu</v>
      </c>
      <c r="B229" s="389" t="s">
        <v>638</v>
      </c>
      <c r="C229" s="416">
        <f t="shared" si="192"/>
        <v>1441.1490750000005</v>
      </c>
      <c r="D229" s="416">
        <f t="shared" si="193"/>
        <v>173111.00000000003</v>
      </c>
      <c r="E229" s="416">
        <f>Kapitālieguldījumi!E22</f>
        <v>34622.200000000004</v>
      </c>
      <c r="F229" s="416">
        <f>Kapitālieguldījumi!F22</f>
        <v>34622.200000000004</v>
      </c>
      <c r="G229" s="416">
        <f>Kapitālieguldījumi!G22</f>
        <v>34622.200000000004</v>
      </c>
      <c r="H229" s="416">
        <f>Kapitālieguldījumi!H22</f>
        <v>34622.200000000004</v>
      </c>
      <c r="I229" s="416">
        <f>Kapitālieguldījumi!I22</f>
        <v>34622.200000000004</v>
      </c>
      <c r="J229" s="416">
        <f>Kapitālieguldījumi!J22</f>
        <v>0</v>
      </c>
      <c r="K229" s="416">
        <f>Kapitālieguldījumi!K22</f>
        <v>0</v>
      </c>
      <c r="L229" s="416">
        <f>Kapitālieguldījumi!L22</f>
        <v>0</v>
      </c>
      <c r="M229" s="416">
        <f>Kapitālieguldījumi!M22</f>
        <v>0</v>
      </c>
      <c r="N229" s="416">
        <f>Kapitālieguldījumi!N22</f>
        <v>0</v>
      </c>
      <c r="O229" s="416">
        <f>Kapitālieguldījumi!O22</f>
        <v>0</v>
      </c>
      <c r="P229" s="416">
        <f>Kapitālieguldījumi!P22</f>
        <v>0</v>
      </c>
      <c r="Q229" s="416">
        <f>Kapitālieguldījumi!Q22</f>
        <v>0</v>
      </c>
      <c r="R229" s="416">
        <f>Kapitālieguldījumi!R22</f>
        <v>0</v>
      </c>
      <c r="S229" s="416">
        <f>Kapitālieguldījumi!S22</f>
        <v>0</v>
      </c>
      <c r="T229" s="416">
        <f>Kapitālieguldījumi!T22</f>
        <v>0</v>
      </c>
      <c r="U229" s="416">
        <f>Kapitālieguldījumi!U22</f>
        <v>0</v>
      </c>
      <c r="V229" s="416">
        <f>Kapitālieguldījumi!V22</f>
        <v>0</v>
      </c>
      <c r="W229" s="416">
        <f>Kapitālieguldījumi!W22</f>
        <v>0</v>
      </c>
      <c r="X229" s="416">
        <f>Kapitālieguldījumi!X22</f>
        <v>0</v>
      </c>
      <c r="Y229" s="416">
        <f>Kapitālieguldījumi!Y22</f>
        <v>0</v>
      </c>
      <c r="Z229" s="416">
        <f>Kapitālieguldījumi!Z22</f>
        <v>0</v>
      </c>
      <c r="AA229" s="416">
        <f>Kapitālieguldījumi!AA22</f>
        <v>0</v>
      </c>
      <c r="AB229" s="416">
        <f>Kapitālieguldījumi!AB22</f>
        <v>0</v>
      </c>
      <c r="AC229" s="416">
        <f>Kapitālieguldījumi!AC22</f>
        <v>0</v>
      </c>
      <c r="AD229" s="416">
        <f>Kapitālieguldījumi!AD22</f>
        <v>0</v>
      </c>
      <c r="AE229" s="416">
        <f>Kapitālieguldījumi!AE22</f>
        <v>0</v>
      </c>
      <c r="AF229" s="416">
        <f>Kapitālieguldījumi!AF22</f>
        <v>0</v>
      </c>
      <c r="AG229" s="416">
        <f>Kapitālieguldījumi!AG22</f>
        <v>0</v>
      </c>
      <c r="AH229" s="416">
        <f>Kapitālieguldījumi!AH22</f>
        <v>0</v>
      </c>
      <c r="AI229" s="416">
        <f>Kapitālieguldījumi!AI22</f>
        <v>0</v>
      </c>
      <c r="AJ229" s="416">
        <f>Kapitālieguldījumi!AJ22</f>
        <v>0</v>
      </c>
      <c r="AK229" s="416">
        <f>Kapitālieguldījumi!AK22</f>
        <v>0</v>
      </c>
      <c r="AL229" s="416">
        <f>Kapitālieguldījumi!AL22</f>
        <v>0</v>
      </c>
      <c r="AM229" s="416">
        <f>Kapitālieguldījumi!AM22</f>
        <v>0</v>
      </c>
      <c r="AN229" s="416">
        <f>Kapitālieguldījumi!AN22</f>
        <v>0</v>
      </c>
      <c r="AO229" s="416">
        <f>Kapitālieguldījumi!AO22</f>
        <v>0</v>
      </c>
      <c r="AP229" s="416">
        <f>Kapitālieguldījumi!AP22</f>
        <v>0</v>
      </c>
      <c r="AQ229" s="416">
        <f>Kapitālieguldījumi!AQ22</f>
        <v>0</v>
      </c>
      <c r="AR229" s="416">
        <f>Kapitālieguldījumi!AR22</f>
        <v>0</v>
      </c>
      <c r="AS229" s="416">
        <f>Kapitālieguldījumi!AS22</f>
        <v>0</v>
      </c>
      <c r="AT229" s="416">
        <f>Kapitālieguldījumi!AT22</f>
        <v>0</v>
      </c>
      <c r="AU229" s="416">
        <f>Kapitālieguldījumi!AU22</f>
        <v>0</v>
      </c>
      <c r="AV229" s="416">
        <f>Kapitālieguldījumi!AV22</f>
        <v>0</v>
      </c>
      <c r="AW229" s="416">
        <f>Kapitālieguldījumi!AW22</f>
        <v>0</v>
      </c>
      <c r="AX229" s="416">
        <f>Kapitālieguldījumi!AX22</f>
        <v>0</v>
      </c>
      <c r="AY229" s="416">
        <f>Kapitālieguldījumi!AY22</f>
        <v>0</v>
      </c>
      <c r="AZ229" s="416">
        <f>Kapitālieguldījumi!AZ22</f>
        <v>0</v>
      </c>
      <c r="BA229" s="416">
        <f>Kapitālieguldījumi!BA22</f>
        <v>0</v>
      </c>
      <c r="BB229" s="416">
        <f>Kapitālieguldījumi!BB22</f>
        <v>0</v>
      </c>
      <c r="BC229" s="416">
        <f>Kapitālieguldījumi!BC22</f>
        <v>0</v>
      </c>
      <c r="BD229" s="416">
        <f>Kapitālieguldījumi!BD22</f>
        <v>0</v>
      </c>
      <c r="BE229" s="416">
        <f>Kapitālieguldījumi!BE22</f>
        <v>0</v>
      </c>
      <c r="BF229" s="416">
        <f>Kapitālieguldījumi!BF22</f>
        <v>0</v>
      </c>
      <c r="BG229" s="416">
        <f>Kapitālieguldījumi!BG22</f>
        <v>0</v>
      </c>
      <c r="BH229" s="416">
        <f>Kapitālieguldījumi!BH22</f>
        <v>0</v>
      </c>
      <c r="BI229" s="416">
        <f>Kapitālieguldījumi!BI22</f>
        <v>0</v>
      </c>
      <c r="BJ229" s="416">
        <f>Kapitālieguldījumi!BJ22</f>
        <v>0</v>
      </c>
      <c r="BK229" s="416">
        <f>Kapitālieguldījumi!BK22</f>
        <v>0</v>
      </c>
      <c r="BL229" s="416">
        <f>Kapitālieguldījumi!BL22</f>
        <v>0</v>
      </c>
      <c r="BM229" s="416">
        <f>Kapitālieguldījumi!BM22</f>
        <v>0</v>
      </c>
      <c r="BN229" s="416">
        <f>Kapitālieguldījumi!BN22</f>
        <v>0</v>
      </c>
      <c r="BO229" s="416">
        <f>Kapitālieguldījumi!BO22</f>
        <v>0</v>
      </c>
      <c r="BP229" s="416">
        <f>Kapitālieguldījumi!BP22</f>
        <v>0</v>
      </c>
      <c r="BQ229" s="416">
        <f>Kapitālieguldījumi!BQ22</f>
        <v>0</v>
      </c>
      <c r="BR229" s="416">
        <f>Kapitālieguldījumi!BR22</f>
        <v>0</v>
      </c>
      <c r="BS229" s="416">
        <f>Kapitālieguldījumi!BS22</f>
        <v>0</v>
      </c>
      <c r="BT229" s="416">
        <f>Kapitālieguldījumi!BT22</f>
        <v>0</v>
      </c>
      <c r="BU229" s="416">
        <f>Kapitālieguldījumi!BU22</f>
        <v>0</v>
      </c>
      <c r="BV229" s="416">
        <f>Kapitālieguldījumi!BV22</f>
        <v>0</v>
      </c>
      <c r="BW229" s="416">
        <f>Kapitālieguldījumi!BW22</f>
        <v>0</v>
      </c>
      <c r="BX229" s="416">
        <f>Kapitālieguldījumi!BX22</f>
        <v>0</v>
      </c>
      <c r="BY229" s="416">
        <f>Kapitālieguldījumi!BY22</f>
        <v>0</v>
      </c>
      <c r="BZ229" s="416">
        <f>Kapitālieguldījumi!BZ22</f>
        <v>0</v>
      </c>
      <c r="CA229" s="416">
        <f>Kapitālieguldījumi!CA22</f>
        <v>0</v>
      </c>
      <c r="CB229" s="416">
        <f>Kapitālieguldījumi!CB22</f>
        <v>0</v>
      </c>
      <c r="CC229" s="416">
        <f>Kapitālieguldījumi!CC22</f>
        <v>0</v>
      </c>
      <c r="CD229" s="416">
        <f>Kapitālieguldījumi!CD22</f>
        <v>0</v>
      </c>
      <c r="CE229" s="416">
        <f>Kapitālieguldījumi!CE22</f>
        <v>0</v>
      </c>
      <c r="CF229" s="416">
        <f>Kapitālieguldījumi!CF22</f>
        <v>0</v>
      </c>
      <c r="CG229" s="416">
        <f>Kapitālieguldījumi!CG22</f>
        <v>0</v>
      </c>
      <c r="CH229" s="416">
        <f>Kapitālieguldījumi!CH22</f>
        <v>0</v>
      </c>
      <c r="CI229" s="416">
        <f>Kapitālieguldījumi!CI22</f>
        <v>0</v>
      </c>
      <c r="CJ229" s="416">
        <f>Kapitālieguldījumi!CJ22</f>
        <v>0</v>
      </c>
      <c r="CK229" s="416">
        <f>Kapitālieguldījumi!CK22</f>
        <v>0</v>
      </c>
      <c r="CL229" s="416">
        <f>Kapitālieguldījumi!CL22</f>
        <v>0</v>
      </c>
      <c r="CM229" s="416">
        <f>Kapitālieguldījumi!CM22</f>
        <v>0</v>
      </c>
      <c r="CN229" s="416">
        <f>Kapitālieguldījumi!CN22</f>
        <v>0</v>
      </c>
      <c r="CO229" s="416">
        <f>Kapitālieguldījumi!CO22</f>
        <v>0</v>
      </c>
      <c r="CP229" s="416">
        <f>Kapitālieguldījumi!CP22</f>
        <v>0</v>
      </c>
      <c r="CQ229" s="416">
        <f>Kapitālieguldījumi!CQ22</f>
        <v>0</v>
      </c>
      <c r="CR229" s="416">
        <f>Kapitālieguldījumi!CR22</f>
        <v>0</v>
      </c>
      <c r="CS229" s="416">
        <f>Kapitālieguldījumi!CS22</f>
        <v>0</v>
      </c>
      <c r="CT229" s="416">
        <f>Kapitālieguldījumi!CT22</f>
        <v>0</v>
      </c>
      <c r="CU229" s="416">
        <f>Kapitālieguldījumi!CU22</f>
        <v>0</v>
      </c>
      <c r="CV229" s="416">
        <f>Kapitālieguldījumi!CV22</f>
        <v>0</v>
      </c>
      <c r="CW229" s="416">
        <f>Kapitālieguldījumi!CW22</f>
        <v>0</v>
      </c>
      <c r="CX229" s="416">
        <f>Kapitālieguldījumi!CX22</f>
        <v>0</v>
      </c>
      <c r="CY229" s="416">
        <f>Kapitālieguldījumi!CY22</f>
        <v>0</v>
      </c>
      <c r="CZ229" s="416">
        <f>Kapitālieguldījumi!CZ22</f>
        <v>0</v>
      </c>
      <c r="DA229" s="416">
        <f>Kapitālieguldījumi!DA22</f>
        <v>0</v>
      </c>
      <c r="DB229" s="416">
        <f>Kapitālieguldījumi!DB22</f>
        <v>0</v>
      </c>
      <c r="DC229" s="416">
        <f>Kapitālieguldījumi!DC22</f>
        <v>0</v>
      </c>
      <c r="DD229" s="416">
        <f>Kapitālieguldījumi!DD22</f>
        <v>0</v>
      </c>
      <c r="DE229" s="416">
        <f>Kapitālieguldījumi!DE22</f>
        <v>0</v>
      </c>
      <c r="DF229" s="416">
        <f>Kapitālieguldījumi!DF22</f>
        <v>0</v>
      </c>
      <c r="DG229" s="416">
        <f>Kapitālieguldījumi!DG22</f>
        <v>0</v>
      </c>
      <c r="DH229" s="416">
        <f>Kapitālieguldījumi!DH22</f>
        <v>0</v>
      </c>
      <c r="DI229" s="416">
        <f>Kapitālieguldījumi!DI22</f>
        <v>0</v>
      </c>
      <c r="DJ229" s="416">
        <f>Kapitālieguldījumi!DJ22</f>
        <v>0</v>
      </c>
      <c r="DK229" s="416">
        <f>Kapitālieguldījumi!DK22</f>
        <v>0</v>
      </c>
      <c r="DL229" s="416">
        <f>Kapitālieguldījumi!DL22</f>
        <v>0</v>
      </c>
      <c r="DM229" s="416">
        <f>Kapitālieguldījumi!DM22</f>
        <v>0</v>
      </c>
      <c r="DN229" s="416">
        <f>Kapitālieguldījumi!DN22</f>
        <v>0</v>
      </c>
      <c r="DO229" s="416">
        <f>Kapitālieguldījumi!DO22</f>
        <v>0</v>
      </c>
      <c r="DP229" s="416">
        <f>Kapitālieguldījumi!DP22</f>
        <v>0</v>
      </c>
      <c r="DQ229" s="416">
        <f>Kapitālieguldījumi!DQ22</f>
        <v>0</v>
      </c>
      <c r="DR229" s="416">
        <f>Kapitālieguldījumi!DR22</f>
        <v>0</v>
      </c>
      <c r="DS229" s="416">
        <f>Kapitālieguldījumi!DS22</f>
        <v>0</v>
      </c>
      <c r="DT229" s="416">
        <f>Kapitālieguldījumi!DT22</f>
        <v>0</v>
      </c>
      <c r="DU229" s="416">
        <f>Kapitālieguldījumi!DU22</f>
        <v>0</v>
      </c>
    </row>
    <row r="230" spans="1:125" ht="11.25" customHeight="1">
      <c r="A230" s="389" t="str">
        <f>Kapitālieguldījumi!A23</f>
        <v>Projektēšana un autoruzraudzība</v>
      </c>
      <c r="B230" s="389" t="s">
        <v>638</v>
      </c>
      <c r="C230" s="416">
        <f t="shared" si="192"/>
        <v>898.05105000000026</v>
      </c>
      <c r="D230" s="416">
        <f t="shared" si="193"/>
        <v>107874.00000000001</v>
      </c>
      <c r="E230" s="416">
        <f>Kapitālieguldījumi!E23</f>
        <v>21574.800000000003</v>
      </c>
      <c r="F230" s="416">
        <f>Kapitālieguldījumi!F23</f>
        <v>21574.800000000003</v>
      </c>
      <c r="G230" s="416">
        <f>Kapitālieguldījumi!G23</f>
        <v>21574.800000000003</v>
      </c>
      <c r="H230" s="416">
        <f>Kapitālieguldījumi!H23</f>
        <v>21574.800000000003</v>
      </c>
      <c r="I230" s="416">
        <f>Kapitālieguldījumi!I23</f>
        <v>21574.800000000003</v>
      </c>
      <c r="J230" s="416">
        <f>Kapitālieguldījumi!J23</f>
        <v>0</v>
      </c>
      <c r="K230" s="416">
        <f>Kapitālieguldījumi!K23</f>
        <v>0</v>
      </c>
      <c r="L230" s="416">
        <f>Kapitālieguldījumi!L23</f>
        <v>0</v>
      </c>
      <c r="M230" s="416">
        <f>Kapitālieguldījumi!M23</f>
        <v>0</v>
      </c>
      <c r="N230" s="416">
        <f>Kapitālieguldījumi!N23</f>
        <v>0</v>
      </c>
      <c r="O230" s="416">
        <f>Kapitālieguldījumi!O23</f>
        <v>0</v>
      </c>
      <c r="P230" s="416">
        <f>Kapitālieguldījumi!P23</f>
        <v>0</v>
      </c>
      <c r="Q230" s="416">
        <f>Kapitālieguldījumi!Q23</f>
        <v>0</v>
      </c>
      <c r="R230" s="416">
        <f>Kapitālieguldījumi!R23</f>
        <v>0</v>
      </c>
      <c r="S230" s="416">
        <f>Kapitālieguldījumi!S23</f>
        <v>0</v>
      </c>
      <c r="T230" s="416">
        <f>Kapitālieguldījumi!T23</f>
        <v>0</v>
      </c>
      <c r="U230" s="416">
        <f>Kapitālieguldījumi!U23</f>
        <v>0</v>
      </c>
      <c r="V230" s="416">
        <f>Kapitālieguldījumi!V23</f>
        <v>0</v>
      </c>
      <c r="W230" s="416">
        <f>Kapitālieguldījumi!W23</f>
        <v>0</v>
      </c>
      <c r="X230" s="416">
        <f>Kapitālieguldījumi!X23</f>
        <v>0</v>
      </c>
      <c r="Y230" s="416">
        <f>Kapitālieguldījumi!Y23</f>
        <v>0</v>
      </c>
      <c r="Z230" s="416">
        <f>Kapitālieguldījumi!Z23</f>
        <v>0</v>
      </c>
      <c r="AA230" s="416">
        <f>Kapitālieguldījumi!AA23</f>
        <v>0</v>
      </c>
      <c r="AB230" s="416">
        <f>Kapitālieguldījumi!AB23</f>
        <v>0</v>
      </c>
      <c r="AC230" s="416">
        <f>Kapitālieguldījumi!AC23</f>
        <v>0</v>
      </c>
      <c r="AD230" s="416">
        <f>Kapitālieguldījumi!AD23</f>
        <v>0</v>
      </c>
      <c r="AE230" s="416">
        <f>Kapitālieguldījumi!AE23</f>
        <v>0</v>
      </c>
      <c r="AF230" s="416">
        <f>Kapitālieguldījumi!AF23</f>
        <v>0</v>
      </c>
      <c r="AG230" s="416">
        <f>Kapitālieguldījumi!AG23</f>
        <v>0</v>
      </c>
      <c r="AH230" s="416">
        <f>Kapitālieguldījumi!AH23</f>
        <v>0</v>
      </c>
      <c r="AI230" s="416">
        <f>Kapitālieguldījumi!AI23</f>
        <v>0</v>
      </c>
      <c r="AJ230" s="416">
        <f>Kapitālieguldījumi!AJ23</f>
        <v>0</v>
      </c>
      <c r="AK230" s="416">
        <f>Kapitālieguldījumi!AK23</f>
        <v>0</v>
      </c>
      <c r="AL230" s="416">
        <f>Kapitālieguldījumi!AL23</f>
        <v>0</v>
      </c>
      <c r="AM230" s="416">
        <f>Kapitālieguldījumi!AM23</f>
        <v>0</v>
      </c>
      <c r="AN230" s="416">
        <f>Kapitālieguldījumi!AN23</f>
        <v>0</v>
      </c>
      <c r="AO230" s="416">
        <f>Kapitālieguldījumi!AO23</f>
        <v>0</v>
      </c>
      <c r="AP230" s="416">
        <f>Kapitālieguldījumi!AP23</f>
        <v>0</v>
      </c>
      <c r="AQ230" s="416">
        <f>Kapitālieguldījumi!AQ23</f>
        <v>0</v>
      </c>
      <c r="AR230" s="416">
        <f>Kapitālieguldījumi!AR23</f>
        <v>0</v>
      </c>
      <c r="AS230" s="416">
        <f>Kapitālieguldījumi!AS23</f>
        <v>0</v>
      </c>
      <c r="AT230" s="416">
        <f>Kapitālieguldījumi!AT23</f>
        <v>0</v>
      </c>
      <c r="AU230" s="416">
        <f>Kapitālieguldījumi!AU23</f>
        <v>0</v>
      </c>
      <c r="AV230" s="416">
        <f>Kapitālieguldījumi!AV23</f>
        <v>0</v>
      </c>
      <c r="AW230" s="416">
        <f>Kapitālieguldījumi!AW23</f>
        <v>0</v>
      </c>
      <c r="AX230" s="416">
        <f>Kapitālieguldījumi!AX23</f>
        <v>0</v>
      </c>
      <c r="AY230" s="416">
        <f>Kapitālieguldījumi!AY23</f>
        <v>0</v>
      </c>
      <c r="AZ230" s="416">
        <f>Kapitālieguldījumi!AZ23</f>
        <v>0</v>
      </c>
      <c r="BA230" s="416">
        <f>Kapitālieguldījumi!BA23</f>
        <v>0</v>
      </c>
      <c r="BB230" s="416">
        <f>Kapitālieguldījumi!BB23</f>
        <v>0</v>
      </c>
      <c r="BC230" s="416">
        <f>Kapitālieguldījumi!BC23</f>
        <v>0</v>
      </c>
      <c r="BD230" s="416">
        <f>Kapitālieguldījumi!BD23</f>
        <v>0</v>
      </c>
      <c r="BE230" s="416">
        <f>Kapitālieguldījumi!BE23</f>
        <v>0</v>
      </c>
      <c r="BF230" s="416">
        <f>Kapitālieguldījumi!BF23</f>
        <v>0</v>
      </c>
      <c r="BG230" s="416">
        <f>Kapitālieguldījumi!BG23</f>
        <v>0</v>
      </c>
      <c r="BH230" s="416">
        <f>Kapitālieguldījumi!BH23</f>
        <v>0</v>
      </c>
      <c r="BI230" s="416">
        <f>Kapitālieguldījumi!BI23</f>
        <v>0</v>
      </c>
      <c r="BJ230" s="416">
        <f>Kapitālieguldījumi!BJ23</f>
        <v>0</v>
      </c>
      <c r="BK230" s="416">
        <f>Kapitālieguldījumi!BK23</f>
        <v>0</v>
      </c>
      <c r="BL230" s="416">
        <f>Kapitālieguldījumi!BL23</f>
        <v>0</v>
      </c>
      <c r="BM230" s="416">
        <f>Kapitālieguldījumi!BM23</f>
        <v>0</v>
      </c>
      <c r="BN230" s="416">
        <f>Kapitālieguldījumi!BN23</f>
        <v>0</v>
      </c>
      <c r="BO230" s="416">
        <f>Kapitālieguldījumi!BO23</f>
        <v>0</v>
      </c>
      <c r="BP230" s="416">
        <f>Kapitālieguldījumi!BP23</f>
        <v>0</v>
      </c>
      <c r="BQ230" s="416">
        <f>Kapitālieguldījumi!BQ23</f>
        <v>0</v>
      </c>
      <c r="BR230" s="416">
        <f>Kapitālieguldījumi!BR23</f>
        <v>0</v>
      </c>
      <c r="BS230" s="416">
        <f>Kapitālieguldījumi!BS23</f>
        <v>0</v>
      </c>
      <c r="BT230" s="416">
        <f>Kapitālieguldījumi!BT23</f>
        <v>0</v>
      </c>
      <c r="BU230" s="416">
        <f>Kapitālieguldījumi!BU23</f>
        <v>0</v>
      </c>
      <c r="BV230" s="416">
        <f>Kapitālieguldījumi!BV23</f>
        <v>0</v>
      </c>
      <c r="BW230" s="416">
        <f>Kapitālieguldījumi!BW23</f>
        <v>0</v>
      </c>
      <c r="BX230" s="416">
        <f>Kapitālieguldījumi!BX23</f>
        <v>0</v>
      </c>
      <c r="BY230" s="416">
        <f>Kapitālieguldījumi!BY23</f>
        <v>0</v>
      </c>
      <c r="BZ230" s="416">
        <f>Kapitālieguldījumi!BZ23</f>
        <v>0</v>
      </c>
      <c r="CA230" s="416">
        <f>Kapitālieguldījumi!CA23</f>
        <v>0</v>
      </c>
      <c r="CB230" s="416">
        <f>Kapitālieguldījumi!CB23</f>
        <v>0</v>
      </c>
      <c r="CC230" s="416">
        <f>Kapitālieguldījumi!CC23</f>
        <v>0</v>
      </c>
      <c r="CD230" s="416">
        <f>Kapitālieguldījumi!CD23</f>
        <v>0</v>
      </c>
      <c r="CE230" s="416">
        <f>Kapitālieguldījumi!CE23</f>
        <v>0</v>
      </c>
      <c r="CF230" s="416">
        <f>Kapitālieguldījumi!CF23</f>
        <v>0</v>
      </c>
      <c r="CG230" s="416">
        <f>Kapitālieguldījumi!CG23</f>
        <v>0</v>
      </c>
      <c r="CH230" s="416">
        <f>Kapitālieguldījumi!CH23</f>
        <v>0</v>
      </c>
      <c r="CI230" s="416">
        <f>Kapitālieguldījumi!CI23</f>
        <v>0</v>
      </c>
      <c r="CJ230" s="416">
        <f>Kapitālieguldījumi!CJ23</f>
        <v>0</v>
      </c>
      <c r="CK230" s="416">
        <f>Kapitālieguldījumi!CK23</f>
        <v>0</v>
      </c>
      <c r="CL230" s="416">
        <f>Kapitālieguldījumi!CL23</f>
        <v>0</v>
      </c>
      <c r="CM230" s="416">
        <f>Kapitālieguldījumi!CM23</f>
        <v>0</v>
      </c>
      <c r="CN230" s="416">
        <f>Kapitālieguldījumi!CN23</f>
        <v>0</v>
      </c>
      <c r="CO230" s="416">
        <f>Kapitālieguldījumi!CO23</f>
        <v>0</v>
      </c>
      <c r="CP230" s="416">
        <f>Kapitālieguldījumi!CP23</f>
        <v>0</v>
      </c>
      <c r="CQ230" s="416">
        <f>Kapitālieguldījumi!CQ23</f>
        <v>0</v>
      </c>
      <c r="CR230" s="416">
        <f>Kapitālieguldījumi!CR23</f>
        <v>0</v>
      </c>
      <c r="CS230" s="416">
        <f>Kapitālieguldījumi!CS23</f>
        <v>0</v>
      </c>
      <c r="CT230" s="416">
        <f>Kapitālieguldījumi!CT23</f>
        <v>0</v>
      </c>
      <c r="CU230" s="416">
        <f>Kapitālieguldījumi!CU23</f>
        <v>0</v>
      </c>
      <c r="CV230" s="416">
        <f>Kapitālieguldījumi!CV23</f>
        <v>0</v>
      </c>
      <c r="CW230" s="416">
        <f>Kapitālieguldījumi!CW23</f>
        <v>0</v>
      </c>
      <c r="CX230" s="416">
        <f>Kapitālieguldījumi!CX23</f>
        <v>0</v>
      </c>
      <c r="CY230" s="416">
        <f>Kapitālieguldījumi!CY23</f>
        <v>0</v>
      </c>
      <c r="CZ230" s="416">
        <f>Kapitālieguldījumi!CZ23</f>
        <v>0</v>
      </c>
      <c r="DA230" s="416">
        <f>Kapitālieguldījumi!DA23</f>
        <v>0</v>
      </c>
      <c r="DB230" s="416">
        <f>Kapitālieguldījumi!DB23</f>
        <v>0</v>
      </c>
      <c r="DC230" s="416">
        <f>Kapitālieguldījumi!DC23</f>
        <v>0</v>
      </c>
      <c r="DD230" s="416">
        <f>Kapitālieguldījumi!DD23</f>
        <v>0</v>
      </c>
      <c r="DE230" s="416">
        <f>Kapitālieguldījumi!DE23</f>
        <v>0</v>
      </c>
      <c r="DF230" s="416">
        <f>Kapitālieguldījumi!DF23</f>
        <v>0</v>
      </c>
      <c r="DG230" s="416">
        <f>Kapitālieguldījumi!DG23</f>
        <v>0</v>
      </c>
      <c r="DH230" s="416">
        <f>Kapitālieguldījumi!DH23</f>
        <v>0</v>
      </c>
      <c r="DI230" s="416">
        <f>Kapitālieguldījumi!DI23</f>
        <v>0</v>
      </c>
      <c r="DJ230" s="416">
        <f>Kapitālieguldījumi!DJ23</f>
        <v>0</v>
      </c>
      <c r="DK230" s="416">
        <f>Kapitālieguldījumi!DK23</f>
        <v>0</v>
      </c>
      <c r="DL230" s="416">
        <f>Kapitālieguldījumi!DL23</f>
        <v>0</v>
      </c>
      <c r="DM230" s="416">
        <f>Kapitālieguldījumi!DM23</f>
        <v>0</v>
      </c>
      <c r="DN230" s="416">
        <f>Kapitālieguldījumi!DN23</f>
        <v>0</v>
      </c>
      <c r="DO230" s="416">
        <f>Kapitālieguldījumi!DO23</f>
        <v>0</v>
      </c>
      <c r="DP230" s="416">
        <f>Kapitālieguldījumi!DP23</f>
        <v>0</v>
      </c>
      <c r="DQ230" s="416">
        <f>Kapitālieguldījumi!DQ23</f>
        <v>0</v>
      </c>
      <c r="DR230" s="416">
        <f>Kapitālieguldījumi!DR23</f>
        <v>0</v>
      </c>
      <c r="DS230" s="416">
        <f>Kapitālieguldījumi!DS23</f>
        <v>0</v>
      </c>
      <c r="DT230" s="416">
        <f>Kapitālieguldījumi!DT23</f>
        <v>0</v>
      </c>
      <c r="DU230" s="416">
        <f>Kapitālieguldījumi!DU23</f>
        <v>0</v>
      </c>
    </row>
    <row r="231" spans="1:125" ht="11.25" customHeight="1">
      <c r="A231" s="389" t="str">
        <f>Kapitālieguldījumi!A24</f>
        <v>Būvuzraudzība</v>
      </c>
      <c r="B231" s="389" t="s">
        <v>638</v>
      </c>
      <c r="C231" s="416">
        <f t="shared" si="192"/>
        <v>281.11860000000001</v>
      </c>
      <c r="D231" s="416">
        <f t="shared" si="193"/>
        <v>33768</v>
      </c>
      <c r="E231" s="416">
        <f>Kapitālieguldījumi!E24</f>
        <v>6753.6</v>
      </c>
      <c r="F231" s="416">
        <f>Kapitālieguldījumi!F24</f>
        <v>6753.6</v>
      </c>
      <c r="G231" s="416">
        <f>Kapitālieguldījumi!G24</f>
        <v>6753.6</v>
      </c>
      <c r="H231" s="416">
        <f>Kapitālieguldījumi!H24</f>
        <v>6753.6</v>
      </c>
      <c r="I231" s="416">
        <f>Kapitālieguldījumi!I24</f>
        <v>6753.6</v>
      </c>
      <c r="J231" s="416">
        <f>Kapitālieguldījumi!J24</f>
        <v>0</v>
      </c>
      <c r="K231" s="416">
        <f>Kapitālieguldījumi!K24</f>
        <v>0</v>
      </c>
      <c r="L231" s="416">
        <f>Kapitālieguldījumi!L24</f>
        <v>0</v>
      </c>
      <c r="M231" s="416">
        <f>Kapitālieguldījumi!M24</f>
        <v>0</v>
      </c>
      <c r="N231" s="416">
        <f>Kapitālieguldījumi!N24</f>
        <v>0</v>
      </c>
      <c r="O231" s="416">
        <f>Kapitālieguldījumi!O24</f>
        <v>0</v>
      </c>
      <c r="P231" s="416">
        <f>Kapitālieguldījumi!P24</f>
        <v>0</v>
      </c>
      <c r="Q231" s="416">
        <f>Kapitālieguldījumi!Q24</f>
        <v>0</v>
      </c>
      <c r="R231" s="416">
        <f>Kapitālieguldījumi!R24</f>
        <v>0</v>
      </c>
      <c r="S231" s="416">
        <f>Kapitālieguldījumi!S24</f>
        <v>0</v>
      </c>
      <c r="T231" s="416">
        <f>Kapitālieguldījumi!T24</f>
        <v>0</v>
      </c>
      <c r="U231" s="416">
        <f>Kapitālieguldījumi!U24</f>
        <v>0</v>
      </c>
      <c r="V231" s="416">
        <f>Kapitālieguldījumi!V24</f>
        <v>0</v>
      </c>
      <c r="W231" s="416">
        <f>Kapitālieguldījumi!W24</f>
        <v>0</v>
      </c>
      <c r="X231" s="416">
        <f>Kapitālieguldījumi!X24</f>
        <v>0</v>
      </c>
      <c r="Y231" s="416">
        <f>Kapitālieguldījumi!Y24</f>
        <v>0</v>
      </c>
      <c r="Z231" s="416">
        <f>Kapitālieguldījumi!Z24</f>
        <v>0</v>
      </c>
      <c r="AA231" s="416">
        <f>Kapitālieguldījumi!AA24</f>
        <v>0</v>
      </c>
      <c r="AB231" s="416">
        <f>Kapitālieguldījumi!AB24</f>
        <v>0</v>
      </c>
      <c r="AC231" s="416">
        <f>Kapitālieguldījumi!AC24</f>
        <v>0</v>
      </c>
      <c r="AD231" s="416">
        <f>Kapitālieguldījumi!AD24</f>
        <v>0</v>
      </c>
      <c r="AE231" s="416">
        <f>Kapitālieguldījumi!AE24</f>
        <v>0</v>
      </c>
      <c r="AF231" s="416">
        <f>Kapitālieguldījumi!AF24</f>
        <v>0</v>
      </c>
      <c r="AG231" s="416">
        <f>Kapitālieguldījumi!AG24</f>
        <v>0</v>
      </c>
      <c r="AH231" s="416">
        <f>Kapitālieguldījumi!AH24</f>
        <v>0</v>
      </c>
      <c r="AI231" s="416">
        <f>Kapitālieguldījumi!AI24</f>
        <v>0</v>
      </c>
      <c r="AJ231" s="416">
        <f>Kapitālieguldījumi!AJ24</f>
        <v>0</v>
      </c>
      <c r="AK231" s="416">
        <f>Kapitālieguldījumi!AK24</f>
        <v>0</v>
      </c>
      <c r="AL231" s="416">
        <f>Kapitālieguldījumi!AL24</f>
        <v>0</v>
      </c>
      <c r="AM231" s="416">
        <f>Kapitālieguldījumi!AM24</f>
        <v>0</v>
      </c>
      <c r="AN231" s="416">
        <f>Kapitālieguldījumi!AN24</f>
        <v>0</v>
      </c>
      <c r="AO231" s="416">
        <f>Kapitālieguldījumi!AO24</f>
        <v>0</v>
      </c>
      <c r="AP231" s="416">
        <f>Kapitālieguldījumi!AP24</f>
        <v>0</v>
      </c>
      <c r="AQ231" s="416">
        <f>Kapitālieguldījumi!AQ24</f>
        <v>0</v>
      </c>
      <c r="AR231" s="416">
        <f>Kapitālieguldījumi!AR24</f>
        <v>0</v>
      </c>
      <c r="AS231" s="416">
        <f>Kapitālieguldījumi!AS24</f>
        <v>0</v>
      </c>
      <c r="AT231" s="416">
        <f>Kapitālieguldījumi!AT24</f>
        <v>0</v>
      </c>
      <c r="AU231" s="416">
        <f>Kapitālieguldījumi!AU24</f>
        <v>0</v>
      </c>
      <c r="AV231" s="416">
        <f>Kapitālieguldījumi!AV24</f>
        <v>0</v>
      </c>
      <c r="AW231" s="416">
        <f>Kapitālieguldījumi!AW24</f>
        <v>0</v>
      </c>
      <c r="AX231" s="416">
        <f>Kapitālieguldījumi!AX24</f>
        <v>0</v>
      </c>
      <c r="AY231" s="416">
        <f>Kapitālieguldījumi!AY24</f>
        <v>0</v>
      </c>
      <c r="AZ231" s="416">
        <f>Kapitālieguldījumi!AZ24</f>
        <v>0</v>
      </c>
      <c r="BA231" s="416">
        <f>Kapitālieguldījumi!BA24</f>
        <v>0</v>
      </c>
      <c r="BB231" s="416">
        <f>Kapitālieguldījumi!BB24</f>
        <v>0</v>
      </c>
      <c r="BC231" s="416">
        <f>Kapitālieguldījumi!BC24</f>
        <v>0</v>
      </c>
      <c r="BD231" s="416">
        <f>Kapitālieguldījumi!BD24</f>
        <v>0</v>
      </c>
      <c r="BE231" s="416">
        <f>Kapitālieguldījumi!BE24</f>
        <v>0</v>
      </c>
      <c r="BF231" s="416">
        <f>Kapitālieguldījumi!BF24</f>
        <v>0</v>
      </c>
      <c r="BG231" s="416">
        <f>Kapitālieguldījumi!BG24</f>
        <v>0</v>
      </c>
      <c r="BH231" s="416">
        <f>Kapitālieguldījumi!BH24</f>
        <v>0</v>
      </c>
      <c r="BI231" s="416">
        <f>Kapitālieguldījumi!BI24</f>
        <v>0</v>
      </c>
      <c r="BJ231" s="416">
        <f>Kapitālieguldījumi!BJ24</f>
        <v>0</v>
      </c>
      <c r="BK231" s="416">
        <f>Kapitālieguldījumi!BK24</f>
        <v>0</v>
      </c>
      <c r="BL231" s="416">
        <f>Kapitālieguldījumi!BL24</f>
        <v>0</v>
      </c>
      <c r="BM231" s="416">
        <f>Kapitālieguldījumi!BM24</f>
        <v>0</v>
      </c>
      <c r="BN231" s="416">
        <f>Kapitālieguldījumi!BN24</f>
        <v>0</v>
      </c>
      <c r="BO231" s="416">
        <f>Kapitālieguldījumi!BO24</f>
        <v>0</v>
      </c>
      <c r="BP231" s="416">
        <f>Kapitālieguldījumi!BP24</f>
        <v>0</v>
      </c>
      <c r="BQ231" s="416">
        <f>Kapitālieguldījumi!BQ24</f>
        <v>0</v>
      </c>
      <c r="BR231" s="416">
        <f>Kapitālieguldījumi!BR24</f>
        <v>0</v>
      </c>
      <c r="BS231" s="416">
        <f>Kapitālieguldījumi!BS24</f>
        <v>0</v>
      </c>
      <c r="BT231" s="416">
        <f>Kapitālieguldījumi!BT24</f>
        <v>0</v>
      </c>
      <c r="BU231" s="416">
        <f>Kapitālieguldījumi!BU24</f>
        <v>0</v>
      </c>
      <c r="BV231" s="416">
        <f>Kapitālieguldījumi!BV24</f>
        <v>0</v>
      </c>
      <c r="BW231" s="416">
        <f>Kapitālieguldījumi!BW24</f>
        <v>0</v>
      </c>
      <c r="BX231" s="416">
        <f>Kapitālieguldījumi!BX24</f>
        <v>0</v>
      </c>
      <c r="BY231" s="416">
        <f>Kapitālieguldījumi!BY24</f>
        <v>0</v>
      </c>
      <c r="BZ231" s="416">
        <f>Kapitālieguldījumi!BZ24</f>
        <v>0</v>
      </c>
      <c r="CA231" s="416">
        <f>Kapitālieguldījumi!CA24</f>
        <v>0</v>
      </c>
      <c r="CB231" s="416">
        <f>Kapitālieguldījumi!CB24</f>
        <v>0</v>
      </c>
      <c r="CC231" s="416">
        <f>Kapitālieguldījumi!CC24</f>
        <v>0</v>
      </c>
      <c r="CD231" s="416">
        <f>Kapitālieguldījumi!CD24</f>
        <v>0</v>
      </c>
      <c r="CE231" s="416">
        <f>Kapitālieguldījumi!CE24</f>
        <v>0</v>
      </c>
      <c r="CF231" s="416">
        <f>Kapitālieguldījumi!CF24</f>
        <v>0</v>
      </c>
      <c r="CG231" s="416">
        <f>Kapitālieguldījumi!CG24</f>
        <v>0</v>
      </c>
      <c r="CH231" s="416">
        <f>Kapitālieguldījumi!CH24</f>
        <v>0</v>
      </c>
      <c r="CI231" s="416">
        <f>Kapitālieguldījumi!CI24</f>
        <v>0</v>
      </c>
      <c r="CJ231" s="416">
        <f>Kapitālieguldījumi!CJ24</f>
        <v>0</v>
      </c>
      <c r="CK231" s="416">
        <f>Kapitālieguldījumi!CK24</f>
        <v>0</v>
      </c>
      <c r="CL231" s="416">
        <f>Kapitālieguldījumi!CL24</f>
        <v>0</v>
      </c>
      <c r="CM231" s="416">
        <f>Kapitālieguldījumi!CM24</f>
        <v>0</v>
      </c>
      <c r="CN231" s="416">
        <f>Kapitālieguldījumi!CN24</f>
        <v>0</v>
      </c>
      <c r="CO231" s="416">
        <f>Kapitālieguldījumi!CO24</f>
        <v>0</v>
      </c>
      <c r="CP231" s="416">
        <f>Kapitālieguldījumi!CP24</f>
        <v>0</v>
      </c>
      <c r="CQ231" s="416">
        <f>Kapitālieguldījumi!CQ24</f>
        <v>0</v>
      </c>
      <c r="CR231" s="416">
        <f>Kapitālieguldījumi!CR24</f>
        <v>0</v>
      </c>
      <c r="CS231" s="416">
        <f>Kapitālieguldījumi!CS24</f>
        <v>0</v>
      </c>
      <c r="CT231" s="416">
        <f>Kapitālieguldījumi!CT24</f>
        <v>0</v>
      </c>
      <c r="CU231" s="416">
        <f>Kapitālieguldījumi!CU24</f>
        <v>0</v>
      </c>
      <c r="CV231" s="416">
        <f>Kapitālieguldījumi!CV24</f>
        <v>0</v>
      </c>
      <c r="CW231" s="416">
        <f>Kapitālieguldījumi!CW24</f>
        <v>0</v>
      </c>
      <c r="CX231" s="416">
        <f>Kapitālieguldījumi!CX24</f>
        <v>0</v>
      </c>
      <c r="CY231" s="416">
        <f>Kapitālieguldījumi!CY24</f>
        <v>0</v>
      </c>
      <c r="CZ231" s="416">
        <f>Kapitālieguldījumi!CZ24</f>
        <v>0</v>
      </c>
      <c r="DA231" s="416">
        <f>Kapitālieguldījumi!DA24</f>
        <v>0</v>
      </c>
      <c r="DB231" s="416">
        <f>Kapitālieguldījumi!DB24</f>
        <v>0</v>
      </c>
      <c r="DC231" s="416">
        <f>Kapitālieguldījumi!DC24</f>
        <v>0</v>
      </c>
      <c r="DD231" s="416">
        <f>Kapitālieguldījumi!DD24</f>
        <v>0</v>
      </c>
      <c r="DE231" s="416">
        <f>Kapitālieguldījumi!DE24</f>
        <v>0</v>
      </c>
      <c r="DF231" s="416">
        <f>Kapitālieguldījumi!DF24</f>
        <v>0</v>
      </c>
      <c r="DG231" s="416">
        <f>Kapitālieguldījumi!DG24</f>
        <v>0</v>
      </c>
      <c r="DH231" s="416">
        <f>Kapitālieguldījumi!DH24</f>
        <v>0</v>
      </c>
      <c r="DI231" s="416">
        <f>Kapitālieguldījumi!DI24</f>
        <v>0</v>
      </c>
      <c r="DJ231" s="416">
        <f>Kapitālieguldījumi!DJ24</f>
        <v>0</v>
      </c>
      <c r="DK231" s="416">
        <f>Kapitālieguldījumi!DK24</f>
        <v>0</v>
      </c>
      <c r="DL231" s="416">
        <f>Kapitālieguldījumi!DL24</f>
        <v>0</v>
      </c>
      <c r="DM231" s="416">
        <f>Kapitālieguldījumi!DM24</f>
        <v>0</v>
      </c>
      <c r="DN231" s="416">
        <f>Kapitālieguldījumi!DN24</f>
        <v>0</v>
      </c>
      <c r="DO231" s="416">
        <f>Kapitālieguldījumi!DO24</f>
        <v>0</v>
      </c>
      <c r="DP231" s="416">
        <f>Kapitālieguldījumi!DP24</f>
        <v>0</v>
      </c>
      <c r="DQ231" s="416">
        <f>Kapitālieguldījumi!DQ24</f>
        <v>0</v>
      </c>
      <c r="DR231" s="416">
        <f>Kapitālieguldījumi!DR24</f>
        <v>0</v>
      </c>
      <c r="DS231" s="416">
        <f>Kapitālieguldījumi!DS24</f>
        <v>0</v>
      </c>
      <c r="DT231" s="416">
        <f>Kapitālieguldījumi!DT24</f>
        <v>0</v>
      </c>
      <c r="DU231" s="416">
        <f>Kapitālieguldījumi!DU24</f>
        <v>0</v>
      </c>
    </row>
    <row r="232" spans="1:125" ht="11.25" customHeight="1">
      <c r="A232" s="389" t="str">
        <f>Kapitālieguldījumi!A25</f>
        <v>Kapitālieguldījumi Nr8</v>
      </c>
      <c r="B232" s="389" t="s">
        <v>638</v>
      </c>
      <c r="C232" s="416">
        <f t="shared" si="192"/>
        <v>0</v>
      </c>
      <c r="D232" s="416">
        <f t="shared" si="193"/>
        <v>0</v>
      </c>
      <c r="E232" s="416">
        <f>Kapitālieguldījumi!E25</f>
        <v>0</v>
      </c>
      <c r="F232" s="416">
        <f>Kapitālieguldījumi!F25</f>
        <v>0</v>
      </c>
      <c r="G232" s="416">
        <f>Kapitālieguldījumi!G25</f>
        <v>0</v>
      </c>
      <c r="H232" s="416">
        <f>Kapitālieguldījumi!H25</f>
        <v>0</v>
      </c>
      <c r="I232" s="416">
        <f>Kapitālieguldījumi!I25</f>
        <v>0</v>
      </c>
      <c r="J232" s="416">
        <f>Kapitālieguldījumi!J25</f>
        <v>0</v>
      </c>
      <c r="K232" s="416">
        <f>Kapitālieguldījumi!K25</f>
        <v>0</v>
      </c>
      <c r="L232" s="416">
        <f>Kapitālieguldījumi!L25</f>
        <v>0</v>
      </c>
      <c r="M232" s="416">
        <f>Kapitālieguldījumi!M25</f>
        <v>0</v>
      </c>
      <c r="N232" s="416">
        <f>Kapitālieguldījumi!N25</f>
        <v>0</v>
      </c>
      <c r="O232" s="416">
        <f>Kapitālieguldījumi!O25</f>
        <v>0</v>
      </c>
      <c r="P232" s="416">
        <f>Kapitālieguldījumi!P25</f>
        <v>0</v>
      </c>
      <c r="Q232" s="416">
        <f>Kapitālieguldījumi!Q25</f>
        <v>0</v>
      </c>
      <c r="R232" s="416">
        <f>Kapitālieguldījumi!R25</f>
        <v>0</v>
      </c>
      <c r="S232" s="416">
        <f>Kapitālieguldījumi!S25</f>
        <v>0</v>
      </c>
      <c r="T232" s="416">
        <f>Kapitālieguldījumi!T25</f>
        <v>0</v>
      </c>
      <c r="U232" s="416">
        <f>Kapitālieguldījumi!U25</f>
        <v>0</v>
      </c>
      <c r="V232" s="416">
        <f>Kapitālieguldījumi!V25</f>
        <v>0</v>
      </c>
      <c r="W232" s="416">
        <f>Kapitālieguldījumi!W25</f>
        <v>0</v>
      </c>
      <c r="X232" s="416">
        <f>Kapitālieguldījumi!X25</f>
        <v>0</v>
      </c>
      <c r="Y232" s="416">
        <f>Kapitālieguldījumi!Y25</f>
        <v>0</v>
      </c>
      <c r="Z232" s="416">
        <f>Kapitālieguldījumi!Z25</f>
        <v>0</v>
      </c>
      <c r="AA232" s="416">
        <f>Kapitālieguldījumi!AA25</f>
        <v>0</v>
      </c>
      <c r="AB232" s="416">
        <f>Kapitālieguldījumi!AB25</f>
        <v>0</v>
      </c>
      <c r="AC232" s="416">
        <f>Kapitālieguldījumi!AC25</f>
        <v>0</v>
      </c>
      <c r="AD232" s="416">
        <f>Kapitālieguldījumi!AD25</f>
        <v>0</v>
      </c>
      <c r="AE232" s="416">
        <f>Kapitālieguldījumi!AE25</f>
        <v>0</v>
      </c>
      <c r="AF232" s="416">
        <f>Kapitālieguldījumi!AF25</f>
        <v>0</v>
      </c>
      <c r="AG232" s="416">
        <f>Kapitālieguldījumi!AG25</f>
        <v>0</v>
      </c>
      <c r="AH232" s="416">
        <f>Kapitālieguldījumi!AH25</f>
        <v>0</v>
      </c>
      <c r="AI232" s="416">
        <f>Kapitālieguldījumi!AI25</f>
        <v>0</v>
      </c>
      <c r="AJ232" s="416">
        <f>Kapitālieguldījumi!AJ25</f>
        <v>0</v>
      </c>
      <c r="AK232" s="416">
        <f>Kapitālieguldījumi!AK25</f>
        <v>0</v>
      </c>
      <c r="AL232" s="416">
        <f>Kapitālieguldījumi!AL25</f>
        <v>0</v>
      </c>
      <c r="AM232" s="416">
        <f>Kapitālieguldījumi!AM25</f>
        <v>0</v>
      </c>
      <c r="AN232" s="416">
        <f>Kapitālieguldījumi!AN25</f>
        <v>0</v>
      </c>
      <c r="AO232" s="416">
        <f>Kapitālieguldījumi!AO25</f>
        <v>0</v>
      </c>
      <c r="AP232" s="416">
        <f>Kapitālieguldījumi!AP25</f>
        <v>0</v>
      </c>
      <c r="AQ232" s="416">
        <f>Kapitālieguldījumi!AQ25</f>
        <v>0</v>
      </c>
      <c r="AR232" s="416">
        <f>Kapitālieguldījumi!AR25</f>
        <v>0</v>
      </c>
      <c r="AS232" s="416">
        <f>Kapitālieguldījumi!AS25</f>
        <v>0</v>
      </c>
      <c r="AT232" s="416">
        <f>Kapitālieguldījumi!AT25</f>
        <v>0</v>
      </c>
      <c r="AU232" s="416">
        <f>Kapitālieguldījumi!AU25</f>
        <v>0</v>
      </c>
      <c r="AV232" s="416">
        <f>Kapitālieguldījumi!AV25</f>
        <v>0</v>
      </c>
      <c r="AW232" s="416">
        <f>Kapitālieguldījumi!AW25</f>
        <v>0</v>
      </c>
      <c r="AX232" s="416">
        <f>Kapitālieguldījumi!AX25</f>
        <v>0</v>
      </c>
      <c r="AY232" s="416">
        <f>Kapitālieguldījumi!AY25</f>
        <v>0</v>
      </c>
      <c r="AZ232" s="416">
        <f>Kapitālieguldījumi!AZ25</f>
        <v>0</v>
      </c>
      <c r="BA232" s="416">
        <f>Kapitālieguldījumi!BA25</f>
        <v>0</v>
      </c>
      <c r="BB232" s="416">
        <f>Kapitālieguldījumi!BB25</f>
        <v>0</v>
      </c>
      <c r="BC232" s="416">
        <f>Kapitālieguldījumi!BC25</f>
        <v>0</v>
      </c>
      <c r="BD232" s="416">
        <f>Kapitālieguldījumi!BD25</f>
        <v>0</v>
      </c>
      <c r="BE232" s="416">
        <f>Kapitālieguldījumi!BE25</f>
        <v>0</v>
      </c>
      <c r="BF232" s="416">
        <f>Kapitālieguldījumi!BF25</f>
        <v>0</v>
      </c>
      <c r="BG232" s="416">
        <f>Kapitālieguldījumi!BG25</f>
        <v>0</v>
      </c>
      <c r="BH232" s="416">
        <f>Kapitālieguldījumi!BH25</f>
        <v>0</v>
      </c>
      <c r="BI232" s="416">
        <f>Kapitālieguldījumi!BI25</f>
        <v>0</v>
      </c>
      <c r="BJ232" s="416">
        <f>Kapitālieguldījumi!BJ25</f>
        <v>0</v>
      </c>
      <c r="BK232" s="416">
        <f>Kapitālieguldījumi!BK25</f>
        <v>0</v>
      </c>
      <c r="BL232" s="416">
        <f>Kapitālieguldījumi!BL25</f>
        <v>0</v>
      </c>
      <c r="BM232" s="416">
        <f>Kapitālieguldījumi!BM25</f>
        <v>0</v>
      </c>
      <c r="BN232" s="416">
        <f>Kapitālieguldījumi!BN25</f>
        <v>0</v>
      </c>
      <c r="BO232" s="416">
        <f>Kapitālieguldījumi!BO25</f>
        <v>0</v>
      </c>
      <c r="BP232" s="416">
        <f>Kapitālieguldījumi!BP25</f>
        <v>0</v>
      </c>
      <c r="BQ232" s="416">
        <f>Kapitālieguldījumi!BQ25</f>
        <v>0</v>
      </c>
      <c r="BR232" s="416">
        <f>Kapitālieguldījumi!BR25</f>
        <v>0</v>
      </c>
      <c r="BS232" s="416">
        <f>Kapitālieguldījumi!BS25</f>
        <v>0</v>
      </c>
      <c r="BT232" s="416">
        <f>Kapitālieguldījumi!BT25</f>
        <v>0</v>
      </c>
      <c r="BU232" s="416">
        <f>Kapitālieguldījumi!BU25</f>
        <v>0</v>
      </c>
      <c r="BV232" s="416">
        <f>Kapitālieguldījumi!BV25</f>
        <v>0</v>
      </c>
      <c r="BW232" s="416">
        <f>Kapitālieguldījumi!BW25</f>
        <v>0</v>
      </c>
      <c r="BX232" s="416">
        <f>Kapitālieguldījumi!BX25</f>
        <v>0</v>
      </c>
      <c r="BY232" s="416">
        <f>Kapitālieguldījumi!BY25</f>
        <v>0</v>
      </c>
      <c r="BZ232" s="416">
        <f>Kapitālieguldījumi!BZ25</f>
        <v>0</v>
      </c>
      <c r="CA232" s="416">
        <f>Kapitālieguldījumi!CA25</f>
        <v>0</v>
      </c>
      <c r="CB232" s="416">
        <f>Kapitālieguldījumi!CB25</f>
        <v>0</v>
      </c>
      <c r="CC232" s="416">
        <f>Kapitālieguldījumi!CC25</f>
        <v>0</v>
      </c>
      <c r="CD232" s="416">
        <f>Kapitālieguldījumi!CD25</f>
        <v>0</v>
      </c>
      <c r="CE232" s="416">
        <f>Kapitālieguldījumi!CE25</f>
        <v>0</v>
      </c>
      <c r="CF232" s="416">
        <f>Kapitālieguldījumi!CF25</f>
        <v>0</v>
      </c>
      <c r="CG232" s="416">
        <f>Kapitālieguldījumi!CG25</f>
        <v>0</v>
      </c>
      <c r="CH232" s="416">
        <f>Kapitālieguldījumi!CH25</f>
        <v>0</v>
      </c>
      <c r="CI232" s="416">
        <f>Kapitālieguldījumi!CI25</f>
        <v>0</v>
      </c>
      <c r="CJ232" s="416">
        <f>Kapitālieguldījumi!CJ25</f>
        <v>0</v>
      </c>
      <c r="CK232" s="416">
        <f>Kapitālieguldījumi!CK25</f>
        <v>0</v>
      </c>
      <c r="CL232" s="416">
        <f>Kapitālieguldījumi!CL25</f>
        <v>0</v>
      </c>
      <c r="CM232" s="416">
        <f>Kapitālieguldījumi!CM25</f>
        <v>0</v>
      </c>
      <c r="CN232" s="416">
        <f>Kapitālieguldījumi!CN25</f>
        <v>0</v>
      </c>
      <c r="CO232" s="416">
        <f>Kapitālieguldījumi!CO25</f>
        <v>0</v>
      </c>
      <c r="CP232" s="416">
        <f>Kapitālieguldījumi!CP25</f>
        <v>0</v>
      </c>
      <c r="CQ232" s="416">
        <f>Kapitālieguldījumi!CQ25</f>
        <v>0</v>
      </c>
      <c r="CR232" s="416">
        <f>Kapitālieguldījumi!CR25</f>
        <v>0</v>
      </c>
      <c r="CS232" s="416">
        <f>Kapitālieguldījumi!CS25</f>
        <v>0</v>
      </c>
      <c r="CT232" s="416">
        <f>Kapitālieguldījumi!CT25</f>
        <v>0</v>
      </c>
      <c r="CU232" s="416">
        <f>Kapitālieguldījumi!CU25</f>
        <v>0</v>
      </c>
      <c r="CV232" s="416">
        <f>Kapitālieguldījumi!CV25</f>
        <v>0</v>
      </c>
      <c r="CW232" s="416">
        <f>Kapitālieguldījumi!CW25</f>
        <v>0</v>
      </c>
      <c r="CX232" s="416">
        <f>Kapitālieguldījumi!CX25</f>
        <v>0</v>
      </c>
      <c r="CY232" s="416">
        <f>Kapitālieguldījumi!CY25</f>
        <v>0</v>
      </c>
      <c r="CZ232" s="416">
        <f>Kapitālieguldījumi!CZ25</f>
        <v>0</v>
      </c>
      <c r="DA232" s="416">
        <f>Kapitālieguldījumi!DA25</f>
        <v>0</v>
      </c>
      <c r="DB232" s="416">
        <f>Kapitālieguldījumi!DB25</f>
        <v>0</v>
      </c>
      <c r="DC232" s="416">
        <f>Kapitālieguldījumi!DC25</f>
        <v>0</v>
      </c>
      <c r="DD232" s="416">
        <f>Kapitālieguldījumi!DD25</f>
        <v>0</v>
      </c>
      <c r="DE232" s="416">
        <f>Kapitālieguldījumi!DE25</f>
        <v>0</v>
      </c>
      <c r="DF232" s="416">
        <f>Kapitālieguldījumi!DF25</f>
        <v>0</v>
      </c>
      <c r="DG232" s="416">
        <f>Kapitālieguldījumi!DG25</f>
        <v>0</v>
      </c>
      <c r="DH232" s="416">
        <f>Kapitālieguldījumi!DH25</f>
        <v>0</v>
      </c>
      <c r="DI232" s="416">
        <f>Kapitālieguldījumi!DI25</f>
        <v>0</v>
      </c>
      <c r="DJ232" s="416">
        <f>Kapitālieguldījumi!DJ25</f>
        <v>0</v>
      </c>
      <c r="DK232" s="416">
        <f>Kapitālieguldījumi!DK25</f>
        <v>0</v>
      </c>
      <c r="DL232" s="416">
        <f>Kapitālieguldījumi!DL25</f>
        <v>0</v>
      </c>
      <c r="DM232" s="416">
        <f>Kapitālieguldījumi!DM25</f>
        <v>0</v>
      </c>
      <c r="DN232" s="416">
        <f>Kapitālieguldījumi!DN25</f>
        <v>0</v>
      </c>
      <c r="DO232" s="416">
        <f>Kapitālieguldījumi!DO25</f>
        <v>0</v>
      </c>
      <c r="DP232" s="416">
        <f>Kapitālieguldījumi!DP25</f>
        <v>0</v>
      </c>
      <c r="DQ232" s="416">
        <f>Kapitālieguldījumi!DQ25</f>
        <v>0</v>
      </c>
      <c r="DR232" s="416">
        <f>Kapitālieguldījumi!DR25</f>
        <v>0</v>
      </c>
      <c r="DS232" s="416">
        <f>Kapitālieguldījumi!DS25</f>
        <v>0</v>
      </c>
      <c r="DT232" s="416">
        <f>Kapitālieguldījumi!DT25</f>
        <v>0</v>
      </c>
      <c r="DU232" s="416">
        <f>Kapitālieguldījumi!DU25</f>
        <v>0</v>
      </c>
    </row>
    <row r="233" spans="1:125" ht="11.25" customHeight="1">
      <c r="A233" s="389" t="str">
        <f>Kapitālieguldījumi!A26</f>
        <v>Kapitālieguldījumi Nr9</v>
      </c>
      <c r="B233" s="389" t="s">
        <v>638</v>
      </c>
      <c r="C233" s="416">
        <f t="shared" si="192"/>
        <v>0</v>
      </c>
      <c r="D233" s="416">
        <f t="shared" si="193"/>
        <v>0</v>
      </c>
      <c r="E233" s="416">
        <f>Kapitālieguldījumi!E26</f>
        <v>0</v>
      </c>
      <c r="F233" s="416">
        <f>Kapitālieguldījumi!F26</f>
        <v>0</v>
      </c>
      <c r="G233" s="416">
        <f>Kapitālieguldījumi!G26</f>
        <v>0</v>
      </c>
      <c r="H233" s="416">
        <f>Kapitālieguldījumi!H26</f>
        <v>0</v>
      </c>
      <c r="I233" s="416">
        <f>Kapitālieguldījumi!I26</f>
        <v>0</v>
      </c>
      <c r="J233" s="416">
        <f>Kapitālieguldījumi!J26</f>
        <v>0</v>
      </c>
      <c r="K233" s="416">
        <f>Kapitālieguldījumi!K26</f>
        <v>0</v>
      </c>
      <c r="L233" s="416">
        <f>Kapitālieguldījumi!L26</f>
        <v>0</v>
      </c>
      <c r="M233" s="416">
        <f>Kapitālieguldījumi!M26</f>
        <v>0</v>
      </c>
      <c r="N233" s="416">
        <f>Kapitālieguldījumi!N26</f>
        <v>0</v>
      </c>
      <c r="O233" s="416">
        <f>Kapitālieguldījumi!O26</f>
        <v>0</v>
      </c>
      <c r="P233" s="416">
        <f>Kapitālieguldījumi!P26</f>
        <v>0</v>
      </c>
      <c r="Q233" s="416">
        <f>Kapitālieguldījumi!Q26</f>
        <v>0</v>
      </c>
      <c r="R233" s="416">
        <f>Kapitālieguldījumi!R26</f>
        <v>0</v>
      </c>
      <c r="S233" s="416">
        <f>Kapitālieguldījumi!S26</f>
        <v>0</v>
      </c>
      <c r="T233" s="416">
        <f>Kapitālieguldījumi!T26</f>
        <v>0</v>
      </c>
      <c r="U233" s="416">
        <f>Kapitālieguldījumi!U26</f>
        <v>0</v>
      </c>
      <c r="V233" s="416">
        <f>Kapitālieguldījumi!V26</f>
        <v>0</v>
      </c>
      <c r="W233" s="416">
        <f>Kapitālieguldījumi!W26</f>
        <v>0</v>
      </c>
      <c r="X233" s="416">
        <f>Kapitālieguldījumi!X26</f>
        <v>0</v>
      </c>
      <c r="Y233" s="416">
        <f>Kapitālieguldījumi!Y26</f>
        <v>0</v>
      </c>
      <c r="Z233" s="416">
        <f>Kapitālieguldījumi!Z26</f>
        <v>0</v>
      </c>
      <c r="AA233" s="416">
        <f>Kapitālieguldījumi!AA26</f>
        <v>0</v>
      </c>
      <c r="AB233" s="416">
        <f>Kapitālieguldījumi!AB26</f>
        <v>0</v>
      </c>
      <c r="AC233" s="416">
        <f>Kapitālieguldījumi!AC26</f>
        <v>0</v>
      </c>
      <c r="AD233" s="416">
        <f>Kapitālieguldījumi!AD26</f>
        <v>0</v>
      </c>
      <c r="AE233" s="416">
        <f>Kapitālieguldījumi!AE26</f>
        <v>0</v>
      </c>
      <c r="AF233" s="416">
        <f>Kapitālieguldījumi!AF26</f>
        <v>0</v>
      </c>
      <c r="AG233" s="416">
        <f>Kapitālieguldījumi!AG26</f>
        <v>0</v>
      </c>
      <c r="AH233" s="416">
        <f>Kapitālieguldījumi!AH26</f>
        <v>0</v>
      </c>
      <c r="AI233" s="416">
        <f>Kapitālieguldījumi!AI26</f>
        <v>0</v>
      </c>
      <c r="AJ233" s="416">
        <f>Kapitālieguldījumi!AJ26</f>
        <v>0</v>
      </c>
      <c r="AK233" s="416">
        <f>Kapitālieguldījumi!AK26</f>
        <v>0</v>
      </c>
      <c r="AL233" s="416">
        <f>Kapitālieguldījumi!AL26</f>
        <v>0</v>
      </c>
      <c r="AM233" s="416">
        <f>Kapitālieguldījumi!AM26</f>
        <v>0</v>
      </c>
      <c r="AN233" s="416">
        <f>Kapitālieguldījumi!AN26</f>
        <v>0</v>
      </c>
      <c r="AO233" s="416">
        <f>Kapitālieguldījumi!AO26</f>
        <v>0</v>
      </c>
      <c r="AP233" s="416">
        <f>Kapitālieguldījumi!AP26</f>
        <v>0</v>
      </c>
      <c r="AQ233" s="416">
        <f>Kapitālieguldījumi!AQ26</f>
        <v>0</v>
      </c>
      <c r="AR233" s="416">
        <f>Kapitālieguldījumi!AR26</f>
        <v>0</v>
      </c>
      <c r="AS233" s="416">
        <f>Kapitālieguldījumi!AS26</f>
        <v>0</v>
      </c>
      <c r="AT233" s="416">
        <f>Kapitālieguldījumi!AT26</f>
        <v>0</v>
      </c>
      <c r="AU233" s="416">
        <f>Kapitālieguldījumi!AU26</f>
        <v>0</v>
      </c>
      <c r="AV233" s="416">
        <f>Kapitālieguldījumi!AV26</f>
        <v>0</v>
      </c>
      <c r="AW233" s="416">
        <f>Kapitālieguldījumi!AW26</f>
        <v>0</v>
      </c>
      <c r="AX233" s="416">
        <f>Kapitālieguldījumi!AX26</f>
        <v>0</v>
      </c>
      <c r="AY233" s="416">
        <f>Kapitālieguldījumi!AY26</f>
        <v>0</v>
      </c>
      <c r="AZ233" s="416">
        <f>Kapitālieguldījumi!AZ26</f>
        <v>0</v>
      </c>
      <c r="BA233" s="416">
        <f>Kapitālieguldījumi!BA26</f>
        <v>0</v>
      </c>
      <c r="BB233" s="416">
        <f>Kapitālieguldījumi!BB26</f>
        <v>0</v>
      </c>
      <c r="BC233" s="416">
        <f>Kapitālieguldījumi!BC26</f>
        <v>0</v>
      </c>
      <c r="BD233" s="416">
        <f>Kapitālieguldījumi!BD26</f>
        <v>0</v>
      </c>
      <c r="BE233" s="416">
        <f>Kapitālieguldījumi!BE26</f>
        <v>0</v>
      </c>
      <c r="BF233" s="416">
        <f>Kapitālieguldījumi!BF26</f>
        <v>0</v>
      </c>
      <c r="BG233" s="416">
        <f>Kapitālieguldījumi!BG26</f>
        <v>0</v>
      </c>
      <c r="BH233" s="416">
        <f>Kapitālieguldījumi!BH26</f>
        <v>0</v>
      </c>
      <c r="BI233" s="416">
        <f>Kapitālieguldījumi!BI26</f>
        <v>0</v>
      </c>
      <c r="BJ233" s="416">
        <f>Kapitālieguldījumi!BJ26</f>
        <v>0</v>
      </c>
      <c r="BK233" s="416">
        <f>Kapitālieguldījumi!BK26</f>
        <v>0</v>
      </c>
      <c r="BL233" s="416">
        <f>Kapitālieguldījumi!BL26</f>
        <v>0</v>
      </c>
      <c r="BM233" s="416">
        <f>Kapitālieguldījumi!BM26</f>
        <v>0</v>
      </c>
      <c r="BN233" s="416">
        <f>Kapitālieguldījumi!BN26</f>
        <v>0</v>
      </c>
      <c r="BO233" s="416">
        <f>Kapitālieguldījumi!BO26</f>
        <v>0</v>
      </c>
      <c r="BP233" s="416">
        <f>Kapitālieguldījumi!BP26</f>
        <v>0</v>
      </c>
      <c r="BQ233" s="416">
        <f>Kapitālieguldījumi!BQ26</f>
        <v>0</v>
      </c>
      <c r="BR233" s="416">
        <f>Kapitālieguldījumi!BR26</f>
        <v>0</v>
      </c>
      <c r="BS233" s="416">
        <f>Kapitālieguldījumi!BS26</f>
        <v>0</v>
      </c>
      <c r="BT233" s="416">
        <f>Kapitālieguldījumi!BT26</f>
        <v>0</v>
      </c>
      <c r="BU233" s="416">
        <f>Kapitālieguldījumi!BU26</f>
        <v>0</v>
      </c>
      <c r="BV233" s="416">
        <f>Kapitālieguldījumi!BV26</f>
        <v>0</v>
      </c>
      <c r="BW233" s="416">
        <f>Kapitālieguldījumi!BW26</f>
        <v>0</v>
      </c>
      <c r="BX233" s="416">
        <f>Kapitālieguldījumi!BX26</f>
        <v>0</v>
      </c>
      <c r="BY233" s="416">
        <f>Kapitālieguldījumi!BY26</f>
        <v>0</v>
      </c>
      <c r="BZ233" s="416">
        <f>Kapitālieguldījumi!BZ26</f>
        <v>0</v>
      </c>
      <c r="CA233" s="416">
        <f>Kapitālieguldījumi!CA26</f>
        <v>0</v>
      </c>
      <c r="CB233" s="416">
        <f>Kapitālieguldījumi!CB26</f>
        <v>0</v>
      </c>
      <c r="CC233" s="416">
        <f>Kapitālieguldījumi!CC26</f>
        <v>0</v>
      </c>
      <c r="CD233" s="416">
        <f>Kapitālieguldījumi!CD26</f>
        <v>0</v>
      </c>
      <c r="CE233" s="416">
        <f>Kapitālieguldījumi!CE26</f>
        <v>0</v>
      </c>
      <c r="CF233" s="416">
        <f>Kapitālieguldījumi!CF26</f>
        <v>0</v>
      </c>
      <c r="CG233" s="416">
        <f>Kapitālieguldījumi!CG26</f>
        <v>0</v>
      </c>
      <c r="CH233" s="416">
        <f>Kapitālieguldījumi!CH26</f>
        <v>0</v>
      </c>
      <c r="CI233" s="416">
        <f>Kapitālieguldījumi!CI26</f>
        <v>0</v>
      </c>
      <c r="CJ233" s="416">
        <f>Kapitālieguldījumi!CJ26</f>
        <v>0</v>
      </c>
      <c r="CK233" s="416">
        <f>Kapitālieguldījumi!CK26</f>
        <v>0</v>
      </c>
      <c r="CL233" s="416">
        <f>Kapitālieguldījumi!CL26</f>
        <v>0</v>
      </c>
      <c r="CM233" s="416">
        <f>Kapitālieguldījumi!CM26</f>
        <v>0</v>
      </c>
      <c r="CN233" s="416">
        <f>Kapitālieguldījumi!CN26</f>
        <v>0</v>
      </c>
      <c r="CO233" s="416">
        <f>Kapitālieguldījumi!CO26</f>
        <v>0</v>
      </c>
      <c r="CP233" s="416">
        <f>Kapitālieguldījumi!CP26</f>
        <v>0</v>
      </c>
      <c r="CQ233" s="416">
        <f>Kapitālieguldījumi!CQ26</f>
        <v>0</v>
      </c>
      <c r="CR233" s="416">
        <f>Kapitālieguldījumi!CR26</f>
        <v>0</v>
      </c>
      <c r="CS233" s="416">
        <f>Kapitālieguldījumi!CS26</f>
        <v>0</v>
      </c>
      <c r="CT233" s="416">
        <f>Kapitālieguldījumi!CT26</f>
        <v>0</v>
      </c>
      <c r="CU233" s="416">
        <f>Kapitālieguldījumi!CU26</f>
        <v>0</v>
      </c>
      <c r="CV233" s="416">
        <f>Kapitālieguldījumi!CV26</f>
        <v>0</v>
      </c>
      <c r="CW233" s="416">
        <f>Kapitālieguldījumi!CW26</f>
        <v>0</v>
      </c>
      <c r="CX233" s="416">
        <f>Kapitālieguldījumi!CX26</f>
        <v>0</v>
      </c>
      <c r="CY233" s="416">
        <f>Kapitālieguldījumi!CY26</f>
        <v>0</v>
      </c>
      <c r="CZ233" s="416">
        <f>Kapitālieguldījumi!CZ26</f>
        <v>0</v>
      </c>
      <c r="DA233" s="416">
        <f>Kapitālieguldījumi!DA26</f>
        <v>0</v>
      </c>
      <c r="DB233" s="416">
        <f>Kapitālieguldījumi!DB26</f>
        <v>0</v>
      </c>
      <c r="DC233" s="416">
        <f>Kapitālieguldījumi!DC26</f>
        <v>0</v>
      </c>
      <c r="DD233" s="416">
        <f>Kapitālieguldījumi!DD26</f>
        <v>0</v>
      </c>
      <c r="DE233" s="416">
        <f>Kapitālieguldījumi!DE26</f>
        <v>0</v>
      </c>
      <c r="DF233" s="416">
        <f>Kapitālieguldījumi!DF26</f>
        <v>0</v>
      </c>
      <c r="DG233" s="416">
        <f>Kapitālieguldījumi!DG26</f>
        <v>0</v>
      </c>
      <c r="DH233" s="416">
        <f>Kapitālieguldījumi!DH26</f>
        <v>0</v>
      </c>
      <c r="DI233" s="416">
        <f>Kapitālieguldījumi!DI26</f>
        <v>0</v>
      </c>
      <c r="DJ233" s="416">
        <f>Kapitālieguldījumi!DJ26</f>
        <v>0</v>
      </c>
      <c r="DK233" s="416">
        <f>Kapitālieguldījumi!DK26</f>
        <v>0</v>
      </c>
      <c r="DL233" s="416">
        <f>Kapitālieguldījumi!DL26</f>
        <v>0</v>
      </c>
      <c r="DM233" s="416">
        <f>Kapitālieguldījumi!DM26</f>
        <v>0</v>
      </c>
      <c r="DN233" s="416">
        <f>Kapitālieguldījumi!DN26</f>
        <v>0</v>
      </c>
      <c r="DO233" s="416">
        <f>Kapitālieguldījumi!DO26</f>
        <v>0</v>
      </c>
      <c r="DP233" s="416">
        <f>Kapitālieguldījumi!DP26</f>
        <v>0</v>
      </c>
      <c r="DQ233" s="416">
        <f>Kapitālieguldījumi!DQ26</f>
        <v>0</v>
      </c>
      <c r="DR233" s="416">
        <f>Kapitālieguldījumi!DR26</f>
        <v>0</v>
      </c>
      <c r="DS233" s="416">
        <f>Kapitālieguldījumi!DS26</f>
        <v>0</v>
      </c>
      <c r="DT233" s="416">
        <f>Kapitālieguldījumi!DT26</f>
        <v>0</v>
      </c>
      <c r="DU233" s="416">
        <f>Kapitālieguldījumi!DU26</f>
        <v>0</v>
      </c>
    </row>
    <row r="234" spans="1:125" ht="11.25" customHeight="1">
      <c r="A234" s="389" t="str">
        <f>Kapitālieguldījumi!A27</f>
        <v>Kapitālieguldījumi Nr10</v>
      </c>
      <c r="B234" s="389" t="s">
        <v>638</v>
      </c>
      <c r="C234" s="416">
        <f t="shared" si="192"/>
        <v>0</v>
      </c>
      <c r="D234" s="416">
        <f t="shared" si="193"/>
        <v>0</v>
      </c>
      <c r="E234" s="416">
        <f>Kapitālieguldījumi!E27</f>
        <v>0</v>
      </c>
      <c r="F234" s="416">
        <f>Kapitālieguldījumi!F27</f>
        <v>0</v>
      </c>
      <c r="G234" s="416">
        <f>Kapitālieguldījumi!G27</f>
        <v>0</v>
      </c>
      <c r="H234" s="416">
        <f>Kapitālieguldījumi!H27</f>
        <v>0</v>
      </c>
      <c r="I234" s="416">
        <f>Kapitālieguldījumi!I27</f>
        <v>0</v>
      </c>
      <c r="J234" s="416">
        <f>Kapitālieguldījumi!J27</f>
        <v>0</v>
      </c>
      <c r="K234" s="416">
        <f>Kapitālieguldījumi!K27</f>
        <v>0</v>
      </c>
      <c r="L234" s="416">
        <f>Kapitālieguldījumi!L27</f>
        <v>0</v>
      </c>
      <c r="M234" s="416">
        <f>Kapitālieguldījumi!M27</f>
        <v>0</v>
      </c>
      <c r="N234" s="416">
        <f>Kapitālieguldījumi!N27</f>
        <v>0</v>
      </c>
      <c r="O234" s="416">
        <f>Kapitālieguldījumi!O27</f>
        <v>0</v>
      </c>
      <c r="P234" s="416">
        <f>Kapitālieguldījumi!P27</f>
        <v>0</v>
      </c>
      <c r="Q234" s="416">
        <f>Kapitālieguldījumi!Q27</f>
        <v>0</v>
      </c>
      <c r="R234" s="416">
        <f>Kapitālieguldījumi!R27</f>
        <v>0</v>
      </c>
      <c r="S234" s="416">
        <f>Kapitālieguldījumi!S27</f>
        <v>0</v>
      </c>
      <c r="T234" s="416">
        <f>Kapitālieguldījumi!T27</f>
        <v>0</v>
      </c>
      <c r="U234" s="416">
        <f>Kapitālieguldījumi!U27</f>
        <v>0</v>
      </c>
      <c r="V234" s="416">
        <f>Kapitālieguldījumi!V27</f>
        <v>0</v>
      </c>
      <c r="W234" s="416">
        <f>Kapitālieguldījumi!W27</f>
        <v>0</v>
      </c>
      <c r="X234" s="416">
        <f>Kapitālieguldījumi!X27</f>
        <v>0</v>
      </c>
      <c r="Y234" s="416">
        <f>Kapitālieguldījumi!Y27</f>
        <v>0</v>
      </c>
      <c r="Z234" s="416">
        <f>Kapitālieguldījumi!Z27</f>
        <v>0</v>
      </c>
      <c r="AA234" s="416">
        <f>Kapitālieguldījumi!AA27</f>
        <v>0</v>
      </c>
      <c r="AB234" s="416">
        <f>Kapitālieguldījumi!AB27</f>
        <v>0</v>
      </c>
      <c r="AC234" s="416">
        <f>Kapitālieguldījumi!AC27</f>
        <v>0</v>
      </c>
      <c r="AD234" s="416">
        <f>Kapitālieguldījumi!AD27</f>
        <v>0</v>
      </c>
      <c r="AE234" s="416">
        <f>Kapitālieguldījumi!AE27</f>
        <v>0</v>
      </c>
      <c r="AF234" s="416">
        <f>Kapitālieguldījumi!AF27</f>
        <v>0</v>
      </c>
      <c r="AG234" s="416">
        <f>Kapitālieguldījumi!AG27</f>
        <v>0</v>
      </c>
      <c r="AH234" s="416">
        <f>Kapitālieguldījumi!AH27</f>
        <v>0</v>
      </c>
      <c r="AI234" s="416">
        <f>Kapitālieguldījumi!AI27</f>
        <v>0</v>
      </c>
      <c r="AJ234" s="416">
        <f>Kapitālieguldījumi!AJ27</f>
        <v>0</v>
      </c>
      <c r="AK234" s="416">
        <f>Kapitālieguldījumi!AK27</f>
        <v>0</v>
      </c>
      <c r="AL234" s="416">
        <f>Kapitālieguldījumi!AL27</f>
        <v>0</v>
      </c>
      <c r="AM234" s="416">
        <f>Kapitālieguldījumi!AM27</f>
        <v>0</v>
      </c>
      <c r="AN234" s="416">
        <f>Kapitālieguldījumi!AN27</f>
        <v>0</v>
      </c>
      <c r="AO234" s="416">
        <f>Kapitālieguldījumi!AO27</f>
        <v>0</v>
      </c>
      <c r="AP234" s="416">
        <f>Kapitālieguldījumi!AP27</f>
        <v>0</v>
      </c>
      <c r="AQ234" s="416">
        <f>Kapitālieguldījumi!AQ27</f>
        <v>0</v>
      </c>
      <c r="AR234" s="416">
        <f>Kapitālieguldījumi!AR27</f>
        <v>0</v>
      </c>
      <c r="AS234" s="416">
        <f>Kapitālieguldījumi!AS27</f>
        <v>0</v>
      </c>
      <c r="AT234" s="416">
        <f>Kapitālieguldījumi!AT27</f>
        <v>0</v>
      </c>
      <c r="AU234" s="416">
        <f>Kapitālieguldījumi!AU27</f>
        <v>0</v>
      </c>
      <c r="AV234" s="416">
        <f>Kapitālieguldījumi!AV27</f>
        <v>0</v>
      </c>
      <c r="AW234" s="416">
        <f>Kapitālieguldījumi!AW27</f>
        <v>0</v>
      </c>
      <c r="AX234" s="416">
        <f>Kapitālieguldījumi!AX27</f>
        <v>0</v>
      </c>
      <c r="AY234" s="416">
        <f>Kapitālieguldījumi!AY27</f>
        <v>0</v>
      </c>
      <c r="AZ234" s="416">
        <f>Kapitālieguldījumi!AZ27</f>
        <v>0</v>
      </c>
      <c r="BA234" s="416">
        <f>Kapitālieguldījumi!BA27</f>
        <v>0</v>
      </c>
      <c r="BB234" s="416">
        <f>Kapitālieguldījumi!BB27</f>
        <v>0</v>
      </c>
      <c r="BC234" s="416">
        <f>Kapitālieguldījumi!BC27</f>
        <v>0</v>
      </c>
      <c r="BD234" s="416">
        <f>Kapitālieguldījumi!BD27</f>
        <v>0</v>
      </c>
      <c r="BE234" s="416">
        <f>Kapitālieguldījumi!BE27</f>
        <v>0</v>
      </c>
      <c r="BF234" s="416">
        <f>Kapitālieguldījumi!BF27</f>
        <v>0</v>
      </c>
      <c r="BG234" s="416">
        <f>Kapitālieguldījumi!BG27</f>
        <v>0</v>
      </c>
      <c r="BH234" s="416">
        <f>Kapitālieguldījumi!BH27</f>
        <v>0</v>
      </c>
      <c r="BI234" s="416">
        <f>Kapitālieguldījumi!BI27</f>
        <v>0</v>
      </c>
      <c r="BJ234" s="416">
        <f>Kapitālieguldījumi!BJ27</f>
        <v>0</v>
      </c>
      <c r="BK234" s="416">
        <f>Kapitālieguldījumi!BK27</f>
        <v>0</v>
      </c>
      <c r="BL234" s="416">
        <f>Kapitālieguldījumi!BL27</f>
        <v>0</v>
      </c>
      <c r="BM234" s="416">
        <f>Kapitālieguldījumi!BM27</f>
        <v>0</v>
      </c>
      <c r="BN234" s="416">
        <f>Kapitālieguldījumi!BN27</f>
        <v>0</v>
      </c>
      <c r="BO234" s="416">
        <f>Kapitālieguldījumi!BO27</f>
        <v>0</v>
      </c>
      <c r="BP234" s="416">
        <f>Kapitālieguldījumi!BP27</f>
        <v>0</v>
      </c>
      <c r="BQ234" s="416">
        <f>Kapitālieguldījumi!BQ27</f>
        <v>0</v>
      </c>
      <c r="BR234" s="416">
        <f>Kapitālieguldījumi!BR27</f>
        <v>0</v>
      </c>
      <c r="BS234" s="416">
        <f>Kapitālieguldījumi!BS27</f>
        <v>0</v>
      </c>
      <c r="BT234" s="416">
        <f>Kapitālieguldījumi!BT27</f>
        <v>0</v>
      </c>
      <c r="BU234" s="416">
        <f>Kapitālieguldījumi!BU27</f>
        <v>0</v>
      </c>
      <c r="BV234" s="416">
        <f>Kapitālieguldījumi!BV27</f>
        <v>0</v>
      </c>
      <c r="BW234" s="416">
        <f>Kapitālieguldījumi!BW27</f>
        <v>0</v>
      </c>
      <c r="BX234" s="416">
        <f>Kapitālieguldījumi!BX27</f>
        <v>0</v>
      </c>
      <c r="BY234" s="416">
        <f>Kapitālieguldījumi!BY27</f>
        <v>0</v>
      </c>
      <c r="BZ234" s="416">
        <f>Kapitālieguldījumi!BZ27</f>
        <v>0</v>
      </c>
      <c r="CA234" s="416">
        <f>Kapitālieguldījumi!CA27</f>
        <v>0</v>
      </c>
      <c r="CB234" s="416">
        <f>Kapitālieguldījumi!CB27</f>
        <v>0</v>
      </c>
      <c r="CC234" s="416">
        <f>Kapitālieguldījumi!CC27</f>
        <v>0</v>
      </c>
      <c r="CD234" s="416">
        <f>Kapitālieguldījumi!CD27</f>
        <v>0</v>
      </c>
      <c r="CE234" s="416">
        <f>Kapitālieguldījumi!CE27</f>
        <v>0</v>
      </c>
      <c r="CF234" s="416">
        <f>Kapitālieguldījumi!CF27</f>
        <v>0</v>
      </c>
      <c r="CG234" s="416">
        <f>Kapitālieguldījumi!CG27</f>
        <v>0</v>
      </c>
      <c r="CH234" s="416">
        <f>Kapitālieguldījumi!CH27</f>
        <v>0</v>
      </c>
      <c r="CI234" s="416">
        <f>Kapitālieguldījumi!CI27</f>
        <v>0</v>
      </c>
      <c r="CJ234" s="416">
        <f>Kapitālieguldījumi!CJ27</f>
        <v>0</v>
      </c>
      <c r="CK234" s="416">
        <f>Kapitālieguldījumi!CK27</f>
        <v>0</v>
      </c>
      <c r="CL234" s="416">
        <f>Kapitālieguldījumi!CL27</f>
        <v>0</v>
      </c>
      <c r="CM234" s="416">
        <f>Kapitālieguldījumi!CM27</f>
        <v>0</v>
      </c>
      <c r="CN234" s="416">
        <f>Kapitālieguldījumi!CN27</f>
        <v>0</v>
      </c>
      <c r="CO234" s="416">
        <f>Kapitālieguldījumi!CO27</f>
        <v>0</v>
      </c>
      <c r="CP234" s="416">
        <f>Kapitālieguldījumi!CP27</f>
        <v>0</v>
      </c>
      <c r="CQ234" s="416">
        <f>Kapitālieguldījumi!CQ27</f>
        <v>0</v>
      </c>
      <c r="CR234" s="416">
        <f>Kapitālieguldījumi!CR27</f>
        <v>0</v>
      </c>
      <c r="CS234" s="416">
        <f>Kapitālieguldījumi!CS27</f>
        <v>0</v>
      </c>
      <c r="CT234" s="416">
        <f>Kapitālieguldījumi!CT27</f>
        <v>0</v>
      </c>
      <c r="CU234" s="416">
        <f>Kapitālieguldījumi!CU27</f>
        <v>0</v>
      </c>
      <c r="CV234" s="416">
        <f>Kapitālieguldījumi!CV27</f>
        <v>0</v>
      </c>
      <c r="CW234" s="416">
        <f>Kapitālieguldījumi!CW27</f>
        <v>0</v>
      </c>
      <c r="CX234" s="416">
        <f>Kapitālieguldījumi!CX27</f>
        <v>0</v>
      </c>
      <c r="CY234" s="416">
        <f>Kapitālieguldījumi!CY27</f>
        <v>0</v>
      </c>
      <c r="CZ234" s="416">
        <f>Kapitālieguldījumi!CZ27</f>
        <v>0</v>
      </c>
      <c r="DA234" s="416">
        <f>Kapitālieguldījumi!DA27</f>
        <v>0</v>
      </c>
      <c r="DB234" s="416">
        <f>Kapitālieguldījumi!DB27</f>
        <v>0</v>
      </c>
      <c r="DC234" s="416">
        <f>Kapitālieguldījumi!DC27</f>
        <v>0</v>
      </c>
      <c r="DD234" s="416">
        <f>Kapitālieguldījumi!DD27</f>
        <v>0</v>
      </c>
      <c r="DE234" s="416">
        <f>Kapitālieguldījumi!DE27</f>
        <v>0</v>
      </c>
      <c r="DF234" s="416">
        <f>Kapitālieguldījumi!DF27</f>
        <v>0</v>
      </c>
      <c r="DG234" s="416">
        <f>Kapitālieguldījumi!DG27</f>
        <v>0</v>
      </c>
      <c r="DH234" s="416">
        <f>Kapitālieguldījumi!DH27</f>
        <v>0</v>
      </c>
      <c r="DI234" s="416">
        <f>Kapitālieguldījumi!DI27</f>
        <v>0</v>
      </c>
      <c r="DJ234" s="416">
        <f>Kapitālieguldījumi!DJ27</f>
        <v>0</v>
      </c>
      <c r="DK234" s="416">
        <f>Kapitālieguldījumi!DK27</f>
        <v>0</v>
      </c>
      <c r="DL234" s="416">
        <f>Kapitālieguldījumi!DL27</f>
        <v>0</v>
      </c>
      <c r="DM234" s="416">
        <f>Kapitālieguldījumi!DM27</f>
        <v>0</v>
      </c>
      <c r="DN234" s="416">
        <f>Kapitālieguldījumi!DN27</f>
        <v>0</v>
      </c>
      <c r="DO234" s="416">
        <f>Kapitālieguldījumi!DO27</f>
        <v>0</v>
      </c>
      <c r="DP234" s="416">
        <f>Kapitālieguldījumi!DP27</f>
        <v>0</v>
      </c>
      <c r="DQ234" s="416">
        <f>Kapitālieguldījumi!DQ27</f>
        <v>0</v>
      </c>
      <c r="DR234" s="416">
        <f>Kapitālieguldījumi!DR27</f>
        <v>0</v>
      </c>
      <c r="DS234" s="416">
        <f>Kapitālieguldījumi!DS27</f>
        <v>0</v>
      </c>
      <c r="DT234" s="416">
        <f>Kapitālieguldījumi!DT27</f>
        <v>0</v>
      </c>
      <c r="DU234" s="416">
        <f>Kapitālieguldījumi!DU27</f>
        <v>0</v>
      </c>
    </row>
    <row r="235" spans="1:125" ht="11.25" customHeight="1">
      <c r="A235" s="389" t="str">
        <f>Kapitālieguldījumi!A28</f>
        <v>Kapitālieguldījumi Nr11</v>
      </c>
      <c r="B235" s="389" t="s">
        <v>638</v>
      </c>
      <c r="C235" s="416">
        <f t="shared" si="192"/>
        <v>0</v>
      </c>
      <c r="D235" s="416">
        <f t="shared" si="193"/>
        <v>0</v>
      </c>
      <c r="E235" s="416">
        <f>Kapitālieguldījumi!E28</f>
        <v>0</v>
      </c>
      <c r="F235" s="416">
        <f>Kapitālieguldījumi!F28</f>
        <v>0</v>
      </c>
      <c r="G235" s="416">
        <f>Kapitālieguldījumi!G28</f>
        <v>0</v>
      </c>
      <c r="H235" s="416">
        <f>Kapitālieguldījumi!H28</f>
        <v>0</v>
      </c>
      <c r="I235" s="416">
        <f>Kapitālieguldījumi!I28</f>
        <v>0</v>
      </c>
      <c r="J235" s="416">
        <f>Kapitālieguldījumi!J28</f>
        <v>0</v>
      </c>
      <c r="K235" s="416">
        <f>Kapitālieguldījumi!K28</f>
        <v>0</v>
      </c>
      <c r="L235" s="416">
        <f>Kapitālieguldījumi!L28</f>
        <v>0</v>
      </c>
      <c r="M235" s="416">
        <f>Kapitālieguldījumi!M28</f>
        <v>0</v>
      </c>
      <c r="N235" s="416">
        <f>Kapitālieguldījumi!N28</f>
        <v>0</v>
      </c>
      <c r="O235" s="416">
        <f>Kapitālieguldījumi!O28</f>
        <v>0</v>
      </c>
      <c r="P235" s="416">
        <f>Kapitālieguldījumi!P28</f>
        <v>0</v>
      </c>
      <c r="Q235" s="416">
        <f>Kapitālieguldījumi!Q28</f>
        <v>0</v>
      </c>
      <c r="R235" s="416">
        <f>Kapitālieguldījumi!R28</f>
        <v>0</v>
      </c>
      <c r="S235" s="416">
        <f>Kapitālieguldījumi!S28</f>
        <v>0</v>
      </c>
      <c r="T235" s="416">
        <f>Kapitālieguldījumi!T28</f>
        <v>0</v>
      </c>
      <c r="U235" s="416">
        <f>Kapitālieguldījumi!U28</f>
        <v>0</v>
      </c>
      <c r="V235" s="416">
        <f>Kapitālieguldījumi!V28</f>
        <v>0</v>
      </c>
      <c r="W235" s="416">
        <f>Kapitālieguldījumi!W28</f>
        <v>0</v>
      </c>
      <c r="X235" s="416">
        <f>Kapitālieguldījumi!X28</f>
        <v>0</v>
      </c>
      <c r="Y235" s="416">
        <f>Kapitālieguldījumi!Y28</f>
        <v>0</v>
      </c>
      <c r="Z235" s="416">
        <f>Kapitālieguldījumi!Z28</f>
        <v>0</v>
      </c>
      <c r="AA235" s="416">
        <f>Kapitālieguldījumi!AA28</f>
        <v>0</v>
      </c>
      <c r="AB235" s="416">
        <f>Kapitālieguldījumi!AB28</f>
        <v>0</v>
      </c>
      <c r="AC235" s="416">
        <f>Kapitālieguldījumi!AC28</f>
        <v>0</v>
      </c>
      <c r="AD235" s="416">
        <f>Kapitālieguldījumi!AD28</f>
        <v>0</v>
      </c>
      <c r="AE235" s="416">
        <f>Kapitālieguldījumi!AE28</f>
        <v>0</v>
      </c>
      <c r="AF235" s="416">
        <f>Kapitālieguldījumi!AF28</f>
        <v>0</v>
      </c>
      <c r="AG235" s="416">
        <f>Kapitālieguldījumi!AG28</f>
        <v>0</v>
      </c>
      <c r="AH235" s="416">
        <f>Kapitālieguldījumi!AH28</f>
        <v>0</v>
      </c>
      <c r="AI235" s="416">
        <f>Kapitālieguldījumi!AI28</f>
        <v>0</v>
      </c>
      <c r="AJ235" s="416">
        <f>Kapitālieguldījumi!AJ28</f>
        <v>0</v>
      </c>
      <c r="AK235" s="416">
        <f>Kapitālieguldījumi!AK28</f>
        <v>0</v>
      </c>
      <c r="AL235" s="416">
        <f>Kapitālieguldījumi!AL28</f>
        <v>0</v>
      </c>
      <c r="AM235" s="416">
        <f>Kapitālieguldījumi!AM28</f>
        <v>0</v>
      </c>
      <c r="AN235" s="416">
        <f>Kapitālieguldījumi!AN28</f>
        <v>0</v>
      </c>
      <c r="AO235" s="416">
        <f>Kapitālieguldījumi!AO28</f>
        <v>0</v>
      </c>
      <c r="AP235" s="416">
        <f>Kapitālieguldījumi!AP28</f>
        <v>0</v>
      </c>
      <c r="AQ235" s="416">
        <f>Kapitālieguldījumi!AQ28</f>
        <v>0</v>
      </c>
      <c r="AR235" s="416">
        <f>Kapitālieguldījumi!AR28</f>
        <v>0</v>
      </c>
      <c r="AS235" s="416">
        <f>Kapitālieguldījumi!AS28</f>
        <v>0</v>
      </c>
      <c r="AT235" s="416">
        <f>Kapitālieguldījumi!AT28</f>
        <v>0</v>
      </c>
      <c r="AU235" s="416">
        <f>Kapitālieguldījumi!AU28</f>
        <v>0</v>
      </c>
      <c r="AV235" s="416">
        <f>Kapitālieguldījumi!AV28</f>
        <v>0</v>
      </c>
      <c r="AW235" s="416">
        <f>Kapitālieguldījumi!AW28</f>
        <v>0</v>
      </c>
      <c r="AX235" s="416">
        <f>Kapitālieguldījumi!AX28</f>
        <v>0</v>
      </c>
      <c r="AY235" s="416">
        <f>Kapitālieguldījumi!AY28</f>
        <v>0</v>
      </c>
      <c r="AZ235" s="416">
        <f>Kapitālieguldījumi!AZ28</f>
        <v>0</v>
      </c>
      <c r="BA235" s="416">
        <f>Kapitālieguldījumi!BA28</f>
        <v>0</v>
      </c>
      <c r="BB235" s="416">
        <f>Kapitālieguldījumi!BB28</f>
        <v>0</v>
      </c>
      <c r="BC235" s="416">
        <f>Kapitālieguldījumi!BC28</f>
        <v>0</v>
      </c>
      <c r="BD235" s="416">
        <f>Kapitālieguldījumi!BD28</f>
        <v>0</v>
      </c>
      <c r="BE235" s="416">
        <f>Kapitālieguldījumi!BE28</f>
        <v>0</v>
      </c>
      <c r="BF235" s="416">
        <f>Kapitālieguldījumi!BF28</f>
        <v>0</v>
      </c>
      <c r="BG235" s="416">
        <f>Kapitālieguldījumi!BG28</f>
        <v>0</v>
      </c>
      <c r="BH235" s="416">
        <f>Kapitālieguldījumi!BH28</f>
        <v>0</v>
      </c>
      <c r="BI235" s="416">
        <f>Kapitālieguldījumi!BI28</f>
        <v>0</v>
      </c>
      <c r="BJ235" s="416">
        <f>Kapitālieguldījumi!BJ28</f>
        <v>0</v>
      </c>
      <c r="BK235" s="416">
        <f>Kapitālieguldījumi!BK28</f>
        <v>0</v>
      </c>
      <c r="BL235" s="416">
        <f>Kapitālieguldījumi!BL28</f>
        <v>0</v>
      </c>
      <c r="BM235" s="416">
        <f>Kapitālieguldījumi!BM28</f>
        <v>0</v>
      </c>
      <c r="BN235" s="416">
        <f>Kapitālieguldījumi!BN28</f>
        <v>0</v>
      </c>
      <c r="BO235" s="416">
        <f>Kapitālieguldījumi!BO28</f>
        <v>0</v>
      </c>
      <c r="BP235" s="416">
        <f>Kapitālieguldījumi!BP28</f>
        <v>0</v>
      </c>
      <c r="BQ235" s="416">
        <f>Kapitālieguldījumi!BQ28</f>
        <v>0</v>
      </c>
      <c r="BR235" s="416">
        <f>Kapitālieguldījumi!BR28</f>
        <v>0</v>
      </c>
      <c r="BS235" s="416">
        <f>Kapitālieguldījumi!BS28</f>
        <v>0</v>
      </c>
      <c r="BT235" s="416">
        <f>Kapitālieguldījumi!BT28</f>
        <v>0</v>
      </c>
      <c r="BU235" s="416">
        <f>Kapitālieguldījumi!BU28</f>
        <v>0</v>
      </c>
      <c r="BV235" s="416">
        <f>Kapitālieguldījumi!BV28</f>
        <v>0</v>
      </c>
      <c r="BW235" s="416">
        <f>Kapitālieguldījumi!BW28</f>
        <v>0</v>
      </c>
      <c r="BX235" s="416">
        <f>Kapitālieguldījumi!BX28</f>
        <v>0</v>
      </c>
      <c r="BY235" s="416">
        <f>Kapitālieguldījumi!BY28</f>
        <v>0</v>
      </c>
      <c r="BZ235" s="416">
        <f>Kapitālieguldījumi!BZ28</f>
        <v>0</v>
      </c>
      <c r="CA235" s="416">
        <f>Kapitālieguldījumi!CA28</f>
        <v>0</v>
      </c>
      <c r="CB235" s="416">
        <f>Kapitālieguldījumi!CB28</f>
        <v>0</v>
      </c>
      <c r="CC235" s="416">
        <f>Kapitālieguldījumi!CC28</f>
        <v>0</v>
      </c>
      <c r="CD235" s="416">
        <f>Kapitālieguldījumi!CD28</f>
        <v>0</v>
      </c>
      <c r="CE235" s="416">
        <f>Kapitālieguldījumi!CE28</f>
        <v>0</v>
      </c>
      <c r="CF235" s="416">
        <f>Kapitālieguldījumi!CF28</f>
        <v>0</v>
      </c>
      <c r="CG235" s="416">
        <f>Kapitālieguldījumi!CG28</f>
        <v>0</v>
      </c>
      <c r="CH235" s="416">
        <f>Kapitālieguldījumi!CH28</f>
        <v>0</v>
      </c>
      <c r="CI235" s="416">
        <f>Kapitālieguldījumi!CI28</f>
        <v>0</v>
      </c>
      <c r="CJ235" s="416">
        <f>Kapitālieguldījumi!CJ28</f>
        <v>0</v>
      </c>
      <c r="CK235" s="416">
        <f>Kapitālieguldījumi!CK28</f>
        <v>0</v>
      </c>
      <c r="CL235" s="416">
        <f>Kapitālieguldījumi!CL28</f>
        <v>0</v>
      </c>
      <c r="CM235" s="416">
        <f>Kapitālieguldījumi!CM28</f>
        <v>0</v>
      </c>
      <c r="CN235" s="416">
        <f>Kapitālieguldījumi!CN28</f>
        <v>0</v>
      </c>
      <c r="CO235" s="416">
        <f>Kapitālieguldījumi!CO28</f>
        <v>0</v>
      </c>
      <c r="CP235" s="416">
        <f>Kapitālieguldījumi!CP28</f>
        <v>0</v>
      </c>
      <c r="CQ235" s="416">
        <f>Kapitālieguldījumi!CQ28</f>
        <v>0</v>
      </c>
      <c r="CR235" s="416">
        <f>Kapitālieguldījumi!CR28</f>
        <v>0</v>
      </c>
      <c r="CS235" s="416">
        <f>Kapitālieguldījumi!CS28</f>
        <v>0</v>
      </c>
      <c r="CT235" s="416">
        <f>Kapitālieguldījumi!CT28</f>
        <v>0</v>
      </c>
      <c r="CU235" s="416">
        <f>Kapitālieguldījumi!CU28</f>
        <v>0</v>
      </c>
      <c r="CV235" s="416">
        <f>Kapitālieguldījumi!CV28</f>
        <v>0</v>
      </c>
      <c r="CW235" s="416">
        <f>Kapitālieguldījumi!CW28</f>
        <v>0</v>
      </c>
      <c r="CX235" s="416">
        <f>Kapitālieguldījumi!CX28</f>
        <v>0</v>
      </c>
      <c r="CY235" s="416">
        <f>Kapitālieguldījumi!CY28</f>
        <v>0</v>
      </c>
      <c r="CZ235" s="416">
        <f>Kapitālieguldījumi!CZ28</f>
        <v>0</v>
      </c>
      <c r="DA235" s="416">
        <f>Kapitālieguldījumi!DA28</f>
        <v>0</v>
      </c>
      <c r="DB235" s="416">
        <f>Kapitālieguldījumi!DB28</f>
        <v>0</v>
      </c>
      <c r="DC235" s="416">
        <f>Kapitālieguldījumi!DC28</f>
        <v>0</v>
      </c>
      <c r="DD235" s="416">
        <f>Kapitālieguldījumi!DD28</f>
        <v>0</v>
      </c>
      <c r="DE235" s="416">
        <f>Kapitālieguldījumi!DE28</f>
        <v>0</v>
      </c>
      <c r="DF235" s="416">
        <f>Kapitālieguldījumi!DF28</f>
        <v>0</v>
      </c>
      <c r="DG235" s="416">
        <f>Kapitālieguldījumi!DG28</f>
        <v>0</v>
      </c>
      <c r="DH235" s="416">
        <f>Kapitālieguldījumi!DH28</f>
        <v>0</v>
      </c>
      <c r="DI235" s="416">
        <f>Kapitālieguldījumi!DI28</f>
        <v>0</v>
      </c>
      <c r="DJ235" s="416">
        <f>Kapitālieguldījumi!DJ28</f>
        <v>0</v>
      </c>
      <c r="DK235" s="416">
        <f>Kapitālieguldījumi!DK28</f>
        <v>0</v>
      </c>
      <c r="DL235" s="416">
        <f>Kapitālieguldījumi!DL28</f>
        <v>0</v>
      </c>
      <c r="DM235" s="416">
        <f>Kapitālieguldījumi!DM28</f>
        <v>0</v>
      </c>
      <c r="DN235" s="416">
        <f>Kapitālieguldījumi!DN28</f>
        <v>0</v>
      </c>
      <c r="DO235" s="416">
        <f>Kapitālieguldījumi!DO28</f>
        <v>0</v>
      </c>
      <c r="DP235" s="416">
        <f>Kapitālieguldījumi!DP28</f>
        <v>0</v>
      </c>
      <c r="DQ235" s="416">
        <f>Kapitālieguldījumi!DQ28</f>
        <v>0</v>
      </c>
      <c r="DR235" s="416">
        <f>Kapitālieguldījumi!DR28</f>
        <v>0</v>
      </c>
      <c r="DS235" s="416">
        <f>Kapitālieguldījumi!DS28</f>
        <v>0</v>
      </c>
      <c r="DT235" s="416">
        <f>Kapitālieguldījumi!DT28</f>
        <v>0</v>
      </c>
      <c r="DU235" s="416">
        <f>Kapitālieguldījumi!DU28</f>
        <v>0</v>
      </c>
    </row>
    <row r="236" spans="1:125" ht="11.25" customHeight="1">
      <c r="A236" s="389" t="str">
        <f>Kapitālieguldījumi!A29</f>
        <v>Kapitālieguldījumi Nr12</v>
      </c>
      <c r="B236" s="389" t="s">
        <v>638</v>
      </c>
      <c r="C236" s="416">
        <f t="shared" si="192"/>
        <v>0</v>
      </c>
      <c r="D236" s="416">
        <f t="shared" si="193"/>
        <v>0</v>
      </c>
      <c r="E236" s="416">
        <f>Kapitālieguldījumi!E29</f>
        <v>0</v>
      </c>
      <c r="F236" s="416">
        <f>Kapitālieguldījumi!F29</f>
        <v>0</v>
      </c>
      <c r="G236" s="416">
        <f>Kapitālieguldījumi!G29</f>
        <v>0</v>
      </c>
      <c r="H236" s="416">
        <f>Kapitālieguldījumi!H29</f>
        <v>0</v>
      </c>
      <c r="I236" s="416">
        <f>Kapitālieguldījumi!I29</f>
        <v>0</v>
      </c>
      <c r="J236" s="416">
        <f>Kapitālieguldījumi!J29</f>
        <v>0</v>
      </c>
      <c r="K236" s="416">
        <f>Kapitālieguldījumi!K29</f>
        <v>0</v>
      </c>
      <c r="L236" s="416">
        <f>Kapitālieguldījumi!L29</f>
        <v>0</v>
      </c>
      <c r="M236" s="416">
        <f>Kapitālieguldījumi!M29</f>
        <v>0</v>
      </c>
      <c r="N236" s="416">
        <f>Kapitālieguldījumi!N29</f>
        <v>0</v>
      </c>
      <c r="O236" s="416">
        <f>Kapitālieguldījumi!O29</f>
        <v>0</v>
      </c>
      <c r="P236" s="416">
        <f>Kapitālieguldījumi!P29</f>
        <v>0</v>
      </c>
      <c r="Q236" s="416">
        <f>Kapitālieguldījumi!Q29</f>
        <v>0</v>
      </c>
      <c r="R236" s="416">
        <f>Kapitālieguldījumi!R29</f>
        <v>0</v>
      </c>
      <c r="S236" s="416">
        <f>Kapitālieguldījumi!S29</f>
        <v>0</v>
      </c>
      <c r="T236" s="416">
        <f>Kapitālieguldījumi!T29</f>
        <v>0</v>
      </c>
      <c r="U236" s="416">
        <f>Kapitālieguldījumi!U29</f>
        <v>0</v>
      </c>
      <c r="V236" s="416">
        <f>Kapitālieguldījumi!V29</f>
        <v>0</v>
      </c>
      <c r="W236" s="416">
        <f>Kapitālieguldījumi!W29</f>
        <v>0</v>
      </c>
      <c r="X236" s="416">
        <f>Kapitālieguldījumi!X29</f>
        <v>0</v>
      </c>
      <c r="Y236" s="416">
        <f>Kapitālieguldījumi!Y29</f>
        <v>0</v>
      </c>
      <c r="Z236" s="416">
        <f>Kapitālieguldījumi!Z29</f>
        <v>0</v>
      </c>
      <c r="AA236" s="416">
        <f>Kapitālieguldījumi!AA29</f>
        <v>0</v>
      </c>
      <c r="AB236" s="416">
        <f>Kapitālieguldījumi!AB29</f>
        <v>0</v>
      </c>
      <c r="AC236" s="416">
        <f>Kapitālieguldījumi!AC29</f>
        <v>0</v>
      </c>
      <c r="AD236" s="416">
        <f>Kapitālieguldījumi!AD29</f>
        <v>0</v>
      </c>
      <c r="AE236" s="416">
        <f>Kapitālieguldījumi!AE29</f>
        <v>0</v>
      </c>
      <c r="AF236" s="416">
        <f>Kapitālieguldījumi!AF29</f>
        <v>0</v>
      </c>
      <c r="AG236" s="416">
        <f>Kapitālieguldījumi!AG29</f>
        <v>0</v>
      </c>
      <c r="AH236" s="416">
        <f>Kapitālieguldījumi!AH29</f>
        <v>0</v>
      </c>
      <c r="AI236" s="416">
        <f>Kapitālieguldījumi!AI29</f>
        <v>0</v>
      </c>
      <c r="AJ236" s="416">
        <f>Kapitālieguldījumi!AJ29</f>
        <v>0</v>
      </c>
      <c r="AK236" s="416">
        <f>Kapitālieguldījumi!AK29</f>
        <v>0</v>
      </c>
      <c r="AL236" s="416">
        <f>Kapitālieguldījumi!AL29</f>
        <v>0</v>
      </c>
      <c r="AM236" s="416">
        <f>Kapitālieguldījumi!AM29</f>
        <v>0</v>
      </c>
      <c r="AN236" s="416">
        <f>Kapitālieguldījumi!AN29</f>
        <v>0</v>
      </c>
      <c r="AO236" s="416">
        <f>Kapitālieguldījumi!AO29</f>
        <v>0</v>
      </c>
      <c r="AP236" s="416">
        <f>Kapitālieguldījumi!AP29</f>
        <v>0</v>
      </c>
      <c r="AQ236" s="416">
        <f>Kapitālieguldījumi!AQ29</f>
        <v>0</v>
      </c>
      <c r="AR236" s="416">
        <f>Kapitālieguldījumi!AR29</f>
        <v>0</v>
      </c>
      <c r="AS236" s="416">
        <f>Kapitālieguldījumi!AS29</f>
        <v>0</v>
      </c>
      <c r="AT236" s="416">
        <f>Kapitālieguldījumi!AT29</f>
        <v>0</v>
      </c>
      <c r="AU236" s="416">
        <f>Kapitālieguldījumi!AU29</f>
        <v>0</v>
      </c>
      <c r="AV236" s="416">
        <f>Kapitālieguldījumi!AV29</f>
        <v>0</v>
      </c>
      <c r="AW236" s="416">
        <f>Kapitālieguldījumi!AW29</f>
        <v>0</v>
      </c>
      <c r="AX236" s="416">
        <f>Kapitālieguldījumi!AX29</f>
        <v>0</v>
      </c>
      <c r="AY236" s="416">
        <f>Kapitālieguldījumi!AY29</f>
        <v>0</v>
      </c>
      <c r="AZ236" s="416">
        <f>Kapitālieguldījumi!AZ29</f>
        <v>0</v>
      </c>
      <c r="BA236" s="416">
        <f>Kapitālieguldījumi!BA29</f>
        <v>0</v>
      </c>
      <c r="BB236" s="416">
        <f>Kapitālieguldījumi!BB29</f>
        <v>0</v>
      </c>
      <c r="BC236" s="416">
        <f>Kapitālieguldījumi!BC29</f>
        <v>0</v>
      </c>
      <c r="BD236" s="416">
        <f>Kapitālieguldījumi!BD29</f>
        <v>0</v>
      </c>
      <c r="BE236" s="416">
        <f>Kapitālieguldījumi!BE29</f>
        <v>0</v>
      </c>
      <c r="BF236" s="416">
        <f>Kapitālieguldījumi!BF29</f>
        <v>0</v>
      </c>
      <c r="BG236" s="416">
        <f>Kapitālieguldījumi!BG29</f>
        <v>0</v>
      </c>
      <c r="BH236" s="416">
        <f>Kapitālieguldījumi!BH29</f>
        <v>0</v>
      </c>
      <c r="BI236" s="416">
        <f>Kapitālieguldījumi!BI29</f>
        <v>0</v>
      </c>
      <c r="BJ236" s="416">
        <f>Kapitālieguldījumi!BJ29</f>
        <v>0</v>
      </c>
      <c r="BK236" s="416">
        <f>Kapitālieguldījumi!BK29</f>
        <v>0</v>
      </c>
      <c r="BL236" s="416">
        <f>Kapitālieguldījumi!BL29</f>
        <v>0</v>
      </c>
      <c r="BM236" s="416">
        <f>Kapitālieguldījumi!BM29</f>
        <v>0</v>
      </c>
      <c r="BN236" s="416">
        <f>Kapitālieguldījumi!BN29</f>
        <v>0</v>
      </c>
      <c r="BO236" s="416">
        <f>Kapitālieguldījumi!BO29</f>
        <v>0</v>
      </c>
      <c r="BP236" s="416">
        <f>Kapitālieguldījumi!BP29</f>
        <v>0</v>
      </c>
      <c r="BQ236" s="416">
        <f>Kapitālieguldījumi!BQ29</f>
        <v>0</v>
      </c>
      <c r="BR236" s="416">
        <f>Kapitālieguldījumi!BR29</f>
        <v>0</v>
      </c>
      <c r="BS236" s="416">
        <f>Kapitālieguldījumi!BS29</f>
        <v>0</v>
      </c>
      <c r="BT236" s="416">
        <f>Kapitālieguldījumi!BT29</f>
        <v>0</v>
      </c>
      <c r="BU236" s="416">
        <f>Kapitālieguldījumi!BU29</f>
        <v>0</v>
      </c>
      <c r="BV236" s="416">
        <f>Kapitālieguldījumi!BV29</f>
        <v>0</v>
      </c>
      <c r="BW236" s="416">
        <f>Kapitālieguldījumi!BW29</f>
        <v>0</v>
      </c>
      <c r="BX236" s="416">
        <f>Kapitālieguldījumi!BX29</f>
        <v>0</v>
      </c>
      <c r="BY236" s="416">
        <f>Kapitālieguldījumi!BY29</f>
        <v>0</v>
      </c>
      <c r="BZ236" s="416">
        <f>Kapitālieguldījumi!BZ29</f>
        <v>0</v>
      </c>
      <c r="CA236" s="416">
        <f>Kapitālieguldījumi!CA29</f>
        <v>0</v>
      </c>
      <c r="CB236" s="416">
        <f>Kapitālieguldījumi!CB29</f>
        <v>0</v>
      </c>
      <c r="CC236" s="416">
        <f>Kapitālieguldījumi!CC29</f>
        <v>0</v>
      </c>
      <c r="CD236" s="416">
        <f>Kapitālieguldījumi!CD29</f>
        <v>0</v>
      </c>
      <c r="CE236" s="416">
        <f>Kapitālieguldījumi!CE29</f>
        <v>0</v>
      </c>
      <c r="CF236" s="416">
        <f>Kapitālieguldījumi!CF29</f>
        <v>0</v>
      </c>
      <c r="CG236" s="416">
        <f>Kapitālieguldījumi!CG29</f>
        <v>0</v>
      </c>
      <c r="CH236" s="416">
        <f>Kapitālieguldījumi!CH29</f>
        <v>0</v>
      </c>
      <c r="CI236" s="416">
        <f>Kapitālieguldījumi!CI29</f>
        <v>0</v>
      </c>
      <c r="CJ236" s="416">
        <f>Kapitālieguldījumi!CJ29</f>
        <v>0</v>
      </c>
      <c r="CK236" s="416">
        <f>Kapitālieguldījumi!CK29</f>
        <v>0</v>
      </c>
      <c r="CL236" s="416">
        <f>Kapitālieguldījumi!CL29</f>
        <v>0</v>
      </c>
      <c r="CM236" s="416">
        <f>Kapitālieguldījumi!CM29</f>
        <v>0</v>
      </c>
      <c r="CN236" s="416">
        <f>Kapitālieguldījumi!CN29</f>
        <v>0</v>
      </c>
      <c r="CO236" s="416">
        <f>Kapitālieguldījumi!CO29</f>
        <v>0</v>
      </c>
      <c r="CP236" s="416">
        <f>Kapitālieguldījumi!CP29</f>
        <v>0</v>
      </c>
      <c r="CQ236" s="416">
        <f>Kapitālieguldījumi!CQ29</f>
        <v>0</v>
      </c>
      <c r="CR236" s="416">
        <f>Kapitālieguldījumi!CR29</f>
        <v>0</v>
      </c>
      <c r="CS236" s="416">
        <f>Kapitālieguldījumi!CS29</f>
        <v>0</v>
      </c>
      <c r="CT236" s="416">
        <f>Kapitālieguldījumi!CT29</f>
        <v>0</v>
      </c>
      <c r="CU236" s="416">
        <f>Kapitālieguldījumi!CU29</f>
        <v>0</v>
      </c>
      <c r="CV236" s="416">
        <f>Kapitālieguldījumi!CV29</f>
        <v>0</v>
      </c>
      <c r="CW236" s="416">
        <f>Kapitālieguldījumi!CW29</f>
        <v>0</v>
      </c>
      <c r="CX236" s="416">
        <f>Kapitālieguldījumi!CX29</f>
        <v>0</v>
      </c>
      <c r="CY236" s="416">
        <f>Kapitālieguldījumi!CY29</f>
        <v>0</v>
      </c>
      <c r="CZ236" s="416">
        <f>Kapitālieguldījumi!CZ29</f>
        <v>0</v>
      </c>
      <c r="DA236" s="416">
        <f>Kapitālieguldījumi!DA29</f>
        <v>0</v>
      </c>
      <c r="DB236" s="416">
        <f>Kapitālieguldījumi!DB29</f>
        <v>0</v>
      </c>
      <c r="DC236" s="416">
        <f>Kapitālieguldījumi!DC29</f>
        <v>0</v>
      </c>
      <c r="DD236" s="416">
        <f>Kapitālieguldījumi!DD29</f>
        <v>0</v>
      </c>
      <c r="DE236" s="416">
        <f>Kapitālieguldījumi!DE29</f>
        <v>0</v>
      </c>
      <c r="DF236" s="416">
        <f>Kapitālieguldījumi!DF29</f>
        <v>0</v>
      </c>
      <c r="DG236" s="416">
        <f>Kapitālieguldījumi!DG29</f>
        <v>0</v>
      </c>
      <c r="DH236" s="416">
        <f>Kapitālieguldījumi!DH29</f>
        <v>0</v>
      </c>
      <c r="DI236" s="416">
        <f>Kapitālieguldījumi!DI29</f>
        <v>0</v>
      </c>
      <c r="DJ236" s="416">
        <f>Kapitālieguldījumi!DJ29</f>
        <v>0</v>
      </c>
      <c r="DK236" s="416">
        <f>Kapitālieguldījumi!DK29</f>
        <v>0</v>
      </c>
      <c r="DL236" s="416">
        <f>Kapitālieguldījumi!DL29</f>
        <v>0</v>
      </c>
      <c r="DM236" s="416">
        <f>Kapitālieguldījumi!DM29</f>
        <v>0</v>
      </c>
      <c r="DN236" s="416">
        <f>Kapitālieguldījumi!DN29</f>
        <v>0</v>
      </c>
      <c r="DO236" s="416">
        <f>Kapitālieguldījumi!DO29</f>
        <v>0</v>
      </c>
      <c r="DP236" s="416">
        <f>Kapitālieguldījumi!DP29</f>
        <v>0</v>
      </c>
      <c r="DQ236" s="416">
        <f>Kapitālieguldījumi!DQ29</f>
        <v>0</v>
      </c>
      <c r="DR236" s="416">
        <f>Kapitālieguldījumi!DR29</f>
        <v>0</v>
      </c>
      <c r="DS236" s="416">
        <f>Kapitālieguldījumi!DS29</f>
        <v>0</v>
      </c>
      <c r="DT236" s="416">
        <f>Kapitālieguldījumi!DT29</f>
        <v>0</v>
      </c>
      <c r="DU236" s="416">
        <f>Kapitālieguldījumi!DU29</f>
        <v>0</v>
      </c>
    </row>
    <row r="237" spans="1:125" ht="11.25" customHeight="1">
      <c r="A237" s="389" t="str">
        <f>Kapitālieguldījumi!A30</f>
        <v>Kapitālieguldījumi Nr13</v>
      </c>
      <c r="B237" s="389" t="s">
        <v>638</v>
      </c>
      <c r="C237" s="416">
        <f t="shared" si="192"/>
        <v>0</v>
      </c>
      <c r="D237" s="416">
        <f t="shared" si="193"/>
        <v>0</v>
      </c>
      <c r="E237" s="416">
        <f>Kapitālieguldījumi!E30</f>
        <v>0</v>
      </c>
      <c r="F237" s="416">
        <f>Kapitālieguldījumi!F30</f>
        <v>0</v>
      </c>
      <c r="G237" s="416">
        <f>Kapitālieguldījumi!G30</f>
        <v>0</v>
      </c>
      <c r="H237" s="416">
        <f>Kapitālieguldījumi!H30</f>
        <v>0</v>
      </c>
      <c r="I237" s="416">
        <f>Kapitālieguldījumi!I30</f>
        <v>0</v>
      </c>
      <c r="J237" s="416">
        <f>Kapitālieguldījumi!J30</f>
        <v>0</v>
      </c>
      <c r="K237" s="416">
        <f>Kapitālieguldījumi!K30</f>
        <v>0</v>
      </c>
      <c r="L237" s="416">
        <f>Kapitālieguldījumi!L30</f>
        <v>0</v>
      </c>
      <c r="M237" s="416">
        <f>Kapitālieguldījumi!M30</f>
        <v>0</v>
      </c>
      <c r="N237" s="416">
        <f>Kapitālieguldījumi!N30</f>
        <v>0</v>
      </c>
      <c r="O237" s="416">
        <f>Kapitālieguldījumi!O30</f>
        <v>0</v>
      </c>
      <c r="P237" s="416">
        <f>Kapitālieguldījumi!P30</f>
        <v>0</v>
      </c>
      <c r="Q237" s="416">
        <f>Kapitālieguldījumi!Q30</f>
        <v>0</v>
      </c>
      <c r="R237" s="416">
        <f>Kapitālieguldījumi!R30</f>
        <v>0</v>
      </c>
      <c r="S237" s="416">
        <f>Kapitālieguldījumi!S30</f>
        <v>0</v>
      </c>
      <c r="T237" s="416">
        <f>Kapitālieguldījumi!T30</f>
        <v>0</v>
      </c>
      <c r="U237" s="416">
        <f>Kapitālieguldījumi!U30</f>
        <v>0</v>
      </c>
      <c r="V237" s="416">
        <f>Kapitālieguldījumi!V30</f>
        <v>0</v>
      </c>
      <c r="W237" s="416">
        <f>Kapitālieguldījumi!W30</f>
        <v>0</v>
      </c>
      <c r="X237" s="416">
        <f>Kapitālieguldījumi!X30</f>
        <v>0</v>
      </c>
      <c r="Y237" s="416">
        <f>Kapitālieguldījumi!Y30</f>
        <v>0</v>
      </c>
      <c r="Z237" s="416">
        <f>Kapitālieguldījumi!Z30</f>
        <v>0</v>
      </c>
      <c r="AA237" s="416">
        <f>Kapitālieguldījumi!AA30</f>
        <v>0</v>
      </c>
      <c r="AB237" s="416">
        <f>Kapitālieguldījumi!AB30</f>
        <v>0</v>
      </c>
      <c r="AC237" s="416">
        <f>Kapitālieguldījumi!AC30</f>
        <v>0</v>
      </c>
      <c r="AD237" s="416">
        <f>Kapitālieguldījumi!AD30</f>
        <v>0</v>
      </c>
      <c r="AE237" s="416">
        <f>Kapitālieguldījumi!AE30</f>
        <v>0</v>
      </c>
      <c r="AF237" s="416">
        <f>Kapitālieguldījumi!AF30</f>
        <v>0</v>
      </c>
      <c r="AG237" s="416">
        <f>Kapitālieguldījumi!AG30</f>
        <v>0</v>
      </c>
      <c r="AH237" s="416">
        <f>Kapitālieguldījumi!AH30</f>
        <v>0</v>
      </c>
      <c r="AI237" s="416">
        <f>Kapitālieguldījumi!AI30</f>
        <v>0</v>
      </c>
      <c r="AJ237" s="416">
        <f>Kapitālieguldījumi!AJ30</f>
        <v>0</v>
      </c>
      <c r="AK237" s="416">
        <f>Kapitālieguldījumi!AK30</f>
        <v>0</v>
      </c>
      <c r="AL237" s="416">
        <f>Kapitālieguldījumi!AL30</f>
        <v>0</v>
      </c>
      <c r="AM237" s="416">
        <f>Kapitālieguldījumi!AM30</f>
        <v>0</v>
      </c>
      <c r="AN237" s="416">
        <f>Kapitālieguldījumi!AN30</f>
        <v>0</v>
      </c>
      <c r="AO237" s="416">
        <f>Kapitālieguldījumi!AO30</f>
        <v>0</v>
      </c>
      <c r="AP237" s="416">
        <f>Kapitālieguldījumi!AP30</f>
        <v>0</v>
      </c>
      <c r="AQ237" s="416">
        <f>Kapitālieguldījumi!AQ30</f>
        <v>0</v>
      </c>
      <c r="AR237" s="416">
        <f>Kapitālieguldījumi!AR30</f>
        <v>0</v>
      </c>
      <c r="AS237" s="416">
        <f>Kapitālieguldījumi!AS30</f>
        <v>0</v>
      </c>
      <c r="AT237" s="416">
        <f>Kapitālieguldījumi!AT30</f>
        <v>0</v>
      </c>
      <c r="AU237" s="416">
        <f>Kapitālieguldījumi!AU30</f>
        <v>0</v>
      </c>
      <c r="AV237" s="416">
        <f>Kapitālieguldījumi!AV30</f>
        <v>0</v>
      </c>
      <c r="AW237" s="416">
        <f>Kapitālieguldījumi!AW30</f>
        <v>0</v>
      </c>
      <c r="AX237" s="416">
        <f>Kapitālieguldījumi!AX30</f>
        <v>0</v>
      </c>
      <c r="AY237" s="416">
        <f>Kapitālieguldījumi!AY30</f>
        <v>0</v>
      </c>
      <c r="AZ237" s="416">
        <f>Kapitālieguldījumi!AZ30</f>
        <v>0</v>
      </c>
      <c r="BA237" s="416">
        <f>Kapitālieguldījumi!BA30</f>
        <v>0</v>
      </c>
      <c r="BB237" s="416">
        <f>Kapitālieguldījumi!BB30</f>
        <v>0</v>
      </c>
      <c r="BC237" s="416">
        <f>Kapitālieguldījumi!BC30</f>
        <v>0</v>
      </c>
      <c r="BD237" s="416">
        <f>Kapitālieguldījumi!BD30</f>
        <v>0</v>
      </c>
      <c r="BE237" s="416">
        <f>Kapitālieguldījumi!BE30</f>
        <v>0</v>
      </c>
      <c r="BF237" s="416">
        <f>Kapitālieguldījumi!BF30</f>
        <v>0</v>
      </c>
      <c r="BG237" s="416">
        <f>Kapitālieguldījumi!BG30</f>
        <v>0</v>
      </c>
      <c r="BH237" s="416">
        <f>Kapitālieguldījumi!BH30</f>
        <v>0</v>
      </c>
      <c r="BI237" s="416">
        <f>Kapitālieguldījumi!BI30</f>
        <v>0</v>
      </c>
      <c r="BJ237" s="416">
        <f>Kapitālieguldījumi!BJ30</f>
        <v>0</v>
      </c>
      <c r="BK237" s="416">
        <f>Kapitālieguldījumi!BK30</f>
        <v>0</v>
      </c>
      <c r="BL237" s="416">
        <f>Kapitālieguldījumi!BL30</f>
        <v>0</v>
      </c>
      <c r="BM237" s="416">
        <f>Kapitālieguldījumi!BM30</f>
        <v>0</v>
      </c>
      <c r="BN237" s="416">
        <f>Kapitālieguldījumi!BN30</f>
        <v>0</v>
      </c>
      <c r="BO237" s="416">
        <f>Kapitālieguldījumi!BO30</f>
        <v>0</v>
      </c>
      <c r="BP237" s="416">
        <f>Kapitālieguldījumi!BP30</f>
        <v>0</v>
      </c>
      <c r="BQ237" s="416">
        <f>Kapitālieguldījumi!BQ30</f>
        <v>0</v>
      </c>
      <c r="BR237" s="416">
        <f>Kapitālieguldījumi!BR30</f>
        <v>0</v>
      </c>
      <c r="BS237" s="416">
        <f>Kapitālieguldījumi!BS30</f>
        <v>0</v>
      </c>
      <c r="BT237" s="416">
        <f>Kapitālieguldījumi!BT30</f>
        <v>0</v>
      </c>
      <c r="BU237" s="416">
        <f>Kapitālieguldījumi!BU30</f>
        <v>0</v>
      </c>
      <c r="BV237" s="416">
        <f>Kapitālieguldījumi!BV30</f>
        <v>0</v>
      </c>
      <c r="BW237" s="416">
        <f>Kapitālieguldījumi!BW30</f>
        <v>0</v>
      </c>
      <c r="BX237" s="416">
        <f>Kapitālieguldījumi!BX30</f>
        <v>0</v>
      </c>
      <c r="BY237" s="416">
        <f>Kapitālieguldījumi!BY30</f>
        <v>0</v>
      </c>
      <c r="BZ237" s="416">
        <f>Kapitālieguldījumi!BZ30</f>
        <v>0</v>
      </c>
      <c r="CA237" s="416">
        <f>Kapitālieguldījumi!CA30</f>
        <v>0</v>
      </c>
      <c r="CB237" s="416">
        <f>Kapitālieguldījumi!CB30</f>
        <v>0</v>
      </c>
      <c r="CC237" s="416">
        <f>Kapitālieguldījumi!CC30</f>
        <v>0</v>
      </c>
      <c r="CD237" s="416">
        <f>Kapitālieguldījumi!CD30</f>
        <v>0</v>
      </c>
      <c r="CE237" s="416">
        <f>Kapitālieguldījumi!CE30</f>
        <v>0</v>
      </c>
      <c r="CF237" s="416">
        <f>Kapitālieguldījumi!CF30</f>
        <v>0</v>
      </c>
      <c r="CG237" s="416">
        <f>Kapitālieguldījumi!CG30</f>
        <v>0</v>
      </c>
      <c r="CH237" s="416">
        <f>Kapitālieguldījumi!CH30</f>
        <v>0</v>
      </c>
      <c r="CI237" s="416">
        <f>Kapitālieguldījumi!CI30</f>
        <v>0</v>
      </c>
      <c r="CJ237" s="416">
        <f>Kapitālieguldījumi!CJ30</f>
        <v>0</v>
      </c>
      <c r="CK237" s="416">
        <f>Kapitālieguldījumi!CK30</f>
        <v>0</v>
      </c>
      <c r="CL237" s="416">
        <f>Kapitālieguldījumi!CL30</f>
        <v>0</v>
      </c>
      <c r="CM237" s="416">
        <f>Kapitālieguldījumi!CM30</f>
        <v>0</v>
      </c>
      <c r="CN237" s="416">
        <f>Kapitālieguldījumi!CN30</f>
        <v>0</v>
      </c>
      <c r="CO237" s="416">
        <f>Kapitālieguldījumi!CO30</f>
        <v>0</v>
      </c>
      <c r="CP237" s="416">
        <f>Kapitālieguldījumi!CP30</f>
        <v>0</v>
      </c>
      <c r="CQ237" s="416">
        <f>Kapitālieguldījumi!CQ30</f>
        <v>0</v>
      </c>
      <c r="CR237" s="416">
        <f>Kapitālieguldījumi!CR30</f>
        <v>0</v>
      </c>
      <c r="CS237" s="416">
        <f>Kapitālieguldījumi!CS30</f>
        <v>0</v>
      </c>
      <c r="CT237" s="416">
        <f>Kapitālieguldījumi!CT30</f>
        <v>0</v>
      </c>
      <c r="CU237" s="416">
        <f>Kapitālieguldījumi!CU30</f>
        <v>0</v>
      </c>
      <c r="CV237" s="416">
        <f>Kapitālieguldījumi!CV30</f>
        <v>0</v>
      </c>
      <c r="CW237" s="416">
        <f>Kapitālieguldījumi!CW30</f>
        <v>0</v>
      </c>
      <c r="CX237" s="416">
        <f>Kapitālieguldījumi!CX30</f>
        <v>0</v>
      </c>
      <c r="CY237" s="416">
        <f>Kapitālieguldījumi!CY30</f>
        <v>0</v>
      </c>
      <c r="CZ237" s="416">
        <f>Kapitālieguldījumi!CZ30</f>
        <v>0</v>
      </c>
      <c r="DA237" s="416">
        <f>Kapitālieguldījumi!DA30</f>
        <v>0</v>
      </c>
      <c r="DB237" s="416">
        <f>Kapitālieguldījumi!DB30</f>
        <v>0</v>
      </c>
      <c r="DC237" s="416">
        <f>Kapitālieguldījumi!DC30</f>
        <v>0</v>
      </c>
      <c r="DD237" s="416">
        <f>Kapitālieguldījumi!DD30</f>
        <v>0</v>
      </c>
      <c r="DE237" s="416">
        <f>Kapitālieguldījumi!DE30</f>
        <v>0</v>
      </c>
      <c r="DF237" s="416">
        <f>Kapitālieguldījumi!DF30</f>
        <v>0</v>
      </c>
      <c r="DG237" s="416">
        <f>Kapitālieguldījumi!DG30</f>
        <v>0</v>
      </c>
      <c r="DH237" s="416">
        <f>Kapitālieguldījumi!DH30</f>
        <v>0</v>
      </c>
      <c r="DI237" s="416">
        <f>Kapitālieguldījumi!DI30</f>
        <v>0</v>
      </c>
      <c r="DJ237" s="416">
        <f>Kapitālieguldījumi!DJ30</f>
        <v>0</v>
      </c>
      <c r="DK237" s="416">
        <f>Kapitālieguldījumi!DK30</f>
        <v>0</v>
      </c>
      <c r="DL237" s="416">
        <f>Kapitālieguldījumi!DL30</f>
        <v>0</v>
      </c>
      <c r="DM237" s="416">
        <f>Kapitālieguldījumi!DM30</f>
        <v>0</v>
      </c>
      <c r="DN237" s="416">
        <f>Kapitālieguldījumi!DN30</f>
        <v>0</v>
      </c>
      <c r="DO237" s="416">
        <f>Kapitālieguldījumi!DO30</f>
        <v>0</v>
      </c>
      <c r="DP237" s="416">
        <f>Kapitālieguldījumi!DP30</f>
        <v>0</v>
      </c>
      <c r="DQ237" s="416">
        <f>Kapitālieguldījumi!DQ30</f>
        <v>0</v>
      </c>
      <c r="DR237" s="416">
        <f>Kapitālieguldījumi!DR30</f>
        <v>0</v>
      </c>
      <c r="DS237" s="416">
        <f>Kapitālieguldījumi!DS30</f>
        <v>0</v>
      </c>
      <c r="DT237" s="416">
        <f>Kapitālieguldījumi!DT30</f>
        <v>0</v>
      </c>
      <c r="DU237" s="416">
        <f>Kapitālieguldījumi!DU30</f>
        <v>0</v>
      </c>
    </row>
    <row r="238" spans="1:125" ht="11.25" customHeight="1">
      <c r="A238" s="389" t="str">
        <f>Kapitālieguldījumi!A31</f>
        <v>Kapitālieguldījumi Nr14</v>
      </c>
      <c r="B238" s="389" t="s">
        <v>638</v>
      </c>
      <c r="C238" s="416">
        <f t="shared" si="192"/>
        <v>0</v>
      </c>
      <c r="D238" s="416">
        <f t="shared" si="193"/>
        <v>0</v>
      </c>
      <c r="E238" s="416">
        <f>Kapitālieguldījumi!E31</f>
        <v>0</v>
      </c>
      <c r="F238" s="416">
        <f>Kapitālieguldījumi!F31</f>
        <v>0</v>
      </c>
      <c r="G238" s="416">
        <f>Kapitālieguldījumi!G31</f>
        <v>0</v>
      </c>
      <c r="H238" s="416">
        <f>Kapitālieguldījumi!H31</f>
        <v>0</v>
      </c>
      <c r="I238" s="416">
        <f>Kapitālieguldījumi!I31</f>
        <v>0</v>
      </c>
      <c r="J238" s="416">
        <f>Kapitālieguldījumi!J31</f>
        <v>0</v>
      </c>
      <c r="K238" s="416">
        <f>Kapitālieguldījumi!K31</f>
        <v>0</v>
      </c>
      <c r="L238" s="416">
        <f>Kapitālieguldījumi!L31</f>
        <v>0</v>
      </c>
      <c r="M238" s="416">
        <f>Kapitālieguldījumi!M31</f>
        <v>0</v>
      </c>
      <c r="N238" s="416">
        <f>Kapitālieguldījumi!N31</f>
        <v>0</v>
      </c>
      <c r="O238" s="416">
        <f>Kapitālieguldījumi!O31</f>
        <v>0</v>
      </c>
      <c r="P238" s="416">
        <f>Kapitālieguldījumi!P31</f>
        <v>0</v>
      </c>
      <c r="Q238" s="416">
        <f>Kapitālieguldījumi!Q31</f>
        <v>0</v>
      </c>
      <c r="R238" s="416">
        <f>Kapitālieguldījumi!R31</f>
        <v>0</v>
      </c>
      <c r="S238" s="416">
        <f>Kapitālieguldījumi!S31</f>
        <v>0</v>
      </c>
      <c r="T238" s="416">
        <f>Kapitālieguldījumi!T31</f>
        <v>0</v>
      </c>
      <c r="U238" s="416">
        <f>Kapitālieguldījumi!U31</f>
        <v>0</v>
      </c>
      <c r="V238" s="416">
        <f>Kapitālieguldījumi!V31</f>
        <v>0</v>
      </c>
      <c r="W238" s="416">
        <f>Kapitālieguldījumi!W31</f>
        <v>0</v>
      </c>
      <c r="X238" s="416">
        <f>Kapitālieguldījumi!X31</f>
        <v>0</v>
      </c>
      <c r="Y238" s="416">
        <f>Kapitālieguldījumi!Y31</f>
        <v>0</v>
      </c>
      <c r="Z238" s="416">
        <f>Kapitālieguldījumi!Z31</f>
        <v>0</v>
      </c>
      <c r="AA238" s="416">
        <f>Kapitālieguldījumi!AA31</f>
        <v>0</v>
      </c>
      <c r="AB238" s="416">
        <f>Kapitālieguldījumi!AB31</f>
        <v>0</v>
      </c>
      <c r="AC238" s="416">
        <f>Kapitālieguldījumi!AC31</f>
        <v>0</v>
      </c>
      <c r="AD238" s="416">
        <f>Kapitālieguldījumi!AD31</f>
        <v>0</v>
      </c>
      <c r="AE238" s="416">
        <f>Kapitālieguldījumi!AE31</f>
        <v>0</v>
      </c>
      <c r="AF238" s="416">
        <f>Kapitālieguldījumi!AF31</f>
        <v>0</v>
      </c>
      <c r="AG238" s="416">
        <f>Kapitālieguldījumi!AG31</f>
        <v>0</v>
      </c>
      <c r="AH238" s="416">
        <f>Kapitālieguldījumi!AH31</f>
        <v>0</v>
      </c>
      <c r="AI238" s="416">
        <f>Kapitālieguldījumi!AI31</f>
        <v>0</v>
      </c>
      <c r="AJ238" s="416">
        <f>Kapitālieguldījumi!AJ31</f>
        <v>0</v>
      </c>
      <c r="AK238" s="416">
        <f>Kapitālieguldījumi!AK31</f>
        <v>0</v>
      </c>
      <c r="AL238" s="416">
        <f>Kapitālieguldījumi!AL31</f>
        <v>0</v>
      </c>
      <c r="AM238" s="416">
        <f>Kapitālieguldījumi!AM31</f>
        <v>0</v>
      </c>
      <c r="AN238" s="416">
        <f>Kapitālieguldījumi!AN31</f>
        <v>0</v>
      </c>
      <c r="AO238" s="416">
        <f>Kapitālieguldījumi!AO31</f>
        <v>0</v>
      </c>
      <c r="AP238" s="416">
        <f>Kapitālieguldījumi!AP31</f>
        <v>0</v>
      </c>
      <c r="AQ238" s="416">
        <f>Kapitālieguldījumi!AQ31</f>
        <v>0</v>
      </c>
      <c r="AR238" s="416">
        <f>Kapitālieguldījumi!AR31</f>
        <v>0</v>
      </c>
      <c r="AS238" s="416">
        <f>Kapitālieguldījumi!AS31</f>
        <v>0</v>
      </c>
      <c r="AT238" s="416">
        <f>Kapitālieguldījumi!AT31</f>
        <v>0</v>
      </c>
      <c r="AU238" s="416">
        <f>Kapitālieguldījumi!AU31</f>
        <v>0</v>
      </c>
      <c r="AV238" s="416">
        <f>Kapitālieguldījumi!AV31</f>
        <v>0</v>
      </c>
      <c r="AW238" s="416">
        <f>Kapitālieguldījumi!AW31</f>
        <v>0</v>
      </c>
      <c r="AX238" s="416">
        <f>Kapitālieguldījumi!AX31</f>
        <v>0</v>
      </c>
      <c r="AY238" s="416">
        <f>Kapitālieguldījumi!AY31</f>
        <v>0</v>
      </c>
      <c r="AZ238" s="416">
        <f>Kapitālieguldījumi!AZ31</f>
        <v>0</v>
      </c>
      <c r="BA238" s="416">
        <f>Kapitālieguldījumi!BA31</f>
        <v>0</v>
      </c>
      <c r="BB238" s="416">
        <f>Kapitālieguldījumi!BB31</f>
        <v>0</v>
      </c>
      <c r="BC238" s="416">
        <f>Kapitālieguldījumi!BC31</f>
        <v>0</v>
      </c>
      <c r="BD238" s="416">
        <f>Kapitālieguldījumi!BD31</f>
        <v>0</v>
      </c>
      <c r="BE238" s="416">
        <f>Kapitālieguldījumi!BE31</f>
        <v>0</v>
      </c>
      <c r="BF238" s="416">
        <f>Kapitālieguldījumi!BF31</f>
        <v>0</v>
      </c>
      <c r="BG238" s="416">
        <f>Kapitālieguldījumi!BG31</f>
        <v>0</v>
      </c>
      <c r="BH238" s="416">
        <f>Kapitālieguldījumi!BH31</f>
        <v>0</v>
      </c>
      <c r="BI238" s="416">
        <f>Kapitālieguldījumi!BI31</f>
        <v>0</v>
      </c>
      <c r="BJ238" s="416">
        <f>Kapitālieguldījumi!BJ31</f>
        <v>0</v>
      </c>
      <c r="BK238" s="416">
        <f>Kapitālieguldījumi!BK31</f>
        <v>0</v>
      </c>
      <c r="BL238" s="416">
        <f>Kapitālieguldījumi!BL31</f>
        <v>0</v>
      </c>
      <c r="BM238" s="416">
        <f>Kapitālieguldījumi!BM31</f>
        <v>0</v>
      </c>
      <c r="BN238" s="416">
        <f>Kapitālieguldījumi!BN31</f>
        <v>0</v>
      </c>
      <c r="BO238" s="416">
        <f>Kapitālieguldījumi!BO31</f>
        <v>0</v>
      </c>
      <c r="BP238" s="416">
        <f>Kapitālieguldījumi!BP31</f>
        <v>0</v>
      </c>
      <c r="BQ238" s="416">
        <f>Kapitālieguldījumi!BQ31</f>
        <v>0</v>
      </c>
      <c r="BR238" s="416">
        <f>Kapitālieguldījumi!BR31</f>
        <v>0</v>
      </c>
      <c r="BS238" s="416">
        <f>Kapitālieguldījumi!BS31</f>
        <v>0</v>
      </c>
      <c r="BT238" s="416">
        <f>Kapitālieguldījumi!BT31</f>
        <v>0</v>
      </c>
      <c r="BU238" s="416">
        <f>Kapitālieguldījumi!BU31</f>
        <v>0</v>
      </c>
      <c r="BV238" s="416">
        <f>Kapitālieguldījumi!BV31</f>
        <v>0</v>
      </c>
      <c r="BW238" s="416">
        <f>Kapitālieguldījumi!BW31</f>
        <v>0</v>
      </c>
      <c r="BX238" s="416">
        <f>Kapitālieguldījumi!BX31</f>
        <v>0</v>
      </c>
      <c r="BY238" s="416">
        <f>Kapitālieguldījumi!BY31</f>
        <v>0</v>
      </c>
      <c r="BZ238" s="416">
        <f>Kapitālieguldījumi!BZ31</f>
        <v>0</v>
      </c>
      <c r="CA238" s="416">
        <f>Kapitālieguldījumi!CA31</f>
        <v>0</v>
      </c>
      <c r="CB238" s="416">
        <f>Kapitālieguldījumi!CB31</f>
        <v>0</v>
      </c>
      <c r="CC238" s="416">
        <f>Kapitālieguldījumi!CC31</f>
        <v>0</v>
      </c>
      <c r="CD238" s="416">
        <f>Kapitālieguldījumi!CD31</f>
        <v>0</v>
      </c>
      <c r="CE238" s="416">
        <f>Kapitālieguldījumi!CE31</f>
        <v>0</v>
      </c>
      <c r="CF238" s="416">
        <f>Kapitālieguldījumi!CF31</f>
        <v>0</v>
      </c>
      <c r="CG238" s="416">
        <f>Kapitālieguldījumi!CG31</f>
        <v>0</v>
      </c>
      <c r="CH238" s="416">
        <f>Kapitālieguldījumi!CH31</f>
        <v>0</v>
      </c>
      <c r="CI238" s="416">
        <f>Kapitālieguldījumi!CI31</f>
        <v>0</v>
      </c>
      <c r="CJ238" s="416">
        <f>Kapitālieguldījumi!CJ31</f>
        <v>0</v>
      </c>
      <c r="CK238" s="416">
        <f>Kapitālieguldījumi!CK31</f>
        <v>0</v>
      </c>
      <c r="CL238" s="416">
        <f>Kapitālieguldījumi!CL31</f>
        <v>0</v>
      </c>
      <c r="CM238" s="416">
        <f>Kapitālieguldījumi!CM31</f>
        <v>0</v>
      </c>
      <c r="CN238" s="416">
        <f>Kapitālieguldījumi!CN31</f>
        <v>0</v>
      </c>
      <c r="CO238" s="416">
        <f>Kapitālieguldījumi!CO31</f>
        <v>0</v>
      </c>
      <c r="CP238" s="416">
        <f>Kapitālieguldījumi!CP31</f>
        <v>0</v>
      </c>
      <c r="CQ238" s="416">
        <f>Kapitālieguldījumi!CQ31</f>
        <v>0</v>
      </c>
      <c r="CR238" s="416">
        <f>Kapitālieguldījumi!CR31</f>
        <v>0</v>
      </c>
      <c r="CS238" s="416">
        <f>Kapitālieguldījumi!CS31</f>
        <v>0</v>
      </c>
      <c r="CT238" s="416">
        <f>Kapitālieguldījumi!CT31</f>
        <v>0</v>
      </c>
      <c r="CU238" s="416">
        <f>Kapitālieguldījumi!CU31</f>
        <v>0</v>
      </c>
      <c r="CV238" s="416">
        <f>Kapitālieguldījumi!CV31</f>
        <v>0</v>
      </c>
      <c r="CW238" s="416">
        <f>Kapitālieguldījumi!CW31</f>
        <v>0</v>
      </c>
      <c r="CX238" s="416">
        <f>Kapitālieguldījumi!CX31</f>
        <v>0</v>
      </c>
      <c r="CY238" s="416">
        <f>Kapitālieguldījumi!CY31</f>
        <v>0</v>
      </c>
      <c r="CZ238" s="416">
        <f>Kapitālieguldījumi!CZ31</f>
        <v>0</v>
      </c>
      <c r="DA238" s="416">
        <f>Kapitālieguldījumi!DA31</f>
        <v>0</v>
      </c>
      <c r="DB238" s="416">
        <f>Kapitālieguldījumi!DB31</f>
        <v>0</v>
      </c>
      <c r="DC238" s="416">
        <f>Kapitālieguldījumi!DC31</f>
        <v>0</v>
      </c>
      <c r="DD238" s="416">
        <f>Kapitālieguldījumi!DD31</f>
        <v>0</v>
      </c>
      <c r="DE238" s="416">
        <f>Kapitālieguldījumi!DE31</f>
        <v>0</v>
      </c>
      <c r="DF238" s="416">
        <f>Kapitālieguldījumi!DF31</f>
        <v>0</v>
      </c>
      <c r="DG238" s="416">
        <f>Kapitālieguldījumi!DG31</f>
        <v>0</v>
      </c>
      <c r="DH238" s="416">
        <f>Kapitālieguldījumi!DH31</f>
        <v>0</v>
      </c>
      <c r="DI238" s="416">
        <f>Kapitālieguldījumi!DI31</f>
        <v>0</v>
      </c>
      <c r="DJ238" s="416">
        <f>Kapitālieguldījumi!DJ31</f>
        <v>0</v>
      </c>
      <c r="DK238" s="416">
        <f>Kapitālieguldījumi!DK31</f>
        <v>0</v>
      </c>
      <c r="DL238" s="416">
        <f>Kapitālieguldījumi!DL31</f>
        <v>0</v>
      </c>
      <c r="DM238" s="416">
        <f>Kapitālieguldījumi!DM31</f>
        <v>0</v>
      </c>
      <c r="DN238" s="416">
        <f>Kapitālieguldījumi!DN31</f>
        <v>0</v>
      </c>
      <c r="DO238" s="416">
        <f>Kapitālieguldījumi!DO31</f>
        <v>0</v>
      </c>
      <c r="DP238" s="416">
        <f>Kapitālieguldījumi!DP31</f>
        <v>0</v>
      </c>
      <c r="DQ238" s="416">
        <f>Kapitālieguldījumi!DQ31</f>
        <v>0</v>
      </c>
      <c r="DR238" s="416">
        <f>Kapitālieguldījumi!DR31</f>
        <v>0</v>
      </c>
      <c r="DS238" s="416">
        <f>Kapitālieguldījumi!DS31</f>
        <v>0</v>
      </c>
      <c r="DT238" s="416">
        <f>Kapitālieguldījumi!DT31</f>
        <v>0</v>
      </c>
      <c r="DU238" s="416">
        <f>Kapitālieguldījumi!DU31</f>
        <v>0</v>
      </c>
    </row>
    <row r="239" spans="1:125" ht="11.25" customHeight="1">
      <c r="A239" s="389" t="str">
        <f>Kapitālieguldījumi!A32</f>
        <v>Kapitālieguldījumi Nr15</v>
      </c>
      <c r="B239" s="389" t="s">
        <v>638</v>
      </c>
      <c r="C239" s="416">
        <f t="shared" si="192"/>
        <v>0</v>
      </c>
      <c r="D239" s="416">
        <f t="shared" si="193"/>
        <v>0</v>
      </c>
      <c r="E239" s="416">
        <f>Kapitālieguldījumi!E32</f>
        <v>0</v>
      </c>
      <c r="F239" s="416">
        <f>Kapitālieguldījumi!F32</f>
        <v>0</v>
      </c>
      <c r="G239" s="416">
        <f>Kapitālieguldījumi!G32</f>
        <v>0</v>
      </c>
      <c r="H239" s="416">
        <f>Kapitālieguldījumi!H32</f>
        <v>0</v>
      </c>
      <c r="I239" s="416">
        <f>Kapitālieguldījumi!I32</f>
        <v>0</v>
      </c>
      <c r="J239" s="416">
        <f>Kapitālieguldījumi!J32</f>
        <v>0</v>
      </c>
      <c r="K239" s="416">
        <f>Kapitālieguldījumi!K32</f>
        <v>0</v>
      </c>
      <c r="L239" s="416">
        <f>Kapitālieguldījumi!L32</f>
        <v>0</v>
      </c>
      <c r="M239" s="416">
        <f>Kapitālieguldījumi!M32</f>
        <v>0</v>
      </c>
      <c r="N239" s="416">
        <f>Kapitālieguldījumi!N32</f>
        <v>0</v>
      </c>
      <c r="O239" s="416">
        <f>Kapitālieguldījumi!O32</f>
        <v>0</v>
      </c>
      <c r="P239" s="416">
        <f>Kapitālieguldījumi!P32</f>
        <v>0</v>
      </c>
      <c r="Q239" s="416">
        <f>Kapitālieguldījumi!Q32</f>
        <v>0</v>
      </c>
      <c r="R239" s="416">
        <f>Kapitālieguldījumi!R32</f>
        <v>0</v>
      </c>
      <c r="S239" s="416">
        <f>Kapitālieguldījumi!S32</f>
        <v>0</v>
      </c>
      <c r="T239" s="416">
        <f>Kapitālieguldījumi!T32</f>
        <v>0</v>
      </c>
      <c r="U239" s="416">
        <f>Kapitālieguldījumi!U32</f>
        <v>0</v>
      </c>
      <c r="V239" s="416">
        <f>Kapitālieguldījumi!V32</f>
        <v>0</v>
      </c>
      <c r="W239" s="416">
        <f>Kapitālieguldījumi!W32</f>
        <v>0</v>
      </c>
      <c r="X239" s="416">
        <f>Kapitālieguldījumi!X32</f>
        <v>0</v>
      </c>
      <c r="Y239" s="416">
        <f>Kapitālieguldījumi!Y32</f>
        <v>0</v>
      </c>
      <c r="Z239" s="416">
        <f>Kapitālieguldījumi!Z32</f>
        <v>0</v>
      </c>
      <c r="AA239" s="416">
        <f>Kapitālieguldījumi!AA32</f>
        <v>0</v>
      </c>
      <c r="AB239" s="416">
        <f>Kapitālieguldījumi!AB32</f>
        <v>0</v>
      </c>
      <c r="AC239" s="416">
        <f>Kapitālieguldījumi!AC32</f>
        <v>0</v>
      </c>
      <c r="AD239" s="416">
        <f>Kapitālieguldījumi!AD32</f>
        <v>0</v>
      </c>
      <c r="AE239" s="416">
        <f>Kapitālieguldījumi!AE32</f>
        <v>0</v>
      </c>
      <c r="AF239" s="416">
        <f>Kapitālieguldījumi!AF32</f>
        <v>0</v>
      </c>
      <c r="AG239" s="416">
        <f>Kapitālieguldījumi!AG32</f>
        <v>0</v>
      </c>
      <c r="AH239" s="416">
        <f>Kapitālieguldījumi!AH32</f>
        <v>0</v>
      </c>
      <c r="AI239" s="416">
        <f>Kapitālieguldījumi!AI32</f>
        <v>0</v>
      </c>
      <c r="AJ239" s="416">
        <f>Kapitālieguldījumi!AJ32</f>
        <v>0</v>
      </c>
      <c r="AK239" s="416">
        <f>Kapitālieguldījumi!AK32</f>
        <v>0</v>
      </c>
      <c r="AL239" s="416">
        <f>Kapitālieguldījumi!AL32</f>
        <v>0</v>
      </c>
      <c r="AM239" s="416">
        <f>Kapitālieguldījumi!AM32</f>
        <v>0</v>
      </c>
      <c r="AN239" s="416">
        <f>Kapitālieguldījumi!AN32</f>
        <v>0</v>
      </c>
      <c r="AO239" s="416">
        <f>Kapitālieguldījumi!AO32</f>
        <v>0</v>
      </c>
      <c r="AP239" s="416">
        <f>Kapitālieguldījumi!AP32</f>
        <v>0</v>
      </c>
      <c r="AQ239" s="416">
        <f>Kapitālieguldījumi!AQ32</f>
        <v>0</v>
      </c>
      <c r="AR239" s="416">
        <f>Kapitālieguldījumi!AR32</f>
        <v>0</v>
      </c>
      <c r="AS239" s="416">
        <f>Kapitālieguldījumi!AS32</f>
        <v>0</v>
      </c>
      <c r="AT239" s="416">
        <f>Kapitālieguldījumi!AT32</f>
        <v>0</v>
      </c>
      <c r="AU239" s="416">
        <f>Kapitālieguldījumi!AU32</f>
        <v>0</v>
      </c>
      <c r="AV239" s="416">
        <f>Kapitālieguldījumi!AV32</f>
        <v>0</v>
      </c>
      <c r="AW239" s="416">
        <f>Kapitālieguldījumi!AW32</f>
        <v>0</v>
      </c>
      <c r="AX239" s="416">
        <f>Kapitālieguldījumi!AX32</f>
        <v>0</v>
      </c>
      <c r="AY239" s="416">
        <f>Kapitālieguldījumi!AY32</f>
        <v>0</v>
      </c>
      <c r="AZ239" s="416">
        <f>Kapitālieguldījumi!AZ32</f>
        <v>0</v>
      </c>
      <c r="BA239" s="416">
        <f>Kapitālieguldījumi!BA32</f>
        <v>0</v>
      </c>
      <c r="BB239" s="416">
        <f>Kapitālieguldījumi!BB32</f>
        <v>0</v>
      </c>
      <c r="BC239" s="416">
        <f>Kapitālieguldījumi!BC32</f>
        <v>0</v>
      </c>
      <c r="BD239" s="416">
        <f>Kapitālieguldījumi!BD32</f>
        <v>0</v>
      </c>
      <c r="BE239" s="416">
        <f>Kapitālieguldījumi!BE32</f>
        <v>0</v>
      </c>
      <c r="BF239" s="416">
        <f>Kapitālieguldījumi!BF32</f>
        <v>0</v>
      </c>
      <c r="BG239" s="416">
        <f>Kapitālieguldījumi!BG32</f>
        <v>0</v>
      </c>
      <c r="BH239" s="416">
        <f>Kapitālieguldījumi!BH32</f>
        <v>0</v>
      </c>
      <c r="BI239" s="416">
        <f>Kapitālieguldījumi!BI32</f>
        <v>0</v>
      </c>
      <c r="BJ239" s="416">
        <f>Kapitālieguldījumi!BJ32</f>
        <v>0</v>
      </c>
      <c r="BK239" s="416">
        <f>Kapitālieguldījumi!BK32</f>
        <v>0</v>
      </c>
      <c r="BL239" s="416">
        <f>Kapitālieguldījumi!BL32</f>
        <v>0</v>
      </c>
      <c r="BM239" s="416">
        <f>Kapitālieguldījumi!BM32</f>
        <v>0</v>
      </c>
      <c r="BN239" s="416">
        <f>Kapitālieguldījumi!BN32</f>
        <v>0</v>
      </c>
      <c r="BO239" s="416">
        <f>Kapitālieguldījumi!BO32</f>
        <v>0</v>
      </c>
      <c r="BP239" s="416">
        <f>Kapitālieguldījumi!BP32</f>
        <v>0</v>
      </c>
      <c r="BQ239" s="416">
        <f>Kapitālieguldījumi!BQ32</f>
        <v>0</v>
      </c>
      <c r="BR239" s="416">
        <f>Kapitālieguldījumi!BR32</f>
        <v>0</v>
      </c>
      <c r="BS239" s="416">
        <f>Kapitālieguldījumi!BS32</f>
        <v>0</v>
      </c>
      <c r="BT239" s="416">
        <f>Kapitālieguldījumi!BT32</f>
        <v>0</v>
      </c>
      <c r="BU239" s="416">
        <f>Kapitālieguldījumi!BU32</f>
        <v>0</v>
      </c>
      <c r="BV239" s="416">
        <f>Kapitālieguldījumi!BV32</f>
        <v>0</v>
      </c>
      <c r="BW239" s="416">
        <f>Kapitālieguldījumi!BW32</f>
        <v>0</v>
      </c>
      <c r="BX239" s="416">
        <f>Kapitālieguldījumi!BX32</f>
        <v>0</v>
      </c>
      <c r="BY239" s="416">
        <f>Kapitālieguldījumi!BY32</f>
        <v>0</v>
      </c>
      <c r="BZ239" s="416">
        <f>Kapitālieguldījumi!BZ32</f>
        <v>0</v>
      </c>
      <c r="CA239" s="416">
        <f>Kapitālieguldījumi!CA32</f>
        <v>0</v>
      </c>
      <c r="CB239" s="416">
        <f>Kapitālieguldījumi!CB32</f>
        <v>0</v>
      </c>
      <c r="CC239" s="416">
        <f>Kapitālieguldījumi!CC32</f>
        <v>0</v>
      </c>
      <c r="CD239" s="416">
        <f>Kapitālieguldījumi!CD32</f>
        <v>0</v>
      </c>
      <c r="CE239" s="416">
        <f>Kapitālieguldījumi!CE32</f>
        <v>0</v>
      </c>
      <c r="CF239" s="416">
        <f>Kapitālieguldījumi!CF32</f>
        <v>0</v>
      </c>
      <c r="CG239" s="416">
        <f>Kapitālieguldījumi!CG32</f>
        <v>0</v>
      </c>
      <c r="CH239" s="416">
        <f>Kapitālieguldījumi!CH32</f>
        <v>0</v>
      </c>
      <c r="CI239" s="416">
        <f>Kapitālieguldījumi!CI32</f>
        <v>0</v>
      </c>
      <c r="CJ239" s="416">
        <f>Kapitālieguldījumi!CJ32</f>
        <v>0</v>
      </c>
      <c r="CK239" s="416">
        <f>Kapitālieguldījumi!CK32</f>
        <v>0</v>
      </c>
      <c r="CL239" s="416">
        <f>Kapitālieguldījumi!CL32</f>
        <v>0</v>
      </c>
      <c r="CM239" s="416">
        <f>Kapitālieguldījumi!CM32</f>
        <v>0</v>
      </c>
      <c r="CN239" s="416">
        <f>Kapitālieguldījumi!CN32</f>
        <v>0</v>
      </c>
      <c r="CO239" s="416">
        <f>Kapitālieguldījumi!CO32</f>
        <v>0</v>
      </c>
      <c r="CP239" s="416">
        <f>Kapitālieguldījumi!CP32</f>
        <v>0</v>
      </c>
      <c r="CQ239" s="416">
        <f>Kapitālieguldījumi!CQ32</f>
        <v>0</v>
      </c>
      <c r="CR239" s="416">
        <f>Kapitālieguldījumi!CR32</f>
        <v>0</v>
      </c>
      <c r="CS239" s="416">
        <f>Kapitālieguldījumi!CS32</f>
        <v>0</v>
      </c>
      <c r="CT239" s="416">
        <f>Kapitālieguldījumi!CT32</f>
        <v>0</v>
      </c>
      <c r="CU239" s="416">
        <f>Kapitālieguldījumi!CU32</f>
        <v>0</v>
      </c>
      <c r="CV239" s="416">
        <f>Kapitālieguldījumi!CV32</f>
        <v>0</v>
      </c>
      <c r="CW239" s="416">
        <f>Kapitālieguldījumi!CW32</f>
        <v>0</v>
      </c>
      <c r="CX239" s="416">
        <f>Kapitālieguldījumi!CX32</f>
        <v>0</v>
      </c>
      <c r="CY239" s="416">
        <f>Kapitālieguldījumi!CY32</f>
        <v>0</v>
      </c>
      <c r="CZ239" s="416">
        <f>Kapitālieguldījumi!CZ32</f>
        <v>0</v>
      </c>
      <c r="DA239" s="416">
        <f>Kapitālieguldījumi!DA32</f>
        <v>0</v>
      </c>
      <c r="DB239" s="416">
        <f>Kapitālieguldījumi!DB32</f>
        <v>0</v>
      </c>
      <c r="DC239" s="416">
        <f>Kapitālieguldījumi!DC32</f>
        <v>0</v>
      </c>
      <c r="DD239" s="416">
        <f>Kapitālieguldījumi!DD32</f>
        <v>0</v>
      </c>
      <c r="DE239" s="416">
        <f>Kapitālieguldījumi!DE32</f>
        <v>0</v>
      </c>
      <c r="DF239" s="416">
        <f>Kapitālieguldījumi!DF32</f>
        <v>0</v>
      </c>
      <c r="DG239" s="416">
        <f>Kapitālieguldījumi!DG32</f>
        <v>0</v>
      </c>
      <c r="DH239" s="416">
        <f>Kapitālieguldījumi!DH32</f>
        <v>0</v>
      </c>
      <c r="DI239" s="416">
        <f>Kapitālieguldījumi!DI32</f>
        <v>0</v>
      </c>
      <c r="DJ239" s="416">
        <f>Kapitālieguldījumi!DJ32</f>
        <v>0</v>
      </c>
      <c r="DK239" s="416">
        <f>Kapitālieguldījumi!DK32</f>
        <v>0</v>
      </c>
      <c r="DL239" s="416">
        <f>Kapitālieguldījumi!DL32</f>
        <v>0</v>
      </c>
      <c r="DM239" s="416">
        <f>Kapitālieguldījumi!DM32</f>
        <v>0</v>
      </c>
      <c r="DN239" s="416">
        <f>Kapitālieguldījumi!DN32</f>
        <v>0</v>
      </c>
      <c r="DO239" s="416">
        <f>Kapitālieguldījumi!DO32</f>
        <v>0</v>
      </c>
      <c r="DP239" s="416">
        <f>Kapitālieguldījumi!DP32</f>
        <v>0</v>
      </c>
      <c r="DQ239" s="416">
        <f>Kapitālieguldījumi!DQ32</f>
        <v>0</v>
      </c>
      <c r="DR239" s="416">
        <f>Kapitālieguldījumi!DR32</f>
        <v>0</v>
      </c>
      <c r="DS239" s="416">
        <f>Kapitālieguldījumi!DS32</f>
        <v>0</v>
      </c>
      <c r="DT239" s="416">
        <f>Kapitālieguldījumi!DT32</f>
        <v>0</v>
      </c>
      <c r="DU239" s="416">
        <f>Kapitālieguldījumi!DU32</f>
        <v>0</v>
      </c>
    </row>
    <row r="240" spans="1:125" ht="11.25" customHeight="1">
      <c r="A240" s="389" t="str">
        <f>Kapitālieguldījumi!A33</f>
        <v>Kapitālieguldījumi Nr16</v>
      </c>
      <c r="B240" s="389" t="s">
        <v>638</v>
      </c>
      <c r="C240" s="416">
        <f t="shared" si="192"/>
        <v>0</v>
      </c>
      <c r="D240" s="416">
        <f t="shared" si="193"/>
        <v>0</v>
      </c>
      <c r="E240" s="416">
        <f>Kapitālieguldījumi!E33</f>
        <v>0</v>
      </c>
      <c r="F240" s="416">
        <f>Kapitālieguldījumi!F33</f>
        <v>0</v>
      </c>
      <c r="G240" s="416">
        <f>Kapitālieguldījumi!G33</f>
        <v>0</v>
      </c>
      <c r="H240" s="416">
        <f>Kapitālieguldījumi!H33</f>
        <v>0</v>
      </c>
      <c r="I240" s="416">
        <f>Kapitālieguldījumi!I33</f>
        <v>0</v>
      </c>
      <c r="J240" s="416">
        <f>Kapitālieguldījumi!J33</f>
        <v>0</v>
      </c>
      <c r="K240" s="416">
        <f>Kapitālieguldījumi!K33</f>
        <v>0</v>
      </c>
      <c r="L240" s="416">
        <f>Kapitālieguldījumi!L33</f>
        <v>0</v>
      </c>
      <c r="M240" s="416">
        <f>Kapitālieguldījumi!M33</f>
        <v>0</v>
      </c>
      <c r="N240" s="416">
        <f>Kapitālieguldījumi!N33</f>
        <v>0</v>
      </c>
      <c r="O240" s="416">
        <f>Kapitālieguldījumi!O33</f>
        <v>0</v>
      </c>
      <c r="P240" s="416">
        <f>Kapitālieguldījumi!P33</f>
        <v>0</v>
      </c>
      <c r="Q240" s="416">
        <f>Kapitālieguldījumi!Q33</f>
        <v>0</v>
      </c>
      <c r="R240" s="416">
        <f>Kapitālieguldījumi!R33</f>
        <v>0</v>
      </c>
      <c r="S240" s="416">
        <f>Kapitālieguldījumi!S33</f>
        <v>0</v>
      </c>
      <c r="T240" s="416">
        <f>Kapitālieguldījumi!T33</f>
        <v>0</v>
      </c>
      <c r="U240" s="416">
        <f>Kapitālieguldījumi!U33</f>
        <v>0</v>
      </c>
      <c r="V240" s="416">
        <f>Kapitālieguldījumi!V33</f>
        <v>0</v>
      </c>
      <c r="W240" s="416">
        <f>Kapitālieguldījumi!W33</f>
        <v>0</v>
      </c>
      <c r="X240" s="416">
        <f>Kapitālieguldījumi!X33</f>
        <v>0</v>
      </c>
      <c r="Y240" s="416">
        <f>Kapitālieguldījumi!Y33</f>
        <v>0</v>
      </c>
      <c r="Z240" s="416">
        <f>Kapitālieguldījumi!Z33</f>
        <v>0</v>
      </c>
      <c r="AA240" s="416">
        <f>Kapitālieguldījumi!AA33</f>
        <v>0</v>
      </c>
      <c r="AB240" s="416">
        <f>Kapitālieguldījumi!AB33</f>
        <v>0</v>
      </c>
      <c r="AC240" s="416">
        <f>Kapitālieguldījumi!AC33</f>
        <v>0</v>
      </c>
      <c r="AD240" s="416">
        <f>Kapitālieguldījumi!AD33</f>
        <v>0</v>
      </c>
      <c r="AE240" s="416">
        <f>Kapitālieguldījumi!AE33</f>
        <v>0</v>
      </c>
      <c r="AF240" s="416">
        <f>Kapitālieguldījumi!AF33</f>
        <v>0</v>
      </c>
      <c r="AG240" s="416">
        <f>Kapitālieguldījumi!AG33</f>
        <v>0</v>
      </c>
      <c r="AH240" s="416">
        <f>Kapitālieguldījumi!AH33</f>
        <v>0</v>
      </c>
      <c r="AI240" s="416">
        <f>Kapitālieguldījumi!AI33</f>
        <v>0</v>
      </c>
      <c r="AJ240" s="416">
        <f>Kapitālieguldījumi!AJ33</f>
        <v>0</v>
      </c>
      <c r="AK240" s="416">
        <f>Kapitālieguldījumi!AK33</f>
        <v>0</v>
      </c>
      <c r="AL240" s="416">
        <f>Kapitālieguldījumi!AL33</f>
        <v>0</v>
      </c>
      <c r="AM240" s="416">
        <f>Kapitālieguldījumi!AM33</f>
        <v>0</v>
      </c>
      <c r="AN240" s="416">
        <f>Kapitālieguldījumi!AN33</f>
        <v>0</v>
      </c>
      <c r="AO240" s="416">
        <f>Kapitālieguldījumi!AO33</f>
        <v>0</v>
      </c>
      <c r="AP240" s="416">
        <f>Kapitālieguldījumi!AP33</f>
        <v>0</v>
      </c>
      <c r="AQ240" s="416">
        <f>Kapitālieguldījumi!AQ33</f>
        <v>0</v>
      </c>
      <c r="AR240" s="416">
        <f>Kapitālieguldījumi!AR33</f>
        <v>0</v>
      </c>
      <c r="AS240" s="416">
        <f>Kapitālieguldījumi!AS33</f>
        <v>0</v>
      </c>
      <c r="AT240" s="416">
        <f>Kapitālieguldījumi!AT33</f>
        <v>0</v>
      </c>
      <c r="AU240" s="416">
        <f>Kapitālieguldījumi!AU33</f>
        <v>0</v>
      </c>
      <c r="AV240" s="416">
        <f>Kapitālieguldījumi!AV33</f>
        <v>0</v>
      </c>
      <c r="AW240" s="416">
        <f>Kapitālieguldījumi!AW33</f>
        <v>0</v>
      </c>
      <c r="AX240" s="416">
        <f>Kapitālieguldījumi!AX33</f>
        <v>0</v>
      </c>
      <c r="AY240" s="416">
        <f>Kapitālieguldījumi!AY33</f>
        <v>0</v>
      </c>
      <c r="AZ240" s="416">
        <f>Kapitālieguldījumi!AZ33</f>
        <v>0</v>
      </c>
      <c r="BA240" s="416">
        <f>Kapitālieguldījumi!BA33</f>
        <v>0</v>
      </c>
      <c r="BB240" s="416">
        <f>Kapitālieguldījumi!BB33</f>
        <v>0</v>
      </c>
      <c r="BC240" s="416">
        <f>Kapitālieguldījumi!BC33</f>
        <v>0</v>
      </c>
      <c r="BD240" s="416">
        <f>Kapitālieguldījumi!BD33</f>
        <v>0</v>
      </c>
      <c r="BE240" s="416">
        <f>Kapitālieguldījumi!BE33</f>
        <v>0</v>
      </c>
      <c r="BF240" s="416">
        <f>Kapitālieguldījumi!BF33</f>
        <v>0</v>
      </c>
      <c r="BG240" s="416">
        <f>Kapitālieguldījumi!BG33</f>
        <v>0</v>
      </c>
      <c r="BH240" s="416">
        <f>Kapitālieguldījumi!BH33</f>
        <v>0</v>
      </c>
      <c r="BI240" s="416">
        <f>Kapitālieguldījumi!BI33</f>
        <v>0</v>
      </c>
      <c r="BJ240" s="416">
        <f>Kapitālieguldījumi!BJ33</f>
        <v>0</v>
      </c>
      <c r="BK240" s="416">
        <f>Kapitālieguldījumi!BK33</f>
        <v>0</v>
      </c>
      <c r="BL240" s="416">
        <f>Kapitālieguldījumi!BL33</f>
        <v>0</v>
      </c>
      <c r="BM240" s="416">
        <f>Kapitālieguldījumi!BM33</f>
        <v>0</v>
      </c>
      <c r="BN240" s="416">
        <f>Kapitālieguldījumi!BN33</f>
        <v>0</v>
      </c>
      <c r="BO240" s="416">
        <f>Kapitālieguldījumi!BO33</f>
        <v>0</v>
      </c>
      <c r="BP240" s="416">
        <f>Kapitālieguldījumi!BP33</f>
        <v>0</v>
      </c>
      <c r="BQ240" s="416">
        <f>Kapitālieguldījumi!BQ33</f>
        <v>0</v>
      </c>
      <c r="BR240" s="416">
        <f>Kapitālieguldījumi!BR33</f>
        <v>0</v>
      </c>
      <c r="BS240" s="416">
        <f>Kapitālieguldījumi!BS33</f>
        <v>0</v>
      </c>
      <c r="BT240" s="416">
        <f>Kapitālieguldījumi!BT33</f>
        <v>0</v>
      </c>
      <c r="BU240" s="416">
        <f>Kapitālieguldījumi!BU33</f>
        <v>0</v>
      </c>
      <c r="BV240" s="416">
        <f>Kapitālieguldījumi!BV33</f>
        <v>0</v>
      </c>
      <c r="BW240" s="416">
        <f>Kapitālieguldījumi!BW33</f>
        <v>0</v>
      </c>
      <c r="BX240" s="416">
        <f>Kapitālieguldījumi!BX33</f>
        <v>0</v>
      </c>
      <c r="BY240" s="416">
        <f>Kapitālieguldījumi!BY33</f>
        <v>0</v>
      </c>
      <c r="BZ240" s="416">
        <f>Kapitālieguldījumi!BZ33</f>
        <v>0</v>
      </c>
      <c r="CA240" s="416">
        <f>Kapitālieguldījumi!CA33</f>
        <v>0</v>
      </c>
      <c r="CB240" s="416">
        <f>Kapitālieguldījumi!CB33</f>
        <v>0</v>
      </c>
      <c r="CC240" s="416">
        <f>Kapitālieguldījumi!CC33</f>
        <v>0</v>
      </c>
      <c r="CD240" s="416">
        <f>Kapitālieguldījumi!CD33</f>
        <v>0</v>
      </c>
      <c r="CE240" s="416">
        <f>Kapitālieguldījumi!CE33</f>
        <v>0</v>
      </c>
      <c r="CF240" s="416">
        <f>Kapitālieguldījumi!CF33</f>
        <v>0</v>
      </c>
      <c r="CG240" s="416">
        <f>Kapitālieguldījumi!CG33</f>
        <v>0</v>
      </c>
      <c r="CH240" s="416">
        <f>Kapitālieguldījumi!CH33</f>
        <v>0</v>
      </c>
      <c r="CI240" s="416">
        <f>Kapitālieguldījumi!CI33</f>
        <v>0</v>
      </c>
      <c r="CJ240" s="416">
        <f>Kapitālieguldījumi!CJ33</f>
        <v>0</v>
      </c>
      <c r="CK240" s="416">
        <f>Kapitālieguldījumi!CK33</f>
        <v>0</v>
      </c>
      <c r="CL240" s="416">
        <f>Kapitālieguldījumi!CL33</f>
        <v>0</v>
      </c>
      <c r="CM240" s="416">
        <f>Kapitālieguldījumi!CM33</f>
        <v>0</v>
      </c>
      <c r="CN240" s="416">
        <f>Kapitālieguldījumi!CN33</f>
        <v>0</v>
      </c>
      <c r="CO240" s="416">
        <f>Kapitālieguldījumi!CO33</f>
        <v>0</v>
      </c>
      <c r="CP240" s="416">
        <f>Kapitālieguldījumi!CP33</f>
        <v>0</v>
      </c>
      <c r="CQ240" s="416">
        <f>Kapitālieguldījumi!CQ33</f>
        <v>0</v>
      </c>
      <c r="CR240" s="416">
        <f>Kapitālieguldījumi!CR33</f>
        <v>0</v>
      </c>
      <c r="CS240" s="416">
        <f>Kapitālieguldījumi!CS33</f>
        <v>0</v>
      </c>
      <c r="CT240" s="416">
        <f>Kapitālieguldījumi!CT33</f>
        <v>0</v>
      </c>
      <c r="CU240" s="416">
        <f>Kapitālieguldījumi!CU33</f>
        <v>0</v>
      </c>
      <c r="CV240" s="416">
        <f>Kapitālieguldījumi!CV33</f>
        <v>0</v>
      </c>
      <c r="CW240" s="416">
        <f>Kapitālieguldījumi!CW33</f>
        <v>0</v>
      </c>
      <c r="CX240" s="416">
        <f>Kapitālieguldījumi!CX33</f>
        <v>0</v>
      </c>
      <c r="CY240" s="416">
        <f>Kapitālieguldījumi!CY33</f>
        <v>0</v>
      </c>
      <c r="CZ240" s="416">
        <f>Kapitālieguldījumi!CZ33</f>
        <v>0</v>
      </c>
      <c r="DA240" s="416">
        <f>Kapitālieguldījumi!DA33</f>
        <v>0</v>
      </c>
      <c r="DB240" s="416">
        <f>Kapitālieguldījumi!DB33</f>
        <v>0</v>
      </c>
      <c r="DC240" s="416">
        <f>Kapitālieguldījumi!DC33</f>
        <v>0</v>
      </c>
      <c r="DD240" s="416">
        <f>Kapitālieguldījumi!DD33</f>
        <v>0</v>
      </c>
      <c r="DE240" s="416">
        <f>Kapitālieguldījumi!DE33</f>
        <v>0</v>
      </c>
      <c r="DF240" s="416">
        <f>Kapitālieguldījumi!DF33</f>
        <v>0</v>
      </c>
      <c r="DG240" s="416">
        <f>Kapitālieguldījumi!DG33</f>
        <v>0</v>
      </c>
      <c r="DH240" s="416">
        <f>Kapitālieguldījumi!DH33</f>
        <v>0</v>
      </c>
      <c r="DI240" s="416">
        <f>Kapitālieguldījumi!DI33</f>
        <v>0</v>
      </c>
      <c r="DJ240" s="416">
        <f>Kapitālieguldījumi!DJ33</f>
        <v>0</v>
      </c>
      <c r="DK240" s="416">
        <f>Kapitālieguldījumi!DK33</f>
        <v>0</v>
      </c>
      <c r="DL240" s="416">
        <f>Kapitālieguldījumi!DL33</f>
        <v>0</v>
      </c>
      <c r="DM240" s="416">
        <f>Kapitālieguldījumi!DM33</f>
        <v>0</v>
      </c>
      <c r="DN240" s="416">
        <f>Kapitālieguldījumi!DN33</f>
        <v>0</v>
      </c>
      <c r="DO240" s="416">
        <f>Kapitālieguldījumi!DO33</f>
        <v>0</v>
      </c>
      <c r="DP240" s="416">
        <f>Kapitālieguldījumi!DP33</f>
        <v>0</v>
      </c>
      <c r="DQ240" s="416">
        <f>Kapitālieguldījumi!DQ33</f>
        <v>0</v>
      </c>
      <c r="DR240" s="416">
        <f>Kapitālieguldījumi!DR33</f>
        <v>0</v>
      </c>
      <c r="DS240" s="416">
        <f>Kapitālieguldījumi!DS33</f>
        <v>0</v>
      </c>
      <c r="DT240" s="416">
        <f>Kapitālieguldījumi!DT33</f>
        <v>0</v>
      </c>
      <c r="DU240" s="416">
        <f>Kapitālieguldījumi!DU33</f>
        <v>0</v>
      </c>
    </row>
    <row r="241" spans="1:125" ht="11.25" customHeight="1">
      <c r="A241" s="389" t="str">
        <f>Kapitālieguldījumi!A34</f>
        <v>Kapitālieguldījumi Nr17</v>
      </c>
      <c r="B241" s="389" t="s">
        <v>638</v>
      </c>
      <c r="C241" s="416">
        <f t="shared" si="192"/>
        <v>0</v>
      </c>
      <c r="D241" s="416">
        <f t="shared" si="193"/>
        <v>0</v>
      </c>
      <c r="E241" s="416">
        <f>Kapitālieguldījumi!E34</f>
        <v>0</v>
      </c>
      <c r="F241" s="416">
        <f>Kapitālieguldījumi!F34</f>
        <v>0</v>
      </c>
      <c r="G241" s="416">
        <f>Kapitālieguldījumi!G34</f>
        <v>0</v>
      </c>
      <c r="H241" s="416">
        <f>Kapitālieguldījumi!H34</f>
        <v>0</v>
      </c>
      <c r="I241" s="416">
        <f>Kapitālieguldījumi!I34</f>
        <v>0</v>
      </c>
      <c r="J241" s="416">
        <f>Kapitālieguldījumi!J34</f>
        <v>0</v>
      </c>
      <c r="K241" s="416">
        <f>Kapitālieguldījumi!K34</f>
        <v>0</v>
      </c>
      <c r="L241" s="416">
        <f>Kapitālieguldījumi!L34</f>
        <v>0</v>
      </c>
      <c r="M241" s="416">
        <f>Kapitālieguldījumi!M34</f>
        <v>0</v>
      </c>
      <c r="N241" s="416">
        <f>Kapitālieguldījumi!N34</f>
        <v>0</v>
      </c>
      <c r="O241" s="416">
        <f>Kapitālieguldījumi!O34</f>
        <v>0</v>
      </c>
      <c r="P241" s="416">
        <f>Kapitālieguldījumi!P34</f>
        <v>0</v>
      </c>
      <c r="Q241" s="416">
        <f>Kapitālieguldījumi!Q34</f>
        <v>0</v>
      </c>
      <c r="R241" s="416">
        <f>Kapitālieguldījumi!R34</f>
        <v>0</v>
      </c>
      <c r="S241" s="416">
        <f>Kapitālieguldījumi!S34</f>
        <v>0</v>
      </c>
      <c r="T241" s="416">
        <f>Kapitālieguldījumi!T34</f>
        <v>0</v>
      </c>
      <c r="U241" s="416">
        <f>Kapitālieguldījumi!U34</f>
        <v>0</v>
      </c>
      <c r="V241" s="416">
        <f>Kapitālieguldījumi!V34</f>
        <v>0</v>
      </c>
      <c r="W241" s="416">
        <f>Kapitālieguldījumi!W34</f>
        <v>0</v>
      </c>
      <c r="X241" s="416">
        <f>Kapitālieguldījumi!X34</f>
        <v>0</v>
      </c>
      <c r="Y241" s="416">
        <f>Kapitālieguldījumi!Y34</f>
        <v>0</v>
      </c>
      <c r="Z241" s="416">
        <f>Kapitālieguldījumi!Z34</f>
        <v>0</v>
      </c>
      <c r="AA241" s="416">
        <f>Kapitālieguldījumi!AA34</f>
        <v>0</v>
      </c>
      <c r="AB241" s="416">
        <f>Kapitālieguldījumi!AB34</f>
        <v>0</v>
      </c>
      <c r="AC241" s="416">
        <f>Kapitālieguldījumi!AC34</f>
        <v>0</v>
      </c>
      <c r="AD241" s="416">
        <f>Kapitālieguldījumi!AD34</f>
        <v>0</v>
      </c>
      <c r="AE241" s="416">
        <f>Kapitālieguldījumi!AE34</f>
        <v>0</v>
      </c>
      <c r="AF241" s="416">
        <f>Kapitālieguldījumi!AF34</f>
        <v>0</v>
      </c>
      <c r="AG241" s="416">
        <f>Kapitālieguldījumi!AG34</f>
        <v>0</v>
      </c>
      <c r="AH241" s="416">
        <f>Kapitālieguldījumi!AH34</f>
        <v>0</v>
      </c>
      <c r="AI241" s="416">
        <f>Kapitālieguldījumi!AI34</f>
        <v>0</v>
      </c>
      <c r="AJ241" s="416">
        <f>Kapitālieguldījumi!AJ34</f>
        <v>0</v>
      </c>
      <c r="AK241" s="416">
        <f>Kapitālieguldījumi!AK34</f>
        <v>0</v>
      </c>
      <c r="AL241" s="416">
        <f>Kapitālieguldījumi!AL34</f>
        <v>0</v>
      </c>
      <c r="AM241" s="416">
        <f>Kapitālieguldījumi!AM34</f>
        <v>0</v>
      </c>
      <c r="AN241" s="416">
        <f>Kapitālieguldījumi!AN34</f>
        <v>0</v>
      </c>
      <c r="AO241" s="416">
        <f>Kapitālieguldījumi!AO34</f>
        <v>0</v>
      </c>
      <c r="AP241" s="416">
        <f>Kapitālieguldījumi!AP34</f>
        <v>0</v>
      </c>
      <c r="AQ241" s="416">
        <f>Kapitālieguldījumi!AQ34</f>
        <v>0</v>
      </c>
      <c r="AR241" s="416">
        <f>Kapitālieguldījumi!AR34</f>
        <v>0</v>
      </c>
      <c r="AS241" s="416">
        <f>Kapitālieguldījumi!AS34</f>
        <v>0</v>
      </c>
      <c r="AT241" s="416">
        <f>Kapitālieguldījumi!AT34</f>
        <v>0</v>
      </c>
      <c r="AU241" s="416">
        <f>Kapitālieguldījumi!AU34</f>
        <v>0</v>
      </c>
      <c r="AV241" s="416">
        <f>Kapitālieguldījumi!AV34</f>
        <v>0</v>
      </c>
      <c r="AW241" s="416">
        <f>Kapitālieguldījumi!AW34</f>
        <v>0</v>
      </c>
      <c r="AX241" s="416">
        <f>Kapitālieguldījumi!AX34</f>
        <v>0</v>
      </c>
      <c r="AY241" s="416">
        <f>Kapitālieguldījumi!AY34</f>
        <v>0</v>
      </c>
      <c r="AZ241" s="416">
        <f>Kapitālieguldījumi!AZ34</f>
        <v>0</v>
      </c>
      <c r="BA241" s="416">
        <f>Kapitālieguldījumi!BA34</f>
        <v>0</v>
      </c>
      <c r="BB241" s="416">
        <f>Kapitālieguldījumi!BB34</f>
        <v>0</v>
      </c>
      <c r="BC241" s="416">
        <f>Kapitālieguldījumi!BC34</f>
        <v>0</v>
      </c>
      <c r="BD241" s="416">
        <f>Kapitālieguldījumi!BD34</f>
        <v>0</v>
      </c>
      <c r="BE241" s="416">
        <f>Kapitālieguldījumi!BE34</f>
        <v>0</v>
      </c>
      <c r="BF241" s="416">
        <f>Kapitālieguldījumi!BF34</f>
        <v>0</v>
      </c>
      <c r="BG241" s="416">
        <f>Kapitālieguldījumi!BG34</f>
        <v>0</v>
      </c>
      <c r="BH241" s="416">
        <f>Kapitālieguldījumi!BH34</f>
        <v>0</v>
      </c>
      <c r="BI241" s="416">
        <f>Kapitālieguldījumi!BI34</f>
        <v>0</v>
      </c>
      <c r="BJ241" s="416">
        <f>Kapitālieguldījumi!BJ34</f>
        <v>0</v>
      </c>
      <c r="BK241" s="416">
        <f>Kapitālieguldījumi!BK34</f>
        <v>0</v>
      </c>
      <c r="BL241" s="416">
        <f>Kapitālieguldījumi!BL34</f>
        <v>0</v>
      </c>
      <c r="BM241" s="416">
        <f>Kapitālieguldījumi!BM34</f>
        <v>0</v>
      </c>
      <c r="BN241" s="416">
        <f>Kapitālieguldījumi!BN34</f>
        <v>0</v>
      </c>
      <c r="BO241" s="416">
        <f>Kapitālieguldījumi!BO34</f>
        <v>0</v>
      </c>
      <c r="BP241" s="416">
        <f>Kapitālieguldījumi!BP34</f>
        <v>0</v>
      </c>
      <c r="BQ241" s="416">
        <f>Kapitālieguldījumi!BQ34</f>
        <v>0</v>
      </c>
      <c r="BR241" s="416">
        <f>Kapitālieguldījumi!BR34</f>
        <v>0</v>
      </c>
      <c r="BS241" s="416">
        <f>Kapitālieguldījumi!BS34</f>
        <v>0</v>
      </c>
      <c r="BT241" s="416">
        <f>Kapitālieguldījumi!BT34</f>
        <v>0</v>
      </c>
      <c r="BU241" s="416">
        <f>Kapitālieguldījumi!BU34</f>
        <v>0</v>
      </c>
      <c r="BV241" s="416">
        <f>Kapitālieguldījumi!BV34</f>
        <v>0</v>
      </c>
      <c r="BW241" s="416">
        <f>Kapitālieguldījumi!BW34</f>
        <v>0</v>
      </c>
      <c r="BX241" s="416">
        <f>Kapitālieguldījumi!BX34</f>
        <v>0</v>
      </c>
      <c r="BY241" s="416">
        <f>Kapitālieguldījumi!BY34</f>
        <v>0</v>
      </c>
      <c r="BZ241" s="416">
        <f>Kapitālieguldījumi!BZ34</f>
        <v>0</v>
      </c>
      <c r="CA241" s="416">
        <f>Kapitālieguldījumi!CA34</f>
        <v>0</v>
      </c>
      <c r="CB241" s="416">
        <f>Kapitālieguldījumi!CB34</f>
        <v>0</v>
      </c>
      <c r="CC241" s="416">
        <f>Kapitālieguldījumi!CC34</f>
        <v>0</v>
      </c>
      <c r="CD241" s="416">
        <f>Kapitālieguldījumi!CD34</f>
        <v>0</v>
      </c>
      <c r="CE241" s="416">
        <f>Kapitālieguldījumi!CE34</f>
        <v>0</v>
      </c>
      <c r="CF241" s="416">
        <f>Kapitālieguldījumi!CF34</f>
        <v>0</v>
      </c>
      <c r="CG241" s="416">
        <f>Kapitālieguldījumi!CG34</f>
        <v>0</v>
      </c>
      <c r="CH241" s="416">
        <f>Kapitālieguldījumi!CH34</f>
        <v>0</v>
      </c>
      <c r="CI241" s="416">
        <f>Kapitālieguldījumi!CI34</f>
        <v>0</v>
      </c>
      <c r="CJ241" s="416">
        <f>Kapitālieguldījumi!CJ34</f>
        <v>0</v>
      </c>
      <c r="CK241" s="416">
        <f>Kapitālieguldījumi!CK34</f>
        <v>0</v>
      </c>
      <c r="CL241" s="416">
        <f>Kapitālieguldījumi!CL34</f>
        <v>0</v>
      </c>
      <c r="CM241" s="416">
        <f>Kapitālieguldījumi!CM34</f>
        <v>0</v>
      </c>
      <c r="CN241" s="416">
        <f>Kapitālieguldījumi!CN34</f>
        <v>0</v>
      </c>
      <c r="CO241" s="416">
        <f>Kapitālieguldījumi!CO34</f>
        <v>0</v>
      </c>
      <c r="CP241" s="416">
        <f>Kapitālieguldījumi!CP34</f>
        <v>0</v>
      </c>
      <c r="CQ241" s="416">
        <f>Kapitālieguldījumi!CQ34</f>
        <v>0</v>
      </c>
      <c r="CR241" s="416">
        <f>Kapitālieguldījumi!CR34</f>
        <v>0</v>
      </c>
      <c r="CS241" s="416">
        <f>Kapitālieguldījumi!CS34</f>
        <v>0</v>
      </c>
      <c r="CT241" s="416">
        <f>Kapitālieguldījumi!CT34</f>
        <v>0</v>
      </c>
      <c r="CU241" s="416">
        <f>Kapitālieguldījumi!CU34</f>
        <v>0</v>
      </c>
      <c r="CV241" s="416">
        <f>Kapitālieguldījumi!CV34</f>
        <v>0</v>
      </c>
      <c r="CW241" s="416">
        <f>Kapitālieguldījumi!CW34</f>
        <v>0</v>
      </c>
      <c r="CX241" s="416">
        <f>Kapitālieguldījumi!CX34</f>
        <v>0</v>
      </c>
      <c r="CY241" s="416">
        <f>Kapitālieguldījumi!CY34</f>
        <v>0</v>
      </c>
      <c r="CZ241" s="416">
        <f>Kapitālieguldījumi!CZ34</f>
        <v>0</v>
      </c>
      <c r="DA241" s="416">
        <f>Kapitālieguldījumi!DA34</f>
        <v>0</v>
      </c>
      <c r="DB241" s="416">
        <f>Kapitālieguldījumi!DB34</f>
        <v>0</v>
      </c>
      <c r="DC241" s="416">
        <f>Kapitālieguldījumi!DC34</f>
        <v>0</v>
      </c>
      <c r="DD241" s="416">
        <f>Kapitālieguldījumi!DD34</f>
        <v>0</v>
      </c>
      <c r="DE241" s="416">
        <f>Kapitālieguldījumi!DE34</f>
        <v>0</v>
      </c>
      <c r="DF241" s="416">
        <f>Kapitālieguldījumi!DF34</f>
        <v>0</v>
      </c>
      <c r="DG241" s="416">
        <f>Kapitālieguldījumi!DG34</f>
        <v>0</v>
      </c>
      <c r="DH241" s="416">
        <f>Kapitālieguldījumi!DH34</f>
        <v>0</v>
      </c>
      <c r="DI241" s="416">
        <f>Kapitālieguldījumi!DI34</f>
        <v>0</v>
      </c>
      <c r="DJ241" s="416">
        <f>Kapitālieguldījumi!DJ34</f>
        <v>0</v>
      </c>
      <c r="DK241" s="416">
        <f>Kapitālieguldījumi!DK34</f>
        <v>0</v>
      </c>
      <c r="DL241" s="416">
        <f>Kapitālieguldījumi!DL34</f>
        <v>0</v>
      </c>
      <c r="DM241" s="416">
        <f>Kapitālieguldījumi!DM34</f>
        <v>0</v>
      </c>
      <c r="DN241" s="416">
        <f>Kapitālieguldījumi!DN34</f>
        <v>0</v>
      </c>
      <c r="DO241" s="416">
        <f>Kapitālieguldījumi!DO34</f>
        <v>0</v>
      </c>
      <c r="DP241" s="416">
        <f>Kapitālieguldījumi!DP34</f>
        <v>0</v>
      </c>
      <c r="DQ241" s="416">
        <f>Kapitālieguldījumi!DQ34</f>
        <v>0</v>
      </c>
      <c r="DR241" s="416">
        <f>Kapitālieguldījumi!DR34</f>
        <v>0</v>
      </c>
      <c r="DS241" s="416">
        <f>Kapitālieguldījumi!DS34</f>
        <v>0</v>
      </c>
      <c r="DT241" s="416">
        <f>Kapitālieguldījumi!DT34</f>
        <v>0</v>
      </c>
      <c r="DU241" s="416">
        <f>Kapitālieguldījumi!DU34</f>
        <v>0</v>
      </c>
    </row>
    <row r="242" spans="1:125" ht="11.25" customHeight="1">
      <c r="A242" s="389" t="str">
        <f>Kapitālieguldījumi!A35</f>
        <v>Kapitālieguldījumi Nr18</v>
      </c>
      <c r="B242" s="389" t="s">
        <v>638</v>
      </c>
      <c r="C242" s="416">
        <f t="shared" si="192"/>
        <v>0</v>
      </c>
      <c r="D242" s="416">
        <f t="shared" si="193"/>
        <v>0</v>
      </c>
      <c r="E242" s="416">
        <f>Kapitālieguldījumi!E35</f>
        <v>0</v>
      </c>
      <c r="F242" s="416">
        <f>Kapitālieguldījumi!F35</f>
        <v>0</v>
      </c>
      <c r="G242" s="416">
        <f>Kapitālieguldījumi!G35</f>
        <v>0</v>
      </c>
      <c r="H242" s="416">
        <f>Kapitālieguldījumi!H35</f>
        <v>0</v>
      </c>
      <c r="I242" s="416">
        <f>Kapitālieguldījumi!I35</f>
        <v>0</v>
      </c>
      <c r="J242" s="416">
        <f>Kapitālieguldījumi!J35</f>
        <v>0</v>
      </c>
      <c r="K242" s="416">
        <f>Kapitālieguldījumi!K35</f>
        <v>0</v>
      </c>
      <c r="L242" s="416">
        <f>Kapitālieguldījumi!L35</f>
        <v>0</v>
      </c>
      <c r="M242" s="416">
        <f>Kapitālieguldījumi!M35</f>
        <v>0</v>
      </c>
      <c r="N242" s="416">
        <f>Kapitālieguldījumi!N35</f>
        <v>0</v>
      </c>
      <c r="O242" s="416">
        <f>Kapitālieguldījumi!O35</f>
        <v>0</v>
      </c>
      <c r="P242" s="416">
        <f>Kapitālieguldījumi!P35</f>
        <v>0</v>
      </c>
      <c r="Q242" s="416">
        <f>Kapitālieguldījumi!Q35</f>
        <v>0</v>
      </c>
      <c r="R242" s="416">
        <f>Kapitālieguldījumi!R35</f>
        <v>0</v>
      </c>
      <c r="S242" s="416">
        <f>Kapitālieguldījumi!S35</f>
        <v>0</v>
      </c>
      <c r="T242" s="416">
        <f>Kapitālieguldījumi!T35</f>
        <v>0</v>
      </c>
      <c r="U242" s="416">
        <f>Kapitālieguldījumi!U35</f>
        <v>0</v>
      </c>
      <c r="V242" s="416">
        <f>Kapitālieguldījumi!V35</f>
        <v>0</v>
      </c>
      <c r="W242" s="416">
        <f>Kapitālieguldījumi!W35</f>
        <v>0</v>
      </c>
      <c r="X242" s="416">
        <f>Kapitālieguldījumi!X35</f>
        <v>0</v>
      </c>
      <c r="Y242" s="416">
        <f>Kapitālieguldījumi!Y35</f>
        <v>0</v>
      </c>
      <c r="Z242" s="416">
        <f>Kapitālieguldījumi!Z35</f>
        <v>0</v>
      </c>
      <c r="AA242" s="416">
        <f>Kapitālieguldījumi!AA35</f>
        <v>0</v>
      </c>
      <c r="AB242" s="416">
        <f>Kapitālieguldījumi!AB35</f>
        <v>0</v>
      </c>
      <c r="AC242" s="416">
        <f>Kapitālieguldījumi!AC35</f>
        <v>0</v>
      </c>
      <c r="AD242" s="416">
        <f>Kapitālieguldījumi!AD35</f>
        <v>0</v>
      </c>
      <c r="AE242" s="416">
        <f>Kapitālieguldījumi!AE35</f>
        <v>0</v>
      </c>
      <c r="AF242" s="416">
        <f>Kapitālieguldījumi!AF35</f>
        <v>0</v>
      </c>
      <c r="AG242" s="416">
        <f>Kapitālieguldījumi!AG35</f>
        <v>0</v>
      </c>
      <c r="AH242" s="416">
        <f>Kapitālieguldījumi!AH35</f>
        <v>0</v>
      </c>
      <c r="AI242" s="416">
        <f>Kapitālieguldījumi!AI35</f>
        <v>0</v>
      </c>
      <c r="AJ242" s="416">
        <f>Kapitālieguldījumi!AJ35</f>
        <v>0</v>
      </c>
      <c r="AK242" s="416">
        <f>Kapitālieguldījumi!AK35</f>
        <v>0</v>
      </c>
      <c r="AL242" s="416">
        <f>Kapitālieguldījumi!AL35</f>
        <v>0</v>
      </c>
      <c r="AM242" s="416">
        <f>Kapitālieguldījumi!AM35</f>
        <v>0</v>
      </c>
      <c r="AN242" s="416">
        <f>Kapitālieguldījumi!AN35</f>
        <v>0</v>
      </c>
      <c r="AO242" s="416">
        <f>Kapitālieguldījumi!AO35</f>
        <v>0</v>
      </c>
      <c r="AP242" s="416">
        <f>Kapitālieguldījumi!AP35</f>
        <v>0</v>
      </c>
      <c r="AQ242" s="416">
        <f>Kapitālieguldījumi!AQ35</f>
        <v>0</v>
      </c>
      <c r="AR242" s="416">
        <f>Kapitālieguldījumi!AR35</f>
        <v>0</v>
      </c>
      <c r="AS242" s="416">
        <f>Kapitālieguldījumi!AS35</f>
        <v>0</v>
      </c>
      <c r="AT242" s="416">
        <f>Kapitālieguldījumi!AT35</f>
        <v>0</v>
      </c>
      <c r="AU242" s="416">
        <f>Kapitālieguldījumi!AU35</f>
        <v>0</v>
      </c>
      <c r="AV242" s="416">
        <f>Kapitālieguldījumi!AV35</f>
        <v>0</v>
      </c>
      <c r="AW242" s="416">
        <f>Kapitālieguldījumi!AW35</f>
        <v>0</v>
      </c>
      <c r="AX242" s="416">
        <f>Kapitālieguldījumi!AX35</f>
        <v>0</v>
      </c>
      <c r="AY242" s="416">
        <f>Kapitālieguldījumi!AY35</f>
        <v>0</v>
      </c>
      <c r="AZ242" s="416">
        <f>Kapitālieguldījumi!AZ35</f>
        <v>0</v>
      </c>
      <c r="BA242" s="416">
        <f>Kapitālieguldījumi!BA35</f>
        <v>0</v>
      </c>
      <c r="BB242" s="416">
        <f>Kapitālieguldījumi!BB35</f>
        <v>0</v>
      </c>
      <c r="BC242" s="416">
        <f>Kapitālieguldījumi!BC35</f>
        <v>0</v>
      </c>
      <c r="BD242" s="416">
        <f>Kapitālieguldījumi!BD35</f>
        <v>0</v>
      </c>
      <c r="BE242" s="416">
        <f>Kapitālieguldījumi!BE35</f>
        <v>0</v>
      </c>
      <c r="BF242" s="416">
        <f>Kapitālieguldījumi!BF35</f>
        <v>0</v>
      </c>
      <c r="BG242" s="416">
        <f>Kapitālieguldījumi!BG35</f>
        <v>0</v>
      </c>
      <c r="BH242" s="416">
        <f>Kapitālieguldījumi!BH35</f>
        <v>0</v>
      </c>
      <c r="BI242" s="416">
        <f>Kapitālieguldījumi!BI35</f>
        <v>0</v>
      </c>
      <c r="BJ242" s="416">
        <f>Kapitālieguldījumi!BJ35</f>
        <v>0</v>
      </c>
      <c r="BK242" s="416">
        <f>Kapitālieguldījumi!BK35</f>
        <v>0</v>
      </c>
      <c r="BL242" s="416">
        <f>Kapitālieguldījumi!BL35</f>
        <v>0</v>
      </c>
      <c r="BM242" s="416">
        <f>Kapitālieguldījumi!BM35</f>
        <v>0</v>
      </c>
      <c r="BN242" s="416">
        <f>Kapitālieguldījumi!BN35</f>
        <v>0</v>
      </c>
      <c r="BO242" s="416">
        <f>Kapitālieguldījumi!BO35</f>
        <v>0</v>
      </c>
      <c r="BP242" s="416">
        <f>Kapitālieguldījumi!BP35</f>
        <v>0</v>
      </c>
      <c r="BQ242" s="416">
        <f>Kapitālieguldījumi!BQ35</f>
        <v>0</v>
      </c>
      <c r="BR242" s="416">
        <f>Kapitālieguldījumi!BR35</f>
        <v>0</v>
      </c>
      <c r="BS242" s="416">
        <f>Kapitālieguldījumi!BS35</f>
        <v>0</v>
      </c>
      <c r="BT242" s="416">
        <f>Kapitālieguldījumi!BT35</f>
        <v>0</v>
      </c>
      <c r="BU242" s="416">
        <f>Kapitālieguldījumi!BU35</f>
        <v>0</v>
      </c>
      <c r="BV242" s="416">
        <f>Kapitālieguldījumi!BV35</f>
        <v>0</v>
      </c>
      <c r="BW242" s="416">
        <f>Kapitālieguldījumi!BW35</f>
        <v>0</v>
      </c>
      <c r="BX242" s="416">
        <f>Kapitālieguldījumi!BX35</f>
        <v>0</v>
      </c>
      <c r="BY242" s="416">
        <f>Kapitālieguldījumi!BY35</f>
        <v>0</v>
      </c>
      <c r="BZ242" s="416">
        <f>Kapitālieguldījumi!BZ35</f>
        <v>0</v>
      </c>
      <c r="CA242" s="416">
        <f>Kapitālieguldījumi!CA35</f>
        <v>0</v>
      </c>
      <c r="CB242" s="416">
        <f>Kapitālieguldījumi!CB35</f>
        <v>0</v>
      </c>
      <c r="CC242" s="416">
        <f>Kapitālieguldījumi!CC35</f>
        <v>0</v>
      </c>
      <c r="CD242" s="416">
        <f>Kapitālieguldījumi!CD35</f>
        <v>0</v>
      </c>
      <c r="CE242" s="416">
        <f>Kapitālieguldījumi!CE35</f>
        <v>0</v>
      </c>
      <c r="CF242" s="416">
        <f>Kapitālieguldījumi!CF35</f>
        <v>0</v>
      </c>
      <c r="CG242" s="416">
        <f>Kapitālieguldījumi!CG35</f>
        <v>0</v>
      </c>
      <c r="CH242" s="416">
        <f>Kapitālieguldījumi!CH35</f>
        <v>0</v>
      </c>
      <c r="CI242" s="416">
        <f>Kapitālieguldījumi!CI35</f>
        <v>0</v>
      </c>
      <c r="CJ242" s="416">
        <f>Kapitālieguldījumi!CJ35</f>
        <v>0</v>
      </c>
      <c r="CK242" s="416">
        <f>Kapitālieguldījumi!CK35</f>
        <v>0</v>
      </c>
      <c r="CL242" s="416">
        <f>Kapitālieguldījumi!CL35</f>
        <v>0</v>
      </c>
      <c r="CM242" s="416">
        <f>Kapitālieguldījumi!CM35</f>
        <v>0</v>
      </c>
      <c r="CN242" s="416">
        <f>Kapitālieguldījumi!CN35</f>
        <v>0</v>
      </c>
      <c r="CO242" s="416">
        <f>Kapitālieguldījumi!CO35</f>
        <v>0</v>
      </c>
      <c r="CP242" s="416">
        <f>Kapitālieguldījumi!CP35</f>
        <v>0</v>
      </c>
      <c r="CQ242" s="416">
        <f>Kapitālieguldījumi!CQ35</f>
        <v>0</v>
      </c>
      <c r="CR242" s="416">
        <f>Kapitālieguldījumi!CR35</f>
        <v>0</v>
      </c>
      <c r="CS242" s="416">
        <f>Kapitālieguldījumi!CS35</f>
        <v>0</v>
      </c>
      <c r="CT242" s="416">
        <f>Kapitālieguldījumi!CT35</f>
        <v>0</v>
      </c>
      <c r="CU242" s="416">
        <f>Kapitālieguldījumi!CU35</f>
        <v>0</v>
      </c>
      <c r="CV242" s="416">
        <f>Kapitālieguldījumi!CV35</f>
        <v>0</v>
      </c>
      <c r="CW242" s="416">
        <f>Kapitālieguldījumi!CW35</f>
        <v>0</v>
      </c>
      <c r="CX242" s="416">
        <f>Kapitālieguldījumi!CX35</f>
        <v>0</v>
      </c>
      <c r="CY242" s="416">
        <f>Kapitālieguldījumi!CY35</f>
        <v>0</v>
      </c>
      <c r="CZ242" s="416">
        <f>Kapitālieguldījumi!CZ35</f>
        <v>0</v>
      </c>
      <c r="DA242" s="416">
        <f>Kapitālieguldījumi!DA35</f>
        <v>0</v>
      </c>
      <c r="DB242" s="416">
        <f>Kapitālieguldījumi!DB35</f>
        <v>0</v>
      </c>
      <c r="DC242" s="416">
        <f>Kapitālieguldījumi!DC35</f>
        <v>0</v>
      </c>
      <c r="DD242" s="416">
        <f>Kapitālieguldījumi!DD35</f>
        <v>0</v>
      </c>
      <c r="DE242" s="416">
        <f>Kapitālieguldījumi!DE35</f>
        <v>0</v>
      </c>
      <c r="DF242" s="416">
        <f>Kapitālieguldījumi!DF35</f>
        <v>0</v>
      </c>
      <c r="DG242" s="416">
        <f>Kapitālieguldījumi!DG35</f>
        <v>0</v>
      </c>
      <c r="DH242" s="416">
        <f>Kapitālieguldījumi!DH35</f>
        <v>0</v>
      </c>
      <c r="DI242" s="416">
        <f>Kapitālieguldījumi!DI35</f>
        <v>0</v>
      </c>
      <c r="DJ242" s="416">
        <f>Kapitālieguldījumi!DJ35</f>
        <v>0</v>
      </c>
      <c r="DK242" s="416">
        <f>Kapitālieguldījumi!DK35</f>
        <v>0</v>
      </c>
      <c r="DL242" s="416">
        <f>Kapitālieguldījumi!DL35</f>
        <v>0</v>
      </c>
      <c r="DM242" s="416">
        <f>Kapitālieguldījumi!DM35</f>
        <v>0</v>
      </c>
      <c r="DN242" s="416">
        <f>Kapitālieguldījumi!DN35</f>
        <v>0</v>
      </c>
      <c r="DO242" s="416">
        <f>Kapitālieguldījumi!DO35</f>
        <v>0</v>
      </c>
      <c r="DP242" s="416">
        <f>Kapitālieguldījumi!DP35</f>
        <v>0</v>
      </c>
      <c r="DQ242" s="416">
        <f>Kapitālieguldījumi!DQ35</f>
        <v>0</v>
      </c>
      <c r="DR242" s="416">
        <f>Kapitālieguldījumi!DR35</f>
        <v>0</v>
      </c>
      <c r="DS242" s="416">
        <f>Kapitālieguldījumi!DS35</f>
        <v>0</v>
      </c>
      <c r="DT242" s="416">
        <f>Kapitālieguldījumi!DT35</f>
        <v>0</v>
      </c>
      <c r="DU242" s="416">
        <f>Kapitālieguldījumi!DU35</f>
        <v>0</v>
      </c>
    </row>
    <row r="243" spans="1:125" ht="11.25" customHeight="1">
      <c r="A243" s="389" t="str">
        <f>Kapitālieguldījumi!A36</f>
        <v>Kapitālieguldījumi Nr19</v>
      </c>
      <c r="B243" s="389" t="s">
        <v>638</v>
      </c>
      <c r="C243" s="416">
        <f t="shared" si="192"/>
        <v>0</v>
      </c>
      <c r="D243" s="416">
        <f t="shared" si="193"/>
        <v>0</v>
      </c>
      <c r="E243" s="416">
        <f>Kapitālieguldījumi!E36</f>
        <v>0</v>
      </c>
      <c r="F243" s="416">
        <f>Kapitālieguldījumi!F36</f>
        <v>0</v>
      </c>
      <c r="G243" s="416">
        <f>Kapitālieguldījumi!G36</f>
        <v>0</v>
      </c>
      <c r="H243" s="416">
        <f>Kapitālieguldījumi!H36</f>
        <v>0</v>
      </c>
      <c r="I243" s="416">
        <f>Kapitālieguldījumi!I36</f>
        <v>0</v>
      </c>
      <c r="J243" s="416">
        <f>Kapitālieguldījumi!J36</f>
        <v>0</v>
      </c>
      <c r="K243" s="416">
        <f>Kapitālieguldījumi!K36</f>
        <v>0</v>
      </c>
      <c r="L243" s="416">
        <f>Kapitālieguldījumi!L36</f>
        <v>0</v>
      </c>
      <c r="M243" s="416">
        <f>Kapitālieguldījumi!M36</f>
        <v>0</v>
      </c>
      <c r="N243" s="416">
        <f>Kapitālieguldījumi!N36</f>
        <v>0</v>
      </c>
      <c r="O243" s="416">
        <f>Kapitālieguldījumi!O36</f>
        <v>0</v>
      </c>
      <c r="P243" s="416">
        <f>Kapitālieguldījumi!P36</f>
        <v>0</v>
      </c>
      <c r="Q243" s="416">
        <f>Kapitālieguldījumi!Q36</f>
        <v>0</v>
      </c>
      <c r="R243" s="416">
        <f>Kapitālieguldījumi!R36</f>
        <v>0</v>
      </c>
      <c r="S243" s="416">
        <f>Kapitālieguldījumi!S36</f>
        <v>0</v>
      </c>
      <c r="T243" s="416">
        <f>Kapitālieguldījumi!T36</f>
        <v>0</v>
      </c>
      <c r="U243" s="416">
        <f>Kapitālieguldījumi!U36</f>
        <v>0</v>
      </c>
      <c r="V243" s="416">
        <f>Kapitālieguldījumi!V36</f>
        <v>0</v>
      </c>
      <c r="W243" s="416">
        <f>Kapitālieguldījumi!W36</f>
        <v>0</v>
      </c>
      <c r="X243" s="416">
        <f>Kapitālieguldījumi!X36</f>
        <v>0</v>
      </c>
      <c r="Y243" s="416">
        <f>Kapitālieguldījumi!Y36</f>
        <v>0</v>
      </c>
      <c r="Z243" s="416">
        <f>Kapitālieguldījumi!Z36</f>
        <v>0</v>
      </c>
      <c r="AA243" s="416">
        <f>Kapitālieguldījumi!AA36</f>
        <v>0</v>
      </c>
      <c r="AB243" s="416">
        <f>Kapitālieguldījumi!AB36</f>
        <v>0</v>
      </c>
      <c r="AC243" s="416">
        <f>Kapitālieguldījumi!AC36</f>
        <v>0</v>
      </c>
      <c r="AD243" s="416">
        <f>Kapitālieguldījumi!AD36</f>
        <v>0</v>
      </c>
      <c r="AE243" s="416">
        <f>Kapitālieguldījumi!AE36</f>
        <v>0</v>
      </c>
      <c r="AF243" s="416">
        <f>Kapitālieguldījumi!AF36</f>
        <v>0</v>
      </c>
      <c r="AG243" s="416">
        <f>Kapitālieguldījumi!AG36</f>
        <v>0</v>
      </c>
      <c r="AH243" s="416">
        <f>Kapitālieguldījumi!AH36</f>
        <v>0</v>
      </c>
      <c r="AI243" s="416">
        <f>Kapitālieguldījumi!AI36</f>
        <v>0</v>
      </c>
      <c r="AJ243" s="416">
        <f>Kapitālieguldījumi!AJ36</f>
        <v>0</v>
      </c>
      <c r="AK243" s="416">
        <f>Kapitālieguldījumi!AK36</f>
        <v>0</v>
      </c>
      <c r="AL243" s="416">
        <f>Kapitālieguldījumi!AL36</f>
        <v>0</v>
      </c>
      <c r="AM243" s="416">
        <f>Kapitālieguldījumi!AM36</f>
        <v>0</v>
      </c>
      <c r="AN243" s="416">
        <f>Kapitālieguldījumi!AN36</f>
        <v>0</v>
      </c>
      <c r="AO243" s="416">
        <f>Kapitālieguldījumi!AO36</f>
        <v>0</v>
      </c>
      <c r="AP243" s="416">
        <f>Kapitālieguldījumi!AP36</f>
        <v>0</v>
      </c>
      <c r="AQ243" s="416">
        <f>Kapitālieguldījumi!AQ36</f>
        <v>0</v>
      </c>
      <c r="AR243" s="416">
        <f>Kapitālieguldījumi!AR36</f>
        <v>0</v>
      </c>
      <c r="AS243" s="416">
        <f>Kapitālieguldījumi!AS36</f>
        <v>0</v>
      </c>
      <c r="AT243" s="416">
        <f>Kapitālieguldījumi!AT36</f>
        <v>0</v>
      </c>
      <c r="AU243" s="416">
        <f>Kapitālieguldījumi!AU36</f>
        <v>0</v>
      </c>
      <c r="AV243" s="416">
        <f>Kapitālieguldījumi!AV36</f>
        <v>0</v>
      </c>
      <c r="AW243" s="416">
        <f>Kapitālieguldījumi!AW36</f>
        <v>0</v>
      </c>
      <c r="AX243" s="416">
        <f>Kapitālieguldījumi!AX36</f>
        <v>0</v>
      </c>
      <c r="AY243" s="416">
        <f>Kapitālieguldījumi!AY36</f>
        <v>0</v>
      </c>
      <c r="AZ243" s="416">
        <f>Kapitālieguldījumi!AZ36</f>
        <v>0</v>
      </c>
      <c r="BA243" s="416">
        <f>Kapitālieguldījumi!BA36</f>
        <v>0</v>
      </c>
      <c r="BB243" s="416">
        <f>Kapitālieguldījumi!BB36</f>
        <v>0</v>
      </c>
      <c r="BC243" s="416">
        <f>Kapitālieguldījumi!BC36</f>
        <v>0</v>
      </c>
      <c r="BD243" s="416">
        <f>Kapitālieguldījumi!BD36</f>
        <v>0</v>
      </c>
      <c r="BE243" s="416">
        <f>Kapitālieguldījumi!BE36</f>
        <v>0</v>
      </c>
      <c r="BF243" s="416">
        <f>Kapitālieguldījumi!BF36</f>
        <v>0</v>
      </c>
      <c r="BG243" s="416">
        <f>Kapitālieguldījumi!BG36</f>
        <v>0</v>
      </c>
      <c r="BH243" s="416">
        <f>Kapitālieguldījumi!BH36</f>
        <v>0</v>
      </c>
      <c r="BI243" s="416">
        <f>Kapitālieguldījumi!BI36</f>
        <v>0</v>
      </c>
      <c r="BJ243" s="416">
        <f>Kapitālieguldījumi!BJ36</f>
        <v>0</v>
      </c>
      <c r="BK243" s="416">
        <f>Kapitālieguldījumi!BK36</f>
        <v>0</v>
      </c>
      <c r="BL243" s="416">
        <f>Kapitālieguldījumi!BL36</f>
        <v>0</v>
      </c>
      <c r="BM243" s="416">
        <f>Kapitālieguldījumi!BM36</f>
        <v>0</v>
      </c>
      <c r="BN243" s="416">
        <f>Kapitālieguldījumi!BN36</f>
        <v>0</v>
      </c>
      <c r="BO243" s="416">
        <f>Kapitālieguldījumi!BO36</f>
        <v>0</v>
      </c>
      <c r="BP243" s="416">
        <f>Kapitālieguldījumi!BP36</f>
        <v>0</v>
      </c>
      <c r="BQ243" s="416">
        <f>Kapitālieguldījumi!BQ36</f>
        <v>0</v>
      </c>
      <c r="BR243" s="416">
        <f>Kapitālieguldījumi!BR36</f>
        <v>0</v>
      </c>
      <c r="BS243" s="416">
        <f>Kapitālieguldījumi!BS36</f>
        <v>0</v>
      </c>
      <c r="BT243" s="416">
        <f>Kapitālieguldījumi!BT36</f>
        <v>0</v>
      </c>
      <c r="BU243" s="416">
        <f>Kapitālieguldījumi!BU36</f>
        <v>0</v>
      </c>
      <c r="BV243" s="416">
        <f>Kapitālieguldījumi!BV36</f>
        <v>0</v>
      </c>
      <c r="BW243" s="416">
        <f>Kapitālieguldījumi!BW36</f>
        <v>0</v>
      </c>
      <c r="BX243" s="416">
        <f>Kapitālieguldījumi!BX36</f>
        <v>0</v>
      </c>
      <c r="BY243" s="416">
        <f>Kapitālieguldījumi!BY36</f>
        <v>0</v>
      </c>
      <c r="BZ243" s="416">
        <f>Kapitālieguldījumi!BZ36</f>
        <v>0</v>
      </c>
      <c r="CA243" s="416">
        <f>Kapitālieguldījumi!CA36</f>
        <v>0</v>
      </c>
      <c r="CB243" s="416">
        <f>Kapitālieguldījumi!CB36</f>
        <v>0</v>
      </c>
      <c r="CC243" s="416">
        <f>Kapitālieguldījumi!CC36</f>
        <v>0</v>
      </c>
      <c r="CD243" s="416">
        <f>Kapitālieguldījumi!CD36</f>
        <v>0</v>
      </c>
      <c r="CE243" s="416">
        <f>Kapitālieguldījumi!CE36</f>
        <v>0</v>
      </c>
      <c r="CF243" s="416">
        <f>Kapitālieguldījumi!CF36</f>
        <v>0</v>
      </c>
      <c r="CG243" s="416">
        <f>Kapitālieguldījumi!CG36</f>
        <v>0</v>
      </c>
      <c r="CH243" s="416">
        <f>Kapitālieguldījumi!CH36</f>
        <v>0</v>
      </c>
      <c r="CI243" s="416">
        <f>Kapitālieguldījumi!CI36</f>
        <v>0</v>
      </c>
      <c r="CJ243" s="416">
        <f>Kapitālieguldījumi!CJ36</f>
        <v>0</v>
      </c>
      <c r="CK243" s="416">
        <f>Kapitālieguldījumi!CK36</f>
        <v>0</v>
      </c>
      <c r="CL243" s="416">
        <f>Kapitālieguldījumi!CL36</f>
        <v>0</v>
      </c>
      <c r="CM243" s="416">
        <f>Kapitālieguldījumi!CM36</f>
        <v>0</v>
      </c>
      <c r="CN243" s="416">
        <f>Kapitālieguldījumi!CN36</f>
        <v>0</v>
      </c>
      <c r="CO243" s="416">
        <f>Kapitālieguldījumi!CO36</f>
        <v>0</v>
      </c>
      <c r="CP243" s="416">
        <f>Kapitālieguldījumi!CP36</f>
        <v>0</v>
      </c>
      <c r="CQ243" s="416">
        <f>Kapitālieguldījumi!CQ36</f>
        <v>0</v>
      </c>
      <c r="CR243" s="416">
        <f>Kapitālieguldījumi!CR36</f>
        <v>0</v>
      </c>
      <c r="CS243" s="416">
        <f>Kapitālieguldījumi!CS36</f>
        <v>0</v>
      </c>
      <c r="CT243" s="416">
        <f>Kapitālieguldījumi!CT36</f>
        <v>0</v>
      </c>
      <c r="CU243" s="416">
        <f>Kapitālieguldījumi!CU36</f>
        <v>0</v>
      </c>
      <c r="CV243" s="416">
        <f>Kapitālieguldījumi!CV36</f>
        <v>0</v>
      </c>
      <c r="CW243" s="416">
        <f>Kapitālieguldījumi!CW36</f>
        <v>0</v>
      </c>
      <c r="CX243" s="416">
        <f>Kapitālieguldījumi!CX36</f>
        <v>0</v>
      </c>
      <c r="CY243" s="416">
        <f>Kapitālieguldījumi!CY36</f>
        <v>0</v>
      </c>
      <c r="CZ243" s="416">
        <f>Kapitālieguldījumi!CZ36</f>
        <v>0</v>
      </c>
      <c r="DA243" s="416">
        <f>Kapitālieguldījumi!DA36</f>
        <v>0</v>
      </c>
      <c r="DB243" s="416">
        <f>Kapitālieguldījumi!DB36</f>
        <v>0</v>
      </c>
      <c r="DC243" s="416">
        <f>Kapitālieguldījumi!DC36</f>
        <v>0</v>
      </c>
      <c r="DD243" s="416">
        <f>Kapitālieguldījumi!DD36</f>
        <v>0</v>
      </c>
      <c r="DE243" s="416">
        <f>Kapitālieguldījumi!DE36</f>
        <v>0</v>
      </c>
      <c r="DF243" s="416">
        <f>Kapitālieguldījumi!DF36</f>
        <v>0</v>
      </c>
      <c r="DG243" s="416">
        <f>Kapitālieguldījumi!DG36</f>
        <v>0</v>
      </c>
      <c r="DH243" s="416">
        <f>Kapitālieguldījumi!DH36</f>
        <v>0</v>
      </c>
      <c r="DI243" s="416">
        <f>Kapitālieguldījumi!DI36</f>
        <v>0</v>
      </c>
      <c r="DJ243" s="416">
        <f>Kapitālieguldījumi!DJ36</f>
        <v>0</v>
      </c>
      <c r="DK243" s="416">
        <f>Kapitālieguldījumi!DK36</f>
        <v>0</v>
      </c>
      <c r="DL243" s="416">
        <f>Kapitālieguldījumi!DL36</f>
        <v>0</v>
      </c>
      <c r="DM243" s="416">
        <f>Kapitālieguldījumi!DM36</f>
        <v>0</v>
      </c>
      <c r="DN243" s="416">
        <f>Kapitālieguldījumi!DN36</f>
        <v>0</v>
      </c>
      <c r="DO243" s="416">
        <f>Kapitālieguldījumi!DO36</f>
        <v>0</v>
      </c>
      <c r="DP243" s="416">
        <f>Kapitālieguldījumi!DP36</f>
        <v>0</v>
      </c>
      <c r="DQ243" s="416">
        <f>Kapitālieguldījumi!DQ36</f>
        <v>0</v>
      </c>
      <c r="DR243" s="416">
        <f>Kapitālieguldījumi!DR36</f>
        <v>0</v>
      </c>
      <c r="DS243" s="416">
        <f>Kapitālieguldījumi!DS36</f>
        <v>0</v>
      </c>
      <c r="DT243" s="416">
        <f>Kapitālieguldījumi!DT36</f>
        <v>0</v>
      </c>
      <c r="DU243" s="416">
        <f>Kapitālieguldījumi!DU36</f>
        <v>0</v>
      </c>
    </row>
    <row r="244" spans="1:125" ht="11.25" customHeight="1">
      <c r="A244" s="389" t="str">
        <f>Kapitālieguldījumi!A37</f>
        <v>Kapitālieguldījumi Nr20</v>
      </c>
      <c r="B244" s="389" t="s">
        <v>638</v>
      </c>
      <c r="C244" s="416">
        <f t="shared" si="192"/>
        <v>0</v>
      </c>
      <c r="D244" s="416">
        <f t="shared" si="193"/>
        <v>0</v>
      </c>
      <c r="E244" s="416">
        <f>Kapitālieguldījumi!E37</f>
        <v>0</v>
      </c>
      <c r="F244" s="416">
        <f>Kapitālieguldījumi!F37</f>
        <v>0</v>
      </c>
      <c r="G244" s="416">
        <f>Kapitālieguldījumi!G37</f>
        <v>0</v>
      </c>
      <c r="H244" s="416">
        <f>Kapitālieguldījumi!H37</f>
        <v>0</v>
      </c>
      <c r="I244" s="416">
        <f>Kapitālieguldījumi!I37</f>
        <v>0</v>
      </c>
      <c r="J244" s="416">
        <f>Kapitālieguldījumi!J37</f>
        <v>0</v>
      </c>
      <c r="K244" s="416">
        <f>Kapitālieguldījumi!K37</f>
        <v>0</v>
      </c>
      <c r="L244" s="416">
        <f>Kapitālieguldījumi!L37</f>
        <v>0</v>
      </c>
      <c r="M244" s="416">
        <f>Kapitālieguldījumi!M37</f>
        <v>0</v>
      </c>
      <c r="N244" s="416">
        <f>Kapitālieguldījumi!N37</f>
        <v>0</v>
      </c>
      <c r="O244" s="416">
        <f>Kapitālieguldījumi!O37</f>
        <v>0</v>
      </c>
      <c r="P244" s="416">
        <f>Kapitālieguldījumi!P37</f>
        <v>0</v>
      </c>
      <c r="Q244" s="416">
        <f>Kapitālieguldījumi!Q37</f>
        <v>0</v>
      </c>
      <c r="R244" s="416">
        <f>Kapitālieguldījumi!R37</f>
        <v>0</v>
      </c>
      <c r="S244" s="416">
        <f>Kapitālieguldījumi!S37</f>
        <v>0</v>
      </c>
      <c r="T244" s="416">
        <f>Kapitālieguldījumi!T37</f>
        <v>0</v>
      </c>
      <c r="U244" s="416">
        <f>Kapitālieguldījumi!U37</f>
        <v>0</v>
      </c>
      <c r="V244" s="416">
        <f>Kapitālieguldījumi!V37</f>
        <v>0</v>
      </c>
      <c r="W244" s="416">
        <f>Kapitālieguldījumi!W37</f>
        <v>0</v>
      </c>
      <c r="X244" s="416">
        <f>Kapitālieguldījumi!X37</f>
        <v>0</v>
      </c>
      <c r="Y244" s="416">
        <f>Kapitālieguldījumi!Y37</f>
        <v>0</v>
      </c>
      <c r="Z244" s="416">
        <f>Kapitālieguldījumi!Z37</f>
        <v>0</v>
      </c>
      <c r="AA244" s="416">
        <f>Kapitālieguldījumi!AA37</f>
        <v>0</v>
      </c>
      <c r="AB244" s="416">
        <f>Kapitālieguldījumi!AB37</f>
        <v>0</v>
      </c>
      <c r="AC244" s="416">
        <f>Kapitālieguldījumi!AC37</f>
        <v>0</v>
      </c>
      <c r="AD244" s="416">
        <f>Kapitālieguldījumi!AD37</f>
        <v>0</v>
      </c>
      <c r="AE244" s="416">
        <f>Kapitālieguldījumi!AE37</f>
        <v>0</v>
      </c>
      <c r="AF244" s="416">
        <f>Kapitālieguldījumi!AF37</f>
        <v>0</v>
      </c>
      <c r="AG244" s="416">
        <f>Kapitālieguldījumi!AG37</f>
        <v>0</v>
      </c>
      <c r="AH244" s="416">
        <f>Kapitālieguldījumi!AH37</f>
        <v>0</v>
      </c>
      <c r="AI244" s="416">
        <f>Kapitālieguldījumi!AI37</f>
        <v>0</v>
      </c>
      <c r="AJ244" s="416">
        <f>Kapitālieguldījumi!AJ37</f>
        <v>0</v>
      </c>
      <c r="AK244" s="416">
        <f>Kapitālieguldījumi!AK37</f>
        <v>0</v>
      </c>
      <c r="AL244" s="416">
        <f>Kapitālieguldījumi!AL37</f>
        <v>0</v>
      </c>
      <c r="AM244" s="416">
        <f>Kapitālieguldījumi!AM37</f>
        <v>0</v>
      </c>
      <c r="AN244" s="416">
        <f>Kapitālieguldījumi!AN37</f>
        <v>0</v>
      </c>
      <c r="AO244" s="416">
        <f>Kapitālieguldījumi!AO37</f>
        <v>0</v>
      </c>
      <c r="AP244" s="416">
        <f>Kapitālieguldījumi!AP37</f>
        <v>0</v>
      </c>
      <c r="AQ244" s="416">
        <f>Kapitālieguldījumi!AQ37</f>
        <v>0</v>
      </c>
      <c r="AR244" s="416">
        <f>Kapitālieguldījumi!AR37</f>
        <v>0</v>
      </c>
      <c r="AS244" s="416">
        <f>Kapitālieguldījumi!AS37</f>
        <v>0</v>
      </c>
      <c r="AT244" s="416">
        <f>Kapitālieguldījumi!AT37</f>
        <v>0</v>
      </c>
      <c r="AU244" s="416">
        <f>Kapitālieguldījumi!AU37</f>
        <v>0</v>
      </c>
      <c r="AV244" s="416">
        <f>Kapitālieguldījumi!AV37</f>
        <v>0</v>
      </c>
      <c r="AW244" s="416">
        <f>Kapitālieguldījumi!AW37</f>
        <v>0</v>
      </c>
      <c r="AX244" s="416">
        <f>Kapitālieguldījumi!AX37</f>
        <v>0</v>
      </c>
      <c r="AY244" s="416">
        <f>Kapitālieguldījumi!AY37</f>
        <v>0</v>
      </c>
      <c r="AZ244" s="416">
        <f>Kapitālieguldījumi!AZ37</f>
        <v>0</v>
      </c>
      <c r="BA244" s="416">
        <f>Kapitālieguldījumi!BA37</f>
        <v>0</v>
      </c>
      <c r="BB244" s="416">
        <f>Kapitālieguldījumi!BB37</f>
        <v>0</v>
      </c>
      <c r="BC244" s="416">
        <f>Kapitālieguldījumi!BC37</f>
        <v>0</v>
      </c>
      <c r="BD244" s="416">
        <f>Kapitālieguldījumi!BD37</f>
        <v>0</v>
      </c>
      <c r="BE244" s="416">
        <f>Kapitālieguldījumi!BE37</f>
        <v>0</v>
      </c>
      <c r="BF244" s="416">
        <f>Kapitālieguldījumi!BF37</f>
        <v>0</v>
      </c>
      <c r="BG244" s="416">
        <f>Kapitālieguldījumi!BG37</f>
        <v>0</v>
      </c>
      <c r="BH244" s="416">
        <f>Kapitālieguldījumi!BH37</f>
        <v>0</v>
      </c>
      <c r="BI244" s="416">
        <f>Kapitālieguldījumi!BI37</f>
        <v>0</v>
      </c>
      <c r="BJ244" s="416">
        <f>Kapitālieguldījumi!BJ37</f>
        <v>0</v>
      </c>
      <c r="BK244" s="416">
        <f>Kapitālieguldījumi!BK37</f>
        <v>0</v>
      </c>
      <c r="BL244" s="416">
        <f>Kapitālieguldījumi!BL37</f>
        <v>0</v>
      </c>
      <c r="BM244" s="416">
        <f>Kapitālieguldījumi!BM37</f>
        <v>0</v>
      </c>
      <c r="BN244" s="416">
        <f>Kapitālieguldījumi!BN37</f>
        <v>0</v>
      </c>
      <c r="BO244" s="416">
        <f>Kapitālieguldījumi!BO37</f>
        <v>0</v>
      </c>
      <c r="BP244" s="416">
        <f>Kapitālieguldījumi!BP37</f>
        <v>0</v>
      </c>
      <c r="BQ244" s="416">
        <f>Kapitālieguldījumi!BQ37</f>
        <v>0</v>
      </c>
      <c r="BR244" s="416">
        <f>Kapitālieguldījumi!BR37</f>
        <v>0</v>
      </c>
      <c r="BS244" s="416">
        <f>Kapitālieguldījumi!BS37</f>
        <v>0</v>
      </c>
      <c r="BT244" s="416">
        <f>Kapitālieguldījumi!BT37</f>
        <v>0</v>
      </c>
      <c r="BU244" s="416">
        <f>Kapitālieguldījumi!BU37</f>
        <v>0</v>
      </c>
      <c r="BV244" s="416">
        <f>Kapitālieguldījumi!BV37</f>
        <v>0</v>
      </c>
      <c r="BW244" s="416">
        <f>Kapitālieguldījumi!BW37</f>
        <v>0</v>
      </c>
      <c r="BX244" s="416">
        <f>Kapitālieguldījumi!BX37</f>
        <v>0</v>
      </c>
      <c r="BY244" s="416">
        <f>Kapitālieguldījumi!BY37</f>
        <v>0</v>
      </c>
      <c r="BZ244" s="416">
        <f>Kapitālieguldījumi!BZ37</f>
        <v>0</v>
      </c>
      <c r="CA244" s="416">
        <f>Kapitālieguldījumi!CA37</f>
        <v>0</v>
      </c>
      <c r="CB244" s="416">
        <f>Kapitālieguldījumi!CB37</f>
        <v>0</v>
      </c>
      <c r="CC244" s="416">
        <f>Kapitālieguldījumi!CC37</f>
        <v>0</v>
      </c>
      <c r="CD244" s="416">
        <f>Kapitālieguldījumi!CD37</f>
        <v>0</v>
      </c>
      <c r="CE244" s="416">
        <f>Kapitālieguldījumi!CE37</f>
        <v>0</v>
      </c>
      <c r="CF244" s="416">
        <f>Kapitālieguldījumi!CF37</f>
        <v>0</v>
      </c>
      <c r="CG244" s="416">
        <f>Kapitālieguldījumi!CG37</f>
        <v>0</v>
      </c>
      <c r="CH244" s="416">
        <f>Kapitālieguldījumi!CH37</f>
        <v>0</v>
      </c>
      <c r="CI244" s="416">
        <f>Kapitālieguldījumi!CI37</f>
        <v>0</v>
      </c>
      <c r="CJ244" s="416">
        <f>Kapitālieguldījumi!CJ37</f>
        <v>0</v>
      </c>
      <c r="CK244" s="416">
        <f>Kapitālieguldījumi!CK37</f>
        <v>0</v>
      </c>
      <c r="CL244" s="416">
        <f>Kapitālieguldījumi!CL37</f>
        <v>0</v>
      </c>
      <c r="CM244" s="416">
        <f>Kapitālieguldījumi!CM37</f>
        <v>0</v>
      </c>
      <c r="CN244" s="416">
        <f>Kapitālieguldījumi!CN37</f>
        <v>0</v>
      </c>
      <c r="CO244" s="416">
        <f>Kapitālieguldījumi!CO37</f>
        <v>0</v>
      </c>
      <c r="CP244" s="416">
        <f>Kapitālieguldījumi!CP37</f>
        <v>0</v>
      </c>
      <c r="CQ244" s="416">
        <f>Kapitālieguldījumi!CQ37</f>
        <v>0</v>
      </c>
      <c r="CR244" s="416">
        <f>Kapitālieguldījumi!CR37</f>
        <v>0</v>
      </c>
      <c r="CS244" s="416">
        <f>Kapitālieguldījumi!CS37</f>
        <v>0</v>
      </c>
      <c r="CT244" s="416">
        <f>Kapitālieguldījumi!CT37</f>
        <v>0</v>
      </c>
      <c r="CU244" s="416">
        <f>Kapitālieguldījumi!CU37</f>
        <v>0</v>
      </c>
      <c r="CV244" s="416">
        <f>Kapitālieguldījumi!CV37</f>
        <v>0</v>
      </c>
      <c r="CW244" s="416">
        <f>Kapitālieguldījumi!CW37</f>
        <v>0</v>
      </c>
      <c r="CX244" s="416">
        <f>Kapitālieguldījumi!CX37</f>
        <v>0</v>
      </c>
      <c r="CY244" s="416">
        <f>Kapitālieguldījumi!CY37</f>
        <v>0</v>
      </c>
      <c r="CZ244" s="416">
        <f>Kapitālieguldījumi!CZ37</f>
        <v>0</v>
      </c>
      <c r="DA244" s="416">
        <f>Kapitālieguldījumi!DA37</f>
        <v>0</v>
      </c>
      <c r="DB244" s="416">
        <f>Kapitālieguldījumi!DB37</f>
        <v>0</v>
      </c>
      <c r="DC244" s="416">
        <f>Kapitālieguldījumi!DC37</f>
        <v>0</v>
      </c>
      <c r="DD244" s="416">
        <f>Kapitālieguldījumi!DD37</f>
        <v>0</v>
      </c>
      <c r="DE244" s="416">
        <f>Kapitālieguldījumi!DE37</f>
        <v>0</v>
      </c>
      <c r="DF244" s="416">
        <f>Kapitālieguldījumi!DF37</f>
        <v>0</v>
      </c>
      <c r="DG244" s="416">
        <f>Kapitālieguldījumi!DG37</f>
        <v>0</v>
      </c>
      <c r="DH244" s="416">
        <f>Kapitālieguldījumi!DH37</f>
        <v>0</v>
      </c>
      <c r="DI244" s="416">
        <f>Kapitālieguldījumi!DI37</f>
        <v>0</v>
      </c>
      <c r="DJ244" s="416">
        <f>Kapitālieguldījumi!DJ37</f>
        <v>0</v>
      </c>
      <c r="DK244" s="416">
        <f>Kapitālieguldījumi!DK37</f>
        <v>0</v>
      </c>
      <c r="DL244" s="416">
        <f>Kapitālieguldījumi!DL37</f>
        <v>0</v>
      </c>
      <c r="DM244" s="416">
        <f>Kapitālieguldījumi!DM37</f>
        <v>0</v>
      </c>
      <c r="DN244" s="416">
        <f>Kapitālieguldījumi!DN37</f>
        <v>0</v>
      </c>
      <c r="DO244" s="416">
        <f>Kapitālieguldījumi!DO37</f>
        <v>0</v>
      </c>
      <c r="DP244" s="416">
        <f>Kapitālieguldījumi!DP37</f>
        <v>0</v>
      </c>
      <c r="DQ244" s="416">
        <f>Kapitālieguldījumi!DQ37</f>
        <v>0</v>
      </c>
      <c r="DR244" s="416">
        <f>Kapitālieguldījumi!DR37</f>
        <v>0</v>
      </c>
      <c r="DS244" s="416">
        <f>Kapitālieguldījumi!DS37</f>
        <v>0</v>
      </c>
      <c r="DT244" s="416">
        <f>Kapitālieguldījumi!DT37</f>
        <v>0</v>
      </c>
      <c r="DU244" s="416">
        <f>Kapitālieguldījumi!DU37</f>
        <v>0</v>
      </c>
    </row>
    <row r="245" spans="1:125" ht="11.25" customHeight="1">
      <c r="A245" s="396" t="s">
        <v>642</v>
      </c>
      <c r="B245" s="389" t="s">
        <v>638</v>
      </c>
      <c r="C245" s="417">
        <f>SUM(C225:C244)</f>
        <v>57853.089000000007</v>
      </c>
      <c r="D245" s="417">
        <f>SUM(D225:D244)</f>
        <v>6949320</v>
      </c>
      <c r="E245" s="417">
        <f>SUM(E225:E244)</f>
        <v>1389864.0000000002</v>
      </c>
      <c r="F245" s="417">
        <f t="shared" ref="F245:BQ245" si="194">SUM(F225:F244)</f>
        <v>1389864.0000000002</v>
      </c>
      <c r="G245" s="417">
        <f t="shared" si="194"/>
        <v>1389864.0000000002</v>
      </c>
      <c r="H245" s="417">
        <f t="shared" si="194"/>
        <v>1389864.0000000002</v>
      </c>
      <c r="I245" s="417">
        <f t="shared" si="194"/>
        <v>1389864.0000000002</v>
      </c>
      <c r="J245" s="417">
        <f t="shared" si="194"/>
        <v>0</v>
      </c>
      <c r="K245" s="417">
        <f t="shared" si="194"/>
        <v>0</v>
      </c>
      <c r="L245" s="417">
        <f t="shared" si="194"/>
        <v>0</v>
      </c>
      <c r="M245" s="417">
        <f t="shared" si="194"/>
        <v>0</v>
      </c>
      <c r="N245" s="417">
        <f t="shared" si="194"/>
        <v>0</v>
      </c>
      <c r="O245" s="417">
        <f t="shared" si="194"/>
        <v>0</v>
      </c>
      <c r="P245" s="417">
        <f t="shared" si="194"/>
        <v>0</v>
      </c>
      <c r="Q245" s="417">
        <f t="shared" si="194"/>
        <v>0</v>
      </c>
      <c r="R245" s="417">
        <f t="shared" si="194"/>
        <v>0</v>
      </c>
      <c r="S245" s="417">
        <f t="shared" si="194"/>
        <v>0</v>
      </c>
      <c r="T245" s="417">
        <f t="shared" si="194"/>
        <v>0</v>
      </c>
      <c r="U245" s="417">
        <f t="shared" si="194"/>
        <v>0</v>
      </c>
      <c r="V245" s="417">
        <f t="shared" si="194"/>
        <v>0</v>
      </c>
      <c r="W245" s="417">
        <f t="shared" si="194"/>
        <v>0</v>
      </c>
      <c r="X245" s="417">
        <f t="shared" si="194"/>
        <v>0</v>
      </c>
      <c r="Y245" s="417">
        <f t="shared" si="194"/>
        <v>0</v>
      </c>
      <c r="Z245" s="417">
        <f t="shared" si="194"/>
        <v>0</v>
      </c>
      <c r="AA245" s="417">
        <f t="shared" si="194"/>
        <v>0</v>
      </c>
      <c r="AB245" s="417">
        <f t="shared" si="194"/>
        <v>0</v>
      </c>
      <c r="AC245" s="417">
        <f t="shared" si="194"/>
        <v>0</v>
      </c>
      <c r="AD245" s="417">
        <f t="shared" si="194"/>
        <v>0</v>
      </c>
      <c r="AE245" s="417">
        <f t="shared" si="194"/>
        <v>0</v>
      </c>
      <c r="AF245" s="417">
        <f t="shared" si="194"/>
        <v>0</v>
      </c>
      <c r="AG245" s="417">
        <f t="shared" si="194"/>
        <v>0</v>
      </c>
      <c r="AH245" s="417">
        <f t="shared" si="194"/>
        <v>0</v>
      </c>
      <c r="AI245" s="417">
        <f t="shared" si="194"/>
        <v>0</v>
      </c>
      <c r="AJ245" s="417">
        <f t="shared" si="194"/>
        <v>0</v>
      </c>
      <c r="AK245" s="417">
        <f t="shared" si="194"/>
        <v>0</v>
      </c>
      <c r="AL245" s="417">
        <f t="shared" si="194"/>
        <v>0</v>
      </c>
      <c r="AM245" s="417">
        <f t="shared" si="194"/>
        <v>0</v>
      </c>
      <c r="AN245" s="417">
        <f t="shared" si="194"/>
        <v>0</v>
      </c>
      <c r="AO245" s="417">
        <f t="shared" si="194"/>
        <v>0</v>
      </c>
      <c r="AP245" s="417">
        <f t="shared" si="194"/>
        <v>0</v>
      </c>
      <c r="AQ245" s="417">
        <f t="shared" si="194"/>
        <v>0</v>
      </c>
      <c r="AR245" s="417">
        <f t="shared" si="194"/>
        <v>0</v>
      </c>
      <c r="AS245" s="417">
        <f t="shared" si="194"/>
        <v>0</v>
      </c>
      <c r="AT245" s="417">
        <f t="shared" si="194"/>
        <v>0</v>
      </c>
      <c r="AU245" s="417">
        <f t="shared" si="194"/>
        <v>0</v>
      </c>
      <c r="AV245" s="417">
        <f t="shared" si="194"/>
        <v>0</v>
      </c>
      <c r="AW245" s="417">
        <f t="shared" si="194"/>
        <v>0</v>
      </c>
      <c r="AX245" s="417">
        <f t="shared" si="194"/>
        <v>0</v>
      </c>
      <c r="AY245" s="417">
        <f t="shared" si="194"/>
        <v>0</v>
      </c>
      <c r="AZ245" s="417">
        <f t="shared" si="194"/>
        <v>0</v>
      </c>
      <c r="BA245" s="417">
        <f t="shared" si="194"/>
        <v>0</v>
      </c>
      <c r="BB245" s="417">
        <f t="shared" si="194"/>
        <v>0</v>
      </c>
      <c r="BC245" s="417">
        <f t="shared" si="194"/>
        <v>0</v>
      </c>
      <c r="BD245" s="417">
        <f t="shared" si="194"/>
        <v>0</v>
      </c>
      <c r="BE245" s="417">
        <f t="shared" si="194"/>
        <v>0</v>
      </c>
      <c r="BF245" s="417">
        <f t="shared" si="194"/>
        <v>0</v>
      </c>
      <c r="BG245" s="417">
        <f t="shared" si="194"/>
        <v>0</v>
      </c>
      <c r="BH245" s="417">
        <f t="shared" si="194"/>
        <v>0</v>
      </c>
      <c r="BI245" s="417">
        <f t="shared" si="194"/>
        <v>0</v>
      </c>
      <c r="BJ245" s="417">
        <f t="shared" si="194"/>
        <v>0</v>
      </c>
      <c r="BK245" s="417">
        <f t="shared" si="194"/>
        <v>0</v>
      </c>
      <c r="BL245" s="417">
        <f t="shared" si="194"/>
        <v>0</v>
      </c>
      <c r="BM245" s="417">
        <f t="shared" si="194"/>
        <v>0</v>
      </c>
      <c r="BN245" s="417">
        <f t="shared" si="194"/>
        <v>0</v>
      </c>
      <c r="BO245" s="417">
        <f t="shared" si="194"/>
        <v>0</v>
      </c>
      <c r="BP245" s="417">
        <f t="shared" si="194"/>
        <v>0</v>
      </c>
      <c r="BQ245" s="417">
        <f t="shared" si="194"/>
        <v>0</v>
      </c>
      <c r="BR245" s="417">
        <f t="shared" ref="BR245:DU245" si="195">SUM(BR225:BR244)</f>
        <v>0</v>
      </c>
      <c r="BS245" s="417">
        <f t="shared" si="195"/>
        <v>0</v>
      </c>
      <c r="BT245" s="417">
        <f t="shared" si="195"/>
        <v>0</v>
      </c>
      <c r="BU245" s="417">
        <f t="shared" si="195"/>
        <v>0</v>
      </c>
      <c r="BV245" s="417">
        <f t="shared" si="195"/>
        <v>0</v>
      </c>
      <c r="BW245" s="417">
        <f t="shared" si="195"/>
        <v>0</v>
      </c>
      <c r="BX245" s="417">
        <f t="shared" si="195"/>
        <v>0</v>
      </c>
      <c r="BY245" s="417">
        <f t="shared" si="195"/>
        <v>0</v>
      </c>
      <c r="BZ245" s="417">
        <f t="shared" si="195"/>
        <v>0</v>
      </c>
      <c r="CA245" s="417">
        <f t="shared" si="195"/>
        <v>0</v>
      </c>
      <c r="CB245" s="417">
        <f t="shared" si="195"/>
        <v>0</v>
      </c>
      <c r="CC245" s="417">
        <f t="shared" si="195"/>
        <v>0</v>
      </c>
      <c r="CD245" s="417">
        <f t="shared" si="195"/>
        <v>0</v>
      </c>
      <c r="CE245" s="417">
        <f t="shared" si="195"/>
        <v>0</v>
      </c>
      <c r="CF245" s="417">
        <f t="shared" si="195"/>
        <v>0</v>
      </c>
      <c r="CG245" s="417">
        <f t="shared" si="195"/>
        <v>0</v>
      </c>
      <c r="CH245" s="417">
        <f t="shared" si="195"/>
        <v>0</v>
      </c>
      <c r="CI245" s="417">
        <f t="shared" si="195"/>
        <v>0</v>
      </c>
      <c r="CJ245" s="417">
        <f t="shared" si="195"/>
        <v>0</v>
      </c>
      <c r="CK245" s="417">
        <f t="shared" si="195"/>
        <v>0</v>
      </c>
      <c r="CL245" s="417">
        <f t="shared" si="195"/>
        <v>0</v>
      </c>
      <c r="CM245" s="417">
        <f t="shared" si="195"/>
        <v>0</v>
      </c>
      <c r="CN245" s="417">
        <f t="shared" si="195"/>
        <v>0</v>
      </c>
      <c r="CO245" s="417">
        <f t="shared" si="195"/>
        <v>0</v>
      </c>
      <c r="CP245" s="417">
        <f t="shared" si="195"/>
        <v>0</v>
      </c>
      <c r="CQ245" s="417">
        <f t="shared" si="195"/>
        <v>0</v>
      </c>
      <c r="CR245" s="417">
        <f t="shared" si="195"/>
        <v>0</v>
      </c>
      <c r="CS245" s="417">
        <f t="shared" si="195"/>
        <v>0</v>
      </c>
      <c r="CT245" s="417">
        <f t="shared" si="195"/>
        <v>0</v>
      </c>
      <c r="CU245" s="417">
        <f t="shared" si="195"/>
        <v>0</v>
      </c>
      <c r="CV245" s="417">
        <f t="shared" si="195"/>
        <v>0</v>
      </c>
      <c r="CW245" s="417">
        <f t="shared" si="195"/>
        <v>0</v>
      </c>
      <c r="CX245" s="417">
        <f t="shared" si="195"/>
        <v>0</v>
      </c>
      <c r="CY245" s="417">
        <f t="shared" si="195"/>
        <v>0</v>
      </c>
      <c r="CZ245" s="417">
        <f t="shared" si="195"/>
        <v>0</v>
      </c>
      <c r="DA245" s="417">
        <f t="shared" si="195"/>
        <v>0</v>
      </c>
      <c r="DB245" s="417">
        <f t="shared" si="195"/>
        <v>0</v>
      </c>
      <c r="DC245" s="417">
        <f t="shared" si="195"/>
        <v>0</v>
      </c>
      <c r="DD245" s="417">
        <f t="shared" si="195"/>
        <v>0</v>
      </c>
      <c r="DE245" s="417">
        <f t="shared" si="195"/>
        <v>0</v>
      </c>
      <c r="DF245" s="417">
        <f t="shared" si="195"/>
        <v>0</v>
      </c>
      <c r="DG245" s="417">
        <f t="shared" si="195"/>
        <v>0</v>
      </c>
      <c r="DH245" s="417">
        <f t="shared" si="195"/>
        <v>0</v>
      </c>
      <c r="DI245" s="417">
        <f t="shared" si="195"/>
        <v>0</v>
      </c>
      <c r="DJ245" s="417">
        <f t="shared" si="195"/>
        <v>0</v>
      </c>
      <c r="DK245" s="417">
        <f t="shared" si="195"/>
        <v>0</v>
      </c>
      <c r="DL245" s="417">
        <f t="shared" si="195"/>
        <v>0</v>
      </c>
      <c r="DM245" s="417">
        <f t="shared" si="195"/>
        <v>0</v>
      </c>
      <c r="DN245" s="417">
        <f t="shared" si="195"/>
        <v>0</v>
      </c>
      <c r="DO245" s="417">
        <f t="shared" si="195"/>
        <v>0</v>
      </c>
      <c r="DP245" s="417">
        <f t="shared" si="195"/>
        <v>0</v>
      </c>
      <c r="DQ245" s="417">
        <f t="shared" si="195"/>
        <v>0</v>
      </c>
      <c r="DR245" s="417">
        <f t="shared" si="195"/>
        <v>0</v>
      </c>
      <c r="DS245" s="417">
        <f t="shared" si="195"/>
        <v>0</v>
      </c>
      <c r="DT245" s="417">
        <f t="shared" si="195"/>
        <v>0</v>
      </c>
      <c r="DU245" s="417">
        <f t="shared" si="195"/>
        <v>0</v>
      </c>
    </row>
    <row r="246" spans="1:125" ht="11.25" customHeight="1">
      <c r="C246" s="397"/>
    </row>
    <row r="247" spans="1:125" ht="28.95" customHeight="1">
      <c r="A247" s="393" t="s">
        <v>636</v>
      </c>
      <c r="B247" s="390" t="s">
        <v>639</v>
      </c>
      <c r="C247" s="397"/>
    </row>
    <row r="248" spans="1:125" ht="11.25" customHeight="1">
      <c r="A248" s="389" t="str">
        <f>A225</f>
        <v>LED gaismekļi</v>
      </c>
      <c r="B248" s="389" t="s">
        <v>33</v>
      </c>
      <c r="C248" s="392">
        <v>3.3300000000000003E-2</v>
      </c>
      <c r="D248" s="460" t="s">
        <v>638</v>
      </c>
      <c r="E248" s="416">
        <v>0</v>
      </c>
      <c r="F248" s="416">
        <f>IF(AND(Izmaksas!E$15=0,Izmaksas!F$15=1),IF(E248=0,'IIA Finanšu analīze'!$D225*(1-$C248/4),0),IF(E248&gt;$C225,IF('Laika grafiks'!F$23&gt;Pieņēmumi!$E$8,E248-$C225,0),0))</f>
        <v>0</v>
      </c>
      <c r="G248" s="416">
        <f>IF(AND(Izmaksas!F$15=0,Izmaksas!G$15=1),IF(F248=0,'IIA Finanšu analīze'!$D225*(1-$C248/4),0),IF(F248&gt;$C225,IF('Laika grafiks'!G$23&gt;Pieņēmumi!$E$8,F248-$C225,0),0))</f>
        <v>0</v>
      </c>
      <c r="H248" s="416">
        <f>IF(AND(Izmaksas!G$15=0,Izmaksas!H$15=1),IF(G248=0,'IIA Finanšu analīze'!$D225*(1-$C248/4),0),IF(G248&gt;$C225,IF('Laika grafiks'!H$23&gt;Pieņēmumi!$E$8,G248-$C225,0),0))</f>
        <v>0</v>
      </c>
      <c r="I248" s="416">
        <f>IF(AND(Izmaksas!H$15=0,Izmaksas!I$15=1),IF(H248=0,'IIA Finanšu analīze'!$D225*(1-$C248/4),0),IF(H248&gt;$C225,IF('Laika grafiks'!I$23&gt;Pieņēmumi!$E$8,H248-$C225,0),0))</f>
        <v>0</v>
      </c>
      <c r="J248" s="416">
        <f>IF(AND(Izmaksas!I$15=0,Izmaksas!J$15=1),IF(I248=0,'IIA Finanšu analīze'!$D225*(1-$C248/4),0),IF(I248&gt;$C225,IF('Laika grafiks'!J$23&gt;Pieņēmumi!$E$8,I248-$C225,0),0))</f>
        <v>4922103.4951999998</v>
      </c>
      <c r="K248" s="416">
        <f>IF(AND(Izmaksas!J$15=0,Izmaksas!K$15=1),IF(J248=0,'IIA Finanšu analīze'!$D225*(1-$C248/4),0),IF(J248&gt;$C225,IF('Laika grafiks'!K$23&gt;Pieņēmumi!$E$8,J248-$C225,0),0))</f>
        <v>4880782.9903999995</v>
      </c>
      <c r="L248" s="416">
        <f>IF(AND(Izmaksas!K$15=0,Izmaksas!L$15=1),IF(K248=0,'IIA Finanšu analīze'!$D225*(1-$C248/4),0),IF(K248&gt;$C225,IF('Laika grafiks'!L$23&gt;Pieņēmumi!$E$8,K248-$C225,0),0))</f>
        <v>4839462.4855999993</v>
      </c>
      <c r="M248" s="416">
        <f>IF(AND(Izmaksas!L$15=0,Izmaksas!M$15=1),IF(L248=0,'IIA Finanšu analīze'!$D225*(1-$C248/4),0),IF(L248&gt;$C225,IF('Laika grafiks'!M$23&gt;Pieņēmumi!$E$8,L248-$C225,0),0))</f>
        <v>4798141.9807999991</v>
      </c>
      <c r="N248" s="416">
        <f>IF(AND(Izmaksas!M$15=0,Izmaksas!N$15=1),IF(M248=0,'IIA Finanšu analīze'!$D225*(1-$C248/4),0),IF(M248&gt;$C225,IF('Laika grafiks'!N$23&gt;Pieņēmumi!$E$8,M248-$C225,0),0))</f>
        <v>4756821.4759999989</v>
      </c>
      <c r="O248" s="416">
        <f>IF(AND(Izmaksas!N$15=0,Izmaksas!O$15=1),IF(N248=0,'IIA Finanšu analīze'!$D225*(1-$C248/4),0),IF(N248&gt;$C225,IF('Laika grafiks'!O$23&gt;Pieņēmumi!$E$8,N248-$C225,0),0))</f>
        <v>4715500.9711999986</v>
      </c>
      <c r="P248" s="416">
        <f>IF(AND(Izmaksas!O$15=0,Izmaksas!P$15=1),IF(O248=0,'IIA Finanšu analīze'!$D225*(1-$C248/4),0),IF(O248&gt;$C225,IF('Laika grafiks'!P$23&gt;Pieņēmumi!$E$8,O248-$C225,0),0))</f>
        <v>4674180.4663999984</v>
      </c>
      <c r="Q248" s="416">
        <f>IF(AND(Izmaksas!P$15=0,Izmaksas!Q$15=1),IF(P248=0,'IIA Finanšu analīze'!$D225*(1-$C248/4),0),IF(P248&gt;$C225,IF('Laika grafiks'!Q$23&gt;Pieņēmumi!$E$8,P248-$C225,0),0))</f>
        <v>4632859.9615999982</v>
      </c>
      <c r="R248" s="416">
        <f>IF(AND(Izmaksas!Q$15=0,Izmaksas!R$15=1),IF(Q248=0,'IIA Finanšu analīze'!$D225*(1-$C248/4),0),IF(Q248&gt;$C225,IF('Laika grafiks'!R$23&gt;Pieņēmumi!$E$8,Q248-$C225,0),0))</f>
        <v>4591539.4567999979</v>
      </c>
      <c r="S248" s="416">
        <f>IF(AND(Izmaksas!R$15=0,Izmaksas!S$15=1),IF(R248=0,'IIA Finanšu analīze'!$D225*(1-$C248/4),0),IF(R248&gt;$C225,IF('Laika grafiks'!S$23&gt;Pieņēmumi!$E$8,R248-$C225,0),0))</f>
        <v>4550218.9519999977</v>
      </c>
      <c r="T248" s="416">
        <f>IF(AND(Izmaksas!S$15=0,Izmaksas!T$15=1),IF(S248=0,'IIA Finanšu analīze'!$D225*(1-$C248/4),0),IF(S248&gt;$C225,IF('Laika grafiks'!T$23&gt;Pieņēmumi!$E$8,S248-$C225,0),0))</f>
        <v>4508898.4471999975</v>
      </c>
      <c r="U248" s="416">
        <f>IF(AND(Izmaksas!T$15=0,Izmaksas!U$15=1),IF(T248=0,'IIA Finanšu analīze'!$D225*(1-$C248/4),0),IF(T248&gt;$C225,IF('Laika grafiks'!U$23&gt;Pieņēmumi!$E$8,T248-$C225,0),0))</f>
        <v>4467577.9423999973</v>
      </c>
      <c r="V248" s="416">
        <f>IF(AND(Izmaksas!U$15=0,Izmaksas!V$15=1),IF(U248=0,'IIA Finanšu analīze'!$D225*(1-$C248/4),0),IF(U248&gt;$C225,IF('Laika grafiks'!V$23&gt;Pieņēmumi!$E$8,U248-$C225,0),0))</f>
        <v>4426257.437599997</v>
      </c>
      <c r="W248" s="416">
        <f>IF(AND(Izmaksas!V$15=0,Izmaksas!W$15=1),IF(V248=0,'IIA Finanšu analīze'!$D225*(1-$C248/4),0),IF(V248&gt;$C225,IF('Laika grafiks'!W$23&gt;Pieņēmumi!$E$8,V248-$C225,0),0))</f>
        <v>4384936.9327999968</v>
      </c>
      <c r="X248" s="416">
        <f>IF(AND(Izmaksas!W$15=0,Izmaksas!X$15=1),IF(W248=0,'IIA Finanšu analīze'!$D225*(1-$C248/4),0),IF(W248&gt;$C225,IF('Laika grafiks'!X$23&gt;Pieņēmumi!$E$8,W248-$C225,0),0))</f>
        <v>4343616.4279999966</v>
      </c>
      <c r="Y248" s="416">
        <f>IF(AND(Izmaksas!X$15=0,Izmaksas!Y$15=1),IF(X248=0,'IIA Finanšu analīze'!$D225*(1-$C248/4),0),IF(X248&gt;$C225,IF('Laika grafiks'!Y$23&gt;Pieņēmumi!$E$8,X248-$C225,0),0))</f>
        <v>4302295.9231999964</v>
      </c>
      <c r="Z248" s="416">
        <f>IF(AND(Izmaksas!Y$15=0,Izmaksas!Z$15=1),IF(Y248=0,'IIA Finanšu analīze'!$D225*(1-$C248/4),0),IF(Y248&gt;$C225,IF('Laika grafiks'!Z$23&gt;Pieņēmumi!$E$8,Y248-$C225,0),0))</f>
        <v>4260975.4183999961</v>
      </c>
      <c r="AA248" s="416">
        <f>IF(AND(Izmaksas!Z$15=0,Izmaksas!AA$15=1),IF(Z248=0,'IIA Finanšu analīze'!$D225*(1-$C248/4),0),IF(Z248&gt;$C225,IF('Laika grafiks'!AA$23&gt;Pieņēmumi!$E$8,Z248-$C225,0),0))</f>
        <v>4219654.9135999959</v>
      </c>
      <c r="AB248" s="416">
        <f>IF(AND(Izmaksas!AA$15=0,Izmaksas!AB$15=1),IF(AA248=0,'IIA Finanšu analīze'!$D225*(1-$C248/4),0),IF(AA248&gt;$C225,IF('Laika grafiks'!AB$23&gt;Pieņēmumi!$E$8,AA248-$C225,0),0))</f>
        <v>4178334.4087999957</v>
      </c>
      <c r="AC248" s="416">
        <f>IF(AND(Izmaksas!AB$15=0,Izmaksas!AC$15=1),IF(AB248=0,'IIA Finanšu analīze'!$D225*(1-$C248/4),0),IF(AB248&gt;$C225,IF('Laika grafiks'!AC$23&gt;Pieņēmumi!$E$8,AB248-$C225,0),0))</f>
        <v>4137013.9039999954</v>
      </c>
      <c r="AD248" s="416">
        <f>IF(AND(Izmaksas!AC$15=0,Izmaksas!AD$15=1),IF(AC248=0,'IIA Finanšu analīze'!$D225*(1-$C248/4),0),IF(AC248&gt;$C225,IF('Laika grafiks'!AD$23&gt;Pieņēmumi!$E$8,AC248-$C225,0),0))</f>
        <v>4095693.3991999952</v>
      </c>
      <c r="AE248" s="416">
        <f>IF(AND(Izmaksas!AD$15=0,Izmaksas!AE$15=1),IF(AD248=0,'IIA Finanšu analīze'!$D225*(1-$C248/4),0),IF(AD248&gt;$C225,IF('Laika grafiks'!AE$23&gt;Pieņēmumi!$E$8,AD248-$C225,0),0))</f>
        <v>4054372.894399995</v>
      </c>
      <c r="AF248" s="416">
        <f>IF(AND(Izmaksas!AE$15=0,Izmaksas!AF$15=1),IF(AE248=0,'IIA Finanšu analīze'!$D225*(1-$C248/4),0),IF(AE248&gt;$C225,IF('Laika grafiks'!AF$23&gt;Pieņēmumi!$E$8,AE248-$C225,0),0))</f>
        <v>4013052.3895999948</v>
      </c>
      <c r="AG248" s="416">
        <f>IF(AND(Izmaksas!AF$15=0,Izmaksas!AG$15=1),IF(AF248=0,'IIA Finanšu analīze'!$D225*(1-$C248/4),0),IF(AF248&gt;$C225,IF('Laika grafiks'!AG$23&gt;Pieņēmumi!$E$8,AF248-$C225,0),0))</f>
        <v>3971731.8847999945</v>
      </c>
      <c r="AH248" s="416">
        <f>IF(AND(Izmaksas!AG$15=0,Izmaksas!AH$15=1),IF(AG248=0,'IIA Finanšu analīze'!$D225*(1-$C248/4),0),IF(AG248&gt;$C225,IF('Laika grafiks'!AH$23&gt;Pieņēmumi!$E$8,AG248-$C225,0),0))</f>
        <v>3930411.3799999943</v>
      </c>
      <c r="AI248" s="416">
        <f>IF(AND(Izmaksas!AH$15=0,Izmaksas!AI$15=1),IF(AH248=0,'IIA Finanšu analīze'!$D225*(1-$C248/4),0),IF(AH248&gt;$C225,IF('Laika grafiks'!AI$23&gt;Pieņēmumi!$E$8,AH248-$C225,0),0))</f>
        <v>3889090.8751999941</v>
      </c>
      <c r="AJ248" s="416">
        <f>IF(AND(Izmaksas!AI$15=0,Izmaksas!AJ$15=1),IF(AI248=0,'IIA Finanšu analīze'!$D225*(1-$C248/4),0),IF(AI248&gt;$C225,IF('Laika grafiks'!AJ$23&gt;Pieņēmumi!$E$8,AI248-$C225,0),0))</f>
        <v>3847770.3703999938</v>
      </c>
      <c r="AK248" s="416">
        <f>IF(AND(Izmaksas!AJ$15=0,Izmaksas!AK$15=1),IF(AJ248=0,'IIA Finanšu analīze'!$D225*(1-$C248/4),0),IF(AJ248&gt;$C225,IF('Laika grafiks'!AK$23&gt;Pieņēmumi!$E$8,AJ248-$C225,0),0))</f>
        <v>3806449.8655999936</v>
      </c>
      <c r="AL248" s="416">
        <f>IF(AND(Izmaksas!AK$15=0,Izmaksas!AL$15=1),IF(AK248=0,'IIA Finanšu analīze'!$D225*(1-$C248/4),0),IF(AK248&gt;$C225,IF('Laika grafiks'!AL$23&gt;Pieņēmumi!$E$8,AK248-$C225,0),0))</f>
        <v>3765129.3607999934</v>
      </c>
      <c r="AM248" s="416">
        <f>IF(AND(Izmaksas!AL$15=0,Izmaksas!AM$15=1),IF(AL248=0,'IIA Finanšu analīze'!$D225*(1-$C248/4),0),IF(AL248&gt;$C225,IF('Laika grafiks'!AM$23&gt;Pieņēmumi!$E$8,AL248-$C225,0),0))</f>
        <v>3723808.8559999932</v>
      </c>
      <c r="AN248" s="416">
        <f>IF(AND(Izmaksas!AM$15=0,Izmaksas!AN$15=1),IF(AM248=0,'IIA Finanšu analīze'!$D225*(1-$C248/4),0),IF(AM248&gt;$C225,IF('Laika grafiks'!AN$23&gt;Pieņēmumi!$E$8,AM248-$C225,0),0))</f>
        <v>3682488.3511999929</v>
      </c>
      <c r="AO248" s="416">
        <f>IF(AND(Izmaksas!AN$15=0,Izmaksas!AO$15=1),IF(AN248=0,'IIA Finanšu analīze'!$D225*(1-$C248/4),0),IF(AN248&gt;$C225,IF('Laika grafiks'!AO$23&gt;Pieņēmumi!$E$8,AN248-$C225,0),0))</f>
        <v>3641167.8463999927</v>
      </c>
      <c r="AP248" s="416">
        <f>IF(AND(Izmaksas!AO$15=0,Izmaksas!AP$15=1),IF(AO248=0,'IIA Finanšu analīze'!$D225*(1-$C248/4),0),IF(AO248&gt;$C225,IF('Laika grafiks'!AP$23&gt;Pieņēmumi!$E$8,AO248-$C225,0),0))</f>
        <v>3599847.3415999925</v>
      </c>
      <c r="AQ248" s="416">
        <f>IF(AND(Izmaksas!AP$15=0,Izmaksas!AQ$15=1),IF(AP248=0,'IIA Finanšu analīze'!$D225*(1-$C248/4),0),IF(AP248&gt;$C225,IF('Laika grafiks'!AQ$23&gt;Pieņēmumi!$E$8,AP248-$C225,0),0))</f>
        <v>3558526.8367999922</v>
      </c>
      <c r="AR248" s="416">
        <f>IF(AND(Izmaksas!AQ$15=0,Izmaksas!AR$15=1),IF(AQ248=0,'IIA Finanšu analīze'!$D225*(1-$C248/4),0),IF(AQ248&gt;$C225,IF('Laika grafiks'!AR$23&gt;Pieņēmumi!$E$8,AQ248-$C225,0),0))</f>
        <v>3517206.331999992</v>
      </c>
      <c r="AS248" s="416">
        <f>IF(AND(Izmaksas!AR$15=0,Izmaksas!AS$15=1),IF(AR248=0,'IIA Finanšu analīze'!$D225*(1-$C248/4),0),IF(AR248&gt;$C225,IF('Laika grafiks'!AS$23&gt;Pieņēmumi!$E$8,AR248-$C225,0),0))</f>
        <v>3475885.8271999918</v>
      </c>
      <c r="AT248" s="416">
        <f>IF(AND(Izmaksas!AS$15=0,Izmaksas!AT$15=1),IF(AS248=0,'IIA Finanšu analīze'!$D225*(1-$C248/4),0),IF(AS248&gt;$C225,IF('Laika grafiks'!AT$23&gt;Pieņēmumi!$E$8,AS248-$C225,0),0))</f>
        <v>3434565.3223999916</v>
      </c>
      <c r="AU248" s="416">
        <f>IF(AND(Izmaksas!AT$15=0,Izmaksas!AU$15=1),IF(AT248=0,'IIA Finanšu analīze'!$D225*(1-$C248/4),0),IF(AT248&gt;$C225,IF('Laika grafiks'!AU$23&gt;Pieņēmumi!$E$8,AT248-$C225,0),0))</f>
        <v>3393244.8175999913</v>
      </c>
      <c r="AV248" s="416">
        <f>IF(AND(Izmaksas!AU$15=0,Izmaksas!AV$15=1),IF(AU248=0,'IIA Finanšu analīze'!$D225*(1-$C248/4),0),IF(AU248&gt;$C225,IF('Laika grafiks'!AV$23&gt;Pieņēmumi!$E$8,AU248-$C225,0),0))</f>
        <v>3351924.3127999911</v>
      </c>
      <c r="AW248" s="416">
        <f>IF(AND(Izmaksas!AV$15=0,Izmaksas!AW$15=1),IF(AV248=0,'IIA Finanšu analīze'!$D225*(1-$C248/4),0),IF(AV248&gt;$C225,IF('Laika grafiks'!AW$23&gt;Pieņēmumi!$E$8,AV248-$C225,0),0))</f>
        <v>3310603.8079999909</v>
      </c>
      <c r="AX248" s="416">
        <f>IF(AND(Izmaksas!AW$15=0,Izmaksas!AX$15=1),IF(AW248=0,'IIA Finanšu analīze'!$D225*(1-$C248/4),0),IF(AW248&gt;$C225,IF('Laika grafiks'!AX$23&gt;Pieņēmumi!$E$8,AW248-$C225,0),0))</f>
        <v>3269283.3031999907</v>
      </c>
      <c r="AY248" s="416">
        <f>IF(AND(Izmaksas!AX$15=0,Izmaksas!AY$15=1),IF(AX248=0,'IIA Finanšu analīze'!$D225*(1-$C248/4),0),IF(AX248&gt;$C225,IF('Laika grafiks'!AY$23&gt;Pieņēmumi!$E$8,AX248-$C225,0),0))</f>
        <v>3227962.7983999904</v>
      </c>
      <c r="AZ248" s="416">
        <f>IF(AND(Izmaksas!AY$15=0,Izmaksas!AZ$15=1),IF(AY248=0,'IIA Finanšu analīze'!$D225*(1-$C248/4),0),IF(AY248&gt;$C225,IF('Laika grafiks'!AZ$23&gt;Pieņēmumi!$E$8,AY248-$C225,0),0))</f>
        <v>3186642.2935999902</v>
      </c>
      <c r="BA248" s="416">
        <f>IF(AND(Izmaksas!AZ$15=0,Izmaksas!BA$15=1),IF(AZ248=0,'IIA Finanšu analīze'!$D225*(1-$C248/4),0),IF(AZ248&gt;$C225,IF('Laika grafiks'!BA$23&gt;Pieņēmumi!$E$8,AZ248-$C225,0),0))</f>
        <v>3145321.78879999</v>
      </c>
      <c r="BB248" s="416">
        <f>IF(AND(Izmaksas!BA$15=0,Izmaksas!BB$15=1),IF(BA248=0,'IIA Finanšu analīze'!$D225*(1-$C248/4),0),IF(BA248&gt;$C225,IF('Laika grafiks'!BB$23&gt;Pieņēmumi!$E$8,BA248-$C225,0),0))</f>
        <v>3104001.2839999897</v>
      </c>
      <c r="BC248" s="416">
        <f>IF(AND(Izmaksas!BB$15=0,Izmaksas!BC$15=1),IF(BB248=0,'IIA Finanšu analīze'!$D225*(1-$C248/4),0),IF(BB248&gt;$C225,IF('Laika grafiks'!BC$23&gt;Pieņēmumi!$E$8,BB248-$C225,0),0))</f>
        <v>3062680.7791999895</v>
      </c>
      <c r="BD248" s="416">
        <f>IF(AND(Izmaksas!BC$15=0,Izmaksas!BD$15=1),IF(BC248=0,'IIA Finanšu analīze'!$D225*(1-$C248/4),0),IF(BC248&gt;$C225,IF('Laika grafiks'!BD$23&gt;Pieņēmumi!$E$8,BC248-$C225,0),0))</f>
        <v>3021360.2743999893</v>
      </c>
      <c r="BE248" s="416">
        <f>IF(AND(Izmaksas!BD$15=0,Izmaksas!BE$15=1),IF(BD248=0,'IIA Finanšu analīze'!$D225*(1-$C248/4),0),IF(BD248&gt;$C225,IF('Laika grafiks'!BE$23&gt;Pieņēmumi!$E$8,BD248-$C225,0),0))</f>
        <v>2980039.7695999891</v>
      </c>
      <c r="BF248" s="416">
        <f>IF(AND(Izmaksas!BE$15=0,Izmaksas!BF$15=1),IF(BE248=0,'IIA Finanšu analīze'!$D225*(1-$C248/4),0),IF(BE248&gt;$C225,IF('Laika grafiks'!BF$23&gt;Pieņēmumi!$E$8,BE248-$C225,0),0))</f>
        <v>2938719.2647999888</v>
      </c>
      <c r="BG248" s="416">
        <f>IF(AND(Izmaksas!BF$15=0,Izmaksas!BG$15=1),IF(BF248=0,'IIA Finanšu analīze'!$D225*(1-$C248/4),0),IF(BF248&gt;$C225,IF('Laika grafiks'!BG$23&gt;Pieņēmumi!$E$8,BF248-$C225,0),0))</f>
        <v>2897398.7599999886</v>
      </c>
      <c r="BH248" s="416">
        <f>IF(AND(Izmaksas!BG$15=0,Izmaksas!BH$15=1),IF(BG248=0,'IIA Finanšu analīze'!$D225*(1-$C248/4),0),IF(BG248&gt;$C225,IF('Laika grafiks'!BH$23&gt;Pieņēmumi!$E$8,BG248-$C225,0),0))</f>
        <v>2856078.2551999884</v>
      </c>
      <c r="BI248" s="416">
        <f>IF(AND(Izmaksas!BH$15=0,Izmaksas!BI$15=1),IF(BH248=0,'IIA Finanšu analīze'!$D225*(1-$C248/4),0),IF(BH248&gt;$C225,IF('Laika grafiks'!BI$23&gt;Pieņēmumi!$E$8,BH248-$C225,0),0))</f>
        <v>2814757.7503999881</v>
      </c>
      <c r="BJ248" s="416">
        <f>IF(AND(Izmaksas!BI$15=0,Izmaksas!BJ$15=1),IF(BI248=0,'IIA Finanšu analīze'!$D225*(1-$C248/4),0),IF(BI248&gt;$C225,IF('Laika grafiks'!BJ$23&gt;Pieņēmumi!$E$8,BI248-$C225,0),0))</f>
        <v>2773437.2455999879</v>
      </c>
      <c r="BK248" s="416">
        <f>IF(AND(Izmaksas!BJ$15=0,Izmaksas!BK$15=1),IF(BJ248=0,'IIA Finanšu analīze'!$D225*(1-$C248/4),0),IF(BJ248&gt;$C225,IF('Laika grafiks'!BK$23&gt;Pieņēmumi!$E$8,BJ248-$C225,0),0))</f>
        <v>2732116.7407999877</v>
      </c>
      <c r="BL248" s="416">
        <f>IF(AND(Izmaksas!BK$15=0,Izmaksas!BL$15=1),IF(BK248=0,'IIA Finanšu analīze'!$D225*(1-$C248/4),0),IF(BK248&gt;$C225,IF('Laika grafiks'!BL$23&gt;Pieņēmumi!$E$8,BK248-$C225,0),0))</f>
        <v>2690796.2359999875</v>
      </c>
      <c r="BM248" s="416">
        <f>IF(AND(Izmaksas!BL$15=0,Izmaksas!BM$15=1),IF(BL248=0,'IIA Finanšu analīze'!$D225*(1-$C248/4),0),IF(BL248&gt;$C225,IF('Laika grafiks'!BM$23&gt;Pieņēmumi!$E$8,BL248-$C225,0),0))</f>
        <v>2649475.7311999872</v>
      </c>
      <c r="BN248" s="416">
        <f>IF(AND(Izmaksas!BM$15=0,Izmaksas!BN$15=1),IF(BM248=0,'IIA Finanšu analīze'!$D225*(1-$C248/4),0),IF(BM248&gt;$C225,IF('Laika grafiks'!BN$23&gt;Pieņēmumi!$E$8,BM248-$C225,0),0))</f>
        <v>2608155.226399987</v>
      </c>
      <c r="BO248" s="416">
        <f>IF(AND(Izmaksas!BN$15=0,Izmaksas!BO$15=1),IF(BN248=0,'IIA Finanšu analīze'!$D225*(1-$C248/4),0),IF(BN248&gt;$C225,IF('Laika grafiks'!BO$23&gt;Pieņēmumi!$E$8,BN248-$C225,0),0))</f>
        <v>2566834.7215999868</v>
      </c>
      <c r="BP248" s="416">
        <f>IF(AND(Izmaksas!BO$15=0,Izmaksas!BP$15=1),IF(BO248=0,'IIA Finanšu analīze'!$D225*(1-$C248/4),0),IF(BO248&gt;$C225,IF('Laika grafiks'!BP$23&gt;Pieņēmumi!$E$8,BO248-$C225,0),0))</f>
        <v>2525514.2167999865</v>
      </c>
      <c r="BQ248" s="416">
        <f>IF(AND(Izmaksas!BP$15=0,Izmaksas!BQ$15=1),IF(BP248=0,'IIA Finanšu analīze'!$D225*(1-$C248/4),0),IF(BP248&gt;$C225,IF('Laika grafiks'!BQ$23&gt;Pieņēmumi!$E$8,BP248-$C225,0),0))</f>
        <v>2484193.7119999863</v>
      </c>
      <c r="BR248" s="416">
        <f>IF(AND(Izmaksas!BQ$15=0,Izmaksas!BR$15=1),IF(BQ248=0,'IIA Finanšu analīze'!$D225*(1-$C248/4),0),IF(BQ248&gt;$C225,IF('Laika grafiks'!BR$23&gt;Pieņēmumi!$E$8,BQ248-$C225,0),0))</f>
        <v>2442873.2071999861</v>
      </c>
      <c r="BS248" s="416">
        <f>IF(AND(Izmaksas!BR$15=0,Izmaksas!BS$15=1),IF(BR248=0,'IIA Finanšu analīze'!$D225*(1-$C248/4),0),IF(BR248&gt;$C225,IF('Laika grafiks'!BS$23&gt;Pieņēmumi!$E$8,BR248-$C225,0),0))</f>
        <v>2401552.7023999859</v>
      </c>
      <c r="BT248" s="416">
        <f>IF(AND(Izmaksas!BS$15=0,Izmaksas!BT$15=1),IF(BS248=0,'IIA Finanšu analīze'!$D225*(1-$C248/4),0),IF(BS248&gt;$C225,IF('Laika grafiks'!BT$23&gt;Pieņēmumi!$E$8,BS248-$C225,0),0))</f>
        <v>2360232.1975999856</v>
      </c>
      <c r="BU248" s="416">
        <f>IF(AND(Izmaksas!BT$15=0,Izmaksas!BU$15=1),IF(BT248=0,'IIA Finanšu analīze'!$D225*(1-$C248/4),0),IF(BT248&gt;$C225,IF('Laika grafiks'!BU$23&gt;Pieņēmumi!$E$8,BT248-$C225,0),0))</f>
        <v>2318911.6927999854</v>
      </c>
      <c r="BV248" s="416">
        <f>IF(AND(Izmaksas!BU$15=0,Izmaksas!BV$15=1),IF(BU248=0,'IIA Finanšu analīze'!$D225*(1-$C248/4),0),IF(BU248&gt;$C225,IF('Laika grafiks'!BV$23&gt;Pieņēmumi!$E$8,BU248-$C225,0),0))</f>
        <v>2277591.1879999852</v>
      </c>
      <c r="BW248" s="416">
        <f>IF(AND(Izmaksas!BV$15=0,Izmaksas!BW$15=1),IF(BV248=0,'IIA Finanšu analīze'!$D225*(1-$C248/4),0),IF(BV248&gt;$C225,IF('Laika grafiks'!BW$23&gt;Pieņēmumi!$E$8,BV248-$C225,0),0))</f>
        <v>2236270.683199985</v>
      </c>
      <c r="BX248" s="416">
        <f>IF(AND(Izmaksas!BW$15=0,Izmaksas!BX$15=1),IF(BW248=0,'IIA Finanšu analīze'!$D225*(1-$C248/4),0),IF(BW248&gt;$C225,IF('Laika grafiks'!BX$23&gt;Pieņēmumi!$E$8,BW248-$C225,0),0))</f>
        <v>2194950.1783999847</v>
      </c>
      <c r="BY248" s="416">
        <f>IF(AND(Izmaksas!BX$15=0,Izmaksas!BY$15=1),IF(BX248=0,'IIA Finanšu analīze'!$D225*(1-$C248/4),0),IF(BX248&gt;$C225,IF('Laika grafiks'!BY$23&gt;Pieņēmumi!$E$8,BX248-$C225,0),0))</f>
        <v>2153629.6735999845</v>
      </c>
      <c r="BZ248" s="416">
        <f>IF(AND(Izmaksas!BY$15=0,Izmaksas!BZ$15=1),IF(BY248=0,'IIA Finanšu analīze'!$D225*(1-$C248/4),0),IF(BY248&gt;$C225,IF('Laika grafiks'!BZ$23&gt;Pieņēmumi!$E$8,BY248-$C225,0),0))</f>
        <v>2112309.1687999843</v>
      </c>
      <c r="CA248" s="416">
        <f>IF(AND(Izmaksas!BZ$15=0,Izmaksas!CA$15=1),IF(BZ248=0,'IIA Finanšu analīze'!$D225*(1-$C248/4),0),IF(BZ248&gt;$C225,IF('Laika grafiks'!CA$23&gt;Pieņēmumi!$E$8,BZ248-$C225,0),0))</f>
        <v>2070988.6639999843</v>
      </c>
      <c r="CB248" s="416">
        <f>IF(AND(Izmaksas!CA$15=0,Izmaksas!CB$15=1),IF(CA248=0,'IIA Finanšu analīze'!$D225*(1-$C248/4),0),IF(CA248&gt;$C225,IF('Laika grafiks'!CB$23&gt;Pieņēmumi!$E$8,CA248-$C225,0),0))</f>
        <v>2029668.1591999843</v>
      </c>
      <c r="CC248" s="416">
        <f>IF(AND(Izmaksas!CB$15=0,Izmaksas!CC$15=1),IF(CB248=0,'IIA Finanšu analīze'!$D225*(1-$C248/4),0),IF(CB248&gt;$C225,IF('Laika grafiks'!CC$23&gt;Pieņēmumi!$E$8,CB248-$C225,0),0))</f>
        <v>1988347.6543999843</v>
      </c>
      <c r="CD248" s="416">
        <f>IF(AND(Izmaksas!CC$15=0,Izmaksas!CD$15=1),IF(CC248=0,'IIA Finanšu analīze'!$D225*(1-$C248/4),0),IF(CC248&gt;$C225,IF('Laika grafiks'!CD$23&gt;Pieņēmumi!$E$8,CC248-$C225,0),0))</f>
        <v>1947027.1495999843</v>
      </c>
      <c r="CE248" s="416">
        <f>IF(AND(Izmaksas!CD$15=0,Izmaksas!CE$15=1),IF(CD248=0,'IIA Finanšu analīze'!$D225*(1-$C248/4),0),IF(CD248&gt;$C225,IF('Laika grafiks'!CE$23&gt;Pieņēmumi!$E$8,CD248-$C225,0),0))</f>
        <v>1905706.6447999843</v>
      </c>
      <c r="CF248" s="416">
        <f>IF(AND(Izmaksas!CE$15=0,Izmaksas!CF$15=1),IF(CE248=0,'IIA Finanšu analīze'!$D225*(1-$C248/4),0),IF(CE248&gt;$C225,IF('Laika grafiks'!CF$23&gt;Pieņēmumi!$E$8,CE248-$C225,0),0))</f>
        <v>1864386.1399999843</v>
      </c>
      <c r="CG248" s="416">
        <f>IF(AND(Izmaksas!CF$15=0,Izmaksas!CG$15=1),IF(CF248=0,'IIA Finanšu analīze'!$D225*(1-$C248/4),0),IF(CF248&gt;$C225,IF('Laika grafiks'!CG$23&gt;Pieņēmumi!$E$8,CF248-$C225,0),0))</f>
        <v>1823065.6351999843</v>
      </c>
      <c r="CH248" s="416">
        <f>IF(AND(Izmaksas!CG$15=0,Izmaksas!CH$15=1),IF(CG248=0,'IIA Finanšu analīze'!$D225*(1-$C248/4),0),IF(CG248&gt;$C225,IF('Laika grafiks'!CH$23&gt;Pieņēmumi!$E$8,CG248-$C225,0),0))</f>
        <v>1781745.1303999843</v>
      </c>
      <c r="CI248" s="416">
        <f>IF(AND(Izmaksas!CH$15=0,Izmaksas!CI$15=1),IF(CH248=0,'IIA Finanšu analīze'!$D225*(1-$C248/4),0),IF(CH248&gt;$C225,IF('Laika grafiks'!CI$23&gt;Pieņēmumi!$E$8,CH248-$C225,0),0))</f>
        <v>1740424.6255999843</v>
      </c>
      <c r="CJ248" s="416">
        <f>IF(AND(Izmaksas!CI$15=0,Izmaksas!CJ$15=1),IF(CI248=0,'IIA Finanšu analīze'!$D225*(1-$C248/4),0),IF(CI248&gt;$C225,IF('Laika grafiks'!CJ$23&gt;Pieņēmumi!$E$8,CI248-$C225,0),0))</f>
        <v>1699104.1207999843</v>
      </c>
      <c r="CK248" s="416">
        <f>IF(AND(Izmaksas!CJ$15=0,Izmaksas!CK$15=1),IF(CJ248=0,'IIA Finanšu analīze'!$D225*(1-$C248/4),0),IF(CJ248&gt;$C225,IF('Laika grafiks'!CK$23&gt;Pieņēmumi!$E$8,CJ248-$C225,0),0))</f>
        <v>1657783.6159999843</v>
      </c>
      <c r="CL248" s="416">
        <f>IF(AND(Izmaksas!CK$15=0,Izmaksas!CL$15=1),IF(CK248=0,'IIA Finanšu analīze'!$D225*(1-$C248/4),0),IF(CK248&gt;$C225,IF('Laika grafiks'!CL$23&gt;Pieņēmumi!$E$8,CK248-$C225,0),0))</f>
        <v>1616463.1111999843</v>
      </c>
      <c r="CM248" s="416">
        <f>IF(AND(Izmaksas!CL$15=0,Izmaksas!CM$15=1),IF(CL248=0,'IIA Finanšu analīze'!$D225*(1-$C248/4),0),IF(CL248&gt;$C225,IF('Laika grafiks'!CM$23&gt;Pieņēmumi!$E$8,CL248-$C225,0),0))</f>
        <v>1575142.6063999843</v>
      </c>
      <c r="CN248" s="416">
        <f>IF(AND(Izmaksas!CM$15=0,Izmaksas!CN$15=1),IF(CM248=0,'IIA Finanšu analīze'!$D225*(1-$C248/4),0),IF(CM248&gt;$C225,IF('Laika grafiks'!CN$23&gt;Pieņēmumi!$E$8,CM248-$C225,0),0))</f>
        <v>1533822.1015999843</v>
      </c>
      <c r="CO248" s="416">
        <f>IF(AND(Izmaksas!CN$15=0,Izmaksas!CO$15=1),IF(CN248=0,'IIA Finanšu analīze'!$D225*(1-$C248/4),0),IF(CN248&gt;$C225,IF('Laika grafiks'!CO$23&gt;Pieņēmumi!$E$8,CN248-$C225,0),0))</f>
        <v>1492501.5967999843</v>
      </c>
      <c r="CP248" s="416">
        <f>IF(AND(Izmaksas!CO$15=0,Izmaksas!CP$15=1),IF(CO248=0,'IIA Finanšu analīze'!$D225*(1-$C248/4),0),IF(CO248&gt;$C225,IF('Laika grafiks'!CP$23&gt;Pieņēmumi!$E$8,CO248-$C225,0),0))</f>
        <v>1451181.0919999843</v>
      </c>
      <c r="CQ248" s="416">
        <f>IF(AND(Izmaksas!CP$15=0,Izmaksas!CQ$15=1),IF(CP248=0,'IIA Finanšu analīze'!$D225*(1-$C248/4),0),IF(CP248&gt;$C225,IF('Laika grafiks'!CQ$23&gt;Pieņēmumi!$E$8,CP248-$C225,0),0))</f>
        <v>1409860.5871999844</v>
      </c>
      <c r="CR248" s="416">
        <f>IF(AND(Izmaksas!CQ$15=0,Izmaksas!CR$15=1),IF(CQ248=0,'IIA Finanšu analīze'!$D225*(1-$C248/4),0),IF(CQ248&gt;$C225,IF('Laika grafiks'!CR$23&gt;Pieņēmumi!$E$8,CQ248-$C225,0),0))</f>
        <v>1368540.0823999844</v>
      </c>
      <c r="CS248" s="416">
        <f>IF(AND(Izmaksas!CR$15=0,Izmaksas!CS$15=1),IF(CR248=0,'IIA Finanšu analīze'!$D225*(1-$C248/4),0),IF(CR248&gt;$C225,IF('Laika grafiks'!CS$23&gt;Pieņēmumi!$E$8,CR248-$C225,0),0))</f>
        <v>1327219.5775999844</v>
      </c>
      <c r="CT248" s="416">
        <f>IF(AND(Izmaksas!CS$15=0,Izmaksas!CT$15=1),IF(CS248=0,'IIA Finanšu analīze'!$D225*(1-$C248/4),0),IF(CS248&gt;$C225,IF('Laika grafiks'!CT$23&gt;Pieņēmumi!$E$8,CS248-$C225,0),0))</f>
        <v>1285899.0727999844</v>
      </c>
      <c r="CU248" s="416">
        <f>IF(AND(Izmaksas!CT$15=0,Izmaksas!CU$15=1),IF(CT248=0,'IIA Finanšu analīze'!$D225*(1-$C248/4),0),IF(CT248&gt;$C225,IF('Laika grafiks'!CU$23&gt;Pieņēmumi!$E$8,CT248-$C225,0),0))</f>
        <v>1244578.5679999844</v>
      </c>
      <c r="CV248" s="416">
        <f>IF(AND(Izmaksas!CU$15=0,Izmaksas!CV$15=1),IF(CU248=0,'IIA Finanšu analīze'!$D225*(1-$C248/4),0),IF(CU248&gt;$C225,IF('Laika grafiks'!CV$23&gt;Pieņēmumi!$E$8,CU248-$C225,0),0))</f>
        <v>1203258.0631999844</v>
      </c>
      <c r="CW248" s="416">
        <f>IF(AND(Izmaksas!CV$15=0,Izmaksas!CW$15=1),IF(CV248=0,'IIA Finanšu analīze'!$D225*(1-$C248/4),0),IF(CV248&gt;$C225,IF('Laika grafiks'!CW$23&gt;Pieņēmumi!$E$8,CV248-$C225,0),0))</f>
        <v>1161937.5583999844</v>
      </c>
      <c r="CX248" s="416">
        <f>IF(AND(Izmaksas!CW$15=0,Izmaksas!CX$15=1),IF(CW248=0,'IIA Finanšu analīze'!$D225*(1-$C248/4),0),IF(CW248&gt;$C225,IF('Laika grafiks'!CX$23&gt;Pieņēmumi!$E$8,CW248-$C225,0),0))</f>
        <v>1120617.0535999844</v>
      </c>
      <c r="CY248" s="416">
        <f>IF(AND(Izmaksas!CX$15=0,Izmaksas!CY$15=1),IF(CX248=0,'IIA Finanšu analīze'!$D225*(1-$C248/4),0),IF(CX248&gt;$C225,IF('Laika grafiks'!CY$23&gt;Pieņēmumi!$E$8,CX248-$C225,0),0))</f>
        <v>1079296.5487999844</v>
      </c>
      <c r="CZ248" s="416">
        <f>IF(AND(Izmaksas!CY$15=0,Izmaksas!CZ$15=1),IF(CY248=0,'IIA Finanšu analīze'!$D225*(1-$C248/4),0),IF(CY248&gt;$C225,IF('Laika grafiks'!CZ$23&gt;Pieņēmumi!$E$8,CY248-$C225,0),0))</f>
        <v>1037976.0439999844</v>
      </c>
      <c r="DA248" s="416">
        <f>IF(AND(Izmaksas!CZ$15=0,Izmaksas!DA$15=1),IF(CZ248=0,'IIA Finanšu analīze'!$D225*(1-$C248/4),0),IF(CZ248&gt;$C225,IF('Laika grafiks'!DA$23&gt;Pieņēmumi!$E$8,CZ248-$C225,0),0))</f>
        <v>996655.5391999844</v>
      </c>
      <c r="DB248" s="416">
        <f>IF(AND(Izmaksas!DA$15=0,Izmaksas!DB$15=1),IF(DA248=0,'IIA Finanšu analīze'!$D225*(1-$C248/4),0),IF(DA248&gt;$C225,IF('Laika grafiks'!DB$23&gt;Pieņēmumi!$E$8,DA248-$C225,0),0))</f>
        <v>955335.0343999844</v>
      </c>
      <c r="DC248" s="416">
        <f>IF(AND(Izmaksas!DB$15=0,Izmaksas!DC$15=1),IF(DB248=0,'IIA Finanšu analīze'!$D225*(1-$C248/4),0),IF(DB248&gt;$C225,IF('Laika grafiks'!DC$23&gt;Pieņēmumi!$E$8,DB248-$C225,0),0))</f>
        <v>914014.52959998441</v>
      </c>
      <c r="DD248" s="416">
        <f>IF(AND(Izmaksas!DC$15=0,Izmaksas!DD$15=1),IF(DC248=0,'IIA Finanšu analīze'!$D225*(1-$C248/4),0),IF(DC248&gt;$C225,IF('Laika grafiks'!DD$23&gt;Pieņēmumi!$E$8,DC248-$C225,0),0))</f>
        <v>872694.02479998441</v>
      </c>
      <c r="DE248" s="416">
        <f>IF(AND(Izmaksas!DD$15=0,Izmaksas!DE$15=1),IF(DD248=0,'IIA Finanšu analīze'!$D225*(1-$C248/4),0),IF(DD248&gt;$C225,IF('Laika grafiks'!DE$23&gt;Pieņēmumi!$E$8,DD248-$C225,0),0))</f>
        <v>831373.51999998442</v>
      </c>
      <c r="DF248" s="416">
        <f>IF(AND(Izmaksas!DE$15=0,Izmaksas!DF$15=1),IF(DE248=0,'IIA Finanšu analīze'!$D225*(1-$C248/4),0),IF(DE248&gt;$C225,IF('Laika grafiks'!DF$23&gt;Pieņēmumi!$E$8,DE248-$C225,0),0))</f>
        <v>790053.01519998442</v>
      </c>
      <c r="DG248" s="416">
        <f>IF(AND(Izmaksas!DF$15=0,Izmaksas!DG$15=1),IF(DF248=0,'IIA Finanšu analīze'!$D225*(1-$C248/4),0),IF(DF248&gt;$C225,IF('Laika grafiks'!DG$23&gt;Pieņēmumi!$E$8,DF248-$C225,0),0))</f>
        <v>748732.51039998443</v>
      </c>
      <c r="DH248" s="416">
        <f>IF(AND(Izmaksas!DG$15=0,Izmaksas!DH$15=1),IF(DG248=0,'IIA Finanšu analīze'!$D225*(1-$C248/4),0),IF(DG248&gt;$C225,IF('Laika grafiks'!DH$23&gt;Pieņēmumi!$E$8,DG248-$C225,0),0))</f>
        <v>707412.00559998443</v>
      </c>
      <c r="DI248" s="416">
        <f>IF(AND(Izmaksas!DH$15=0,Izmaksas!DI$15=1),IF(DH248=0,'IIA Finanšu analīze'!$D225*(1-$C248/4),0),IF(DH248&gt;$C225,IF('Laika grafiks'!DI$23&gt;Pieņēmumi!$E$8,DH248-$C225,0),0))</f>
        <v>666091.50079998444</v>
      </c>
      <c r="DJ248" s="416">
        <f>IF(AND(Izmaksas!DI$15=0,Izmaksas!DJ$15=1),IF(DI248=0,'IIA Finanšu analīze'!$D225*(1-$C248/4),0),IF(DI248&gt;$C225,IF('Laika grafiks'!DJ$23&gt;Pieņēmumi!$E$8,DI248-$C225,0),0))</f>
        <v>624770.99599998444</v>
      </c>
      <c r="DK248" s="416">
        <f>IF(AND(Izmaksas!DJ$15=0,Izmaksas!DK$15=1),IF(DJ248=0,'IIA Finanšu analīze'!$D225*(1-$C248/4),0),IF(DJ248&gt;$C225,IF('Laika grafiks'!DK$23&gt;Pieņēmumi!$E$8,DJ248-$C225,0),0))</f>
        <v>583450.49119998445</v>
      </c>
      <c r="DL248" s="416">
        <f>IF(AND(Izmaksas!DK$15=0,Izmaksas!DL$15=1),IF(DK248=0,'IIA Finanšu analīze'!$D225*(1-$C248/4),0),IF(DK248&gt;$C225,IF('Laika grafiks'!DL$23&gt;Pieņēmumi!$E$8,DK248-$C225,0),0))</f>
        <v>542129.98639998445</v>
      </c>
      <c r="DM248" s="416">
        <f>IF(AND(Izmaksas!DL$15=0,Izmaksas!DM$15=1),IF(DL248=0,'IIA Finanšu analīze'!$D225*(1-$C248/4),0),IF(DL248&gt;$C225,IF('Laika grafiks'!DM$23&gt;Pieņēmumi!$E$8,DL248-$C225,0),0))</f>
        <v>500809.48159998446</v>
      </c>
      <c r="DN248" s="416">
        <f>IF(AND(Izmaksas!DM$15=0,Izmaksas!DN$15=1),IF(DM248=0,'IIA Finanšu analīze'!$D225*(1-$C248/4),0),IF(DM248&gt;$C225,IF('Laika grafiks'!DN$23&gt;Pieņēmumi!$E$8,DM248-$C225,0),0))</f>
        <v>459488.97679998446</v>
      </c>
      <c r="DO248" s="416">
        <f>IF(AND(Izmaksas!DN$15=0,Izmaksas!DO$15=1),IF(DN248=0,'IIA Finanšu analīze'!$D225*(1-$C248/4),0),IF(DN248&gt;$C225,IF('Laika grafiks'!DO$23&gt;Pieņēmumi!$E$8,DN248-$C225,0),0))</f>
        <v>418168.47199998447</v>
      </c>
      <c r="DP248" s="416">
        <f>IF(AND(Izmaksas!DO$15=0,Izmaksas!DP$15=1),IF(DO248=0,'IIA Finanšu analīze'!$D225*(1-$C248/4),0),IF(DO248&gt;$C225,IF('Laika grafiks'!DP$23&gt;Pieņēmumi!$E$8,DO248-$C225,0),0))</f>
        <v>376847.96719998447</v>
      </c>
      <c r="DQ248" s="416">
        <f>IF(AND(Izmaksas!DP$15=0,Izmaksas!DQ$15=1),IF(DP248=0,'IIA Finanšu analīze'!$D225*(1-$C248/4),0),IF(DP248&gt;$C225,IF('Laika grafiks'!DQ$23&gt;Pieņēmumi!$E$8,DP248-$C225,0),0))</f>
        <v>335527.46239998448</v>
      </c>
      <c r="DR248" s="416">
        <f>IF(AND(Izmaksas!DQ$15=0,Izmaksas!DR$15=1),IF(DQ248=0,'IIA Finanšu analīze'!$D225*(1-$C248/4),0),IF(DQ248&gt;$C225,IF('Laika grafiks'!DR$23&gt;Pieņēmumi!$E$8,DQ248-$C225,0),0))</f>
        <v>294206.95759998448</v>
      </c>
      <c r="DS248" s="416">
        <f>IF(AND(Izmaksas!DR$15=0,Izmaksas!DS$15=1),IF(DR248=0,'IIA Finanšu analīze'!$D225*(1-$C248/4),0),IF(DR248&gt;$C225,IF('Laika grafiks'!DS$23&gt;Pieņēmumi!$E$8,DR248-$C225,0),0))</f>
        <v>252886.45279998449</v>
      </c>
      <c r="DT248" s="416">
        <f>IF(AND(Izmaksas!DS$15=0,Izmaksas!DT$15=1),IF(DS248=0,'IIA Finanšu analīze'!$D225*(1-$C248/4),0),IF(DS248&gt;$C225,IF('Laika grafiks'!DT$23&gt;Pieņēmumi!$E$8,DS248-$C225,0),0))</f>
        <v>211565.94799998449</v>
      </c>
      <c r="DU248" s="416">
        <f>IF(AND(Izmaksas!DT$15=0,Izmaksas!DU$15=1),IF(DT248=0,'IIA Finanšu analīze'!$D225*(1-$C248/4),0),IF(DT248&gt;$C225,IF('Laika grafiks'!DU$23&gt;Pieņēmumi!$E$8,DT248-$C225,0),0))</f>
        <v>170245.4431999845</v>
      </c>
    </row>
    <row r="249" spans="1:125" ht="11.25" customHeight="1">
      <c r="A249" s="389" t="str">
        <f t="shared" ref="A249:A267" si="196">A226</f>
        <v>Vadības paneļi</v>
      </c>
      <c r="B249" s="389" t="s">
        <v>33</v>
      </c>
      <c r="C249" s="392">
        <v>3.3300000000000003E-2</v>
      </c>
      <c r="D249" s="460" t="s">
        <v>638</v>
      </c>
      <c r="E249" s="416">
        <v>0</v>
      </c>
      <c r="F249" s="416">
        <f>IF(AND(Izmaksas!E$15=0,Izmaksas!F$15=1),IF(E249=0,'IIA Finanšu analīze'!$D226*(1-$C249/4),0),IF(E249&gt;$C226,IF('Laika grafiks'!F$23&gt;Pieņēmumi!$E$8,E249-$C226,0),0))</f>
        <v>0</v>
      </c>
      <c r="G249" s="416">
        <f>IF(AND(Izmaksas!F$15=0,Izmaksas!G$15=1),IF(F249=0,'IIA Finanšu analīze'!$D226*(1-$C249/4),0),IF(F249&gt;$C226,IF('Laika grafiks'!G$23&gt;Pieņēmumi!$E$8,F249-$C226,0),0))</f>
        <v>0</v>
      </c>
      <c r="H249" s="416">
        <f>IF(AND(Izmaksas!G$15=0,Izmaksas!H$15=1),IF(G249=0,'IIA Finanšu analīze'!$D226*(1-$C249/4),0),IF(G249&gt;$C226,IF('Laika grafiks'!H$23&gt;Pieņēmumi!$E$8,G249-$C226,0),0))</f>
        <v>0</v>
      </c>
      <c r="I249" s="416">
        <f>IF(AND(Izmaksas!H$15=0,Izmaksas!I$15=1),IF(H249=0,'IIA Finanšu analīze'!$D226*(1-$C249/4),0),IF(H249&gt;$C226,IF('Laika grafiks'!I$23&gt;Pieņēmumi!$E$8,H249-$C226,0),0))</f>
        <v>0</v>
      </c>
      <c r="J249" s="416">
        <f>IF(AND(Izmaksas!I$15=0,Izmaksas!J$15=1),IF(I249=0,'IIA Finanšu analīze'!$D226*(1-$C249/4),0),IF(I249&gt;$C226,IF('Laika grafiks'!J$23&gt;Pieņēmumi!$E$8,I249-$C226,0),0))</f>
        <v>787213.43185000005</v>
      </c>
      <c r="K249" s="416">
        <f>IF(AND(Izmaksas!J$15=0,Izmaksas!K$15=1),IF(J249=0,'IIA Finanšu analīze'!$D226*(1-$C249/4),0),IF(J249&gt;$C226,IF('Laika grafiks'!K$23&gt;Pieņēmumi!$E$8,J249-$C226,0),0))</f>
        <v>780604.8637000001</v>
      </c>
      <c r="L249" s="416">
        <f>IF(AND(Izmaksas!K$15=0,Izmaksas!L$15=1),IF(K249=0,'IIA Finanšu analīze'!$D226*(1-$C249/4),0),IF(K249&gt;$C226,IF('Laika grafiks'!L$23&gt;Pieņēmumi!$E$8,K249-$C226,0),0))</f>
        <v>773996.29555000016</v>
      </c>
      <c r="M249" s="416">
        <f>IF(AND(Izmaksas!L$15=0,Izmaksas!M$15=1),IF(L249=0,'IIA Finanšu analīze'!$D226*(1-$C249/4),0),IF(L249&gt;$C226,IF('Laika grafiks'!M$23&gt;Pieņēmumi!$E$8,L249-$C226,0),0))</f>
        <v>767387.72740000021</v>
      </c>
      <c r="N249" s="416">
        <f>IF(AND(Izmaksas!M$15=0,Izmaksas!N$15=1),IF(M249=0,'IIA Finanšu analīze'!$D226*(1-$C249/4),0),IF(M249&gt;$C226,IF('Laika grafiks'!N$23&gt;Pieņēmumi!$E$8,M249-$C226,0),0))</f>
        <v>760779.15925000026</v>
      </c>
      <c r="O249" s="416">
        <f>IF(AND(Izmaksas!N$15=0,Izmaksas!O$15=1),IF(N249=0,'IIA Finanšu analīze'!$D226*(1-$C249/4),0),IF(N249&gt;$C226,IF('Laika grafiks'!O$23&gt;Pieņēmumi!$E$8,N249-$C226,0),0))</f>
        <v>754170.59110000031</v>
      </c>
      <c r="P249" s="416">
        <f>IF(AND(Izmaksas!O$15=0,Izmaksas!P$15=1),IF(O249=0,'IIA Finanšu analīze'!$D226*(1-$C249/4),0),IF(O249&gt;$C226,IF('Laika grafiks'!P$23&gt;Pieņēmumi!$E$8,O249-$C226,0),0))</f>
        <v>747562.02295000036</v>
      </c>
      <c r="Q249" s="416">
        <f>IF(AND(Izmaksas!P$15=0,Izmaksas!Q$15=1),IF(P249=0,'IIA Finanšu analīze'!$D226*(1-$C249/4),0),IF(P249&gt;$C226,IF('Laika grafiks'!Q$23&gt;Pieņēmumi!$E$8,P249-$C226,0),0))</f>
        <v>740953.45480000041</v>
      </c>
      <c r="R249" s="416">
        <f>IF(AND(Izmaksas!Q$15=0,Izmaksas!R$15=1),IF(Q249=0,'IIA Finanšu analīze'!$D226*(1-$C249/4),0),IF(Q249&gt;$C226,IF('Laika grafiks'!R$23&gt;Pieņēmumi!$E$8,Q249-$C226,0),0))</f>
        <v>734344.88665000047</v>
      </c>
      <c r="S249" s="416">
        <f>IF(AND(Izmaksas!R$15=0,Izmaksas!S$15=1),IF(R249=0,'IIA Finanšu analīze'!$D226*(1-$C249/4),0),IF(R249&gt;$C226,IF('Laika grafiks'!S$23&gt;Pieņēmumi!$E$8,R249-$C226,0),0))</f>
        <v>727736.31850000052</v>
      </c>
      <c r="T249" s="416">
        <f>IF(AND(Izmaksas!S$15=0,Izmaksas!T$15=1),IF(S249=0,'IIA Finanšu analīze'!$D226*(1-$C249/4),0),IF(S249&gt;$C226,IF('Laika grafiks'!T$23&gt;Pieņēmumi!$E$8,S249-$C226,0),0))</f>
        <v>721127.75035000057</v>
      </c>
      <c r="U249" s="416">
        <f>IF(AND(Izmaksas!T$15=0,Izmaksas!U$15=1),IF(T249=0,'IIA Finanšu analīze'!$D226*(1-$C249/4),0),IF(T249&gt;$C226,IF('Laika grafiks'!U$23&gt;Pieņēmumi!$E$8,T249-$C226,0),0))</f>
        <v>714519.18220000062</v>
      </c>
      <c r="V249" s="416">
        <f>IF(AND(Izmaksas!U$15=0,Izmaksas!V$15=1),IF(U249=0,'IIA Finanšu analīze'!$D226*(1-$C249/4),0),IF(U249&gt;$C226,IF('Laika grafiks'!V$23&gt;Pieņēmumi!$E$8,U249-$C226,0),0))</f>
        <v>707910.61405000067</v>
      </c>
      <c r="W249" s="416">
        <f>IF(AND(Izmaksas!V$15=0,Izmaksas!W$15=1),IF(V249=0,'IIA Finanšu analīze'!$D226*(1-$C249/4),0),IF(V249&gt;$C226,IF('Laika grafiks'!W$23&gt;Pieņēmumi!$E$8,V249-$C226,0),0))</f>
        <v>701302.04590000072</v>
      </c>
      <c r="X249" s="416">
        <f>IF(AND(Izmaksas!W$15=0,Izmaksas!X$15=1),IF(W249=0,'IIA Finanšu analīze'!$D226*(1-$C249/4),0),IF(W249&gt;$C226,IF('Laika grafiks'!X$23&gt;Pieņēmumi!$E$8,W249-$C226,0),0))</f>
        <v>694693.47775000078</v>
      </c>
      <c r="Y249" s="416">
        <f>IF(AND(Izmaksas!X$15=0,Izmaksas!Y$15=1),IF(X249=0,'IIA Finanšu analīze'!$D226*(1-$C249/4),0),IF(X249&gt;$C226,IF('Laika grafiks'!Y$23&gt;Pieņēmumi!$E$8,X249-$C226,0),0))</f>
        <v>688084.90960000083</v>
      </c>
      <c r="Z249" s="416">
        <f>IF(AND(Izmaksas!Y$15=0,Izmaksas!Z$15=1),IF(Y249=0,'IIA Finanšu analīze'!$D226*(1-$C249/4),0),IF(Y249&gt;$C226,IF('Laika grafiks'!Z$23&gt;Pieņēmumi!$E$8,Y249-$C226,0),0))</f>
        <v>681476.34145000088</v>
      </c>
      <c r="AA249" s="416">
        <f>IF(AND(Izmaksas!Z$15=0,Izmaksas!AA$15=1),IF(Z249=0,'IIA Finanšu analīze'!$D226*(1-$C249/4),0),IF(Z249&gt;$C226,IF('Laika grafiks'!AA$23&gt;Pieņēmumi!$E$8,Z249-$C226,0),0))</f>
        <v>674867.77330000093</v>
      </c>
      <c r="AB249" s="416">
        <f>IF(AND(Izmaksas!AA$15=0,Izmaksas!AB$15=1),IF(AA249=0,'IIA Finanšu analīze'!$D226*(1-$C249/4),0),IF(AA249&gt;$C226,IF('Laika grafiks'!AB$23&gt;Pieņēmumi!$E$8,AA249-$C226,0),0))</f>
        <v>668259.20515000098</v>
      </c>
      <c r="AC249" s="416">
        <f>IF(AND(Izmaksas!AB$15=0,Izmaksas!AC$15=1),IF(AB249=0,'IIA Finanšu analīze'!$D226*(1-$C249/4),0),IF(AB249&gt;$C226,IF('Laika grafiks'!AC$23&gt;Pieņēmumi!$E$8,AB249-$C226,0),0))</f>
        <v>661650.63700000104</v>
      </c>
      <c r="AD249" s="416">
        <f>IF(AND(Izmaksas!AC$15=0,Izmaksas!AD$15=1),IF(AC249=0,'IIA Finanšu analīze'!$D226*(1-$C249/4),0),IF(AC249&gt;$C226,IF('Laika grafiks'!AD$23&gt;Pieņēmumi!$E$8,AC249-$C226,0),0))</f>
        <v>655042.06885000109</v>
      </c>
      <c r="AE249" s="416">
        <f>IF(AND(Izmaksas!AD$15=0,Izmaksas!AE$15=1),IF(AD249=0,'IIA Finanšu analīze'!$D226*(1-$C249/4),0),IF(AD249&gt;$C226,IF('Laika grafiks'!AE$23&gt;Pieņēmumi!$E$8,AD249-$C226,0),0))</f>
        <v>648433.50070000114</v>
      </c>
      <c r="AF249" s="416">
        <f>IF(AND(Izmaksas!AE$15=0,Izmaksas!AF$15=1),IF(AE249=0,'IIA Finanšu analīze'!$D226*(1-$C249/4),0),IF(AE249&gt;$C226,IF('Laika grafiks'!AF$23&gt;Pieņēmumi!$E$8,AE249-$C226,0),0))</f>
        <v>641824.93255000119</v>
      </c>
      <c r="AG249" s="416">
        <f>IF(AND(Izmaksas!AF$15=0,Izmaksas!AG$15=1),IF(AF249=0,'IIA Finanšu analīze'!$D226*(1-$C249/4),0),IF(AF249&gt;$C226,IF('Laika grafiks'!AG$23&gt;Pieņēmumi!$E$8,AF249-$C226,0),0))</f>
        <v>635216.36440000124</v>
      </c>
      <c r="AH249" s="416">
        <f>IF(AND(Izmaksas!AG$15=0,Izmaksas!AH$15=1),IF(AG249=0,'IIA Finanšu analīze'!$D226*(1-$C249/4),0),IF(AG249&gt;$C226,IF('Laika grafiks'!AH$23&gt;Pieņēmumi!$E$8,AG249-$C226,0),0))</f>
        <v>628607.79625000129</v>
      </c>
      <c r="AI249" s="416">
        <f>IF(AND(Izmaksas!AH$15=0,Izmaksas!AI$15=1),IF(AH249=0,'IIA Finanšu analīze'!$D226*(1-$C249/4),0),IF(AH249&gt;$C226,IF('Laika grafiks'!AI$23&gt;Pieņēmumi!$E$8,AH249-$C226,0),0))</f>
        <v>621999.22810000135</v>
      </c>
      <c r="AJ249" s="416">
        <f>IF(AND(Izmaksas!AI$15=0,Izmaksas!AJ$15=1),IF(AI249=0,'IIA Finanšu analīze'!$D226*(1-$C249/4),0),IF(AI249&gt;$C226,IF('Laika grafiks'!AJ$23&gt;Pieņēmumi!$E$8,AI249-$C226,0),0))</f>
        <v>615390.6599500014</v>
      </c>
      <c r="AK249" s="416">
        <f>IF(AND(Izmaksas!AJ$15=0,Izmaksas!AK$15=1),IF(AJ249=0,'IIA Finanšu analīze'!$D226*(1-$C249/4),0),IF(AJ249&gt;$C226,IF('Laika grafiks'!AK$23&gt;Pieņēmumi!$E$8,AJ249-$C226,0),0))</f>
        <v>608782.09180000145</v>
      </c>
      <c r="AL249" s="416">
        <f>IF(AND(Izmaksas!AK$15=0,Izmaksas!AL$15=1),IF(AK249=0,'IIA Finanšu analīze'!$D226*(1-$C249/4),0),IF(AK249&gt;$C226,IF('Laika grafiks'!AL$23&gt;Pieņēmumi!$E$8,AK249-$C226,0),0))</f>
        <v>602173.5236500015</v>
      </c>
      <c r="AM249" s="416">
        <f>IF(AND(Izmaksas!AL$15=0,Izmaksas!AM$15=1),IF(AL249=0,'IIA Finanšu analīze'!$D226*(1-$C249/4),0),IF(AL249&gt;$C226,IF('Laika grafiks'!AM$23&gt;Pieņēmumi!$E$8,AL249-$C226,0),0))</f>
        <v>595564.95550000155</v>
      </c>
      <c r="AN249" s="416">
        <f>IF(AND(Izmaksas!AM$15=0,Izmaksas!AN$15=1),IF(AM249=0,'IIA Finanšu analīze'!$D226*(1-$C249/4),0),IF(AM249&gt;$C226,IF('Laika grafiks'!AN$23&gt;Pieņēmumi!$E$8,AM249-$C226,0),0))</f>
        <v>588956.38735000161</v>
      </c>
      <c r="AO249" s="416">
        <f>IF(AND(Izmaksas!AN$15=0,Izmaksas!AO$15=1),IF(AN249=0,'IIA Finanšu analīze'!$D226*(1-$C249/4),0),IF(AN249&gt;$C226,IF('Laika grafiks'!AO$23&gt;Pieņēmumi!$E$8,AN249-$C226,0),0))</f>
        <v>582347.81920000166</v>
      </c>
      <c r="AP249" s="416">
        <f>IF(AND(Izmaksas!AO$15=0,Izmaksas!AP$15=1),IF(AO249=0,'IIA Finanšu analīze'!$D226*(1-$C249/4),0),IF(AO249&gt;$C226,IF('Laika grafiks'!AP$23&gt;Pieņēmumi!$E$8,AO249-$C226,0),0))</f>
        <v>575739.25105000171</v>
      </c>
      <c r="AQ249" s="416">
        <f>IF(AND(Izmaksas!AP$15=0,Izmaksas!AQ$15=1),IF(AP249=0,'IIA Finanšu analīze'!$D226*(1-$C249/4),0),IF(AP249&gt;$C226,IF('Laika grafiks'!AQ$23&gt;Pieņēmumi!$E$8,AP249-$C226,0),0))</f>
        <v>569130.68290000176</v>
      </c>
      <c r="AR249" s="416">
        <f>IF(AND(Izmaksas!AQ$15=0,Izmaksas!AR$15=1),IF(AQ249=0,'IIA Finanšu analīze'!$D226*(1-$C249/4),0),IF(AQ249&gt;$C226,IF('Laika grafiks'!AR$23&gt;Pieņēmumi!$E$8,AQ249-$C226,0),0))</f>
        <v>562522.11475000181</v>
      </c>
      <c r="AS249" s="416">
        <f>IF(AND(Izmaksas!AR$15=0,Izmaksas!AS$15=1),IF(AR249=0,'IIA Finanšu analīze'!$D226*(1-$C249/4),0),IF(AR249&gt;$C226,IF('Laika grafiks'!AS$23&gt;Pieņēmumi!$E$8,AR249-$C226,0),0))</f>
        <v>555913.54660000186</v>
      </c>
      <c r="AT249" s="416">
        <f>IF(AND(Izmaksas!AS$15=0,Izmaksas!AT$15=1),IF(AS249=0,'IIA Finanšu analīze'!$D226*(1-$C249/4),0),IF(AS249&gt;$C226,IF('Laika grafiks'!AT$23&gt;Pieņēmumi!$E$8,AS249-$C226,0),0))</f>
        <v>549304.97845000192</v>
      </c>
      <c r="AU249" s="416">
        <f>IF(AND(Izmaksas!AT$15=0,Izmaksas!AU$15=1),IF(AT249=0,'IIA Finanšu analīze'!$D226*(1-$C249/4),0),IF(AT249&gt;$C226,IF('Laika grafiks'!AU$23&gt;Pieņēmumi!$E$8,AT249-$C226,0),0))</f>
        <v>542696.41030000197</v>
      </c>
      <c r="AV249" s="416">
        <f>IF(AND(Izmaksas!AU$15=0,Izmaksas!AV$15=1),IF(AU249=0,'IIA Finanšu analīze'!$D226*(1-$C249/4),0),IF(AU249&gt;$C226,IF('Laika grafiks'!AV$23&gt;Pieņēmumi!$E$8,AU249-$C226,0),0))</f>
        <v>536087.84215000202</v>
      </c>
      <c r="AW249" s="416">
        <f>IF(AND(Izmaksas!AV$15=0,Izmaksas!AW$15=1),IF(AV249=0,'IIA Finanšu analīze'!$D226*(1-$C249/4),0),IF(AV249&gt;$C226,IF('Laika grafiks'!AW$23&gt;Pieņēmumi!$E$8,AV249-$C226,0),0))</f>
        <v>529479.27400000207</v>
      </c>
      <c r="AX249" s="416">
        <f>IF(AND(Izmaksas!AW$15=0,Izmaksas!AX$15=1),IF(AW249=0,'IIA Finanšu analīze'!$D226*(1-$C249/4),0),IF(AW249&gt;$C226,IF('Laika grafiks'!AX$23&gt;Pieņēmumi!$E$8,AW249-$C226,0),0))</f>
        <v>522870.70585000206</v>
      </c>
      <c r="AY249" s="416">
        <f>IF(AND(Izmaksas!AX$15=0,Izmaksas!AY$15=1),IF(AX249=0,'IIA Finanšu analīze'!$D226*(1-$C249/4),0),IF(AX249&gt;$C226,IF('Laika grafiks'!AY$23&gt;Pieņēmumi!$E$8,AX249-$C226,0),0))</f>
        <v>516262.13770000206</v>
      </c>
      <c r="AZ249" s="416">
        <f>IF(AND(Izmaksas!AY$15=0,Izmaksas!AZ$15=1),IF(AY249=0,'IIA Finanšu analīze'!$D226*(1-$C249/4),0),IF(AY249&gt;$C226,IF('Laika grafiks'!AZ$23&gt;Pieņēmumi!$E$8,AY249-$C226,0),0))</f>
        <v>509653.56955000205</v>
      </c>
      <c r="BA249" s="416">
        <f>IF(AND(Izmaksas!AZ$15=0,Izmaksas!BA$15=1),IF(AZ249=0,'IIA Finanšu analīze'!$D226*(1-$C249/4),0),IF(AZ249&gt;$C226,IF('Laika grafiks'!BA$23&gt;Pieņēmumi!$E$8,AZ249-$C226,0),0))</f>
        <v>503045.00140000205</v>
      </c>
      <c r="BB249" s="416">
        <f>IF(AND(Izmaksas!BA$15=0,Izmaksas!BB$15=1),IF(BA249=0,'IIA Finanšu analīze'!$D226*(1-$C249/4),0),IF(BA249&gt;$C226,IF('Laika grafiks'!BB$23&gt;Pieņēmumi!$E$8,BA249-$C226,0),0))</f>
        <v>496436.43325000204</v>
      </c>
      <c r="BC249" s="416">
        <f>IF(AND(Izmaksas!BB$15=0,Izmaksas!BC$15=1),IF(BB249=0,'IIA Finanšu analīze'!$D226*(1-$C249/4),0),IF(BB249&gt;$C226,IF('Laika grafiks'!BC$23&gt;Pieņēmumi!$E$8,BB249-$C226,0),0))</f>
        <v>489827.86510000203</v>
      </c>
      <c r="BD249" s="416">
        <f>IF(AND(Izmaksas!BC$15=0,Izmaksas!BD$15=1),IF(BC249=0,'IIA Finanšu analīze'!$D226*(1-$C249/4),0),IF(BC249&gt;$C226,IF('Laika grafiks'!BD$23&gt;Pieņēmumi!$E$8,BC249-$C226,0),0))</f>
        <v>483219.29695000203</v>
      </c>
      <c r="BE249" s="416">
        <f>IF(AND(Izmaksas!BD$15=0,Izmaksas!BE$15=1),IF(BD249=0,'IIA Finanšu analīze'!$D226*(1-$C249/4),0),IF(BD249&gt;$C226,IF('Laika grafiks'!BE$23&gt;Pieņēmumi!$E$8,BD249-$C226,0),0))</f>
        <v>476610.72880000202</v>
      </c>
      <c r="BF249" s="416">
        <f>IF(AND(Izmaksas!BE$15=0,Izmaksas!BF$15=1),IF(BE249=0,'IIA Finanšu analīze'!$D226*(1-$C249/4),0),IF(BE249&gt;$C226,IF('Laika grafiks'!BF$23&gt;Pieņēmumi!$E$8,BE249-$C226,0),0))</f>
        <v>470002.16065000201</v>
      </c>
      <c r="BG249" s="416">
        <f>IF(AND(Izmaksas!BF$15=0,Izmaksas!BG$15=1),IF(BF249=0,'IIA Finanšu analīze'!$D226*(1-$C249/4),0),IF(BF249&gt;$C226,IF('Laika grafiks'!BG$23&gt;Pieņēmumi!$E$8,BF249-$C226,0),0))</f>
        <v>463393.59250000201</v>
      </c>
      <c r="BH249" s="416">
        <f>IF(AND(Izmaksas!BG$15=0,Izmaksas!BH$15=1),IF(BG249=0,'IIA Finanšu analīze'!$D226*(1-$C249/4),0),IF(BG249&gt;$C226,IF('Laika grafiks'!BH$23&gt;Pieņēmumi!$E$8,BG249-$C226,0),0))</f>
        <v>456785.024350002</v>
      </c>
      <c r="BI249" s="416">
        <f>IF(AND(Izmaksas!BH$15=0,Izmaksas!BI$15=1),IF(BH249=0,'IIA Finanšu analīze'!$D226*(1-$C249/4),0),IF(BH249&gt;$C226,IF('Laika grafiks'!BI$23&gt;Pieņēmumi!$E$8,BH249-$C226,0),0))</f>
        <v>450176.45620000199</v>
      </c>
      <c r="BJ249" s="416">
        <f>IF(AND(Izmaksas!BI$15=0,Izmaksas!BJ$15=1),IF(BI249=0,'IIA Finanšu analīze'!$D226*(1-$C249/4),0),IF(BI249&gt;$C226,IF('Laika grafiks'!BJ$23&gt;Pieņēmumi!$E$8,BI249-$C226,0),0))</f>
        <v>443567.88805000199</v>
      </c>
      <c r="BK249" s="416">
        <f>IF(AND(Izmaksas!BJ$15=0,Izmaksas!BK$15=1),IF(BJ249=0,'IIA Finanšu analīze'!$D226*(1-$C249/4),0),IF(BJ249&gt;$C226,IF('Laika grafiks'!BK$23&gt;Pieņēmumi!$E$8,BJ249-$C226,0),0))</f>
        <v>436959.31990000198</v>
      </c>
      <c r="BL249" s="416">
        <f>IF(AND(Izmaksas!BK$15=0,Izmaksas!BL$15=1),IF(BK249=0,'IIA Finanšu analīze'!$D226*(1-$C249/4),0),IF(BK249&gt;$C226,IF('Laika grafiks'!BL$23&gt;Pieņēmumi!$E$8,BK249-$C226,0),0))</f>
        <v>430350.75175000197</v>
      </c>
      <c r="BM249" s="416">
        <f>IF(AND(Izmaksas!BL$15=0,Izmaksas!BM$15=1),IF(BL249=0,'IIA Finanšu analīze'!$D226*(1-$C249/4),0),IF(BL249&gt;$C226,IF('Laika grafiks'!BM$23&gt;Pieņēmumi!$E$8,BL249-$C226,0),0))</f>
        <v>423742.18360000197</v>
      </c>
      <c r="BN249" s="416">
        <f>IF(AND(Izmaksas!BM$15=0,Izmaksas!BN$15=1),IF(BM249=0,'IIA Finanšu analīze'!$D226*(1-$C249/4),0),IF(BM249&gt;$C226,IF('Laika grafiks'!BN$23&gt;Pieņēmumi!$E$8,BM249-$C226,0),0))</f>
        <v>417133.61545000196</v>
      </c>
      <c r="BO249" s="416">
        <f>IF(AND(Izmaksas!BN$15=0,Izmaksas!BO$15=1),IF(BN249=0,'IIA Finanšu analīze'!$D226*(1-$C249/4),0),IF(BN249&gt;$C226,IF('Laika grafiks'!BO$23&gt;Pieņēmumi!$E$8,BN249-$C226,0),0))</f>
        <v>410525.04730000196</v>
      </c>
      <c r="BP249" s="416">
        <f>IF(AND(Izmaksas!BO$15=0,Izmaksas!BP$15=1),IF(BO249=0,'IIA Finanšu analīze'!$D226*(1-$C249/4),0),IF(BO249&gt;$C226,IF('Laika grafiks'!BP$23&gt;Pieņēmumi!$E$8,BO249-$C226,0),0))</f>
        <v>403916.47915000195</v>
      </c>
      <c r="BQ249" s="416">
        <f>IF(AND(Izmaksas!BP$15=0,Izmaksas!BQ$15=1),IF(BP249=0,'IIA Finanšu analīze'!$D226*(1-$C249/4),0),IF(BP249&gt;$C226,IF('Laika grafiks'!BQ$23&gt;Pieņēmumi!$E$8,BP249-$C226,0),0))</f>
        <v>397307.91100000194</v>
      </c>
      <c r="BR249" s="416">
        <f>IF(AND(Izmaksas!BQ$15=0,Izmaksas!BR$15=1),IF(BQ249=0,'IIA Finanšu analīze'!$D226*(1-$C249/4),0),IF(BQ249&gt;$C226,IF('Laika grafiks'!BR$23&gt;Pieņēmumi!$E$8,BQ249-$C226,0),0))</f>
        <v>390699.34285000194</v>
      </c>
      <c r="BS249" s="416">
        <f>IF(AND(Izmaksas!BR$15=0,Izmaksas!BS$15=1),IF(BR249=0,'IIA Finanšu analīze'!$D226*(1-$C249/4),0),IF(BR249&gt;$C226,IF('Laika grafiks'!BS$23&gt;Pieņēmumi!$E$8,BR249-$C226,0),0))</f>
        <v>384090.77470000193</v>
      </c>
      <c r="BT249" s="416">
        <f>IF(AND(Izmaksas!BS$15=0,Izmaksas!BT$15=1),IF(BS249=0,'IIA Finanšu analīze'!$D226*(1-$C249/4),0),IF(BS249&gt;$C226,IF('Laika grafiks'!BT$23&gt;Pieņēmumi!$E$8,BS249-$C226,0),0))</f>
        <v>377482.20655000192</v>
      </c>
      <c r="BU249" s="416">
        <f>IF(AND(Izmaksas!BT$15=0,Izmaksas!BU$15=1),IF(BT249=0,'IIA Finanšu analīze'!$D226*(1-$C249/4),0),IF(BT249&gt;$C226,IF('Laika grafiks'!BU$23&gt;Pieņēmumi!$E$8,BT249-$C226,0),0))</f>
        <v>370873.63840000192</v>
      </c>
      <c r="BV249" s="416">
        <f>IF(AND(Izmaksas!BU$15=0,Izmaksas!BV$15=1),IF(BU249=0,'IIA Finanšu analīze'!$D226*(1-$C249/4),0),IF(BU249&gt;$C226,IF('Laika grafiks'!BV$23&gt;Pieņēmumi!$E$8,BU249-$C226,0),0))</f>
        <v>364265.07025000191</v>
      </c>
      <c r="BW249" s="416">
        <f>IF(AND(Izmaksas!BV$15=0,Izmaksas!BW$15=1),IF(BV249=0,'IIA Finanšu analīze'!$D226*(1-$C249/4),0),IF(BV249&gt;$C226,IF('Laika grafiks'!BW$23&gt;Pieņēmumi!$E$8,BV249-$C226,0),0))</f>
        <v>357656.5021000019</v>
      </c>
      <c r="BX249" s="416">
        <f>IF(AND(Izmaksas!BW$15=0,Izmaksas!BX$15=1),IF(BW249=0,'IIA Finanšu analīze'!$D226*(1-$C249/4),0),IF(BW249&gt;$C226,IF('Laika grafiks'!BX$23&gt;Pieņēmumi!$E$8,BW249-$C226,0),0))</f>
        <v>351047.9339500019</v>
      </c>
      <c r="BY249" s="416">
        <f>IF(AND(Izmaksas!BX$15=0,Izmaksas!BY$15=1),IF(BX249=0,'IIA Finanšu analīze'!$D226*(1-$C249/4),0),IF(BX249&gt;$C226,IF('Laika grafiks'!BY$23&gt;Pieņēmumi!$E$8,BX249-$C226,0),0))</f>
        <v>344439.36580000189</v>
      </c>
      <c r="BZ249" s="416">
        <f>IF(AND(Izmaksas!BY$15=0,Izmaksas!BZ$15=1),IF(BY249=0,'IIA Finanšu analīze'!$D226*(1-$C249/4),0),IF(BY249&gt;$C226,IF('Laika grafiks'!BZ$23&gt;Pieņēmumi!$E$8,BY249-$C226,0),0))</f>
        <v>337830.79765000188</v>
      </c>
      <c r="CA249" s="416">
        <f>IF(AND(Izmaksas!BZ$15=0,Izmaksas!CA$15=1),IF(BZ249=0,'IIA Finanšu analīze'!$D226*(1-$C249/4),0),IF(BZ249&gt;$C226,IF('Laika grafiks'!CA$23&gt;Pieņēmumi!$E$8,BZ249-$C226,0),0))</f>
        <v>331222.22950000188</v>
      </c>
      <c r="CB249" s="416">
        <f>IF(AND(Izmaksas!CA$15=0,Izmaksas!CB$15=1),IF(CA249=0,'IIA Finanšu analīze'!$D226*(1-$C249/4),0),IF(CA249&gt;$C226,IF('Laika grafiks'!CB$23&gt;Pieņēmumi!$E$8,CA249-$C226,0),0))</f>
        <v>324613.66135000187</v>
      </c>
      <c r="CC249" s="416">
        <f>IF(AND(Izmaksas!CB$15=0,Izmaksas!CC$15=1),IF(CB249=0,'IIA Finanšu analīze'!$D226*(1-$C249/4),0),IF(CB249&gt;$C226,IF('Laika grafiks'!CC$23&gt;Pieņēmumi!$E$8,CB249-$C226,0),0))</f>
        <v>318005.09320000187</v>
      </c>
      <c r="CD249" s="416">
        <f>IF(AND(Izmaksas!CC$15=0,Izmaksas!CD$15=1),IF(CC249=0,'IIA Finanšu analīze'!$D226*(1-$C249/4),0),IF(CC249&gt;$C226,IF('Laika grafiks'!CD$23&gt;Pieņēmumi!$E$8,CC249-$C226,0),0))</f>
        <v>311396.52505000186</v>
      </c>
      <c r="CE249" s="416">
        <f>IF(AND(Izmaksas!CD$15=0,Izmaksas!CE$15=1),IF(CD249=0,'IIA Finanšu analīze'!$D226*(1-$C249/4),0),IF(CD249&gt;$C226,IF('Laika grafiks'!CE$23&gt;Pieņēmumi!$E$8,CD249-$C226,0),0))</f>
        <v>304787.95690000185</v>
      </c>
      <c r="CF249" s="416">
        <f>IF(AND(Izmaksas!CE$15=0,Izmaksas!CF$15=1),IF(CE249=0,'IIA Finanšu analīze'!$D226*(1-$C249/4),0),IF(CE249&gt;$C226,IF('Laika grafiks'!CF$23&gt;Pieņēmumi!$E$8,CE249-$C226,0),0))</f>
        <v>298179.38875000185</v>
      </c>
      <c r="CG249" s="416">
        <f>IF(AND(Izmaksas!CF$15=0,Izmaksas!CG$15=1),IF(CF249=0,'IIA Finanšu analīze'!$D226*(1-$C249/4),0),IF(CF249&gt;$C226,IF('Laika grafiks'!CG$23&gt;Pieņēmumi!$E$8,CF249-$C226,0),0))</f>
        <v>291570.82060000184</v>
      </c>
      <c r="CH249" s="416">
        <f>IF(AND(Izmaksas!CG$15=0,Izmaksas!CH$15=1),IF(CG249=0,'IIA Finanšu analīze'!$D226*(1-$C249/4),0),IF(CG249&gt;$C226,IF('Laika grafiks'!CH$23&gt;Pieņēmumi!$E$8,CG249-$C226,0),0))</f>
        <v>284962.25245000183</v>
      </c>
      <c r="CI249" s="416">
        <f>IF(AND(Izmaksas!CH$15=0,Izmaksas!CI$15=1),IF(CH249=0,'IIA Finanšu analīze'!$D226*(1-$C249/4),0),IF(CH249&gt;$C226,IF('Laika grafiks'!CI$23&gt;Pieņēmumi!$E$8,CH249-$C226,0),0))</f>
        <v>278353.68430000183</v>
      </c>
      <c r="CJ249" s="416">
        <f>IF(AND(Izmaksas!CI$15=0,Izmaksas!CJ$15=1),IF(CI249=0,'IIA Finanšu analīze'!$D226*(1-$C249/4),0),IF(CI249&gt;$C226,IF('Laika grafiks'!CJ$23&gt;Pieņēmumi!$E$8,CI249-$C226,0),0))</f>
        <v>271745.11615000182</v>
      </c>
      <c r="CK249" s="416">
        <f>IF(AND(Izmaksas!CJ$15=0,Izmaksas!CK$15=1),IF(CJ249=0,'IIA Finanšu analīze'!$D226*(1-$C249/4),0),IF(CJ249&gt;$C226,IF('Laika grafiks'!CK$23&gt;Pieņēmumi!$E$8,CJ249-$C226,0),0))</f>
        <v>265136.54800000181</v>
      </c>
      <c r="CL249" s="416">
        <f>IF(AND(Izmaksas!CK$15=0,Izmaksas!CL$15=1),IF(CK249=0,'IIA Finanšu analīze'!$D226*(1-$C249/4),0),IF(CK249&gt;$C226,IF('Laika grafiks'!CL$23&gt;Pieņēmumi!$E$8,CK249-$C226,0),0))</f>
        <v>258527.97985000181</v>
      </c>
      <c r="CM249" s="416">
        <f>IF(AND(Izmaksas!CL$15=0,Izmaksas!CM$15=1),IF(CL249=0,'IIA Finanšu analīze'!$D226*(1-$C249/4),0),IF(CL249&gt;$C226,IF('Laika grafiks'!CM$23&gt;Pieņēmumi!$E$8,CL249-$C226,0),0))</f>
        <v>251919.4117000018</v>
      </c>
      <c r="CN249" s="416">
        <f>IF(AND(Izmaksas!CM$15=0,Izmaksas!CN$15=1),IF(CM249=0,'IIA Finanšu analīze'!$D226*(1-$C249/4),0),IF(CM249&gt;$C226,IF('Laika grafiks'!CN$23&gt;Pieņēmumi!$E$8,CM249-$C226,0),0))</f>
        <v>245310.84355000179</v>
      </c>
      <c r="CO249" s="416">
        <f>IF(AND(Izmaksas!CN$15=0,Izmaksas!CO$15=1),IF(CN249=0,'IIA Finanšu analīze'!$D226*(1-$C249/4),0),IF(CN249&gt;$C226,IF('Laika grafiks'!CO$23&gt;Pieņēmumi!$E$8,CN249-$C226,0),0))</f>
        <v>238702.27540000179</v>
      </c>
      <c r="CP249" s="416">
        <f>IF(AND(Izmaksas!CO$15=0,Izmaksas!CP$15=1),IF(CO249=0,'IIA Finanšu analīze'!$D226*(1-$C249/4),0),IF(CO249&gt;$C226,IF('Laika grafiks'!CP$23&gt;Pieņēmumi!$E$8,CO249-$C226,0),0))</f>
        <v>232093.70725000178</v>
      </c>
      <c r="CQ249" s="416">
        <f>IF(AND(Izmaksas!CP$15=0,Izmaksas!CQ$15=1),IF(CP249=0,'IIA Finanšu analīze'!$D226*(1-$C249/4),0),IF(CP249&gt;$C226,IF('Laika grafiks'!CQ$23&gt;Pieņēmumi!$E$8,CP249-$C226,0),0))</f>
        <v>225485.13910000178</v>
      </c>
      <c r="CR249" s="416">
        <f>IF(AND(Izmaksas!CQ$15=0,Izmaksas!CR$15=1),IF(CQ249=0,'IIA Finanšu analīze'!$D226*(1-$C249/4),0),IF(CQ249&gt;$C226,IF('Laika grafiks'!CR$23&gt;Pieņēmumi!$E$8,CQ249-$C226,0),0))</f>
        <v>218876.57095000177</v>
      </c>
      <c r="CS249" s="416">
        <f>IF(AND(Izmaksas!CR$15=0,Izmaksas!CS$15=1),IF(CR249=0,'IIA Finanšu analīze'!$D226*(1-$C249/4),0),IF(CR249&gt;$C226,IF('Laika grafiks'!CS$23&gt;Pieņēmumi!$E$8,CR249-$C226,0),0))</f>
        <v>212268.00280000176</v>
      </c>
      <c r="CT249" s="416">
        <f>IF(AND(Izmaksas!CS$15=0,Izmaksas!CT$15=1),IF(CS249=0,'IIA Finanšu analīze'!$D226*(1-$C249/4),0),IF(CS249&gt;$C226,IF('Laika grafiks'!CT$23&gt;Pieņēmumi!$E$8,CS249-$C226,0),0))</f>
        <v>205659.43465000176</v>
      </c>
      <c r="CU249" s="416">
        <f>IF(AND(Izmaksas!CT$15=0,Izmaksas!CU$15=1),IF(CT249=0,'IIA Finanšu analīze'!$D226*(1-$C249/4),0),IF(CT249&gt;$C226,IF('Laika grafiks'!CU$23&gt;Pieņēmumi!$E$8,CT249-$C226,0),0))</f>
        <v>199050.86650000175</v>
      </c>
      <c r="CV249" s="416">
        <f>IF(AND(Izmaksas!CU$15=0,Izmaksas!CV$15=1),IF(CU249=0,'IIA Finanšu analīze'!$D226*(1-$C249/4),0),IF(CU249&gt;$C226,IF('Laika grafiks'!CV$23&gt;Pieņēmumi!$E$8,CU249-$C226,0),0))</f>
        <v>192442.29835000174</v>
      </c>
      <c r="CW249" s="416">
        <f>IF(AND(Izmaksas!CV$15=0,Izmaksas!CW$15=1),IF(CV249=0,'IIA Finanšu analīze'!$D226*(1-$C249/4),0),IF(CV249&gt;$C226,IF('Laika grafiks'!CW$23&gt;Pieņēmumi!$E$8,CV249-$C226,0),0))</f>
        <v>185833.73020000174</v>
      </c>
      <c r="CX249" s="416">
        <f>IF(AND(Izmaksas!CW$15=0,Izmaksas!CX$15=1),IF(CW249=0,'IIA Finanšu analīze'!$D226*(1-$C249/4),0),IF(CW249&gt;$C226,IF('Laika grafiks'!CX$23&gt;Pieņēmumi!$E$8,CW249-$C226,0),0))</f>
        <v>179225.16205000173</v>
      </c>
      <c r="CY249" s="416">
        <f>IF(AND(Izmaksas!CX$15=0,Izmaksas!CY$15=1),IF(CX249=0,'IIA Finanšu analīze'!$D226*(1-$C249/4),0),IF(CX249&gt;$C226,IF('Laika grafiks'!CY$23&gt;Pieņēmumi!$E$8,CX249-$C226,0),0))</f>
        <v>172616.59390000172</v>
      </c>
      <c r="CZ249" s="416">
        <f>IF(AND(Izmaksas!CY$15=0,Izmaksas!CZ$15=1),IF(CY249=0,'IIA Finanšu analīze'!$D226*(1-$C249/4),0),IF(CY249&gt;$C226,IF('Laika grafiks'!CZ$23&gt;Pieņēmumi!$E$8,CY249-$C226,0),0))</f>
        <v>166008.02575000172</v>
      </c>
      <c r="DA249" s="416">
        <f>IF(AND(Izmaksas!CZ$15=0,Izmaksas!DA$15=1),IF(CZ249=0,'IIA Finanšu analīze'!$D226*(1-$C249/4),0),IF(CZ249&gt;$C226,IF('Laika grafiks'!DA$23&gt;Pieņēmumi!$E$8,CZ249-$C226,0),0))</f>
        <v>159399.45760000171</v>
      </c>
      <c r="DB249" s="416">
        <f>IF(AND(Izmaksas!DA$15=0,Izmaksas!DB$15=1),IF(DA249=0,'IIA Finanšu analīze'!$D226*(1-$C249/4),0),IF(DA249&gt;$C226,IF('Laika grafiks'!DB$23&gt;Pieņēmumi!$E$8,DA249-$C226,0),0))</f>
        <v>152790.8894500017</v>
      </c>
      <c r="DC249" s="416">
        <f>IF(AND(Izmaksas!DB$15=0,Izmaksas!DC$15=1),IF(DB249=0,'IIA Finanšu analīze'!$D226*(1-$C249/4),0),IF(DB249&gt;$C226,IF('Laika grafiks'!DC$23&gt;Pieņēmumi!$E$8,DB249-$C226,0),0))</f>
        <v>146182.3213000017</v>
      </c>
      <c r="DD249" s="416">
        <f>IF(AND(Izmaksas!DC$15=0,Izmaksas!DD$15=1),IF(DC249=0,'IIA Finanšu analīze'!$D226*(1-$C249/4),0),IF(DC249&gt;$C226,IF('Laika grafiks'!DD$23&gt;Pieņēmumi!$E$8,DC249-$C226,0),0))</f>
        <v>139573.75315000169</v>
      </c>
      <c r="DE249" s="416">
        <f>IF(AND(Izmaksas!DD$15=0,Izmaksas!DE$15=1),IF(DD249=0,'IIA Finanšu analīze'!$D226*(1-$C249/4),0),IF(DD249&gt;$C226,IF('Laika grafiks'!DE$23&gt;Pieņēmumi!$E$8,DD249-$C226,0),0))</f>
        <v>132965.18500000169</v>
      </c>
      <c r="DF249" s="416">
        <f>IF(AND(Izmaksas!DE$15=0,Izmaksas!DF$15=1),IF(DE249=0,'IIA Finanšu analīze'!$D226*(1-$C249/4),0),IF(DE249&gt;$C226,IF('Laika grafiks'!DF$23&gt;Pieņēmumi!$E$8,DE249-$C226,0),0))</f>
        <v>126356.61685000168</v>
      </c>
      <c r="DG249" s="416">
        <f>IF(AND(Izmaksas!DF$15=0,Izmaksas!DG$15=1),IF(DF249=0,'IIA Finanšu analīze'!$D226*(1-$C249/4),0),IF(DF249&gt;$C226,IF('Laika grafiks'!DG$23&gt;Pieņēmumi!$E$8,DF249-$C226,0),0))</f>
        <v>119748.04870000167</v>
      </c>
      <c r="DH249" s="416">
        <f>IF(AND(Izmaksas!DG$15=0,Izmaksas!DH$15=1),IF(DG249=0,'IIA Finanšu analīze'!$D226*(1-$C249/4),0),IF(DG249&gt;$C226,IF('Laika grafiks'!DH$23&gt;Pieņēmumi!$E$8,DG249-$C226,0),0))</f>
        <v>113139.48055000167</v>
      </c>
      <c r="DI249" s="416">
        <f>IF(AND(Izmaksas!DH$15=0,Izmaksas!DI$15=1),IF(DH249=0,'IIA Finanšu analīze'!$D226*(1-$C249/4),0),IF(DH249&gt;$C226,IF('Laika grafiks'!DI$23&gt;Pieņēmumi!$E$8,DH249-$C226,0),0))</f>
        <v>106530.91240000166</v>
      </c>
      <c r="DJ249" s="416">
        <f>IF(AND(Izmaksas!DI$15=0,Izmaksas!DJ$15=1),IF(DI249=0,'IIA Finanšu analīze'!$D226*(1-$C249/4),0),IF(DI249&gt;$C226,IF('Laika grafiks'!DJ$23&gt;Pieņēmumi!$E$8,DI249-$C226,0),0))</f>
        <v>99922.344250001654</v>
      </c>
      <c r="DK249" s="416">
        <f>IF(AND(Izmaksas!DJ$15=0,Izmaksas!DK$15=1),IF(DJ249=0,'IIA Finanšu analīze'!$D226*(1-$C249/4),0),IF(DJ249&gt;$C226,IF('Laika grafiks'!DK$23&gt;Pieņēmumi!$E$8,DJ249-$C226,0),0))</f>
        <v>93313.776100001647</v>
      </c>
      <c r="DL249" s="416">
        <f>IF(AND(Izmaksas!DK$15=0,Izmaksas!DL$15=1),IF(DK249=0,'IIA Finanšu analīze'!$D226*(1-$C249/4),0),IF(DK249&gt;$C226,IF('Laika grafiks'!DL$23&gt;Pieņēmumi!$E$8,DK249-$C226,0),0))</f>
        <v>86705.207950001641</v>
      </c>
      <c r="DM249" s="416">
        <f>IF(AND(Izmaksas!DL$15=0,Izmaksas!DM$15=1),IF(DL249=0,'IIA Finanšu analīze'!$D226*(1-$C249/4),0),IF(DL249&gt;$C226,IF('Laika grafiks'!DM$23&gt;Pieņēmumi!$E$8,DL249-$C226,0),0))</f>
        <v>80096.639800001634</v>
      </c>
      <c r="DN249" s="416">
        <f>IF(AND(Izmaksas!DM$15=0,Izmaksas!DN$15=1),IF(DM249=0,'IIA Finanšu analīze'!$D226*(1-$C249/4),0),IF(DM249&gt;$C226,IF('Laika grafiks'!DN$23&gt;Pieņēmumi!$E$8,DM249-$C226,0),0))</f>
        <v>73488.071650001628</v>
      </c>
      <c r="DO249" s="416">
        <f>IF(AND(Izmaksas!DN$15=0,Izmaksas!DO$15=1),IF(DN249=0,'IIA Finanšu analīze'!$D226*(1-$C249/4),0),IF(DN249&gt;$C226,IF('Laika grafiks'!DO$23&gt;Pieņēmumi!$E$8,DN249-$C226,0),0))</f>
        <v>66879.503500001621</v>
      </c>
      <c r="DP249" s="416">
        <f>IF(AND(Izmaksas!DO$15=0,Izmaksas!DP$15=1),IF(DO249=0,'IIA Finanšu analīze'!$D226*(1-$C249/4),0),IF(DO249&gt;$C226,IF('Laika grafiks'!DP$23&gt;Pieņēmumi!$E$8,DO249-$C226,0),0))</f>
        <v>60270.935350001622</v>
      </c>
      <c r="DQ249" s="416">
        <f>IF(AND(Izmaksas!DP$15=0,Izmaksas!DQ$15=1),IF(DP249=0,'IIA Finanšu analīze'!$D226*(1-$C249/4),0),IF(DP249&gt;$C226,IF('Laika grafiks'!DQ$23&gt;Pieņēmumi!$E$8,DP249-$C226,0),0))</f>
        <v>53662.367200001623</v>
      </c>
      <c r="DR249" s="416">
        <f>IF(AND(Izmaksas!DQ$15=0,Izmaksas!DR$15=1),IF(DQ249=0,'IIA Finanšu analīze'!$D226*(1-$C249/4),0),IF(DQ249&gt;$C226,IF('Laika grafiks'!DR$23&gt;Pieņēmumi!$E$8,DQ249-$C226,0),0))</f>
        <v>47053.799050001624</v>
      </c>
      <c r="DS249" s="416">
        <f>IF(AND(Izmaksas!DR$15=0,Izmaksas!DS$15=1),IF(DR249=0,'IIA Finanšu analīze'!$D226*(1-$C249/4),0),IF(DR249&gt;$C226,IF('Laika grafiks'!DS$23&gt;Pieņēmumi!$E$8,DR249-$C226,0),0))</f>
        <v>40445.230900001625</v>
      </c>
      <c r="DT249" s="416">
        <f>IF(AND(Izmaksas!DS$15=0,Izmaksas!DT$15=1),IF(DS249=0,'IIA Finanšu analīze'!$D226*(1-$C249/4),0),IF(DS249&gt;$C226,IF('Laika grafiks'!DT$23&gt;Pieņēmumi!$E$8,DS249-$C226,0),0))</f>
        <v>33836.662750001626</v>
      </c>
      <c r="DU249" s="416">
        <f>IF(AND(Izmaksas!DT$15=0,Izmaksas!DU$15=1),IF(DT249=0,'IIA Finanšu analīze'!$D226*(1-$C249/4),0),IF(DT249&gt;$C226,IF('Laika grafiks'!DU$23&gt;Pieņēmumi!$E$8,DT249-$C226,0),0))</f>
        <v>27228.094600001623</v>
      </c>
    </row>
    <row r="250" spans="1:125" ht="11.25" customHeight="1">
      <c r="A250" s="389" t="str">
        <f t="shared" si="196"/>
        <v>Elektroapgādes kabeļi ar montāžu</v>
      </c>
      <c r="B250" s="389" t="s">
        <v>33</v>
      </c>
      <c r="C250" s="392">
        <v>3.3300000000000003E-2</v>
      </c>
      <c r="D250" s="460" t="s">
        <v>638</v>
      </c>
      <c r="E250" s="416">
        <v>0</v>
      </c>
      <c r="F250" s="416">
        <f>IF(AND(Izmaksas!E$15=0,Izmaksas!F$15=1),IF(E250=0,'IIA Finanšu analīze'!$D227*(1-$C250/4),0),IF(E250&gt;$C227,IF('Laika grafiks'!F$23&gt;Pieņēmumi!$E$8,E250-$C227,0),0))</f>
        <v>0</v>
      </c>
      <c r="G250" s="416">
        <f>IF(AND(Izmaksas!F$15=0,Izmaksas!G$15=1),IF(F250=0,'IIA Finanšu analīze'!$D227*(1-$C250/4),0),IF(F250&gt;$C227,IF('Laika grafiks'!G$23&gt;Pieņēmumi!$E$8,F250-$C227,0),0))</f>
        <v>0</v>
      </c>
      <c r="H250" s="416">
        <f>IF(AND(Izmaksas!G$15=0,Izmaksas!H$15=1),IF(G250=0,'IIA Finanšu analīze'!$D227*(1-$C250/4),0),IF(G250&gt;$C227,IF('Laika grafiks'!H$23&gt;Pieņēmumi!$E$8,G250-$C227,0),0))</f>
        <v>0</v>
      </c>
      <c r="I250" s="416">
        <f>IF(AND(Izmaksas!H$15=0,Izmaksas!I$15=1),IF(H250=0,'IIA Finanšu analīze'!$D227*(1-$C250/4),0),IF(H250&gt;$C227,IF('Laika grafiks'!I$23&gt;Pieņēmumi!$E$8,H250-$C227,0),0))</f>
        <v>0</v>
      </c>
      <c r="J250" s="416">
        <f>IF(AND(Izmaksas!I$15=0,Izmaksas!J$15=1),IF(I250=0,'IIA Finanšu analīze'!$D227*(1-$C250/4),0),IF(I250&gt;$C227,IF('Laika grafiks'!J$23&gt;Pieņēmumi!$E$8,I250-$C227,0),0))</f>
        <v>594524.037625</v>
      </c>
      <c r="K250" s="416">
        <f>IF(AND(Izmaksas!J$15=0,Izmaksas!K$15=1),IF(J250=0,'IIA Finanšu analīze'!$D227*(1-$C250/4),0),IF(J250&gt;$C227,IF('Laika grafiks'!K$23&gt;Pieņēmumi!$E$8,J250-$C227,0),0))</f>
        <v>589533.07524999999</v>
      </c>
      <c r="L250" s="416">
        <f>IF(AND(Izmaksas!K$15=0,Izmaksas!L$15=1),IF(K250=0,'IIA Finanšu analīze'!$D227*(1-$C250/4),0),IF(K250&gt;$C227,IF('Laika grafiks'!L$23&gt;Pieņēmumi!$E$8,K250-$C227,0),0))</f>
        <v>584542.11287499999</v>
      </c>
      <c r="M250" s="416">
        <f>IF(AND(Izmaksas!L$15=0,Izmaksas!M$15=1),IF(L250=0,'IIA Finanšu analīze'!$D227*(1-$C250/4),0),IF(L250&gt;$C227,IF('Laika grafiks'!M$23&gt;Pieņēmumi!$E$8,L250-$C227,0),0))</f>
        <v>579551.15049999999</v>
      </c>
      <c r="N250" s="416">
        <f>IF(AND(Izmaksas!M$15=0,Izmaksas!N$15=1),IF(M250=0,'IIA Finanšu analīze'!$D227*(1-$C250/4),0),IF(M250&gt;$C227,IF('Laika grafiks'!N$23&gt;Pieņēmumi!$E$8,M250-$C227,0),0))</f>
        <v>574560.18812499999</v>
      </c>
      <c r="O250" s="416">
        <f>IF(AND(Izmaksas!N$15=0,Izmaksas!O$15=1),IF(N250=0,'IIA Finanšu analīze'!$D227*(1-$C250/4),0),IF(N250&gt;$C227,IF('Laika grafiks'!O$23&gt;Pieņēmumi!$E$8,N250-$C227,0),0))</f>
        <v>569569.22574999998</v>
      </c>
      <c r="P250" s="416">
        <f>IF(AND(Izmaksas!O$15=0,Izmaksas!P$15=1),IF(O250=0,'IIA Finanšu analīze'!$D227*(1-$C250/4),0),IF(O250&gt;$C227,IF('Laika grafiks'!P$23&gt;Pieņēmumi!$E$8,O250-$C227,0),0))</f>
        <v>564578.26337499998</v>
      </c>
      <c r="Q250" s="416">
        <f>IF(AND(Izmaksas!P$15=0,Izmaksas!Q$15=1),IF(P250=0,'IIA Finanšu analīze'!$D227*(1-$C250/4),0),IF(P250&gt;$C227,IF('Laika grafiks'!Q$23&gt;Pieņēmumi!$E$8,P250-$C227,0),0))</f>
        <v>559587.30099999998</v>
      </c>
      <c r="R250" s="416">
        <f>IF(AND(Izmaksas!Q$15=0,Izmaksas!R$15=1),IF(Q250=0,'IIA Finanšu analīze'!$D227*(1-$C250/4),0),IF(Q250&gt;$C227,IF('Laika grafiks'!R$23&gt;Pieņēmumi!$E$8,Q250-$C227,0),0))</f>
        <v>554596.33862499997</v>
      </c>
      <c r="S250" s="416">
        <f>IF(AND(Izmaksas!R$15=0,Izmaksas!S$15=1),IF(R250=0,'IIA Finanšu analīze'!$D227*(1-$C250/4),0),IF(R250&gt;$C227,IF('Laika grafiks'!S$23&gt;Pieņēmumi!$E$8,R250-$C227,0),0))</f>
        <v>549605.37624999997</v>
      </c>
      <c r="T250" s="416">
        <f>IF(AND(Izmaksas!S$15=0,Izmaksas!T$15=1),IF(S250=0,'IIA Finanšu analīze'!$D227*(1-$C250/4),0),IF(S250&gt;$C227,IF('Laika grafiks'!T$23&gt;Pieņēmumi!$E$8,S250-$C227,0),0))</f>
        <v>544614.41387499997</v>
      </c>
      <c r="U250" s="416">
        <f>IF(AND(Izmaksas!T$15=0,Izmaksas!U$15=1),IF(T250=0,'IIA Finanšu analīze'!$D227*(1-$C250/4),0),IF(T250&gt;$C227,IF('Laika grafiks'!U$23&gt;Pieņēmumi!$E$8,T250-$C227,0),0))</f>
        <v>539623.45149999997</v>
      </c>
      <c r="V250" s="416">
        <f>IF(AND(Izmaksas!U$15=0,Izmaksas!V$15=1),IF(U250=0,'IIA Finanšu analīze'!$D227*(1-$C250/4),0),IF(U250&gt;$C227,IF('Laika grafiks'!V$23&gt;Pieņēmumi!$E$8,U250-$C227,0),0))</f>
        <v>534632.48912499996</v>
      </c>
      <c r="W250" s="416">
        <f>IF(AND(Izmaksas!V$15=0,Izmaksas!W$15=1),IF(V250=0,'IIA Finanšu analīze'!$D227*(1-$C250/4),0),IF(V250&gt;$C227,IF('Laika grafiks'!W$23&gt;Pieņēmumi!$E$8,V250-$C227,0),0))</f>
        <v>529641.52674999996</v>
      </c>
      <c r="X250" s="416">
        <f>IF(AND(Izmaksas!W$15=0,Izmaksas!X$15=1),IF(W250=0,'IIA Finanšu analīze'!$D227*(1-$C250/4),0),IF(W250&gt;$C227,IF('Laika grafiks'!X$23&gt;Pieņēmumi!$E$8,W250-$C227,0),0))</f>
        <v>524650.56437499996</v>
      </c>
      <c r="Y250" s="416">
        <f>IF(AND(Izmaksas!X$15=0,Izmaksas!Y$15=1),IF(X250=0,'IIA Finanšu analīze'!$D227*(1-$C250/4),0),IF(X250&gt;$C227,IF('Laika grafiks'!Y$23&gt;Pieņēmumi!$E$8,X250-$C227,0),0))</f>
        <v>519659.60199999996</v>
      </c>
      <c r="Z250" s="416">
        <f>IF(AND(Izmaksas!Y$15=0,Izmaksas!Z$15=1),IF(Y250=0,'IIA Finanšu analīze'!$D227*(1-$C250/4),0),IF(Y250&gt;$C227,IF('Laika grafiks'!Z$23&gt;Pieņēmumi!$E$8,Y250-$C227,0),0))</f>
        <v>514668.63962499995</v>
      </c>
      <c r="AA250" s="416">
        <f>IF(AND(Izmaksas!Z$15=0,Izmaksas!AA$15=1),IF(Z250=0,'IIA Finanšu analīze'!$D227*(1-$C250/4),0),IF(Z250&gt;$C227,IF('Laika grafiks'!AA$23&gt;Pieņēmumi!$E$8,Z250-$C227,0),0))</f>
        <v>509677.67724999995</v>
      </c>
      <c r="AB250" s="416">
        <f>IF(AND(Izmaksas!AA$15=0,Izmaksas!AB$15=1),IF(AA250=0,'IIA Finanšu analīze'!$D227*(1-$C250/4),0),IF(AA250&gt;$C227,IF('Laika grafiks'!AB$23&gt;Pieņēmumi!$E$8,AA250-$C227,0),0))</f>
        <v>504686.71487499995</v>
      </c>
      <c r="AC250" s="416">
        <f>IF(AND(Izmaksas!AB$15=0,Izmaksas!AC$15=1),IF(AB250=0,'IIA Finanšu analīze'!$D227*(1-$C250/4),0),IF(AB250&gt;$C227,IF('Laika grafiks'!AC$23&gt;Pieņēmumi!$E$8,AB250-$C227,0),0))</f>
        <v>499695.75249999994</v>
      </c>
      <c r="AD250" s="416">
        <f>IF(AND(Izmaksas!AC$15=0,Izmaksas!AD$15=1),IF(AC250=0,'IIA Finanšu analīze'!$D227*(1-$C250/4),0),IF(AC250&gt;$C227,IF('Laika grafiks'!AD$23&gt;Pieņēmumi!$E$8,AC250-$C227,0),0))</f>
        <v>494704.79012499994</v>
      </c>
      <c r="AE250" s="416">
        <f>IF(AND(Izmaksas!AD$15=0,Izmaksas!AE$15=1),IF(AD250=0,'IIA Finanšu analīze'!$D227*(1-$C250/4),0),IF(AD250&gt;$C227,IF('Laika grafiks'!AE$23&gt;Pieņēmumi!$E$8,AD250-$C227,0),0))</f>
        <v>489713.82774999994</v>
      </c>
      <c r="AF250" s="416">
        <f>IF(AND(Izmaksas!AE$15=0,Izmaksas!AF$15=1),IF(AE250=0,'IIA Finanšu analīze'!$D227*(1-$C250/4),0),IF(AE250&gt;$C227,IF('Laika grafiks'!AF$23&gt;Pieņēmumi!$E$8,AE250-$C227,0),0))</f>
        <v>484722.86537499994</v>
      </c>
      <c r="AG250" s="416">
        <f>IF(AND(Izmaksas!AF$15=0,Izmaksas!AG$15=1),IF(AF250=0,'IIA Finanšu analīze'!$D227*(1-$C250/4),0),IF(AF250&gt;$C227,IF('Laika grafiks'!AG$23&gt;Pieņēmumi!$E$8,AF250-$C227,0),0))</f>
        <v>479731.90299999993</v>
      </c>
      <c r="AH250" s="416">
        <f>IF(AND(Izmaksas!AG$15=0,Izmaksas!AH$15=1),IF(AG250=0,'IIA Finanšu analīze'!$D227*(1-$C250/4),0),IF(AG250&gt;$C227,IF('Laika grafiks'!AH$23&gt;Pieņēmumi!$E$8,AG250-$C227,0),0))</f>
        <v>474740.94062499993</v>
      </c>
      <c r="AI250" s="416">
        <f>IF(AND(Izmaksas!AH$15=0,Izmaksas!AI$15=1),IF(AH250=0,'IIA Finanšu analīze'!$D227*(1-$C250/4),0),IF(AH250&gt;$C227,IF('Laika grafiks'!AI$23&gt;Pieņēmumi!$E$8,AH250-$C227,0),0))</f>
        <v>469749.97824999993</v>
      </c>
      <c r="AJ250" s="416">
        <f>IF(AND(Izmaksas!AI$15=0,Izmaksas!AJ$15=1),IF(AI250=0,'IIA Finanšu analīze'!$D227*(1-$C250/4),0),IF(AI250&gt;$C227,IF('Laika grafiks'!AJ$23&gt;Pieņēmumi!$E$8,AI250-$C227,0),0))</f>
        <v>464759.01587499992</v>
      </c>
      <c r="AK250" s="416">
        <f>IF(AND(Izmaksas!AJ$15=0,Izmaksas!AK$15=1),IF(AJ250=0,'IIA Finanšu analīze'!$D227*(1-$C250/4),0),IF(AJ250&gt;$C227,IF('Laika grafiks'!AK$23&gt;Pieņēmumi!$E$8,AJ250-$C227,0),0))</f>
        <v>459768.05349999992</v>
      </c>
      <c r="AL250" s="416">
        <f>IF(AND(Izmaksas!AK$15=0,Izmaksas!AL$15=1),IF(AK250=0,'IIA Finanšu analīze'!$D227*(1-$C250/4),0),IF(AK250&gt;$C227,IF('Laika grafiks'!AL$23&gt;Pieņēmumi!$E$8,AK250-$C227,0),0))</f>
        <v>454777.09112499992</v>
      </c>
      <c r="AM250" s="416">
        <f>IF(AND(Izmaksas!AL$15=0,Izmaksas!AM$15=1),IF(AL250=0,'IIA Finanšu analīze'!$D227*(1-$C250/4),0),IF(AL250&gt;$C227,IF('Laika grafiks'!AM$23&gt;Pieņēmumi!$E$8,AL250-$C227,0),0))</f>
        <v>449786.12874999992</v>
      </c>
      <c r="AN250" s="416">
        <f>IF(AND(Izmaksas!AM$15=0,Izmaksas!AN$15=1),IF(AM250=0,'IIA Finanšu analīze'!$D227*(1-$C250/4),0),IF(AM250&gt;$C227,IF('Laika grafiks'!AN$23&gt;Pieņēmumi!$E$8,AM250-$C227,0),0))</f>
        <v>444795.16637499991</v>
      </c>
      <c r="AO250" s="416">
        <f>IF(AND(Izmaksas!AN$15=0,Izmaksas!AO$15=1),IF(AN250=0,'IIA Finanšu analīze'!$D227*(1-$C250/4),0),IF(AN250&gt;$C227,IF('Laika grafiks'!AO$23&gt;Pieņēmumi!$E$8,AN250-$C227,0),0))</f>
        <v>439804.20399999991</v>
      </c>
      <c r="AP250" s="416">
        <f>IF(AND(Izmaksas!AO$15=0,Izmaksas!AP$15=1),IF(AO250=0,'IIA Finanšu analīze'!$D227*(1-$C250/4),0),IF(AO250&gt;$C227,IF('Laika grafiks'!AP$23&gt;Pieņēmumi!$E$8,AO250-$C227,0),0))</f>
        <v>434813.24162499991</v>
      </c>
      <c r="AQ250" s="416">
        <f>IF(AND(Izmaksas!AP$15=0,Izmaksas!AQ$15=1),IF(AP250=0,'IIA Finanšu analīze'!$D227*(1-$C250/4),0),IF(AP250&gt;$C227,IF('Laika grafiks'!AQ$23&gt;Pieņēmumi!$E$8,AP250-$C227,0),0))</f>
        <v>429822.27924999991</v>
      </c>
      <c r="AR250" s="416">
        <f>IF(AND(Izmaksas!AQ$15=0,Izmaksas!AR$15=1),IF(AQ250=0,'IIA Finanšu analīze'!$D227*(1-$C250/4),0),IF(AQ250&gt;$C227,IF('Laika grafiks'!AR$23&gt;Pieņēmumi!$E$8,AQ250-$C227,0),0))</f>
        <v>424831.3168749999</v>
      </c>
      <c r="AS250" s="416">
        <f>IF(AND(Izmaksas!AR$15=0,Izmaksas!AS$15=1),IF(AR250=0,'IIA Finanšu analīze'!$D227*(1-$C250/4),0),IF(AR250&gt;$C227,IF('Laika grafiks'!AS$23&gt;Pieņēmumi!$E$8,AR250-$C227,0),0))</f>
        <v>419840.3544999999</v>
      </c>
      <c r="AT250" s="416">
        <f>IF(AND(Izmaksas!AS$15=0,Izmaksas!AT$15=1),IF(AS250=0,'IIA Finanšu analīze'!$D227*(1-$C250/4),0),IF(AS250&gt;$C227,IF('Laika grafiks'!AT$23&gt;Pieņēmumi!$E$8,AS250-$C227,0),0))</f>
        <v>414849.3921249999</v>
      </c>
      <c r="AU250" s="416">
        <f>IF(AND(Izmaksas!AT$15=0,Izmaksas!AU$15=1),IF(AT250=0,'IIA Finanšu analīze'!$D227*(1-$C250/4),0),IF(AT250&gt;$C227,IF('Laika grafiks'!AU$23&gt;Pieņēmumi!$E$8,AT250-$C227,0),0))</f>
        <v>409858.42974999989</v>
      </c>
      <c r="AV250" s="416">
        <f>IF(AND(Izmaksas!AU$15=0,Izmaksas!AV$15=1),IF(AU250=0,'IIA Finanšu analīze'!$D227*(1-$C250/4),0),IF(AU250&gt;$C227,IF('Laika grafiks'!AV$23&gt;Pieņēmumi!$E$8,AU250-$C227,0),0))</f>
        <v>404867.46737499989</v>
      </c>
      <c r="AW250" s="416">
        <f>IF(AND(Izmaksas!AV$15=0,Izmaksas!AW$15=1),IF(AV250=0,'IIA Finanšu analīze'!$D227*(1-$C250/4),0),IF(AV250&gt;$C227,IF('Laika grafiks'!AW$23&gt;Pieņēmumi!$E$8,AV250-$C227,0),0))</f>
        <v>399876.50499999989</v>
      </c>
      <c r="AX250" s="416">
        <f>IF(AND(Izmaksas!AW$15=0,Izmaksas!AX$15=1),IF(AW250=0,'IIA Finanšu analīze'!$D227*(1-$C250/4),0),IF(AW250&gt;$C227,IF('Laika grafiks'!AX$23&gt;Pieņēmumi!$E$8,AW250-$C227,0),0))</f>
        <v>394885.54262499989</v>
      </c>
      <c r="AY250" s="416">
        <f>IF(AND(Izmaksas!AX$15=0,Izmaksas!AY$15=1),IF(AX250=0,'IIA Finanšu analīze'!$D227*(1-$C250/4),0),IF(AX250&gt;$C227,IF('Laika grafiks'!AY$23&gt;Pieņēmumi!$E$8,AX250-$C227,0),0))</f>
        <v>389894.58024999988</v>
      </c>
      <c r="AZ250" s="416">
        <f>IF(AND(Izmaksas!AY$15=0,Izmaksas!AZ$15=1),IF(AY250=0,'IIA Finanšu analīze'!$D227*(1-$C250/4),0),IF(AY250&gt;$C227,IF('Laika grafiks'!AZ$23&gt;Pieņēmumi!$E$8,AY250-$C227,0),0))</f>
        <v>384903.61787499988</v>
      </c>
      <c r="BA250" s="416">
        <f>IF(AND(Izmaksas!AZ$15=0,Izmaksas!BA$15=1),IF(AZ250=0,'IIA Finanšu analīze'!$D227*(1-$C250/4),0),IF(AZ250&gt;$C227,IF('Laika grafiks'!BA$23&gt;Pieņēmumi!$E$8,AZ250-$C227,0),0))</f>
        <v>379912.65549999988</v>
      </c>
      <c r="BB250" s="416">
        <f>IF(AND(Izmaksas!BA$15=0,Izmaksas!BB$15=1),IF(BA250=0,'IIA Finanšu analīze'!$D227*(1-$C250/4),0),IF(BA250&gt;$C227,IF('Laika grafiks'!BB$23&gt;Pieņēmumi!$E$8,BA250-$C227,0),0))</f>
        <v>374921.69312499987</v>
      </c>
      <c r="BC250" s="416">
        <f>IF(AND(Izmaksas!BB$15=0,Izmaksas!BC$15=1),IF(BB250=0,'IIA Finanšu analīze'!$D227*(1-$C250/4),0),IF(BB250&gt;$C227,IF('Laika grafiks'!BC$23&gt;Pieņēmumi!$E$8,BB250-$C227,0),0))</f>
        <v>369930.73074999987</v>
      </c>
      <c r="BD250" s="416">
        <f>IF(AND(Izmaksas!BC$15=0,Izmaksas!BD$15=1),IF(BC250=0,'IIA Finanšu analīze'!$D227*(1-$C250/4),0),IF(BC250&gt;$C227,IF('Laika grafiks'!BD$23&gt;Pieņēmumi!$E$8,BC250-$C227,0),0))</f>
        <v>364939.76837499987</v>
      </c>
      <c r="BE250" s="416">
        <f>IF(AND(Izmaksas!BD$15=0,Izmaksas!BE$15=1),IF(BD250=0,'IIA Finanšu analīze'!$D227*(1-$C250/4),0),IF(BD250&gt;$C227,IF('Laika grafiks'!BE$23&gt;Pieņēmumi!$E$8,BD250-$C227,0),0))</f>
        <v>359948.80599999987</v>
      </c>
      <c r="BF250" s="416">
        <f>IF(AND(Izmaksas!BE$15=0,Izmaksas!BF$15=1),IF(BE250=0,'IIA Finanšu analīze'!$D227*(1-$C250/4),0),IF(BE250&gt;$C227,IF('Laika grafiks'!BF$23&gt;Pieņēmumi!$E$8,BE250-$C227,0),0))</f>
        <v>354957.84362499986</v>
      </c>
      <c r="BG250" s="416">
        <f>IF(AND(Izmaksas!BF$15=0,Izmaksas!BG$15=1),IF(BF250=0,'IIA Finanšu analīze'!$D227*(1-$C250/4),0),IF(BF250&gt;$C227,IF('Laika grafiks'!BG$23&gt;Pieņēmumi!$E$8,BF250-$C227,0),0))</f>
        <v>349966.88124999986</v>
      </c>
      <c r="BH250" s="416">
        <f>IF(AND(Izmaksas!BG$15=0,Izmaksas!BH$15=1),IF(BG250=0,'IIA Finanšu analīze'!$D227*(1-$C250/4),0),IF(BG250&gt;$C227,IF('Laika grafiks'!BH$23&gt;Pieņēmumi!$E$8,BG250-$C227,0),0))</f>
        <v>344975.91887499986</v>
      </c>
      <c r="BI250" s="416">
        <f>IF(AND(Izmaksas!BH$15=0,Izmaksas!BI$15=1),IF(BH250=0,'IIA Finanšu analīze'!$D227*(1-$C250/4),0),IF(BH250&gt;$C227,IF('Laika grafiks'!BI$23&gt;Pieņēmumi!$E$8,BH250-$C227,0),0))</f>
        <v>339984.95649999985</v>
      </c>
      <c r="BJ250" s="416">
        <f>IF(AND(Izmaksas!BI$15=0,Izmaksas!BJ$15=1),IF(BI250=0,'IIA Finanšu analīze'!$D227*(1-$C250/4),0),IF(BI250&gt;$C227,IF('Laika grafiks'!BJ$23&gt;Pieņēmumi!$E$8,BI250-$C227,0),0))</f>
        <v>334993.99412499985</v>
      </c>
      <c r="BK250" s="416">
        <f>IF(AND(Izmaksas!BJ$15=0,Izmaksas!BK$15=1),IF(BJ250=0,'IIA Finanšu analīze'!$D227*(1-$C250/4),0),IF(BJ250&gt;$C227,IF('Laika grafiks'!BK$23&gt;Pieņēmumi!$E$8,BJ250-$C227,0),0))</f>
        <v>330003.03174999985</v>
      </c>
      <c r="BL250" s="416">
        <f>IF(AND(Izmaksas!BK$15=0,Izmaksas!BL$15=1),IF(BK250=0,'IIA Finanšu analīze'!$D227*(1-$C250/4),0),IF(BK250&gt;$C227,IF('Laika grafiks'!BL$23&gt;Pieņēmumi!$E$8,BK250-$C227,0),0))</f>
        <v>325012.06937499985</v>
      </c>
      <c r="BM250" s="416">
        <f>IF(AND(Izmaksas!BL$15=0,Izmaksas!BM$15=1),IF(BL250=0,'IIA Finanšu analīze'!$D227*(1-$C250/4),0),IF(BL250&gt;$C227,IF('Laika grafiks'!BM$23&gt;Pieņēmumi!$E$8,BL250-$C227,0),0))</f>
        <v>320021.10699999984</v>
      </c>
      <c r="BN250" s="416">
        <f>IF(AND(Izmaksas!BM$15=0,Izmaksas!BN$15=1),IF(BM250=0,'IIA Finanšu analīze'!$D227*(1-$C250/4),0),IF(BM250&gt;$C227,IF('Laika grafiks'!BN$23&gt;Pieņēmumi!$E$8,BM250-$C227,0),0))</f>
        <v>315030.14462499984</v>
      </c>
      <c r="BO250" s="416">
        <f>IF(AND(Izmaksas!BN$15=0,Izmaksas!BO$15=1),IF(BN250=0,'IIA Finanšu analīze'!$D227*(1-$C250/4),0),IF(BN250&gt;$C227,IF('Laika grafiks'!BO$23&gt;Pieņēmumi!$E$8,BN250-$C227,0),0))</f>
        <v>310039.18224999984</v>
      </c>
      <c r="BP250" s="416">
        <f>IF(AND(Izmaksas!BO$15=0,Izmaksas!BP$15=1),IF(BO250=0,'IIA Finanšu analīze'!$D227*(1-$C250/4),0),IF(BO250&gt;$C227,IF('Laika grafiks'!BP$23&gt;Pieņēmumi!$E$8,BO250-$C227,0),0))</f>
        <v>305048.21987499984</v>
      </c>
      <c r="BQ250" s="416">
        <f>IF(AND(Izmaksas!BP$15=0,Izmaksas!BQ$15=1),IF(BP250=0,'IIA Finanšu analīze'!$D227*(1-$C250/4),0),IF(BP250&gt;$C227,IF('Laika grafiks'!BQ$23&gt;Pieņēmumi!$E$8,BP250-$C227,0),0))</f>
        <v>300057.25749999983</v>
      </c>
      <c r="BR250" s="416">
        <f>IF(AND(Izmaksas!BQ$15=0,Izmaksas!BR$15=1),IF(BQ250=0,'IIA Finanšu analīze'!$D227*(1-$C250/4),0),IF(BQ250&gt;$C227,IF('Laika grafiks'!BR$23&gt;Pieņēmumi!$E$8,BQ250-$C227,0),0))</f>
        <v>295066.29512499983</v>
      </c>
      <c r="BS250" s="416">
        <f>IF(AND(Izmaksas!BR$15=0,Izmaksas!BS$15=1),IF(BR250=0,'IIA Finanšu analīze'!$D227*(1-$C250/4),0),IF(BR250&gt;$C227,IF('Laika grafiks'!BS$23&gt;Pieņēmumi!$E$8,BR250-$C227,0),0))</f>
        <v>290075.33274999983</v>
      </c>
      <c r="BT250" s="416">
        <f>IF(AND(Izmaksas!BS$15=0,Izmaksas!BT$15=1),IF(BS250=0,'IIA Finanšu analīze'!$D227*(1-$C250/4),0),IF(BS250&gt;$C227,IF('Laika grafiks'!BT$23&gt;Pieņēmumi!$E$8,BS250-$C227,0),0))</f>
        <v>285084.37037499982</v>
      </c>
      <c r="BU250" s="416">
        <f>IF(AND(Izmaksas!BT$15=0,Izmaksas!BU$15=1),IF(BT250=0,'IIA Finanšu analīze'!$D227*(1-$C250/4),0),IF(BT250&gt;$C227,IF('Laika grafiks'!BU$23&gt;Pieņēmumi!$E$8,BT250-$C227,0),0))</f>
        <v>280093.40799999982</v>
      </c>
      <c r="BV250" s="416">
        <f>IF(AND(Izmaksas!BU$15=0,Izmaksas!BV$15=1),IF(BU250=0,'IIA Finanšu analīze'!$D227*(1-$C250/4),0),IF(BU250&gt;$C227,IF('Laika grafiks'!BV$23&gt;Pieņēmumi!$E$8,BU250-$C227,0),0))</f>
        <v>275102.44562499982</v>
      </c>
      <c r="BW250" s="416">
        <f>IF(AND(Izmaksas!BV$15=0,Izmaksas!BW$15=1),IF(BV250=0,'IIA Finanšu analīze'!$D227*(1-$C250/4),0),IF(BV250&gt;$C227,IF('Laika grafiks'!BW$23&gt;Pieņēmumi!$E$8,BV250-$C227,0),0))</f>
        <v>270111.48324999982</v>
      </c>
      <c r="BX250" s="416">
        <f>IF(AND(Izmaksas!BW$15=0,Izmaksas!BX$15=1),IF(BW250=0,'IIA Finanšu analīze'!$D227*(1-$C250/4),0),IF(BW250&gt;$C227,IF('Laika grafiks'!BX$23&gt;Pieņēmumi!$E$8,BW250-$C227,0),0))</f>
        <v>265120.52087499981</v>
      </c>
      <c r="BY250" s="416">
        <f>IF(AND(Izmaksas!BX$15=0,Izmaksas!BY$15=1),IF(BX250=0,'IIA Finanšu analīze'!$D227*(1-$C250/4),0),IF(BX250&gt;$C227,IF('Laika grafiks'!BY$23&gt;Pieņēmumi!$E$8,BX250-$C227,0),0))</f>
        <v>260129.55849999981</v>
      </c>
      <c r="BZ250" s="416">
        <f>IF(AND(Izmaksas!BY$15=0,Izmaksas!BZ$15=1),IF(BY250=0,'IIA Finanšu analīze'!$D227*(1-$C250/4),0),IF(BY250&gt;$C227,IF('Laika grafiks'!BZ$23&gt;Pieņēmumi!$E$8,BY250-$C227,0),0))</f>
        <v>255138.59612499981</v>
      </c>
      <c r="CA250" s="416">
        <f>IF(AND(Izmaksas!BZ$15=0,Izmaksas!CA$15=1),IF(BZ250=0,'IIA Finanšu analīze'!$D227*(1-$C250/4),0),IF(BZ250&gt;$C227,IF('Laika grafiks'!CA$23&gt;Pieņēmumi!$E$8,BZ250-$C227,0),0))</f>
        <v>250147.6337499998</v>
      </c>
      <c r="CB250" s="416">
        <f>IF(AND(Izmaksas!CA$15=0,Izmaksas!CB$15=1),IF(CA250=0,'IIA Finanšu analīze'!$D227*(1-$C250/4),0),IF(CA250&gt;$C227,IF('Laika grafiks'!CB$23&gt;Pieņēmumi!$E$8,CA250-$C227,0),0))</f>
        <v>245156.6713749998</v>
      </c>
      <c r="CC250" s="416">
        <f>IF(AND(Izmaksas!CB$15=0,Izmaksas!CC$15=1),IF(CB250=0,'IIA Finanšu analīze'!$D227*(1-$C250/4),0),IF(CB250&gt;$C227,IF('Laika grafiks'!CC$23&gt;Pieņēmumi!$E$8,CB250-$C227,0),0))</f>
        <v>240165.7089999998</v>
      </c>
      <c r="CD250" s="416">
        <f>IF(AND(Izmaksas!CC$15=0,Izmaksas!CD$15=1),IF(CC250=0,'IIA Finanšu analīze'!$D227*(1-$C250/4),0),IF(CC250&gt;$C227,IF('Laika grafiks'!CD$23&gt;Pieņēmumi!$E$8,CC250-$C227,0),0))</f>
        <v>235174.7466249998</v>
      </c>
      <c r="CE250" s="416">
        <f>IF(AND(Izmaksas!CD$15=0,Izmaksas!CE$15=1),IF(CD250=0,'IIA Finanšu analīze'!$D227*(1-$C250/4),0),IF(CD250&gt;$C227,IF('Laika grafiks'!CE$23&gt;Pieņēmumi!$E$8,CD250-$C227,0),0))</f>
        <v>230183.78424999979</v>
      </c>
      <c r="CF250" s="416">
        <f>IF(AND(Izmaksas!CE$15=0,Izmaksas!CF$15=1),IF(CE250=0,'IIA Finanšu analīze'!$D227*(1-$C250/4),0),IF(CE250&gt;$C227,IF('Laika grafiks'!CF$23&gt;Pieņēmumi!$E$8,CE250-$C227,0),0))</f>
        <v>225192.82187499979</v>
      </c>
      <c r="CG250" s="416">
        <f>IF(AND(Izmaksas!CF$15=0,Izmaksas!CG$15=1),IF(CF250=0,'IIA Finanšu analīze'!$D227*(1-$C250/4),0),IF(CF250&gt;$C227,IF('Laika grafiks'!CG$23&gt;Pieņēmumi!$E$8,CF250-$C227,0),0))</f>
        <v>220201.85949999979</v>
      </c>
      <c r="CH250" s="416">
        <f>IF(AND(Izmaksas!CG$15=0,Izmaksas!CH$15=1),IF(CG250=0,'IIA Finanšu analīze'!$D227*(1-$C250/4),0),IF(CG250&gt;$C227,IF('Laika grafiks'!CH$23&gt;Pieņēmumi!$E$8,CG250-$C227,0),0))</f>
        <v>215210.89712499978</v>
      </c>
      <c r="CI250" s="416">
        <f>IF(AND(Izmaksas!CH$15=0,Izmaksas!CI$15=1),IF(CH250=0,'IIA Finanšu analīze'!$D227*(1-$C250/4),0),IF(CH250&gt;$C227,IF('Laika grafiks'!CI$23&gt;Pieņēmumi!$E$8,CH250-$C227,0),0))</f>
        <v>210219.93474999978</v>
      </c>
      <c r="CJ250" s="416">
        <f>IF(AND(Izmaksas!CI$15=0,Izmaksas!CJ$15=1),IF(CI250=0,'IIA Finanšu analīze'!$D227*(1-$C250/4),0),IF(CI250&gt;$C227,IF('Laika grafiks'!CJ$23&gt;Pieņēmumi!$E$8,CI250-$C227,0),0))</f>
        <v>205228.97237499978</v>
      </c>
      <c r="CK250" s="416">
        <f>IF(AND(Izmaksas!CJ$15=0,Izmaksas!CK$15=1),IF(CJ250=0,'IIA Finanšu analīze'!$D227*(1-$C250/4),0),IF(CJ250&gt;$C227,IF('Laika grafiks'!CK$23&gt;Pieņēmumi!$E$8,CJ250-$C227,0),0))</f>
        <v>200238.00999999978</v>
      </c>
      <c r="CL250" s="416">
        <f>IF(AND(Izmaksas!CK$15=0,Izmaksas!CL$15=1),IF(CK250=0,'IIA Finanšu analīze'!$D227*(1-$C250/4),0),IF(CK250&gt;$C227,IF('Laika grafiks'!CL$23&gt;Pieņēmumi!$E$8,CK250-$C227,0),0))</f>
        <v>195247.04762499977</v>
      </c>
      <c r="CM250" s="416">
        <f>IF(AND(Izmaksas!CL$15=0,Izmaksas!CM$15=1),IF(CL250=0,'IIA Finanšu analīze'!$D227*(1-$C250/4),0),IF(CL250&gt;$C227,IF('Laika grafiks'!CM$23&gt;Pieņēmumi!$E$8,CL250-$C227,0),0))</f>
        <v>190256.08524999977</v>
      </c>
      <c r="CN250" s="416">
        <f>IF(AND(Izmaksas!CM$15=0,Izmaksas!CN$15=1),IF(CM250=0,'IIA Finanšu analīze'!$D227*(1-$C250/4),0),IF(CM250&gt;$C227,IF('Laika grafiks'!CN$23&gt;Pieņēmumi!$E$8,CM250-$C227,0),0))</f>
        <v>185265.12287499977</v>
      </c>
      <c r="CO250" s="416">
        <f>IF(AND(Izmaksas!CN$15=0,Izmaksas!CO$15=1),IF(CN250=0,'IIA Finanšu analīze'!$D227*(1-$C250/4),0),IF(CN250&gt;$C227,IF('Laika grafiks'!CO$23&gt;Pieņēmumi!$E$8,CN250-$C227,0),0))</f>
        <v>180274.16049999977</v>
      </c>
      <c r="CP250" s="416">
        <f>IF(AND(Izmaksas!CO$15=0,Izmaksas!CP$15=1),IF(CO250=0,'IIA Finanšu analīze'!$D227*(1-$C250/4),0),IF(CO250&gt;$C227,IF('Laika grafiks'!CP$23&gt;Pieņēmumi!$E$8,CO250-$C227,0),0))</f>
        <v>175283.19812499976</v>
      </c>
      <c r="CQ250" s="416">
        <f>IF(AND(Izmaksas!CP$15=0,Izmaksas!CQ$15=1),IF(CP250=0,'IIA Finanšu analīze'!$D227*(1-$C250/4),0),IF(CP250&gt;$C227,IF('Laika grafiks'!CQ$23&gt;Pieņēmumi!$E$8,CP250-$C227,0),0))</f>
        <v>170292.23574999976</v>
      </c>
      <c r="CR250" s="416">
        <f>IF(AND(Izmaksas!CQ$15=0,Izmaksas!CR$15=1),IF(CQ250=0,'IIA Finanšu analīze'!$D227*(1-$C250/4),0),IF(CQ250&gt;$C227,IF('Laika grafiks'!CR$23&gt;Pieņēmumi!$E$8,CQ250-$C227,0),0))</f>
        <v>165301.27337499976</v>
      </c>
      <c r="CS250" s="416">
        <f>IF(AND(Izmaksas!CR$15=0,Izmaksas!CS$15=1),IF(CR250=0,'IIA Finanšu analīze'!$D227*(1-$C250/4),0),IF(CR250&gt;$C227,IF('Laika grafiks'!CS$23&gt;Pieņēmumi!$E$8,CR250-$C227,0),0))</f>
        <v>160310.31099999975</v>
      </c>
      <c r="CT250" s="416">
        <f>IF(AND(Izmaksas!CS$15=0,Izmaksas!CT$15=1),IF(CS250=0,'IIA Finanšu analīze'!$D227*(1-$C250/4),0),IF(CS250&gt;$C227,IF('Laika grafiks'!CT$23&gt;Pieņēmumi!$E$8,CS250-$C227,0),0))</f>
        <v>155319.34862499975</v>
      </c>
      <c r="CU250" s="416">
        <f>IF(AND(Izmaksas!CT$15=0,Izmaksas!CU$15=1),IF(CT250=0,'IIA Finanšu analīze'!$D227*(1-$C250/4),0),IF(CT250&gt;$C227,IF('Laika grafiks'!CU$23&gt;Pieņēmumi!$E$8,CT250-$C227,0),0))</f>
        <v>150328.38624999975</v>
      </c>
      <c r="CV250" s="416">
        <f>IF(AND(Izmaksas!CU$15=0,Izmaksas!CV$15=1),IF(CU250=0,'IIA Finanšu analīze'!$D227*(1-$C250/4),0),IF(CU250&gt;$C227,IF('Laika grafiks'!CV$23&gt;Pieņēmumi!$E$8,CU250-$C227,0),0))</f>
        <v>145337.42387499975</v>
      </c>
      <c r="CW250" s="416">
        <f>IF(AND(Izmaksas!CV$15=0,Izmaksas!CW$15=1),IF(CV250=0,'IIA Finanšu analīze'!$D227*(1-$C250/4),0),IF(CV250&gt;$C227,IF('Laika grafiks'!CW$23&gt;Pieņēmumi!$E$8,CV250-$C227,0),0))</f>
        <v>140346.46149999974</v>
      </c>
      <c r="CX250" s="416">
        <f>IF(AND(Izmaksas!CW$15=0,Izmaksas!CX$15=1),IF(CW250=0,'IIA Finanšu analīze'!$D227*(1-$C250/4),0),IF(CW250&gt;$C227,IF('Laika grafiks'!CX$23&gt;Pieņēmumi!$E$8,CW250-$C227,0),0))</f>
        <v>135355.49912499974</v>
      </c>
      <c r="CY250" s="416">
        <f>IF(AND(Izmaksas!CX$15=0,Izmaksas!CY$15=1),IF(CX250=0,'IIA Finanšu analīze'!$D227*(1-$C250/4),0),IF(CX250&gt;$C227,IF('Laika grafiks'!CY$23&gt;Pieņēmumi!$E$8,CX250-$C227,0),0))</f>
        <v>130364.53674999974</v>
      </c>
      <c r="CZ250" s="416">
        <f>IF(AND(Izmaksas!CY$15=0,Izmaksas!CZ$15=1),IF(CY250=0,'IIA Finanšu analīze'!$D227*(1-$C250/4),0),IF(CY250&gt;$C227,IF('Laika grafiks'!CZ$23&gt;Pieņēmumi!$E$8,CY250-$C227,0),0))</f>
        <v>125373.57437499973</v>
      </c>
      <c r="DA250" s="416">
        <f>IF(AND(Izmaksas!CZ$15=0,Izmaksas!DA$15=1),IF(CZ250=0,'IIA Finanšu analīze'!$D227*(1-$C250/4),0),IF(CZ250&gt;$C227,IF('Laika grafiks'!DA$23&gt;Pieņēmumi!$E$8,CZ250-$C227,0),0))</f>
        <v>120382.61199999973</v>
      </c>
      <c r="DB250" s="416">
        <f>IF(AND(Izmaksas!DA$15=0,Izmaksas!DB$15=1),IF(DA250=0,'IIA Finanšu analīze'!$D227*(1-$C250/4),0),IF(DA250&gt;$C227,IF('Laika grafiks'!DB$23&gt;Pieņēmumi!$E$8,DA250-$C227,0),0))</f>
        <v>115391.64962499973</v>
      </c>
      <c r="DC250" s="416">
        <f>IF(AND(Izmaksas!DB$15=0,Izmaksas!DC$15=1),IF(DB250=0,'IIA Finanšu analīze'!$D227*(1-$C250/4),0),IF(DB250&gt;$C227,IF('Laika grafiks'!DC$23&gt;Pieņēmumi!$E$8,DB250-$C227,0),0))</f>
        <v>110400.68724999973</v>
      </c>
      <c r="DD250" s="416">
        <f>IF(AND(Izmaksas!DC$15=0,Izmaksas!DD$15=1),IF(DC250=0,'IIA Finanšu analīze'!$D227*(1-$C250/4),0),IF(DC250&gt;$C227,IF('Laika grafiks'!DD$23&gt;Pieņēmumi!$E$8,DC250-$C227,0),0))</f>
        <v>105409.72487499972</v>
      </c>
      <c r="DE250" s="416">
        <f>IF(AND(Izmaksas!DD$15=0,Izmaksas!DE$15=1),IF(DD250=0,'IIA Finanšu analīze'!$D227*(1-$C250/4),0),IF(DD250&gt;$C227,IF('Laika grafiks'!DE$23&gt;Pieņēmumi!$E$8,DD250-$C227,0),0))</f>
        <v>100418.76249999972</v>
      </c>
      <c r="DF250" s="416">
        <f>IF(AND(Izmaksas!DE$15=0,Izmaksas!DF$15=1),IF(DE250=0,'IIA Finanšu analīze'!$D227*(1-$C250/4),0),IF(DE250&gt;$C227,IF('Laika grafiks'!DF$23&gt;Pieņēmumi!$E$8,DE250-$C227,0),0))</f>
        <v>95427.800124999718</v>
      </c>
      <c r="DG250" s="416">
        <f>IF(AND(Izmaksas!DF$15=0,Izmaksas!DG$15=1),IF(DF250=0,'IIA Finanšu analīze'!$D227*(1-$C250/4),0),IF(DF250&gt;$C227,IF('Laika grafiks'!DG$23&gt;Pieņēmumi!$E$8,DF250-$C227,0),0))</f>
        <v>90436.837749999715</v>
      </c>
      <c r="DH250" s="416">
        <f>IF(AND(Izmaksas!DG$15=0,Izmaksas!DH$15=1),IF(DG250=0,'IIA Finanšu analīze'!$D227*(1-$C250/4),0),IF(DG250&gt;$C227,IF('Laika grafiks'!DH$23&gt;Pieņēmumi!$E$8,DG250-$C227,0),0))</f>
        <v>85445.875374999712</v>
      </c>
      <c r="DI250" s="416">
        <f>IF(AND(Izmaksas!DH$15=0,Izmaksas!DI$15=1),IF(DH250=0,'IIA Finanšu analīze'!$D227*(1-$C250/4),0),IF(DH250&gt;$C227,IF('Laika grafiks'!DI$23&gt;Pieņēmumi!$E$8,DH250-$C227,0),0))</f>
        <v>80454.912999999709</v>
      </c>
      <c r="DJ250" s="416">
        <f>IF(AND(Izmaksas!DI$15=0,Izmaksas!DJ$15=1),IF(DI250=0,'IIA Finanšu analīze'!$D227*(1-$C250/4),0),IF(DI250&gt;$C227,IF('Laika grafiks'!DJ$23&gt;Pieņēmumi!$E$8,DI250-$C227,0),0))</f>
        <v>75463.950624999707</v>
      </c>
      <c r="DK250" s="416">
        <f>IF(AND(Izmaksas!DJ$15=0,Izmaksas!DK$15=1),IF(DJ250=0,'IIA Finanšu analīze'!$D227*(1-$C250/4),0),IF(DJ250&gt;$C227,IF('Laika grafiks'!DK$23&gt;Pieņēmumi!$E$8,DJ250-$C227,0),0))</f>
        <v>70472.988249999704</v>
      </c>
      <c r="DL250" s="416">
        <f>IF(AND(Izmaksas!DK$15=0,Izmaksas!DL$15=1),IF(DK250=0,'IIA Finanšu analīze'!$D227*(1-$C250/4),0),IF(DK250&gt;$C227,IF('Laika grafiks'!DL$23&gt;Pieņēmumi!$E$8,DK250-$C227,0),0))</f>
        <v>65482.025874999701</v>
      </c>
      <c r="DM250" s="416">
        <f>IF(AND(Izmaksas!DL$15=0,Izmaksas!DM$15=1),IF(DL250=0,'IIA Finanšu analīze'!$D227*(1-$C250/4),0),IF(DL250&gt;$C227,IF('Laika grafiks'!DM$23&gt;Pieņēmumi!$E$8,DL250-$C227,0),0))</f>
        <v>60491.063499999698</v>
      </c>
      <c r="DN250" s="416">
        <f>IF(AND(Izmaksas!DM$15=0,Izmaksas!DN$15=1),IF(DM250=0,'IIA Finanšu analīze'!$D227*(1-$C250/4),0),IF(DM250&gt;$C227,IF('Laika grafiks'!DN$23&gt;Pieņēmumi!$E$8,DM250-$C227,0),0))</f>
        <v>55500.101124999695</v>
      </c>
      <c r="DO250" s="416">
        <f>IF(AND(Izmaksas!DN$15=0,Izmaksas!DO$15=1),IF(DN250=0,'IIA Finanšu analīze'!$D227*(1-$C250/4),0),IF(DN250&gt;$C227,IF('Laika grafiks'!DO$23&gt;Pieņēmumi!$E$8,DN250-$C227,0),0))</f>
        <v>50509.138749999693</v>
      </c>
      <c r="DP250" s="416">
        <f>IF(AND(Izmaksas!DO$15=0,Izmaksas!DP$15=1),IF(DO250=0,'IIA Finanšu analīze'!$D227*(1-$C250/4),0),IF(DO250&gt;$C227,IF('Laika grafiks'!DP$23&gt;Pieņēmumi!$E$8,DO250-$C227,0),0))</f>
        <v>45518.17637499969</v>
      </c>
      <c r="DQ250" s="416">
        <f>IF(AND(Izmaksas!DP$15=0,Izmaksas!DQ$15=1),IF(DP250=0,'IIA Finanšu analīze'!$D227*(1-$C250/4),0),IF(DP250&gt;$C227,IF('Laika grafiks'!DQ$23&gt;Pieņēmumi!$E$8,DP250-$C227,0),0))</f>
        <v>40527.213999999687</v>
      </c>
      <c r="DR250" s="416">
        <f>IF(AND(Izmaksas!DQ$15=0,Izmaksas!DR$15=1),IF(DQ250=0,'IIA Finanšu analīze'!$D227*(1-$C250/4),0),IF(DQ250&gt;$C227,IF('Laika grafiks'!DR$23&gt;Pieņēmumi!$E$8,DQ250-$C227,0),0))</f>
        <v>35536.251624999684</v>
      </c>
      <c r="DS250" s="416">
        <f>IF(AND(Izmaksas!DR$15=0,Izmaksas!DS$15=1),IF(DR250=0,'IIA Finanšu analīze'!$D227*(1-$C250/4),0),IF(DR250&gt;$C227,IF('Laika grafiks'!DS$23&gt;Pieņēmumi!$E$8,DR250-$C227,0),0))</f>
        <v>30545.289249999681</v>
      </c>
      <c r="DT250" s="416">
        <f>IF(AND(Izmaksas!DS$15=0,Izmaksas!DT$15=1),IF(DS250=0,'IIA Finanšu analīze'!$D227*(1-$C250/4),0),IF(DS250&gt;$C227,IF('Laika grafiks'!DT$23&gt;Pieņēmumi!$E$8,DS250-$C227,0),0))</f>
        <v>25554.326874999679</v>
      </c>
      <c r="DU250" s="416">
        <f>IF(AND(Izmaksas!DT$15=0,Izmaksas!DU$15=1),IF(DT250=0,'IIA Finanšu analīze'!$D227*(1-$C250/4),0),IF(DT250&gt;$C227,IF('Laika grafiks'!DU$23&gt;Pieņēmumi!$E$8,DT250-$C227,0),0))</f>
        <v>20563.364499999676</v>
      </c>
    </row>
    <row r="251" spans="1:125" ht="11.25" customHeight="1">
      <c r="A251" s="389" t="str">
        <f t="shared" si="196"/>
        <v>Apgaismojuma stabi ar montāžu</v>
      </c>
      <c r="B251" s="389" t="s">
        <v>33</v>
      </c>
      <c r="C251" s="392">
        <v>3.3300000000000003E-2</v>
      </c>
      <c r="D251" s="460" t="s">
        <v>638</v>
      </c>
      <c r="E251" s="416">
        <v>0</v>
      </c>
      <c r="F251" s="416">
        <f>IF(AND(Izmaksas!E$15=0,Izmaksas!F$15=1),IF(E251=0,'IIA Finanšu analīze'!$D228*(1-$C251/4),0),IF(E251&gt;$C228,IF('Laika grafiks'!F$23&gt;Pieņēmumi!$E$8,E251-$C228,0),0))</f>
        <v>0</v>
      </c>
      <c r="G251" s="416">
        <f>IF(AND(Izmaksas!F$15=0,Izmaksas!G$15=1),IF(F251=0,'IIA Finanšu analīze'!$D228*(1-$C251/4),0),IF(F251&gt;$C228,IF('Laika grafiks'!G$23&gt;Pieņēmumi!$E$8,F251-$C228,0),0))</f>
        <v>0</v>
      </c>
      <c r="H251" s="416">
        <f>IF(AND(Izmaksas!G$15=0,Izmaksas!H$15=1),IF(G251=0,'IIA Finanšu analīze'!$D228*(1-$C251/4),0),IF(G251&gt;$C228,IF('Laika grafiks'!H$23&gt;Pieņēmumi!$E$8,G251-$C228,0),0))</f>
        <v>0</v>
      </c>
      <c r="I251" s="416">
        <f>IF(AND(Izmaksas!H$15=0,Izmaksas!I$15=1),IF(H251=0,'IIA Finanšu analīze'!$D228*(1-$C251/4),0),IF(H251&gt;$C228,IF('Laika grafiks'!I$23&gt;Pieņēmumi!$E$8,H251-$C228,0),0))</f>
        <v>0</v>
      </c>
      <c r="J251" s="416">
        <f>IF(AND(Izmaksas!I$15=0,Izmaksas!J$15=1),IF(I251=0,'IIA Finanšu analīze'!$D228*(1-$C251/4),0),IF(I251&gt;$C228,IF('Laika grafiks'!J$23&gt;Pieņēmumi!$E$8,I251-$C228,0),0))</f>
        <v>275493.26504999999</v>
      </c>
      <c r="K251" s="416">
        <f>IF(AND(Izmaksas!J$15=0,Izmaksas!K$15=1),IF(J251=0,'IIA Finanšu analīze'!$D228*(1-$C251/4),0),IF(J251&gt;$C228,IF('Laika grafiks'!K$23&gt;Pieņēmumi!$E$8,J251-$C228,0),0))</f>
        <v>273180.53009999997</v>
      </c>
      <c r="L251" s="416">
        <f>IF(AND(Izmaksas!K$15=0,Izmaksas!L$15=1),IF(K251=0,'IIA Finanšu analīze'!$D228*(1-$C251/4),0),IF(K251&gt;$C228,IF('Laika grafiks'!L$23&gt;Pieņēmumi!$E$8,K251-$C228,0),0))</f>
        <v>270867.79514999996</v>
      </c>
      <c r="M251" s="416">
        <f>IF(AND(Izmaksas!L$15=0,Izmaksas!M$15=1),IF(L251=0,'IIA Finanšu analīze'!$D228*(1-$C251/4),0),IF(L251&gt;$C228,IF('Laika grafiks'!M$23&gt;Pieņēmumi!$E$8,L251-$C228,0),0))</f>
        <v>268555.06019999995</v>
      </c>
      <c r="N251" s="416">
        <f>IF(AND(Izmaksas!M$15=0,Izmaksas!N$15=1),IF(M251=0,'IIA Finanšu analīze'!$D228*(1-$C251/4),0),IF(M251&gt;$C228,IF('Laika grafiks'!N$23&gt;Pieņēmumi!$E$8,M251-$C228,0),0))</f>
        <v>266242.32524999994</v>
      </c>
      <c r="O251" s="416">
        <f>IF(AND(Izmaksas!N$15=0,Izmaksas!O$15=1),IF(N251=0,'IIA Finanšu analīze'!$D228*(1-$C251/4),0),IF(N251&gt;$C228,IF('Laika grafiks'!O$23&gt;Pieņēmumi!$E$8,N251-$C228,0),0))</f>
        <v>263929.59029999992</v>
      </c>
      <c r="P251" s="416">
        <f>IF(AND(Izmaksas!O$15=0,Izmaksas!P$15=1),IF(O251=0,'IIA Finanšu analīze'!$D228*(1-$C251/4),0),IF(O251&gt;$C228,IF('Laika grafiks'!P$23&gt;Pieņēmumi!$E$8,O251-$C228,0),0))</f>
        <v>261616.85534999991</v>
      </c>
      <c r="Q251" s="416">
        <f>IF(AND(Izmaksas!P$15=0,Izmaksas!Q$15=1),IF(P251=0,'IIA Finanšu analīze'!$D228*(1-$C251/4),0),IF(P251&gt;$C228,IF('Laika grafiks'!Q$23&gt;Pieņēmumi!$E$8,P251-$C228,0),0))</f>
        <v>259304.1203999999</v>
      </c>
      <c r="R251" s="416">
        <f>IF(AND(Izmaksas!Q$15=0,Izmaksas!R$15=1),IF(Q251=0,'IIA Finanšu analīze'!$D228*(1-$C251/4),0),IF(Q251&gt;$C228,IF('Laika grafiks'!R$23&gt;Pieņēmumi!$E$8,Q251-$C228,0),0))</f>
        <v>256991.38544999989</v>
      </c>
      <c r="S251" s="416">
        <f>IF(AND(Izmaksas!R$15=0,Izmaksas!S$15=1),IF(R251=0,'IIA Finanšu analīze'!$D228*(1-$C251/4),0),IF(R251&gt;$C228,IF('Laika grafiks'!S$23&gt;Pieņēmumi!$E$8,R251-$C228,0),0))</f>
        <v>254678.65049999987</v>
      </c>
      <c r="T251" s="416">
        <f>IF(AND(Izmaksas!S$15=0,Izmaksas!T$15=1),IF(S251=0,'IIA Finanšu analīze'!$D228*(1-$C251/4),0),IF(S251&gt;$C228,IF('Laika grafiks'!T$23&gt;Pieņēmumi!$E$8,S251-$C228,0),0))</f>
        <v>252365.91554999986</v>
      </c>
      <c r="U251" s="416">
        <f>IF(AND(Izmaksas!T$15=0,Izmaksas!U$15=1),IF(T251=0,'IIA Finanšu analīze'!$D228*(1-$C251/4),0),IF(T251&gt;$C228,IF('Laika grafiks'!U$23&gt;Pieņēmumi!$E$8,T251-$C228,0),0))</f>
        <v>250053.18059999985</v>
      </c>
      <c r="V251" s="416">
        <f>IF(AND(Izmaksas!U$15=0,Izmaksas!V$15=1),IF(U251=0,'IIA Finanšu analīze'!$D228*(1-$C251/4),0),IF(U251&gt;$C228,IF('Laika grafiks'!V$23&gt;Pieņēmumi!$E$8,U251-$C228,0),0))</f>
        <v>247740.44564999983</v>
      </c>
      <c r="W251" s="416">
        <f>IF(AND(Izmaksas!V$15=0,Izmaksas!W$15=1),IF(V251=0,'IIA Finanšu analīze'!$D228*(1-$C251/4),0),IF(V251&gt;$C228,IF('Laika grafiks'!W$23&gt;Pieņēmumi!$E$8,V251-$C228,0),0))</f>
        <v>245427.71069999982</v>
      </c>
      <c r="X251" s="416">
        <f>IF(AND(Izmaksas!W$15=0,Izmaksas!X$15=1),IF(W251=0,'IIA Finanšu analīze'!$D228*(1-$C251/4),0),IF(W251&gt;$C228,IF('Laika grafiks'!X$23&gt;Pieņēmumi!$E$8,W251-$C228,0),0))</f>
        <v>243114.97574999981</v>
      </c>
      <c r="Y251" s="416">
        <f>IF(AND(Izmaksas!X$15=0,Izmaksas!Y$15=1),IF(X251=0,'IIA Finanšu analīze'!$D228*(1-$C251/4),0),IF(X251&gt;$C228,IF('Laika grafiks'!Y$23&gt;Pieņēmumi!$E$8,X251-$C228,0),0))</f>
        <v>240802.2407999998</v>
      </c>
      <c r="Z251" s="416">
        <f>IF(AND(Izmaksas!Y$15=0,Izmaksas!Z$15=1),IF(Y251=0,'IIA Finanšu analīze'!$D228*(1-$C251/4),0),IF(Y251&gt;$C228,IF('Laika grafiks'!Z$23&gt;Pieņēmumi!$E$8,Y251-$C228,0),0))</f>
        <v>238489.50584999978</v>
      </c>
      <c r="AA251" s="416">
        <f>IF(AND(Izmaksas!Z$15=0,Izmaksas!AA$15=1),IF(Z251=0,'IIA Finanšu analīze'!$D228*(1-$C251/4),0),IF(Z251&gt;$C228,IF('Laika grafiks'!AA$23&gt;Pieņēmumi!$E$8,Z251-$C228,0),0))</f>
        <v>236176.77089999977</v>
      </c>
      <c r="AB251" s="416">
        <f>IF(AND(Izmaksas!AA$15=0,Izmaksas!AB$15=1),IF(AA251=0,'IIA Finanšu analīze'!$D228*(1-$C251/4),0),IF(AA251&gt;$C228,IF('Laika grafiks'!AB$23&gt;Pieņēmumi!$E$8,AA251-$C228,0),0))</f>
        <v>233864.03594999976</v>
      </c>
      <c r="AC251" s="416">
        <f>IF(AND(Izmaksas!AB$15=0,Izmaksas!AC$15=1),IF(AB251=0,'IIA Finanšu analīze'!$D228*(1-$C251/4),0),IF(AB251&gt;$C228,IF('Laika grafiks'!AC$23&gt;Pieņēmumi!$E$8,AB251-$C228,0),0))</f>
        <v>231551.30099999974</v>
      </c>
      <c r="AD251" s="416">
        <f>IF(AND(Izmaksas!AC$15=0,Izmaksas!AD$15=1),IF(AC251=0,'IIA Finanšu analīze'!$D228*(1-$C251/4),0),IF(AC251&gt;$C228,IF('Laika grafiks'!AD$23&gt;Pieņēmumi!$E$8,AC251-$C228,0),0))</f>
        <v>229238.56604999973</v>
      </c>
      <c r="AE251" s="416">
        <f>IF(AND(Izmaksas!AD$15=0,Izmaksas!AE$15=1),IF(AD251=0,'IIA Finanšu analīze'!$D228*(1-$C251/4),0),IF(AD251&gt;$C228,IF('Laika grafiks'!AE$23&gt;Pieņēmumi!$E$8,AD251-$C228,0),0))</f>
        <v>226925.83109999972</v>
      </c>
      <c r="AF251" s="416">
        <f>IF(AND(Izmaksas!AE$15=0,Izmaksas!AF$15=1),IF(AE251=0,'IIA Finanšu analīze'!$D228*(1-$C251/4),0),IF(AE251&gt;$C228,IF('Laika grafiks'!AF$23&gt;Pieņēmumi!$E$8,AE251-$C228,0),0))</f>
        <v>224613.09614999971</v>
      </c>
      <c r="AG251" s="416">
        <f>IF(AND(Izmaksas!AF$15=0,Izmaksas!AG$15=1),IF(AF251=0,'IIA Finanšu analīze'!$D228*(1-$C251/4),0),IF(AF251&gt;$C228,IF('Laika grafiks'!AG$23&gt;Pieņēmumi!$E$8,AF251-$C228,0),0))</f>
        <v>222300.36119999969</v>
      </c>
      <c r="AH251" s="416">
        <f>IF(AND(Izmaksas!AG$15=0,Izmaksas!AH$15=1),IF(AG251=0,'IIA Finanšu analīze'!$D228*(1-$C251/4),0),IF(AG251&gt;$C228,IF('Laika grafiks'!AH$23&gt;Pieņēmumi!$E$8,AG251-$C228,0),0))</f>
        <v>219987.62624999968</v>
      </c>
      <c r="AI251" s="416">
        <f>IF(AND(Izmaksas!AH$15=0,Izmaksas!AI$15=1),IF(AH251=0,'IIA Finanšu analīze'!$D228*(1-$C251/4),0),IF(AH251&gt;$C228,IF('Laika grafiks'!AI$23&gt;Pieņēmumi!$E$8,AH251-$C228,0),0))</f>
        <v>217674.89129999967</v>
      </c>
      <c r="AJ251" s="416">
        <f>IF(AND(Izmaksas!AI$15=0,Izmaksas!AJ$15=1),IF(AI251=0,'IIA Finanšu analīze'!$D228*(1-$C251/4),0),IF(AI251&gt;$C228,IF('Laika grafiks'!AJ$23&gt;Pieņēmumi!$E$8,AI251-$C228,0),0))</f>
        <v>215362.15634999966</v>
      </c>
      <c r="AK251" s="416">
        <f>IF(AND(Izmaksas!AJ$15=0,Izmaksas!AK$15=1),IF(AJ251=0,'IIA Finanšu analīze'!$D228*(1-$C251/4),0),IF(AJ251&gt;$C228,IF('Laika grafiks'!AK$23&gt;Pieņēmumi!$E$8,AJ251-$C228,0),0))</f>
        <v>213049.42139999964</v>
      </c>
      <c r="AL251" s="416">
        <f>IF(AND(Izmaksas!AK$15=0,Izmaksas!AL$15=1),IF(AK251=0,'IIA Finanšu analīze'!$D228*(1-$C251/4),0),IF(AK251&gt;$C228,IF('Laika grafiks'!AL$23&gt;Pieņēmumi!$E$8,AK251-$C228,0),0))</f>
        <v>210736.68644999963</v>
      </c>
      <c r="AM251" s="416">
        <f>IF(AND(Izmaksas!AL$15=0,Izmaksas!AM$15=1),IF(AL251=0,'IIA Finanšu analīze'!$D228*(1-$C251/4),0),IF(AL251&gt;$C228,IF('Laika grafiks'!AM$23&gt;Pieņēmumi!$E$8,AL251-$C228,0),0))</f>
        <v>208423.95149999962</v>
      </c>
      <c r="AN251" s="416">
        <f>IF(AND(Izmaksas!AM$15=0,Izmaksas!AN$15=1),IF(AM251=0,'IIA Finanšu analīze'!$D228*(1-$C251/4),0),IF(AM251&gt;$C228,IF('Laika grafiks'!AN$23&gt;Pieņēmumi!$E$8,AM251-$C228,0),0))</f>
        <v>206111.2165499996</v>
      </c>
      <c r="AO251" s="416">
        <f>IF(AND(Izmaksas!AN$15=0,Izmaksas!AO$15=1),IF(AN251=0,'IIA Finanšu analīze'!$D228*(1-$C251/4),0),IF(AN251&gt;$C228,IF('Laika grafiks'!AO$23&gt;Pieņēmumi!$E$8,AN251-$C228,0),0))</f>
        <v>203798.48159999959</v>
      </c>
      <c r="AP251" s="416">
        <f>IF(AND(Izmaksas!AO$15=0,Izmaksas!AP$15=1),IF(AO251=0,'IIA Finanšu analīze'!$D228*(1-$C251/4),0),IF(AO251&gt;$C228,IF('Laika grafiks'!AP$23&gt;Pieņēmumi!$E$8,AO251-$C228,0),0))</f>
        <v>201485.74664999958</v>
      </c>
      <c r="AQ251" s="416">
        <f>IF(AND(Izmaksas!AP$15=0,Izmaksas!AQ$15=1),IF(AP251=0,'IIA Finanšu analīze'!$D228*(1-$C251/4),0),IF(AP251&gt;$C228,IF('Laika grafiks'!AQ$23&gt;Pieņēmumi!$E$8,AP251-$C228,0),0))</f>
        <v>199173.01169999957</v>
      </c>
      <c r="AR251" s="416">
        <f>IF(AND(Izmaksas!AQ$15=0,Izmaksas!AR$15=1),IF(AQ251=0,'IIA Finanšu analīze'!$D228*(1-$C251/4),0),IF(AQ251&gt;$C228,IF('Laika grafiks'!AR$23&gt;Pieņēmumi!$E$8,AQ251-$C228,0),0))</f>
        <v>196860.27674999955</v>
      </c>
      <c r="AS251" s="416">
        <f>IF(AND(Izmaksas!AR$15=0,Izmaksas!AS$15=1),IF(AR251=0,'IIA Finanšu analīze'!$D228*(1-$C251/4),0),IF(AR251&gt;$C228,IF('Laika grafiks'!AS$23&gt;Pieņēmumi!$E$8,AR251-$C228,0),0))</f>
        <v>194547.54179999954</v>
      </c>
      <c r="AT251" s="416">
        <f>IF(AND(Izmaksas!AS$15=0,Izmaksas!AT$15=1),IF(AS251=0,'IIA Finanšu analīze'!$D228*(1-$C251/4),0),IF(AS251&gt;$C228,IF('Laika grafiks'!AT$23&gt;Pieņēmumi!$E$8,AS251-$C228,0),0))</f>
        <v>192234.80684999953</v>
      </c>
      <c r="AU251" s="416">
        <f>IF(AND(Izmaksas!AT$15=0,Izmaksas!AU$15=1),IF(AT251=0,'IIA Finanšu analīze'!$D228*(1-$C251/4),0),IF(AT251&gt;$C228,IF('Laika grafiks'!AU$23&gt;Pieņēmumi!$E$8,AT251-$C228,0),0))</f>
        <v>189922.07189999952</v>
      </c>
      <c r="AV251" s="416">
        <f>IF(AND(Izmaksas!AU$15=0,Izmaksas!AV$15=1),IF(AU251=0,'IIA Finanšu analīze'!$D228*(1-$C251/4),0),IF(AU251&gt;$C228,IF('Laika grafiks'!AV$23&gt;Pieņēmumi!$E$8,AU251-$C228,0),0))</f>
        <v>187609.3369499995</v>
      </c>
      <c r="AW251" s="416">
        <f>IF(AND(Izmaksas!AV$15=0,Izmaksas!AW$15=1),IF(AV251=0,'IIA Finanšu analīze'!$D228*(1-$C251/4),0),IF(AV251&gt;$C228,IF('Laika grafiks'!AW$23&gt;Pieņēmumi!$E$8,AV251-$C228,0),0))</f>
        <v>185296.60199999949</v>
      </c>
      <c r="AX251" s="416">
        <f>IF(AND(Izmaksas!AW$15=0,Izmaksas!AX$15=1),IF(AW251=0,'IIA Finanšu analīze'!$D228*(1-$C251/4),0),IF(AW251&gt;$C228,IF('Laika grafiks'!AX$23&gt;Pieņēmumi!$E$8,AW251-$C228,0),0))</f>
        <v>182983.86704999948</v>
      </c>
      <c r="AY251" s="416">
        <f>IF(AND(Izmaksas!AX$15=0,Izmaksas!AY$15=1),IF(AX251=0,'IIA Finanšu analīze'!$D228*(1-$C251/4),0),IF(AX251&gt;$C228,IF('Laika grafiks'!AY$23&gt;Pieņēmumi!$E$8,AX251-$C228,0),0))</f>
        <v>180671.13209999946</v>
      </c>
      <c r="AZ251" s="416">
        <f>IF(AND(Izmaksas!AY$15=0,Izmaksas!AZ$15=1),IF(AY251=0,'IIA Finanšu analīze'!$D228*(1-$C251/4),0),IF(AY251&gt;$C228,IF('Laika grafiks'!AZ$23&gt;Pieņēmumi!$E$8,AY251-$C228,0),0))</f>
        <v>178358.39714999945</v>
      </c>
      <c r="BA251" s="416">
        <f>IF(AND(Izmaksas!AZ$15=0,Izmaksas!BA$15=1),IF(AZ251=0,'IIA Finanšu analīze'!$D228*(1-$C251/4),0),IF(AZ251&gt;$C228,IF('Laika grafiks'!BA$23&gt;Pieņēmumi!$E$8,AZ251-$C228,0),0))</f>
        <v>176045.66219999944</v>
      </c>
      <c r="BB251" s="416">
        <f>IF(AND(Izmaksas!BA$15=0,Izmaksas!BB$15=1),IF(BA251=0,'IIA Finanšu analīze'!$D228*(1-$C251/4),0),IF(BA251&gt;$C228,IF('Laika grafiks'!BB$23&gt;Pieņēmumi!$E$8,BA251-$C228,0),0))</f>
        <v>173732.92724999943</v>
      </c>
      <c r="BC251" s="416">
        <f>IF(AND(Izmaksas!BB$15=0,Izmaksas!BC$15=1),IF(BB251=0,'IIA Finanšu analīze'!$D228*(1-$C251/4),0),IF(BB251&gt;$C228,IF('Laika grafiks'!BC$23&gt;Pieņēmumi!$E$8,BB251-$C228,0),0))</f>
        <v>171420.19229999941</v>
      </c>
      <c r="BD251" s="416">
        <f>IF(AND(Izmaksas!BC$15=0,Izmaksas!BD$15=1),IF(BC251=0,'IIA Finanšu analīze'!$D228*(1-$C251/4),0),IF(BC251&gt;$C228,IF('Laika grafiks'!BD$23&gt;Pieņēmumi!$E$8,BC251-$C228,0),0))</f>
        <v>169107.4573499994</v>
      </c>
      <c r="BE251" s="416">
        <f>IF(AND(Izmaksas!BD$15=0,Izmaksas!BE$15=1),IF(BD251=0,'IIA Finanšu analīze'!$D228*(1-$C251/4),0),IF(BD251&gt;$C228,IF('Laika grafiks'!BE$23&gt;Pieņēmumi!$E$8,BD251-$C228,0),0))</f>
        <v>166794.72239999939</v>
      </c>
      <c r="BF251" s="416">
        <f>IF(AND(Izmaksas!BE$15=0,Izmaksas!BF$15=1),IF(BE251=0,'IIA Finanšu analīze'!$D228*(1-$C251/4),0),IF(BE251&gt;$C228,IF('Laika grafiks'!BF$23&gt;Pieņēmumi!$E$8,BE251-$C228,0),0))</f>
        <v>164481.98744999937</v>
      </c>
      <c r="BG251" s="416">
        <f>IF(AND(Izmaksas!BF$15=0,Izmaksas!BG$15=1),IF(BF251=0,'IIA Finanšu analīze'!$D228*(1-$C251/4),0),IF(BF251&gt;$C228,IF('Laika grafiks'!BG$23&gt;Pieņēmumi!$E$8,BF251-$C228,0),0))</f>
        <v>162169.25249999936</v>
      </c>
      <c r="BH251" s="416">
        <f>IF(AND(Izmaksas!BG$15=0,Izmaksas!BH$15=1),IF(BG251=0,'IIA Finanšu analīze'!$D228*(1-$C251/4),0),IF(BG251&gt;$C228,IF('Laika grafiks'!BH$23&gt;Pieņēmumi!$E$8,BG251-$C228,0),0))</f>
        <v>159856.51754999935</v>
      </c>
      <c r="BI251" s="416">
        <f>IF(AND(Izmaksas!BH$15=0,Izmaksas!BI$15=1),IF(BH251=0,'IIA Finanšu analīze'!$D228*(1-$C251/4),0),IF(BH251&gt;$C228,IF('Laika grafiks'!BI$23&gt;Pieņēmumi!$E$8,BH251-$C228,0),0))</f>
        <v>157543.78259999934</v>
      </c>
      <c r="BJ251" s="416">
        <f>IF(AND(Izmaksas!BI$15=0,Izmaksas!BJ$15=1),IF(BI251=0,'IIA Finanšu analīze'!$D228*(1-$C251/4),0),IF(BI251&gt;$C228,IF('Laika grafiks'!BJ$23&gt;Pieņēmumi!$E$8,BI251-$C228,0),0))</f>
        <v>155231.04764999932</v>
      </c>
      <c r="BK251" s="416">
        <f>IF(AND(Izmaksas!BJ$15=0,Izmaksas!BK$15=1),IF(BJ251=0,'IIA Finanšu analīze'!$D228*(1-$C251/4),0),IF(BJ251&gt;$C228,IF('Laika grafiks'!BK$23&gt;Pieņēmumi!$E$8,BJ251-$C228,0),0))</f>
        <v>152918.31269999931</v>
      </c>
      <c r="BL251" s="416">
        <f>IF(AND(Izmaksas!BK$15=0,Izmaksas!BL$15=1),IF(BK251=0,'IIA Finanšu analīze'!$D228*(1-$C251/4),0),IF(BK251&gt;$C228,IF('Laika grafiks'!BL$23&gt;Pieņēmumi!$E$8,BK251-$C228,0),0))</f>
        <v>150605.5777499993</v>
      </c>
      <c r="BM251" s="416">
        <f>IF(AND(Izmaksas!BL$15=0,Izmaksas!BM$15=1),IF(BL251=0,'IIA Finanšu analīze'!$D228*(1-$C251/4),0),IF(BL251&gt;$C228,IF('Laika grafiks'!BM$23&gt;Pieņēmumi!$E$8,BL251-$C228,0),0))</f>
        <v>148292.84279999929</v>
      </c>
      <c r="BN251" s="416">
        <f>IF(AND(Izmaksas!BM$15=0,Izmaksas!BN$15=1),IF(BM251=0,'IIA Finanšu analīze'!$D228*(1-$C251/4),0),IF(BM251&gt;$C228,IF('Laika grafiks'!BN$23&gt;Pieņēmumi!$E$8,BM251-$C228,0),0))</f>
        <v>145980.10784999927</v>
      </c>
      <c r="BO251" s="416">
        <f>IF(AND(Izmaksas!BN$15=0,Izmaksas!BO$15=1),IF(BN251=0,'IIA Finanšu analīze'!$D228*(1-$C251/4),0),IF(BN251&gt;$C228,IF('Laika grafiks'!BO$23&gt;Pieņēmumi!$E$8,BN251-$C228,0),0))</f>
        <v>143667.37289999926</v>
      </c>
      <c r="BP251" s="416">
        <f>IF(AND(Izmaksas!BO$15=0,Izmaksas!BP$15=1),IF(BO251=0,'IIA Finanšu analīze'!$D228*(1-$C251/4),0),IF(BO251&gt;$C228,IF('Laika grafiks'!BP$23&gt;Pieņēmumi!$E$8,BO251-$C228,0),0))</f>
        <v>141354.63794999925</v>
      </c>
      <c r="BQ251" s="416">
        <f>IF(AND(Izmaksas!BP$15=0,Izmaksas!BQ$15=1),IF(BP251=0,'IIA Finanšu analīze'!$D228*(1-$C251/4),0),IF(BP251&gt;$C228,IF('Laika grafiks'!BQ$23&gt;Pieņēmumi!$E$8,BP251-$C228,0),0))</f>
        <v>139041.90299999923</v>
      </c>
      <c r="BR251" s="416">
        <f>IF(AND(Izmaksas!BQ$15=0,Izmaksas!BR$15=1),IF(BQ251=0,'IIA Finanšu analīze'!$D228*(1-$C251/4),0),IF(BQ251&gt;$C228,IF('Laika grafiks'!BR$23&gt;Pieņēmumi!$E$8,BQ251-$C228,0),0))</f>
        <v>136729.16804999922</v>
      </c>
      <c r="BS251" s="416">
        <f>IF(AND(Izmaksas!BR$15=0,Izmaksas!BS$15=1),IF(BR251=0,'IIA Finanšu analīze'!$D228*(1-$C251/4),0),IF(BR251&gt;$C228,IF('Laika grafiks'!BS$23&gt;Pieņēmumi!$E$8,BR251-$C228,0),0))</f>
        <v>134416.43309999921</v>
      </c>
      <c r="BT251" s="416">
        <f>IF(AND(Izmaksas!BS$15=0,Izmaksas!BT$15=1),IF(BS251=0,'IIA Finanšu analīze'!$D228*(1-$C251/4),0),IF(BS251&gt;$C228,IF('Laika grafiks'!BT$23&gt;Pieņēmumi!$E$8,BS251-$C228,0),0))</f>
        <v>132103.6981499992</v>
      </c>
      <c r="BU251" s="416">
        <f>IF(AND(Izmaksas!BT$15=0,Izmaksas!BU$15=1),IF(BT251=0,'IIA Finanšu analīze'!$D228*(1-$C251/4),0),IF(BT251&gt;$C228,IF('Laika grafiks'!BU$23&gt;Pieņēmumi!$E$8,BT251-$C228,0),0))</f>
        <v>129790.9631999992</v>
      </c>
      <c r="BV251" s="416">
        <f>IF(AND(Izmaksas!BU$15=0,Izmaksas!BV$15=1),IF(BU251=0,'IIA Finanšu analīze'!$D228*(1-$C251/4),0),IF(BU251&gt;$C228,IF('Laika grafiks'!BV$23&gt;Pieņēmumi!$E$8,BU251-$C228,0),0))</f>
        <v>127478.2282499992</v>
      </c>
      <c r="BW251" s="416">
        <f>IF(AND(Izmaksas!BV$15=0,Izmaksas!BW$15=1),IF(BV251=0,'IIA Finanšu analīze'!$D228*(1-$C251/4),0),IF(BV251&gt;$C228,IF('Laika grafiks'!BW$23&gt;Pieņēmumi!$E$8,BV251-$C228,0),0))</f>
        <v>125165.4932999992</v>
      </c>
      <c r="BX251" s="416">
        <f>IF(AND(Izmaksas!BW$15=0,Izmaksas!BX$15=1),IF(BW251=0,'IIA Finanšu analīze'!$D228*(1-$C251/4),0),IF(BW251&gt;$C228,IF('Laika grafiks'!BX$23&gt;Pieņēmumi!$E$8,BW251-$C228,0),0))</f>
        <v>122852.7583499992</v>
      </c>
      <c r="BY251" s="416">
        <f>IF(AND(Izmaksas!BX$15=0,Izmaksas!BY$15=1),IF(BX251=0,'IIA Finanšu analīze'!$D228*(1-$C251/4),0),IF(BX251&gt;$C228,IF('Laika grafiks'!BY$23&gt;Pieņēmumi!$E$8,BX251-$C228,0),0))</f>
        <v>120540.02339999921</v>
      </c>
      <c r="BZ251" s="416">
        <f>IF(AND(Izmaksas!BY$15=0,Izmaksas!BZ$15=1),IF(BY251=0,'IIA Finanšu analīze'!$D228*(1-$C251/4),0),IF(BY251&gt;$C228,IF('Laika grafiks'!BZ$23&gt;Pieņēmumi!$E$8,BY251-$C228,0),0))</f>
        <v>118227.28844999921</v>
      </c>
      <c r="CA251" s="416">
        <f>IF(AND(Izmaksas!BZ$15=0,Izmaksas!CA$15=1),IF(BZ251=0,'IIA Finanšu analīze'!$D228*(1-$C251/4),0),IF(BZ251&gt;$C228,IF('Laika grafiks'!CA$23&gt;Pieņēmumi!$E$8,BZ251-$C228,0),0))</f>
        <v>115914.55349999921</v>
      </c>
      <c r="CB251" s="416">
        <f>IF(AND(Izmaksas!CA$15=0,Izmaksas!CB$15=1),IF(CA251=0,'IIA Finanšu analīze'!$D228*(1-$C251/4),0),IF(CA251&gt;$C228,IF('Laika grafiks'!CB$23&gt;Pieņēmumi!$E$8,CA251-$C228,0),0))</f>
        <v>113601.81854999921</v>
      </c>
      <c r="CC251" s="416">
        <f>IF(AND(Izmaksas!CB$15=0,Izmaksas!CC$15=1),IF(CB251=0,'IIA Finanšu analīze'!$D228*(1-$C251/4),0),IF(CB251&gt;$C228,IF('Laika grafiks'!CC$23&gt;Pieņēmumi!$E$8,CB251-$C228,0),0))</f>
        <v>111289.08359999921</v>
      </c>
      <c r="CD251" s="416">
        <f>IF(AND(Izmaksas!CC$15=0,Izmaksas!CD$15=1),IF(CC251=0,'IIA Finanšu analīze'!$D228*(1-$C251/4),0),IF(CC251&gt;$C228,IF('Laika grafiks'!CD$23&gt;Pieņēmumi!$E$8,CC251-$C228,0),0))</f>
        <v>108976.34864999921</v>
      </c>
      <c r="CE251" s="416">
        <f>IF(AND(Izmaksas!CD$15=0,Izmaksas!CE$15=1),IF(CD251=0,'IIA Finanšu analīze'!$D228*(1-$C251/4),0),IF(CD251&gt;$C228,IF('Laika grafiks'!CE$23&gt;Pieņēmumi!$E$8,CD251-$C228,0),0))</f>
        <v>106663.61369999922</v>
      </c>
      <c r="CF251" s="416">
        <f>IF(AND(Izmaksas!CE$15=0,Izmaksas!CF$15=1),IF(CE251=0,'IIA Finanšu analīze'!$D228*(1-$C251/4),0),IF(CE251&gt;$C228,IF('Laika grafiks'!CF$23&gt;Pieņēmumi!$E$8,CE251-$C228,0),0))</f>
        <v>104350.87874999922</v>
      </c>
      <c r="CG251" s="416">
        <f>IF(AND(Izmaksas!CF$15=0,Izmaksas!CG$15=1),IF(CF251=0,'IIA Finanšu analīze'!$D228*(1-$C251/4),0),IF(CF251&gt;$C228,IF('Laika grafiks'!CG$23&gt;Pieņēmumi!$E$8,CF251-$C228,0),0))</f>
        <v>102038.14379999922</v>
      </c>
      <c r="CH251" s="416">
        <f>IF(AND(Izmaksas!CG$15=0,Izmaksas!CH$15=1),IF(CG251=0,'IIA Finanšu analīze'!$D228*(1-$C251/4),0),IF(CG251&gt;$C228,IF('Laika grafiks'!CH$23&gt;Pieņēmumi!$E$8,CG251-$C228,0),0))</f>
        <v>99725.408849999221</v>
      </c>
      <c r="CI251" s="416">
        <f>IF(AND(Izmaksas!CH$15=0,Izmaksas!CI$15=1),IF(CH251=0,'IIA Finanšu analīze'!$D228*(1-$C251/4),0),IF(CH251&gt;$C228,IF('Laika grafiks'!CI$23&gt;Pieņēmumi!$E$8,CH251-$C228,0),0))</f>
        <v>97412.673899999223</v>
      </c>
      <c r="CJ251" s="416">
        <f>IF(AND(Izmaksas!CI$15=0,Izmaksas!CJ$15=1),IF(CI251=0,'IIA Finanšu analīze'!$D228*(1-$C251/4),0),IF(CI251&gt;$C228,IF('Laika grafiks'!CJ$23&gt;Pieņēmumi!$E$8,CI251-$C228,0),0))</f>
        <v>95099.938949999225</v>
      </c>
      <c r="CK251" s="416">
        <f>IF(AND(Izmaksas!CJ$15=0,Izmaksas!CK$15=1),IF(CJ251=0,'IIA Finanšu analīze'!$D228*(1-$C251/4),0),IF(CJ251&gt;$C228,IF('Laika grafiks'!CK$23&gt;Pieņēmumi!$E$8,CJ251-$C228,0),0))</f>
        <v>92787.203999999227</v>
      </c>
      <c r="CL251" s="416">
        <f>IF(AND(Izmaksas!CK$15=0,Izmaksas!CL$15=1),IF(CK251=0,'IIA Finanšu analīze'!$D228*(1-$C251/4),0),IF(CK251&gt;$C228,IF('Laika grafiks'!CL$23&gt;Pieņēmumi!$E$8,CK251-$C228,0),0))</f>
        <v>90474.469049999228</v>
      </c>
      <c r="CM251" s="416">
        <f>IF(AND(Izmaksas!CL$15=0,Izmaksas!CM$15=1),IF(CL251=0,'IIA Finanšu analīze'!$D228*(1-$C251/4),0),IF(CL251&gt;$C228,IF('Laika grafiks'!CM$23&gt;Pieņēmumi!$E$8,CL251-$C228,0),0))</f>
        <v>88161.73409999923</v>
      </c>
      <c r="CN251" s="416">
        <f>IF(AND(Izmaksas!CM$15=0,Izmaksas!CN$15=1),IF(CM251=0,'IIA Finanšu analīze'!$D228*(1-$C251/4),0),IF(CM251&gt;$C228,IF('Laika grafiks'!CN$23&gt;Pieņēmumi!$E$8,CM251-$C228,0),0))</f>
        <v>85848.999149999232</v>
      </c>
      <c r="CO251" s="416">
        <f>IF(AND(Izmaksas!CN$15=0,Izmaksas!CO$15=1),IF(CN251=0,'IIA Finanšu analīze'!$D228*(1-$C251/4),0),IF(CN251&gt;$C228,IF('Laika grafiks'!CO$23&gt;Pieņēmumi!$E$8,CN251-$C228,0),0))</f>
        <v>83536.264199999234</v>
      </c>
      <c r="CP251" s="416">
        <f>IF(AND(Izmaksas!CO$15=0,Izmaksas!CP$15=1),IF(CO251=0,'IIA Finanšu analīze'!$D228*(1-$C251/4),0),IF(CO251&gt;$C228,IF('Laika grafiks'!CP$23&gt;Pieņēmumi!$E$8,CO251-$C228,0),0))</f>
        <v>81223.529249999236</v>
      </c>
      <c r="CQ251" s="416">
        <f>IF(AND(Izmaksas!CP$15=0,Izmaksas!CQ$15=1),IF(CP251=0,'IIA Finanšu analīze'!$D228*(1-$C251/4),0),IF(CP251&gt;$C228,IF('Laika grafiks'!CQ$23&gt;Pieņēmumi!$E$8,CP251-$C228,0),0))</f>
        <v>78910.794299999237</v>
      </c>
      <c r="CR251" s="416">
        <f>IF(AND(Izmaksas!CQ$15=0,Izmaksas!CR$15=1),IF(CQ251=0,'IIA Finanšu analīze'!$D228*(1-$C251/4),0),IF(CQ251&gt;$C228,IF('Laika grafiks'!CR$23&gt;Pieņēmumi!$E$8,CQ251-$C228,0),0))</f>
        <v>76598.059349999239</v>
      </c>
      <c r="CS251" s="416">
        <f>IF(AND(Izmaksas!CR$15=0,Izmaksas!CS$15=1),IF(CR251=0,'IIA Finanšu analīze'!$D228*(1-$C251/4),0),IF(CR251&gt;$C228,IF('Laika grafiks'!CS$23&gt;Pieņēmumi!$E$8,CR251-$C228,0),0))</f>
        <v>74285.324399999241</v>
      </c>
      <c r="CT251" s="416">
        <f>IF(AND(Izmaksas!CS$15=0,Izmaksas!CT$15=1),IF(CS251=0,'IIA Finanšu analīze'!$D228*(1-$C251/4),0),IF(CS251&gt;$C228,IF('Laika grafiks'!CT$23&gt;Pieņēmumi!$E$8,CS251-$C228,0),0))</f>
        <v>71972.589449999243</v>
      </c>
      <c r="CU251" s="416">
        <f>IF(AND(Izmaksas!CT$15=0,Izmaksas!CU$15=1),IF(CT251=0,'IIA Finanšu analīze'!$D228*(1-$C251/4),0),IF(CT251&gt;$C228,IF('Laika grafiks'!CU$23&gt;Pieņēmumi!$E$8,CT251-$C228,0),0))</f>
        <v>69659.854499999245</v>
      </c>
      <c r="CV251" s="416">
        <f>IF(AND(Izmaksas!CU$15=0,Izmaksas!CV$15=1),IF(CU251=0,'IIA Finanšu analīze'!$D228*(1-$C251/4),0),IF(CU251&gt;$C228,IF('Laika grafiks'!CV$23&gt;Pieņēmumi!$E$8,CU251-$C228,0),0))</f>
        <v>67347.119549999246</v>
      </c>
      <c r="CW251" s="416">
        <f>IF(AND(Izmaksas!CV$15=0,Izmaksas!CW$15=1),IF(CV251=0,'IIA Finanšu analīze'!$D228*(1-$C251/4),0),IF(CV251&gt;$C228,IF('Laika grafiks'!CW$23&gt;Pieņēmumi!$E$8,CV251-$C228,0),0))</f>
        <v>65034.384599999248</v>
      </c>
      <c r="CX251" s="416">
        <f>IF(AND(Izmaksas!CW$15=0,Izmaksas!CX$15=1),IF(CW251=0,'IIA Finanšu analīze'!$D228*(1-$C251/4),0),IF(CW251&gt;$C228,IF('Laika grafiks'!CX$23&gt;Pieņēmumi!$E$8,CW251-$C228,0),0))</f>
        <v>62721.64964999925</v>
      </c>
      <c r="CY251" s="416">
        <f>IF(AND(Izmaksas!CX$15=0,Izmaksas!CY$15=1),IF(CX251=0,'IIA Finanšu analīze'!$D228*(1-$C251/4),0),IF(CX251&gt;$C228,IF('Laika grafiks'!CY$23&gt;Pieņēmumi!$E$8,CX251-$C228,0),0))</f>
        <v>60408.914699999252</v>
      </c>
      <c r="CZ251" s="416">
        <f>IF(AND(Izmaksas!CY$15=0,Izmaksas!CZ$15=1),IF(CY251=0,'IIA Finanšu analīze'!$D228*(1-$C251/4),0),IF(CY251&gt;$C228,IF('Laika grafiks'!CZ$23&gt;Pieņēmumi!$E$8,CY251-$C228,0),0))</f>
        <v>58096.179749999254</v>
      </c>
      <c r="DA251" s="416">
        <f>IF(AND(Izmaksas!CZ$15=0,Izmaksas!DA$15=1),IF(CZ251=0,'IIA Finanšu analīze'!$D228*(1-$C251/4),0),IF(CZ251&gt;$C228,IF('Laika grafiks'!DA$23&gt;Pieņēmumi!$E$8,CZ251-$C228,0),0))</f>
        <v>55783.444799999255</v>
      </c>
      <c r="DB251" s="416">
        <f>IF(AND(Izmaksas!DA$15=0,Izmaksas!DB$15=1),IF(DA251=0,'IIA Finanšu analīze'!$D228*(1-$C251/4),0),IF(DA251&gt;$C228,IF('Laika grafiks'!DB$23&gt;Pieņēmumi!$E$8,DA251-$C228,0),0))</f>
        <v>53470.709849999257</v>
      </c>
      <c r="DC251" s="416">
        <f>IF(AND(Izmaksas!DB$15=0,Izmaksas!DC$15=1),IF(DB251=0,'IIA Finanšu analīze'!$D228*(1-$C251/4),0),IF(DB251&gt;$C228,IF('Laika grafiks'!DC$23&gt;Pieņēmumi!$E$8,DB251-$C228,0),0))</f>
        <v>51157.974899999259</v>
      </c>
      <c r="DD251" s="416">
        <f>IF(AND(Izmaksas!DC$15=0,Izmaksas!DD$15=1),IF(DC251=0,'IIA Finanšu analīze'!$D228*(1-$C251/4),0),IF(DC251&gt;$C228,IF('Laika grafiks'!DD$23&gt;Pieņēmumi!$E$8,DC251-$C228,0),0))</f>
        <v>48845.239949999261</v>
      </c>
      <c r="DE251" s="416">
        <f>IF(AND(Izmaksas!DD$15=0,Izmaksas!DE$15=1),IF(DD251=0,'IIA Finanšu analīze'!$D228*(1-$C251/4),0),IF(DD251&gt;$C228,IF('Laika grafiks'!DE$23&gt;Pieņēmumi!$E$8,DD251-$C228,0),0))</f>
        <v>46532.504999999263</v>
      </c>
      <c r="DF251" s="416">
        <f>IF(AND(Izmaksas!DE$15=0,Izmaksas!DF$15=1),IF(DE251=0,'IIA Finanšu analīze'!$D228*(1-$C251/4),0),IF(DE251&gt;$C228,IF('Laika grafiks'!DF$23&gt;Pieņēmumi!$E$8,DE251-$C228,0),0))</f>
        <v>44219.770049999264</v>
      </c>
      <c r="DG251" s="416">
        <f>IF(AND(Izmaksas!DF$15=0,Izmaksas!DG$15=1),IF(DF251=0,'IIA Finanšu analīze'!$D228*(1-$C251/4),0),IF(DF251&gt;$C228,IF('Laika grafiks'!DG$23&gt;Pieņēmumi!$E$8,DF251-$C228,0),0))</f>
        <v>41907.035099999266</v>
      </c>
      <c r="DH251" s="416">
        <f>IF(AND(Izmaksas!DG$15=0,Izmaksas!DH$15=1),IF(DG251=0,'IIA Finanšu analīze'!$D228*(1-$C251/4),0),IF(DG251&gt;$C228,IF('Laika grafiks'!DH$23&gt;Pieņēmumi!$E$8,DG251-$C228,0),0))</f>
        <v>39594.300149999268</v>
      </c>
      <c r="DI251" s="416">
        <f>IF(AND(Izmaksas!DH$15=0,Izmaksas!DI$15=1),IF(DH251=0,'IIA Finanšu analīze'!$D228*(1-$C251/4),0),IF(DH251&gt;$C228,IF('Laika grafiks'!DI$23&gt;Pieņēmumi!$E$8,DH251-$C228,0),0))</f>
        <v>37281.56519999927</v>
      </c>
      <c r="DJ251" s="416">
        <f>IF(AND(Izmaksas!DI$15=0,Izmaksas!DJ$15=1),IF(DI251=0,'IIA Finanšu analīze'!$D228*(1-$C251/4),0),IF(DI251&gt;$C228,IF('Laika grafiks'!DJ$23&gt;Pieņēmumi!$E$8,DI251-$C228,0),0))</f>
        <v>34968.830249999271</v>
      </c>
      <c r="DK251" s="416">
        <f>IF(AND(Izmaksas!DJ$15=0,Izmaksas!DK$15=1),IF(DJ251=0,'IIA Finanšu analīze'!$D228*(1-$C251/4),0),IF(DJ251&gt;$C228,IF('Laika grafiks'!DK$23&gt;Pieņēmumi!$E$8,DJ251-$C228,0),0))</f>
        <v>32656.09529999927</v>
      </c>
      <c r="DL251" s="416">
        <f>IF(AND(Izmaksas!DK$15=0,Izmaksas!DL$15=1),IF(DK251=0,'IIA Finanšu analīze'!$D228*(1-$C251/4),0),IF(DK251&gt;$C228,IF('Laika grafiks'!DL$23&gt;Pieņēmumi!$E$8,DK251-$C228,0),0))</f>
        <v>30343.360349999268</v>
      </c>
      <c r="DM251" s="416">
        <f>IF(AND(Izmaksas!DL$15=0,Izmaksas!DM$15=1),IF(DL251=0,'IIA Finanšu analīze'!$D228*(1-$C251/4),0),IF(DL251&gt;$C228,IF('Laika grafiks'!DM$23&gt;Pieņēmumi!$E$8,DL251-$C228,0),0))</f>
        <v>28030.625399999266</v>
      </c>
      <c r="DN251" s="416">
        <f>IF(AND(Izmaksas!DM$15=0,Izmaksas!DN$15=1),IF(DM251=0,'IIA Finanšu analīze'!$D228*(1-$C251/4),0),IF(DM251&gt;$C228,IF('Laika grafiks'!DN$23&gt;Pieņēmumi!$E$8,DM251-$C228,0),0))</f>
        <v>25717.890449999264</v>
      </c>
      <c r="DO251" s="416">
        <f>IF(AND(Izmaksas!DN$15=0,Izmaksas!DO$15=1),IF(DN251=0,'IIA Finanšu analīze'!$D228*(1-$C251/4),0),IF(DN251&gt;$C228,IF('Laika grafiks'!DO$23&gt;Pieņēmumi!$E$8,DN251-$C228,0),0))</f>
        <v>23405.155499999262</v>
      </c>
      <c r="DP251" s="416">
        <f>IF(AND(Izmaksas!DO$15=0,Izmaksas!DP$15=1),IF(DO251=0,'IIA Finanšu analīze'!$D228*(1-$C251/4),0),IF(DO251&gt;$C228,IF('Laika grafiks'!DP$23&gt;Pieņēmumi!$E$8,DO251-$C228,0),0))</f>
        <v>21092.42054999926</v>
      </c>
      <c r="DQ251" s="416">
        <f>IF(AND(Izmaksas!DP$15=0,Izmaksas!DQ$15=1),IF(DP251=0,'IIA Finanšu analīze'!$D228*(1-$C251/4),0),IF(DP251&gt;$C228,IF('Laika grafiks'!DQ$23&gt;Pieņēmumi!$E$8,DP251-$C228,0),0))</f>
        <v>18779.685599999259</v>
      </c>
      <c r="DR251" s="416">
        <f>IF(AND(Izmaksas!DQ$15=0,Izmaksas!DR$15=1),IF(DQ251=0,'IIA Finanšu analīze'!$D228*(1-$C251/4),0),IF(DQ251&gt;$C228,IF('Laika grafiks'!DR$23&gt;Pieņēmumi!$E$8,DQ251-$C228,0),0))</f>
        <v>16466.950649999257</v>
      </c>
      <c r="DS251" s="416">
        <f>IF(AND(Izmaksas!DR$15=0,Izmaksas!DS$15=1),IF(DR251=0,'IIA Finanšu analīze'!$D228*(1-$C251/4),0),IF(DR251&gt;$C228,IF('Laika grafiks'!DS$23&gt;Pieņēmumi!$E$8,DR251-$C228,0),0))</f>
        <v>14154.215699999257</v>
      </c>
      <c r="DT251" s="416">
        <f>IF(AND(Izmaksas!DS$15=0,Izmaksas!DT$15=1),IF(DS251=0,'IIA Finanšu analīze'!$D228*(1-$C251/4),0),IF(DS251&gt;$C228,IF('Laika grafiks'!DT$23&gt;Pieņēmumi!$E$8,DS251-$C228,0),0))</f>
        <v>11841.480749999257</v>
      </c>
      <c r="DU251" s="416">
        <f>IF(AND(Izmaksas!DT$15=0,Izmaksas!DU$15=1),IF(DT251=0,'IIA Finanšu analīze'!$D228*(1-$C251/4),0),IF(DT251&gt;$C228,IF('Laika grafiks'!DU$23&gt;Pieņēmumi!$E$8,DT251-$C228,0),0))</f>
        <v>9528.7457999992566</v>
      </c>
    </row>
    <row r="252" spans="1:125" ht="11.25" customHeight="1">
      <c r="A252" s="389" t="str">
        <f t="shared" si="196"/>
        <v>Konsoles ar montāžu</v>
      </c>
      <c r="B252" s="389" t="s">
        <v>33</v>
      </c>
      <c r="C252" s="392">
        <v>3.3300000000000003E-2</v>
      </c>
      <c r="D252" s="460" t="s">
        <v>638</v>
      </c>
      <c r="E252" s="416">
        <v>0</v>
      </c>
      <c r="F252" s="416">
        <f>IF(AND(Izmaksas!E$15=0,Izmaksas!F$15=1),IF(E252=0,'IIA Finanšu analīze'!$D229*(1-$C252/4),0),IF(E252&gt;$C229,IF('Laika grafiks'!F$23&gt;Pieņēmumi!$E$8,E252-$C229,0),0))</f>
        <v>0</v>
      </c>
      <c r="G252" s="416">
        <f>IF(AND(Izmaksas!F$15=0,Izmaksas!G$15=1),IF(F252=0,'IIA Finanšu analīze'!$D229*(1-$C252/4),0),IF(F252&gt;$C229,IF('Laika grafiks'!G$23&gt;Pieņēmumi!$E$8,F252-$C229,0),0))</f>
        <v>0</v>
      </c>
      <c r="H252" s="416">
        <f>IF(AND(Izmaksas!G$15=0,Izmaksas!H$15=1),IF(G252=0,'IIA Finanšu analīze'!$D229*(1-$C252/4),0),IF(G252&gt;$C229,IF('Laika grafiks'!H$23&gt;Pieņēmumi!$E$8,G252-$C229,0),0))</f>
        <v>0</v>
      </c>
      <c r="I252" s="416">
        <f>IF(AND(Izmaksas!H$15=0,Izmaksas!I$15=1),IF(H252=0,'IIA Finanšu analīze'!$D229*(1-$C252/4),0),IF(H252&gt;$C229,IF('Laika grafiks'!I$23&gt;Pieņēmumi!$E$8,H252-$C229,0),0))</f>
        <v>0</v>
      </c>
      <c r="J252" s="416">
        <f>IF(AND(Izmaksas!I$15=0,Izmaksas!J$15=1),IF(I252=0,'IIA Finanšu analīze'!$D229*(1-$C252/4),0),IF(I252&gt;$C229,IF('Laika grafiks'!J$23&gt;Pieņēmumi!$E$8,I252-$C229,0),0))</f>
        <v>171669.85092500004</v>
      </c>
      <c r="K252" s="416">
        <f>IF(AND(Izmaksas!J$15=0,Izmaksas!K$15=1),IF(J252=0,'IIA Finanšu analīze'!$D229*(1-$C252/4),0),IF(J252&gt;$C229,IF('Laika grafiks'!K$23&gt;Pieņēmumi!$E$8,J252-$C229,0),0))</f>
        <v>170228.70185000004</v>
      </c>
      <c r="L252" s="416">
        <f>IF(AND(Izmaksas!K$15=0,Izmaksas!L$15=1),IF(K252=0,'IIA Finanšu analīze'!$D229*(1-$C252/4),0),IF(K252&gt;$C229,IF('Laika grafiks'!L$23&gt;Pieņēmumi!$E$8,K252-$C229,0),0))</f>
        <v>168787.55277500005</v>
      </c>
      <c r="M252" s="416">
        <f>IF(AND(Izmaksas!L$15=0,Izmaksas!M$15=1),IF(L252=0,'IIA Finanšu analīze'!$D229*(1-$C252/4),0),IF(L252&gt;$C229,IF('Laika grafiks'!M$23&gt;Pieņēmumi!$E$8,L252-$C229,0),0))</f>
        <v>167346.40370000005</v>
      </c>
      <c r="N252" s="416">
        <f>IF(AND(Izmaksas!M$15=0,Izmaksas!N$15=1),IF(M252=0,'IIA Finanšu analīze'!$D229*(1-$C252/4),0),IF(M252&gt;$C229,IF('Laika grafiks'!N$23&gt;Pieņēmumi!$E$8,M252-$C229,0),0))</f>
        <v>165905.25462500006</v>
      </c>
      <c r="O252" s="416">
        <f>IF(AND(Izmaksas!N$15=0,Izmaksas!O$15=1),IF(N252=0,'IIA Finanšu analīze'!$D229*(1-$C252/4),0),IF(N252&gt;$C229,IF('Laika grafiks'!O$23&gt;Pieņēmumi!$E$8,N252-$C229,0),0))</f>
        <v>164464.10555000007</v>
      </c>
      <c r="P252" s="416">
        <f>IF(AND(Izmaksas!O$15=0,Izmaksas!P$15=1),IF(O252=0,'IIA Finanšu analīze'!$D229*(1-$C252/4),0),IF(O252&gt;$C229,IF('Laika grafiks'!P$23&gt;Pieņēmumi!$E$8,O252-$C229,0),0))</f>
        <v>163022.95647500007</v>
      </c>
      <c r="Q252" s="416">
        <f>IF(AND(Izmaksas!P$15=0,Izmaksas!Q$15=1),IF(P252=0,'IIA Finanšu analīze'!$D229*(1-$C252/4),0),IF(P252&gt;$C229,IF('Laika grafiks'!Q$23&gt;Pieņēmumi!$E$8,P252-$C229,0),0))</f>
        <v>161581.80740000008</v>
      </c>
      <c r="R252" s="416">
        <f>IF(AND(Izmaksas!Q$15=0,Izmaksas!R$15=1),IF(Q252=0,'IIA Finanšu analīze'!$D229*(1-$C252/4),0),IF(Q252&gt;$C229,IF('Laika grafiks'!R$23&gt;Pieņēmumi!$E$8,Q252-$C229,0),0))</f>
        <v>160140.65832500008</v>
      </c>
      <c r="S252" s="416">
        <f>IF(AND(Izmaksas!R$15=0,Izmaksas!S$15=1),IF(R252=0,'IIA Finanšu analīze'!$D229*(1-$C252/4),0),IF(R252&gt;$C229,IF('Laika grafiks'!S$23&gt;Pieņēmumi!$E$8,R252-$C229,0),0))</f>
        <v>158699.50925000009</v>
      </c>
      <c r="T252" s="416">
        <f>IF(AND(Izmaksas!S$15=0,Izmaksas!T$15=1),IF(S252=0,'IIA Finanšu analīze'!$D229*(1-$C252/4),0),IF(S252&gt;$C229,IF('Laika grafiks'!T$23&gt;Pieņēmumi!$E$8,S252-$C229,0),0))</f>
        <v>157258.3601750001</v>
      </c>
      <c r="U252" s="416">
        <f>IF(AND(Izmaksas!T$15=0,Izmaksas!U$15=1),IF(T252=0,'IIA Finanšu analīze'!$D229*(1-$C252/4),0),IF(T252&gt;$C229,IF('Laika grafiks'!U$23&gt;Pieņēmumi!$E$8,T252-$C229,0),0))</f>
        <v>155817.2111000001</v>
      </c>
      <c r="V252" s="416">
        <f>IF(AND(Izmaksas!U$15=0,Izmaksas!V$15=1),IF(U252=0,'IIA Finanšu analīze'!$D229*(1-$C252/4),0),IF(U252&gt;$C229,IF('Laika grafiks'!V$23&gt;Pieņēmumi!$E$8,U252-$C229,0),0))</f>
        <v>154376.06202500011</v>
      </c>
      <c r="W252" s="416">
        <f>IF(AND(Izmaksas!V$15=0,Izmaksas!W$15=1),IF(V252=0,'IIA Finanšu analīze'!$D229*(1-$C252/4),0),IF(V252&gt;$C229,IF('Laika grafiks'!W$23&gt;Pieņēmumi!$E$8,V252-$C229,0),0))</f>
        <v>152934.91295000011</v>
      </c>
      <c r="X252" s="416">
        <f>IF(AND(Izmaksas!W$15=0,Izmaksas!X$15=1),IF(W252=0,'IIA Finanšu analīze'!$D229*(1-$C252/4),0),IF(W252&gt;$C229,IF('Laika grafiks'!X$23&gt;Pieņēmumi!$E$8,W252-$C229,0),0))</f>
        <v>151493.76387500012</v>
      </c>
      <c r="Y252" s="416">
        <f>IF(AND(Izmaksas!X$15=0,Izmaksas!Y$15=1),IF(X252=0,'IIA Finanšu analīze'!$D229*(1-$C252/4),0),IF(X252&gt;$C229,IF('Laika grafiks'!Y$23&gt;Pieņēmumi!$E$8,X252-$C229,0),0))</f>
        <v>150052.61480000013</v>
      </c>
      <c r="Z252" s="416">
        <f>IF(AND(Izmaksas!Y$15=0,Izmaksas!Z$15=1),IF(Y252=0,'IIA Finanšu analīze'!$D229*(1-$C252/4),0),IF(Y252&gt;$C229,IF('Laika grafiks'!Z$23&gt;Pieņēmumi!$E$8,Y252-$C229,0),0))</f>
        <v>148611.46572500013</v>
      </c>
      <c r="AA252" s="416">
        <f>IF(AND(Izmaksas!Z$15=0,Izmaksas!AA$15=1),IF(Z252=0,'IIA Finanšu analīze'!$D229*(1-$C252/4),0),IF(Z252&gt;$C229,IF('Laika grafiks'!AA$23&gt;Pieņēmumi!$E$8,Z252-$C229,0),0))</f>
        <v>147170.31665000014</v>
      </c>
      <c r="AB252" s="416">
        <f>IF(AND(Izmaksas!AA$15=0,Izmaksas!AB$15=1),IF(AA252=0,'IIA Finanšu analīze'!$D229*(1-$C252/4),0),IF(AA252&gt;$C229,IF('Laika grafiks'!AB$23&gt;Pieņēmumi!$E$8,AA252-$C229,0),0))</f>
        <v>145729.16757500015</v>
      </c>
      <c r="AC252" s="416">
        <f>IF(AND(Izmaksas!AB$15=0,Izmaksas!AC$15=1),IF(AB252=0,'IIA Finanšu analīze'!$D229*(1-$C252/4),0),IF(AB252&gt;$C229,IF('Laika grafiks'!AC$23&gt;Pieņēmumi!$E$8,AB252-$C229,0),0))</f>
        <v>144288.01850000015</v>
      </c>
      <c r="AD252" s="416">
        <f>IF(AND(Izmaksas!AC$15=0,Izmaksas!AD$15=1),IF(AC252=0,'IIA Finanšu analīze'!$D229*(1-$C252/4),0),IF(AC252&gt;$C229,IF('Laika grafiks'!AD$23&gt;Pieņēmumi!$E$8,AC252-$C229,0),0))</f>
        <v>142846.86942500016</v>
      </c>
      <c r="AE252" s="416">
        <f>IF(AND(Izmaksas!AD$15=0,Izmaksas!AE$15=1),IF(AD252=0,'IIA Finanšu analīze'!$D229*(1-$C252/4),0),IF(AD252&gt;$C229,IF('Laika grafiks'!AE$23&gt;Pieņēmumi!$E$8,AD252-$C229,0),0))</f>
        <v>141405.72035000016</v>
      </c>
      <c r="AF252" s="416">
        <f>IF(AND(Izmaksas!AE$15=0,Izmaksas!AF$15=1),IF(AE252=0,'IIA Finanšu analīze'!$D229*(1-$C252/4),0),IF(AE252&gt;$C229,IF('Laika grafiks'!AF$23&gt;Pieņēmumi!$E$8,AE252-$C229,0),0))</f>
        <v>139964.57127500017</v>
      </c>
      <c r="AG252" s="416">
        <f>IF(AND(Izmaksas!AF$15=0,Izmaksas!AG$15=1),IF(AF252=0,'IIA Finanšu analīze'!$D229*(1-$C252/4),0),IF(AF252&gt;$C229,IF('Laika grafiks'!AG$23&gt;Pieņēmumi!$E$8,AF252-$C229,0),0))</f>
        <v>138523.42220000018</v>
      </c>
      <c r="AH252" s="416">
        <f>IF(AND(Izmaksas!AG$15=0,Izmaksas!AH$15=1),IF(AG252=0,'IIA Finanšu analīze'!$D229*(1-$C252/4),0),IF(AG252&gt;$C229,IF('Laika grafiks'!AH$23&gt;Pieņēmumi!$E$8,AG252-$C229,0),0))</f>
        <v>137082.27312500018</v>
      </c>
      <c r="AI252" s="416">
        <f>IF(AND(Izmaksas!AH$15=0,Izmaksas!AI$15=1),IF(AH252=0,'IIA Finanšu analīze'!$D229*(1-$C252/4),0),IF(AH252&gt;$C229,IF('Laika grafiks'!AI$23&gt;Pieņēmumi!$E$8,AH252-$C229,0),0))</f>
        <v>135641.12405000019</v>
      </c>
      <c r="AJ252" s="416">
        <f>IF(AND(Izmaksas!AI$15=0,Izmaksas!AJ$15=1),IF(AI252=0,'IIA Finanšu analīze'!$D229*(1-$C252/4),0),IF(AI252&gt;$C229,IF('Laika grafiks'!AJ$23&gt;Pieņēmumi!$E$8,AI252-$C229,0),0))</f>
        <v>134199.97497500019</v>
      </c>
      <c r="AK252" s="416">
        <f>IF(AND(Izmaksas!AJ$15=0,Izmaksas!AK$15=1),IF(AJ252=0,'IIA Finanšu analīze'!$D229*(1-$C252/4),0),IF(AJ252&gt;$C229,IF('Laika grafiks'!AK$23&gt;Pieņēmumi!$E$8,AJ252-$C229,0),0))</f>
        <v>132758.8259000002</v>
      </c>
      <c r="AL252" s="416">
        <f>IF(AND(Izmaksas!AK$15=0,Izmaksas!AL$15=1),IF(AK252=0,'IIA Finanšu analīze'!$D229*(1-$C252/4),0),IF(AK252&gt;$C229,IF('Laika grafiks'!AL$23&gt;Pieņēmumi!$E$8,AK252-$C229,0),0))</f>
        <v>131317.67682500021</v>
      </c>
      <c r="AM252" s="416">
        <f>IF(AND(Izmaksas!AL$15=0,Izmaksas!AM$15=1),IF(AL252=0,'IIA Finanšu analīze'!$D229*(1-$C252/4),0),IF(AL252&gt;$C229,IF('Laika grafiks'!AM$23&gt;Pieņēmumi!$E$8,AL252-$C229,0),0))</f>
        <v>129876.52775000021</v>
      </c>
      <c r="AN252" s="416">
        <f>IF(AND(Izmaksas!AM$15=0,Izmaksas!AN$15=1),IF(AM252=0,'IIA Finanšu analīze'!$D229*(1-$C252/4),0),IF(AM252&gt;$C229,IF('Laika grafiks'!AN$23&gt;Pieņēmumi!$E$8,AM252-$C229,0),0))</f>
        <v>128435.37867500022</v>
      </c>
      <c r="AO252" s="416">
        <f>IF(AND(Izmaksas!AN$15=0,Izmaksas!AO$15=1),IF(AN252=0,'IIA Finanšu analīze'!$D229*(1-$C252/4),0),IF(AN252&gt;$C229,IF('Laika grafiks'!AO$23&gt;Pieņēmumi!$E$8,AN252-$C229,0),0))</f>
        <v>126994.22960000022</v>
      </c>
      <c r="AP252" s="416">
        <f>IF(AND(Izmaksas!AO$15=0,Izmaksas!AP$15=1),IF(AO252=0,'IIA Finanšu analīze'!$D229*(1-$C252/4),0),IF(AO252&gt;$C229,IF('Laika grafiks'!AP$23&gt;Pieņēmumi!$E$8,AO252-$C229,0),0))</f>
        <v>125553.08052500023</v>
      </c>
      <c r="AQ252" s="416">
        <f>IF(AND(Izmaksas!AP$15=0,Izmaksas!AQ$15=1),IF(AP252=0,'IIA Finanšu analīze'!$D229*(1-$C252/4),0),IF(AP252&gt;$C229,IF('Laika grafiks'!AQ$23&gt;Pieņēmumi!$E$8,AP252-$C229,0),0))</f>
        <v>124111.93145000024</v>
      </c>
      <c r="AR252" s="416">
        <f>IF(AND(Izmaksas!AQ$15=0,Izmaksas!AR$15=1),IF(AQ252=0,'IIA Finanšu analīze'!$D229*(1-$C252/4),0),IF(AQ252&gt;$C229,IF('Laika grafiks'!AR$23&gt;Pieņēmumi!$E$8,AQ252-$C229,0),0))</f>
        <v>122670.78237500024</v>
      </c>
      <c r="AS252" s="416">
        <f>IF(AND(Izmaksas!AR$15=0,Izmaksas!AS$15=1),IF(AR252=0,'IIA Finanšu analīze'!$D229*(1-$C252/4),0),IF(AR252&gt;$C229,IF('Laika grafiks'!AS$23&gt;Pieņēmumi!$E$8,AR252-$C229,0),0))</f>
        <v>121229.63330000025</v>
      </c>
      <c r="AT252" s="416">
        <f>IF(AND(Izmaksas!AS$15=0,Izmaksas!AT$15=1),IF(AS252=0,'IIA Finanšu analīze'!$D229*(1-$C252/4),0),IF(AS252&gt;$C229,IF('Laika grafiks'!AT$23&gt;Pieņēmumi!$E$8,AS252-$C229,0),0))</f>
        <v>119788.48422500025</v>
      </c>
      <c r="AU252" s="416">
        <f>IF(AND(Izmaksas!AT$15=0,Izmaksas!AU$15=1),IF(AT252=0,'IIA Finanšu analīze'!$D229*(1-$C252/4),0),IF(AT252&gt;$C229,IF('Laika grafiks'!AU$23&gt;Pieņēmumi!$E$8,AT252-$C229,0),0))</f>
        <v>118347.33515000026</v>
      </c>
      <c r="AV252" s="416">
        <f>IF(AND(Izmaksas!AU$15=0,Izmaksas!AV$15=1),IF(AU252=0,'IIA Finanšu analīze'!$D229*(1-$C252/4),0),IF(AU252&gt;$C229,IF('Laika grafiks'!AV$23&gt;Pieņēmumi!$E$8,AU252-$C229,0),0))</f>
        <v>116906.18607500027</v>
      </c>
      <c r="AW252" s="416">
        <f>IF(AND(Izmaksas!AV$15=0,Izmaksas!AW$15=1),IF(AV252=0,'IIA Finanšu analīze'!$D229*(1-$C252/4),0),IF(AV252&gt;$C229,IF('Laika grafiks'!AW$23&gt;Pieņēmumi!$E$8,AV252-$C229,0),0))</f>
        <v>115465.03700000027</v>
      </c>
      <c r="AX252" s="416">
        <f>IF(AND(Izmaksas!AW$15=0,Izmaksas!AX$15=1),IF(AW252=0,'IIA Finanšu analīze'!$D229*(1-$C252/4),0),IF(AW252&gt;$C229,IF('Laika grafiks'!AX$23&gt;Pieņēmumi!$E$8,AW252-$C229,0),0))</f>
        <v>114023.88792500028</v>
      </c>
      <c r="AY252" s="416">
        <f>IF(AND(Izmaksas!AX$15=0,Izmaksas!AY$15=1),IF(AX252=0,'IIA Finanšu analīze'!$D229*(1-$C252/4),0),IF(AX252&gt;$C229,IF('Laika grafiks'!AY$23&gt;Pieņēmumi!$E$8,AX252-$C229,0),0))</f>
        <v>112582.73885000029</v>
      </c>
      <c r="AZ252" s="416">
        <f>IF(AND(Izmaksas!AY$15=0,Izmaksas!AZ$15=1),IF(AY252=0,'IIA Finanšu analīze'!$D229*(1-$C252/4),0),IF(AY252&gt;$C229,IF('Laika grafiks'!AZ$23&gt;Pieņēmumi!$E$8,AY252-$C229,0),0))</f>
        <v>111141.58977500029</v>
      </c>
      <c r="BA252" s="416">
        <f>IF(AND(Izmaksas!AZ$15=0,Izmaksas!BA$15=1),IF(AZ252=0,'IIA Finanšu analīze'!$D229*(1-$C252/4),0),IF(AZ252&gt;$C229,IF('Laika grafiks'!BA$23&gt;Pieņēmumi!$E$8,AZ252-$C229,0),0))</f>
        <v>109700.4407000003</v>
      </c>
      <c r="BB252" s="416">
        <f>IF(AND(Izmaksas!BA$15=0,Izmaksas!BB$15=1),IF(BA252=0,'IIA Finanšu analīze'!$D229*(1-$C252/4),0),IF(BA252&gt;$C229,IF('Laika grafiks'!BB$23&gt;Pieņēmumi!$E$8,BA252-$C229,0),0))</f>
        <v>108259.2916250003</v>
      </c>
      <c r="BC252" s="416">
        <f>IF(AND(Izmaksas!BB$15=0,Izmaksas!BC$15=1),IF(BB252=0,'IIA Finanšu analīze'!$D229*(1-$C252/4),0),IF(BB252&gt;$C229,IF('Laika grafiks'!BC$23&gt;Pieņēmumi!$E$8,BB252-$C229,0),0))</f>
        <v>106818.14255000031</v>
      </c>
      <c r="BD252" s="416">
        <f>IF(AND(Izmaksas!BC$15=0,Izmaksas!BD$15=1),IF(BC252=0,'IIA Finanšu analīze'!$D229*(1-$C252/4),0),IF(BC252&gt;$C229,IF('Laika grafiks'!BD$23&gt;Pieņēmumi!$E$8,BC252-$C229,0),0))</f>
        <v>105376.99347500032</v>
      </c>
      <c r="BE252" s="416">
        <f>IF(AND(Izmaksas!BD$15=0,Izmaksas!BE$15=1),IF(BD252=0,'IIA Finanšu analīze'!$D229*(1-$C252/4),0),IF(BD252&gt;$C229,IF('Laika grafiks'!BE$23&gt;Pieņēmumi!$E$8,BD252-$C229,0),0))</f>
        <v>103935.84440000032</v>
      </c>
      <c r="BF252" s="416">
        <f>IF(AND(Izmaksas!BE$15=0,Izmaksas!BF$15=1),IF(BE252=0,'IIA Finanšu analīze'!$D229*(1-$C252/4),0),IF(BE252&gt;$C229,IF('Laika grafiks'!BF$23&gt;Pieņēmumi!$E$8,BE252-$C229,0),0))</f>
        <v>102494.69532500033</v>
      </c>
      <c r="BG252" s="416">
        <f>IF(AND(Izmaksas!BF$15=0,Izmaksas!BG$15=1),IF(BF252=0,'IIA Finanšu analīze'!$D229*(1-$C252/4),0),IF(BF252&gt;$C229,IF('Laika grafiks'!BG$23&gt;Pieņēmumi!$E$8,BF252-$C229,0),0))</f>
        <v>101053.54625000033</v>
      </c>
      <c r="BH252" s="416">
        <f>IF(AND(Izmaksas!BG$15=0,Izmaksas!BH$15=1),IF(BG252=0,'IIA Finanšu analīze'!$D229*(1-$C252/4),0),IF(BG252&gt;$C229,IF('Laika grafiks'!BH$23&gt;Pieņēmumi!$E$8,BG252-$C229,0),0))</f>
        <v>99612.39717500034</v>
      </c>
      <c r="BI252" s="416">
        <f>IF(AND(Izmaksas!BH$15=0,Izmaksas!BI$15=1),IF(BH252=0,'IIA Finanšu analīze'!$D229*(1-$C252/4),0),IF(BH252&gt;$C229,IF('Laika grafiks'!BI$23&gt;Pieņēmumi!$E$8,BH252-$C229,0),0))</f>
        <v>98171.248100000346</v>
      </c>
      <c r="BJ252" s="416">
        <f>IF(AND(Izmaksas!BI$15=0,Izmaksas!BJ$15=1),IF(BI252=0,'IIA Finanšu analīze'!$D229*(1-$C252/4),0),IF(BI252&gt;$C229,IF('Laika grafiks'!BJ$23&gt;Pieņēmumi!$E$8,BI252-$C229,0),0))</f>
        <v>96730.099025000352</v>
      </c>
      <c r="BK252" s="416">
        <f>IF(AND(Izmaksas!BJ$15=0,Izmaksas!BK$15=1),IF(BJ252=0,'IIA Finanšu analīze'!$D229*(1-$C252/4),0),IF(BJ252&gt;$C229,IF('Laika grafiks'!BK$23&gt;Pieņēmumi!$E$8,BJ252-$C229,0),0))</f>
        <v>95288.949950000359</v>
      </c>
      <c r="BL252" s="416">
        <f>IF(AND(Izmaksas!BK$15=0,Izmaksas!BL$15=1),IF(BK252=0,'IIA Finanšu analīze'!$D229*(1-$C252/4),0),IF(BK252&gt;$C229,IF('Laika grafiks'!BL$23&gt;Pieņēmumi!$E$8,BK252-$C229,0),0))</f>
        <v>93847.800875000365</v>
      </c>
      <c r="BM252" s="416">
        <f>IF(AND(Izmaksas!BL$15=0,Izmaksas!BM$15=1),IF(BL252=0,'IIA Finanšu analīze'!$D229*(1-$C252/4),0),IF(BL252&gt;$C229,IF('Laika grafiks'!BM$23&gt;Pieņēmumi!$E$8,BL252-$C229,0),0))</f>
        <v>92406.651800000371</v>
      </c>
      <c r="BN252" s="416">
        <f>IF(AND(Izmaksas!BM$15=0,Izmaksas!BN$15=1),IF(BM252=0,'IIA Finanšu analīze'!$D229*(1-$C252/4),0),IF(BM252&gt;$C229,IF('Laika grafiks'!BN$23&gt;Pieņēmumi!$E$8,BM252-$C229,0),0))</f>
        <v>90965.502725000377</v>
      </c>
      <c r="BO252" s="416">
        <f>IF(AND(Izmaksas!BN$15=0,Izmaksas!BO$15=1),IF(BN252=0,'IIA Finanšu analīze'!$D229*(1-$C252/4),0),IF(BN252&gt;$C229,IF('Laika grafiks'!BO$23&gt;Pieņēmumi!$E$8,BN252-$C229,0),0))</f>
        <v>89524.353650000383</v>
      </c>
      <c r="BP252" s="416">
        <f>IF(AND(Izmaksas!BO$15=0,Izmaksas!BP$15=1),IF(BO252=0,'IIA Finanšu analīze'!$D229*(1-$C252/4),0),IF(BO252&gt;$C229,IF('Laika grafiks'!BP$23&gt;Pieņēmumi!$E$8,BO252-$C229,0),0))</f>
        <v>88083.204575000389</v>
      </c>
      <c r="BQ252" s="416">
        <f>IF(AND(Izmaksas!BP$15=0,Izmaksas!BQ$15=1),IF(BP252=0,'IIA Finanšu analīze'!$D229*(1-$C252/4),0),IF(BP252&gt;$C229,IF('Laika grafiks'!BQ$23&gt;Pieņēmumi!$E$8,BP252-$C229,0),0))</f>
        <v>86642.055500000395</v>
      </c>
      <c r="BR252" s="416">
        <f>IF(AND(Izmaksas!BQ$15=0,Izmaksas!BR$15=1),IF(BQ252=0,'IIA Finanšu analīze'!$D229*(1-$C252/4),0),IF(BQ252&gt;$C229,IF('Laika grafiks'!BR$23&gt;Pieņēmumi!$E$8,BQ252-$C229,0),0))</f>
        <v>85200.906425000401</v>
      </c>
      <c r="BS252" s="416">
        <f>IF(AND(Izmaksas!BR$15=0,Izmaksas!BS$15=1),IF(BR252=0,'IIA Finanšu analīze'!$D229*(1-$C252/4),0),IF(BR252&gt;$C229,IF('Laika grafiks'!BS$23&gt;Pieņēmumi!$E$8,BR252-$C229,0),0))</f>
        <v>83759.757350000407</v>
      </c>
      <c r="BT252" s="416">
        <f>IF(AND(Izmaksas!BS$15=0,Izmaksas!BT$15=1),IF(BS252=0,'IIA Finanšu analīze'!$D229*(1-$C252/4),0),IF(BS252&gt;$C229,IF('Laika grafiks'!BT$23&gt;Pieņēmumi!$E$8,BS252-$C229,0),0))</f>
        <v>82318.608275000413</v>
      </c>
      <c r="BU252" s="416">
        <f>IF(AND(Izmaksas!BT$15=0,Izmaksas!BU$15=1),IF(BT252=0,'IIA Finanšu analīze'!$D229*(1-$C252/4),0),IF(BT252&gt;$C229,IF('Laika grafiks'!BU$23&gt;Pieņēmumi!$E$8,BT252-$C229,0),0))</f>
        <v>80877.45920000042</v>
      </c>
      <c r="BV252" s="416">
        <f>IF(AND(Izmaksas!BU$15=0,Izmaksas!BV$15=1),IF(BU252=0,'IIA Finanšu analīze'!$D229*(1-$C252/4),0),IF(BU252&gt;$C229,IF('Laika grafiks'!BV$23&gt;Pieņēmumi!$E$8,BU252-$C229,0),0))</f>
        <v>79436.310125000426</v>
      </c>
      <c r="BW252" s="416">
        <f>IF(AND(Izmaksas!BV$15=0,Izmaksas!BW$15=1),IF(BV252=0,'IIA Finanšu analīze'!$D229*(1-$C252/4),0),IF(BV252&gt;$C229,IF('Laika grafiks'!BW$23&gt;Pieņēmumi!$E$8,BV252-$C229,0),0))</f>
        <v>77995.161050000432</v>
      </c>
      <c r="BX252" s="416">
        <f>IF(AND(Izmaksas!BW$15=0,Izmaksas!BX$15=1),IF(BW252=0,'IIA Finanšu analīze'!$D229*(1-$C252/4),0),IF(BW252&gt;$C229,IF('Laika grafiks'!BX$23&gt;Pieņēmumi!$E$8,BW252-$C229,0),0))</f>
        <v>76554.011975000438</v>
      </c>
      <c r="BY252" s="416">
        <f>IF(AND(Izmaksas!BX$15=0,Izmaksas!BY$15=1),IF(BX252=0,'IIA Finanšu analīze'!$D229*(1-$C252/4),0),IF(BX252&gt;$C229,IF('Laika grafiks'!BY$23&gt;Pieņēmumi!$E$8,BX252-$C229,0),0))</f>
        <v>75112.862900000444</v>
      </c>
      <c r="BZ252" s="416">
        <f>IF(AND(Izmaksas!BY$15=0,Izmaksas!BZ$15=1),IF(BY252=0,'IIA Finanšu analīze'!$D229*(1-$C252/4),0),IF(BY252&gt;$C229,IF('Laika grafiks'!BZ$23&gt;Pieņēmumi!$E$8,BY252-$C229,0),0))</f>
        <v>73671.71382500045</v>
      </c>
      <c r="CA252" s="416">
        <f>IF(AND(Izmaksas!BZ$15=0,Izmaksas!CA$15=1),IF(BZ252=0,'IIA Finanšu analīze'!$D229*(1-$C252/4),0),IF(BZ252&gt;$C229,IF('Laika grafiks'!CA$23&gt;Pieņēmumi!$E$8,BZ252-$C229,0),0))</f>
        <v>72230.564750000456</v>
      </c>
      <c r="CB252" s="416">
        <f>IF(AND(Izmaksas!CA$15=0,Izmaksas!CB$15=1),IF(CA252=0,'IIA Finanšu analīze'!$D229*(1-$C252/4),0),IF(CA252&gt;$C229,IF('Laika grafiks'!CB$23&gt;Pieņēmumi!$E$8,CA252-$C229,0),0))</f>
        <v>70789.415675000462</v>
      </c>
      <c r="CC252" s="416">
        <f>IF(AND(Izmaksas!CB$15=0,Izmaksas!CC$15=1),IF(CB252=0,'IIA Finanšu analīze'!$D229*(1-$C252/4),0),IF(CB252&gt;$C229,IF('Laika grafiks'!CC$23&gt;Pieņēmumi!$E$8,CB252-$C229,0),0))</f>
        <v>69348.266600000468</v>
      </c>
      <c r="CD252" s="416">
        <f>IF(AND(Izmaksas!CC$15=0,Izmaksas!CD$15=1),IF(CC252=0,'IIA Finanšu analīze'!$D229*(1-$C252/4),0),IF(CC252&gt;$C229,IF('Laika grafiks'!CD$23&gt;Pieņēmumi!$E$8,CC252-$C229,0),0))</f>
        <v>67907.117525000474</v>
      </c>
      <c r="CE252" s="416">
        <f>IF(AND(Izmaksas!CD$15=0,Izmaksas!CE$15=1),IF(CD252=0,'IIA Finanšu analīze'!$D229*(1-$C252/4),0),IF(CD252&gt;$C229,IF('Laika grafiks'!CE$23&gt;Pieņēmumi!$E$8,CD252-$C229,0),0))</f>
        <v>66465.968450000481</v>
      </c>
      <c r="CF252" s="416">
        <f>IF(AND(Izmaksas!CE$15=0,Izmaksas!CF$15=1),IF(CE252=0,'IIA Finanšu analīze'!$D229*(1-$C252/4),0),IF(CE252&gt;$C229,IF('Laika grafiks'!CF$23&gt;Pieņēmumi!$E$8,CE252-$C229,0),0))</f>
        <v>65024.819375000479</v>
      </c>
      <c r="CG252" s="416">
        <f>IF(AND(Izmaksas!CF$15=0,Izmaksas!CG$15=1),IF(CF252=0,'IIA Finanšu analīze'!$D229*(1-$C252/4),0),IF(CF252&gt;$C229,IF('Laika grafiks'!CG$23&gt;Pieņēmumi!$E$8,CF252-$C229,0),0))</f>
        <v>63583.670300000478</v>
      </c>
      <c r="CH252" s="416">
        <f>IF(AND(Izmaksas!CG$15=0,Izmaksas!CH$15=1),IF(CG252=0,'IIA Finanšu analīze'!$D229*(1-$C252/4),0),IF(CG252&gt;$C229,IF('Laika grafiks'!CH$23&gt;Pieņēmumi!$E$8,CG252-$C229,0),0))</f>
        <v>62142.521225000477</v>
      </c>
      <c r="CI252" s="416">
        <f>IF(AND(Izmaksas!CH$15=0,Izmaksas!CI$15=1),IF(CH252=0,'IIA Finanšu analīze'!$D229*(1-$C252/4),0),IF(CH252&gt;$C229,IF('Laika grafiks'!CI$23&gt;Pieņēmumi!$E$8,CH252-$C229,0),0))</f>
        <v>60701.372150000476</v>
      </c>
      <c r="CJ252" s="416">
        <f>IF(AND(Izmaksas!CI$15=0,Izmaksas!CJ$15=1),IF(CI252=0,'IIA Finanšu analīze'!$D229*(1-$C252/4),0),IF(CI252&gt;$C229,IF('Laika grafiks'!CJ$23&gt;Pieņēmumi!$E$8,CI252-$C229,0),0))</f>
        <v>59260.223075000475</v>
      </c>
      <c r="CK252" s="416">
        <f>IF(AND(Izmaksas!CJ$15=0,Izmaksas!CK$15=1),IF(CJ252=0,'IIA Finanšu analīze'!$D229*(1-$C252/4),0),IF(CJ252&gt;$C229,IF('Laika grafiks'!CK$23&gt;Pieņēmumi!$E$8,CJ252-$C229,0),0))</f>
        <v>57819.074000000473</v>
      </c>
      <c r="CL252" s="416">
        <f>IF(AND(Izmaksas!CK$15=0,Izmaksas!CL$15=1),IF(CK252=0,'IIA Finanšu analīze'!$D229*(1-$C252/4),0),IF(CK252&gt;$C229,IF('Laika grafiks'!CL$23&gt;Pieņēmumi!$E$8,CK252-$C229,0),0))</f>
        <v>56377.924925000472</v>
      </c>
      <c r="CM252" s="416">
        <f>IF(AND(Izmaksas!CL$15=0,Izmaksas!CM$15=1),IF(CL252=0,'IIA Finanšu analīze'!$D229*(1-$C252/4),0),IF(CL252&gt;$C229,IF('Laika grafiks'!CM$23&gt;Pieņēmumi!$E$8,CL252-$C229,0),0))</f>
        <v>54936.775850000471</v>
      </c>
      <c r="CN252" s="416">
        <f>IF(AND(Izmaksas!CM$15=0,Izmaksas!CN$15=1),IF(CM252=0,'IIA Finanšu analīze'!$D229*(1-$C252/4),0),IF(CM252&gt;$C229,IF('Laika grafiks'!CN$23&gt;Pieņēmumi!$E$8,CM252-$C229,0),0))</f>
        <v>53495.62677500047</v>
      </c>
      <c r="CO252" s="416">
        <f>IF(AND(Izmaksas!CN$15=0,Izmaksas!CO$15=1),IF(CN252=0,'IIA Finanšu analīze'!$D229*(1-$C252/4),0),IF(CN252&gt;$C229,IF('Laika grafiks'!CO$23&gt;Pieņēmumi!$E$8,CN252-$C229,0),0))</f>
        <v>52054.477700000469</v>
      </c>
      <c r="CP252" s="416">
        <f>IF(AND(Izmaksas!CO$15=0,Izmaksas!CP$15=1),IF(CO252=0,'IIA Finanšu analīze'!$D229*(1-$C252/4),0),IF(CO252&gt;$C229,IF('Laika grafiks'!CP$23&gt;Pieņēmumi!$E$8,CO252-$C229,0),0))</f>
        <v>50613.328625000468</v>
      </c>
      <c r="CQ252" s="416">
        <f>IF(AND(Izmaksas!CP$15=0,Izmaksas!CQ$15=1),IF(CP252=0,'IIA Finanšu analīze'!$D229*(1-$C252/4),0),IF(CP252&gt;$C229,IF('Laika grafiks'!CQ$23&gt;Pieņēmumi!$E$8,CP252-$C229,0),0))</f>
        <v>49172.179550000466</v>
      </c>
      <c r="CR252" s="416">
        <f>IF(AND(Izmaksas!CQ$15=0,Izmaksas!CR$15=1),IF(CQ252=0,'IIA Finanšu analīze'!$D229*(1-$C252/4),0),IF(CQ252&gt;$C229,IF('Laika grafiks'!CR$23&gt;Pieņēmumi!$E$8,CQ252-$C229,0),0))</f>
        <v>47731.030475000465</v>
      </c>
      <c r="CS252" s="416">
        <f>IF(AND(Izmaksas!CR$15=0,Izmaksas!CS$15=1),IF(CR252=0,'IIA Finanšu analīze'!$D229*(1-$C252/4),0),IF(CR252&gt;$C229,IF('Laika grafiks'!CS$23&gt;Pieņēmumi!$E$8,CR252-$C229,0),0))</f>
        <v>46289.881400000464</v>
      </c>
      <c r="CT252" s="416">
        <f>IF(AND(Izmaksas!CS$15=0,Izmaksas!CT$15=1),IF(CS252=0,'IIA Finanšu analīze'!$D229*(1-$C252/4),0),IF(CS252&gt;$C229,IF('Laika grafiks'!CT$23&gt;Pieņēmumi!$E$8,CS252-$C229,0),0))</f>
        <v>44848.732325000463</v>
      </c>
      <c r="CU252" s="416">
        <f>IF(AND(Izmaksas!CT$15=0,Izmaksas!CU$15=1),IF(CT252=0,'IIA Finanšu analīze'!$D229*(1-$C252/4),0),IF(CT252&gt;$C229,IF('Laika grafiks'!CU$23&gt;Pieņēmumi!$E$8,CT252-$C229,0),0))</f>
        <v>43407.583250000462</v>
      </c>
      <c r="CV252" s="416">
        <f>IF(AND(Izmaksas!CU$15=0,Izmaksas!CV$15=1),IF(CU252=0,'IIA Finanšu analīze'!$D229*(1-$C252/4),0),IF(CU252&gt;$C229,IF('Laika grafiks'!CV$23&gt;Pieņēmumi!$E$8,CU252-$C229,0),0))</f>
        <v>41966.434175000461</v>
      </c>
      <c r="CW252" s="416">
        <f>IF(AND(Izmaksas!CV$15=0,Izmaksas!CW$15=1),IF(CV252=0,'IIA Finanšu analīze'!$D229*(1-$C252/4),0),IF(CV252&gt;$C229,IF('Laika grafiks'!CW$23&gt;Pieņēmumi!$E$8,CV252-$C229,0),0))</f>
        <v>40525.285100000459</v>
      </c>
      <c r="CX252" s="416">
        <f>IF(AND(Izmaksas!CW$15=0,Izmaksas!CX$15=1),IF(CW252=0,'IIA Finanšu analīze'!$D229*(1-$C252/4),0),IF(CW252&gt;$C229,IF('Laika grafiks'!CX$23&gt;Pieņēmumi!$E$8,CW252-$C229,0),0))</f>
        <v>39084.136025000458</v>
      </c>
      <c r="CY252" s="416">
        <f>IF(AND(Izmaksas!CX$15=0,Izmaksas!CY$15=1),IF(CX252=0,'IIA Finanšu analīze'!$D229*(1-$C252/4),0),IF(CX252&gt;$C229,IF('Laika grafiks'!CY$23&gt;Pieņēmumi!$E$8,CX252-$C229,0),0))</f>
        <v>37642.986950000457</v>
      </c>
      <c r="CZ252" s="416">
        <f>IF(AND(Izmaksas!CY$15=0,Izmaksas!CZ$15=1),IF(CY252=0,'IIA Finanšu analīze'!$D229*(1-$C252/4),0),IF(CY252&gt;$C229,IF('Laika grafiks'!CZ$23&gt;Pieņēmumi!$E$8,CY252-$C229,0),0))</f>
        <v>36201.837875000456</v>
      </c>
      <c r="DA252" s="416">
        <f>IF(AND(Izmaksas!CZ$15=0,Izmaksas!DA$15=1),IF(CZ252=0,'IIA Finanšu analīze'!$D229*(1-$C252/4),0),IF(CZ252&gt;$C229,IF('Laika grafiks'!DA$23&gt;Pieņēmumi!$E$8,CZ252-$C229,0),0))</f>
        <v>34760.688800000455</v>
      </c>
      <c r="DB252" s="416">
        <f>IF(AND(Izmaksas!DA$15=0,Izmaksas!DB$15=1),IF(DA252=0,'IIA Finanšu analīze'!$D229*(1-$C252/4),0),IF(DA252&gt;$C229,IF('Laika grafiks'!DB$23&gt;Pieņēmumi!$E$8,DA252-$C229,0),0))</f>
        <v>33319.539725000453</v>
      </c>
      <c r="DC252" s="416">
        <f>IF(AND(Izmaksas!DB$15=0,Izmaksas!DC$15=1),IF(DB252=0,'IIA Finanšu analīze'!$D229*(1-$C252/4),0),IF(DB252&gt;$C229,IF('Laika grafiks'!DC$23&gt;Pieņēmumi!$E$8,DB252-$C229,0),0))</f>
        <v>31878.390650000452</v>
      </c>
      <c r="DD252" s="416">
        <f>IF(AND(Izmaksas!DC$15=0,Izmaksas!DD$15=1),IF(DC252=0,'IIA Finanšu analīze'!$D229*(1-$C252/4),0),IF(DC252&gt;$C229,IF('Laika grafiks'!DD$23&gt;Pieņēmumi!$E$8,DC252-$C229,0),0))</f>
        <v>30437.241575000451</v>
      </c>
      <c r="DE252" s="416">
        <f>IF(AND(Izmaksas!DD$15=0,Izmaksas!DE$15=1),IF(DD252=0,'IIA Finanšu analīze'!$D229*(1-$C252/4),0),IF(DD252&gt;$C229,IF('Laika grafiks'!DE$23&gt;Pieņēmumi!$E$8,DD252-$C229,0),0))</f>
        <v>28996.09250000045</v>
      </c>
      <c r="DF252" s="416">
        <f>IF(AND(Izmaksas!DE$15=0,Izmaksas!DF$15=1),IF(DE252=0,'IIA Finanšu analīze'!$D229*(1-$C252/4),0),IF(DE252&gt;$C229,IF('Laika grafiks'!DF$23&gt;Pieņēmumi!$E$8,DE252-$C229,0),0))</f>
        <v>27554.943425000449</v>
      </c>
      <c r="DG252" s="416">
        <f>IF(AND(Izmaksas!DF$15=0,Izmaksas!DG$15=1),IF(DF252=0,'IIA Finanšu analīze'!$D229*(1-$C252/4),0),IF(DF252&gt;$C229,IF('Laika grafiks'!DG$23&gt;Pieņēmumi!$E$8,DF252-$C229,0),0))</f>
        <v>26113.794350000448</v>
      </c>
      <c r="DH252" s="416">
        <f>IF(AND(Izmaksas!DG$15=0,Izmaksas!DH$15=1),IF(DG252=0,'IIA Finanšu analīze'!$D229*(1-$C252/4),0),IF(DG252&gt;$C229,IF('Laika grafiks'!DH$23&gt;Pieņēmumi!$E$8,DG252-$C229,0),0))</f>
        <v>24672.645275000446</v>
      </c>
      <c r="DI252" s="416">
        <f>IF(AND(Izmaksas!DH$15=0,Izmaksas!DI$15=1),IF(DH252=0,'IIA Finanšu analīze'!$D229*(1-$C252/4),0),IF(DH252&gt;$C229,IF('Laika grafiks'!DI$23&gt;Pieņēmumi!$E$8,DH252-$C229,0),0))</f>
        <v>23231.496200000445</v>
      </c>
      <c r="DJ252" s="416">
        <f>IF(AND(Izmaksas!DI$15=0,Izmaksas!DJ$15=1),IF(DI252=0,'IIA Finanšu analīze'!$D229*(1-$C252/4),0),IF(DI252&gt;$C229,IF('Laika grafiks'!DJ$23&gt;Pieņēmumi!$E$8,DI252-$C229,0),0))</f>
        <v>21790.347125000444</v>
      </c>
      <c r="DK252" s="416">
        <f>IF(AND(Izmaksas!DJ$15=0,Izmaksas!DK$15=1),IF(DJ252=0,'IIA Finanšu analīze'!$D229*(1-$C252/4),0),IF(DJ252&gt;$C229,IF('Laika grafiks'!DK$23&gt;Pieņēmumi!$E$8,DJ252-$C229,0),0))</f>
        <v>20349.198050000443</v>
      </c>
      <c r="DL252" s="416">
        <f>IF(AND(Izmaksas!DK$15=0,Izmaksas!DL$15=1),IF(DK252=0,'IIA Finanšu analīze'!$D229*(1-$C252/4),0),IF(DK252&gt;$C229,IF('Laika grafiks'!DL$23&gt;Pieņēmumi!$E$8,DK252-$C229,0),0))</f>
        <v>18908.048975000442</v>
      </c>
      <c r="DM252" s="416">
        <f>IF(AND(Izmaksas!DL$15=0,Izmaksas!DM$15=1),IF(DL252=0,'IIA Finanšu analīze'!$D229*(1-$C252/4),0),IF(DL252&gt;$C229,IF('Laika grafiks'!DM$23&gt;Pieņēmumi!$E$8,DL252-$C229,0),0))</f>
        <v>17466.899900000441</v>
      </c>
      <c r="DN252" s="416">
        <f>IF(AND(Izmaksas!DM$15=0,Izmaksas!DN$15=1),IF(DM252=0,'IIA Finanšu analīze'!$D229*(1-$C252/4),0),IF(DM252&gt;$C229,IF('Laika grafiks'!DN$23&gt;Pieņēmumi!$E$8,DM252-$C229,0),0))</f>
        <v>16025.750825000439</v>
      </c>
      <c r="DO252" s="416">
        <f>IF(AND(Izmaksas!DN$15=0,Izmaksas!DO$15=1),IF(DN252=0,'IIA Finanšu analīze'!$D229*(1-$C252/4),0),IF(DN252&gt;$C229,IF('Laika grafiks'!DO$23&gt;Pieņēmumi!$E$8,DN252-$C229,0),0))</f>
        <v>14584.601750000438</v>
      </c>
      <c r="DP252" s="416">
        <f>IF(AND(Izmaksas!DO$15=0,Izmaksas!DP$15=1),IF(DO252=0,'IIA Finanšu analīze'!$D229*(1-$C252/4),0),IF(DO252&gt;$C229,IF('Laika grafiks'!DP$23&gt;Pieņēmumi!$E$8,DO252-$C229,0),0))</f>
        <v>13143.452675000437</v>
      </c>
      <c r="DQ252" s="416">
        <f>IF(AND(Izmaksas!DP$15=0,Izmaksas!DQ$15=1),IF(DP252=0,'IIA Finanšu analīze'!$D229*(1-$C252/4),0),IF(DP252&gt;$C229,IF('Laika grafiks'!DQ$23&gt;Pieņēmumi!$E$8,DP252-$C229,0),0))</f>
        <v>11702.303600000436</v>
      </c>
      <c r="DR252" s="416">
        <f>IF(AND(Izmaksas!DQ$15=0,Izmaksas!DR$15=1),IF(DQ252=0,'IIA Finanšu analīze'!$D229*(1-$C252/4),0),IF(DQ252&gt;$C229,IF('Laika grafiks'!DR$23&gt;Pieņēmumi!$E$8,DQ252-$C229,0),0))</f>
        <v>10261.154525000435</v>
      </c>
      <c r="DS252" s="416">
        <f>IF(AND(Izmaksas!DR$15=0,Izmaksas!DS$15=1),IF(DR252=0,'IIA Finanšu analīze'!$D229*(1-$C252/4),0),IF(DR252&gt;$C229,IF('Laika grafiks'!DS$23&gt;Pieņēmumi!$E$8,DR252-$C229,0),0))</f>
        <v>8820.0054500004335</v>
      </c>
      <c r="DT252" s="416">
        <f>IF(AND(Izmaksas!DS$15=0,Izmaksas!DT$15=1),IF(DS252=0,'IIA Finanšu analīze'!$D229*(1-$C252/4),0),IF(DS252&gt;$C229,IF('Laika grafiks'!DT$23&gt;Pieņēmumi!$E$8,DS252-$C229,0),0))</f>
        <v>7378.8563750004332</v>
      </c>
      <c r="DU252" s="416">
        <f>IF(AND(Izmaksas!DT$15=0,Izmaksas!DU$15=1),IF(DT252=0,'IIA Finanšu analīze'!$D229*(1-$C252/4),0),IF(DT252&gt;$C229,IF('Laika grafiks'!DU$23&gt;Pieņēmumi!$E$8,DT252-$C229,0),0))</f>
        <v>5937.707300000433</v>
      </c>
    </row>
    <row r="253" spans="1:125" ht="11.25" customHeight="1">
      <c r="A253" s="389" t="str">
        <f t="shared" si="196"/>
        <v>Projektēšana un autoruzraudzība</v>
      </c>
      <c r="B253" s="389" t="s">
        <v>33</v>
      </c>
      <c r="C253" s="392">
        <v>3.3300000000000003E-2</v>
      </c>
      <c r="D253" s="460" t="s">
        <v>638</v>
      </c>
      <c r="E253" s="416">
        <v>0</v>
      </c>
      <c r="F253" s="416">
        <f>IF(AND(Izmaksas!E$15=0,Izmaksas!F$15=1),IF(E253=0,'IIA Finanšu analīze'!$D230*(1-$C253/4),0),IF(E253&gt;$C230,IF('Laika grafiks'!F$23&gt;Pieņēmumi!$E$8,E253-$C230,0),0))</f>
        <v>0</v>
      </c>
      <c r="G253" s="416">
        <f>IF(AND(Izmaksas!F$15=0,Izmaksas!G$15=1),IF(F253=0,'IIA Finanšu analīze'!$D230*(1-$C253/4),0),IF(F253&gt;$C230,IF('Laika grafiks'!G$23&gt;Pieņēmumi!$E$8,F253-$C230,0),0))</f>
        <v>0</v>
      </c>
      <c r="H253" s="416">
        <f>IF(AND(Izmaksas!G$15=0,Izmaksas!H$15=1),IF(G253=0,'IIA Finanšu analīze'!$D230*(1-$C253/4),0),IF(G253&gt;$C230,IF('Laika grafiks'!H$23&gt;Pieņēmumi!$E$8,G253-$C230,0),0))</f>
        <v>0</v>
      </c>
      <c r="I253" s="416">
        <f>IF(AND(Izmaksas!H$15=0,Izmaksas!I$15=1),IF(H253=0,'IIA Finanšu analīze'!$D230*(1-$C253/4),0),IF(H253&gt;$C230,IF('Laika grafiks'!I$23&gt;Pieņēmumi!$E$8,H253-$C230,0),0))</f>
        <v>0</v>
      </c>
      <c r="J253" s="416">
        <f>IF(AND(Izmaksas!I$15=0,Izmaksas!J$15=1),IF(I253=0,'IIA Finanšu analīze'!$D230*(1-$C253/4),0),IF(I253&gt;$C230,IF('Laika grafiks'!J$23&gt;Pieņēmumi!$E$8,I253-$C230,0),0))</f>
        <v>106975.94895000001</v>
      </c>
      <c r="K253" s="416">
        <f>IF(AND(Izmaksas!J$15=0,Izmaksas!K$15=1),IF(J253=0,'IIA Finanšu analīze'!$D230*(1-$C253/4),0),IF(J253&gt;$C230,IF('Laika grafiks'!K$23&gt;Pieņēmumi!$E$8,J253-$C230,0),0))</f>
        <v>106077.89790000001</v>
      </c>
      <c r="L253" s="416">
        <f>IF(AND(Izmaksas!K$15=0,Izmaksas!L$15=1),IF(K253=0,'IIA Finanšu analīze'!$D230*(1-$C253/4),0),IF(K253&gt;$C230,IF('Laika grafiks'!L$23&gt;Pieņēmumi!$E$8,K253-$C230,0),0))</f>
        <v>105179.84685000002</v>
      </c>
      <c r="M253" s="416">
        <f>IF(AND(Izmaksas!L$15=0,Izmaksas!M$15=1),IF(L253=0,'IIA Finanšu analīze'!$D230*(1-$C253/4),0),IF(L253&gt;$C230,IF('Laika grafiks'!M$23&gt;Pieņēmumi!$E$8,L253-$C230,0),0))</f>
        <v>104281.79580000002</v>
      </c>
      <c r="N253" s="416">
        <f>IF(AND(Izmaksas!M$15=0,Izmaksas!N$15=1),IF(M253=0,'IIA Finanšu analīze'!$D230*(1-$C253/4),0),IF(M253&gt;$C230,IF('Laika grafiks'!N$23&gt;Pieņēmumi!$E$8,M253-$C230,0),0))</f>
        <v>103383.74475000003</v>
      </c>
      <c r="O253" s="416">
        <f>IF(AND(Izmaksas!N$15=0,Izmaksas!O$15=1),IF(N253=0,'IIA Finanšu analīze'!$D230*(1-$C253/4),0),IF(N253&gt;$C230,IF('Laika grafiks'!O$23&gt;Pieņēmumi!$E$8,N253-$C230,0),0))</f>
        <v>102485.69370000003</v>
      </c>
      <c r="P253" s="416">
        <f>IF(AND(Izmaksas!O$15=0,Izmaksas!P$15=1),IF(O253=0,'IIA Finanšu analīze'!$D230*(1-$C253/4),0),IF(O253&gt;$C230,IF('Laika grafiks'!P$23&gt;Pieņēmumi!$E$8,O253-$C230,0),0))</f>
        <v>101587.64265000004</v>
      </c>
      <c r="Q253" s="416">
        <f>IF(AND(Izmaksas!P$15=0,Izmaksas!Q$15=1),IF(P253=0,'IIA Finanšu analīze'!$D230*(1-$C253/4),0),IF(P253&gt;$C230,IF('Laika grafiks'!Q$23&gt;Pieņēmumi!$E$8,P253-$C230,0),0))</f>
        <v>100689.59160000004</v>
      </c>
      <c r="R253" s="416">
        <f>IF(AND(Izmaksas!Q$15=0,Izmaksas!R$15=1),IF(Q253=0,'IIA Finanšu analīze'!$D230*(1-$C253/4),0),IF(Q253&gt;$C230,IF('Laika grafiks'!R$23&gt;Pieņēmumi!$E$8,Q253-$C230,0),0))</f>
        <v>99791.540550000049</v>
      </c>
      <c r="S253" s="416">
        <f>IF(AND(Izmaksas!R$15=0,Izmaksas!S$15=1),IF(R253=0,'IIA Finanšu analīze'!$D230*(1-$C253/4),0),IF(R253&gt;$C230,IF('Laika grafiks'!S$23&gt;Pieņēmumi!$E$8,R253-$C230,0),0))</f>
        <v>98893.489500000054</v>
      </c>
      <c r="T253" s="416">
        <f>IF(AND(Izmaksas!S$15=0,Izmaksas!T$15=1),IF(S253=0,'IIA Finanšu analīze'!$D230*(1-$C253/4),0),IF(S253&gt;$C230,IF('Laika grafiks'!T$23&gt;Pieņēmumi!$E$8,S253-$C230,0),0))</f>
        <v>97995.43845000006</v>
      </c>
      <c r="U253" s="416">
        <f>IF(AND(Izmaksas!T$15=0,Izmaksas!U$15=1),IF(T253=0,'IIA Finanšu analīze'!$D230*(1-$C253/4),0),IF(T253&gt;$C230,IF('Laika grafiks'!U$23&gt;Pieņēmumi!$E$8,T253-$C230,0),0))</f>
        <v>97097.387400000065</v>
      </c>
      <c r="V253" s="416">
        <f>IF(AND(Izmaksas!U$15=0,Izmaksas!V$15=1),IF(U253=0,'IIA Finanšu analīze'!$D230*(1-$C253/4),0),IF(U253&gt;$C230,IF('Laika grafiks'!V$23&gt;Pieņēmumi!$E$8,U253-$C230,0),0))</f>
        <v>96199.336350000071</v>
      </c>
      <c r="W253" s="416">
        <f>IF(AND(Izmaksas!V$15=0,Izmaksas!W$15=1),IF(V253=0,'IIA Finanšu analīze'!$D230*(1-$C253/4),0),IF(V253&gt;$C230,IF('Laika grafiks'!W$23&gt;Pieņēmumi!$E$8,V253-$C230,0),0))</f>
        <v>95301.285300000076</v>
      </c>
      <c r="X253" s="416">
        <f>IF(AND(Izmaksas!W$15=0,Izmaksas!X$15=1),IF(W253=0,'IIA Finanšu analīze'!$D230*(1-$C253/4),0),IF(W253&gt;$C230,IF('Laika grafiks'!X$23&gt;Pieņēmumi!$E$8,W253-$C230,0),0))</f>
        <v>94403.234250000081</v>
      </c>
      <c r="Y253" s="416">
        <f>IF(AND(Izmaksas!X$15=0,Izmaksas!Y$15=1),IF(X253=0,'IIA Finanšu analīze'!$D230*(1-$C253/4),0),IF(X253&gt;$C230,IF('Laika grafiks'!Y$23&gt;Pieņēmumi!$E$8,X253-$C230,0),0))</f>
        <v>93505.183200000087</v>
      </c>
      <c r="Z253" s="416">
        <f>IF(AND(Izmaksas!Y$15=0,Izmaksas!Z$15=1),IF(Y253=0,'IIA Finanšu analīze'!$D230*(1-$C253/4),0),IF(Y253&gt;$C230,IF('Laika grafiks'!Z$23&gt;Pieņēmumi!$E$8,Y253-$C230,0),0))</f>
        <v>92607.132150000092</v>
      </c>
      <c r="AA253" s="416">
        <f>IF(AND(Izmaksas!Z$15=0,Izmaksas!AA$15=1),IF(Z253=0,'IIA Finanšu analīze'!$D230*(1-$C253/4),0),IF(Z253&gt;$C230,IF('Laika grafiks'!AA$23&gt;Pieņēmumi!$E$8,Z253-$C230,0),0))</f>
        <v>91709.081100000098</v>
      </c>
      <c r="AB253" s="416">
        <f>IF(AND(Izmaksas!AA$15=0,Izmaksas!AB$15=1),IF(AA253=0,'IIA Finanšu analīze'!$D230*(1-$C253/4),0),IF(AA253&gt;$C230,IF('Laika grafiks'!AB$23&gt;Pieņēmumi!$E$8,AA253-$C230,0),0))</f>
        <v>90811.030050000103</v>
      </c>
      <c r="AC253" s="416">
        <f>IF(AND(Izmaksas!AB$15=0,Izmaksas!AC$15=1),IF(AB253=0,'IIA Finanšu analīze'!$D230*(1-$C253/4),0),IF(AB253&gt;$C230,IF('Laika grafiks'!AC$23&gt;Pieņēmumi!$E$8,AB253-$C230,0),0))</f>
        <v>89912.979000000108</v>
      </c>
      <c r="AD253" s="416">
        <f>IF(AND(Izmaksas!AC$15=0,Izmaksas!AD$15=1),IF(AC253=0,'IIA Finanšu analīze'!$D230*(1-$C253/4),0),IF(AC253&gt;$C230,IF('Laika grafiks'!AD$23&gt;Pieņēmumi!$E$8,AC253-$C230,0),0))</f>
        <v>89014.927950000114</v>
      </c>
      <c r="AE253" s="416">
        <f>IF(AND(Izmaksas!AD$15=0,Izmaksas!AE$15=1),IF(AD253=0,'IIA Finanšu analīze'!$D230*(1-$C253/4),0),IF(AD253&gt;$C230,IF('Laika grafiks'!AE$23&gt;Pieņēmumi!$E$8,AD253-$C230,0),0))</f>
        <v>88116.876900000119</v>
      </c>
      <c r="AF253" s="416">
        <f>IF(AND(Izmaksas!AE$15=0,Izmaksas!AF$15=1),IF(AE253=0,'IIA Finanšu analīze'!$D230*(1-$C253/4),0),IF(AE253&gt;$C230,IF('Laika grafiks'!AF$23&gt;Pieņēmumi!$E$8,AE253-$C230,0),0))</f>
        <v>87218.825850000125</v>
      </c>
      <c r="AG253" s="416">
        <f>IF(AND(Izmaksas!AF$15=0,Izmaksas!AG$15=1),IF(AF253=0,'IIA Finanšu analīze'!$D230*(1-$C253/4),0),IF(AF253&gt;$C230,IF('Laika grafiks'!AG$23&gt;Pieņēmumi!$E$8,AF253-$C230,0),0))</f>
        <v>86320.77480000013</v>
      </c>
      <c r="AH253" s="416">
        <f>IF(AND(Izmaksas!AG$15=0,Izmaksas!AH$15=1),IF(AG253=0,'IIA Finanšu analīze'!$D230*(1-$C253/4),0),IF(AG253&gt;$C230,IF('Laika grafiks'!AH$23&gt;Pieņēmumi!$E$8,AG253-$C230,0),0))</f>
        <v>85422.723750000136</v>
      </c>
      <c r="AI253" s="416">
        <f>IF(AND(Izmaksas!AH$15=0,Izmaksas!AI$15=1),IF(AH253=0,'IIA Finanšu analīze'!$D230*(1-$C253/4),0),IF(AH253&gt;$C230,IF('Laika grafiks'!AI$23&gt;Pieņēmumi!$E$8,AH253-$C230,0),0))</f>
        <v>84524.672700000141</v>
      </c>
      <c r="AJ253" s="416">
        <f>IF(AND(Izmaksas!AI$15=0,Izmaksas!AJ$15=1),IF(AI253=0,'IIA Finanšu analīze'!$D230*(1-$C253/4),0),IF(AI253&gt;$C230,IF('Laika grafiks'!AJ$23&gt;Pieņēmumi!$E$8,AI253-$C230,0),0))</f>
        <v>83626.621650000146</v>
      </c>
      <c r="AK253" s="416">
        <f>IF(AND(Izmaksas!AJ$15=0,Izmaksas!AK$15=1),IF(AJ253=0,'IIA Finanšu analīze'!$D230*(1-$C253/4),0),IF(AJ253&gt;$C230,IF('Laika grafiks'!AK$23&gt;Pieņēmumi!$E$8,AJ253-$C230,0),0))</f>
        <v>82728.570600000152</v>
      </c>
      <c r="AL253" s="416">
        <f>IF(AND(Izmaksas!AK$15=0,Izmaksas!AL$15=1),IF(AK253=0,'IIA Finanšu analīze'!$D230*(1-$C253/4),0),IF(AK253&gt;$C230,IF('Laika grafiks'!AL$23&gt;Pieņēmumi!$E$8,AK253-$C230,0),0))</f>
        <v>81830.519550000157</v>
      </c>
      <c r="AM253" s="416">
        <f>IF(AND(Izmaksas!AL$15=0,Izmaksas!AM$15=1),IF(AL253=0,'IIA Finanšu analīze'!$D230*(1-$C253/4),0),IF(AL253&gt;$C230,IF('Laika grafiks'!AM$23&gt;Pieņēmumi!$E$8,AL253-$C230,0),0))</f>
        <v>80932.468500000163</v>
      </c>
      <c r="AN253" s="416">
        <f>IF(AND(Izmaksas!AM$15=0,Izmaksas!AN$15=1),IF(AM253=0,'IIA Finanšu analīze'!$D230*(1-$C253/4),0),IF(AM253&gt;$C230,IF('Laika grafiks'!AN$23&gt;Pieņēmumi!$E$8,AM253-$C230,0),0))</f>
        <v>80034.417450000168</v>
      </c>
      <c r="AO253" s="416">
        <f>IF(AND(Izmaksas!AN$15=0,Izmaksas!AO$15=1),IF(AN253=0,'IIA Finanšu analīze'!$D230*(1-$C253/4),0),IF(AN253&gt;$C230,IF('Laika grafiks'!AO$23&gt;Pieņēmumi!$E$8,AN253-$C230,0),0))</f>
        <v>79136.366400000174</v>
      </c>
      <c r="AP253" s="416">
        <f>IF(AND(Izmaksas!AO$15=0,Izmaksas!AP$15=1),IF(AO253=0,'IIA Finanšu analīze'!$D230*(1-$C253/4),0),IF(AO253&gt;$C230,IF('Laika grafiks'!AP$23&gt;Pieņēmumi!$E$8,AO253-$C230,0),0))</f>
        <v>78238.315350000179</v>
      </c>
      <c r="AQ253" s="416">
        <f>IF(AND(Izmaksas!AP$15=0,Izmaksas!AQ$15=1),IF(AP253=0,'IIA Finanšu analīze'!$D230*(1-$C253/4),0),IF(AP253&gt;$C230,IF('Laika grafiks'!AQ$23&gt;Pieņēmumi!$E$8,AP253-$C230,0),0))</f>
        <v>77340.264300000184</v>
      </c>
      <c r="AR253" s="416">
        <f>IF(AND(Izmaksas!AQ$15=0,Izmaksas!AR$15=1),IF(AQ253=0,'IIA Finanšu analīze'!$D230*(1-$C253/4),0),IF(AQ253&gt;$C230,IF('Laika grafiks'!AR$23&gt;Pieņēmumi!$E$8,AQ253-$C230,0),0))</f>
        <v>76442.21325000019</v>
      </c>
      <c r="AS253" s="416">
        <f>IF(AND(Izmaksas!AR$15=0,Izmaksas!AS$15=1),IF(AR253=0,'IIA Finanšu analīze'!$D230*(1-$C253/4),0),IF(AR253&gt;$C230,IF('Laika grafiks'!AS$23&gt;Pieņēmumi!$E$8,AR253-$C230,0),0))</f>
        <v>75544.162200000195</v>
      </c>
      <c r="AT253" s="416">
        <f>IF(AND(Izmaksas!AS$15=0,Izmaksas!AT$15=1),IF(AS253=0,'IIA Finanšu analīze'!$D230*(1-$C253/4),0),IF(AS253&gt;$C230,IF('Laika grafiks'!AT$23&gt;Pieņēmumi!$E$8,AS253-$C230,0),0))</f>
        <v>74646.111150000201</v>
      </c>
      <c r="AU253" s="416">
        <f>IF(AND(Izmaksas!AT$15=0,Izmaksas!AU$15=1),IF(AT253=0,'IIA Finanšu analīze'!$D230*(1-$C253/4),0),IF(AT253&gt;$C230,IF('Laika grafiks'!AU$23&gt;Pieņēmumi!$E$8,AT253-$C230,0),0))</f>
        <v>73748.060100000206</v>
      </c>
      <c r="AV253" s="416">
        <f>IF(AND(Izmaksas!AU$15=0,Izmaksas!AV$15=1),IF(AU253=0,'IIA Finanšu analīze'!$D230*(1-$C253/4),0),IF(AU253&gt;$C230,IF('Laika grafiks'!AV$23&gt;Pieņēmumi!$E$8,AU253-$C230,0),0))</f>
        <v>72850.009050000212</v>
      </c>
      <c r="AW253" s="416">
        <f>IF(AND(Izmaksas!AV$15=0,Izmaksas!AW$15=1),IF(AV253=0,'IIA Finanšu analīze'!$D230*(1-$C253/4),0),IF(AV253&gt;$C230,IF('Laika grafiks'!AW$23&gt;Pieņēmumi!$E$8,AV253-$C230,0),0))</f>
        <v>71951.958000000217</v>
      </c>
      <c r="AX253" s="416">
        <f>IF(AND(Izmaksas!AW$15=0,Izmaksas!AX$15=1),IF(AW253=0,'IIA Finanšu analīze'!$D230*(1-$C253/4),0),IF(AW253&gt;$C230,IF('Laika grafiks'!AX$23&gt;Pieņēmumi!$E$8,AW253-$C230,0),0))</f>
        <v>71053.906950000222</v>
      </c>
      <c r="AY253" s="416">
        <f>IF(AND(Izmaksas!AX$15=0,Izmaksas!AY$15=1),IF(AX253=0,'IIA Finanšu analīze'!$D230*(1-$C253/4),0),IF(AX253&gt;$C230,IF('Laika grafiks'!AY$23&gt;Pieņēmumi!$E$8,AX253-$C230,0),0))</f>
        <v>70155.855900000228</v>
      </c>
      <c r="AZ253" s="416">
        <f>IF(AND(Izmaksas!AY$15=0,Izmaksas!AZ$15=1),IF(AY253=0,'IIA Finanšu analīze'!$D230*(1-$C253/4),0),IF(AY253&gt;$C230,IF('Laika grafiks'!AZ$23&gt;Pieņēmumi!$E$8,AY253-$C230,0),0))</f>
        <v>69257.804850000233</v>
      </c>
      <c r="BA253" s="416">
        <f>IF(AND(Izmaksas!AZ$15=0,Izmaksas!BA$15=1),IF(AZ253=0,'IIA Finanšu analīze'!$D230*(1-$C253/4),0),IF(AZ253&gt;$C230,IF('Laika grafiks'!BA$23&gt;Pieņēmumi!$E$8,AZ253-$C230,0),0))</f>
        <v>68359.753800000239</v>
      </c>
      <c r="BB253" s="416">
        <f>IF(AND(Izmaksas!BA$15=0,Izmaksas!BB$15=1),IF(BA253=0,'IIA Finanšu analīze'!$D230*(1-$C253/4),0),IF(BA253&gt;$C230,IF('Laika grafiks'!BB$23&gt;Pieņēmumi!$E$8,BA253-$C230,0),0))</f>
        <v>67461.702750000244</v>
      </c>
      <c r="BC253" s="416">
        <f>IF(AND(Izmaksas!BB$15=0,Izmaksas!BC$15=1),IF(BB253=0,'IIA Finanšu analīze'!$D230*(1-$C253/4),0),IF(BB253&gt;$C230,IF('Laika grafiks'!BC$23&gt;Pieņēmumi!$E$8,BB253-$C230,0),0))</f>
        <v>66563.65170000025</v>
      </c>
      <c r="BD253" s="416">
        <f>IF(AND(Izmaksas!BC$15=0,Izmaksas!BD$15=1),IF(BC253=0,'IIA Finanšu analīze'!$D230*(1-$C253/4),0),IF(BC253&gt;$C230,IF('Laika grafiks'!BD$23&gt;Pieņēmumi!$E$8,BC253-$C230,0),0))</f>
        <v>65665.600650000255</v>
      </c>
      <c r="BE253" s="416">
        <f>IF(AND(Izmaksas!BD$15=0,Izmaksas!BE$15=1),IF(BD253=0,'IIA Finanšu analīze'!$D230*(1-$C253/4),0),IF(BD253&gt;$C230,IF('Laika grafiks'!BE$23&gt;Pieņēmumi!$E$8,BD253-$C230,0),0))</f>
        <v>64767.549600000253</v>
      </c>
      <c r="BF253" s="416">
        <f>IF(AND(Izmaksas!BE$15=0,Izmaksas!BF$15=1),IF(BE253=0,'IIA Finanšu analīze'!$D230*(1-$C253/4),0),IF(BE253&gt;$C230,IF('Laika grafiks'!BF$23&gt;Pieņēmumi!$E$8,BE253-$C230,0),0))</f>
        <v>63869.498550000251</v>
      </c>
      <c r="BG253" s="416">
        <f>IF(AND(Izmaksas!BF$15=0,Izmaksas!BG$15=1),IF(BF253=0,'IIA Finanšu analīze'!$D230*(1-$C253/4),0),IF(BF253&gt;$C230,IF('Laika grafiks'!BG$23&gt;Pieņēmumi!$E$8,BF253-$C230,0),0))</f>
        <v>62971.447500000249</v>
      </c>
      <c r="BH253" s="416">
        <f>IF(AND(Izmaksas!BG$15=0,Izmaksas!BH$15=1),IF(BG253=0,'IIA Finanšu analīze'!$D230*(1-$C253/4),0),IF(BG253&gt;$C230,IF('Laika grafiks'!BH$23&gt;Pieņēmumi!$E$8,BG253-$C230,0),0))</f>
        <v>62073.396450000248</v>
      </c>
      <c r="BI253" s="416">
        <f>IF(AND(Izmaksas!BH$15=0,Izmaksas!BI$15=1),IF(BH253=0,'IIA Finanšu analīze'!$D230*(1-$C253/4),0),IF(BH253&gt;$C230,IF('Laika grafiks'!BI$23&gt;Pieņēmumi!$E$8,BH253-$C230,0),0))</f>
        <v>61175.345400000246</v>
      </c>
      <c r="BJ253" s="416">
        <f>IF(AND(Izmaksas!BI$15=0,Izmaksas!BJ$15=1),IF(BI253=0,'IIA Finanšu analīze'!$D230*(1-$C253/4),0),IF(BI253&gt;$C230,IF('Laika grafiks'!BJ$23&gt;Pieņēmumi!$E$8,BI253-$C230,0),0))</f>
        <v>60277.294350000244</v>
      </c>
      <c r="BK253" s="416">
        <f>IF(AND(Izmaksas!BJ$15=0,Izmaksas!BK$15=1),IF(BJ253=0,'IIA Finanšu analīze'!$D230*(1-$C253/4),0),IF(BJ253&gt;$C230,IF('Laika grafiks'!BK$23&gt;Pieņēmumi!$E$8,BJ253-$C230,0),0))</f>
        <v>59379.243300000242</v>
      </c>
      <c r="BL253" s="416">
        <f>IF(AND(Izmaksas!BK$15=0,Izmaksas!BL$15=1),IF(BK253=0,'IIA Finanšu analīze'!$D230*(1-$C253/4),0),IF(BK253&gt;$C230,IF('Laika grafiks'!BL$23&gt;Pieņēmumi!$E$8,BK253-$C230,0),0))</f>
        <v>58481.19225000024</v>
      </c>
      <c r="BM253" s="416">
        <f>IF(AND(Izmaksas!BL$15=0,Izmaksas!BM$15=1),IF(BL253=0,'IIA Finanšu analīze'!$D230*(1-$C253/4),0),IF(BL253&gt;$C230,IF('Laika grafiks'!BM$23&gt;Pieņēmumi!$E$8,BL253-$C230,0),0))</f>
        <v>57583.141200000238</v>
      </c>
      <c r="BN253" s="416">
        <f>IF(AND(Izmaksas!BM$15=0,Izmaksas!BN$15=1),IF(BM253=0,'IIA Finanšu analīze'!$D230*(1-$C253/4),0),IF(BM253&gt;$C230,IF('Laika grafiks'!BN$23&gt;Pieņēmumi!$E$8,BM253-$C230,0),0))</f>
        <v>56685.090150000236</v>
      </c>
      <c r="BO253" s="416">
        <f>IF(AND(Izmaksas!BN$15=0,Izmaksas!BO$15=1),IF(BN253=0,'IIA Finanšu analīze'!$D230*(1-$C253/4),0),IF(BN253&gt;$C230,IF('Laika grafiks'!BO$23&gt;Pieņēmumi!$E$8,BN253-$C230,0),0))</f>
        <v>55787.039100000235</v>
      </c>
      <c r="BP253" s="416">
        <f>IF(AND(Izmaksas!BO$15=0,Izmaksas!BP$15=1),IF(BO253=0,'IIA Finanšu analīze'!$D230*(1-$C253/4),0),IF(BO253&gt;$C230,IF('Laika grafiks'!BP$23&gt;Pieņēmumi!$E$8,BO253-$C230,0),0))</f>
        <v>54888.988050000233</v>
      </c>
      <c r="BQ253" s="416">
        <f>IF(AND(Izmaksas!BP$15=0,Izmaksas!BQ$15=1),IF(BP253=0,'IIA Finanšu analīze'!$D230*(1-$C253/4),0),IF(BP253&gt;$C230,IF('Laika grafiks'!BQ$23&gt;Pieņēmumi!$E$8,BP253-$C230,0),0))</f>
        <v>53990.937000000231</v>
      </c>
      <c r="BR253" s="416">
        <f>IF(AND(Izmaksas!BQ$15=0,Izmaksas!BR$15=1),IF(BQ253=0,'IIA Finanšu analīze'!$D230*(1-$C253/4),0),IF(BQ253&gt;$C230,IF('Laika grafiks'!BR$23&gt;Pieņēmumi!$E$8,BQ253-$C230,0),0))</f>
        <v>53092.885950000229</v>
      </c>
      <c r="BS253" s="416">
        <f>IF(AND(Izmaksas!BR$15=0,Izmaksas!BS$15=1),IF(BR253=0,'IIA Finanšu analīze'!$D230*(1-$C253/4),0),IF(BR253&gt;$C230,IF('Laika grafiks'!BS$23&gt;Pieņēmumi!$E$8,BR253-$C230,0),0))</f>
        <v>52194.834900000227</v>
      </c>
      <c r="BT253" s="416">
        <f>IF(AND(Izmaksas!BS$15=0,Izmaksas!BT$15=1),IF(BS253=0,'IIA Finanšu analīze'!$D230*(1-$C253/4),0),IF(BS253&gt;$C230,IF('Laika grafiks'!BT$23&gt;Pieņēmumi!$E$8,BS253-$C230,0),0))</f>
        <v>51296.783850000225</v>
      </c>
      <c r="BU253" s="416">
        <f>IF(AND(Izmaksas!BT$15=0,Izmaksas!BU$15=1),IF(BT253=0,'IIA Finanšu analīze'!$D230*(1-$C253/4),0),IF(BT253&gt;$C230,IF('Laika grafiks'!BU$23&gt;Pieņēmumi!$E$8,BT253-$C230,0),0))</f>
        <v>50398.732800000224</v>
      </c>
      <c r="BV253" s="416">
        <f>IF(AND(Izmaksas!BU$15=0,Izmaksas!BV$15=1),IF(BU253=0,'IIA Finanšu analīze'!$D230*(1-$C253/4),0),IF(BU253&gt;$C230,IF('Laika grafiks'!BV$23&gt;Pieņēmumi!$E$8,BU253-$C230,0),0))</f>
        <v>49500.681750000222</v>
      </c>
      <c r="BW253" s="416">
        <f>IF(AND(Izmaksas!BV$15=0,Izmaksas!BW$15=1),IF(BV253=0,'IIA Finanšu analīze'!$D230*(1-$C253/4),0),IF(BV253&gt;$C230,IF('Laika grafiks'!BW$23&gt;Pieņēmumi!$E$8,BV253-$C230,0),0))</f>
        <v>48602.63070000022</v>
      </c>
      <c r="BX253" s="416">
        <f>IF(AND(Izmaksas!BW$15=0,Izmaksas!BX$15=1),IF(BW253=0,'IIA Finanšu analīze'!$D230*(1-$C253/4),0),IF(BW253&gt;$C230,IF('Laika grafiks'!BX$23&gt;Pieņēmumi!$E$8,BW253-$C230,0),0))</f>
        <v>47704.579650000218</v>
      </c>
      <c r="BY253" s="416">
        <f>IF(AND(Izmaksas!BX$15=0,Izmaksas!BY$15=1),IF(BX253=0,'IIA Finanšu analīze'!$D230*(1-$C253/4),0),IF(BX253&gt;$C230,IF('Laika grafiks'!BY$23&gt;Pieņēmumi!$E$8,BX253-$C230,0),0))</f>
        <v>46806.528600000216</v>
      </c>
      <c r="BZ253" s="416">
        <f>IF(AND(Izmaksas!BY$15=0,Izmaksas!BZ$15=1),IF(BY253=0,'IIA Finanšu analīze'!$D230*(1-$C253/4),0),IF(BY253&gt;$C230,IF('Laika grafiks'!BZ$23&gt;Pieņēmumi!$E$8,BY253-$C230,0),0))</f>
        <v>45908.477550000214</v>
      </c>
      <c r="CA253" s="416">
        <f>IF(AND(Izmaksas!BZ$15=0,Izmaksas!CA$15=1),IF(BZ253=0,'IIA Finanšu analīze'!$D230*(1-$C253/4),0),IF(BZ253&gt;$C230,IF('Laika grafiks'!CA$23&gt;Pieņēmumi!$E$8,BZ253-$C230,0),0))</f>
        <v>45010.426500000212</v>
      </c>
      <c r="CB253" s="416">
        <f>IF(AND(Izmaksas!CA$15=0,Izmaksas!CB$15=1),IF(CA253=0,'IIA Finanšu analīze'!$D230*(1-$C253/4),0),IF(CA253&gt;$C230,IF('Laika grafiks'!CB$23&gt;Pieņēmumi!$E$8,CA253-$C230,0),0))</f>
        <v>44112.375450000211</v>
      </c>
      <c r="CC253" s="416">
        <f>IF(AND(Izmaksas!CB$15=0,Izmaksas!CC$15=1),IF(CB253=0,'IIA Finanšu analīze'!$D230*(1-$C253/4),0),IF(CB253&gt;$C230,IF('Laika grafiks'!CC$23&gt;Pieņēmumi!$E$8,CB253-$C230,0),0))</f>
        <v>43214.324400000209</v>
      </c>
      <c r="CD253" s="416">
        <f>IF(AND(Izmaksas!CC$15=0,Izmaksas!CD$15=1),IF(CC253=0,'IIA Finanšu analīze'!$D230*(1-$C253/4),0),IF(CC253&gt;$C230,IF('Laika grafiks'!CD$23&gt;Pieņēmumi!$E$8,CC253-$C230,0),0))</f>
        <v>42316.273350000207</v>
      </c>
      <c r="CE253" s="416">
        <f>IF(AND(Izmaksas!CD$15=0,Izmaksas!CE$15=1),IF(CD253=0,'IIA Finanšu analīze'!$D230*(1-$C253/4),0),IF(CD253&gt;$C230,IF('Laika grafiks'!CE$23&gt;Pieņēmumi!$E$8,CD253-$C230,0),0))</f>
        <v>41418.222300000205</v>
      </c>
      <c r="CF253" s="416">
        <f>IF(AND(Izmaksas!CE$15=0,Izmaksas!CF$15=1),IF(CE253=0,'IIA Finanšu analīze'!$D230*(1-$C253/4),0),IF(CE253&gt;$C230,IF('Laika grafiks'!CF$23&gt;Pieņēmumi!$E$8,CE253-$C230,0),0))</f>
        <v>40520.171250000203</v>
      </c>
      <c r="CG253" s="416">
        <f>IF(AND(Izmaksas!CF$15=0,Izmaksas!CG$15=1),IF(CF253=0,'IIA Finanšu analīze'!$D230*(1-$C253/4),0),IF(CF253&gt;$C230,IF('Laika grafiks'!CG$23&gt;Pieņēmumi!$E$8,CF253-$C230,0),0))</f>
        <v>39622.120200000201</v>
      </c>
      <c r="CH253" s="416">
        <f>IF(AND(Izmaksas!CG$15=0,Izmaksas!CH$15=1),IF(CG253=0,'IIA Finanšu analīze'!$D230*(1-$C253/4),0),IF(CG253&gt;$C230,IF('Laika grafiks'!CH$23&gt;Pieņēmumi!$E$8,CG253-$C230,0),0))</f>
        <v>38724.069150000199</v>
      </c>
      <c r="CI253" s="416">
        <f>IF(AND(Izmaksas!CH$15=0,Izmaksas!CI$15=1),IF(CH253=0,'IIA Finanšu analīze'!$D230*(1-$C253/4),0),IF(CH253&gt;$C230,IF('Laika grafiks'!CI$23&gt;Pieņēmumi!$E$8,CH253-$C230,0),0))</f>
        <v>37826.018100000198</v>
      </c>
      <c r="CJ253" s="416">
        <f>IF(AND(Izmaksas!CI$15=0,Izmaksas!CJ$15=1),IF(CI253=0,'IIA Finanšu analīze'!$D230*(1-$C253/4),0),IF(CI253&gt;$C230,IF('Laika grafiks'!CJ$23&gt;Pieņēmumi!$E$8,CI253-$C230,0),0))</f>
        <v>36927.967050000196</v>
      </c>
      <c r="CK253" s="416">
        <f>IF(AND(Izmaksas!CJ$15=0,Izmaksas!CK$15=1),IF(CJ253=0,'IIA Finanšu analīze'!$D230*(1-$C253/4),0),IF(CJ253&gt;$C230,IF('Laika grafiks'!CK$23&gt;Pieņēmumi!$E$8,CJ253-$C230,0),0))</f>
        <v>36029.916000000194</v>
      </c>
      <c r="CL253" s="416">
        <f>IF(AND(Izmaksas!CK$15=0,Izmaksas!CL$15=1),IF(CK253=0,'IIA Finanšu analīze'!$D230*(1-$C253/4),0),IF(CK253&gt;$C230,IF('Laika grafiks'!CL$23&gt;Pieņēmumi!$E$8,CK253-$C230,0),0))</f>
        <v>35131.864950000192</v>
      </c>
      <c r="CM253" s="416">
        <f>IF(AND(Izmaksas!CL$15=0,Izmaksas!CM$15=1),IF(CL253=0,'IIA Finanšu analīze'!$D230*(1-$C253/4),0),IF(CL253&gt;$C230,IF('Laika grafiks'!CM$23&gt;Pieņēmumi!$E$8,CL253-$C230,0),0))</f>
        <v>34233.81390000019</v>
      </c>
      <c r="CN253" s="416">
        <f>IF(AND(Izmaksas!CM$15=0,Izmaksas!CN$15=1),IF(CM253=0,'IIA Finanšu analīze'!$D230*(1-$C253/4),0),IF(CM253&gt;$C230,IF('Laika grafiks'!CN$23&gt;Pieņēmumi!$E$8,CM253-$C230,0),0))</f>
        <v>33335.762850000188</v>
      </c>
      <c r="CO253" s="416">
        <f>IF(AND(Izmaksas!CN$15=0,Izmaksas!CO$15=1),IF(CN253=0,'IIA Finanšu analīze'!$D230*(1-$C253/4),0),IF(CN253&gt;$C230,IF('Laika grafiks'!CO$23&gt;Pieņēmumi!$E$8,CN253-$C230,0),0))</f>
        <v>32437.711800000186</v>
      </c>
      <c r="CP253" s="416">
        <f>IF(AND(Izmaksas!CO$15=0,Izmaksas!CP$15=1),IF(CO253=0,'IIA Finanšu analīze'!$D230*(1-$C253/4),0),IF(CO253&gt;$C230,IF('Laika grafiks'!CP$23&gt;Pieņēmumi!$E$8,CO253-$C230,0),0))</f>
        <v>31539.660750000185</v>
      </c>
      <c r="CQ253" s="416">
        <f>IF(AND(Izmaksas!CP$15=0,Izmaksas!CQ$15=1),IF(CP253=0,'IIA Finanšu analīze'!$D230*(1-$C253/4),0),IF(CP253&gt;$C230,IF('Laika grafiks'!CQ$23&gt;Pieņēmumi!$E$8,CP253-$C230,0),0))</f>
        <v>30641.609700000183</v>
      </c>
      <c r="CR253" s="416">
        <f>IF(AND(Izmaksas!CQ$15=0,Izmaksas!CR$15=1),IF(CQ253=0,'IIA Finanšu analīze'!$D230*(1-$C253/4),0),IF(CQ253&gt;$C230,IF('Laika grafiks'!CR$23&gt;Pieņēmumi!$E$8,CQ253-$C230,0),0))</f>
        <v>29743.558650000181</v>
      </c>
      <c r="CS253" s="416">
        <f>IF(AND(Izmaksas!CR$15=0,Izmaksas!CS$15=1),IF(CR253=0,'IIA Finanšu analīze'!$D230*(1-$C253/4),0),IF(CR253&gt;$C230,IF('Laika grafiks'!CS$23&gt;Pieņēmumi!$E$8,CR253-$C230,0),0))</f>
        <v>28845.507600000179</v>
      </c>
      <c r="CT253" s="416">
        <f>IF(AND(Izmaksas!CS$15=0,Izmaksas!CT$15=1),IF(CS253=0,'IIA Finanšu analīze'!$D230*(1-$C253/4),0),IF(CS253&gt;$C230,IF('Laika grafiks'!CT$23&gt;Pieņēmumi!$E$8,CS253-$C230,0),0))</f>
        <v>27947.456550000177</v>
      </c>
      <c r="CU253" s="416">
        <f>IF(AND(Izmaksas!CT$15=0,Izmaksas!CU$15=1),IF(CT253=0,'IIA Finanšu analīze'!$D230*(1-$C253/4),0),IF(CT253&gt;$C230,IF('Laika grafiks'!CU$23&gt;Pieņēmumi!$E$8,CT253-$C230,0),0))</f>
        <v>27049.405500000175</v>
      </c>
      <c r="CV253" s="416">
        <f>IF(AND(Izmaksas!CU$15=0,Izmaksas!CV$15=1),IF(CU253=0,'IIA Finanšu analīze'!$D230*(1-$C253/4),0),IF(CU253&gt;$C230,IF('Laika grafiks'!CV$23&gt;Pieņēmumi!$E$8,CU253-$C230,0),0))</f>
        <v>26151.354450000174</v>
      </c>
      <c r="CW253" s="416">
        <f>IF(AND(Izmaksas!CV$15=0,Izmaksas!CW$15=1),IF(CV253=0,'IIA Finanšu analīze'!$D230*(1-$C253/4),0),IF(CV253&gt;$C230,IF('Laika grafiks'!CW$23&gt;Pieņēmumi!$E$8,CV253-$C230,0),0))</f>
        <v>25253.303400000172</v>
      </c>
      <c r="CX253" s="416">
        <f>IF(AND(Izmaksas!CW$15=0,Izmaksas!CX$15=1),IF(CW253=0,'IIA Finanšu analīze'!$D230*(1-$C253/4),0),IF(CW253&gt;$C230,IF('Laika grafiks'!CX$23&gt;Pieņēmumi!$E$8,CW253-$C230,0),0))</f>
        <v>24355.25235000017</v>
      </c>
      <c r="CY253" s="416">
        <f>IF(AND(Izmaksas!CX$15=0,Izmaksas!CY$15=1),IF(CX253=0,'IIA Finanšu analīze'!$D230*(1-$C253/4),0),IF(CX253&gt;$C230,IF('Laika grafiks'!CY$23&gt;Pieņēmumi!$E$8,CX253-$C230,0),0))</f>
        <v>23457.201300000168</v>
      </c>
      <c r="CZ253" s="416">
        <f>IF(AND(Izmaksas!CY$15=0,Izmaksas!CZ$15=1),IF(CY253=0,'IIA Finanšu analīze'!$D230*(1-$C253/4),0),IF(CY253&gt;$C230,IF('Laika grafiks'!CZ$23&gt;Pieņēmumi!$E$8,CY253-$C230,0),0))</f>
        <v>22559.150250000166</v>
      </c>
      <c r="DA253" s="416">
        <f>IF(AND(Izmaksas!CZ$15=0,Izmaksas!DA$15=1),IF(CZ253=0,'IIA Finanšu analīze'!$D230*(1-$C253/4),0),IF(CZ253&gt;$C230,IF('Laika grafiks'!DA$23&gt;Pieņēmumi!$E$8,CZ253-$C230,0),0))</f>
        <v>21661.099200000164</v>
      </c>
      <c r="DB253" s="416">
        <f>IF(AND(Izmaksas!DA$15=0,Izmaksas!DB$15=1),IF(DA253=0,'IIA Finanšu analīze'!$D230*(1-$C253/4),0),IF(DA253&gt;$C230,IF('Laika grafiks'!DB$23&gt;Pieņēmumi!$E$8,DA253-$C230,0),0))</f>
        <v>20763.048150000162</v>
      </c>
      <c r="DC253" s="416">
        <f>IF(AND(Izmaksas!DB$15=0,Izmaksas!DC$15=1),IF(DB253=0,'IIA Finanšu analīze'!$D230*(1-$C253/4),0),IF(DB253&gt;$C230,IF('Laika grafiks'!DC$23&gt;Pieņēmumi!$E$8,DB253-$C230,0),0))</f>
        <v>19864.997100000161</v>
      </c>
      <c r="DD253" s="416">
        <f>IF(AND(Izmaksas!DC$15=0,Izmaksas!DD$15=1),IF(DC253=0,'IIA Finanšu analīze'!$D230*(1-$C253/4),0),IF(DC253&gt;$C230,IF('Laika grafiks'!DD$23&gt;Pieņēmumi!$E$8,DC253-$C230,0),0))</f>
        <v>18966.946050000159</v>
      </c>
      <c r="DE253" s="416">
        <f>IF(AND(Izmaksas!DD$15=0,Izmaksas!DE$15=1),IF(DD253=0,'IIA Finanšu analīze'!$D230*(1-$C253/4),0),IF(DD253&gt;$C230,IF('Laika grafiks'!DE$23&gt;Pieņēmumi!$E$8,DD253-$C230,0),0))</f>
        <v>18068.895000000157</v>
      </c>
      <c r="DF253" s="416">
        <f>IF(AND(Izmaksas!DE$15=0,Izmaksas!DF$15=1),IF(DE253=0,'IIA Finanšu analīze'!$D230*(1-$C253/4),0),IF(DE253&gt;$C230,IF('Laika grafiks'!DF$23&gt;Pieņēmumi!$E$8,DE253-$C230,0),0))</f>
        <v>17170.843950000155</v>
      </c>
      <c r="DG253" s="416">
        <f>IF(AND(Izmaksas!DF$15=0,Izmaksas!DG$15=1),IF(DF253=0,'IIA Finanšu analīze'!$D230*(1-$C253/4),0),IF(DF253&gt;$C230,IF('Laika grafiks'!DG$23&gt;Pieņēmumi!$E$8,DF253-$C230,0),0))</f>
        <v>16272.792900000155</v>
      </c>
      <c r="DH253" s="416">
        <f>IF(AND(Izmaksas!DG$15=0,Izmaksas!DH$15=1),IF(DG253=0,'IIA Finanšu analīze'!$D230*(1-$C253/4),0),IF(DG253&gt;$C230,IF('Laika grafiks'!DH$23&gt;Pieņēmumi!$E$8,DG253-$C230,0),0))</f>
        <v>15374.741850000155</v>
      </c>
      <c r="DI253" s="416">
        <f>IF(AND(Izmaksas!DH$15=0,Izmaksas!DI$15=1),IF(DH253=0,'IIA Finanšu analīze'!$D230*(1-$C253/4),0),IF(DH253&gt;$C230,IF('Laika grafiks'!DI$23&gt;Pieņēmumi!$E$8,DH253-$C230,0),0))</f>
        <v>14476.690800000155</v>
      </c>
      <c r="DJ253" s="416">
        <f>IF(AND(Izmaksas!DI$15=0,Izmaksas!DJ$15=1),IF(DI253=0,'IIA Finanšu analīze'!$D230*(1-$C253/4),0),IF(DI253&gt;$C230,IF('Laika grafiks'!DJ$23&gt;Pieņēmumi!$E$8,DI253-$C230,0),0))</f>
        <v>13578.639750000155</v>
      </c>
      <c r="DK253" s="416">
        <f>IF(AND(Izmaksas!DJ$15=0,Izmaksas!DK$15=1),IF(DJ253=0,'IIA Finanšu analīze'!$D230*(1-$C253/4),0),IF(DJ253&gt;$C230,IF('Laika grafiks'!DK$23&gt;Pieņēmumi!$E$8,DJ253-$C230,0),0))</f>
        <v>12680.588700000155</v>
      </c>
      <c r="DL253" s="416">
        <f>IF(AND(Izmaksas!DK$15=0,Izmaksas!DL$15=1),IF(DK253=0,'IIA Finanšu analīze'!$D230*(1-$C253/4),0),IF(DK253&gt;$C230,IF('Laika grafiks'!DL$23&gt;Pieņēmumi!$E$8,DK253-$C230,0),0))</f>
        <v>11782.537650000155</v>
      </c>
      <c r="DM253" s="416">
        <f>IF(AND(Izmaksas!DL$15=0,Izmaksas!DM$15=1),IF(DL253=0,'IIA Finanšu analīze'!$D230*(1-$C253/4),0),IF(DL253&gt;$C230,IF('Laika grafiks'!DM$23&gt;Pieņēmumi!$E$8,DL253-$C230,0),0))</f>
        <v>10884.486600000155</v>
      </c>
      <c r="DN253" s="416">
        <f>IF(AND(Izmaksas!DM$15=0,Izmaksas!DN$15=1),IF(DM253=0,'IIA Finanšu analīze'!$D230*(1-$C253/4),0),IF(DM253&gt;$C230,IF('Laika grafiks'!DN$23&gt;Pieņēmumi!$E$8,DM253-$C230,0),0))</f>
        <v>9986.4355500001548</v>
      </c>
      <c r="DO253" s="416">
        <f>IF(AND(Izmaksas!DN$15=0,Izmaksas!DO$15=1),IF(DN253=0,'IIA Finanšu analīze'!$D230*(1-$C253/4),0),IF(DN253&gt;$C230,IF('Laika grafiks'!DO$23&gt;Pieņēmumi!$E$8,DN253-$C230,0),0))</f>
        <v>9088.3845000001547</v>
      </c>
      <c r="DP253" s="416">
        <f>IF(AND(Izmaksas!DO$15=0,Izmaksas!DP$15=1),IF(DO253=0,'IIA Finanšu analīze'!$D230*(1-$C253/4),0),IF(DO253&gt;$C230,IF('Laika grafiks'!DP$23&gt;Pieņēmumi!$E$8,DO253-$C230,0),0))</f>
        <v>8190.3334500001547</v>
      </c>
      <c r="DQ253" s="416">
        <f>IF(AND(Izmaksas!DP$15=0,Izmaksas!DQ$15=1),IF(DP253=0,'IIA Finanšu analīze'!$D230*(1-$C253/4),0),IF(DP253&gt;$C230,IF('Laika grafiks'!DQ$23&gt;Pieņēmumi!$E$8,DP253-$C230,0),0))</f>
        <v>7292.2824000001547</v>
      </c>
      <c r="DR253" s="416">
        <f>IF(AND(Izmaksas!DQ$15=0,Izmaksas!DR$15=1),IF(DQ253=0,'IIA Finanšu analīze'!$D230*(1-$C253/4),0),IF(DQ253&gt;$C230,IF('Laika grafiks'!DR$23&gt;Pieņēmumi!$E$8,DQ253-$C230,0),0))</f>
        <v>6394.2313500001546</v>
      </c>
      <c r="DS253" s="416">
        <f>IF(AND(Izmaksas!DR$15=0,Izmaksas!DS$15=1),IF(DR253=0,'IIA Finanšu analīze'!$D230*(1-$C253/4),0),IF(DR253&gt;$C230,IF('Laika grafiks'!DS$23&gt;Pieņēmumi!$E$8,DR253-$C230,0),0))</f>
        <v>5496.1803000001546</v>
      </c>
      <c r="DT253" s="416">
        <f>IF(AND(Izmaksas!DS$15=0,Izmaksas!DT$15=1),IF(DS253=0,'IIA Finanšu analīze'!$D230*(1-$C253/4),0),IF(DS253&gt;$C230,IF('Laika grafiks'!DT$23&gt;Pieņēmumi!$E$8,DS253-$C230,0),0))</f>
        <v>4598.1292500001546</v>
      </c>
      <c r="DU253" s="416">
        <f>IF(AND(Izmaksas!DT$15=0,Izmaksas!DU$15=1),IF(DT253=0,'IIA Finanšu analīze'!$D230*(1-$C253/4),0),IF(DT253&gt;$C230,IF('Laika grafiks'!DU$23&gt;Pieņēmumi!$E$8,DT253-$C230,0),0))</f>
        <v>3700.0782000001545</v>
      </c>
    </row>
    <row r="254" spans="1:125" ht="11.25" customHeight="1">
      <c r="A254" s="389" t="str">
        <f t="shared" si="196"/>
        <v>Būvuzraudzība</v>
      </c>
      <c r="B254" s="389" t="s">
        <v>33</v>
      </c>
      <c r="C254" s="392">
        <v>3.3300000000000003E-2</v>
      </c>
      <c r="D254" s="460" t="s">
        <v>638</v>
      </c>
      <c r="E254" s="416">
        <v>0</v>
      </c>
      <c r="F254" s="416">
        <f>IF(AND(Izmaksas!E$15=0,Izmaksas!F$15=1),IF(E254=0,'IIA Finanšu analīze'!$D231*(1-$C254/4),0),IF(E254&gt;$C231,IF('Laika grafiks'!F$23&gt;Pieņēmumi!$E$8,E254-$C231,0),0))</f>
        <v>0</v>
      </c>
      <c r="G254" s="416">
        <f>IF(AND(Izmaksas!F$15=0,Izmaksas!G$15=1),IF(F254=0,'IIA Finanšu analīze'!$D231*(1-$C254/4),0),IF(F254&gt;$C231,IF('Laika grafiks'!G$23&gt;Pieņēmumi!$E$8,F254-$C231,0),0))</f>
        <v>0</v>
      </c>
      <c r="H254" s="416">
        <f>IF(AND(Izmaksas!G$15=0,Izmaksas!H$15=1),IF(G254=0,'IIA Finanšu analīze'!$D231*(1-$C254/4),0),IF(G254&gt;$C231,IF('Laika grafiks'!H$23&gt;Pieņēmumi!$E$8,G254-$C231,0),0))</f>
        <v>0</v>
      </c>
      <c r="I254" s="416">
        <f>IF(AND(Izmaksas!H$15=0,Izmaksas!I$15=1),IF(H254=0,'IIA Finanšu analīze'!$D231*(1-$C254/4),0),IF(H254&gt;$C231,IF('Laika grafiks'!I$23&gt;Pieņēmumi!$E$8,H254-$C231,0),0))</f>
        <v>0</v>
      </c>
      <c r="J254" s="416">
        <f>IF(AND(Izmaksas!I$15=0,Izmaksas!J$15=1),IF(I254=0,'IIA Finanšu analīze'!$D231*(1-$C254/4),0),IF(I254&gt;$C231,IF('Laika grafiks'!J$23&gt;Pieņēmumi!$E$8,I254-$C231,0),0))</f>
        <v>33486.881399999998</v>
      </c>
      <c r="K254" s="416">
        <f>IF(AND(Izmaksas!J$15=0,Izmaksas!K$15=1),IF(J254=0,'IIA Finanšu analīze'!$D231*(1-$C254/4),0),IF(J254&gt;$C231,IF('Laika grafiks'!K$23&gt;Pieņēmumi!$E$8,J254-$C231,0),0))</f>
        <v>33205.762799999997</v>
      </c>
      <c r="L254" s="416">
        <f>IF(AND(Izmaksas!K$15=0,Izmaksas!L$15=1),IF(K254=0,'IIA Finanšu analīze'!$D231*(1-$C254/4),0),IF(K254&gt;$C231,IF('Laika grafiks'!L$23&gt;Pieņēmumi!$E$8,K254-$C231,0),0))</f>
        <v>32924.644199999995</v>
      </c>
      <c r="M254" s="416">
        <f>IF(AND(Izmaksas!L$15=0,Izmaksas!M$15=1),IF(L254=0,'IIA Finanšu analīze'!$D231*(1-$C254/4),0),IF(L254&gt;$C231,IF('Laika grafiks'!M$23&gt;Pieņēmumi!$E$8,L254-$C231,0),0))</f>
        <v>32643.525599999994</v>
      </c>
      <c r="N254" s="416">
        <f>IF(AND(Izmaksas!M$15=0,Izmaksas!N$15=1),IF(M254=0,'IIA Finanšu analīze'!$D231*(1-$C254/4),0),IF(M254&gt;$C231,IF('Laika grafiks'!N$23&gt;Pieņēmumi!$E$8,M254-$C231,0),0))</f>
        <v>32362.406999999992</v>
      </c>
      <c r="O254" s="416">
        <f>IF(AND(Izmaksas!N$15=0,Izmaksas!O$15=1),IF(N254=0,'IIA Finanšu analīze'!$D231*(1-$C254/4),0),IF(N254&gt;$C231,IF('Laika grafiks'!O$23&gt;Pieņēmumi!$E$8,N254-$C231,0),0))</f>
        <v>32081.28839999999</v>
      </c>
      <c r="P254" s="416">
        <f>IF(AND(Izmaksas!O$15=0,Izmaksas!P$15=1),IF(O254=0,'IIA Finanšu analīze'!$D231*(1-$C254/4),0),IF(O254&gt;$C231,IF('Laika grafiks'!P$23&gt;Pieņēmumi!$E$8,O254-$C231,0),0))</f>
        <v>31800.169799999989</v>
      </c>
      <c r="Q254" s="416">
        <f>IF(AND(Izmaksas!P$15=0,Izmaksas!Q$15=1),IF(P254=0,'IIA Finanšu analīze'!$D231*(1-$C254/4),0),IF(P254&gt;$C231,IF('Laika grafiks'!Q$23&gt;Pieņēmumi!$E$8,P254-$C231,0),0))</f>
        <v>31519.051199999987</v>
      </c>
      <c r="R254" s="416">
        <f>IF(AND(Izmaksas!Q$15=0,Izmaksas!R$15=1),IF(Q254=0,'IIA Finanšu analīze'!$D231*(1-$C254/4),0),IF(Q254&gt;$C231,IF('Laika grafiks'!R$23&gt;Pieņēmumi!$E$8,Q254-$C231,0),0))</f>
        <v>31237.932599999986</v>
      </c>
      <c r="S254" s="416">
        <f>IF(AND(Izmaksas!R$15=0,Izmaksas!S$15=1),IF(R254=0,'IIA Finanšu analīze'!$D231*(1-$C254/4),0),IF(R254&gt;$C231,IF('Laika grafiks'!S$23&gt;Pieņēmumi!$E$8,R254-$C231,0),0))</f>
        <v>30956.813999999984</v>
      </c>
      <c r="T254" s="416">
        <f>IF(AND(Izmaksas!S$15=0,Izmaksas!T$15=1),IF(S254=0,'IIA Finanšu analīze'!$D231*(1-$C254/4),0),IF(S254&gt;$C231,IF('Laika grafiks'!T$23&gt;Pieņēmumi!$E$8,S254-$C231,0),0))</f>
        <v>30675.695399999982</v>
      </c>
      <c r="U254" s="416">
        <f>IF(AND(Izmaksas!T$15=0,Izmaksas!U$15=1),IF(T254=0,'IIA Finanšu analīze'!$D231*(1-$C254/4),0),IF(T254&gt;$C231,IF('Laika grafiks'!U$23&gt;Pieņēmumi!$E$8,T254-$C231,0),0))</f>
        <v>30394.576799999981</v>
      </c>
      <c r="V254" s="416">
        <f>IF(AND(Izmaksas!U$15=0,Izmaksas!V$15=1),IF(U254=0,'IIA Finanšu analīze'!$D231*(1-$C254/4),0),IF(U254&gt;$C231,IF('Laika grafiks'!V$23&gt;Pieņēmumi!$E$8,U254-$C231,0),0))</f>
        <v>30113.458199999979</v>
      </c>
      <c r="W254" s="416">
        <f>IF(AND(Izmaksas!V$15=0,Izmaksas!W$15=1),IF(V254=0,'IIA Finanšu analīze'!$D231*(1-$C254/4),0),IF(V254&gt;$C231,IF('Laika grafiks'!W$23&gt;Pieņēmumi!$E$8,V254-$C231,0),0))</f>
        <v>29832.339599999978</v>
      </c>
      <c r="X254" s="416">
        <f>IF(AND(Izmaksas!W$15=0,Izmaksas!X$15=1),IF(W254=0,'IIA Finanšu analīze'!$D231*(1-$C254/4),0),IF(W254&gt;$C231,IF('Laika grafiks'!X$23&gt;Pieņēmumi!$E$8,W254-$C231,0),0))</f>
        <v>29551.220999999976</v>
      </c>
      <c r="Y254" s="416">
        <f>IF(AND(Izmaksas!X$15=0,Izmaksas!Y$15=1),IF(X254=0,'IIA Finanšu analīze'!$D231*(1-$C254/4),0),IF(X254&gt;$C231,IF('Laika grafiks'!Y$23&gt;Pieņēmumi!$E$8,X254-$C231,0),0))</f>
        <v>29270.102399999974</v>
      </c>
      <c r="Z254" s="416">
        <f>IF(AND(Izmaksas!Y$15=0,Izmaksas!Z$15=1),IF(Y254=0,'IIA Finanšu analīze'!$D231*(1-$C254/4),0),IF(Y254&gt;$C231,IF('Laika grafiks'!Z$23&gt;Pieņēmumi!$E$8,Y254-$C231,0),0))</f>
        <v>28988.983799999973</v>
      </c>
      <c r="AA254" s="416">
        <f>IF(AND(Izmaksas!Z$15=0,Izmaksas!AA$15=1),IF(Z254=0,'IIA Finanšu analīze'!$D231*(1-$C254/4),0),IF(Z254&gt;$C231,IF('Laika grafiks'!AA$23&gt;Pieņēmumi!$E$8,Z254-$C231,0),0))</f>
        <v>28707.865199999971</v>
      </c>
      <c r="AB254" s="416">
        <f>IF(AND(Izmaksas!AA$15=0,Izmaksas!AB$15=1),IF(AA254=0,'IIA Finanšu analīze'!$D231*(1-$C254/4),0),IF(AA254&gt;$C231,IF('Laika grafiks'!AB$23&gt;Pieņēmumi!$E$8,AA254-$C231,0),0))</f>
        <v>28426.746599999969</v>
      </c>
      <c r="AC254" s="416">
        <f>IF(AND(Izmaksas!AB$15=0,Izmaksas!AC$15=1),IF(AB254=0,'IIA Finanšu analīze'!$D231*(1-$C254/4),0),IF(AB254&gt;$C231,IF('Laika grafiks'!AC$23&gt;Pieņēmumi!$E$8,AB254-$C231,0),0))</f>
        <v>28145.627999999968</v>
      </c>
      <c r="AD254" s="416">
        <f>IF(AND(Izmaksas!AC$15=0,Izmaksas!AD$15=1),IF(AC254=0,'IIA Finanšu analīze'!$D231*(1-$C254/4),0),IF(AC254&gt;$C231,IF('Laika grafiks'!AD$23&gt;Pieņēmumi!$E$8,AC254-$C231,0),0))</f>
        <v>27864.509399999966</v>
      </c>
      <c r="AE254" s="416">
        <f>IF(AND(Izmaksas!AD$15=0,Izmaksas!AE$15=1),IF(AD254=0,'IIA Finanšu analīze'!$D231*(1-$C254/4),0),IF(AD254&gt;$C231,IF('Laika grafiks'!AE$23&gt;Pieņēmumi!$E$8,AD254-$C231,0),0))</f>
        <v>27583.390799999965</v>
      </c>
      <c r="AF254" s="416">
        <f>IF(AND(Izmaksas!AE$15=0,Izmaksas!AF$15=1),IF(AE254=0,'IIA Finanšu analīze'!$D231*(1-$C254/4),0),IF(AE254&gt;$C231,IF('Laika grafiks'!AF$23&gt;Pieņēmumi!$E$8,AE254-$C231,0),0))</f>
        <v>27302.272199999963</v>
      </c>
      <c r="AG254" s="416">
        <f>IF(AND(Izmaksas!AF$15=0,Izmaksas!AG$15=1),IF(AF254=0,'IIA Finanšu analīze'!$D231*(1-$C254/4),0),IF(AF254&gt;$C231,IF('Laika grafiks'!AG$23&gt;Pieņēmumi!$E$8,AF254-$C231,0),0))</f>
        <v>27021.153599999961</v>
      </c>
      <c r="AH254" s="416">
        <f>IF(AND(Izmaksas!AG$15=0,Izmaksas!AH$15=1),IF(AG254=0,'IIA Finanšu analīze'!$D231*(1-$C254/4),0),IF(AG254&gt;$C231,IF('Laika grafiks'!AH$23&gt;Pieņēmumi!$E$8,AG254-$C231,0),0))</f>
        <v>26740.03499999996</v>
      </c>
      <c r="AI254" s="416">
        <f>IF(AND(Izmaksas!AH$15=0,Izmaksas!AI$15=1),IF(AH254=0,'IIA Finanšu analīze'!$D231*(1-$C254/4),0),IF(AH254&gt;$C231,IF('Laika grafiks'!AI$23&gt;Pieņēmumi!$E$8,AH254-$C231,0),0))</f>
        <v>26458.916399999958</v>
      </c>
      <c r="AJ254" s="416">
        <f>IF(AND(Izmaksas!AI$15=0,Izmaksas!AJ$15=1),IF(AI254=0,'IIA Finanšu analīze'!$D231*(1-$C254/4),0),IF(AI254&gt;$C231,IF('Laika grafiks'!AJ$23&gt;Pieņēmumi!$E$8,AI254-$C231,0),0))</f>
        <v>26177.797799999957</v>
      </c>
      <c r="AK254" s="416">
        <f>IF(AND(Izmaksas!AJ$15=0,Izmaksas!AK$15=1),IF(AJ254=0,'IIA Finanšu analīze'!$D231*(1-$C254/4),0),IF(AJ254&gt;$C231,IF('Laika grafiks'!AK$23&gt;Pieņēmumi!$E$8,AJ254-$C231,0),0))</f>
        <v>25896.679199999955</v>
      </c>
      <c r="AL254" s="416">
        <f>IF(AND(Izmaksas!AK$15=0,Izmaksas!AL$15=1),IF(AK254=0,'IIA Finanšu analīze'!$D231*(1-$C254/4),0),IF(AK254&gt;$C231,IF('Laika grafiks'!AL$23&gt;Pieņēmumi!$E$8,AK254-$C231,0),0))</f>
        <v>25615.560599999953</v>
      </c>
      <c r="AM254" s="416">
        <f>IF(AND(Izmaksas!AL$15=0,Izmaksas!AM$15=1),IF(AL254=0,'IIA Finanšu analīze'!$D231*(1-$C254/4),0),IF(AL254&gt;$C231,IF('Laika grafiks'!AM$23&gt;Pieņēmumi!$E$8,AL254-$C231,0),0))</f>
        <v>25334.441999999952</v>
      </c>
      <c r="AN254" s="416">
        <f>IF(AND(Izmaksas!AM$15=0,Izmaksas!AN$15=1),IF(AM254=0,'IIA Finanšu analīze'!$D231*(1-$C254/4),0),IF(AM254&gt;$C231,IF('Laika grafiks'!AN$23&gt;Pieņēmumi!$E$8,AM254-$C231,0),0))</f>
        <v>25053.32339999995</v>
      </c>
      <c r="AO254" s="416">
        <f>IF(AND(Izmaksas!AN$15=0,Izmaksas!AO$15=1),IF(AN254=0,'IIA Finanšu analīze'!$D231*(1-$C254/4),0),IF(AN254&gt;$C231,IF('Laika grafiks'!AO$23&gt;Pieņēmumi!$E$8,AN254-$C231,0),0))</f>
        <v>24772.204799999949</v>
      </c>
      <c r="AP254" s="416">
        <f>IF(AND(Izmaksas!AO$15=0,Izmaksas!AP$15=1),IF(AO254=0,'IIA Finanšu analīze'!$D231*(1-$C254/4),0),IF(AO254&gt;$C231,IF('Laika grafiks'!AP$23&gt;Pieņēmumi!$E$8,AO254-$C231,0),0))</f>
        <v>24491.086199999947</v>
      </c>
      <c r="AQ254" s="416">
        <f>IF(AND(Izmaksas!AP$15=0,Izmaksas!AQ$15=1),IF(AP254=0,'IIA Finanšu analīze'!$D231*(1-$C254/4),0),IF(AP254&gt;$C231,IF('Laika grafiks'!AQ$23&gt;Pieņēmumi!$E$8,AP254-$C231,0),0))</f>
        <v>24209.967599999945</v>
      </c>
      <c r="AR254" s="416">
        <f>IF(AND(Izmaksas!AQ$15=0,Izmaksas!AR$15=1),IF(AQ254=0,'IIA Finanšu analīze'!$D231*(1-$C254/4),0),IF(AQ254&gt;$C231,IF('Laika grafiks'!AR$23&gt;Pieņēmumi!$E$8,AQ254-$C231,0),0))</f>
        <v>23928.848999999944</v>
      </c>
      <c r="AS254" s="416">
        <f>IF(AND(Izmaksas!AR$15=0,Izmaksas!AS$15=1),IF(AR254=0,'IIA Finanšu analīze'!$D231*(1-$C254/4),0),IF(AR254&gt;$C231,IF('Laika grafiks'!AS$23&gt;Pieņēmumi!$E$8,AR254-$C231,0),0))</f>
        <v>23647.730399999942</v>
      </c>
      <c r="AT254" s="416">
        <f>IF(AND(Izmaksas!AS$15=0,Izmaksas!AT$15=1),IF(AS254=0,'IIA Finanšu analīze'!$D231*(1-$C254/4),0),IF(AS254&gt;$C231,IF('Laika grafiks'!AT$23&gt;Pieņēmumi!$E$8,AS254-$C231,0),0))</f>
        <v>23366.611799999941</v>
      </c>
      <c r="AU254" s="416">
        <f>IF(AND(Izmaksas!AT$15=0,Izmaksas!AU$15=1),IF(AT254=0,'IIA Finanšu analīze'!$D231*(1-$C254/4),0),IF(AT254&gt;$C231,IF('Laika grafiks'!AU$23&gt;Pieņēmumi!$E$8,AT254-$C231,0),0))</f>
        <v>23085.493199999939</v>
      </c>
      <c r="AV254" s="416">
        <f>IF(AND(Izmaksas!AU$15=0,Izmaksas!AV$15=1),IF(AU254=0,'IIA Finanšu analīze'!$D231*(1-$C254/4),0),IF(AU254&gt;$C231,IF('Laika grafiks'!AV$23&gt;Pieņēmumi!$E$8,AU254-$C231,0),0))</f>
        <v>22804.374599999937</v>
      </c>
      <c r="AW254" s="416">
        <f>IF(AND(Izmaksas!AV$15=0,Izmaksas!AW$15=1),IF(AV254=0,'IIA Finanšu analīze'!$D231*(1-$C254/4),0),IF(AV254&gt;$C231,IF('Laika grafiks'!AW$23&gt;Pieņēmumi!$E$8,AV254-$C231,0),0))</f>
        <v>22523.255999999936</v>
      </c>
      <c r="AX254" s="416">
        <f>IF(AND(Izmaksas!AW$15=0,Izmaksas!AX$15=1),IF(AW254=0,'IIA Finanšu analīze'!$D231*(1-$C254/4),0),IF(AW254&gt;$C231,IF('Laika grafiks'!AX$23&gt;Pieņēmumi!$E$8,AW254-$C231,0),0))</f>
        <v>22242.137399999934</v>
      </c>
      <c r="AY254" s="416">
        <f>IF(AND(Izmaksas!AX$15=0,Izmaksas!AY$15=1),IF(AX254=0,'IIA Finanšu analīze'!$D231*(1-$C254/4),0),IF(AX254&gt;$C231,IF('Laika grafiks'!AY$23&gt;Pieņēmumi!$E$8,AX254-$C231,0),0))</f>
        <v>21961.018799999933</v>
      </c>
      <c r="AZ254" s="416">
        <f>IF(AND(Izmaksas!AY$15=0,Izmaksas!AZ$15=1),IF(AY254=0,'IIA Finanšu analīze'!$D231*(1-$C254/4),0),IF(AY254&gt;$C231,IF('Laika grafiks'!AZ$23&gt;Pieņēmumi!$E$8,AY254-$C231,0),0))</f>
        <v>21679.900199999931</v>
      </c>
      <c r="BA254" s="416">
        <f>IF(AND(Izmaksas!AZ$15=0,Izmaksas!BA$15=1),IF(AZ254=0,'IIA Finanšu analīze'!$D231*(1-$C254/4),0),IF(AZ254&gt;$C231,IF('Laika grafiks'!BA$23&gt;Pieņēmumi!$E$8,AZ254-$C231,0),0))</f>
        <v>21398.781599999929</v>
      </c>
      <c r="BB254" s="416">
        <f>IF(AND(Izmaksas!BA$15=0,Izmaksas!BB$15=1),IF(BA254=0,'IIA Finanšu analīze'!$D231*(1-$C254/4),0),IF(BA254&gt;$C231,IF('Laika grafiks'!BB$23&gt;Pieņēmumi!$E$8,BA254-$C231,0),0))</f>
        <v>21117.662999999928</v>
      </c>
      <c r="BC254" s="416">
        <f>IF(AND(Izmaksas!BB$15=0,Izmaksas!BC$15=1),IF(BB254=0,'IIA Finanšu analīze'!$D231*(1-$C254/4),0),IF(BB254&gt;$C231,IF('Laika grafiks'!BC$23&gt;Pieņēmumi!$E$8,BB254-$C231,0),0))</f>
        <v>20836.544399999926</v>
      </c>
      <c r="BD254" s="416">
        <f>IF(AND(Izmaksas!BC$15=0,Izmaksas!BD$15=1),IF(BC254=0,'IIA Finanšu analīze'!$D231*(1-$C254/4),0),IF(BC254&gt;$C231,IF('Laika grafiks'!BD$23&gt;Pieņēmumi!$E$8,BC254-$C231,0),0))</f>
        <v>20555.425799999924</v>
      </c>
      <c r="BE254" s="416">
        <f>IF(AND(Izmaksas!BD$15=0,Izmaksas!BE$15=1),IF(BD254=0,'IIA Finanšu analīze'!$D231*(1-$C254/4),0),IF(BD254&gt;$C231,IF('Laika grafiks'!BE$23&gt;Pieņēmumi!$E$8,BD254-$C231,0),0))</f>
        <v>20274.307199999923</v>
      </c>
      <c r="BF254" s="416">
        <f>IF(AND(Izmaksas!BE$15=0,Izmaksas!BF$15=1),IF(BE254=0,'IIA Finanšu analīze'!$D231*(1-$C254/4),0),IF(BE254&gt;$C231,IF('Laika grafiks'!BF$23&gt;Pieņēmumi!$E$8,BE254-$C231,0),0))</f>
        <v>19993.188599999921</v>
      </c>
      <c r="BG254" s="416">
        <f>IF(AND(Izmaksas!BF$15=0,Izmaksas!BG$15=1),IF(BF254=0,'IIA Finanšu analīze'!$D231*(1-$C254/4),0),IF(BF254&gt;$C231,IF('Laika grafiks'!BG$23&gt;Pieņēmumi!$E$8,BF254-$C231,0),0))</f>
        <v>19712.06999999992</v>
      </c>
      <c r="BH254" s="416">
        <f>IF(AND(Izmaksas!BG$15=0,Izmaksas!BH$15=1),IF(BG254=0,'IIA Finanšu analīze'!$D231*(1-$C254/4),0),IF(BG254&gt;$C231,IF('Laika grafiks'!BH$23&gt;Pieņēmumi!$E$8,BG254-$C231,0),0))</f>
        <v>19430.951399999918</v>
      </c>
      <c r="BI254" s="416">
        <f>IF(AND(Izmaksas!BH$15=0,Izmaksas!BI$15=1),IF(BH254=0,'IIA Finanšu analīze'!$D231*(1-$C254/4),0),IF(BH254&gt;$C231,IF('Laika grafiks'!BI$23&gt;Pieņēmumi!$E$8,BH254-$C231,0),0))</f>
        <v>19149.832799999916</v>
      </c>
      <c r="BJ254" s="416">
        <f>IF(AND(Izmaksas!BI$15=0,Izmaksas!BJ$15=1),IF(BI254=0,'IIA Finanšu analīze'!$D231*(1-$C254/4),0),IF(BI254&gt;$C231,IF('Laika grafiks'!BJ$23&gt;Pieņēmumi!$E$8,BI254-$C231,0),0))</f>
        <v>18868.714199999915</v>
      </c>
      <c r="BK254" s="416">
        <f>IF(AND(Izmaksas!BJ$15=0,Izmaksas!BK$15=1),IF(BJ254=0,'IIA Finanšu analīze'!$D231*(1-$C254/4),0),IF(BJ254&gt;$C231,IF('Laika grafiks'!BK$23&gt;Pieņēmumi!$E$8,BJ254-$C231,0),0))</f>
        <v>18587.595599999913</v>
      </c>
      <c r="BL254" s="416">
        <f>IF(AND(Izmaksas!BK$15=0,Izmaksas!BL$15=1),IF(BK254=0,'IIA Finanšu analīze'!$D231*(1-$C254/4),0),IF(BK254&gt;$C231,IF('Laika grafiks'!BL$23&gt;Pieņēmumi!$E$8,BK254-$C231,0),0))</f>
        <v>18306.476999999912</v>
      </c>
      <c r="BM254" s="416">
        <f>IF(AND(Izmaksas!BL$15=0,Izmaksas!BM$15=1),IF(BL254=0,'IIA Finanšu analīze'!$D231*(1-$C254/4),0),IF(BL254&gt;$C231,IF('Laika grafiks'!BM$23&gt;Pieņēmumi!$E$8,BL254-$C231,0),0))</f>
        <v>18025.35839999991</v>
      </c>
      <c r="BN254" s="416">
        <f>IF(AND(Izmaksas!BM$15=0,Izmaksas!BN$15=1),IF(BM254=0,'IIA Finanšu analīze'!$D231*(1-$C254/4),0),IF(BM254&gt;$C231,IF('Laika grafiks'!BN$23&gt;Pieņēmumi!$E$8,BM254-$C231,0),0))</f>
        <v>17744.239799999908</v>
      </c>
      <c r="BO254" s="416">
        <f>IF(AND(Izmaksas!BN$15=0,Izmaksas!BO$15=1),IF(BN254=0,'IIA Finanšu analīze'!$D231*(1-$C254/4),0),IF(BN254&gt;$C231,IF('Laika grafiks'!BO$23&gt;Pieņēmumi!$E$8,BN254-$C231,0),0))</f>
        <v>17463.121199999907</v>
      </c>
      <c r="BP254" s="416">
        <f>IF(AND(Izmaksas!BO$15=0,Izmaksas!BP$15=1),IF(BO254=0,'IIA Finanšu analīze'!$D231*(1-$C254/4),0),IF(BO254&gt;$C231,IF('Laika grafiks'!BP$23&gt;Pieņēmumi!$E$8,BO254-$C231,0),0))</f>
        <v>17182.002599999905</v>
      </c>
      <c r="BQ254" s="416">
        <f>IF(AND(Izmaksas!BP$15=0,Izmaksas!BQ$15=1),IF(BP254=0,'IIA Finanšu analīze'!$D231*(1-$C254/4),0),IF(BP254&gt;$C231,IF('Laika grafiks'!BQ$23&gt;Pieņēmumi!$E$8,BP254-$C231,0),0))</f>
        <v>16900.883999999904</v>
      </c>
      <c r="BR254" s="416">
        <f>IF(AND(Izmaksas!BQ$15=0,Izmaksas!BR$15=1),IF(BQ254=0,'IIA Finanšu analīze'!$D231*(1-$C254/4),0),IF(BQ254&gt;$C231,IF('Laika grafiks'!BR$23&gt;Pieņēmumi!$E$8,BQ254-$C231,0),0))</f>
        <v>16619.765399999902</v>
      </c>
      <c r="BS254" s="416">
        <f>IF(AND(Izmaksas!BR$15=0,Izmaksas!BS$15=1),IF(BR254=0,'IIA Finanšu analīze'!$D231*(1-$C254/4),0),IF(BR254&gt;$C231,IF('Laika grafiks'!BS$23&gt;Pieņēmumi!$E$8,BR254-$C231,0),0))</f>
        <v>16338.646799999902</v>
      </c>
      <c r="BT254" s="416">
        <f>IF(AND(Izmaksas!BS$15=0,Izmaksas!BT$15=1),IF(BS254=0,'IIA Finanšu analīze'!$D231*(1-$C254/4),0),IF(BS254&gt;$C231,IF('Laika grafiks'!BT$23&gt;Pieņēmumi!$E$8,BS254-$C231,0),0))</f>
        <v>16057.528199999902</v>
      </c>
      <c r="BU254" s="416">
        <f>IF(AND(Izmaksas!BT$15=0,Izmaksas!BU$15=1),IF(BT254=0,'IIA Finanšu analīze'!$D231*(1-$C254/4),0),IF(BT254&gt;$C231,IF('Laika grafiks'!BU$23&gt;Pieņēmumi!$E$8,BT254-$C231,0),0))</f>
        <v>15776.409599999903</v>
      </c>
      <c r="BV254" s="416">
        <f>IF(AND(Izmaksas!BU$15=0,Izmaksas!BV$15=1),IF(BU254=0,'IIA Finanšu analīze'!$D231*(1-$C254/4),0),IF(BU254&gt;$C231,IF('Laika grafiks'!BV$23&gt;Pieņēmumi!$E$8,BU254-$C231,0),0))</f>
        <v>15495.290999999903</v>
      </c>
      <c r="BW254" s="416">
        <f>IF(AND(Izmaksas!BV$15=0,Izmaksas!BW$15=1),IF(BV254=0,'IIA Finanšu analīze'!$D231*(1-$C254/4),0),IF(BV254&gt;$C231,IF('Laika grafiks'!BW$23&gt;Pieņēmumi!$E$8,BV254-$C231,0),0))</f>
        <v>15214.172399999903</v>
      </c>
      <c r="BX254" s="416">
        <f>IF(AND(Izmaksas!BW$15=0,Izmaksas!BX$15=1),IF(BW254=0,'IIA Finanšu analīze'!$D231*(1-$C254/4),0),IF(BW254&gt;$C231,IF('Laika grafiks'!BX$23&gt;Pieņēmumi!$E$8,BW254-$C231,0),0))</f>
        <v>14933.053799999903</v>
      </c>
      <c r="BY254" s="416">
        <f>IF(AND(Izmaksas!BX$15=0,Izmaksas!BY$15=1),IF(BX254=0,'IIA Finanšu analīze'!$D231*(1-$C254/4),0),IF(BX254&gt;$C231,IF('Laika grafiks'!BY$23&gt;Pieņēmumi!$E$8,BX254-$C231,0),0))</f>
        <v>14651.935199999903</v>
      </c>
      <c r="BZ254" s="416">
        <f>IF(AND(Izmaksas!BY$15=0,Izmaksas!BZ$15=1),IF(BY254=0,'IIA Finanšu analīze'!$D231*(1-$C254/4),0),IF(BY254&gt;$C231,IF('Laika grafiks'!BZ$23&gt;Pieņēmumi!$E$8,BY254-$C231,0),0))</f>
        <v>14370.816599999904</v>
      </c>
      <c r="CA254" s="416">
        <f>IF(AND(Izmaksas!BZ$15=0,Izmaksas!CA$15=1),IF(BZ254=0,'IIA Finanšu analīze'!$D231*(1-$C254/4),0),IF(BZ254&gt;$C231,IF('Laika grafiks'!CA$23&gt;Pieņēmumi!$E$8,BZ254-$C231,0),0))</f>
        <v>14089.697999999904</v>
      </c>
      <c r="CB254" s="416">
        <f>IF(AND(Izmaksas!CA$15=0,Izmaksas!CB$15=1),IF(CA254=0,'IIA Finanšu analīze'!$D231*(1-$C254/4),0),IF(CA254&gt;$C231,IF('Laika grafiks'!CB$23&gt;Pieņēmumi!$E$8,CA254-$C231,0),0))</f>
        <v>13808.579399999904</v>
      </c>
      <c r="CC254" s="416">
        <f>IF(AND(Izmaksas!CB$15=0,Izmaksas!CC$15=1),IF(CB254=0,'IIA Finanšu analīze'!$D231*(1-$C254/4),0),IF(CB254&gt;$C231,IF('Laika grafiks'!CC$23&gt;Pieņēmumi!$E$8,CB254-$C231,0),0))</f>
        <v>13527.460799999904</v>
      </c>
      <c r="CD254" s="416">
        <f>IF(AND(Izmaksas!CC$15=0,Izmaksas!CD$15=1),IF(CC254=0,'IIA Finanšu analīze'!$D231*(1-$C254/4),0),IF(CC254&gt;$C231,IF('Laika grafiks'!CD$23&gt;Pieņēmumi!$E$8,CC254-$C231,0),0))</f>
        <v>13246.342199999905</v>
      </c>
      <c r="CE254" s="416">
        <f>IF(AND(Izmaksas!CD$15=0,Izmaksas!CE$15=1),IF(CD254=0,'IIA Finanšu analīze'!$D231*(1-$C254/4),0),IF(CD254&gt;$C231,IF('Laika grafiks'!CE$23&gt;Pieņēmumi!$E$8,CD254-$C231,0),0))</f>
        <v>12965.223599999905</v>
      </c>
      <c r="CF254" s="416">
        <f>IF(AND(Izmaksas!CE$15=0,Izmaksas!CF$15=1),IF(CE254=0,'IIA Finanšu analīze'!$D231*(1-$C254/4),0),IF(CE254&gt;$C231,IF('Laika grafiks'!CF$23&gt;Pieņēmumi!$E$8,CE254-$C231,0),0))</f>
        <v>12684.104999999905</v>
      </c>
      <c r="CG254" s="416">
        <f>IF(AND(Izmaksas!CF$15=0,Izmaksas!CG$15=1),IF(CF254=0,'IIA Finanšu analīze'!$D231*(1-$C254/4),0),IF(CF254&gt;$C231,IF('Laika grafiks'!CG$23&gt;Pieņēmumi!$E$8,CF254-$C231,0),0))</f>
        <v>12402.986399999905</v>
      </c>
      <c r="CH254" s="416">
        <f>IF(AND(Izmaksas!CG$15=0,Izmaksas!CH$15=1),IF(CG254=0,'IIA Finanšu analīze'!$D231*(1-$C254/4),0),IF(CG254&gt;$C231,IF('Laika grafiks'!CH$23&gt;Pieņēmumi!$E$8,CG254-$C231,0),0))</f>
        <v>12121.867799999905</v>
      </c>
      <c r="CI254" s="416">
        <f>IF(AND(Izmaksas!CH$15=0,Izmaksas!CI$15=1),IF(CH254=0,'IIA Finanšu analīze'!$D231*(1-$C254/4),0),IF(CH254&gt;$C231,IF('Laika grafiks'!CI$23&gt;Pieņēmumi!$E$8,CH254-$C231,0),0))</f>
        <v>11840.749199999906</v>
      </c>
      <c r="CJ254" s="416">
        <f>IF(AND(Izmaksas!CI$15=0,Izmaksas!CJ$15=1),IF(CI254=0,'IIA Finanšu analīze'!$D231*(1-$C254/4),0),IF(CI254&gt;$C231,IF('Laika grafiks'!CJ$23&gt;Pieņēmumi!$E$8,CI254-$C231,0),0))</f>
        <v>11559.630599999906</v>
      </c>
      <c r="CK254" s="416">
        <f>IF(AND(Izmaksas!CJ$15=0,Izmaksas!CK$15=1),IF(CJ254=0,'IIA Finanšu analīze'!$D231*(1-$C254/4),0),IF(CJ254&gt;$C231,IF('Laika grafiks'!CK$23&gt;Pieņēmumi!$E$8,CJ254-$C231,0),0))</f>
        <v>11278.511999999906</v>
      </c>
      <c r="CL254" s="416">
        <f>IF(AND(Izmaksas!CK$15=0,Izmaksas!CL$15=1),IF(CK254=0,'IIA Finanšu analīze'!$D231*(1-$C254/4),0),IF(CK254&gt;$C231,IF('Laika grafiks'!CL$23&gt;Pieņēmumi!$E$8,CK254-$C231,0),0))</f>
        <v>10997.393399999906</v>
      </c>
      <c r="CM254" s="416">
        <f>IF(AND(Izmaksas!CL$15=0,Izmaksas!CM$15=1),IF(CL254=0,'IIA Finanšu analīze'!$D231*(1-$C254/4),0),IF(CL254&gt;$C231,IF('Laika grafiks'!CM$23&gt;Pieņēmumi!$E$8,CL254-$C231,0),0))</f>
        <v>10716.274799999906</v>
      </c>
      <c r="CN254" s="416">
        <f>IF(AND(Izmaksas!CM$15=0,Izmaksas!CN$15=1),IF(CM254=0,'IIA Finanšu analīze'!$D231*(1-$C254/4),0),IF(CM254&gt;$C231,IF('Laika grafiks'!CN$23&gt;Pieņēmumi!$E$8,CM254-$C231,0),0))</f>
        <v>10435.156199999907</v>
      </c>
      <c r="CO254" s="416">
        <f>IF(AND(Izmaksas!CN$15=0,Izmaksas!CO$15=1),IF(CN254=0,'IIA Finanšu analīze'!$D231*(1-$C254/4),0),IF(CN254&gt;$C231,IF('Laika grafiks'!CO$23&gt;Pieņēmumi!$E$8,CN254-$C231,0),0))</f>
        <v>10154.037599999907</v>
      </c>
      <c r="CP254" s="416">
        <f>IF(AND(Izmaksas!CO$15=0,Izmaksas!CP$15=1),IF(CO254=0,'IIA Finanšu analīze'!$D231*(1-$C254/4),0),IF(CO254&gt;$C231,IF('Laika grafiks'!CP$23&gt;Pieņēmumi!$E$8,CO254-$C231,0),0))</f>
        <v>9872.9189999999071</v>
      </c>
      <c r="CQ254" s="416">
        <f>IF(AND(Izmaksas!CP$15=0,Izmaksas!CQ$15=1),IF(CP254=0,'IIA Finanšu analīze'!$D231*(1-$C254/4),0),IF(CP254&gt;$C231,IF('Laika grafiks'!CQ$23&gt;Pieņēmumi!$E$8,CP254-$C231,0),0))</f>
        <v>9591.8003999999073</v>
      </c>
      <c r="CR254" s="416">
        <f>IF(AND(Izmaksas!CQ$15=0,Izmaksas!CR$15=1),IF(CQ254=0,'IIA Finanšu analīze'!$D231*(1-$C254/4),0),IF(CQ254&gt;$C231,IF('Laika grafiks'!CR$23&gt;Pieņēmumi!$E$8,CQ254-$C231,0),0))</f>
        <v>9310.6817999999075</v>
      </c>
      <c r="CS254" s="416">
        <f>IF(AND(Izmaksas!CR$15=0,Izmaksas!CS$15=1),IF(CR254=0,'IIA Finanšu analīze'!$D231*(1-$C254/4),0),IF(CR254&gt;$C231,IF('Laika grafiks'!CS$23&gt;Pieņēmumi!$E$8,CR254-$C231,0),0))</f>
        <v>9029.5631999999077</v>
      </c>
      <c r="CT254" s="416">
        <f>IF(AND(Izmaksas!CS$15=0,Izmaksas!CT$15=1),IF(CS254=0,'IIA Finanšu analīze'!$D231*(1-$C254/4),0),IF(CS254&gt;$C231,IF('Laika grafiks'!CT$23&gt;Pieņēmumi!$E$8,CS254-$C231,0),0))</f>
        <v>8748.444599999908</v>
      </c>
      <c r="CU254" s="416">
        <f>IF(AND(Izmaksas!CT$15=0,Izmaksas!CU$15=1),IF(CT254=0,'IIA Finanšu analīze'!$D231*(1-$C254/4),0),IF(CT254&gt;$C231,IF('Laika grafiks'!CU$23&gt;Pieņēmumi!$E$8,CT254-$C231,0),0))</f>
        <v>8467.3259999999082</v>
      </c>
      <c r="CV254" s="416">
        <f>IF(AND(Izmaksas!CU$15=0,Izmaksas!CV$15=1),IF(CU254=0,'IIA Finanšu analīze'!$D231*(1-$C254/4),0),IF(CU254&gt;$C231,IF('Laika grafiks'!CV$23&gt;Pieņēmumi!$E$8,CU254-$C231,0),0))</f>
        <v>8186.2073999999084</v>
      </c>
      <c r="CW254" s="416">
        <f>IF(AND(Izmaksas!CV$15=0,Izmaksas!CW$15=1),IF(CV254=0,'IIA Finanšu analīze'!$D231*(1-$C254/4),0),IF(CV254&gt;$C231,IF('Laika grafiks'!CW$23&gt;Pieņēmumi!$E$8,CV254-$C231,0),0))</f>
        <v>7905.0887999999086</v>
      </c>
      <c r="CX254" s="416">
        <f>IF(AND(Izmaksas!CW$15=0,Izmaksas!CX$15=1),IF(CW254=0,'IIA Finanšu analīze'!$D231*(1-$C254/4),0),IF(CW254&gt;$C231,IF('Laika grafiks'!CX$23&gt;Pieņēmumi!$E$8,CW254-$C231,0),0))</f>
        <v>7623.9701999999088</v>
      </c>
      <c r="CY254" s="416">
        <f>IF(AND(Izmaksas!CX$15=0,Izmaksas!CY$15=1),IF(CX254=0,'IIA Finanšu analīze'!$D231*(1-$C254/4),0),IF(CX254&gt;$C231,IF('Laika grafiks'!CY$23&gt;Pieņēmumi!$E$8,CX254-$C231,0),0))</f>
        <v>7342.851599999909</v>
      </c>
      <c r="CZ254" s="416">
        <f>IF(AND(Izmaksas!CY$15=0,Izmaksas!CZ$15=1),IF(CY254=0,'IIA Finanšu analīze'!$D231*(1-$C254/4),0),IF(CY254&gt;$C231,IF('Laika grafiks'!CZ$23&gt;Pieņēmumi!$E$8,CY254-$C231,0),0))</f>
        <v>7061.7329999999092</v>
      </c>
      <c r="DA254" s="416">
        <f>IF(AND(Izmaksas!CZ$15=0,Izmaksas!DA$15=1),IF(CZ254=0,'IIA Finanšu analīze'!$D231*(1-$C254/4),0),IF(CZ254&gt;$C231,IF('Laika grafiks'!DA$23&gt;Pieņēmumi!$E$8,CZ254-$C231,0),0))</f>
        <v>6780.6143999999094</v>
      </c>
      <c r="DB254" s="416">
        <f>IF(AND(Izmaksas!DA$15=0,Izmaksas!DB$15=1),IF(DA254=0,'IIA Finanšu analīze'!$D231*(1-$C254/4),0),IF(DA254&gt;$C231,IF('Laika grafiks'!DB$23&gt;Pieņēmumi!$E$8,DA254-$C231,0),0))</f>
        <v>6499.4957999999097</v>
      </c>
      <c r="DC254" s="416">
        <f>IF(AND(Izmaksas!DB$15=0,Izmaksas!DC$15=1),IF(DB254=0,'IIA Finanšu analīze'!$D231*(1-$C254/4),0),IF(DB254&gt;$C231,IF('Laika grafiks'!DC$23&gt;Pieņēmumi!$E$8,DB254-$C231,0),0))</f>
        <v>6218.3771999999099</v>
      </c>
      <c r="DD254" s="416">
        <f>IF(AND(Izmaksas!DC$15=0,Izmaksas!DD$15=1),IF(DC254=0,'IIA Finanšu analīze'!$D231*(1-$C254/4),0),IF(DC254&gt;$C231,IF('Laika grafiks'!DD$23&gt;Pieņēmumi!$E$8,DC254-$C231,0),0))</f>
        <v>5937.2585999999101</v>
      </c>
      <c r="DE254" s="416">
        <f>IF(AND(Izmaksas!DD$15=0,Izmaksas!DE$15=1),IF(DD254=0,'IIA Finanšu analīze'!$D231*(1-$C254/4),0),IF(DD254&gt;$C231,IF('Laika grafiks'!DE$23&gt;Pieņēmumi!$E$8,DD254-$C231,0),0))</f>
        <v>5656.1399999999103</v>
      </c>
      <c r="DF254" s="416">
        <f>IF(AND(Izmaksas!DE$15=0,Izmaksas!DF$15=1),IF(DE254=0,'IIA Finanšu analīze'!$D231*(1-$C254/4),0),IF(DE254&gt;$C231,IF('Laika grafiks'!DF$23&gt;Pieņēmumi!$E$8,DE254-$C231,0),0))</f>
        <v>5375.0213999999105</v>
      </c>
      <c r="DG254" s="416">
        <f>IF(AND(Izmaksas!DF$15=0,Izmaksas!DG$15=1),IF(DF254=0,'IIA Finanšu analīze'!$D231*(1-$C254/4),0),IF(DF254&gt;$C231,IF('Laika grafiks'!DG$23&gt;Pieņēmumi!$E$8,DF254-$C231,0),0))</f>
        <v>5093.9027999999107</v>
      </c>
      <c r="DH254" s="416">
        <f>IF(AND(Izmaksas!DG$15=0,Izmaksas!DH$15=1),IF(DG254=0,'IIA Finanšu analīze'!$D231*(1-$C254/4),0),IF(DG254&gt;$C231,IF('Laika grafiks'!DH$23&gt;Pieņēmumi!$E$8,DG254-$C231,0),0))</f>
        <v>4812.7841999999109</v>
      </c>
      <c r="DI254" s="416">
        <f>IF(AND(Izmaksas!DH$15=0,Izmaksas!DI$15=1),IF(DH254=0,'IIA Finanšu analīze'!$D231*(1-$C254/4),0),IF(DH254&gt;$C231,IF('Laika grafiks'!DI$23&gt;Pieņēmumi!$E$8,DH254-$C231,0),0))</f>
        <v>4531.6655999999111</v>
      </c>
      <c r="DJ254" s="416">
        <f>IF(AND(Izmaksas!DI$15=0,Izmaksas!DJ$15=1),IF(DI254=0,'IIA Finanšu analīze'!$D231*(1-$C254/4),0),IF(DI254&gt;$C231,IF('Laika grafiks'!DJ$23&gt;Pieņēmumi!$E$8,DI254-$C231,0),0))</f>
        <v>4250.5469999999113</v>
      </c>
      <c r="DK254" s="416">
        <f>IF(AND(Izmaksas!DJ$15=0,Izmaksas!DK$15=1),IF(DJ254=0,'IIA Finanšu analīze'!$D231*(1-$C254/4),0),IF(DJ254&gt;$C231,IF('Laika grafiks'!DK$23&gt;Pieņēmumi!$E$8,DJ254-$C231,0),0))</f>
        <v>3969.4283999999116</v>
      </c>
      <c r="DL254" s="416">
        <f>IF(AND(Izmaksas!DK$15=0,Izmaksas!DL$15=1),IF(DK254=0,'IIA Finanšu analīze'!$D231*(1-$C254/4),0),IF(DK254&gt;$C231,IF('Laika grafiks'!DL$23&gt;Pieņēmumi!$E$8,DK254-$C231,0),0))</f>
        <v>3688.3097999999118</v>
      </c>
      <c r="DM254" s="416">
        <f>IF(AND(Izmaksas!DL$15=0,Izmaksas!DM$15=1),IF(DL254=0,'IIA Finanšu analīze'!$D231*(1-$C254/4),0),IF(DL254&gt;$C231,IF('Laika grafiks'!DM$23&gt;Pieņēmumi!$E$8,DL254-$C231,0),0))</f>
        <v>3407.191199999912</v>
      </c>
      <c r="DN254" s="416">
        <f>IF(AND(Izmaksas!DM$15=0,Izmaksas!DN$15=1),IF(DM254=0,'IIA Finanšu analīze'!$D231*(1-$C254/4),0),IF(DM254&gt;$C231,IF('Laika grafiks'!DN$23&gt;Pieņēmumi!$E$8,DM254-$C231,0),0))</f>
        <v>3126.0725999999122</v>
      </c>
      <c r="DO254" s="416">
        <f>IF(AND(Izmaksas!DN$15=0,Izmaksas!DO$15=1),IF(DN254=0,'IIA Finanšu analīze'!$D231*(1-$C254/4),0),IF(DN254&gt;$C231,IF('Laika grafiks'!DO$23&gt;Pieņēmumi!$E$8,DN254-$C231,0),0))</f>
        <v>2844.9539999999124</v>
      </c>
      <c r="DP254" s="416">
        <f>IF(AND(Izmaksas!DO$15=0,Izmaksas!DP$15=1),IF(DO254=0,'IIA Finanšu analīze'!$D231*(1-$C254/4),0),IF(DO254&gt;$C231,IF('Laika grafiks'!DP$23&gt;Pieņēmumi!$E$8,DO254-$C231,0),0))</f>
        <v>2563.8353999999126</v>
      </c>
      <c r="DQ254" s="416">
        <f>IF(AND(Izmaksas!DP$15=0,Izmaksas!DQ$15=1),IF(DP254=0,'IIA Finanšu analīze'!$D231*(1-$C254/4),0),IF(DP254&gt;$C231,IF('Laika grafiks'!DQ$23&gt;Pieņēmumi!$E$8,DP254-$C231,0),0))</f>
        <v>2282.7167999999128</v>
      </c>
      <c r="DR254" s="416">
        <f>IF(AND(Izmaksas!DQ$15=0,Izmaksas!DR$15=1),IF(DQ254=0,'IIA Finanšu analīze'!$D231*(1-$C254/4),0),IF(DQ254&gt;$C231,IF('Laika grafiks'!DR$23&gt;Pieņēmumi!$E$8,DQ254-$C231,0),0))</f>
        <v>2001.5981999999128</v>
      </c>
      <c r="DS254" s="416">
        <f>IF(AND(Izmaksas!DR$15=0,Izmaksas!DS$15=1),IF(DR254=0,'IIA Finanšu analīze'!$D231*(1-$C254/4),0),IF(DR254&gt;$C231,IF('Laika grafiks'!DS$23&gt;Pieņēmumi!$E$8,DR254-$C231,0),0))</f>
        <v>1720.4795999999128</v>
      </c>
      <c r="DT254" s="416">
        <f>IF(AND(Izmaksas!DS$15=0,Izmaksas!DT$15=1),IF(DS254=0,'IIA Finanšu analīze'!$D231*(1-$C254/4),0),IF(DS254&gt;$C231,IF('Laika grafiks'!DT$23&gt;Pieņēmumi!$E$8,DS254-$C231,0),0))</f>
        <v>1439.3609999999128</v>
      </c>
      <c r="DU254" s="416">
        <f>IF(AND(Izmaksas!DT$15=0,Izmaksas!DU$15=1),IF(DT254=0,'IIA Finanšu analīze'!$D231*(1-$C254/4),0),IF(DT254&gt;$C231,IF('Laika grafiks'!DU$23&gt;Pieņēmumi!$E$8,DT254-$C231,0),0))</f>
        <v>1158.2423999999128</v>
      </c>
    </row>
    <row r="255" spans="1:125" ht="11.25" customHeight="1">
      <c r="A255" s="389" t="str">
        <f t="shared" si="196"/>
        <v>Kapitālieguldījumi Nr8</v>
      </c>
      <c r="B255" s="389" t="s">
        <v>33</v>
      </c>
      <c r="C255" s="392"/>
      <c r="D255" s="460" t="s">
        <v>638</v>
      </c>
      <c r="E255" s="416">
        <v>0</v>
      </c>
      <c r="F255" s="416">
        <f>IF(AND(Izmaksas!E$15=0,Izmaksas!F$15=1),IF(E255=0,'IIA Finanšu analīze'!$D232*(1-$C255/4),0),IF(E255&gt;$C232,IF('Laika grafiks'!F$23&gt;Pieņēmumi!$E$8,E255-$C232,0),0))</f>
        <v>0</v>
      </c>
      <c r="G255" s="416">
        <f>IF(AND(Izmaksas!F$15=0,Izmaksas!G$15=1),IF(F255=0,'IIA Finanšu analīze'!$D232*(1-$C255/4),0),IF(F255&gt;$C232,IF('Laika grafiks'!G$23&gt;Pieņēmumi!$E$8,F255-$C232,0),0))</f>
        <v>0</v>
      </c>
      <c r="H255" s="416">
        <f>IF(AND(Izmaksas!G$15=0,Izmaksas!H$15=1),IF(G255=0,'IIA Finanšu analīze'!$D232*(1-$C255/4),0),IF(G255&gt;$C232,IF('Laika grafiks'!H$23&gt;Pieņēmumi!$E$8,G255-$C232,0),0))</f>
        <v>0</v>
      </c>
      <c r="I255" s="416">
        <f>IF(AND(Izmaksas!H$15=0,Izmaksas!I$15=1),IF(H255=0,'IIA Finanšu analīze'!$D232*(1-$C255/4),0),IF(H255&gt;$C232,IF('Laika grafiks'!I$23&gt;Pieņēmumi!$E$8,H255-$C232,0),0))</f>
        <v>0</v>
      </c>
      <c r="J255" s="416">
        <f>IF(AND(Izmaksas!I$15=0,Izmaksas!J$15=1),IF(I255=0,'IIA Finanšu analīze'!$D232*(1-$C255/4),0),IF(I255&gt;$C232,IF('Laika grafiks'!J$23&gt;Pieņēmumi!$E$8,I255-$C232,0),0))</f>
        <v>0</v>
      </c>
      <c r="K255" s="416">
        <f>IF(AND(Izmaksas!J$15=0,Izmaksas!K$15=1),IF(J255=0,'IIA Finanšu analīze'!$D232*(1-$C255/4),0),IF(J255&gt;$C232,IF('Laika grafiks'!K$23&gt;Pieņēmumi!$E$8,J255-$C232,0),0))</f>
        <v>0</v>
      </c>
      <c r="L255" s="416">
        <f>IF(AND(Izmaksas!K$15=0,Izmaksas!L$15=1),IF(K255=0,'IIA Finanšu analīze'!$D232*(1-$C255/4),0),IF(K255&gt;$C232,IF('Laika grafiks'!L$23&gt;Pieņēmumi!$E$8,K255-$C232,0),0))</f>
        <v>0</v>
      </c>
      <c r="M255" s="416">
        <f>IF(AND(Izmaksas!L$15=0,Izmaksas!M$15=1),IF(L255=0,'IIA Finanšu analīze'!$D232*(1-$C255/4),0),IF(L255&gt;$C232,IF('Laika grafiks'!M$23&gt;Pieņēmumi!$E$8,L255-$C232,0),0))</f>
        <v>0</v>
      </c>
      <c r="N255" s="416">
        <f>IF(AND(Izmaksas!M$15=0,Izmaksas!N$15=1),IF(M255=0,'IIA Finanšu analīze'!$D232*(1-$C255/4),0),IF(M255&gt;$C232,IF('Laika grafiks'!N$23&gt;Pieņēmumi!$E$8,M255-$C232,0),0))</f>
        <v>0</v>
      </c>
      <c r="O255" s="416">
        <f>IF(AND(Izmaksas!N$15=0,Izmaksas!O$15=1),IF(N255=0,'IIA Finanšu analīze'!$D232*(1-$C255/4),0),IF(N255&gt;$C232,IF('Laika grafiks'!O$23&gt;Pieņēmumi!$E$8,N255-$C232,0),0))</f>
        <v>0</v>
      </c>
      <c r="P255" s="416">
        <f>IF(AND(Izmaksas!O$15=0,Izmaksas!P$15=1),IF(O255=0,'IIA Finanšu analīze'!$D232*(1-$C255/4),0),IF(O255&gt;$C232,IF('Laika grafiks'!P$23&gt;Pieņēmumi!$E$8,O255-$C232,0),0))</f>
        <v>0</v>
      </c>
      <c r="Q255" s="416">
        <f>IF(AND(Izmaksas!P$15=0,Izmaksas!Q$15=1),IF(P255=0,'IIA Finanšu analīze'!$D232*(1-$C255/4),0),IF(P255&gt;$C232,IF('Laika grafiks'!Q$23&gt;Pieņēmumi!$E$8,P255-$C232,0),0))</f>
        <v>0</v>
      </c>
      <c r="R255" s="416">
        <f>IF(AND(Izmaksas!Q$15=0,Izmaksas!R$15=1),IF(Q255=0,'IIA Finanšu analīze'!$D232*(1-$C255/4),0),IF(Q255&gt;$C232,IF('Laika grafiks'!R$23&gt;Pieņēmumi!$E$8,Q255-$C232,0),0))</f>
        <v>0</v>
      </c>
      <c r="S255" s="416">
        <f>IF(AND(Izmaksas!R$15=0,Izmaksas!S$15=1),IF(R255=0,'IIA Finanšu analīze'!$D232*(1-$C255/4),0),IF(R255&gt;$C232,IF('Laika grafiks'!S$23&gt;Pieņēmumi!$E$8,R255-$C232,0),0))</f>
        <v>0</v>
      </c>
      <c r="T255" s="416">
        <f>IF(AND(Izmaksas!S$15=0,Izmaksas!T$15=1),IF(S255=0,'IIA Finanšu analīze'!$D232*(1-$C255/4),0),IF(S255&gt;$C232,IF('Laika grafiks'!T$23&gt;Pieņēmumi!$E$8,S255-$C232,0),0))</f>
        <v>0</v>
      </c>
      <c r="U255" s="416">
        <f>IF(AND(Izmaksas!T$15=0,Izmaksas!U$15=1),IF(T255=0,'IIA Finanšu analīze'!$D232*(1-$C255/4),0),IF(T255&gt;$C232,IF('Laika grafiks'!U$23&gt;Pieņēmumi!$E$8,T255-$C232,0),0))</f>
        <v>0</v>
      </c>
      <c r="V255" s="416">
        <f>IF(AND(Izmaksas!U$15=0,Izmaksas!V$15=1),IF(U255=0,'IIA Finanšu analīze'!$D232*(1-$C255/4),0),IF(U255&gt;$C232,IF('Laika grafiks'!V$23&gt;Pieņēmumi!$E$8,U255-$C232,0),0))</f>
        <v>0</v>
      </c>
      <c r="W255" s="416">
        <f>IF(AND(Izmaksas!V$15=0,Izmaksas!W$15=1),IF(V255=0,'IIA Finanšu analīze'!$D232*(1-$C255/4),0),IF(V255&gt;$C232,IF('Laika grafiks'!W$23&gt;Pieņēmumi!$E$8,V255-$C232,0),0))</f>
        <v>0</v>
      </c>
      <c r="X255" s="416">
        <f>IF(AND(Izmaksas!W$15=0,Izmaksas!X$15=1),IF(W255=0,'IIA Finanšu analīze'!$D232*(1-$C255/4),0),IF(W255&gt;$C232,IF('Laika grafiks'!X$23&gt;Pieņēmumi!$E$8,W255-$C232,0),0))</f>
        <v>0</v>
      </c>
      <c r="Y255" s="416">
        <f>IF(AND(Izmaksas!X$15=0,Izmaksas!Y$15=1),IF(X255=0,'IIA Finanšu analīze'!$D232*(1-$C255/4),0),IF(X255&gt;$C232,IF('Laika grafiks'!Y$23&gt;Pieņēmumi!$E$8,X255-$C232,0),0))</f>
        <v>0</v>
      </c>
      <c r="Z255" s="416">
        <f>IF(AND(Izmaksas!Y$15=0,Izmaksas!Z$15=1),IF(Y255=0,'IIA Finanšu analīze'!$D232*(1-$C255/4),0),IF(Y255&gt;$C232,IF('Laika grafiks'!Z$23&gt;Pieņēmumi!$E$8,Y255-$C232,0),0))</f>
        <v>0</v>
      </c>
      <c r="AA255" s="416">
        <f>IF(AND(Izmaksas!Z$15=0,Izmaksas!AA$15=1),IF(Z255=0,'IIA Finanšu analīze'!$D232*(1-$C255/4),0),IF(Z255&gt;$C232,IF('Laika grafiks'!AA$23&gt;Pieņēmumi!$E$8,Z255-$C232,0),0))</f>
        <v>0</v>
      </c>
      <c r="AB255" s="416">
        <f>IF(AND(Izmaksas!AA$15=0,Izmaksas!AB$15=1),IF(AA255=0,'IIA Finanšu analīze'!$D232*(1-$C255/4),0),IF(AA255&gt;$C232,IF('Laika grafiks'!AB$23&gt;Pieņēmumi!$E$8,AA255-$C232,0),0))</f>
        <v>0</v>
      </c>
      <c r="AC255" s="416">
        <f>IF(AND(Izmaksas!AB$15=0,Izmaksas!AC$15=1),IF(AB255=0,'IIA Finanšu analīze'!$D232*(1-$C255/4),0),IF(AB255&gt;$C232,IF('Laika grafiks'!AC$23&gt;Pieņēmumi!$E$8,AB255-$C232,0),0))</f>
        <v>0</v>
      </c>
      <c r="AD255" s="416">
        <f>IF(AND(Izmaksas!AC$15=0,Izmaksas!AD$15=1),IF(AC255=0,'IIA Finanšu analīze'!$D232*(1-$C255/4),0),IF(AC255&gt;$C232,IF('Laika grafiks'!AD$23&gt;Pieņēmumi!$E$8,AC255-$C232,0),0))</f>
        <v>0</v>
      </c>
      <c r="AE255" s="416">
        <f>IF(AND(Izmaksas!AD$15=0,Izmaksas!AE$15=1),IF(AD255=0,'IIA Finanšu analīze'!$D232*(1-$C255/4),0),IF(AD255&gt;$C232,IF('Laika grafiks'!AE$23&gt;Pieņēmumi!$E$8,AD255-$C232,0),0))</f>
        <v>0</v>
      </c>
      <c r="AF255" s="416">
        <f>IF(AND(Izmaksas!AE$15=0,Izmaksas!AF$15=1),IF(AE255=0,'IIA Finanšu analīze'!$D232*(1-$C255/4),0),IF(AE255&gt;$C232,IF('Laika grafiks'!AF$23&gt;Pieņēmumi!$E$8,AE255-$C232,0),0))</f>
        <v>0</v>
      </c>
      <c r="AG255" s="416">
        <f>IF(AND(Izmaksas!AF$15=0,Izmaksas!AG$15=1),IF(AF255=0,'IIA Finanšu analīze'!$D232*(1-$C255/4),0),IF(AF255&gt;$C232,IF('Laika grafiks'!AG$23&gt;Pieņēmumi!$E$8,AF255-$C232,0),0))</f>
        <v>0</v>
      </c>
      <c r="AH255" s="416">
        <f>IF(AND(Izmaksas!AG$15=0,Izmaksas!AH$15=1),IF(AG255=0,'IIA Finanšu analīze'!$D232*(1-$C255/4),0),IF(AG255&gt;$C232,IF('Laika grafiks'!AH$23&gt;Pieņēmumi!$E$8,AG255-$C232,0),0))</f>
        <v>0</v>
      </c>
      <c r="AI255" s="416">
        <f>IF(AND(Izmaksas!AH$15=0,Izmaksas!AI$15=1),IF(AH255=0,'IIA Finanšu analīze'!$D232*(1-$C255/4),0),IF(AH255&gt;$C232,IF('Laika grafiks'!AI$23&gt;Pieņēmumi!$E$8,AH255-$C232,0),0))</f>
        <v>0</v>
      </c>
      <c r="AJ255" s="416">
        <f>IF(AND(Izmaksas!AI$15=0,Izmaksas!AJ$15=1),IF(AI255=0,'IIA Finanšu analīze'!$D232*(1-$C255/4),0),IF(AI255&gt;$C232,IF('Laika grafiks'!AJ$23&gt;Pieņēmumi!$E$8,AI255-$C232,0),0))</f>
        <v>0</v>
      </c>
      <c r="AK255" s="416">
        <f>IF(AND(Izmaksas!AJ$15=0,Izmaksas!AK$15=1),IF(AJ255=0,'IIA Finanšu analīze'!$D232*(1-$C255/4),0),IF(AJ255&gt;$C232,IF('Laika grafiks'!AK$23&gt;Pieņēmumi!$E$8,AJ255-$C232,0),0))</f>
        <v>0</v>
      </c>
      <c r="AL255" s="416">
        <f>IF(AND(Izmaksas!AK$15=0,Izmaksas!AL$15=1),IF(AK255=0,'IIA Finanšu analīze'!$D232*(1-$C255/4),0),IF(AK255&gt;$C232,IF('Laika grafiks'!AL$23&gt;Pieņēmumi!$E$8,AK255-$C232,0),0))</f>
        <v>0</v>
      </c>
      <c r="AM255" s="416">
        <f>IF(AND(Izmaksas!AL$15=0,Izmaksas!AM$15=1),IF(AL255=0,'IIA Finanšu analīze'!$D232*(1-$C255/4),0),IF(AL255&gt;$C232,IF('Laika grafiks'!AM$23&gt;Pieņēmumi!$E$8,AL255-$C232,0),0))</f>
        <v>0</v>
      </c>
      <c r="AN255" s="416">
        <f>IF(AND(Izmaksas!AM$15=0,Izmaksas!AN$15=1),IF(AM255=0,'IIA Finanšu analīze'!$D232*(1-$C255/4),0),IF(AM255&gt;$C232,IF('Laika grafiks'!AN$23&gt;Pieņēmumi!$E$8,AM255-$C232,0),0))</f>
        <v>0</v>
      </c>
      <c r="AO255" s="416">
        <f>IF(AND(Izmaksas!AN$15=0,Izmaksas!AO$15=1),IF(AN255=0,'IIA Finanšu analīze'!$D232*(1-$C255/4),0),IF(AN255&gt;$C232,IF('Laika grafiks'!AO$23&gt;Pieņēmumi!$E$8,AN255-$C232,0),0))</f>
        <v>0</v>
      </c>
      <c r="AP255" s="416">
        <f>IF(AND(Izmaksas!AO$15=0,Izmaksas!AP$15=1),IF(AO255=0,'IIA Finanšu analīze'!$D232*(1-$C255/4),0),IF(AO255&gt;$C232,IF('Laika grafiks'!AP$23&gt;Pieņēmumi!$E$8,AO255-$C232,0),0))</f>
        <v>0</v>
      </c>
      <c r="AQ255" s="416">
        <f>IF(AND(Izmaksas!AP$15=0,Izmaksas!AQ$15=1),IF(AP255=0,'IIA Finanšu analīze'!$D232*(1-$C255/4),0),IF(AP255&gt;$C232,IF('Laika grafiks'!AQ$23&gt;Pieņēmumi!$E$8,AP255-$C232,0),0))</f>
        <v>0</v>
      </c>
      <c r="AR255" s="416">
        <f>IF(AND(Izmaksas!AQ$15=0,Izmaksas!AR$15=1),IF(AQ255=0,'IIA Finanšu analīze'!$D232*(1-$C255/4),0),IF(AQ255&gt;$C232,IF('Laika grafiks'!AR$23&gt;Pieņēmumi!$E$8,AQ255-$C232,0),0))</f>
        <v>0</v>
      </c>
      <c r="AS255" s="416">
        <f>IF(AND(Izmaksas!AR$15=0,Izmaksas!AS$15=1),IF(AR255=0,'IIA Finanšu analīze'!$D232*(1-$C255/4),0),IF(AR255&gt;$C232,IF('Laika grafiks'!AS$23&gt;Pieņēmumi!$E$8,AR255-$C232,0),0))</f>
        <v>0</v>
      </c>
      <c r="AT255" s="416">
        <f>IF(AND(Izmaksas!AS$15=0,Izmaksas!AT$15=1),IF(AS255=0,'IIA Finanšu analīze'!$D232*(1-$C255/4),0),IF(AS255&gt;$C232,IF('Laika grafiks'!AT$23&gt;Pieņēmumi!$E$8,AS255-$C232,0),0))</f>
        <v>0</v>
      </c>
      <c r="AU255" s="416">
        <f>IF(AND(Izmaksas!AT$15=0,Izmaksas!AU$15=1),IF(AT255=0,'IIA Finanšu analīze'!$D232*(1-$C255/4),0),IF(AT255&gt;$C232,IF('Laika grafiks'!AU$23&gt;Pieņēmumi!$E$8,AT255-$C232,0),0))</f>
        <v>0</v>
      </c>
      <c r="AV255" s="416">
        <f>IF(AND(Izmaksas!AU$15=0,Izmaksas!AV$15=1),IF(AU255=0,'IIA Finanšu analīze'!$D232*(1-$C255/4),0),IF(AU255&gt;$C232,IF('Laika grafiks'!AV$23&gt;Pieņēmumi!$E$8,AU255-$C232,0),0))</f>
        <v>0</v>
      </c>
      <c r="AW255" s="416">
        <f>IF(AND(Izmaksas!AV$15=0,Izmaksas!AW$15=1),IF(AV255=0,'IIA Finanšu analīze'!$D232*(1-$C255/4),0),IF(AV255&gt;$C232,IF('Laika grafiks'!AW$23&gt;Pieņēmumi!$E$8,AV255-$C232,0),0))</f>
        <v>0</v>
      </c>
      <c r="AX255" s="416">
        <f>IF(AND(Izmaksas!AW$15=0,Izmaksas!AX$15=1),IF(AW255=0,'IIA Finanšu analīze'!$D232*(1-$C255/4),0),IF(AW255&gt;$C232,IF('Laika grafiks'!AX$23&gt;Pieņēmumi!$E$8,AW255-$C232,0),0))</f>
        <v>0</v>
      </c>
      <c r="AY255" s="416">
        <f>IF(AND(Izmaksas!AX$15=0,Izmaksas!AY$15=1),IF(AX255=0,'IIA Finanšu analīze'!$D232*(1-$C255/4),0),IF(AX255&gt;$C232,IF('Laika grafiks'!AY$23&gt;Pieņēmumi!$E$8,AX255-$C232,0),0))</f>
        <v>0</v>
      </c>
      <c r="AZ255" s="416">
        <f>IF(AND(Izmaksas!AY$15=0,Izmaksas!AZ$15=1),IF(AY255=0,'IIA Finanšu analīze'!$D232*(1-$C255/4),0),IF(AY255&gt;$C232,IF('Laika grafiks'!AZ$23&gt;Pieņēmumi!$E$8,AY255-$C232,0),0))</f>
        <v>0</v>
      </c>
      <c r="BA255" s="416">
        <f>IF(AND(Izmaksas!AZ$15=0,Izmaksas!BA$15=1),IF(AZ255=0,'IIA Finanšu analīze'!$D232*(1-$C255/4),0),IF(AZ255&gt;$C232,IF('Laika grafiks'!BA$23&gt;Pieņēmumi!$E$8,AZ255-$C232,0),0))</f>
        <v>0</v>
      </c>
      <c r="BB255" s="416">
        <f>IF(AND(Izmaksas!BA$15=0,Izmaksas!BB$15=1),IF(BA255=0,'IIA Finanšu analīze'!$D232*(1-$C255/4),0),IF(BA255&gt;$C232,IF('Laika grafiks'!BB$23&gt;Pieņēmumi!$E$8,BA255-$C232,0),0))</f>
        <v>0</v>
      </c>
      <c r="BC255" s="416">
        <f>IF(AND(Izmaksas!BB$15=0,Izmaksas!BC$15=1),IF(BB255=0,'IIA Finanšu analīze'!$D232*(1-$C255/4),0),IF(BB255&gt;$C232,IF('Laika grafiks'!BC$23&gt;Pieņēmumi!$E$8,BB255-$C232,0),0))</f>
        <v>0</v>
      </c>
      <c r="BD255" s="416">
        <f>IF(AND(Izmaksas!BC$15=0,Izmaksas!BD$15=1),IF(BC255=0,'IIA Finanšu analīze'!$D232*(1-$C255/4),0),IF(BC255&gt;$C232,IF('Laika grafiks'!BD$23&gt;Pieņēmumi!$E$8,BC255-$C232,0),0))</f>
        <v>0</v>
      </c>
      <c r="BE255" s="416">
        <f>IF(AND(Izmaksas!BD$15=0,Izmaksas!BE$15=1),IF(BD255=0,'IIA Finanšu analīze'!$D232*(1-$C255/4),0),IF(BD255&gt;$C232,IF('Laika grafiks'!BE$23&gt;Pieņēmumi!$E$8,BD255-$C232,0),0))</f>
        <v>0</v>
      </c>
      <c r="BF255" s="416">
        <f>IF(AND(Izmaksas!BE$15=0,Izmaksas!BF$15=1),IF(BE255=0,'IIA Finanšu analīze'!$D232*(1-$C255/4),0),IF(BE255&gt;$C232,IF('Laika grafiks'!BF$23&gt;Pieņēmumi!$E$8,BE255-$C232,0),0))</f>
        <v>0</v>
      </c>
      <c r="BG255" s="416">
        <f>IF(AND(Izmaksas!BF$15=0,Izmaksas!BG$15=1),IF(BF255=0,'IIA Finanšu analīze'!$D232*(1-$C255/4),0),IF(BF255&gt;$C232,IF('Laika grafiks'!BG$23&gt;Pieņēmumi!$E$8,BF255-$C232,0),0))</f>
        <v>0</v>
      </c>
      <c r="BH255" s="416">
        <f>IF(AND(Izmaksas!BG$15=0,Izmaksas!BH$15=1),IF(BG255=0,'IIA Finanšu analīze'!$D232*(1-$C255/4),0),IF(BG255&gt;$C232,IF('Laika grafiks'!BH$23&gt;Pieņēmumi!$E$8,BG255-$C232,0),0))</f>
        <v>0</v>
      </c>
      <c r="BI255" s="416">
        <f>IF(AND(Izmaksas!BH$15=0,Izmaksas!BI$15=1),IF(BH255=0,'IIA Finanšu analīze'!$D232*(1-$C255/4),0),IF(BH255&gt;$C232,IF('Laika grafiks'!BI$23&gt;Pieņēmumi!$E$8,BH255-$C232,0),0))</f>
        <v>0</v>
      </c>
      <c r="BJ255" s="416">
        <f>IF(AND(Izmaksas!BI$15=0,Izmaksas!BJ$15=1),IF(BI255=0,'IIA Finanšu analīze'!$D232*(1-$C255/4),0),IF(BI255&gt;$C232,IF('Laika grafiks'!BJ$23&gt;Pieņēmumi!$E$8,BI255-$C232,0),0))</f>
        <v>0</v>
      </c>
      <c r="BK255" s="416">
        <f>IF(AND(Izmaksas!BJ$15=0,Izmaksas!BK$15=1),IF(BJ255=0,'IIA Finanšu analīze'!$D232*(1-$C255/4),0),IF(BJ255&gt;$C232,IF('Laika grafiks'!BK$23&gt;Pieņēmumi!$E$8,BJ255-$C232,0),0))</f>
        <v>0</v>
      </c>
      <c r="BL255" s="416">
        <f>IF(AND(Izmaksas!BK$15=0,Izmaksas!BL$15=1),IF(BK255=0,'IIA Finanšu analīze'!$D232*(1-$C255/4),0),IF(BK255&gt;$C232,IF('Laika grafiks'!BL$23&gt;Pieņēmumi!$E$8,BK255-$C232,0),0))</f>
        <v>0</v>
      </c>
      <c r="BM255" s="416">
        <f>IF(AND(Izmaksas!BL$15=0,Izmaksas!BM$15=1),IF(BL255=0,'IIA Finanšu analīze'!$D232*(1-$C255/4),0),IF(BL255&gt;$C232,IF('Laika grafiks'!BM$23&gt;Pieņēmumi!$E$8,BL255-$C232,0),0))</f>
        <v>0</v>
      </c>
      <c r="BN255" s="416">
        <f>IF(AND(Izmaksas!BM$15=0,Izmaksas!BN$15=1),IF(BM255=0,'IIA Finanšu analīze'!$D232*(1-$C255/4),0),IF(BM255&gt;$C232,IF('Laika grafiks'!BN$23&gt;Pieņēmumi!$E$8,BM255-$C232,0),0))</f>
        <v>0</v>
      </c>
      <c r="BO255" s="416">
        <f>IF(AND(Izmaksas!BN$15=0,Izmaksas!BO$15=1),IF(BN255=0,'IIA Finanšu analīze'!$D232*(1-$C255/4),0),IF(BN255&gt;$C232,IF('Laika grafiks'!BO$23&gt;Pieņēmumi!$E$8,BN255-$C232,0),0))</f>
        <v>0</v>
      </c>
      <c r="BP255" s="416">
        <f>IF(AND(Izmaksas!BO$15=0,Izmaksas!BP$15=1),IF(BO255=0,'IIA Finanšu analīze'!$D232*(1-$C255/4),0),IF(BO255&gt;$C232,IF('Laika grafiks'!BP$23&gt;Pieņēmumi!$E$8,BO255-$C232,0),0))</f>
        <v>0</v>
      </c>
      <c r="BQ255" s="416">
        <f>IF(AND(Izmaksas!BP$15=0,Izmaksas!BQ$15=1),IF(BP255=0,'IIA Finanšu analīze'!$D232*(1-$C255/4),0),IF(BP255&gt;$C232,IF('Laika grafiks'!BQ$23&gt;Pieņēmumi!$E$8,BP255-$C232,0),0))</f>
        <v>0</v>
      </c>
      <c r="BR255" s="416">
        <f>IF(AND(Izmaksas!BQ$15=0,Izmaksas!BR$15=1),IF(BQ255=0,'IIA Finanšu analīze'!$D232*(1-$C255/4),0),IF(BQ255&gt;$C232,IF('Laika grafiks'!BR$23&gt;Pieņēmumi!$E$8,BQ255-$C232,0),0))</f>
        <v>0</v>
      </c>
      <c r="BS255" s="416">
        <f>IF(AND(Izmaksas!BR$15=0,Izmaksas!BS$15=1),IF(BR255=0,'IIA Finanšu analīze'!$D232*(1-$C255/4),0),IF(BR255&gt;$C232,IF('Laika grafiks'!BS$23&gt;Pieņēmumi!$E$8,BR255-$C232,0),0))</f>
        <v>0</v>
      </c>
      <c r="BT255" s="416">
        <f>IF(AND(Izmaksas!BS$15=0,Izmaksas!BT$15=1),IF(BS255=0,'IIA Finanšu analīze'!$D232*(1-$C255/4),0),IF(BS255&gt;$C232,IF('Laika grafiks'!BT$23&gt;Pieņēmumi!$E$8,BS255-$C232,0),0))</f>
        <v>0</v>
      </c>
      <c r="BU255" s="416">
        <f>IF(AND(Izmaksas!BT$15=0,Izmaksas!BU$15=1),IF(BT255=0,'IIA Finanšu analīze'!$D232*(1-$C255/4),0),IF(BT255&gt;$C232,IF('Laika grafiks'!BU$23&gt;Pieņēmumi!$E$8,BT255-$C232,0),0))</f>
        <v>0</v>
      </c>
      <c r="BV255" s="416">
        <f>IF(AND(Izmaksas!BU$15=0,Izmaksas!BV$15=1),IF(BU255=0,'IIA Finanšu analīze'!$D232*(1-$C255/4),0),IF(BU255&gt;$C232,IF('Laika grafiks'!BV$23&gt;Pieņēmumi!$E$8,BU255-$C232,0),0))</f>
        <v>0</v>
      </c>
      <c r="BW255" s="416">
        <f>IF(AND(Izmaksas!BV$15=0,Izmaksas!BW$15=1),IF(BV255=0,'IIA Finanšu analīze'!$D232*(1-$C255/4),0),IF(BV255&gt;$C232,IF('Laika grafiks'!BW$23&gt;Pieņēmumi!$E$8,BV255-$C232,0),0))</f>
        <v>0</v>
      </c>
      <c r="BX255" s="416">
        <f>IF(AND(Izmaksas!BW$15=0,Izmaksas!BX$15=1),IF(BW255=0,'IIA Finanšu analīze'!$D232*(1-$C255/4),0),IF(BW255&gt;$C232,IF('Laika grafiks'!BX$23&gt;Pieņēmumi!$E$8,BW255-$C232,0),0))</f>
        <v>0</v>
      </c>
      <c r="BY255" s="416">
        <f>IF(AND(Izmaksas!BX$15=0,Izmaksas!BY$15=1),IF(BX255=0,'IIA Finanšu analīze'!$D232*(1-$C255/4),0),IF(BX255&gt;$C232,IF('Laika grafiks'!BY$23&gt;Pieņēmumi!$E$8,BX255-$C232,0),0))</f>
        <v>0</v>
      </c>
      <c r="BZ255" s="416">
        <f>IF(AND(Izmaksas!BY$15=0,Izmaksas!BZ$15=1),IF(BY255=0,'IIA Finanšu analīze'!$D232*(1-$C255/4),0),IF(BY255&gt;$C232,IF('Laika grafiks'!BZ$23&gt;Pieņēmumi!$E$8,BY255-$C232,0),0))</f>
        <v>0</v>
      </c>
      <c r="CA255" s="416">
        <f>IF(AND(Izmaksas!BZ$15=0,Izmaksas!CA$15=1),IF(BZ255=0,'IIA Finanšu analīze'!$D232*(1-$C255/4),0),IF(BZ255&gt;$C232,IF('Laika grafiks'!CA$23&gt;Pieņēmumi!$E$8,BZ255-$C232,0),0))</f>
        <v>0</v>
      </c>
      <c r="CB255" s="416">
        <f>IF(AND(Izmaksas!CA$15=0,Izmaksas!CB$15=1),IF(CA255=0,'IIA Finanšu analīze'!$D232*(1-$C255/4),0),IF(CA255&gt;$C232,IF('Laika grafiks'!CB$23&gt;Pieņēmumi!$E$8,CA255-$C232,0),0))</f>
        <v>0</v>
      </c>
      <c r="CC255" s="416">
        <f>IF(AND(Izmaksas!CB$15=0,Izmaksas!CC$15=1),IF(CB255=0,'IIA Finanšu analīze'!$D232*(1-$C255/4),0),IF(CB255&gt;$C232,IF('Laika grafiks'!CC$23&gt;Pieņēmumi!$E$8,CB255-$C232,0),0))</f>
        <v>0</v>
      </c>
      <c r="CD255" s="416">
        <f>IF(AND(Izmaksas!CC$15=0,Izmaksas!CD$15=1),IF(CC255=0,'IIA Finanšu analīze'!$D232*(1-$C255/4),0),IF(CC255&gt;$C232,IF('Laika grafiks'!CD$23&gt;Pieņēmumi!$E$8,CC255-$C232,0),0))</f>
        <v>0</v>
      </c>
      <c r="CE255" s="416">
        <f>IF(AND(Izmaksas!CD$15=0,Izmaksas!CE$15=1),IF(CD255=0,'IIA Finanšu analīze'!$D232*(1-$C255/4),0),IF(CD255&gt;$C232,IF('Laika grafiks'!CE$23&gt;Pieņēmumi!$E$8,CD255-$C232,0),0))</f>
        <v>0</v>
      </c>
      <c r="CF255" s="416">
        <f>IF(AND(Izmaksas!CE$15=0,Izmaksas!CF$15=1),IF(CE255=0,'IIA Finanšu analīze'!$D232*(1-$C255/4),0),IF(CE255&gt;$C232,IF('Laika grafiks'!CF$23&gt;Pieņēmumi!$E$8,CE255-$C232,0),0))</f>
        <v>0</v>
      </c>
      <c r="CG255" s="416">
        <f>IF(AND(Izmaksas!CF$15=0,Izmaksas!CG$15=1),IF(CF255=0,'IIA Finanšu analīze'!$D232*(1-$C255/4),0),IF(CF255&gt;$C232,IF('Laika grafiks'!CG$23&gt;Pieņēmumi!$E$8,CF255-$C232,0),0))</f>
        <v>0</v>
      </c>
      <c r="CH255" s="416">
        <f>IF(AND(Izmaksas!CG$15=0,Izmaksas!CH$15=1),IF(CG255=0,'IIA Finanšu analīze'!$D232*(1-$C255/4),0),IF(CG255&gt;$C232,IF('Laika grafiks'!CH$23&gt;Pieņēmumi!$E$8,CG255-$C232,0),0))</f>
        <v>0</v>
      </c>
      <c r="CI255" s="416">
        <f>IF(AND(Izmaksas!CH$15=0,Izmaksas!CI$15=1),IF(CH255=0,'IIA Finanšu analīze'!$D232*(1-$C255/4),0),IF(CH255&gt;$C232,IF('Laika grafiks'!CI$23&gt;Pieņēmumi!$E$8,CH255-$C232,0),0))</f>
        <v>0</v>
      </c>
      <c r="CJ255" s="416">
        <f>IF(AND(Izmaksas!CI$15=0,Izmaksas!CJ$15=1),IF(CI255=0,'IIA Finanšu analīze'!$D232*(1-$C255/4),0),IF(CI255&gt;$C232,IF('Laika grafiks'!CJ$23&gt;Pieņēmumi!$E$8,CI255-$C232,0),0))</f>
        <v>0</v>
      </c>
      <c r="CK255" s="416">
        <f>IF(AND(Izmaksas!CJ$15=0,Izmaksas!CK$15=1),IF(CJ255=0,'IIA Finanšu analīze'!$D232*(1-$C255/4),0),IF(CJ255&gt;$C232,IF('Laika grafiks'!CK$23&gt;Pieņēmumi!$E$8,CJ255-$C232,0),0))</f>
        <v>0</v>
      </c>
      <c r="CL255" s="416">
        <f>IF(AND(Izmaksas!CK$15=0,Izmaksas!CL$15=1),IF(CK255=0,'IIA Finanšu analīze'!$D232*(1-$C255/4),0),IF(CK255&gt;$C232,IF('Laika grafiks'!CL$23&gt;Pieņēmumi!$E$8,CK255-$C232,0),0))</f>
        <v>0</v>
      </c>
      <c r="CM255" s="416">
        <f>IF(AND(Izmaksas!CL$15=0,Izmaksas!CM$15=1),IF(CL255=0,'IIA Finanšu analīze'!$D232*(1-$C255/4),0),IF(CL255&gt;$C232,IF('Laika grafiks'!CM$23&gt;Pieņēmumi!$E$8,CL255-$C232,0),0))</f>
        <v>0</v>
      </c>
      <c r="CN255" s="416">
        <f>IF(AND(Izmaksas!CM$15=0,Izmaksas!CN$15=1),IF(CM255=0,'IIA Finanšu analīze'!$D232*(1-$C255/4),0),IF(CM255&gt;$C232,IF('Laika grafiks'!CN$23&gt;Pieņēmumi!$E$8,CM255-$C232,0),0))</f>
        <v>0</v>
      </c>
      <c r="CO255" s="416">
        <f>IF(AND(Izmaksas!CN$15=0,Izmaksas!CO$15=1),IF(CN255=0,'IIA Finanšu analīze'!$D232*(1-$C255/4),0),IF(CN255&gt;$C232,IF('Laika grafiks'!CO$23&gt;Pieņēmumi!$E$8,CN255-$C232,0),0))</f>
        <v>0</v>
      </c>
      <c r="CP255" s="416">
        <f>IF(AND(Izmaksas!CO$15=0,Izmaksas!CP$15=1),IF(CO255=0,'IIA Finanšu analīze'!$D232*(1-$C255/4),0),IF(CO255&gt;$C232,IF('Laika grafiks'!CP$23&gt;Pieņēmumi!$E$8,CO255-$C232,0),0))</f>
        <v>0</v>
      </c>
      <c r="CQ255" s="416">
        <f>IF(AND(Izmaksas!CP$15=0,Izmaksas!CQ$15=1),IF(CP255=0,'IIA Finanšu analīze'!$D232*(1-$C255/4),0),IF(CP255&gt;$C232,IF('Laika grafiks'!CQ$23&gt;Pieņēmumi!$E$8,CP255-$C232,0),0))</f>
        <v>0</v>
      </c>
      <c r="CR255" s="416">
        <f>IF(AND(Izmaksas!CQ$15=0,Izmaksas!CR$15=1),IF(CQ255=0,'IIA Finanšu analīze'!$D232*(1-$C255/4),0),IF(CQ255&gt;$C232,IF('Laika grafiks'!CR$23&gt;Pieņēmumi!$E$8,CQ255-$C232,0),0))</f>
        <v>0</v>
      </c>
      <c r="CS255" s="416">
        <f>IF(AND(Izmaksas!CR$15=0,Izmaksas!CS$15=1),IF(CR255=0,'IIA Finanšu analīze'!$D232*(1-$C255/4),0),IF(CR255&gt;$C232,IF('Laika grafiks'!CS$23&gt;Pieņēmumi!$E$8,CR255-$C232,0),0))</f>
        <v>0</v>
      </c>
      <c r="CT255" s="416">
        <f>IF(AND(Izmaksas!CS$15=0,Izmaksas!CT$15=1),IF(CS255=0,'IIA Finanšu analīze'!$D232*(1-$C255/4),0),IF(CS255&gt;$C232,IF('Laika grafiks'!CT$23&gt;Pieņēmumi!$E$8,CS255-$C232,0),0))</f>
        <v>0</v>
      </c>
      <c r="CU255" s="416">
        <f>IF(AND(Izmaksas!CT$15=0,Izmaksas!CU$15=1),IF(CT255=0,'IIA Finanšu analīze'!$D232*(1-$C255/4),0),IF(CT255&gt;$C232,IF('Laika grafiks'!CU$23&gt;Pieņēmumi!$E$8,CT255-$C232,0),0))</f>
        <v>0</v>
      </c>
      <c r="CV255" s="416">
        <f>IF(AND(Izmaksas!CU$15=0,Izmaksas!CV$15=1),IF(CU255=0,'IIA Finanšu analīze'!$D232*(1-$C255/4),0),IF(CU255&gt;$C232,IF('Laika grafiks'!CV$23&gt;Pieņēmumi!$E$8,CU255-$C232,0),0))</f>
        <v>0</v>
      </c>
      <c r="CW255" s="416">
        <f>IF(AND(Izmaksas!CV$15=0,Izmaksas!CW$15=1),IF(CV255=0,'IIA Finanšu analīze'!$D232*(1-$C255/4),0),IF(CV255&gt;$C232,IF('Laika grafiks'!CW$23&gt;Pieņēmumi!$E$8,CV255-$C232,0),0))</f>
        <v>0</v>
      </c>
      <c r="CX255" s="416">
        <f>IF(AND(Izmaksas!CW$15=0,Izmaksas!CX$15=1),IF(CW255=0,'IIA Finanšu analīze'!$D232*(1-$C255/4),0),IF(CW255&gt;$C232,IF('Laika grafiks'!CX$23&gt;Pieņēmumi!$E$8,CW255-$C232,0),0))</f>
        <v>0</v>
      </c>
      <c r="CY255" s="416">
        <f>IF(AND(Izmaksas!CX$15=0,Izmaksas!CY$15=1),IF(CX255=0,'IIA Finanšu analīze'!$D232*(1-$C255/4),0),IF(CX255&gt;$C232,IF('Laika grafiks'!CY$23&gt;Pieņēmumi!$E$8,CX255-$C232,0),0))</f>
        <v>0</v>
      </c>
      <c r="CZ255" s="416">
        <f>IF(AND(Izmaksas!CY$15=0,Izmaksas!CZ$15=1),IF(CY255=0,'IIA Finanšu analīze'!$D232*(1-$C255/4),0),IF(CY255&gt;$C232,IF('Laika grafiks'!CZ$23&gt;Pieņēmumi!$E$8,CY255-$C232,0),0))</f>
        <v>0</v>
      </c>
      <c r="DA255" s="416">
        <f>IF(AND(Izmaksas!CZ$15=0,Izmaksas!DA$15=1),IF(CZ255=0,'IIA Finanšu analīze'!$D232*(1-$C255/4),0),IF(CZ255&gt;$C232,IF('Laika grafiks'!DA$23&gt;Pieņēmumi!$E$8,CZ255-$C232,0),0))</f>
        <v>0</v>
      </c>
      <c r="DB255" s="416">
        <f>IF(AND(Izmaksas!DA$15=0,Izmaksas!DB$15=1),IF(DA255=0,'IIA Finanšu analīze'!$D232*(1-$C255/4),0),IF(DA255&gt;$C232,IF('Laika grafiks'!DB$23&gt;Pieņēmumi!$E$8,DA255-$C232,0),0))</f>
        <v>0</v>
      </c>
      <c r="DC255" s="416">
        <f>IF(AND(Izmaksas!DB$15=0,Izmaksas!DC$15=1),IF(DB255=0,'IIA Finanšu analīze'!$D232*(1-$C255/4),0),IF(DB255&gt;$C232,IF('Laika grafiks'!DC$23&gt;Pieņēmumi!$E$8,DB255-$C232,0),0))</f>
        <v>0</v>
      </c>
      <c r="DD255" s="416">
        <f>IF(AND(Izmaksas!DC$15=0,Izmaksas!DD$15=1),IF(DC255=0,'IIA Finanšu analīze'!$D232*(1-$C255/4),0),IF(DC255&gt;$C232,IF('Laika grafiks'!DD$23&gt;Pieņēmumi!$E$8,DC255-$C232,0),0))</f>
        <v>0</v>
      </c>
      <c r="DE255" s="416">
        <f>IF(AND(Izmaksas!DD$15=0,Izmaksas!DE$15=1),IF(DD255=0,'IIA Finanšu analīze'!$D232*(1-$C255/4),0),IF(DD255&gt;$C232,IF('Laika grafiks'!DE$23&gt;Pieņēmumi!$E$8,DD255-$C232,0),0))</f>
        <v>0</v>
      </c>
      <c r="DF255" s="416">
        <f>IF(AND(Izmaksas!DE$15=0,Izmaksas!DF$15=1),IF(DE255=0,'IIA Finanšu analīze'!$D232*(1-$C255/4),0),IF(DE255&gt;$C232,IF('Laika grafiks'!DF$23&gt;Pieņēmumi!$E$8,DE255-$C232,0),0))</f>
        <v>0</v>
      </c>
      <c r="DG255" s="416">
        <f>IF(AND(Izmaksas!DF$15=0,Izmaksas!DG$15=1),IF(DF255=0,'IIA Finanšu analīze'!$D232*(1-$C255/4),0),IF(DF255&gt;$C232,IF('Laika grafiks'!DG$23&gt;Pieņēmumi!$E$8,DF255-$C232,0),0))</f>
        <v>0</v>
      </c>
      <c r="DH255" s="416">
        <f>IF(AND(Izmaksas!DG$15=0,Izmaksas!DH$15=1),IF(DG255=0,'IIA Finanšu analīze'!$D232*(1-$C255/4),0),IF(DG255&gt;$C232,IF('Laika grafiks'!DH$23&gt;Pieņēmumi!$E$8,DG255-$C232,0),0))</f>
        <v>0</v>
      </c>
      <c r="DI255" s="416">
        <f>IF(AND(Izmaksas!DH$15=0,Izmaksas!DI$15=1),IF(DH255=0,'IIA Finanšu analīze'!$D232*(1-$C255/4),0),IF(DH255&gt;$C232,IF('Laika grafiks'!DI$23&gt;Pieņēmumi!$E$8,DH255-$C232,0),0))</f>
        <v>0</v>
      </c>
      <c r="DJ255" s="416">
        <f>IF(AND(Izmaksas!DI$15=0,Izmaksas!DJ$15=1),IF(DI255=0,'IIA Finanšu analīze'!$D232*(1-$C255/4),0),IF(DI255&gt;$C232,IF('Laika grafiks'!DJ$23&gt;Pieņēmumi!$E$8,DI255-$C232,0),0))</f>
        <v>0</v>
      </c>
      <c r="DK255" s="416">
        <f>IF(AND(Izmaksas!DJ$15=0,Izmaksas!DK$15=1),IF(DJ255=0,'IIA Finanšu analīze'!$D232*(1-$C255/4),0),IF(DJ255&gt;$C232,IF('Laika grafiks'!DK$23&gt;Pieņēmumi!$E$8,DJ255-$C232,0),0))</f>
        <v>0</v>
      </c>
      <c r="DL255" s="416">
        <f>IF(AND(Izmaksas!DK$15=0,Izmaksas!DL$15=1),IF(DK255=0,'IIA Finanšu analīze'!$D232*(1-$C255/4),0),IF(DK255&gt;$C232,IF('Laika grafiks'!DL$23&gt;Pieņēmumi!$E$8,DK255-$C232,0),0))</f>
        <v>0</v>
      </c>
      <c r="DM255" s="416">
        <f>IF(AND(Izmaksas!DL$15=0,Izmaksas!DM$15=1),IF(DL255=0,'IIA Finanšu analīze'!$D232*(1-$C255/4),0),IF(DL255&gt;$C232,IF('Laika grafiks'!DM$23&gt;Pieņēmumi!$E$8,DL255-$C232,0),0))</f>
        <v>0</v>
      </c>
      <c r="DN255" s="416">
        <f>IF(AND(Izmaksas!DM$15=0,Izmaksas!DN$15=1),IF(DM255=0,'IIA Finanšu analīze'!$D232*(1-$C255/4),0),IF(DM255&gt;$C232,IF('Laika grafiks'!DN$23&gt;Pieņēmumi!$E$8,DM255-$C232,0),0))</f>
        <v>0</v>
      </c>
      <c r="DO255" s="416">
        <f>IF(AND(Izmaksas!DN$15=0,Izmaksas!DO$15=1),IF(DN255=0,'IIA Finanšu analīze'!$D232*(1-$C255/4),0),IF(DN255&gt;$C232,IF('Laika grafiks'!DO$23&gt;Pieņēmumi!$E$8,DN255-$C232,0),0))</f>
        <v>0</v>
      </c>
      <c r="DP255" s="416">
        <f>IF(AND(Izmaksas!DO$15=0,Izmaksas!DP$15=1),IF(DO255=0,'IIA Finanšu analīze'!$D232*(1-$C255/4),0),IF(DO255&gt;$C232,IF('Laika grafiks'!DP$23&gt;Pieņēmumi!$E$8,DO255-$C232,0),0))</f>
        <v>0</v>
      </c>
      <c r="DQ255" s="416">
        <f>IF(AND(Izmaksas!DP$15=0,Izmaksas!DQ$15=1),IF(DP255=0,'IIA Finanšu analīze'!$D232*(1-$C255/4),0),IF(DP255&gt;$C232,IF('Laika grafiks'!DQ$23&gt;Pieņēmumi!$E$8,DP255-$C232,0),0))</f>
        <v>0</v>
      </c>
      <c r="DR255" s="416">
        <f>IF(AND(Izmaksas!DQ$15=0,Izmaksas!DR$15=1),IF(DQ255=0,'IIA Finanšu analīze'!$D232*(1-$C255/4),0),IF(DQ255&gt;$C232,IF('Laika grafiks'!DR$23&gt;Pieņēmumi!$E$8,DQ255-$C232,0),0))</f>
        <v>0</v>
      </c>
      <c r="DS255" s="416">
        <f>IF(AND(Izmaksas!DR$15=0,Izmaksas!DS$15=1),IF(DR255=0,'IIA Finanšu analīze'!$D232*(1-$C255/4),0),IF(DR255&gt;$C232,IF('Laika grafiks'!DS$23&gt;Pieņēmumi!$E$8,DR255-$C232,0),0))</f>
        <v>0</v>
      </c>
      <c r="DT255" s="416">
        <f>IF(AND(Izmaksas!DS$15=0,Izmaksas!DT$15=1),IF(DS255=0,'IIA Finanšu analīze'!$D232*(1-$C255/4),0),IF(DS255&gt;$C232,IF('Laika grafiks'!DT$23&gt;Pieņēmumi!$E$8,DS255-$C232,0),0))</f>
        <v>0</v>
      </c>
      <c r="DU255" s="416">
        <f>IF(AND(Izmaksas!DT$15=0,Izmaksas!DU$15=1),IF(DT255=0,'IIA Finanšu analīze'!$D232*(1-$C255/4),0),IF(DT255&gt;$C232,IF('Laika grafiks'!DU$23&gt;Pieņēmumi!$E$8,DT255-$C232,0),0))</f>
        <v>0</v>
      </c>
    </row>
    <row r="256" spans="1:125" ht="11.25" customHeight="1">
      <c r="A256" s="389" t="str">
        <f t="shared" si="196"/>
        <v>Kapitālieguldījumi Nr9</v>
      </c>
      <c r="B256" s="389" t="s">
        <v>33</v>
      </c>
      <c r="C256" s="392"/>
      <c r="D256" s="460" t="s">
        <v>638</v>
      </c>
      <c r="E256" s="416">
        <v>0</v>
      </c>
      <c r="F256" s="416">
        <f>IF(AND(Izmaksas!E$15=0,Izmaksas!F$15=1),IF(E256=0,'IIA Finanšu analīze'!$D233*(1-$C256/4),0),IF(E256&gt;$C233,IF('Laika grafiks'!F$23&gt;Pieņēmumi!$E$8,E256-$C233,0),0))</f>
        <v>0</v>
      </c>
      <c r="G256" s="416">
        <f>IF(AND(Izmaksas!F$15=0,Izmaksas!G$15=1),IF(F256=0,'IIA Finanšu analīze'!$D233*(1-$C256/4),0),IF(F256&gt;$C233,IF('Laika grafiks'!G$23&gt;Pieņēmumi!$E$8,F256-$C233,0),0))</f>
        <v>0</v>
      </c>
      <c r="H256" s="416">
        <f>IF(AND(Izmaksas!G$15=0,Izmaksas!H$15=1),IF(G256=0,'IIA Finanšu analīze'!$D233*(1-$C256/4),0),IF(G256&gt;$C233,IF('Laika grafiks'!H$23&gt;Pieņēmumi!$E$8,G256-$C233,0),0))</f>
        <v>0</v>
      </c>
      <c r="I256" s="416">
        <f>IF(AND(Izmaksas!H$15=0,Izmaksas!I$15=1),IF(H256=0,'IIA Finanšu analīze'!$D233*(1-$C256/4),0),IF(H256&gt;$C233,IF('Laika grafiks'!I$23&gt;Pieņēmumi!$E$8,H256-$C233,0),0))</f>
        <v>0</v>
      </c>
      <c r="J256" s="416">
        <f>IF(AND(Izmaksas!I$15=0,Izmaksas!J$15=1),IF(I256=0,'IIA Finanšu analīze'!$D233*(1-$C256/4),0),IF(I256&gt;$C233,IF('Laika grafiks'!J$23&gt;Pieņēmumi!$E$8,I256-$C233,0),0))</f>
        <v>0</v>
      </c>
      <c r="K256" s="416">
        <f>IF(AND(Izmaksas!J$15=0,Izmaksas!K$15=1),IF(J256=0,'IIA Finanšu analīze'!$D233*(1-$C256/4),0),IF(J256&gt;$C233,IF('Laika grafiks'!K$23&gt;Pieņēmumi!$E$8,J256-$C233,0),0))</f>
        <v>0</v>
      </c>
      <c r="L256" s="416">
        <f>IF(AND(Izmaksas!K$15=0,Izmaksas!L$15=1),IF(K256=0,'IIA Finanšu analīze'!$D233*(1-$C256/4),0),IF(K256&gt;$C233,IF('Laika grafiks'!L$23&gt;Pieņēmumi!$E$8,K256-$C233,0),0))</f>
        <v>0</v>
      </c>
      <c r="M256" s="416">
        <f>IF(AND(Izmaksas!L$15=0,Izmaksas!M$15=1),IF(L256=0,'IIA Finanšu analīze'!$D233*(1-$C256/4),0),IF(L256&gt;$C233,IF('Laika grafiks'!M$23&gt;Pieņēmumi!$E$8,L256-$C233,0),0))</f>
        <v>0</v>
      </c>
      <c r="N256" s="416">
        <f>IF(AND(Izmaksas!M$15=0,Izmaksas!N$15=1),IF(M256=0,'IIA Finanšu analīze'!$D233*(1-$C256/4),0),IF(M256&gt;$C233,IF('Laika grafiks'!N$23&gt;Pieņēmumi!$E$8,M256-$C233,0),0))</f>
        <v>0</v>
      </c>
      <c r="O256" s="416">
        <f>IF(AND(Izmaksas!N$15=0,Izmaksas!O$15=1),IF(N256=0,'IIA Finanšu analīze'!$D233*(1-$C256/4),0),IF(N256&gt;$C233,IF('Laika grafiks'!O$23&gt;Pieņēmumi!$E$8,N256-$C233,0),0))</f>
        <v>0</v>
      </c>
      <c r="P256" s="416">
        <f>IF(AND(Izmaksas!O$15=0,Izmaksas!P$15=1),IF(O256=0,'IIA Finanšu analīze'!$D233*(1-$C256/4),0),IF(O256&gt;$C233,IF('Laika grafiks'!P$23&gt;Pieņēmumi!$E$8,O256-$C233,0),0))</f>
        <v>0</v>
      </c>
      <c r="Q256" s="416">
        <f>IF(AND(Izmaksas!P$15=0,Izmaksas!Q$15=1),IF(P256=0,'IIA Finanšu analīze'!$D233*(1-$C256/4),0),IF(P256&gt;$C233,IF('Laika grafiks'!Q$23&gt;Pieņēmumi!$E$8,P256-$C233,0),0))</f>
        <v>0</v>
      </c>
      <c r="R256" s="416">
        <f>IF(AND(Izmaksas!Q$15=0,Izmaksas!R$15=1),IF(Q256=0,'IIA Finanšu analīze'!$D233*(1-$C256/4),0),IF(Q256&gt;$C233,IF('Laika grafiks'!R$23&gt;Pieņēmumi!$E$8,Q256-$C233,0),0))</f>
        <v>0</v>
      </c>
      <c r="S256" s="416">
        <f>IF(AND(Izmaksas!R$15=0,Izmaksas!S$15=1),IF(R256=0,'IIA Finanšu analīze'!$D233*(1-$C256/4),0),IF(R256&gt;$C233,IF('Laika grafiks'!S$23&gt;Pieņēmumi!$E$8,R256-$C233,0),0))</f>
        <v>0</v>
      </c>
      <c r="T256" s="416">
        <f>IF(AND(Izmaksas!S$15=0,Izmaksas!T$15=1),IF(S256=0,'IIA Finanšu analīze'!$D233*(1-$C256/4),0),IF(S256&gt;$C233,IF('Laika grafiks'!T$23&gt;Pieņēmumi!$E$8,S256-$C233,0),0))</f>
        <v>0</v>
      </c>
      <c r="U256" s="416">
        <f>IF(AND(Izmaksas!T$15=0,Izmaksas!U$15=1),IF(T256=0,'IIA Finanšu analīze'!$D233*(1-$C256/4),0),IF(T256&gt;$C233,IF('Laika grafiks'!U$23&gt;Pieņēmumi!$E$8,T256-$C233,0),0))</f>
        <v>0</v>
      </c>
      <c r="V256" s="416">
        <f>IF(AND(Izmaksas!U$15=0,Izmaksas!V$15=1),IF(U256=0,'IIA Finanšu analīze'!$D233*(1-$C256/4),0),IF(U256&gt;$C233,IF('Laika grafiks'!V$23&gt;Pieņēmumi!$E$8,U256-$C233,0),0))</f>
        <v>0</v>
      </c>
      <c r="W256" s="416">
        <f>IF(AND(Izmaksas!V$15=0,Izmaksas!W$15=1),IF(V256=0,'IIA Finanšu analīze'!$D233*(1-$C256/4),0),IF(V256&gt;$C233,IF('Laika grafiks'!W$23&gt;Pieņēmumi!$E$8,V256-$C233,0),0))</f>
        <v>0</v>
      </c>
      <c r="X256" s="416">
        <f>IF(AND(Izmaksas!W$15=0,Izmaksas!X$15=1),IF(W256=0,'IIA Finanšu analīze'!$D233*(1-$C256/4),0),IF(W256&gt;$C233,IF('Laika grafiks'!X$23&gt;Pieņēmumi!$E$8,W256-$C233,0),0))</f>
        <v>0</v>
      </c>
      <c r="Y256" s="416">
        <f>IF(AND(Izmaksas!X$15=0,Izmaksas!Y$15=1),IF(X256=0,'IIA Finanšu analīze'!$D233*(1-$C256/4),0),IF(X256&gt;$C233,IF('Laika grafiks'!Y$23&gt;Pieņēmumi!$E$8,X256-$C233,0),0))</f>
        <v>0</v>
      </c>
      <c r="Z256" s="416">
        <f>IF(AND(Izmaksas!Y$15=0,Izmaksas!Z$15=1),IF(Y256=0,'IIA Finanšu analīze'!$D233*(1-$C256/4),0),IF(Y256&gt;$C233,IF('Laika grafiks'!Z$23&gt;Pieņēmumi!$E$8,Y256-$C233,0),0))</f>
        <v>0</v>
      </c>
      <c r="AA256" s="416">
        <f>IF(AND(Izmaksas!Z$15=0,Izmaksas!AA$15=1),IF(Z256=0,'IIA Finanšu analīze'!$D233*(1-$C256/4),0),IF(Z256&gt;$C233,IF('Laika grafiks'!AA$23&gt;Pieņēmumi!$E$8,Z256-$C233,0),0))</f>
        <v>0</v>
      </c>
      <c r="AB256" s="416">
        <f>IF(AND(Izmaksas!AA$15=0,Izmaksas!AB$15=1),IF(AA256=0,'IIA Finanšu analīze'!$D233*(1-$C256/4),0),IF(AA256&gt;$C233,IF('Laika grafiks'!AB$23&gt;Pieņēmumi!$E$8,AA256-$C233,0),0))</f>
        <v>0</v>
      </c>
      <c r="AC256" s="416">
        <f>IF(AND(Izmaksas!AB$15=0,Izmaksas!AC$15=1),IF(AB256=0,'IIA Finanšu analīze'!$D233*(1-$C256/4),0),IF(AB256&gt;$C233,IF('Laika grafiks'!AC$23&gt;Pieņēmumi!$E$8,AB256-$C233,0),0))</f>
        <v>0</v>
      </c>
      <c r="AD256" s="416">
        <f>IF(AND(Izmaksas!AC$15=0,Izmaksas!AD$15=1),IF(AC256=0,'IIA Finanšu analīze'!$D233*(1-$C256/4),0),IF(AC256&gt;$C233,IF('Laika grafiks'!AD$23&gt;Pieņēmumi!$E$8,AC256-$C233,0),0))</f>
        <v>0</v>
      </c>
      <c r="AE256" s="416">
        <f>IF(AND(Izmaksas!AD$15=0,Izmaksas!AE$15=1),IF(AD256=0,'IIA Finanšu analīze'!$D233*(1-$C256/4),0),IF(AD256&gt;$C233,IF('Laika grafiks'!AE$23&gt;Pieņēmumi!$E$8,AD256-$C233,0),0))</f>
        <v>0</v>
      </c>
      <c r="AF256" s="416">
        <f>IF(AND(Izmaksas!AE$15=0,Izmaksas!AF$15=1),IF(AE256=0,'IIA Finanšu analīze'!$D233*(1-$C256/4),0),IF(AE256&gt;$C233,IF('Laika grafiks'!AF$23&gt;Pieņēmumi!$E$8,AE256-$C233,0),0))</f>
        <v>0</v>
      </c>
      <c r="AG256" s="416">
        <f>IF(AND(Izmaksas!AF$15=0,Izmaksas!AG$15=1),IF(AF256=0,'IIA Finanšu analīze'!$D233*(1-$C256/4),0),IF(AF256&gt;$C233,IF('Laika grafiks'!AG$23&gt;Pieņēmumi!$E$8,AF256-$C233,0),0))</f>
        <v>0</v>
      </c>
      <c r="AH256" s="416">
        <f>IF(AND(Izmaksas!AG$15=0,Izmaksas!AH$15=1),IF(AG256=0,'IIA Finanšu analīze'!$D233*(1-$C256/4),0),IF(AG256&gt;$C233,IF('Laika grafiks'!AH$23&gt;Pieņēmumi!$E$8,AG256-$C233,0),0))</f>
        <v>0</v>
      </c>
      <c r="AI256" s="416">
        <f>IF(AND(Izmaksas!AH$15=0,Izmaksas!AI$15=1),IF(AH256=0,'IIA Finanšu analīze'!$D233*(1-$C256/4),0),IF(AH256&gt;$C233,IF('Laika grafiks'!AI$23&gt;Pieņēmumi!$E$8,AH256-$C233,0),0))</f>
        <v>0</v>
      </c>
      <c r="AJ256" s="416">
        <f>IF(AND(Izmaksas!AI$15=0,Izmaksas!AJ$15=1),IF(AI256=0,'IIA Finanšu analīze'!$D233*(1-$C256/4),0),IF(AI256&gt;$C233,IF('Laika grafiks'!AJ$23&gt;Pieņēmumi!$E$8,AI256-$C233,0),0))</f>
        <v>0</v>
      </c>
      <c r="AK256" s="416">
        <f>IF(AND(Izmaksas!AJ$15=0,Izmaksas!AK$15=1),IF(AJ256=0,'IIA Finanšu analīze'!$D233*(1-$C256/4),0),IF(AJ256&gt;$C233,IF('Laika grafiks'!AK$23&gt;Pieņēmumi!$E$8,AJ256-$C233,0),0))</f>
        <v>0</v>
      </c>
      <c r="AL256" s="416">
        <f>IF(AND(Izmaksas!AK$15=0,Izmaksas!AL$15=1),IF(AK256=0,'IIA Finanšu analīze'!$D233*(1-$C256/4),0),IF(AK256&gt;$C233,IF('Laika grafiks'!AL$23&gt;Pieņēmumi!$E$8,AK256-$C233,0),0))</f>
        <v>0</v>
      </c>
      <c r="AM256" s="416">
        <f>IF(AND(Izmaksas!AL$15=0,Izmaksas!AM$15=1),IF(AL256=0,'IIA Finanšu analīze'!$D233*(1-$C256/4),0),IF(AL256&gt;$C233,IF('Laika grafiks'!AM$23&gt;Pieņēmumi!$E$8,AL256-$C233,0),0))</f>
        <v>0</v>
      </c>
      <c r="AN256" s="416">
        <f>IF(AND(Izmaksas!AM$15=0,Izmaksas!AN$15=1),IF(AM256=0,'IIA Finanšu analīze'!$D233*(1-$C256/4),0),IF(AM256&gt;$C233,IF('Laika grafiks'!AN$23&gt;Pieņēmumi!$E$8,AM256-$C233,0),0))</f>
        <v>0</v>
      </c>
      <c r="AO256" s="416">
        <f>IF(AND(Izmaksas!AN$15=0,Izmaksas!AO$15=1),IF(AN256=0,'IIA Finanšu analīze'!$D233*(1-$C256/4),0),IF(AN256&gt;$C233,IF('Laika grafiks'!AO$23&gt;Pieņēmumi!$E$8,AN256-$C233,0),0))</f>
        <v>0</v>
      </c>
      <c r="AP256" s="416">
        <f>IF(AND(Izmaksas!AO$15=0,Izmaksas!AP$15=1),IF(AO256=0,'IIA Finanšu analīze'!$D233*(1-$C256/4),0),IF(AO256&gt;$C233,IF('Laika grafiks'!AP$23&gt;Pieņēmumi!$E$8,AO256-$C233,0),0))</f>
        <v>0</v>
      </c>
      <c r="AQ256" s="416">
        <f>IF(AND(Izmaksas!AP$15=0,Izmaksas!AQ$15=1),IF(AP256=0,'IIA Finanšu analīze'!$D233*(1-$C256/4),0),IF(AP256&gt;$C233,IF('Laika grafiks'!AQ$23&gt;Pieņēmumi!$E$8,AP256-$C233,0),0))</f>
        <v>0</v>
      </c>
      <c r="AR256" s="416">
        <f>IF(AND(Izmaksas!AQ$15=0,Izmaksas!AR$15=1),IF(AQ256=0,'IIA Finanšu analīze'!$D233*(1-$C256/4),0),IF(AQ256&gt;$C233,IF('Laika grafiks'!AR$23&gt;Pieņēmumi!$E$8,AQ256-$C233,0),0))</f>
        <v>0</v>
      </c>
      <c r="AS256" s="416">
        <f>IF(AND(Izmaksas!AR$15=0,Izmaksas!AS$15=1),IF(AR256=0,'IIA Finanšu analīze'!$D233*(1-$C256/4),0),IF(AR256&gt;$C233,IF('Laika grafiks'!AS$23&gt;Pieņēmumi!$E$8,AR256-$C233,0),0))</f>
        <v>0</v>
      </c>
      <c r="AT256" s="416">
        <f>IF(AND(Izmaksas!AS$15=0,Izmaksas!AT$15=1),IF(AS256=0,'IIA Finanšu analīze'!$D233*(1-$C256/4),0),IF(AS256&gt;$C233,IF('Laika grafiks'!AT$23&gt;Pieņēmumi!$E$8,AS256-$C233,0),0))</f>
        <v>0</v>
      </c>
      <c r="AU256" s="416">
        <f>IF(AND(Izmaksas!AT$15=0,Izmaksas!AU$15=1),IF(AT256=0,'IIA Finanšu analīze'!$D233*(1-$C256/4),0),IF(AT256&gt;$C233,IF('Laika grafiks'!AU$23&gt;Pieņēmumi!$E$8,AT256-$C233,0),0))</f>
        <v>0</v>
      </c>
      <c r="AV256" s="416">
        <f>IF(AND(Izmaksas!AU$15=0,Izmaksas!AV$15=1),IF(AU256=0,'IIA Finanšu analīze'!$D233*(1-$C256/4),0),IF(AU256&gt;$C233,IF('Laika grafiks'!AV$23&gt;Pieņēmumi!$E$8,AU256-$C233,0),0))</f>
        <v>0</v>
      </c>
      <c r="AW256" s="416">
        <f>IF(AND(Izmaksas!AV$15=0,Izmaksas!AW$15=1),IF(AV256=0,'IIA Finanšu analīze'!$D233*(1-$C256/4),0),IF(AV256&gt;$C233,IF('Laika grafiks'!AW$23&gt;Pieņēmumi!$E$8,AV256-$C233,0),0))</f>
        <v>0</v>
      </c>
      <c r="AX256" s="416">
        <f>IF(AND(Izmaksas!AW$15=0,Izmaksas!AX$15=1),IF(AW256=0,'IIA Finanšu analīze'!$D233*(1-$C256/4),0),IF(AW256&gt;$C233,IF('Laika grafiks'!AX$23&gt;Pieņēmumi!$E$8,AW256-$C233,0),0))</f>
        <v>0</v>
      </c>
      <c r="AY256" s="416">
        <f>IF(AND(Izmaksas!AX$15=0,Izmaksas!AY$15=1),IF(AX256=0,'IIA Finanšu analīze'!$D233*(1-$C256/4),0),IF(AX256&gt;$C233,IF('Laika grafiks'!AY$23&gt;Pieņēmumi!$E$8,AX256-$C233,0),0))</f>
        <v>0</v>
      </c>
      <c r="AZ256" s="416">
        <f>IF(AND(Izmaksas!AY$15=0,Izmaksas!AZ$15=1),IF(AY256=0,'IIA Finanšu analīze'!$D233*(1-$C256/4),0),IF(AY256&gt;$C233,IF('Laika grafiks'!AZ$23&gt;Pieņēmumi!$E$8,AY256-$C233,0),0))</f>
        <v>0</v>
      </c>
      <c r="BA256" s="416">
        <f>IF(AND(Izmaksas!AZ$15=0,Izmaksas!BA$15=1),IF(AZ256=0,'IIA Finanšu analīze'!$D233*(1-$C256/4),0),IF(AZ256&gt;$C233,IF('Laika grafiks'!BA$23&gt;Pieņēmumi!$E$8,AZ256-$C233,0),0))</f>
        <v>0</v>
      </c>
      <c r="BB256" s="416">
        <f>IF(AND(Izmaksas!BA$15=0,Izmaksas!BB$15=1),IF(BA256=0,'IIA Finanšu analīze'!$D233*(1-$C256/4),0),IF(BA256&gt;$C233,IF('Laika grafiks'!BB$23&gt;Pieņēmumi!$E$8,BA256-$C233,0),0))</f>
        <v>0</v>
      </c>
      <c r="BC256" s="416">
        <f>IF(AND(Izmaksas!BB$15=0,Izmaksas!BC$15=1),IF(BB256=0,'IIA Finanšu analīze'!$D233*(1-$C256/4),0),IF(BB256&gt;$C233,IF('Laika grafiks'!BC$23&gt;Pieņēmumi!$E$8,BB256-$C233,0),0))</f>
        <v>0</v>
      </c>
      <c r="BD256" s="416">
        <f>IF(AND(Izmaksas!BC$15=0,Izmaksas!BD$15=1),IF(BC256=0,'IIA Finanšu analīze'!$D233*(1-$C256/4),0),IF(BC256&gt;$C233,IF('Laika grafiks'!BD$23&gt;Pieņēmumi!$E$8,BC256-$C233,0),0))</f>
        <v>0</v>
      </c>
      <c r="BE256" s="416">
        <f>IF(AND(Izmaksas!BD$15=0,Izmaksas!BE$15=1),IF(BD256=0,'IIA Finanšu analīze'!$D233*(1-$C256/4),0),IF(BD256&gt;$C233,IF('Laika grafiks'!BE$23&gt;Pieņēmumi!$E$8,BD256-$C233,0),0))</f>
        <v>0</v>
      </c>
      <c r="BF256" s="416">
        <f>IF(AND(Izmaksas!BE$15=0,Izmaksas!BF$15=1),IF(BE256=0,'IIA Finanšu analīze'!$D233*(1-$C256/4),0),IF(BE256&gt;$C233,IF('Laika grafiks'!BF$23&gt;Pieņēmumi!$E$8,BE256-$C233,0),0))</f>
        <v>0</v>
      </c>
      <c r="BG256" s="416">
        <f>IF(AND(Izmaksas!BF$15=0,Izmaksas!BG$15=1),IF(BF256=0,'IIA Finanšu analīze'!$D233*(1-$C256/4),0),IF(BF256&gt;$C233,IF('Laika grafiks'!BG$23&gt;Pieņēmumi!$E$8,BF256-$C233,0),0))</f>
        <v>0</v>
      </c>
      <c r="BH256" s="416">
        <f>IF(AND(Izmaksas!BG$15=0,Izmaksas!BH$15=1),IF(BG256=0,'IIA Finanšu analīze'!$D233*(1-$C256/4),0),IF(BG256&gt;$C233,IF('Laika grafiks'!BH$23&gt;Pieņēmumi!$E$8,BG256-$C233,0),0))</f>
        <v>0</v>
      </c>
      <c r="BI256" s="416">
        <f>IF(AND(Izmaksas!BH$15=0,Izmaksas!BI$15=1),IF(BH256=0,'IIA Finanšu analīze'!$D233*(1-$C256/4),0),IF(BH256&gt;$C233,IF('Laika grafiks'!BI$23&gt;Pieņēmumi!$E$8,BH256-$C233,0),0))</f>
        <v>0</v>
      </c>
      <c r="BJ256" s="416">
        <f>IF(AND(Izmaksas!BI$15=0,Izmaksas!BJ$15=1),IF(BI256=0,'IIA Finanšu analīze'!$D233*(1-$C256/4),0),IF(BI256&gt;$C233,IF('Laika grafiks'!BJ$23&gt;Pieņēmumi!$E$8,BI256-$C233,0),0))</f>
        <v>0</v>
      </c>
      <c r="BK256" s="416">
        <f>IF(AND(Izmaksas!BJ$15=0,Izmaksas!BK$15=1),IF(BJ256=0,'IIA Finanšu analīze'!$D233*(1-$C256/4),0),IF(BJ256&gt;$C233,IF('Laika grafiks'!BK$23&gt;Pieņēmumi!$E$8,BJ256-$C233,0),0))</f>
        <v>0</v>
      </c>
      <c r="BL256" s="416">
        <f>IF(AND(Izmaksas!BK$15=0,Izmaksas!BL$15=1),IF(BK256=0,'IIA Finanšu analīze'!$D233*(1-$C256/4),0),IF(BK256&gt;$C233,IF('Laika grafiks'!BL$23&gt;Pieņēmumi!$E$8,BK256-$C233,0),0))</f>
        <v>0</v>
      </c>
      <c r="BM256" s="416">
        <f>IF(AND(Izmaksas!BL$15=0,Izmaksas!BM$15=1),IF(BL256=0,'IIA Finanšu analīze'!$D233*(1-$C256/4),0),IF(BL256&gt;$C233,IF('Laika grafiks'!BM$23&gt;Pieņēmumi!$E$8,BL256-$C233,0),0))</f>
        <v>0</v>
      </c>
      <c r="BN256" s="416">
        <f>IF(AND(Izmaksas!BM$15=0,Izmaksas!BN$15=1),IF(BM256=0,'IIA Finanšu analīze'!$D233*(1-$C256/4),0),IF(BM256&gt;$C233,IF('Laika grafiks'!BN$23&gt;Pieņēmumi!$E$8,BM256-$C233,0),0))</f>
        <v>0</v>
      </c>
      <c r="BO256" s="416">
        <f>IF(AND(Izmaksas!BN$15=0,Izmaksas!BO$15=1),IF(BN256=0,'IIA Finanšu analīze'!$D233*(1-$C256/4),0),IF(BN256&gt;$C233,IF('Laika grafiks'!BO$23&gt;Pieņēmumi!$E$8,BN256-$C233,0),0))</f>
        <v>0</v>
      </c>
      <c r="BP256" s="416">
        <f>IF(AND(Izmaksas!BO$15=0,Izmaksas!BP$15=1),IF(BO256=0,'IIA Finanšu analīze'!$D233*(1-$C256/4),0),IF(BO256&gt;$C233,IF('Laika grafiks'!BP$23&gt;Pieņēmumi!$E$8,BO256-$C233,0),0))</f>
        <v>0</v>
      </c>
      <c r="BQ256" s="416">
        <f>IF(AND(Izmaksas!BP$15=0,Izmaksas!BQ$15=1),IF(BP256=0,'IIA Finanšu analīze'!$D233*(1-$C256/4),0),IF(BP256&gt;$C233,IF('Laika grafiks'!BQ$23&gt;Pieņēmumi!$E$8,BP256-$C233,0),0))</f>
        <v>0</v>
      </c>
      <c r="BR256" s="416">
        <f>IF(AND(Izmaksas!BQ$15=0,Izmaksas!BR$15=1),IF(BQ256=0,'IIA Finanšu analīze'!$D233*(1-$C256/4),0),IF(BQ256&gt;$C233,IF('Laika grafiks'!BR$23&gt;Pieņēmumi!$E$8,BQ256-$C233,0),0))</f>
        <v>0</v>
      </c>
      <c r="BS256" s="416">
        <f>IF(AND(Izmaksas!BR$15=0,Izmaksas!BS$15=1),IF(BR256=0,'IIA Finanšu analīze'!$D233*(1-$C256/4),0),IF(BR256&gt;$C233,IF('Laika grafiks'!BS$23&gt;Pieņēmumi!$E$8,BR256-$C233,0),0))</f>
        <v>0</v>
      </c>
      <c r="BT256" s="416">
        <f>IF(AND(Izmaksas!BS$15=0,Izmaksas!BT$15=1),IF(BS256=0,'IIA Finanšu analīze'!$D233*(1-$C256/4),0),IF(BS256&gt;$C233,IF('Laika grafiks'!BT$23&gt;Pieņēmumi!$E$8,BS256-$C233,0),0))</f>
        <v>0</v>
      </c>
      <c r="BU256" s="416">
        <f>IF(AND(Izmaksas!BT$15=0,Izmaksas!BU$15=1),IF(BT256=0,'IIA Finanšu analīze'!$D233*(1-$C256/4),0),IF(BT256&gt;$C233,IF('Laika grafiks'!BU$23&gt;Pieņēmumi!$E$8,BT256-$C233,0),0))</f>
        <v>0</v>
      </c>
      <c r="BV256" s="416">
        <f>IF(AND(Izmaksas!BU$15=0,Izmaksas!BV$15=1),IF(BU256=0,'IIA Finanšu analīze'!$D233*(1-$C256/4),0),IF(BU256&gt;$C233,IF('Laika grafiks'!BV$23&gt;Pieņēmumi!$E$8,BU256-$C233,0),0))</f>
        <v>0</v>
      </c>
      <c r="BW256" s="416">
        <f>IF(AND(Izmaksas!BV$15=0,Izmaksas!BW$15=1),IF(BV256=0,'IIA Finanšu analīze'!$D233*(1-$C256/4),0),IF(BV256&gt;$C233,IF('Laika grafiks'!BW$23&gt;Pieņēmumi!$E$8,BV256-$C233,0),0))</f>
        <v>0</v>
      </c>
      <c r="BX256" s="416">
        <f>IF(AND(Izmaksas!BW$15=0,Izmaksas!BX$15=1),IF(BW256=0,'IIA Finanšu analīze'!$D233*(1-$C256/4),0),IF(BW256&gt;$C233,IF('Laika grafiks'!BX$23&gt;Pieņēmumi!$E$8,BW256-$C233,0),0))</f>
        <v>0</v>
      </c>
      <c r="BY256" s="416">
        <f>IF(AND(Izmaksas!BX$15=0,Izmaksas!BY$15=1),IF(BX256=0,'IIA Finanšu analīze'!$D233*(1-$C256/4),0),IF(BX256&gt;$C233,IF('Laika grafiks'!BY$23&gt;Pieņēmumi!$E$8,BX256-$C233,0),0))</f>
        <v>0</v>
      </c>
      <c r="BZ256" s="416">
        <f>IF(AND(Izmaksas!BY$15=0,Izmaksas!BZ$15=1),IF(BY256=0,'IIA Finanšu analīze'!$D233*(1-$C256/4),0),IF(BY256&gt;$C233,IF('Laika grafiks'!BZ$23&gt;Pieņēmumi!$E$8,BY256-$C233,0),0))</f>
        <v>0</v>
      </c>
      <c r="CA256" s="416">
        <f>IF(AND(Izmaksas!BZ$15=0,Izmaksas!CA$15=1),IF(BZ256=0,'IIA Finanšu analīze'!$D233*(1-$C256/4),0),IF(BZ256&gt;$C233,IF('Laika grafiks'!CA$23&gt;Pieņēmumi!$E$8,BZ256-$C233,0),0))</f>
        <v>0</v>
      </c>
      <c r="CB256" s="416">
        <f>IF(AND(Izmaksas!CA$15=0,Izmaksas!CB$15=1),IF(CA256=0,'IIA Finanšu analīze'!$D233*(1-$C256/4),0),IF(CA256&gt;$C233,IF('Laika grafiks'!CB$23&gt;Pieņēmumi!$E$8,CA256-$C233,0),0))</f>
        <v>0</v>
      </c>
      <c r="CC256" s="416">
        <f>IF(AND(Izmaksas!CB$15=0,Izmaksas!CC$15=1),IF(CB256=0,'IIA Finanšu analīze'!$D233*(1-$C256/4),0),IF(CB256&gt;$C233,IF('Laika grafiks'!CC$23&gt;Pieņēmumi!$E$8,CB256-$C233,0),0))</f>
        <v>0</v>
      </c>
      <c r="CD256" s="416">
        <f>IF(AND(Izmaksas!CC$15=0,Izmaksas!CD$15=1),IF(CC256=0,'IIA Finanšu analīze'!$D233*(1-$C256/4),0),IF(CC256&gt;$C233,IF('Laika grafiks'!CD$23&gt;Pieņēmumi!$E$8,CC256-$C233,0),0))</f>
        <v>0</v>
      </c>
      <c r="CE256" s="416">
        <f>IF(AND(Izmaksas!CD$15=0,Izmaksas!CE$15=1),IF(CD256=0,'IIA Finanšu analīze'!$D233*(1-$C256/4),0),IF(CD256&gt;$C233,IF('Laika grafiks'!CE$23&gt;Pieņēmumi!$E$8,CD256-$C233,0),0))</f>
        <v>0</v>
      </c>
      <c r="CF256" s="416">
        <f>IF(AND(Izmaksas!CE$15=0,Izmaksas!CF$15=1),IF(CE256=0,'IIA Finanšu analīze'!$D233*(1-$C256/4),0),IF(CE256&gt;$C233,IF('Laika grafiks'!CF$23&gt;Pieņēmumi!$E$8,CE256-$C233,0),0))</f>
        <v>0</v>
      </c>
      <c r="CG256" s="416">
        <f>IF(AND(Izmaksas!CF$15=0,Izmaksas!CG$15=1),IF(CF256=0,'IIA Finanšu analīze'!$D233*(1-$C256/4),0),IF(CF256&gt;$C233,IF('Laika grafiks'!CG$23&gt;Pieņēmumi!$E$8,CF256-$C233,0),0))</f>
        <v>0</v>
      </c>
      <c r="CH256" s="416">
        <f>IF(AND(Izmaksas!CG$15=0,Izmaksas!CH$15=1),IF(CG256=0,'IIA Finanšu analīze'!$D233*(1-$C256/4),0),IF(CG256&gt;$C233,IF('Laika grafiks'!CH$23&gt;Pieņēmumi!$E$8,CG256-$C233,0),0))</f>
        <v>0</v>
      </c>
      <c r="CI256" s="416">
        <f>IF(AND(Izmaksas!CH$15=0,Izmaksas!CI$15=1),IF(CH256=0,'IIA Finanšu analīze'!$D233*(1-$C256/4),0),IF(CH256&gt;$C233,IF('Laika grafiks'!CI$23&gt;Pieņēmumi!$E$8,CH256-$C233,0),0))</f>
        <v>0</v>
      </c>
      <c r="CJ256" s="416">
        <f>IF(AND(Izmaksas!CI$15=0,Izmaksas!CJ$15=1),IF(CI256=0,'IIA Finanšu analīze'!$D233*(1-$C256/4),0),IF(CI256&gt;$C233,IF('Laika grafiks'!CJ$23&gt;Pieņēmumi!$E$8,CI256-$C233,0),0))</f>
        <v>0</v>
      </c>
      <c r="CK256" s="416">
        <f>IF(AND(Izmaksas!CJ$15=0,Izmaksas!CK$15=1),IF(CJ256=0,'IIA Finanšu analīze'!$D233*(1-$C256/4),0),IF(CJ256&gt;$C233,IF('Laika grafiks'!CK$23&gt;Pieņēmumi!$E$8,CJ256-$C233,0),0))</f>
        <v>0</v>
      </c>
      <c r="CL256" s="416">
        <f>IF(AND(Izmaksas!CK$15=0,Izmaksas!CL$15=1),IF(CK256=0,'IIA Finanšu analīze'!$D233*(1-$C256/4),0),IF(CK256&gt;$C233,IF('Laika grafiks'!CL$23&gt;Pieņēmumi!$E$8,CK256-$C233,0),0))</f>
        <v>0</v>
      </c>
      <c r="CM256" s="416">
        <f>IF(AND(Izmaksas!CL$15=0,Izmaksas!CM$15=1),IF(CL256=0,'IIA Finanšu analīze'!$D233*(1-$C256/4),0),IF(CL256&gt;$C233,IF('Laika grafiks'!CM$23&gt;Pieņēmumi!$E$8,CL256-$C233,0),0))</f>
        <v>0</v>
      </c>
      <c r="CN256" s="416">
        <f>IF(AND(Izmaksas!CM$15=0,Izmaksas!CN$15=1),IF(CM256=0,'IIA Finanšu analīze'!$D233*(1-$C256/4),0),IF(CM256&gt;$C233,IF('Laika grafiks'!CN$23&gt;Pieņēmumi!$E$8,CM256-$C233,0),0))</f>
        <v>0</v>
      </c>
      <c r="CO256" s="416">
        <f>IF(AND(Izmaksas!CN$15=0,Izmaksas!CO$15=1),IF(CN256=0,'IIA Finanšu analīze'!$D233*(1-$C256/4),0),IF(CN256&gt;$C233,IF('Laika grafiks'!CO$23&gt;Pieņēmumi!$E$8,CN256-$C233,0),0))</f>
        <v>0</v>
      </c>
      <c r="CP256" s="416">
        <f>IF(AND(Izmaksas!CO$15=0,Izmaksas!CP$15=1),IF(CO256=0,'IIA Finanšu analīze'!$D233*(1-$C256/4),0),IF(CO256&gt;$C233,IF('Laika grafiks'!CP$23&gt;Pieņēmumi!$E$8,CO256-$C233,0),0))</f>
        <v>0</v>
      </c>
      <c r="CQ256" s="416">
        <f>IF(AND(Izmaksas!CP$15=0,Izmaksas!CQ$15=1),IF(CP256=0,'IIA Finanšu analīze'!$D233*(1-$C256/4),0),IF(CP256&gt;$C233,IF('Laika grafiks'!CQ$23&gt;Pieņēmumi!$E$8,CP256-$C233,0),0))</f>
        <v>0</v>
      </c>
      <c r="CR256" s="416">
        <f>IF(AND(Izmaksas!CQ$15=0,Izmaksas!CR$15=1),IF(CQ256=0,'IIA Finanšu analīze'!$D233*(1-$C256/4),0),IF(CQ256&gt;$C233,IF('Laika grafiks'!CR$23&gt;Pieņēmumi!$E$8,CQ256-$C233,0),0))</f>
        <v>0</v>
      </c>
      <c r="CS256" s="416">
        <f>IF(AND(Izmaksas!CR$15=0,Izmaksas!CS$15=1),IF(CR256=0,'IIA Finanšu analīze'!$D233*(1-$C256/4),0),IF(CR256&gt;$C233,IF('Laika grafiks'!CS$23&gt;Pieņēmumi!$E$8,CR256-$C233,0),0))</f>
        <v>0</v>
      </c>
      <c r="CT256" s="416">
        <f>IF(AND(Izmaksas!CS$15=0,Izmaksas!CT$15=1),IF(CS256=0,'IIA Finanšu analīze'!$D233*(1-$C256/4),0),IF(CS256&gt;$C233,IF('Laika grafiks'!CT$23&gt;Pieņēmumi!$E$8,CS256-$C233,0),0))</f>
        <v>0</v>
      </c>
      <c r="CU256" s="416">
        <f>IF(AND(Izmaksas!CT$15=0,Izmaksas!CU$15=1),IF(CT256=0,'IIA Finanšu analīze'!$D233*(1-$C256/4),0),IF(CT256&gt;$C233,IF('Laika grafiks'!CU$23&gt;Pieņēmumi!$E$8,CT256-$C233,0),0))</f>
        <v>0</v>
      </c>
      <c r="CV256" s="416">
        <f>IF(AND(Izmaksas!CU$15=0,Izmaksas!CV$15=1),IF(CU256=0,'IIA Finanšu analīze'!$D233*(1-$C256/4),0),IF(CU256&gt;$C233,IF('Laika grafiks'!CV$23&gt;Pieņēmumi!$E$8,CU256-$C233,0),0))</f>
        <v>0</v>
      </c>
      <c r="CW256" s="416">
        <f>IF(AND(Izmaksas!CV$15=0,Izmaksas!CW$15=1),IF(CV256=0,'IIA Finanšu analīze'!$D233*(1-$C256/4),0),IF(CV256&gt;$C233,IF('Laika grafiks'!CW$23&gt;Pieņēmumi!$E$8,CV256-$C233,0),0))</f>
        <v>0</v>
      </c>
      <c r="CX256" s="416">
        <f>IF(AND(Izmaksas!CW$15=0,Izmaksas!CX$15=1),IF(CW256=0,'IIA Finanšu analīze'!$D233*(1-$C256/4),0),IF(CW256&gt;$C233,IF('Laika grafiks'!CX$23&gt;Pieņēmumi!$E$8,CW256-$C233,0),0))</f>
        <v>0</v>
      </c>
      <c r="CY256" s="416">
        <f>IF(AND(Izmaksas!CX$15=0,Izmaksas!CY$15=1),IF(CX256=0,'IIA Finanšu analīze'!$D233*(1-$C256/4),0),IF(CX256&gt;$C233,IF('Laika grafiks'!CY$23&gt;Pieņēmumi!$E$8,CX256-$C233,0),0))</f>
        <v>0</v>
      </c>
      <c r="CZ256" s="416">
        <f>IF(AND(Izmaksas!CY$15=0,Izmaksas!CZ$15=1),IF(CY256=0,'IIA Finanšu analīze'!$D233*(1-$C256/4),0),IF(CY256&gt;$C233,IF('Laika grafiks'!CZ$23&gt;Pieņēmumi!$E$8,CY256-$C233,0),0))</f>
        <v>0</v>
      </c>
      <c r="DA256" s="416">
        <f>IF(AND(Izmaksas!CZ$15=0,Izmaksas!DA$15=1),IF(CZ256=0,'IIA Finanšu analīze'!$D233*(1-$C256/4),0),IF(CZ256&gt;$C233,IF('Laika grafiks'!DA$23&gt;Pieņēmumi!$E$8,CZ256-$C233,0),0))</f>
        <v>0</v>
      </c>
      <c r="DB256" s="416">
        <f>IF(AND(Izmaksas!DA$15=0,Izmaksas!DB$15=1),IF(DA256=0,'IIA Finanšu analīze'!$D233*(1-$C256/4),0),IF(DA256&gt;$C233,IF('Laika grafiks'!DB$23&gt;Pieņēmumi!$E$8,DA256-$C233,0),0))</f>
        <v>0</v>
      </c>
      <c r="DC256" s="416">
        <f>IF(AND(Izmaksas!DB$15=0,Izmaksas!DC$15=1),IF(DB256=0,'IIA Finanšu analīze'!$D233*(1-$C256/4),0),IF(DB256&gt;$C233,IF('Laika grafiks'!DC$23&gt;Pieņēmumi!$E$8,DB256-$C233,0),0))</f>
        <v>0</v>
      </c>
      <c r="DD256" s="416">
        <f>IF(AND(Izmaksas!DC$15=0,Izmaksas!DD$15=1),IF(DC256=0,'IIA Finanšu analīze'!$D233*(1-$C256/4),0),IF(DC256&gt;$C233,IF('Laika grafiks'!DD$23&gt;Pieņēmumi!$E$8,DC256-$C233,0),0))</f>
        <v>0</v>
      </c>
      <c r="DE256" s="416">
        <f>IF(AND(Izmaksas!DD$15=0,Izmaksas!DE$15=1),IF(DD256=0,'IIA Finanšu analīze'!$D233*(1-$C256/4),0),IF(DD256&gt;$C233,IF('Laika grafiks'!DE$23&gt;Pieņēmumi!$E$8,DD256-$C233,0),0))</f>
        <v>0</v>
      </c>
      <c r="DF256" s="416">
        <f>IF(AND(Izmaksas!DE$15=0,Izmaksas!DF$15=1),IF(DE256=0,'IIA Finanšu analīze'!$D233*(1-$C256/4),0),IF(DE256&gt;$C233,IF('Laika grafiks'!DF$23&gt;Pieņēmumi!$E$8,DE256-$C233,0),0))</f>
        <v>0</v>
      </c>
      <c r="DG256" s="416">
        <f>IF(AND(Izmaksas!DF$15=0,Izmaksas!DG$15=1),IF(DF256=0,'IIA Finanšu analīze'!$D233*(1-$C256/4),0),IF(DF256&gt;$C233,IF('Laika grafiks'!DG$23&gt;Pieņēmumi!$E$8,DF256-$C233,0),0))</f>
        <v>0</v>
      </c>
      <c r="DH256" s="416">
        <f>IF(AND(Izmaksas!DG$15=0,Izmaksas!DH$15=1),IF(DG256=0,'IIA Finanšu analīze'!$D233*(1-$C256/4),0),IF(DG256&gt;$C233,IF('Laika grafiks'!DH$23&gt;Pieņēmumi!$E$8,DG256-$C233,0),0))</f>
        <v>0</v>
      </c>
      <c r="DI256" s="416">
        <f>IF(AND(Izmaksas!DH$15=0,Izmaksas!DI$15=1),IF(DH256=0,'IIA Finanšu analīze'!$D233*(1-$C256/4),0),IF(DH256&gt;$C233,IF('Laika grafiks'!DI$23&gt;Pieņēmumi!$E$8,DH256-$C233,0),0))</f>
        <v>0</v>
      </c>
      <c r="DJ256" s="416">
        <f>IF(AND(Izmaksas!DI$15=0,Izmaksas!DJ$15=1),IF(DI256=0,'IIA Finanšu analīze'!$D233*(1-$C256/4),0),IF(DI256&gt;$C233,IF('Laika grafiks'!DJ$23&gt;Pieņēmumi!$E$8,DI256-$C233,0),0))</f>
        <v>0</v>
      </c>
      <c r="DK256" s="416">
        <f>IF(AND(Izmaksas!DJ$15=0,Izmaksas!DK$15=1),IF(DJ256=0,'IIA Finanšu analīze'!$D233*(1-$C256/4),0),IF(DJ256&gt;$C233,IF('Laika grafiks'!DK$23&gt;Pieņēmumi!$E$8,DJ256-$C233,0),0))</f>
        <v>0</v>
      </c>
      <c r="DL256" s="416">
        <f>IF(AND(Izmaksas!DK$15=0,Izmaksas!DL$15=1),IF(DK256=0,'IIA Finanšu analīze'!$D233*(1-$C256/4),0),IF(DK256&gt;$C233,IF('Laika grafiks'!DL$23&gt;Pieņēmumi!$E$8,DK256-$C233,0),0))</f>
        <v>0</v>
      </c>
      <c r="DM256" s="416">
        <f>IF(AND(Izmaksas!DL$15=0,Izmaksas!DM$15=1),IF(DL256=0,'IIA Finanšu analīze'!$D233*(1-$C256/4),0),IF(DL256&gt;$C233,IF('Laika grafiks'!DM$23&gt;Pieņēmumi!$E$8,DL256-$C233,0),0))</f>
        <v>0</v>
      </c>
      <c r="DN256" s="416">
        <f>IF(AND(Izmaksas!DM$15=0,Izmaksas!DN$15=1),IF(DM256=0,'IIA Finanšu analīze'!$D233*(1-$C256/4),0),IF(DM256&gt;$C233,IF('Laika grafiks'!DN$23&gt;Pieņēmumi!$E$8,DM256-$C233,0),0))</f>
        <v>0</v>
      </c>
      <c r="DO256" s="416">
        <f>IF(AND(Izmaksas!DN$15=0,Izmaksas!DO$15=1),IF(DN256=0,'IIA Finanšu analīze'!$D233*(1-$C256/4),0),IF(DN256&gt;$C233,IF('Laika grafiks'!DO$23&gt;Pieņēmumi!$E$8,DN256-$C233,0),0))</f>
        <v>0</v>
      </c>
      <c r="DP256" s="416">
        <f>IF(AND(Izmaksas!DO$15=0,Izmaksas!DP$15=1),IF(DO256=0,'IIA Finanšu analīze'!$D233*(1-$C256/4),0),IF(DO256&gt;$C233,IF('Laika grafiks'!DP$23&gt;Pieņēmumi!$E$8,DO256-$C233,0),0))</f>
        <v>0</v>
      </c>
      <c r="DQ256" s="416">
        <f>IF(AND(Izmaksas!DP$15=0,Izmaksas!DQ$15=1),IF(DP256=0,'IIA Finanšu analīze'!$D233*(1-$C256/4),0),IF(DP256&gt;$C233,IF('Laika grafiks'!DQ$23&gt;Pieņēmumi!$E$8,DP256-$C233,0),0))</f>
        <v>0</v>
      </c>
      <c r="DR256" s="416">
        <f>IF(AND(Izmaksas!DQ$15=0,Izmaksas!DR$15=1),IF(DQ256=0,'IIA Finanšu analīze'!$D233*(1-$C256/4),0),IF(DQ256&gt;$C233,IF('Laika grafiks'!DR$23&gt;Pieņēmumi!$E$8,DQ256-$C233,0),0))</f>
        <v>0</v>
      </c>
      <c r="DS256" s="416">
        <f>IF(AND(Izmaksas!DR$15=0,Izmaksas!DS$15=1),IF(DR256=0,'IIA Finanšu analīze'!$D233*(1-$C256/4),0),IF(DR256&gt;$C233,IF('Laika grafiks'!DS$23&gt;Pieņēmumi!$E$8,DR256-$C233,0),0))</f>
        <v>0</v>
      </c>
      <c r="DT256" s="416">
        <f>IF(AND(Izmaksas!DS$15=0,Izmaksas!DT$15=1),IF(DS256=0,'IIA Finanšu analīze'!$D233*(1-$C256/4),0),IF(DS256&gt;$C233,IF('Laika grafiks'!DT$23&gt;Pieņēmumi!$E$8,DS256-$C233,0),0))</f>
        <v>0</v>
      </c>
      <c r="DU256" s="416">
        <f>IF(AND(Izmaksas!DT$15=0,Izmaksas!DU$15=1),IF(DT256=0,'IIA Finanšu analīze'!$D233*(1-$C256/4),0),IF(DT256&gt;$C233,IF('Laika grafiks'!DU$23&gt;Pieņēmumi!$E$8,DT256-$C233,0),0))</f>
        <v>0</v>
      </c>
    </row>
    <row r="257" spans="1:125" ht="11.25" customHeight="1">
      <c r="A257" s="389" t="str">
        <f t="shared" si="196"/>
        <v>Kapitālieguldījumi Nr10</v>
      </c>
      <c r="B257" s="389" t="s">
        <v>33</v>
      </c>
      <c r="C257" s="392"/>
      <c r="D257" s="460" t="s">
        <v>638</v>
      </c>
      <c r="E257" s="416">
        <v>0</v>
      </c>
      <c r="F257" s="416">
        <f>IF(AND(Izmaksas!E$15=0,Izmaksas!F$15=1),IF(E257=0,'IIA Finanšu analīze'!$D234*(1-$C257/4),0),IF(E257&gt;$C234,IF('Laika grafiks'!F$23&gt;Pieņēmumi!$E$8,E257-$C234,0),0))</f>
        <v>0</v>
      </c>
      <c r="G257" s="416">
        <f>IF(AND(Izmaksas!F$15=0,Izmaksas!G$15=1),IF(F257=0,'IIA Finanšu analīze'!$D234*(1-$C257/4),0),IF(F257&gt;$C234,IF('Laika grafiks'!G$23&gt;Pieņēmumi!$E$8,F257-$C234,0),0))</f>
        <v>0</v>
      </c>
      <c r="H257" s="416">
        <f>IF(AND(Izmaksas!G$15=0,Izmaksas!H$15=1),IF(G257=0,'IIA Finanšu analīze'!$D234*(1-$C257/4),0),IF(G257&gt;$C234,IF('Laika grafiks'!H$23&gt;Pieņēmumi!$E$8,G257-$C234,0),0))</f>
        <v>0</v>
      </c>
      <c r="I257" s="416">
        <f>IF(AND(Izmaksas!H$15=0,Izmaksas!I$15=1),IF(H257=0,'IIA Finanšu analīze'!$D234*(1-$C257/4),0),IF(H257&gt;$C234,IF('Laika grafiks'!I$23&gt;Pieņēmumi!$E$8,H257-$C234,0),0))</f>
        <v>0</v>
      </c>
      <c r="J257" s="416">
        <f>IF(AND(Izmaksas!I$15=0,Izmaksas!J$15=1),IF(I257=0,'IIA Finanšu analīze'!$D234*(1-$C257/4),0),IF(I257&gt;$C234,IF('Laika grafiks'!J$23&gt;Pieņēmumi!$E$8,I257-$C234,0),0))</f>
        <v>0</v>
      </c>
      <c r="K257" s="416">
        <f>IF(AND(Izmaksas!J$15=0,Izmaksas!K$15=1),IF(J257=0,'IIA Finanšu analīze'!$D234*(1-$C257/4),0),IF(J257&gt;$C234,IF('Laika grafiks'!K$23&gt;Pieņēmumi!$E$8,J257-$C234,0),0))</f>
        <v>0</v>
      </c>
      <c r="L257" s="416">
        <f>IF(AND(Izmaksas!K$15=0,Izmaksas!L$15=1),IF(K257=0,'IIA Finanšu analīze'!$D234*(1-$C257/4),0),IF(K257&gt;$C234,IF('Laika grafiks'!L$23&gt;Pieņēmumi!$E$8,K257-$C234,0),0))</f>
        <v>0</v>
      </c>
      <c r="M257" s="416">
        <f>IF(AND(Izmaksas!L$15=0,Izmaksas!M$15=1),IF(L257=0,'IIA Finanšu analīze'!$D234*(1-$C257/4),0),IF(L257&gt;$C234,IF('Laika grafiks'!M$23&gt;Pieņēmumi!$E$8,L257-$C234,0),0))</f>
        <v>0</v>
      </c>
      <c r="N257" s="416">
        <f>IF(AND(Izmaksas!M$15=0,Izmaksas!N$15=1),IF(M257=0,'IIA Finanšu analīze'!$D234*(1-$C257/4),0),IF(M257&gt;$C234,IF('Laika grafiks'!N$23&gt;Pieņēmumi!$E$8,M257-$C234,0),0))</f>
        <v>0</v>
      </c>
      <c r="O257" s="416">
        <f>IF(AND(Izmaksas!N$15=0,Izmaksas!O$15=1),IF(N257=0,'IIA Finanšu analīze'!$D234*(1-$C257/4),0),IF(N257&gt;$C234,IF('Laika grafiks'!O$23&gt;Pieņēmumi!$E$8,N257-$C234,0),0))</f>
        <v>0</v>
      </c>
      <c r="P257" s="416">
        <f>IF(AND(Izmaksas!O$15=0,Izmaksas!P$15=1),IF(O257=0,'IIA Finanšu analīze'!$D234*(1-$C257/4),0),IF(O257&gt;$C234,IF('Laika grafiks'!P$23&gt;Pieņēmumi!$E$8,O257-$C234,0),0))</f>
        <v>0</v>
      </c>
      <c r="Q257" s="416">
        <f>IF(AND(Izmaksas!P$15=0,Izmaksas!Q$15=1),IF(P257=0,'IIA Finanšu analīze'!$D234*(1-$C257/4),0),IF(P257&gt;$C234,IF('Laika grafiks'!Q$23&gt;Pieņēmumi!$E$8,P257-$C234,0),0))</f>
        <v>0</v>
      </c>
      <c r="R257" s="416">
        <f>IF(AND(Izmaksas!Q$15=0,Izmaksas!R$15=1),IF(Q257=0,'IIA Finanšu analīze'!$D234*(1-$C257/4),0),IF(Q257&gt;$C234,IF('Laika grafiks'!R$23&gt;Pieņēmumi!$E$8,Q257-$C234,0),0))</f>
        <v>0</v>
      </c>
      <c r="S257" s="416">
        <f>IF(AND(Izmaksas!R$15=0,Izmaksas!S$15=1),IF(R257=0,'IIA Finanšu analīze'!$D234*(1-$C257/4),0),IF(R257&gt;$C234,IF('Laika grafiks'!S$23&gt;Pieņēmumi!$E$8,R257-$C234,0),0))</f>
        <v>0</v>
      </c>
      <c r="T257" s="416">
        <f>IF(AND(Izmaksas!S$15=0,Izmaksas!T$15=1),IF(S257=0,'IIA Finanšu analīze'!$D234*(1-$C257/4),0),IF(S257&gt;$C234,IF('Laika grafiks'!T$23&gt;Pieņēmumi!$E$8,S257-$C234,0),0))</f>
        <v>0</v>
      </c>
      <c r="U257" s="416">
        <f>IF(AND(Izmaksas!T$15=0,Izmaksas!U$15=1),IF(T257=0,'IIA Finanšu analīze'!$D234*(1-$C257/4),0),IF(T257&gt;$C234,IF('Laika grafiks'!U$23&gt;Pieņēmumi!$E$8,T257-$C234,0),0))</f>
        <v>0</v>
      </c>
      <c r="V257" s="416">
        <f>IF(AND(Izmaksas!U$15=0,Izmaksas!V$15=1),IF(U257=0,'IIA Finanšu analīze'!$D234*(1-$C257/4),0),IF(U257&gt;$C234,IF('Laika grafiks'!V$23&gt;Pieņēmumi!$E$8,U257-$C234,0),0))</f>
        <v>0</v>
      </c>
      <c r="W257" s="416">
        <f>IF(AND(Izmaksas!V$15=0,Izmaksas!W$15=1),IF(V257=0,'IIA Finanšu analīze'!$D234*(1-$C257/4),0),IF(V257&gt;$C234,IF('Laika grafiks'!W$23&gt;Pieņēmumi!$E$8,V257-$C234,0),0))</f>
        <v>0</v>
      </c>
      <c r="X257" s="416">
        <f>IF(AND(Izmaksas!W$15=0,Izmaksas!X$15=1),IF(W257=0,'IIA Finanšu analīze'!$D234*(1-$C257/4),0),IF(W257&gt;$C234,IF('Laika grafiks'!X$23&gt;Pieņēmumi!$E$8,W257-$C234,0),0))</f>
        <v>0</v>
      </c>
      <c r="Y257" s="416">
        <f>IF(AND(Izmaksas!X$15=0,Izmaksas!Y$15=1),IF(X257=0,'IIA Finanšu analīze'!$D234*(1-$C257/4),0),IF(X257&gt;$C234,IF('Laika grafiks'!Y$23&gt;Pieņēmumi!$E$8,X257-$C234,0),0))</f>
        <v>0</v>
      </c>
      <c r="Z257" s="416">
        <f>IF(AND(Izmaksas!Y$15=0,Izmaksas!Z$15=1),IF(Y257=0,'IIA Finanšu analīze'!$D234*(1-$C257/4),0),IF(Y257&gt;$C234,IF('Laika grafiks'!Z$23&gt;Pieņēmumi!$E$8,Y257-$C234,0),0))</f>
        <v>0</v>
      </c>
      <c r="AA257" s="416">
        <f>IF(AND(Izmaksas!Z$15=0,Izmaksas!AA$15=1),IF(Z257=0,'IIA Finanšu analīze'!$D234*(1-$C257/4),0),IF(Z257&gt;$C234,IF('Laika grafiks'!AA$23&gt;Pieņēmumi!$E$8,Z257-$C234,0),0))</f>
        <v>0</v>
      </c>
      <c r="AB257" s="416">
        <f>IF(AND(Izmaksas!AA$15=0,Izmaksas!AB$15=1),IF(AA257=0,'IIA Finanšu analīze'!$D234*(1-$C257/4),0),IF(AA257&gt;$C234,IF('Laika grafiks'!AB$23&gt;Pieņēmumi!$E$8,AA257-$C234,0),0))</f>
        <v>0</v>
      </c>
      <c r="AC257" s="416">
        <f>IF(AND(Izmaksas!AB$15=0,Izmaksas!AC$15=1),IF(AB257=0,'IIA Finanšu analīze'!$D234*(1-$C257/4),0),IF(AB257&gt;$C234,IF('Laika grafiks'!AC$23&gt;Pieņēmumi!$E$8,AB257-$C234,0),0))</f>
        <v>0</v>
      </c>
      <c r="AD257" s="416">
        <f>IF(AND(Izmaksas!AC$15=0,Izmaksas!AD$15=1),IF(AC257=0,'IIA Finanšu analīze'!$D234*(1-$C257/4),0),IF(AC257&gt;$C234,IF('Laika grafiks'!AD$23&gt;Pieņēmumi!$E$8,AC257-$C234,0),0))</f>
        <v>0</v>
      </c>
      <c r="AE257" s="416">
        <f>IF(AND(Izmaksas!AD$15=0,Izmaksas!AE$15=1),IF(AD257=0,'IIA Finanšu analīze'!$D234*(1-$C257/4),0),IF(AD257&gt;$C234,IF('Laika grafiks'!AE$23&gt;Pieņēmumi!$E$8,AD257-$C234,0),0))</f>
        <v>0</v>
      </c>
      <c r="AF257" s="416">
        <f>IF(AND(Izmaksas!AE$15=0,Izmaksas!AF$15=1),IF(AE257=0,'IIA Finanšu analīze'!$D234*(1-$C257/4),0),IF(AE257&gt;$C234,IF('Laika grafiks'!AF$23&gt;Pieņēmumi!$E$8,AE257-$C234,0),0))</f>
        <v>0</v>
      </c>
      <c r="AG257" s="416">
        <f>IF(AND(Izmaksas!AF$15=0,Izmaksas!AG$15=1),IF(AF257=0,'IIA Finanšu analīze'!$D234*(1-$C257/4),0),IF(AF257&gt;$C234,IF('Laika grafiks'!AG$23&gt;Pieņēmumi!$E$8,AF257-$C234,0),0))</f>
        <v>0</v>
      </c>
      <c r="AH257" s="416">
        <f>IF(AND(Izmaksas!AG$15=0,Izmaksas!AH$15=1),IF(AG257=0,'IIA Finanšu analīze'!$D234*(1-$C257/4),0),IF(AG257&gt;$C234,IF('Laika grafiks'!AH$23&gt;Pieņēmumi!$E$8,AG257-$C234,0),0))</f>
        <v>0</v>
      </c>
      <c r="AI257" s="416">
        <f>IF(AND(Izmaksas!AH$15=0,Izmaksas!AI$15=1),IF(AH257=0,'IIA Finanšu analīze'!$D234*(1-$C257/4),0),IF(AH257&gt;$C234,IF('Laika grafiks'!AI$23&gt;Pieņēmumi!$E$8,AH257-$C234,0),0))</f>
        <v>0</v>
      </c>
      <c r="AJ257" s="416">
        <f>IF(AND(Izmaksas!AI$15=0,Izmaksas!AJ$15=1),IF(AI257=0,'IIA Finanšu analīze'!$D234*(1-$C257/4),0),IF(AI257&gt;$C234,IF('Laika grafiks'!AJ$23&gt;Pieņēmumi!$E$8,AI257-$C234,0),0))</f>
        <v>0</v>
      </c>
      <c r="AK257" s="416">
        <f>IF(AND(Izmaksas!AJ$15=0,Izmaksas!AK$15=1),IF(AJ257=0,'IIA Finanšu analīze'!$D234*(1-$C257/4),0),IF(AJ257&gt;$C234,IF('Laika grafiks'!AK$23&gt;Pieņēmumi!$E$8,AJ257-$C234,0),0))</f>
        <v>0</v>
      </c>
      <c r="AL257" s="416">
        <f>IF(AND(Izmaksas!AK$15=0,Izmaksas!AL$15=1),IF(AK257=0,'IIA Finanšu analīze'!$D234*(1-$C257/4),0),IF(AK257&gt;$C234,IF('Laika grafiks'!AL$23&gt;Pieņēmumi!$E$8,AK257-$C234,0),0))</f>
        <v>0</v>
      </c>
      <c r="AM257" s="416">
        <f>IF(AND(Izmaksas!AL$15=0,Izmaksas!AM$15=1),IF(AL257=0,'IIA Finanšu analīze'!$D234*(1-$C257/4),0),IF(AL257&gt;$C234,IF('Laika grafiks'!AM$23&gt;Pieņēmumi!$E$8,AL257-$C234,0),0))</f>
        <v>0</v>
      </c>
      <c r="AN257" s="416">
        <f>IF(AND(Izmaksas!AM$15=0,Izmaksas!AN$15=1),IF(AM257=0,'IIA Finanšu analīze'!$D234*(1-$C257/4),0),IF(AM257&gt;$C234,IF('Laika grafiks'!AN$23&gt;Pieņēmumi!$E$8,AM257-$C234,0),0))</f>
        <v>0</v>
      </c>
      <c r="AO257" s="416">
        <f>IF(AND(Izmaksas!AN$15=0,Izmaksas!AO$15=1),IF(AN257=0,'IIA Finanšu analīze'!$D234*(1-$C257/4),0),IF(AN257&gt;$C234,IF('Laika grafiks'!AO$23&gt;Pieņēmumi!$E$8,AN257-$C234,0),0))</f>
        <v>0</v>
      </c>
      <c r="AP257" s="416">
        <f>IF(AND(Izmaksas!AO$15=0,Izmaksas!AP$15=1),IF(AO257=0,'IIA Finanšu analīze'!$D234*(1-$C257/4),0),IF(AO257&gt;$C234,IF('Laika grafiks'!AP$23&gt;Pieņēmumi!$E$8,AO257-$C234,0),0))</f>
        <v>0</v>
      </c>
      <c r="AQ257" s="416">
        <f>IF(AND(Izmaksas!AP$15=0,Izmaksas!AQ$15=1),IF(AP257=0,'IIA Finanšu analīze'!$D234*(1-$C257/4),0),IF(AP257&gt;$C234,IF('Laika grafiks'!AQ$23&gt;Pieņēmumi!$E$8,AP257-$C234,0),0))</f>
        <v>0</v>
      </c>
      <c r="AR257" s="416">
        <f>IF(AND(Izmaksas!AQ$15=0,Izmaksas!AR$15=1),IF(AQ257=0,'IIA Finanšu analīze'!$D234*(1-$C257/4),0),IF(AQ257&gt;$C234,IF('Laika grafiks'!AR$23&gt;Pieņēmumi!$E$8,AQ257-$C234,0),0))</f>
        <v>0</v>
      </c>
      <c r="AS257" s="416">
        <f>IF(AND(Izmaksas!AR$15=0,Izmaksas!AS$15=1),IF(AR257=0,'IIA Finanšu analīze'!$D234*(1-$C257/4),0),IF(AR257&gt;$C234,IF('Laika grafiks'!AS$23&gt;Pieņēmumi!$E$8,AR257-$C234,0),0))</f>
        <v>0</v>
      </c>
      <c r="AT257" s="416">
        <f>IF(AND(Izmaksas!AS$15=0,Izmaksas!AT$15=1),IF(AS257=0,'IIA Finanšu analīze'!$D234*(1-$C257/4),0),IF(AS257&gt;$C234,IF('Laika grafiks'!AT$23&gt;Pieņēmumi!$E$8,AS257-$C234,0),0))</f>
        <v>0</v>
      </c>
      <c r="AU257" s="416">
        <f>IF(AND(Izmaksas!AT$15=0,Izmaksas!AU$15=1),IF(AT257=0,'IIA Finanšu analīze'!$D234*(1-$C257/4),0),IF(AT257&gt;$C234,IF('Laika grafiks'!AU$23&gt;Pieņēmumi!$E$8,AT257-$C234,0),0))</f>
        <v>0</v>
      </c>
      <c r="AV257" s="416">
        <f>IF(AND(Izmaksas!AU$15=0,Izmaksas!AV$15=1),IF(AU257=0,'IIA Finanšu analīze'!$D234*(1-$C257/4),0),IF(AU257&gt;$C234,IF('Laika grafiks'!AV$23&gt;Pieņēmumi!$E$8,AU257-$C234,0),0))</f>
        <v>0</v>
      </c>
      <c r="AW257" s="416">
        <f>IF(AND(Izmaksas!AV$15=0,Izmaksas!AW$15=1),IF(AV257=0,'IIA Finanšu analīze'!$D234*(1-$C257/4),0),IF(AV257&gt;$C234,IF('Laika grafiks'!AW$23&gt;Pieņēmumi!$E$8,AV257-$C234,0),0))</f>
        <v>0</v>
      </c>
      <c r="AX257" s="416">
        <f>IF(AND(Izmaksas!AW$15=0,Izmaksas!AX$15=1),IF(AW257=0,'IIA Finanšu analīze'!$D234*(1-$C257/4),0),IF(AW257&gt;$C234,IF('Laika grafiks'!AX$23&gt;Pieņēmumi!$E$8,AW257-$C234,0),0))</f>
        <v>0</v>
      </c>
      <c r="AY257" s="416">
        <f>IF(AND(Izmaksas!AX$15=0,Izmaksas!AY$15=1),IF(AX257=0,'IIA Finanšu analīze'!$D234*(1-$C257/4),0),IF(AX257&gt;$C234,IF('Laika grafiks'!AY$23&gt;Pieņēmumi!$E$8,AX257-$C234,0),0))</f>
        <v>0</v>
      </c>
      <c r="AZ257" s="416">
        <f>IF(AND(Izmaksas!AY$15=0,Izmaksas!AZ$15=1),IF(AY257=0,'IIA Finanšu analīze'!$D234*(1-$C257/4),0),IF(AY257&gt;$C234,IF('Laika grafiks'!AZ$23&gt;Pieņēmumi!$E$8,AY257-$C234,0),0))</f>
        <v>0</v>
      </c>
      <c r="BA257" s="416">
        <f>IF(AND(Izmaksas!AZ$15=0,Izmaksas!BA$15=1),IF(AZ257=0,'IIA Finanšu analīze'!$D234*(1-$C257/4),0),IF(AZ257&gt;$C234,IF('Laika grafiks'!BA$23&gt;Pieņēmumi!$E$8,AZ257-$C234,0),0))</f>
        <v>0</v>
      </c>
      <c r="BB257" s="416">
        <f>IF(AND(Izmaksas!BA$15=0,Izmaksas!BB$15=1),IF(BA257=0,'IIA Finanšu analīze'!$D234*(1-$C257/4),0),IF(BA257&gt;$C234,IF('Laika grafiks'!BB$23&gt;Pieņēmumi!$E$8,BA257-$C234,0),0))</f>
        <v>0</v>
      </c>
      <c r="BC257" s="416">
        <f>IF(AND(Izmaksas!BB$15=0,Izmaksas!BC$15=1),IF(BB257=0,'IIA Finanšu analīze'!$D234*(1-$C257/4),0),IF(BB257&gt;$C234,IF('Laika grafiks'!BC$23&gt;Pieņēmumi!$E$8,BB257-$C234,0),0))</f>
        <v>0</v>
      </c>
      <c r="BD257" s="416">
        <f>IF(AND(Izmaksas!BC$15=0,Izmaksas!BD$15=1),IF(BC257=0,'IIA Finanšu analīze'!$D234*(1-$C257/4),0),IF(BC257&gt;$C234,IF('Laika grafiks'!BD$23&gt;Pieņēmumi!$E$8,BC257-$C234,0),0))</f>
        <v>0</v>
      </c>
      <c r="BE257" s="416">
        <f>IF(AND(Izmaksas!BD$15=0,Izmaksas!BE$15=1),IF(BD257=0,'IIA Finanšu analīze'!$D234*(1-$C257/4),0),IF(BD257&gt;$C234,IF('Laika grafiks'!BE$23&gt;Pieņēmumi!$E$8,BD257-$C234,0),0))</f>
        <v>0</v>
      </c>
      <c r="BF257" s="416">
        <f>IF(AND(Izmaksas!BE$15=0,Izmaksas!BF$15=1),IF(BE257=0,'IIA Finanšu analīze'!$D234*(1-$C257/4),0),IF(BE257&gt;$C234,IF('Laika grafiks'!BF$23&gt;Pieņēmumi!$E$8,BE257-$C234,0),0))</f>
        <v>0</v>
      </c>
      <c r="BG257" s="416">
        <f>IF(AND(Izmaksas!BF$15=0,Izmaksas!BG$15=1),IF(BF257=0,'IIA Finanšu analīze'!$D234*(1-$C257/4),0),IF(BF257&gt;$C234,IF('Laika grafiks'!BG$23&gt;Pieņēmumi!$E$8,BF257-$C234,0),0))</f>
        <v>0</v>
      </c>
      <c r="BH257" s="416">
        <f>IF(AND(Izmaksas!BG$15=0,Izmaksas!BH$15=1),IF(BG257=0,'IIA Finanšu analīze'!$D234*(1-$C257/4),0),IF(BG257&gt;$C234,IF('Laika grafiks'!BH$23&gt;Pieņēmumi!$E$8,BG257-$C234,0),0))</f>
        <v>0</v>
      </c>
      <c r="BI257" s="416">
        <f>IF(AND(Izmaksas!BH$15=0,Izmaksas!BI$15=1),IF(BH257=0,'IIA Finanšu analīze'!$D234*(1-$C257/4),0),IF(BH257&gt;$C234,IF('Laika grafiks'!BI$23&gt;Pieņēmumi!$E$8,BH257-$C234,0),0))</f>
        <v>0</v>
      </c>
      <c r="BJ257" s="416">
        <f>IF(AND(Izmaksas!BI$15=0,Izmaksas!BJ$15=1),IF(BI257=0,'IIA Finanšu analīze'!$D234*(1-$C257/4),0),IF(BI257&gt;$C234,IF('Laika grafiks'!BJ$23&gt;Pieņēmumi!$E$8,BI257-$C234,0),0))</f>
        <v>0</v>
      </c>
      <c r="BK257" s="416">
        <f>IF(AND(Izmaksas!BJ$15=0,Izmaksas!BK$15=1),IF(BJ257=0,'IIA Finanšu analīze'!$D234*(1-$C257/4),0),IF(BJ257&gt;$C234,IF('Laika grafiks'!BK$23&gt;Pieņēmumi!$E$8,BJ257-$C234,0),0))</f>
        <v>0</v>
      </c>
      <c r="BL257" s="416">
        <f>IF(AND(Izmaksas!BK$15=0,Izmaksas!BL$15=1),IF(BK257=0,'IIA Finanšu analīze'!$D234*(1-$C257/4),0),IF(BK257&gt;$C234,IF('Laika grafiks'!BL$23&gt;Pieņēmumi!$E$8,BK257-$C234,0),0))</f>
        <v>0</v>
      </c>
      <c r="BM257" s="416">
        <f>IF(AND(Izmaksas!BL$15=0,Izmaksas!BM$15=1),IF(BL257=0,'IIA Finanšu analīze'!$D234*(1-$C257/4),0),IF(BL257&gt;$C234,IF('Laika grafiks'!BM$23&gt;Pieņēmumi!$E$8,BL257-$C234,0),0))</f>
        <v>0</v>
      </c>
      <c r="BN257" s="416">
        <f>IF(AND(Izmaksas!BM$15=0,Izmaksas!BN$15=1),IF(BM257=0,'IIA Finanšu analīze'!$D234*(1-$C257/4),0),IF(BM257&gt;$C234,IF('Laika grafiks'!BN$23&gt;Pieņēmumi!$E$8,BM257-$C234,0),0))</f>
        <v>0</v>
      </c>
      <c r="BO257" s="416">
        <f>IF(AND(Izmaksas!BN$15=0,Izmaksas!BO$15=1),IF(BN257=0,'IIA Finanšu analīze'!$D234*(1-$C257/4),0),IF(BN257&gt;$C234,IF('Laika grafiks'!BO$23&gt;Pieņēmumi!$E$8,BN257-$C234,0),0))</f>
        <v>0</v>
      </c>
      <c r="BP257" s="416">
        <f>IF(AND(Izmaksas!BO$15=0,Izmaksas!BP$15=1),IF(BO257=0,'IIA Finanšu analīze'!$D234*(1-$C257/4),0),IF(BO257&gt;$C234,IF('Laika grafiks'!BP$23&gt;Pieņēmumi!$E$8,BO257-$C234,0),0))</f>
        <v>0</v>
      </c>
      <c r="BQ257" s="416">
        <f>IF(AND(Izmaksas!BP$15=0,Izmaksas!BQ$15=1),IF(BP257=0,'IIA Finanšu analīze'!$D234*(1-$C257/4),0),IF(BP257&gt;$C234,IF('Laika grafiks'!BQ$23&gt;Pieņēmumi!$E$8,BP257-$C234,0),0))</f>
        <v>0</v>
      </c>
      <c r="BR257" s="416">
        <f>IF(AND(Izmaksas!BQ$15=0,Izmaksas!BR$15=1),IF(BQ257=0,'IIA Finanšu analīze'!$D234*(1-$C257/4),0),IF(BQ257&gt;$C234,IF('Laika grafiks'!BR$23&gt;Pieņēmumi!$E$8,BQ257-$C234,0),0))</f>
        <v>0</v>
      </c>
      <c r="BS257" s="416">
        <f>IF(AND(Izmaksas!BR$15=0,Izmaksas!BS$15=1),IF(BR257=0,'IIA Finanšu analīze'!$D234*(1-$C257/4),0),IF(BR257&gt;$C234,IF('Laika grafiks'!BS$23&gt;Pieņēmumi!$E$8,BR257-$C234,0),0))</f>
        <v>0</v>
      </c>
      <c r="BT257" s="416">
        <f>IF(AND(Izmaksas!BS$15=0,Izmaksas!BT$15=1),IF(BS257=0,'IIA Finanšu analīze'!$D234*(1-$C257/4),0),IF(BS257&gt;$C234,IF('Laika grafiks'!BT$23&gt;Pieņēmumi!$E$8,BS257-$C234,0),0))</f>
        <v>0</v>
      </c>
      <c r="BU257" s="416">
        <f>IF(AND(Izmaksas!BT$15=0,Izmaksas!BU$15=1),IF(BT257=0,'IIA Finanšu analīze'!$D234*(1-$C257/4),0),IF(BT257&gt;$C234,IF('Laika grafiks'!BU$23&gt;Pieņēmumi!$E$8,BT257-$C234,0),0))</f>
        <v>0</v>
      </c>
      <c r="BV257" s="416">
        <f>IF(AND(Izmaksas!BU$15=0,Izmaksas!BV$15=1),IF(BU257=0,'IIA Finanšu analīze'!$D234*(1-$C257/4),0),IF(BU257&gt;$C234,IF('Laika grafiks'!BV$23&gt;Pieņēmumi!$E$8,BU257-$C234,0),0))</f>
        <v>0</v>
      </c>
      <c r="BW257" s="416">
        <f>IF(AND(Izmaksas!BV$15=0,Izmaksas!BW$15=1),IF(BV257=0,'IIA Finanšu analīze'!$D234*(1-$C257/4),0),IF(BV257&gt;$C234,IF('Laika grafiks'!BW$23&gt;Pieņēmumi!$E$8,BV257-$C234,0),0))</f>
        <v>0</v>
      </c>
      <c r="BX257" s="416">
        <f>IF(AND(Izmaksas!BW$15=0,Izmaksas!BX$15=1),IF(BW257=0,'IIA Finanšu analīze'!$D234*(1-$C257/4),0),IF(BW257&gt;$C234,IF('Laika grafiks'!BX$23&gt;Pieņēmumi!$E$8,BW257-$C234,0),0))</f>
        <v>0</v>
      </c>
      <c r="BY257" s="416">
        <f>IF(AND(Izmaksas!BX$15=0,Izmaksas!BY$15=1),IF(BX257=0,'IIA Finanšu analīze'!$D234*(1-$C257/4),0),IF(BX257&gt;$C234,IF('Laika grafiks'!BY$23&gt;Pieņēmumi!$E$8,BX257-$C234,0),0))</f>
        <v>0</v>
      </c>
      <c r="BZ257" s="416">
        <f>IF(AND(Izmaksas!BY$15=0,Izmaksas!BZ$15=1),IF(BY257=0,'IIA Finanšu analīze'!$D234*(1-$C257/4),0),IF(BY257&gt;$C234,IF('Laika grafiks'!BZ$23&gt;Pieņēmumi!$E$8,BY257-$C234,0),0))</f>
        <v>0</v>
      </c>
      <c r="CA257" s="416">
        <f>IF(AND(Izmaksas!BZ$15=0,Izmaksas!CA$15=1),IF(BZ257=0,'IIA Finanšu analīze'!$D234*(1-$C257/4),0),IF(BZ257&gt;$C234,IF('Laika grafiks'!CA$23&gt;Pieņēmumi!$E$8,BZ257-$C234,0),0))</f>
        <v>0</v>
      </c>
      <c r="CB257" s="416">
        <f>IF(AND(Izmaksas!CA$15=0,Izmaksas!CB$15=1),IF(CA257=0,'IIA Finanšu analīze'!$D234*(1-$C257/4),0),IF(CA257&gt;$C234,IF('Laika grafiks'!CB$23&gt;Pieņēmumi!$E$8,CA257-$C234,0),0))</f>
        <v>0</v>
      </c>
      <c r="CC257" s="416">
        <f>IF(AND(Izmaksas!CB$15=0,Izmaksas!CC$15=1),IF(CB257=0,'IIA Finanšu analīze'!$D234*(1-$C257/4),0),IF(CB257&gt;$C234,IF('Laika grafiks'!CC$23&gt;Pieņēmumi!$E$8,CB257-$C234,0),0))</f>
        <v>0</v>
      </c>
      <c r="CD257" s="416">
        <f>IF(AND(Izmaksas!CC$15=0,Izmaksas!CD$15=1),IF(CC257=0,'IIA Finanšu analīze'!$D234*(1-$C257/4),0),IF(CC257&gt;$C234,IF('Laika grafiks'!CD$23&gt;Pieņēmumi!$E$8,CC257-$C234,0),0))</f>
        <v>0</v>
      </c>
      <c r="CE257" s="416">
        <f>IF(AND(Izmaksas!CD$15=0,Izmaksas!CE$15=1),IF(CD257=0,'IIA Finanšu analīze'!$D234*(1-$C257/4),0),IF(CD257&gt;$C234,IF('Laika grafiks'!CE$23&gt;Pieņēmumi!$E$8,CD257-$C234,0),0))</f>
        <v>0</v>
      </c>
      <c r="CF257" s="416">
        <f>IF(AND(Izmaksas!CE$15=0,Izmaksas!CF$15=1),IF(CE257=0,'IIA Finanšu analīze'!$D234*(1-$C257/4),0),IF(CE257&gt;$C234,IF('Laika grafiks'!CF$23&gt;Pieņēmumi!$E$8,CE257-$C234,0),0))</f>
        <v>0</v>
      </c>
      <c r="CG257" s="416">
        <f>IF(AND(Izmaksas!CF$15=0,Izmaksas!CG$15=1),IF(CF257=0,'IIA Finanšu analīze'!$D234*(1-$C257/4),0),IF(CF257&gt;$C234,IF('Laika grafiks'!CG$23&gt;Pieņēmumi!$E$8,CF257-$C234,0),0))</f>
        <v>0</v>
      </c>
      <c r="CH257" s="416">
        <f>IF(AND(Izmaksas!CG$15=0,Izmaksas!CH$15=1),IF(CG257=0,'IIA Finanšu analīze'!$D234*(1-$C257/4),0),IF(CG257&gt;$C234,IF('Laika grafiks'!CH$23&gt;Pieņēmumi!$E$8,CG257-$C234,0),0))</f>
        <v>0</v>
      </c>
      <c r="CI257" s="416">
        <f>IF(AND(Izmaksas!CH$15=0,Izmaksas!CI$15=1),IF(CH257=0,'IIA Finanšu analīze'!$D234*(1-$C257/4),0),IF(CH257&gt;$C234,IF('Laika grafiks'!CI$23&gt;Pieņēmumi!$E$8,CH257-$C234,0),0))</f>
        <v>0</v>
      </c>
      <c r="CJ257" s="416">
        <f>IF(AND(Izmaksas!CI$15=0,Izmaksas!CJ$15=1),IF(CI257=0,'IIA Finanšu analīze'!$D234*(1-$C257/4),0),IF(CI257&gt;$C234,IF('Laika grafiks'!CJ$23&gt;Pieņēmumi!$E$8,CI257-$C234,0),0))</f>
        <v>0</v>
      </c>
      <c r="CK257" s="416">
        <f>IF(AND(Izmaksas!CJ$15=0,Izmaksas!CK$15=1),IF(CJ257=0,'IIA Finanšu analīze'!$D234*(1-$C257/4),0),IF(CJ257&gt;$C234,IF('Laika grafiks'!CK$23&gt;Pieņēmumi!$E$8,CJ257-$C234,0),0))</f>
        <v>0</v>
      </c>
      <c r="CL257" s="416">
        <f>IF(AND(Izmaksas!CK$15=0,Izmaksas!CL$15=1),IF(CK257=0,'IIA Finanšu analīze'!$D234*(1-$C257/4),0),IF(CK257&gt;$C234,IF('Laika grafiks'!CL$23&gt;Pieņēmumi!$E$8,CK257-$C234,0),0))</f>
        <v>0</v>
      </c>
      <c r="CM257" s="416">
        <f>IF(AND(Izmaksas!CL$15=0,Izmaksas!CM$15=1),IF(CL257=0,'IIA Finanšu analīze'!$D234*(1-$C257/4),0),IF(CL257&gt;$C234,IF('Laika grafiks'!CM$23&gt;Pieņēmumi!$E$8,CL257-$C234,0),0))</f>
        <v>0</v>
      </c>
      <c r="CN257" s="416">
        <f>IF(AND(Izmaksas!CM$15=0,Izmaksas!CN$15=1),IF(CM257=0,'IIA Finanšu analīze'!$D234*(1-$C257/4),0),IF(CM257&gt;$C234,IF('Laika grafiks'!CN$23&gt;Pieņēmumi!$E$8,CM257-$C234,0),0))</f>
        <v>0</v>
      </c>
      <c r="CO257" s="416">
        <f>IF(AND(Izmaksas!CN$15=0,Izmaksas!CO$15=1),IF(CN257=0,'IIA Finanšu analīze'!$D234*(1-$C257/4),0),IF(CN257&gt;$C234,IF('Laika grafiks'!CO$23&gt;Pieņēmumi!$E$8,CN257-$C234,0),0))</f>
        <v>0</v>
      </c>
      <c r="CP257" s="416">
        <f>IF(AND(Izmaksas!CO$15=0,Izmaksas!CP$15=1),IF(CO257=0,'IIA Finanšu analīze'!$D234*(1-$C257/4),0),IF(CO257&gt;$C234,IF('Laika grafiks'!CP$23&gt;Pieņēmumi!$E$8,CO257-$C234,0),0))</f>
        <v>0</v>
      </c>
      <c r="CQ257" s="416">
        <f>IF(AND(Izmaksas!CP$15=0,Izmaksas!CQ$15=1),IF(CP257=0,'IIA Finanšu analīze'!$D234*(1-$C257/4),0),IF(CP257&gt;$C234,IF('Laika grafiks'!CQ$23&gt;Pieņēmumi!$E$8,CP257-$C234,0),0))</f>
        <v>0</v>
      </c>
      <c r="CR257" s="416">
        <f>IF(AND(Izmaksas!CQ$15=0,Izmaksas!CR$15=1),IF(CQ257=0,'IIA Finanšu analīze'!$D234*(1-$C257/4),0),IF(CQ257&gt;$C234,IF('Laika grafiks'!CR$23&gt;Pieņēmumi!$E$8,CQ257-$C234,0),0))</f>
        <v>0</v>
      </c>
      <c r="CS257" s="416">
        <f>IF(AND(Izmaksas!CR$15=0,Izmaksas!CS$15=1),IF(CR257=0,'IIA Finanšu analīze'!$D234*(1-$C257/4),0),IF(CR257&gt;$C234,IF('Laika grafiks'!CS$23&gt;Pieņēmumi!$E$8,CR257-$C234,0),0))</f>
        <v>0</v>
      </c>
      <c r="CT257" s="416">
        <f>IF(AND(Izmaksas!CS$15=0,Izmaksas!CT$15=1),IF(CS257=0,'IIA Finanšu analīze'!$D234*(1-$C257/4),0),IF(CS257&gt;$C234,IF('Laika grafiks'!CT$23&gt;Pieņēmumi!$E$8,CS257-$C234,0),0))</f>
        <v>0</v>
      </c>
      <c r="CU257" s="416">
        <f>IF(AND(Izmaksas!CT$15=0,Izmaksas!CU$15=1),IF(CT257=0,'IIA Finanšu analīze'!$D234*(1-$C257/4),0),IF(CT257&gt;$C234,IF('Laika grafiks'!CU$23&gt;Pieņēmumi!$E$8,CT257-$C234,0),0))</f>
        <v>0</v>
      </c>
      <c r="CV257" s="416">
        <f>IF(AND(Izmaksas!CU$15=0,Izmaksas!CV$15=1),IF(CU257=0,'IIA Finanšu analīze'!$D234*(1-$C257/4),0),IF(CU257&gt;$C234,IF('Laika grafiks'!CV$23&gt;Pieņēmumi!$E$8,CU257-$C234,0),0))</f>
        <v>0</v>
      </c>
      <c r="CW257" s="416">
        <f>IF(AND(Izmaksas!CV$15=0,Izmaksas!CW$15=1),IF(CV257=0,'IIA Finanšu analīze'!$D234*(1-$C257/4),0),IF(CV257&gt;$C234,IF('Laika grafiks'!CW$23&gt;Pieņēmumi!$E$8,CV257-$C234,0),0))</f>
        <v>0</v>
      </c>
      <c r="CX257" s="416">
        <f>IF(AND(Izmaksas!CW$15=0,Izmaksas!CX$15=1),IF(CW257=0,'IIA Finanšu analīze'!$D234*(1-$C257/4),0),IF(CW257&gt;$C234,IF('Laika grafiks'!CX$23&gt;Pieņēmumi!$E$8,CW257-$C234,0),0))</f>
        <v>0</v>
      </c>
      <c r="CY257" s="416">
        <f>IF(AND(Izmaksas!CX$15=0,Izmaksas!CY$15=1),IF(CX257=0,'IIA Finanšu analīze'!$D234*(1-$C257/4),0),IF(CX257&gt;$C234,IF('Laika grafiks'!CY$23&gt;Pieņēmumi!$E$8,CX257-$C234,0),0))</f>
        <v>0</v>
      </c>
      <c r="CZ257" s="416">
        <f>IF(AND(Izmaksas!CY$15=0,Izmaksas!CZ$15=1),IF(CY257=0,'IIA Finanšu analīze'!$D234*(1-$C257/4),0),IF(CY257&gt;$C234,IF('Laika grafiks'!CZ$23&gt;Pieņēmumi!$E$8,CY257-$C234,0),0))</f>
        <v>0</v>
      </c>
      <c r="DA257" s="416">
        <f>IF(AND(Izmaksas!CZ$15=0,Izmaksas!DA$15=1),IF(CZ257=0,'IIA Finanšu analīze'!$D234*(1-$C257/4),0),IF(CZ257&gt;$C234,IF('Laika grafiks'!DA$23&gt;Pieņēmumi!$E$8,CZ257-$C234,0),0))</f>
        <v>0</v>
      </c>
      <c r="DB257" s="416">
        <f>IF(AND(Izmaksas!DA$15=0,Izmaksas!DB$15=1),IF(DA257=0,'IIA Finanšu analīze'!$D234*(1-$C257/4),0),IF(DA257&gt;$C234,IF('Laika grafiks'!DB$23&gt;Pieņēmumi!$E$8,DA257-$C234,0),0))</f>
        <v>0</v>
      </c>
      <c r="DC257" s="416">
        <f>IF(AND(Izmaksas!DB$15=0,Izmaksas!DC$15=1),IF(DB257=0,'IIA Finanšu analīze'!$D234*(1-$C257/4),0),IF(DB257&gt;$C234,IF('Laika grafiks'!DC$23&gt;Pieņēmumi!$E$8,DB257-$C234,0),0))</f>
        <v>0</v>
      </c>
      <c r="DD257" s="416">
        <f>IF(AND(Izmaksas!DC$15=0,Izmaksas!DD$15=1),IF(DC257=0,'IIA Finanšu analīze'!$D234*(1-$C257/4),0),IF(DC257&gt;$C234,IF('Laika grafiks'!DD$23&gt;Pieņēmumi!$E$8,DC257-$C234,0),0))</f>
        <v>0</v>
      </c>
      <c r="DE257" s="416">
        <f>IF(AND(Izmaksas!DD$15=0,Izmaksas!DE$15=1),IF(DD257=0,'IIA Finanšu analīze'!$D234*(1-$C257/4),0),IF(DD257&gt;$C234,IF('Laika grafiks'!DE$23&gt;Pieņēmumi!$E$8,DD257-$C234,0),0))</f>
        <v>0</v>
      </c>
      <c r="DF257" s="416">
        <f>IF(AND(Izmaksas!DE$15=0,Izmaksas!DF$15=1),IF(DE257=0,'IIA Finanšu analīze'!$D234*(1-$C257/4),0),IF(DE257&gt;$C234,IF('Laika grafiks'!DF$23&gt;Pieņēmumi!$E$8,DE257-$C234,0),0))</f>
        <v>0</v>
      </c>
      <c r="DG257" s="416">
        <f>IF(AND(Izmaksas!DF$15=0,Izmaksas!DG$15=1),IF(DF257=0,'IIA Finanšu analīze'!$D234*(1-$C257/4),0),IF(DF257&gt;$C234,IF('Laika grafiks'!DG$23&gt;Pieņēmumi!$E$8,DF257-$C234,0),0))</f>
        <v>0</v>
      </c>
      <c r="DH257" s="416">
        <f>IF(AND(Izmaksas!DG$15=0,Izmaksas!DH$15=1),IF(DG257=0,'IIA Finanšu analīze'!$D234*(1-$C257/4),0),IF(DG257&gt;$C234,IF('Laika grafiks'!DH$23&gt;Pieņēmumi!$E$8,DG257-$C234,0),0))</f>
        <v>0</v>
      </c>
      <c r="DI257" s="416">
        <f>IF(AND(Izmaksas!DH$15=0,Izmaksas!DI$15=1),IF(DH257=0,'IIA Finanšu analīze'!$D234*(1-$C257/4),0),IF(DH257&gt;$C234,IF('Laika grafiks'!DI$23&gt;Pieņēmumi!$E$8,DH257-$C234,0),0))</f>
        <v>0</v>
      </c>
      <c r="DJ257" s="416">
        <f>IF(AND(Izmaksas!DI$15=0,Izmaksas!DJ$15=1),IF(DI257=0,'IIA Finanšu analīze'!$D234*(1-$C257/4),0),IF(DI257&gt;$C234,IF('Laika grafiks'!DJ$23&gt;Pieņēmumi!$E$8,DI257-$C234,0),0))</f>
        <v>0</v>
      </c>
      <c r="DK257" s="416">
        <f>IF(AND(Izmaksas!DJ$15=0,Izmaksas!DK$15=1),IF(DJ257=0,'IIA Finanšu analīze'!$D234*(1-$C257/4),0),IF(DJ257&gt;$C234,IF('Laika grafiks'!DK$23&gt;Pieņēmumi!$E$8,DJ257-$C234,0),0))</f>
        <v>0</v>
      </c>
      <c r="DL257" s="416">
        <f>IF(AND(Izmaksas!DK$15=0,Izmaksas!DL$15=1),IF(DK257=0,'IIA Finanšu analīze'!$D234*(1-$C257/4),0),IF(DK257&gt;$C234,IF('Laika grafiks'!DL$23&gt;Pieņēmumi!$E$8,DK257-$C234,0),0))</f>
        <v>0</v>
      </c>
      <c r="DM257" s="416">
        <f>IF(AND(Izmaksas!DL$15=0,Izmaksas!DM$15=1),IF(DL257=0,'IIA Finanšu analīze'!$D234*(1-$C257/4),0),IF(DL257&gt;$C234,IF('Laika grafiks'!DM$23&gt;Pieņēmumi!$E$8,DL257-$C234,0),0))</f>
        <v>0</v>
      </c>
      <c r="DN257" s="416">
        <f>IF(AND(Izmaksas!DM$15=0,Izmaksas!DN$15=1),IF(DM257=0,'IIA Finanšu analīze'!$D234*(1-$C257/4),0),IF(DM257&gt;$C234,IF('Laika grafiks'!DN$23&gt;Pieņēmumi!$E$8,DM257-$C234,0),0))</f>
        <v>0</v>
      </c>
      <c r="DO257" s="416">
        <f>IF(AND(Izmaksas!DN$15=0,Izmaksas!DO$15=1),IF(DN257=0,'IIA Finanšu analīze'!$D234*(1-$C257/4),0),IF(DN257&gt;$C234,IF('Laika grafiks'!DO$23&gt;Pieņēmumi!$E$8,DN257-$C234,0),0))</f>
        <v>0</v>
      </c>
      <c r="DP257" s="416">
        <f>IF(AND(Izmaksas!DO$15=0,Izmaksas!DP$15=1),IF(DO257=0,'IIA Finanšu analīze'!$D234*(1-$C257/4),0),IF(DO257&gt;$C234,IF('Laika grafiks'!DP$23&gt;Pieņēmumi!$E$8,DO257-$C234,0),0))</f>
        <v>0</v>
      </c>
      <c r="DQ257" s="416">
        <f>IF(AND(Izmaksas!DP$15=0,Izmaksas!DQ$15=1),IF(DP257=0,'IIA Finanšu analīze'!$D234*(1-$C257/4),0),IF(DP257&gt;$C234,IF('Laika grafiks'!DQ$23&gt;Pieņēmumi!$E$8,DP257-$C234,0),0))</f>
        <v>0</v>
      </c>
      <c r="DR257" s="416">
        <f>IF(AND(Izmaksas!DQ$15=0,Izmaksas!DR$15=1),IF(DQ257=0,'IIA Finanšu analīze'!$D234*(1-$C257/4),0),IF(DQ257&gt;$C234,IF('Laika grafiks'!DR$23&gt;Pieņēmumi!$E$8,DQ257-$C234,0),0))</f>
        <v>0</v>
      </c>
      <c r="DS257" s="416">
        <f>IF(AND(Izmaksas!DR$15=0,Izmaksas!DS$15=1),IF(DR257=0,'IIA Finanšu analīze'!$D234*(1-$C257/4),0),IF(DR257&gt;$C234,IF('Laika grafiks'!DS$23&gt;Pieņēmumi!$E$8,DR257-$C234,0),0))</f>
        <v>0</v>
      </c>
      <c r="DT257" s="416">
        <f>IF(AND(Izmaksas!DS$15=0,Izmaksas!DT$15=1),IF(DS257=0,'IIA Finanšu analīze'!$D234*(1-$C257/4),0),IF(DS257&gt;$C234,IF('Laika grafiks'!DT$23&gt;Pieņēmumi!$E$8,DS257-$C234,0),0))</f>
        <v>0</v>
      </c>
      <c r="DU257" s="416">
        <f>IF(AND(Izmaksas!DT$15=0,Izmaksas!DU$15=1),IF(DT257=0,'IIA Finanšu analīze'!$D234*(1-$C257/4),0),IF(DT257&gt;$C234,IF('Laika grafiks'!DU$23&gt;Pieņēmumi!$E$8,DT257-$C234,0),0))</f>
        <v>0</v>
      </c>
    </row>
    <row r="258" spans="1:125" ht="11.25" customHeight="1">
      <c r="A258" s="389" t="str">
        <f t="shared" si="196"/>
        <v>Kapitālieguldījumi Nr11</v>
      </c>
      <c r="B258" s="389" t="s">
        <v>33</v>
      </c>
      <c r="C258" s="392"/>
      <c r="D258" s="460" t="s">
        <v>638</v>
      </c>
      <c r="E258" s="416">
        <v>0</v>
      </c>
      <c r="F258" s="416">
        <f>IF(AND(Izmaksas!E$15=0,Izmaksas!F$15=1),IF(E258=0,'IIA Finanšu analīze'!$D235*(1-$C258/4),0),IF(E258&gt;$C235,IF('Laika grafiks'!F$23&gt;Pieņēmumi!$E$8,E258-$C235,0),0))</f>
        <v>0</v>
      </c>
      <c r="G258" s="416">
        <f>IF(AND(Izmaksas!F$15=0,Izmaksas!G$15=1),IF(F258=0,'IIA Finanšu analīze'!$D235*(1-$C258/4),0),IF(F258&gt;$C235,IF('Laika grafiks'!G$23&gt;Pieņēmumi!$E$8,F258-$C235,0),0))</f>
        <v>0</v>
      </c>
      <c r="H258" s="416">
        <f>IF(AND(Izmaksas!G$15=0,Izmaksas!H$15=1),IF(G258=0,'IIA Finanšu analīze'!$D235*(1-$C258/4),0),IF(G258&gt;$C235,IF('Laika grafiks'!H$23&gt;Pieņēmumi!$E$8,G258-$C235,0),0))</f>
        <v>0</v>
      </c>
      <c r="I258" s="416">
        <f>IF(AND(Izmaksas!H$15=0,Izmaksas!I$15=1),IF(H258=0,'IIA Finanšu analīze'!$D235*(1-$C258/4),0),IF(H258&gt;$C235,IF('Laika grafiks'!I$23&gt;Pieņēmumi!$E$8,H258-$C235,0),0))</f>
        <v>0</v>
      </c>
      <c r="J258" s="416">
        <f>IF(AND(Izmaksas!I$15=0,Izmaksas!J$15=1),IF(I258=0,'IIA Finanšu analīze'!$D235*(1-$C258/4),0),IF(I258&gt;$C235,IF('Laika grafiks'!J$23&gt;Pieņēmumi!$E$8,I258-$C235,0),0))</f>
        <v>0</v>
      </c>
      <c r="K258" s="416">
        <f>IF(AND(Izmaksas!J$15=0,Izmaksas!K$15=1),IF(J258=0,'IIA Finanšu analīze'!$D235*(1-$C258/4),0),IF(J258&gt;$C235,IF('Laika grafiks'!K$23&gt;Pieņēmumi!$E$8,J258-$C235,0),0))</f>
        <v>0</v>
      </c>
      <c r="L258" s="416">
        <f>IF(AND(Izmaksas!K$15=0,Izmaksas!L$15=1),IF(K258=0,'IIA Finanšu analīze'!$D235*(1-$C258/4),0),IF(K258&gt;$C235,IF('Laika grafiks'!L$23&gt;Pieņēmumi!$E$8,K258-$C235,0),0))</f>
        <v>0</v>
      </c>
      <c r="M258" s="416">
        <f>IF(AND(Izmaksas!L$15=0,Izmaksas!M$15=1),IF(L258=0,'IIA Finanšu analīze'!$D235*(1-$C258/4),0),IF(L258&gt;$C235,IF('Laika grafiks'!M$23&gt;Pieņēmumi!$E$8,L258-$C235,0),0))</f>
        <v>0</v>
      </c>
      <c r="N258" s="416">
        <f>IF(AND(Izmaksas!M$15=0,Izmaksas!N$15=1),IF(M258=0,'IIA Finanšu analīze'!$D235*(1-$C258/4),0),IF(M258&gt;$C235,IF('Laika grafiks'!N$23&gt;Pieņēmumi!$E$8,M258-$C235,0),0))</f>
        <v>0</v>
      </c>
      <c r="O258" s="416">
        <f>IF(AND(Izmaksas!N$15=0,Izmaksas!O$15=1),IF(N258=0,'IIA Finanšu analīze'!$D235*(1-$C258/4),0),IF(N258&gt;$C235,IF('Laika grafiks'!O$23&gt;Pieņēmumi!$E$8,N258-$C235,0),0))</f>
        <v>0</v>
      </c>
      <c r="P258" s="416">
        <f>IF(AND(Izmaksas!O$15=0,Izmaksas!P$15=1),IF(O258=0,'IIA Finanšu analīze'!$D235*(1-$C258/4),0),IF(O258&gt;$C235,IF('Laika grafiks'!P$23&gt;Pieņēmumi!$E$8,O258-$C235,0),0))</f>
        <v>0</v>
      </c>
      <c r="Q258" s="416">
        <f>IF(AND(Izmaksas!P$15=0,Izmaksas!Q$15=1),IF(P258=0,'IIA Finanšu analīze'!$D235*(1-$C258/4),0),IF(P258&gt;$C235,IF('Laika grafiks'!Q$23&gt;Pieņēmumi!$E$8,P258-$C235,0),0))</f>
        <v>0</v>
      </c>
      <c r="R258" s="416">
        <f>IF(AND(Izmaksas!Q$15=0,Izmaksas!R$15=1),IF(Q258=0,'IIA Finanšu analīze'!$D235*(1-$C258/4),0),IF(Q258&gt;$C235,IF('Laika grafiks'!R$23&gt;Pieņēmumi!$E$8,Q258-$C235,0),0))</f>
        <v>0</v>
      </c>
      <c r="S258" s="416">
        <f>IF(AND(Izmaksas!R$15=0,Izmaksas!S$15=1),IF(R258=0,'IIA Finanšu analīze'!$D235*(1-$C258/4),0),IF(R258&gt;$C235,IF('Laika grafiks'!S$23&gt;Pieņēmumi!$E$8,R258-$C235,0),0))</f>
        <v>0</v>
      </c>
      <c r="T258" s="416">
        <f>IF(AND(Izmaksas!S$15=0,Izmaksas!T$15=1),IF(S258=0,'IIA Finanšu analīze'!$D235*(1-$C258/4),0),IF(S258&gt;$C235,IF('Laika grafiks'!T$23&gt;Pieņēmumi!$E$8,S258-$C235,0),0))</f>
        <v>0</v>
      </c>
      <c r="U258" s="416">
        <f>IF(AND(Izmaksas!T$15=0,Izmaksas!U$15=1),IF(T258=0,'IIA Finanšu analīze'!$D235*(1-$C258/4),0),IF(T258&gt;$C235,IF('Laika grafiks'!U$23&gt;Pieņēmumi!$E$8,T258-$C235,0),0))</f>
        <v>0</v>
      </c>
      <c r="V258" s="416">
        <f>IF(AND(Izmaksas!U$15=0,Izmaksas!V$15=1),IF(U258=0,'IIA Finanšu analīze'!$D235*(1-$C258/4),0),IF(U258&gt;$C235,IF('Laika grafiks'!V$23&gt;Pieņēmumi!$E$8,U258-$C235,0),0))</f>
        <v>0</v>
      </c>
      <c r="W258" s="416">
        <f>IF(AND(Izmaksas!V$15=0,Izmaksas!W$15=1),IF(V258=0,'IIA Finanšu analīze'!$D235*(1-$C258/4),0),IF(V258&gt;$C235,IF('Laika grafiks'!W$23&gt;Pieņēmumi!$E$8,V258-$C235,0),0))</f>
        <v>0</v>
      </c>
      <c r="X258" s="416">
        <f>IF(AND(Izmaksas!W$15=0,Izmaksas!X$15=1),IF(W258=0,'IIA Finanšu analīze'!$D235*(1-$C258/4),0),IF(W258&gt;$C235,IF('Laika grafiks'!X$23&gt;Pieņēmumi!$E$8,W258-$C235,0),0))</f>
        <v>0</v>
      </c>
      <c r="Y258" s="416">
        <f>IF(AND(Izmaksas!X$15=0,Izmaksas!Y$15=1),IF(X258=0,'IIA Finanšu analīze'!$D235*(1-$C258/4),0),IF(X258&gt;$C235,IF('Laika grafiks'!Y$23&gt;Pieņēmumi!$E$8,X258-$C235,0),0))</f>
        <v>0</v>
      </c>
      <c r="Z258" s="416">
        <f>IF(AND(Izmaksas!Y$15=0,Izmaksas!Z$15=1),IF(Y258=0,'IIA Finanšu analīze'!$D235*(1-$C258/4),0),IF(Y258&gt;$C235,IF('Laika grafiks'!Z$23&gt;Pieņēmumi!$E$8,Y258-$C235,0),0))</f>
        <v>0</v>
      </c>
      <c r="AA258" s="416">
        <f>IF(AND(Izmaksas!Z$15=0,Izmaksas!AA$15=1),IF(Z258=0,'IIA Finanšu analīze'!$D235*(1-$C258/4),0),IF(Z258&gt;$C235,IF('Laika grafiks'!AA$23&gt;Pieņēmumi!$E$8,Z258-$C235,0),0))</f>
        <v>0</v>
      </c>
      <c r="AB258" s="416">
        <f>IF(AND(Izmaksas!AA$15=0,Izmaksas!AB$15=1),IF(AA258=0,'IIA Finanšu analīze'!$D235*(1-$C258/4),0),IF(AA258&gt;$C235,IF('Laika grafiks'!AB$23&gt;Pieņēmumi!$E$8,AA258-$C235,0),0))</f>
        <v>0</v>
      </c>
      <c r="AC258" s="416">
        <f>IF(AND(Izmaksas!AB$15=0,Izmaksas!AC$15=1),IF(AB258=0,'IIA Finanšu analīze'!$D235*(1-$C258/4),0),IF(AB258&gt;$C235,IF('Laika grafiks'!AC$23&gt;Pieņēmumi!$E$8,AB258-$C235,0),0))</f>
        <v>0</v>
      </c>
      <c r="AD258" s="416">
        <f>IF(AND(Izmaksas!AC$15=0,Izmaksas!AD$15=1),IF(AC258=0,'IIA Finanšu analīze'!$D235*(1-$C258/4),0),IF(AC258&gt;$C235,IF('Laika grafiks'!AD$23&gt;Pieņēmumi!$E$8,AC258-$C235,0),0))</f>
        <v>0</v>
      </c>
      <c r="AE258" s="416">
        <f>IF(AND(Izmaksas!AD$15=0,Izmaksas!AE$15=1),IF(AD258=0,'IIA Finanšu analīze'!$D235*(1-$C258/4),0),IF(AD258&gt;$C235,IF('Laika grafiks'!AE$23&gt;Pieņēmumi!$E$8,AD258-$C235,0),0))</f>
        <v>0</v>
      </c>
      <c r="AF258" s="416">
        <f>IF(AND(Izmaksas!AE$15=0,Izmaksas!AF$15=1),IF(AE258=0,'IIA Finanšu analīze'!$D235*(1-$C258/4),0),IF(AE258&gt;$C235,IF('Laika grafiks'!AF$23&gt;Pieņēmumi!$E$8,AE258-$C235,0),0))</f>
        <v>0</v>
      </c>
      <c r="AG258" s="416">
        <f>IF(AND(Izmaksas!AF$15=0,Izmaksas!AG$15=1),IF(AF258=0,'IIA Finanšu analīze'!$D235*(1-$C258/4),0),IF(AF258&gt;$C235,IF('Laika grafiks'!AG$23&gt;Pieņēmumi!$E$8,AF258-$C235,0),0))</f>
        <v>0</v>
      </c>
      <c r="AH258" s="416">
        <f>IF(AND(Izmaksas!AG$15=0,Izmaksas!AH$15=1),IF(AG258=0,'IIA Finanšu analīze'!$D235*(1-$C258/4),0),IF(AG258&gt;$C235,IF('Laika grafiks'!AH$23&gt;Pieņēmumi!$E$8,AG258-$C235,0),0))</f>
        <v>0</v>
      </c>
      <c r="AI258" s="416">
        <f>IF(AND(Izmaksas!AH$15=0,Izmaksas!AI$15=1),IF(AH258=0,'IIA Finanšu analīze'!$D235*(1-$C258/4),0),IF(AH258&gt;$C235,IF('Laika grafiks'!AI$23&gt;Pieņēmumi!$E$8,AH258-$C235,0),0))</f>
        <v>0</v>
      </c>
      <c r="AJ258" s="416">
        <f>IF(AND(Izmaksas!AI$15=0,Izmaksas!AJ$15=1),IF(AI258=0,'IIA Finanšu analīze'!$D235*(1-$C258/4),0),IF(AI258&gt;$C235,IF('Laika grafiks'!AJ$23&gt;Pieņēmumi!$E$8,AI258-$C235,0),0))</f>
        <v>0</v>
      </c>
      <c r="AK258" s="416">
        <f>IF(AND(Izmaksas!AJ$15=0,Izmaksas!AK$15=1),IF(AJ258=0,'IIA Finanšu analīze'!$D235*(1-$C258/4),0),IF(AJ258&gt;$C235,IF('Laika grafiks'!AK$23&gt;Pieņēmumi!$E$8,AJ258-$C235,0),0))</f>
        <v>0</v>
      </c>
      <c r="AL258" s="416">
        <f>IF(AND(Izmaksas!AK$15=0,Izmaksas!AL$15=1),IF(AK258=0,'IIA Finanšu analīze'!$D235*(1-$C258/4),0),IF(AK258&gt;$C235,IF('Laika grafiks'!AL$23&gt;Pieņēmumi!$E$8,AK258-$C235,0),0))</f>
        <v>0</v>
      </c>
      <c r="AM258" s="416">
        <f>IF(AND(Izmaksas!AL$15=0,Izmaksas!AM$15=1),IF(AL258=0,'IIA Finanšu analīze'!$D235*(1-$C258/4),0),IF(AL258&gt;$C235,IF('Laika grafiks'!AM$23&gt;Pieņēmumi!$E$8,AL258-$C235,0),0))</f>
        <v>0</v>
      </c>
      <c r="AN258" s="416">
        <f>IF(AND(Izmaksas!AM$15=0,Izmaksas!AN$15=1),IF(AM258=0,'IIA Finanšu analīze'!$D235*(1-$C258/4),0),IF(AM258&gt;$C235,IF('Laika grafiks'!AN$23&gt;Pieņēmumi!$E$8,AM258-$C235,0),0))</f>
        <v>0</v>
      </c>
      <c r="AO258" s="416">
        <f>IF(AND(Izmaksas!AN$15=0,Izmaksas!AO$15=1),IF(AN258=0,'IIA Finanšu analīze'!$D235*(1-$C258/4),0),IF(AN258&gt;$C235,IF('Laika grafiks'!AO$23&gt;Pieņēmumi!$E$8,AN258-$C235,0),0))</f>
        <v>0</v>
      </c>
      <c r="AP258" s="416">
        <f>IF(AND(Izmaksas!AO$15=0,Izmaksas!AP$15=1),IF(AO258=0,'IIA Finanšu analīze'!$D235*(1-$C258/4),0),IF(AO258&gt;$C235,IF('Laika grafiks'!AP$23&gt;Pieņēmumi!$E$8,AO258-$C235,0),0))</f>
        <v>0</v>
      </c>
      <c r="AQ258" s="416">
        <f>IF(AND(Izmaksas!AP$15=0,Izmaksas!AQ$15=1),IF(AP258=0,'IIA Finanšu analīze'!$D235*(1-$C258/4),0),IF(AP258&gt;$C235,IF('Laika grafiks'!AQ$23&gt;Pieņēmumi!$E$8,AP258-$C235,0),0))</f>
        <v>0</v>
      </c>
      <c r="AR258" s="416">
        <f>IF(AND(Izmaksas!AQ$15=0,Izmaksas!AR$15=1),IF(AQ258=0,'IIA Finanšu analīze'!$D235*(1-$C258/4),0),IF(AQ258&gt;$C235,IF('Laika grafiks'!AR$23&gt;Pieņēmumi!$E$8,AQ258-$C235,0),0))</f>
        <v>0</v>
      </c>
      <c r="AS258" s="416">
        <f>IF(AND(Izmaksas!AR$15=0,Izmaksas!AS$15=1),IF(AR258=0,'IIA Finanšu analīze'!$D235*(1-$C258/4),0),IF(AR258&gt;$C235,IF('Laika grafiks'!AS$23&gt;Pieņēmumi!$E$8,AR258-$C235,0),0))</f>
        <v>0</v>
      </c>
      <c r="AT258" s="416">
        <f>IF(AND(Izmaksas!AS$15=0,Izmaksas!AT$15=1),IF(AS258=0,'IIA Finanšu analīze'!$D235*(1-$C258/4),0),IF(AS258&gt;$C235,IF('Laika grafiks'!AT$23&gt;Pieņēmumi!$E$8,AS258-$C235,0),0))</f>
        <v>0</v>
      </c>
      <c r="AU258" s="416">
        <f>IF(AND(Izmaksas!AT$15=0,Izmaksas!AU$15=1),IF(AT258=0,'IIA Finanšu analīze'!$D235*(1-$C258/4),0),IF(AT258&gt;$C235,IF('Laika grafiks'!AU$23&gt;Pieņēmumi!$E$8,AT258-$C235,0),0))</f>
        <v>0</v>
      </c>
      <c r="AV258" s="416">
        <f>IF(AND(Izmaksas!AU$15=0,Izmaksas!AV$15=1),IF(AU258=0,'IIA Finanšu analīze'!$D235*(1-$C258/4),0),IF(AU258&gt;$C235,IF('Laika grafiks'!AV$23&gt;Pieņēmumi!$E$8,AU258-$C235,0),0))</f>
        <v>0</v>
      </c>
      <c r="AW258" s="416">
        <f>IF(AND(Izmaksas!AV$15=0,Izmaksas!AW$15=1),IF(AV258=0,'IIA Finanšu analīze'!$D235*(1-$C258/4),0),IF(AV258&gt;$C235,IF('Laika grafiks'!AW$23&gt;Pieņēmumi!$E$8,AV258-$C235,0),0))</f>
        <v>0</v>
      </c>
      <c r="AX258" s="416">
        <f>IF(AND(Izmaksas!AW$15=0,Izmaksas!AX$15=1),IF(AW258=0,'IIA Finanšu analīze'!$D235*(1-$C258/4),0),IF(AW258&gt;$C235,IF('Laika grafiks'!AX$23&gt;Pieņēmumi!$E$8,AW258-$C235,0),0))</f>
        <v>0</v>
      </c>
      <c r="AY258" s="416">
        <f>IF(AND(Izmaksas!AX$15=0,Izmaksas!AY$15=1),IF(AX258=0,'IIA Finanšu analīze'!$D235*(1-$C258/4),0),IF(AX258&gt;$C235,IF('Laika grafiks'!AY$23&gt;Pieņēmumi!$E$8,AX258-$C235,0),0))</f>
        <v>0</v>
      </c>
      <c r="AZ258" s="416">
        <f>IF(AND(Izmaksas!AY$15=0,Izmaksas!AZ$15=1),IF(AY258=0,'IIA Finanšu analīze'!$D235*(1-$C258/4),0),IF(AY258&gt;$C235,IF('Laika grafiks'!AZ$23&gt;Pieņēmumi!$E$8,AY258-$C235,0),0))</f>
        <v>0</v>
      </c>
      <c r="BA258" s="416">
        <f>IF(AND(Izmaksas!AZ$15=0,Izmaksas!BA$15=1),IF(AZ258=0,'IIA Finanšu analīze'!$D235*(1-$C258/4),0),IF(AZ258&gt;$C235,IF('Laika grafiks'!BA$23&gt;Pieņēmumi!$E$8,AZ258-$C235,0),0))</f>
        <v>0</v>
      </c>
      <c r="BB258" s="416">
        <f>IF(AND(Izmaksas!BA$15=0,Izmaksas!BB$15=1),IF(BA258=0,'IIA Finanšu analīze'!$D235*(1-$C258/4),0),IF(BA258&gt;$C235,IF('Laika grafiks'!BB$23&gt;Pieņēmumi!$E$8,BA258-$C235,0),0))</f>
        <v>0</v>
      </c>
      <c r="BC258" s="416">
        <f>IF(AND(Izmaksas!BB$15=0,Izmaksas!BC$15=1),IF(BB258=0,'IIA Finanšu analīze'!$D235*(1-$C258/4),0),IF(BB258&gt;$C235,IF('Laika grafiks'!BC$23&gt;Pieņēmumi!$E$8,BB258-$C235,0),0))</f>
        <v>0</v>
      </c>
      <c r="BD258" s="416">
        <f>IF(AND(Izmaksas!BC$15=0,Izmaksas!BD$15=1),IF(BC258=0,'IIA Finanšu analīze'!$D235*(1-$C258/4),0),IF(BC258&gt;$C235,IF('Laika grafiks'!BD$23&gt;Pieņēmumi!$E$8,BC258-$C235,0),0))</f>
        <v>0</v>
      </c>
      <c r="BE258" s="416">
        <f>IF(AND(Izmaksas!BD$15=0,Izmaksas!BE$15=1),IF(BD258=0,'IIA Finanšu analīze'!$D235*(1-$C258/4),0),IF(BD258&gt;$C235,IF('Laika grafiks'!BE$23&gt;Pieņēmumi!$E$8,BD258-$C235,0),0))</f>
        <v>0</v>
      </c>
      <c r="BF258" s="416">
        <f>IF(AND(Izmaksas!BE$15=0,Izmaksas!BF$15=1),IF(BE258=0,'IIA Finanšu analīze'!$D235*(1-$C258/4),0),IF(BE258&gt;$C235,IF('Laika grafiks'!BF$23&gt;Pieņēmumi!$E$8,BE258-$C235,0),0))</f>
        <v>0</v>
      </c>
      <c r="BG258" s="416">
        <f>IF(AND(Izmaksas!BF$15=0,Izmaksas!BG$15=1),IF(BF258=0,'IIA Finanšu analīze'!$D235*(1-$C258/4),0),IF(BF258&gt;$C235,IF('Laika grafiks'!BG$23&gt;Pieņēmumi!$E$8,BF258-$C235,0),0))</f>
        <v>0</v>
      </c>
      <c r="BH258" s="416">
        <f>IF(AND(Izmaksas!BG$15=0,Izmaksas!BH$15=1),IF(BG258=0,'IIA Finanšu analīze'!$D235*(1-$C258/4),0),IF(BG258&gt;$C235,IF('Laika grafiks'!BH$23&gt;Pieņēmumi!$E$8,BG258-$C235,0),0))</f>
        <v>0</v>
      </c>
      <c r="BI258" s="416">
        <f>IF(AND(Izmaksas!BH$15=0,Izmaksas!BI$15=1),IF(BH258=0,'IIA Finanšu analīze'!$D235*(1-$C258/4),0),IF(BH258&gt;$C235,IF('Laika grafiks'!BI$23&gt;Pieņēmumi!$E$8,BH258-$C235,0),0))</f>
        <v>0</v>
      </c>
      <c r="BJ258" s="416">
        <f>IF(AND(Izmaksas!BI$15=0,Izmaksas!BJ$15=1),IF(BI258=0,'IIA Finanšu analīze'!$D235*(1-$C258/4),0),IF(BI258&gt;$C235,IF('Laika grafiks'!BJ$23&gt;Pieņēmumi!$E$8,BI258-$C235,0),0))</f>
        <v>0</v>
      </c>
      <c r="BK258" s="416">
        <f>IF(AND(Izmaksas!BJ$15=0,Izmaksas!BK$15=1),IF(BJ258=0,'IIA Finanšu analīze'!$D235*(1-$C258/4),0),IF(BJ258&gt;$C235,IF('Laika grafiks'!BK$23&gt;Pieņēmumi!$E$8,BJ258-$C235,0),0))</f>
        <v>0</v>
      </c>
      <c r="BL258" s="416">
        <f>IF(AND(Izmaksas!BK$15=0,Izmaksas!BL$15=1),IF(BK258=0,'IIA Finanšu analīze'!$D235*(1-$C258/4),0),IF(BK258&gt;$C235,IF('Laika grafiks'!BL$23&gt;Pieņēmumi!$E$8,BK258-$C235,0),0))</f>
        <v>0</v>
      </c>
      <c r="BM258" s="416">
        <f>IF(AND(Izmaksas!BL$15=0,Izmaksas!BM$15=1),IF(BL258=0,'IIA Finanšu analīze'!$D235*(1-$C258/4),0),IF(BL258&gt;$C235,IF('Laika grafiks'!BM$23&gt;Pieņēmumi!$E$8,BL258-$C235,0),0))</f>
        <v>0</v>
      </c>
      <c r="BN258" s="416">
        <f>IF(AND(Izmaksas!BM$15=0,Izmaksas!BN$15=1),IF(BM258=0,'IIA Finanšu analīze'!$D235*(1-$C258/4),0),IF(BM258&gt;$C235,IF('Laika grafiks'!BN$23&gt;Pieņēmumi!$E$8,BM258-$C235,0),0))</f>
        <v>0</v>
      </c>
      <c r="BO258" s="416">
        <f>IF(AND(Izmaksas!BN$15=0,Izmaksas!BO$15=1),IF(BN258=0,'IIA Finanšu analīze'!$D235*(1-$C258/4),0),IF(BN258&gt;$C235,IF('Laika grafiks'!BO$23&gt;Pieņēmumi!$E$8,BN258-$C235,0),0))</f>
        <v>0</v>
      </c>
      <c r="BP258" s="416">
        <f>IF(AND(Izmaksas!BO$15=0,Izmaksas!BP$15=1),IF(BO258=0,'IIA Finanšu analīze'!$D235*(1-$C258/4),0),IF(BO258&gt;$C235,IF('Laika grafiks'!BP$23&gt;Pieņēmumi!$E$8,BO258-$C235,0),0))</f>
        <v>0</v>
      </c>
      <c r="BQ258" s="416">
        <f>IF(AND(Izmaksas!BP$15=0,Izmaksas!BQ$15=1),IF(BP258=0,'IIA Finanšu analīze'!$D235*(1-$C258/4),0),IF(BP258&gt;$C235,IF('Laika grafiks'!BQ$23&gt;Pieņēmumi!$E$8,BP258-$C235,0),0))</f>
        <v>0</v>
      </c>
      <c r="BR258" s="416">
        <f>IF(AND(Izmaksas!BQ$15=0,Izmaksas!BR$15=1),IF(BQ258=0,'IIA Finanšu analīze'!$D235*(1-$C258/4),0),IF(BQ258&gt;$C235,IF('Laika grafiks'!BR$23&gt;Pieņēmumi!$E$8,BQ258-$C235,0),0))</f>
        <v>0</v>
      </c>
      <c r="BS258" s="416">
        <f>IF(AND(Izmaksas!BR$15=0,Izmaksas!BS$15=1),IF(BR258=0,'IIA Finanšu analīze'!$D235*(1-$C258/4),0),IF(BR258&gt;$C235,IF('Laika grafiks'!BS$23&gt;Pieņēmumi!$E$8,BR258-$C235,0),0))</f>
        <v>0</v>
      </c>
      <c r="BT258" s="416">
        <f>IF(AND(Izmaksas!BS$15=0,Izmaksas!BT$15=1),IF(BS258=0,'IIA Finanšu analīze'!$D235*(1-$C258/4),0),IF(BS258&gt;$C235,IF('Laika grafiks'!BT$23&gt;Pieņēmumi!$E$8,BS258-$C235,0),0))</f>
        <v>0</v>
      </c>
      <c r="BU258" s="416">
        <f>IF(AND(Izmaksas!BT$15=0,Izmaksas!BU$15=1),IF(BT258=0,'IIA Finanšu analīze'!$D235*(1-$C258/4),0),IF(BT258&gt;$C235,IF('Laika grafiks'!BU$23&gt;Pieņēmumi!$E$8,BT258-$C235,0),0))</f>
        <v>0</v>
      </c>
      <c r="BV258" s="416">
        <f>IF(AND(Izmaksas!BU$15=0,Izmaksas!BV$15=1),IF(BU258=0,'IIA Finanšu analīze'!$D235*(1-$C258/4),0),IF(BU258&gt;$C235,IF('Laika grafiks'!BV$23&gt;Pieņēmumi!$E$8,BU258-$C235,0),0))</f>
        <v>0</v>
      </c>
      <c r="BW258" s="416">
        <f>IF(AND(Izmaksas!BV$15=0,Izmaksas!BW$15=1),IF(BV258=0,'IIA Finanšu analīze'!$D235*(1-$C258/4),0),IF(BV258&gt;$C235,IF('Laika grafiks'!BW$23&gt;Pieņēmumi!$E$8,BV258-$C235,0),0))</f>
        <v>0</v>
      </c>
      <c r="BX258" s="416">
        <f>IF(AND(Izmaksas!BW$15=0,Izmaksas!BX$15=1),IF(BW258=0,'IIA Finanšu analīze'!$D235*(1-$C258/4),0),IF(BW258&gt;$C235,IF('Laika grafiks'!BX$23&gt;Pieņēmumi!$E$8,BW258-$C235,0),0))</f>
        <v>0</v>
      </c>
      <c r="BY258" s="416">
        <f>IF(AND(Izmaksas!BX$15=0,Izmaksas!BY$15=1),IF(BX258=0,'IIA Finanšu analīze'!$D235*(1-$C258/4),0),IF(BX258&gt;$C235,IF('Laika grafiks'!BY$23&gt;Pieņēmumi!$E$8,BX258-$C235,0),0))</f>
        <v>0</v>
      </c>
      <c r="BZ258" s="416">
        <f>IF(AND(Izmaksas!BY$15=0,Izmaksas!BZ$15=1),IF(BY258=0,'IIA Finanšu analīze'!$D235*(1-$C258/4),0),IF(BY258&gt;$C235,IF('Laika grafiks'!BZ$23&gt;Pieņēmumi!$E$8,BY258-$C235,0),0))</f>
        <v>0</v>
      </c>
      <c r="CA258" s="416">
        <f>IF(AND(Izmaksas!BZ$15=0,Izmaksas!CA$15=1),IF(BZ258=0,'IIA Finanšu analīze'!$D235*(1-$C258/4),0),IF(BZ258&gt;$C235,IF('Laika grafiks'!CA$23&gt;Pieņēmumi!$E$8,BZ258-$C235,0),0))</f>
        <v>0</v>
      </c>
      <c r="CB258" s="416">
        <f>IF(AND(Izmaksas!CA$15=0,Izmaksas!CB$15=1),IF(CA258=0,'IIA Finanšu analīze'!$D235*(1-$C258/4),0),IF(CA258&gt;$C235,IF('Laika grafiks'!CB$23&gt;Pieņēmumi!$E$8,CA258-$C235,0),0))</f>
        <v>0</v>
      </c>
      <c r="CC258" s="416">
        <f>IF(AND(Izmaksas!CB$15=0,Izmaksas!CC$15=1),IF(CB258=0,'IIA Finanšu analīze'!$D235*(1-$C258/4),0),IF(CB258&gt;$C235,IF('Laika grafiks'!CC$23&gt;Pieņēmumi!$E$8,CB258-$C235,0),0))</f>
        <v>0</v>
      </c>
      <c r="CD258" s="416">
        <f>IF(AND(Izmaksas!CC$15=0,Izmaksas!CD$15=1),IF(CC258=0,'IIA Finanšu analīze'!$D235*(1-$C258/4),0),IF(CC258&gt;$C235,IF('Laika grafiks'!CD$23&gt;Pieņēmumi!$E$8,CC258-$C235,0),0))</f>
        <v>0</v>
      </c>
      <c r="CE258" s="416">
        <f>IF(AND(Izmaksas!CD$15=0,Izmaksas!CE$15=1),IF(CD258=0,'IIA Finanšu analīze'!$D235*(1-$C258/4),0),IF(CD258&gt;$C235,IF('Laika grafiks'!CE$23&gt;Pieņēmumi!$E$8,CD258-$C235,0),0))</f>
        <v>0</v>
      </c>
      <c r="CF258" s="416">
        <f>IF(AND(Izmaksas!CE$15=0,Izmaksas!CF$15=1),IF(CE258=0,'IIA Finanšu analīze'!$D235*(1-$C258/4),0),IF(CE258&gt;$C235,IF('Laika grafiks'!CF$23&gt;Pieņēmumi!$E$8,CE258-$C235,0),0))</f>
        <v>0</v>
      </c>
      <c r="CG258" s="416">
        <f>IF(AND(Izmaksas!CF$15=0,Izmaksas!CG$15=1),IF(CF258=0,'IIA Finanšu analīze'!$D235*(1-$C258/4),0),IF(CF258&gt;$C235,IF('Laika grafiks'!CG$23&gt;Pieņēmumi!$E$8,CF258-$C235,0),0))</f>
        <v>0</v>
      </c>
      <c r="CH258" s="416">
        <f>IF(AND(Izmaksas!CG$15=0,Izmaksas!CH$15=1),IF(CG258=0,'IIA Finanšu analīze'!$D235*(1-$C258/4),0),IF(CG258&gt;$C235,IF('Laika grafiks'!CH$23&gt;Pieņēmumi!$E$8,CG258-$C235,0),0))</f>
        <v>0</v>
      </c>
      <c r="CI258" s="416">
        <f>IF(AND(Izmaksas!CH$15=0,Izmaksas!CI$15=1),IF(CH258=0,'IIA Finanšu analīze'!$D235*(1-$C258/4),0),IF(CH258&gt;$C235,IF('Laika grafiks'!CI$23&gt;Pieņēmumi!$E$8,CH258-$C235,0),0))</f>
        <v>0</v>
      </c>
      <c r="CJ258" s="416">
        <f>IF(AND(Izmaksas!CI$15=0,Izmaksas!CJ$15=1),IF(CI258=0,'IIA Finanšu analīze'!$D235*(1-$C258/4),0),IF(CI258&gt;$C235,IF('Laika grafiks'!CJ$23&gt;Pieņēmumi!$E$8,CI258-$C235,0),0))</f>
        <v>0</v>
      </c>
      <c r="CK258" s="416">
        <f>IF(AND(Izmaksas!CJ$15=0,Izmaksas!CK$15=1),IF(CJ258=0,'IIA Finanšu analīze'!$D235*(1-$C258/4),0),IF(CJ258&gt;$C235,IF('Laika grafiks'!CK$23&gt;Pieņēmumi!$E$8,CJ258-$C235,0),0))</f>
        <v>0</v>
      </c>
      <c r="CL258" s="416">
        <f>IF(AND(Izmaksas!CK$15=0,Izmaksas!CL$15=1),IF(CK258=0,'IIA Finanšu analīze'!$D235*(1-$C258/4),0),IF(CK258&gt;$C235,IF('Laika grafiks'!CL$23&gt;Pieņēmumi!$E$8,CK258-$C235,0),0))</f>
        <v>0</v>
      </c>
      <c r="CM258" s="416">
        <f>IF(AND(Izmaksas!CL$15=0,Izmaksas!CM$15=1),IF(CL258=0,'IIA Finanšu analīze'!$D235*(1-$C258/4),0),IF(CL258&gt;$C235,IF('Laika grafiks'!CM$23&gt;Pieņēmumi!$E$8,CL258-$C235,0),0))</f>
        <v>0</v>
      </c>
      <c r="CN258" s="416">
        <f>IF(AND(Izmaksas!CM$15=0,Izmaksas!CN$15=1),IF(CM258=0,'IIA Finanšu analīze'!$D235*(1-$C258/4),0),IF(CM258&gt;$C235,IF('Laika grafiks'!CN$23&gt;Pieņēmumi!$E$8,CM258-$C235,0),0))</f>
        <v>0</v>
      </c>
      <c r="CO258" s="416">
        <f>IF(AND(Izmaksas!CN$15=0,Izmaksas!CO$15=1),IF(CN258=0,'IIA Finanšu analīze'!$D235*(1-$C258/4),0),IF(CN258&gt;$C235,IF('Laika grafiks'!CO$23&gt;Pieņēmumi!$E$8,CN258-$C235,0),0))</f>
        <v>0</v>
      </c>
      <c r="CP258" s="416">
        <f>IF(AND(Izmaksas!CO$15=0,Izmaksas!CP$15=1),IF(CO258=0,'IIA Finanšu analīze'!$D235*(1-$C258/4),0),IF(CO258&gt;$C235,IF('Laika grafiks'!CP$23&gt;Pieņēmumi!$E$8,CO258-$C235,0),0))</f>
        <v>0</v>
      </c>
      <c r="CQ258" s="416">
        <f>IF(AND(Izmaksas!CP$15=0,Izmaksas!CQ$15=1),IF(CP258=0,'IIA Finanšu analīze'!$D235*(1-$C258/4),0),IF(CP258&gt;$C235,IF('Laika grafiks'!CQ$23&gt;Pieņēmumi!$E$8,CP258-$C235,0),0))</f>
        <v>0</v>
      </c>
      <c r="CR258" s="416">
        <f>IF(AND(Izmaksas!CQ$15=0,Izmaksas!CR$15=1),IF(CQ258=0,'IIA Finanšu analīze'!$D235*(1-$C258/4),0),IF(CQ258&gt;$C235,IF('Laika grafiks'!CR$23&gt;Pieņēmumi!$E$8,CQ258-$C235,0),0))</f>
        <v>0</v>
      </c>
      <c r="CS258" s="416">
        <f>IF(AND(Izmaksas!CR$15=0,Izmaksas!CS$15=1),IF(CR258=0,'IIA Finanšu analīze'!$D235*(1-$C258/4),0),IF(CR258&gt;$C235,IF('Laika grafiks'!CS$23&gt;Pieņēmumi!$E$8,CR258-$C235,0),0))</f>
        <v>0</v>
      </c>
      <c r="CT258" s="416">
        <f>IF(AND(Izmaksas!CS$15=0,Izmaksas!CT$15=1),IF(CS258=0,'IIA Finanšu analīze'!$D235*(1-$C258/4),0),IF(CS258&gt;$C235,IF('Laika grafiks'!CT$23&gt;Pieņēmumi!$E$8,CS258-$C235,0),0))</f>
        <v>0</v>
      </c>
      <c r="CU258" s="416">
        <f>IF(AND(Izmaksas!CT$15=0,Izmaksas!CU$15=1),IF(CT258=0,'IIA Finanšu analīze'!$D235*(1-$C258/4),0),IF(CT258&gt;$C235,IF('Laika grafiks'!CU$23&gt;Pieņēmumi!$E$8,CT258-$C235,0),0))</f>
        <v>0</v>
      </c>
      <c r="CV258" s="416">
        <f>IF(AND(Izmaksas!CU$15=0,Izmaksas!CV$15=1),IF(CU258=0,'IIA Finanšu analīze'!$D235*(1-$C258/4),0),IF(CU258&gt;$C235,IF('Laika grafiks'!CV$23&gt;Pieņēmumi!$E$8,CU258-$C235,0),0))</f>
        <v>0</v>
      </c>
      <c r="CW258" s="416">
        <f>IF(AND(Izmaksas!CV$15=0,Izmaksas!CW$15=1),IF(CV258=0,'IIA Finanšu analīze'!$D235*(1-$C258/4),0),IF(CV258&gt;$C235,IF('Laika grafiks'!CW$23&gt;Pieņēmumi!$E$8,CV258-$C235,0),0))</f>
        <v>0</v>
      </c>
      <c r="CX258" s="416">
        <f>IF(AND(Izmaksas!CW$15=0,Izmaksas!CX$15=1),IF(CW258=0,'IIA Finanšu analīze'!$D235*(1-$C258/4),0),IF(CW258&gt;$C235,IF('Laika grafiks'!CX$23&gt;Pieņēmumi!$E$8,CW258-$C235,0),0))</f>
        <v>0</v>
      </c>
      <c r="CY258" s="416">
        <f>IF(AND(Izmaksas!CX$15=0,Izmaksas!CY$15=1),IF(CX258=0,'IIA Finanšu analīze'!$D235*(1-$C258/4),0),IF(CX258&gt;$C235,IF('Laika grafiks'!CY$23&gt;Pieņēmumi!$E$8,CX258-$C235,0),0))</f>
        <v>0</v>
      </c>
      <c r="CZ258" s="416">
        <f>IF(AND(Izmaksas!CY$15=0,Izmaksas!CZ$15=1),IF(CY258=0,'IIA Finanšu analīze'!$D235*(1-$C258/4),0),IF(CY258&gt;$C235,IF('Laika grafiks'!CZ$23&gt;Pieņēmumi!$E$8,CY258-$C235,0),0))</f>
        <v>0</v>
      </c>
      <c r="DA258" s="416">
        <f>IF(AND(Izmaksas!CZ$15=0,Izmaksas!DA$15=1),IF(CZ258=0,'IIA Finanšu analīze'!$D235*(1-$C258/4),0),IF(CZ258&gt;$C235,IF('Laika grafiks'!DA$23&gt;Pieņēmumi!$E$8,CZ258-$C235,0),0))</f>
        <v>0</v>
      </c>
      <c r="DB258" s="416">
        <f>IF(AND(Izmaksas!DA$15=0,Izmaksas!DB$15=1),IF(DA258=0,'IIA Finanšu analīze'!$D235*(1-$C258/4),0),IF(DA258&gt;$C235,IF('Laika grafiks'!DB$23&gt;Pieņēmumi!$E$8,DA258-$C235,0),0))</f>
        <v>0</v>
      </c>
      <c r="DC258" s="416">
        <f>IF(AND(Izmaksas!DB$15=0,Izmaksas!DC$15=1),IF(DB258=0,'IIA Finanšu analīze'!$D235*(1-$C258/4),0),IF(DB258&gt;$C235,IF('Laika grafiks'!DC$23&gt;Pieņēmumi!$E$8,DB258-$C235,0),0))</f>
        <v>0</v>
      </c>
      <c r="DD258" s="416">
        <f>IF(AND(Izmaksas!DC$15=0,Izmaksas!DD$15=1),IF(DC258=0,'IIA Finanšu analīze'!$D235*(1-$C258/4),0),IF(DC258&gt;$C235,IF('Laika grafiks'!DD$23&gt;Pieņēmumi!$E$8,DC258-$C235,0),0))</f>
        <v>0</v>
      </c>
      <c r="DE258" s="416">
        <f>IF(AND(Izmaksas!DD$15=0,Izmaksas!DE$15=1),IF(DD258=0,'IIA Finanšu analīze'!$D235*(1-$C258/4),0),IF(DD258&gt;$C235,IF('Laika grafiks'!DE$23&gt;Pieņēmumi!$E$8,DD258-$C235,0),0))</f>
        <v>0</v>
      </c>
      <c r="DF258" s="416">
        <f>IF(AND(Izmaksas!DE$15=0,Izmaksas!DF$15=1),IF(DE258=0,'IIA Finanšu analīze'!$D235*(1-$C258/4),0),IF(DE258&gt;$C235,IF('Laika grafiks'!DF$23&gt;Pieņēmumi!$E$8,DE258-$C235,0),0))</f>
        <v>0</v>
      </c>
      <c r="DG258" s="416">
        <f>IF(AND(Izmaksas!DF$15=0,Izmaksas!DG$15=1),IF(DF258=0,'IIA Finanšu analīze'!$D235*(1-$C258/4),0),IF(DF258&gt;$C235,IF('Laika grafiks'!DG$23&gt;Pieņēmumi!$E$8,DF258-$C235,0),0))</f>
        <v>0</v>
      </c>
      <c r="DH258" s="416">
        <f>IF(AND(Izmaksas!DG$15=0,Izmaksas!DH$15=1),IF(DG258=0,'IIA Finanšu analīze'!$D235*(1-$C258/4),0),IF(DG258&gt;$C235,IF('Laika grafiks'!DH$23&gt;Pieņēmumi!$E$8,DG258-$C235,0),0))</f>
        <v>0</v>
      </c>
      <c r="DI258" s="416">
        <f>IF(AND(Izmaksas!DH$15=0,Izmaksas!DI$15=1),IF(DH258=0,'IIA Finanšu analīze'!$D235*(1-$C258/4),0),IF(DH258&gt;$C235,IF('Laika grafiks'!DI$23&gt;Pieņēmumi!$E$8,DH258-$C235,0),0))</f>
        <v>0</v>
      </c>
      <c r="DJ258" s="416">
        <f>IF(AND(Izmaksas!DI$15=0,Izmaksas!DJ$15=1),IF(DI258=0,'IIA Finanšu analīze'!$D235*(1-$C258/4),0),IF(DI258&gt;$C235,IF('Laika grafiks'!DJ$23&gt;Pieņēmumi!$E$8,DI258-$C235,0),0))</f>
        <v>0</v>
      </c>
      <c r="DK258" s="416">
        <f>IF(AND(Izmaksas!DJ$15=0,Izmaksas!DK$15=1),IF(DJ258=0,'IIA Finanšu analīze'!$D235*(1-$C258/4),0),IF(DJ258&gt;$C235,IF('Laika grafiks'!DK$23&gt;Pieņēmumi!$E$8,DJ258-$C235,0),0))</f>
        <v>0</v>
      </c>
      <c r="DL258" s="416">
        <f>IF(AND(Izmaksas!DK$15=0,Izmaksas!DL$15=1),IF(DK258=0,'IIA Finanšu analīze'!$D235*(1-$C258/4),0),IF(DK258&gt;$C235,IF('Laika grafiks'!DL$23&gt;Pieņēmumi!$E$8,DK258-$C235,0),0))</f>
        <v>0</v>
      </c>
      <c r="DM258" s="416">
        <f>IF(AND(Izmaksas!DL$15=0,Izmaksas!DM$15=1),IF(DL258=0,'IIA Finanšu analīze'!$D235*(1-$C258/4),0),IF(DL258&gt;$C235,IF('Laika grafiks'!DM$23&gt;Pieņēmumi!$E$8,DL258-$C235,0),0))</f>
        <v>0</v>
      </c>
      <c r="DN258" s="416">
        <f>IF(AND(Izmaksas!DM$15=0,Izmaksas!DN$15=1),IF(DM258=0,'IIA Finanšu analīze'!$D235*(1-$C258/4),0),IF(DM258&gt;$C235,IF('Laika grafiks'!DN$23&gt;Pieņēmumi!$E$8,DM258-$C235,0),0))</f>
        <v>0</v>
      </c>
      <c r="DO258" s="416">
        <f>IF(AND(Izmaksas!DN$15=0,Izmaksas!DO$15=1),IF(DN258=0,'IIA Finanšu analīze'!$D235*(1-$C258/4),0),IF(DN258&gt;$C235,IF('Laika grafiks'!DO$23&gt;Pieņēmumi!$E$8,DN258-$C235,0),0))</f>
        <v>0</v>
      </c>
      <c r="DP258" s="416">
        <f>IF(AND(Izmaksas!DO$15=0,Izmaksas!DP$15=1),IF(DO258=0,'IIA Finanšu analīze'!$D235*(1-$C258/4),0),IF(DO258&gt;$C235,IF('Laika grafiks'!DP$23&gt;Pieņēmumi!$E$8,DO258-$C235,0),0))</f>
        <v>0</v>
      </c>
      <c r="DQ258" s="416">
        <f>IF(AND(Izmaksas!DP$15=0,Izmaksas!DQ$15=1),IF(DP258=0,'IIA Finanšu analīze'!$D235*(1-$C258/4),0),IF(DP258&gt;$C235,IF('Laika grafiks'!DQ$23&gt;Pieņēmumi!$E$8,DP258-$C235,0),0))</f>
        <v>0</v>
      </c>
      <c r="DR258" s="416">
        <f>IF(AND(Izmaksas!DQ$15=0,Izmaksas!DR$15=1),IF(DQ258=0,'IIA Finanšu analīze'!$D235*(1-$C258/4),0),IF(DQ258&gt;$C235,IF('Laika grafiks'!DR$23&gt;Pieņēmumi!$E$8,DQ258-$C235,0),0))</f>
        <v>0</v>
      </c>
      <c r="DS258" s="416">
        <f>IF(AND(Izmaksas!DR$15=0,Izmaksas!DS$15=1),IF(DR258=0,'IIA Finanšu analīze'!$D235*(1-$C258/4),0),IF(DR258&gt;$C235,IF('Laika grafiks'!DS$23&gt;Pieņēmumi!$E$8,DR258-$C235,0),0))</f>
        <v>0</v>
      </c>
      <c r="DT258" s="416">
        <f>IF(AND(Izmaksas!DS$15=0,Izmaksas!DT$15=1),IF(DS258=0,'IIA Finanšu analīze'!$D235*(1-$C258/4),0),IF(DS258&gt;$C235,IF('Laika grafiks'!DT$23&gt;Pieņēmumi!$E$8,DS258-$C235,0),0))</f>
        <v>0</v>
      </c>
      <c r="DU258" s="416">
        <f>IF(AND(Izmaksas!DT$15=0,Izmaksas!DU$15=1),IF(DT258=0,'IIA Finanšu analīze'!$D235*(1-$C258/4),0),IF(DT258&gt;$C235,IF('Laika grafiks'!DU$23&gt;Pieņēmumi!$E$8,DT258-$C235,0),0))</f>
        <v>0</v>
      </c>
    </row>
    <row r="259" spans="1:125" ht="11.25" customHeight="1">
      <c r="A259" s="389" t="str">
        <f t="shared" si="196"/>
        <v>Kapitālieguldījumi Nr12</v>
      </c>
      <c r="B259" s="389" t="s">
        <v>33</v>
      </c>
      <c r="C259" s="392"/>
      <c r="D259" s="460" t="s">
        <v>638</v>
      </c>
      <c r="E259" s="416">
        <v>0</v>
      </c>
      <c r="F259" s="416">
        <f>IF(AND(Izmaksas!E$15=0,Izmaksas!F$15=1),IF(E259=0,'IIA Finanšu analīze'!$D236*(1-$C259/4),0),IF(E259&gt;$C236,IF('Laika grafiks'!F$23&gt;Pieņēmumi!$E$8,E259-$C236,0),0))</f>
        <v>0</v>
      </c>
      <c r="G259" s="416">
        <f>IF(AND(Izmaksas!F$15=0,Izmaksas!G$15=1),IF(F259=0,'IIA Finanšu analīze'!$D236*(1-$C259/4),0),IF(F259&gt;$C236,IF('Laika grafiks'!G$23&gt;Pieņēmumi!$E$8,F259-$C236,0),0))</f>
        <v>0</v>
      </c>
      <c r="H259" s="416">
        <f>IF(AND(Izmaksas!G$15=0,Izmaksas!H$15=1),IF(G259=0,'IIA Finanšu analīze'!$D236*(1-$C259/4),0),IF(G259&gt;$C236,IF('Laika grafiks'!H$23&gt;Pieņēmumi!$E$8,G259-$C236,0),0))</f>
        <v>0</v>
      </c>
      <c r="I259" s="416">
        <f>IF(AND(Izmaksas!H$15=0,Izmaksas!I$15=1),IF(H259=0,'IIA Finanšu analīze'!$D236*(1-$C259/4),0),IF(H259&gt;$C236,IF('Laika grafiks'!I$23&gt;Pieņēmumi!$E$8,H259-$C236,0),0))</f>
        <v>0</v>
      </c>
      <c r="J259" s="416">
        <f>IF(AND(Izmaksas!I$15=0,Izmaksas!J$15=1),IF(I259=0,'IIA Finanšu analīze'!$D236*(1-$C259/4),0),IF(I259&gt;$C236,IF('Laika grafiks'!J$23&gt;Pieņēmumi!$E$8,I259-$C236,0),0))</f>
        <v>0</v>
      </c>
      <c r="K259" s="416">
        <f>IF(AND(Izmaksas!J$15=0,Izmaksas!K$15=1),IF(J259=0,'IIA Finanšu analīze'!$D236*(1-$C259/4),0),IF(J259&gt;$C236,IF('Laika grafiks'!K$23&gt;Pieņēmumi!$E$8,J259-$C236,0),0))</f>
        <v>0</v>
      </c>
      <c r="L259" s="416">
        <f>IF(AND(Izmaksas!K$15=0,Izmaksas!L$15=1),IF(K259=0,'IIA Finanšu analīze'!$D236*(1-$C259/4),0),IF(K259&gt;$C236,IF('Laika grafiks'!L$23&gt;Pieņēmumi!$E$8,K259-$C236,0),0))</f>
        <v>0</v>
      </c>
      <c r="M259" s="416">
        <f>IF(AND(Izmaksas!L$15=0,Izmaksas!M$15=1),IF(L259=0,'IIA Finanšu analīze'!$D236*(1-$C259/4),0),IF(L259&gt;$C236,IF('Laika grafiks'!M$23&gt;Pieņēmumi!$E$8,L259-$C236,0),0))</f>
        <v>0</v>
      </c>
      <c r="N259" s="416">
        <f>IF(AND(Izmaksas!M$15=0,Izmaksas!N$15=1),IF(M259=0,'IIA Finanšu analīze'!$D236*(1-$C259/4),0),IF(M259&gt;$C236,IF('Laika grafiks'!N$23&gt;Pieņēmumi!$E$8,M259-$C236,0),0))</f>
        <v>0</v>
      </c>
      <c r="O259" s="416">
        <f>IF(AND(Izmaksas!N$15=0,Izmaksas!O$15=1),IF(N259=0,'IIA Finanšu analīze'!$D236*(1-$C259/4),0),IF(N259&gt;$C236,IF('Laika grafiks'!O$23&gt;Pieņēmumi!$E$8,N259-$C236,0),0))</f>
        <v>0</v>
      </c>
      <c r="P259" s="416">
        <f>IF(AND(Izmaksas!O$15=0,Izmaksas!P$15=1),IF(O259=0,'IIA Finanšu analīze'!$D236*(1-$C259/4),0),IF(O259&gt;$C236,IF('Laika grafiks'!P$23&gt;Pieņēmumi!$E$8,O259-$C236,0),0))</f>
        <v>0</v>
      </c>
      <c r="Q259" s="416">
        <f>IF(AND(Izmaksas!P$15=0,Izmaksas!Q$15=1),IF(P259=0,'IIA Finanšu analīze'!$D236*(1-$C259/4),0),IF(P259&gt;$C236,IF('Laika grafiks'!Q$23&gt;Pieņēmumi!$E$8,P259-$C236,0),0))</f>
        <v>0</v>
      </c>
      <c r="R259" s="416">
        <f>IF(AND(Izmaksas!Q$15=0,Izmaksas!R$15=1),IF(Q259=0,'IIA Finanšu analīze'!$D236*(1-$C259/4),0),IF(Q259&gt;$C236,IF('Laika grafiks'!R$23&gt;Pieņēmumi!$E$8,Q259-$C236,0),0))</f>
        <v>0</v>
      </c>
      <c r="S259" s="416">
        <f>IF(AND(Izmaksas!R$15=0,Izmaksas!S$15=1),IF(R259=0,'IIA Finanšu analīze'!$D236*(1-$C259/4),0),IF(R259&gt;$C236,IF('Laika grafiks'!S$23&gt;Pieņēmumi!$E$8,R259-$C236,0),0))</f>
        <v>0</v>
      </c>
      <c r="T259" s="416">
        <f>IF(AND(Izmaksas!S$15=0,Izmaksas!T$15=1),IF(S259=0,'IIA Finanšu analīze'!$D236*(1-$C259/4),0),IF(S259&gt;$C236,IF('Laika grafiks'!T$23&gt;Pieņēmumi!$E$8,S259-$C236,0),0))</f>
        <v>0</v>
      </c>
      <c r="U259" s="416">
        <f>IF(AND(Izmaksas!T$15=0,Izmaksas!U$15=1),IF(T259=0,'IIA Finanšu analīze'!$D236*(1-$C259/4),0),IF(T259&gt;$C236,IF('Laika grafiks'!U$23&gt;Pieņēmumi!$E$8,T259-$C236,0),0))</f>
        <v>0</v>
      </c>
      <c r="V259" s="416">
        <f>IF(AND(Izmaksas!U$15=0,Izmaksas!V$15=1),IF(U259=0,'IIA Finanšu analīze'!$D236*(1-$C259/4),0),IF(U259&gt;$C236,IF('Laika grafiks'!V$23&gt;Pieņēmumi!$E$8,U259-$C236,0),0))</f>
        <v>0</v>
      </c>
      <c r="W259" s="416">
        <f>IF(AND(Izmaksas!V$15=0,Izmaksas!W$15=1),IF(V259=0,'IIA Finanšu analīze'!$D236*(1-$C259/4),0),IF(V259&gt;$C236,IF('Laika grafiks'!W$23&gt;Pieņēmumi!$E$8,V259-$C236,0),0))</f>
        <v>0</v>
      </c>
      <c r="X259" s="416">
        <f>IF(AND(Izmaksas!W$15=0,Izmaksas!X$15=1),IF(W259=0,'IIA Finanšu analīze'!$D236*(1-$C259/4),0),IF(W259&gt;$C236,IF('Laika grafiks'!X$23&gt;Pieņēmumi!$E$8,W259-$C236,0),0))</f>
        <v>0</v>
      </c>
      <c r="Y259" s="416">
        <f>IF(AND(Izmaksas!X$15=0,Izmaksas!Y$15=1),IF(X259=0,'IIA Finanšu analīze'!$D236*(1-$C259/4),0),IF(X259&gt;$C236,IF('Laika grafiks'!Y$23&gt;Pieņēmumi!$E$8,X259-$C236,0),0))</f>
        <v>0</v>
      </c>
      <c r="Z259" s="416">
        <f>IF(AND(Izmaksas!Y$15=0,Izmaksas!Z$15=1),IF(Y259=0,'IIA Finanšu analīze'!$D236*(1-$C259/4),0),IF(Y259&gt;$C236,IF('Laika grafiks'!Z$23&gt;Pieņēmumi!$E$8,Y259-$C236,0),0))</f>
        <v>0</v>
      </c>
      <c r="AA259" s="416">
        <f>IF(AND(Izmaksas!Z$15=0,Izmaksas!AA$15=1),IF(Z259=0,'IIA Finanšu analīze'!$D236*(1-$C259/4),0),IF(Z259&gt;$C236,IF('Laika grafiks'!AA$23&gt;Pieņēmumi!$E$8,Z259-$C236,0),0))</f>
        <v>0</v>
      </c>
      <c r="AB259" s="416">
        <f>IF(AND(Izmaksas!AA$15=0,Izmaksas!AB$15=1),IF(AA259=0,'IIA Finanšu analīze'!$D236*(1-$C259/4),0),IF(AA259&gt;$C236,IF('Laika grafiks'!AB$23&gt;Pieņēmumi!$E$8,AA259-$C236,0),0))</f>
        <v>0</v>
      </c>
      <c r="AC259" s="416">
        <f>IF(AND(Izmaksas!AB$15=0,Izmaksas!AC$15=1),IF(AB259=0,'IIA Finanšu analīze'!$D236*(1-$C259/4),0),IF(AB259&gt;$C236,IF('Laika grafiks'!AC$23&gt;Pieņēmumi!$E$8,AB259-$C236,0),0))</f>
        <v>0</v>
      </c>
      <c r="AD259" s="416">
        <f>IF(AND(Izmaksas!AC$15=0,Izmaksas!AD$15=1),IF(AC259=0,'IIA Finanšu analīze'!$D236*(1-$C259/4),0),IF(AC259&gt;$C236,IF('Laika grafiks'!AD$23&gt;Pieņēmumi!$E$8,AC259-$C236,0),0))</f>
        <v>0</v>
      </c>
      <c r="AE259" s="416">
        <f>IF(AND(Izmaksas!AD$15=0,Izmaksas!AE$15=1),IF(AD259=0,'IIA Finanšu analīze'!$D236*(1-$C259/4),0),IF(AD259&gt;$C236,IF('Laika grafiks'!AE$23&gt;Pieņēmumi!$E$8,AD259-$C236,0),0))</f>
        <v>0</v>
      </c>
      <c r="AF259" s="416">
        <f>IF(AND(Izmaksas!AE$15=0,Izmaksas!AF$15=1),IF(AE259=0,'IIA Finanšu analīze'!$D236*(1-$C259/4),0),IF(AE259&gt;$C236,IF('Laika grafiks'!AF$23&gt;Pieņēmumi!$E$8,AE259-$C236,0),0))</f>
        <v>0</v>
      </c>
      <c r="AG259" s="416">
        <f>IF(AND(Izmaksas!AF$15=0,Izmaksas!AG$15=1),IF(AF259=0,'IIA Finanšu analīze'!$D236*(1-$C259/4),0),IF(AF259&gt;$C236,IF('Laika grafiks'!AG$23&gt;Pieņēmumi!$E$8,AF259-$C236,0),0))</f>
        <v>0</v>
      </c>
      <c r="AH259" s="416">
        <f>IF(AND(Izmaksas!AG$15=0,Izmaksas!AH$15=1),IF(AG259=0,'IIA Finanšu analīze'!$D236*(1-$C259/4),0),IF(AG259&gt;$C236,IF('Laika grafiks'!AH$23&gt;Pieņēmumi!$E$8,AG259-$C236,0),0))</f>
        <v>0</v>
      </c>
      <c r="AI259" s="416">
        <f>IF(AND(Izmaksas!AH$15=0,Izmaksas!AI$15=1),IF(AH259=0,'IIA Finanšu analīze'!$D236*(1-$C259/4),0),IF(AH259&gt;$C236,IF('Laika grafiks'!AI$23&gt;Pieņēmumi!$E$8,AH259-$C236,0),0))</f>
        <v>0</v>
      </c>
      <c r="AJ259" s="416">
        <f>IF(AND(Izmaksas!AI$15=0,Izmaksas!AJ$15=1),IF(AI259=0,'IIA Finanšu analīze'!$D236*(1-$C259/4),0),IF(AI259&gt;$C236,IF('Laika grafiks'!AJ$23&gt;Pieņēmumi!$E$8,AI259-$C236,0),0))</f>
        <v>0</v>
      </c>
      <c r="AK259" s="416">
        <f>IF(AND(Izmaksas!AJ$15=0,Izmaksas!AK$15=1),IF(AJ259=0,'IIA Finanšu analīze'!$D236*(1-$C259/4),0),IF(AJ259&gt;$C236,IF('Laika grafiks'!AK$23&gt;Pieņēmumi!$E$8,AJ259-$C236,0),0))</f>
        <v>0</v>
      </c>
      <c r="AL259" s="416">
        <f>IF(AND(Izmaksas!AK$15=0,Izmaksas!AL$15=1),IF(AK259=0,'IIA Finanšu analīze'!$D236*(1-$C259/4),0),IF(AK259&gt;$C236,IF('Laika grafiks'!AL$23&gt;Pieņēmumi!$E$8,AK259-$C236,0),0))</f>
        <v>0</v>
      </c>
      <c r="AM259" s="416">
        <f>IF(AND(Izmaksas!AL$15=0,Izmaksas!AM$15=1),IF(AL259=0,'IIA Finanšu analīze'!$D236*(1-$C259/4),0),IF(AL259&gt;$C236,IF('Laika grafiks'!AM$23&gt;Pieņēmumi!$E$8,AL259-$C236,0),0))</f>
        <v>0</v>
      </c>
      <c r="AN259" s="416">
        <f>IF(AND(Izmaksas!AM$15=0,Izmaksas!AN$15=1),IF(AM259=0,'IIA Finanšu analīze'!$D236*(1-$C259/4),0),IF(AM259&gt;$C236,IF('Laika grafiks'!AN$23&gt;Pieņēmumi!$E$8,AM259-$C236,0),0))</f>
        <v>0</v>
      </c>
      <c r="AO259" s="416">
        <f>IF(AND(Izmaksas!AN$15=0,Izmaksas!AO$15=1),IF(AN259=0,'IIA Finanšu analīze'!$D236*(1-$C259/4),0),IF(AN259&gt;$C236,IF('Laika grafiks'!AO$23&gt;Pieņēmumi!$E$8,AN259-$C236,0),0))</f>
        <v>0</v>
      </c>
      <c r="AP259" s="416">
        <f>IF(AND(Izmaksas!AO$15=0,Izmaksas!AP$15=1),IF(AO259=0,'IIA Finanšu analīze'!$D236*(1-$C259/4),0),IF(AO259&gt;$C236,IF('Laika grafiks'!AP$23&gt;Pieņēmumi!$E$8,AO259-$C236,0),0))</f>
        <v>0</v>
      </c>
      <c r="AQ259" s="416">
        <f>IF(AND(Izmaksas!AP$15=0,Izmaksas!AQ$15=1),IF(AP259=0,'IIA Finanšu analīze'!$D236*(1-$C259/4),0),IF(AP259&gt;$C236,IF('Laika grafiks'!AQ$23&gt;Pieņēmumi!$E$8,AP259-$C236,0),0))</f>
        <v>0</v>
      </c>
      <c r="AR259" s="416">
        <f>IF(AND(Izmaksas!AQ$15=0,Izmaksas!AR$15=1),IF(AQ259=0,'IIA Finanšu analīze'!$D236*(1-$C259/4),0),IF(AQ259&gt;$C236,IF('Laika grafiks'!AR$23&gt;Pieņēmumi!$E$8,AQ259-$C236,0),0))</f>
        <v>0</v>
      </c>
      <c r="AS259" s="416">
        <f>IF(AND(Izmaksas!AR$15=0,Izmaksas!AS$15=1),IF(AR259=0,'IIA Finanšu analīze'!$D236*(1-$C259/4),0),IF(AR259&gt;$C236,IF('Laika grafiks'!AS$23&gt;Pieņēmumi!$E$8,AR259-$C236,0),0))</f>
        <v>0</v>
      </c>
      <c r="AT259" s="416">
        <f>IF(AND(Izmaksas!AS$15=0,Izmaksas!AT$15=1),IF(AS259=0,'IIA Finanšu analīze'!$D236*(1-$C259/4),0),IF(AS259&gt;$C236,IF('Laika grafiks'!AT$23&gt;Pieņēmumi!$E$8,AS259-$C236,0),0))</f>
        <v>0</v>
      </c>
      <c r="AU259" s="416">
        <f>IF(AND(Izmaksas!AT$15=0,Izmaksas!AU$15=1),IF(AT259=0,'IIA Finanšu analīze'!$D236*(1-$C259/4),0),IF(AT259&gt;$C236,IF('Laika grafiks'!AU$23&gt;Pieņēmumi!$E$8,AT259-$C236,0),0))</f>
        <v>0</v>
      </c>
      <c r="AV259" s="416">
        <f>IF(AND(Izmaksas!AU$15=0,Izmaksas!AV$15=1),IF(AU259=0,'IIA Finanšu analīze'!$D236*(1-$C259/4),0),IF(AU259&gt;$C236,IF('Laika grafiks'!AV$23&gt;Pieņēmumi!$E$8,AU259-$C236,0),0))</f>
        <v>0</v>
      </c>
      <c r="AW259" s="416">
        <f>IF(AND(Izmaksas!AV$15=0,Izmaksas!AW$15=1),IF(AV259=0,'IIA Finanšu analīze'!$D236*(1-$C259/4),0),IF(AV259&gt;$C236,IF('Laika grafiks'!AW$23&gt;Pieņēmumi!$E$8,AV259-$C236,0),0))</f>
        <v>0</v>
      </c>
      <c r="AX259" s="416">
        <f>IF(AND(Izmaksas!AW$15=0,Izmaksas!AX$15=1),IF(AW259=0,'IIA Finanšu analīze'!$D236*(1-$C259/4),0),IF(AW259&gt;$C236,IF('Laika grafiks'!AX$23&gt;Pieņēmumi!$E$8,AW259-$C236,0),0))</f>
        <v>0</v>
      </c>
      <c r="AY259" s="416">
        <f>IF(AND(Izmaksas!AX$15=0,Izmaksas!AY$15=1),IF(AX259=0,'IIA Finanšu analīze'!$D236*(1-$C259/4),0),IF(AX259&gt;$C236,IF('Laika grafiks'!AY$23&gt;Pieņēmumi!$E$8,AX259-$C236,0),0))</f>
        <v>0</v>
      </c>
      <c r="AZ259" s="416">
        <f>IF(AND(Izmaksas!AY$15=0,Izmaksas!AZ$15=1),IF(AY259=0,'IIA Finanšu analīze'!$D236*(1-$C259/4),0),IF(AY259&gt;$C236,IF('Laika grafiks'!AZ$23&gt;Pieņēmumi!$E$8,AY259-$C236,0),0))</f>
        <v>0</v>
      </c>
      <c r="BA259" s="416">
        <f>IF(AND(Izmaksas!AZ$15=0,Izmaksas!BA$15=1),IF(AZ259=0,'IIA Finanšu analīze'!$D236*(1-$C259/4),0),IF(AZ259&gt;$C236,IF('Laika grafiks'!BA$23&gt;Pieņēmumi!$E$8,AZ259-$C236,0),0))</f>
        <v>0</v>
      </c>
      <c r="BB259" s="416">
        <f>IF(AND(Izmaksas!BA$15=0,Izmaksas!BB$15=1),IF(BA259=0,'IIA Finanšu analīze'!$D236*(1-$C259/4),0),IF(BA259&gt;$C236,IF('Laika grafiks'!BB$23&gt;Pieņēmumi!$E$8,BA259-$C236,0),0))</f>
        <v>0</v>
      </c>
      <c r="BC259" s="416">
        <f>IF(AND(Izmaksas!BB$15=0,Izmaksas!BC$15=1),IF(BB259=0,'IIA Finanšu analīze'!$D236*(1-$C259/4),0),IF(BB259&gt;$C236,IF('Laika grafiks'!BC$23&gt;Pieņēmumi!$E$8,BB259-$C236,0),0))</f>
        <v>0</v>
      </c>
      <c r="BD259" s="416">
        <f>IF(AND(Izmaksas!BC$15=0,Izmaksas!BD$15=1),IF(BC259=0,'IIA Finanšu analīze'!$D236*(1-$C259/4),0),IF(BC259&gt;$C236,IF('Laika grafiks'!BD$23&gt;Pieņēmumi!$E$8,BC259-$C236,0),0))</f>
        <v>0</v>
      </c>
      <c r="BE259" s="416">
        <f>IF(AND(Izmaksas!BD$15=0,Izmaksas!BE$15=1),IF(BD259=0,'IIA Finanšu analīze'!$D236*(1-$C259/4),0),IF(BD259&gt;$C236,IF('Laika grafiks'!BE$23&gt;Pieņēmumi!$E$8,BD259-$C236,0),0))</f>
        <v>0</v>
      </c>
      <c r="BF259" s="416">
        <f>IF(AND(Izmaksas!BE$15=0,Izmaksas!BF$15=1),IF(BE259=0,'IIA Finanšu analīze'!$D236*(1-$C259/4),0),IF(BE259&gt;$C236,IF('Laika grafiks'!BF$23&gt;Pieņēmumi!$E$8,BE259-$C236,0),0))</f>
        <v>0</v>
      </c>
      <c r="BG259" s="416">
        <f>IF(AND(Izmaksas!BF$15=0,Izmaksas!BG$15=1),IF(BF259=0,'IIA Finanšu analīze'!$D236*(1-$C259/4),0),IF(BF259&gt;$C236,IF('Laika grafiks'!BG$23&gt;Pieņēmumi!$E$8,BF259-$C236,0),0))</f>
        <v>0</v>
      </c>
      <c r="BH259" s="416">
        <f>IF(AND(Izmaksas!BG$15=0,Izmaksas!BH$15=1),IF(BG259=0,'IIA Finanšu analīze'!$D236*(1-$C259/4),0),IF(BG259&gt;$C236,IF('Laika grafiks'!BH$23&gt;Pieņēmumi!$E$8,BG259-$C236,0),0))</f>
        <v>0</v>
      </c>
      <c r="BI259" s="416">
        <f>IF(AND(Izmaksas!BH$15=0,Izmaksas!BI$15=1),IF(BH259=0,'IIA Finanšu analīze'!$D236*(1-$C259/4),0),IF(BH259&gt;$C236,IF('Laika grafiks'!BI$23&gt;Pieņēmumi!$E$8,BH259-$C236,0),0))</f>
        <v>0</v>
      </c>
      <c r="BJ259" s="416">
        <f>IF(AND(Izmaksas!BI$15=0,Izmaksas!BJ$15=1),IF(BI259=0,'IIA Finanšu analīze'!$D236*(1-$C259/4),0),IF(BI259&gt;$C236,IF('Laika grafiks'!BJ$23&gt;Pieņēmumi!$E$8,BI259-$C236,0),0))</f>
        <v>0</v>
      </c>
      <c r="BK259" s="416">
        <f>IF(AND(Izmaksas!BJ$15=0,Izmaksas!BK$15=1),IF(BJ259=0,'IIA Finanšu analīze'!$D236*(1-$C259/4),0),IF(BJ259&gt;$C236,IF('Laika grafiks'!BK$23&gt;Pieņēmumi!$E$8,BJ259-$C236,0),0))</f>
        <v>0</v>
      </c>
      <c r="BL259" s="416">
        <f>IF(AND(Izmaksas!BK$15=0,Izmaksas!BL$15=1),IF(BK259=0,'IIA Finanšu analīze'!$D236*(1-$C259/4),0),IF(BK259&gt;$C236,IF('Laika grafiks'!BL$23&gt;Pieņēmumi!$E$8,BK259-$C236,0),0))</f>
        <v>0</v>
      </c>
      <c r="BM259" s="416">
        <f>IF(AND(Izmaksas!BL$15=0,Izmaksas!BM$15=1),IF(BL259=0,'IIA Finanšu analīze'!$D236*(1-$C259/4),0),IF(BL259&gt;$C236,IF('Laika grafiks'!BM$23&gt;Pieņēmumi!$E$8,BL259-$C236,0),0))</f>
        <v>0</v>
      </c>
      <c r="BN259" s="416">
        <f>IF(AND(Izmaksas!BM$15=0,Izmaksas!BN$15=1),IF(BM259=0,'IIA Finanšu analīze'!$D236*(1-$C259/4),0),IF(BM259&gt;$C236,IF('Laika grafiks'!BN$23&gt;Pieņēmumi!$E$8,BM259-$C236,0),0))</f>
        <v>0</v>
      </c>
      <c r="BO259" s="416">
        <f>IF(AND(Izmaksas!BN$15=0,Izmaksas!BO$15=1),IF(BN259=0,'IIA Finanšu analīze'!$D236*(1-$C259/4),0),IF(BN259&gt;$C236,IF('Laika grafiks'!BO$23&gt;Pieņēmumi!$E$8,BN259-$C236,0),0))</f>
        <v>0</v>
      </c>
      <c r="BP259" s="416">
        <f>IF(AND(Izmaksas!BO$15=0,Izmaksas!BP$15=1),IF(BO259=0,'IIA Finanšu analīze'!$D236*(1-$C259/4),0),IF(BO259&gt;$C236,IF('Laika grafiks'!BP$23&gt;Pieņēmumi!$E$8,BO259-$C236,0),0))</f>
        <v>0</v>
      </c>
      <c r="BQ259" s="416">
        <f>IF(AND(Izmaksas!BP$15=0,Izmaksas!BQ$15=1),IF(BP259=0,'IIA Finanšu analīze'!$D236*(1-$C259/4),0),IF(BP259&gt;$C236,IF('Laika grafiks'!BQ$23&gt;Pieņēmumi!$E$8,BP259-$C236,0),0))</f>
        <v>0</v>
      </c>
      <c r="BR259" s="416">
        <f>IF(AND(Izmaksas!BQ$15=0,Izmaksas!BR$15=1),IF(BQ259=0,'IIA Finanšu analīze'!$D236*(1-$C259/4),0),IF(BQ259&gt;$C236,IF('Laika grafiks'!BR$23&gt;Pieņēmumi!$E$8,BQ259-$C236,0),0))</f>
        <v>0</v>
      </c>
      <c r="BS259" s="416">
        <f>IF(AND(Izmaksas!BR$15=0,Izmaksas!BS$15=1),IF(BR259=0,'IIA Finanšu analīze'!$D236*(1-$C259/4),0),IF(BR259&gt;$C236,IF('Laika grafiks'!BS$23&gt;Pieņēmumi!$E$8,BR259-$C236,0),0))</f>
        <v>0</v>
      </c>
      <c r="BT259" s="416">
        <f>IF(AND(Izmaksas!BS$15=0,Izmaksas!BT$15=1),IF(BS259=0,'IIA Finanšu analīze'!$D236*(1-$C259/4),0),IF(BS259&gt;$C236,IF('Laika grafiks'!BT$23&gt;Pieņēmumi!$E$8,BS259-$C236,0),0))</f>
        <v>0</v>
      </c>
      <c r="BU259" s="416">
        <f>IF(AND(Izmaksas!BT$15=0,Izmaksas!BU$15=1),IF(BT259=0,'IIA Finanšu analīze'!$D236*(1-$C259/4),0),IF(BT259&gt;$C236,IF('Laika grafiks'!BU$23&gt;Pieņēmumi!$E$8,BT259-$C236,0),0))</f>
        <v>0</v>
      </c>
      <c r="BV259" s="416">
        <f>IF(AND(Izmaksas!BU$15=0,Izmaksas!BV$15=1),IF(BU259=0,'IIA Finanšu analīze'!$D236*(1-$C259/4),0),IF(BU259&gt;$C236,IF('Laika grafiks'!BV$23&gt;Pieņēmumi!$E$8,BU259-$C236,0),0))</f>
        <v>0</v>
      </c>
      <c r="BW259" s="416">
        <f>IF(AND(Izmaksas!BV$15=0,Izmaksas!BW$15=1),IF(BV259=0,'IIA Finanšu analīze'!$D236*(1-$C259/4),0),IF(BV259&gt;$C236,IF('Laika grafiks'!BW$23&gt;Pieņēmumi!$E$8,BV259-$C236,0),0))</f>
        <v>0</v>
      </c>
      <c r="BX259" s="416">
        <f>IF(AND(Izmaksas!BW$15=0,Izmaksas!BX$15=1),IF(BW259=0,'IIA Finanšu analīze'!$D236*(1-$C259/4),0),IF(BW259&gt;$C236,IF('Laika grafiks'!BX$23&gt;Pieņēmumi!$E$8,BW259-$C236,0),0))</f>
        <v>0</v>
      </c>
      <c r="BY259" s="416">
        <f>IF(AND(Izmaksas!BX$15=0,Izmaksas!BY$15=1),IF(BX259=0,'IIA Finanšu analīze'!$D236*(1-$C259/4),0),IF(BX259&gt;$C236,IF('Laika grafiks'!BY$23&gt;Pieņēmumi!$E$8,BX259-$C236,0),0))</f>
        <v>0</v>
      </c>
      <c r="BZ259" s="416">
        <f>IF(AND(Izmaksas!BY$15=0,Izmaksas!BZ$15=1),IF(BY259=0,'IIA Finanšu analīze'!$D236*(1-$C259/4),0),IF(BY259&gt;$C236,IF('Laika grafiks'!BZ$23&gt;Pieņēmumi!$E$8,BY259-$C236,0),0))</f>
        <v>0</v>
      </c>
      <c r="CA259" s="416">
        <f>IF(AND(Izmaksas!BZ$15=0,Izmaksas!CA$15=1),IF(BZ259=0,'IIA Finanšu analīze'!$D236*(1-$C259/4),0),IF(BZ259&gt;$C236,IF('Laika grafiks'!CA$23&gt;Pieņēmumi!$E$8,BZ259-$C236,0),0))</f>
        <v>0</v>
      </c>
      <c r="CB259" s="416">
        <f>IF(AND(Izmaksas!CA$15=0,Izmaksas!CB$15=1),IF(CA259=0,'IIA Finanšu analīze'!$D236*(1-$C259/4),0),IF(CA259&gt;$C236,IF('Laika grafiks'!CB$23&gt;Pieņēmumi!$E$8,CA259-$C236,0),0))</f>
        <v>0</v>
      </c>
      <c r="CC259" s="416">
        <f>IF(AND(Izmaksas!CB$15=0,Izmaksas!CC$15=1),IF(CB259=0,'IIA Finanšu analīze'!$D236*(1-$C259/4),0),IF(CB259&gt;$C236,IF('Laika grafiks'!CC$23&gt;Pieņēmumi!$E$8,CB259-$C236,0),0))</f>
        <v>0</v>
      </c>
      <c r="CD259" s="416">
        <f>IF(AND(Izmaksas!CC$15=0,Izmaksas!CD$15=1),IF(CC259=0,'IIA Finanšu analīze'!$D236*(1-$C259/4),0),IF(CC259&gt;$C236,IF('Laika grafiks'!CD$23&gt;Pieņēmumi!$E$8,CC259-$C236,0),0))</f>
        <v>0</v>
      </c>
      <c r="CE259" s="416">
        <f>IF(AND(Izmaksas!CD$15=0,Izmaksas!CE$15=1),IF(CD259=0,'IIA Finanšu analīze'!$D236*(1-$C259/4),0),IF(CD259&gt;$C236,IF('Laika grafiks'!CE$23&gt;Pieņēmumi!$E$8,CD259-$C236,0),0))</f>
        <v>0</v>
      </c>
      <c r="CF259" s="416">
        <f>IF(AND(Izmaksas!CE$15=0,Izmaksas!CF$15=1),IF(CE259=0,'IIA Finanšu analīze'!$D236*(1-$C259/4),0),IF(CE259&gt;$C236,IF('Laika grafiks'!CF$23&gt;Pieņēmumi!$E$8,CE259-$C236,0),0))</f>
        <v>0</v>
      </c>
      <c r="CG259" s="416">
        <f>IF(AND(Izmaksas!CF$15=0,Izmaksas!CG$15=1),IF(CF259=0,'IIA Finanšu analīze'!$D236*(1-$C259/4),0),IF(CF259&gt;$C236,IF('Laika grafiks'!CG$23&gt;Pieņēmumi!$E$8,CF259-$C236,0),0))</f>
        <v>0</v>
      </c>
      <c r="CH259" s="416">
        <f>IF(AND(Izmaksas!CG$15=0,Izmaksas!CH$15=1),IF(CG259=0,'IIA Finanšu analīze'!$D236*(1-$C259/4),0),IF(CG259&gt;$C236,IF('Laika grafiks'!CH$23&gt;Pieņēmumi!$E$8,CG259-$C236,0),0))</f>
        <v>0</v>
      </c>
      <c r="CI259" s="416">
        <f>IF(AND(Izmaksas!CH$15=0,Izmaksas!CI$15=1),IF(CH259=0,'IIA Finanšu analīze'!$D236*(1-$C259/4),0),IF(CH259&gt;$C236,IF('Laika grafiks'!CI$23&gt;Pieņēmumi!$E$8,CH259-$C236,0),0))</f>
        <v>0</v>
      </c>
      <c r="CJ259" s="416">
        <f>IF(AND(Izmaksas!CI$15=0,Izmaksas!CJ$15=1),IF(CI259=0,'IIA Finanšu analīze'!$D236*(1-$C259/4),0),IF(CI259&gt;$C236,IF('Laika grafiks'!CJ$23&gt;Pieņēmumi!$E$8,CI259-$C236,0),0))</f>
        <v>0</v>
      </c>
      <c r="CK259" s="416">
        <f>IF(AND(Izmaksas!CJ$15=0,Izmaksas!CK$15=1),IF(CJ259=0,'IIA Finanšu analīze'!$D236*(1-$C259/4),0),IF(CJ259&gt;$C236,IF('Laika grafiks'!CK$23&gt;Pieņēmumi!$E$8,CJ259-$C236,0),0))</f>
        <v>0</v>
      </c>
      <c r="CL259" s="416">
        <f>IF(AND(Izmaksas!CK$15=0,Izmaksas!CL$15=1),IF(CK259=0,'IIA Finanšu analīze'!$D236*(1-$C259/4),0),IF(CK259&gt;$C236,IF('Laika grafiks'!CL$23&gt;Pieņēmumi!$E$8,CK259-$C236,0),0))</f>
        <v>0</v>
      </c>
      <c r="CM259" s="416">
        <f>IF(AND(Izmaksas!CL$15=0,Izmaksas!CM$15=1),IF(CL259=0,'IIA Finanšu analīze'!$D236*(1-$C259/4),0),IF(CL259&gt;$C236,IF('Laika grafiks'!CM$23&gt;Pieņēmumi!$E$8,CL259-$C236,0),0))</f>
        <v>0</v>
      </c>
      <c r="CN259" s="416">
        <f>IF(AND(Izmaksas!CM$15=0,Izmaksas!CN$15=1),IF(CM259=0,'IIA Finanšu analīze'!$D236*(1-$C259/4),0),IF(CM259&gt;$C236,IF('Laika grafiks'!CN$23&gt;Pieņēmumi!$E$8,CM259-$C236,0),0))</f>
        <v>0</v>
      </c>
      <c r="CO259" s="416">
        <f>IF(AND(Izmaksas!CN$15=0,Izmaksas!CO$15=1),IF(CN259=0,'IIA Finanšu analīze'!$D236*(1-$C259/4),0),IF(CN259&gt;$C236,IF('Laika grafiks'!CO$23&gt;Pieņēmumi!$E$8,CN259-$C236,0),0))</f>
        <v>0</v>
      </c>
      <c r="CP259" s="416">
        <f>IF(AND(Izmaksas!CO$15=0,Izmaksas!CP$15=1),IF(CO259=0,'IIA Finanšu analīze'!$D236*(1-$C259/4),0),IF(CO259&gt;$C236,IF('Laika grafiks'!CP$23&gt;Pieņēmumi!$E$8,CO259-$C236,0),0))</f>
        <v>0</v>
      </c>
      <c r="CQ259" s="416">
        <f>IF(AND(Izmaksas!CP$15=0,Izmaksas!CQ$15=1),IF(CP259=0,'IIA Finanšu analīze'!$D236*(1-$C259/4),0),IF(CP259&gt;$C236,IF('Laika grafiks'!CQ$23&gt;Pieņēmumi!$E$8,CP259-$C236,0),0))</f>
        <v>0</v>
      </c>
      <c r="CR259" s="416">
        <f>IF(AND(Izmaksas!CQ$15=0,Izmaksas!CR$15=1),IF(CQ259=0,'IIA Finanšu analīze'!$D236*(1-$C259/4),0),IF(CQ259&gt;$C236,IF('Laika grafiks'!CR$23&gt;Pieņēmumi!$E$8,CQ259-$C236,0),0))</f>
        <v>0</v>
      </c>
      <c r="CS259" s="416">
        <f>IF(AND(Izmaksas!CR$15=0,Izmaksas!CS$15=1),IF(CR259=0,'IIA Finanšu analīze'!$D236*(1-$C259/4),0),IF(CR259&gt;$C236,IF('Laika grafiks'!CS$23&gt;Pieņēmumi!$E$8,CR259-$C236,0),0))</f>
        <v>0</v>
      </c>
      <c r="CT259" s="416">
        <f>IF(AND(Izmaksas!CS$15=0,Izmaksas!CT$15=1),IF(CS259=0,'IIA Finanšu analīze'!$D236*(1-$C259/4),0),IF(CS259&gt;$C236,IF('Laika grafiks'!CT$23&gt;Pieņēmumi!$E$8,CS259-$C236,0),0))</f>
        <v>0</v>
      </c>
      <c r="CU259" s="416">
        <f>IF(AND(Izmaksas!CT$15=0,Izmaksas!CU$15=1),IF(CT259=0,'IIA Finanšu analīze'!$D236*(1-$C259/4),0),IF(CT259&gt;$C236,IF('Laika grafiks'!CU$23&gt;Pieņēmumi!$E$8,CT259-$C236,0),0))</f>
        <v>0</v>
      </c>
      <c r="CV259" s="416">
        <f>IF(AND(Izmaksas!CU$15=0,Izmaksas!CV$15=1),IF(CU259=0,'IIA Finanšu analīze'!$D236*(1-$C259/4),0),IF(CU259&gt;$C236,IF('Laika grafiks'!CV$23&gt;Pieņēmumi!$E$8,CU259-$C236,0),0))</f>
        <v>0</v>
      </c>
      <c r="CW259" s="416">
        <f>IF(AND(Izmaksas!CV$15=0,Izmaksas!CW$15=1),IF(CV259=0,'IIA Finanšu analīze'!$D236*(1-$C259/4),0),IF(CV259&gt;$C236,IF('Laika grafiks'!CW$23&gt;Pieņēmumi!$E$8,CV259-$C236,0),0))</f>
        <v>0</v>
      </c>
      <c r="CX259" s="416">
        <f>IF(AND(Izmaksas!CW$15=0,Izmaksas!CX$15=1),IF(CW259=0,'IIA Finanšu analīze'!$D236*(1-$C259/4),0),IF(CW259&gt;$C236,IF('Laika grafiks'!CX$23&gt;Pieņēmumi!$E$8,CW259-$C236,0),0))</f>
        <v>0</v>
      </c>
      <c r="CY259" s="416">
        <f>IF(AND(Izmaksas!CX$15=0,Izmaksas!CY$15=1),IF(CX259=0,'IIA Finanšu analīze'!$D236*(1-$C259/4),0),IF(CX259&gt;$C236,IF('Laika grafiks'!CY$23&gt;Pieņēmumi!$E$8,CX259-$C236,0),0))</f>
        <v>0</v>
      </c>
      <c r="CZ259" s="416">
        <f>IF(AND(Izmaksas!CY$15=0,Izmaksas!CZ$15=1),IF(CY259=0,'IIA Finanšu analīze'!$D236*(1-$C259/4),0),IF(CY259&gt;$C236,IF('Laika grafiks'!CZ$23&gt;Pieņēmumi!$E$8,CY259-$C236,0),0))</f>
        <v>0</v>
      </c>
      <c r="DA259" s="416">
        <f>IF(AND(Izmaksas!CZ$15=0,Izmaksas!DA$15=1),IF(CZ259=0,'IIA Finanšu analīze'!$D236*(1-$C259/4),0),IF(CZ259&gt;$C236,IF('Laika grafiks'!DA$23&gt;Pieņēmumi!$E$8,CZ259-$C236,0),0))</f>
        <v>0</v>
      </c>
      <c r="DB259" s="416">
        <f>IF(AND(Izmaksas!DA$15=0,Izmaksas!DB$15=1),IF(DA259=0,'IIA Finanšu analīze'!$D236*(1-$C259/4),0),IF(DA259&gt;$C236,IF('Laika grafiks'!DB$23&gt;Pieņēmumi!$E$8,DA259-$C236,0),0))</f>
        <v>0</v>
      </c>
      <c r="DC259" s="416">
        <f>IF(AND(Izmaksas!DB$15=0,Izmaksas!DC$15=1),IF(DB259=0,'IIA Finanšu analīze'!$D236*(1-$C259/4),0),IF(DB259&gt;$C236,IF('Laika grafiks'!DC$23&gt;Pieņēmumi!$E$8,DB259-$C236,0),0))</f>
        <v>0</v>
      </c>
      <c r="DD259" s="416">
        <f>IF(AND(Izmaksas!DC$15=0,Izmaksas!DD$15=1),IF(DC259=0,'IIA Finanšu analīze'!$D236*(1-$C259/4),0),IF(DC259&gt;$C236,IF('Laika grafiks'!DD$23&gt;Pieņēmumi!$E$8,DC259-$C236,0),0))</f>
        <v>0</v>
      </c>
      <c r="DE259" s="416">
        <f>IF(AND(Izmaksas!DD$15=0,Izmaksas!DE$15=1),IF(DD259=0,'IIA Finanšu analīze'!$D236*(1-$C259/4),0),IF(DD259&gt;$C236,IF('Laika grafiks'!DE$23&gt;Pieņēmumi!$E$8,DD259-$C236,0),0))</f>
        <v>0</v>
      </c>
      <c r="DF259" s="416">
        <f>IF(AND(Izmaksas!DE$15=0,Izmaksas!DF$15=1),IF(DE259=0,'IIA Finanšu analīze'!$D236*(1-$C259/4),0),IF(DE259&gt;$C236,IF('Laika grafiks'!DF$23&gt;Pieņēmumi!$E$8,DE259-$C236,0),0))</f>
        <v>0</v>
      </c>
      <c r="DG259" s="416">
        <f>IF(AND(Izmaksas!DF$15=0,Izmaksas!DG$15=1),IF(DF259=0,'IIA Finanšu analīze'!$D236*(1-$C259/4),0),IF(DF259&gt;$C236,IF('Laika grafiks'!DG$23&gt;Pieņēmumi!$E$8,DF259-$C236,0),0))</f>
        <v>0</v>
      </c>
      <c r="DH259" s="416">
        <f>IF(AND(Izmaksas!DG$15=0,Izmaksas!DH$15=1),IF(DG259=0,'IIA Finanšu analīze'!$D236*(1-$C259/4),0),IF(DG259&gt;$C236,IF('Laika grafiks'!DH$23&gt;Pieņēmumi!$E$8,DG259-$C236,0),0))</f>
        <v>0</v>
      </c>
      <c r="DI259" s="416">
        <f>IF(AND(Izmaksas!DH$15=0,Izmaksas!DI$15=1),IF(DH259=0,'IIA Finanšu analīze'!$D236*(1-$C259/4),0),IF(DH259&gt;$C236,IF('Laika grafiks'!DI$23&gt;Pieņēmumi!$E$8,DH259-$C236,0),0))</f>
        <v>0</v>
      </c>
      <c r="DJ259" s="416">
        <f>IF(AND(Izmaksas!DI$15=0,Izmaksas!DJ$15=1),IF(DI259=0,'IIA Finanšu analīze'!$D236*(1-$C259/4),0),IF(DI259&gt;$C236,IF('Laika grafiks'!DJ$23&gt;Pieņēmumi!$E$8,DI259-$C236,0),0))</f>
        <v>0</v>
      </c>
      <c r="DK259" s="416">
        <f>IF(AND(Izmaksas!DJ$15=0,Izmaksas!DK$15=1),IF(DJ259=0,'IIA Finanšu analīze'!$D236*(1-$C259/4),0),IF(DJ259&gt;$C236,IF('Laika grafiks'!DK$23&gt;Pieņēmumi!$E$8,DJ259-$C236,0),0))</f>
        <v>0</v>
      </c>
      <c r="DL259" s="416">
        <f>IF(AND(Izmaksas!DK$15=0,Izmaksas!DL$15=1),IF(DK259=0,'IIA Finanšu analīze'!$D236*(1-$C259/4),0),IF(DK259&gt;$C236,IF('Laika grafiks'!DL$23&gt;Pieņēmumi!$E$8,DK259-$C236,0),0))</f>
        <v>0</v>
      </c>
      <c r="DM259" s="416">
        <f>IF(AND(Izmaksas!DL$15=0,Izmaksas!DM$15=1),IF(DL259=0,'IIA Finanšu analīze'!$D236*(1-$C259/4),0),IF(DL259&gt;$C236,IF('Laika grafiks'!DM$23&gt;Pieņēmumi!$E$8,DL259-$C236,0),0))</f>
        <v>0</v>
      </c>
      <c r="DN259" s="416">
        <f>IF(AND(Izmaksas!DM$15=0,Izmaksas!DN$15=1),IF(DM259=0,'IIA Finanšu analīze'!$D236*(1-$C259/4),0),IF(DM259&gt;$C236,IF('Laika grafiks'!DN$23&gt;Pieņēmumi!$E$8,DM259-$C236,0),0))</f>
        <v>0</v>
      </c>
      <c r="DO259" s="416">
        <f>IF(AND(Izmaksas!DN$15=0,Izmaksas!DO$15=1),IF(DN259=0,'IIA Finanšu analīze'!$D236*(1-$C259/4),0),IF(DN259&gt;$C236,IF('Laika grafiks'!DO$23&gt;Pieņēmumi!$E$8,DN259-$C236,0),0))</f>
        <v>0</v>
      </c>
      <c r="DP259" s="416">
        <f>IF(AND(Izmaksas!DO$15=0,Izmaksas!DP$15=1),IF(DO259=0,'IIA Finanšu analīze'!$D236*(1-$C259/4),0),IF(DO259&gt;$C236,IF('Laika grafiks'!DP$23&gt;Pieņēmumi!$E$8,DO259-$C236,0),0))</f>
        <v>0</v>
      </c>
      <c r="DQ259" s="416">
        <f>IF(AND(Izmaksas!DP$15=0,Izmaksas!DQ$15=1),IF(DP259=0,'IIA Finanšu analīze'!$D236*(1-$C259/4),0),IF(DP259&gt;$C236,IF('Laika grafiks'!DQ$23&gt;Pieņēmumi!$E$8,DP259-$C236,0),0))</f>
        <v>0</v>
      </c>
      <c r="DR259" s="416">
        <f>IF(AND(Izmaksas!DQ$15=0,Izmaksas!DR$15=1),IF(DQ259=0,'IIA Finanšu analīze'!$D236*(1-$C259/4),0),IF(DQ259&gt;$C236,IF('Laika grafiks'!DR$23&gt;Pieņēmumi!$E$8,DQ259-$C236,0),0))</f>
        <v>0</v>
      </c>
      <c r="DS259" s="416">
        <f>IF(AND(Izmaksas!DR$15=0,Izmaksas!DS$15=1),IF(DR259=0,'IIA Finanšu analīze'!$D236*(1-$C259/4),0),IF(DR259&gt;$C236,IF('Laika grafiks'!DS$23&gt;Pieņēmumi!$E$8,DR259-$C236,0),0))</f>
        <v>0</v>
      </c>
      <c r="DT259" s="416">
        <f>IF(AND(Izmaksas!DS$15=0,Izmaksas!DT$15=1),IF(DS259=0,'IIA Finanšu analīze'!$D236*(1-$C259/4),0),IF(DS259&gt;$C236,IF('Laika grafiks'!DT$23&gt;Pieņēmumi!$E$8,DS259-$C236,0),0))</f>
        <v>0</v>
      </c>
      <c r="DU259" s="416">
        <f>IF(AND(Izmaksas!DT$15=0,Izmaksas!DU$15=1),IF(DT259=0,'IIA Finanšu analīze'!$D236*(1-$C259/4),0),IF(DT259&gt;$C236,IF('Laika grafiks'!DU$23&gt;Pieņēmumi!$E$8,DT259-$C236,0),0))</f>
        <v>0</v>
      </c>
    </row>
    <row r="260" spans="1:125" ht="11.25" customHeight="1">
      <c r="A260" s="389" t="str">
        <f t="shared" si="196"/>
        <v>Kapitālieguldījumi Nr13</v>
      </c>
      <c r="B260" s="389" t="s">
        <v>33</v>
      </c>
      <c r="C260" s="392"/>
      <c r="D260" s="460" t="s">
        <v>638</v>
      </c>
      <c r="E260" s="416">
        <v>0</v>
      </c>
      <c r="F260" s="416">
        <f>IF(AND(Izmaksas!E$15=0,Izmaksas!F$15=1),IF(E260=0,'IIA Finanšu analīze'!$D237*(1-$C260/4),0),IF(E260&gt;$C237,IF('Laika grafiks'!F$23&gt;Pieņēmumi!$E$8,E260-$C237,0),0))</f>
        <v>0</v>
      </c>
      <c r="G260" s="416">
        <f>IF(AND(Izmaksas!F$15=0,Izmaksas!G$15=1),IF(F260=0,'IIA Finanšu analīze'!$D237*(1-$C260/4),0),IF(F260&gt;$C237,IF('Laika grafiks'!G$23&gt;Pieņēmumi!$E$8,F260-$C237,0),0))</f>
        <v>0</v>
      </c>
      <c r="H260" s="416">
        <f>IF(AND(Izmaksas!G$15=0,Izmaksas!H$15=1),IF(G260=0,'IIA Finanšu analīze'!$D237*(1-$C260/4),0),IF(G260&gt;$C237,IF('Laika grafiks'!H$23&gt;Pieņēmumi!$E$8,G260-$C237,0),0))</f>
        <v>0</v>
      </c>
      <c r="I260" s="416">
        <f>IF(AND(Izmaksas!H$15=0,Izmaksas!I$15=1),IF(H260=0,'IIA Finanšu analīze'!$D237*(1-$C260/4),0),IF(H260&gt;$C237,IF('Laika grafiks'!I$23&gt;Pieņēmumi!$E$8,H260-$C237,0),0))</f>
        <v>0</v>
      </c>
      <c r="J260" s="416">
        <f>IF(AND(Izmaksas!I$15=0,Izmaksas!J$15=1),IF(I260=0,'IIA Finanšu analīze'!$D237*(1-$C260/4),0),IF(I260&gt;$C237,IF('Laika grafiks'!J$23&gt;Pieņēmumi!$E$8,I260-$C237,0),0))</f>
        <v>0</v>
      </c>
      <c r="K260" s="416">
        <f>IF(AND(Izmaksas!J$15=0,Izmaksas!K$15=1),IF(J260=0,'IIA Finanšu analīze'!$D237*(1-$C260/4),0),IF(J260&gt;$C237,IF('Laika grafiks'!K$23&gt;Pieņēmumi!$E$8,J260-$C237,0),0))</f>
        <v>0</v>
      </c>
      <c r="L260" s="416">
        <f>IF(AND(Izmaksas!K$15=0,Izmaksas!L$15=1),IF(K260=0,'IIA Finanšu analīze'!$D237*(1-$C260/4),0),IF(K260&gt;$C237,IF('Laika grafiks'!L$23&gt;Pieņēmumi!$E$8,K260-$C237,0),0))</f>
        <v>0</v>
      </c>
      <c r="M260" s="416">
        <f>IF(AND(Izmaksas!L$15=0,Izmaksas!M$15=1),IF(L260=0,'IIA Finanšu analīze'!$D237*(1-$C260/4),0),IF(L260&gt;$C237,IF('Laika grafiks'!M$23&gt;Pieņēmumi!$E$8,L260-$C237,0),0))</f>
        <v>0</v>
      </c>
      <c r="N260" s="416">
        <f>IF(AND(Izmaksas!M$15=0,Izmaksas!N$15=1),IF(M260=0,'IIA Finanšu analīze'!$D237*(1-$C260/4),0),IF(M260&gt;$C237,IF('Laika grafiks'!N$23&gt;Pieņēmumi!$E$8,M260-$C237,0),0))</f>
        <v>0</v>
      </c>
      <c r="O260" s="416">
        <f>IF(AND(Izmaksas!N$15=0,Izmaksas!O$15=1),IF(N260=0,'IIA Finanšu analīze'!$D237*(1-$C260/4),0),IF(N260&gt;$C237,IF('Laika grafiks'!O$23&gt;Pieņēmumi!$E$8,N260-$C237,0),0))</f>
        <v>0</v>
      </c>
      <c r="P260" s="416">
        <f>IF(AND(Izmaksas!O$15=0,Izmaksas!P$15=1),IF(O260=0,'IIA Finanšu analīze'!$D237*(1-$C260/4),0),IF(O260&gt;$C237,IF('Laika grafiks'!P$23&gt;Pieņēmumi!$E$8,O260-$C237,0),0))</f>
        <v>0</v>
      </c>
      <c r="Q260" s="416">
        <f>IF(AND(Izmaksas!P$15=0,Izmaksas!Q$15=1),IF(P260=0,'IIA Finanšu analīze'!$D237*(1-$C260/4),0),IF(P260&gt;$C237,IF('Laika grafiks'!Q$23&gt;Pieņēmumi!$E$8,P260-$C237,0),0))</f>
        <v>0</v>
      </c>
      <c r="R260" s="416">
        <f>IF(AND(Izmaksas!Q$15=0,Izmaksas!R$15=1),IF(Q260=0,'IIA Finanšu analīze'!$D237*(1-$C260/4),0),IF(Q260&gt;$C237,IF('Laika grafiks'!R$23&gt;Pieņēmumi!$E$8,Q260-$C237,0),0))</f>
        <v>0</v>
      </c>
      <c r="S260" s="416">
        <f>IF(AND(Izmaksas!R$15=0,Izmaksas!S$15=1),IF(R260=0,'IIA Finanšu analīze'!$D237*(1-$C260/4),0),IF(R260&gt;$C237,IF('Laika grafiks'!S$23&gt;Pieņēmumi!$E$8,R260-$C237,0),0))</f>
        <v>0</v>
      </c>
      <c r="T260" s="416">
        <f>IF(AND(Izmaksas!S$15=0,Izmaksas!T$15=1),IF(S260=0,'IIA Finanšu analīze'!$D237*(1-$C260/4),0),IF(S260&gt;$C237,IF('Laika grafiks'!T$23&gt;Pieņēmumi!$E$8,S260-$C237,0),0))</f>
        <v>0</v>
      </c>
      <c r="U260" s="416">
        <f>IF(AND(Izmaksas!T$15=0,Izmaksas!U$15=1),IF(T260=0,'IIA Finanšu analīze'!$D237*(1-$C260/4),0),IF(T260&gt;$C237,IF('Laika grafiks'!U$23&gt;Pieņēmumi!$E$8,T260-$C237,0),0))</f>
        <v>0</v>
      </c>
      <c r="V260" s="416">
        <f>IF(AND(Izmaksas!U$15=0,Izmaksas!V$15=1),IF(U260=0,'IIA Finanšu analīze'!$D237*(1-$C260/4),0),IF(U260&gt;$C237,IF('Laika grafiks'!V$23&gt;Pieņēmumi!$E$8,U260-$C237,0),0))</f>
        <v>0</v>
      </c>
      <c r="W260" s="416">
        <f>IF(AND(Izmaksas!V$15=0,Izmaksas!W$15=1),IF(V260=0,'IIA Finanšu analīze'!$D237*(1-$C260/4),0),IF(V260&gt;$C237,IF('Laika grafiks'!W$23&gt;Pieņēmumi!$E$8,V260-$C237,0),0))</f>
        <v>0</v>
      </c>
      <c r="X260" s="416">
        <f>IF(AND(Izmaksas!W$15=0,Izmaksas!X$15=1),IF(W260=0,'IIA Finanšu analīze'!$D237*(1-$C260/4),0),IF(W260&gt;$C237,IF('Laika grafiks'!X$23&gt;Pieņēmumi!$E$8,W260-$C237,0),0))</f>
        <v>0</v>
      </c>
      <c r="Y260" s="416">
        <f>IF(AND(Izmaksas!X$15=0,Izmaksas!Y$15=1),IF(X260=0,'IIA Finanšu analīze'!$D237*(1-$C260/4),0),IF(X260&gt;$C237,IF('Laika grafiks'!Y$23&gt;Pieņēmumi!$E$8,X260-$C237,0),0))</f>
        <v>0</v>
      </c>
      <c r="Z260" s="416">
        <f>IF(AND(Izmaksas!Y$15=0,Izmaksas!Z$15=1),IF(Y260=0,'IIA Finanšu analīze'!$D237*(1-$C260/4),0),IF(Y260&gt;$C237,IF('Laika grafiks'!Z$23&gt;Pieņēmumi!$E$8,Y260-$C237,0),0))</f>
        <v>0</v>
      </c>
      <c r="AA260" s="416">
        <f>IF(AND(Izmaksas!Z$15=0,Izmaksas!AA$15=1),IF(Z260=0,'IIA Finanšu analīze'!$D237*(1-$C260/4),0),IF(Z260&gt;$C237,IF('Laika grafiks'!AA$23&gt;Pieņēmumi!$E$8,Z260-$C237,0),0))</f>
        <v>0</v>
      </c>
      <c r="AB260" s="416">
        <f>IF(AND(Izmaksas!AA$15=0,Izmaksas!AB$15=1),IF(AA260=0,'IIA Finanšu analīze'!$D237*(1-$C260/4),0),IF(AA260&gt;$C237,IF('Laika grafiks'!AB$23&gt;Pieņēmumi!$E$8,AA260-$C237,0),0))</f>
        <v>0</v>
      </c>
      <c r="AC260" s="416">
        <f>IF(AND(Izmaksas!AB$15=0,Izmaksas!AC$15=1),IF(AB260=0,'IIA Finanšu analīze'!$D237*(1-$C260/4),0),IF(AB260&gt;$C237,IF('Laika grafiks'!AC$23&gt;Pieņēmumi!$E$8,AB260-$C237,0),0))</f>
        <v>0</v>
      </c>
      <c r="AD260" s="416">
        <f>IF(AND(Izmaksas!AC$15=0,Izmaksas!AD$15=1),IF(AC260=0,'IIA Finanšu analīze'!$D237*(1-$C260/4),0),IF(AC260&gt;$C237,IF('Laika grafiks'!AD$23&gt;Pieņēmumi!$E$8,AC260-$C237,0),0))</f>
        <v>0</v>
      </c>
      <c r="AE260" s="416">
        <f>IF(AND(Izmaksas!AD$15=0,Izmaksas!AE$15=1),IF(AD260=0,'IIA Finanšu analīze'!$D237*(1-$C260/4),0),IF(AD260&gt;$C237,IF('Laika grafiks'!AE$23&gt;Pieņēmumi!$E$8,AD260-$C237,0),0))</f>
        <v>0</v>
      </c>
      <c r="AF260" s="416">
        <f>IF(AND(Izmaksas!AE$15=0,Izmaksas!AF$15=1),IF(AE260=0,'IIA Finanšu analīze'!$D237*(1-$C260/4),0),IF(AE260&gt;$C237,IF('Laika grafiks'!AF$23&gt;Pieņēmumi!$E$8,AE260-$C237,0),0))</f>
        <v>0</v>
      </c>
      <c r="AG260" s="416">
        <f>IF(AND(Izmaksas!AF$15=0,Izmaksas!AG$15=1),IF(AF260=0,'IIA Finanšu analīze'!$D237*(1-$C260/4),0),IF(AF260&gt;$C237,IF('Laika grafiks'!AG$23&gt;Pieņēmumi!$E$8,AF260-$C237,0),0))</f>
        <v>0</v>
      </c>
      <c r="AH260" s="416">
        <f>IF(AND(Izmaksas!AG$15=0,Izmaksas!AH$15=1),IF(AG260=0,'IIA Finanšu analīze'!$D237*(1-$C260/4),0),IF(AG260&gt;$C237,IF('Laika grafiks'!AH$23&gt;Pieņēmumi!$E$8,AG260-$C237,0),0))</f>
        <v>0</v>
      </c>
      <c r="AI260" s="416">
        <f>IF(AND(Izmaksas!AH$15=0,Izmaksas!AI$15=1),IF(AH260=0,'IIA Finanšu analīze'!$D237*(1-$C260/4),0),IF(AH260&gt;$C237,IF('Laika grafiks'!AI$23&gt;Pieņēmumi!$E$8,AH260-$C237,0),0))</f>
        <v>0</v>
      </c>
      <c r="AJ260" s="416">
        <f>IF(AND(Izmaksas!AI$15=0,Izmaksas!AJ$15=1),IF(AI260=0,'IIA Finanšu analīze'!$D237*(1-$C260/4),0),IF(AI260&gt;$C237,IF('Laika grafiks'!AJ$23&gt;Pieņēmumi!$E$8,AI260-$C237,0),0))</f>
        <v>0</v>
      </c>
      <c r="AK260" s="416">
        <f>IF(AND(Izmaksas!AJ$15=0,Izmaksas!AK$15=1),IF(AJ260=0,'IIA Finanšu analīze'!$D237*(1-$C260/4),0),IF(AJ260&gt;$C237,IF('Laika grafiks'!AK$23&gt;Pieņēmumi!$E$8,AJ260-$C237,0),0))</f>
        <v>0</v>
      </c>
      <c r="AL260" s="416">
        <f>IF(AND(Izmaksas!AK$15=0,Izmaksas!AL$15=1),IF(AK260=0,'IIA Finanšu analīze'!$D237*(1-$C260/4),0),IF(AK260&gt;$C237,IF('Laika grafiks'!AL$23&gt;Pieņēmumi!$E$8,AK260-$C237,0),0))</f>
        <v>0</v>
      </c>
      <c r="AM260" s="416">
        <f>IF(AND(Izmaksas!AL$15=0,Izmaksas!AM$15=1),IF(AL260=0,'IIA Finanšu analīze'!$D237*(1-$C260/4),0),IF(AL260&gt;$C237,IF('Laika grafiks'!AM$23&gt;Pieņēmumi!$E$8,AL260-$C237,0),0))</f>
        <v>0</v>
      </c>
      <c r="AN260" s="416">
        <f>IF(AND(Izmaksas!AM$15=0,Izmaksas!AN$15=1),IF(AM260=0,'IIA Finanšu analīze'!$D237*(1-$C260/4),0),IF(AM260&gt;$C237,IF('Laika grafiks'!AN$23&gt;Pieņēmumi!$E$8,AM260-$C237,0),0))</f>
        <v>0</v>
      </c>
      <c r="AO260" s="416">
        <f>IF(AND(Izmaksas!AN$15=0,Izmaksas!AO$15=1),IF(AN260=0,'IIA Finanšu analīze'!$D237*(1-$C260/4),0),IF(AN260&gt;$C237,IF('Laika grafiks'!AO$23&gt;Pieņēmumi!$E$8,AN260-$C237,0),0))</f>
        <v>0</v>
      </c>
      <c r="AP260" s="416">
        <f>IF(AND(Izmaksas!AO$15=0,Izmaksas!AP$15=1),IF(AO260=0,'IIA Finanšu analīze'!$D237*(1-$C260/4),0),IF(AO260&gt;$C237,IF('Laika grafiks'!AP$23&gt;Pieņēmumi!$E$8,AO260-$C237,0),0))</f>
        <v>0</v>
      </c>
      <c r="AQ260" s="416">
        <f>IF(AND(Izmaksas!AP$15=0,Izmaksas!AQ$15=1),IF(AP260=0,'IIA Finanšu analīze'!$D237*(1-$C260/4),0),IF(AP260&gt;$C237,IF('Laika grafiks'!AQ$23&gt;Pieņēmumi!$E$8,AP260-$C237,0),0))</f>
        <v>0</v>
      </c>
      <c r="AR260" s="416">
        <f>IF(AND(Izmaksas!AQ$15=0,Izmaksas!AR$15=1),IF(AQ260=0,'IIA Finanšu analīze'!$D237*(1-$C260/4),0),IF(AQ260&gt;$C237,IF('Laika grafiks'!AR$23&gt;Pieņēmumi!$E$8,AQ260-$C237,0),0))</f>
        <v>0</v>
      </c>
      <c r="AS260" s="416">
        <f>IF(AND(Izmaksas!AR$15=0,Izmaksas!AS$15=1),IF(AR260=0,'IIA Finanšu analīze'!$D237*(1-$C260/4),0),IF(AR260&gt;$C237,IF('Laika grafiks'!AS$23&gt;Pieņēmumi!$E$8,AR260-$C237,0),0))</f>
        <v>0</v>
      </c>
      <c r="AT260" s="416">
        <f>IF(AND(Izmaksas!AS$15=0,Izmaksas!AT$15=1),IF(AS260=0,'IIA Finanšu analīze'!$D237*(1-$C260/4),0),IF(AS260&gt;$C237,IF('Laika grafiks'!AT$23&gt;Pieņēmumi!$E$8,AS260-$C237,0),0))</f>
        <v>0</v>
      </c>
      <c r="AU260" s="416">
        <f>IF(AND(Izmaksas!AT$15=0,Izmaksas!AU$15=1),IF(AT260=0,'IIA Finanšu analīze'!$D237*(1-$C260/4),0),IF(AT260&gt;$C237,IF('Laika grafiks'!AU$23&gt;Pieņēmumi!$E$8,AT260-$C237,0),0))</f>
        <v>0</v>
      </c>
      <c r="AV260" s="416">
        <f>IF(AND(Izmaksas!AU$15=0,Izmaksas!AV$15=1),IF(AU260=0,'IIA Finanšu analīze'!$D237*(1-$C260/4),0),IF(AU260&gt;$C237,IF('Laika grafiks'!AV$23&gt;Pieņēmumi!$E$8,AU260-$C237,0),0))</f>
        <v>0</v>
      </c>
      <c r="AW260" s="416">
        <f>IF(AND(Izmaksas!AV$15=0,Izmaksas!AW$15=1),IF(AV260=0,'IIA Finanšu analīze'!$D237*(1-$C260/4),0),IF(AV260&gt;$C237,IF('Laika grafiks'!AW$23&gt;Pieņēmumi!$E$8,AV260-$C237,0),0))</f>
        <v>0</v>
      </c>
      <c r="AX260" s="416">
        <f>IF(AND(Izmaksas!AW$15=0,Izmaksas!AX$15=1),IF(AW260=0,'IIA Finanšu analīze'!$D237*(1-$C260/4),0),IF(AW260&gt;$C237,IF('Laika grafiks'!AX$23&gt;Pieņēmumi!$E$8,AW260-$C237,0),0))</f>
        <v>0</v>
      </c>
      <c r="AY260" s="416">
        <f>IF(AND(Izmaksas!AX$15=0,Izmaksas!AY$15=1),IF(AX260=0,'IIA Finanšu analīze'!$D237*(1-$C260/4),0),IF(AX260&gt;$C237,IF('Laika grafiks'!AY$23&gt;Pieņēmumi!$E$8,AX260-$C237,0),0))</f>
        <v>0</v>
      </c>
      <c r="AZ260" s="416">
        <f>IF(AND(Izmaksas!AY$15=0,Izmaksas!AZ$15=1),IF(AY260=0,'IIA Finanšu analīze'!$D237*(1-$C260/4),0),IF(AY260&gt;$C237,IF('Laika grafiks'!AZ$23&gt;Pieņēmumi!$E$8,AY260-$C237,0),0))</f>
        <v>0</v>
      </c>
      <c r="BA260" s="416">
        <f>IF(AND(Izmaksas!AZ$15=0,Izmaksas!BA$15=1),IF(AZ260=0,'IIA Finanšu analīze'!$D237*(1-$C260/4),0),IF(AZ260&gt;$C237,IF('Laika grafiks'!BA$23&gt;Pieņēmumi!$E$8,AZ260-$C237,0),0))</f>
        <v>0</v>
      </c>
      <c r="BB260" s="416">
        <f>IF(AND(Izmaksas!BA$15=0,Izmaksas!BB$15=1),IF(BA260=0,'IIA Finanšu analīze'!$D237*(1-$C260/4),0),IF(BA260&gt;$C237,IF('Laika grafiks'!BB$23&gt;Pieņēmumi!$E$8,BA260-$C237,0),0))</f>
        <v>0</v>
      </c>
      <c r="BC260" s="416">
        <f>IF(AND(Izmaksas!BB$15=0,Izmaksas!BC$15=1),IF(BB260=0,'IIA Finanšu analīze'!$D237*(1-$C260/4),0),IF(BB260&gt;$C237,IF('Laika grafiks'!BC$23&gt;Pieņēmumi!$E$8,BB260-$C237,0),0))</f>
        <v>0</v>
      </c>
      <c r="BD260" s="416">
        <f>IF(AND(Izmaksas!BC$15=0,Izmaksas!BD$15=1),IF(BC260=0,'IIA Finanšu analīze'!$D237*(1-$C260/4),0),IF(BC260&gt;$C237,IF('Laika grafiks'!BD$23&gt;Pieņēmumi!$E$8,BC260-$C237,0),0))</f>
        <v>0</v>
      </c>
      <c r="BE260" s="416">
        <f>IF(AND(Izmaksas!BD$15=0,Izmaksas!BE$15=1),IF(BD260=0,'IIA Finanšu analīze'!$D237*(1-$C260/4),0),IF(BD260&gt;$C237,IF('Laika grafiks'!BE$23&gt;Pieņēmumi!$E$8,BD260-$C237,0),0))</f>
        <v>0</v>
      </c>
      <c r="BF260" s="416">
        <f>IF(AND(Izmaksas!BE$15=0,Izmaksas!BF$15=1),IF(BE260=0,'IIA Finanšu analīze'!$D237*(1-$C260/4),0),IF(BE260&gt;$C237,IF('Laika grafiks'!BF$23&gt;Pieņēmumi!$E$8,BE260-$C237,0),0))</f>
        <v>0</v>
      </c>
      <c r="BG260" s="416">
        <f>IF(AND(Izmaksas!BF$15=0,Izmaksas!BG$15=1),IF(BF260=0,'IIA Finanšu analīze'!$D237*(1-$C260/4),0),IF(BF260&gt;$C237,IF('Laika grafiks'!BG$23&gt;Pieņēmumi!$E$8,BF260-$C237,0),0))</f>
        <v>0</v>
      </c>
      <c r="BH260" s="416">
        <f>IF(AND(Izmaksas!BG$15=0,Izmaksas!BH$15=1),IF(BG260=0,'IIA Finanšu analīze'!$D237*(1-$C260/4),0),IF(BG260&gt;$C237,IF('Laika grafiks'!BH$23&gt;Pieņēmumi!$E$8,BG260-$C237,0),0))</f>
        <v>0</v>
      </c>
      <c r="BI260" s="416">
        <f>IF(AND(Izmaksas!BH$15=0,Izmaksas!BI$15=1),IF(BH260=0,'IIA Finanšu analīze'!$D237*(1-$C260/4),0),IF(BH260&gt;$C237,IF('Laika grafiks'!BI$23&gt;Pieņēmumi!$E$8,BH260-$C237,0),0))</f>
        <v>0</v>
      </c>
      <c r="BJ260" s="416">
        <f>IF(AND(Izmaksas!BI$15=0,Izmaksas!BJ$15=1),IF(BI260=0,'IIA Finanšu analīze'!$D237*(1-$C260/4),0),IF(BI260&gt;$C237,IF('Laika grafiks'!BJ$23&gt;Pieņēmumi!$E$8,BI260-$C237,0),0))</f>
        <v>0</v>
      </c>
      <c r="BK260" s="416">
        <f>IF(AND(Izmaksas!BJ$15=0,Izmaksas!BK$15=1),IF(BJ260=0,'IIA Finanšu analīze'!$D237*(1-$C260/4),0),IF(BJ260&gt;$C237,IF('Laika grafiks'!BK$23&gt;Pieņēmumi!$E$8,BJ260-$C237,0),0))</f>
        <v>0</v>
      </c>
      <c r="BL260" s="416">
        <f>IF(AND(Izmaksas!BK$15=0,Izmaksas!BL$15=1),IF(BK260=0,'IIA Finanšu analīze'!$D237*(1-$C260/4),0),IF(BK260&gt;$C237,IF('Laika grafiks'!BL$23&gt;Pieņēmumi!$E$8,BK260-$C237,0),0))</f>
        <v>0</v>
      </c>
      <c r="BM260" s="416">
        <f>IF(AND(Izmaksas!BL$15=0,Izmaksas!BM$15=1),IF(BL260=0,'IIA Finanšu analīze'!$D237*(1-$C260/4),0),IF(BL260&gt;$C237,IF('Laika grafiks'!BM$23&gt;Pieņēmumi!$E$8,BL260-$C237,0),0))</f>
        <v>0</v>
      </c>
      <c r="BN260" s="416">
        <f>IF(AND(Izmaksas!BM$15=0,Izmaksas!BN$15=1),IF(BM260=0,'IIA Finanšu analīze'!$D237*(1-$C260/4),0),IF(BM260&gt;$C237,IF('Laika grafiks'!BN$23&gt;Pieņēmumi!$E$8,BM260-$C237,0),0))</f>
        <v>0</v>
      </c>
      <c r="BO260" s="416">
        <f>IF(AND(Izmaksas!BN$15=0,Izmaksas!BO$15=1),IF(BN260=0,'IIA Finanšu analīze'!$D237*(1-$C260/4),0),IF(BN260&gt;$C237,IF('Laika grafiks'!BO$23&gt;Pieņēmumi!$E$8,BN260-$C237,0),0))</f>
        <v>0</v>
      </c>
      <c r="BP260" s="416">
        <f>IF(AND(Izmaksas!BO$15=0,Izmaksas!BP$15=1),IF(BO260=0,'IIA Finanšu analīze'!$D237*(1-$C260/4),0),IF(BO260&gt;$C237,IF('Laika grafiks'!BP$23&gt;Pieņēmumi!$E$8,BO260-$C237,0),0))</f>
        <v>0</v>
      </c>
      <c r="BQ260" s="416">
        <f>IF(AND(Izmaksas!BP$15=0,Izmaksas!BQ$15=1),IF(BP260=0,'IIA Finanšu analīze'!$D237*(1-$C260/4),0),IF(BP260&gt;$C237,IF('Laika grafiks'!BQ$23&gt;Pieņēmumi!$E$8,BP260-$C237,0),0))</f>
        <v>0</v>
      </c>
      <c r="BR260" s="416">
        <f>IF(AND(Izmaksas!BQ$15=0,Izmaksas!BR$15=1),IF(BQ260=0,'IIA Finanšu analīze'!$D237*(1-$C260/4),0),IF(BQ260&gt;$C237,IF('Laika grafiks'!BR$23&gt;Pieņēmumi!$E$8,BQ260-$C237,0),0))</f>
        <v>0</v>
      </c>
      <c r="BS260" s="416">
        <f>IF(AND(Izmaksas!BR$15=0,Izmaksas!BS$15=1),IF(BR260=0,'IIA Finanšu analīze'!$D237*(1-$C260/4),0),IF(BR260&gt;$C237,IF('Laika grafiks'!BS$23&gt;Pieņēmumi!$E$8,BR260-$C237,0),0))</f>
        <v>0</v>
      </c>
      <c r="BT260" s="416">
        <f>IF(AND(Izmaksas!BS$15=0,Izmaksas!BT$15=1),IF(BS260=0,'IIA Finanšu analīze'!$D237*(1-$C260/4),0),IF(BS260&gt;$C237,IF('Laika grafiks'!BT$23&gt;Pieņēmumi!$E$8,BS260-$C237,0),0))</f>
        <v>0</v>
      </c>
      <c r="BU260" s="416">
        <f>IF(AND(Izmaksas!BT$15=0,Izmaksas!BU$15=1),IF(BT260=0,'IIA Finanšu analīze'!$D237*(1-$C260/4),0),IF(BT260&gt;$C237,IF('Laika grafiks'!BU$23&gt;Pieņēmumi!$E$8,BT260-$C237,0),0))</f>
        <v>0</v>
      </c>
      <c r="BV260" s="416">
        <f>IF(AND(Izmaksas!BU$15=0,Izmaksas!BV$15=1),IF(BU260=0,'IIA Finanšu analīze'!$D237*(1-$C260/4),0),IF(BU260&gt;$C237,IF('Laika grafiks'!BV$23&gt;Pieņēmumi!$E$8,BU260-$C237,0),0))</f>
        <v>0</v>
      </c>
      <c r="BW260" s="416">
        <f>IF(AND(Izmaksas!BV$15=0,Izmaksas!BW$15=1),IF(BV260=0,'IIA Finanšu analīze'!$D237*(1-$C260/4),0),IF(BV260&gt;$C237,IF('Laika grafiks'!BW$23&gt;Pieņēmumi!$E$8,BV260-$C237,0),0))</f>
        <v>0</v>
      </c>
      <c r="BX260" s="416">
        <f>IF(AND(Izmaksas!BW$15=0,Izmaksas!BX$15=1),IF(BW260=0,'IIA Finanšu analīze'!$D237*(1-$C260/4),0),IF(BW260&gt;$C237,IF('Laika grafiks'!BX$23&gt;Pieņēmumi!$E$8,BW260-$C237,0),0))</f>
        <v>0</v>
      </c>
      <c r="BY260" s="416">
        <f>IF(AND(Izmaksas!BX$15=0,Izmaksas!BY$15=1),IF(BX260=0,'IIA Finanšu analīze'!$D237*(1-$C260/4),0),IF(BX260&gt;$C237,IF('Laika grafiks'!BY$23&gt;Pieņēmumi!$E$8,BX260-$C237,0),0))</f>
        <v>0</v>
      </c>
      <c r="BZ260" s="416">
        <f>IF(AND(Izmaksas!BY$15=0,Izmaksas!BZ$15=1),IF(BY260=0,'IIA Finanšu analīze'!$D237*(1-$C260/4),0),IF(BY260&gt;$C237,IF('Laika grafiks'!BZ$23&gt;Pieņēmumi!$E$8,BY260-$C237,0),0))</f>
        <v>0</v>
      </c>
      <c r="CA260" s="416">
        <f>IF(AND(Izmaksas!BZ$15=0,Izmaksas!CA$15=1),IF(BZ260=0,'IIA Finanšu analīze'!$D237*(1-$C260/4),0),IF(BZ260&gt;$C237,IF('Laika grafiks'!CA$23&gt;Pieņēmumi!$E$8,BZ260-$C237,0),0))</f>
        <v>0</v>
      </c>
      <c r="CB260" s="416">
        <f>IF(AND(Izmaksas!CA$15=0,Izmaksas!CB$15=1),IF(CA260=0,'IIA Finanšu analīze'!$D237*(1-$C260/4),0),IF(CA260&gt;$C237,IF('Laika grafiks'!CB$23&gt;Pieņēmumi!$E$8,CA260-$C237,0),0))</f>
        <v>0</v>
      </c>
      <c r="CC260" s="416">
        <f>IF(AND(Izmaksas!CB$15=0,Izmaksas!CC$15=1),IF(CB260=0,'IIA Finanšu analīze'!$D237*(1-$C260/4),0),IF(CB260&gt;$C237,IF('Laika grafiks'!CC$23&gt;Pieņēmumi!$E$8,CB260-$C237,0),0))</f>
        <v>0</v>
      </c>
      <c r="CD260" s="416">
        <f>IF(AND(Izmaksas!CC$15=0,Izmaksas!CD$15=1),IF(CC260=0,'IIA Finanšu analīze'!$D237*(1-$C260/4),0),IF(CC260&gt;$C237,IF('Laika grafiks'!CD$23&gt;Pieņēmumi!$E$8,CC260-$C237,0),0))</f>
        <v>0</v>
      </c>
      <c r="CE260" s="416">
        <f>IF(AND(Izmaksas!CD$15=0,Izmaksas!CE$15=1),IF(CD260=0,'IIA Finanšu analīze'!$D237*(1-$C260/4),0),IF(CD260&gt;$C237,IF('Laika grafiks'!CE$23&gt;Pieņēmumi!$E$8,CD260-$C237,0),0))</f>
        <v>0</v>
      </c>
      <c r="CF260" s="416">
        <f>IF(AND(Izmaksas!CE$15=0,Izmaksas!CF$15=1),IF(CE260=0,'IIA Finanšu analīze'!$D237*(1-$C260/4),0),IF(CE260&gt;$C237,IF('Laika grafiks'!CF$23&gt;Pieņēmumi!$E$8,CE260-$C237,0),0))</f>
        <v>0</v>
      </c>
      <c r="CG260" s="416">
        <f>IF(AND(Izmaksas!CF$15=0,Izmaksas!CG$15=1),IF(CF260=0,'IIA Finanšu analīze'!$D237*(1-$C260/4),0),IF(CF260&gt;$C237,IF('Laika grafiks'!CG$23&gt;Pieņēmumi!$E$8,CF260-$C237,0),0))</f>
        <v>0</v>
      </c>
      <c r="CH260" s="416">
        <f>IF(AND(Izmaksas!CG$15=0,Izmaksas!CH$15=1),IF(CG260=0,'IIA Finanšu analīze'!$D237*(1-$C260/4),0),IF(CG260&gt;$C237,IF('Laika grafiks'!CH$23&gt;Pieņēmumi!$E$8,CG260-$C237,0),0))</f>
        <v>0</v>
      </c>
      <c r="CI260" s="416">
        <f>IF(AND(Izmaksas!CH$15=0,Izmaksas!CI$15=1),IF(CH260=0,'IIA Finanšu analīze'!$D237*(1-$C260/4),0),IF(CH260&gt;$C237,IF('Laika grafiks'!CI$23&gt;Pieņēmumi!$E$8,CH260-$C237,0),0))</f>
        <v>0</v>
      </c>
      <c r="CJ260" s="416">
        <f>IF(AND(Izmaksas!CI$15=0,Izmaksas!CJ$15=1),IF(CI260=0,'IIA Finanšu analīze'!$D237*(1-$C260/4),0),IF(CI260&gt;$C237,IF('Laika grafiks'!CJ$23&gt;Pieņēmumi!$E$8,CI260-$C237,0),0))</f>
        <v>0</v>
      </c>
      <c r="CK260" s="416">
        <f>IF(AND(Izmaksas!CJ$15=0,Izmaksas!CK$15=1),IF(CJ260=0,'IIA Finanšu analīze'!$D237*(1-$C260/4),0),IF(CJ260&gt;$C237,IF('Laika grafiks'!CK$23&gt;Pieņēmumi!$E$8,CJ260-$C237,0),0))</f>
        <v>0</v>
      </c>
      <c r="CL260" s="416">
        <f>IF(AND(Izmaksas!CK$15=0,Izmaksas!CL$15=1),IF(CK260=0,'IIA Finanšu analīze'!$D237*(1-$C260/4),0),IF(CK260&gt;$C237,IF('Laika grafiks'!CL$23&gt;Pieņēmumi!$E$8,CK260-$C237,0),0))</f>
        <v>0</v>
      </c>
      <c r="CM260" s="416">
        <f>IF(AND(Izmaksas!CL$15=0,Izmaksas!CM$15=1),IF(CL260=0,'IIA Finanšu analīze'!$D237*(1-$C260/4),0),IF(CL260&gt;$C237,IF('Laika grafiks'!CM$23&gt;Pieņēmumi!$E$8,CL260-$C237,0),0))</f>
        <v>0</v>
      </c>
      <c r="CN260" s="416">
        <f>IF(AND(Izmaksas!CM$15=0,Izmaksas!CN$15=1),IF(CM260=0,'IIA Finanšu analīze'!$D237*(1-$C260/4),0),IF(CM260&gt;$C237,IF('Laika grafiks'!CN$23&gt;Pieņēmumi!$E$8,CM260-$C237,0),0))</f>
        <v>0</v>
      </c>
      <c r="CO260" s="416">
        <f>IF(AND(Izmaksas!CN$15=0,Izmaksas!CO$15=1),IF(CN260=0,'IIA Finanšu analīze'!$D237*(1-$C260/4),0),IF(CN260&gt;$C237,IF('Laika grafiks'!CO$23&gt;Pieņēmumi!$E$8,CN260-$C237,0),0))</f>
        <v>0</v>
      </c>
      <c r="CP260" s="416">
        <f>IF(AND(Izmaksas!CO$15=0,Izmaksas!CP$15=1),IF(CO260=0,'IIA Finanšu analīze'!$D237*(1-$C260/4),0),IF(CO260&gt;$C237,IF('Laika grafiks'!CP$23&gt;Pieņēmumi!$E$8,CO260-$C237,0),0))</f>
        <v>0</v>
      </c>
      <c r="CQ260" s="416">
        <f>IF(AND(Izmaksas!CP$15=0,Izmaksas!CQ$15=1),IF(CP260=0,'IIA Finanšu analīze'!$D237*(1-$C260/4),0),IF(CP260&gt;$C237,IF('Laika grafiks'!CQ$23&gt;Pieņēmumi!$E$8,CP260-$C237,0),0))</f>
        <v>0</v>
      </c>
      <c r="CR260" s="416">
        <f>IF(AND(Izmaksas!CQ$15=0,Izmaksas!CR$15=1),IF(CQ260=0,'IIA Finanšu analīze'!$D237*(1-$C260/4),0),IF(CQ260&gt;$C237,IF('Laika grafiks'!CR$23&gt;Pieņēmumi!$E$8,CQ260-$C237,0),0))</f>
        <v>0</v>
      </c>
      <c r="CS260" s="416">
        <f>IF(AND(Izmaksas!CR$15=0,Izmaksas!CS$15=1),IF(CR260=0,'IIA Finanšu analīze'!$D237*(1-$C260/4),0),IF(CR260&gt;$C237,IF('Laika grafiks'!CS$23&gt;Pieņēmumi!$E$8,CR260-$C237,0),0))</f>
        <v>0</v>
      </c>
      <c r="CT260" s="416">
        <f>IF(AND(Izmaksas!CS$15=0,Izmaksas!CT$15=1),IF(CS260=0,'IIA Finanšu analīze'!$D237*(1-$C260/4),0),IF(CS260&gt;$C237,IF('Laika grafiks'!CT$23&gt;Pieņēmumi!$E$8,CS260-$C237,0),0))</f>
        <v>0</v>
      </c>
      <c r="CU260" s="416">
        <f>IF(AND(Izmaksas!CT$15=0,Izmaksas!CU$15=1),IF(CT260=0,'IIA Finanšu analīze'!$D237*(1-$C260/4),0),IF(CT260&gt;$C237,IF('Laika grafiks'!CU$23&gt;Pieņēmumi!$E$8,CT260-$C237,0),0))</f>
        <v>0</v>
      </c>
      <c r="CV260" s="416">
        <f>IF(AND(Izmaksas!CU$15=0,Izmaksas!CV$15=1),IF(CU260=0,'IIA Finanšu analīze'!$D237*(1-$C260/4),0),IF(CU260&gt;$C237,IF('Laika grafiks'!CV$23&gt;Pieņēmumi!$E$8,CU260-$C237,0),0))</f>
        <v>0</v>
      </c>
      <c r="CW260" s="416">
        <f>IF(AND(Izmaksas!CV$15=0,Izmaksas!CW$15=1),IF(CV260=0,'IIA Finanšu analīze'!$D237*(1-$C260/4),0),IF(CV260&gt;$C237,IF('Laika grafiks'!CW$23&gt;Pieņēmumi!$E$8,CV260-$C237,0),0))</f>
        <v>0</v>
      </c>
      <c r="CX260" s="416">
        <f>IF(AND(Izmaksas!CW$15=0,Izmaksas!CX$15=1),IF(CW260=0,'IIA Finanšu analīze'!$D237*(1-$C260/4),0),IF(CW260&gt;$C237,IF('Laika grafiks'!CX$23&gt;Pieņēmumi!$E$8,CW260-$C237,0),0))</f>
        <v>0</v>
      </c>
      <c r="CY260" s="416">
        <f>IF(AND(Izmaksas!CX$15=0,Izmaksas!CY$15=1),IF(CX260=0,'IIA Finanšu analīze'!$D237*(1-$C260/4),0),IF(CX260&gt;$C237,IF('Laika grafiks'!CY$23&gt;Pieņēmumi!$E$8,CX260-$C237,0),0))</f>
        <v>0</v>
      </c>
      <c r="CZ260" s="416">
        <f>IF(AND(Izmaksas!CY$15=0,Izmaksas!CZ$15=1),IF(CY260=0,'IIA Finanšu analīze'!$D237*(1-$C260/4),0),IF(CY260&gt;$C237,IF('Laika grafiks'!CZ$23&gt;Pieņēmumi!$E$8,CY260-$C237,0),0))</f>
        <v>0</v>
      </c>
      <c r="DA260" s="416">
        <f>IF(AND(Izmaksas!CZ$15=0,Izmaksas!DA$15=1),IF(CZ260=0,'IIA Finanšu analīze'!$D237*(1-$C260/4),0),IF(CZ260&gt;$C237,IF('Laika grafiks'!DA$23&gt;Pieņēmumi!$E$8,CZ260-$C237,0),0))</f>
        <v>0</v>
      </c>
      <c r="DB260" s="416">
        <f>IF(AND(Izmaksas!DA$15=0,Izmaksas!DB$15=1),IF(DA260=0,'IIA Finanšu analīze'!$D237*(1-$C260/4),0),IF(DA260&gt;$C237,IF('Laika grafiks'!DB$23&gt;Pieņēmumi!$E$8,DA260-$C237,0),0))</f>
        <v>0</v>
      </c>
      <c r="DC260" s="416">
        <f>IF(AND(Izmaksas!DB$15=0,Izmaksas!DC$15=1),IF(DB260=0,'IIA Finanšu analīze'!$D237*(1-$C260/4),0),IF(DB260&gt;$C237,IF('Laika grafiks'!DC$23&gt;Pieņēmumi!$E$8,DB260-$C237,0),0))</f>
        <v>0</v>
      </c>
      <c r="DD260" s="416">
        <f>IF(AND(Izmaksas!DC$15=0,Izmaksas!DD$15=1),IF(DC260=0,'IIA Finanšu analīze'!$D237*(1-$C260/4),0),IF(DC260&gt;$C237,IF('Laika grafiks'!DD$23&gt;Pieņēmumi!$E$8,DC260-$C237,0),0))</f>
        <v>0</v>
      </c>
      <c r="DE260" s="416">
        <f>IF(AND(Izmaksas!DD$15=0,Izmaksas!DE$15=1),IF(DD260=0,'IIA Finanšu analīze'!$D237*(1-$C260/4),0),IF(DD260&gt;$C237,IF('Laika grafiks'!DE$23&gt;Pieņēmumi!$E$8,DD260-$C237,0),0))</f>
        <v>0</v>
      </c>
      <c r="DF260" s="416">
        <f>IF(AND(Izmaksas!DE$15=0,Izmaksas!DF$15=1),IF(DE260=0,'IIA Finanšu analīze'!$D237*(1-$C260/4),0),IF(DE260&gt;$C237,IF('Laika grafiks'!DF$23&gt;Pieņēmumi!$E$8,DE260-$C237,0),0))</f>
        <v>0</v>
      </c>
      <c r="DG260" s="416">
        <f>IF(AND(Izmaksas!DF$15=0,Izmaksas!DG$15=1),IF(DF260=0,'IIA Finanšu analīze'!$D237*(1-$C260/4),0),IF(DF260&gt;$C237,IF('Laika grafiks'!DG$23&gt;Pieņēmumi!$E$8,DF260-$C237,0),0))</f>
        <v>0</v>
      </c>
      <c r="DH260" s="416">
        <f>IF(AND(Izmaksas!DG$15=0,Izmaksas!DH$15=1),IF(DG260=0,'IIA Finanšu analīze'!$D237*(1-$C260/4),0),IF(DG260&gt;$C237,IF('Laika grafiks'!DH$23&gt;Pieņēmumi!$E$8,DG260-$C237,0),0))</f>
        <v>0</v>
      </c>
      <c r="DI260" s="416">
        <f>IF(AND(Izmaksas!DH$15=0,Izmaksas!DI$15=1),IF(DH260=0,'IIA Finanšu analīze'!$D237*(1-$C260/4),0),IF(DH260&gt;$C237,IF('Laika grafiks'!DI$23&gt;Pieņēmumi!$E$8,DH260-$C237,0),0))</f>
        <v>0</v>
      </c>
      <c r="DJ260" s="416">
        <f>IF(AND(Izmaksas!DI$15=0,Izmaksas!DJ$15=1),IF(DI260=0,'IIA Finanšu analīze'!$D237*(1-$C260/4),0),IF(DI260&gt;$C237,IF('Laika grafiks'!DJ$23&gt;Pieņēmumi!$E$8,DI260-$C237,0),0))</f>
        <v>0</v>
      </c>
      <c r="DK260" s="416">
        <f>IF(AND(Izmaksas!DJ$15=0,Izmaksas!DK$15=1),IF(DJ260=0,'IIA Finanšu analīze'!$D237*(1-$C260/4),0),IF(DJ260&gt;$C237,IF('Laika grafiks'!DK$23&gt;Pieņēmumi!$E$8,DJ260-$C237,0),0))</f>
        <v>0</v>
      </c>
      <c r="DL260" s="416">
        <f>IF(AND(Izmaksas!DK$15=0,Izmaksas!DL$15=1),IF(DK260=0,'IIA Finanšu analīze'!$D237*(1-$C260/4),0),IF(DK260&gt;$C237,IF('Laika grafiks'!DL$23&gt;Pieņēmumi!$E$8,DK260-$C237,0),0))</f>
        <v>0</v>
      </c>
      <c r="DM260" s="416">
        <f>IF(AND(Izmaksas!DL$15=0,Izmaksas!DM$15=1),IF(DL260=0,'IIA Finanšu analīze'!$D237*(1-$C260/4),0),IF(DL260&gt;$C237,IF('Laika grafiks'!DM$23&gt;Pieņēmumi!$E$8,DL260-$C237,0),0))</f>
        <v>0</v>
      </c>
      <c r="DN260" s="416">
        <f>IF(AND(Izmaksas!DM$15=0,Izmaksas!DN$15=1),IF(DM260=0,'IIA Finanšu analīze'!$D237*(1-$C260/4),0),IF(DM260&gt;$C237,IF('Laika grafiks'!DN$23&gt;Pieņēmumi!$E$8,DM260-$C237,0),0))</f>
        <v>0</v>
      </c>
      <c r="DO260" s="416">
        <f>IF(AND(Izmaksas!DN$15=0,Izmaksas!DO$15=1),IF(DN260=0,'IIA Finanšu analīze'!$D237*(1-$C260/4),0),IF(DN260&gt;$C237,IF('Laika grafiks'!DO$23&gt;Pieņēmumi!$E$8,DN260-$C237,0),0))</f>
        <v>0</v>
      </c>
      <c r="DP260" s="416">
        <f>IF(AND(Izmaksas!DO$15=0,Izmaksas!DP$15=1),IF(DO260=0,'IIA Finanšu analīze'!$D237*(1-$C260/4),0),IF(DO260&gt;$C237,IF('Laika grafiks'!DP$23&gt;Pieņēmumi!$E$8,DO260-$C237,0),0))</f>
        <v>0</v>
      </c>
      <c r="DQ260" s="416">
        <f>IF(AND(Izmaksas!DP$15=0,Izmaksas!DQ$15=1),IF(DP260=0,'IIA Finanšu analīze'!$D237*(1-$C260/4),0),IF(DP260&gt;$C237,IF('Laika grafiks'!DQ$23&gt;Pieņēmumi!$E$8,DP260-$C237,0),0))</f>
        <v>0</v>
      </c>
      <c r="DR260" s="416">
        <f>IF(AND(Izmaksas!DQ$15=0,Izmaksas!DR$15=1),IF(DQ260=0,'IIA Finanšu analīze'!$D237*(1-$C260/4),0),IF(DQ260&gt;$C237,IF('Laika grafiks'!DR$23&gt;Pieņēmumi!$E$8,DQ260-$C237,0),0))</f>
        <v>0</v>
      </c>
      <c r="DS260" s="416">
        <f>IF(AND(Izmaksas!DR$15=0,Izmaksas!DS$15=1),IF(DR260=0,'IIA Finanšu analīze'!$D237*(1-$C260/4),0),IF(DR260&gt;$C237,IF('Laika grafiks'!DS$23&gt;Pieņēmumi!$E$8,DR260-$C237,0),0))</f>
        <v>0</v>
      </c>
      <c r="DT260" s="416">
        <f>IF(AND(Izmaksas!DS$15=0,Izmaksas!DT$15=1),IF(DS260=0,'IIA Finanšu analīze'!$D237*(1-$C260/4),0),IF(DS260&gt;$C237,IF('Laika grafiks'!DT$23&gt;Pieņēmumi!$E$8,DS260-$C237,0),0))</f>
        <v>0</v>
      </c>
      <c r="DU260" s="416">
        <f>IF(AND(Izmaksas!DT$15=0,Izmaksas!DU$15=1),IF(DT260=0,'IIA Finanšu analīze'!$D237*(1-$C260/4),0),IF(DT260&gt;$C237,IF('Laika grafiks'!DU$23&gt;Pieņēmumi!$E$8,DT260-$C237,0),0))</f>
        <v>0</v>
      </c>
    </row>
    <row r="261" spans="1:125" ht="11.25" customHeight="1">
      <c r="A261" s="389" t="str">
        <f t="shared" si="196"/>
        <v>Kapitālieguldījumi Nr14</v>
      </c>
      <c r="B261" s="389" t="s">
        <v>33</v>
      </c>
      <c r="C261" s="392"/>
      <c r="D261" s="460" t="s">
        <v>638</v>
      </c>
      <c r="E261" s="416">
        <v>0</v>
      </c>
      <c r="F261" s="416">
        <f>IF(AND(Izmaksas!E$15=0,Izmaksas!F$15=1),IF(E261=0,'IIA Finanšu analīze'!$D238*(1-$C261/4),0),IF(E261&gt;$C238,IF('Laika grafiks'!F$23&gt;Pieņēmumi!$E$8,E261-$C238,0),0))</f>
        <v>0</v>
      </c>
      <c r="G261" s="416">
        <f>IF(AND(Izmaksas!F$15=0,Izmaksas!G$15=1),IF(F261=0,'IIA Finanšu analīze'!$D238*(1-$C261/4),0),IF(F261&gt;$C238,IF('Laika grafiks'!G$23&gt;Pieņēmumi!$E$8,F261-$C238,0),0))</f>
        <v>0</v>
      </c>
      <c r="H261" s="416">
        <f>IF(AND(Izmaksas!G$15=0,Izmaksas!H$15=1),IF(G261=0,'IIA Finanšu analīze'!$D238*(1-$C261/4),0),IF(G261&gt;$C238,IF('Laika grafiks'!H$23&gt;Pieņēmumi!$E$8,G261-$C238,0),0))</f>
        <v>0</v>
      </c>
      <c r="I261" s="416">
        <f>IF(AND(Izmaksas!H$15=0,Izmaksas!I$15=1),IF(H261=0,'IIA Finanšu analīze'!$D238*(1-$C261/4),0),IF(H261&gt;$C238,IF('Laika grafiks'!I$23&gt;Pieņēmumi!$E$8,H261-$C238,0),0))</f>
        <v>0</v>
      </c>
      <c r="J261" s="416">
        <f>IF(AND(Izmaksas!I$15=0,Izmaksas!J$15=1),IF(I261=0,'IIA Finanšu analīze'!$D238*(1-$C261/4),0),IF(I261&gt;$C238,IF('Laika grafiks'!J$23&gt;Pieņēmumi!$E$8,I261-$C238,0),0))</f>
        <v>0</v>
      </c>
      <c r="K261" s="416">
        <f>IF(AND(Izmaksas!J$15=0,Izmaksas!K$15=1),IF(J261=0,'IIA Finanšu analīze'!$D238*(1-$C261/4),0),IF(J261&gt;$C238,IF('Laika grafiks'!K$23&gt;Pieņēmumi!$E$8,J261-$C238,0),0))</f>
        <v>0</v>
      </c>
      <c r="L261" s="416">
        <f>IF(AND(Izmaksas!K$15=0,Izmaksas!L$15=1),IF(K261=0,'IIA Finanšu analīze'!$D238*(1-$C261/4),0),IF(K261&gt;$C238,IF('Laika grafiks'!L$23&gt;Pieņēmumi!$E$8,K261-$C238,0),0))</f>
        <v>0</v>
      </c>
      <c r="M261" s="416">
        <f>IF(AND(Izmaksas!L$15=0,Izmaksas!M$15=1),IF(L261=0,'IIA Finanšu analīze'!$D238*(1-$C261/4),0),IF(L261&gt;$C238,IF('Laika grafiks'!M$23&gt;Pieņēmumi!$E$8,L261-$C238,0),0))</f>
        <v>0</v>
      </c>
      <c r="N261" s="416">
        <f>IF(AND(Izmaksas!M$15=0,Izmaksas!N$15=1),IF(M261=0,'IIA Finanšu analīze'!$D238*(1-$C261/4),0),IF(M261&gt;$C238,IF('Laika grafiks'!N$23&gt;Pieņēmumi!$E$8,M261-$C238,0),0))</f>
        <v>0</v>
      </c>
      <c r="O261" s="416">
        <f>IF(AND(Izmaksas!N$15=0,Izmaksas!O$15=1),IF(N261=0,'IIA Finanšu analīze'!$D238*(1-$C261/4),0),IF(N261&gt;$C238,IF('Laika grafiks'!O$23&gt;Pieņēmumi!$E$8,N261-$C238,0),0))</f>
        <v>0</v>
      </c>
      <c r="P261" s="416">
        <f>IF(AND(Izmaksas!O$15=0,Izmaksas!P$15=1),IF(O261=0,'IIA Finanšu analīze'!$D238*(1-$C261/4),0),IF(O261&gt;$C238,IF('Laika grafiks'!P$23&gt;Pieņēmumi!$E$8,O261-$C238,0),0))</f>
        <v>0</v>
      </c>
      <c r="Q261" s="416">
        <f>IF(AND(Izmaksas!P$15=0,Izmaksas!Q$15=1),IF(P261=0,'IIA Finanšu analīze'!$D238*(1-$C261/4),0),IF(P261&gt;$C238,IF('Laika grafiks'!Q$23&gt;Pieņēmumi!$E$8,P261-$C238,0),0))</f>
        <v>0</v>
      </c>
      <c r="R261" s="416">
        <f>IF(AND(Izmaksas!Q$15=0,Izmaksas!R$15=1),IF(Q261=0,'IIA Finanšu analīze'!$D238*(1-$C261/4),0),IF(Q261&gt;$C238,IF('Laika grafiks'!R$23&gt;Pieņēmumi!$E$8,Q261-$C238,0),0))</f>
        <v>0</v>
      </c>
      <c r="S261" s="416">
        <f>IF(AND(Izmaksas!R$15=0,Izmaksas!S$15=1),IF(R261=0,'IIA Finanšu analīze'!$D238*(1-$C261/4),0),IF(R261&gt;$C238,IF('Laika grafiks'!S$23&gt;Pieņēmumi!$E$8,R261-$C238,0),0))</f>
        <v>0</v>
      </c>
      <c r="T261" s="416">
        <f>IF(AND(Izmaksas!S$15=0,Izmaksas!T$15=1),IF(S261=0,'IIA Finanšu analīze'!$D238*(1-$C261/4),0),IF(S261&gt;$C238,IF('Laika grafiks'!T$23&gt;Pieņēmumi!$E$8,S261-$C238,0),0))</f>
        <v>0</v>
      </c>
      <c r="U261" s="416">
        <f>IF(AND(Izmaksas!T$15=0,Izmaksas!U$15=1),IF(T261=0,'IIA Finanšu analīze'!$D238*(1-$C261/4),0),IF(T261&gt;$C238,IF('Laika grafiks'!U$23&gt;Pieņēmumi!$E$8,T261-$C238,0),0))</f>
        <v>0</v>
      </c>
      <c r="V261" s="416">
        <f>IF(AND(Izmaksas!U$15=0,Izmaksas!V$15=1),IF(U261=0,'IIA Finanšu analīze'!$D238*(1-$C261/4),0),IF(U261&gt;$C238,IF('Laika grafiks'!V$23&gt;Pieņēmumi!$E$8,U261-$C238,0),0))</f>
        <v>0</v>
      </c>
      <c r="W261" s="416">
        <f>IF(AND(Izmaksas!V$15=0,Izmaksas!W$15=1),IF(V261=0,'IIA Finanšu analīze'!$D238*(1-$C261/4),0),IF(V261&gt;$C238,IF('Laika grafiks'!W$23&gt;Pieņēmumi!$E$8,V261-$C238,0),0))</f>
        <v>0</v>
      </c>
      <c r="X261" s="416">
        <f>IF(AND(Izmaksas!W$15=0,Izmaksas!X$15=1),IF(W261=0,'IIA Finanšu analīze'!$D238*(1-$C261/4),0),IF(W261&gt;$C238,IF('Laika grafiks'!X$23&gt;Pieņēmumi!$E$8,W261-$C238,0),0))</f>
        <v>0</v>
      </c>
      <c r="Y261" s="416">
        <f>IF(AND(Izmaksas!X$15=0,Izmaksas!Y$15=1),IF(X261=0,'IIA Finanšu analīze'!$D238*(1-$C261/4),0),IF(X261&gt;$C238,IF('Laika grafiks'!Y$23&gt;Pieņēmumi!$E$8,X261-$C238,0),0))</f>
        <v>0</v>
      </c>
      <c r="Z261" s="416">
        <f>IF(AND(Izmaksas!Y$15=0,Izmaksas!Z$15=1),IF(Y261=0,'IIA Finanšu analīze'!$D238*(1-$C261/4),0),IF(Y261&gt;$C238,IF('Laika grafiks'!Z$23&gt;Pieņēmumi!$E$8,Y261-$C238,0),0))</f>
        <v>0</v>
      </c>
      <c r="AA261" s="416">
        <f>IF(AND(Izmaksas!Z$15=0,Izmaksas!AA$15=1),IF(Z261=0,'IIA Finanšu analīze'!$D238*(1-$C261/4),0),IF(Z261&gt;$C238,IF('Laika grafiks'!AA$23&gt;Pieņēmumi!$E$8,Z261-$C238,0),0))</f>
        <v>0</v>
      </c>
      <c r="AB261" s="416">
        <f>IF(AND(Izmaksas!AA$15=0,Izmaksas!AB$15=1),IF(AA261=0,'IIA Finanšu analīze'!$D238*(1-$C261/4),0),IF(AA261&gt;$C238,IF('Laika grafiks'!AB$23&gt;Pieņēmumi!$E$8,AA261-$C238,0),0))</f>
        <v>0</v>
      </c>
      <c r="AC261" s="416">
        <f>IF(AND(Izmaksas!AB$15=0,Izmaksas!AC$15=1),IF(AB261=0,'IIA Finanšu analīze'!$D238*(1-$C261/4),0),IF(AB261&gt;$C238,IF('Laika grafiks'!AC$23&gt;Pieņēmumi!$E$8,AB261-$C238,0),0))</f>
        <v>0</v>
      </c>
      <c r="AD261" s="416">
        <f>IF(AND(Izmaksas!AC$15=0,Izmaksas!AD$15=1),IF(AC261=0,'IIA Finanšu analīze'!$D238*(1-$C261/4),0),IF(AC261&gt;$C238,IF('Laika grafiks'!AD$23&gt;Pieņēmumi!$E$8,AC261-$C238,0),0))</f>
        <v>0</v>
      </c>
      <c r="AE261" s="416">
        <f>IF(AND(Izmaksas!AD$15=0,Izmaksas!AE$15=1),IF(AD261=0,'IIA Finanšu analīze'!$D238*(1-$C261/4),0),IF(AD261&gt;$C238,IF('Laika grafiks'!AE$23&gt;Pieņēmumi!$E$8,AD261-$C238,0),0))</f>
        <v>0</v>
      </c>
      <c r="AF261" s="416">
        <f>IF(AND(Izmaksas!AE$15=0,Izmaksas!AF$15=1),IF(AE261=0,'IIA Finanšu analīze'!$D238*(1-$C261/4),0),IF(AE261&gt;$C238,IF('Laika grafiks'!AF$23&gt;Pieņēmumi!$E$8,AE261-$C238,0),0))</f>
        <v>0</v>
      </c>
      <c r="AG261" s="416">
        <f>IF(AND(Izmaksas!AF$15=0,Izmaksas!AG$15=1),IF(AF261=0,'IIA Finanšu analīze'!$D238*(1-$C261/4),0),IF(AF261&gt;$C238,IF('Laika grafiks'!AG$23&gt;Pieņēmumi!$E$8,AF261-$C238,0),0))</f>
        <v>0</v>
      </c>
      <c r="AH261" s="416">
        <f>IF(AND(Izmaksas!AG$15=0,Izmaksas!AH$15=1),IF(AG261=0,'IIA Finanšu analīze'!$D238*(1-$C261/4),0),IF(AG261&gt;$C238,IF('Laika grafiks'!AH$23&gt;Pieņēmumi!$E$8,AG261-$C238,0),0))</f>
        <v>0</v>
      </c>
      <c r="AI261" s="416">
        <f>IF(AND(Izmaksas!AH$15=0,Izmaksas!AI$15=1),IF(AH261=0,'IIA Finanšu analīze'!$D238*(1-$C261/4),0),IF(AH261&gt;$C238,IF('Laika grafiks'!AI$23&gt;Pieņēmumi!$E$8,AH261-$C238,0),0))</f>
        <v>0</v>
      </c>
      <c r="AJ261" s="416">
        <f>IF(AND(Izmaksas!AI$15=0,Izmaksas!AJ$15=1),IF(AI261=0,'IIA Finanšu analīze'!$D238*(1-$C261/4),0),IF(AI261&gt;$C238,IF('Laika grafiks'!AJ$23&gt;Pieņēmumi!$E$8,AI261-$C238,0),0))</f>
        <v>0</v>
      </c>
      <c r="AK261" s="416">
        <f>IF(AND(Izmaksas!AJ$15=0,Izmaksas!AK$15=1),IF(AJ261=0,'IIA Finanšu analīze'!$D238*(1-$C261/4),0),IF(AJ261&gt;$C238,IF('Laika grafiks'!AK$23&gt;Pieņēmumi!$E$8,AJ261-$C238,0),0))</f>
        <v>0</v>
      </c>
      <c r="AL261" s="416">
        <f>IF(AND(Izmaksas!AK$15=0,Izmaksas!AL$15=1),IF(AK261=0,'IIA Finanšu analīze'!$D238*(1-$C261/4),0),IF(AK261&gt;$C238,IF('Laika grafiks'!AL$23&gt;Pieņēmumi!$E$8,AK261-$C238,0),0))</f>
        <v>0</v>
      </c>
      <c r="AM261" s="416">
        <f>IF(AND(Izmaksas!AL$15=0,Izmaksas!AM$15=1),IF(AL261=0,'IIA Finanšu analīze'!$D238*(1-$C261/4),0),IF(AL261&gt;$C238,IF('Laika grafiks'!AM$23&gt;Pieņēmumi!$E$8,AL261-$C238,0),0))</f>
        <v>0</v>
      </c>
      <c r="AN261" s="416">
        <f>IF(AND(Izmaksas!AM$15=0,Izmaksas!AN$15=1),IF(AM261=0,'IIA Finanšu analīze'!$D238*(1-$C261/4),0),IF(AM261&gt;$C238,IF('Laika grafiks'!AN$23&gt;Pieņēmumi!$E$8,AM261-$C238,0),0))</f>
        <v>0</v>
      </c>
      <c r="AO261" s="416">
        <f>IF(AND(Izmaksas!AN$15=0,Izmaksas!AO$15=1),IF(AN261=0,'IIA Finanšu analīze'!$D238*(1-$C261/4),0),IF(AN261&gt;$C238,IF('Laika grafiks'!AO$23&gt;Pieņēmumi!$E$8,AN261-$C238,0),0))</f>
        <v>0</v>
      </c>
      <c r="AP261" s="416">
        <f>IF(AND(Izmaksas!AO$15=0,Izmaksas!AP$15=1),IF(AO261=0,'IIA Finanšu analīze'!$D238*(1-$C261/4),0),IF(AO261&gt;$C238,IF('Laika grafiks'!AP$23&gt;Pieņēmumi!$E$8,AO261-$C238,0),0))</f>
        <v>0</v>
      </c>
      <c r="AQ261" s="416">
        <f>IF(AND(Izmaksas!AP$15=0,Izmaksas!AQ$15=1),IF(AP261=0,'IIA Finanšu analīze'!$D238*(1-$C261/4),0),IF(AP261&gt;$C238,IF('Laika grafiks'!AQ$23&gt;Pieņēmumi!$E$8,AP261-$C238,0),0))</f>
        <v>0</v>
      </c>
      <c r="AR261" s="416">
        <f>IF(AND(Izmaksas!AQ$15=0,Izmaksas!AR$15=1),IF(AQ261=0,'IIA Finanšu analīze'!$D238*(1-$C261/4),0),IF(AQ261&gt;$C238,IF('Laika grafiks'!AR$23&gt;Pieņēmumi!$E$8,AQ261-$C238,0),0))</f>
        <v>0</v>
      </c>
      <c r="AS261" s="416">
        <f>IF(AND(Izmaksas!AR$15=0,Izmaksas!AS$15=1),IF(AR261=0,'IIA Finanšu analīze'!$D238*(1-$C261/4),0),IF(AR261&gt;$C238,IF('Laika grafiks'!AS$23&gt;Pieņēmumi!$E$8,AR261-$C238,0),0))</f>
        <v>0</v>
      </c>
      <c r="AT261" s="416">
        <f>IF(AND(Izmaksas!AS$15=0,Izmaksas!AT$15=1),IF(AS261=0,'IIA Finanšu analīze'!$D238*(1-$C261/4),0),IF(AS261&gt;$C238,IF('Laika grafiks'!AT$23&gt;Pieņēmumi!$E$8,AS261-$C238,0),0))</f>
        <v>0</v>
      </c>
      <c r="AU261" s="416">
        <f>IF(AND(Izmaksas!AT$15=0,Izmaksas!AU$15=1),IF(AT261=0,'IIA Finanšu analīze'!$D238*(1-$C261/4),0),IF(AT261&gt;$C238,IF('Laika grafiks'!AU$23&gt;Pieņēmumi!$E$8,AT261-$C238,0),0))</f>
        <v>0</v>
      </c>
      <c r="AV261" s="416">
        <f>IF(AND(Izmaksas!AU$15=0,Izmaksas!AV$15=1),IF(AU261=0,'IIA Finanšu analīze'!$D238*(1-$C261/4),0),IF(AU261&gt;$C238,IF('Laika grafiks'!AV$23&gt;Pieņēmumi!$E$8,AU261-$C238,0),0))</f>
        <v>0</v>
      </c>
      <c r="AW261" s="416">
        <f>IF(AND(Izmaksas!AV$15=0,Izmaksas!AW$15=1),IF(AV261=0,'IIA Finanšu analīze'!$D238*(1-$C261/4),0),IF(AV261&gt;$C238,IF('Laika grafiks'!AW$23&gt;Pieņēmumi!$E$8,AV261-$C238,0),0))</f>
        <v>0</v>
      </c>
      <c r="AX261" s="416">
        <f>IF(AND(Izmaksas!AW$15=0,Izmaksas!AX$15=1),IF(AW261=0,'IIA Finanšu analīze'!$D238*(1-$C261/4),0),IF(AW261&gt;$C238,IF('Laika grafiks'!AX$23&gt;Pieņēmumi!$E$8,AW261-$C238,0),0))</f>
        <v>0</v>
      </c>
      <c r="AY261" s="416">
        <f>IF(AND(Izmaksas!AX$15=0,Izmaksas!AY$15=1),IF(AX261=0,'IIA Finanšu analīze'!$D238*(1-$C261/4),0),IF(AX261&gt;$C238,IF('Laika grafiks'!AY$23&gt;Pieņēmumi!$E$8,AX261-$C238,0),0))</f>
        <v>0</v>
      </c>
      <c r="AZ261" s="416">
        <f>IF(AND(Izmaksas!AY$15=0,Izmaksas!AZ$15=1),IF(AY261=0,'IIA Finanšu analīze'!$D238*(1-$C261/4),0),IF(AY261&gt;$C238,IF('Laika grafiks'!AZ$23&gt;Pieņēmumi!$E$8,AY261-$C238,0),0))</f>
        <v>0</v>
      </c>
      <c r="BA261" s="416">
        <f>IF(AND(Izmaksas!AZ$15=0,Izmaksas!BA$15=1),IF(AZ261=0,'IIA Finanšu analīze'!$D238*(1-$C261/4),0),IF(AZ261&gt;$C238,IF('Laika grafiks'!BA$23&gt;Pieņēmumi!$E$8,AZ261-$C238,0),0))</f>
        <v>0</v>
      </c>
      <c r="BB261" s="416">
        <f>IF(AND(Izmaksas!BA$15=0,Izmaksas!BB$15=1),IF(BA261=0,'IIA Finanšu analīze'!$D238*(1-$C261/4),0),IF(BA261&gt;$C238,IF('Laika grafiks'!BB$23&gt;Pieņēmumi!$E$8,BA261-$C238,0),0))</f>
        <v>0</v>
      </c>
      <c r="BC261" s="416">
        <f>IF(AND(Izmaksas!BB$15=0,Izmaksas!BC$15=1),IF(BB261=0,'IIA Finanšu analīze'!$D238*(1-$C261/4),0),IF(BB261&gt;$C238,IF('Laika grafiks'!BC$23&gt;Pieņēmumi!$E$8,BB261-$C238,0),0))</f>
        <v>0</v>
      </c>
      <c r="BD261" s="416">
        <f>IF(AND(Izmaksas!BC$15=0,Izmaksas!BD$15=1),IF(BC261=0,'IIA Finanšu analīze'!$D238*(1-$C261/4),0),IF(BC261&gt;$C238,IF('Laika grafiks'!BD$23&gt;Pieņēmumi!$E$8,BC261-$C238,0),0))</f>
        <v>0</v>
      </c>
      <c r="BE261" s="416">
        <f>IF(AND(Izmaksas!BD$15=0,Izmaksas!BE$15=1),IF(BD261=0,'IIA Finanšu analīze'!$D238*(1-$C261/4),0),IF(BD261&gt;$C238,IF('Laika grafiks'!BE$23&gt;Pieņēmumi!$E$8,BD261-$C238,0),0))</f>
        <v>0</v>
      </c>
      <c r="BF261" s="416">
        <f>IF(AND(Izmaksas!BE$15=0,Izmaksas!BF$15=1),IF(BE261=0,'IIA Finanšu analīze'!$D238*(1-$C261/4),0),IF(BE261&gt;$C238,IF('Laika grafiks'!BF$23&gt;Pieņēmumi!$E$8,BE261-$C238,0),0))</f>
        <v>0</v>
      </c>
      <c r="BG261" s="416">
        <f>IF(AND(Izmaksas!BF$15=0,Izmaksas!BG$15=1),IF(BF261=0,'IIA Finanšu analīze'!$D238*(1-$C261/4),0),IF(BF261&gt;$C238,IF('Laika grafiks'!BG$23&gt;Pieņēmumi!$E$8,BF261-$C238,0),0))</f>
        <v>0</v>
      </c>
      <c r="BH261" s="416">
        <f>IF(AND(Izmaksas!BG$15=0,Izmaksas!BH$15=1),IF(BG261=0,'IIA Finanšu analīze'!$D238*(1-$C261/4),0),IF(BG261&gt;$C238,IF('Laika grafiks'!BH$23&gt;Pieņēmumi!$E$8,BG261-$C238,0),0))</f>
        <v>0</v>
      </c>
      <c r="BI261" s="416">
        <f>IF(AND(Izmaksas!BH$15=0,Izmaksas!BI$15=1),IF(BH261=0,'IIA Finanšu analīze'!$D238*(1-$C261/4),0),IF(BH261&gt;$C238,IF('Laika grafiks'!BI$23&gt;Pieņēmumi!$E$8,BH261-$C238,0),0))</f>
        <v>0</v>
      </c>
      <c r="BJ261" s="416">
        <f>IF(AND(Izmaksas!BI$15=0,Izmaksas!BJ$15=1),IF(BI261=0,'IIA Finanšu analīze'!$D238*(1-$C261/4),0),IF(BI261&gt;$C238,IF('Laika grafiks'!BJ$23&gt;Pieņēmumi!$E$8,BI261-$C238,0),0))</f>
        <v>0</v>
      </c>
      <c r="BK261" s="416">
        <f>IF(AND(Izmaksas!BJ$15=0,Izmaksas!BK$15=1),IF(BJ261=0,'IIA Finanšu analīze'!$D238*(1-$C261/4),0),IF(BJ261&gt;$C238,IF('Laika grafiks'!BK$23&gt;Pieņēmumi!$E$8,BJ261-$C238,0),0))</f>
        <v>0</v>
      </c>
      <c r="BL261" s="416">
        <f>IF(AND(Izmaksas!BK$15=0,Izmaksas!BL$15=1),IF(BK261=0,'IIA Finanšu analīze'!$D238*(1-$C261/4),0),IF(BK261&gt;$C238,IF('Laika grafiks'!BL$23&gt;Pieņēmumi!$E$8,BK261-$C238,0),0))</f>
        <v>0</v>
      </c>
      <c r="BM261" s="416">
        <f>IF(AND(Izmaksas!BL$15=0,Izmaksas!BM$15=1),IF(BL261=0,'IIA Finanšu analīze'!$D238*(1-$C261/4),0),IF(BL261&gt;$C238,IF('Laika grafiks'!BM$23&gt;Pieņēmumi!$E$8,BL261-$C238,0),0))</f>
        <v>0</v>
      </c>
      <c r="BN261" s="416">
        <f>IF(AND(Izmaksas!BM$15=0,Izmaksas!BN$15=1),IF(BM261=0,'IIA Finanšu analīze'!$D238*(1-$C261/4),0),IF(BM261&gt;$C238,IF('Laika grafiks'!BN$23&gt;Pieņēmumi!$E$8,BM261-$C238,0),0))</f>
        <v>0</v>
      </c>
      <c r="BO261" s="416">
        <f>IF(AND(Izmaksas!BN$15=0,Izmaksas!BO$15=1),IF(BN261=0,'IIA Finanšu analīze'!$D238*(1-$C261/4),0),IF(BN261&gt;$C238,IF('Laika grafiks'!BO$23&gt;Pieņēmumi!$E$8,BN261-$C238,0),0))</f>
        <v>0</v>
      </c>
      <c r="BP261" s="416">
        <f>IF(AND(Izmaksas!BO$15=0,Izmaksas!BP$15=1),IF(BO261=0,'IIA Finanšu analīze'!$D238*(1-$C261/4),0),IF(BO261&gt;$C238,IF('Laika grafiks'!BP$23&gt;Pieņēmumi!$E$8,BO261-$C238,0),0))</f>
        <v>0</v>
      </c>
      <c r="BQ261" s="416">
        <f>IF(AND(Izmaksas!BP$15=0,Izmaksas!BQ$15=1),IF(BP261=0,'IIA Finanšu analīze'!$D238*(1-$C261/4),0),IF(BP261&gt;$C238,IF('Laika grafiks'!BQ$23&gt;Pieņēmumi!$E$8,BP261-$C238,0),0))</f>
        <v>0</v>
      </c>
      <c r="BR261" s="416">
        <f>IF(AND(Izmaksas!BQ$15=0,Izmaksas!BR$15=1),IF(BQ261=0,'IIA Finanšu analīze'!$D238*(1-$C261/4),0),IF(BQ261&gt;$C238,IF('Laika grafiks'!BR$23&gt;Pieņēmumi!$E$8,BQ261-$C238,0),0))</f>
        <v>0</v>
      </c>
      <c r="BS261" s="416">
        <f>IF(AND(Izmaksas!BR$15=0,Izmaksas!BS$15=1),IF(BR261=0,'IIA Finanšu analīze'!$D238*(1-$C261/4),0),IF(BR261&gt;$C238,IF('Laika grafiks'!BS$23&gt;Pieņēmumi!$E$8,BR261-$C238,0),0))</f>
        <v>0</v>
      </c>
      <c r="BT261" s="416">
        <f>IF(AND(Izmaksas!BS$15=0,Izmaksas!BT$15=1),IF(BS261=0,'IIA Finanšu analīze'!$D238*(1-$C261/4),0),IF(BS261&gt;$C238,IF('Laika grafiks'!BT$23&gt;Pieņēmumi!$E$8,BS261-$C238,0),0))</f>
        <v>0</v>
      </c>
      <c r="BU261" s="416">
        <f>IF(AND(Izmaksas!BT$15=0,Izmaksas!BU$15=1),IF(BT261=0,'IIA Finanšu analīze'!$D238*(1-$C261/4),0),IF(BT261&gt;$C238,IF('Laika grafiks'!BU$23&gt;Pieņēmumi!$E$8,BT261-$C238,0),0))</f>
        <v>0</v>
      </c>
      <c r="BV261" s="416">
        <f>IF(AND(Izmaksas!BU$15=0,Izmaksas!BV$15=1),IF(BU261=0,'IIA Finanšu analīze'!$D238*(1-$C261/4),0),IF(BU261&gt;$C238,IF('Laika grafiks'!BV$23&gt;Pieņēmumi!$E$8,BU261-$C238,0),0))</f>
        <v>0</v>
      </c>
      <c r="BW261" s="416">
        <f>IF(AND(Izmaksas!BV$15=0,Izmaksas!BW$15=1),IF(BV261=0,'IIA Finanšu analīze'!$D238*(1-$C261/4),0),IF(BV261&gt;$C238,IF('Laika grafiks'!BW$23&gt;Pieņēmumi!$E$8,BV261-$C238,0),0))</f>
        <v>0</v>
      </c>
      <c r="BX261" s="416">
        <f>IF(AND(Izmaksas!BW$15=0,Izmaksas!BX$15=1),IF(BW261=0,'IIA Finanšu analīze'!$D238*(1-$C261/4),0),IF(BW261&gt;$C238,IF('Laika grafiks'!BX$23&gt;Pieņēmumi!$E$8,BW261-$C238,0),0))</f>
        <v>0</v>
      </c>
      <c r="BY261" s="416">
        <f>IF(AND(Izmaksas!BX$15=0,Izmaksas!BY$15=1),IF(BX261=0,'IIA Finanšu analīze'!$D238*(1-$C261/4),0),IF(BX261&gt;$C238,IF('Laika grafiks'!BY$23&gt;Pieņēmumi!$E$8,BX261-$C238,0),0))</f>
        <v>0</v>
      </c>
      <c r="BZ261" s="416">
        <f>IF(AND(Izmaksas!BY$15=0,Izmaksas!BZ$15=1),IF(BY261=0,'IIA Finanšu analīze'!$D238*(1-$C261/4),0),IF(BY261&gt;$C238,IF('Laika grafiks'!BZ$23&gt;Pieņēmumi!$E$8,BY261-$C238,0),0))</f>
        <v>0</v>
      </c>
      <c r="CA261" s="416">
        <f>IF(AND(Izmaksas!BZ$15=0,Izmaksas!CA$15=1),IF(BZ261=0,'IIA Finanšu analīze'!$D238*(1-$C261/4),0),IF(BZ261&gt;$C238,IF('Laika grafiks'!CA$23&gt;Pieņēmumi!$E$8,BZ261-$C238,0),0))</f>
        <v>0</v>
      </c>
      <c r="CB261" s="416">
        <f>IF(AND(Izmaksas!CA$15=0,Izmaksas!CB$15=1),IF(CA261=0,'IIA Finanšu analīze'!$D238*(1-$C261/4),0),IF(CA261&gt;$C238,IF('Laika grafiks'!CB$23&gt;Pieņēmumi!$E$8,CA261-$C238,0),0))</f>
        <v>0</v>
      </c>
      <c r="CC261" s="416">
        <f>IF(AND(Izmaksas!CB$15=0,Izmaksas!CC$15=1),IF(CB261=0,'IIA Finanšu analīze'!$D238*(1-$C261/4),0),IF(CB261&gt;$C238,IF('Laika grafiks'!CC$23&gt;Pieņēmumi!$E$8,CB261-$C238,0),0))</f>
        <v>0</v>
      </c>
      <c r="CD261" s="416">
        <f>IF(AND(Izmaksas!CC$15=0,Izmaksas!CD$15=1),IF(CC261=0,'IIA Finanšu analīze'!$D238*(1-$C261/4),0),IF(CC261&gt;$C238,IF('Laika grafiks'!CD$23&gt;Pieņēmumi!$E$8,CC261-$C238,0),0))</f>
        <v>0</v>
      </c>
      <c r="CE261" s="416">
        <f>IF(AND(Izmaksas!CD$15=0,Izmaksas!CE$15=1),IF(CD261=0,'IIA Finanšu analīze'!$D238*(1-$C261/4),0),IF(CD261&gt;$C238,IF('Laika grafiks'!CE$23&gt;Pieņēmumi!$E$8,CD261-$C238,0),0))</f>
        <v>0</v>
      </c>
      <c r="CF261" s="416">
        <f>IF(AND(Izmaksas!CE$15=0,Izmaksas!CF$15=1),IF(CE261=0,'IIA Finanšu analīze'!$D238*(1-$C261/4),0),IF(CE261&gt;$C238,IF('Laika grafiks'!CF$23&gt;Pieņēmumi!$E$8,CE261-$C238,0),0))</f>
        <v>0</v>
      </c>
      <c r="CG261" s="416">
        <f>IF(AND(Izmaksas!CF$15=0,Izmaksas!CG$15=1),IF(CF261=0,'IIA Finanšu analīze'!$D238*(1-$C261/4),0),IF(CF261&gt;$C238,IF('Laika grafiks'!CG$23&gt;Pieņēmumi!$E$8,CF261-$C238,0),0))</f>
        <v>0</v>
      </c>
      <c r="CH261" s="416">
        <f>IF(AND(Izmaksas!CG$15=0,Izmaksas!CH$15=1),IF(CG261=0,'IIA Finanšu analīze'!$D238*(1-$C261/4),0),IF(CG261&gt;$C238,IF('Laika grafiks'!CH$23&gt;Pieņēmumi!$E$8,CG261-$C238,0),0))</f>
        <v>0</v>
      </c>
      <c r="CI261" s="416">
        <f>IF(AND(Izmaksas!CH$15=0,Izmaksas!CI$15=1),IF(CH261=0,'IIA Finanšu analīze'!$D238*(1-$C261/4),0),IF(CH261&gt;$C238,IF('Laika grafiks'!CI$23&gt;Pieņēmumi!$E$8,CH261-$C238,0),0))</f>
        <v>0</v>
      </c>
      <c r="CJ261" s="416">
        <f>IF(AND(Izmaksas!CI$15=0,Izmaksas!CJ$15=1),IF(CI261=0,'IIA Finanšu analīze'!$D238*(1-$C261/4),0),IF(CI261&gt;$C238,IF('Laika grafiks'!CJ$23&gt;Pieņēmumi!$E$8,CI261-$C238,0),0))</f>
        <v>0</v>
      </c>
      <c r="CK261" s="416">
        <f>IF(AND(Izmaksas!CJ$15=0,Izmaksas!CK$15=1),IF(CJ261=0,'IIA Finanšu analīze'!$D238*(1-$C261/4),0),IF(CJ261&gt;$C238,IF('Laika grafiks'!CK$23&gt;Pieņēmumi!$E$8,CJ261-$C238,0),0))</f>
        <v>0</v>
      </c>
      <c r="CL261" s="416">
        <f>IF(AND(Izmaksas!CK$15=0,Izmaksas!CL$15=1),IF(CK261=0,'IIA Finanšu analīze'!$D238*(1-$C261/4),0),IF(CK261&gt;$C238,IF('Laika grafiks'!CL$23&gt;Pieņēmumi!$E$8,CK261-$C238,0),0))</f>
        <v>0</v>
      </c>
      <c r="CM261" s="416">
        <f>IF(AND(Izmaksas!CL$15=0,Izmaksas!CM$15=1),IF(CL261=0,'IIA Finanšu analīze'!$D238*(1-$C261/4),0),IF(CL261&gt;$C238,IF('Laika grafiks'!CM$23&gt;Pieņēmumi!$E$8,CL261-$C238,0),0))</f>
        <v>0</v>
      </c>
      <c r="CN261" s="416">
        <f>IF(AND(Izmaksas!CM$15=0,Izmaksas!CN$15=1),IF(CM261=0,'IIA Finanšu analīze'!$D238*(1-$C261/4),0),IF(CM261&gt;$C238,IF('Laika grafiks'!CN$23&gt;Pieņēmumi!$E$8,CM261-$C238,0),0))</f>
        <v>0</v>
      </c>
      <c r="CO261" s="416">
        <f>IF(AND(Izmaksas!CN$15=0,Izmaksas!CO$15=1),IF(CN261=0,'IIA Finanšu analīze'!$D238*(1-$C261/4),0),IF(CN261&gt;$C238,IF('Laika grafiks'!CO$23&gt;Pieņēmumi!$E$8,CN261-$C238,0),0))</f>
        <v>0</v>
      </c>
      <c r="CP261" s="416">
        <f>IF(AND(Izmaksas!CO$15=0,Izmaksas!CP$15=1),IF(CO261=0,'IIA Finanšu analīze'!$D238*(1-$C261/4),0),IF(CO261&gt;$C238,IF('Laika grafiks'!CP$23&gt;Pieņēmumi!$E$8,CO261-$C238,0),0))</f>
        <v>0</v>
      </c>
      <c r="CQ261" s="416">
        <f>IF(AND(Izmaksas!CP$15=0,Izmaksas!CQ$15=1),IF(CP261=0,'IIA Finanšu analīze'!$D238*(1-$C261/4),0),IF(CP261&gt;$C238,IF('Laika grafiks'!CQ$23&gt;Pieņēmumi!$E$8,CP261-$C238,0),0))</f>
        <v>0</v>
      </c>
      <c r="CR261" s="416">
        <f>IF(AND(Izmaksas!CQ$15=0,Izmaksas!CR$15=1),IF(CQ261=0,'IIA Finanšu analīze'!$D238*(1-$C261/4),0),IF(CQ261&gt;$C238,IF('Laika grafiks'!CR$23&gt;Pieņēmumi!$E$8,CQ261-$C238,0),0))</f>
        <v>0</v>
      </c>
      <c r="CS261" s="416">
        <f>IF(AND(Izmaksas!CR$15=0,Izmaksas!CS$15=1),IF(CR261=0,'IIA Finanšu analīze'!$D238*(1-$C261/4),0),IF(CR261&gt;$C238,IF('Laika grafiks'!CS$23&gt;Pieņēmumi!$E$8,CR261-$C238,0),0))</f>
        <v>0</v>
      </c>
      <c r="CT261" s="416">
        <f>IF(AND(Izmaksas!CS$15=0,Izmaksas!CT$15=1),IF(CS261=0,'IIA Finanšu analīze'!$D238*(1-$C261/4),0),IF(CS261&gt;$C238,IF('Laika grafiks'!CT$23&gt;Pieņēmumi!$E$8,CS261-$C238,0),0))</f>
        <v>0</v>
      </c>
      <c r="CU261" s="416">
        <f>IF(AND(Izmaksas!CT$15=0,Izmaksas!CU$15=1),IF(CT261=0,'IIA Finanšu analīze'!$D238*(1-$C261/4),0),IF(CT261&gt;$C238,IF('Laika grafiks'!CU$23&gt;Pieņēmumi!$E$8,CT261-$C238,0),0))</f>
        <v>0</v>
      </c>
      <c r="CV261" s="416">
        <f>IF(AND(Izmaksas!CU$15=0,Izmaksas!CV$15=1),IF(CU261=0,'IIA Finanšu analīze'!$D238*(1-$C261/4),0),IF(CU261&gt;$C238,IF('Laika grafiks'!CV$23&gt;Pieņēmumi!$E$8,CU261-$C238,0),0))</f>
        <v>0</v>
      </c>
      <c r="CW261" s="416">
        <f>IF(AND(Izmaksas!CV$15=0,Izmaksas!CW$15=1),IF(CV261=0,'IIA Finanšu analīze'!$D238*(1-$C261/4),0),IF(CV261&gt;$C238,IF('Laika grafiks'!CW$23&gt;Pieņēmumi!$E$8,CV261-$C238,0),0))</f>
        <v>0</v>
      </c>
      <c r="CX261" s="416">
        <f>IF(AND(Izmaksas!CW$15=0,Izmaksas!CX$15=1),IF(CW261=0,'IIA Finanšu analīze'!$D238*(1-$C261/4),0),IF(CW261&gt;$C238,IF('Laika grafiks'!CX$23&gt;Pieņēmumi!$E$8,CW261-$C238,0),0))</f>
        <v>0</v>
      </c>
      <c r="CY261" s="416">
        <f>IF(AND(Izmaksas!CX$15=0,Izmaksas!CY$15=1),IF(CX261=0,'IIA Finanšu analīze'!$D238*(1-$C261/4),0),IF(CX261&gt;$C238,IF('Laika grafiks'!CY$23&gt;Pieņēmumi!$E$8,CX261-$C238,0),0))</f>
        <v>0</v>
      </c>
      <c r="CZ261" s="416">
        <f>IF(AND(Izmaksas!CY$15=0,Izmaksas!CZ$15=1),IF(CY261=0,'IIA Finanšu analīze'!$D238*(1-$C261/4),0),IF(CY261&gt;$C238,IF('Laika grafiks'!CZ$23&gt;Pieņēmumi!$E$8,CY261-$C238,0),0))</f>
        <v>0</v>
      </c>
      <c r="DA261" s="416">
        <f>IF(AND(Izmaksas!CZ$15=0,Izmaksas!DA$15=1),IF(CZ261=0,'IIA Finanšu analīze'!$D238*(1-$C261/4),0),IF(CZ261&gt;$C238,IF('Laika grafiks'!DA$23&gt;Pieņēmumi!$E$8,CZ261-$C238,0),0))</f>
        <v>0</v>
      </c>
      <c r="DB261" s="416">
        <f>IF(AND(Izmaksas!DA$15=0,Izmaksas!DB$15=1),IF(DA261=0,'IIA Finanšu analīze'!$D238*(1-$C261/4),0),IF(DA261&gt;$C238,IF('Laika grafiks'!DB$23&gt;Pieņēmumi!$E$8,DA261-$C238,0),0))</f>
        <v>0</v>
      </c>
      <c r="DC261" s="416">
        <f>IF(AND(Izmaksas!DB$15=0,Izmaksas!DC$15=1),IF(DB261=0,'IIA Finanšu analīze'!$D238*(1-$C261/4),0),IF(DB261&gt;$C238,IF('Laika grafiks'!DC$23&gt;Pieņēmumi!$E$8,DB261-$C238,0),0))</f>
        <v>0</v>
      </c>
      <c r="DD261" s="416">
        <f>IF(AND(Izmaksas!DC$15=0,Izmaksas!DD$15=1),IF(DC261=0,'IIA Finanšu analīze'!$D238*(1-$C261/4),0),IF(DC261&gt;$C238,IF('Laika grafiks'!DD$23&gt;Pieņēmumi!$E$8,DC261-$C238,0),0))</f>
        <v>0</v>
      </c>
      <c r="DE261" s="416">
        <f>IF(AND(Izmaksas!DD$15=0,Izmaksas!DE$15=1),IF(DD261=0,'IIA Finanšu analīze'!$D238*(1-$C261/4),0),IF(DD261&gt;$C238,IF('Laika grafiks'!DE$23&gt;Pieņēmumi!$E$8,DD261-$C238,0),0))</f>
        <v>0</v>
      </c>
      <c r="DF261" s="416">
        <f>IF(AND(Izmaksas!DE$15=0,Izmaksas!DF$15=1),IF(DE261=0,'IIA Finanšu analīze'!$D238*(1-$C261/4),0),IF(DE261&gt;$C238,IF('Laika grafiks'!DF$23&gt;Pieņēmumi!$E$8,DE261-$C238,0),0))</f>
        <v>0</v>
      </c>
      <c r="DG261" s="416">
        <f>IF(AND(Izmaksas!DF$15=0,Izmaksas!DG$15=1),IF(DF261=0,'IIA Finanšu analīze'!$D238*(1-$C261/4),0),IF(DF261&gt;$C238,IF('Laika grafiks'!DG$23&gt;Pieņēmumi!$E$8,DF261-$C238,0),0))</f>
        <v>0</v>
      </c>
      <c r="DH261" s="416">
        <f>IF(AND(Izmaksas!DG$15=0,Izmaksas!DH$15=1),IF(DG261=0,'IIA Finanšu analīze'!$D238*(1-$C261/4),0),IF(DG261&gt;$C238,IF('Laika grafiks'!DH$23&gt;Pieņēmumi!$E$8,DG261-$C238,0),0))</f>
        <v>0</v>
      </c>
      <c r="DI261" s="416">
        <f>IF(AND(Izmaksas!DH$15=0,Izmaksas!DI$15=1),IF(DH261=0,'IIA Finanšu analīze'!$D238*(1-$C261/4),0),IF(DH261&gt;$C238,IF('Laika grafiks'!DI$23&gt;Pieņēmumi!$E$8,DH261-$C238,0),0))</f>
        <v>0</v>
      </c>
      <c r="DJ261" s="416">
        <f>IF(AND(Izmaksas!DI$15=0,Izmaksas!DJ$15=1),IF(DI261=0,'IIA Finanšu analīze'!$D238*(1-$C261/4),0),IF(DI261&gt;$C238,IF('Laika grafiks'!DJ$23&gt;Pieņēmumi!$E$8,DI261-$C238,0),0))</f>
        <v>0</v>
      </c>
      <c r="DK261" s="416">
        <f>IF(AND(Izmaksas!DJ$15=0,Izmaksas!DK$15=1),IF(DJ261=0,'IIA Finanšu analīze'!$D238*(1-$C261/4),0),IF(DJ261&gt;$C238,IF('Laika grafiks'!DK$23&gt;Pieņēmumi!$E$8,DJ261-$C238,0),0))</f>
        <v>0</v>
      </c>
      <c r="DL261" s="416">
        <f>IF(AND(Izmaksas!DK$15=0,Izmaksas!DL$15=1),IF(DK261=0,'IIA Finanšu analīze'!$D238*(1-$C261/4),0),IF(DK261&gt;$C238,IF('Laika grafiks'!DL$23&gt;Pieņēmumi!$E$8,DK261-$C238,0),0))</f>
        <v>0</v>
      </c>
      <c r="DM261" s="416">
        <f>IF(AND(Izmaksas!DL$15=0,Izmaksas!DM$15=1),IF(DL261=0,'IIA Finanšu analīze'!$D238*(1-$C261/4),0),IF(DL261&gt;$C238,IF('Laika grafiks'!DM$23&gt;Pieņēmumi!$E$8,DL261-$C238,0),0))</f>
        <v>0</v>
      </c>
      <c r="DN261" s="416">
        <f>IF(AND(Izmaksas!DM$15=0,Izmaksas!DN$15=1),IF(DM261=0,'IIA Finanšu analīze'!$D238*(1-$C261/4),0),IF(DM261&gt;$C238,IF('Laika grafiks'!DN$23&gt;Pieņēmumi!$E$8,DM261-$C238,0),0))</f>
        <v>0</v>
      </c>
      <c r="DO261" s="416">
        <f>IF(AND(Izmaksas!DN$15=0,Izmaksas!DO$15=1),IF(DN261=0,'IIA Finanšu analīze'!$D238*(1-$C261/4),0),IF(DN261&gt;$C238,IF('Laika grafiks'!DO$23&gt;Pieņēmumi!$E$8,DN261-$C238,0),0))</f>
        <v>0</v>
      </c>
      <c r="DP261" s="416">
        <f>IF(AND(Izmaksas!DO$15=0,Izmaksas!DP$15=1),IF(DO261=0,'IIA Finanšu analīze'!$D238*(1-$C261/4),0),IF(DO261&gt;$C238,IF('Laika grafiks'!DP$23&gt;Pieņēmumi!$E$8,DO261-$C238,0),0))</f>
        <v>0</v>
      </c>
      <c r="DQ261" s="416">
        <f>IF(AND(Izmaksas!DP$15=0,Izmaksas!DQ$15=1),IF(DP261=0,'IIA Finanšu analīze'!$D238*(1-$C261/4),0),IF(DP261&gt;$C238,IF('Laika grafiks'!DQ$23&gt;Pieņēmumi!$E$8,DP261-$C238,0),0))</f>
        <v>0</v>
      </c>
      <c r="DR261" s="416">
        <f>IF(AND(Izmaksas!DQ$15=0,Izmaksas!DR$15=1),IF(DQ261=0,'IIA Finanšu analīze'!$D238*(1-$C261/4),0),IF(DQ261&gt;$C238,IF('Laika grafiks'!DR$23&gt;Pieņēmumi!$E$8,DQ261-$C238,0),0))</f>
        <v>0</v>
      </c>
      <c r="DS261" s="416">
        <f>IF(AND(Izmaksas!DR$15=0,Izmaksas!DS$15=1),IF(DR261=0,'IIA Finanšu analīze'!$D238*(1-$C261/4),0),IF(DR261&gt;$C238,IF('Laika grafiks'!DS$23&gt;Pieņēmumi!$E$8,DR261-$C238,0),0))</f>
        <v>0</v>
      </c>
      <c r="DT261" s="416">
        <f>IF(AND(Izmaksas!DS$15=0,Izmaksas!DT$15=1),IF(DS261=0,'IIA Finanšu analīze'!$D238*(1-$C261/4),0),IF(DS261&gt;$C238,IF('Laika grafiks'!DT$23&gt;Pieņēmumi!$E$8,DS261-$C238,0),0))</f>
        <v>0</v>
      </c>
      <c r="DU261" s="416">
        <f>IF(AND(Izmaksas!DT$15=0,Izmaksas!DU$15=1),IF(DT261=0,'IIA Finanšu analīze'!$D238*(1-$C261/4),0),IF(DT261&gt;$C238,IF('Laika grafiks'!DU$23&gt;Pieņēmumi!$E$8,DT261-$C238,0),0))</f>
        <v>0</v>
      </c>
    </row>
    <row r="262" spans="1:125" ht="11.25" customHeight="1">
      <c r="A262" s="389" t="str">
        <f t="shared" si="196"/>
        <v>Kapitālieguldījumi Nr15</v>
      </c>
      <c r="B262" s="389" t="s">
        <v>33</v>
      </c>
      <c r="C262" s="392"/>
      <c r="D262" s="460" t="s">
        <v>638</v>
      </c>
      <c r="E262" s="416">
        <v>0</v>
      </c>
      <c r="F262" s="416">
        <f>IF(AND(Izmaksas!E$15=0,Izmaksas!F$15=1),IF(E262=0,'IIA Finanšu analīze'!$D239*(1-$C262/4),0),IF(E262&gt;$C239,IF('Laika grafiks'!F$23&gt;Pieņēmumi!$E$8,E262-$C239,0),0))</f>
        <v>0</v>
      </c>
      <c r="G262" s="416">
        <f>IF(AND(Izmaksas!F$15=0,Izmaksas!G$15=1),IF(F262=0,'IIA Finanšu analīze'!$D239*(1-$C262/4),0),IF(F262&gt;$C239,IF('Laika grafiks'!G$23&gt;Pieņēmumi!$E$8,F262-$C239,0),0))</f>
        <v>0</v>
      </c>
      <c r="H262" s="416">
        <f>IF(AND(Izmaksas!G$15=0,Izmaksas!H$15=1),IF(G262=0,'IIA Finanšu analīze'!$D239*(1-$C262/4),0),IF(G262&gt;$C239,IF('Laika grafiks'!H$23&gt;Pieņēmumi!$E$8,G262-$C239,0),0))</f>
        <v>0</v>
      </c>
      <c r="I262" s="416">
        <f>IF(AND(Izmaksas!H$15=0,Izmaksas!I$15=1),IF(H262=0,'IIA Finanšu analīze'!$D239*(1-$C262/4),0),IF(H262&gt;$C239,IF('Laika grafiks'!I$23&gt;Pieņēmumi!$E$8,H262-$C239,0),0))</f>
        <v>0</v>
      </c>
      <c r="J262" s="416">
        <f>IF(AND(Izmaksas!I$15=0,Izmaksas!J$15=1),IF(I262=0,'IIA Finanšu analīze'!$D239*(1-$C262/4),0),IF(I262&gt;$C239,IF('Laika grafiks'!J$23&gt;Pieņēmumi!$E$8,I262-$C239,0),0))</f>
        <v>0</v>
      </c>
      <c r="K262" s="416">
        <f>IF(AND(Izmaksas!J$15=0,Izmaksas!K$15=1),IF(J262=0,'IIA Finanšu analīze'!$D239*(1-$C262/4),0),IF(J262&gt;$C239,IF('Laika grafiks'!K$23&gt;Pieņēmumi!$E$8,J262-$C239,0),0))</f>
        <v>0</v>
      </c>
      <c r="L262" s="416">
        <f>IF(AND(Izmaksas!K$15=0,Izmaksas!L$15=1),IF(K262=0,'IIA Finanšu analīze'!$D239*(1-$C262/4),0),IF(K262&gt;$C239,IF('Laika grafiks'!L$23&gt;Pieņēmumi!$E$8,K262-$C239,0),0))</f>
        <v>0</v>
      </c>
      <c r="M262" s="416">
        <f>IF(AND(Izmaksas!L$15=0,Izmaksas!M$15=1),IF(L262=0,'IIA Finanšu analīze'!$D239*(1-$C262/4),0),IF(L262&gt;$C239,IF('Laika grafiks'!M$23&gt;Pieņēmumi!$E$8,L262-$C239,0),0))</f>
        <v>0</v>
      </c>
      <c r="N262" s="416">
        <f>IF(AND(Izmaksas!M$15=0,Izmaksas!N$15=1),IF(M262=0,'IIA Finanšu analīze'!$D239*(1-$C262/4),0),IF(M262&gt;$C239,IF('Laika grafiks'!N$23&gt;Pieņēmumi!$E$8,M262-$C239,0),0))</f>
        <v>0</v>
      </c>
      <c r="O262" s="416">
        <f>IF(AND(Izmaksas!N$15=0,Izmaksas!O$15=1),IF(N262=0,'IIA Finanšu analīze'!$D239*(1-$C262/4),0),IF(N262&gt;$C239,IF('Laika grafiks'!O$23&gt;Pieņēmumi!$E$8,N262-$C239,0),0))</f>
        <v>0</v>
      </c>
      <c r="P262" s="416">
        <f>IF(AND(Izmaksas!O$15=0,Izmaksas!P$15=1),IF(O262=0,'IIA Finanšu analīze'!$D239*(1-$C262/4),0),IF(O262&gt;$C239,IF('Laika grafiks'!P$23&gt;Pieņēmumi!$E$8,O262-$C239,0),0))</f>
        <v>0</v>
      </c>
      <c r="Q262" s="416">
        <f>IF(AND(Izmaksas!P$15=0,Izmaksas!Q$15=1),IF(P262=0,'IIA Finanšu analīze'!$D239*(1-$C262/4),0),IF(P262&gt;$C239,IF('Laika grafiks'!Q$23&gt;Pieņēmumi!$E$8,P262-$C239,0),0))</f>
        <v>0</v>
      </c>
      <c r="R262" s="416">
        <f>IF(AND(Izmaksas!Q$15=0,Izmaksas!R$15=1),IF(Q262=0,'IIA Finanšu analīze'!$D239*(1-$C262/4),0),IF(Q262&gt;$C239,IF('Laika grafiks'!R$23&gt;Pieņēmumi!$E$8,Q262-$C239,0),0))</f>
        <v>0</v>
      </c>
      <c r="S262" s="416">
        <f>IF(AND(Izmaksas!R$15=0,Izmaksas!S$15=1),IF(R262=0,'IIA Finanšu analīze'!$D239*(1-$C262/4),0),IF(R262&gt;$C239,IF('Laika grafiks'!S$23&gt;Pieņēmumi!$E$8,R262-$C239,0),0))</f>
        <v>0</v>
      </c>
      <c r="T262" s="416">
        <f>IF(AND(Izmaksas!S$15=0,Izmaksas!T$15=1),IF(S262=0,'IIA Finanšu analīze'!$D239*(1-$C262/4),0),IF(S262&gt;$C239,IF('Laika grafiks'!T$23&gt;Pieņēmumi!$E$8,S262-$C239,0),0))</f>
        <v>0</v>
      </c>
      <c r="U262" s="416">
        <f>IF(AND(Izmaksas!T$15=0,Izmaksas!U$15=1),IF(T262=0,'IIA Finanšu analīze'!$D239*(1-$C262/4),0),IF(T262&gt;$C239,IF('Laika grafiks'!U$23&gt;Pieņēmumi!$E$8,T262-$C239,0),0))</f>
        <v>0</v>
      </c>
      <c r="V262" s="416">
        <f>IF(AND(Izmaksas!U$15=0,Izmaksas!V$15=1),IF(U262=0,'IIA Finanšu analīze'!$D239*(1-$C262/4),0),IF(U262&gt;$C239,IF('Laika grafiks'!V$23&gt;Pieņēmumi!$E$8,U262-$C239,0),0))</f>
        <v>0</v>
      </c>
      <c r="W262" s="416">
        <f>IF(AND(Izmaksas!V$15=0,Izmaksas!W$15=1),IF(V262=0,'IIA Finanšu analīze'!$D239*(1-$C262/4),0),IF(V262&gt;$C239,IF('Laika grafiks'!W$23&gt;Pieņēmumi!$E$8,V262-$C239,0),0))</f>
        <v>0</v>
      </c>
      <c r="X262" s="416">
        <f>IF(AND(Izmaksas!W$15=0,Izmaksas!X$15=1),IF(W262=0,'IIA Finanšu analīze'!$D239*(1-$C262/4),0),IF(W262&gt;$C239,IF('Laika grafiks'!X$23&gt;Pieņēmumi!$E$8,W262-$C239,0),0))</f>
        <v>0</v>
      </c>
      <c r="Y262" s="416">
        <f>IF(AND(Izmaksas!X$15=0,Izmaksas!Y$15=1),IF(X262=0,'IIA Finanšu analīze'!$D239*(1-$C262/4),0),IF(X262&gt;$C239,IF('Laika grafiks'!Y$23&gt;Pieņēmumi!$E$8,X262-$C239,0),0))</f>
        <v>0</v>
      </c>
      <c r="Z262" s="416">
        <f>IF(AND(Izmaksas!Y$15=0,Izmaksas!Z$15=1),IF(Y262=0,'IIA Finanšu analīze'!$D239*(1-$C262/4),0),IF(Y262&gt;$C239,IF('Laika grafiks'!Z$23&gt;Pieņēmumi!$E$8,Y262-$C239,0),0))</f>
        <v>0</v>
      </c>
      <c r="AA262" s="416">
        <f>IF(AND(Izmaksas!Z$15=0,Izmaksas!AA$15=1),IF(Z262=0,'IIA Finanšu analīze'!$D239*(1-$C262/4),0),IF(Z262&gt;$C239,IF('Laika grafiks'!AA$23&gt;Pieņēmumi!$E$8,Z262-$C239,0),0))</f>
        <v>0</v>
      </c>
      <c r="AB262" s="416">
        <f>IF(AND(Izmaksas!AA$15=0,Izmaksas!AB$15=1),IF(AA262=0,'IIA Finanšu analīze'!$D239*(1-$C262/4),0),IF(AA262&gt;$C239,IF('Laika grafiks'!AB$23&gt;Pieņēmumi!$E$8,AA262-$C239,0),0))</f>
        <v>0</v>
      </c>
      <c r="AC262" s="416">
        <f>IF(AND(Izmaksas!AB$15=0,Izmaksas!AC$15=1),IF(AB262=0,'IIA Finanšu analīze'!$D239*(1-$C262/4),0),IF(AB262&gt;$C239,IF('Laika grafiks'!AC$23&gt;Pieņēmumi!$E$8,AB262-$C239,0),0))</f>
        <v>0</v>
      </c>
      <c r="AD262" s="416">
        <f>IF(AND(Izmaksas!AC$15=0,Izmaksas!AD$15=1),IF(AC262=0,'IIA Finanšu analīze'!$D239*(1-$C262/4),0),IF(AC262&gt;$C239,IF('Laika grafiks'!AD$23&gt;Pieņēmumi!$E$8,AC262-$C239,0),0))</f>
        <v>0</v>
      </c>
      <c r="AE262" s="416">
        <f>IF(AND(Izmaksas!AD$15=0,Izmaksas!AE$15=1),IF(AD262=0,'IIA Finanšu analīze'!$D239*(1-$C262/4),0),IF(AD262&gt;$C239,IF('Laika grafiks'!AE$23&gt;Pieņēmumi!$E$8,AD262-$C239,0),0))</f>
        <v>0</v>
      </c>
      <c r="AF262" s="416">
        <f>IF(AND(Izmaksas!AE$15=0,Izmaksas!AF$15=1),IF(AE262=0,'IIA Finanšu analīze'!$D239*(1-$C262/4),0),IF(AE262&gt;$C239,IF('Laika grafiks'!AF$23&gt;Pieņēmumi!$E$8,AE262-$C239,0),0))</f>
        <v>0</v>
      </c>
      <c r="AG262" s="416">
        <f>IF(AND(Izmaksas!AF$15=0,Izmaksas!AG$15=1),IF(AF262=0,'IIA Finanšu analīze'!$D239*(1-$C262/4),0),IF(AF262&gt;$C239,IF('Laika grafiks'!AG$23&gt;Pieņēmumi!$E$8,AF262-$C239,0),0))</f>
        <v>0</v>
      </c>
      <c r="AH262" s="416">
        <f>IF(AND(Izmaksas!AG$15=0,Izmaksas!AH$15=1),IF(AG262=0,'IIA Finanšu analīze'!$D239*(1-$C262/4),0),IF(AG262&gt;$C239,IF('Laika grafiks'!AH$23&gt;Pieņēmumi!$E$8,AG262-$C239,0),0))</f>
        <v>0</v>
      </c>
      <c r="AI262" s="416">
        <f>IF(AND(Izmaksas!AH$15=0,Izmaksas!AI$15=1),IF(AH262=0,'IIA Finanšu analīze'!$D239*(1-$C262/4),0),IF(AH262&gt;$C239,IF('Laika grafiks'!AI$23&gt;Pieņēmumi!$E$8,AH262-$C239,0),0))</f>
        <v>0</v>
      </c>
      <c r="AJ262" s="416">
        <f>IF(AND(Izmaksas!AI$15=0,Izmaksas!AJ$15=1),IF(AI262=0,'IIA Finanšu analīze'!$D239*(1-$C262/4),0),IF(AI262&gt;$C239,IF('Laika grafiks'!AJ$23&gt;Pieņēmumi!$E$8,AI262-$C239,0),0))</f>
        <v>0</v>
      </c>
      <c r="AK262" s="416">
        <f>IF(AND(Izmaksas!AJ$15=0,Izmaksas!AK$15=1),IF(AJ262=0,'IIA Finanšu analīze'!$D239*(1-$C262/4),0),IF(AJ262&gt;$C239,IF('Laika grafiks'!AK$23&gt;Pieņēmumi!$E$8,AJ262-$C239,0),0))</f>
        <v>0</v>
      </c>
      <c r="AL262" s="416">
        <f>IF(AND(Izmaksas!AK$15=0,Izmaksas!AL$15=1),IF(AK262=0,'IIA Finanšu analīze'!$D239*(1-$C262/4),0),IF(AK262&gt;$C239,IF('Laika grafiks'!AL$23&gt;Pieņēmumi!$E$8,AK262-$C239,0),0))</f>
        <v>0</v>
      </c>
      <c r="AM262" s="416">
        <f>IF(AND(Izmaksas!AL$15=0,Izmaksas!AM$15=1),IF(AL262=0,'IIA Finanšu analīze'!$D239*(1-$C262/4),0),IF(AL262&gt;$C239,IF('Laika grafiks'!AM$23&gt;Pieņēmumi!$E$8,AL262-$C239,0),0))</f>
        <v>0</v>
      </c>
      <c r="AN262" s="416">
        <f>IF(AND(Izmaksas!AM$15=0,Izmaksas!AN$15=1),IF(AM262=0,'IIA Finanšu analīze'!$D239*(1-$C262/4),0),IF(AM262&gt;$C239,IF('Laika grafiks'!AN$23&gt;Pieņēmumi!$E$8,AM262-$C239,0),0))</f>
        <v>0</v>
      </c>
      <c r="AO262" s="416">
        <f>IF(AND(Izmaksas!AN$15=0,Izmaksas!AO$15=1),IF(AN262=0,'IIA Finanšu analīze'!$D239*(1-$C262/4),0),IF(AN262&gt;$C239,IF('Laika grafiks'!AO$23&gt;Pieņēmumi!$E$8,AN262-$C239,0),0))</f>
        <v>0</v>
      </c>
      <c r="AP262" s="416">
        <f>IF(AND(Izmaksas!AO$15=0,Izmaksas!AP$15=1),IF(AO262=0,'IIA Finanšu analīze'!$D239*(1-$C262/4),0),IF(AO262&gt;$C239,IF('Laika grafiks'!AP$23&gt;Pieņēmumi!$E$8,AO262-$C239,0),0))</f>
        <v>0</v>
      </c>
      <c r="AQ262" s="416">
        <f>IF(AND(Izmaksas!AP$15=0,Izmaksas!AQ$15=1),IF(AP262=0,'IIA Finanšu analīze'!$D239*(1-$C262/4),0),IF(AP262&gt;$C239,IF('Laika grafiks'!AQ$23&gt;Pieņēmumi!$E$8,AP262-$C239,0),0))</f>
        <v>0</v>
      </c>
      <c r="AR262" s="416">
        <f>IF(AND(Izmaksas!AQ$15=0,Izmaksas!AR$15=1),IF(AQ262=0,'IIA Finanšu analīze'!$D239*(1-$C262/4),0),IF(AQ262&gt;$C239,IF('Laika grafiks'!AR$23&gt;Pieņēmumi!$E$8,AQ262-$C239,0),0))</f>
        <v>0</v>
      </c>
      <c r="AS262" s="416">
        <f>IF(AND(Izmaksas!AR$15=0,Izmaksas!AS$15=1),IF(AR262=0,'IIA Finanšu analīze'!$D239*(1-$C262/4),0),IF(AR262&gt;$C239,IF('Laika grafiks'!AS$23&gt;Pieņēmumi!$E$8,AR262-$C239,0),0))</f>
        <v>0</v>
      </c>
      <c r="AT262" s="416">
        <f>IF(AND(Izmaksas!AS$15=0,Izmaksas!AT$15=1),IF(AS262=0,'IIA Finanšu analīze'!$D239*(1-$C262/4),0),IF(AS262&gt;$C239,IF('Laika grafiks'!AT$23&gt;Pieņēmumi!$E$8,AS262-$C239,0),0))</f>
        <v>0</v>
      </c>
      <c r="AU262" s="416">
        <f>IF(AND(Izmaksas!AT$15=0,Izmaksas!AU$15=1),IF(AT262=0,'IIA Finanšu analīze'!$D239*(1-$C262/4),0),IF(AT262&gt;$C239,IF('Laika grafiks'!AU$23&gt;Pieņēmumi!$E$8,AT262-$C239,0),0))</f>
        <v>0</v>
      </c>
      <c r="AV262" s="416">
        <f>IF(AND(Izmaksas!AU$15=0,Izmaksas!AV$15=1),IF(AU262=0,'IIA Finanšu analīze'!$D239*(1-$C262/4),0),IF(AU262&gt;$C239,IF('Laika grafiks'!AV$23&gt;Pieņēmumi!$E$8,AU262-$C239,0),0))</f>
        <v>0</v>
      </c>
      <c r="AW262" s="416">
        <f>IF(AND(Izmaksas!AV$15=0,Izmaksas!AW$15=1),IF(AV262=0,'IIA Finanšu analīze'!$D239*(1-$C262/4),0),IF(AV262&gt;$C239,IF('Laika grafiks'!AW$23&gt;Pieņēmumi!$E$8,AV262-$C239,0),0))</f>
        <v>0</v>
      </c>
      <c r="AX262" s="416">
        <f>IF(AND(Izmaksas!AW$15=0,Izmaksas!AX$15=1),IF(AW262=0,'IIA Finanšu analīze'!$D239*(1-$C262/4),0),IF(AW262&gt;$C239,IF('Laika grafiks'!AX$23&gt;Pieņēmumi!$E$8,AW262-$C239,0),0))</f>
        <v>0</v>
      </c>
      <c r="AY262" s="416">
        <f>IF(AND(Izmaksas!AX$15=0,Izmaksas!AY$15=1),IF(AX262=0,'IIA Finanšu analīze'!$D239*(1-$C262/4),0),IF(AX262&gt;$C239,IF('Laika grafiks'!AY$23&gt;Pieņēmumi!$E$8,AX262-$C239,0),0))</f>
        <v>0</v>
      </c>
      <c r="AZ262" s="416">
        <f>IF(AND(Izmaksas!AY$15=0,Izmaksas!AZ$15=1),IF(AY262=0,'IIA Finanšu analīze'!$D239*(1-$C262/4),0),IF(AY262&gt;$C239,IF('Laika grafiks'!AZ$23&gt;Pieņēmumi!$E$8,AY262-$C239,0),0))</f>
        <v>0</v>
      </c>
      <c r="BA262" s="416">
        <f>IF(AND(Izmaksas!AZ$15=0,Izmaksas!BA$15=1),IF(AZ262=0,'IIA Finanšu analīze'!$D239*(1-$C262/4),0),IF(AZ262&gt;$C239,IF('Laika grafiks'!BA$23&gt;Pieņēmumi!$E$8,AZ262-$C239,0),0))</f>
        <v>0</v>
      </c>
      <c r="BB262" s="416">
        <f>IF(AND(Izmaksas!BA$15=0,Izmaksas!BB$15=1),IF(BA262=0,'IIA Finanšu analīze'!$D239*(1-$C262/4),0),IF(BA262&gt;$C239,IF('Laika grafiks'!BB$23&gt;Pieņēmumi!$E$8,BA262-$C239,0),0))</f>
        <v>0</v>
      </c>
      <c r="BC262" s="416">
        <f>IF(AND(Izmaksas!BB$15=0,Izmaksas!BC$15=1),IF(BB262=0,'IIA Finanšu analīze'!$D239*(1-$C262/4),0),IF(BB262&gt;$C239,IF('Laika grafiks'!BC$23&gt;Pieņēmumi!$E$8,BB262-$C239,0),0))</f>
        <v>0</v>
      </c>
      <c r="BD262" s="416">
        <f>IF(AND(Izmaksas!BC$15=0,Izmaksas!BD$15=1),IF(BC262=0,'IIA Finanšu analīze'!$D239*(1-$C262/4),0),IF(BC262&gt;$C239,IF('Laika grafiks'!BD$23&gt;Pieņēmumi!$E$8,BC262-$C239,0),0))</f>
        <v>0</v>
      </c>
      <c r="BE262" s="416">
        <f>IF(AND(Izmaksas!BD$15=0,Izmaksas!BE$15=1),IF(BD262=0,'IIA Finanšu analīze'!$D239*(1-$C262/4),0),IF(BD262&gt;$C239,IF('Laika grafiks'!BE$23&gt;Pieņēmumi!$E$8,BD262-$C239,0),0))</f>
        <v>0</v>
      </c>
      <c r="BF262" s="416">
        <f>IF(AND(Izmaksas!BE$15=0,Izmaksas!BF$15=1),IF(BE262=0,'IIA Finanšu analīze'!$D239*(1-$C262/4),0),IF(BE262&gt;$C239,IF('Laika grafiks'!BF$23&gt;Pieņēmumi!$E$8,BE262-$C239,0),0))</f>
        <v>0</v>
      </c>
      <c r="BG262" s="416">
        <f>IF(AND(Izmaksas!BF$15=0,Izmaksas!BG$15=1),IF(BF262=0,'IIA Finanšu analīze'!$D239*(1-$C262/4),0),IF(BF262&gt;$C239,IF('Laika grafiks'!BG$23&gt;Pieņēmumi!$E$8,BF262-$C239,0),0))</f>
        <v>0</v>
      </c>
      <c r="BH262" s="416">
        <f>IF(AND(Izmaksas!BG$15=0,Izmaksas!BH$15=1),IF(BG262=0,'IIA Finanšu analīze'!$D239*(1-$C262/4),0),IF(BG262&gt;$C239,IF('Laika grafiks'!BH$23&gt;Pieņēmumi!$E$8,BG262-$C239,0),0))</f>
        <v>0</v>
      </c>
      <c r="BI262" s="416">
        <f>IF(AND(Izmaksas!BH$15=0,Izmaksas!BI$15=1),IF(BH262=0,'IIA Finanšu analīze'!$D239*(1-$C262/4),0),IF(BH262&gt;$C239,IF('Laika grafiks'!BI$23&gt;Pieņēmumi!$E$8,BH262-$C239,0),0))</f>
        <v>0</v>
      </c>
      <c r="BJ262" s="416">
        <f>IF(AND(Izmaksas!BI$15=0,Izmaksas!BJ$15=1),IF(BI262=0,'IIA Finanšu analīze'!$D239*(1-$C262/4),0),IF(BI262&gt;$C239,IF('Laika grafiks'!BJ$23&gt;Pieņēmumi!$E$8,BI262-$C239,0),0))</f>
        <v>0</v>
      </c>
      <c r="BK262" s="416">
        <f>IF(AND(Izmaksas!BJ$15=0,Izmaksas!BK$15=1),IF(BJ262=0,'IIA Finanšu analīze'!$D239*(1-$C262/4),0),IF(BJ262&gt;$C239,IF('Laika grafiks'!BK$23&gt;Pieņēmumi!$E$8,BJ262-$C239,0),0))</f>
        <v>0</v>
      </c>
      <c r="BL262" s="416">
        <f>IF(AND(Izmaksas!BK$15=0,Izmaksas!BL$15=1),IF(BK262=0,'IIA Finanšu analīze'!$D239*(1-$C262/4),0),IF(BK262&gt;$C239,IF('Laika grafiks'!BL$23&gt;Pieņēmumi!$E$8,BK262-$C239,0),0))</f>
        <v>0</v>
      </c>
      <c r="BM262" s="416">
        <f>IF(AND(Izmaksas!BL$15=0,Izmaksas!BM$15=1),IF(BL262=0,'IIA Finanšu analīze'!$D239*(1-$C262/4),0),IF(BL262&gt;$C239,IF('Laika grafiks'!BM$23&gt;Pieņēmumi!$E$8,BL262-$C239,0),0))</f>
        <v>0</v>
      </c>
      <c r="BN262" s="416">
        <f>IF(AND(Izmaksas!BM$15=0,Izmaksas!BN$15=1),IF(BM262=0,'IIA Finanšu analīze'!$D239*(1-$C262/4),0),IF(BM262&gt;$C239,IF('Laika grafiks'!BN$23&gt;Pieņēmumi!$E$8,BM262-$C239,0),0))</f>
        <v>0</v>
      </c>
      <c r="BO262" s="416">
        <f>IF(AND(Izmaksas!BN$15=0,Izmaksas!BO$15=1),IF(BN262=0,'IIA Finanšu analīze'!$D239*(1-$C262/4),0),IF(BN262&gt;$C239,IF('Laika grafiks'!BO$23&gt;Pieņēmumi!$E$8,BN262-$C239,0),0))</f>
        <v>0</v>
      </c>
      <c r="BP262" s="416">
        <f>IF(AND(Izmaksas!BO$15=0,Izmaksas!BP$15=1),IF(BO262=0,'IIA Finanšu analīze'!$D239*(1-$C262/4),0),IF(BO262&gt;$C239,IF('Laika grafiks'!BP$23&gt;Pieņēmumi!$E$8,BO262-$C239,0),0))</f>
        <v>0</v>
      </c>
      <c r="BQ262" s="416">
        <f>IF(AND(Izmaksas!BP$15=0,Izmaksas!BQ$15=1),IF(BP262=0,'IIA Finanšu analīze'!$D239*(1-$C262/4),0),IF(BP262&gt;$C239,IF('Laika grafiks'!BQ$23&gt;Pieņēmumi!$E$8,BP262-$C239,0),0))</f>
        <v>0</v>
      </c>
      <c r="BR262" s="416">
        <f>IF(AND(Izmaksas!BQ$15=0,Izmaksas!BR$15=1),IF(BQ262=0,'IIA Finanšu analīze'!$D239*(1-$C262/4),0),IF(BQ262&gt;$C239,IF('Laika grafiks'!BR$23&gt;Pieņēmumi!$E$8,BQ262-$C239,0),0))</f>
        <v>0</v>
      </c>
      <c r="BS262" s="416">
        <f>IF(AND(Izmaksas!BR$15=0,Izmaksas!BS$15=1),IF(BR262=0,'IIA Finanšu analīze'!$D239*(1-$C262/4),0),IF(BR262&gt;$C239,IF('Laika grafiks'!BS$23&gt;Pieņēmumi!$E$8,BR262-$C239,0),0))</f>
        <v>0</v>
      </c>
      <c r="BT262" s="416">
        <f>IF(AND(Izmaksas!BS$15=0,Izmaksas!BT$15=1),IF(BS262=0,'IIA Finanšu analīze'!$D239*(1-$C262/4),0),IF(BS262&gt;$C239,IF('Laika grafiks'!BT$23&gt;Pieņēmumi!$E$8,BS262-$C239,0),0))</f>
        <v>0</v>
      </c>
      <c r="BU262" s="416">
        <f>IF(AND(Izmaksas!BT$15=0,Izmaksas!BU$15=1),IF(BT262=0,'IIA Finanšu analīze'!$D239*(1-$C262/4),0),IF(BT262&gt;$C239,IF('Laika grafiks'!BU$23&gt;Pieņēmumi!$E$8,BT262-$C239,0),0))</f>
        <v>0</v>
      </c>
      <c r="BV262" s="416">
        <f>IF(AND(Izmaksas!BU$15=0,Izmaksas!BV$15=1),IF(BU262=0,'IIA Finanšu analīze'!$D239*(1-$C262/4),0),IF(BU262&gt;$C239,IF('Laika grafiks'!BV$23&gt;Pieņēmumi!$E$8,BU262-$C239,0),0))</f>
        <v>0</v>
      </c>
      <c r="BW262" s="416">
        <f>IF(AND(Izmaksas!BV$15=0,Izmaksas!BW$15=1),IF(BV262=0,'IIA Finanšu analīze'!$D239*(1-$C262/4),0),IF(BV262&gt;$C239,IF('Laika grafiks'!BW$23&gt;Pieņēmumi!$E$8,BV262-$C239,0),0))</f>
        <v>0</v>
      </c>
      <c r="BX262" s="416">
        <f>IF(AND(Izmaksas!BW$15=0,Izmaksas!BX$15=1),IF(BW262=0,'IIA Finanšu analīze'!$D239*(1-$C262/4),0),IF(BW262&gt;$C239,IF('Laika grafiks'!BX$23&gt;Pieņēmumi!$E$8,BW262-$C239,0),0))</f>
        <v>0</v>
      </c>
      <c r="BY262" s="416">
        <f>IF(AND(Izmaksas!BX$15=0,Izmaksas!BY$15=1),IF(BX262=0,'IIA Finanšu analīze'!$D239*(1-$C262/4),0),IF(BX262&gt;$C239,IF('Laika grafiks'!BY$23&gt;Pieņēmumi!$E$8,BX262-$C239,0),0))</f>
        <v>0</v>
      </c>
      <c r="BZ262" s="416">
        <f>IF(AND(Izmaksas!BY$15=0,Izmaksas!BZ$15=1),IF(BY262=0,'IIA Finanšu analīze'!$D239*(1-$C262/4),0),IF(BY262&gt;$C239,IF('Laika grafiks'!BZ$23&gt;Pieņēmumi!$E$8,BY262-$C239,0),0))</f>
        <v>0</v>
      </c>
      <c r="CA262" s="416">
        <f>IF(AND(Izmaksas!BZ$15=0,Izmaksas!CA$15=1),IF(BZ262=0,'IIA Finanšu analīze'!$D239*(1-$C262/4),0),IF(BZ262&gt;$C239,IF('Laika grafiks'!CA$23&gt;Pieņēmumi!$E$8,BZ262-$C239,0),0))</f>
        <v>0</v>
      </c>
      <c r="CB262" s="416">
        <f>IF(AND(Izmaksas!CA$15=0,Izmaksas!CB$15=1),IF(CA262=0,'IIA Finanšu analīze'!$D239*(1-$C262/4),0),IF(CA262&gt;$C239,IF('Laika grafiks'!CB$23&gt;Pieņēmumi!$E$8,CA262-$C239,0),0))</f>
        <v>0</v>
      </c>
      <c r="CC262" s="416">
        <f>IF(AND(Izmaksas!CB$15=0,Izmaksas!CC$15=1),IF(CB262=0,'IIA Finanšu analīze'!$D239*(1-$C262/4),0),IF(CB262&gt;$C239,IF('Laika grafiks'!CC$23&gt;Pieņēmumi!$E$8,CB262-$C239,0),0))</f>
        <v>0</v>
      </c>
      <c r="CD262" s="416">
        <f>IF(AND(Izmaksas!CC$15=0,Izmaksas!CD$15=1),IF(CC262=0,'IIA Finanšu analīze'!$D239*(1-$C262/4),0),IF(CC262&gt;$C239,IF('Laika grafiks'!CD$23&gt;Pieņēmumi!$E$8,CC262-$C239,0),0))</f>
        <v>0</v>
      </c>
      <c r="CE262" s="416">
        <f>IF(AND(Izmaksas!CD$15=0,Izmaksas!CE$15=1),IF(CD262=0,'IIA Finanšu analīze'!$D239*(1-$C262/4),0),IF(CD262&gt;$C239,IF('Laika grafiks'!CE$23&gt;Pieņēmumi!$E$8,CD262-$C239,0),0))</f>
        <v>0</v>
      </c>
      <c r="CF262" s="416">
        <f>IF(AND(Izmaksas!CE$15=0,Izmaksas!CF$15=1),IF(CE262=0,'IIA Finanšu analīze'!$D239*(1-$C262/4),0),IF(CE262&gt;$C239,IF('Laika grafiks'!CF$23&gt;Pieņēmumi!$E$8,CE262-$C239,0),0))</f>
        <v>0</v>
      </c>
      <c r="CG262" s="416">
        <f>IF(AND(Izmaksas!CF$15=0,Izmaksas!CG$15=1),IF(CF262=0,'IIA Finanšu analīze'!$D239*(1-$C262/4),0),IF(CF262&gt;$C239,IF('Laika grafiks'!CG$23&gt;Pieņēmumi!$E$8,CF262-$C239,0),0))</f>
        <v>0</v>
      </c>
      <c r="CH262" s="416">
        <f>IF(AND(Izmaksas!CG$15=0,Izmaksas!CH$15=1),IF(CG262=0,'IIA Finanšu analīze'!$D239*(1-$C262/4),0),IF(CG262&gt;$C239,IF('Laika grafiks'!CH$23&gt;Pieņēmumi!$E$8,CG262-$C239,0),0))</f>
        <v>0</v>
      </c>
      <c r="CI262" s="416">
        <f>IF(AND(Izmaksas!CH$15=0,Izmaksas!CI$15=1),IF(CH262=0,'IIA Finanšu analīze'!$D239*(1-$C262/4),0),IF(CH262&gt;$C239,IF('Laika grafiks'!CI$23&gt;Pieņēmumi!$E$8,CH262-$C239,0),0))</f>
        <v>0</v>
      </c>
      <c r="CJ262" s="416">
        <f>IF(AND(Izmaksas!CI$15=0,Izmaksas!CJ$15=1),IF(CI262=0,'IIA Finanšu analīze'!$D239*(1-$C262/4),0),IF(CI262&gt;$C239,IF('Laika grafiks'!CJ$23&gt;Pieņēmumi!$E$8,CI262-$C239,0),0))</f>
        <v>0</v>
      </c>
      <c r="CK262" s="416">
        <f>IF(AND(Izmaksas!CJ$15=0,Izmaksas!CK$15=1),IF(CJ262=0,'IIA Finanšu analīze'!$D239*(1-$C262/4),0),IF(CJ262&gt;$C239,IF('Laika grafiks'!CK$23&gt;Pieņēmumi!$E$8,CJ262-$C239,0),0))</f>
        <v>0</v>
      </c>
      <c r="CL262" s="416">
        <f>IF(AND(Izmaksas!CK$15=0,Izmaksas!CL$15=1),IF(CK262=0,'IIA Finanšu analīze'!$D239*(1-$C262/4),0),IF(CK262&gt;$C239,IF('Laika grafiks'!CL$23&gt;Pieņēmumi!$E$8,CK262-$C239,0),0))</f>
        <v>0</v>
      </c>
      <c r="CM262" s="416">
        <f>IF(AND(Izmaksas!CL$15=0,Izmaksas!CM$15=1),IF(CL262=0,'IIA Finanšu analīze'!$D239*(1-$C262/4),0),IF(CL262&gt;$C239,IF('Laika grafiks'!CM$23&gt;Pieņēmumi!$E$8,CL262-$C239,0),0))</f>
        <v>0</v>
      </c>
      <c r="CN262" s="416">
        <f>IF(AND(Izmaksas!CM$15=0,Izmaksas!CN$15=1),IF(CM262=0,'IIA Finanšu analīze'!$D239*(1-$C262/4),0),IF(CM262&gt;$C239,IF('Laika grafiks'!CN$23&gt;Pieņēmumi!$E$8,CM262-$C239,0),0))</f>
        <v>0</v>
      </c>
      <c r="CO262" s="416">
        <f>IF(AND(Izmaksas!CN$15=0,Izmaksas!CO$15=1),IF(CN262=0,'IIA Finanšu analīze'!$D239*(1-$C262/4),0),IF(CN262&gt;$C239,IF('Laika grafiks'!CO$23&gt;Pieņēmumi!$E$8,CN262-$C239,0),0))</f>
        <v>0</v>
      </c>
      <c r="CP262" s="416">
        <f>IF(AND(Izmaksas!CO$15=0,Izmaksas!CP$15=1),IF(CO262=0,'IIA Finanšu analīze'!$D239*(1-$C262/4),0),IF(CO262&gt;$C239,IF('Laika grafiks'!CP$23&gt;Pieņēmumi!$E$8,CO262-$C239,0),0))</f>
        <v>0</v>
      </c>
      <c r="CQ262" s="416">
        <f>IF(AND(Izmaksas!CP$15=0,Izmaksas!CQ$15=1),IF(CP262=0,'IIA Finanšu analīze'!$D239*(1-$C262/4),0),IF(CP262&gt;$C239,IF('Laika grafiks'!CQ$23&gt;Pieņēmumi!$E$8,CP262-$C239,0),0))</f>
        <v>0</v>
      </c>
      <c r="CR262" s="416">
        <f>IF(AND(Izmaksas!CQ$15=0,Izmaksas!CR$15=1),IF(CQ262=0,'IIA Finanšu analīze'!$D239*(1-$C262/4),0),IF(CQ262&gt;$C239,IF('Laika grafiks'!CR$23&gt;Pieņēmumi!$E$8,CQ262-$C239,0),0))</f>
        <v>0</v>
      </c>
      <c r="CS262" s="416">
        <f>IF(AND(Izmaksas!CR$15=0,Izmaksas!CS$15=1),IF(CR262=0,'IIA Finanšu analīze'!$D239*(1-$C262/4),0),IF(CR262&gt;$C239,IF('Laika grafiks'!CS$23&gt;Pieņēmumi!$E$8,CR262-$C239,0),0))</f>
        <v>0</v>
      </c>
      <c r="CT262" s="416">
        <f>IF(AND(Izmaksas!CS$15=0,Izmaksas!CT$15=1),IF(CS262=0,'IIA Finanšu analīze'!$D239*(1-$C262/4),0),IF(CS262&gt;$C239,IF('Laika grafiks'!CT$23&gt;Pieņēmumi!$E$8,CS262-$C239,0),0))</f>
        <v>0</v>
      </c>
      <c r="CU262" s="416">
        <f>IF(AND(Izmaksas!CT$15=0,Izmaksas!CU$15=1),IF(CT262=0,'IIA Finanšu analīze'!$D239*(1-$C262/4),0),IF(CT262&gt;$C239,IF('Laika grafiks'!CU$23&gt;Pieņēmumi!$E$8,CT262-$C239,0),0))</f>
        <v>0</v>
      </c>
      <c r="CV262" s="416">
        <f>IF(AND(Izmaksas!CU$15=0,Izmaksas!CV$15=1),IF(CU262=0,'IIA Finanšu analīze'!$D239*(1-$C262/4),0),IF(CU262&gt;$C239,IF('Laika grafiks'!CV$23&gt;Pieņēmumi!$E$8,CU262-$C239,0),0))</f>
        <v>0</v>
      </c>
      <c r="CW262" s="416">
        <f>IF(AND(Izmaksas!CV$15=0,Izmaksas!CW$15=1),IF(CV262=0,'IIA Finanšu analīze'!$D239*(1-$C262/4),0),IF(CV262&gt;$C239,IF('Laika grafiks'!CW$23&gt;Pieņēmumi!$E$8,CV262-$C239,0),0))</f>
        <v>0</v>
      </c>
      <c r="CX262" s="416">
        <f>IF(AND(Izmaksas!CW$15=0,Izmaksas!CX$15=1),IF(CW262=0,'IIA Finanšu analīze'!$D239*(1-$C262/4),0),IF(CW262&gt;$C239,IF('Laika grafiks'!CX$23&gt;Pieņēmumi!$E$8,CW262-$C239,0),0))</f>
        <v>0</v>
      </c>
      <c r="CY262" s="416">
        <f>IF(AND(Izmaksas!CX$15=0,Izmaksas!CY$15=1),IF(CX262=0,'IIA Finanšu analīze'!$D239*(1-$C262/4),0),IF(CX262&gt;$C239,IF('Laika grafiks'!CY$23&gt;Pieņēmumi!$E$8,CX262-$C239,0),0))</f>
        <v>0</v>
      </c>
      <c r="CZ262" s="416">
        <f>IF(AND(Izmaksas!CY$15=0,Izmaksas!CZ$15=1),IF(CY262=0,'IIA Finanšu analīze'!$D239*(1-$C262/4),0),IF(CY262&gt;$C239,IF('Laika grafiks'!CZ$23&gt;Pieņēmumi!$E$8,CY262-$C239,0),0))</f>
        <v>0</v>
      </c>
      <c r="DA262" s="416">
        <f>IF(AND(Izmaksas!CZ$15=0,Izmaksas!DA$15=1),IF(CZ262=0,'IIA Finanšu analīze'!$D239*(1-$C262/4),0),IF(CZ262&gt;$C239,IF('Laika grafiks'!DA$23&gt;Pieņēmumi!$E$8,CZ262-$C239,0),0))</f>
        <v>0</v>
      </c>
      <c r="DB262" s="416">
        <f>IF(AND(Izmaksas!DA$15=0,Izmaksas!DB$15=1),IF(DA262=0,'IIA Finanšu analīze'!$D239*(1-$C262/4),0),IF(DA262&gt;$C239,IF('Laika grafiks'!DB$23&gt;Pieņēmumi!$E$8,DA262-$C239,0),0))</f>
        <v>0</v>
      </c>
      <c r="DC262" s="416">
        <f>IF(AND(Izmaksas!DB$15=0,Izmaksas!DC$15=1),IF(DB262=0,'IIA Finanšu analīze'!$D239*(1-$C262/4),0),IF(DB262&gt;$C239,IF('Laika grafiks'!DC$23&gt;Pieņēmumi!$E$8,DB262-$C239,0),0))</f>
        <v>0</v>
      </c>
      <c r="DD262" s="416">
        <f>IF(AND(Izmaksas!DC$15=0,Izmaksas!DD$15=1),IF(DC262=0,'IIA Finanšu analīze'!$D239*(1-$C262/4),0),IF(DC262&gt;$C239,IF('Laika grafiks'!DD$23&gt;Pieņēmumi!$E$8,DC262-$C239,0),0))</f>
        <v>0</v>
      </c>
      <c r="DE262" s="416">
        <f>IF(AND(Izmaksas!DD$15=0,Izmaksas!DE$15=1),IF(DD262=0,'IIA Finanšu analīze'!$D239*(1-$C262/4),0),IF(DD262&gt;$C239,IF('Laika grafiks'!DE$23&gt;Pieņēmumi!$E$8,DD262-$C239,0),0))</f>
        <v>0</v>
      </c>
      <c r="DF262" s="416">
        <f>IF(AND(Izmaksas!DE$15=0,Izmaksas!DF$15=1),IF(DE262=0,'IIA Finanšu analīze'!$D239*(1-$C262/4),0),IF(DE262&gt;$C239,IF('Laika grafiks'!DF$23&gt;Pieņēmumi!$E$8,DE262-$C239,0),0))</f>
        <v>0</v>
      </c>
      <c r="DG262" s="416">
        <f>IF(AND(Izmaksas!DF$15=0,Izmaksas!DG$15=1),IF(DF262=0,'IIA Finanšu analīze'!$D239*(1-$C262/4),0),IF(DF262&gt;$C239,IF('Laika grafiks'!DG$23&gt;Pieņēmumi!$E$8,DF262-$C239,0),0))</f>
        <v>0</v>
      </c>
      <c r="DH262" s="416">
        <f>IF(AND(Izmaksas!DG$15=0,Izmaksas!DH$15=1),IF(DG262=0,'IIA Finanšu analīze'!$D239*(1-$C262/4),0),IF(DG262&gt;$C239,IF('Laika grafiks'!DH$23&gt;Pieņēmumi!$E$8,DG262-$C239,0),0))</f>
        <v>0</v>
      </c>
      <c r="DI262" s="416">
        <f>IF(AND(Izmaksas!DH$15=0,Izmaksas!DI$15=1),IF(DH262=0,'IIA Finanšu analīze'!$D239*(1-$C262/4),0),IF(DH262&gt;$C239,IF('Laika grafiks'!DI$23&gt;Pieņēmumi!$E$8,DH262-$C239,0),0))</f>
        <v>0</v>
      </c>
      <c r="DJ262" s="416">
        <f>IF(AND(Izmaksas!DI$15=0,Izmaksas!DJ$15=1),IF(DI262=0,'IIA Finanšu analīze'!$D239*(1-$C262/4),0),IF(DI262&gt;$C239,IF('Laika grafiks'!DJ$23&gt;Pieņēmumi!$E$8,DI262-$C239,0),0))</f>
        <v>0</v>
      </c>
      <c r="DK262" s="416">
        <f>IF(AND(Izmaksas!DJ$15=0,Izmaksas!DK$15=1),IF(DJ262=0,'IIA Finanšu analīze'!$D239*(1-$C262/4),0),IF(DJ262&gt;$C239,IF('Laika grafiks'!DK$23&gt;Pieņēmumi!$E$8,DJ262-$C239,0),0))</f>
        <v>0</v>
      </c>
      <c r="DL262" s="416">
        <f>IF(AND(Izmaksas!DK$15=0,Izmaksas!DL$15=1),IF(DK262=0,'IIA Finanšu analīze'!$D239*(1-$C262/4),0),IF(DK262&gt;$C239,IF('Laika grafiks'!DL$23&gt;Pieņēmumi!$E$8,DK262-$C239,0),0))</f>
        <v>0</v>
      </c>
      <c r="DM262" s="416">
        <f>IF(AND(Izmaksas!DL$15=0,Izmaksas!DM$15=1),IF(DL262=0,'IIA Finanšu analīze'!$D239*(1-$C262/4),0),IF(DL262&gt;$C239,IF('Laika grafiks'!DM$23&gt;Pieņēmumi!$E$8,DL262-$C239,0),0))</f>
        <v>0</v>
      </c>
      <c r="DN262" s="416">
        <f>IF(AND(Izmaksas!DM$15=0,Izmaksas!DN$15=1),IF(DM262=0,'IIA Finanšu analīze'!$D239*(1-$C262/4),0),IF(DM262&gt;$C239,IF('Laika grafiks'!DN$23&gt;Pieņēmumi!$E$8,DM262-$C239,0),0))</f>
        <v>0</v>
      </c>
      <c r="DO262" s="416">
        <f>IF(AND(Izmaksas!DN$15=0,Izmaksas!DO$15=1),IF(DN262=0,'IIA Finanšu analīze'!$D239*(1-$C262/4),0),IF(DN262&gt;$C239,IF('Laika grafiks'!DO$23&gt;Pieņēmumi!$E$8,DN262-$C239,0),0))</f>
        <v>0</v>
      </c>
      <c r="DP262" s="416">
        <f>IF(AND(Izmaksas!DO$15=0,Izmaksas!DP$15=1),IF(DO262=0,'IIA Finanšu analīze'!$D239*(1-$C262/4),0),IF(DO262&gt;$C239,IF('Laika grafiks'!DP$23&gt;Pieņēmumi!$E$8,DO262-$C239,0),0))</f>
        <v>0</v>
      </c>
      <c r="DQ262" s="416">
        <f>IF(AND(Izmaksas!DP$15=0,Izmaksas!DQ$15=1),IF(DP262=0,'IIA Finanšu analīze'!$D239*(1-$C262/4),0),IF(DP262&gt;$C239,IF('Laika grafiks'!DQ$23&gt;Pieņēmumi!$E$8,DP262-$C239,0),0))</f>
        <v>0</v>
      </c>
      <c r="DR262" s="416">
        <f>IF(AND(Izmaksas!DQ$15=0,Izmaksas!DR$15=1),IF(DQ262=0,'IIA Finanšu analīze'!$D239*(1-$C262/4),0),IF(DQ262&gt;$C239,IF('Laika grafiks'!DR$23&gt;Pieņēmumi!$E$8,DQ262-$C239,0),0))</f>
        <v>0</v>
      </c>
      <c r="DS262" s="416">
        <f>IF(AND(Izmaksas!DR$15=0,Izmaksas!DS$15=1),IF(DR262=0,'IIA Finanšu analīze'!$D239*(1-$C262/4),0),IF(DR262&gt;$C239,IF('Laika grafiks'!DS$23&gt;Pieņēmumi!$E$8,DR262-$C239,0),0))</f>
        <v>0</v>
      </c>
      <c r="DT262" s="416">
        <f>IF(AND(Izmaksas!DS$15=0,Izmaksas!DT$15=1),IF(DS262=0,'IIA Finanšu analīze'!$D239*(1-$C262/4),0),IF(DS262&gt;$C239,IF('Laika grafiks'!DT$23&gt;Pieņēmumi!$E$8,DS262-$C239,0),0))</f>
        <v>0</v>
      </c>
      <c r="DU262" s="416">
        <f>IF(AND(Izmaksas!DT$15=0,Izmaksas!DU$15=1),IF(DT262=0,'IIA Finanšu analīze'!$D239*(1-$C262/4),0),IF(DT262&gt;$C239,IF('Laika grafiks'!DU$23&gt;Pieņēmumi!$E$8,DT262-$C239,0),0))</f>
        <v>0</v>
      </c>
    </row>
    <row r="263" spans="1:125" ht="11.25" customHeight="1">
      <c r="A263" s="389" t="str">
        <f t="shared" si="196"/>
        <v>Kapitālieguldījumi Nr16</v>
      </c>
      <c r="B263" s="389" t="s">
        <v>33</v>
      </c>
      <c r="C263" s="392"/>
      <c r="D263" s="460" t="s">
        <v>638</v>
      </c>
      <c r="E263" s="416">
        <v>0</v>
      </c>
      <c r="F263" s="416">
        <f>IF(AND(Izmaksas!E$15=0,Izmaksas!F$15=1),IF(E263=0,'IIA Finanšu analīze'!$D240*(1-$C263/4),0),IF(E263&gt;$C240,IF('Laika grafiks'!F$23&gt;Pieņēmumi!$E$8,E263-$C240,0),0))</f>
        <v>0</v>
      </c>
      <c r="G263" s="416">
        <f>IF(AND(Izmaksas!F$15=0,Izmaksas!G$15=1),IF(F263=0,'IIA Finanšu analīze'!$D240*(1-$C263/4),0),IF(F263&gt;$C240,IF('Laika grafiks'!G$23&gt;Pieņēmumi!$E$8,F263-$C240,0),0))</f>
        <v>0</v>
      </c>
      <c r="H263" s="416">
        <f>IF(AND(Izmaksas!G$15=0,Izmaksas!H$15=1),IF(G263=0,'IIA Finanšu analīze'!$D240*(1-$C263/4),0),IF(G263&gt;$C240,IF('Laika grafiks'!H$23&gt;Pieņēmumi!$E$8,G263-$C240,0),0))</f>
        <v>0</v>
      </c>
      <c r="I263" s="416">
        <f>IF(AND(Izmaksas!H$15=0,Izmaksas!I$15=1),IF(H263=0,'IIA Finanšu analīze'!$D240*(1-$C263/4),0),IF(H263&gt;$C240,IF('Laika grafiks'!I$23&gt;Pieņēmumi!$E$8,H263-$C240,0),0))</f>
        <v>0</v>
      </c>
      <c r="J263" s="416">
        <f>IF(AND(Izmaksas!I$15=0,Izmaksas!J$15=1),IF(I263=0,'IIA Finanšu analīze'!$D240*(1-$C263/4),0),IF(I263&gt;$C240,IF('Laika grafiks'!J$23&gt;Pieņēmumi!$E$8,I263-$C240,0),0))</f>
        <v>0</v>
      </c>
      <c r="K263" s="416">
        <f>IF(AND(Izmaksas!J$15=0,Izmaksas!K$15=1),IF(J263=0,'IIA Finanšu analīze'!$D240*(1-$C263/4),0),IF(J263&gt;$C240,IF('Laika grafiks'!K$23&gt;Pieņēmumi!$E$8,J263-$C240,0),0))</f>
        <v>0</v>
      </c>
      <c r="L263" s="416">
        <f>IF(AND(Izmaksas!K$15=0,Izmaksas!L$15=1),IF(K263=0,'IIA Finanšu analīze'!$D240*(1-$C263/4),0),IF(K263&gt;$C240,IF('Laika grafiks'!L$23&gt;Pieņēmumi!$E$8,K263-$C240,0),0))</f>
        <v>0</v>
      </c>
      <c r="M263" s="416">
        <f>IF(AND(Izmaksas!L$15=0,Izmaksas!M$15=1),IF(L263=0,'IIA Finanšu analīze'!$D240*(1-$C263/4),0),IF(L263&gt;$C240,IF('Laika grafiks'!M$23&gt;Pieņēmumi!$E$8,L263-$C240,0),0))</f>
        <v>0</v>
      </c>
      <c r="N263" s="416">
        <f>IF(AND(Izmaksas!M$15=0,Izmaksas!N$15=1),IF(M263=0,'IIA Finanšu analīze'!$D240*(1-$C263/4),0),IF(M263&gt;$C240,IF('Laika grafiks'!N$23&gt;Pieņēmumi!$E$8,M263-$C240,0),0))</f>
        <v>0</v>
      </c>
      <c r="O263" s="416">
        <f>IF(AND(Izmaksas!N$15=0,Izmaksas!O$15=1),IF(N263=0,'IIA Finanšu analīze'!$D240*(1-$C263/4),0),IF(N263&gt;$C240,IF('Laika grafiks'!O$23&gt;Pieņēmumi!$E$8,N263-$C240,0),0))</f>
        <v>0</v>
      </c>
      <c r="P263" s="416">
        <f>IF(AND(Izmaksas!O$15=0,Izmaksas!P$15=1),IF(O263=0,'IIA Finanšu analīze'!$D240*(1-$C263/4),0),IF(O263&gt;$C240,IF('Laika grafiks'!P$23&gt;Pieņēmumi!$E$8,O263-$C240,0),0))</f>
        <v>0</v>
      </c>
      <c r="Q263" s="416">
        <f>IF(AND(Izmaksas!P$15=0,Izmaksas!Q$15=1),IF(P263=0,'IIA Finanšu analīze'!$D240*(1-$C263/4),0),IF(P263&gt;$C240,IF('Laika grafiks'!Q$23&gt;Pieņēmumi!$E$8,P263-$C240,0),0))</f>
        <v>0</v>
      </c>
      <c r="R263" s="416">
        <f>IF(AND(Izmaksas!Q$15=0,Izmaksas!R$15=1),IF(Q263=0,'IIA Finanšu analīze'!$D240*(1-$C263/4),0),IF(Q263&gt;$C240,IF('Laika grafiks'!R$23&gt;Pieņēmumi!$E$8,Q263-$C240,0),0))</f>
        <v>0</v>
      </c>
      <c r="S263" s="416">
        <f>IF(AND(Izmaksas!R$15=0,Izmaksas!S$15=1),IF(R263=0,'IIA Finanšu analīze'!$D240*(1-$C263/4),0),IF(R263&gt;$C240,IF('Laika grafiks'!S$23&gt;Pieņēmumi!$E$8,R263-$C240,0),0))</f>
        <v>0</v>
      </c>
      <c r="T263" s="416">
        <f>IF(AND(Izmaksas!S$15=0,Izmaksas!T$15=1),IF(S263=0,'IIA Finanšu analīze'!$D240*(1-$C263/4),0),IF(S263&gt;$C240,IF('Laika grafiks'!T$23&gt;Pieņēmumi!$E$8,S263-$C240,0),0))</f>
        <v>0</v>
      </c>
      <c r="U263" s="416">
        <f>IF(AND(Izmaksas!T$15=0,Izmaksas!U$15=1),IF(T263=0,'IIA Finanšu analīze'!$D240*(1-$C263/4),0),IF(T263&gt;$C240,IF('Laika grafiks'!U$23&gt;Pieņēmumi!$E$8,T263-$C240,0),0))</f>
        <v>0</v>
      </c>
      <c r="V263" s="416">
        <f>IF(AND(Izmaksas!U$15=0,Izmaksas!V$15=1),IF(U263=0,'IIA Finanšu analīze'!$D240*(1-$C263/4),0),IF(U263&gt;$C240,IF('Laika grafiks'!V$23&gt;Pieņēmumi!$E$8,U263-$C240,0),0))</f>
        <v>0</v>
      </c>
      <c r="W263" s="416">
        <f>IF(AND(Izmaksas!V$15=0,Izmaksas!W$15=1),IF(V263=0,'IIA Finanšu analīze'!$D240*(1-$C263/4),0),IF(V263&gt;$C240,IF('Laika grafiks'!W$23&gt;Pieņēmumi!$E$8,V263-$C240,0),0))</f>
        <v>0</v>
      </c>
      <c r="X263" s="416">
        <f>IF(AND(Izmaksas!W$15=0,Izmaksas!X$15=1),IF(W263=0,'IIA Finanšu analīze'!$D240*(1-$C263/4),0),IF(W263&gt;$C240,IF('Laika grafiks'!X$23&gt;Pieņēmumi!$E$8,W263-$C240,0),0))</f>
        <v>0</v>
      </c>
      <c r="Y263" s="416">
        <f>IF(AND(Izmaksas!X$15=0,Izmaksas!Y$15=1),IF(X263=0,'IIA Finanšu analīze'!$D240*(1-$C263/4),0),IF(X263&gt;$C240,IF('Laika grafiks'!Y$23&gt;Pieņēmumi!$E$8,X263-$C240,0),0))</f>
        <v>0</v>
      </c>
      <c r="Z263" s="416">
        <f>IF(AND(Izmaksas!Y$15=0,Izmaksas!Z$15=1),IF(Y263=0,'IIA Finanšu analīze'!$D240*(1-$C263/4),0),IF(Y263&gt;$C240,IF('Laika grafiks'!Z$23&gt;Pieņēmumi!$E$8,Y263-$C240,0),0))</f>
        <v>0</v>
      </c>
      <c r="AA263" s="416">
        <f>IF(AND(Izmaksas!Z$15=0,Izmaksas!AA$15=1),IF(Z263=0,'IIA Finanšu analīze'!$D240*(1-$C263/4),0),IF(Z263&gt;$C240,IF('Laika grafiks'!AA$23&gt;Pieņēmumi!$E$8,Z263-$C240,0),0))</f>
        <v>0</v>
      </c>
      <c r="AB263" s="416">
        <f>IF(AND(Izmaksas!AA$15=0,Izmaksas!AB$15=1),IF(AA263=0,'IIA Finanšu analīze'!$D240*(1-$C263/4),0),IF(AA263&gt;$C240,IF('Laika grafiks'!AB$23&gt;Pieņēmumi!$E$8,AA263-$C240,0),0))</f>
        <v>0</v>
      </c>
      <c r="AC263" s="416">
        <f>IF(AND(Izmaksas!AB$15=0,Izmaksas!AC$15=1),IF(AB263=0,'IIA Finanšu analīze'!$D240*(1-$C263/4),0),IF(AB263&gt;$C240,IF('Laika grafiks'!AC$23&gt;Pieņēmumi!$E$8,AB263-$C240,0),0))</f>
        <v>0</v>
      </c>
      <c r="AD263" s="416">
        <f>IF(AND(Izmaksas!AC$15=0,Izmaksas!AD$15=1),IF(AC263=0,'IIA Finanšu analīze'!$D240*(1-$C263/4),0),IF(AC263&gt;$C240,IF('Laika grafiks'!AD$23&gt;Pieņēmumi!$E$8,AC263-$C240,0),0))</f>
        <v>0</v>
      </c>
      <c r="AE263" s="416">
        <f>IF(AND(Izmaksas!AD$15=0,Izmaksas!AE$15=1),IF(AD263=0,'IIA Finanšu analīze'!$D240*(1-$C263/4),0),IF(AD263&gt;$C240,IF('Laika grafiks'!AE$23&gt;Pieņēmumi!$E$8,AD263-$C240,0),0))</f>
        <v>0</v>
      </c>
      <c r="AF263" s="416">
        <f>IF(AND(Izmaksas!AE$15=0,Izmaksas!AF$15=1),IF(AE263=0,'IIA Finanšu analīze'!$D240*(1-$C263/4),0),IF(AE263&gt;$C240,IF('Laika grafiks'!AF$23&gt;Pieņēmumi!$E$8,AE263-$C240,0),0))</f>
        <v>0</v>
      </c>
      <c r="AG263" s="416">
        <f>IF(AND(Izmaksas!AF$15=0,Izmaksas!AG$15=1),IF(AF263=0,'IIA Finanšu analīze'!$D240*(1-$C263/4),0),IF(AF263&gt;$C240,IF('Laika grafiks'!AG$23&gt;Pieņēmumi!$E$8,AF263-$C240,0),0))</f>
        <v>0</v>
      </c>
      <c r="AH263" s="416">
        <f>IF(AND(Izmaksas!AG$15=0,Izmaksas!AH$15=1),IF(AG263=0,'IIA Finanšu analīze'!$D240*(1-$C263/4),0),IF(AG263&gt;$C240,IF('Laika grafiks'!AH$23&gt;Pieņēmumi!$E$8,AG263-$C240,0),0))</f>
        <v>0</v>
      </c>
      <c r="AI263" s="416">
        <f>IF(AND(Izmaksas!AH$15=0,Izmaksas!AI$15=1),IF(AH263=0,'IIA Finanšu analīze'!$D240*(1-$C263/4),0),IF(AH263&gt;$C240,IF('Laika grafiks'!AI$23&gt;Pieņēmumi!$E$8,AH263-$C240,0),0))</f>
        <v>0</v>
      </c>
      <c r="AJ263" s="416">
        <f>IF(AND(Izmaksas!AI$15=0,Izmaksas!AJ$15=1),IF(AI263=0,'IIA Finanšu analīze'!$D240*(1-$C263/4),0),IF(AI263&gt;$C240,IF('Laika grafiks'!AJ$23&gt;Pieņēmumi!$E$8,AI263-$C240,0),0))</f>
        <v>0</v>
      </c>
      <c r="AK263" s="416">
        <f>IF(AND(Izmaksas!AJ$15=0,Izmaksas!AK$15=1),IF(AJ263=0,'IIA Finanšu analīze'!$D240*(1-$C263/4),0),IF(AJ263&gt;$C240,IF('Laika grafiks'!AK$23&gt;Pieņēmumi!$E$8,AJ263-$C240,0),0))</f>
        <v>0</v>
      </c>
      <c r="AL263" s="416">
        <f>IF(AND(Izmaksas!AK$15=0,Izmaksas!AL$15=1),IF(AK263=0,'IIA Finanšu analīze'!$D240*(1-$C263/4),0),IF(AK263&gt;$C240,IF('Laika grafiks'!AL$23&gt;Pieņēmumi!$E$8,AK263-$C240,0),0))</f>
        <v>0</v>
      </c>
      <c r="AM263" s="416">
        <f>IF(AND(Izmaksas!AL$15=0,Izmaksas!AM$15=1),IF(AL263=0,'IIA Finanšu analīze'!$D240*(1-$C263/4),0),IF(AL263&gt;$C240,IF('Laika grafiks'!AM$23&gt;Pieņēmumi!$E$8,AL263-$C240,0),0))</f>
        <v>0</v>
      </c>
      <c r="AN263" s="416">
        <f>IF(AND(Izmaksas!AM$15=0,Izmaksas!AN$15=1),IF(AM263=0,'IIA Finanšu analīze'!$D240*(1-$C263/4),0),IF(AM263&gt;$C240,IF('Laika grafiks'!AN$23&gt;Pieņēmumi!$E$8,AM263-$C240,0),0))</f>
        <v>0</v>
      </c>
      <c r="AO263" s="416">
        <f>IF(AND(Izmaksas!AN$15=0,Izmaksas!AO$15=1),IF(AN263=0,'IIA Finanšu analīze'!$D240*(1-$C263/4),0),IF(AN263&gt;$C240,IF('Laika grafiks'!AO$23&gt;Pieņēmumi!$E$8,AN263-$C240,0),0))</f>
        <v>0</v>
      </c>
      <c r="AP263" s="416">
        <f>IF(AND(Izmaksas!AO$15=0,Izmaksas!AP$15=1),IF(AO263=0,'IIA Finanšu analīze'!$D240*(1-$C263/4),0),IF(AO263&gt;$C240,IF('Laika grafiks'!AP$23&gt;Pieņēmumi!$E$8,AO263-$C240,0),0))</f>
        <v>0</v>
      </c>
      <c r="AQ263" s="416">
        <f>IF(AND(Izmaksas!AP$15=0,Izmaksas!AQ$15=1),IF(AP263=0,'IIA Finanšu analīze'!$D240*(1-$C263/4),0),IF(AP263&gt;$C240,IF('Laika grafiks'!AQ$23&gt;Pieņēmumi!$E$8,AP263-$C240,0),0))</f>
        <v>0</v>
      </c>
      <c r="AR263" s="416">
        <f>IF(AND(Izmaksas!AQ$15=0,Izmaksas!AR$15=1),IF(AQ263=0,'IIA Finanšu analīze'!$D240*(1-$C263/4),0),IF(AQ263&gt;$C240,IF('Laika grafiks'!AR$23&gt;Pieņēmumi!$E$8,AQ263-$C240,0),0))</f>
        <v>0</v>
      </c>
      <c r="AS263" s="416">
        <f>IF(AND(Izmaksas!AR$15=0,Izmaksas!AS$15=1),IF(AR263=0,'IIA Finanšu analīze'!$D240*(1-$C263/4),0),IF(AR263&gt;$C240,IF('Laika grafiks'!AS$23&gt;Pieņēmumi!$E$8,AR263-$C240,0),0))</f>
        <v>0</v>
      </c>
      <c r="AT263" s="416">
        <f>IF(AND(Izmaksas!AS$15=0,Izmaksas!AT$15=1),IF(AS263=0,'IIA Finanšu analīze'!$D240*(1-$C263/4),0),IF(AS263&gt;$C240,IF('Laika grafiks'!AT$23&gt;Pieņēmumi!$E$8,AS263-$C240,0),0))</f>
        <v>0</v>
      </c>
      <c r="AU263" s="416">
        <f>IF(AND(Izmaksas!AT$15=0,Izmaksas!AU$15=1),IF(AT263=0,'IIA Finanšu analīze'!$D240*(1-$C263/4),0),IF(AT263&gt;$C240,IF('Laika grafiks'!AU$23&gt;Pieņēmumi!$E$8,AT263-$C240,0),0))</f>
        <v>0</v>
      </c>
      <c r="AV263" s="416">
        <f>IF(AND(Izmaksas!AU$15=0,Izmaksas!AV$15=1),IF(AU263=0,'IIA Finanšu analīze'!$D240*(1-$C263/4),0),IF(AU263&gt;$C240,IF('Laika grafiks'!AV$23&gt;Pieņēmumi!$E$8,AU263-$C240,0),0))</f>
        <v>0</v>
      </c>
      <c r="AW263" s="416">
        <f>IF(AND(Izmaksas!AV$15=0,Izmaksas!AW$15=1),IF(AV263=0,'IIA Finanšu analīze'!$D240*(1-$C263/4),0),IF(AV263&gt;$C240,IF('Laika grafiks'!AW$23&gt;Pieņēmumi!$E$8,AV263-$C240,0),0))</f>
        <v>0</v>
      </c>
      <c r="AX263" s="416">
        <f>IF(AND(Izmaksas!AW$15=0,Izmaksas!AX$15=1),IF(AW263=0,'IIA Finanšu analīze'!$D240*(1-$C263/4),0),IF(AW263&gt;$C240,IF('Laika grafiks'!AX$23&gt;Pieņēmumi!$E$8,AW263-$C240,0),0))</f>
        <v>0</v>
      </c>
      <c r="AY263" s="416">
        <f>IF(AND(Izmaksas!AX$15=0,Izmaksas!AY$15=1),IF(AX263=0,'IIA Finanšu analīze'!$D240*(1-$C263/4),0),IF(AX263&gt;$C240,IF('Laika grafiks'!AY$23&gt;Pieņēmumi!$E$8,AX263-$C240,0),0))</f>
        <v>0</v>
      </c>
      <c r="AZ263" s="416">
        <f>IF(AND(Izmaksas!AY$15=0,Izmaksas!AZ$15=1),IF(AY263=0,'IIA Finanšu analīze'!$D240*(1-$C263/4),0),IF(AY263&gt;$C240,IF('Laika grafiks'!AZ$23&gt;Pieņēmumi!$E$8,AY263-$C240,0),0))</f>
        <v>0</v>
      </c>
      <c r="BA263" s="416">
        <f>IF(AND(Izmaksas!AZ$15=0,Izmaksas!BA$15=1),IF(AZ263=0,'IIA Finanšu analīze'!$D240*(1-$C263/4),0),IF(AZ263&gt;$C240,IF('Laika grafiks'!BA$23&gt;Pieņēmumi!$E$8,AZ263-$C240,0),0))</f>
        <v>0</v>
      </c>
      <c r="BB263" s="416">
        <f>IF(AND(Izmaksas!BA$15=0,Izmaksas!BB$15=1),IF(BA263=0,'IIA Finanšu analīze'!$D240*(1-$C263/4),0),IF(BA263&gt;$C240,IF('Laika grafiks'!BB$23&gt;Pieņēmumi!$E$8,BA263-$C240,0),0))</f>
        <v>0</v>
      </c>
      <c r="BC263" s="416">
        <f>IF(AND(Izmaksas!BB$15=0,Izmaksas!BC$15=1),IF(BB263=0,'IIA Finanšu analīze'!$D240*(1-$C263/4),0),IF(BB263&gt;$C240,IF('Laika grafiks'!BC$23&gt;Pieņēmumi!$E$8,BB263-$C240,0),0))</f>
        <v>0</v>
      </c>
      <c r="BD263" s="416">
        <f>IF(AND(Izmaksas!BC$15=0,Izmaksas!BD$15=1),IF(BC263=0,'IIA Finanšu analīze'!$D240*(1-$C263/4),0),IF(BC263&gt;$C240,IF('Laika grafiks'!BD$23&gt;Pieņēmumi!$E$8,BC263-$C240,0),0))</f>
        <v>0</v>
      </c>
      <c r="BE263" s="416">
        <f>IF(AND(Izmaksas!BD$15=0,Izmaksas!BE$15=1),IF(BD263=0,'IIA Finanšu analīze'!$D240*(1-$C263/4),0),IF(BD263&gt;$C240,IF('Laika grafiks'!BE$23&gt;Pieņēmumi!$E$8,BD263-$C240,0),0))</f>
        <v>0</v>
      </c>
      <c r="BF263" s="416">
        <f>IF(AND(Izmaksas!BE$15=0,Izmaksas!BF$15=1),IF(BE263=0,'IIA Finanšu analīze'!$D240*(1-$C263/4),0),IF(BE263&gt;$C240,IF('Laika grafiks'!BF$23&gt;Pieņēmumi!$E$8,BE263-$C240,0),0))</f>
        <v>0</v>
      </c>
      <c r="BG263" s="416">
        <f>IF(AND(Izmaksas!BF$15=0,Izmaksas!BG$15=1),IF(BF263=0,'IIA Finanšu analīze'!$D240*(1-$C263/4),0),IF(BF263&gt;$C240,IF('Laika grafiks'!BG$23&gt;Pieņēmumi!$E$8,BF263-$C240,0),0))</f>
        <v>0</v>
      </c>
      <c r="BH263" s="416">
        <f>IF(AND(Izmaksas!BG$15=0,Izmaksas!BH$15=1),IF(BG263=0,'IIA Finanšu analīze'!$D240*(1-$C263/4),0),IF(BG263&gt;$C240,IF('Laika grafiks'!BH$23&gt;Pieņēmumi!$E$8,BG263-$C240,0),0))</f>
        <v>0</v>
      </c>
      <c r="BI263" s="416">
        <f>IF(AND(Izmaksas!BH$15=0,Izmaksas!BI$15=1),IF(BH263=0,'IIA Finanšu analīze'!$D240*(1-$C263/4),0),IF(BH263&gt;$C240,IF('Laika grafiks'!BI$23&gt;Pieņēmumi!$E$8,BH263-$C240,0),0))</f>
        <v>0</v>
      </c>
      <c r="BJ263" s="416">
        <f>IF(AND(Izmaksas!BI$15=0,Izmaksas!BJ$15=1),IF(BI263=0,'IIA Finanšu analīze'!$D240*(1-$C263/4),0),IF(BI263&gt;$C240,IF('Laika grafiks'!BJ$23&gt;Pieņēmumi!$E$8,BI263-$C240,0),0))</f>
        <v>0</v>
      </c>
      <c r="BK263" s="416">
        <f>IF(AND(Izmaksas!BJ$15=0,Izmaksas!BK$15=1),IF(BJ263=0,'IIA Finanšu analīze'!$D240*(1-$C263/4),0),IF(BJ263&gt;$C240,IF('Laika grafiks'!BK$23&gt;Pieņēmumi!$E$8,BJ263-$C240,0),0))</f>
        <v>0</v>
      </c>
      <c r="BL263" s="416">
        <f>IF(AND(Izmaksas!BK$15=0,Izmaksas!BL$15=1),IF(BK263=0,'IIA Finanšu analīze'!$D240*(1-$C263/4),0),IF(BK263&gt;$C240,IF('Laika grafiks'!BL$23&gt;Pieņēmumi!$E$8,BK263-$C240,0),0))</f>
        <v>0</v>
      </c>
      <c r="BM263" s="416">
        <f>IF(AND(Izmaksas!BL$15=0,Izmaksas!BM$15=1),IF(BL263=0,'IIA Finanšu analīze'!$D240*(1-$C263/4),0),IF(BL263&gt;$C240,IF('Laika grafiks'!BM$23&gt;Pieņēmumi!$E$8,BL263-$C240,0),0))</f>
        <v>0</v>
      </c>
      <c r="BN263" s="416">
        <f>IF(AND(Izmaksas!BM$15=0,Izmaksas!BN$15=1),IF(BM263=0,'IIA Finanšu analīze'!$D240*(1-$C263/4),0),IF(BM263&gt;$C240,IF('Laika grafiks'!BN$23&gt;Pieņēmumi!$E$8,BM263-$C240,0),0))</f>
        <v>0</v>
      </c>
      <c r="BO263" s="416">
        <f>IF(AND(Izmaksas!BN$15=0,Izmaksas!BO$15=1),IF(BN263=0,'IIA Finanšu analīze'!$D240*(1-$C263/4),0),IF(BN263&gt;$C240,IF('Laika grafiks'!BO$23&gt;Pieņēmumi!$E$8,BN263-$C240,0),0))</f>
        <v>0</v>
      </c>
      <c r="BP263" s="416">
        <f>IF(AND(Izmaksas!BO$15=0,Izmaksas!BP$15=1),IF(BO263=0,'IIA Finanšu analīze'!$D240*(1-$C263/4),0),IF(BO263&gt;$C240,IF('Laika grafiks'!BP$23&gt;Pieņēmumi!$E$8,BO263-$C240,0),0))</f>
        <v>0</v>
      </c>
      <c r="BQ263" s="416">
        <f>IF(AND(Izmaksas!BP$15=0,Izmaksas!BQ$15=1),IF(BP263=0,'IIA Finanšu analīze'!$D240*(1-$C263/4),0),IF(BP263&gt;$C240,IF('Laika grafiks'!BQ$23&gt;Pieņēmumi!$E$8,BP263-$C240,0),0))</f>
        <v>0</v>
      </c>
      <c r="BR263" s="416">
        <f>IF(AND(Izmaksas!BQ$15=0,Izmaksas!BR$15=1),IF(BQ263=0,'IIA Finanšu analīze'!$D240*(1-$C263/4),0),IF(BQ263&gt;$C240,IF('Laika grafiks'!BR$23&gt;Pieņēmumi!$E$8,BQ263-$C240,0),0))</f>
        <v>0</v>
      </c>
      <c r="BS263" s="416">
        <f>IF(AND(Izmaksas!BR$15=0,Izmaksas!BS$15=1),IF(BR263=0,'IIA Finanšu analīze'!$D240*(1-$C263/4),0),IF(BR263&gt;$C240,IF('Laika grafiks'!BS$23&gt;Pieņēmumi!$E$8,BR263-$C240,0),0))</f>
        <v>0</v>
      </c>
      <c r="BT263" s="416">
        <f>IF(AND(Izmaksas!BS$15=0,Izmaksas!BT$15=1),IF(BS263=0,'IIA Finanšu analīze'!$D240*(1-$C263/4),0),IF(BS263&gt;$C240,IF('Laika grafiks'!BT$23&gt;Pieņēmumi!$E$8,BS263-$C240,0),0))</f>
        <v>0</v>
      </c>
      <c r="BU263" s="416">
        <f>IF(AND(Izmaksas!BT$15=0,Izmaksas!BU$15=1),IF(BT263=0,'IIA Finanšu analīze'!$D240*(1-$C263/4),0),IF(BT263&gt;$C240,IF('Laika grafiks'!BU$23&gt;Pieņēmumi!$E$8,BT263-$C240,0),0))</f>
        <v>0</v>
      </c>
      <c r="BV263" s="416">
        <f>IF(AND(Izmaksas!BU$15=0,Izmaksas!BV$15=1),IF(BU263=0,'IIA Finanšu analīze'!$D240*(1-$C263/4),0),IF(BU263&gt;$C240,IF('Laika grafiks'!BV$23&gt;Pieņēmumi!$E$8,BU263-$C240,0),0))</f>
        <v>0</v>
      </c>
      <c r="BW263" s="416">
        <f>IF(AND(Izmaksas!BV$15=0,Izmaksas!BW$15=1),IF(BV263=0,'IIA Finanšu analīze'!$D240*(1-$C263/4),0),IF(BV263&gt;$C240,IF('Laika grafiks'!BW$23&gt;Pieņēmumi!$E$8,BV263-$C240,0),0))</f>
        <v>0</v>
      </c>
      <c r="BX263" s="416">
        <f>IF(AND(Izmaksas!BW$15=0,Izmaksas!BX$15=1),IF(BW263=0,'IIA Finanšu analīze'!$D240*(1-$C263/4),0),IF(BW263&gt;$C240,IF('Laika grafiks'!BX$23&gt;Pieņēmumi!$E$8,BW263-$C240,0),0))</f>
        <v>0</v>
      </c>
      <c r="BY263" s="416">
        <f>IF(AND(Izmaksas!BX$15=0,Izmaksas!BY$15=1),IF(BX263=0,'IIA Finanšu analīze'!$D240*(1-$C263/4),0),IF(BX263&gt;$C240,IF('Laika grafiks'!BY$23&gt;Pieņēmumi!$E$8,BX263-$C240,0),0))</f>
        <v>0</v>
      </c>
      <c r="BZ263" s="416">
        <f>IF(AND(Izmaksas!BY$15=0,Izmaksas!BZ$15=1),IF(BY263=0,'IIA Finanšu analīze'!$D240*(1-$C263/4),0),IF(BY263&gt;$C240,IF('Laika grafiks'!BZ$23&gt;Pieņēmumi!$E$8,BY263-$C240,0),0))</f>
        <v>0</v>
      </c>
      <c r="CA263" s="416">
        <f>IF(AND(Izmaksas!BZ$15=0,Izmaksas!CA$15=1),IF(BZ263=0,'IIA Finanšu analīze'!$D240*(1-$C263/4),0),IF(BZ263&gt;$C240,IF('Laika grafiks'!CA$23&gt;Pieņēmumi!$E$8,BZ263-$C240,0),0))</f>
        <v>0</v>
      </c>
      <c r="CB263" s="416">
        <f>IF(AND(Izmaksas!CA$15=0,Izmaksas!CB$15=1),IF(CA263=0,'IIA Finanšu analīze'!$D240*(1-$C263/4),0),IF(CA263&gt;$C240,IF('Laika grafiks'!CB$23&gt;Pieņēmumi!$E$8,CA263-$C240,0),0))</f>
        <v>0</v>
      </c>
      <c r="CC263" s="416">
        <f>IF(AND(Izmaksas!CB$15=0,Izmaksas!CC$15=1),IF(CB263=0,'IIA Finanšu analīze'!$D240*(1-$C263/4),0),IF(CB263&gt;$C240,IF('Laika grafiks'!CC$23&gt;Pieņēmumi!$E$8,CB263-$C240,0),0))</f>
        <v>0</v>
      </c>
      <c r="CD263" s="416">
        <f>IF(AND(Izmaksas!CC$15=0,Izmaksas!CD$15=1),IF(CC263=0,'IIA Finanšu analīze'!$D240*(1-$C263/4),0),IF(CC263&gt;$C240,IF('Laika grafiks'!CD$23&gt;Pieņēmumi!$E$8,CC263-$C240,0),0))</f>
        <v>0</v>
      </c>
      <c r="CE263" s="416">
        <f>IF(AND(Izmaksas!CD$15=0,Izmaksas!CE$15=1),IF(CD263=0,'IIA Finanšu analīze'!$D240*(1-$C263/4),0),IF(CD263&gt;$C240,IF('Laika grafiks'!CE$23&gt;Pieņēmumi!$E$8,CD263-$C240,0),0))</f>
        <v>0</v>
      </c>
      <c r="CF263" s="416">
        <f>IF(AND(Izmaksas!CE$15=0,Izmaksas!CF$15=1),IF(CE263=0,'IIA Finanšu analīze'!$D240*(1-$C263/4),0),IF(CE263&gt;$C240,IF('Laika grafiks'!CF$23&gt;Pieņēmumi!$E$8,CE263-$C240,0),0))</f>
        <v>0</v>
      </c>
      <c r="CG263" s="416">
        <f>IF(AND(Izmaksas!CF$15=0,Izmaksas!CG$15=1),IF(CF263=0,'IIA Finanšu analīze'!$D240*(1-$C263/4),0),IF(CF263&gt;$C240,IF('Laika grafiks'!CG$23&gt;Pieņēmumi!$E$8,CF263-$C240,0),0))</f>
        <v>0</v>
      </c>
      <c r="CH263" s="416">
        <f>IF(AND(Izmaksas!CG$15=0,Izmaksas!CH$15=1),IF(CG263=0,'IIA Finanšu analīze'!$D240*(1-$C263/4),0),IF(CG263&gt;$C240,IF('Laika grafiks'!CH$23&gt;Pieņēmumi!$E$8,CG263-$C240,0),0))</f>
        <v>0</v>
      </c>
      <c r="CI263" s="416">
        <f>IF(AND(Izmaksas!CH$15=0,Izmaksas!CI$15=1),IF(CH263=0,'IIA Finanšu analīze'!$D240*(1-$C263/4),0),IF(CH263&gt;$C240,IF('Laika grafiks'!CI$23&gt;Pieņēmumi!$E$8,CH263-$C240,0),0))</f>
        <v>0</v>
      </c>
      <c r="CJ263" s="416">
        <f>IF(AND(Izmaksas!CI$15=0,Izmaksas!CJ$15=1),IF(CI263=0,'IIA Finanšu analīze'!$D240*(1-$C263/4),0),IF(CI263&gt;$C240,IF('Laika grafiks'!CJ$23&gt;Pieņēmumi!$E$8,CI263-$C240,0),0))</f>
        <v>0</v>
      </c>
      <c r="CK263" s="416">
        <f>IF(AND(Izmaksas!CJ$15=0,Izmaksas!CK$15=1),IF(CJ263=0,'IIA Finanšu analīze'!$D240*(1-$C263/4),0),IF(CJ263&gt;$C240,IF('Laika grafiks'!CK$23&gt;Pieņēmumi!$E$8,CJ263-$C240,0),0))</f>
        <v>0</v>
      </c>
      <c r="CL263" s="416">
        <f>IF(AND(Izmaksas!CK$15=0,Izmaksas!CL$15=1),IF(CK263=0,'IIA Finanšu analīze'!$D240*(1-$C263/4),0),IF(CK263&gt;$C240,IF('Laika grafiks'!CL$23&gt;Pieņēmumi!$E$8,CK263-$C240,0),0))</f>
        <v>0</v>
      </c>
      <c r="CM263" s="416">
        <f>IF(AND(Izmaksas!CL$15=0,Izmaksas!CM$15=1),IF(CL263=0,'IIA Finanšu analīze'!$D240*(1-$C263/4),0),IF(CL263&gt;$C240,IF('Laika grafiks'!CM$23&gt;Pieņēmumi!$E$8,CL263-$C240,0),0))</f>
        <v>0</v>
      </c>
      <c r="CN263" s="416">
        <f>IF(AND(Izmaksas!CM$15=0,Izmaksas!CN$15=1),IF(CM263=0,'IIA Finanšu analīze'!$D240*(1-$C263/4),0),IF(CM263&gt;$C240,IF('Laika grafiks'!CN$23&gt;Pieņēmumi!$E$8,CM263-$C240,0),0))</f>
        <v>0</v>
      </c>
      <c r="CO263" s="416">
        <f>IF(AND(Izmaksas!CN$15=0,Izmaksas!CO$15=1),IF(CN263=0,'IIA Finanšu analīze'!$D240*(1-$C263/4),0),IF(CN263&gt;$C240,IF('Laika grafiks'!CO$23&gt;Pieņēmumi!$E$8,CN263-$C240,0),0))</f>
        <v>0</v>
      </c>
      <c r="CP263" s="416">
        <f>IF(AND(Izmaksas!CO$15=0,Izmaksas!CP$15=1),IF(CO263=0,'IIA Finanšu analīze'!$D240*(1-$C263/4),0),IF(CO263&gt;$C240,IF('Laika grafiks'!CP$23&gt;Pieņēmumi!$E$8,CO263-$C240,0),0))</f>
        <v>0</v>
      </c>
      <c r="CQ263" s="416">
        <f>IF(AND(Izmaksas!CP$15=0,Izmaksas!CQ$15=1),IF(CP263=0,'IIA Finanšu analīze'!$D240*(1-$C263/4),0),IF(CP263&gt;$C240,IF('Laika grafiks'!CQ$23&gt;Pieņēmumi!$E$8,CP263-$C240,0),0))</f>
        <v>0</v>
      </c>
      <c r="CR263" s="416">
        <f>IF(AND(Izmaksas!CQ$15=0,Izmaksas!CR$15=1),IF(CQ263=0,'IIA Finanšu analīze'!$D240*(1-$C263/4),0),IF(CQ263&gt;$C240,IF('Laika grafiks'!CR$23&gt;Pieņēmumi!$E$8,CQ263-$C240,0),0))</f>
        <v>0</v>
      </c>
      <c r="CS263" s="416">
        <f>IF(AND(Izmaksas!CR$15=0,Izmaksas!CS$15=1),IF(CR263=0,'IIA Finanšu analīze'!$D240*(1-$C263/4),0),IF(CR263&gt;$C240,IF('Laika grafiks'!CS$23&gt;Pieņēmumi!$E$8,CR263-$C240,0),0))</f>
        <v>0</v>
      </c>
      <c r="CT263" s="416">
        <f>IF(AND(Izmaksas!CS$15=0,Izmaksas!CT$15=1),IF(CS263=0,'IIA Finanšu analīze'!$D240*(1-$C263/4),0),IF(CS263&gt;$C240,IF('Laika grafiks'!CT$23&gt;Pieņēmumi!$E$8,CS263-$C240,0),0))</f>
        <v>0</v>
      </c>
      <c r="CU263" s="416">
        <f>IF(AND(Izmaksas!CT$15=0,Izmaksas!CU$15=1),IF(CT263=0,'IIA Finanšu analīze'!$D240*(1-$C263/4),0),IF(CT263&gt;$C240,IF('Laika grafiks'!CU$23&gt;Pieņēmumi!$E$8,CT263-$C240,0),0))</f>
        <v>0</v>
      </c>
      <c r="CV263" s="416">
        <f>IF(AND(Izmaksas!CU$15=0,Izmaksas!CV$15=1),IF(CU263=0,'IIA Finanšu analīze'!$D240*(1-$C263/4),0),IF(CU263&gt;$C240,IF('Laika grafiks'!CV$23&gt;Pieņēmumi!$E$8,CU263-$C240,0),0))</f>
        <v>0</v>
      </c>
      <c r="CW263" s="416">
        <f>IF(AND(Izmaksas!CV$15=0,Izmaksas!CW$15=1),IF(CV263=0,'IIA Finanšu analīze'!$D240*(1-$C263/4),0),IF(CV263&gt;$C240,IF('Laika grafiks'!CW$23&gt;Pieņēmumi!$E$8,CV263-$C240,0),0))</f>
        <v>0</v>
      </c>
      <c r="CX263" s="416">
        <f>IF(AND(Izmaksas!CW$15=0,Izmaksas!CX$15=1),IF(CW263=0,'IIA Finanšu analīze'!$D240*(1-$C263/4),0),IF(CW263&gt;$C240,IF('Laika grafiks'!CX$23&gt;Pieņēmumi!$E$8,CW263-$C240,0),0))</f>
        <v>0</v>
      </c>
      <c r="CY263" s="416">
        <f>IF(AND(Izmaksas!CX$15=0,Izmaksas!CY$15=1),IF(CX263=0,'IIA Finanšu analīze'!$D240*(1-$C263/4),0),IF(CX263&gt;$C240,IF('Laika grafiks'!CY$23&gt;Pieņēmumi!$E$8,CX263-$C240,0),0))</f>
        <v>0</v>
      </c>
      <c r="CZ263" s="416">
        <f>IF(AND(Izmaksas!CY$15=0,Izmaksas!CZ$15=1),IF(CY263=0,'IIA Finanšu analīze'!$D240*(1-$C263/4),0),IF(CY263&gt;$C240,IF('Laika grafiks'!CZ$23&gt;Pieņēmumi!$E$8,CY263-$C240,0),0))</f>
        <v>0</v>
      </c>
      <c r="DA263" s="416">
        <f>IF(AND(Izmaksas!CZ$15=0,Izmaksas!DA$15=1),IF(CZ263=0,'IIA Finanšu analīze'!$D240*(1-$C263/4),0),IF(CZ263&gt;$C240,IF('Laika grafiks'!DA$23&gt;Pieņēmumi!$E$8,CZ263-$C240,0),0))</f>
        <v>0</v>
      </c>
      <c r="DB263" s="416">
        <f>IF(AND(Izmaksas!DA$15=0,Izmaksas!DB$15=1),IF(DA263=0,'IIA Finanšu analīze'!$D240*(1-$C263/4),0),IF(DA263&gt;$C240,IF('Laika grafiks'!DB$23&gt;Pieņēmumi!$E$8,DA263-$C240,0),0))</f>
        <v>0</v>
      </c>
      <c r="DC263" s="416">
        <f>IF(AND(Izmaksas!DB$15=0,Izmaksas!DC$15=1),IF(DB263=0,'IIA Finanšu analīze'!$D240*(1-$C263/4),0),IF(DB263&gt;$C240,IF('Laika grafiks'!DC$23&gt;Pieņēmumi!$E$8,DB263-$C240,0),0))</f>
        <v>0</v>
      </c>
      <c r="DD263" s="416">
        <f>IF(AND(Izmaksas!DC$15=0,Izmaksas!DD$15=1),IF(DC263=0,'IIA Finanšu analīze'!$D240*(1-$C263/4),0),IF(DC263&gt;$C240,IF('Laika grafiks'!DD$23&gt;Pieņēmumi!$E$8,DC263-$C240,0),0))</f>
        <v>0</v>
      </c>
      <c r="DE263" s="416">
        <f>IF(AND(Izmaksas!DD$15=0,Izmaksas!DE$15=1),IF(DD263=0,'IIA Finanšu analīze'!$D240*(1-$C263/4),0),IF(DD263&gt;$C240,IF('Laika grafiks'!DE$23&gt;Pieņēmumi!$E$8,DD263-$C240,0),0))</f>
        <v>0</v>
      </c>
      <c r="DF263" s="416">
        <f>IF(AND(Izmaksas!DE$15=0,Izmaksas!DF$15=1),IF(DE263=0,'IIA Finanšu analīze'!$D240*(1-$C263/4),0),IF(DE263&gt;$C240,IF('Laika grafiks'!DF$23&gt;Pieņēmumi!$E$8,DE263-$C240,0),0))</f>
        <v>0</v>
      </c>
      <c r="DG263" s="416">
        <f>IF(AND(Izmaksas!DF$15=0,Izmaksas!DG$15=1),IF(DF263=0,'IIA Finanšu analīze'!$D240*(1-$C263/4),0),IF(DF263&gt;$C240,IF('Laika grafiks'!DG$23&gt;Pieņēmumi!$E$8,DF263-$C240,0),0))</f>
        <v>0</v>
      </c>
      <c r="DH263" s="416">
        <f>IF(AND(Izmaksas!DG$15=0,Izmaksas!DH$15=1),IF(DG263=0,'IIA Finanšu analīze'!$D240*(1-$C263/4),0),IF(DG263&gt;$C240,IF('Laika grafiks'!DH$23&gt;Pieņēmumi!$E$8,DG263-$C240,0),0))</f>
        <v>0</v>
      </c>
      <c r="DI263" s="416">
        <f>IF(AND(Izmaksas!DH$15=0,Izmaksas!DI$15=1),IF(DH263=0,'IIA Finanšu analīze'!$D240*(1-$C263/4),0),IF(DH263&gt;$C240,IF('Laika grafiks'!DI$23&gt;Pieņēmumi!$E$8,DH263-$C240,0),0))</f>
        <v>0</v>
      </c>
      <c r="DJ263" s="416">
        <f>IF(AND(Izmaksas!DI$15=0,Izmaksas!DJ$15=1),IF(DI263=0,'IIA Finanšu analīze'!$D240*(1-$C263/4),0),IF(DI263&gt;$C240,IF('Laika grafiks'!DJ$23&gt;Pieņēmumi!$E$8,DI263-$C240,0),0))</f>
        <v>0</v>
      </c>
      <c r="DK263" s="416">
        <f>IF(AND(Izmaksas!DJ$15=0,Izmaksas!DK$15=1),IF(DJ263=0,'IIA Finanšu analīze'!$D240*(1-$C263/4),0),IF(DJ263&gt;$C240,IF('Laika grafiks'!DK$23&gt;Pieņēmumi!$E$8,DJ263-$C240,0),0))</f>
        <v>0</v>
      </c>
      <c r="DL263" s="416">
        <f>IF(AND(Izmaksas!DK$15=0,Izmaksas!DL$15=1),IF(DK263=0,'IIA Finanšu analīze'!$D240*(1-$C263/4),0),IF(DK263&gt;$C240,IF('Laika grafiks'!DL$23&gt;Pieņēmumi!$E$8,DK263-$C240,0),0))</f>
        <v>0</v>
      </c>
      <c r="DM263" s="416">
        <f>IF(AND(Izmaksas!DL$15=0,Izmaksas!DM$15=1),IF(DL263=0,'IIA Finanšu analīze'!$D240*(1-$C263/4),0),IF(DL263&gt;$C240,IF('Laika grafiks'!DM$23&gt;Pieņēmumi!$E$8,DL263-$C240,0),0))</f>
        <v>0</v>
      </c>
      <c r="DN263" s="416">
        <f>IF(AND(Izmaksas!DM$15=0,Izmaksas!DN$15=1),IF(DM263=0,'IIA Finanšu analīze'!$D240*(1-$C263/4),0),IF(DM263&gt;$C240,IF('Laika grafiks'!DN$23&gt;Pieņēmumi!$E$8,DM263-$C240,0),0))</f>
        <v>0</v>
      </c>
      <c r="DO263" s="416">
        <f>IF(AND(Izmaksas!DN$15=0,Izmaksas!DO$15=1),IF(DN263=0,'IIA Finanšu analīze'!$D240*(1-$C263/4),0),IF(DN263&gt;$C240,IF('Laika grafiks'!DO$23&gt;Pieņēmumi!$E$8,DN263-$C240,0),0))</f>
        <v>0</v>
      </c>
      <c r="DP263" s="416">
        <f>IF(AND(Izmaksas!DO$15=0,Izmaksas!DP$15=1),IF(DO263=0,'IIA Finanšu analīze'!$D240*(1-$C263/4),0),IF(DO263&gt;$C240,IF('Laika grafiks'!DP$23&gt;Pieņēmumi!$E$8,DO263-$C240,0),0))</f>
        <v>0</v>
      </c>
      <c r="DQ263" s="416">
        <f>IF(AND(Izmaksas!DP$15=0,Izmaksas!DQ$15=1),IF(DP263=0,'IIA Finanšu analīze'!$D240*(1-$C263/4),0),IF(DP263&gt;$C240,IF('Laika grafiks'!DQ$23&gt;Pieņēmumi!$E$8,DP263-$C240,0),0))</f>
        <v>0</v>
      </c>
      <c r="DR263" s="416">
        <f>IF(AND(Izmaksas!DQ$15=0,Izmaksas!DR$15=1),IF(DQ263=0,'IIA Finanšu analīze'!$D240*(1-$C263/4),0),IF(DQ263&gt;$C240,IF('Laika grafiks'!DR$23&gt;Pieņēmumi!$E$8,DQ263-$C240,0),0))</f>
        <v>0</v>
      </c>
      <c r="DS263" s="416">
        <f>IF(AND(Izmaksas!DR$15=0,Izmaksas!DS$15=1),IF(DR263=0,'IIA Finanšu analīze'!$D240*(1-$C263/4),0),IF(DR263&gt;$C240,IF('Laika grafiks'!DS$23&gt;Pieņēmumi!$E$8,DR263-$C240,0),0))</f>
        <v>0</v>
      </c>
      <c r="DT263" s="416">
        <f>IF(AND(Izmaksas!DS$15=0,Izmaksas!DT$15=1),IF(DS263=0,'IIA Finanšu analīze'!$D240*(1-$C263/4),0),IF(DS263&gt;$C240,IF('Laika grafiks'!DT$23&gt;Pieņēmumi!$E$8,DS263-$C240,0),0))</f>
        <v>0</v>
      </c>
      <c r="DU263" s="416">
        <f>IF(AND(Izmaksas!DT$15=0,Izmaksas!DU$15=1),IF(DT263=0,'IIA Finanšu analīze'!$D240*(1-$C263/4),0),IF(DT263&gt;$C240,IF('Laika grafiks'!DU$23&gt;Pieņēmumi!$E$8,DT263-$C240,0),0))</f>
        <v>0</v>
      </c>
    </row>
    <row r="264" spans="1:125" ht="11.25" customHeight="1">
      <c r="A264" s="389" t="str">
        <f t="shared" si="196"/>
        <v>Kapitālieguldījumi Nr17</v>
      </c>
      <c r="B264" s="389" t="s">
        <v>33</v>
      </c>
      <c r="C264" s="392"/>
      <c r="D264" s="460" t="s">
        <v>638</v>
      </c>
      <c r="E264" s="416">
        <v>0</v>
      </c>
      <c r="F264" s="416">
        <f>IF(AND(Izmaksas!E$15=0,Izmaksas!F$15=1),IF(E264=0,'IIA Finanšu analīze'!$D241*(1-$C264/4),0),IF(E264&gt;$C241,IF('Laika grafiks'!F$23&gt;Pieņēmumi!$E$8,E264-$C241,0),0))</f>
        <v>0</v>
      </c>
      <c r="G264" s="416">
        <f>IF(AND(Izmaksas!F$15=0,Izmaksas!G$15=1),IF(F264=0,'IIA Finanšu analīze'!$D241*(1-$C264/4),0),IF(F264&gt;$C241,IF('Laika grafiks'!G$23&gt;Pieņēmumi!$E$8,F264-$C241,0),0))</f>
        <v>0</v>
      </c>
      <c r="H264" s="416">
        <f>IF(AND(Izmaksas!G$15=0,Izmaksas!H$15=1),IF(G264=0,'IIA Finanšu analīze'!$D241*(1-$C264/4),0),IF(G264&gt;$C241,IF('Laika grafiks'!H$23&gt;Pieņēmumi!$E$8,G264-$C241,0),0))</f>
        <v>0</v>
      </c>
      <c r="I264" s="416">
        <f>IF(AND(Izmaksas!H$15=0,Izmaksas!I$15=1),IF(H264=0,'IIA Finanšu analīze'!$D241*(1-$C264/4),0),IF(H264&gt;$C241,IF('Laika grafiks'!I$23&gt;Pieņēmumi!$E$8,H264-$C241,0),0))</f>
        <v>0</v>
      </c>
      <c r="J264" s="416">
        <f>IF(AND(Izmaksas!I$15=0,Izmaksas!J$15=1),IF(I264=0,'IIA Finanšu analīze'!$D241*(1-$C264/4),0),IF(I264&gt;$C241,IF('Laika grafiks'!J$23&gt;Pieņēmumi!$E$8,I264-$C241,0),0))</f>
        <v>0</v>
      </c>
      <c r="K264" s="416">
        <f>IF(AND(Izmaksas!J$15=0,Izmaksas!K$15=1),IF(J264=0,'IIA Finanšu analīze'!$D241*(1-$C264/4),0),IF(J264&gt;$C241,IF('Laika grafiks'!K$23&gt;Pieņēmumi!$E$8,J264-$C241,0),0))</f>
        <v>0</v>
      </c>
      <c r="L264" s="416">
        <f>IF(AND(Izmaksas!K$15=0,Izmaksas!L$15=1),IF(K264=0,'IIA Finanšu analīze'!$D241*(1-$C264/4),0),IF(K264&gt;$C241,IF('Laika grafiks'!L$23&gt;Pieņēmumi!$E$8,K264-$C241,0),0))</f>
        <v>0</v>
      </c>
      <c r="M264" s="416">
        <f>IF(AND(Izmaksas!L$15=0,Izmaksas!M$15=1),IF(L264=0,'IIA Finanšu analīze'!$D241*(1-$C264/4),0),IF(L264&gt;$C241,IF('Laika grafiks'!M$23&gt;Pieņēmumi!$E$8,L264-$C241,0),0))</f>
        <v>0</v>
      </c>
      <c r="N264" s="416">
        <f>IF(AND(Izmaksas!M$15=0,Izmaksas!N$15=1),IF(M264=0,'IIA Finanšu analīze'!$D241*(1-$C264/4),0),IF(M264&gt;$C241,IF('Laika grafiks'!N$23&gt;Pieņēmumi!$E$8,M264-$C241,0),0))</f>
        <v>0</v>
      </c>
      <c r="O264" s="416">
        <f>IF(AND(Izmaksas!N$15=0,Izmaksas!O$15=1),IF(N264=0,'IIA Finanšu analīze'!$D241*(1-$C264/4),0),IF(N264&gt;$C241,IF('Laika grafiks'!O$23&gt;Pieņēmumi!$E$8,N264-$C241,0),0))</f>
        <v>0</v>
      </c>
      <c r="P264" s="416">
        <f>IF(AND(Izmaksas!O$15=0,Izmaksas!P$15=1),IF(O264=0,'IIA Finanšu analīze'!$D241*(1-$C264/4),0),IF(O264&gt;$C241,IF('Laika grafiks'!P$23&gt;Pieņēmumi!$E$8,O264-$C241,0),0))</f>
        <v>0</v>
      </c>
      <c r="Q264" s="416">
        <f>IF(AND(Izmaksas!P$15=0,Izmaksas!Q$15=1),IF(P264=0,'IIA Finanšu analīze'!$D241*(1-$C264/4),0),IF(P264&gt;$C241,IF('Laika grafiks'!Q$23&gt;Pieņēmumi!$E$8,P264-$C241,0),0))</f>
        <v>0</v>
      </c>
      <c r="R264" s="416">
        <f>IF(AND(Izmaksas!Q$15=0,Izmaksas!R$15=1),IF(Q264=0,'IIA Finanšu analīze'!$D241*(1-$C264/4),0),IF(Q264&gt;$C241,IF('Laika grafiks'!R$23&gt;Pieņēmumi!$E$8,Q264-$C241,0),0))</f>
        <v>0</v>
      </c>
      <c r="S264" s="416">
        <f>IF(AND(Izmaksas!R$15=0,Izmaksas!S$15=1),IF(R264=0,'IIA Finanšu analīze'!$D241*(1-$C264/4),0),IF(R264&gt;$C241,IF('Laika grafiks'!S$23&gt;Pieņēmumi!$E$8,R264-$C241,0),0))</f>
        <v>0</v>
      </c>
      <c r="T264" s="416">
        <f>IF(AND(Izmaksas!S$15=0,Izmaksas!T$15=1),IF(S264=0,'IIA Finanšu analīze'!$D241*(1-$C264/4),0),IF(S264&gt;$C241,IF('Laika grafiks'!T$23&gt;Pieņēmumi!$E$8,S264-$C241,0),0))</f>
        <v>0</v>
      </c>
      <c r="U264" s="416">
        <f>IF(AND(Izmaksas!T$15=0,Izmaksas!U$15=1),IF(T264=0,'IIA Finanšu analīze'!$D241*(1-$C264/4),0),IF(T264&gt;$C241,IF('Laika grafiks'!U$23&gt;Pieņēmumi!$E$8,T264-$C241,0),0))</f>
        <v>0</v>
      </c>
      <c r="V264" s="416">
        <f>IF(AND(Izmaksas!U$15=0,Izmaksas!V$15=1),IF(U264=0,'IIA Finanšu analīze'!$D241*(1-$C264/4),0),IF(U264&gt;$C241,IF('Laika grafiks'!V$23&gt;Pieņēmumi!$E$8,U264-$C241,0),0))</f>
        <v>0</v>
      </c>
      <c r="W264" s="416">
        <f>IF(AND(Izmaksas!V$15=0,Izmaksas!W$15=1),IF(V264=0,'IIA Finanšu analīze'!$D241*(1-$C264/4),0),IF(V264&gt;$C241,IF('Laika grafiks'!W$23&gt;Pieņēmumi!$E$8,V264-$C241,0),0))</f>
        <v>0</v>
      </c>
      <c r="X264" s="416">
        <f>IF(AND(Izmaksas!W$15=0,Izmaksas!X$15=1),IF(W264=0,'IIA Finanšu analīze'!$D241*(1-$C264/4),0),IF(W264&gt;$C241,IF('Laika grafiks'!X$23&gt;Pieņēmumi!$E$8,W264-$C241,0),0))</f>
        <v>0</v>
      </c>
      <c r="Y264" s="416">
        <f>IF(AND(Izmaksas!X$15=0,Izmaksas!Y$15=1),IF(X264=0,'IIA Finanšu analīze'!$D241*(1-$C264/4),0),IF(X264&gt;$C241,IF('Laika grafiks'!Y$23&gt;Pieņēmumi!$E$8,X264-$C241,0),0))</f>
        <v>0</v>
      </c>
      <c r="Z264" s="416">
        <f>IF(AND(Izmaksas!Y$15=0,Izmaksas!Z$15=1),IF(Y264=0,'IIA Finanšu analīze'!$D241*(1-$C264/4),0),IF(Y264&gt;$C241,IF('Laika grafiks'!Z$23&gt;Pieņēmumi!$E$8,Y264-$C241,0),0))</f>
        <v>0</v>
      </c>
      <c r="AA264" s="416">
        <f>IF(AND(Izmaksas!Z$15=0,Izmaksas!AA$15=1),IF(Z264=0,'IIA Finanšu analīze'!$D241*(1-$C264/4),0),IF(Z264&gt;$C241,IF('Laika grafiks'!AA$23&gt;Pieņēmumi!$E$8,Z264-$C241,0),0))</f>
        <v>0</v>
      </c>
      <c r="AB264" s="416">
        <f>IF(AND(Izmaksas!AA$15=0,Izmaksas!AB$15=1),IF(AA264=0,'IIA Finanšu analīze'!$D241*(1-$C264/4),0),IF(AA264&gt;$C241,IF('Laika grafiks'!AB$23&gt;Pieņēmumi!$E$8,AA264-$C241,0),0))</f>
        <v>0</v>
      </c>
      <c r="AC264" s="416">
        <f>IF(AND(Izmaksas!AB$15=0,Izmaksas!AC$15=1),IF(AB264=0,'IIA Finanšu analīze'!$D241*(1-$C264/4),0),IF(AB264&gt;$C241,IF('Laika grafiks'!AC$23&gt;Pieņēmumi!$E$8,AB264-$C241,0),0))</f>
        <v>0</v>
      </c>
      <c r="AD264" s="416">
        <f>IF(AND(Izmaksas!AC$15=0,Izmaksas!AD$15=1),IF(AC264=0,'IIA Finanšu analīze'!$D241*(1-$C264/4),0),IF(AC264&gt;$C241,IF('Laika grafiks'!AD$23&gt;Pieņēmumi!$E$8,AC264-$C241,0),0))</f>
        <v>0</v>
      </c>
      <c r="AE264" s="416">
        <f>IF(AND(Izmaksas!AD$15=0,Izmaksas!AE$15=1),IF(AD264=0,'IIA Finanšu analīze'!$D241*(1-$C264/4),0),IF(AD264&gt;$C241,IF('Laika grafiks'!AE$23&gt;Pieņēmumi!$E$8,AD264-$C241,0),0))</f>
        <v>0</v>
      </c>
      <c r="AF264" s="416">
        <f>IF(AND(Izmaksas!AE$15=0,Izmaksas!AF$15=1),IF(AE264=0,'IIA Finanšu analīze'!$D241*(1-$C264/4),0),IF(AE264&gt;$C241,IF('Laika grafiks'!AF$23&gt;Pieņēmumi!$E$8,AE264-$C241,0),0))</f>
        <v>0</v>
      </c>
      <c r="AG264" s="416">
        <f>IF(AND(Izmaksas!AF$15=0,Izmaksas!AG$15=1),IF(AF264=0,'IIA Finanšu analīze'!$D241*(1-$C264/4),0),IF(AF264&gt;$C241,IF('Laika grafiks'!AG$23&gt;Pieņēmumi!$E$8,AF264-$C241,0),0))</f>
        <v>0</v>
      </c>
      <c r="AH264" s="416">
        <f>IF(AND(Izmaksas!AG$15=0,Izmaksas!AH$15=1),IF(AG264=0,'IIA Finanšu analīze'!$D241*(1-$C264/4),0),IF(AG264&gt;$C241,IF('Laika grafiks'!AH$23&gt;Pieņēmumi!$E$8,AG264-$C241,0),0))</f>
        <v>0</v>
      </c>
      <c r="AI264" s="416">
        <f>IF(AND(Izmaksas!AH$15=0,Izmaksas!AI$15=1),IF(AH264=0,'IIA Finanšu analīze'!$D241*(1-$C264/4),0),IF(AH264&gt;$C241,IF('Laika grafiks'!AI$23&gt;Pieņēmumi!$E$8,AH264-$C241,0),0))</f>
        <v>0</v>
      </c>
      <c r="AJ264" s="416">
        <f>IF(AND(Izmaksas!AI$15=0,Izmaksas!AJ$15=1),IF(AI264=0,'IIA Finanšu analīze'!$D241*(1-$C264/4),0),IF(AI264&gt;$C241,IF('Laika grafiks'!AJ$23&gt;Pieņēmumi!$E$8,AI264-$C241,0),0))</f>
        <v>0</v>
      </c>
      <c r="AK264" s="416">
        <f>IF(AND(Izmaksas!AJ$15=0,Izmaksas!AK$15=1),IF(AJ264=0,'IIA Finanšu analīze'!$D241*(1-$C264/4),0),IF(AJ264&gt;$C241,IF('Laika grafiks'!AK$23&gt;Pieņēmumi!$E$8,AJ264-$C241,0),0))</f>
        <v>0</v>
      </c>
      <c r="AL264" s="416">
        <f>IF(AND(Izmaksas!AK$15=0,Izmaksas!AL$15=1),IF(AK264=0,'IIA Finanšu analīze'!$D241*(1-$C264/4),0),IF(AK264&gt;$C241,IF('Laika grafiks'!AL$23&gt;Pieņēmumi!$E$8,AK264-$C241,0),0))</f>
        <v>0</v>
      </c>
      <c r="AM264" s="416">
        <f>IF(AND(Izmaksas!AL$15=0,Izmaksas!AM$15=1),IF(AL264=0,'IIA Finanšu analīze'!$D241*(1-$C264/4),0),IF(AL264&gt;$C241,IF('Laika grafiks'!AM$23&gt;Pieņēmumi!$E$8,AL264-$C241,0),0))</f>
        <v>0</v>
      </c>
      <c r="AN264" s="416">
        <f>IF(AND(Izmaksas!AM$15=0,Izmaksas!AN$15=1),IF(AM264=0,'IIA Finanšu analīze'!$D241*(1-$C264/4),0),IF(AM264&gt;$C241,IF('Laika grafiks'!AN$23&gt;Pieņēmumi!$E$8,AM264-$C241,0),0))</f>
        <v>0</v>
      </c>
      <c r="AO264" s="416">
        <f>IF(AND(Izmaksas!AN$15=0,Izmaksas!AO$15=1),IF(AN264=0,'IIA Finanšu analīze'!$D241*(1-$C264/4),0),IF(AN264&gt;$C241,IF('Laika grafiks'!AO$23&gt;Pieņēmumi!$E$8,AN264-$C241,0),0))</f>
        <v>0</v>
      </c>
      <c r="AP264" s="416">
        <f>IF(AND(Izmaksas!AO$15=0,Izmaksas!AP$15=1),IF(AO264=0,'IIA Finanšu analīze'!$D241*(1-$C264/4),0),IF(AO264&gt;$C241,IF('Laika grafiks'!AP$23&gt;Pieņēmumi!$E$8,AO264-$C241,0),0))</f>
        <v>0</v>
      </c>
      <c r="AQ264" s="416">
        <f>IF(AND(Izmaksas!AP$15=0,Izmaksas!AQ$15=1),IF(AP264=0,'IIA Finanšu analīze'!$D241*(1-$C264/4),0),IF(AP264&gt;$C241,IF('Laika grafiks'!AQ$23&gt;Pieņēmumi!$E$8,AP264-$C241,0),0))</f>
        <v>0</v>
      </c>
      <c r="AR264" s="416">
        <f>IF(AND(Izmaksas!AQ$15=0,Izmaksas!AR$15=1),IF(AQ264=0,'IIA Finanšu analīze'!$D241*(1-$C264/4),0),IF(AQ264&gt;$C241,IF('Laika grafiks'!AR$23&gt;Pieņēmumi!$E$8,AQ264-$C241,0),0))</f>
        <v>0</v>
      </c>
      <c r="AS264" s="416">
        <f>IF(AND(Izmaksas!AR$15=0,Izmaksas!AS$15=1),IF(AR264=0,'IIA Finanšu analīze'!$D241*(1-$C264/4),0),IF(AR264&gt;$C241,IF('Laika grafiks'!AS$23&gt;Pieņēmumi!$E$8,AR264-$C241,0),0))</f>
        <v>0</v>
      </c>
      <c r="AT264" s="416">
        <f>IF(AND(Izmaksas!AS$15=0,Izmaksas!AT$15=1),IF(AS264=0,'IIA Finanšu analīze'!$D241*(1-$C264/4),0),IF(AS264&gt;$C241,IF('Laika grafiks'!AT$23&gt;Pieņēmumi!$E$8,AS264-$C241,0),0))</f>
        <v>0</v>
      </c>
      <c r="AU264" s="416">
        <f>IF(AND(Izmaksas!AT$15=0,Izmaksas!AU$15=1),IF(AT264=0,'IIA Finanšu analīze'!$D241*(1-$C264/4),0),IF(AT264&gt;$C241,IF('Laika grafiks'!AU$23&gt;Pieņēmumi!$E$8,AT264-$C241,0),0))</f>
        <v>0</v>
      </c>
      <c r="AV264" s="416">
        <f>IF(AND(Izmaksas!AU$15=0,Izmaksas!AV$15=1),IF(AU264=0,'IIA Finanšu analīze'!$D241*(1-$C264/4),0),IF(AU264&gt;$C241,IF('Laika grafiks'!AV$23&gt;Pieņēmumi!$E$8,AU264-$C241,0),0))</f>
        <v>0</v>
      </c>
      <c r="AW264" s="416">
        <f>IF(AND(Izmaksas!AV$15=0,Izmaksas!AW$15=1),IF(AV264=0,'IIA Finanšu analīze'!$D241*(1-$C264/4),0),IF(AV264&gt;$C241,IF('Laika grafiks'!AW$23&gt;Pieņēmumi!$E$8,AV264-$C241,0),0))</f>
        <v>0</v>
      </c>
      <c r="AX264" s="416">
        <f>IF(AND(Izmaksas!AW$15=0,Izmaksas!AX$15=1),IF(AW264=0,'IIA Finanšu analīze'!$D241*(1-$C264/4),0),IF(AW264&gt;$C241,IF('Laika grafiks'!AX$23&gt;Pieņēmumi!$E$8,AW264-$C241,0),0))</f>
        <v>0</v>
      </c>
      <c r="AY264" s="416">
        <f>IF(AND(Izmaksas!AX$15=0,Izmaksas!AY$15=1),IF(AX264=0,'IIA Finanšu analīze'!$D241*(1-$C264/4),0),IF(AX264&gt;$C241,IF('Laika grafiks'!AY$23&gt;Pieņēmumi!$E$8,AX264-$C241,0),0))</f>
        <v>0</v>
      </c>
      <c r="AZ264" s="416">
        <f>IF(AND(Izmaksas!AY$15=0,Izmaksas!AZ$15=1),IF(AY264=0,'IIA Finanšu analīze'!$D241*(1-$C264/4),0),IF(AY264&gt;$C241,IF('Laika grafiks'!AZ$23&gt;Pieņēmumi!$E$8,AY264-$C241,0),0))</f>
        <v>0</v>
      </c>
      <c r="BA264" s="416">
        <f>IF(AND(Izmaksas!AZ$15=0,Izmaksas!BA$15=1),IF(AZ264=0,'IIA Finanšu analīze'!$D241*(1-$C264/4),0),IF(AZ264&gt;$C241,IF('Laika grafiks'!BA$23&gt;Pieņēmumi!$E$8,AZ264-$C241,0),0))</f>
        <v>0</v>
      </c>
      <c r="BB264" s="416">
        <f>IF(AND(Izmaksas!BA$15=0,Izmaksas!BB$15=1),IF(BA264=0,'IIA Finanšu analīze'!$D241*(1-$C264/4),0),IF(BA264&gt;$C241,IF('Laika grafiks'!BB$23&gt;Pieņēmumi!$E$8,BA264-$C241,0),0))</f>
        <v>0</v>
      </c>
      <c r="BC264" s="416">
        <f>IF(AND(Izmaksas!BB$15=0,Izmaksas!BC$15=1),IF(BB264=0,'IIA Finanšu analīze'!$D241*(1-$C264/4),0),IF(BB264&gt;$C241,IF('Laika grafiks'!BC$23&gt;Pieņēmumi!$E$8,BB264-$C241,0),0))</f>
        <v>0</v>
      </c>
      <c r="BD264" s="416">
        <f>IF(AND(Izmaksas!BC$15=0,Izmaksas!BD$15=1),IF(BC264=0,'IIA Finanšu analīze'!$D241*(1-$C264/4),0),IF(BC264&gt;$C241,IF('Laika grafiks'!BD$23&gt;Pieņēmumi!$E$8,BC264-$C241,0),0))</f>
        <v>0</v>
      </c>
      <c r="BE264" s="416">
        <f>IF(AND(Izmaksas!BD$15=0,Izmaksas!BE$15=1),IF(BD264=0,'IIA Finanšu analīze'!$D241*(1-$C264/4),0),IF(BD264&gt;$C241,IF('Laika grafiks'!BE$23&gt;Pieņēmumi!$E$8,BD264-$C241,0),0))</f>
        <v>0</v>
      </c>
      <c r="BF264" s="416">
        <f>IF(AND(Izmaksas!BE$15=0,Izmaksas!BF$15=1),IF(BE264=0,'IIA Finanšu analīze'!$D241*(1-$C264/4),0),IF(BE264&gt;$C241,IF('Laika grafiks'!BF$23&gt;Pieņēmumi!$E$8,BE264-$C241,0),0))</f>
        <v>0</v>
      </c>
      <c r="BG264" s="416">
        <f>IF(AND(Izmaksas!BF$15=0,Izmaksas!BG$15=1),IF(BF264=0,'IIA Finanšu analīze'!$D241*(1-$C264/4),0),IF(BF264&gt;$C241,IF('Laika grafiks'!BG$23&gt;Pieņēmumi!$E$8,BF264-$C241,0),0))</f>
        <v>0</v>
      </c>
      <c r="BH264" s="416">
        <f>IF(AND(Izmaksas!BG$15=0,Izmaksas!BH$15=1),IF(BG264=0,'IIA Finanšu analīze'!$D241*(1-$C264/4),0),IF(BG264&gt;$C241,IF('Laika grafiks'!BH$23&gt;Pieņēmumi!$E$8,BG264-$C241,0),0))</f>
        <v>0</v>
      </c>
      <c r="BI264" s="416">
        <f>IF(AND(Izmaksas!BH$15=0,Izmaksas!BI$15=1),IF(BH264=0,'IIA Finanšu analīze'!$D241*(1-$C264/4),0),IF(BH264&gt;$C241,IF('Laika grafiks'!BI$23&gt;Pieņēmumi!$E$8,BH264-$C241,0),0))</f>
        <v>0</v>
      </c>
      <c r="BJ264" s="416">
        <f>IF(AND(Izmaksas!BI$15=0,Izmaksas!BJ$15=1),IF(BI264=0,'IIA Finanšu analīze'!$D241*(1-$C264/4),0),IF(BI264&gt;$C241,IF('Laika grafiks'!BJ$23&gt;Pieņēmumi!$E$8,BI264-$C241,0),0))</f>
        <v>0</v>
      </c>
      <c r="BK264" s="416">
        <f>IF(AND(Izmaksas!BJ$15=0,Izmaksas!BK$15=1),IF(BJ264=0,'IIA Finanšu analīze'!$D241*(1-$C264/4),0),IF(BJ264&gt;$C241,IF('Laika grafiks'!BK$23&gt;Pieņēmumi!$E$8,BJ264-$C241,0),0))</f>
        <v>0</v>
      </c>
      <c r="BL264" s="416">
        <f>IF(AND(Izmaksas!BK$15=0,Izmaksas!BL$15=1),IF(BK264=0,'IIA Finanšu analīze'!$D241*(1-$C264/4),0),IF(BK264&gt;$C241,IF('Laika grafiks'!BL$23&gt;Pieņēmumi!$E$8,BK264-$C241,0),0))</f>
        <v>0</v>
      </c>
      <c r="BM264" s="416">
        <f>IF(AND(Izmaksas!BL$15=0,Izmaksas!BM$15=1),IF(BL264=0,'IIA Finanšu analīze'!$D241*(1-$C264/4),0),IF(BL264&gt;$C241,IF('Laika grafiks'!BM$23&gt;Pieņēmumi!$E$8,BL264-$C241,0),0))</f>
        <v>0</v>
      </c>
      <c r="BN264" s="416">
        <f>IF(AND(Izmaksas!BM$15=0,Izmaksas!BN$15=1),IF(BM264=0,'IIA Finanšu analīze'!$D241*(1-$C264/4),0),IF(BM264&gt;$C241,IF('Laika grafiks'!BN$23&gt;Pieņēmumi!$E$8,BM264-$C241,0),0))</f>
        <v>0</v>
      </c>
      <c r="BO264" s="416">
        <f>IF(AND(Izmaksas!BN$15=0,Izmaksas!BO$15=1),IF(BN264=0,'IIA Finanšu analīze'!$D241*(1-$C264/4),0),IF(BN264&gt;$C241,IF('Laika grafiks'!BO$23&gt;Pieņēmumi!$E$8,BN264-$C241,0),0))</f>
        <v>0</v>
      </c>
      <c r="BP264" s="416">
        <f>IF(AND(Izmaksas!BO$15=0,Izmaksas!BP$15=1),IF(BO264=0,'IIA Finanšu analīze'!$D241*(1-$C264/4),0),IF(BO264&gt;$C241,IF('Laika grafiks'!BP$23&gt;Pieņēmumi!$E$8,BO264-$C241,0),0))</f>
        <v>0</v>
      </c>
      <c r="BQ264" s="416">
        <f>IF(AND(Izmaksas!BP$15=0,Izmaksas!BQ$15=1),IF(BP264=0,'IIA Finanšu analīze'!$D241*(1-$C264/4),0),IF(BP264&gt;$C241,IF('Laika grafiks'!BQ$23&gt;Pieņēmumi!$E$8,BP264-$C241,0),0))</f>
        <v>0</v>
      </c>
      <c r="BR264" s="416">
        <f>IF(AND(Izmaksas!BQ$15=0,Izmaksas!BR$15=1),IF(BQ264=0,'IIA Finanšu analīze'!$D241*(1-$C264/4),0),IF(BQ264&gt;$C241,IF('Laika grafiks'!BR$23&gt;Pieņēmumi!$E$8,BQ264-$C241,0),0))</f>
        <v>0</v>
      </c>
      <c r="BS264" s="416">
        <f>IF(AND(Izmaksas!BR$15=0,Izmaksas!BS$15=1),IF(BR264=0,'IIA Finanšu analīze'!$D241*(1-$C264/4),0),IF(BR264&gt;$C241,IF('Laika grafiks'!BS$23&gt;Pieņēmumi!$E$8,BR264-$C241,0),0))</f>
        <v>0</v>
      </c>
      <c r="BT264" s="416">
        <f>IF(AND(Izmaksas!BS$15=0,Izmaksas!BT$15=1),IF(BS264=0,'IIA Finanšu analīze'!$D241*(1-$C264/4),0),IF(BS264&gt;$C241,IF('Laika grafiks'!BT$23&gt;Pieņēmumi!$E$8,BS264-$C241,0),0))</f>
        <v>0</v>
      </c>
      <c r="BU264" s="416">
        <f>IF(AND(Izmaksas!BT$15=0,Izmaksas!BU$15=1),IF(BT264=0,'IIA Finanšu analīze'!$D241*(1-$C264/4),0),IF(BT264&gt;$C241,IF('Laika grafiks'!BU$23&gt;Pieņēmumi!$E$8,BT264-$C241,0),0))</f>
        <v>0</v>
      </c>
      <c r="BV264" s="416">
        <f>IF(AND(Izmaksas!BU$15=0,Izmaksas!BV$15=1),IF(BU264=0,'IIA Finanšu analīze'!$D241*(1-$C264/4),0),IF(BU264&gt;$C241,IF('Laika grafiks'!BV$23&gt;Pieņēmumi!$E$8,BU264-$C241,0),0))</f>
        <v>0</v>
      </c>
      <c r="BW264" s="416">
        <f>IF(AND(Izmaksas!BV$15=0,Izmaksas!BW$15=1),IF(BV264=0,'IIA Finanšu analīze'!$D241*(1-$C264/4),0),IF(BV264&gt;$C241,IF('Laika grafiks'!BW$23&gt;Pieņēmumi!$E$8,BV264-$C241,0),0))</f>
        <v>0</v>
      </c>
      <c r="BX264" s="416">
        <f>IF(AND(Izmaksas!BW$15=0,Izmaksas!BX$15=1),IF(BW264=0,'IIA Finanšu analīze'!$D241*(1-$C264/4),0),IF(BW264&gt;$C241,IF('Laika grafiks'!BX$23&gt;Pieņēmumi!$E$8,BW264-$C241,0),0))</f>
        <v>0</v>
      </c>
      <c r="BY264" s="416">
        <f>IF(AND(Izmaksas!BX$15=0,Izmaksas!BY$15=1),IF(BX264=0,'IIA Finanšu analīze'!$D241*(1-$C264/4),0),IF(BX264&gt;$C241,IF('Laika grafiks'!BY$23&gt;Pieņēmumi!$E$8,BX264-$C241,0),0))</f>
        <v>0</v>
      </c>
      <c r="BZ264" s="416">
        <f>IF(AND(Izmaksas!BY$15=0,Izmaksas!BZ$15=1),IF(BY264=0,'IIA Finanšu analīze'!$D241*(1-$C264/4),0),IF(BY264&gt;$C241,IF('Laika grafiks'!BZ$23&gt;Pieņēmumi!$E$8,BY264-$C241,0),0))</f>
        <v>0</v>
      </c>
      <c r="CA264" s="416">
        <f>IF(AND(Izmaksas!BZ$15=0,Izmaksas!CA$15=1),IF(BZ264=0,'IIA Finanšu analīze'!$D241*(1-$C264/4),0),IF(BZ264&gt;$C241,IF('Laika grafiks'!CA$23&gt;Pieņēmumi!$E$8,BZ264-$C241,0),0))</f>
        <v>0</v>
      </c>
      <c r="CB264" s="416">
        <f>IF(AND(Izmaksas!CA$15=0,Izmaksas!CB$15=1),IF(CA264=0,'IIA Finanšu analīze'!$D241*(1-$C264/4),0),IF(CA264&gt;$C241,IF('Laika grafiks'!CB$23&gt;Pieņēmumi!$E$8,CA264-$C241,0),0))</f>
        <v>0</v>
      </c>
      <c r="CC264" s="416">
        <f>IF(AND(Izmaksas!CB$15=0,Izmaksas!CC$15=1),IF(CB264=0,'IIA Finanšu analīze'!$D241*(1-$C264/4),0),IF(CB264&gt;$C241,IF('Laika grafiks'!CC$23&gt;Pieņēmumi!$E$8,CB264-$C241,0),0))</f>
        <v>0</v>
      </c>
      <c r="CD264" s="416">
        <f>IF(AND(Izmaksas!CC$15=0,Izmaksas!CD$15=1),IF(CC264=0,'IIA Finanšu analīze'!$D241*(1-$C264/4),0),IF(CC264&gt;$C241,IF('Laika grafiks'!CD$23&gt;Pieņēmumi!$E$8,CC264-$C241,0),0))</f>
        <v>0</v>
      </c>
      <c r="CE264" s="416">
        <f>IF(AND(Izmaksas!CD$15=0,Izmaksas!CE$15=1),IF(CD264=0,'IIA Finanšu analīze'!$D241*(1-$C264/4),0),IF(CD264&gt;$C241,IF('Laika grafiks'!CE$23&gt;Pieņēmumi!$E$8,CD264-$C241,0),0))</f>
        <v>0</v>
      </c>
      <c r="CF264" s="416">
        <f>IF(AND(Izmaksas!CE$15=0,Izmaksas!CF$15=1),IF(CE264=0,'IIA Finanšu analīze'!$D241*(1-$C264/4),0),IF(CE264&gt;$C241,IF('Laika grafiks'!CF$23&gt;Pieņēmumi!$E$8,CE264-$C241,0),0))</f>
        <v>0</v>
      </c>
      <c r="CG264" s="416">
        <f>IF(AND(Izmaksas!CF$15=0,Izmaksas!CG$15=1),IF(CF264=0,'IIA Finanšu analīze'!$D241*(1-$C264/4),0),IF(CF264&gt;$C241,IF('Laika grafiks'!CG$23&gt;Pieņēmumi!$E$8,CF264-$C241,0),0))</f>
        <v>0</v>
      </c>
      <c r="CH264" s="416">
        <f>IF(AND(Izmaksas!CG$15=0,Izmaksas!CH$15=1),IF(CG264=0,'IIA Finanšu analīze'!$D241*(1-$C264/4),0),IF(CG264&gt;$C241,IF('Laika grafiks'!CH$23&gt;Pieņēmumi!$E$8,CG264-$C241,0),0))</f>
        <v>0</v>
      </c>
      <c r="CI264" s="416">
        <f>IF(AND(Izmaksas!CH$15=0,Izmaksas!CI$15=1),IF(CH264=0,'IIA Finanšu analīze'!$D241*(1-$C264/4),0),IF(CH264&gt;$C241,IF('Laika grafiks'!CI$23&gt;Pieņēmumi!$E$8,CH264-$C241,0),0))</f>
        <v>0</v>
      </c>
      <c r="CJ264" s="416">
        <f>IF(AND(Izmaksas!CI$15=0,Izmaksas!CJ$15=1),IF(CI264=0,'IIA Finanšu analīze'!$D241*(1-$C264/4),0),IF(CI264&gt;$C241,IF('Laika grafiks'!CJ$23&gt;Pieņēmumi!$E$8,CI264-$C241,0),0))</f>
        <v>0</v>
      </c>
      <c r="CK264" s="416">
        <f>IF(AND(Izmaksas!CJ$15=0,Izmaksas!CK$15=1),IF(CJ264=0,'IIA Finanšu analīze'!$D241*(1-$C264/4),0),IF(CJ264&gt;$C241,IF('Laika grafiks'!CK$23&gt;Pieņēmumi!$E$8,CJ264-$C241,0),0))</f>
        <v>0</v>
      </c>
      <c r="CL264" s="416">
        <f>IF(AND(Izmaksas!CK$15=0,Izmaksas!CL$15=1),IF(CK264=0,'IIA Finanšu analīze'!$D241*(1-$C264/4),0),IF(CK264&gt;$C241,IF('Laika grafiks'!CL$23&gt;Pieņēmumi!$E$8,CK264-$C241,0),0))</f>
        <v>0</v>
      </c>
      <c r="CM264" s="416">
        <f>IF(AND(Izmaksas!CL$15=0,Izmaksas!CM$15=1),IF(CL264=0,'IIA Finanšu analīze'!$D241*(1-$C264/4),0),IF(CL264&gt;$C241,IF('Laika grafiks'!CM$23&gt;Pieņēmumi!$E$8,CL264-$C241,0),0))</f>
        <v>0</v>
      </c>
      <c r="CN264" s="416">
        <f>IF(AND(Izmaksas!CM$15=0,Izmaksas!CN$15=1),IF(CM264=0,'IIA Finanšu analīze'!$D241*(1-$C264/4),0),IF(CM264&gt;$C241,IF('Laika grafiks'!CN$23&gt;Pieņēmumi!$E$8,CM264-$C241,0),0))</f>
        <v>0</v>
      </c>
      <c r="CO264" s="416">
        <f>IF(AND(Izmaksas!CN$15=0,Izmaksas!CO$15=1),IF(CN264=0,'IIA Finanšu analīze'!$D241*(1-$C264/4),0),IF(CN264&gt;$C241,IF('Laika grafiks'!CO$23&gt;Pieņēmumi!$E$8,CN264-$C241,0),0))</f>
        <v>0</v>
      </c>
      <c r="CP264" s="416">
        <f>IF(AND(Izmaksas!CO$15=0,Izmaksas!CP$15=1),IF(CO264=0,'IIA Finanšu analīze'!$D241*(1-$C264/4),0),IF(CO264&gt;$C241,IF('Laika grafiks'!CP$23&gt;Pieņēmumi!$E$8,CO264-$C241,0),0))</f>
        <v>0</v>
      </c>
      <c r="CQ264" s="416">
        <f>IF(AND(Izmaksas!CP$15=0,Izmaksas!CQ$15=1),IF(CP264=0,'IIA Finanšu analīze'!$D241*(1-$C264/4),0),IF(CP264&gt;$C241,IF('Laika grafiks'!CQ$23&gt;Pieņēmumi!$E$8,CP264-$C241,0),0))</f>
        <v>0</v>
      </c>
      <c r="CR264" s="416">
        <f>IF(AND(Izmaksas!CQ$15=0,Izmaksas!CR$15=1),IF(CQ264=0,'IIA Finanšu analīze'!$D241*(1-$C264/4),0),IF(CQ264&gt;$C241,IF('Laika grafiks'!CR$23&gt;Pieņēmumi!$E$8,CQ264-$C241,0),0))</f>
        <v>0</v>
      </c>
      <c r="CS264" s="416">
        <f>IF(AND(Izmaksas!CR$15=0,Izmaksas!CS$15=1),IF(CR264=0,'IIA Finanšu analīze'!$D241*(1-$C264/4),0),IF(CR264&gt;$C241,IF('Laika grafiks'!CS$23&gt;Pieņēmumi!$E$8,CR264-$C241,0),0))</f>
        <v>0</v>
      </c>
      <c r="CT264" s="416">
        <f>IF(AND(Izmaksas!CS$15=0,Izmaksas!CT$15=1),IF(CS264=0,'IIA Finanšu analīze'!$D241*(1-$C264/4),0),IF(CS264&gt;$C241,IF('Laika grafiks'!CT$23&gt;Pieņēmumi!$E$8,CS264-$C241,0),0))</f>
        <v>0</v>
      </c>
      <c r="CU264" s="416">
        <f>IF(AND(Izmaksas!CT$15=0,Izmaksas!CU$15=1),IF(CT264=0,'IIA Finanšu analīze'!$D241*(1-$C264/4),0),IF(CT264&gt;$C241,IF('Laika grafiks'!CU$23&gt;Pieņēmumi!$E$8,CT264-$C241,0),0))</f>
        <v>0</v>
      </c>
      <c r="CV264" s="416">
        <f>IF(AND(Izmaksas!CU$15=0,Izmaksas!CV$15=1),IF(CU264=0,'IIA Finanšu analīze'!$D241*(1-$C264/4),0),IF(CU264&gt;$C241,IF('Laika grafiks'!CV$23&gt;Pieņēmumi!$E$8,CU264-$C241,0),0))</f>
        <v>0</v>
      </c>
      <c r="CW264" s="416">
        <f>IF(AND(Izmaksas!CV$15=0,Izmaksas!CW$15=1),IF(CV264=0,'IIA Finanšu analīze'!$D241*(1-$C264/4),0),IF(CV264&gt;$C241,IF('Laika grafiks'!CW$23&gt;Pieņēmumi!$E$8,CV264-$C241,0),0))</f>
        <v>0</v>
      </c>
      <c r="CX264" s="416">
        <f>IF(AND(Izmaksas!CW$15=0,Izmaksas!CX$15=1),IF(CW264=0,'IIA Finanšu analīze'!$D241*(1-$C264/4),0),IF(CW264&gt;$C241,IF('Laika grafiks'!CX$23&gt;Pieņēmumi!$E$8,CW264-$C241,0),0))</f>
        <v>0</v>
      </c>
      <c r="CY264" s="416">
        <f>IF(AND(Izmaksas!CX$15=0,Izmaksas!CY$15=1),IF(CX264=0,'IIA Finanšu analīze'!$D241*(1-$C264/4),0),IF(CX264&gt;$C241,IF('Laika grafiks'!CY$23&gt;Pieņēmumi!$E$8,CX264-$C241,0),0))</f>
        <v>0</v>
      </c>
      <c r="CZ264" s="416">
        <f>IF(AND(Izmaksas!CY$15=0,Izmaksas!CZ$15=1),IF(CY264=0,'IIA Finanšu analīze'!$D241*(1-$C264/4),0),IF(CY264&gt;$C241,IF('Laika grafiks'!CZ$23&gt;Pieņēmumi!$E$8,CY264-$C241,0),0))</f>
        <v>0</v>
      </c>
      <c r="DA264" s="416">
        <f>IF(AND(Izmaksas!CZ$15=0,Izmaksas!DA$15=1),IF(CZ264=0,'IIA Finanšu analīze'!$D241*(1-$C264/4),0),IF(CZ264&gt;$C241,IF('Laika grafiks'!DA$23&gt;Pieņēmumi!$E$8,CZ264-$C241,0),0))</f>
        <v>0</v>
      </c>
      <c r="DB264" s="416">
        <f>IF(AND(Izmaksas!DA$15=0,Izmaksas!DB$15=1),IF(DA264=0,'IIA Finanšu analīze'!$D241*(1-$C264/4),0),IF(DA264&gt;$C241,IF('Laika grafiks'!DB$23&gt;Pieņēmumi!$E$8,DA264-$C241,0),0))</f>
        <v>0</v>
      </c>
      <c r="DC264" s="416">
        <f>IF(AND(Izmaksas!DB$15=0,Izmaksas!DC$15=1),IF(DB264=0,'IIA Finanšu analīze'!$D241*(1-$C264/4),0),IF(DB264&gt;$C241,IF('Laika grafiks'!DC$23&gt;Pieņēmumi!$E$8,DB264-$C241,0),0))</f>
        <v>0</v>
      </c>
      <c r="DD264" s="416">
        <f>IF(AND(Izmaksas!DC$15=0,Izmaksas!DD$15=1),IF(DC264=0,'IIA Finanšu analīze'!$D241*(1-$C264/4),0),IF(DC264&gt;$C241,IF('Laika grafiks'!DD$23&gt;Pieņēmumi!$E$8,DC264-$C241,0),0))</f>
        <v>0</v>
      </c>
      <c r="DE264" s="416">
        <f>IF(AND(Izmaksas!DD$15=0,Izmaksas!DE$15=1),IF(DD264=0,'IIA Finanšu analīze'!$D241*(1-$C264/4),0),IF(DD264&gt;$C241,IF('Laika grafiks'!DE$23&gt;Pieņēmumi!$E$8,DD264-$C241,0),0))</f>
        <v>0</v>
      </c>
      <c r="DF264" s="416">
        <f>IF(AND(Izmaksas!DE$15=0,Izmaksas!DF$15=1),IF(DE264=0,'IIA Finanšu analīze'!$D241*(1-$C264/4),0),IF(DE264&gt;$C241,IF('Laika grafiks'!DF$23&gt;Pieņēmumi!$E$8,DE264-$C241,0),0))</f>
        <v>0</v>
      </c>
      <c r="DG264" s="416">
        <f>IF(AND(Izmaksas!DF$15=0,Izmaksas!DG$15=1),IF(DF264=0,'IIA Finanšu analīze'!$D241*(1-$C264/4),0),IF(DF264&gt;$C241,IF('Laika grafiks'!DG$23&gt;Pieņēmumi!$E$8,DF264-$C241,0),0))</f>
        <v>0</v>
      </c>
      <c r="DH264" s="416">
        <f>IF(AND(Izmaksas!DG$15=0,Izmaksas!DH$15=1),IF(DG264=0,'IIA Finanšu analīze'!$D241*(1-$C264/4),0),IF(DG264&gt;$C241,IF('Laika grafiks'!DH$23&gt;Pieņēmumi!$E$8,DG264-$C241,0),0))</f>
        <v>0</v>
      </c>
      <c r="DI264" s="416">
        <f>IF(AND(Izmaksas!DH$15=0,Izmaksas!DI$15=1),IF(DH264=0,'IIA Finanšu analīze'!$D241*(1-$C264/4),0),IF(DH264&gt;$C241,IF('Laika grafiks'!DI$23&gt;Pieņēmumi!$E$8,DH264-$C241,0),0))</f>
        <v>0</v>
      </c>
      <c r="DJ264" s="416">
        <f>IF(AND(Izmaksas!DI$15=0,Izmaksas!DJ$15=1),IF(DI264=0,'IIA Finanšu analīze'!$D241*(1-$C264/4),0),IF(DI264&gt;$C241,IF('Laika grafiks'!DJ$23&gt;Pieņēmumi!$E$8,DI264-$C241,0),0))</f>
        <v>0</v>
      </c>
      <c r="DK264" s="416">
        <f>IF(AND(Izmaksas!DJ$15=0,Izmaksas!DK$15=1),IF(DJ264=0,'IIA Finanšu analīze'!$D241*(1-$C264/4),0),IF(DJ264&gt;$C241,IF('Laika grafiks'!DK$23&gt;Pieņēmumi!$E$8,DJ264-$C241,0),0))</f>
        <v>0</v>
      </c>
      <c r="DL264" s="416">
        <f>IF(AND(Izmaksas!DK$15=0,Izmaksas!DL$15=1),IF(DK264=0,'IIA Finanšu analīze'!$D241*(1-$C264/4),0),IF(DK264&gt;$C241,IF('Laika grafiks'!DL$23&gt;Pieņēmumi!$E$8,DK264-$C241,0),0))</f>
        <v>0</v>
      </c>
      <c r="DM264" s="416">
        <f>IF(AND(Izmaksas!DL$15=0,Izmaksas!DM$15=1),IF(DL264=0,'IIA Finanšu analīze'!$D241*(1-$C264/4),0),IF(DL264&gt;$C241,IF('Laika grafiks'!DM$23&gt;Pieņēmumi!$E$8,DL264-$C241,0),0))</f>
        <v>0</v>
      </c>
      <c r="DN264" s="416">
        <f>IF(AND(Izmaksas!DM$15=0,Izmaksas!DN$15=1),IF(DM264=0,'IIA Finanšu analīze'!$D241*(1-$C264/4),0),IF(DM264&gt;$C241,IF('Laika grafiks'!DN$23&gt;Pieņēmumi!$E$8,DM264-$C241,0),0))</f>
        <v>0</v>
      </c>
      <c r="DO264" s="416">
        <f>IF(AND(Izmaksas!DN$15=0,Izmaksas!DO$15=1),IF(DN264=0,'IIA Finanšu analīze'!$D241*(1-$C264/4),0),IF(DN264&gt;$C241,IF('Laika grafiks'!DO$23&gt;Pieņēmumi!$E$8,DN264-$C241,0),0))</f>
        <v>0</v>
      </c>
      <c r="DP264" s="416">
        <f>IF(AND(Izmaksas!DO$15=0,Izmaksas!DP$15=1),IF(DO264=0,'IIA Finanšu analīze'!$D241*(1-$C264/4),0),IF(DO264&gt;$C241,IF('Laika grafiks'!DP$23&gt;Pieņēmumi!$E$8,DO264-$C241,0),0))</f>
        <v>0</v>
      </c>
      <c r="DQ264" s="416">
        <f>IF(AND(Izmaksas!DP$15=0,Izmaksas!DQ$15=1),IF(DP264=0,'IIA Finanšu analīze'!$D241*(1-$C264/4),0),IF(DP264&gt;$C241,IF('Laika grafiks'!DQ$23&gt;Pieņēmumi!$E$8,DP264-$C241,0),0))</f>
        <v>0</v>
      </c>
      <c r="DR264" s="416">
        <f>IF(AND(Izmaksas!DQ$15=0,Izmaksas!DR$15=1),IF(DQ264=0,'IIA Finanšu analīze'!$D241*(1-$C264/4),0),IF(DQ264&gt;$C241,IF('Laika grafiks'!DR$23&gt;Pieņēmumi!$E$8,DQ264-$C241,0),0))</f>
        <v>0</v>
      </c>
      <c r="DS264" s="416">
        <f>IF(AND(Izmaksas!DR$15=0,Izmaksas!DS$15=1),IF(DR264=0,'IIA Finanšu analīze'!$D241*(1-$C264/4),0),IF(DR264&gt;$C241,IF('Laika grafiks'!DS$23&gt;Pieņēmumi!$E$8,DR264-$C241,0),0))</f>
        <v>0</v>
      </c>
      <c r="DT264" s="416">
        <f>IF(AND(Izmaksas!DS$15=0,Izmaksas!DT$15=1),IF(DS264=0,'IIA Finanšu analīze'!$D241*(1-$C264/4),0),IF(DS264&gt;$C241,IF('Laika grafiks'!DT$23&gt;Pieņēmumi!$E$8,DS264-$C241,0),0))</f>
        <v>0</v>
      </c>
      <c r="DU264" s="416">
        <f>IF(AND(Izmaksas!DT$15=0,Izmaksas!DU$15=1),IF(DT264=0,'IIA Finanšu analīze'!$D241*(1-$C264/4),0),IF(DT264&gt;$C241,IF('Laika grafiks'!DU$23&gt;Pieņēmumi!$E$8,DT264-$C241,0),0))</f>
        <v>0</v>
      </c>
    </row>
    <row r="265" spans="1:125" ht="11.25" customHeight="1">
      <c r="A265" s="389" t="str">
        <f t="shared" si="196"/>
        <v>Kapitālieguldījumi Nr18</v>
      </c>
      <c r="B265" s="389" t="s">
        <v>33</v>
      </c>
      <c r="C265" s="392"/>
      <c r="D265" s="460" t="s">
        <v>638</v>
      </c>
      <c r="E265" s="416">
        <v>0</v>
      </c>
      <c r="F265" s="416">
        <f>IF(AND(Izmaksas!E$15=0,Izmaksas!F$15=1),IF(E265=0,'IIA Finanšu analīze'!$D242*(1-$C265/4),0),IF(E265&gt;$C242,IF('Laika grafiks'!F$23&gt;Pieņēmumi!$E$8,E265-$C242,0),0))</f>
        <v>0</v>
      </c>
      <c r="G265" s="416">
        <f>IF(AND(Izmaksas!F$15=0,Izmaksas!G$15=1),IF(F265=0,'IIA Finanšu analīze'!$D242*(1-$C265/4),0),IF(F265&gt;$C242,IF('Laika grafiks'!G$23&gt;Pieņēmumi!$E$8,F265-$C242,0),0))</f>
        <v>0</v>
      </c>
      <c r="H265" s="416">
        <f>IF(AND(Izmaksas!G$15=0,Izmaksas!H$15=1),IF(G265=0,'IIA Finanšu analīze'!$D242*(1-$C265/4),0),IF(G265&gt;$C242,IF('Laika grafiks'!H$23&gt;Pieņēmumi!$E$8,G265-$C242,0),0))</f>
        <v>0</v>
      </c>
      <c r="I265" s="416">
        <f>IF(AND(Izmaksas!H$15=0,Izmaksas!I$15=1),IF(H265=0,'IIA Finanšu analīze'!$D242*(1-$C265/4),0),IF(H265&gt;$C242,IF('Laika grafiks'!I$23&gt;Pieņēmumi!$E$8,H265-$C242,0),0))</f>
        <v>0</v>
      </c>
      <c r="J265" s="416">
        <f>IF(AND(Izmaksas!I$15=0,Izmaksas!J$15=1),IF(I265=0,'IIA Finanšu analīze'!$D242*(1-$C265/4),0),IF(I265&gt;$C242,IF('Laika grafiks'!J$23&gt;Pieņēmumi!$E$8,I265-$C242,0),0))</f>
        <v>0</v>
      </c>
      <c r="K265" s="416">
        <f>IF(AND(Izmaksas!J$15=0,Izmaksas!K$15=1),IF(J265=0,'IIA Finanšu analīze'!$D242*(1-$C265/4),0),IF(J265&gt;$C242,IF('Laika grafiks'!K$23&gt;Pieņēmumi!$E$8,J265-$C242,0),0))</f>
        <v>0</v>
      </c>
      <c r="L265" s="416">
        <f>IF(AND(Izmaksas!K$15=0,Izmaksas!L$15=1),IF(K265=0,'IIA Finanšu analīze'!$D242*(1-$C265/4),0),IF(K265&gt;$C242,IF('Laika grafiks'!L$23&gt;Pieņēmumi!$E$8,K265-$C242,0),0))</f>
        <v>0</v>
      </c>
      <c r="M265" s="416">
        <f>IF(AND(Izmaksas!L$15=0,Izmaksas!M$15=1),IF(L265=0,'IIA Finanšu analīze'!$D242*(1-$C265/4),0),IF(L265&gt;$C242,IF('Laika grafiks'!M$23&gt;Pieņēmumi!$E$8,L265-$C242,0),0))</f>
        <v>0</v>
      </c>
      <c r="N265" s="416">
        <f>IF(AND(Izmaksas!M$15=0,Izmaksas!N$15=1),IF(M265=0,'IIA Finanšu analīze'!$D242*(1-$C265/4),0),IF(M265&gt;$C242,IF('Laika grafiks'!N$23&gt;Pieņēmumi!$E$8,M265-$C242,0),0))</f>
        <v>0</v>
      </c>
      <c r="O265" s="416">
        <f>IF(AND(Izmaksas!N$15=0,Izmaksas!O$15=1),IF(N265=0,'IIA Finanšu analīze'!$D242*(1-$C265/4),0),IF(N265&gt;$C242,IF('Laika grafiks'!O$23&gt;Pieņēmumi!$E$8,N265-$C242,0),0))</f>
        <v>0</v>
      </c>
      <c r="P265" s="416">
        <f>IF(AND(Izmaksas!O$15=0,Izmaksas!P$15=1),IF(O265=0,'IIA Finanšu analīze'!$D242*(1-$C265/4),0),IF(O265&gt;$C242,IF('Laika grafiks'!P$23&gt;Pieņēmumi!$E$8,O265-$C242,0),0))</f>
        <v>0</v>
      </c>
      <c r="Q265" s="416">
        <f>IF(AND(Izmaksas!P$15=0,Izmaksas!Q$15=1),IF(P265=0,'IIA Finanšu analīze'!$D242*(1-$C265/4),0),IF(P265&gt;$C242,IF('Laika grafiks'!Q$23&gt;Pieņēmumi!$E$8,P265-$C242,0),0))</f>
        <v>0</v>
      </c>
      <c r="R265" s="416">
        <f>IF(AND(Izmaksas!Q$15=0,Izmaksas!R$15=1),IF(Q265=0,'IIA Finanšu analīze'!$D242*(1-$C265/4),0),IF(Q265&gt;$C242,IF('Laika grafiks'!R$23&gt;Pieņēmumi!$E$8,Q265-$C242,0),0))</f>
        <v>0</v>
      </c>
      <c r="S265" s="416">
        <f>IF(AND(Izmaksas!R$15=0,Izmaksas!S$15=1),IF(R265=0,'IIA Finanšu analīze'!$D242*(1-$C265/4),0),IF(R265&gt;$C242,IF('Laika grafiks'!S$23&gt;Pieņēmumi!$E$8,R265-$C242,0),0))</f>
        <v>0</v>
      </c>
      <c r="T265" s="416">
        <f>IF(AND(Izmaksas!S$15=0,Izmaksas!T$15=1),IF(S265=0,'IIA Finanšu analīze'!$D242*(1-$C265/4),0),IF(S265&gt;$C242,IF('Laika grafiks'!T$23&gt;Pieņēmumi!$E$8,S265-$C242,0),0))</f>
        <v>0</v>
      </c>
      <c r="U265" s="416">
        <f>IF(AND(Izmaksas!T$15=0,Izmaksas!U$15=1),IF(T265=0,'IIA Finanšu analīze'!$D242*(1-$C265/4),0),IF(T265&gt;$C242,IF('Laika grafiks'!U$23&gt;Pieņēmumi!$E$8,T265-$C242,0),0))</f>
        <v>0</v>
      </c>
      <c r="V265" s="416">
        <f>IF(AND(Izmaksas!U$15=0,Izmaksas!V$15=1),IF(U265=0,'IIA Finanšu analīze'!$D242*(1-$C265/4),0),IF(U265&gt;$C242,IF('Laika grafiks'!V$23&gt;Pieņēmumi!$E$8,U265-$C242,0),0))</f>
        <v>0</v>
      </c>
      <c r="W265" s="416">
        <f>IF(AND(Izmaksas!V$15=0,Izmaksas!W$15=1),IF(V265=0,'IIA Finanšu analīze'!$D242*(1-$C265/4),0),IF(V265&gt;$C242,IF('Laika grafiks'!W$23&gt;Pieņēmumi!$E$8,V265-$C242,0),0))</f>
        <v>0</v>
      </c>
      <c r="X265" s="416">
        <f>IF(AND(Izmaksas!W$15=0,Izmaksas!X$15=1),IF(W265=0,'IIA Finanšu analīze'!$D242*(1-$C265/4),0),IF(W265&gt;$C242,IF('Laika grafiks'!X$23&gt;Pieņēmumi!$E$8,W265-$C242,0),0))</f>
        <v>0</v>
      </c>
      <c r="Y265" s="416">
        <f>IF(AND(Izmaksas!X$15=0,Izmaksas!Y$15=1),IF(X265=0,'IIA Finanšu analīze'!$D242*(1-$C265/4),0),IF(X265&gt;$C242,IF('Laika grafiks'!Y$23&gt;Pieņēmumi!$E$8,X265-$C242,0),0))</f>
        <v>0</v>
      </c>
      <c r="Z265" s="416">
        <f>IF(AND(Izmaksas!Y$15=0,Izmaksas!Z$15=1),IF(Y265=0,'IIA Finanšu analīze'!$D242*(1-$C265/4),0),IF(Y265&gt;$C242,IF('Laika grafiks'!Z$23&gt;Pieņēmumi!$E$8,Y265-$C242,0),0))</f>
        <v>0</v>
      </c>
      <c r="AA265" s="416">
        <f>IF(AND(Izmaksas!Z$15=0,Izmaksas!AA$15=1),IF(Z265=0,'IIA Finanšu analīze'!$D242*(1-$C265/4),0),IF(Z265&gt;$C242,IF('Laika grafiks'!AA$23&gt;Pieņēmumi!$E$8,Z265-$C242,0),0))</f>
        <v>0</v>
      </c>
      <c r="AB265" s="416">
        <f>IF(AND(Izmaksas!AA$15=0,Izmaksas!AB$15=1),IF(AA265=0,'IIA Finanšu analīze'!$D242*(1-$C265/4),0),IF(AA265&gt;$C242,IF('Laika grafiks'!AB$23&gt;Pieņēmumi!$E$8,AA265-$C242,0),0))</f>
        <v>0</v>
      </c>
      <c r="AC265" s="416">
        <f>IF(AND(Izmaksas!AB$15=0,Izmaksas!AC$15=1),IF(AB265=0,'IIA Finanšu analīze'!$D242*(1-$C265/4),0),IF(AB265&gt;$C242,IF('Laika grafiks'!AC$23&gt;Pieņēmumi!$E$8,AB265-$C242,0),0))</f>
        <v>0</v>
      </c>
      <c r="AD265" s="416">
        <f>IF(AND(Izmaksas!AC$15=0,Izmaksas!AD$15=1),IF(AC265=0,'IIA Finanšu analīze'!$D242*(1-$C265/4),0),IF(AC265&gt;$C242,IF('Laika grafiks'!AD$23&gt;Pieņēmumi!$E$8,AC265-$C242,0),0))</f>
        <v>0</v>
      </c>
      <c r="AE265" s="416">
        <f>IF(AND(Izmaksas!AD$15=0,Izmaksas!AE$15=1),IF(AD265=0,'IIA Finanšu analīze'!$D242*(1-$C265/4),0),IF(AD265&gt;$C242,IF('Laika grafiks'!AE$23&gt;Pieņēmumi!$E$8,AD265-$C242,0),0))</f>
        <v>0</v>
      </c>
      <c r="AF265" s="416">
        <f>IF(AND(Izmaksas!AE$15=0,Izmaksas!AF$15=1),IF(AE265=0,'IIA Finanšu analīze'!$D242*(1-$C265/4),0),IF(AE265&gt;$C242,IF('Laika grafiks'!AF$23&gt;Pieņēmumi!$E$8,AE265-$C242,0),0))</f>
        <v>0</v>
      </c>
      <c r="AG265" s="416">
        <f>IF(AND(Izmaksas!AF$15=0,Izmaksas!AG$15=1),IF(AF265=0,'IIA Finanšu analīze'!$D242*(1-$C265/4),0),IF(AF265&gt;$C242,IF('Laika grafiks'!AG$23&gt;Pieņēmumi!$E$8,AF265-$C242,0),0))</f>
        <v>0</v>
      </c>
      <c r="AH265" s="416">
        <f>IF(AND(Izmaksas!AG$15=0,Izmaksas!AH$15=1),IF(AG265=0,'IIA Finanšu analīze'!$D242*(1-$C265/4),0),IF(AG265&gt;$C242,IF('Laika grafiks'!AH$23&gt;Pieņēmumi!$E$8,AG265-$C242,0),0))</f>
        <v>0</v>
      </c>
      <c r="AI265" s="416">
        <f>IF(AND(Izmaksas!AH$15=0,Izmaksas!AI$15=1),IF(AH265=0,'IIA Finanšu analīze'!$D242*(1-$C265/4),0),IF(AH265&gt;$C242,IF('Laika grafiks'!AI$23&gt;Pieņēmumi!$E$8,AH265-$C242,0),0))</f>
        <v>0</v>
      </c>
      <c r="AJ265" s="416">
        <f>IF(AND(Izmaksas!AI$15=0,Izmaksas!AJ$15=1),IF(AI265=0,'IIA Finanšu analīze'!$D242*(1-$C265/4),0),IF(AI265&gt;$C242,IF('Laika grafiks'!AJ$23&gt;Pieņēmumi!$E$8,AI265-$C242,0),0))</f>
        <v>0</v>
      </c>
      <c r="AK265" s="416">
        <f>IF(AND(Izmaksas!AJ$15=0,Izmaksas!AK$15=1),IF(AJ265=0,'IIA Finanšu analīze'!$D242*(1-$C265/4),0),IF(AJ265&gt;$C242,IF('Laika grafiks'!AK$23&gt;Pieņēmumi!$E$8,AJ265-$C242,0),0))</f>
        <v>0</v>
      </c>
      <c r="AL265" s="416">
        <f>IF(AND(Izmaksas!AK$15=0,Izmaksas!AL$15=1),IF(AK265=0,'IIA Finanšu analīze'!$D242*(1-$C265/4),0),IF(AK265&gt;$C242,IF('Laika grafiks'!AL$23&gt;Pieņēmumi!$E$8,AK265-$C242,0),0))</f>
        <v>0</v>
      </c>
      <c r="AM265" s="416">
        <f>IF(AND(Izmaksas!AL$15=0,Izmaksas!AM$15=1),IF(AL265=0,'IIA Finanšu analīze'!$D242*(1-$C265/4),0),IF(AL265&gt;$C242,IF('Laika grafiks'!AM$23&gt;Pieņēmumi!$E$8,AL265-$C242,0),0))</f>
        <v>0</v>
      </c>
      <c r="AN265" s="416">
        <f>IF(AND(Izmaksas!AM$15=0,Izmaksas!AN$15=1),IF(AM265=0,'IIA Finanšu analīze'!$D242*(1-$C265/4),0),IF(AM265&gt;$C242,IF('Laika grafiks'!AN$23&gt;Pieņēmumi!$E$8,AM265-$C242,0),0))</f>
        <v>0</v>
      </c>
      <c r="AO265" s="416">
        <f>IF(AND(Izmaksas!AN$15=0,Izmaksas!AO$15=1),IF(AN265=0,'IIA Finanšu analīze'!$D242*(1-$C265/4),0),IF(AN265&gt;$C242,IF('Laika grafiks'!AO$23&gt;Pieņēmumi!$E$8,AN265-$C242,0),0))</f>
        <v>0</v>
      </c>
      <c r="AP265" s="416">
        <f>IF(AND(Izmaksas!AO$15=0,Izmaksas!AP$15=1),IF(AO265=0,'IIA Finanšu analīze'!$D242*(1-$C265/4),0),IF(AO265&gt;$C242,IF('Laika grafiks'!AP$23&gt;Pieņēmumi!$E$8,AO265-$C242,0),0))</f>
        <v>0</v>
      </c>
      <c r="AQ265" s="416">
        <f>IF(AND(Izmaksas!AP$15=0,Izmaksas!AQ$15=1),IF(AP265=0,'IIA Finanšu analīze'!$D242*(1-$C265/4),0),IF(AP265&gt;$C242,IF('Laika grafiks'!AQ$23&gt;Pieņēmumi!$E$8,AP265-$C242,0),0))</f>
        <v>0</v>
      </c>
      <c r="AR265" s="416">
        <f>IF(AND(Izmaksas!AQ$15=0,Izmaksas!AR$15=1),IF(AQ265=0,'IIA Finanšu analīze'!$D242*(1-$C265/4),0),IF(AQ265&gt;$C242,IF('Laika grafiks'!AR$23&gt;Pieņēmumi!$E$8,AQ265-$C242,0),0))</f>
        <v>0</v>
      </c>
      <c r="AS265" s="416">
        <f>IF(AND(Izmaksas!AR$15=0,Izmaksas!AS$15=1),IF(AR265=0,'IIA Finanšu analīze'!$D242*(1-$C265/4),0),IF(AR265&gt;$C242,IF('Laika grafiks'!AS$23&gt;Pieņēmumi!$E$8,AR265-$C242,0),0))</f>
        <v>0</v>
      </c>
      <c r="AT265" s="416">
        <f>IF(AND(Izmaksas!AS$15=0,Izmaksas!AT$15=1),IF(AS265=0,'IIA Finanšu analīze'!$D242*(1-$C265/4),0),IF(AS265&gt;$C242,IF('Laika grafiks'!AT$23&gt;Pieņēmumi!$E$8,AS265-$C242,0),0))</f>
        <v>0</v>
      </c>
      <c r="AU265" s="416">
        <f>IF(AND(Izmaksas!AT$15=0,Izmaksas!AU$15=1),IF(AT265=0,'IIA Finanšu analīze'!$D242*(1-$C265/4),0),IF(AT265&gt;$C242,IF('Laika grafiks'!AU$23&gt;Pieņēmumi!$E$8,AT265-$C242,0),0))</f>
        <v>0</v>
      </c>
      <c r="AV265" s="416">
        <f>IF(AND(Izmaksas!AU$15=0,Izmaksas!AV$15=1),IF(AU265=0,'IIA Finanšu analīze'!$D242*(1-$C265/4),0),IF(AU265&gt;$C242,IF('Laika grafiks'!AV$23&gt;Pieņēmumi!$E$8,AU265-$C242,0),0))</f>
        <v>0</v>
      </c>
      <c r="AW265" s="416">
        <f>IF(AND(Izmaksas!AV$15=0,Izmaksas!AW$15=1),IF(AV265=0,'IIA Finanšu analīze'!$D242*(1-$C265/4),0),IF(AV265&gt;$C242,IF('Laika grafiks'!AW$23&gt;Pieņēmumi!$E$8,AV265-$C242,0),0))</f>
        <v>0</v>
      </c>
      <c r="AX265" s="416">
        <f>IF(AND(Izmaksas!AW$15=0,Izmaksas!AX$15=1),IF(AW265=0,'IIA Finanšu analīze'!$D242*(1-$C265/4),0),IF(AW265&gt;$C242,IF('Laika grafiks'!AX$23&gt;Pieņēmumi!$E$8,AW265-$C242,0),0))</f>
        <v>0</v>
      </c>
      <c r="AY265" s="416">
        <f>IF(AND(Izmaksas!AX$15=0,Izmaksas!AY$15=1),IF(AX265=0,'IIA Finanšu analīze'!$D242*(1-$C265/4),0),IF(AX265&gt;$C242,IF('Laika grafiks'!AY$23&gt;Pieņēmumi!$E$8,AX265-$C242,0),0))</f>
        <v>0</v>
      </c>
      <c r="AZ265" s="416">
        <f>IF(AND(Izmaksas!AY$15=0,Izmaksas!AZ$15=1),IF(AY265=0,'IIA Finanšu analīze'!$D242*(1-$C265/4),0),IF(AY265&gt;$C242,IF('Laika grafiks'!AZ$23&gt;Pieņēmumi!$E$8,AY265-$C242,0),0))</f>
        <v>0</v>
      </c>
      <c r="BA265" s="416">
        <f>IF(AND(Izmaksas!AZ$15=0,Izmaksas!BA$15=1),IF(AZ265=0,'IIA Finanšu analīze'!$D242*(1-$C265/4),0),IF(AZ265&gt;$C242,IF('Laika grafiks'!BA$23&gt;Pieņēmumi!$E$8,AZ265-$C242,0),0))</f>
        <v>0</v>
      </c>
      <c r="BB265" s="416">
        <f>IF(AND(Izmaksas!BA$15=0,Izmaksas!BB$15=1),IF(BA265=0,'IIA Finanšu analīze'!$D242*(1-$C265/4),0),IF(BA265&gt;$C242,IF('Laika grafiks'!BB$23&gt;Pieņēmumi!$E$8,BA265-$C242,0),0))</f>
        <v>0</v>
      </c>
      <c r="BC265" s="416">
        <f>IF(AND(Izmaksas!BB$15=0,Izmaksas!BC$15=1),IF(BB265=0,'IIA Finanšu analīze'!$D242*(1-$C265/4),0),IF(BB265&gt;$C242,IF('Laika grafiks'!BC$23&gt;Pieņēmumi!$E$8,BB265-$C242,0),0))</f>
        <v>0</v>
      </c>
      <c r="BD265" s="416">
        <f>IF(AND(Izmaksas!BC$15=0,Izmaksas!BD$15=1),IF(BC265=0,'IIA Finanšu analīze'!$D242*(1-$C265/4),0),IF(BC265&gt;$C242,IF('Laika grafiks'!BD$23&gt;Pieņēmumi!$E$8,BC265-$C242,0),0))</f>
        <v>0</v>
      </c>
      <c r="BE265" s="416">
        <f>IF(AND(Izmaksas!BD$15=0,Izmaksas!BE$15=1),IF(BD265=0,'IIA Finanšu analīze'!$D242*(1-$C265/4),0),IF(BD265&gt;$C242,IF('Laika grafiks'!BE$23&gt;Pieņēmumi!$E$8,BD265-$C242,0),0))</f>
        <v>0</v>
      </c>
      <c r="BF265" s="416">
        <f>IF(AND(Izmaksas!BE$15=0,Izmaksas!BF$15=1),IF(BE265=0,'IIA Finanšu analīze'!$D242*(1-$C265/4),0),IF(BE265&gt;$C242,IF('Laika grafiks'!BF$23&gt;Pieņēmumi!$E$8,BE265-$C242,0),0))</f>
        <v>0</v>
      </c>
      <c r="BG265" s="416">
        <f>IF(AND(Izmaksas!BF$15=0,Izmaksas!BG$15=1),IF(BF265=0,'IIA Finanšu analīze'!$D242*(1-$C265/4),0),IF(BF265&gt;$C242,IF('Laika grafiks'!BG$23&gt;Pieņēmumi!$E$8,BF265-$C242,0),0))</f>
        <v>0</v>
      </c>
      <c r="BH265" s="416">
        <f>IF(AND(Izmaksas!BG$15=0,Izmaksas!BH$15=1),IF(BG265=0,'IIA Finanšu analīze'!$D242*(1-$C265/4),0),IF(BG265&gt;$C242,IF('Laika grafiks'!BH$23&gt;Pieņēmumi!$E$8,BG265-$C242,0),0))</f>
        <v>0</v>
      </c>
      <c r="BI265" s="416">
        <f>IF(AND(Izmaksas!BH$15=0,Izmaksas!BI$15=1),IF(BH265=0,'IIA Finanšu analīze'!$D242*(1-$C265/4),0),IF(BH265&gt;$C242,IF('Laika grafiks'!BI$23&gt;Pieņēmumi!$E$8,BH265-$C242,0),0))</f>
        <v>0</v>
      </c>
      <c r="BJ265" s="416">
        <f>IF(AND(Izmaksas!BI$15=0,Izmaksas!BJ$15=1),IF(BI265=0,'IIA Finanšu analīze'!$D242*(1-$C265/4),0),IF(BI265&gt;$C242,IF('Laika grafiks'!BJ$23&gt;Pieņēmumi!$E$8,BI265-$C242,0),0))</f>
        <v>0</v>
      </c>
      <c r="BK265" s="416">
        <f>IF(AND(Izmaksas!BJ$15=0,Izmaksas!BK$15=1),IF(BJ265=0,'IIA Finanšu analīze'!$D242*(1-$C265/4),0),IF(BJ265&gt;$C242,IF('Laika grafiks'!BK$23&gt;Pieņēmumi!$E$8,BJ265-$C242,0),0))</f>
        <v>0</v>
      </c>
      <c r="BL265" s="416">
        <f>IF(AND(Izmaksas!BK$15=0,Izmaksas!BL$15=1),IF(BK265=0,'IIA Finanšu analīze'!$D242*(1-$C265/4),0),IF(BK265&gt;$C242,IF('Laika grafiks'!BL$23&gt;Pieņēmumi!$E$8,BK265-$C242,0),0))</f>
        <v>0</v>
      </c>
      <c r="BM265" s="416">
        <f>IF(AND(Izmaksas!BL$15=0,Izmaksas!BM$15=1),IF(BL265=0,'IIA Finanšu analīze'!$D242*(1-$C265/4),0),IF(BL265&gt;$C242,IF('Laika grafiks'!BM$23&gt;Pieņēmumi!$E$8,BL265-$C242,0),0))</f>
        <v>0</v>
      </c>
      <c r="BN265" s="416">
        <f>IF(AND(Izmaksas!BM$15=0,Izmaksas!BN$15=1),IF(BM265=0,'IIA Finanšu analīze'!$D242*(1-$C265/4),0),IF(BM265&gt;$C242,IF('Laika grafiks'!BN$23&gt;Pieņēmumi!$E$8,BM265-$C242,0),0))</f>
        <v>0</v>
      </c>
      <c r="BO265" s="416">
        <f>IF(AND(Izmaksas!BN$15=0,Izmaksas!BO$15=1),IF(BN265=0,'IIA Finanšu analīze'!$D242*(1-$C265/4),0),IF(BN265&gt;$C242,IF('Laika grafiks'!BO$23&gt;Pieņēmumi!$E$8,BN265-$C242,0),0))</f>
        <v>0</v>
      </c>
      <c r="BP265" s="416">
        <f>IF(AND(Izmaksas!BO$15=0,Izmaksas!BP$15=1),IF(BO265=0,'IIA Finanšu analīze'!$D242*(1-$C265/4),0),IF(BO265&gt;$C242,IF('Laika grafiks'!BP$23&gt;Pieņēmumi!$E$8,BO265-$C242,0),0))</f>
        <v>0</v>
      </c>
      <c r="BQ265" s="416">
        <f>IF(AND(Izmaksas!BP$15=0,Izmaksas!BQ$15=1),IF(BP265=0,'IIA Finanšu analīze'!$D242*(1-$C265/4),0),IF(BP265&gt;$C242,IF('Laika grafiks'!BQ$23&gt;Pieņēmumi!$E$8,BP265-$C242,0),0))</f>
        <v>0</v>
      </c>
      <c r="BR265" s="416">
        <f>IF(AND(Izmaksas!BQ$15=0,Izmaksas!BR$15=1),IF(BQ265=0,'IIA Finanšu analīze'!$D242*(1-$C265/4),0),IF(BQ265&gt;$C242,IF('Laika grafiks'!BR$23&gt;Pieņēmumi!$E$8,BQ265-$C242,0),0))</f>
        <v>0</v>
      </c>
      <c r="BS265" s="416">
        <f>IF(AND(Izmaksas!BR$15=0,Izmaksas!BS$15=1),IF(BR265=0,'IIA Finanšu analīze'!$D242*(1-$C265/4),0),IF(BR265&gt;$C242,IF('Laika grafiks'!BS$23&gt;Pieņēmumi!$E$8,BR265-$C242,0),0))</f>
        <v>0</v>
      </c>
      <c r="BT265" s="416">
        <f>IF(AND(Izmaksas!BS$15=0,Izmaksas!BT$15=1),IF(BS265=0,'IIA Finanšu analīze'!$D242*(1-$C265/4),0),IF(BS265&gt;$C242,IF('Laika grafiks'!BT$23&gt;Pieņēmumi!$E$8,BS265-$C242,0),0))</f>
        <v>0</v>
      </c>
      <c r="BU265" s="416">
        <f>IF(AND(Izmaksas!BT$15=0,Izmaksas!BU$15=1),IF(BT265=0,'IIA Finanšu analīze'!$D242*(1-$C265/4),0),IF(BT265&gt;$C242,IF('Laika grafiks'!BU$23&gt;Pieņēmumi!$E$8,BT265-$C242,0),0))</f>
        <v>0</v>
      </c>
      <c r="BV265" s="416">
        <f>IF(AND(Izmaksas!BU$15=0,Izmaksas!BV$15=1),IF(BU265=0,'IIA Finanšu analīze'!$D242*(1-$C265/4),0),IF(BU265&gt;$C242,IF('Laika grafiks'!BV$23&gt;Pieņēmumi!$E$8,BU265-$C242,0),0))</f>
        <v>0</v>
      </c>
      <c r="BW265" s="416">
        <f>IF(AND(Izmaksas!BV$15=0,Izmaksas!BW$15=1),IF(BV265=0,'IIA Finanšu analīze'!$D242*(1-$C265/4),0),IF(BV265&gt;$C242,IF('Laika grafiks'!BW$23&gt;Pieņēmumi!$E$8,BV265-$C242,0),0))</f>
        <v>0</v>
      </c>
      <c r="BX265" s="416">
        <f>IF(AND(Izmaksas!BW$15=0,Izmaksas!BX$15=1),IF(BW265=0,'IIA Finanšu analīze'!$D242*(1-$C265/4),0),IF(BW265&gt;$C242,IF('Laika grafiks'!BX$23&gt;Pieņēmumi!$E$8,BW265-$C242,0),0))</f>
        <v>0</v>
      </c>
      <c r="BY265" s="416">
        <f>IF(AND(Izmaksas!BX$15=0,Izmaksas!BY$15=1),IF(BX265=0,'IIA Finanšu analīze'!$D242*(1-$C265/4),0),IF(BX265&gt;$C242,IF('Laika grafiks'!BY$23&gt;Pieņēmumi!$E$8,BX265-$C242,0),0))</f>
        <v>0</v>
      </c>
      <c r="BZ265" s="416">
        <f>IF(AND(Izmaksas!BY$15=0,Izmaksas!BZ$15=1),IF(BY265=0,'IIA Finanšu analīze'!$D242*(1-$C265/4),0),IF(BY265&gt;$C242,IF('Laika grafiks'!BZ$23&gt;Pieņēmumi!$E$8,BY265-$C242,0),0))</f>
        <v>0</v>
      </c>
      <c r="CA265" s="416">
        <f>IF(AND(Izmaksas!BZ$15=0,Izmaksas!CA$15=1),IF(BZ265=0,'IIA Finanšu analīze'!$D242*(1-$C265/4),0),IF(BZ265&gt;$C242,IF('Laika grafiks'!CA$23&gt;Pieņēmumi!$E$8,BZ265-$C242,0),0))</f>
        <v>0</v>
      </c>
      <c r="CB265" s="416">
        <f>IF(AND(Izmaksas!CA$15=0,Izmaksas!CB$15=1),IF(CA265=0,'IIA Finanšu analīze'!$D242*(1-$C265/4),0),IF(CA265&gt;$C242,IF('Laika grafiks'!CB$23&gt;Pieņēmumi!$E$8,CA265-$C242,0),0))</f>
        <v>0</v>
      </c>
      <c r="CC265" s="416">
        <f>IF(AND(Izmaksas!CB$15=0,Izmaksas!CC$15=1),IF(CB265=0,'IIA Finanšu analīze'!$D242*(1-$C265/4),0),IF(CB265&gt;$C242,IF('Laika grafiks'!CC$23&gt;Pieņēmumi!$E$8,CB265-$C242,0),0))</f>
        <v>0</v>
      </c>
      <c r="CD265" s="416">
        <f>IF(AND(Izmaksas!CC$15=0,Izmaksas!CD$15=1),IF(CC265=0,'IIA Finanšu analīze'!$D242*(1-$C265/4),0),IF(CC265&gt;$C242,IF('Laika grafiks'!CD$23&gt;Pieņēmumi!$E$8,CC265-$C242,0),0))</f>
        <v>0</v>
      </c>
      <c r="CE265" s="416">
        <f>IF(AND(Izmaksas!CD$15=0,Izmaksas!CE$15=1),IF(CD265=0,'IIA Finanšu analīze'!$D242*(1-$C265/4),0),IF(CD265&gt;$C242,IF('Laika grafiks'!CE$23&gt;Pieņēmumi!$E$8,CD265-$C242,0),0))</f>
        <v>0</v>
      </c>
      <c r="CF265" s="416">
        <f>IF(AND(Izmaksas!CE$15=0,Izmaksas!CF$15=1),IF(CE265=0,'IIA Finanšu analīze'!$D242*(1-$C265/4),0),IF(CE265&gt;$C242,IF('Laika grafiks'!CF$23&gt;Pieņēmumi!$E$8,CE265-$C242,0),0))</f>
        <v>0</v>
      </c>
      <c r="CG265" s="416">
        <f>IF(AND(Izmaksas!CF$15=0,Izmaksas!CG$15=1),IF(CF265=0,'IIA Finanšu analīze'!$D242*(1-$C265/4),0),IF(CF265&gt;$C242,IF('Laika grafiks'!CG$23&gt;Pieņēmumi!$E$8,CF265-$C242,0),0))</f>
        <v>0</v>
      </c>
      <c r="CH265" s="416">
        <f>IF(AND(Izmaksas!CG$15=0,Izmaksas!CH$15=1),IF(CG265=0,'IIA Finanšu analīze'!$D242*(1-$C265/4),0),IF(CG265&gt;$C242,IF('Laika grafiks'!CH$23&gt;Pieņēmumi!$E$8,CG265-$C242,0),0))</f>
        <v>0</v>
      </c>
      <c r="CI265" s="416">
        <f>IF(AND(Izmaksas!CH$15=0,Izmaksas!CI$15=1),IF(CH265=0,'IIA Finanšu analīze'!$D242*(1-$C265/4),0),IF(CH265&gt;$C242,IF('Laika grafiks'!CI$23&gt;Pieņēmumi!$E$8,CH265-$C242,0),0))</f>
        <v>0</v>
      </c>
      <c r="CJ265" s="416">
        <f>IF(AND(Izmaksas!CI$15=0,Izmaksas!CJ$15=1),IF(CI265=0,'IIA Finanšu analīze'!$D242*(1-$C265/4),0),IF(CI265&gt;$C242,IF('Laika grafiks'!CJ$23&gt;Pieņēmumi!$E$8,CI265-$C242,0),0))</f>
        <v>0</v>
      </c>
      <c r="CK265" s="416">
        <f>IF(AND(Izmaksas!CJ$15=0,Izmaksas!CK$15=1),IF(CJ265=0,'IIA Finanšu analīze'!$D242*(1-$C265/4),0),IF(CJ265&gt;$C242,IF('Laika grafiks'!CK$23&gt;Pieņēmumi!$E$8,CJ265-$C242,0),0))</f>
        <v>0</v>
      </c>
      <c r="CL265" s="416">
        <f>IF(AND(Izmaksas!CK$15=0,Izmaksas!CL$15=1),IF(CK265=0,'IIA Finanšu analīze'!$D242*(1-$C265/4),0),IF(CK265&gt;$C242,IF('Laika grafiks'!CL$23&gt;Pieņēmumi!$E$8,CK265-$C242,0),0))</f>
        <v>0</v>
      </c>
      <c r="CM265" s="416">
        <f>IF(AND(Izmaksas!CL$15=0,Izmaksas!CM$15=1),IF(CL265=0,'IIA Finanšu analīze'!$D242*(1-$C265/4),0),IF(CL265&gt;$C242,IF('Laika grafiks'!CM$23&gt;Pieņēmumi!$E$8,CL265-$C242,0),0))</f>
        <v>0</v>
      </c>
      <c r="CN265" s="416">
        <f>IF(AND(Izmaksas!CM$15=0,Izmaksas!CN$15=1),IF(CM265=0,'IIA Finanšu analīze'!$D242*(1-$C265/4),0),IF(CM265&gt;$C242,IF('Laika grafiks'!CN$23&gt;Pieņēmumi!$E$8,CM265-$C242,0),0))</f>
        <v>0</v>
      </c>
      <c r="CO265" s="416">
        <f>IF(AND(Izmaksas!CN$15=0,Izmaksas!CO$15=1),IF(CN265=0,'IIA Finanšu analīze'!$D242*(1-$C265/4),0),IF(CN265&gt;$C242,IF('Laika grafiks'!CO$23&gt;Pieņēmumi!$E$8,CN265-$C242,0),0))</f>
        <v>0</v>
      </c>
      <c r="CP265" s="416">
        <f>IF(AND(Izmaksas!CO$15=0,Izmaksas!CP$15=1),IF(CO265=0,'IIA Finanšu analīze'!$D242*(1-$C265/4),0),IF(CO265&gt;$C242,IF('Laika grafiks'!CP$23&gt;Pieņēmumi!$E$8,CO265-$C242,0),0))</f>
        <v>0</v>
      </c>
      <c r="CQ265" s="416">
        <f>IF(AND(Izmaksas!CP$15=0,Izmaksas!CQ$15=1),IF(CP265=0,'IIA Finanšu analīze'!$D242*(1-$C265/4),0),IF(CP265&gt;$C242,IF('Laika grafiks'!CQ$23&gt;Pieņēmumi!$E$8,CP265-$C242,0),0))</f>
        <v>0</v>
      </c>
      <c r="CR265" s="416">
        <f>IF(AND(Izmaksas!CQ$15=0,Izmaksas!CR$15=1),IF(CQ265=0,'IIA Finanšu analīze'!$D242*(1-$C265/4),0),IF(CQ265&gt;$C242,IF('Laika grafiks'!CR$23&gt;Pieņēmumi!$E$8,CQ265-$C242,0),0))</f>
        <v>0</v>
      </c>
      <c r="CS265" s="416">
        <f>IF(AND(Izmaksas!CR$15=0,Izmaksas!CS$15=1),IF(CR265=0,'IIA Finanšu analīze'!$D242*(1-$C265/4),0),IF(CR265&gt;$C242,IF('Laika grafiks'!CS$23&gt;Pieņēmumi!$E$8,CR265-$C242,0),0))</f>
        <v>0</v>
      </c>
      <c r="CT265" s="416">
        <f>IF(AND(Izmaksas!CS$15=0,Izmaksas!CT$15=1),IF(CS265=0,'IIA Finanšu analīze'!$D242*(1-$C265/4),0),IF(CS265&gt;$C242,IF('Laika grafiks'!CT$23&gt;Pieņēmumi!$E$8,CS265-$C242,0),0))</f>
        <v>0</v>
      </c>
      <c r="CU265" s="416">
        <f>IF(AND(Izmaksas!CT$15=0,Izmaksas!CU$15=1),IF(CT265=0,'IIA Finanšu analīze'!$D242*(1-$C265/4),0),IF(CT265&gt;$C242,IF('Laika grafiks'!CU$23&gt;Pieņēmumi!$E$8,CT265-$C242,0),0))</f>
        <v>0</v>
      </c>
      <c r="CV265" s="416">
        <f>IF(AND(Izmaksas!CU$15=0,Izmaksas!CV$15=1),IF(CU265=0,'IIA Finanšu analīze'!$D242*(1-$C265/4),0),IF(CU265&gt;$C242,IF('Laika grafiks'!CV$23&gt;Pieņēmumi!$E$8,CU265-$C242,0),0))</f>
        <v>0</v>
      </c>
      <c r="CW265" s="416">
        <f>IF(AND(Izmaksas!CV$15=0,Izmaksas!CW$15=1),IF(CV265=0,'IIA Finanšu analīze'!$D242*(1-$C265/4),0),IF(CV265&gt;$C242,IF('Laika grafiks'!CW$23&gt;Pieņēmumi!$E$8,CV265-$C242,0),0))</f>
        <v>0</v>
      </c>
      <c r="CX265" s="416">
        <f>IF(AND(Izmaksas!CW$15=0,Izmaksas!CX$15=1),IF(CW265=0,'IIA Finanšu analīze'!$D242*(1-$C265/4),0),IF(CW265&gt;$C242,IF('Laika grafiks'!CX$23&gt;Pieņēmumi!$E$8,CW265-$C242,0),0))</f>
        <v>0</v>
      </c>
      <c r="CY265" s="416">
        <f>IF(AND(Izmaksas!CX$15=0,Izmaksas!CY$15=1),IF(CX265=0,'IIA Finanšu analīze'!$D242*(1-$C265/4),0),IF(CX265&gt;$C242,IF('Laika grafiks'!CY$23&gt;Pieņēmumi!$E$8,CX265-$C242,0),0))</f>
        <v>0</v>
      </c>
      <c r="CZ265" s="416">
        <f>IF(AND(Izmaksas!CY$15=0,Izmaksas!CZ$15=1),IF(CY265=0,'IIA Finanšu analīze'!$D242*(1-$C265/4),0),IF(CY265&gt;$C242,IF('Laika grafiks'!CZ$23&gt;Pieņēmumi!$E$8,CY265-$C242,0),0))</f>
        <v>0</v>
      </c>
      <c r="DA265" s="416">
        <f>IF(AND(Izmaksas!CZ$15=0,Izmaksas!DA$15=1),IF(CZ265=0,'IIA Finanšu analīze'!$D242*(1-$C265/4),0),IF(CZ265&gt;$C242,IF('Laika grafiks'!DA$23&gt;Pieņēmumi!$E$8,CZ265-$C242,0),0))</f>
        <v>0</v>
      </c>
      <c r="DB265" s="416">
        <f>IF(AND(Izmaksas!DA$15=0,Izmaksas!DB$15=1),IF(DA265=0,'IIA Finanšu analīze'!$D242*(1-$C265/4),0),IF(DA265&gt;$C242,IF('Laika grafiks'!DB$23&gt;Pieņēmumi!$E$8,DA265-$C242,0),0))</f>
        <v>0</v>
      </c>
      <c r="DC265" s="416">
        <f>IF(AND(Izmaksas!DB$15=0,Izmaksas!DC$15=1),IF(DB265=0,'IIA Finanšu analīze'!$D242*(1-$C265/4),0),IF(DB265&gt;$C242,IF('Laika grafiks'!DC$23&gt;Pieņēmumi!$E$8,DB265-$C242,0),0))</f>
        <v>0</v>
      </c>
      <c r="DD265" s="416">
        <f>IF(AND(Izmaksas!DC$15=0,Izmaksas!DD$15=1),IF(DC265=0,'IIA Finanšu analīze'!$D242*(1-$C265/4),0),IF(DC265&gt;$C242,IF('Laika grafiks'!DD$23&gt;Pieņēmumi!$E$8,DC265-$C242,0),0))</f>
        <v>0</v>
      </c>
      <c r="DE265" s="416">
        <f>IF(AND(Izmaksas!DD$15=0,Izmaksas!DE$15=1),IF(DD265=0,'IIA Finanšu analīze'!$D242*(1-$C265/4),0),IF(DD265&gt;$C242,IF('Laika grafiks'!DE$23&gt;Pieņēmumi!$E$8,DD265-$C242,0),0))</f>
        <v>0</v>
      </c>
      <c r="DF265" s="416">
        <f>IF(AND(Izmaksas!DE$15=0,Izmaksas!DF$15=1),IF(DE265=0,'IIA Finanšu analīze'!$D242*(1-$C265/4),0),IF(DE265&gt;$C242,IF('Laika grafiks'!DF$23&gt;Pieņēmumi!$E$8,DE265-$C242,0),0))</f>
        <v>0</v>
      </c>
      <c r="DG265" s="416">
        <f>IF(AND(Izmaksas!DF$15=0,Izmaksas!DG$15=1),IF(DF265=0,'IIA Finanšu analīze'!$D242*(1-$C265/4),0),IF(DF265&gt;$C242,IF('Laika grafiks'!DG$23&gt;Pieņēmumi!$E$8,DF265-$C242,0),0))</f>
        <v>0</v>
      </c>
      <c r="DH265" s="416">
        <f>IF(AND(Izmaksas!DG$15=0,Izmaksas!DH$15=1),IF(DG265=0,'IIA Finanšu analīze'!$D242*(1-$C265/4),0),IF(DG265&gt;$C242,IF('Laika grafiks'!DH$23&gt;Pieņēmumi!$E$8,DG265-$C242,0),0))</f>
        <v>0</v>
      </c>
      <c r="DI265" s="416">
        <f>IF(AND(Izmaksas!DH$15=0,Izmaksas!DI$15=1),IF(DH265=0,'IIA Finanšu analīze'!$D242*(1-$C265/4),0),IF(DH265&gt;$C242,IF('Laika grafiks'!DI$23&gt;Pieņēmumi!$E$8,DH265-$C242,0),0))</f>
        <v>0</v>
      </c>
      <c r="DJ265" s="416">
        <f>IF(AND(Izmaksas!DI$15=0,Izmaksas!DJ$15=1),IF(DI265=0,'IIA Finanšu analīze'!$D242*(1-$C265/4),0),IF(DI265&gt;$C242,IF('Laika grafiks'!DJ$23&gt;Pieņēmumi!$E$8,DI265-$C242,0),0))</f>
        <v>0</v>
      </c>
      <c r="DK265" s="416">
        <f>IF(AND(Izmaksas!DJ$15=0,Izmaksas!DK$15=1),IF(DJ265=0,'IIA Finanšu analīze'!$D242*(1-$C265/4),0),IF(DJ265&gt;$C242,IF('Laika grafiks'!DK$23&gt;Pieņēmumi!$E$8,DJ265-$C242,0),0))</f>
        <v>0</v>
      </c>
      <c r="DL265" s="416">
        <f>IF(AND(Izmaksas!DK$15=0,Izmaksas!DL$15=1),IF(DK265=0,'IIA Finanšu analīze'!$D242*(1-$C265/4),0),IF(DK265&gt;$C242,IF('Laika grafiks'!DL$23&gt;Pieņēmumi!$E$8,DK265-$C242,0),0))</f>
        <v>0</v>
      </c>
      <c r="DM265" s="416">
        <f>IF(AND(Izmaksas!DL$15=0,Izmaksas!DM$15=1),IF(DL265=0,'IIA Finanšu analīze'!$D242*(1-$C265/4),0),IF(DL265&gt;$C242,IF('Laika grafiks'!DM$23&gt;Pieņēmumi!$E$8,DL265-$C242,0),0))</f>
        <v>0</v>
      </c>
      <c r="DN265" s="416">
        <f>IF(AND(Izmaksas!DM$15=0,Izmaksas!DN$15=1),IF(DM265=0,'IIA Finanšu analīze'!$D242*(1-$C265/4),0),IF(DM265&gt;$C242,IF('Laika grafiks'!DN$23&gt;Pieņēmumi!$E$8,DM265-$C242,0),0))</f>
        <v>0</v>
      </c>
      <c r="DO265" s="416">
        <f>IF(AND(Izmaksas!DN$15=0,Izmaksas!DO$15=1),IF(DN265=0,'IIA Finanšu analīze'!$D242*(1-$C265/4),0),IF(DN265&gt;$C242,IF('Laika grafiks'!DO$23&gt;Pieņēmumi!$E$8,DN265-$C242,0),0))</f>
        <v>0</v>
      </c>
      <c r="DP265" s="416">
        <f>IF(AND(Izmaksas!DO$15=0,Izmaksas!DP$15=1),IF(DO265=0,'IIA Finanšu analīze'!$D242*(1-$C265/4),0),IF(DO265&gt;$C242,IF('Laika grafiks'!DP$23&gt;Pieņēmumi!$E$8,DO265-$C242,0),0))</f>
        <v>0</v>
      </c>
      <c r="DQ265" s="416">
        <f>IF(AND(Izmaksas!DP$15=0,Izmaksas!DQ$15=1),IF(DP265=0,'IIA Finanšu analīze'!$D242*(1-$C265/4),0),IF(DP265&gt;$C242,IF('Laika grafiks'!DQ$23&gt;Pieņēmumi!$E$8,DP265-$C242,0),0))</f>
        <v>0</v>
      </c>
      <c r="DR265" s="416">
        <f>IF(AND(Izmaksas!DQ$15=0,Izmaksas!DR$15=1),IF(DQ265=0,'IIA Finanšu analīze'!$D242*(1-$C265/4),0),IF(DQ265&gt;$C242,IF('Laika grafiks'!DR$23&gt;Pieņēmumi!$E$8,DQ265-$C242,0),0))</f>
        <v>0</v>
      </c>
      <c r="DS265" s="416">
        <f>IF(AND(Izmaksas!DR$15=0,Izmaksas!DS$15=1),IF(DR265=0,'IIA Finanšu analīze'!$D242*(1-$C265/4),0),IF(DR265&gt;$C242,IF('Laika grafiks'!DS$23&gt;Pieņēmumi!$E$8,DR265-$C242,0),0))</f>
        <v>0</v>
      </c>
      <c r="DT265" s="416">
        <f>IF(AND(Izmaksas!DS$15=0,Izmaksas!DT$15=1),IF(DS265=0,'IIA Finanšu analīze'!$D242*(1-$C265/4),0),IF(DS265&gt;$C242,IF('Laika grafiks'!DT$23&gt;Pieņēmumi!$E$8,DS265-$C242,0),0))</f>
        <v>0</v>
      </c>
      <c r="DU265" s="416">
        <f>IF(AND(Izmaksas!DT$15=0,Izmaksas!DU$15=1),IF(DT265=0,'IIA Finanšu analīze'!$D242*(1-$C265/4),0),IF(DT265&gt;$C242,IF('Laika grafiks'!DU$23&gt;Pieņēmumi!$E$8,DT265-$C242,0),0))</f>
        <v>0</v>
      </c>
    </row>
    <row r="266" spans="1:125" ht="11.25" customHeight="1">
      <c r="A266" s="389" t="str">
        <f t="shared" si="196"/>
        <v>Kapitālieguldījumi Nr19</v>
      </c>
      <c r="B266" s="389" t="s">
        <v>33</v>
      </c>
      <c r="C266" s="392"/>
      <c r="D266" s="460" t="s">
        <v>638</v>
      </c>
      <c r="E266" s="416">
        <v>0</v>
      </c>
      <c r="F266" s="416">
        <f>IF(AND(Izmaksas!E$15=0,Izmaksas!F$15=1),IF(E266=0,'IIA Finanšu analīze'!$D243*(1-$C266/4),0),IF(E266&gt;$C243,IF('Laika grafiks'!F$23&gt;Pieņēmumi!$E$8,E266-$C243,0),0))</f>
        <v>0</v>
      </c>
      <c r="G266" s="416">
        <f>IF(AND(Izmaksas!F$15=0,Izmaksas!G$15=1),IF(F266=0,'IIA Finanšu analīze'!$D243*(1-$C266/4),0),IF(F266&gt;$C243,IF('Laika grafiks'!G$23&gt;Pieņēmumi!$E$8,F266-$C243,0),0))</f>
        <v>0</v>
      </c>
      <c r="H266" s="416">
        <f>IF(AND(Izmaksas!G$15=0,Izmaksas!H$15=1),IF(G266=0,'IIA Finanšu analīze'!$D243*(1-$C266/4),0),IF(G266&gt;$C243,IF('Laika grafiks'!H$23&gt;Pieņēmumi!$E$8,G266-$C243,0),0))</f>
        <v>0</v>
      </c>
      <c r="I266" s="416">
        <f>IF(AND(Izmaksas!H$15=0,Izmaksas!I$15=1),IF(H266=0,'IIA Finanšu analīze'!$D243*(1-$C266/4),0),IF(H266&gt;$C243,IF('Laika grafiks'!I$23&gt;Pieņēmumi!$E$8,H266-$C243,0),0))</f>
        <v>0</v>
      </c>
      <c r="J266" s="416">
        <f>IF(AND(Izmaksas!I$15=0,Izmaksas!J$15=1),IF(I266=0,'IIA Finanšu analīze'!$D243*(1-$C266/4),0),IF(I266&gt;$C243,IF('Laika grafiks'!J$23&gt;Pieņēmumi!$E$8,I266-$C243,0),0))</f>
        <v>0</v>
      </c>
      <c r="K266" s="416">
        <f>IF(AND(Izmaksas!J$15=0,Izmaksas!K$15=1),IF(J266=0,'IIA Finanšu analīze'!$D243*(1-$C266/4),0),IF(J266&gt;$C243,IF('Laika grafiks'!K$23&gt;Pieņēmumi!$E$8,J266-$C243,0),0))</f>
        <v>0</v>
      </c>
      <c r="L266" s="416">
        <f>IF(AND(Izmaksas!K$15=0,Izmaksas!L$15=1),IF(K266=0,'IIA Finanšu analīze'!$D243*(1-$C266/4),0),IF(K266&gt;$C243,IF('Laika grafiks'!L$23&gt;Pieņēmumi!$E$8,K266-$C243,0),0))</f>
        <v>0</v>
      </c>
      <c r="M266" s="416">
        <f>IF(AND(Izmaksas!L$15=0,Izmaksas!M$15=1),IF(L266=0,'IIA Finanšu analīze'!$D243*(1-$C266/4),0),IF(L266&gt;$C243,IF('Laika grafiks'!M$23&gt;Pieņēmumi!$E$8,L266-$C243,0),0))</f>
        <v>0</v>
      </c>
      <c r="N266" s="416">
        <f>IF(AND(Izmaksas!M$15=0,Izmaksas!N$15=1),IF(M266=0,'IIA Finanšu analīze'!$D243*(1-$C266/4),0),IF(M266&gt;$C243,IF('Laika grafiks'!N$23&gt;Pieņēmumi!$E$8,M266-$C243,0),0))</f>
        <v>0</v>
      </c>
      <c r="O266" s="416">
        <f>IF(AND(Izmaksas!N$15=0,Izmaksas!O$15=1),IF(N266=0,'IIA Finanšu analīze'!$D243*(1-$C266/4),0),IF(N266&gt;$C243,IF('Laika grafiks'!O$23&gt;Pieņēmumi!$E$8,N266-$C243,0),0))</f>
        <v>0</v>
      </c>
      <c r="P266" s="416">
        <f>IF(AND(Izmaksas!O$15=0,Izmaksas!P$15=1),IF(O266=0,'IIA Finanšu analīze'!$D243*(1-$C266/4),0),IF(O266&gt;$C243,IF('Laika grafiks'!P$23&gt;Pieņēmumi!$E$8,O266-$C243,0),0))</f>
        <v>0</v>
      </c>
      <c r="Q266" s="416">
        <f>IF(AND(Izmaksas!P$15=0,Izmaksas!Q$15=1),IF(P266=0,'IIA Finanšu analīze'!$D243*(1-$C266/4),0),IF(P266&gt;$C243,IF('Laika grafiks'!Q$23&gt;Pieņēmumi!$E$8,P266-$C243,0),0))</f>
        <v>0</v>
      </c>
      <c r="R266" s="416">
        <f>IF(AND(Izmaksas!Q$15=0,Izmaksas!R$15=1),IF(Q266=0,'IIA Finanšu analīze'!$D243*(1-$C266/4),0),IF(Q266&gt;$C243,IF('Laika grafiks'!R$23&gt;Pieņēmumi!$E$8,Q266-$C243,0),0))</f>
        <v>0</v>
      </c>
      <c r="S266" s="416">
        <f>IF(AND(Izmaksas!R$15=0,Izmaksas!S$15=1),IF(R266=0,'IIA Finanšu analīze'!$D243*(1-$C266/4),0),IF(R266&gt;$C243,IF('Laika grafiks'!S$23&gt;Pieņēmumi!$E$8,R266-$C243,0),0))</f>
        <v>0</v>
      </c>
      <c r="T266" s="416">
        <f>IF(AND(Izmaksas!S$15=0,Izmaksas!T$15=1),IF(S266=0,'IIA Finanšu analīze'!$D243*(1-$C266/4),0),IF(S266&gt;$C243,IF('Laika grafiks'!T$23&gt;Pieņēmumi!$E$8,S266-$C243,0),0))</f>
        <v>0</v>
      </c>
      <c r="U266" s="416">
        <f>IF(AND(Izmaksas!T$15=0,Izmaksas!U$15=1),IF(T266=0,'IIA Finanšu analīze'!$D243*(1-$C266/4),0),IF(T266&gt;$C243,IF('Laika grafiks'!U$23&gt;Pieņēmumi!$E$8,T266-$C243,0),0))</f>
        <v>0</v>
      </c>
      <c r="V266" s="416">
        <f>IF(AND(Izmaksas!U$15=0,Izmaksas!V$15=1),IF(U266=0,'IIA Finanšu analīze'!$D243*(1-$C266/4),0),IF(U266&gt;$C243,IF('Laika grafiks'!V$23&gt;Pieņēmumi!$E$8,U266-$C243,0),0))</f>
        <v>0</v>
      </c>
      <c r="W266" s="416">
        <f>IF(AND(Izmaksas!V$15=0,Izmaksas!W$15=1),IF(V266=0,'IIA Finanšu analīze'!$D243*(1-$C266/4),0),IF(V266&gt;$C243,IF('Laika grafiks'!W$23&gt;Pieņēmumi!$E$8,V266-$C243,0),0))</f>
        <v>0</v>
      </c>
      <c r="X266" s="416">
        <f>IF(AND(Izmaksas!W$15=0,Izmaksas!X$15=1),IF(W266=0,'IIA Finanšu analīze'!$D243*(1-$C266/4),0),IF(W266&gt;$C243,IF('Laika grafiks'!X$23&gt;Pieņēmumi!$E$8,W266-$C243,0),0))</f>
        <v>0</v>
      </c>
      <c r="Y266" s="416">
        <f>IF(AND(Izmaksas!X$15=0,Izmaksas!Y$15=1),IF(X266=0,'IIA Finanšu analīze'!$D243*(1-$C266/4),0),IF(X266&gt;$C243,IF('Laika grafiks'!Y$23&gt;Pieņēmumi!$E$8,X266-$C243,0),0))</f>
        <v>0</v>
      </c>
      <c r="Z266" s="416">
        <f>IF(AND(Izmaksas!Y$15=0,Izmaksas!Z$15=1),IF(Y266=0,'IIA Finanšu analīze'!$D243*(1-$C266/4),0),IF(Y266&gt;$C243,IF('Laika grafiks'!Z$23&gt;Pieņēmumi!$E$8,Y266-$C243,0),0))</f>
        <v>0</v>
      </c>
      <c r="AA266" s="416">
        <f>IF(AND(Izmaksas!Z$15=0,Izmaksas!AA$15=1),IF(Z266=0,'IIA Finanšu analīze'!$D243*(1-$C266/4),0),IF(Z266&gt;$C243,IF('Laika grafiks'!AA$23&gt;Pieņēmumi!$E$8,Z266-$C243,0),0))</f>
        <v>0</v>
      </c>
      <c r="AB266" s="416">
        <f>IF(AND(Izmaksas!AA$15=0,Izmaksas!AB$15=1),IF(AA266=0,'IIA Finanšu analīze'!$D243*(1-$C266/4),0),IF(AA266&gt;$C243,IF('Laika grafiks'!AB$23&gt;Pieņēmumi!$E$8,AA266-$C243,0),0))</f>
        <v>0</v>
      </c>
      <c r="AC266" s="416">
        <f>IF(AND(Izmaksas!AB$15=0,Izmaksas!AC$15=1),IF(AB266=0,'IIA Finanšu analīze'!$D243*(1-$C266/4),0),IF(AB266&gt;$C243,IF('Laika grafiks'!AC$23&gt;Pieņēmumi!$E$8,AB266-$C243,0),0))</f>
        <v>0</v>
      </c>
      <c r="AD266" s="416">
        <f>IF(AND(Izmaksas!AC$15=0,Izmaksas!AD$15=1),IF(AC266=0,'IIA Finanšu analīze'!$D243*(1-$C266/4),0),IF(AC266&gt;$C243,IF('Laika grafiks'!AD$23&gt;Pieņēmumi!$E$8,AC266-$C243,0),0))</f>
        <v>0</v>
      </c>
      <c r="AE266" s="416">
        <f>IF(AND(Izmaksas!AD$15=0,Izmaksas!AE$15=1),IF(AD266=0,'IIA Finanšu analīze'!$D243*(1-$C266/4),0),IF(AD266&gt;$C243,IF('Laika grafiks'!AE$23&gt;Pieņēmumi!$E$8,AD266-$C243,0),0))</f>
        <v>0</v>
      </c>
      <c r="AF266" s="416">
        <f>IF(AND(Izmaksas!AE$15=0,Izmaksas!AF$15=1),IF(AE266=0,'IIA Finanšu analīze'!$D243*(1-$C266/4),0),IF(AE266&gt;$C243,IF('Laika grafiks'!AF$23&gt;Pieņēmumi!$E$8,AE266-$C243,0),0))</f>
        <v>0</v>
      </c>
      <c r="AG266" s="416">
        <f>IF(AND(Izmaksas!AF$15=0,Izmaksas!AG$15=1),IF(AF266=0,'IIA Finanšu analīze'!$D243*(1-$C266/4),0),IF(AF266&gt;$C243,IF('Laika grafiks'!AG$23&gt;Pieņēmumi!$E$8,AF266-$C243,0),0))</f>
        <v>0</v>
      </c>
      <c r="AH266" s="416">
        <f>IF(AND(Izmaksas!AG$15=0,Izmaksas!AH$15=1),IF(AG266=0,'IIA Finanšu analīze'!$D243*(1-$C266/4),0),IF(AG266&gt;$C243,IF('Laika grafiks'!AH$23&gt;Pieņēmumi!$E$8,AG266-$C243,0),0))</f>
        <v>0</v>
      </c>
      <c r="AI266" s="416">
        <f>IF(AND(Izmaksas!AH$15=0,Izmaksas!AI$15=1),IF(AH266=0,'IIA Finanšu analīze'!$D243*(1-$C266/4),0),IF(AH266&gt;$C243,IF('Laika grafiks'!AI$23&gt;Pieņēmumi!$E$8,AH266-$C243,0),0))</f>
        <v>0</v>
      </c>
      <c r="AJ266" s="416">
        <f>IF(AND(Izmaksas!AI$15=0,Izmaksas!AJ$15=1),IF(AI266=0,'IIA Finanšu analīze'!$D243*(1-$C266/4),0),IF(AI266&gt;$C243,IF('Laika grafiks'!AJ$23&gt;Pieņēmumi!$E$8,AI266-$C243,0),0))</f>
        <v>0</v>
      </c>
      <c r="AK266" s="416">
        <f>IF(AND(Izmaksas!AJ$15=0,Izmaksas!AK$15=1),IF(AJ266=0,'IIA Finanšu analīze'!$D243*(1-$C266/4),0),IF(AJ266&gt;$C243,IF('Laika grafiks'!AK$23&gt;Pieņēmumi!$E$8,AJ266-$C243,0),0))</f>
        <v>0</v>
      </c>
      <c r="AL266" s="416">
        <f>IF(AND(Izmaksas!AK$15=0,Izmaksas!AL$15=1),IF(AK266=0,'IIA Finanšu analīze'!$D243*(1-$C266/4),0),IF(AK266&gt;$C243,IF('Laika grafiks'!AL$23&gt;Pieņēmumi!$E$8,AK266-$C243,0),0))</f>
        <v>0</v>
      </c>
      <c r="AM266" s="416">
        <f>IF(AND(Izmaksas!AL$15=0,Izmaksas!AM$15=1),IF(AL266=0,'IIA Finanšu analīze'!$D243*(1-$C266/4),0),IF(AL266&gt;$C243,IF('Laika grafiks'!AM$23&gt;Pieņēmumi!$E$8,AL266-$C243,0),0))</f>
        <v>0</v>
      </c>
      <c r="AN266" s="416">
        <f>IF(AND(Izmaksas!AM$15=0,Izmaksas!AN$15=1),IF(AM266=0,'IIA Finanšu analīze'!$D243*(1-$C266/4),0),IF(AM266&gt;$C243,IF('Laika grafiks'!AN$23&gt;Pieņēmumi!$E$8,AM266-$C243,0),0))</f>
        <v>0</v>
      </c>
      <c r="AO266" s="416">
        <f>IF(AND(Izmaksas!AN$15=0,Izmaksas!AO$15=1),IF(AN266=0,'IIA Finanšu analīze'!$D243*(1-$C266/4),0),IF(AN266&gt;$C243,IF('Laika grafiks'!AO$23&gt;Pieņēmumi!$E$8,AN266-$C243,0),0))</f>
        <v>0</v>
      </c>
      <c r="AP266" s="416">
        <f>IF(AND(Izmaksas!AO$15=0,Izmaksas!AP$15=1),IF(AO266=0,'IIA Finanšu analīze'!$D243*(1-$C266/4),0),IF(AO266&gt;$C243,IF('Laika grafiks'!AP$23&gt;Pieņēmumi!$E$8,AO266-$C243,0),0))</f>
        <v>0</v>
      </c>
      <c r="AQ266" s="416">
        <f>IF(AND(Izmaksas!AP$15=0,Izmaksas!AQ$15=1),IF(AP266=0,'IIA Finanšu analīze'!$D243*(1-$C266/4),0),IF(AP266&gt;$C243,IF('Laika grafiks'!AQ$23&gt;Pieņēmumi!$E$8,AP266-$C243,0),0))</f>
        <v>0</v>
      </c>
      <c r="AR266" s="416">
        <f>IF(AND(Izmaksas!AQ$15=0,Izmaksas!AR$15=1),IF(AQ266=0,'IIA Finanšu analīze'!$D243*(1-$C266/4),0),IF(AQ266&gt;$C243,IF('Laika grafiks'!AR$23&gt;Pieņēmumi!$E$8,AQ266-$C243,0),0))</f>
        <v>0</v>
      </c>
      <c r="AS266" s="416">
        <f>IF(AND(Izmaksas!AR$15=0,Izmaksas!AS$15=1),IF(AR266=0,'IIA Finanšu analīze'!$D243*(1-$C266/4),0),IF(AR266&gt;$C243,IF('Laika grafiks'!AS$23&gt;Pieņēmumi!$E$8,AR266-$C243,0),0))</f>
        <v>0</v>
      </c>
      <c r="AT266" s="416">
        <f>IF(AND(Izmaksas!AS$15=0,Izmaksas!AT$15=1),IF(AS266=0,'IIA Finanšu analīze'!$D243*(1-$C266/4),0),IF(AS266&gt;$C243,IF('Laika grafiks'!AT$23&gt;Pieņēmumi!$E$8,AS266-$C243,0),0))</f>
        <v>0</v>
      </c>
      <c r="AU266" s="416">
        <f>IF(AND(Izmaksas!AT$15=0,Izmaksas!AU$15=1),IF(AT266=0,'IIA Finanšu analīze'!$D243*(1-$C266/4),0),IF(AT266&gt;$C243,IF('Laika grafiks'!AU$23&gt;Pieņēmumi!$E$8,AT266-$C243,0),0))</f>
        <v>0</v>
      </c>
      <c r="AV266" s="416">
        <f>IF(AND(Izmaksas!AU$15=0,Izmaksas!AV$15=1),IF(AU266=0,'IIA Finanšu analīze'!$D243*(1-$C266/4),0),IF(AU266&gt;$C243,IF('Laika grafiks'!AV$23&gt;Pieņēmumi!$E$8,AU266-$C243,0),0))</f>
        <v>0</v>
      </c>
      <c r="AW266" s="416">
        <f>IF(AND(Izmaksas!AV$15=0,Izmaksas!AW$15=1),IF(AV266=0,'IIA Finanšu analīze'!$D243*(1-$C266/4),0),IF(AV266&gt;$C243,IF('Laika grafiks'!AW$23&gt;Pieņēmumi!$E$8,AV266-$C243,0),0))</f>
        <v>0</v>
      </c>
      <c r="AX266" s="416">
        <f>IF(AND(Izmaksas!AW$15=0,Izmaksas!AX$15=1),IF(AW266=0,'IIA Finanšu analīze'!$D243*(1-$C266/4),0),IF(AW266&gt;$C243,IF('Laika grafiks'!AX$23&gt;Pieņēmumi!$E$8,AW266-$C243,0),0))</f>
        <v>0</v>
      </c>
      <c r="AY266" s="416">
        <f>IF(AND(Izmaksas!AX$15=0,Izmaksas!AY$15=1),IF(AX266=0,'IIA Finanšu analīze'!$D243*(1-$C266/4),0),IF(AX266&gt;$C243,IF('Laika grafiks'!AY$23&gt;Pieņēmumi!$E$8,AX266-$C243,0),0))</f>
        <v>0</v>
      </c>
      <c r="AZ266" s="416">
        <f>IF(AND(Izmaksas!AY$15=0,Izmaksas!AZ$15=1),IF(AY266=0,'IIA Finanšu analīze'!$D243*(1-$C266/4),0),IF(AY266&gt;$C243,IF('Laika grafiks'!AZ$23&gt;Pieņēmumi!$E$8,AY266-$C243,0),0))</f>
        <v>0</v>
      </c>
      <c r="BA266" s="416">
        <f>IF(AND(Izmaksas!AZ$15=0,Izmaksas!BA$15=1),IF(AZ266=0,'IIA Finanšu analīze'!$D243*(1-$C266/4),0),IF(AZ266&gt;$C243,IF('Laika grafiks'!BA$23&gt;Pieņēmumi!$E$8,AZ266-$C243,0),0))</f>
        <v>0</v>
      </c>
      <c r="BB266" s="416">
        <f>IF(AND(Izmaksas!BA$15=0,Izmaksas!BB$15=1),IF(BA266=0,'IIA Finanšu analīze'!$D243*(1-$C266/4),0),IF(BA266&gt;$C243,IF('Laika grafiks'!BB$23&gt;Pieņēmumi!$E$8,BA266-$C243,0),0))</f>
        <v>0</v>
      </c>
      <c r="BC266" s="416">
        <f>IF(AND(Izmaksas!BB$15=0,Izmaksas!BC$15=1),IF(BB266=0,'IIA Finanšu analīze'!$D243*(1-$C266/4),0),IF(BB266&gt;$C243,IF('Laika grafiks'!BC$23&gt;Pieņēmumi!$E$8,BB266-$C243,0),0))</f>
        <v>0</v>
      </c>
      <c r="BD266" s="416">
        <f>IF(AND(Izmaksas!BC$15=0,Izmaksas!BD$15=1),IF(BC266=0,'IIA Finanšu analīze'!$D243*(1-$C266/4),0),IF(BC266&gt;$C243,IF('Laika grafiks'!BD$23&gt;Pieņēmumi!$E$8,BC266-$C243,0),0))</f>
        <v>0</v>
      </c>
      <c r="BE266" s="416">
        <f>IF(AND(Izmaksas!BD$15=0,Izmaksas!BE$15=1),IF(BD266=0,'IIA Finanšu analīze'!$D243*(1-$C266/4),0),IF(BD266&gt;$C243,IF('Laika grafiks'!BE$23&gt;Pieņēmumi!$E$8,BD266-$C243,0),0))</f>
        <v>0</v>
      </c>
      <c r="BF266" s="416">
        <f>IF(AND(Izmaksas!BE$15=0,Izmaksas!BF$15=1),IF(BE266=0,'IIA Finanšu analīze'!$D243*(1-$C266/4),0),IF(BE266&gt;$C243,IF('Laika grafiks'!BF$23&gt;Pieņēmumi!$E$8,BE266-$C243,0),0))</f>
        <v>0</v>
      </c>
      <c r="BG266" s="416">
        <f>IF(AND(Izmaksas!BF$15=0,Izmaksas!BG$15=1),IF(BF266=0,'IIA Finanšu analīze'!$D243*(1-$C266/4),0),IF(BF266&gt;$C243,IF('Laika grafiks'!BG$23&gt;Pieņēmumi!$E$8,BF266-$C243,0),0))</f>
        <v>0</v>
      </c>
      <c r="BH266" s="416">
        <f>IF(AND(Izmaksas!BG$15=0,Izmaksas!BH$15=1),IF(BG266=0,'IIA Finanšu analīze'!$D243*(1-$C266/4),0),IF(BG266&gt;$C243,IF('Laika grafiks'!BH$23&gt;Pieņēmumi!$E$8,BG266-$C243,0),0))</f>
        <v>0</v>
      </c>
      <c r="BI266" s="416">
        <f>IF(AND(Izmaksas!BH$15=0,Izmaksas!BI$15=1),IF(BH266=0,'IIA Finanšu analīze'!$D243*(1-$C266/4),0),IF(BH266&gt;$C243,IF('Laika grafiks'!BI$23&gt;Pieņēmumi!$E$8,BH266-$C243,0),0))</f>
        <v>0</v>
      </c>
      <c r="BJ266" s="416">
        <f>IF(AND(Izmaksas!BI$15=0,Izmaksas!BJ$15=1),IF(BI266=0,'IIA Finanšu analīze'!$D243*(1-$C266/4),0),IF(BI266&gt;$C243,IF('Laika grafiks'!BJ$23&gt;Pieņēmumi!$E$8,BI266-$C243,0),0))</f>
        <v>0</v>
      </c>
      <c r="BK266" s="416">
        <f>IF(AND(Izmaksas!BJ$15=0,Izmaksas!BK$15=1),IF(BJ266=0,'IIA Finanšu analīze'!$D243*(1-$C266/4),0),IF(BJ266&gt;$C243,IF('Laika grafiks'!BK$23&gt;Pieņēmumi!$E$8,BJ266-$C243,0),0))</f>
        <v>0</v>
      </c>
      <c r="BL266" s="416">
        <f>IF(AND(Izmaksas!BK$15=0,Izmaksas!BL$15=1),IF(BK266=0,'IIA Finanšu analīze'!$D243*(1-$C266/4),0),IF(BK266&gt;$C243,IF('Laika grafiks'!BL$23&gt;Pieņēmumi!$E$8,BK266-$C243,0),0))</f>
        <v>0</v>
      </c>
      <c r="BM266" s="416">
        <f>IF(AND(Izmaksas!BL$15=0,Izmaksas!BM$15=1),IF(BL266=0,'IIA Finanšu analīze'!$D243*(1-$C266/4),0),IF(BL266&gt;$C243,IF('Laika grafiks'!BM$23&gt;Pieņēmumi!$E$8,BL266-$C243,0),0))</f>
        <v>0</v>
      </c>
      <c r="BN266" s="416">
        <f>IF(AND(Izmaksas!BM$15=0,Izmaksas!BN$15=1),IF(BM266=0,'IIA Finanšu analīze'!$D243*(1-$C266/4),0),IF(BM266&gt;$C243,IF('Laika grafiks'!BN$23&gt;Pieņēmumi!$E$8,BM266-$C243,0),0))</f>
        <v>0</v>
      </c>
      <c r="BO266" s="416">
        <f>IF(AND(Izmaksas!BN$15=0,Izmaksas!BO$15=1),IF(BN266=0,'IIA Finanšu analīze'!$D243*(1-$C266/4),0),IF(BN266&gt;$C243,IF('Laika grafiks'!BO$23&gt;Pieņēmumi!$E$8,BN266-$C243,0),0))</f>
        <v>0</v>
      </c>
      <c r="BP266" s="416">
        <f>IF(AND(Izmaksas!BO$15=0,Izmaksas!BP$15=1),IF(BO266=0,'IIA Finanšu analīze'!$D243*(1-$C266/4),0),IF(BO266&gt;$C243,IF('Laika grafiks'!BP$23&gt;Pieņēmumi!$E$8,BO266-$C243,0),0))</f>
        <v>0</v>
      </c>
      <c r="BQ266" s="416">
        <f>IF(AND(Izmaksas!BP$15=0,Izmaksas!BQ$15=1),IF(BP266=0,'IIA Finanšu analīze'!$D243*(1-$C266/4),0),IF(BP266&gt;$C243,IF('Laika grafiks'!BQ$23&gt;Pieņēmumi!$E$8,BP266-$C243,0),0))</f>
        <v>0</v>
      </c>
      <c r="BR266" s="416">
        <f>IF(AND(Izmaksas!BQ$15=0,Izmaksas!BR$15=1),IF(BQ266=0,'IIA Finanšu analīze'!$D243*(1-$C266/4),0),IF(BQ266&gt;$C243,IF('Laika grafiks'!BR$23&gt;Pieņēmumi!$E$8,BQ266-$C243,0),0))</f>
        <v>0</v>
      </c>
      <c r="BS266" s="416">
        <f>IF(AND(Izmaksas!BR$15=0,Izmaksas!BS$15=1),IF(BR266=0,'IIA Finanšu analīze'!$D243*(1-$C266/4),0),IF(BR266&gt;$C243,IF('Laika grafiks'!BS$23&gt;Pieņēmumi!$E$8,BR266-$C243,0),0))</f>
        <v>0</v>
      </c>
      <c r="BT266" s="416">
        <f>IF(AND(Izmaksas!BS$15=0,Izmaksas!BT$15=1),IF(BS266=0,'IIA Finanšu analīze'!$D243*(1-$C266/4),0),IF(BS266&gt;$C243,IF('Laika grafiks'!BT$23&gt;Pieņēmumi!$E$8,BS266-$C243,0),0))</f>
        <v>0</v>
      </c>
      <c r="BU266" s="416">
        <f>IF(AND(Izmaksas!BT$15=0,Izmaksas!BU$15=1),IF(BT266=0,'IIA Finanšu analīze'!$D243*(1-$C266/4),0),IF(BT266&gt;$C243,IF('Laika grafiks'!BU$23&gt;Pieņēmumi!$E$8,BT266-$C243,0),0))</f>
        <v>0</v>
      </c>
      <c r="BV266" s="416">
        <f>IF(AND(Izmaksas!BU$15=0,Izmaksas!BV$15=1),IF(BU266=0,'IIA Finanšu analīze'!$D243*(1-$C266/4),0),IF(BU266&gt;$C243,IF('Laika grafiks'!BV$23&gt;Pieņēmumi!$E$8,BU266-$C243,0),0))</f>
        <v>0</v>
      </c>
      <c r="BW266" s="416">
        <f>IF(AND(Izmaksas!BV$15=0,Izmaksas!BW$15=1),IF(BV266=0,'IIA Finanšu analīze'!$D243*(1-$C266/4),0),IF(BV266&gt;$C243,IF('Laika grafiks'!BW$23&gt;Pieņēmumi!$E$8,BV266-$C243,0),0))</f>
        <v>0</v>
      </c>
      <c r="BX266" s="416">
        <f>IF(AND(Izmaksas!BW$15=0,Izmaksas!BX$15=1),IF(BW266=0,'IIA Finanšu analīze'!$D243*(1-$C266/4),0),IF(BW266&gt;$C243,IF('Laika grafiks'!BX$23&gt;Pieņēmumi!$E$8,BW266-$C243,0),0))</f>
        <v>0</v>
      </c>
      <c r="BY266" s="416">
        <f>IF(AND(Izmaksas!BX$15=0,Izmaksas!BY$15=1),IF(BX266=0,'IIA Finanšu analīze'!$D243*(1-$C266/4),0),IF(BX266&gt;$C243,IF('Laika grafiks'!BY$23&gt;Pieņēmumi!$E$8,BX266-$C243,0),0))</f>
        <v>0</v>
      </c>
      <c r="BZ266" s="416">
        <f>IF(AND(Izmaksas!BY$15=0,Izmaksas!BZ$15=1),IF(BY266=0,'IIA Finanšu analīze'!$D243*(1-$C266/4),0),IF(BY266&gt;$C243,IF('Laika grafiks'!BZ$23&gt;Pieņēmumi!$E$8,BY266-$C243,0),0))</f>
        <v>0</v>
      </c>
      <c r="CA266" s="416">
        <f>IF(AND(Izmaksas!BZ$15=0,Izmaksas!CA$15=1),IF(BZ266=0,'IIA Finanšu analīze'!$D243*(1-$C266/4),0),IF(BZ266&gt;$C243,IF('Laika grafiks'!CA$23&gt;Pieņēmumi!$E$8,BZ266-$C243,0),0))</f>
        <v>0</v>
      </c>
      <c r="CB266" s="416">
        <f>IF(AND(Izmaksas!CA$15=0,Izmaksas!CB$15=1),IF(CA266=0,'IIA Finanšu analīze'!$D243*(1-$C266/4),0),IF(CA266&gt;$C243,IF('Laika grafiks'!CB$23&gt;Pieņēmumi!$E$8,CA266-$C243,0),0))</f>
        <v>0</v>
      </c>
      <c r="CC266" s="416">
        <f>IF(AND(Izmaksas!CB$15=0,Izmaksas!CC$15=1),IF(CB266=0,'IIA Finanšu analīze'!$D243*(1-$C266/4),0),IF(CB266&gt;$C243,IF('Laika grafiks'!CC$23&gt;Pieņēmumi!$E$8,CB266-$C243,0),0))</f>
        <v>0</v>
      </c>
      <c r="CD266" s="416">
        <f>IF(AND(Izmaksas!CC$15=0,Izmaksas!CD$15=1),IF(CC266=0,'IIA Finanšu analīze'!$D243*(1-$C266/4),0),IF(CC266&gt;$C243,IF('Laika grafiks'!CD$23&gt;Pieņēmumi!$E$8,CC266-$C243,0),0))</f>
        <v>0</v>
      </c>
      <c r="CE266" s="416">
        <f>IF(AND(Izmaksas!CD$15=0,Izmaksas!CE$15=1),IF(CD266=0,'IIA Finanšu analīze'!$D243*(1-$C266/4),0),IF(CD266&gt;$C243,IF('Laika grafiks'!CE$23&gt;Pieņēmumi!$E$8,CD266-$C243,0),0))</f>
        <v>0</v>
      </c>
      <c r="CF266" s="416">
        <f>IF(AND(Izmaksas!CE$15=0,Izmaksas!CF$15=1),IF(CE266=0,'IIA Finanšu analīze'!$D243*(1-$C266/4),0),IF(CE266&gt;$C243,IF('Laika grafiks'!CF$23&gt;Pieņēmumi!$E$8,CE266-$C243,0),0))</f>
        <v>0</v>
      </c>
      <c r="CG266" s="416">
        <f>IF(AND(Izmaksas!CF$15=0,Izmaksas!CG$15=1),IF(CF266=0,'IIA Finanšu analīze'!$D243*(1-$C266/4),0),IF(CF266&gt;$C243,IF('Laika grafiks'!CG$23&gt;Pieņēmumi!$E$8,CF266-$C243,0),0))</f>
        <v>0</v>
      </c>
      <c r="CH266" s="416">
        <f>IF(AND(Izmaksas!CG$15=0,Izmaksas!CH$15=1),IF(CG266=0,'IIA Finanšu analīze'!$D243*(1-$C266/4),0),IF(CG266&gt;$C243,IF('Laika grafiks'!CH$23&gt;Pieņēmumi!$E$8,CG266-$C243,0),0))</f>
        <v>0</v>
      </c>
      <c r="CI266" s="416">
        <f>IF(AND(Izmaksas!CH$15=0,Izmaksas!CI$15=1),IF(CH266=0,'IIA Finanšu analīze'!$D243*(1-$C266/4),0),IF(CH266&gt;$C243,IF('Laika grafiks'!CI$23&gt;Pieņēmumi!$E$8,CH266-$C243,0),0))</f>
        <v>0</v>
      </c>
      <c r="CJ266" s="416">
        <f>IF(AND(Izmaksas!CI$15=0,Izmaksas!CJ$15=1),IF(CI266=0,'IIA Finanšu analīze'!$D243*(1-$C266/4),0),IF(CI266&gt;$C243,IF('Laika grafiks'!CJ$23&gt;Pieņēmumi!$E$8,CI266-$C243,0),0))</f>
        <v>0</v>
      </c>
      <c r="CK266" s="416">
        <f>IF(AND(Izmaksas!CJ$15=0,Izmaksas!CK$15=1),IF(CJ266=0,'IIA Finanšu analīze'!$D243*(1-$C266/4),0),IF(CJ266&gt;$C243,IF('Laika grafiks'!CK$23&gt;Pieņēmumi!$E$8,CJ266-$C243,0),0))</f>
        <v>0</v>
      </c>
      <c r="CL266" s="416">
        <f>IF(AND(Izmaksas!CK$15=0,Izmaksas!CL$15=1),IF(CK266=0,'IIA Finanšu analīze'!$D243*(1-$C266/4),0),IF(CK266&gt;$C243,IF('Laika grafiks'!CL$23&gt;Pieņēmumi!$E$8,CK266-$C243,0),0))</f>
        <v>0</v>
      </c>
      <c r="CM266" s="416">
        <f>IF(AND(Izmaksas!CL$15=0,Izmaksas!CM$15=1),IF(CL266=0,'IIA Finanšu analīze'!$D243*(1-$C266/4),0),IF(CL266&gt;$C243,IF('Laika grafiks'!CM$23&gt;Pieņēmumi!$E$8,CL266-$C243,0),0))</f>
        <v>0</v>
      </c>
      <c r="CN266" s="416">
        <f>IF(AND(Izmaksas!CM$15=0,Izmaksas!CN$15=1),IF(CM266=0,'IIA Finanšu analīze'!$D243*(1-$C266/4),0),IF(CM266&gt;$C243,IF('Laika grafiks'!CN$23&gt;Pieņēmumi!$E$8,CM266-$C243,0),0))</f>
        <v>0</v>
      </c>
      <c r="CO266" s="416">
        <f>IF(AND(Izmaksas!CN$15=0,Izmaksas!CO$15=1),IF(CN266=0,'IIA Finanšu analīze'!$D243*(1-$C266/4),0),IF(CN266&gt;$C243,IF('Laika grafiks'!CO$23&gt;Pieņēmumi!$E$8,CN266-$C243,0),0))</f>
        <v>0</v>
      </c>
      <c r="CP266" s="416">
        <f>IF(AND(Izmaksas!CO$15=0,Izmaksas!CP$15=1),IF(CO266=0,'IIA Finanšu analīze'!$D243*(1-$C266/4),0),IF(CO266&gt;$C243,IF('Laika grafiks'!CP$23&gt;Pieņēmumi!$E$8,CO266-$C243,0),0))</f>
        <v>0</v>
      </c>
      <c r="CQ266" s="416">
        <f>IF(AND(Izmaksas!CP$15=0,Izmaksas!CQ$15=1),IF(CP266=0,'IIA Finanšu analīze'!$D243*(1-$C266/4),0),IF(CP266&gt;$C243,IF('Laika grafiks'!CQ$23&gt;Pieņēmumi!$E$8,CP266-$C243,0),0))</f>
        <v>0</v>
      </c>
      <c r="CR266" s="416">
        <f>IF(AND(Izmaksas!CQ$15=0,Izmaksas!CR$15=1),IF(CQ266=0,'IIA Finanšu analīze'!$D243*(1-$C266/4),0),IF(CQ266&gt;$C243,IF('Laika grafiks'!CR$23&gt;Pieņēmumi!$E$8,CQ266-$C243,0),0))</f>
        <v>0</v>
      </c>
      <c r="CS266" s="416">
        <f>IF(AND(Izmaksas!CR$15=0,Izmaksas!CS$15=1),IF(CR266=0,'IIA Finanšu analīze'!$D243*(1-$C266/4),0),IF(CR266&gt;$C243,IF('Laika grafiks'!CS$23&gt;Pieņēmumi!$E$8,CR266-$C243,0),0))</f>
        <v>0</v>
      </c>
      <c r="CT266" s="416">
        <f>IF(AND(Izmaksas!CS$15=0,Izmaksas!CT$15=1),IF(CS266=0,'IIA Finanšu analīze'!$D243*(1-$C266/4),0),IF(CS266&gt;$C243,IF('Laika grafiks'!CT$23&gt;Pieņēmumi!$E$8,CS266-$C243,0),0))</f>
        <v>0</v>
      </c>
      <c r="CU266" s="416">
        <f>IF(AND(Izmaksas!CT$15=0,Izmaksas!CU$15=1),IF(CT266=0,'IIA Finanšu analīze'!$D243*(1-$C266/4),0),IF(CT266&gt;$C243,IF('Laika grafiks'!CU$23&gt;Pieņēmumi!$E$8,CT266-$C243,0),0))</f>
        <v>0</v>
      </c>
      <c r="CV266" s="416">
        <f>IF(AND(Izmaksas!CU$15=0,Izmaksas!CV$15=1),IF(CU266=0,'IIA Finanšu analīze'!$D243*(1-$C266/4),0),IF(CU266&gt;$C243,IF('Laika grafiks'!CV$23&gt;Pieņēmumi!$E$8,CU266-$C243,0),0))</f>
        <v>0</v>
      </c>
      <c r="CW266" s="416">
        <f>IF(AND(Izmaksas!CV$15=0,Izmaksas!CW$15=1),IF(CV266=0,'IIA Finanšu analīze'!$D243*(1-$C266/4),0),IF(CV266&gt;$C243,IF('Laika grafiks'!CW$23&gt;Pieņēmumi!$E$8,CV266-$C243,0),0))</f>
        <v>0</v>
      </c>
      <c r="CX266" s="416">
        <f>IF(AND(Izmaksas!CW$15=0,Izmaksas!CX$15=1),IF(CW266=0,'IIA Finanšu analīze'!$D243*(1-$C266/4),0),IF(CW266&gt;$C243,IF('Laika grafiks'!CX$23&gt;Pieņēmumi!$E$8,CW266-$C243,0),0))</f>
        <v>0</v>
      </c>
      <c r="CY266" s="416">
        <f>IF(AND(Izmaksas!CX$15=0,Izmaksas!CY$15=1),IF(CX266=0,'IIA Finanšu analīze'!$D243*(1-$C266/4),0),IF(CX266&gt;$C243,IF('Laika grafiks'!CY$23&gt;Pieņēmumi!$E$8,CX266-$C243,0),0))</f>
        <v>0</v>
      </c>
      <c r="CZ266" s="416">
        <f>IF(AND(Izmaksas!CY$15=0,Izmaksas!CZ$15=1),IF(CY266=0,'IIA Finanšu analīze'!$D243*(1-$C266/4),0),IF(CY266&gt;$C243,IF('Laika grafiks'!CZ$23&gt;Pieņēmumi!$E$8,CY266-$C243,0),0))</f>
        <v>0</v>
      </c>
      <c r="DA266" s="416">
        <f>IF(AND(Izmaksas!CZ$15=0,Izmaksas!DA$15=1),IF(CZ266=0,'IIA Finanšu analīze'!$D243*(1-$C266/4),0),IF(CZ266&gt;$C243,IF('Laika grafiks'!DA$23&gt;Pieņēmumi!$E$8,CZ266-$C243,0),0))</f>
        <v>0</v>
      </c>
      <c r="DB266" s="416">
        <f>IF(AND(Izmaksas!DA$15=0,Izmaksas!DB$15=1),IF(DA266=0,'IIA Finanšu analīze'!$D243*(1-$C266/4),0),IF(DA266&gt;$C243,IF('Laika grafiks'!DB$23&gt;Pieņēmumi!$E$8,DA266-$C243,0),0))</f>
        <v>0</v>
      </c>
      <c r="DC266" s="416">
        <f>IF(AND(Izmaksas!DB$15=0,Izmaksas!DC$15=1),IF(DB266=0,'IIA Finanšu analīze'!$D243*(1-$C266/4),0),IF(DB266&gt;$C243,IF('Laika grafiks'!DC$23&gt;Pieņēmumi!$E$8,DB266-$C243,0),0))</f>
        <v>0</v>
      </c>
      <c r="DD266" s="416">
        <f>IF(AND(Izmaksas!DC$15=0,Izmaksas!DD$15=1),IF(DC266=0,'IIA Finanšu analīze'!$D243*(1-$C266/4),0),IF(DC266&gt;$C243,IF('Laika grafiks'!DD$23&gt;Pieņēmumi!$E$8,DC266-$C243,0),0))</f>
        <v>0</v>
      </c>
      <c r="DE266" s="416">
        <f>IF(AND(Izmaksas!DD$15=0,Izmaksas!DE$15=1),IF(DD266=0,'IIA Finanšu analīze'!$D243*(1-$C266/4),0),IF(DD266&gt;$C243,IF('Laika grafiks'!DE$23&gt;Pieņēmumi!$E$8,DD266-$C243,0),0))</f>
        <v>0</v>
      </c>
      <c r="DF266" s="416">
        <f>IF(AND(Izmaksas!DE$15=0,Izmaksas!DF$15=1),IF(DE266=0,'IIA Finanšu analīze'!$D243*(1-$C266/4),0),IF(DE266&gt;$C243,IF('Laika grafiks'!DF$23&gt;Pieņēmumi!$E$8,DE266-$C243,0),0))</f>
        <v>0</v>
      </c>
      <c r="DG266" s="416">
        <f>IF(AND(Izmaksas!DF$15=0,Izmaksas!DG$15=1),IF(DF266=0,'IIA Finanšu analīze'!$D243*(1-$C266/4),0),IF(DF266&gt;$C243,IF('Laika grafiks'!DG$23&gt;Pieņēmumi!$E$8,DF266-$C243,0),0))</f>
        <v>0</v>
      </c>
      <c r="DH266" s="416">
        <f>IF(AND(Izmaksas!DG$15=0,Izmaksas!DH$15=1),IF(DG266=0,'IIA Finanšu analīze'!$D243*(1-$C266/4),0),IF(DG266&gt;$C243,IF('Laika grafiks'!DH$23&gt;Pieņēmumi!$E$8,DG266-$C243,0),0))</f>
        <v>0</v>
      </c>
      <c r="DI266" s="416">
        <f>IF(AND(Izmaksas!DH$15=0,Izmaksas!DI$15=1),IF(DH266=0,'IIA Finanšu analīze'!$D243*(1-$C266/4),0),IF(DH266&gt;$C243,IF('Laika grafiks'!DI$23&gt;Pieņēmumi!$E$8,DH266-$C243,0),0))</f>
        <v>0</v>
      </c>
      <c r="DJ266" s="416">
        <f>IF(AND(Izmaksas!DI$15=0,Izmaksas!DJ$15=1),IF(DI266=0,'IIA Finanšu analīze'!$D243*(1-$C266/4),0),IF(DI266&gt;$C243,IF('Laika grafiks'!DJ$23&gt;Pieņēmumi!$E$8,DI266-$C243,0),0))</f>
        <v>0</v>
      </c>
      <c r="DK266" s="416">
        <f>IF(AND(Izmaksas!DJ$15=0,Izmaksas!DK$15=1),IF(DJ266=0,'IIA Finanšu analīze'!$D243*(1-$C266/4),0),IF(DJ266&gt;$C243,IF('Laika grafiks'!DK$23&gt;Pieņēmumi!$E$8,DJ266-$C243,0),0))</f>
        <v>0</v>
      </c>
      <c r="DL266" s="416">
        <f>IF(AND(Izmaksas!DK$15=0,Izmaksas!DL$15=1),IF(DK266=0,'IIA Finanšu analīze'!$D243*(1-$C266/4),0),IF(DK266&gt;$C243,IF('Laika grafiks'!DL$23&gt;Pieņēmumi!$E$8,DK266-$C243,0),0))</f>
        <v>0</v>
      </c>
      <c r="DM266" s="416">
        <f>IF(AND(Izmaksas!DL$15=0,Izmaksas!DM$15=1),IF(DL266=0,'IIA Finanšu analīze'!$D243*(1-$C266/4),0),IF(DL266&gt;$C243,IF('Laika grafiks'!DM$23&gt;Pieņēmumi!$E$8,DL266-$C243,0),0))</f>
        <v>0</v>
      </c>
      <c r="DN266" s="416">
        <f>IF(AND(Izmaksas!DM$15=0,Izmaksas!DN$15=1),IF(DM266=0,'IIA Finanšu analīze'!$D243*(1-$C266/4),0),IF(DM266&gt;$C243,IF('Laika grafiks'!DN$23&gt;Pieņēmumi!$E$8,DM266-$C243,0),0))</f>
        <v>0</v>
      </c>
      <c r="DO266" s="416">
        <f>IF(AND(Izmaksas!DN$15=0,Izmaksas!DO$15=1),IF(DN266=0,'IIA Finanšu analīze'!$D243*(1-$C266/4),0),IF(DN266&gt;$C243,IF('Laika grafiks'!DO$23&gt;Pieņēmumi!$E$8,DN266-$C243,0),0))</f>
        <v>0</v>
      </c>
      <c r="DP266" s="416">
        <f>IF(AND(Izmaksas!DO$15=0,Izmaksas!DP$15=1),IF(DO266=0,'IIA Finanšu analīze'!$D243*(1-$C266/4),0),IF(DO266&gt;$C243,IF('Laika grafiks'!DP$23&gt;Pieņēmumi!$E$8,DO266-$C243,0),0))</f>
        <v>0</v>
      </c>
      <c r="DQ266" s="416">
        <f>IF(AND(Izmaksas!DP$15=0,Izmaksas!DQ$15=1),IF(DP266=0,'IIA Finanšu analīze'!$D243*(1-$C266/4),0),IF(DP266&gt;$C243,IF('Laika grafiks'!DQ$23&gt;Pieņēmumi!$E$8,DP266-$C243,0),0))</f>
        <v>0</v>
      </c>
      <c r="DR266" s="416">
        <f>IF(AND(Izmaksas!DQ$15=0,Izmaksas!DR$15=1),IF(DQ266=0,'IIA Finanšu analīze'!$D243*(1-$C266/4),0),IF(DQ266&gt;$C243,IF('Laika grafiks'!DR$23&gt;Pieņēmumi!$E$8,DQ266-$C243,0),0))</f>
        <v>0</v>
      </c>
      <c r="DS266" s="416">
        <f>IF(AND(Izmaksas!DR$15=0,Izmaksas!DS$15=1),IF(DR266=0,'IIA Finanšu analīze'!$D243*(1-$C266/4),0),IF(DR266&gt;$C243,IF('Laika grafiks'!DS$23&gt;Pieņēmumi!$E$8,DR266-$C243,0),0))</f>
        <v>0</v>
      </c>
      <c r="DT266" s="416">
        <f>IF(AND(Izmaksas!DS$15=0,Izmaksas!DT$15=1),IF(DS266=0,'IIA Finanšu analīze'!$D243*(1-$C266/4),0),IF(DS266&gt;$C243,IF('Laika grafiks'!DT$23&gt;Pieņēmumi!$E$8,DS266-$C243,0),0))</f>
        <v>0</v>
      </c>
      <c r="DU266" s="416">
        <f>IF(AND(Izmaksas!DT$15=0,Izmaksas!DU$15=1),IF(DT266=0,'IIA Finanšu analīze'!$D243*(1-$C266/4),0),IF(DT266&gt;$C243,IF('Laika grafiks'!DU$23&gt;Pieņēmumi!$E$8,DT266-$C243,0),0))</f>
        <v>0</v>
      </c>
    </row>
    <row r="267" spans="1:125" ht="11.25" customHeight="1">
      <c r="A267" s="389" t="str">
        <f t="shared" si="196"/>
        <v>Kapitālieguldījumi Nr20</v>
      </c>
      <c r="B267" s="389" t="s">
        <v>33</v>
      </c>
      <c r="C267" s="392"/>
      <c r="D267" s="460" t="s">
        <v>638</v>
      </c>
      <c r="E267" s="416">
        <v>0</v>
      </c>
      <c r="F267" s="416">
        <f>IF(AND(Izmaksas!E$15=0,Izmaksas!F$15=1),IF(E267=0,'IIA Finanšu analīze'!$D244*(1-$C267/4),0),IF(E267&gt;$C244,IF('Laika grafiks'!F$23&gt;Pieņēmumi!$E$8,E267-$C244,0),0))</f>
        <v>0</v>
      </c>
      <c r="G267" s="416">
        <f>IF(AND(Izmaksas!F$15=0,Izmaksas!G$15=1),IF(F267=0,'IIA Finanšu analīze'!$D244*(1-$C267/4),0),IF(F267&gt;$C244,IF('Laika grafiks'!G$23&gt;Pieņēmumi!$E$8,F267-$C244,0),0))</f>
        <v>0</v>
      </c>
      <c r="H267" s="416">
        <f>IF(AND(Izmaksas!G$15=0,Izmaksas!H$15=1),IF(G267=0,'IIA Finanšu analīze'!$D244*(1-$C267/4),0),IF(G267&gt;$C244,IF('Laika grafiks'!H$23&gt;Pieņēmumi!$E$8,G267-$C244,0),0))</f>
        <v>0</v>
      </c>
      <c r="I267" s="416">
        <f>IF(AND(Izmaksas!H$15=0,Izmaksas!I$15=1),IF(H267=0,'IIA Finanšu analīze'!$D244*(1-$C267/4),0),IF(H267&gt;$C244,IF('Laika grafiks'!I$23&gt;Pieņēmumi!$E$8,H267-$C244,0),0))</f>
        <v>0</v>
      </c>
      <c r="J267" s="416">
        <f>IF(AND(Izmaksas!I$15=0,Izmaksas!J$15=1),IF(I267=0,'IIA Finanšu analīze'!$D244*(1-$C267/4),0),IF(I267&gt;$C244,IF('Laika grafiks'!J$23&gt;Pieņēmumi!$E$8,I267-$C244,0),0))</f>
        <v>0</v>
      </c>
      <c r="K267" s="416">
        <f>IF(AND(Izmaksas!J$15=0,Izmaksas!K$15=1),IF(J267=0,'IIA Finanšu analīze'!$D244*(1-$C267/4),0),IF(J267&gt;$C244,IF('Laika grafiks'!K$23&gt;Pieņēmumi!$E$8,J267-$C244,0),0))</f>
        <v>0</v>
      </c>
      <c r="L267" s="416">
        <f>IF(AND(Izmaksas!K$15=0,Izmaksas!L$15=1),IF(K267=0,'IIA Finanšu analīze'!$D244*(1-$C267/4),0),IF(K267&gt;$C244,IF('Laika grafiks'!L$23&gt;Pieņēmumi!$E$8,K267-$C244,0),0))</f>
        <v>0</v>
      </c>
      <c r="M267" s="416">
        <f>IF(AND(Izmaksas!L$15=0,Izmaksas!M$15=1),IF(L267=0,'IIA Finanšu analīze'!$D244*(1-$C267/4),0),IF(L267&gt;$C244,IF('Laika grafiks'!M$23&gt;Pieņēmumi!$E$8,L267-$C244,0),0))</f>
        <v>0</v>
      </c>
      <c r="N267" s="416">
        <f>IF(AND(Izmaksas!M$15=0,Izmaksas!N$15=1),IF(M267=0,'IIA Finanšu analīze'!$D244*(1-$C267/4),0),IF(M267&gt;$C244,IF('Laika grafiks'!N$23&gt;Pieņēmumi!$E$8,M267-$C244,0),0))</f>
        <v>0</v>
      </c>
      <c r="O267" s="416">
        <f>IF(AND(Izmaksas!N$15=0,Izmaksas!O$15=1),IF(N267=0,'IIA Finanšu analīze'!$D244*(1-$C267/4),0),IF(N267&gt;$C244,IF('Laika grafiks'!O$23&gt;Pieņēmumi!$E$8,N267-$C244,0),0))</f>
        <v>0</v>
      </c>
      <c r="P267" s="416">
        <f>IF(AND(Izmaksas!O$15=0,Izmaksas!P$15=1),IF(O267=0,'IIA Finanšu analīze'!$D244*(1-$C267/4),0),IF(O267&gt;$C244,IF('Laika grafiks'!P$23&gt;Pieņēmumi!$E$8,O267-$C244,0),0))</f>
        <v>0</v>
      </c>
      <c r="Q267" s="416">
        <f>IF(AND(Izmaksas!P$15=0,Izmaksas!Q$15=1),IF(P267=0,'IIA Finanšu analīze'!$D244*(1-$C267/4),0),IF(P267&gt;$C244,IF('Laika grafiks'!Q$23&gt;Pieņēmumi!$E$8,P267-$C244,0),0))</f>
        <v>0</v>
      </c>
      <c r="R267" s="416">
        <f>IF(AND(Izmaksas!Q$15=0,Izmaksas!R$15=1),IF(Q267=0,'IIA Finanšu analīze'!$D244*(1-$C267/4),0),IF(Q267&gt;$C244,IF('Laika grafiks'!R$23&gt;Pieņēmumi!$E$8,Q267-$C244,0),0))</f>
        <v>0</v>
      </c>
      <c r="S267" s="416">
        <f>IF(AND(Izmaksas!R$15=0,Izmaksas!S$15=1),IF(R267=0,'IIA Finanšu analīze'!$D244*(1-$C267/4),0),IF(R267&gt;$C244,IF('Laika grafiks'!S$23&gt;Pieņēmumi!$E$8,R267-$C244,0),0))</f>
        <v>0</v>
      </c>
      <c r="T267" s="416">
        <f>IF(AND(Izmaksas!S$15=0,Izmaksas!T$15=1),IF(S267=0,'IIA Finanšu analīze'!$D244*(1-$C267/4),0),IF(S267&gt;$C244,IF('Laika grafiks'!T$23&gt;Pieņēmumi!$E$8,S267-$C244,0),0))</f>
        <v>0</v>
      </c>
      <c r="U267" s="416">
        <f>IF(AND(Izmaksas!T$15=0,Izmaksas!U$15=1),IF(T267=0,'IIA Finanšu analīze'!$D244*(1-$C267/4),0),IF(T267&gt;$C244,IF('Laika grafiks'!U$23&gt;Pieņēmumi!$E$8,T267-$C244,0),0))</f>
        <v>0</v>
      </c>
      <c r="V267" s="416">
        <f>IF(AND(Izmaksas!U$15=0,Izmaksas!V$15=1),IF(U267=0,'IIA Finanšu analīze'!$D244*(1-$C267/4),0),IF(U267&gt;$C244,IF('Laika grafiks'!V$23&gt;Pieņēmumi!$E$8,U267-$C244,0),0))</f>
        <v>0</v>
      </c>
      <c r="W267" s="416">
        <f>IF(AND(Izmaksas!V$15=0,Izmaksas!W$15=1),IF(V267=0,'IIA Finanšu analīze'!$D244*(1-$C267/4),0),IF(V267&gt;$C244,IF('Laika grafiks'!W$23&gt;Pieņēmumi!$E$8,V267-$C244,0),0))</f>
        <v>0</v>
      </c>
      <c r="X267" s="416">
        <f>IF(AND(Izmaksas!W$15=0,Izmaksas!X$15=1),IF(W267=0,'IIA Finanšu analīze'!$D244*(1-$C267/4),0),IF(W267&gt;$C244,IF('Laika grafiks'!X$23&gt;Pieņēmumi!$E$8,W267-$C244,0),0))</f>
        <v>0</v>
      </c>
      <c r="Y267" s="416">
        <f>IF(AND(Izmaksas!X$15=0,Izmaksas!Y$15=1),IF(X267=0,'IIA Finanšu analīze'!$D244*(1-$C267/4),0),IF(X267&gt;$C244,IF('Laika grafiks'!Y$23&gt;Pieņēmumi!$E$8,X267-$C244,0),0))</f>
        <v>0</v>
      </c>
      <c r="Z267" s="416">
        <f>IF(AND(Izmaksas!Y$15=0,Izmaksas!Z$15=1),IF(Y267=0,'IIA Finanšu analīze'!$D244*(1-$C267/4),0),IF(Y267&gt;$C244,IF('Laika grafiks'!Z$23&gt;Pieņēmumi!$E$8,Y267-$C244,0),0))</f>
        <v>0</v>
      </c>
      <c r="AA267" s="416">
        <f>IF(AND(Izmaksas!Z$15=0,Izmaksas!AA$15=1),IF(Z267=0,'IIA Finanšu analīze'!$D244*(1-$C267/4),0),IF(Z267&gt;$C244,IF('Laika grafiks'!AA$23&gt;Pieņēmumi!$E$8,Z267-$C244,0),0))</f>
        <v>0</v>
      </c>
      <c r="AB267" s="416">
        <f>IF(AND(Izmaksas!AA$15=0,Izmaksas!AB$15=1),IF(AA267=0,'IIA Finanšu analīze'!$D244*(1-$C267/4),0),IF(AA267&gt;$C244,IF('Laika grafiks'!AB$23&gt;Pieņēmumi!$E$8,AA267-$C244,0),0))</f>
        <v>0</v>
      </c>
      <c r="AC267" s="416">
        <f>IF(AND(Izmaksas!AB$15=0,Izmaksas!AC$15=1),IF(AB267=0,'IIA Finanšu analīze'!$D244*(1-$C267/4),0),IF(AB267&gt;$C244,IF('Laika grafiks'!AC$23&gt;Pieņēmumi!$E$8,AB267-$C244,0),0))</f>
        <v>0</v>
      </c>
      <c r="AD267" s="416">
        <f>IF(AND(Izmaksas!AC$15=0,Izmaksas!AD$15=1),IF(AC267=0,'IIA Finanšu analīze'!$D244*(1-$C267/4),0),IF(AC267&gt;$C244,IF('Laika grafiks'!AD$23&gt;Pieņēmumi!$E$8,AC267-$C244,0),0))</f>
        <v>0</v>
      </c>
      <c r="AE267" s="416">
        <f>IF(AND(Izmaksas!AD$15=0,Izmaksas!AE$15=1),IF(AD267=0,'IIA Finanšu analīze'!$D244*(1-$C267/4),0),IF(AD267&gt;$C244,IF('Laika grafiks'!AE$23&gt;Pieņēmumi!$E$8,AD267-$C244,0),0))</f>
        <v>0</v>
      </c>
      <c r="AF267" s="416">
        <f>IF(AND(Izmaksas!AE$15=0,Izmaksas!AF$15=1),IF(AE267=0,'IIA Finanšu analīze'!$D244*(1-$C267/4),0),IF(AE267&gt;$C244,IF('Laika grafiks'!AF$23&gt;Pieņēmumi!$E$8,AE267-$C244,0),0))</f>
        <v>0</v>
      </c>
      <c r="AG267" s="416">
        <f>IF(AND(Izmaksas!AF$15=0,Izmaksas!AG$15=1),IF(AF267=0,'IIA Finanšu analīze'!$D244*(1-$C267/4),0),IF(AF267&gt;$C244,IF('Laika grafiks'!AG$23&gt;Pieņēmumi!$E$8,AF267-$C244,0),0))</f>
        <v>0</v>
      </c>
      <c r="AH267" s="416">
        <f>IF(AND(Izmaksas!AG$15=0,Izmaksas!AH$15=1),IF(AG267=0,'IIA Finanšu analīze'!$D244*(1-$C267/4),0),IF(AG267&gt;$C244,IF('Laika grafiks'!AH$23&gt;Pieņēmumi!$E$8,AG267-$C244,0),0))</f>
        <v>0</v>
      </c>
      <c r="AI267" s="416">
        <f>IF(AND(Izmaksas!AH$15=0,Izmaksas!AI$15=1),IF(AH267=0,'IIA Finanšu analīze'!$D244*(1-$C267/4),0),IF(AH267&gt;$C244,IF('Laika grafiks'!AI$23&gt;Pieņēmumi!$E$8,AH267-$C244,0),0))</f>
        <v>0</v>
      </c>
      <c r="AJ267" s="416">
        <f>IF(AND(Izmaksas!AI$15=0,Izmaksas!AJ$15=1),IF(AI267=0,'IIA Finanšu analīze'!$D244*(1-$C267/4),0),IF(AI267&gt;$C244,IF('Laika grafiks'!AJ$23&gt;Pieņēmumi!$E$8,AI267-$C244,0),0))</f>
        <v>0</v>
      </c>
      <c r="AK267" s="416">
        <f>IF(AND(Izmaksas!AJ$15=0,Izmaksas!AK$15=1),IF(AJ267=0,'IIA Finanšu analīze'!$D244*(1-$C267/4),0),IF(AJ267&gt;$C244,IF('Laika grafiks'!AK$23&gt;Pieņēmumi!$E$8,AJ267-$C244,0),0))</f>
        <v>0</v>
      </c>
      <c r="AL267" s="416">
        <f>IF(AND(Izmaksas!AK$15=0,Izmaksas!AL$15=1),IF(AK267=0,'IIA Finanšu analīze'!$D244*(1-$C267/4),0),IF(AK267&gt;$C244,IF('Laika grafiks'!AL$23&gt;Pieņēmumi!$E$8,AK267-$C244,0),0))</f>
        <v>0</v>
      </c>
      <c r="AM267" s="416">
        <f>IF(AND(Izmaksas!AL$15=0,Izmaksas!AM$15=1),IF(AL267=0,'IIA Finanšu analīze'!$D244*(1-$C267/4),0),IF(AL267&gt;$C244,IF('Laika grafiks'!AM$23&gt;Pieņēmumi!$E$8,AL267-$C244,0),0))</f>
        <v>0</v>
      </c>
      <c r="AN267" s="416">
        <f>IF(AND(Izmaksas!AM$15=0,Izmaksas!AN$15=1),IF(AM267=0,'IIA Finanšu analīze'!$D244*(1-$C267/4),0),IF(AM267&gt;$C244,IF('Laika grafiks'!AN$23&gt;Pieņēmumi!$E$8,AM267-$C244,0),0))</f>
        <v>0</v>
      </c>
      <c r="AO267" s="416">
        <f>IF(AND(Izmaksas!AN$15=0,Izmaksas!AO$15=1),IF(AN267=0,'IIA Finanšu analīze'!$D244*(1-$C267/4),0),IF(AN267&gt;$C244,IF('Laika grafiks'!AO$23&gt;Pieņēmumi!$E$8,AN267-$C244,0),0))</f>
        <v>0</v>
      </c>
      <c r="AP267" s="416">
        <f>IF(AND(Izmaksas!AO$15=0,Izmaksas!AP$15=1),IF(AO267=0,'IIA Finanšu analīze'!$D244*(1-$C267/4),0),IF(AO267&gt;$C244,IF('Laika grafiks'!AP$23&gt;Pieņēmumi!$E$8,AO267-$C244,0),0))</f>
        <v>0</v>
      </c>
      <c r="AQ267" s="416">
        <f>IF(AND(Izmaksas!AP$15=0,Izmaksas!AQ$15=1),IF(AP267=0,'IIA Finanšu analīze'!$D244*(1-$C267/4),0),IF(AP267&gt;$C244,IF('Laika grafiks'!AQ$23&gt;Pieņēmumi!$E$8,AP267-$C244,0),0))</f>
        <v>0</v>
      </c>
      <c r="AR267" s="416">
        <f>IF(AND(Izmaksas!AQ$15=0,Izmaksas!AR$15=1),IF(AQ267=0,'IIA Finanšu analīze'!$D244*(1-$C267/4),0),IF(AQ267&gt;$C244,IF('Laika grafiks'!AR$23&gt;Pieņēmumi!$E$8,AQ267-$C244,0),0))</f>
        <v>0</v>
      </c>
      <c r="AS267" s="416">
        <f>IF(AND(Izmaksas!AR$15=0,Izmaksas!AS$15=1),IF(AR267=0,'IIA Finanšu analīze'!$D244*(1-$C267/4),0),IF(AR267&gt;$C244,IF('Laika grafiks'!AS$23&gt;Pieņēmumi!$E$8,AR267-$C244,0),0))</f>
        <v>0</v>
      </c>
      <c r="AT267" s="416">
        <f>IF(AND(Izmaksas!AS$15=0,Izmaksas!AT$15=1),IF(AS267=0,'IIA Finanšu analīze'!$D244*(1-$C267/4),0),IF(AS267&gt;$C244,IF('Laika grafiks'!AT$23&gt;Pieņēmumi!$E$8,AS267-$C244,0),0))</f>
        <v>0</v>
      </c>
      <c r="AU267" s="416">
        <f>IF(AND(Izmaksas!AT$15=0,Izmaksas!AU$15=1),IF(AT267=0,'IIA Finanšu analīze'!$D244*(1-$C267/4),0),IF(AT267&gt;$C244,IF('Laika grafiks'!AU$23&gt;Pieņēmumi!$E$8,AT267-$C244,0),0))</f>
        <v>0</v>
      </c>
      <c r="AV267" s="416">
        <f>IF(AND(Izmaksas!AU$15=0,Izmaksas!AV$15=1),IF(AU267=0,'IIA Finanšu analīze'!$D244*(1-$C267/4),0),IF(AU267&gt;$C244,IF('Laika grafiks'!AV$23&gt;Pieņēmumi!$E$8,AU267-$C244,0),0))</f>
        <v>0</v>
      </c>
      <c r="AW267" s="416">
        <f>IF(AND(Izmaksas!AV$15=0,Izmaksas!AW$15=1),IF(AV267=0,'IIA Finanšu analīze'!$D244*(1-$C267/4),0),IF(AV267&gt;$C244,IF('Laika grafiks'!AW$23&gt;Pieņēmumi!$E$8,AV267-$C244,0),0))</f>
        <v>0</v>
      </c>
      <c r="AX267" s="416">
        <f>IF(AND(Izmaksas!AW$15=0,Izmaksas!AX$15=1),IF(AW267=0,'IIA Finanšu analīze'!$D244*(1-$C267/4),0),IF(AW267&gt;$C244,IF('Laika grafiks'!AX$23&gt;Pieņēmumi!$E$8,AW267-$C244,0),0))</f>
        <v>0</v>
      </c>
      <c r="AY267" s="416">
        <f>IF(AND(Izmaksas!AX$15=0,Izmaksas!AY$15=1),IF(AX267=0,'IIA Finanšu analīze'!$D244*(1-$C267/4),0),IF(AX267&gt;$C244,IF('Laika grafiks'!AY$23&gt;Pieņēmumi!$E$8,AX267-$C244,0),0))</f>
        <v>0</v>
      </c>
      <c r="AZ267" s="416">
        <f>IF(AND(Izmaksas!AY$15=0,Izmaksas!AZ$15=1),IF(AY267=0,'IIA Finanšu analīze'!$D244*(1-$C267/4),0),IF(AY267&gt;$C244,IF('Laika grafiks'!AZ$23&gt;Pieņēmumi!$E$8,AY267-$C244,0),0))</f>
        <v>0</v>
      </c>
      <c r="BA267" s="416">
        <f>IF(AND(Izmaksas!AZ$15=0,Izmaksas!BA$15=1),IF(AZ267=0,'IIA Finanšu analīze'!$D244*(1-$C267/4),0),IF(AZ267&gt;$C244,IF('Laika grafiks'!BA$23&gt;Pieņēmumi!$E$8,AZ267-$C244,0),0))</f>
        <v>0</v>
      </c>
      <c r="BB267" s="416">
        <f>IF(AND(Izmaksas!BA$15=0,Izmaksas!BB$15=1),IF(BA267=0,'IIA Finanšu analīze'!$D244*(1-$C267/4),0),IF(BA267&gt;$C244,IF('Laika grafiks'!BB$23&gt;Pieņēmumi!$E$8,BA267-$C244,0),0))</f>
        <v>0</v>
      </c>
      <c r="BC267" s="416">
        <f>IF(AND(Izmaksas!BB$15=0,Izmaksas!BC$15=1),IF(BB267=0,'IIA Finanšu analīze'!$D244*(1-$C267/4),0),IF(BB267&gt;$C244,IF('Laika grafiks'!BC$23&gt;Pieņēmumi!$E$8,BB267-$C244,0),0))</f>
        <v>0</v>
      </c>
      <c r="BD267" s="416">
        <f>IF(AND(Izmaksas!BC$15=0,Izmaksas!BD$15=1),IF(BC267=0,'IIA Finanšu analīze'!$D244*(1-$C267/4),0),IF(BC267&gt;$C244,IF('Laika grafiks'!BD$23&gt;Pieņēmumi!$E$8,BC267-$C244,0),0))</f>
        <v>0</v>
      </c>
      <c r="BE267" s="416">
        <f>IF(AND(Izmaksas!BD$15=0,Izmaksas!BE$15=1),IF(BD267=0,'IIA Finanšu analīze'!$D244*(1-$C267/4),0),IF(BD267&gt;$C244,IF('Laika grafiks'!BE$23&gt;Pieņēmumi!$E$8,BD267-$C244,0),0))</f>
        <v>0</v>
      </c>
      <c r="BF267" s="416">
        <f>IF(AND(Izmaksas!BE$15=0,Izmaksas!BF$15=1),IF(BE267=0,'IIA Finanšu analīze'!$D244*(1-$C267/4),0),IF(BE267&gt;$C244,IF('Laika grafiks'!BF$23&gt;Pieņēmumi!$E$8,BE267-$C244,0),0))</f>
        <v>0</v>
      </c>
      <c r="BG267" s="416">
        <f>IF(AND(Izmaksas!BF$15=0,Izmaksas!BG$15=1),IF(BF267=0,'IIA Finanšu analīze'!$D244*(1-$C267/4),0),IF(BF267&gt;$C244,IF('Laika grafiks'!BG$23&gt;Pieņēmumi!$E$8,BF267-$C244,0),0))</f>
        <v>0</v>
      </c>
      <c r="BH267" s="416">
        <f>IF(AND(Izmaksas!BG$15=0,Izmaksas!BH$15=1),IF(BG267=0,'IIA Finanšu analīze'!$D244*(1-$C267/4),0),IF(BG267&gt;$C244,IF('Laika grafiks'!BH$23&gt;Pieņēmumi!$E$8,BG267-$C244,0),0))</f>
        <v>0</v>
      </c>
      <c r="BI267" s="416">
        <f>IF(AND(Izmaksas!BH$15=0,Izmaksas!BI$15=1),IF(BH267=0,'IIA Finanšu analīze'!$D244*(1-$C267/4),0),IF(BH267&gt;$C244,IF('Laika grafiks'!BI$23&gt;Pieņēmumi!$E$8,BH267-$C244,0),0))</f>
        <v>0</v>
      </c>
      <c r="BJ267" s="416">
        <f>IF(AND(Izmaksas!BI$15=0,Izmaksas!BJ$15=1),IF(BI267=0,'IIA Finanšu analīze'!$D244*(1-$C267/4),0),IF(BI267&gt;$C244,IF('Laika grafiks'!BJ$23&gt;Pieņēmumi!$E$8,BI267-$C244,0),0))</f>
        <v>0</v>
      </c>
      <c r="BK267" s="416">
        <f>IF(AND(Izmaksas!BJ$15=0,Izmaksas!BK$15=1),IF(BJ267=0,'IIA Finanšu analīze'!$D244*(1-$C267/4),0),IF(BJ267&gt;$C244,IF('Laika grafiks'!BK$23&gt;Pieņēmumi!$E$8,BJ267-$C244,0),0))</f>
        <v>0</v>
      </c>
      <c r="BL267" s="416">
        <f>IF(AND(Izmaksas!BK$15=0,Izmaksas!BL$15=1),IF(BK267=0,'IIA Finanšu analīze'!$D244*(1-$C267/4),0),IF(BK267&gt;$C244,IF('Laika grafiks'!BL$23&gt;Pieņēmumi!$E$8,BK267-$C244,0),0))</f>
        <v>0</v>
      </c>
      <c r="BM267" s="416">
        <f>IF(AND(Izmaksas!BL$15=0,Izmaksas!BM$15=1),IF(BL267=0,'IIA Finanšu analīze'!$D244*(1-$C267/4),0),IF(BL267&gt;$C244,IF('Laika grafiks'!BM$23&gt;Pieņēmumi!$E$8,BL267-$C244,0),0))</f>
        <v>0</v>
      </c>
      <c r="BN267" s="416">
        <f>IF(AND(Izmaksas!BM$15=0,Izmaksas!BN$15=1),IF(BM267=0,'IIA Finanšu analīze'!$D244*(1-$C267/4),0),IF(BM267&gt;$C244,IF('Laika grafiks'!BN$23&gt;Pieņēmumi!$E$8,BM267-$C244,0),0))</f>
        <v>0</v>
      </c>
      <c r="BO267" s="416">
        <f>IF(AND(Izmaksas!BN$15=0,Izmaksas!BO$15=1),IF(BN267=0,'IIA Finanšu analīze'!$D244*(1-$C267/4),0),IF(BN267&gt;$C244,IF('Laika grafiks'!BO$23&gt;Pieņēmumi!$E$8,BN267-$C244,0),0))</f>
        <v>0</v>
      </c>
      <c r="BP267" s="416">
        <f>IF(AND(Izmaksas!BO$15=0,Izmaksas!BP$15=1),IF(BO267=0,'IIA Finanšu analīze'!$D244*(1-$C267/4),0),IF(BO267&gt;$C244,IF('Laika grafiks'!BP$23&gt;Pieņēmumi!$E$8,BO267-$C244,0),0))</f>
        <v>0</v>
      </c>
      <c r="BQ267" s="416">
        <f>IF(AND(Izmaksas!BP$15=0,Izmaksas!BQ$15=1),IF(BP267=0,'IIA Finanšu analīze'!$D244*(1-$C267/4),0),IF(BP267&gt;$C244,IF('Laika grafiks'!BQ$23&gt;Pieņēmumi!$E$8,BP267-$C244,0),0))</f>
        <v>0</v>
      </c>
      <c r="BR267" s="416">
        <f>IF(AND(Izmaksas!BQ$15=0,Izmaksas!BR$15=1),IF(BQ267=0,'IIA Finanšu analīze'!$D244*(1-$C267/4),0),IF(BQ267&gt;$C244,IF('Laika grafiks'!BR$23&gt;Pieņēmumi!$E$8,BQ267-$C244,0),0))</f>
        <v>0</v>
      </c>
      <c r="BS267" s="416">
        <f>IF(AND(Izmaksas!BR$15=0,Izmaksas!BS$15=1),IF(BR267=0,'IIA Finanšu analīze'!$D244*(1-$C267/4),0),IF(BR267&gt;$C244,IF('Laika grafiks'!BS$23&gt;Pieņēmumi!$E$8,BR267-$C244,0),0))</f>
        <v>0</v>
      </c>
      <c r="BT267" s="416">
        <f>IF(AND(Izmaksas!BS$15=0,Izmaksas!BT$15=1),IF(BS267=0,'IIA Finanšu analīze'!$D244*(1-$C267/4),0),IF(BS267&gt;$C244,IF('Laika grafiks'!BT$23&gt;Pieņēmumi!$E$8,BS267-$C244,0),0))</f>
        <v>0</v>
      </c>
      <c r="BU267" s="416">
        <f>IF(AND(Izmaksas!BT$15=0,Izmaksas!BU$15=1),IF(BT267=0,'IIA Finanšu analīze'!$D244*(1-$C267/4),0),IF(BT267&gt;$C244,IF('Laika grafiks'!BU$23&gt;Pieņēmumi!$E$8,BT267-$C244,0),0))</f>
        <v>0</v>
      </c>
      <c r="BV267" s="416">
        <f>IF(AND(Izmaksas!BU$15=0,Izmaksas!BV$15=1),IF(BU267=0,'IIA Finanšu analīze'!$D244*(1-$C267/4),0),IF(BU267&gt;$C244,IF('Laika grafiks'!BV$23&gt;Pieņēmumi!$E$8,BU267-$C244,0),0))</f>
        <v>0</v>
      </c>
      <c r="BW267" s="416">
        <f>IF(AND(Izmaksas!BV$15=0,Izmaksas!BW$15=1),IF(BV267=0,'IIA Finanšu analīze'!$D244*(1-$C267/4),0),IF(BV267&gt;$C244,IF('Laika grafiks'!BW$23&gt;Pieņēmumi!$E$8,BV267-$C244,0),0))</f>
        <v>0</v>
      </c>
      <c r="BX267" s="416">
        <f>IF(AND(Izmaksas!BW$15=0,Izmaksas!BX$15=1),IF(BW267=0,'IIA Finanšu analīze'!$D244*(1-$C267/4),0),IF(BW267&gt;$C244,IF('Laika grafiks'!BX$23&gt;Pieņēmumi!$E$8,BW267-$C244,0),0))</f>
        <v>0</v>
      </c>
      <c r="BY267" s="416">
        <f>IF(AND(Izmaksas!BX$15=0,Izmaksas!BY$15=1),IF(BX267=0,'IIA Finanšu analīze'!$D244*(1-$C267/4),0),IF(BX267&gt;$C244,IF('Laika grafiks'!BY$23&gt;Pieņēmumi!$E$8,BX267-$C244,0),0))</f>
        <v>0</v>
      </c>
      <c r="BZ267" s="416">
        <f>IF(AND(Izmaksas!BY$15=0,Izmaksas!BZ$15=1),IF(BY267=0,'IIA Finanšu analīze'!$D244*(1-$C267/4),0),IF(BY267&gt;$C244,IF('Laika grafiks'!BZ$23&gt;Pieņēmumi!$E$8,BY267-$C244,0),0))</f>
        <v>0</v>
      </c>
      <c r="CA267" s="416">
        <f>IF(AND(Izmaksas!BZ$15=0,Izmaksas!CA$15=1),IF(BZ267=0,'IIA Finanšu analīze'!$D244*(1-$C267/4),0),IF(BZ267&gt;$C244,IF('Laika grafiks'!CA$23&gt;Pieņēmumi!$E$8,BZ267-$C244,0),0))</f>
        <v>0</v>
      </c>
      <c r="CB267" s="416">
        <f>IF(AND(Izmaksas!CA$15=0,Izmaksas!CB$15=1),IF(CA267=0,'IIA Finanšu analīze'!$D244*(1-$C267/4),0),IF(CA267&gt;$C244,IF('Laika grafiks'!CB$23&gt;Pieņēmumi!$E$8,CA267-$C244,0),0))</f>
        <v>0</v>
      </c>
      <c r="CC267" s="416">
        <f>IF(AND(Izmaksas!CB$15=0,Izmaksas!CC$15=1),IF(CB267=0,'IIA Finanšu analīze'!$D244*(1-$C267/4),0),IF(CB267&gt;$C244,IF('Laika grafiks'!CC$23&gt;Pieņēmumi!$E$8,CB267-$C244,0),0))</f>
        <v>0</v>
      </c>
      <c r="CD267" s="416">
        <f>IF(AND(Izmaksas!CC$15=0,Izmaksas!CD$15=1),IF(CC267=0,'IIA Finanšu analīze'!$D244*(1-$C267/4),0),IF(CC267&gt;$C244,IF('Laika grafiks'!CD$23&gt;Pieņēmumi!$E$8,CC267-$C244,0),0))</f>
        <v>0</v>
      </c>
      <c r="CE267" s="416">
        <f>IF(AND(Izmaksas!CD$15=0,Izmaksas!CE$15=1),IF(CD267=0,'IIA Finanšu analīze'!$D244*(1-$C267/4),0),IF(CD267&gt;$C244,IF('Laika grafiks'!CE$23&gt;Pieņēmumi!$E$8,CD267-$C244,0),0))</f>
        <v>0</v>
      </c>
      <c r="CF267" s="416">
        <f>IF(AND(Izmaksas!CE$15=0,Izmaksas!CF$15=1),IF(CE267=0,'IIA Finanšu analīze'!$D244*(1-$C267/4),0),IF(CE267&gt;$C244,IF('Laika grafiks'!CF$23&gt;Pieņēmumi!$E$8,CE267-$C244,0),0))</f>
        <v>0</v>
      </c>
      <c r="CG267" s="416">
        <f>IF(AND(Izmaksas!CF$15=0,Izmaksas!CG$15=1),IF(CF267=0,'IIA Finanšu analīze'!$D244*(1-$C267/4),0),IF(CF267&gt;$C244,IF('Laika grafiks'!CG$23&gt;Pieņēmumi!$E$8,CF267-$C244,0),0))</f>
        <v>0</v>
      </c>
      <c r="CH267" s="416">
        <f>IF(AND(Izmaksas!CG$15=0,Izmaksas!CH$15=1),IF(CG267=0,'IIA Finanšu analīze'!$D244*(1-$C267/4),0),IF(CG267&gt;$C244,IF('Laika grafiks'!CH$23&gt;Pieņēmumi!$E$8,CG267-$C244,0),0))</f>
        <v>0</v>
      </c>
      <c r="CI267" s="416">
        <f>IF(AND(Izmaksas!CH$15=0,Izmaksas!CI$15=1),IF(CH267=0,'IIA Finanšu analīze'!$D244*(1-$C267/4),0),IF(CH267&gt;$C244,IF('Laika grafiks'!CI$23&gt;Pieņēmumi!$E$8,CH267-$C244,0),0))</f>
        <v>0</v>
      </c>
      <c r="CJ267" s="416">
        <f>IF(AND(Izmaksas!CI$15=0,Izmaksas!CJ$15=1),IF(CI267=0,'IIA Finanšu analīze'!$D244*(1-$C267/4),0),IF(CI267&gt;$C244,IF('Laika grafiks'!CJ$23&gt;Pieņēmumi!$E$8,CI267-$C244,0),0))</f>
        <v>0</v>
      </c>
      <c r="CK267" s="416">
        <f>IF(AND(Izmaksas!CJ$15=0,Izmaksas!CK$15=1),IF(CJ267=0,'IIA Finanšu analīze'!$D244*(1-$C267/4),0),IF(CJ267&gt;$C244,IF('Laika grafiks'!CK$23&gt;Pieņēmumi!$E$8,CJ267-$C244,0),0))</f>
        <v>0</v>
      </c>
      <c r="CL267" s="416">
        <f>IF(AND(Izmaksas!CK$15=0,Izmaksas!CL$15=1),IF(CK267=0,'IIA Finanšu analīze'!$D244*(1-$C267/4),0),IF(CK267&gt;$C244,IF('Laika grafiks'!CL$23&gt;Pieņēmumi!$E$8,CK267-$C244,0),0))</f>
        <v>0</v>
      </c>
      <c r="CM267" s="416">
        <f>IF(AND(Izmaksas!CL$15=0,Izmaksas!CM$15=1),IF(CL267=0,'IIA Finanšu analīze'!$D244*(1-$C267/4),0),IF(CL267&gt;$C244,IF('Laika grafiks'!CM$23&gt;Pieņēmumi!$E$8,CL267-$C244,0),0))</f>
        <v>0</v>
      </c>
      <c r="CN267" s="416">
        <f>IF(AND(Izmaksas!CM$15=0,Izmaksas!CN$15=1),IF(CM267=0,'IIA Finanšu analīze'!$D244*(1-$C267/4),0),IF(CM267&gt;$C244,IF('Laika grafiks'!CN$23&gt;Pieņēmumi!$E$8,CM267-$C244,0),0))</f>
        <v>0</v>
      </c>
      <c r="CO267" s="416">
        <f>IF(AND(Izmaksas!CN$15=0,Izmaksas!CO$15=1),IF(CN267=0,'IIA Finanšu analīze'!$D244*(1-$C267/4),0),IF(CN267&gt;$C244,IF('Laika grafiks'!CO$23&gt;Pieņēmumi!$E$8,CN267-$C244,0),0))</f>
        <v>0</v>
      </c>
      <c r="CP267" s="416">
        <f>IF(AND(Izmaksas!CO$15=0,Izmaksas!CP$15=1),IF(CO267=0,'IIA Finanšu analīze'!$D244*(1-$C267/4),0),IF(CO267&gt;$C244,IF('Laika grafiks'!CP$23&gt;Pieņēmumi!$E$8,CO267-$C244,0),0))</f>
        <v>0</v>
      </c>
      <c r="CQ267" s="416">
        <f>IF(AND(Izmaksas!CP$15=0,Izmaksas!CQ$15=1),IF(CP267=0,'IIA Finanšu analīze'!$D244*(1-$C267/4),0),IF(CP267&gt;$C244,IF('Laika grafiks'!CQ$23&gt;Pieņēmumi!$E$8,CP267-$C244,0),0))</f>
        <v>0</v>
      </c>
      <c r="CR267" s="416">
        <f>IF(AND(Izmaksas!CQ$15=0,Izmaksas!CR$15=1),IF(CQ267=0,'IIA Finanšu analīze'!$D244*(1-$C267/4),0),IF(CQ267&gt;$C244,IF('Laika grafiks'!CR$23&gt;Pieņēmumi!$E$8,CQ267-$C244,0),0))</f>
        <v>0</v>
      </c>
      <c r="CS267" s="416">
        <f>IF(AND(Izmaksas!CR$15=0,Izmaksas!CS$15=1),IF(CR267=0,'IIA Finanšu analīze'!$D244*(1-$C267/4),0),IF(CR267&gt;$C244,IF('Laika grafiks'!CS$23&gt;Pieņēmumi!$E$8,CR267-$C244,0),0))</f>
        <v>0</v>
      </c>
      <c r="CT267" s="416">
        <f>IF(AND(Izmaksas!CS$15=0,Izmaksas!CT$15=1),IF(CS267=0,'IIA Finanšu analīze'!$D244*(1-$C267/4),0),IF(CS267&gt;$C244,IF('Laika grafiks'!CT$23&gt;Pieņēmumi!$E$8,CS267-$C244,0),0))</f>
        <v>0</v>
      </c>
      <c r="CU267" s="416">
        <f>IF(AND(Izmaksas!CT$15=0,Izmaksas!CU$15=1),IF(CT267=0,'IIA Finanšu analīze'!$D244*(1-$C267/4),0),IF(CT267&gt;$C244,IF('Laika grafiks'!CU$23&gt;Pieņēmumi!$E$8,CT267-$C244,0),0))</f>
        <v>0</v>
      </c>
      <c r="CV267" s="416">
        <f>IF(AND(Izmaksas!CU$15=0,Izmaksas!CV$15=1),IF(CU267=0,'IIA Finanšu analīze'!$D244*(1-$C267/4),0),IF(CU267&gt;$C244,IF('Laika grafiks'!CV$23&gt;Pieņēmumi!$E$8,CU267-$C244,0),0))</f>
        <v>0</v>
      </c>
      <c r="CW267" s="416">
        <f>IF(AND(Izmaksas!CV$15=0,Izmaksas!CW$15=1),IF(CV267=0,'IIA Finanšu analīze'!$D244*(1-$C267/4),0),IF(CV267&gt;$C244,IF('Laika grafiks'!CW$23&gt;Pieņēmumi!$E$8,CV267-$C244,0),0))</f>
        <v>0</v>
      </c>
      <c r="CX267" s="416">
        <f>IF(AND(Izmaksas!CW$15=0,Izmaksas!CX$15=1),IF(CW267=0,'IIA Finanšu analīze'!$D244*(1-$C267/4),0),IF(CW267&gt;$C244,IF('Laika grafiks'!CX$23&gt;Pieņēmumi!$E$8,CW267-$C244,0),0))</f>
        <v>0</v>
      </c>
      <c r="CY267" s="416">
        <f>IF(AND(Izmaksas!CX$15=0,Izmaksas!CY$15=1),IF(CX267=0,'IIA Finanšu analīze'!$D244*(1-$C267/4),0),IF(CX267&gt;$C244,IF('Laika grafiks'!CY$23&gt;Pieņēmumi!$E$8,CX267-$C244,0),0))</f>
        <v>0</v>
      </c>
      <c r="CZ267" s="416">
        <f>IF(AND(Izmaksas!CY$15=0,Izmaksas!CZ$15=1),IF(CY267=0,'IIA Finanšu analīze'!$D244*(1-$C267/4),0),IF(CY267&gt;$C244,IF('Laika grafiks'!CZ$23&gt;Pieņēmumi!$E$8,CY267-$C244,0),0))</f>
        <v>0</v>
      </c>
      <c r="DA267" s="416">
        <f>IF(AND(Izmaksas!CZ$15=0,Izmaksas!DA$15=1),IF(CZ267=0,'IIA Finanšu analīze'!$D244*(1-$C267/4),0),IF(CZ267&gt;$C244,IF('Laika grafiks'!DA$23&gt;Pieņēmumi!$E$8,CZ267-$C244,0),0))</f>
        <v>0</v>
      </c>
      <c r="DB267" s="416">
        <f>IF(AND(Izmaksas!DA$15=0,Izmaksas!DB$15=1),IF(DA267=0,'IIA Finanšu analīze'!$D244*(1-$C267/4),0),IF(DA267&gt;$C244,IF('Laika grafiks'!DB$23&gt;Pieņēmumi!$E$8,DA267-$C244,0),0))</f>
        <v>0</v>
      </c>
      <c r="DC267" s="416">
        <f>IF(AND(Izmaksas!DB$15=0,Izmaksas!DC$15=1),IF(DB267=0,'IIA Finanšu analīze'!$D244*(1-$C267/4),0),IF(DB267&gt;$C244,IF('Laika grafiks'!DC$23&gt;Pieņēmumi!$E$8,DB267-$C244,0),0))</f>
        <v>0</v>
      </c>
      <c r="DD267" s="416">
        <f>IF(AND(Izmaksas!DC$15=0,Izmaksas!DD$15=1),IF(DC267=0,'IIA Finanšu analīze'!$D244*(1-$C267/4),0),IF(DC267&gt;$C244,IF('Laika grafiks'!DD$23&gt;Pieņēmumi!$E$8,DC267-$C244,0),0))</f>
        <v>0</v>
      </c>
      <c r="DE267" s="416">
        <f>IF(AND(Izmaksas!DD$15=0,Izmaksas!DE$15=1),IF(DD267=0,'IIA Finanšu analīze'!$D244*(1-$C267/4),0),IF(DD267&gt;$C244,IF('Laika grafiks'!DE$23&gt;Pieņēmumi!$E$8,DD267-$C244,0),0))</f>
        <v>0</v>
      </c>
      <c r="DF267" s="416">
        <f>IF(AND(Izmaksas!DE$15=0,Izmaksas!DF$15=1),IF(DE267=0,'IIA Finanšu analīze'!$D244*(1-$C267/4),0),IF(DE267&gt;$C244,IF('Laika grafiks'!DF$23&gt;Pieņēmumi!$E$8,DE267-$C244,0),0))</f>
        <v>0</v>
      </c>
      <c r="DG267" s="416">
        <f>IF(AND(Izmaksas!DF$15=0,Izmaksas!DG$15=1),IF(DF267=0,'IIA Finanšu analīze'!$D244*(1-$C267/4),0),IF(DF267&gt;$C244,IF('Laika grafiks'!DG$23&gt;Pieņēmumi!$E$8,DF267-$C244,0),0))</f>
        <v>0</v>
      </c>
      <c r="DH267" s="416">
        <f>IF(AND(Izmaksas!DG$15=0,Izmaksas!DH$15=1),IF(DG267=0,'IIA Finanšu analīze'!$D244*(1-$C267/4),0),IF(DG267&gt;$C244,IF('Laika grafiks'!DH$23&gt;Pieņēmumi!$E$8,DG267-$C244,0),0))</f>
        <v>0</v>
      </c>
      <c r="DI267" s="416">
        <f>IF(AND(Izmaksas!DH$15=0,Izmaksas!DI$15=1),IF(DH267=0,'IIA Finanšu analīze'!$D244*(1-$C267/4),0),IF(DH267&gt;$C244,IF('Laika grafiks'!DI$23&gt;Pieņēmumi!$E$8,DH267-$C244,0),0))</f>
        <v>0</v>
      </c>
      <c r="DJ267" s="416">
        <f>IF(AND(Izmaksas!DI$15=0,Izmaksas!DJ$15=1),IF(DI267=0,'IIA Finanšu analīze'!$D244*(1-$C267/4),0),IF(DI267&gt;$C244,IF('Laika grafiks'!DJ$23&gt;Pieņēmumi!$E$8,DI267-$C244,0),0))</f>
        <v>0</v>
      </c>
      <c r="DK267" s="416">
        <f>IF(AND(Izmaksas!DJ$15=0,Izmaksas!DK$15=1),IF(DJ267=0,'IIA Finanšu analīze'!$D244*(1-$C267/4),0),IF(DJ267&gt;$C244,IF('Laika grafiks'!DK$23&gt;Pieņēmumi!$E$8,DJ267-$C244,0),0))</f>
        <v>0</v>
      </c>
      <c r="DL267" s="416">
        <f>IF(AND(Izmaksas!DK$15=0,Izmaksas!DL$15=1),IF(DK267=0,'IIA Finanšu analīze'!$D244*(1-$C267/4),0),IF(DK267&gt;$C244,IF('Laika grafiks'!DL$23&gt;Pieņēmumi!$E$8,DK267-$C244,0),0))</f>
        <v>0</v>
      </c>
      <c r="DM267" s="416">
        <f>IF(AND(Izmaksas!DL$15=0,Izmaksas!DM$15=1),IF(DL267=0,'IIA Finanšu analīze'!$D244*(1-$C267/4),0),IF(DL267&gt;$C244,IF('Laika grafiks'!DM$23&gt;Pieņēmumi!$E$8,DL267-$C244,0),0))</f>
        <v>0</v>
      </c>
      <c r="DN267" s="416">
        <f>IF(AND(Izmaksas!DM$15=0,Izmaksas!DN$15=1),IF(DM267=0,'IIA Finanšu analīze'!$D244*(1-$C267/4),0),IF(DM267&gt;$C244,IF('Laika grafiks'!DN$23&gt;Pieņēmumi!$E$8,DM267-$C244,0),0))</f>
        <v>0</v>
      </c>
      <c r="DO267" s="416">
        <f>IF(AND(Izmaksas!DN$15=0,Izmaksas!DO$15=1),IF(DN267=0,'IIA Finanšu analīze'!$D244*(1-$C267/4),0),IF(DN267&gt;$C244,IF('Laika grafiks'!DO$23&gt;Pieņēmumi!$E$8,DN267-$C244,0),0))</f>
        <v>0</v>
      </c>
      <c r="DP267" s="416">
        <f>IF(AND(Izmaksas!DO$15=0,Izmaksas!DP$15=1),IF(DO267=0,'IIA Finanšu analīze'!$D244*(1-$C267/4),0),IF(DO267&gt;$C244,IF('Laika grafiks'!DP$23&gt;Pieņēmumi!$E$8,DO267-$C244,0),0))</f>
        <v>0</v>
      </c>
      <c r="DQ267" s="416">
        <f>IF(AND(Izmaksas!DP$15=0,Izmaksas!DQ$15=1),IF(DP267=0,'IIA Finanšu analīze'!$D244*(1-$C267/4),0),IF(DP267&gt;$C244,IF('Laika grafiks'!DQ$23&gt;Pieņēmumi!$E$8,DP267-$C244,0),0))</f>
        <v>0</v>
      </c>
      <c r="DR267" s="416">
        <f>IF(AND(Izmaksas!DQ$15=0,Izmaksas!DR$15=1),IF(DQ267=0,'IIA Finanšu analīze'!$D244*(1-$C267/4),0),IF(DQ267&gt;$C244,IF('Laika grafiks'!DR$23&gt;Pieņēmumi!$E$8,DQ267-$C244,0),0))</f>
        <v>0</v>
      </c>
      <c r="DS267" s="416">
        <f>IF(AND(Izmaksas!DR$15=0,Izmaksas!DS$15=1),IF(DR267=0,'IIA Finanšu analīze'!$D244*(1-$C267/4),0),IF(DR267&gt;$C244,IF('Laika grafiks'!DS$23&gt;Pieņēmumi!$E$8,DR267-$C244,0),0))</f>
        <v>0</v>
      </c>
      <c r="DT267" s="416">
        <f>IF(AND(Izmaksas!DS$15=0,Izmaksas!DT$15=1),IF(DS267=0,'IIA Finanšu analīze'!$D244*(1-$C267/4),0),IF(DS267&gt;$C244,IF('Laika grafiks'!DT$23&gt;Pieņēmumi!$E$8,DS267-$C244,0),0))</f>
        <v>0</v>
      </c>
      <c r="DU267" s="416">
        <f>IF(AND(Izmaksas!DT$15=0,Izmaksas!DU$15=1),IF(DT267=0,'IIA Finanšu analīze'!$D244*(1-$C267/4),0),IF(DT267&gt;$C244,IF('Laika grafiks'!DU$23&gt;Pieņēmumi!$E$8,DT267-$C244,0),0))</f>
        <v>0</v>
      </c>
    </row>
    <row r="268" spans="1:125" ht="11.25" customHeight="1">
      <c r="A268" s="396" t="s">
        <v>642</v>
      </c>
      <c r="B268" s="461" t="s">
        <v>638</v>
      </c>
      <c r="C268" s="417">
        <f>SUM(E268:DU268)</f>
        <v>3767400.1049999893</v>
      </c>
      <c r="D268" s="461" t="s">
        <v>638</v>
      </c>
      <c r="E268" s="417">
        <f>IF(E2='IIA Laika grafiks'!$D$9-1,SUM(E248:E267),0)</f>
        <v>0</v>
      </c>
      <c r="F268" s="417">
        <f>IF(F2='IIA Laika grafiks'!$D$9-1,SUM(F248:F267),0)</f>
        <v>0</v>
      </c>
      <c r="G268" s="417">
        <f>IF(G2='IIA Laika grafiks'!$D$9-1,SUM(G248:G267),0)</f>
        <v>0</v>
      </c>
      <c r="H268" s="417">
        <f>IF(H2='IIA Laika grafiks'!$D$9-1,SUM(H248:H267),0)</f>
        <v>0</v>
      </c>
      <c r="I268" s="417">
        <f>IF(I2='IIA Laika grafiks'!$D$9-1,SUM(I248:I267),0)</f>
        <v>0</v>
      </c>
      <c r="J268" s="417">
        <f>IF(J2='IIA Laika grafiks'!$D$9-1,SUM(J248:J267),0)</f>
        <v>0</v>
      </c>
      <c r="K268" s="417">
        <f>IF(K2='IIA Laika grafiks'!$D$9-1,SUM(K248:K267),0)</f>
        <v>0</v>
      </c>
      <c r="L268" s="417">
        <f>IF(L2='IIA Laika grafiks'!$D$9-1,SUM(L248:L267),0)</f>
        <v>0</v>
      </c>
      <c r="M268" s="417">
        <f>IF(M2='IIA Laika grafiks'!$D$9-1,SUM(M248:M267),0)</f>
        <v>0</v>
      </c>
      <c r="N268" s="417">
        <f>IF(N2='IIA Laika grafiks'!$D$9-1,SUM(N248:N267),0)</f>
        <v>0</v>
      </c>
      <c r="O268" s="417">
        <f>IF(O2='IIA Laika grafiks'!$D$9-1,SUM(O248:O267),0)</f>
        <v>0</v>
      </c>
      <c r="P268" s="417">
        <f>IF(P2='IIA Laika grafiks'!$D$9-1,SUM(P248:P267),0)</f>
        <v>0</v>
      </c>
      <c r="Q268" s="417">
        <f>IF(Q2='IIA Laika grafiks'!$D$9-1,SUM(Q248:Q267),0)</f>
        <v>0</v>
      </c>
      <c r="R268" s="417">
        <f>IF(R2='IIA Laika grafiks'!$D$9-1,SUM(R248:R267),0)</f>
        <v>0</v>
      </c>
      <c r="S268" s="417">
        <f>IF(S2='IIA Laika grafiks'!$D$9-1,SUM(S248:S267),0)</f>
        <v>0</v>
      </c>
      <c r="T268" s="417">
        <f>IF(T2='IIA Laika grafiks'!$D$9-1,SUM(T248:T267),0)</f>
        <v>0</v>
      </c>
      <c r="U268" s="417">
        <f>IF(U2='IIA Laika grafiks'!$D$9-1,SUM(U248:U267),0)</f>
        <v>0</v>
      </c>
      <c r="V268" s="417">
        <f>IF(V2='IIA Laika grafiks'!$D$9-1,SUM(V248:V267),0)</f>
        <v>0</v>
      </c>
      <c r="W268" s="417">
        <f>IF(W2='IIA Laika grafiks'!$D$9-1,SUM(W248:W267),0)</f>
        <v>0</v>
      </c>
      <c r="X268" s="417">
        <f>IF(X2='IIA Laika grafiks'!$D$9-1,SUM(X248:X267),0)</f>
        <v>0</v>
      </c>
      <c r="Y268" s="417">
        <f>IF(Y2='IIA Laika grafiks'!$D$9-1,SUM(Y248:Y267),0)</f>
        <v>0</v>
      </c>
      <c r="Z268" s="417">
        <f>IF(Z2='IIA Laika grafiks'!$D$9-1,SUM(Z248:Z267),0)</f>
        <v>0</v>
      </c>
      <c r="AA268" s="417">
        <f>IF(AA2='IIA Laika grafiks'!$D$9-1,SUM(AA248:AA267),0)</f>
        <v>0</v>
      </c>
      <c r="AB268" s="417">
        <f>IF(AB2='IIA Laika grafiks'!$D$9-1,SUM(AB248:AB267),0)</f>
        <v>0</v>
      </c>
      <c r="AC268" s="417">
        <f>IF(AC2='IIA Laika grafiks'!$D$9-1,SUM(AC248:AC267),0)</f>
        <v>0</v>
      </c>
      <c r="AD268" s="417">
        <f>IF(AD2='IIA Laika grafiks'!$D$9-1,SUM(AD248:AD267),0)</f>
        <v>0</v>
      </c>
      <c r="AE268" s="417">
        <f>IF(AE2='IIA Laika grafiks'!$D$9-1,SUM(AE248:AE267),0)</f>
        <v>0</v>
      </c>
      <c r="AF268" s="417">
        <f>IF(AF2='IIA Laika grafiks'!$D$9-1,SUM(AF248:AF267),0)</f>
        <v>0</v>
      </c>
      <c r="AG268" s="417">
        <f>IF(AG2='IIA Laika grafiks'!$D$9-1,SUM(AG248:AG267),0)</f>
        <v>0</v>
      </c>
      <c r="AH268" s="417">
        <f>IF(AH2='IIA Laika grafiks'!$D$9-1,SUM(AH248:AH267),0)</f>
        <v>0</v>
      </c>
      <c r="AI268" s="417">
        <f>IF(AI2='IIA Laika grafiks'!$D$9-1,SUM(AI248:AI267),0)</f>
        <v>0</v>
      </c>
      <c r="AJ268" s="417">
        <f>IF(AJ2='IIA Laika grafiks'!$D$9-1,SUM(AJ248:AJ267),0)</f>
        <v>0</v>
      </c>
      <c r="AK268" s="417">
        <f>IF(AK2='IIA Laika grafiks'!$D$9-1,SUM(AK248:AK267),0)</f>
        <v>0</v>
      </c>
      <c r="AL268" s="417">
        <f>IF(AL2='IIA Laika grafiks'!$D$9-1,SUM(AL248:AL267),0)</f>
        <v>0</v>
      </c>
      <c r="AM268" s="417">
        <f>IF(AM2='IIA Laika grafiks'!$D$9-1,SUM(AM248:AM267),0)</f>
        <v>0</v>
      </c>
      <c r="AN268" s="417">
        <f>IF(AN2='IIA Laika grafiks'!$D$9-1,SUM(AN248:AN267),0)</f>
        <v>0</v>
      </c>
      <c r="AO268" s="417">
        <f>IF(AO2='IIA Laika grafiks'!$D$9-1,SUM(AO248:AO267),0)</f>
        <v>0</v>
      </c>
      <c r="AP268" s="417">
        <f>IF(AP2='IIA Laika grafiks'!$D$9-1,SUM(AP248:AP267),0)</f>
        <v>0</v>
      </c>
      <c r="AQ268" s="417">
        <f>IF(AQ2='IIA Laika grafiks'!$D$9-1,SUM(AQ248:AQ267),0)</f>
        <v>0</v>
      </c>
      <c r="AR268" s="417">
        <f>IF(AR2='IIA Laika grafiks'!$D$9-1,SUM(AR248:AR267),0)</f>
        <v>0</v>
      </c>
      <c r="AS268" s="417">
        <f>IF(AS2='IIA Laika grafiks'!$D$9-1,SUM(AS248:AS267),0)</f>
        <v>0</v>
      </c>
      <c r="AT268" s="417">
        <f>IF(AT2='IIA Laika grafiks'!$D$9-1,SUM(AT248:AT267),0)</f>
        <v>0</v>
      </c>
      <c r="AU268" s="417">
        <f>IF(AU2='IIA Laika grafiks'!$D$9-1,SUM(AU248:AU267),0)</f>
        <v>0</v>
      </c>
      <c r="AV268" s="417">
        <f>IF(AV2='IIA Laika grafiks'!$D$9-1,SUM(AV248:AV267),0)</f>
        <v>0</v>
      </c>
      <c r="AW268" s="417">
        <f>IF(AW2='IIA Laika grafiks'!$D$9-1,SUM(AW248:AW267),0)</f>
        <v>0</v>
      </c>
      <c r="AX268" s="417">
        <f>IF(AX2='IIA Laika grafiks'!$D$9-1,SUM(AX248:AX267),0)</f>
        <v>0</v>
      </c>
      <c r="AY268" s="417">
        <f>IF(AY2='IIA Laika grafiks'!$D$9-1,SUM(AY248:AY267),0)</f>
        <v>0</v>
      </c>
      <c r="AZ268" s="417">
        <f>IF(AZ2='IIA Laika grafiks'!$D$9-1,SUM(AZ248:AZ267),0)</f>
        <v>0</v>
      </c>
      <c r="BA268" s="417">
        <f>IF(BA2='IIA Laika grafiks'!$D$9-1,SUM(BA248:BA267),0)</f>
        <v>0</v>
      </c>
      <c r="BB268" s="417">
        <f>IF(BB2='IIA Laika grafiks'!$D$9-1,SUM(BB248:BB267),0)</f>
        <v>0</v>
      </c>
      <c r="BC268" s="417">
        <f>IF(BC2='IIA Laika grafiks'!$D$9-1,SUM(BC248:BC267),0)</f>
        <v>0</v>
      </c>
      <c r="BD268" s="417">
        <f>IF(BD2='IIA Laika grafiks'!$D$9-1,SUM(BD248:BD267),0)</f>
        <v>0</v>
      </c>
      <c r="BE268" s="417">
        <f>IF(BE2='IIA Laika grafiks'!$D$9-1,SUM(BE248:BE267),0)</f>
        <v>0</v>
      </c>
      <c r="BF268" s="417">
        <f>IF(BF2='IIA Laika grafiks'!$D$9-1,SUM(BF248:BF267),0)</f>
        <v>0</v>
      </c>
      <c r="BG268" s="417">
        <f>IF(BG2='IIA Laika grafiks'!$D$9-1,SUM(BG248:BG267),0)</f>
        <v>0</v>
      </c>
      <c r="BH268" s="417">
        <f>IF(BH2='IIA Laika grafiks'!$D$9-1,SUM(BH248:BH267),0)</f>
        <v>0</v>
      </c>
      <c r="BI268" s="417">
        <f>IF(BI2='IIA Laika grafiks'!$D$9-1,SUM(BI248:BI267),0)</f>
        <v>0</v>
      </c>
      <c r="BJ268" s="417">
        <f>IF(BJ2='IIA Laika grafiks'!$D$9-1,SUM(BJ248:BJ267),0)</f>
        <v>0</v>
      </c>
      <c r="BK268" s="417">
        <f>IF(BK2='IIA Laika grafiks'!$D$9-1,SUM(BK248:BK267),0)</f>
        <v>0</v>
      </c>
      <c r="BL268" s="417">
        <f>IF(BL2='IIA Laika grafiks'!$D$9-1,SUM(BL248:BL267),0)</f>
        <v>3767400.1049999893</v>
      </c>
      <c r="BM268" s="417">
        <f>IF(BM2='IIA Laika grafiks'!$D$9-1,SUM(BM248:BM267),0)</f>
        <v>0</v>
      </c>
      <c r="BN268" s="417">
        <f>IF(BN2='IIA Laika grafiks'!$D$9-1,SUM(BN248:BN267),0)</f>
        <v>0</v>
      </c>
      <c r="BO268" s="417">
        <f>IF(BO2='IIA Laika grafiks'!$D$9-1,SUM(BO248:BO267),0)</f>
        <v>0</v>
      </c>
      <c r="BP268" s="417">
        <f>IF(BP2='IIA Laika grafiks'!$D$9-1,SUM(BP248:BP267),0)</f>
        <v>0</v>
      </c>
      <c r="BQ268" s="417">
        <f>IF(BQ2='IIA Laika grafiks'!$D$9-1,SUM(BQ248:BQ267),0)</f>
        <v>0</v>
      </c>
      <c r="BR268" s="417">
        <f>IF(BR2='IIA Laika grafiks'!$D$9-1,SUM(BR248:BR267),0)</f>
        <v>0</v>
      </c>
      <c r="BS268" s="417">
        <f>IF(BS2='IIA Laika grafiks'!$D$9-1,SUM(BS248:BS267),0)</f>
        <v>0</v>
      </c>
      <c r="BT268" s="417">
        <f>IF(BT2='IIA Laika grafiks'!$D$9-1,SUM(BT248:BT267),0)</f>
        <v>0</v>
      </c>
      <c r="BU268" s="417">
        <f>IF(BU2='IIA Laika grafiks'!$D$9-1,SUM(BU248:BU267),0)</f>
        <v>0</v>
      </c>
      <c r="BV268" s="417">
        <f>IF(BV2='IIA Laika grafiks'!$D$9-1,SUM(BV248:BV267),0)</f>
        <v>0</v>
      </c>
      <c r="BW268" s="417">
        <f>IF(BW2='IIA Laika grafiks'!$D$9-1,SUM(BW248:BW267),0)</f>
        <v>0</v>
      </c>
      <c r="BX268" s="417">
        <f>IF(BX2='IIA Laika grafiks'!$D$9-1,SUM(BX248:BX267),0)</f>
        <v>0</v>
      </c>
      <c r="BY268" s="417">
        <f>IF(BY2='IIA Laika grafiks'!$D$9-1,SUM(BY248:BY267),0)</f>
        <v>0</v>
      </c>
      <c r="BZ268" s="417">
        <f>IF(BZ2='IIA Laika grafiks'!$D$9-1,SUM(BZ248:BZ267),0)</f>
        <v>0</v>
      </c>
      <c r="CA268" s="417">
        <f>IF(CA2='IIA Laika grafiks'!$D$9-1,SUM(CA248:CA267),0)</f>
        <v>0</v>
      </c>
      <c r="CB268" s="417">
        <f>IF(CB2='IIA Laika grafiks'!$D$9-1,SUM(CB248:CB267),0)</f>
        <v>0</v>
      </c>
      <c r="CC268" s="417">
        <f>IF(CC2='IIA Laika grafiks'!$D$9-1,SUM(CC248:CC267),0)</f>
        <v>0</v>
      </c>
      <c r="CD268" s="417">
        <f>IF(CD2='IIA Laika grafiks'!$D$9-1,SUM(CD248:CD267),0)</f>
        <v>0</v>
      </c>
      <c r="CE268" s="417">
        <f>IF(CE2='IIA Laika grafiks'!$D$9-1,SUM(CE248:CE267),0)</f>
        <v>0</v>
      </c>
      <c r="CF268" s="417">
        <f>IF(CF2='IIA Laika grafiks'!$D$9-1,SUM(CF248:CF267),0)</f>
        <v>0</v>
      </c>
      <c r="CG268" s="417">
        <f>IF(CG2='IIA Laika grafiks'!$D$9-1,SUM(CG248:CG267),0)</f>
        <v>0</v>
      </c>
      <c r="CH268" s="417">
        <f>IF(CH2='IIA Laika grafiks'!$D$9-1,SUM(CH248:CH267),0)</f>
        <v>0</v>
      </c>
      <c r="CI268" s="417">
        <f>IF(CI2='IIA Laika grafiks'!$D$9-1,SUM(CI248:CI267),0)</f>
        <v>0</v>
      </c>
      <c r="CJ268" s="417">
        <f>IF(CJ2='IIA Laika grafiks'!$D$9-1,SUM(CJ248:CJ267),0)</f>
        <v>0</v>
      </c>
      <c r="CK268" s="417">
        <f>IF(CK2='IIA Laika grafiks'!$D$9-1,SUM(CK248:CK267),0)</f>
        <v>0</v>
      </c>
      <c r="CL268" s="417">
        <f>IF(CL2='IIA Laika grafiks'!$D$9-1,SUM(CL248:CL267),0)</f>
        <v>0</v>
      </c>
      <c r="CM268" s="417">
        <f>IF(CM2='IIA Laika grafiks'!$D$9-1,SUM(CM248:CM267),0)</f>
        <v>0</v>
      </c>
      <c r="CN268" s="417">
        <f>IF(CN2='IIA Laika grafiks'!$D$9-1,SUM(CN248:CN267),0)</f>
        <v>0</v>
      </c>
      <c r="CO268" s="417">
        <f>IF(CO2='IIA Laika grafiks'!$D$9-1,SUM(CO248:CO267),0)</f>
        <v>0</v>
      </c>
      <c r="CP268" s="417">
        <f>IF(CP2='IIA Laika grafiks'!$D$9-1,SUM(CP248:CP267),0)</f>
        <v>0</v>
      </c>
      <c r="CQ268" s="417">
        <f>IF(CQ2='IIA Laika grafiks'!$D$9-1,SUM(CQ248:CQ267),0)</f>
        <v>0</v>
      </c>
      <c r="CR268" s="417">
        <f>IF(CR2='IIA Laika grafiks'!$D$9-1,SUM(CR248:CR267),0)</f>
        <v>0</v>
      </c>
      <c r="CS268" s="417">
        <f>IF(CS2='IIA Laika grafiks'!$D$9-1,SUM(CS248:CS267),0)</f>
        <v>0</v>
      </c>
      <c r="CT268" s="417">
        <f>IF(CT2='IIA Laika grafiks'!$D$9-1,SUM(CT248:CT267),0)</f>
        <v>0</v>
      </c>
      <c r="CU268" s="417">
        <f>IF(CU2='IIA Laika grafiks'!$D$9-1,SUM(CU248:CU267),0)</f>
        <v>0</v>
      </c>
      <c r="CV268" s="417">
        <f>IF(CV2='IIA Laika grafiks'!$D$9-1,SUM(CV248:CV267),0)</f>
        <v>0</v>
      </c>
      <c r="CW268" s="417">
        <f>IF(CW2='IIA Laika grafiks'!$D$9-1,SUM(CW248:CW267),0)</f>
        <v>0</v>
      </c>
      <c r="CX268" s="417">
        <f>IF(CX2='IIA Laika grafiks'!$D$9-1,SUM(CX248:CX267),0)</f>
        <v>0</v>
      </c>
      <c r="CY268" s="417">
        <f>IF(CY2='IIA Laika grafiks'!$D$9-1,SUM(CY248:CY267),0)</f>
        <v>0</v>
      </c>
      <c r="CZ268" s="417">
        <f>IF(CZ2='IIA Laika grafiks'!$D$9-1,SUM(CZ248:CZ267),0)</f>
        <v>0</v>
      </c>
      <c r="DA268" s="417">
        <f>IF(DA2='IIA Laika grafiks'!$D$9-1,SUM(DA248:DA267),0)</f>
        <v>0</v>
      </c>
      <c r="DB268" s="417">
        <f>IF(DB2='IIA Laika grafiks'!$D$9-1,SUM(DB248:DB267),0)</f>
        <v>0</v>
      </c>
      <c r="DC268" s="417">
        <f>IF(DC2='IIA Laika grafiks'!$D$9-1,SUM(DC248:DC267),0)</f>
        <v>0</v>
      </c>
      <c r="DD268" s="417">
        <f>IF(DD2='IIA Laika grafiks'!$D$9-1,SUM(DD248:DD267),0)</f>
        <v>0</v>
      </c>
      <c r="DE268" s="417">
        <f>IF(DE2='IIA Laika grafiks'!$D$9-1,SUM(DE248:DE267),0)</f>
        <v>0</v>
      </c>
      <c r="DF268" s="417">
        <f>IF(DF2='IIA Laika grafiks'!$D$9-1,SUM(DF248:DF267),0)</f>
        <v>0</v>
      </c>
      <c r="DG268" s="417">
        <f>IF(DG2='IIA Laika grafiks'!$D$9-1,SUM(DG248:DG267),0)</f>
        <v>0</v>
      </c>
      <c r="DH268" s="417">
        <f>IF(DH2='IIA Laika grafiks'!$D$9-1,SUM(DH248:DH267),0)</f>
        <v>0</v>
      </c>
      <c r="DI268" s="417">
        <f>IF(DI2='IIA Laika grafiks'!$D$9-1,SUM(DI248:DI267),0)</f>
        <v>0</v>
      </c>
      <c r="DJ268" s="417">
        <f>IF(DJ2='IIA Laika grafiks'!$D$9-1,SUM(DJ248:DJ267),0)</f>
        <v>0</v>
      </c>
      <c r="DK268" s="417">
        <f>IF(DK2='IIA Laika grafiks'!$D$9-1,SUM(DK248:DK267),0)</f>
        <v>0</v>
      </c>
      <c r="DL268" s="417">
        <f>IF(DL2='IIA Laika grafiks'!$D$9-1,SUM(DL248:DL267),0)</f>
        <v>0</v>
      </c>
      <c r="DM268" s="417">
        <f>IF(DM2='IIA Laika grafiks'!$D$9-1,SUM(DM248:DM267),0)</f>
        <v>0</v>
      </c>
      <c r="DN268" s="417">
        <f>IF(DN2='IIA Laika grafiks'!$D$9-1,SUM(DN248:DN267),0)</f>
        <v>0</v>
      </c>
      <c r="DO268" s="417">
        <f>IF(DO2='IIA Laika grafiks'!$D$9-1,SUM(DO248:DO267),0)</f>
        <v>0</v>
      </c>
      <c r="DP268" s="417">
        <f>IF(DP2='IIA Laika grafiks'!$D$9-1,SUM(DP248:DP267),0)</f>
        <v>0</v>
      </c>
      <c r="DQ268" s="417">
        <f>IF(DQ2='IIA Laika grafiks'!$D$9-1,SUM(DQ248:DQ267),0)</f>
        <v>0</v>
      </c>
      <c r="DR268" s="417">
        <f>IF(DR2='IIA Laika grafiks'!$D$9-1,SUM(DR248:DR267),0)</f>
        <v>0</v>
      </c>
      <c r="DS268" s="417">
        <f>IF(DS2='IIA Laika grafiks'!$D$9-1,SUM(DS248:DS267),0)</f>
        <v>0</v>
      </c>
      <c r="DT268" s="417">
        <f>IF(DT2='IIA Laika grafiks'!$D$9-1,SUM(DT248:DT267),0)</f>
        <v>0</v>
      </c>
      <c r="DU268" s="417">
        <f>IF(DU2='IIA Laika grafiks'!$D$9-1,SUM(DU248:DU267),0)</f>
        <v>0</v>
      </c>
    </row>
    <row r="273" spans="4:4" ht="11.25" customHeight="1">
      <c r="D273" s="397"/>
    </row>
  </sheetData>
  <mergeCells count="1">
    <mergeCell ref="A1:D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DU80"/>
  <sheetViews>
    <sheetView workbookViewId="0">
      <pane ySplit="2" topLeftCell="A3" activePane="bottomLeft" state="frozen"/>
      <selection pane="bottomLeft" activeCell="D8" sqref="D8"/>
    </sheetView>
  </sheetViews>
  <sheetFormatPr defaultColWidth="8.77734375" defaultRowHeight="11.25" customHeight="1"/>
  <cols>
    <col min="1" max="1" width="55.44140625" style="277" customWidth="1"/>
    <col min="2" max="3" width="8.77734375" style="277"/>
    <col min="4" max="4" width="10.44140625" style="277" customWidth="1"/>
    <col min="5" max="5" width="10" style="277" bestFit="1" customWidth="1"/>
    <col min="6" max="12" width="8.77734375" style="277"/>
    <col min="13" max="18" width="9.77734375" style="277" bestFit="1" customWidth="1"/>
    <col min="19" max="16384" width="8.77734375" style="277"/>
  </cols>
  <sheetData>
    <row r="1" spans="1:125" ht="11.25" customHeight="1" thickTop="1">
      <c r="A1" s="912" t="s">
        <v>304</v>
      </c>
      <c r="B1" s="913"/>
      <c r="C1" s="913"/>
      <c r="D1" s="914"/>
      <c r="E1" s="377">
        <f>'IIA Laika grafiks'!E1</f>
        <v>45930</v>
      </c>
      <c r="F1" s="377">
        <f>'IIA Laika grafiks'!F1</f>
        <v>46022</v>
      </c>
      <c r="G1" s="377">
        <f>'IIA Laika grafiks'!G1</f>
        <v>46112</v>
      </c>
      <c r="H1" s="377">
        <f>'IIA Laika grafiks'!H1</f>
        <v>46203</v>
      </c>
      <c r="I1" s="377">
        <f>'IIA Laika grafiks'!I1</f>
        <v>46295</v>
      </c>
      <c r="J1" s="377">
        <f>'IIA Laika grafiks'!J1</f>
        <v>46387</v>
      </c>
      <c r="K1" s="377">
        <f>'IIA Laika grafiks'!K1</f>
        <v>46477</v>
      </c>
      <c r="L1" s="377">
        <f>'IIA Laika grafiks'!L1</f>
        <v>46568</v>
      </c>
      <c r="M1" s="377">
        <f>'IIA Laika grafiks'!M1</f>
        <v>46660</v>
      </c>
      <c r="N1" s="377">
        <f>'IIA Laika grafiks'!N1</f>
        <v>46752</v>
      </c>
      <c r="O1" s="377">
        <f>'IIA Laika grafiks'!O1</f>
        <v>46843</v>
      </c>
      <c r="P1" s="377">
        <f>'IIA Laika grafiks'!P1</f>
        <v>46934</v>
      </c>
      <c r="Q1" s="377">
        <f>'IIA Laika grafiks'!Q1</f>
        <v>47026</v>
      </c>
      <c r="R1" s="377">
        <f>'IIA Laika grafiks'!R1</f>
        <v>47118</v>
      </c>
      <c r="S1" s="377">
        <f>'IIA Laika grafiks'!S1</f>
        <v>47208</v>
      </c>
      <c r="T1" s="377">
        <f>'IIA Laika grafiks'!T1</f>
        <v>47299</v>
      </c>
      <c r="U1" s="377">
        <f>'IIA Laika grafiks'!U1</f>
        <v>47391</v>
      </c>
      <c r="V1" s="377">
        <f>'IIA Laika grafiks'!V1</f>
        <v>47483</v>
      </c>
      <c r="W1" s="377">
        <f>'IIA Laika grafiks'!W1</f>
        <v>47573</v>
      </c>
      <c r="X1" s="377">
        <f>'IIA Laika grafiks'!X1</f>
        <v>47664</v>
      </c>
      <c r="Y1" s="377">
        <f>'IIA Laika grafiks'!Y1</f>
        <v>47756</v>
      </c>
      <c r="Z1" s="377">
        <f>'IIA Laika grafiks'!Z1</f>
        <v>47848</v>
      </c>
      <c r="AA1" s="377">
        <f>'IIA Laika grafiks'!AA1</f>
        <v>47938</v>
      </c>
      <c r="AB1" s="377">
        <f>'IIA Laika grafiks'!AB1</f>
        <v>48029</v>
      </c>
      <c r="AC1" s="377">
        <f>'IIA Laika grafiks'!AC1</f>
        <v>48121</v>
      </c>
      <c r="AD1" s="377">
        <f>'IIA Laika grafiks'!AD1</f>
        <v>48213</v>
      </c>
      <c r="AE1" s="377">
        <f>'IIA Laika grafiks'!AE1</f>
        <v>48304</v>
      </c>
      <c r="AF1" s="377">
        <f>'IIA Laika grafiks'!AF1</f>
        <v>48395</v>
      </c>
      <c r="AG1" s="377">
        <f>'IIA Laika grafiks'!AG1</f>
        <v>48487</v>
      </c>
      <c r="AH1" s="377">
        <f>'IIA Laika grafiks'!AH1</f>
        <v>48579</v>
      </c>
      <c r="AI1" s="377">
        <f>'IIA Laika grafiks'!AI1</f>
        <v>48669</v>
      </c>
      <c r="AJ1" s="377">
        <f>'IIA Laika grafiks'!AJ1</f>
        <v>48760</v>
      </c>
      <c r="AK1" s="377">
        <f>'IIA Laika grafiks'!AK1</f>
        <v>48852</v>
      </c>
      <c r="AL1" s="377">
        <f>'IIA Laika grafiks'!AL1</f>
        <v>48944</v>
      </c>
      <c r="AM1" s="377">
        <f>'IIA Laika grafiks'!AM1</f>
        <v>49034</v>
      </c>
      <c r="AN1" s="377">
        <f>'IIA Laika grafiks'!AN1</f>
        <v>49125</v>
      </c>
      <c r="AO1" s="377">
        <f>'IIA Laika grafiks'!AO1</f>
        <v>49217</v>
      </c>
      <c r="AP1" s="377">
        <f>'IIA Laika grafiks'!AP1</f>
        <v>49309</v>
      </c>
      <c r="AQ1" s="377">
        <f>'IIA Laika grafiks'!AQ1</f>
        <v>49399</v>
      </c>
      <c r="AR1" s="377">
        <f>'IIA Laika grafiks'!AR1</f>
        <v>49490</v>
      </c>
      <c r="AS1" s="377">
        <f>'IIA Laika grafiks'!AS1</f>
        <v>49582</v>
      </c>
      <c r="AT1" s="377">
        <f>'IIA Laika grafiks'!AT1</f>
        <v>49674</v>
      </c>
      <c r="AU1" s="377">
        <f>'IIA Laika grafiks'!AU1</f>
        <v>49765</v>
      </c>
      <c r="AV1" s="377">
        <f>'IIA Laika grafiks'!AV1</f>
        <v>49856</v>
      </c>
      <c r="AW1" s="377">
        <f>'IIA Laika grafiks'!AW1</f>
        <v>49948</v>
      </c>
      <c r="AX1" s="377">
        <f>'IIA Laika grafiks'!AX1</f>
        <v>50040</v>
      </c>
      <c r="AY1" s="377">
        <f>'IIA Laika grafiks'!AY1</f>
        <v>50130</v>
      </c>
      <c r="AZ1" s="377">
        <f>'IIA Laika grafiks'!AZ1</f>
        <v>50221</v>
      </c>
      <c r="BA1" s="377">
        <f>'IIA Laika grafiks'!BA1</f>
        <v>50313</v>
      </c>
      <c r="BB1" s="377">
        <f>'IIA Laika grafiks'!BB1</f>
        <v>50405</v>
      </c>
      <c r="BC1" s="377">
        <f>'IIA Laika grafiks'!BC1</f>
        <v>50495</v>
      </c>
      <c r="BD1" s="377">
        <f>'IIA Laika grafiks'!BD1</f>
        <v>50586</v>
      </c>
      <c r="BE1" s="377">
        <f>'IIA Laika grafiks'!BE1</f>
        <v>50678</v>
      </c>
      <c r="BF1" s="377">
        <f>'IIA Laika grafiks'!BF1</f>
        <v>50770</v>
      </c>
      <c r="BG1" s="377">
        <f>'IIA Laika grafiks'!BG1</f>
        <v>50860</v>
      </c>
      <c r="BH1" s="377">
        <f>'IIA Laika grafiks'!BH1</f>
        <v>50951</v>
      </c>
      <c r="BI1" s="377">
        <f>'IIA Laika grafiks'!BI1</f>
        <v>51043</v>
      </c>
      <c r="BJ1" s="377">
        <f>'IIA Laika grafiks'!BJ1</f>
        <v>51135</v>
      </c>
      <c r="BK1" s="377">
        <f>'IIA Laika grafiks'!BK1</f>
        <v>51226</v>
      </c>
      <c r="BL1" s="377">
        <f>'IIA Laika grafiks'!BL1</f>
        <v>51317</v>
      </c>
      <c r="BM1" s="377">
        <f>'IIA Laika grafiks'!BM1</f>
        <v>51409</v>
      </c>
      <c r="BN1" s="377" t="str">
        <f>'IIA Laika grafiks'!BN1</f>
        <v>-</v>
      </c>
      <c r="BO1" s="377" t="str">
        <f>'IIA Laika grafiks'!BO1</f>
        <v>-</v>
      </c>
      <c r="BP1" s="377" t="str">
        <f>'IIA Laika grafiks'!BP1</f>
        <v>-</v>
      </c>
      <c r="BQ1" s="377" t="str">
        <f>'IIA Laika grafiks'!BQ1</f>
        <v>-</v>
      </c>
      <c r="BR1" s="377" t="str">
        <f>'IIA Laika grafiks'!BR1</f>
        <v>-</v>
      </c>
      <c r="BS1" s="377" t="str">
        <f>'IIA Laika grafiks'!BS1</f>
        <v>-</v>
      </c>
      <c r="BT1" s="377" t="str">
        <f>'IIA Laika grafiks'!BT1</f>
        <v>-</v>
      </c>
      <c r="BU1" s="377" t="str">
        <f>'IIA Laika grafiks'!BU1</f>
        <v>-</v>
      </c>
      <c r="BV1" s="377" t="str">
        <f>'IIA Laika grafiks'!BV1</f>
        <v>-</v>
      </c>
      <c r="BW1" s="377" t="str">
        <f>'IIA Laika grafiks'!BW1</f>
        <v>-</v>
      </c>
      <c r="BX1" s="377" t="str">
        <f>'IIA Laika grafiks'!BX1</f>
        <v>-</v>
      </c>
      <c r="BY1" s="377" t="str">
        <f>'IIA Laika grafiks'!BY1</f>
        <v>-</v>
      </c>
      <c r="BZ1" s="377" t="str">
        <f>'IIA Laika grafiks'!BZ1</f>
        <v>-</v>
      </c>
      <c r="CA1" s="377" t="str">
        <f>'IIA Laika grafiks'!CA1</f>
        <v>-</v>
      </c>
      <c r="CB1" s="377" t="str">
        <f>'IIA Laika grafiks'!CB1</f>
        <v>-</v>
      </c>
      <c r="CC1" s="377" t="str">
        <f>'IIA Laika grafiks'!CC1</f>
        <v>-</v>
      </c>
      <c r="CD1" s="377" t="str">
        <f>'IIA Laika grafiks'!CD1</f>
        <v>-</v>
      </c>
      <c r="CE1" s="377" t="str">
        <f>'IIA Laika grafiks'!CE1</f>
        <v>-</v>
      </c>
      <c r="CF1" s="377" t="str">
        <f>'IIA Laika grafiks'!CF1</f>
        <v>-</v>
      </c>
      <c r="CG1" s="377" t="str">
        <f>'IIA Laika grafiks'!CG1</f>
        <v>-</v>
      </c>
      <c r="CH1" s="377" t="str">
        <f>'IIA Laika grafiks'!CH1</f>
        <v>-</v>
      </c>
      <c r="CI1" s="377" t="str">
        <f>'IIA Laika grafiks'!CI1</f>
        <v>-</v>
      </c>
      <c r="CJ1" s="377" t="str">
        <f>'IIA Laika grafiks'!CJ1</f>
        <v>-</v>
      </c>
      <c r="CK1" s="377" t="str">
        <f>'IIA Laika grafiks'!CK1</f>
        <v>-</v>
      </c>
      <c r="CL1" s="377" t="str">
        <f>'IIA Laika grafiks'!CL1</f>
        <v>-</v>
      </c>
      <c r="CM1" s="377" t="str">
        <f>'IIA Laika grafiks'!CM1</f>
        <v>-</v>
      </c>
      <c r="CN1" s="377" t="str">
        <f>'IIA Laika grafiks'!CN1</f>
        <v>-</v>
      </c>
      <c r="CO1" s="377" t="str">
        <f>'IIA Laika grafiks'!CO1</f>
        <v>-</v>
      </c>
      <c r="CP1" s="377" t="str">
        <f>'IIA Laika grafiks'!CP1</f>
        <v>-</v>
      </c>
      <c r="CQ1" s="377" t="str">
        <f>'IIA Laika grafiks'!CQ1</f>
        <v>-</v>
      </c>
      <c r="CR1" s="377" t="str">
        <f>'IIA Laika grafiks'!CR1</f>
        <v>-</v>
      </c>
      <c r="CS1" s="377" t="str">
        <f>'IIA Laika grafiks'!CS1</f>
        <v>-</v>
      </c>
      <c r="CT1" s="377" t="str">
        <f>'IIA Laika grafiks'!CT1</f>
        <v>-</v>
      </c>
      <c r="CU1" s="377" t="str">
        <f>'IIA Laika grafiks'!CU1</f>
        <v>-</v>
      </c>
      <c r="CV1" s="377" t="str">
        <f>'IIA Laika grafiks'!CV1</f>
        <v>-</v>
      </c>
      <c r="CW1" s="377" t="str">
        <f>'IIA Laika grafiks'!CW1</f>
        <v>-</v>
      </c>
      <c r="CX1" s="377" t="str">
        <f>'IIA Laika grafiks'!CX1</f>
        <v>-</v>
      </c>
      <c r="CY1" s="377" t="str">
        <f>'IIA Laika grafiks'!CY1</f>
        <v>-</v>
      </c>
      <c r="CZ1" s="377" t="str">
        <f>'IIA Laika grafiks'!CZ1</f>
        <v>-</v>
      </c>
      <c r="DA1" s="377" t="str">
        <f>'IIA Laika grafiks'!DA1</f>
        <v>-</v>
      </c>
      <c r="DB1" s="377" t="str">
        <f>'IIA Laika grafiks'!DB1</f>
        <v>-</v>
      </c>
      <c r="DC1" s="377" t="str">
        <f>'IIA Laika grafiks'!DC1</f>
        <v>-</v>
      </c>
      <c r="DD1" s="377" t="str">
        <f>'IIA Laika grafiks'!DD1</f>
        <v>-</v>
      </c>
      <c r="DE1" s="377" t="str">
        <f>'IIA Laika grafiks'!DE1</f>
        <v>-</v>
      </c>
      <c r="DF1" s="377" t="str">
        <f>'IIA Laika grafiks'!DF1</f>
        <v>-</v>
      </c>
      <c r="DG1" s="377" t="str">
        <f>'IIA Laika grafiks'!DG1</f>
        <v>-</v>
      </c>
      <c r="DH1" s="377" t="str">
        <f>'IIA Laika grafiks'!DH1</f>
        <v>-</v>
      </c>
      <c r="DI1" s="377" t="str">
        <f>'IIA Laika grafiks'!DI1</f>
        <v>-</v>
      </c>
      <c r="DJ1" s="377" t="str">
        <f>'IIA Laika grafiks'!DJ1</f>
        <v>-</v>
      </c>
      <c r="DK1" s="377" t="str">
        <f>'IIA Laika grafiks'!DK1</f>
        <v>-</v>
      </c>
      <c r="DL1" s="377" t="str">
        <f>'IIA Laika grafiks'!DL1</f>
        <v>-</v>
      </c>
      <c r="DM1" s="377" t="str">
        <f>'IIA Laika grafiks'!DM1</f>
        <v>-</v>
      </c>
      <c r="DN1" s="377" t="str">
        <f>'IIA Laika grafiks'!DN1</f>
        <v>-</v>
      </c>
      <c r="DO1" s="377" t="str">
        <f>'IIA Laika grafiks'!DO1</f>
        <v>-</v>
      </c>
      <c r="DP1" s="377" t="str">
        <f>'IIA Laika grafiks'!DP1</f>
        <v>-</v>
      </c>
      <c r="DQ1" s="377" t="str">
        <f>'IIA Laika grafiks'!DQ1</f>
        <v>-</v>
      </c>
      <c r="DR1" s="377" t="str">
        <f>'IIA Laika grafiks'!DR1</f>
        <v>-</v>
      </c>
      <c r="DS1" s="377" t="str">
        <f>'IIA Laika grafiks'!DS1</f>
        <v>-</v>
      </c>
      <c r="DT1" s="377" t="str">
        <f>'IIA Laika grafiks'!DT1</f>
        <v>-</v>
      </c>
      <c r="DU1" s="377" t="str">
        <f>'IIA Laika grafiks'!DU1</f>
        <v>-</v>
      </c>
    </row>
    <row r="2" spans="1:125" ht="11.25" customHeight="1">
      <c r="A2" s="380"/>
      <c r="B2" s="380"/>
      <c r="C2" s="380"/>
      <c r="D2" s="380"/>
      <c r="E2" s="378">
        <f>'IIA Laika grafiks'!E2</f>
        <v>0</v>
      </c>
      <c r="F2" s="378">
        <f>'IIA Laika grafiks'!F2</f>
        <v>1</v>
      </c>
      <c r="G2" s="378">
        <f>'IIA Laika grafiks'!G2</f>
        <v>2</v>
      </c>
      <c r="H2" s="554">
        <f>'IIA Laika grafiks'!H2</f>
        <v>3</v>
      </c>
      <c r="I2" s="378">
        <f>'IIA Laika grafiks'!I2</f>
        <v>4</v>
      </c>
      <c r="J2" s="378">
        <f>'IIA Laika grafiks'!J2</f>
        <v>5</v>
      </c>
      <c r="K2" s="378">
        <f>'IIA Laika grafiks'!K2</f>
        <v>6</v>
      </c>
      <c r="L2" s="554">
        <f>'IIA Laika grafiks'!L2</f>
        <v>7</v>
      </c>
      <c r="M2" s="378">
        <f>'IIA Laika grafiks'!M2</f>
        <v>8</v>
      </c>
      <c r="N2" s="378">
        <f>'IIA Laika grafiks'!N2</f>
        <v>9</v>
      </c>
      <c r="O2" s="378">
        <f>'IIA Laika grafiks'!O2</f>
        <v>10</v>
      </c>
      <c r="P2" s="554">
        <f>'IIA Laika grafiks'!P2</f>
        <v>11</v>
      </c>
      <c r="Q2" s="378">
        <f>'IIA Laika grafiks'!Q2</f>
        <v>12</v>
      </c>
      <c r="R2" s="378">
        <f>'IIA Laika grafiks'!R2</f>
        <v>13</v>
      </c>
      <c r="S2" s="378">
        <f>'IIA Laika grafiks'!S2</f>
        <v>14</v>
      </c>
      <c r="T2" s="554">
        <f>'IIA Laika grafiks'!T2</f>
        <v>15</v>
      </c>
      <c r="U2" s="378">
        <f>'IIA Laika grafiks'!U2</f>
        <v>16</v>
      </c>
      <c r="V2" s="378">
        <f>'IIA Laika grafiks'!V2</f>
        <v>17</v>
      </c>
      <c r="W2" s="378">
        <f>'IIA Laika grafiks'!W2</f>
        <v>18</v>
      </c>
      <c r="X2" s="554">
        <f>'IIA Laika grafiks'!X2</f>
        <v>19</v>
      </c>
      <c r="Y2" s="378">
        <f>'IIA Laika grafiks'!Y2</f>
        <v>20</v>
      </c>
      <c r="Z2" s="378">
        <f>'IIA Laika grafiks'!Z2</f>
        <v>21</v>
      </c>
      <c r="AA2" s="378">
        <f>'IIA Laika grafiks'!AA2</f>
        <v>22</v>
      </c>
      <c r="AB2" s="554">
        <f>'IIA Laika grafiks'!AB2</f>
        <v>23</v>
      </c>
      <c r="AC2" s="378">
        <f>'IIA Laika grafiks'!AC2</f>
        <v>24</v>
      </c>
      <c r="AD2" s="378">
        <f>'IIA Laika grafiks'!AD2</f>
        <v>25</v>
      </c>
      <c r="AE2" s="378">
        <f>'IIA Laika grafiks'!AE2</f>
        <v>26</v>
      </c>
      <c r="AF2" s="554">
        <f>'IIA Laika grafiks'!AF2</f>
        <v>27</v>
      </c>
      <c r="AG2" s="378">
        <f>'IIA Laika grafiks'!AG2</f>
        <v>28</v>
      </c>
      <c r="AH2" s="378">
        <f>'IIA Laika grafiks'!AH2</f>
        <v>29</v>
      </c>
      <c r="AI2" s="378">
        <f>'IIA Laika grafiks'!AI2</f>
        <v>30</v>
      </c>
      <c r="AJ2" s="554">
        <f>'IIA Laika grafiks'!AJ2</f>
        <v>31</v>
      </c>
      <c r="AK2" s="378">
        <f>'IIA Laika grafiks'!AK2</f>
        <v>32</v>
      </c>
      <c r="AL2" s="378">
        <f>'IIA Laika grafiks'!AL2</f>
        <v>33</v>
      </c>
      <c r="AM2" s="378">
        <f>'IIA Laika grafiks'!AM2</f>
        <v>34</v>
      </c>
      <c r="AN2" s="554">
        <f>'IIA Laika grafiks'!AN2</f>
        <v>35</v>
      </c>
      <c r="AO2" s="378">
        <f>'IIA Laika grafiks'!AO2</f>
        <v>36</v>
      </c>
      <c r="AP2" s="378">
        <f>'IIA Laika grafiks'!AP2</f>
        <v>37</v>
      </c>
      <c r="AQ2" s="378">
        <f>'IIA Laika grafiks'!AQ2</f>
        <v>38</v>
      </c>
      <c r="AR2" s="554">
        <f>'IIA Laika grafiks'!AR2</f>
        <v>39</v>
      </c>
      <c r="AS2" s="378">
        <f>'IIA Laika grafiks'!AS2</f>
        <v>40</v>
      </c>
      <c r="AT2" s="378">
        <f>'IIA Laika grafiks'!AT2</f>
        <v>41</v>
      </c>
      <c r="AU2" s="378">
        <f>'IIA Laika grafiks'!AU2</f>
        <v>42</v>
      </c>
      <c r="AV2" s="554">
        <f>'IIA Laika grafiks'!AV2</f>
        <v>43</v>
      </c>
      <c r="AW2" s="378">
        <f>'IIA Laika grafiks'!AW2</f>
        <v>44</v>
      </c>
      <c r="AX2" s="378">
        <f>'IIA Laika grafiks'!AX2</f>
        <v>45</v>
      </c>
      <c r="AY2" s="378">
        <f>'IIA Laika grafiks'!AY2</f>
        <v>46</v>
      </c>
      <c r="AZ2" s="554">
        <f>'IIA Laika grafiks'!AZ2</f>
        <v>47</v>
      </c>
      <c r="BA2" s="378">
        <f>'IIA Laika grafiks'!BA2</f>
        <v>48</v>
      </c>
      <c r="BB2" s="378">
        <f>'IIA Laika grafiks'!BB2</f>
        <v>49</v>
      </c>
      <c r="BC2" s="378">
        <f>'IIA Laika grafiks'!BC2</f>
        <v>50</v>
      </c>
      <c r="BD2" s="554">
        <f>'IIA Laika grafiks'!BD2</f>
        <v>51</v>
      </c>
      <c r="BE2" s="378">
        <f>'IIA Laika grafiks'!BE2</f>
        <v>52</v>
      </c>
      <c r="BF2" s="378">
        <f>'IIA Laika grafiks'!BF2</f>
        <v>53</v>
      </c>
      <c r="BG2" s="378">
        <f>'IIA Laika grafiks'!BG2</f>
        <v>54</v>
      </c>
      <c r="BH2" s="554">
        <f>'IIA Laika grafiks'!BH2</f>
        <v>55</v>
      </c>
      <c r="BI2" s="378">
        <f>'IIA Laika grafiks'!BI2</f>
        <v>56</v>
      </c>
      <c r="BJ2" s="378">
        <f>'IIA Laika grafiks'!BJ2</f>
        <v>57</v>
      </c>
      <c r="BK2" s="378">
        <f>'IIA Laika grafiks'!BK2</f>
        <v>58</v>
      </c>
      <c r="BL2" s="554">
        <f>'IIA Laika grafiks'!BL2</f>
        <v>59</v>
      </c>
      <c r="BM2" s="378">
        <f>'IIA Laika grafiks'!BM2</f>
        <v>60</v>
      </c>
      <c r="BN2" s="378">
        <f>'IIA Laika grafiks'!BN2</f>
        <v>61</v>
      </c>
      <c r="BO2" s="378">
        <f>'IIA Laika grafiks'!BO2</f>
        <v>62</v>
      </c>
      <c r="BP2" s="554">
        <f>'IIA Laika grafiks'!BP2</f>
        <v>63</v>
      </c>
      <c r="BQ2" s="378">
        <f>'IIA Laika grafiks'!BQ2</f>
        <v>64</v>
      </c>
      <c r="BR2" s="378">
        <f>'IIA Laika grafiks'!BR2</f>
        <v>65</v>
      </c>
      <c r="BS2" s="378">
        <f>'IIA Laika grafiks'!BS2</f>
        <v>66</v>
      </c>
      <c r="BT2" s="554">
        <f>'IIA Laika grafiks'!BT2</f>
        <v>67</v>
      </c>
      <c r="BU2" s="378">
        <f>'IIA Laika grafiks'!BU2</f>
        <v>68</v>
      </c>
      <c r="BV2" s="378">
        <f>'IIA Laika grafiks'!BV2</f>
        <v>69</v>
      </c>
      <c r="BW2" s="378">
        <f>'IIA Laika grafiks'!BW2</f>
        <v>70</v>
      </c>
      <c r="BX2" s="554">
        <f>'IIA Laika grafiks'!BX2</f>
        <v>71</v>
      </c>
      <c r="BY2" s="378">
        <f>'IIA Laika grafiks'!BY2</f>
        <v>72</v>
      </c>
      <c r="BZ2" s="378">
        <f>'IIA Laika grafiks'!BZ2</f>
        <v>73</v>
      </c>
      <c r="CA2" s="378">
        <f>'IIA Laika grafiks'!CA2</f>
        <v>74</v>
      </c>
      <c r="CB2" s="554">
        <f>'IIA Laika grafiks'!CB2</f>
        <v>75</v>
      </c>
      <c r="CC2" s="378">
        <f>'IIA Laika grafiks'!CC2</f>
        <v>76</v>
      </c>
      <c r="CD2" s="378">
        <f>'IIA Laika grafiks'!CD2</f>
        <v>77</v>
      </c>
      <c r="CE2" s="378">
        <f>'IIA Laika grafiks'!CE2</f>
        <v>78</v>
      </c>
      <c r="CF2" s="554">
        <f>'IIA Laika grafiks'!CF2</f>
        <v>79</v>
      </c>
      <c r="CG2" s="378">
        <f>'IIA Laika grafiks'!CG2</f>
        <v>80</v>
      </c>
      <c r="CH2" s="378">
        <f>'IIA Laika grafiks'!CH2</f>
        <v>81</v>
      </c>
      <c r="CI2" s="378">
        <f>'IIA Laika grafiks'!CI2</f>
        <v>82</v>
      </c>
      <c r="CJ2" s="378">
        <f>'IIA Laika grafiks'!CJ2</f>
        <v>83</v>
      </c>
      <c r="CK2" s="378">
        <f>'IIA Laika grafiks'!CK2</f>
        <v>84</v>
      </c>
      <c r="CL2" s="378">
        <f>'IIA Laika grafiks'!CL2</f>
        <v>85</v>
      </c>
      <c r="CM2" s="378">
        <f>'IIA Laika grafiks'!CM2</f>
        <v>86</v>
      </c>
      <c r="CN2" s="378">
        <f>'IIA Laika grafiks'!CN2</f>
        <v>87</v>
      </c>
      <c r="CO2" s="378">
        <f>'IIA Laika grafiks'!CO2</f>
        <v>88</v>
      </c>
      <c r="CP2" s="378">
        <f>'IIA Laika grafiks'!CP2</f>
        <v>89</v>
      </c>
      <c r="CQ2" s="378">
        <f>'IIA Laika grafiks'!CQ2</f>
        <v>90</v>
      </c>
      <c r="CR2" s="378">
        <f>'IIA Laika grafiks'!CR2</f>
        <v>91</v>
      </c>
      <c r="CS2" s="378">
        <f>'IIA Laika grafiks'!CS2</f>
        <v>92</v>
      </c>
      <c r="CT2" s="378">
        <f>'IIA Laika grafiks'!CT2</f>
        <v>93</v>
      </c>
      <c r="CU2" s="378">
        <f>'IIA Laika grafiks'!CU2</f>
        <v>94</v>
      </c>
      <c r="CV2" s="378">
        <f>'IIA Laika grafiks'!CV2</f>
        <v>95</v>
      </c>
      <c r="CW2" s="378">
        <f>'IIA Laika grafiks'!CW2</f>
        <v>96</v>
      </c>
      <c r="CX2" s="378">
        <f>'IIA Laika grafiks'!CX2</f>
        <v>97</v>
      </c>
      <c r="CY2" s="378">
        <f>'IIA Laika grafiks'!CY2</f>
        <v>98</v>
      </c>
      <c r="CZ2" s="378">
        <f>'IIA Laika grafiks'!CZ2</f>
        <v>99</v>
      </c>
      <c r="DA2" s="378">
        <f>'IIA Laika grafiks'!DA2</f>
        <v>100</v>
      </c>
      <c r="DB2" s="378">
        <f>'IIA Laika grafiks'!DB2</f>
        <v>101</v>
      </c>
      <c r="DC2" s="378">
        <f>'IIA Laika grafiks'!DC2</f>
        <v>102</v>
      </c>
      <c r="DD2" s="378">
        <f>'IIA Laika grafiks'!DD2</f>
        <v>103</v>
      </c>
      <c r="DE2" s="378">
        <f>'IIA Laika grafiks'!DE2</f>
        <v>104</v>
      </c>
      <c r="DF2" s="378">
        <f>'IIA Laika grafiks'!DF2</f>
        <v>105</v>
      </c>
      <c r="DG2" s="378">
        <f>'IIA Laika grafiks'!DG2</f>
        <v>106</v>
      </c>
      <c r="DH2" s="378">
        <f>'IIA Laika grafiks'!DH2</f>
        <v>107</v>
      </c>
      <c r="DI2" s="378">
        <f>'IIA Laika grafiks'!DI2</f>
        <v>108</v>
      </c>
      <c r="DJ2" s="378">
        <f>'IIA Laika grafiks'!DJ2</f>
        <v>109</v>
      </c>
      <c r="DK2" s="378">
        <f>'IIA Laika grafiks'!DK2</f>
        <v>110</v>
      </c>
      <c r="DL2" s="378">
        <f>'IIA Laika grafiks'!DL2</f>
        <v>111</v>
      </c>
      <c r="DM2" s="378">
        <f>'IIA Laika grafiks'!DM2</f>
        <v>112</v>
      </c>
      <c r="DN2" s="378">
        <f>'IIA Laika grafiks'!DN2</f>
        <v>113</v>
      </c>
      <c r="DO2" s="378">
        <f>'IIA Laika grafiks'!DO2</f>
        <v>114</v>
      </c>
      <c r="DP2" s="378">
        <f>'IIA Laika grafiks'!DP2</f>
        <v>115</v>
      </c>
      <c r="DQ2" s="378">
        <f>'IIA Laika grafiks'!DQ2</f>
        <v>116</v>
      </c>
      <c r="DR2" s="378">
        <f>'IIA Laika grafiks'!DR2</f>
        <v>117</v>
      </c>
      <c r="DS2" s="378">
        <f>'IIA Laika grafiks'!DS2</f>
        <v>118</v>
      </c>
      <c r="DT2" s="378">
        <f>'IIA Laika grafiks'!DT2</f>
        <v>119</v>
      </c>
      <c r="DU2" s="378">
        <f>'IIA Laika grafiks'!DU2</f>
        <v>120</v>
      </c>
    </row>
    <row r="3" spans="1:125" s="399" customFormat="1" ht="11.25" customHeight="1">
      <c r="B3" s="400" t="s">
        <v>0</v>
      </c>
      <c r="C3" s="380"/>
      <c r="D3" s="380"/>
      <c r="E3" s="277"/>
      <c r="F3" s="277"/>
      <c r="G3" s="277"/>
      <c r="H3" s="277">
        <v>1</v>
      </c>
      <c r="I3" s="277"/>
      <c r="J3" s="277"/>
      <c r="K3" s="277"/>
      <c r="L3" s="277">
        <v>2</v>
      </c>
      <c r="M3" s="277"/>
      <c r="N3" s="277"/>
      <c r="O3" s="277"/>
      <c r="P3" s="277">
        <v>3</v>
      </c>
      <c r="Q3" s="277"/>
      <c r="R3" s="277"/>
      <c r="S3" s="277"/>
      <c r="T3" s="277">
        <v>4</v>
      </c>
      <c r="U3" s="277"/>
      <c r="V3" s="277"/>
      <c r="W3" s="277"/>
      <c r="X3" s="277">
        <v>5</v>
      </c>
      <c r="Y3" s="277"/>
      <c r="Z3" s="277"/>
      <c r="AA3" s="277"/>
      <c r="AB3" s="277">
        <v>6</v>
      </c>
      <c r="AC3" s="277"/>
      <c r="AD3" s="277"/>
      <c r="AE3" s="277"/>
      <c r="AF3" s="277">
        <v>7</v>
      </c>
      <c r="AG3" s="277"/>
      <c r="AH3" s="277"/>
      <c r="AI3" s="277"/>
      <c r="AJ3" s="277">
        <v>8</v>
      </c>
      <c r="AK3" s="277"/>
      <c r="AL3" s="277"/>
      <c r="AM3" s="277"/>
      <c r="AN3" s="277">
        <v>9</v>
      </c>
      <c r="AO3" s="277"/>
      <c r="AP3" s="277"/>
      <c r="AQ3" s="277"/>
      <c r="AR3" s="277">
        <v>10</v>
      </c>
      <c r="AS3" s="277"/>
      <c r="AT3" s="277"/>
      <c r="AU3" s="277"/>
      <c r="AV3" s="277">
        <v>11</v>
      </c>
      <c r="AW3" s="277"/>
      <c r="AX3" s="277"/>
      <c r="AY3" s="277"/>
      <c r="AZ3" s="277">
        <v>12</v>
      </c>
      <c r="BA3" s="277"/>
      <c r="BB3" s="277"/>
      <c r="BC3" s="277"/>
      <c r="BD3" s="277">
        <v>13</v>
      </c>
      <c r="BE3" s="277"/>
      <c r="BF3" s="277"/>
      <c r="BG3" s="277"/>
      <c r="BH3" s="277">
        <v>14</v>
      </c>
      <c r="BI3" s="277"/>
      <c r="BJ3" s="277"/>
      <c r="BK3" s="277"/>
      <c r="BL3" s="277">
        <v>15</v>
      </c>
      <c r="BM3" s="277"/>
      <c r="BN3" s="277"/>
      <c r="BO3" s="277"/>
      <c r="BP3" s="277">
        <v>16</v>
      </c>
      <c r="BQ3" s="277"/>
      <c r="BR3" s="277"/>
      <c r="BS3" s="277"/>
      <c r="BT3" s="277">
        <v>17</v>
      </c>
      <c r="BU3" s="277"/>
      <c r="BV3" s="277"/>
      <c r="BW3" s="277"/>
      <c r="BX3" s="277">
        <v>18</v>
      </c>
      <c r="BY3" s="277"/>
      <c r="BZ3" s="277"/>
      <c r="CA3" s="277"/>
      <c r="CB3" s="277">
        <v>19</v>
      </c>
      <c r="CC3" s="277"/>
      <c r="CD3" s="277"/>
      <c r="CE3" s="277"/>
      <c r="CF3" s="277">
        <v>20</v>
      </c>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row>
    <row r="4" spans="1:125" ht="11.25" customHeight="1">
      <c r="A4" s="380"/>
      <c r="B4" s="380"/>
      <c r="C4" s="380"/>
      <c r="D4" s="380"/>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8"/>
      <c r="BO4" s="378"/>
      <c r="BP4" s="378"/>
      <c r="BQ4" s="378"/>
      <c r="BR4" s="378"/>
      <c r="BS4" s="378"/>
      <c r="BT4" s="378"/>
      <c r="BU4" s="378"/>
      <c r="BV4" s="378"/>
      <c r="BW4" s="378"/>
      <c r="BX4" s="378"/>
      <c r="BY4" s="378"/>
      <c r="BZ4" s="378"/>
      <c r="CA4" s="378"/>
      <c r="CB4" s="378"/>
      <c r="CC4" s="378"/>
      <c r="CD4" s="378"/>
      <c r="CE4" s="378"/>
      <c r="CF4" s="378"/>
      <c r="CG4" s="378"/>
      <c r="CH4" s="378"/>
      <c r="CI4" s="378"/>
      <c r="CJ4" s="378"/>
      <c r="CK4" s="378"/>
      <c r="CL4" s="378"/>
      <c r="CM4" s="378"/>
      <c r="CN4" s="378"/>
      <c r="CO4" s="378"/>
      <c r="CP4" s="378"/>
      <c r="CQ4" s="378"/>
      <c r="CR4" s="378"/>
      <c r="CS4" s="378"/>
      <c r="CT4" s="378"/>
      <c r="CU4" s="378"/>
      <c r="CV4" s="378"/>
      <c r="CW4" s="378"/>
      <c r="CX4" s="378"/>
      <c r="CY4" s="378"/>
      <c r="CZ4" s="378"/>
      <c r="DA4" s="378"/>
      <c r="DB4" s="378"/>
      <c r="DC4" s="378"/>
      <c r="DD4" s="378"/>
      <c r="DE4" s="378"/>
      <c r="DF4" s="378"/>
      <c r="DG4" s="378"/>
      <c r="DH4" s="378"/>
      <c r="DI4" s="378"/>
      <c r="DJ4" s="378"/>
      <c r="DK4" s="378"/>
      <c r="DL4" s="378"/>
      <c r="DM4" s="378"/>
      <c r="DN4" s="378"/>
      <c r="DO4" s="378"/>
      <c r="DP4" s="378"/>
      <c r="DQ4" s="378"/>
      <c r="DR4" s="378"/>
      <c r="DS4" s="378"/>
      <c r="DT4" s="378"/>
      <c r="DU4" s="378"/>
    </row>
    <row r="5" spans="1:125" s="381" customFormat="1" ht="11.25" customHeight="1">
      <c r="A5" s="379" t="s">
        <v>652</v>
      </c>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row>
    <row r="7" spans="1:125" ht="11.25" customHeight="1">
      <c r="A7" s="2" t="s">
        <v>1021</v>
      </c>
      <c r="D7" s="707">
        <f>SUM(Kapitālieguldījumi!D58)*(1+Pieņēmumi!$E$24)</f>
        <v>9649294.8231653776</v>
      </c>
      <c r="E7" s="472">
        <f>($D$7*Kapitālieguldījumi!E51+'IIA Papildus aprēķini'!E65)*(1+'IIA Jūtīguma analīze'!$C$9)</f>
        <v>1929858.9646330755</v>
      </c>
      <c r="F7" s="472">
        <f>($D$7*Kapitālieguldījumi!F51+'IIA Papildus aprēķini'!F65)*(1+'IIA Jūtīguma analīze'!$C$9)</f>
        <v>1929858.9646330755</v>
      </c>
      <c r="G7" s="472">
        <f>($D$7*Kapitālieguldījumi!G51+'IIA Papildus aprēķini'!G65)*(1+'IIA Jūtīguma analīze'!$C$9)</f>
        <v>1929858.9646330755</v>
      </c>
      <c r="H7" s="472">
        <f>($D$7*Kapitālieguldījumi!H51+'IIA Papildus aprēķini'!H65)*(1+'IIA Jūtīguma analīze'!$C$9)</f>
        <v>1929858.9646330755</v>
      </c>
      <c r="I7" s="472">
        <f>($D$7*Kapitālieguldījumi!I51+'IIA Papildus aprēķini'!I65)*(1+'IIA Jūtīguma analīze'!$C$9)</f>
        <v>1929858.9646330755</v>
      </c>
      <c r="J7" s="472">
        <f>($D$7*Kapitālieguldījumi!J51+'IIA Papildus aprēķini'!J65)*(1+'IIA Jūtīguma analīze'!$C$9)</f>
        <v>0</v>
      </c>
      <c r="K7" s="472">
        <f>($D$7*Kapitālieguldījumi!K51+'IIA Papildus aprēķini'!K65)*(1+'IIA Jūtīguma analīze'!$C$9)</f>
        <v>0</v>
      </c>
      <c r="L7" s="472">
        <f>($D$7*Kapitālieguldījumi!L51+'IIA Papildus aprēķini'!L65)*(1+'IIA Jūtīguma analīze'!$C$9)</f>
        <v>0</v>
      </c>
      <c r="M7" s="472">
        <f>($D$7*Kapitālieguldījumi!M51+'IIA Papildus aprēķini'!M65)*(1+'IIA Jūtīguma analīze'!$C$9)</f>
        <v>0</v>
      </c>
      <c r="N7" s="472">
        <f>($D$7*Kapitālieguldījumi!N51+'IIA Papildus aprēķini'!N65)*(1+'IIA Jūtīguma analīze'!$C$9)</f>
        <v>0</v>
      </c>
      <c r="O7" s="472">
        <f>($D$7*Kapitālieguldījumi!O51+'IIA Papildus aprēķini'!O65)*(1+'IIA Jūtīguma analīze'!$C$9)</f>
        <v>0</v>
      </c>
      <c r="P7" s="472">
        <f>($D$7*Kapitālieguldījumi!P51+'IIA Papildus aprēķini'!P65)*(1+'IIA Jūtīguma analīze'!$C$9)</f>
        <v>0</v>
      </c>
      <c r="Q7" s="472">
        <f>($D$7*Kapitālieguldījumi!Q51+'IIA Papildus aprēķini'!Q65)*(1+'IIA Jūtīguma analīze'!$C$9)</f>
        <v>0</v>
      </c>
      <c r="R7" s="472">
        <f>($D$7*Kapitālieguldījumi!R51+'IIA Papildus aprēķini'!R65)*(1+'IIA Jūtīguma analīze'!$C$9)</f>
        <v>0</v>
      </c>
      <c r="S7" s="472">
        <f>($D$7*Kapitālieguldījumi!S51+'IIA Papildus aprēķini'!S65)*(1+'IIA Jūtīguma analīze'!$C$9)</f>
        <v>0</v>
      </c>
      <c r="T7" s="472">
        <f>($D$7*Kapitālieguldījumi!T51+'IIA Papildus aprēķini'!T65)*(1+'IIA Jūtīguma analīze'!$C$9)</f>
        <v>0</v>
      </c>
      <c r="U7" s="472">
        <f>($D$7*Kapitālieguldījumi!U51+'IIA Papildus aprēķini'!U65)*(1+'IIA Jūtīguma analīze'!$C$9)</f>
        <v>0</v>
      </c>
      <c r="V7" s="472">
        <f>($D$7*Kapitālieguldījumi!V51+'IIA Papildus aprēķini'!V65)*(1+'IIA Jūtīguma analīze'!$C$9)</f>
        <v>0</v>
      </c>
      <c r="W7" s="472">
        <f>($D$7*Kapitālieguldījumi!W51+'IIA Papildus aprēķini'!W65)*(1+'IIA Jūtīguma analīze'!$C$9)</f>
        <v>0</v>
      </c>
      <c r="X7" s="472">
        <f>($D$7*Kapitālieguldījumi!X51+'IIA Papildus aprēķini'!X65)*(1+'IIA Jūtīguma analīze'!$C$9)</f>
        <v>0</v>
      </c>
      <c r="Y7" s="472">
        <f>($D$7*Kapitālieguldījumi!Y51+'IIA Papildus aprēķini'!Y65)*(1+'IIA Jūtīguma analīze'!$C$9)</f>
        <v>0</v>
      </c>
      <c r="Z7" s="472">
        <f>($D$7*Kapitālieguldījumi!Z51+'IIA Papildus aprēķini'!Z65)*(1+'IIA Jūtīguma analīze'!$C$9)</f>
        <v>0</v>
      </c>
      <c r="AA7" s="472">
        <f>($D$7*Kapitālieguldījumi!AA51+'IIA Papildus aprēķini'!AA65)*(1+'IIA Jūtīguma analīze'!$C$9)</f>
        <v>0</v>
      </c>
      <c r="AB7" s="472">
        <f>($D$7*Kapitālieguldījumi!AB51+'IIA Papildus aprēķini'!AB65)*(1+'IIA Jūtīguma analīze'!$C$9)</f>
        <v>0</v>
      </c>
      <c r="AC7" s="472">
        <f>($D$7*Kapitālieguldījumi!AC51+'IIA Papildus aprēķini'!AC65)*(1+'IIA Jūtīguma analīze'!$C$9)</f>
        <v>0</v>
      </c>
      <c r="AD7" s="472">
        <f>($D$7*Kapitālieguldījumi!AD51+'IIA Papildus aprēķini'!AD65)*(1+'IIA Jūtīguma analīze'!$C$9)</f>
        <v>0</v>
      </c>
      <c r="AE7" s="472">
        <f>($D$7*Kapitālieguldījumi!AE51+'IIA Papildus aprēķini'!AE65)*(1+'IIA Jūtīguma analīze'!$C$9)</f>
        <v>0</v>
      </c>
      <c r="AF7" s="472">
        <f>($D$7*Kapitālieguldījumi!AF51+'IIA Papildus aprēķini'!AF65)*(1+'IIA Jūtīguma analīze'!$C$9)</f>
        <v>0</v>
      </c>
      <c r="AG7" s="472">
        <f>($D$7*Kapitālieguldījumi!AG51+'IIA Papildus aprēķini'!AG65)*(1+'IIA Jūtīguma analīze'!$C$9)</f>
        <v>0</v>
      </c>
      <c r="AH7" s="472">
        <f>($D$7*Kapitālieguldījumi!AH51+'IIA Papildus aprēķini'!AH65)*(1+'IIA Jūtīguma analīze'!$C$9)</f>
        <v>0</v>
      </c>
      <c r="AI7" s="472">
        <f>($D$7*Kapitālieguldījumi!AI51+'IIA Papildus aprēķini'!AI65)*(1+'IIA Jūtīguma analīze'!$C$9)</f>
        <v>0</v>
      </c>
      <c r="AJ7" s="472">
        <f>($D$7*Kapitālieguldījumi!AJ51+'IIA Papildus aprēķini'!AJ65)*(1+'IIA Jūtīguma analīze'!$C$9)</f>
        <v>0</v>
      </c>
      <c r="AK7" s="472">
        <f>($D$7*Kapitālieguldījumi!AK51+'IIA Papildus aprēķini'!AK65)*(1+'IIA Jūtīguma analīze'!$C$9)</f>
        <v>0</v>
      </c>
      <c r="AL7" s="472">
        <f>($D$7*Kapitālieguldījumi!AL51+'IIA Papildus aprēķini'!AL65)*(1+'IIA Jūtīguma analīze'!$C$9)</f>
        <v>0</v>
      </c>
      <c r="AM7" s="472">
        <f>($D$7*Kapitālieguldījumi!AM51+'IIA Papildus aprēķini'!AM65)*(1+'IIA Jūtīguma analīze'!$C$9)</f>
        <v>0</v>
      </c>
      <c r="AN7" s="472">
        <f>($D$7*Kapitālieguldījumi!AN51+'IIA Papildus aprēķini'!AN65)*(1+'IIA Jūtīguma analīze'!$C$9)</f>
        <v>0</v>
      </c>
      <c r="AO7" s="472">
        <f>($D$7*Kapitālieguldījumi!AO51+'IIA Papildus aprēķini'!AO65)*(1+'IIA Jūtīguma analīze'!$C$9)</f>
        <v>0</v>
      </c>
      <c r="AP7" s="472">
        <f>($D$7*Kapitālieguldījumi!AP51+'IIA Papildus aprēķini'!AP65)*(1+'IIA Jūtīguma analīze'!$C$9)</f>
        <v>0</v>
      </c>
      <c r="AQ7" s="472">
        <f>($D$7*Kapitālieguldījumi!AQ51+'IIA Papildus aprēķini'!AQ65)*(1+'IIA Jūtīguma analīze'!$C$9)</f>
        <v>0</v>
      </c>
      <c r="AR7" s="472">
        <f>($D$7*Kapitālieguldījumi!AR51+'IIA Papildus aprēķini'!AR65)*(1+'IIA Jūtīguma analīze'!$C$9)</f>
        <v>0</v>
      </c>
      <c r="AS7" s="472">
        <f>($D$7*Kapitālieguldījumi!AS51+'IIA Papildus aprēķini'!AS65)*(1+'IIA Jūtīguma analīze'!$C$9)</f>
        <v>0</v>
      </c>
      <c r="AT7" s="472">
        <f>($D$7*Kapitālieguldījumi!AT51+'IIA Papildus aprēķini'!AT65)*(1+'IIA Jūtīguma analīze'!$C$9)</f>
        <v>0</v>
      </c>
      <c r="AU7" s="472">
        <f>($D$7*Kapitālieguldījumi!AU51+'IIA Papildus aprēķini'!AU65)*(1+'IIA Jūtīguma analīze'!$C$9)</f>
        <v>0</v>
      </c>
      <c r="AV7" s="472">
        <f>($D$7*Kapitālieguldījumi!AV51+'IIA Papildus aprēķini'!AV65)*(1+'IIA Jūtīguma analīze'!$C$9)</f>
        <v>0</v>
      </c>
      <c r="AW7" s="472">
        <f>($D$7*Kapitālieguldījumi!AW51+'IIA Papildus aprēķini'!AW65)*(1+'IIA Jūtīguma analīze'!$C$9)</f>
        <v>0</v>
      </c>
      <c r="AX7" s="472">
        <f>($D$7*Kapitālieguldījumi!AX51+'IIA Papildus aprēķini'!AX65)*(1+'IIA Jūtīguma analīze'!$C$9)</f>
        <v>0</v>
      </c>
      <c r="AY7" s="472">
        <f>($D$7*Kapitālieguldījumi!AY51+'IIA Papildus aprēķini'!AY65)*(1+'IIA Jūtīguma analīze'!$C$9)</f>
        <v>0</v>
      </c>
      <c r="AZ7" s="472">
        <f>($D$7*Kapitālieguldījumi!AZ51+'IIA Papildus aprēķini'!AZ65)*(1+'IIA Jūtīguma analīze'!$C$9)</f>
        <v>0</v>
      </c>
      <c r="BA7" s="472">
        <f>($D$7*Kapitālieguldījumi!BA51+'IIA Papildus aprēķini'!BA65)*(1+'IIA Jūtīguma analīze'!$C$9)</f>
        <v>0</v>
      </c>
      <c r="BB7" s="472">
        <f>($D$7*Kapitālieguldījumi!BB51+'IIA Papildus aprēķini'!BB65)*(1+'IIA Jūtīguma analīze'!$C$9)</f>
        <v>0</v>
      </c>
      <c r="BC7" s="472">
        <f>($D$7*Kapitālieguldījumi!BC51+'IIA Papildus aprēķini'!BC65)*(1+'IIA Jūtīguma analīze'!$C$9)</f>
        <v>0</v>
      </c>
      <c r="BD7" s="472">
        <f>($D$7*Kapitālieguldījumi!BD51+'IIA Papildus aprēķini'!BD65)*(1+'IIA Jūtīguma analīze'!$C$9)</f>
        <v>0</v>
      </c>
      <c r="BE7" s="472">
        <f>($D$7*Kapitālieguldījumi!BE51+'IIA Papildus aprēķini'!BE65)*(1+'IIA Jūtīguma analīze'!$C$9)</f>
        <v>0</v>
      </c>
      <c r="BF7" s="472">
        <f>($D$7*Kapitālieguldījumi!BF51+'IIA Papildus aprēķini'!BF65)*(1+'IIA Jūtīguma analīze'!$C$9)</f>
        <v>0</v>
      </c>
      <c r="BG7" s="472">
        <f>($D$7*Kapitālieguldījumi!BG51+'IIA Papildus aprēķini'!BG65)*(1+'IIA Jūtīguma analīze'!$C$9)</f>
        <v>0</v>
      </c>
      <c r="BH7" s="472">
        <f>($D$7*Kapitālieguldījumi!BH51+'IIA Papildus aprēķini'!BH65)*(1+'IIA Jūtīguma analīze'!$C$9)</f>
        <v>0</v>
      </c>
      <c r="BI7" s="472">
        <f>($D$7*Kapitālieguldījumi!BI51+'IIA Papildus aprēķini'!BI65)*(1+'IIA Jūtīguma analīze'!$C$9)</f>
        <v>0</v>
      </c>
      <c r="BJ7" s="472">
        <f>($D$7*Kapitālieguldījumi!BJ51+'IIA Papildus aprēķini'!BJ65)*(1+'IIA Jūtīguma analīze'!$C$9)</f>
        <v>0</v>
      </c>
      <c r="BK7" s="472">
        <f>($D$7*Kapitālieguldījumi!BK51+'IIA Papildus aprēķini'!BK65)*(1+'IIA Jūtīguma analīze'!$C$9)</f>
        <v>0</v>
      </c>
      <c r="BL7" s="472">
        <f>($D$7*Kapitālieguldījumi!BL51+'IIA Papildus aprēķini'!BL65)*(1+'IIA Jūtīguma analīze'!$C$9)</f>
        <v>0</v>
      </c>
      <c r="BM7" s="472">
        <f>($D$7*Kapitālieguldījumi!BM51+'IIA Papildus aprēķini'!BM65)*(1+'IIA Jūtīguma analīze'!$C$9)</f>
        <v>0</v>
      </c>
      <c r="BN7" s="472">
        <f>($D$7*Kapitālieguldījumi!BN51+'IIA Papildus aprēķini'!BN65)*(1+'IIA Jūtīguma analīze'!$C$9)</f>
        <v>0</v>
      </c>
      <c r="BO7" s="472">
        <f>($D$7*Kapitālieguldījumi!BO51+'IIA Papildus aprēķini'!BO65)*(1+'IIA Jūtīguma analīze'!$C$9)</f>
        <v>0</v>
      </c>
      <c r="BP7" s="472">
        <f>($D$7*Kapitālieguldījumi!BP51+'IIA Papildus aprēķini'!BP65)*(1+'IIA Jūtīguma analīze'!$C$9)</f>
        <v>0</v>
      </c>
      <c r="BQ7" s="472">
        <f>($D$7*Kapitālieguldījumi!BQ51+'IIA Papildus aprēķini'!BQ65)*(1+'IIA Jūtīguma analīze'!$C$9)</f>
        <v>0</v>
      </c>
      <c r="BR7" s="472">
        <f>($D$7*Kapitālieguldījumi!BR51+'IIA Papildus aprēķini'!BR65)*(1+'IIA Jūtīguma analīze'!$C$9)</f>
        <v>0</v>
      </c>
      <c r="BS7" s="472">
        <f>($D$7*Kapitālieguldījumi!BS51+'IIA Papildus aprēķini'!BS65)*(1+'IIA Jūtīguma analīze'!$C$9)</f>
        <v>0</v>
      </c>
      <c r="BT7" s="472">
        <f>($D$7*Kapitālieguldījumi!BT51+'IIA Papildus aprēķini'!BT65)*(1+'IIA Jūtīguma analīze'!$C$9)</f>
        <v>0</v>
      </c>
      <c r="BU7" s="472">
        <f>($D$7*Kapitālieguldījumi!BU51+'IIA Papildus aprēķini'!BU65)*(1+'IIA Jūtīguma analīze'!$C$9)</f>
        <v>0</v>
      </c>
      <c r="BV7" s="472">
        <f>($D$7*Kapitālieguldījumi!BV51+'IIA Papildus aprēķini'!BV65)*(1+'IIA Jūtīguma analīze'!$C$9)</f>
        <v>0</v>
      </c>
      <c r="BW7" s="472">
        <f>($D$7*Kapitālieguldījumi!BW51+'IIA Papildus aprēķini'!BW65)*(1+'IIA Jūtīguma analīze'!$C$9)</f>
        <v>0</v>
      </c>
      <c r="BX7" s="472">
        <f>($D$7*Kapitālieguldījumi!BX51+'IIA Papildus aprēķini'!BX65)*(1+'IIA Jūtīguma analīze'!$C$9)</f>
        <v>0</v>
      </c>
      <c r="BY7" s="472">
        <f>($D$7*Kapitālieguldījumi!BY51+'IIA Papildus aprēķini'!BY65)*(1+'IIA Jūtīguma analīze'!$C$9)</f>
        <v>0</v>
      </c>
      <c r="BZ7" s="472">
        <f>($D$7*Kapitālieguldījumi!BZ51+'IIA Papildus aprēķini'!BZ65)*(1+'IIA Jūtīguma analīze'!$C$9)</f>
        <v>0</v>
      </c>
      <c r="CA7" s="472">
        <f>($D$7*Kapitālieguldījumi!CA51+'IIA Papildus aprēķini'!CA65)*(1+'IIA Jūtīguma analīze'!$C$9)</f>
        <v>0</v>
      </c>
      <c r="CB7" s="472">
        <f>($D$7*Kapitālieguldījumi!CB51+'IIA Papildus aprēķini'!CB65)*(1+'IIA Jūtīguma analīze'!$C$9)</f>
        <v>0</v>
      </c>
      <c r="CC7" s="472">
        <f>($D$7*Kapitālieguldījumi!CC51+'IIA Papildus aprēķini'!CC65)*(1+'IIA Jūtīguma analīze'!$C$9)</f>
        <v>0</v>
      </c>
      <c r="CD7" s="472">
        <f>($D$7*Kapitālieguldījumi!CD51+'IIA Papildus aprēķini'!CD65)*(1+'IIA Jūtīguma analīze'!$C$9)</f>
        <v>0</v>
      </c>
      <c r="CE7" s="472">
        <f>($D$7*Kapitālieguldījumi!CE51+'IIA Papildus aprēķini'!CE65)*(1+'IIA Jūtīguma analīze'!$C$9)</f>
        <v>0</v>
      </c>
      <c r="CF7" s="472">
        <f>($D$7*Kapitālieguldījumi!CF51+'IIA Papildus aprēķini'!CF65)*(1+'IIA Jūtīguma analīze'!$C$9)</f>
        <v>0</v>
      </c>
      <c r="CG7" s="472">
        <f>($D$7*Kapitālieguldījumi!CG51+'IIA Papildus aprēķini'!CG65)*(1+'IIA Jūtīguma analīze'!$C$9)</f>
        <v>0</v>
      </c>
      <c r="CH7" s="472">
        <f>($D$7*Kapitālieguldījumi!CH51+'IIA Papildus aprēķini'!CH65)*(1+'IIA Jūtīguma analīze'!$C$9)</f>
        <v>0</v>
      </c>
      <c r="CI7" s="472">
        <f>($D$7*Kapitālieguldījumi!CI51+'IIA Papildus aprēķini'!CI65)*(1+'IIA Jūtīguma analīze'!$C$9)</f>
        <v>0</v>
      </c>
      <c r="CJ7" s="472">
        <f>($D$7*Kapitālieguldījumi!CJ51+'IIA Papildus aprēķini'!CJ65)*(1+'IIA Jūtīguma analīze'!$C$9)</f>
        <v>0</v>
      </c>
      <c r="CK7" s="472">
        <f>($D$7*Kapitālieguldījumi!CK51+'IIA Papildus aprēķini'!CK65)*(1+'IIA Jūtīguma analīze'!$C$9)</f>
        <v>0</v>
      </c>
      <c r="CL7" s="472">
        <f>($D$7*Kapitālieguldījumi!CL51+'IIA Papildus aprēķini'!CL65)*(1+'IIA Jūtīguma analīze'!$C$9)</f>
        <v>0</v>
      </c>
      <c r="CM7" s="472">
        <f>($D$7*Kapitālieguldījumi!CM51+'IIA Papildus aprēķini'!CM65)*(1+'IIA Jūtīguma analīze'!$C$9)</f>
        <v>0</v>
      </c>
      <c r="CN7" s="472">
        <f>($D$7*Kapitālieguldījumi!CN51+'IIA Papildus aprēķini'!CN65)*(1+'IIA Jūtīguma analīze'!$C$9)</f>
        <v>0</v>
      </c>
      <c r="CO7" s="472">
        <f>($D$7*Kapitālieguldījumi!CO51+'IIA Papildus aprēķini'!CO65)*(1+'IIA Jūtīguma analīze'!$C$9)</f>
        <v>0</v>
      </c>
      <c r="CP7" s="472">
        <f>($D$7*Kapitālieguldījumi!CP51+'IIA Papildus aprēķini'!CP65)*(1+'IIA Jūtīguma analīze'!$C$9)</f>
        <v>0</v>
      </c>
      <c r="CQ7" s="472">
        <f>($D$7*Kapitālieguldījumi!CQ51+'IIA Papildus aprēķini'!CQ65)*(1+'IIA Jūtīguma analīze'!$C$9)</f>
        <v>0</v>
      </c>
      <c r="CR7" s="472">
        <f>($D$7*Kapitālieguldījumi!CR51+'IIA Papildus aprēķini'!CR65)*(1+'IIA Jūtīguma analīze'!$C$9)</f>
        <v>0</v>
      </c>
      <c r="CS7" s="472">
        <f>($D$7*Kapitālieguldījumi!CS51+'IIA Papildus aprēķini'!CS65)*(1+'IIA Jūtīguma analīze'!$C$9)</f>
        <v>0</v>
      </c>
      <c r="CT7" s="472">
        <f>($D$7*Kapitālieguldījumi!CT51+'IIA Papildus aprēķini'!CT65)*(1+'IIA Jūtīguma analīze'!$C$9)</f>
        <v>0</v>
      </c>
      <c r="CU7" s="472">
        <f>($D$7*Kapitālieguldījumi!CU51+'IIA Papildus aprēķini'!CU65)*(1+'IIA Jūtīguma analīze'!$C$9)</f>
        <v>0</v>
      </c>
      <c r="CV7" s="472">
        <f>($D$7*Kapitālieguldījumi!CV51+'IIA Papildus aprēķini'!CV65)*(1+'IIA Jūtīguma analīze'!$C$9)</f>
        <v>0</v>
      </c>
      <c r="CW7" s="472">
        <f>($D$7*Kapitālieguldījumi!CW51+'IIA Papildus aprēķini'!CW65)*(1+'IIA Jūtīguma analīze'!$C$9)</f>
        <v>0</v>
      </c>
      <c r="CX7" s="472">
        <f>($D$7*Kapitālieguldījumi!CX51+'IIA Papildus aprēķini'!CX65)*(1+'IIA Jūtīguma analīze'!$C$9)</f>
        <v>0</v>
      </c>
      <c r="CY7" s="472">
        <f>($D$7*Kapitālieguldījumi!CY51+'IIA Papildus aprēķini'!CY65)*(1+'IIA Jūtīguma analīze'!$C$9)</f>
        <v>0</v>
      </c>
      <c r="CZ7" s="472">
        <f>($D$7*Kapitālieguldījumi!CZ51+'IIA Papildus aprēķini'!CZ65)*(1+'IIA Jūtīguma analīze'!$C$9)</f>
        <v>0</v>
      </c>
      <c r="DA7" s="472">
        <f>($D$7*Kapitālieguldījumi!DA51+'IIA Papildus aprēķini'!DA65)*(1+'IIA Jūtīguma analīze'!$C$9)</f>
        <v>0</v>
      </c>
      <c r="DB7" s="472">
        <f>($D$7*Kapitālieguldījumi!DB51+'IIA Papildus aprēķini'!DB65)*(1+'IIA Jūtīguma analīze'!$C$9)</f>
        <v>0</v>
      </c>
      <c r="DC7" s="472">
        <f>($D$7*Kapitālieguldījumi!DC51+'IIA Papildus aprēķini'!DC65)*(1+'IIA Jūtīguma analīze'!$C$9)</f>
        <v>0</v>
      </c>
      <c r="DD7" s="472">
        <f>($D$7*Kapitālieguldījumi!DD51+'IIA Papildus aprēķini'!DD65)*(1+'IIA Jūtīguma analīze'!$C$9)</f>
        <v>0</v>
      </c>
      <c r="DE7" s="472">
        <f>($D$7*Kapitālieguldījumi!DE51+'IIA Papildus aprēķini'!DE65)*(1+'IIA Jūtīguma analīze'!$C$9)</f>
        <v>0</v>
      </c>
      <c r="DF7" s="472">
        <f>($D$7*Kapitālieguldījumi!DF51+'IIA Papildus aprēķini'!DF65)*(1+'IIA Jūtīguma analīze'!$C$9)</f>
        <v>0</v>
      </c>
      <c r="DG7" s="472">
        <f>($D$7*Kapitālieguldījumi!DG51+'IIA Papildus aprēķini'!DG65)*(1+'IIA Jūtīguma analīze'!$C$9)</f>
        <v>0</v>
      </c>
      <c r="DH7" s="472">
        <f>($D$7*Kapitālieguldījumi!DH51+'IIA Papildus aprēķini'!DH65)*(1+'IIA Jūtīguma analīze'!$C$9)</f>
        <v>0</v>
      </c>
      <c r="DI7" s="472">
        <f>($D$7*Kapitālieguldījumi!DI51+'IIA Papildus aprēķini'!DI65)*(1+'IIA Jūtīguma analīze'!$C$9)</f>
        <v>0</v>
      </c>
      <c r="DJ7" s="472">
        <f>($D$7*Kapitālieguldījumi!DJ51+'IIA Papildus aprēķini'!DJ65)*(1+'IIA Jūtīguma analīze'!$C$9)</f>
        <v>0</v>
      </c>
      <c r="DK7" s="472">
        <f>($D$7*Kapitālieguldījumi!DK51+'IIA Papildus aprēķini'!DK65)*(1+'IIA Jūtīguma analīze'!$C$9)</f>
        <v>0</v>
      </c>
      <c r="DL7" s="472">
        <f>($D$7*Kapitālieguldījumi!DL51+'IIA Papildus aprēķini'!DL65)*(1+'IIA Jūtīguma analīze'!$C$9)</f>
        <v>0</v>
      </c>
      <c r="DM7" s="472">
        <f>($D$7*Kapitālieguldījumi!DM51+'IIA Papildus aprēķini'!DM65)*(1+'IIA Jūtīguma analīze'!$C$9)</f>
        <v>0</v>
      </c>
      <c r="DN7" s="472">
        <f>($D$7*Kapitālieguldījumi!DN51+'IIA Papildus aprēķini'!DN65)*(1+'IIA Jūtīguma analīze'!$C$9)</f>
        <v>0</v>
      </c>
      <c r="DO7" s="472">
        <f>($D$7*Kapitālieguldījumi!DO51+'IIA Papildus aprēķini'!DO65)*(1+'IIA Jūtīguma analīze'!$C$9)</f>
        <v>0</v>
      </c>
      <c r="DP7" s="472">
        <f>($D$7*Kapitālieguldījumi!DP51+'IIA Papildus aprēķini'!DP65)*(1+'IIA Jūtīguma analīze'!$C$9)</f>
        <v>0</v>
      </c>
      <c r="DQ7" s="472">
        <f>($D$7*Kapitālieguldījumi!DQ51+'IIA Papildus aprēķini'!DQ65)*(1+'IIA Jūtīguma analīze'!$C$9)</f>
        <v>0</v>
      </c>
      <c r="DR7" s="472">
        <f>($D$7*Kapitālieguldījumi!DR51+'IIA Papildus aprēķini'!DR65)*(1+'IIA Jūtīguma analīze'!$C$9)</f>
        <v>0</v>
      </c>
      <c r="DS7" s="472">
        <f>($D$7*Kapitālieguldījumi!DS51+'IIA Papildus aprēķini'!DS65)*(1+'IIA Jūtīguma analīze'!$C$9)</f>
        <v>0</v>
      </c>
      <c r="DT7" s="472">
        <f>($D$7*Kapitālieguldījumi!DT51+'IIA Papildus aprēķini'!DT65)*(1+'IIA Jūtīguma analīze'!$C$9)</f>
        <v>0</v>
      </c>
      <c r="DU7" s="472">
        <f>($D$7*Kapitālieguldījumi!DU51+'IIA Papildus aprēķini'!DU65)*(1+'IIA Jūtīguma analīze'!$C$9)</f>
        <v>0</v>
      </c>
    </row>
    <row r="9" spans="1:125" ht="11.25" customHeight="1">
      <c r="A9" s="383" t="s">
        <v>646</v>
      </c>
      <c r="B9" s="469" t="s">
        <v>33</v>
      </c>
      <c r="D9" s="402">
        <v>0</v>
      </c>
      <c r="E9" s="397">
        <f>E7*$D$9</f>
        <v>0</v>
      </c>
      <c r="F9" s="397">
        <f t="shared" ref="F9:BQ9" si="0">F7*$D$9</f>
        <v>0</v>
      </c>
      <c r="G9" s="397">
        <f t="shared" si="0"/>
        <v>0</v>
      </c>
      <c r="H9" s="397">
        <f t="shared" si="0"/>
        <v>0</v>
      </c>
      <c r="I9" s="397">
        <f t="shared" si="0"/>
        <v>0</v>
      </c>
      <c r="J9" s="397">
        <f t="shared" si="0"/>
        <v>0</v>
      </c>
      <c r="K9" s="397">
        <f t="shared" si="0"/>
        <v>0</v>
      </c>
      <c r="L9" s="397">
        <f t="shared" si="0"/>
        <v>0</v>
      </c>
      <c r="M9" s="397">
        <f t="shared" si="0"/>
        <v>0</v>
      </c>
      <c r="N9" s="397">
        <f t="shared" si="0"/>
        <v>0</v>
      </c>
      <c r="O9" s="397">
        <f t="shared" si="0"/>
        <v>0</v>
      </c>
      <c r="P9" s="397">
        <f t="shared" si="0"/>
        <v>0</v>
      </c>
      <c r="Q9" s="397">
        <f t="shared" si="0"/>
        <v>0</v>
      </c>
      <c r="R9" s="397">
        <f t="shared" si="0"/>
        <v>0</v>
      </c>
      <c r="S9" s="397">
        <f t="shared" si="0"/>
        <v>0</v>
      </c>
      <c r="T9" s="397">
        <f t="shared" si="0"/>
        <v>0</v>
      </c>
      <c r="U9" s="397">
        <f t="shared" si="0"/>
        <v>0</v>
      </c>
      <c r="V9" s="397">
        <f t="shared" si="0"/>
        <v>0</v>
      </c>
      <c r="W9" s="397">
        <f t="shared" si="0"/>
        <v>0</v>
      </c>
      <c r="X9" s="397">
        <f t="shared" si="0"/>
        <v>0</v>
      </c>
      <c r="Y9" s="397">
        <f t="shared" si="0"/>
        <v>0</v>
      </c>
      <c r="Z9" s="397">
        <f t="shared" si="0"/>
        <v>0</v>
      </c>
      <c r="AA9" s="397">
        <f t="shared" si="0"/>
        <v>0</v>
      </c>
      <c r="AB9" s="397">
        <f t="shared" si="0"/>
        <v>0</v>
      </c>
      <c r="AC9" s="397">
        <f t="shared" si="0"/>
        <v>0</v>
      </c>
      <c r="AD9" s="397">
        <f t="shared" si="0"/>
        <v>0</v>
      </c>
      <c r="AE9" s="397">
        <f t="shared" si="0"/>
        <v>0</v>
      </c>
      <c r="AF9" s="397">
        <f t="shared" si="0"/>
        <v>0</v>
      </c>
      <c r="AG9" s="397">
        <f t="shared" si="0"/>
        <v>0</v>
      </c>
      <c r="AH9" s="397">
        <f t="shared" si="0"/>
        <v>0</v>
      </c>
      <c r="AI9" s="397">
        <f t="shared" si="0"/>
        <v>0</v>
      </c>
      <c r="AJ9" s="397">
        <f t="shared" si="0"/>
        <v>0</v>
      </c>
      <c r="AK9" s="397">
        <f t="shared" si="0"/>
        <v>0</v>
      </c>
      <c r="AL9" s="397">
        <f t="shared" si="0"/>
        <v>0</v>
      </c>
      <c r="AM9" s="397">
        <f t="shared" si="0"/>
        <v>0</v>
      </c>
      <c r="AN9" s="397">
        <f t="shared" si="0"/>
        <v>0</v>
      </c>
      <c r="AO9" s="397">
        <f t="shared" si="0"/>
        <v>0</v>
      </c>
      <c r="AP9" s="397">
        <f t="shared" si="0"/>
        <v>0</v>
      </c>
      <c r="AQ9" s="397">
        <f t="shared" si="0"/>
        <v>0</v>
      </c>
      <c r="AR9" s="397">
        <f t="shared" si="0"/>
        <v>0</v>
      </c>
      <c r="AS9" s="397">
        <f t="shared" si="0"/>
        <v>0</v>
      </c>
      <c r="AT9" s="397">
        <f t="shared" si="0"/>
        <v>0</v>
      </c>
      <c r="AU9" s="397">
        <f t="shared" si="0"/>
        <v>0</v>
      </c>
      <c r="AV9" s="397">
        <f t="shared" si="0"/>
        <v>0</v>
      </c>
      <c r="AW9" s="397">
        <f t="shared" si="0"/>
        <v>0</v>
      </c>
      <c r="AX9" s="397">
        <f t="shared" si="0"/>
        <v>0</v>
      </c>
      <c r="AY9" s="397">
        <f t="shared" si="0"/>
        <v>0</v>
      </c>
      <c r="AZ9" s="397">
        <f t="shared" si="0"/>
        <v>0</v>
      </c>
      <c r="BA9" s="397">
        <f t="shared" si="0"/>
        <v>0</v>
      </c>
      <c r="BB9" s="397">
        <f t="shared" si="0"/>
        <v>0</v>
      </c>
      <c r="BC9" s="397">
        <f t="shared" si="0"/>
        <v>0</v>
      </c>
      <c r="BD9" s="397">
        <f t="shared" si="0"/>
        <v>0</v>
      </c>
      <c r="BE9" s="397">
        <f t="shared" si="0"/>
        <v>0</v>
      </c>
      <c r="BF9" s="397">
        <f t="shared" si="0"/>
        <v>0</v>
      </c>
      <c r="BG9" s="397">
        <f t="shared" si="0"/>
        <v>0</v>
      </c>
      <c r="BH9" s="397">
        <f t="shared" si="0"/>
        <v>0</v>
      </c>
      <c r="BI9" s="397">
        <f t="shared" si="0"/>
        <v>0</v>
      </c>
      <c r="BJ9" s="397">
        <f t="shared" si="0"/>
        <v>0</v>
      </c>
      <c r="BK9" s="397">
        <f t="shared" si="0"/>
        <v>0</v>
      </c>
      <c r="BL9" s="397">
        <f t="shared" si="0"/>
        <v>0</v>
      </c>
      <c r="BM9" s="397">
        <f t="shared" si="0"/>
        <v>0</v>
      </c>
      <c r="BN9" s="397">
        <f t="shared" si="0"/>
        <v>0</v>
      </c>
      <c r="BO9" s="397">
        <f t="shared" si="0"/>
        <v>0</v>
      </c>
      <c r="BP9" s="397">
        <f t="shared" si="0"/>
        <v>0</v>
      </c>
      <c r="BQ9" s="397">
        <f t="shared" si="0"/>
        <v>0</v>
      </c>
      <c r="BR9" s="397">
        <f t="shared" ref="BR9:DU9" si="1">BR7*$D$9</f>
        <v>0</v>
      </c>
      <c r="BS9" s="397">
        <f t="shared" si="1"/>
        <v>0</v>
      </c>
      <c r="BT9" s="397">
        <f t="shared" si="1"/>
        <v>0</v>
      </c>
      <c r="BU9" s="397">
        <f t="shared" si="1"/>
        <v>0</v>
      </c>
      <c r="BV9" s="397">
        <f t="shared" si="1"/>
        <v>0</v>
      </c>
      <c r="BW9" s="397">
        <f t="shared" si="1"/>
        <v>0</v>
      </c>
      <c r="BX9" s="397">
        <f t="shared" si="1"/>
        <v>0</v>
      </c>
      <c r="BY9" s="397">
        <f t="shared" si="1"/>
        <v>0</v>
      </c>
      <c r="BZ9" s="397">
        <f t="shared" si="1"/>
        <v>0</v>
      </c>
      <c r="CA9" s="397">
        <f t="shared" si="1"/>
        <v>0</v>
      </c>
      <c r="CB9" s="397">
        <f t="shared" si="1"/>
        <v>0</v>
      </c>
      <c r="CC9" s="397">
        <f t="shared" si="1"/>
        <v>0</v>
      </c>
      <c r="CD9" s="397">
        <f t="shared" si="1"/>
        <v>0</v>
      </c>
      <c r="CE9" s="397">
        <f t="shared" si="1"/>
        <v>0</v>
      </c>
      <c r="CF9" s="397">
        <f t="shared" si="1"/>
        <v>0</v>
      </c>
      <c r="CG9" s="397">
        <f t="shared" si="1"/>
        <v>0</v>
      </c>
      <c r="CH9" s="397">
        <f t="shared" si="1"/>
        <v>0</v>
      </c>
      <c r="CI9" s="397">
        <f t="shared" si="1"/>
        <v>0</v>
      </c>
      <c r="CJ9" s="397">
        <f t="shared" si="1"/>
        <v>0</v>
      </c>
      <c r="CK9" s="397">
        <f t="shared" si="1"/>
        <v>0</v>
      </c>
      <c r="CL9" s="397">
        <f t="shared" si="1"/>
        <v>0</v>
      </c>
      <c r="CM9" s="397">
        <f t="shared" si="1"/>
        <v>0</v>
      </c>
      <c r="CN9" s="397">
        <f t="shared" si="1"/>
        <v>0</v>
      </c>
      <c r="CO9" s="397">
        <f t="shared" si="1"/>
        <v>0</v>
      </c>
      <c r="CP9" s="397">
        <f t="shared" si="1"/>
        <v>0</v>
      </c>
      <c r="CQ9" s="397">
        <f t="shared" si="1"/>
        <v>0</v>
      </c>
      <c r="CR9" s="397">
        <f t="shared" si="1"/>
        <v>0</v>
      </c>
      <c r="CS9" s="397">
        <f t="shared" si="1"/>
        <v>0</v>
      </c>
      <c r="CT9" s="397">
        <f t="shared" si="1"/>
        <v>0</v>
      </c>
      <c r="CU9" s="397">
        <f t="shared" si="1"/>
        <v>0</v>
      </c>
      <c r="CV9" s="397">
        <f t="shared" si="1"/>
        <v>0</v>
      </c>
      <c r="CW9" s="397">
        <f t="shared" si="1"/>
        <v>0</v>
      </c>
      <c r="CX9" s="397">
        <f t="shared" si="1"/>
        <v>0</v>
      </c>
      <c r="CY9" s="397">
        <f t="shared" si="1"/>
        <v>0</v>
      </c>
      <c r="CZ9" s="397">
        <f t="shared" si="1"/>
        <v>0</v>
      </c>
      <c r="DA9" s="397">
        <f t="shared" si="1"/>
        <v>0</v>
      </c>
      <c r="DB9" s="397">
        <f t="shared" si="1"/>
        <v>0</v>
      </c>
      <c r="DC9" s="397">
        <f t="shared" si="1"/>
        <v>0</v>
      </c>
      <c r="DD9" s="397">
        <f t="shared" si="1"/>
        <v>0</v>
      </c>
      <c r="DE9" s="397">
        <f t="shared" si="1"/>
        <v>0</v>
      </c>
      <c r="DF9" s="397">
        <f t="shared" si="1"/>
        <v>0</v>
      </c>
      <c r="DG9" s="397">
        <f t="shared" si="1"/>
        <v>0</v>
      </c>
      <c r="DH9" s="397">
        <f t="shared" si="1"/>
        <v>0</v>
      </c>
      <c r="DI9" s="397">
        <f t="shared" si="1"/>
        <v>0</v>
      </c>
      <c r="DJ9" s="397">
        <f t="shared" si="1"/>
        <v>0</v>
      </c>
      <c r="DK9" s="397">
        <f t="shared" si="1"/>
        <v>0</v>
      </c>
      <c r="DL9" s="397">
        <f t="shared" si="1"/>
        <v>0</v>
      </c>
      <c r="DM9" s="397">
        <f t="shared" si="1"/>
        <v>0</v>
      </c>
      <c r="DN9" s="397">
        <f t="shared" si="1"/>
        <v>0</v>
      </c>
      <c r="DO9" s="397">
        <f t="shared" si="1"/>
        <v>0</v>
      </c>
      <c r="DP9" s="397">
        <f t="shared" si="1"/>
        <v>0</v>
      </c>
      <c r="DQ9" s="397">
        <f t="shared" si="1"/>
        <v>0</v>
      </c>
      <c r="DR9" s="397">
        <f t="shared" si="1"/>
        <v>0</v>
      </c>
      <c r="DS9" s="397">
        <f t="shared" si="1"/>
        <v>0</v>
      </c>
      <c r="DT9" s="397">
        <f t="shared" si="1"/>
        <v>0</v>
      </c>
      <c r="DU9" s="397">
        <f t="shared" si="1"/>
        <v>0</v>
      </c>
    </row>
    <row r="10" spans="1:125" ht="11.25" customHeight="1">
      <c r="A10" s="383" t="s">
        <v>645</v>
      </c>
      <c r="B10" s="469" t="s">
        <v>33</v>
      </c>
      <c r="D10" s="401">
        <f>1-D9</f>
        <v>1</v>
      </c>
      <c r="E10" s="397">
        <f>E7-E9</f>
        <v>1929858.9646330755</v>
      </c>
      <c r="F10" s="397">
        <f t="shared" ref="F10:BQ10" si="2">F7-F9</f>
        <v>1929858.9646330755</v>
      </c>
      <c r="G10" s="397">
        <f t="shared" si="2"/>
        <v>1929858.9646330755</v>
      </c>
      <c r="H10" s="397">
        <f t="shared" si="2"/>
        <v>1929858.9646330755</v>
      </c>
      <c r="I10" s="397">
        <f t="shared" si="2"/>
        <v>1929858.9646330755</v>
      </c>
      <c r="J10" s="397">
        <f t="shared" si="2"/>
        <v>0</v>
      </c>
      <c r="K10" s="397">
        <f t="shared" si="2"/>
        <v>0</v>
      </c>
      <c r="L10" s="397">
        <f t="shared" si="2"/>
        <v>0</v>
      </c>
      <c r="M10" s="397">
        <f t="shared" si="2"/>
        <v>0</v>
      </c>
      <c r="N10" s="397">
        <f t="shared" si="2"/>
        <v>0</v>
      </c>
      <c r="O10" s="397">
        <f t="shared" si="2"/>
        <v>0</v>
      </c>
      <c r="P10" s="397">
        <f t="shared" si="2"/>
        <v>0</v>
      </c>
      <c r="Q10" s="397">
        <f t="shared" si="2"/>
        <v>0</v>
      </c>
      <c r="R10" s="397">
        <f t="shared" si="2"/>
        <v>0</v>
      </c>
      <c r="S10" s="397">
        <f t="shared" si="2"/>
        <v>0</v>
      </c>
      <c r="T10" s="397">
        <f t="shared" si="2"/>
        <v>0</v>
      </c>
      <c r="U10" s="397">
        <f t="shared" si="2"/>
        <v>0</v>
      </c>
      <c r="V10" s="397">
        <f t="shared" si="2"/>
        <v>0</v>
      </c>
      <c r="W10" s="397">
        <f t="shared" si="2"/>
        <v>0</v>
      </c>
      <c r="X10" s="397">
        <f t="shared" si="2"/>
        <v>0</v>
      </c>
      <c r="Y10" s="397">
        <f t="shared" si="2"/>
        <v>0</v>
      </c>
      <c r="Z10" s="397">
        <f t="shared" si="2"/>
        <v>0</v>
      </c>
      <c r="AA10" s="397">
        <f t="shared" si="2"/>
        <v>0</v>
      </c>
      <c r="AB10" s="397">
        <f t="shared" si="2"/>
        <v>0</v>
      </c>
      <c r="AC10" s="397">
        <f t="shared" si="2"/>
        <v>0</v>
      </c>
      <c r="AD10" s="397">
        <f t="shared" si="2"/>
        <v>0</v>
      </c>
      <c r="AE10" s="397">
        <f t="shared" si="2"/>
        <v>0</v>
      </c>
      <c r="AF10" s="397">
        <f t="shared" si="2"/>
        <v>0</v>
      </c>
      <c r="AG10" s="397">
        <f t="shared" si="2"/>
        <v>0</v>
      </c>
      <c r="AH10" s="397">
        <f t="shared" si="2"/>
        <v>0</v>
      </c>
      <c r="AI10" s="397">
        <f t="shared" si="2"/>
        <v>0</v>
      </c>
      <c r="AJ10" s="397">
        <f t="shared" si="2"/>
        <v>0</v>
      </c>
      <c r="AK10" s="397">
        <f t="shared" si="2"/>
        <v>0</v>
      </c>
      <c r="AL10" s="397">
        <f t="shared" si="2"/>
        <v>0</v>
      </c>
      <c r="AM10" s="397">
        <f t="shared" si="2"/>
        <v>0</v>
      </c>
      <c r="AN10" s="397">
        <f t="shared" si="2"/>
        <v>0</v>
      </c>
      <c r="AO10" s="397">
        <f t="shared" si="2"/>
        <v>0</v>
      </c>
      <c r="AP10" s="397">
        <f t="shared" si="2"/>
        <v>0</v>
      </c>
      <c r="AQ10" s="397">
        <f t="shared" si="2"/>
        <v>0</v>
      </c>
      <c r="AR10" s="397">
        <f t="shared" si="2"/>
        <v>0</v>
      </c>
      <c r="AS10" s="397">
        <f t="shared" si="2"/>
        <v>0</v>
      </c>
      <c r="AT10" s="397">
        <f t="shared" si="2"/>
        <v>0</v>
      </c>
      <c r="AU10" s="397">
        <f t="shared" si="2"/>
        <v>0</v>
      </c>
      <c r="AV10" s="397">
        <f t="shared" si="2"/>
        <v>0</v>
      </c>
      <c r="AW10" s="397">
        <f t="shared" si="2"/>
        <v>0</v>
      </c>
      <c r="AX10" s="397">
        <f t="shared" si="2"/>
        <v>0</v>
      </c>
      <c r="AY10" s="397">
        <f t="shared" si="2"/>
        <v>0</v>
      </c>
      <c r="AZ10" s="397">
        <f t="shared" si="2"/>
        <v>0</v>
      </c>
      <c r="BA10" s="397">
        <f t="shared" si="2"/>
        <v>0</v>
      </c>
      <c r="BB10" s="397">
        <f t="shared" si="2"/>
        <v>0</v>
      </c>
      <c r="BC10" s="397">
        <f t="shared" si="2"/>
        <v>0</v>
      </c>
      <c r="BD10" s="397">
        <f t="shared" si="2"/>
        <v>0</v>
      </c>
      <c r="BE10" s="397">
        <f t="shared" si="2"/>
        <v>0</v>
      </c>
      <c r="BF10" s="397">
        <f t="shared" si="2"/>
        <v>0</v>
      </c>
      <c r="BG10" s="397">
        <f t="shared" si="2"/>
        <v>0</v>
      </c>
      <c r="BH10" s="397">
        <f t="shared" si="2"/>
        <v>0</v>
      </c>
      <c r="BI10" s="397">
        <f t="shared" si="2"/>
        <v>0</v>
      </c>
      <c r="BJ10" s="397">
        <f t="shared" si="2"/>
        <v>0</v>
      </c>
      <c r="BK10" s="397">
        <f t="shared" si="2"/>
        <v>0</v>
      </c>
      <c r="BL10" s="397">
        <f t="shared" si="2"/>
        <v>0</v>
      </c>
      <c r="BM10" s="397">
        <f t="shared" si="2"/>
        <v>0</v>
      </c>
      <c r="BN10" s="397">
        <f t="shared" si="2"/>
        <v>0</v>
      </c>
      <c r="BO10" s="397">
        <f t="shared" si="2"/>
        <v>0</v>
      </c>
      <c r="BP10" s="397">
        <f t="shared" si="2"/>
        <v>0</v>
      </c>
      <c r="BQ10" s="397">
        <f t="shared" si="2"/>
        <v>0</v>
      </c>
      <c r="BR10" s="397">
        <f t="shared" ref="BR10:DU10" si="3">BR7-BR9</f>
        <v>0</v>
      </c>
      <c r="BS10" s="397">
        <f t="shared" si="3"/>
        <v>0</v>
      </c>
      <c r="BT10" s="397">
        <f t="shared" si="3"/>
        <v>0</v>
      </c>
      <c r="BU10" s="397">
        <f t="shared" si="3"/>
        <v>0</v>
      </c>
      <c r="BV10" s="397">
        <f t="shared" si="3"/>
        <v>0</v>
      </c>
      <c r="BW10" s="397">
        <f t="shared" si="3"/>
        <v>0</v>
      </c>
      <c r="BX10" s="397">
        <f t="shared" si="3"/>
        <v>0</v>
      </c>
      <c r="BY10" s="397">
        <f t="shared" si="3"/>
        <v>0</v>
      </c>
      <c r="BZ10" s="397">
        <f t="shared" si="3"/>
        <v>0</v>
      </c>
      <c r="CA10" s="397">
        <f t="shared" si="3"/>
        <v>0</v>
      </c>
      <c r="CB10" s="397">
        <f t="shared" si="3"/>
        <v>0</v>
      </c>
      <c r="CC10" s="397">
        <f t="shared" si="3"/>
        <v>0</v>
      </c>
      <c r="CD10" s="397">
        <f t="shared" si="3"/>
        <v>0</v>
      </c>
      <c r="CE10" s="397">
        <f t="shared" si="3"/>
        <v>0</v>
      </c>
      <c r="CF10" s="397">
        <f t="shared" si="3"/>
        <v>0</v>
      </c>
      <c r="CG10" s="397">
        <f t="shared" si="3"/>
        <v>0</v>
      </c>
      <c r="CH10" s="397">
        <f t="shared" si="3"/>
        <v>0</v>
      </c>
      <c r="CI10" s="397">
        <f t="shared" si="3"/>
        <v>0</v>
      </c>
      <c r="CJ10" s="397">
        <f t="shared" si="3"/>
        <v>0</v>
      </c>
      <c r="CK10" s="397">
        <f t="shared" si="3"/>
        <v>0</v>
      </c>
      <c r="CL10" s="397">
        <f t="shared" si="3"/>
        <v>0</v>
      </c>
      <c r="CM10" s="397">
        <f t="shared" si="3"/>
        <v>0</v>
      </c>
      <c r="CN10" s="397">
        <f t="shared" si="3"/>
        <v>0</v>
      </c>
      <c r="CO10" s="397">
        <f t="shared" si="3"/>
        <v>0</v>
      </c>
      <c r="CP10" s="397">
        <f t="shared" si="3"/>
        <v>0</v>
      </c>
      <c r="CQ10" s="397">
        <f t="shared" si="3"/>
        <v>0</v>
      </c>
      <c r="CR10" s="397">
        <f t="shared" si="3"/>
        <v>0</v>
      </c>
      <c r="CS10" s="397">
        <f t="shared" si="3"/>
        <v>0</v>
      </c>
      <c r="CT10" s="397">
        <f t="shared" si="3"/>
        <v>0</v>
      </c>
      <c r="CU10" s="397">
        <f t="shared" si="3"/>
        <v>0</v>
      </c>
      <c r="CV10" s="397">
        <f t="shared" si="3"/>
        <v>0</v>
      </c>
      <c r="CW10" s="397">
        <f t="shared" si="3"/>
        <v>0</v>
      </c>
      <c r="CX10" s="397">
        <f t="shared" si="3"/>
        <v>0</v>
      </c>
      <c r="CY10" s="397">
        <f t="shared" si="3"/>
        <v>0</v>
      </c>
      <c r="CZ10" s="397">
        <f t="shared" si="3"/>
        <v>0</v>
      </c>
      <c r="DA10" s="397">
        <f t="shared" si="3"/>
        <v>0</v>
      </c>
      <c r="DB10" s="397">
        <f t="shared" si="3"/>
        <v>0</v>
      </c>
      <c r="DC10" s="397">
        <f t="shared" si="3"/>
        <v>0</v>
      </c>
      <c r="DD10" s="397">
        <f t="shared" si="3"/>
        <v>0</v>
      </c>
      <c r="DE10" s="397">
        <f t="shared" si="3"/>
        <v>0</v>
      </c>
      <c r="DF10" s="397">
        <f t="shared" si="3"/>
        <v>0</v>
      </c>
      <c r="DG10" s="397">
        <f t="shared" si="3"/>
        <v>0</v>
      </c>
      <c r="DH10" s="397">
        <f t="shared" si="3"/>
        <v>0</v>
      </c>
      <c r="DI10" s="397">
        <f t="shared" si="3"/>
        <v>0</v>
      </c>
      <c r="DJ10" s="397">
        <f t="shared" si="3"/>
        <v>0</v>
      </c>
      <c r="DK10" s="397">
        <f t="shared" si="3"/>
        <v>0</v>
      </c>
      <c r="DL10" s="397">
        <f t="shared" si="3"/>
        <v>0</v>
      </c>
      <c r="DM10" s="397">
        <f t="shared" si="3"/>
        <v>0</v>
      </c>
      <c r="DN10" s="397">
        <f t="shared" si="3"/>
        <v>0</v>
      </c>
      <c r="DO10" s="397">
        <f t="shared" si="3"/>
        <v>0</v>
      </c>
      <c r="DP10" s="397">
        <f t="shared" si="3"/>
        <v>0</v>
      </c>
      <c r="DQ10" s="397">
        <f t="shared" si="3"/>
        <v>0</v>
      </c>
      <c r="DR10" s="397">
        <f t="shared" si="3"/>
        <v>0</v>
      </c>
      <c r="DS10" s="397">
        <f t="shared" si="3"/>
        <v>0</v>
      </c>
      <c r="DT10" s="397">
        <f t="shared" si="3"/>
        <v>0</v>
      </c>
      <c r="DU10" s="397">
        <f t="shared" si="3"/>
        <v>0</v>
      </c>
    </row>
    <row r="11" spans="1:125" ht="11.25" customHeight="1">
      <c r="A11" s="415" t="s">
        <v>642</v>
      </c>
      <c r="B11" s="470" t="s">
        <v>33</v>
      </c>
      <c r="D11" s="401">
        <f>SUM(D9:D10)</f>
        <v>1</v>
      </c>
    </row>
    <row r="13" spans="1:125" ht="11.25" customHeight="1">
      <c r="A13" s="277" t="s">
        <v>648</v>
      </c>
      <c r="E13" s="397">
        <f>E7-E9</f>
        <v>1929858.9646330755</v>
      </c>
      <c r="F13" s="397">
        <f t="shared" ref="F13:AJ13" si="4">F7-F9</f>
        <v>1929858.9646330755</v>
      </c>
      <c r="G13" s="397">
        <f t="shared" si="4"/>
        <v>1929858.9646330755</v>
      </c>
      <c r="H13" s="397">
        <f t="shared" si="4"/>
        <v>1929858.9646330755</v>
      </c>
      <c r="I13" s="397">
        <f t="shared" si="4"/>
        <v>1929858.9646330755</v>
      </c>
      <c r="J13" s="397">
        <f t="shared" si="4"/>
        <v>0</v>
      </c>
      <c r="K13" s="397">
        <f t="shared" si="4"/>
        <v>0</v>
      </c>
      <c r="L13" s="397">
        <f t="shared" si="4"/>
        <v>0</v>
      </c>
      <c r="M13" s="397">
        <f t="shared" si="4"/>
        <v>0</v>
      </c>
      <c r="N13" s="397">
        <f t="shared" si="4"/>
        <v>0</v>
      </c>
      <c r="O13" s="397">
        <f t="shared" si="4"/>
        <v>0</v>
      </c>
      <c r="P13" s="397">
        <f t="shared" si="4"/>
        <v>0</v>
      </c>
      <c r="Q13" s="397">
        <f t="shared" si="4"/>
        <v>0</v>
      </c>
      <c r="R13" s="397">
        <f t="shared" si="4"/>
        <v>0</v>
      </c>
      <c r="S13" s="397">
        <f t="shared" si="4"/>
        <v>0</v>
      </c>
      <c r="T13" s="397">
        <f t="shared" si="4"/>
        <v>0</v>
      </c>
      <c r="U13" s="397">
        <f t="shared" si="4"/>
        <v>0</v>
      </c>
      <c r="V13" s="397">
        <f t="shared" si="4"/>
        <v>0</v>
      </c>
      <c r="W13" s="397">
        <f t="shared" si="4"/>
        <v>0</v>
      </c>
      <c r="X13" s="397">
        <f t="shared" si="4"/>
        <v>0</v>
      </c>
      <c r="Y13" s="397">
        <f t="shared" si="4"/>
        <v>0</v>
      </c>
      <c r="Z13" s="397">
        <f t="shared" si="4"/>
        <v>0</v>
      </c>
      <c r="AA13" s="397">
        <f t="shared" si="4"/>
        <v>0</v>
      </c>
      <c r="AB13" s="397">
        <f t="shared" si="4"/>
        <v>0</v>
      </c>
      <c r="AC13" s="397">
        <f t="shared" si="4"/>
        <v>0</v>
      </c>
      <c r="AD13" s="397">
        <f t="shared" si="4"/>
        <v>0</v>
      </c>
      <c r="AE13" s="397">
        <f t="shared" si="4"/>
        <v>0</v>
      </c>
      <c r="AF13" s="397">
        <f t="shared" si="4"/>
        <v>0</v>
      </c>
      <c r="AG13" s="397">
        <f t="shared" si="4"/>
        <v>0</v>
      </c>
      <c r="AH13" s="397">
        <f t="shared" si="4"/>
        <v>0</v>
      </c>
      <c r="AI13" s="397">
        <f t="shared" si="4"/>
        <v>0</v>
      </c>
      <c r="AJ13" s="397">
        <f t="shared" si="4"/>
        <v>0</v>
      </c>
      <c r="AK13" s="397">
        <f t="shared" ref="AK13:BP13" si="5">AK7-AK9</f>
        <v>0</v>
      </c>
      <c r="AL13" s="397">
        <f t="shared" si="5"/>
        <v>0</v>
      </c>
      <c r="AM13" s="397">
        <f t="shared" si="5"/>
        <v>0</v>
      </c>
      <c r="AN13" s="397">
        <f t="shared" si="5"/>
        <v>0</v>
      </c>
      <c r="AO13" s="397">
        <f t="shared" si="5"/>
        <v>0</v>
      </c>
      <c r="AP13" s="397">
        <f t="shared" si="5"/>
        <v>0</v>
      </c>
      <c r="AQ13" s="397">
        <f t="shared" si="5"/>
        <v>0</v>
      </c>
      <c r="AR13" s="397">
        <f t="shared" si="5"/>
        <v>0</v>
      </c>
      <c r="AS13" s="397">
        <f t="shared" si="5"/>
        <v>0</v>
      </c>
      <c r="AT13" s="397">
        <f t="shared" si="5"/>
        <v>0</v>
      </c>
      <c r="AU13" s="397">
        <f t="shared" si="5"/>
        <v>0</v>
      </c>
      <c r="AV13" s="397">
        <f t="shared" si="5"/>
        <v>0</v>
      </c>
      <c r="AW13" s="397">
        <f t="shared" si="5"/>
        <v>0</v>
      </c>
      <c r="AX13" s="397">
        <f t="shared" si="5"/>
        <v>0</v>
      </c>
      <c r="AY13" s="397">
        <f t="shared" si="5"/>
        <v>0</v>
      </c>
      <c r="AZ13" s="397">
        <f t="shared" si="5"/>
        <v>0</v>
      </c>
      <c r="BA13" s="397">
        <f t="shared" si="5"/>
        <v>0</v>
      </c>
      <c r="BB13" s="397">
        <f t="shared" si="5"/>
        <v>0</v>
      </c>
      <c r="BC13" s="397">
        <f t="shared" si="5"/>
        <v>0</v>
      </c>
      <c r="BD13" s="397">
        <f t="shared" si="5"/>
        <v>0</v>
      </c>
      <c r="BE13" s="397">
        <f t="shared" si="5"/>
        <v>0</v>
      </c>
      <c r="BF13" s="397">
        <f t="shared" si="5"/>
        <v>0</v>
      </c>
      <c r="BG13" s="397">
        <f t="shared" si="5"/>
        <v>0</v>
      </c>
      <c r="BH13" s="397">
        <f t="shared" si="5"/>
        <v>0</v>
      </c>
      <c r="BI13" s="397">
        <f t="shared" si="5"/>
        <v>0</v>
      </c>
      <c r="BJ13" s="397">
        <f t="shared" si="5"/>
        <v>0</v>
      </c>
      <c r="BK13" s="397">
        <f t="shared" si="5"/>
        <v>0</v>
      </c>
      <c r="BL13" s="397">
        <f t="shared" si="5"/>
        <v>0</v>
      </c>
      <c r="BM13" s="397">
        <f t="shared" si="5"/>
        <v>0</v>
      </c>
      <c r="BN13" s="397">
        <f t="shared" si="5"/>
        <v>0</v>
      </c>
      <c r="BO13" s="397">
        <f t="shared" si="5"/>
        <v>0</v>
      </c>
      <c r="BP13" s="397">
        <f t="shared" si="5"/>
        <v>0</v>
      </c>
      <c r="BQ13" s="397">
        <f t="shared" ref="BQ13:CV13" si="6">BQ7-BQ9</f>
        <v>0</v>
      </c>
      <c r="BR13" s="397">
        <f t="shared" si="6"/>
        <v>0</v>
      </c>
      <c r="BS13" s="397">
        <f t="shared" si="6"/>
        <v>0</v>
      </c>
      <c r="BT13" s="397">
        <f t="shared" si="6"/>
        <v>0</v>
      </c>
      <c r="BU13" s="397">
        <f t="shared" si="6"/>
        <v>0</v>
      </c>
      <c r="BV13" s="397">
        <f t="shared" si="6"/>
        <v>0</v>
      </c>
      <c r="BW13" s="397">
        <f t="shared" si="6"/>
        <v>0</v>
      </c>
      <c r="BX13" s="397">
        <f t="shared" si="6"/>
        <v>0</v>
      </c>
      <c r="BY13" s="397">
        <f t="shared" si="6"/>
        <v>0</v>
      </c>
      <c r="BZ13" s="397">
        <f t="shared" si="6"/>
        <v>0</v>
      </c>
      <c r="CA13" s="397">
        <f t="shared" si="6"/>
        <v>0</v>
      </c>
      <c r="CB13" s="397">
        <f t="shared" si="6"/>
        <v>0</v>
      </c>
      <c r="CC13" s="397">
        <f t="shared" si="6"/>
        <v>0</v>
      </c>
      <c r="CD13" s="397">
        <f t="shared" si="6"/>
        <v>0</v>
      </c>
      <c r="CE13" s="397">
        <f t="shared" si="6"/>
        <v>0</v>
      </c>
      <c r="CF13" s="397">
        <f t="shared" si="6"/>
        <v>0</v>
      </c>
      <c r="CG13" s="397">
        <f t="shared" si="6"/>
        <v>0</v>
      </c>
      <c r="CH13" s="397">
        <f t="shared" si="6"/>
        <v>0</v>
      </c>
      <c r="CI13" s="397">
        <f t="shared" si="6"/>
        <v>0</v>
      </c>
      <c r="CJ13" s="397">
        <f t="shared" si="6"/>
        <v>0</v>
      </c>
      <c r="CK13" s="397">
        <f t="shared" si="6"/>
        <v>0</v>
      </c>
      <c r="CL13" s="397">
        <f t="shared" si="6"/>
        <v>0</v>
      </c>
      <c r="CM13" s="397">
        <f t="shared" si="6"/>
        <v>0</v>
      </c>
      <c r="CN13" s="397">
        <f t="shared" si="6"/>
        <v>0</v>
      </c>
      <c r="CO13" s="397">
        <f t="shared" si="6"/>
        <v>0</v>
      </c>
      <c r="CP13" s="397">
        <f t="shared" si="6"/>
        <v>0</v>
      </c>
      <c r="CQ13" s="397">
        <f t="shared" si="6"/>
        <v>0</v>
      </c>
      <c r="CR13" s="397">
        <f t="shared" si="6"/>
        <v>0</v>
      </c>
      <c r="CS13" s="397">
        <f t="shared" si="6"/>
        <v>0</v>
      </c>
      <c r="CT13" s="397">
        <f t="shared" si="6"/>
        <v>0</v>
      </c>
      <c r="CU13" s="397">
        <f t="shared" si="6"/>
        <v>0</v>
      </c>
      <c r="CV13" s="397">
        <f t="shared" si="6"/>
        <v>0</v>
      </c>
      <c r="CW13" s="397">
        <f t="shared" ref="CW13:DU13" si="7">CW7-CW9</f>
        <v>0</v>
      </c>
      <c r="CX13" s="397">
        <f t="shared" si="7"/>
        <v>0</v>
      </c>
      <c r="CY13" s="397">
        <f t="shared" si="7"/>
        <v>0</v>
      </c>
      <c r="CZ13" s="397">
        <f t="shared" si="7"/>
        <v>0</v>
      </c>
      <c r="DA13" s="397">
        <f t="shared" si="7"/>
        <v>0</v>
      </c>
      <c r="DB13" s="397">
        <f t="shared" si="7"/>
        <v>0</v>
      </c>
      <c r="DC13" s="397">
        <f t="shared" si="7"/>
        <v>0</v>
      </c>
      <c r="DD13" s="397">
        <f t="shared" si="7"/>
        <v>0</v>
      </c>
      <c r="DE13" s="397">
        <f t="shared" si="7"/>
        <v>0</v>
      </c>
      <c r="DF13" s="397">
        <f t="shared" si="7"/>
        <v>0</v>
      </c>
      <c r="DG13" s="397">
        <f t="shared" si="7"/>
        <v>0</v>
      </c>
      <c r="DH13" s="397">
        <f t="shared" si="7"/>
        <v>0</v>
      </c>
      <c r="DI13" s="397">
        <f t="shared" si="7"/>
        <v>0</v>
      </c>
      <c r="DJ13" s="397">
        <f t="shared" si="7"/>
        <v>0</v>
      </c>
      <c r="DK13" s="397">
        <f t="shared" si="7"/>
        <v>0</v>
      </c>
      <c r="DL13" s="397">
        <f t="shared" si="7"/>
        <v>0</v>
      </c>
      <c r="DM13" s="397">
        <f t="shared" si="7"/>
        <v>0</v>
      </c>
      <c r="DN13" s="397">
        <f t="shared" si="7"/>
        <v>0</v>
      </c>
      <c r="DO13" s="397">
        <f t="shared" si="7"/>
        <v>0</v>
      </c>
      <c r="DP13" s="397">
        <f t="shared" si="7"/>
        <v>0</v>
      </c>
      <c r="DQ13" s="397">
        <f t="shared" si="7"/>
        <v>0</v>
      </c>
      <c r="DR13" s="397">
        <f t="shared" si="7"/>
        <v>0</v>
      </c>
      <c r="DS13" s="397">
        <f t="shared" si="7"/>
        <v>0</v>
      </c>
      <c r="DT13" s="397">
        <f t="shared" si="7"/>
        <v>0</v>
      </c>
      <c r="DU13" s="397">
        <f t="shared" si="7"/>
        <v>0</v>
      </c>
    </row>
    <row r="16" spans="1:125" s="381" customFormat="1" ht="11.25" customHeight="1">
      <c r="A16" s="379" t="s">
        <v>889</v>
      </c>
      <c r="B16" s="379"/>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79"/>
      <c r="AL16" s="379"/>
      <c r="AM16" s="379"/>
      <c r="AN16" s="379"/>
      <c r="AO16" s="379"/>
      <c r="AP16" s="379"/>
      <c r="AQ16" s="379"/>
      <c r="AR16" s="379"/>
      <c r="AS16" s="379"/>
      <c r="AT16" s="379"/>
      <c r="AU16" s="379"/>
      <c r="AV16" s="379"/>
      <c r="AW16" s="379"/>
      <c r="AX16" s="379"/>
      <c r="AY16" s="379"/>
      <c r="AZ16" s="379"/>
      <c r="BA16" s="379"/>
      <c r="BB16" s="379"/>
      <c r="BC16" s="379"/>
      <c r="BD16" s="379"/>
      <c r="BE16" s="379"/>
      <c r="BF16" s="379"/>
      <c r="BG16" s="379"/>
      <c r="BH16" s="379"/>
      <c r="BI16" s="379"/>
      <c r="BJ16" s="379"/>
      <c r="BK16" s="379"/>
      <c r="BL16" s="379"/>
      <c r="BM16" s="379"/>
      <c r="BN16" s="379"/>
      <c r="BO16" s="379"/>
      <c r="BP16" s="379"/>
      <c r="BQ16" s="379"/>
      <c r="BR16" s="379"/>
      <c r="BS16" s="379"/>
      <c r="BT16" s="379"/>
      <c r="BU16" s="379"/>
      <c r="BV16" s="379"/>
      <c r="BW16" s="379"/>
      <c r="BX16" s="379"/>
      <c r="BY16" s="379"/>
      <c r="BZ16" s="379"/>
      <c r="CA16" s="379"/>
      <c r="CB16" s="379"/>
      <c r="CC16" s="379"/>
      <c r="CD16" s="379"/>
      <c r="CE16" s="379"/>
      <c r="CF16" s="379"/>
      <c r="CG16" s="379"/>
      <c r="CH16" s="379"/>
      <c r="CI16" s="379"/>
      <c r="CJ16" s="379"/>
      <c r="CK16" s="379"/>
      <c r="CL16" s="379"/>
      <c r="CM16" s="379"/>
      <c r="CN16" s="379"/>
      <c r="CO16" s="379"/>
      <c r="CP16" s="379"/>
      <c r="CQ16" s="379"/>
      <c r="CR16" s="379"/>
      <c r="CS16" s="379"/>
      <c r="CT16" s="379"/>
      <c r="CU16" s="379"/>
      <c r="CV16" s="379"/>
      <c r="CW16" s="379"/>
      <c r="CX16" s="379"/>
      <c r="CY16" s="379"/>
      <c r="CZ16" s="379"/>
      <c r="DA16" s="379"/>
      <c r="DB16" s="379"/>
      <c r="DC16" s="379"/>
      <c r="DD16" s="379"/>
      <c r="DE16" s="379"/>
      <c r="DF16" s="379"/>
      <c r="DG16" s="379"/>
      <c r="DH16" s="379"/>
      <c r="DI16" s="379"/>
      <c r="DJ16" s="379"/>
      <c r="DK16" s="379"/>
      <c r="DL16" s="379"/>
      <c r="DM16" s="379"/>
      <c r="DN16" s="379"/>
      <c r="DO16" s="379"/>
      <c r="DP16" s="379"/>
      <c r="DQ16" s="379"/>
      <c r="DR16" s="379"/>
      <c r="DS16" s="379"/>
      <c r="DT16" s="379"/>
      <c r="DU16" s="379"/>
    </row>
    <row r="18" spans="1:125" ht="11.25" customHeight="1">
      <c r="A18" s="2" t="s">
        <v>1021</v>
      </c>
      <c r="D18" s="707">
        <f>SUM(Kapitālieguldījumi!D39)*(1+Pieņēmumi!$E$24)</f>
        <v>8408677.2000000011</v>
      </c>
      <c r="E18" s="706">
        <f>$D$18*Kapitālieguldījumi!E16*(1+'IIA Jūtīguma analīze'!$C$9)</f>
        <v>1681735.4400000004</v>
      </c>
      <c r="F18" s="706">
        <f>$D$18*Kapitālieguldījumi!F16*(1+'IIA Jūtīguma analīze'!$C$9)</f>
        <v>1681735.4400000004</v>
      </c>
      <c r="G18" s="706">
        <f>$D$18*Kapitālieguldījumi!G16*(1+'IIA Jūtīguma analīze'!$C$9)</f>
        <v>1681735.4400000004</v>
      </c>
      <c r="H18" s="706">
        <f>$D$18*Kapitālieguldījumi!H16*(1+'IIA Jūtīguma analīze'!$C$9)</f>
        <v>1681735.4400000004</v>
      </c>
      <c r="I18" s="706">
        <f>$D$18*Kapitālieguldījumi!I16*(1+'IIA Jūtīguma analīze'!$C$9)</f>
        <v>1681735.4400000004</v>
      </c>
      <c r="J18" s="610">
        <f>$D$18*Kapitālieguldījumi!J16*(1+'IIA Jūtīguma analīze'!$C$9)</f>
        <v>0</v>
      </c>
      <c r="K18" s="610">
        <f>$D$18*Kapitālieguldījumi!K16*(1+'IIA Jūtīguma analīze'!$C$9)</f>
        <v>0</v>
      </c>
      <c r="L18" s="610">
        <f>$D$18*Kapitālieguldījumi!L16*(1+'IIA Jūtīguma analīze'!$C$9)</f>
        <v>0</v>
      </c>
      <c r="M18" s="610">
        <f>$D$18*Kapitālieguldījumi!M16*(1+'IIA Jūtīguma analīze'!$C$9)</f>
        <v>0</v>
      </c>
      <c r="N18" s="610">
        <f>$D$18*Kapitālieguldījumi!N16*(1+'IIA Jūtīguma analīze'!$C$9)</f>
        <v>0</v>
      </c>
      <c r="O18" s="610">
        <f>$D$18*Kapitālieguldījumi!O16*(1+'IIA Jūtīguma analīze'!$C$9)</f>
        <v>0</v>
      </c>
      <c r="P18" s="610">
        <f>$D$18*Kapitālieguldījumi!P16*(1+'IIA Jūtīguma analīze'!$C$9)</f>
        <v>0</v>
      </c>
      <c r="Q18" s="610">
        <f>$D$18*Kapitālieguldījumi!Q16*(1+'IIA Jūtīguma analīze'!$C$9)</f>
        <v>0</v>
      </c>
      <c r="R18" s="610">
        <f>$D$18*Kapitālieguldījumi!R16*(1+'IIA Jūtīguma analīze'!$C$9)</f>
        <v>0</v>
      </c>
      <c r="S18" s="610">
        <f>$D$18*Kapitālieguldījumi!S16*(1+'IIA Jūtīguma analīze'!$C$9)</f>
        <v>0</v>
      </c>
      <c r="T18" s="610">
        <f>$D$18*Kapitālieguldījumi!T16*(1+'IIA Jūtīguma analīze'!$C$9)</f>
        <v>0</v>
      </c>
      <c r="U18" s="610">
        <f>$D$18*Kapitālieguldījumi!U16*(1+'IIA Jūtīguma analīze'!$C$9)</f>
        <v>0</v>
      </c>
      <c r="V18" s="610">
        <f>$D$18*Kapitālieguldījumi!V16*(1+'IIA Jūtīguma analīze'!$C$9)</f>
        <v>0</v>
      </c>
      <c r="W18" s="610">
        <f>$D$18*Kapitālieguldījumi!W16*(1+'IIA Jūtīguma analīze'!$C$9)</f>
        <v>0</v>
      </c>
      <c r="X18" s="610">
        <f>$D$18*Kapitālieguldījumi!X16*(1+'IIA Jūtīguma analīze'!$C$9)</f>
        <v>0</v>
      </c>
      <c r="Y18" s="610">
        <f>$D$18*Kapitālieguldījumi!Y16*(1+'IIA Jūtīguma analīze'!$C$9)</f>
        <v>0</v>
      </c>
      <c r="Z18" s="610">
        <f>$D$18*Kapitālieguldījumi!Z16*(1+'IIA Jūtīguma analīze'!$C$9)</f>
        <v>0</v>
      </c>
      <c r="AA18" s="610">
        <f>$D$18*Kapitālieguldījumi!AA16*(1+'IIA Jūtīguma analīze'!$C$9)</f>
        <v>0</v>
      </c>
      <c r="AB18" s="610">
        <f>$D$18*Kapitālieguldījumi!AB16*(1+'IIA Jūtīguma analīze'!$C$9)</f>
        <v>0</v>
      </c>
      <c r="AC18" s="610">
        <f>$D$18*Kapitālieguldījumi!AC16*(1+'IIA Jūtīguma analīze'!$C$9)</f>
        <v>0</v>
      </c>
      <c r="AD18" s="610">
        <f>$D$18*Kapitālieguldījumi!AD16*(1+'IIA Jūtīguma analīze'!$C$9)</f>
        <v>0</v>
      </c>
      <c r="AE18" s="610">
        <f>$D$18*Kapitālieguldījumi!AE16*(1+'IIA Jūtīguma analīze'!$C$9)</f>
        <v>0</v>
      </c>
      <c r="AF18" s="610">
        <f>$D$18*Kapitālieguldījumi!AF16*(1+'IIA Jūtīguma analīze'!$C$9)</f>
        <v>0</v>
      </c>
      <c r="AG18" s="610">
        <f>$D$18*Kapitālieguldījumi!AG16*(1+'IIA Jūtīguma analīze'!$C$9)</f>
        <v>0</v>
      </c>
      <c r="AH18" s="610">
        <f>$D$18*Kapitālieguldījumi!AH16*(1+'IIA Jūtīguma analīze'!$C$9)</f>
        <v>0</v>
      </c>
      <c r="AI18" s="610">
        <f>$D$18*Kapitālieguldījumi!AI16*(1+'IIA Jūtīguma analīze'!$C$9)</f>
        <v>0</v>
      </c>
      <c r="AJ18" s="610">
        <f>$D$18*Kapitālieguldījumi!AJ16*(1+'IIA Jūtīguma analīze'!$C$9)</f>
        <v>0</v>
      </c>
      <c r="AK18" s="610">
        <f>$D$18*Kapitālieguldījumi!AK16*(1+'IIA Jūtīguma analīze'!$C$9)</f>
        <v>0</v>
      </c>
      <c r="AL18" s="610">
        <f>$D$18*Kapitālieguldījumi!AL16*(1+'IIA Jūtīguma analīze'!$C$9)</f>
        <v>0</v>
      </c>
      <c r="AM18" s="610">
        <f>$D$18*Kapitālieguldījumi!AM16*(1+'IIA Jūtīguma analīze'!$C$9)</f>
        <v>0</v>
      </c>
      <c r="AN18" s="610">
        <f>$D$18*Kapitālieguldījumi!AN16*(1+'IIA Jūtīguma analīze'!$C$9)</f>
        <v>0</v>
      </c>
      <c r="AO18" s="610">
        <f>$D$18*Kapitālieguldījumi!AO16*(1+'IIA Jūtīguma analīze'!$C$9)</f>
        <v>0</v>
      </c>
      <c r="AP18" s="610">
        <f>$D$18*Kapitālieguldījumi!AP16*(1+'IIA Jūtīguma analīze'!$C$9)</f>
        <v>0</v>
      </c>
      <c r="AQ18" s="610">
        <f>$D$18*Kapitālieguldījumi!AQ16*(1+'IIA Jūtīguma analīze'!$C$9)</f>
        <v>0</v>
      </c>
      <c r="AR18" s="610">
        <f>$D$18*Kapitālieguldījumi!AR16*(1+'IIA Jūtīguma analīze'!$C$9)</f>
        <v>0</v>
      </c>
      <c r="AS18" s="610">
        <f>$D$18*Kapitālieguldījumi!AS16*(1+'IIA Jūtīguma analīze'!$C$9)</f>
        <v>0</v>
      </c>
      <c r="AT18" s="610">
        <f>$D$18*Kapitālieguldījumi!AT16*(1+'IIA Jūtīguma analīze'!$C$9)</f>
        <v>0</v>
      </c>
      <c r="AU18" s="610">
        <f>$D$18*Kapitālieguldījumi!AU16*(1+'IIA Jūtīguma analīze'!$C$9)</f>
        <v>0</v>
      </c>
      <c r="AV18" s="610">
        <f>$D$18*Kapitālieguldījumi!AV16*(1+'IIA Jūtīguma analīze'!$C$9)</f>
        <v>0</v>
      </c>
      <c r="AW18" s="610">
        <f>$D$18*Kapitālieguldījumi!AW16*(1+'IIA Jūtīguma analīze'!$C$9)</f>
        <v>0</v>
      </c>
      <c r="AX18" s="610">
        <f>$D$18*Kapitālieguldījumi!AX16*(1+'IIA Jūtīguma analīze'!$C$9)</f>
        <v>0</v>
      </c>
      <c r="AY18" s="610">
        <f>$D$18*Kapitālieguldījumi!AY16*(1+'IIA Jūtīguma analīze'!$C$9)</f>
        <v>0</v>
      </c>
      <c r="AZ18" s="610">
        <f>$D$18*Kapitālieguldījumi!AZ16*(1+'IIA Jūtīguma analīze'!$C$9)</f>
        <v>0</v>
      </c>
      <c r="BA18" s="610">
        <f>$D$18*Kapitālieguldījumi!BA16*(1+'IIA Jūtīguma analīze'!$C$9)</f>
        <v>0</v>
      </c>
      <c r="BB18" s="610">
        <f>$D$18*Kapitālieguldījumi!BB16*(1+'IIA Jūtīguma analīze'!$C$9)</f>
        <v>0</v>
      </c>
      <c r="BC18" s="610">
        <f>$D$18*Kapitālieguldījumi!BC16*(1+'IIA Jūtīguma analīze'!$C$9)</f>
        <v>0</v>
      </c>
      <c r="BD18" s="610">
        <f>$D$18*Kapitālieguldījumi!BD16*(1+'IIA Jūtīguma analīze'!$C$9)</f>
        <v>0</v>
      </c>
      <c r="BE18" s="610">
        <f>$D$18*Kapitālieguldījumi!BE16*(1+'IIA Jūtīguma analīze'!$C$9)</f>
        <v>0</v>
      </c>
      <c r="BF18" s="610">
        <f>$D$18*Kapitālieguldījumi!BF16*(1+'IIA Jūtīguma analīze'!$C$9)</f>
        <v>0</v>
      </c>
      <c r="BG18" s="610">
        <f>$D$18*Kapitālieguldījumi!BG16*(1+'IIA Jūtīguma analīze'!$C$9)</f>
        <v>0</v>
      </c>
      <c r="BH18" s="610">
        <f>$D$18*Kapitālieguldījumi!BH16*(1+'IIA Jūtīguma analīze'!$C$9)</f>
        <v>0</v>
      </c>
      <c r="BI18" s="610">
        <f>$D$18*Kapitālieguldījumi!BI16*(1+'IIA Jūtīguma analīze'!$C$9)</f>
        <v>0</v>
      </c>
      <c r="BJ18" s="610">
        <f>$D$18*Kapitālieguldījumi!BJ16*(1+'IIA Jūtīguma analīze'!$C$9)</f>
        <v>0</v>
      </c>
      <c r="BK18" s="610">
        <f>$D$18*Kapitālieguldījumi!BK16*(1+'IIA Jūtīguma analīze'!$C$9)</f>
        <v>0</v>
      </c>
      <c r="BL18" s="610">
        <f>$D$18*Kapitālieguldījumi!BL16*(1+'IIA Jūtīguma analīze'!$C$9)</f>
        <v>0</v>
      </c>
      <c r="BM18" s="610">
        <f>$D$18*Kapitālieguldījumi!BM16*(1+'IIA Jūtīguma analīze'!$C$9)</f>
        <v>0</v>
      </c>
      <c r="BN18" s="610">
        <f>$D$18*Kapitālieguldījumi!BN16*(1+'IIA Jūtīguma analīze'!$C$9)</f>
        <v>0</v>
      </c>
      <c r="BO18" s="610">
        <f>$D$18*Kapitālieguldījumi!BO16*(1+'IIA Jūtīguma analīze'!$C$9)</f>
        <v>0</v>
      </c>
      <c r="BP18" s="610">
        <f>$D$18*Kapitālieguldījumi!BP16*(1+'IIA Jūtīguma analīze'!$C$9)</f>
        <v>0</v>
      </c>
      <c r="BQ18" s="610">
        <f>$D$18*Kapitālieguldījumi!BQ16*(1+'IIA Jūtīguma analīze'!$C$9)</f>
        <v>0</v>
      </c>
      <c r="BR18" s="610">
        <f>$D$18*Kapitālieguldījumi!BR16*(1+'IIA Jūtīguma analīze'!$C$9)</f>
        <v>0</v>
      </c>
      <c r="BS18" s="610">
        <f>$D$18*Kapitālieguldījumi!BS16*(1+'IIA Jūtīguma analīze'!$C$9)</f>
        <v>0</v>
      </c>
      <c r="BT18" s="610">
        <f>$D$18*Kapitālieguldījumi!BT16*(1+'IIA Jūtīguma analīze'!$C$9)</f>
        <v>0</v>
      </c>
      <c r="BU18" s="610">
        <f>$D$18*Kapitālieguldījumi!BU16*(1+'IIA Jūtīguma analīze'!$C$9)</f>
        <v>0</v>
      </c>
      <c r="BV18" s="610">
        <f>$D$18*Kapitālieguldījumi!BV16*(1+'IIA Jūtīguma analīze'!$C$9)</f>
        <v>0</v>
      </c>
      <c r="BW18" s="610">
        <f>$D$18*Kapitālieguldījumi!BW16*(1+'IIA Jūtīguma analīze'!$C$9)</f>
        <v>0</v>
      </c>
      <c r="BX18" s="610">
        <f>$D$18*Kapitālieguldījumi!BX16*(1+'IIA Jūtīguma analīze'!$C$9)</f>
        <v>0</v>
      </c>
      <c r="BY18" s="610">
        <f>$D$18*Kapitālieguldījumi!BY16*(1+'IIA Jūtīguma analīze'!$C$9)</f>
        <v>0</v>
      </c>
      <c r="BZ18" s="610">
        <f>$D$18*Kapitālieguldījumi!BZ16*(1+'IIA Jūtīguma analīze'!$C$9)</f>
        <v>0</v>
      </c>
      <c r="CA18" s="610">
        <f>$D$18*Kapitālieguldījumi!CA16*(1+'IIA Jūtīguma analīze'!$C$9)</f>
        <v>0</v>
      </c>
      <c r="CB18" s="610">
        <f>$D$18*Kapitālieguldījumi!CB16*(1+'IIA Jūtīguma analīze'!$C$9)</f>
        <v>0</v>
      </c>
      <c r="CC18" s="610">
        <f>$D$18*Kapitālieguldījumi!CC16*(1+'IIA Jūtīguma analīze'!$C$9)</f>
        <v>0</v>
      </c>
      <c r="CD18" s="610">
        <f>$D$18*Kapitālieguldījumi!CD16*(1+'IIA Jūtīguma analīze'!$C$9)</f>
        <v>0</v>
      </c>
      <c r="CE18" s="610">
        <f>$D$18*Kapitālieguldījumi!CE16*(1+'IIA Jūtīguma analīze'!$C$9)</f>
        <v>0</v>
      </c>
      <c r="CF18" s="610">
        <f>$D$18*Kapitālieguldījumi!CF16*(1+'IIA Jūtīguma analīze'!$C$9)</f>
        <v>0</v>
      </c>
      <c r="CG18" s="610">
        <f>$D$18*Kapitālieguldījumi!CG16*(1+'IIA Jūtīguma analīze'!$C$9)</f>
        <v>0</v>
      </c>
      <c r="CH18" s="610">
        <f>$D$18*Kapitālieguldījumi!CH16*(1+'IIA Jūtīguma analīze'!$C$9)</f>
        <v>0</v>
      </c>
      <c r="CI18" s="610">
        <f>$D$18*Kapitālieguldījumi!CI16*(1+'IIA Jūtīguma analīze'!$C$9)</f>
        <v>0</v>
      </c>
      <c r="CJ18" s="610">
        <f>$D$18*Kapitālieguldījumi!CJ16*(1+'IIA Jūtīguma analīze'!$C$9)</f>
        <v>0</v>
      </c>
      <c r="CK18" s="610">
        <f>$D$18*Kapitālieguldījumi!CK16*(1+'IIA Jūtīguma analīze'!$C$9)</f>
        <v>0</v>
      </c>
      <c r="CL18" s="610">
        <f>$D$18*Kapitālieguldījumi!CL16*(1+'IIA Jūtīguma analīze'!$C$9)</f>
        <v>0</v>
      </c>
      <c r="CM18" s="610">
        <f>$D$18*Kapitālieguldījumi!CM16*(1+'IIA Jūtīguma analīze'!$C$9)</f>
        <v>0</v>
      </c>
      <c r="CN18" s="610">
        <f>$D$18*Kapitālieguldījumi!CN16*(1+'IIA Jūtīguma analīze'!$C$9)</f>
        <v>0</v>
      </c>
      <c r="CO18" s="610">
        <f>$D$18*Kapitālieguldījumi!CO16*(1+'IIA Jūtīguma analīze'!$C$9)</f>
        <v>0</v>
      </c>
      <c r="CP18" s="610">
        <f>$D$18*Kapitālieguldījumi!CP16*(1+'IIA Jūtīguma analīze'!$C$9)</f>
        <v>0</v>
      </c>
      <c r="CQ18" s="610">
        <f>$D$18*Kapitālieguldījumi!CQ16*(1+'IIA Jūtīguma analīze'!$C$9)</f>
        <v>0</v>
      </c>
      <c r="CR18" s="610">
        <f>$D$18*Kapitālieguldījumi!CR16*(1+'IIA Jūtīguma analīze'!$C$9)</f>
        <v>0</v>
      </c>
      <c r="CS18" s="610">
        <f>$D$18*Kapitālieguldījumi!CS16*(1+'IIA Jūtīguma analīze'!$C$9)</f>
        <v>0</v>
      </c>
      <c r="CT18" s="610">
        <f>$D$18*Kapitālieguldījumi!CT16*(1+'IIA Jūtīguma analīze'!$C$9)</f>
        <v>0</v>
      </c>
      <c r="CU18" s="610">
        <f>$D$18*Kapitālieguldījumi!CU16*(1+'IIA Jūtīguma analīze'!$C$9)</f>
        <v>0</v>
      </c>
      <c r="CV18" s="610">
        <f>$D$18*Kapitālieguldījumi!CV16*(1+'IIA Jūtīguma analīze'!$C$9)</f>
        <v>0</v>
      </c>
      <c r="CW18" s="610">
        <f>$D$18*Kapitālieguldījumi!CW16*(1+'IIA Jūtīguma analīze'!$C$9)</f>
        <v>0</v>
      </c>
      <c r="CX18" s="610">
        <f>$D$18*Kapitālieguldījumi!CX16*(1+'IIA Jūtīguma analīze'!$C$9)</f>
        <v>0</v>
      </c>
      <c r="CY18" s="610">
        <f>$D$18*Kapitālieguldījumi!CY16*(1+'IIA Jūtīguma analīze'!$C$9)</f>
        <v>0</v>
      </c>
      <c r="CZ18" s="610">
        <f>$D$18*Kapitālieguldījumi!CZ16*(1+'IIA Jūtīguma analīze'!$C$9)</f>
        <v>0</v>
      </c>
      <c r="DA18" s="610">
        <f>$D$18*Kapitālieguldījumi!DA16*(1+'IIA Jūtīguma analīze'!$C$9)</f>
        <v>0</v>
      </c>
      <c r="DB18" s="610">
        <f>$D$18*Kapitālieguldījumi!DB16*(1+'IIA Jūtīguma analīze'!$C$9)</f>
        <v>0</v>
      </c>
      <c r="DC18" s="610">
        <f>$D$18*Kapitālieguldījumi!DC16*(1+'IIA Jūtīguma analīze'!$C$9)</f>
        <v>0</v>
      </c>
      <c r="DD18" s="610">
        <f>$D$18*Kapitālieguldījumi!DD16*(1+'IIA Jūtīguma analīze'!$C$9)</f>
        <v>0</v>
      </c>
      <c r="DE18" s="610">
        <f>$D$18*Kapitālieguldījumi!DE16*(1+'IIA Jūtīguma analīze'!$C$9)</f>
        <v>0</v>
      </c>
      <c r="DF18" s="610">
        <f>$D$18*Kapitālieguldījumi!DF16*(1+'IIA Jūtīguma analīze'!$C$9)</f>
        <v>0</v>
      </c>
      <c r="DG18" s="610">
        <f>$D$18*Kapitālieguldījumi!DG16*(1+'IIA Jūtīguma analīze'!$C$9)</f>
        <v>0</v>
      </c>
      <c r="DH18" s="610">
        <f>$D$18*Kapitālieguldījumi!DH16*(1+'IIA Jūtīguma analīze'!$C$9)</f>
        <v>0</v>
      </c>
      <c r="DI18" s="610">
        <f>$D$18*Kapitālieguldījumi!DI16*(1+'IIA Jūtīguma analīze'!$C$9)</f>
        <v>0</v>
      </c>
      <c r="DJ18" s="610">
        <f>$D$18*Kapitālieguldījumi!DJ16*(1+'IIA Jūtīguma analīze'!$C$9)</f>
        <v>0</v>
      </c>
      <c r="DK18" s="610">
        <f>$D$18*Kapitālieguldījumi!DK16*(1+'IIA Jūtīguma analīze'!$C$9)</f>
        <v>0</v>
      </c>
      <c r="DL18" s="610">
        <f>$D$18*Kapitālieguldījumi!DL16*(1+'IIA Jūtīguma analīze'!$C$9)</f>
        <v>0</v>
      </c>
      <c r="DM18" s="610">
        <f>$D$18*Kapitālieguldījumi!DM16*(1+'IIA Jūtīguma analīze'!$C$9)</f>
        <v>0</v>
      </c>
      <c r="DN18" s="610">
        <f>$D$18*Kapitālieguldījumi!DN16*(1+'IIA Jūtīguma analīze'!$C$9)</f>
        <v>0</v>
      </c>
      <c r="DO18" s="610">
        <f>$D$18*Kapitālieguldījumi!DO16*(1+'IIA Jūtīguma analīze'!$C$9)</f>
        <v>0</v>
      </c>
      <c r="DP18" s="610">
        <f>$D$18*Kapitālieguldījumi!DP16*(1+'IIA Jūtīguma analīze'!$C$9)</f>
        <v>0</v>
      </c>
      <c r="DQ18" s="610">
        <f>$D$18*Kapitālieguldījumi!DQ16*(1+'IIA Jūtīguma analīze'!$C$9)</f>
        <v>0</v>
      </c>
      <c r="DR18" s="610">
        <f>$D$18*Kapitālieguldījumi!DR16*(1+'IIA Jūtīguma analīze'!$C$9)</f>
        <v>0</v>
      </c>
      <c r="DS18" s="610">
        <f>$D$18*Kapitālieguldījumi!DS16*(1+'IIA Jūtīguma analīze'!$C$9)</f>
        <v>0</v>
      </c>
      <c r="DT18" s="610">
        <f>$D$18*Kapitālieguldījumi!DT16*(1+'IIA Jūtīguma analīze'!$C$9)</f>
        <v>0</v>
      </c>
      <c r="DU18" s="610">
        <f>$D$18*Kapitālieguldījumi!DU16*(1+'IIA Jūtīguma analīze'!$C$9)</f>
        <v>0</v>
      </c>
    </row>
    <row r="21" spans="1:125" customFormat="1" ht="11.25" customHeight="1">
      <c r="A21" s="16" t="s">
        <v>653</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row>
    <row r="23" spans="1:125" customFormat="1" ht="11.25" customHeight="1">
      <c r="A23" s="44" t="s">
        <v>157</v>
      </c>
      <c r="B23" s="2"/>
      <c r="C23" s="2"/>
      <c r="D23" s="1"/>
      <c r="E23" s="148">
        <f>'IIA Laika grafiks'!E27</f>
        <v>1</v>
      </c>
      <c r="F23" s="148">
        <f>'IIA Laika grafiks'!F27</f>
        <v>1</v>
      </c>
      <c r="G23" s="148">
        <f>'IIA Laika grafiks'!G27</f>
        <v>1</v>
      </c>
      <c r="H23" s="148">
        <f>'IIA Laika grafiks'!H27</f>
        <v>1</v>
      </c>
      <c r="I23" s="148">
        <f>'IIA Laika grafiks'!I27</f>
        <v>1</v>
      </c>
      <c r="J23" s="148">
        <f>'IIA Laika grafiks'!J27</f>
        <v>1</v>
      </c>
      <c r="K23" s="148">
        <f>'IIA Laika grafiks'!K27</f>
        <v>1</v>
      </c>
      <c r="L23" s="148">
        <f>'IIA Laika grafiks'!L27</f>
        <v>1</v>
      </c>
      <c r="M23" s="148">
        <f>'IIA Laika grafiks'!M27</f>
        <v>1</v>
      </c>
      <c r="N23" s="148">
        <f>'IIA Laika grafiks'!N27</f>
        <v>1</v>
      </c>
      <c r="O23" s="148">
        <f>'IIA Laika grafiks'!O27</f>
        <v>1</v>
      </c>
      <c r="P23" s="148">
        <f>'IIA Laika grafiks'!P27</f>
        <v>1</v>
      </c>
      <c r="Q23" s="148">
        <f>'IIA Laika grafiks'!Q27</f>
        <v>1</v>
      </c>
      <c r="R23" s="148">
        <f>'IIA Laika grafiks'!R27</f>
        <v>1</v>
      </c>
      <c r="S23" s="148">
        <f>'IIA Laika grafiks'!S27</f>
        <v>1</v>
      </c>
      <c r="T23" s="148">
        <f>'IIA Laika grafiks'!T27</f>
        <v>1</v>
      </c>
      <c r="U23" s="148">
        <f>'IIA Laika grafiks'!U27</f>
        <v>1</v>
      </c>
      <c r="V23" s="148">
        <f>'IIA Laika grafiks'!V27</f>
        <v>1</v>
      </c>
      <c r="W23" s="148">
        <f>'IIA Laika grafiks'!W27</f>
        <v>1</v>
      </c>
      <c r="X23" s="148">
        <f>'IIA Laika grafiks'!X27</f>
        <v>1</v>
      </c>
      <c r="Y23" s="148">
        <f>'IIA Laika grafiks'!Y27</f>
        <v>1</v>
      </c>
      <c r="Z23" s="148">
        <f>'IIA Laika grafiks'!Z27</f>
        <v>1</v>
      </c>
      <c r="AA23" s="148">
        <f>'IIA Laika grafiks'!AA27</f>
        <v>1</v>
      </c>
      <c r="AB23" s="148">
        <f>'IIA Laika grafiks'!AB27</f>
        <v>1</v>
      </c>
      <c r="AC23" s="148">
        <f>'IIA Laika grafiks'!AC27</f>
        <v>1</v>
      </c>
      <c r="AD23" s="148">
        <f>'IIA Laika grafiks'!AD27</f>
        <v>1</v>
      </c>
      <c r="AE23" s="148">
        <f>'IIA Laika grafiks'!AE27</f>
        <v>1</v>
      </c>
      <c r="AF23" s="148">
        <f>'IIA Laika grafiks'!AF27</f>
        <v>1</v>
      </c>
      <c r="AG23" s="148">
        <f>'IIA Laika grafiks'!AG27</f>
        <v>1</v>
      </c>
      <c r="AH23" s="148">
        <f>'IIA Laika grafiks'!AH27</f>
        <v>1</v>
      </c>
      <c r="AI23" s="148">
        <f>'IIA Laika grafiks'!AI27</f>
        <v>1</v>
      </c>
      <c r="AJ23" s="148">
        <f>'IIA Laika grafiks'!AJ27</f>
        <v>1</v>
      </c>
      <c r="AK23" s="148">
        <f>'IIA Laika grafiks'!AK27</f>
        <v>1</v>
      </c>
      <c r="AL23" s="148">
        <f>'IIA Laika grafiks'!AL27</f>
        <v>1</v>
      </c>
      <c r="AM23" s="148">
        <f>'IIA Laika grafiks'!AM27</f>
        <v>1</v>
      </c>
      <c r="AN23" s="148">
        <f>'IIA Laika grafiks'!AN27</f>
        <v>1</v>
      </c>
      <c r="AO23" s="148">
        <f>'IIA Laika grafiks'!AO27</f>
        <v>1</v>
      </c>
      <c r="AP23" s="148">
        <f>'IIA Laika grafiks'!AP27</f>
        <v>1</v>
      </c>
      <c r="AQ23" s="148">
        <f>'IIA Laika grafiks'!AQ27</f>
        <v>1</v>
      </c>
      <c r="AR23" s="148">
        <f>'IIA Laika grafiks'!AR27</f>
        <v>1</v>
      </c>
      <c r="AS23" s="148">
        <f>'IIA Laika grafiks'!AS27</f>
        <v>1</v>
      </c>
      <c r="AT23" s="148">
        <f>'IIA Laika grafiks'!AT27</f>
        <v>1</v>
      </c>
      <c r="AU23" s="148">
        <f>'IIA Laika grafiks'!AU27</f>
        <v>1</v>
      </c>
      <c r="AV23" s="148">
        <f>'IIA Laika grafiks'!AV27</f>
        <v>1</v>
      </c>
      <c r="AW23" s="148">
        <f>'IIA Laika grafiks'!AW27</f>
        <v>1</v>
      </c>
      <c r="AX23" s="148">
        <f>'IIA Laika grafiks'!AX27</f>
        <v>1</v>
      </c>
      <c r="AY23" s="148">
        <f>'IIA Laika grafiks'!AY27</f>
        <v>1</v>
      </c>
      <c r="AZ23" s="148">
        <f>'IIA Laika grafiks'!AZ27</f>
        <v>1</v>
      </c>
      <c r="BA23" s="148">
        <f>'IIA Laika grafiks'!BA27</f>
        <v>1</v>
      </c>
      <c r="BB23" s="148">
        <f>'IIA Laika grafiks'!BB27</f>
        <v>1</v>
      </c>
      <c r="BC23" s="148">
        <f>'IIA Laika grafiks'!BC27</f>
        <v>1</v>
      </c>
      <c r="BD23" s="148">
        <f>'IIA Laika grafiks'!BD27</f>
        <v>1</v>
      </c>
      <c r="BE23" s="148">
        <f>'IIA Laika grafiks'!BE27</f>
        <v>1</v>
      </c>
      <c r="BF23" s="148">
        <f>'IIA Laika grafiks'!BF27</f>
        <v>1</v>
      </c>
      <c r="BG23" s="148">
        <f>'IIA Laika grafiks'!BG27</f>
        <v>1</v>
      </c>
      <c r="BH23" s="148">
        <f>'IIA Laika grafiks'!BH27</f>
        <v>1</v>
      </c>
      <c r="BI23" s="148">
        <f>'IIA Laika grafiks'!BI27</f>
        <v>1</v>
      </c>
      <c r="BJ23" s="148">
        <f>'IIA Laika grafiks'!BJ27</f>
        <v>1</v>
      </c>
      <c r="BK23" s="148">
        <f>'IIA Laika grafiks'!BK27</f>
        <v>1</v>
      </c>
      <c r="BL23" s="148">
        <f>'IIA Laika grafiks'!BL27</f>
        <v>1</v>
      </c>
      <c r="BM23" s="148">
        <f>'IIA Laika grafiks'!BM27</f>
        <v>0</v>
      </c>
      <c r="BN23" s="148">
        <f>'IIA Laika grafiks'!BN27</f>
        <v>0</v>
      </c>
      <c r="BO23" s="148">
        <f>'IIA Laika grafiks'!BO27</f>
        <v>0</v>
      </c>
      <c r="BP23" s="148">
        <f>'IIA Laika grafiks'!BP27</f>
        <v>0</v>
      </c>
      <c r="BQ23" s="148">
        <f>'IIA Laika grafiks'!BQ27</f>
        <v>0</v>
      </c>
      <c r="BR23" s="148">
        <f>'IIA Laika grafiks'!BR27</f>
        <v>0</v>
      </c>
      <c r="BS23" s="148">
        <f>'IIA Laika grafiks'!BS27</f>
        <v>0</v>
      </c>
      <c r="BT23" s="148">
        <f>'IIA Laika grafiks'!BT27</f>
        <v>0</v>
      </c>
      <c r="BU23" s="148">
        <f>'IIA Laika grafiks'!BU27</f>
        <v>0</v>
      </c>
      <c r="BV23" s="148">
        <f>'IIA Laika grafiks'!BV27</f>
        <v>0</v>
      </c>
      <c r="BW23" s="148">
        <f>'IIA Laika grafiks'!BW27</f>
        <v>0</v>
      </c>
      <c r="BX23" s="148">
        <f>'IIA Laika grafiks'!BX27</f>
        <v>0</v>
      </c>
      <c r="BY23" s="148">
        <f>'IIA Laika grafiks'!BY27</f>
        <v>0</v>
      </c>
      <c r="BZ23" s="148">
        <f>'IIA Laika grafiks'!BZ27</f>
        <v>0</v>
      </c>
      <c r="CA23" s="148">
        <f>'IIA Laika grafiks'!CA27</f>
        <v>0</v>
      </c>
      <c r="CB23" s="148">
        <f>'IIA Laika grafiks'!CB27</f>
        <v>0</v>
      </c>
      <c r="CC23" s="148">
        <f>'IIA Laika grafiks'!CC27</f>
        <v>0</v>
      </c>
      <c r="CD23" s="148">
        <f>'IIA Laika grafiks'!CD27</f>
        <v>0</v>
      </c>
      <c r="CE23" s="148">
        <f>'IIA Laika grafiks'!CE27</f>
        <v>0</v>
      </c>
      <c r="CF23" s="148">
        <f>'IIA Laika grafiks'!CF27</f>
        <v>0</v>
      </c>
      <c r="CG23" s="148">
        <f>'IIA Laika grafiks'!CG27</f>
        <v>0</v>
      </c>
      <c r="CH23" s="148">
        <f>'IIA Laika grafiks'!CH27</f>
        <v>0</v>
      </c>
      <c r="CI23" s="148">
        <f>'IIA Laika grafiks'!CI27</f>
        <v>0</v>
      </c>
      <c r="CJ23" s="148">
        <f>'IIA Laika grafiks'!CJ27</f>
        <v>0</v>
      </c>
      <c r="CK23" s="148">
        <f>'IIA Laika grafiks'!CK27</f>
        <v>0</v>
      </c>
      <c r="CL23" s="148">
        <f>'IIA Laika grafiks'!CL27</f>
        <v>0</v>
      </c>
      <c r="CM23" s="148">
        <f>'IIA Laika grafiks'!CM27</f>
        <v>0</v>
      </c>
      <c r="CN23" s="148">
        <f>'IIA Laika grafiks'!CN27</f>
        <v>0</v>
      </c>
      <c r="CO23" s="148">
        <f>'IIA Laika grafiks'!CO27</f>
        <v>0</v>
      </c>
      <c r="CP23" s="148">
        <f>'IIA Laika grafiks'!CP27</f>
        <v>0</v>
      </c>
      <c r="CQ23" s="148">
        <f>'IIA Laika grafiks'!CQ27</f>
        <v>0</v>
      </c>
      <c r="CR23" s="148">
        <f>'IIA Laika grafiks'!CR27</f>
        <v>0</v>
      </c>
      <c r="CS23" s="148">
        <f>'IIA Laika grafiks'!CS27</f>
        <v>0</v>
      </c>
      <c r="CT23" s="148">
        <f>'IIA Laika grafiks'!CT27</f>
        <v>0</v>
      </c>
      <c r="CU23" s="148">
        <f>'IIA Laika grafiks'!CU27</f>
        <v>0</v>
      </c>
      <c r="CV23" s="148">
        <f>'IIA Laika grafiks'!CV27</f>
        <v>0</v>
      </c>
      <c r="CW23" s="148">
        <f>'IIA Laika grafiks'!CW27</f>
        <v>0</v>
      </c>
      <c r="CX23" s="148">
        <f>'IIA Laika grafiks'!CX27</f>
        <v>0</v>
      </c>
      <c r="CY23" s="148">
        <f>'IIA Laika grafiks'!CY27</f>
        <v>0</v>
      </c>
      <c r="CZ23" s="148">
        <f>'IIA Laika grafiks'!CZ27</f>
        <v>0</v>
      </c>
      <c r="DA23" s="148">
        <f>'IIA Laika grafiks'!DA27</f>
        <v>0</v>
      </c>
      <c r="DB23" s="148">
        <f>'IIA Laika grafiks'!DB27</f>
        <v>0</v>
      </c>
      <c r="DC23" s="148">
        <f>'IIA Laika grafiks'!DC27</f>
        <v>0</v>
      </c>
      <c r="DD23" s="148">
        <f>'IIA Laika grafiks'!DD27</f>
        <v>0</v>
      </c>
      <c r="DE23" s="148">
        <f>'IIA Laika grafiks'!DE27</f>
        <v>0</v>
      </c>
      <c r="DF23" s="148">
        <f>'IIA Laika grafiks'!DF27</f>
        <v>0</v>
      </c>
      <c r="DG23" s="148">
        <f>'IIA Laika grafiks'!DG27</f>
        <v>0</v>
      </c>
      <c r="DH23" s="148">
        <f>'IIA Laika grafiks'!DH27</f>
        <v>0</v>
      </c>
      <c r="DI23" s="148">
        <f>'IIA Laika grafiks'!DI27</f>
        <v>0</v>
      </c>
      <c r="DJ23" s="148">
        <f>'IIA Laika grafiks'!DJ27</f>
        <v>0</v>
      </c>
      <c r="DK23" s="148">
        <f>'IIA Laika grafiks'!DK27</f>
        <v>0</v>
      </c>
      <c r="DL23" s="148">
        <f>'IIA Laika grafiks'!DL27</f>
        <v>0</v>
      </c>
      <c r="DM23" s="148">
        <f>'IIA Laika grafiks'!DM27</f>
        <v>0</v>
      </c>
      <c r="DN23" s="148">
        <f>'IIA Laika grafiks'!DN27</f>
        <v>0</v>
      </c>
      <c r="DO23" s="148">
        <f>'IIA Laika grafiks'!DO27</f>
        <v>0</v>
      </c>
      <c r="DP23" s="148">
        <f>'IIA Laika grafiks'!DP27</f>
        <v>0</v>
      </c>
      <c r="DQ23" s="148">
        <f>'IIA Laika grafiks'!DQ27</f>
        <v>0</v>
      </c>
      <c r="DR23" s="148">
        <f>'IIA Laika grafiks'!DR27</f>
        <v>0</v>
      </c>
      <c r="DS23" s="148">
        <f>'IIA Laika grafiks'!DS27</f>
        <v>0</v>
      </c>
      <c r="DT23" s="148">
        <f>'IIA Laika grafiks'!DT27</f>
        <v>0</v>
      </c>
      <c r="DU23" s="148">
        <f>'IIA Laika grafiks'!DU27</f>
        <v>0</v>
      </c>
    </row>
    <row r="25" spans="1:125" ht="11.25" customHeight="1">
      <c r="A25" s="44" t="str">
        <f>Pieņēmumi!B62</f>
        <v>Termiņš</v>
      </c>
      <c r="B25" s="50" t="str">
        <f>Pieņēmumi!C62</f>
        <v>ceturkšņi</v>
      </c>
      <c r="C25" s="2"/>
      <c r="D25" s="104">
        <f>Pieņēmumi!E62+'IIA Laika grafiks'!D6-1</f>
        <v>58</v>
      </c>
    </row>
    <row r="26" spans="1:125" ht="11.25" customHeight="1">
      <c r="A26" s="44" t="str">
        <f>Pieņēmumi!B63</f>
        <v>LABVĒLĪBAS PERIODS pamatsummai</v>
      </c>
      <c r="B26" s="50" t="str">
        <f>Pieņēmumi!C63</f>
        <v>ceturkšņi</v>
      </c>
      <c r="C26" s="2"/>
      <c r="D26" s="104">
        <f>Pieņēmumi!E63+'IIA Laika grafiks'!D6-1</f>
        <v>4</v>
      </c>
    </row>
    <row r="27" spans="1:125" ht="11.25" customHeight="1">
      <c r="A27" s="44" t="str">
        <f>Pieņēmumi!B64</f>
        <v>LABVĒLĪBAS PERIODS procentmaksājumiem</v>
      </c>
      <c r="B27" s="50" t="str">
        <f>Pieņēmumi!C64</f>
        <v>ceturkšņi</v>
      </c>
      <c r="C27" s="2"/>
      <c r="D27" s="104">
        <f>Pieņēmumi!E64+'IIA Laika grafiks'!D6-1</f>
        <v>4</v>
      </c>
      <c r="DT27" s="403"/>
    </row>
    <row r="28" spans="1:125" ht="11.25" customHeight="1">
      <c r="A28" s="44" t="str">
        <f>Pieņēmumi!B65</f>
        <v>Saistību dzēšanas periods pirms projekta beigām</v>
      </c>
      <c r="B28" s="50" t="str">
        <f>Pieņēmumi!C65</f>
        <v>ceturkšņi</v>
      </c>
      <c r="C28" s="2"/>
      <c r="D28" s="104">
        <f>Pieņēmumi!E65</f>
        <v>0</v>
      </c>
    </row>
    <row r="30" spans="1:125" ht="11.25" customHeight="1">
      <c r="A30" s="2" t="s">
        <v>200</v>
      </c>
      <c r="B30" s="2"/>
      <c r="C30" s="2"/>
      <c r="D30" s="105">
        <f>IF(E30=1,1,IFERROR(INDEX(E$2:DU$2,MATCH(1,E30:DU30,0))+1,""))</f>
        <v>1</v>
      </c>
      <c r="E30" s="416">
        <f>IFERROR(IF(E13&lt;&gt;0,1,0),"")</f>
        <v>1</v>
      </c>
      <c r="F30" s="418">
        <f>IFERROR(IF(F13&lt;&gt;0,IF(SUM($E30:E30)=1,0,1),0),"")</f>
        <v>0</v>
      </c>
      <c r="G30" s="418">
        <f>IFERROR(IF(G13&lt;&gt;0,IF(SUM($E30:F30)=1,0,1),0),"")</f>
        <v>0</v>
      </c>
      <c r="H30" s="418">
        <f>IFERROR(IF(H13&lt;&gt;0,IF(SUM($E30:G30)=1,0,1),0),"")</f>
        <v>0</v>
      </c>
      <c r="I30" s="418">
        <f>IFERROR(IF(I13&lt;&gt;0,IF(SUM($E30:H30)=1,0,1),0),"")</f>
        <v>0</v>
      </c>
      <c r="J30" s="418">
        <f>IFERROR(IF(J13&lt;&gt;0,IF(SUM($E30:I30)=1,0,1),0),"")</f>
        <v>0</v>
      </c>
      <c r="K30" s="418">
        <f>IFERROR(IF(K13&lt;&gt;0,IF(SUM($E30:J30)=1,0,1),0),"")</f>
        <v>0</v>
      </c>
      <c r="L30" s="418">
        <f>IFERROR(IF(L13&lt;&gt;0,IF(SUM($E30:K30)=1,0,1),0),"")</f>
        <v>0</v>
      </c>
      <c r="M30" s="418">
        <f>IFERROR(IF(M13&lt;&gt;0,IF(SUM($E30:L30)=1,0,1),0),"")</f>
        <v>0</v>
      </c>
      <c r="N30" s="418">
        <f>IFERROR(IF(N13&lt;&gt;0,IF(SUM($E30:M30)=1,0,1),0),"")</f>
        <v>0</v>
      </c>
      <c r="O30" s="418">
        <f>IFERROR(IF(O13&lt;&gt;0,IF(SUM($E30:N30)=1,0,1),0),"")</f>
        <v>0</v>
      </c>
      <c r="P30" s="418">
        <f>IFERROR(IF(P13&lt;&gt;0,IF(SUM($E30:O30)=1,0,1),0),"")</f>
        <v>0</v>
      </c>
      <c r="Q30" s="418">
        <f>IFERROR(IF(Q13&lt;&gt;0,IF(SUM($E30:P30)=1,0,1),0),"")</f>
        <v>0</v>
      </c>
      <c r="R30" s="418">
        <f>IFERROR(IF(R13&lt;&gt;0,IF(SUM($E30:Q30)=1,0,1),0),"")</f>
        <v>0</v>
      </c>
      <c r="S30" s="418">
        <f>IFERROR(IF(S13&lt;&gt;0,IF(SUM($E30:R30)=1,0,1),0),"")</f>
        <v>0</v>
      </c>
      <c r="T30" s="418">
        <f>IFERROR(IF(T13&lt;&gt;0,IF(SUM($E30:S30)=1,0,1),0),"")</f>
        <v>0</v>
      </c>
      <c r="U30" s="418">
        <f>IFERROR(IF(U13&lt;&gt;0,IF(SUM($E30:T30)=1,0,1),0),"")</f>
        <v>0</v>
      </c>
      <c r="V30" s="418">
        <f>IFERROR(IF(V13&lt;&gt;0,IF(SUM($E30:U30)=1,0,1),0),"")</f>
        <v>0</v>
      </c>
      <c r="W30" s="418">
        <f>IFERROR(IF(W13&lt;&gt;0,IF(SUM($E30:V30)=1,0,1),0),"")</f>
        <v>0</v>
      </c>
      <c r="X30" s="418">
        <f>IFERROR(IF(X13&lt;&gt;0,IF(SUM($E30:W30)=1,0,1),0),"")</f>
        <v>0</v>
      </c>
      <c r="Y30" s="418">
        <f>IFERROR(IF(Y13&lt;&gt;0,IF(SUM($E30:X30)=1,0,1),0),"")</f>
        <v>0</v>
      </c>
      <c r="Z30" s="418">
        <f>IFERROR(IF(Z13&lt;&gt;0,IF(SUM($E30:Y30)=1,0,1),0),"")</f>
        <v>0</v>
      </c>
      <c r="AA30" s="418">
        <f>IFERROR(IF(AA13&lt;&gt;0,IF(SUM($E30:Z30)=1,0,1),0),"")</f>
        <v>0</v>
      </c>
      <c r="AB30" s="418">
        <f>IFERROR(IF(AB13&lt;&gt;0,IF(SUM($E30:AA30)=1,0,1),0),"")</f>
        <v>0</v>
      </c>
      <c r="AC30" s="418">
        <f>IFERROR(IF(AC13&lt;&gt;0,IF(SUM($E30:AB30)=1,0,1),0),"")</f>
        <v>0</v>
      </c>
      <c r="AD30" s="418">
        <f>IFERROR(IF(AD13&lt;&gt;0,IF(SUM($E30:AC30)=1,0,1),0),"")</f>
        <v>0</v>
      </c>
      <c r="AE30" s="418">
        <f>IFERROR(IF(AE13&lt;&gt;0,IF(SUM($E30:AD30)=1,0,1),0),"")</f>
        <v>0</v>
      </c>
      <c r="AF30" s="418">
        <f>IFERROR(IF(AF13&lt;&gt;0,IF(SUM($E30:AE30)=1,0,1),0),"")</f>
        <v>0</v>
      </c>
      <c r="AG30" s="418">
        <f>IFERROR(IF(AG13&lt;&gt;0,IF(SUM($E30:AF30)=1,0,1),0),"")</f>
        <v>0</v>
      </c>
      <c r="AH30" s="418">
        <f>IFERROR(IF(AH13&lt;&gt;0,IF(SUM($E30:AG30)=1,0,1),0),"")</f>
        <v>0</v>
      </c>
      <c r="AI30" s="418">
        <f>IFERROR(IF(AI13&lt;&gt;0,IF(SUM($E30:AH30)=1,0,1),0),"")</f>
        <v>0</v>
      </c>
      <c r="AJ30" s="418">
        <f>IFERROR(IF(AJ13&lt;&gt;0,IF(SUM($E30:AI30)=1,0,1),0),"")</f>
        <v>0</v>
      </c>
      <c r="AK30" s="418">
        <f>IFERROR(IF(AK13&lt;&gt;0,IF(SUM($E30:AJ30)=1,0,1),0),"")</f>
        <v>0</v>
      </c>
      <c r="AL30" s="418">
        <f>IFERROR(IF(AL13&lt;&gt;0,IF(SUM($E30:AK30)=1,0,1),0),"")</f>
        <v>0</v>
      </c>
      <c r="AM30" s="418">
        <f>IFERROR(IF(AM13&lt;&gt;0,IF(SUM($E30:AL30)=1,0,1),0),"")</f>
        <v>0</v>
      </c>
      <c r="AN30" s="418">
        <f>IFERROR(IF(AN13&lt;&gt;0,IF(SUM($E30:AM30)=1,0,1),0),"")</f>
        <v>0</v>
      </c>
      <c r="AO30" s="418">
        <f>IFERROR(IF(AO13&lt;&gt;0,IF(SUM($E30:AN30)=1,0,1),0),"")</f>
        <v>0</v>
      </c>
      <c r="AP30" s="418">
        <f>IFERROR(IF(AP13&lt;&gt;0,IF(SUM($E30:AO30)=1,0,1),0),"")</f>
        <v>0</v>
      </c>
      <c r="AQ30" s="418">
        <f>IFERROR(IF(AQ13&lt;&gt;0,IF(SUM($E30:AP30)=1,0,1),0),"")</f>
        <v>0</v>
      </c>
      <c r="AR30" s="418">
        <f>IFERROR(IF(AR13&lt;&gt;0,IF(SUM($E30:AQ30)=1,0,1),0),"")</f>
        <v>0</v>
      </c>
      <c r="AS30" s="418">
        <f>IFERROR(IF(AS13&lt;&gt;0,IF(SUM($E30:AR30)=1,0,1),0),"")</f>
        <v>0</v>
      </c>
      <c r="AT30" s="418">
        <f>IFERROR(IF(AT13&lt;&gt;0,IF(SUM($E30:AS30)=1,0,1),0),"")</f>
        <v>0</v>
      </c>
      <c r="AU30" s="418">
        <f>IFERROR(IF(AU13&lt;&gt;0,IF(SUM($E30:AT30)=1,0,1),0),"")</f>
        <v>0</v>
      </c>
      <c r="AV30" s="418">
        <f>IFERROR(IF(AV13&lt;&gt;0,IF(SUM($E30:AU30)=1,0,1),0),"")</f>
        <v>0</v>
      </c>
      <c r="AW30" s="418">
        <f>IFERROR(IF(AW13&lt;&gt;0,IF(SUM($E30:AV30)=1,0,1),0),"")</f>
        <v>0</v>
      </c>
      <c r="AX30" s="418">
        <f>IFERROR(IF(AX13&lt;&gt;0,IF(SUM($E30:AW30)=1,0,1),0),"")</f>
        <v>0</v>
      </c>
      <c r="AY30" s="418">
        <f>IFERROR(IF(AY13&lt;&gt;0,IF(SUM($E30:AX30)=1,0,1),0),"")</f>
        <v>0</v>
      </c>
      <c r="AZ30" s="418">
        <f>IFERROR(IF(AZ13&lt;&gt;0,IF(SUM($E30:AY30)=1,0,1),0),"")</f>
        <v>0</v>
      </c>
      <c r="BA30" s="418">
        <f>IFERROR(IF(BA13&lt;&gt;0,IF(SUM($E30:AZ30)=1,0,1),0),"")</f>
        <v>0</v>
      </c>
      <c r="BB30" s="418">
        <f>IFERROR(IF(BB13&lt;&gt;0,IF(SUM($E30:BA30)=1,0,1),0),"")</f>
        <v>0</v>
      </c>
      <c r="BC30" s="418">
        <f>IFERROR(IF(BC13&lt;&gt;0,IF(SUM($E30:BB30)=1,0,1),0),"")</f>
        <v>0</v>
      </c>
      <c r="BD30" s="418">
        <f>IFERROR(IF(BD13&lt;&gt;0,IF(SUM($E30:BC30)=1,0,1),0),"")</f>
        <v>0</v>
      </c>
      <c r="BE30" s="418">
        <f>IFERROR(IF(BE13&lt;&gt;0,IF(SUM($E30:BD30)=1,0,1),0),"")</f>
        <v>0</v>
      </c>
      <c r="BF30" s="418">
        <f>IFERROR(IF(BF13&lt;&gt;0,IF(SUM($E30:BE30)=1,0,1),0),"")</f>
        <v>0</v>
      </c>
      <c r="BG30" s="418">
        <f>IFERROR(IF(BG13&lt;&gt;0,IF(SUM($E30:BF30)=1,0,1),0),"")</f>
        <v>0</v>
      </c>
      <c r="BH30" s="418">
        <f>IFERROR(IF(BH13&lt;&gt;0,IF(SUM($E30:BG30)=1,0,1),0),"")</f>
        <v>0</v>
      </c>
      <c r="BI30" s="418">
        <f>IFERROR(IF(BI13&lt;&gt;0,IF(SUM($E30:BH30)=1,0,1),0),"")</f>
        <v>0</v>
      </c>
      <c r="BJ30" s="418">
        <f>IFERROR(IF(BJ13&lt;&gt;0,IF(SUM($E30:BI30)=1,0,1),0),"")</f>
        <v>0</v>
      </c>
      <c r="BK30" s="418">
        <f>IFERROR(IF(BK13&lt;&gt;0,IF(SUM($E30:BJ30)=1,0,1),0),"")</f>
        <v>0</v>
      </c>
      <c r="BL30" s="418">
        <f>IFERROR(IF(BL13&lt;&gt;0,IF(SUM($E30:BK30)=1,0,1),0),"")</f>
        <v>0</v>
      </c>
      <c r="BM30" s="418">
        <f>IFERROR(IF(BM13&lt;&gt;0,IF(SUM($E30:BL30)=1,0,1),0),"")</f>
        <v>0</v>
      </c>
      <c r="BN30" s="418">
        <f>IFERROR(IF(BN13&lt;&gt;0,IF(SUM($E30:BM30)=1,0,1),0),"")</f>
        <v>0</v>
      </c>
      <c r="BO30" s="418">
        <f>IFERROR(IF(BO13&lt;&gt;0,IF(SUM($E30:BN30)=1,0,1),0),"")</f>
        <v>0</v>
      </c>
      <c r="BP30" s="418">
        <f>IFERROR(IF(BP13&lt;&gt;0,IF(SUM($E30:BO30)=1,0,1),0),"")</f>
        <v>0</v>
      </c>
      <c r="BQ30" s="418">
        <f>IFERROR(IF(BQ13&lt;&gt;0,IF(SUM($E30:BP30)=1,0,1),0),"")</f>
        <v>0</v>
      </c>
      <c r="BR30" s="418">
        <f>IFERROR(IF(BR13&lt;&gt;0,IF(SUM($E30:BQ30)=1,0,1),0),"")</f>
        <v>0</v>
      </c>
      <c r="BS30" s="418">
        <f>IFERROR(IF(BS13&lt;&gt;0,IF(SUM($E30:BR30)=1,0,1),0),"")</f>
        <v>0</v>
      </c>
      <c r="BT30" s="418">
        <f>IFERROR(IF(BT13&lt;&gt;0,IF(SUM($E30:BS30)=1,0,1),0),"")</f>
        <v>0</v>
      </c>
      <c r="BU30" s="418">
        <f>IFERROR(IF(BU13&lt;&gt;0,IF(SUM($E30:BT30)=1,0,1),0),"")</f>
        <v>0</v>
      </c>
      <c r="BV30" s="418">
        <f>IFERROR(IF(BV13&lt;&gt;0,IF(SUM($E30:BU30)=1,0,1),0),"")</f>
        <v>0</v>
      </c>
      <c r="BW30" s="418">
        <f>IFERROR(IF(BW13&lt;&gt;0,IF(SUM($E30:BV30)=1,0,1),0),"")</f>
        <v>0</v>
      </c>
      <c r="BX30" s="418">
        <f>IFERROR(IF(BX13&lt;&gt;0,IF(SUM($E30:BW30)=1,0,1),0),"")</f>
        <v>0</v>
      </c>
      <c r="BY30" s="418">
        <f>IFERROR(IF(BY13&lt;&gt;0,IF(SUM($E30:BX30)=1,0,1),0),"")</f>
        <v>0</v>
      </c>
      <c r="BZ30" s="418">
        <f>IFERROR(IF(BZ13&lt;&gt;0,IF(SUM($E30:BY30)=1,0,1),0),"")</f>
        <v>0</v>
      </c>
      <c r="CA30" s="418">
        <f>IFERROR(IF(CA13&lt;&gt;0,IF(SUM($E30:BZ30)=1,0,1),0),"")</f>
        <v>0</v>
      </c>
      <c r="CB30" s="418">
        <f>IFERROR(IF(CB13&lt;&gt;0,IF(SUM($E30:CA30)=1,0,1),0),"")</f>
        <v>0</v>
      </c>
      <c r="CC30" s="418">
        <f>IFERROR(IF(CC13&lt;&gt;0,IF(SUM($E30:CB30)=1,0,1),0),"")</f>
        <v>0</v>
      </c>
      <c r="CD30" s="418">
        <f>IFERROR(IF(CD13&lt;&gt;0,IF(SUM($E30:CC30)=1,0,1),0),"")</f>
        <v>0</v>
      </c>
      <c r="CE30" s="418">
        <f>IFERROR(IF(CE13&lt;&gt;0,IF(SUM($E30:CD30)=1,0,1),0),"")</f>
        <v>0</v>
      </c>
      <c r="CF30" s="418">
        <f>IFERROR(IF(CF13&lt;&gt;0,IF(SUM($E30:CE30)=1,0,1),0),"")</f>
        <v>0</v>
      </c>
      <c r="CG30" s="418">
        <f>IFERROR(IF(CG13&lt;&gt;0,IF(SUM($E30:CF30)=1,0,1),0),"")</f>
        <v>0</v>
      </c>
      <c r="CH30" s="418">
        <f>IFERROR(IF(CH13&lt;&gt;0,IF(SUM($E30:CG30)=1,0,1),0),"")</f>
        <v>0</v>
      </c>
      <c r="CI30" s="418">
        <f>IFERROR(IF(CI13&lt;&gt;0,IF(SUM($E30:CH30)=1,0,1),0),"")</f>
        <v>0</v>
      </c>
      <c r="CJ30" s="418">
        <f>IFERROR(IF(CJ13&lt;&gt;0,IF(SUM($E30:CI30)=1,0,1),0),"")</f>
        <v>0</v>
      </c>
      <c r="CK30" s="418">
        <f>IFERROR(IF(CK13&lt;&gt;0,IF(SUM($E30:CJ30)=1,0,1),0),"")</f>
        <v>0</v>
      </c>
      <c r="CL30" s="418">
        <f>IFERROR(IF(CL13&lt;&gt;0,IF(SUM($E30:CK30)=1,0,1),0),"")</f>
        <v>0</v>
      </c>
      <c r="CM30" s="418">
        <f>IFERROR(IF(CM13&lt;&gt;0,IF(SUM($E30:CL30)=1,0,1),0),"")</f>
        <v>0</v>
      </c>
      <c r="CN30" s="418">
        <f>IFERROR(IF(CN13&lt;&gt;0,IF(SUM($E30:CM30)=1,0,1),0),"")</f>
        <v>0</v>
      </c>
      <c r="CO30" s="418">
        <f>IFERROR(IF(CO13&lt;&gt;0,IF(SUM($E30:CN30)=1,0,1),0),"")</f>
        <v>0</v>
      </c>
      <c r="CP30" s="418">
        <f>IFERROR(IF(CP13&lt;&gt;0,IF(SUM($E30:CO30)=1,0,1),0),"")</f>
        <v>0</v>
      </c>
      <c r="CQ30" s="418">
        <f>IFERROR(IF(CQ13&lt;&gt;0,IF(SUM($E30:CP30)=1,0,1),0),"")</f>
        <v>0</v>
      </c>
      <c r="CR30" s="418">
        <f>IFERROR(IF(CR13&lt;&gt;0,IF(SUM($E30:CQ30)=1,0,1),0),"")</f>
        <v>0</v>
      </c>
      <c r="CS30" s="418">
        <f>IFERROR(IF(CS13&lt;&gt;0,IF(SUM($E30:CR30)=1,0,1),0),"")</f>
        <v>0</v>
      </c>
      <c r="CT30" s="418">
        <f>IFERROR(IF(CT13&lt;&gt;0,IF(SUM($E30:CS30)=1,0,1),0),"")</f>
        <v>0</v>
      </c>
      <c r="CU30" s="418">
        <f>IFERROR(IF(CU13&lt;&gt;0,IF(SUM($E30:CT30)=1,0,1),0),"")</f>
        <v>0</v>
      </c>
      <c r="CV30" s="418">
        <f>IFERROR(IF(CV13&lt;&gt;0,IF(SUM($E30:CU30)=1,0,1),0),"")</f>
        <v>0</v>
      </c>
      <c r="CW30" s="418">
        <f>IFERROR(IF(CW13&lt;&gt;0,IF(SUM($E30:CV30)=1,0,1),0),"")</f>
        <v>0</v>
      </c>
      <c r="CX30" s="418">
        <f>IFERROR(IF(CX13&lt;&gt;0,IF(SUM($E30:CW30)=1,0,1),0),"")</f>
        <v>0</v>
      </c>
      <c r="CY30" s="418">
        <f>IFERROR(IF(CY13&lt;&gt;0,IF(SUM($E30:CX30)=1,0,1),0),"")</f>
        <v>0</v>
      </c>
      <c r="CZ30" s="418">
        <f>IFERROR(IF(CZ13&lt;&gt;0,IF(SUM($E30:CY30)=1,0,1),0),"")</f>
        <v>0</v>
      </c>
      <c r="DA30" s="418">
        <f>IFERROR(IF(DA13&lt;&gt;0,IF(SUM($E30:CZ30)=1,0,1),0),"")</f>
        <v>0</v>
      </c>
      <c r="DB30" s="418">
        <f>IFERROR(IF(DB13&lt;&gt;0,IF(SUM($E30:DA30)=1,0,1),0),"")</f>
        <v>0</v>
      </c>
      <c r="DC30" s="418">
        <f>IFERROR(IF(DC13&lt;&gt;0,IF(SUM($E30:DB30)=1,0,1),0),"")</f>
        <v>0</v>
      </c>
      <c r="DD30" s="418">
        <f>IFERROR(IF(DD13&lt;&gt;0,IF(SUM($E30:DC30)=1,0,1),0),"")</f>
        <v>0</v>
      </c>
      <c r="DE30" s="418">
        <f>IFERROR(IF(DE13&lt;&gt;0,IF(SUM($E30:DD30)=1,0,1),0),"")</f>
        <v>0</v>
      </c>
      <c r="DF30" s="418">
        <f>IFERROR(IF(DF13&lt;&gt;0,IF(SUM($E30:DE30)=1,0,1),0),"")</f>
        <v>0</v>
      </c>
      <c r="DG30" s="418">
        <f>IFERROR(IF(DG13&lt;&gt;0,IF(SUM($E30:DF30)=1,0,1),0),"")</f>
        <v>0</v>
      </c>
      <c r="DH30" s="418">
        <f>IFERROR(IF(DH13&lt;&gt;0,IF(SUM($E30:DG30)=1,0,1),0),"")</f>
        <v>0</v>
      </c>
      <c r="DI30" s="418">
        <f>IFERROR(IF(DI13&lt;&gt;0,IF(SUM($E30:DH30)=1,0,1),0),"")</f>
        <v>0</v>
      </c>
      <c r="DJ30" s="418">
        <f>IFERROR(IF(DJ13&lt;&gt;0,IF(SUM($E30:DI30)=1,0,1),0),"")</f>
        <v>0</v>
      </c>
      <c r="DK30" s="418">
        <f>IFERROR(IF(DK13&lt;&gt;0,IF(SUM($E30:DJ30)=1,0,1),0),"")</f>
        <v>0</v>
      </c>
      <c r="DL30" s="418">
        <f>IFERROR(IF(DL13&lt;&gt;0,IF(SUM($E30:DK30)=1,0,1),0),"")</f>
        <v>0</v>
      </c>
      <c r="DM30" s="418">
        <f>IFERROR(IF(DM13&lt;&gt;0,IF(SUM($E30:DL30)=1,0,1),0),"")</f>
        <v>0</v>
      </c>
      <c r="DN30" s="418">
        <f>IFERROR(IF(DN13&lt;&gt;0,IF(SUM($E30:DM30)=1,0,1),0),"")</f>
        <v>0</v>
      </c>
      <c r="DO30" s="418">
        <f>IFERROR(IF(DO13&lt;&gt;0,IF(SUM($E30:DN30)=1,0,1),0),"")</f>
        <v>0</v>
      </c>
      <c r="DP30" s="418">
        <f>IFERROR(IF(DP13&lt;&gt;0,IF(SUM($E30:DO30)=1,0,1),0),"")</f>
        <v>0</v>
      </c>
      <c r="DQ30" s="418">
        <f>IFERROR(IF(DQ13&lt;&gt;0,IF(SUM($E30:DP30)=1,0,1),0),"")</f>
        <v>0</v>
      </c>
      <c r="DR30" s="418">
        <f>IFERROR(IF(DR13&lt;&gt;0,IF(SUM($E30:DQ30)=1,0,1),0),"")</f>
        <v>0</v>
      </c>
      <c r="DS30" s="418">
        <f>IFERROR(IF(DS13&lt;&gt;0,IF(SUM($E30:DR30)=1,0,1),0),"")</f>
        <v>0</v>
      </c>
      <c r="DT30" s="418">
        <f>IFERROR(IF(DT13&lt;&gt;0,IF(SUM($E30:DS30)=1,0,1),0),"")</f>
        <v>0</v>
      </c>
      <c r="DU30" s="418">
        <f>IFERROR(IF(DU13&lt;&gt;0,IF(SUM($E30:DT30)=1,0,1),0),"")</f>
        <v>0</v>
      </c>
    </row>
    <row r="31" spans="1:125" ht="11.25" customHeight="1">
      <c r="A31" s="2"/>
      <c r="B31" s="2"/>
      <c r="C31" s="2"/>
      <c r="D31" s="105"/>
    </row>
    <row r="32" spans="1:125" ht="11.25" customHeight="1">
      <c r="A32" s="2" t="s">
        <v>201</v>
      </c>
      <c r="B32" s="2"/>
      <c r="C32" s="2"/>
      <c r="D32" s="105">
        <f>IFERROR(MAX(D30+D26,Pieņēmumi!$E$8),"")</f>
        <v>5</v>
      </c>
    </row>
    <row r="33" spans="1:125" ht="11.25" customHeight="1">
      <c r="A33" s="2" t="s">
        <v>202</v>
      </c>
      <c r="B33" s="2"/>
      <c r="C33" s="2"/>
      <c r="D33" s="105">
        <f>IFERROR(MAX(D30+D27,Pieņēmumi!$E$8),"")</f>
        <v>5</v>
      </c>
    </row>
    <row r="34" spans="1:125" ht="11.25" customHeight="1">
      <c r="A34" s="2"/>
      <c r="B34" s="2"/>
      <c r="C34" s="2"/>
      <c r="D34" s="2"/>
    </row>
    <row r="35" spans="1:125" ht="11.25" customHeight="1">
      <c r="A35" s="3" t="s">
        <v>203</v>
      </c>
      <c r="B35" s="2"/>
      <c r="C35" s="2"/>
      <c r="D35" s="1"/>
    </row>
    <row r="36" spans="1:125" ht="11.25" customHeight="1">
      <c r="A36" s="1"/>
      <c r="B36" s="1"/>
      <c r="C36" s="2"/>
      <c r="D36" s="1"/>
    </row>
    <row r="37" spans="1:125" ht="11.25" customHeight="1">
      <c r="A37" s="44" t="str">
        <f>Pieņēmumi!B67</f>
        <v>Kredītriska uzcenojums būvniecības periodā</v>
      </c>
      <c r="B37" s="50" t="str">
        <f>Pieņēmumi!C67</f>
        <v>%, gadā</v>
      </c>
      <c r="C37" s="2"/>
      <c r="D37" s="88"/>
    </row>
    <row r="38" spans="1:125" ht="11.25" customHeight="1">
      <c r="A38" s="44" t="str">
        <f>Pieņēmumi!B68</f>
        <v>Kredītriska uzcenojums uzturēšanas periodā</v>
      </c>
      <c r="B38" s="50" t="str">
        <f>Pieņēmumi!C68</f>
        <v>%, gadā</v>
      </c>
      <c r="C38" s="2"/>
      <c r="D38" s="88"/>
    </row>
    <row r="39" spans="1:125" ht="11.25" customHeight="1">
      <c r="A39" s="44" t="str">
        <f>Pieņēmumi!B69</f>
        <v>Bankas administratīvais uzcenojums</v>
      </c>
      <c r="B39" s="50" t="str">
        <f>Pieņēmumi!C69</f>
        <v>%, gadā</v>
      </c>
      <c r="C39" s="2"/>
      <c r="D39" s="88"/>
    </row>
    <row r="40" spans="1:125" ht="11.25" customHeight="1">
      <c r="A40" s="555" t="str">
        <f>Pieņēmumi!B70</f>
        <v>Bankas peļņas uzcenojums</v>
      </c>
      <c r="B40" s="556" t="str">
        <f>Pieņēmumi!C70</f>
        <v>%, gadā</v>
      </c>
      <c r="C40" s="2"/>
      <c r="D40" s="557">
        <f>4.1%</f>
        <v>4.0999999999999995E-2</v>
      </c>
      <c r="E40" s="487" t="s">
        <v>890</v>
      </c>
    </row>
    <row r="41" spans="1:125" ht="11.25" customHeight="1">
      <c r="A41" s="72"/>
      <c r="B41" s="74"/>
      <c r="C41" s="2"/>
      <c r="D41" s="156"/>
    </row>
    <row r="42" spans="1:125" ht="11.25" customHeight="1">
      <c r="A42" s="558" t="str">
        <f>Pieņēmumi!B58</f>
        <v>Procentu likmju mijmaiņas darījumu (SWAP) uzcenojums</v>
      </c>
      <c r="B42" s="559" t="str">
        <f>Pieņēmumi!C58</f>
        <v>%, gadā</v>
      </c>
      <c r="C42" s="2"/>
      <c r="D42" s="560">
        <v>0</v>
      </c>
    </row>
    <row r="43" spans="1:125" ht="11.25" customHeight="1">
      <c r="A43"/>
      <c r="B43"/>
      <c r="C43"/>
      <c r="D43"/>
    </row>
    <row r="44" spans="1:125" ht="11.25" customHeight="1">
      <c r="A44" s="2" t="s">
        <v>48</v>
      </c>
      <c r="B44" s="10" t="s">
        <v>16</v>
      </c>
      <c r="C44" s="2"/>
      <c r="D44" s="473">
        <f>(D37+D39+D40+D42)*(1+'IIA Jūtīguma analīze'!$C$12)</f>
        <v>4.0999999999999995E-2</v>
      </c>
    </row>
    <row r="45" spans="1:125" ht="11.25" customHeight="1">
      <c r="A45" s="2" t="s">
        <v>204</v>
      </c>
      <c r="B45" s="10" t="s">
        <v>16</v>
      </c>
      <c r="C45" s="2"/>
      <c r="D45" s="473">
        <f>(D38+D39+D40+D42)*(1+'IIA Jūtīguma analīze'!$C$12)</f>
        <v>4.0999999999999995E-2</v>
      </c>
    </row>
    <row r="46" spans="1:125" ht="11.25" customHeight="1">
      <c r="A46" s="44" t="str">
        <f>'Laika grafiks'!$A$30</f>
        <v>Būvniecības izmaksu marķieris</v>
      </c>
      <c r="B46" s="107"/>
      <c r="C46" s="107"/>
      <c r="D46" s="108"/>
      <c r="E46" s="419">
        <f>IFERROR('IIA Laika grafiks'!E28,"")</f>
        <v>1</v>
      </c>
      <c r="F46" s="419">
        <f>IFERROR('IIA Laika grafiks'!F28,"")</f>
        <v>1</v>
      </c>
      <c r="G46" s="419">
        <f>IFERROR('IIA Laika grafiks'!G28,"")</f>
        <v>1</v>
      </c>
      <c r="H46" s="419">
        <f>IFERROR('IIA Laika grafiks'!H28,"")</f>
        <v>1</v>
      </c>
      <c r="I46" s="419">
        <f>IFERROR('IIA Laika grafiks'!I28,"")</f>
        <v>1</v>
      </c>
      <c r="J46" s="419">
        <f>IFERROR('IIA Laika grafiks'!J28,"")</f>
        <v>0</v>
      </c>
      <c r="K46" s="419">
        <f>IFERROR('IIA Laika grafiks'!K28,"")</f>
        <v>0</v>
      </c>
      <c r="L46" s="419">
        <f>IFERROR('IIA Laika grafiks'!L28,"")</f>
        <v>0</v>
      </c>
      <c r="M46" s="419">
        <f>IFERROR('IIA Laika grafiks'!M28,"")</f>
        <v>0</v>
      </c>
      <c r="N46" s="419">
        <f>IFERROR('IIA Laika grafiks'!N28,"")</f>
        <v>0</v>
      </c>
      <c r="O46" s="419">
        <f>IFERROR('IIA Laika grafiks'!O28,"")</f>
        <v>0</v>
      </c>
      <c r="P46" s="419">
        <f>IFERROR('IIA Laika grafiks'!P28,"")</f>
        <v>0</v>
      </c>
      <c r="Q46" s="419">
        <f>IFERROR('IIA Laika grafiks'!Q28,"")</f>
        <v>0</v>
      </c>
      <c r="R46" s="419">
        <f>IFERROR('IIA Laika grafiks'!R28,"")</f>
        <v>0</v>
      </c>
      <c r="S46" s="419">
        <f>IFERROR('IIA Laika grafiks'!S28,"")</f>
        <v>0</v>
      </c>
      <c r="T46" s="419">
        <f>IFERROR('IIA Laika grafiks'!T28,"")</f>
        <v>0</v>
      </c>
      <c r="U46" s="419">
        <f>IFERROR('IIA Laika grafiks'!U28,"")</f>
        <v>0</v>
      </c>
      <c r="V46" s="419">
        <f>IFERROR('IIA Laika grafiks'!V28,"")</f>
        <v>0</v>
      </c>
      <c r="W46" s="419">
        <f>IFERROR('IIA Laika grafiks'!W28,"")</f>
        <v>0</v>
      </c>
      <c r="X46" s="419">
        <f>IFERROR('IIA Laika grafiks'!X28,"")</f>
        <v>0</v>
      </c>
      <c r="Y46" s="419">
        <f>IFERROR('IIA Laika grafiks'!Y28,"")</f>
        <v>0</v>
      </c>
      <c r="Z46" s="419">
        <f>IFERROR('IIA Laika grafiks'!Z28,"")</f>
        <v>0</v>
      </c>
      <c r="AA46" s="419">
        <f>IFERROR('IIA Laika grafiks'!AA28,"")</f>
        <v>0</v>
      </c>
      <c r="AB46" s="419">
        <f>IFERROR('IIA Laika grafiks'!AB28,"")</f>
        <v>0</v>
      </c>
      <c r="AC46" s="419">
        <f>IFERROR('IIA Laika grafiks'!AC28,"")</f>
        <v>0</v>
      </c>
      <c r="AD46" s="419">
        <f>IFERROR('IIA Laika grafiks'!AD28,"")</f>
        <v>0</v>
      </c>
      <c r="AE46" s="419">
        <f>IFERROR('IIA Laika grafiks'!AE28,"")</f>
        <v>0</v>
      </c>
      <c r="AF46" s="419">
        <f>IFERROR('IIA Laika grafiks'!AF28,"")</f>
        <v>0</v>
      </c>
      <c r="AG46" s="419">
        <f>IFERROR('IIA Laika grafiks'!AG28,"")</f>
        <v>0</v>
      </c>
      <c r="AH46" s="419">
        <f>IFERROR('IIA Laika grafiks'!AH28,"")</f>
        <v>0</v>
      </c>
      <c r="AI46" s="419">
        <f>IFERROR('IIA Laika grafiks'!AI28,"")</f>
        <v>0</v>
      </c>
      <c r="AJ46" s="419">
        <f>IFERROR('IIA Laika grafiks'!AJ28,"")</f>
        <v>0</v>
      </c>
      <c r="AK46" s="419">
        <f>IFERROR('IIA Laika grafiks'!AK28,"")</f>
        <v>0</v>
      </c>
      <c r="AL46" s="419">
        <f>IFERROR('IIA Laika grafiks'!AL28,"")</f>
        <v>0</v>
      </c>
      <c r="AM46" s="419">
        <f>IFERROR('IIA Laika grafiks'!AM28,"")</f>
        <v>0</v>
      </c>
      <c r="AN46" s="419">
        <f>IFERROR('IIA Laika grafiks'!AN28,"")</f>
        <v>0</v>
      </c>
      <c r="AO46" s="419">
        <f>IFERROR('IIA Laika grafiks'!AO28,"")</f>
        <v>0</v>
      </c>
      <c r="AP46" s="419">
        <f>IFERROR('IIA Laika grafiks'!AP28,"")</f>
        <v>0</v>
      </c>
      <c r="AQ46" s="419">
        <f>IFERROR('IIA Laika grafiks'!AQ28,"")</f>
        <v>0</v>
      </c>
      <c r="AR46" s="419">
        <f>IFERROR('IIA Laika grafiks'!AR28,"")</f>
        <v>0</v>
      </c>
      <c r="AS46" s="419">
        <f>IFERROR('IIA Laika grafiks'!AS28,"")</f>
        <v>0</v>
      </c>
      <c r="AT46" s="419">
        <f>IFERROR('IIA Laika grafiks'!AT28,"")</f>
        <v>0</v>
      </c>
      <c r="AU46" s="419">
        <f>IFERROR('IIA Laika grafiks'!AU28,"")</f>
        <v>0</v>
      </c>
      <c r="AV46" s="419">
        <f>IFERROR('IIA Laika grafiks'!AV28,"")</f>
        <v>0</v>
      </c>
      <c r="AW46" s="419">
        <f>IFERROR('IIA Laika grafiks'!AW28,"")</f>
        <v>0</v>
      </c>
      <c r="AX46" s="419">
        <f>IFERROR('IIA Laika grafiks'!AX28,"")</f>
        <v>0</v>
      </c>
      <c r="AY46" s="419">
        <f>IFERROR('IIA Laika grafiks'!AY28,"")</f>
        <v>0</v>
      </c>
      <c r="AZ46" s="419">
        <f>IFERROR('IIA Laika grafiks'!AZ28,"")</f>
        <v>0</v>
      </c>
      <c r="BA46" s="419">
        <f>IFERROR('IIA Laika grafiks'!BA28,"")</f>
        <v>0</v>
      </c>
      <c r="BB46" s="419">
        <f>IFERROR('IIA Laika grafiks'!BB28,"")</f>
        <v>0</v>
      </c>
      <c r="BC46" s="419">
        <f>IFERROR('IIA Laika grafiks'!BC28,"")</f>
        <v>0</v>
      </c>
      <c r="BD46" s="419">
        <f>IFERROR('IIA Laika grafiks'!BD28,"")</f>
        <v>0</v>
      </c>
      <c r="BE46" s="419">
        <f>IFERROR('IIA Laika grafiks'!BE28,"")</f>
        <v>0</v>
      </c>
      <c r="BF46" s="419">
        <f>IFERROR('IIA Laika grafiks'!BF28,"")</f>
        <v>0</v>
      </c>
      <c r="BG46" s="419">
        <f>IFERROR('IIA Laika grafiks'!BG28,"")</f>
        <v>0</v>
      </c>
      <c r="BH46" s="419">
        <f>IFERROR('IIA Laika grafiks'!BH28,"")</f>
        <v>0</v>
      </c>
      <c r="BI46" s="419">
        <f>IFERROR('IIA Laika grafiks'!BI28,"")</f>
        <v>0</v>
      </c>
      <c r="BJ46" s="419">
        <f>IFERROR('IIA Laika grafiks'!BJ28,"")</f>
        <v>0</v>
      </c>
      <c r="BK46" s="419">
        <f>IFERROR('IIA Laika grafiks'!BK28,"")</f>
        <v>0</v>
      </c>
      <c r="BL46" s="419">
        <f>IFERROR('IIA Laika grafiks'!BL28,"")</f>
        <v>0</v>
      </c>
      <c r="BM46" s="419">
        <f>IFERROR('IIA Laika grafiks'!BM28,"")</f>
        <v>0</v>
      </c>
      <c r="BN46" s="419">
        <f>IFERROR('IIA Laika grafiks'!BN28,"")</f>
        <v>0</v>
      </c>
      <c r="BO46" s="419">
        <f>IFERROR('IIA Laika grafiks'!BO28,"")</f>
        <v>0</v>
      </c>
      <c r="BP46" s="419">
        <f>IFERROR('IIA Laika grafiks'!BP28,"")</f>
        <v>0</v>
      </c>
      <c r="BQ46" s="419">
        <f>IFERROR('IIA Laika grafiks'!BQ28,"")</f>
        <v>0</v>
      </c>
      <c r="BR46" s="419">
        <f>IFERROR('IIA Laika grafiks'!BR28,"")</f>
        <v>0</v>
      </c>
      <c r="BS46" s="419">
        <f>IFERROR('IIA Laika grafiks'!BS28,"")</f>
        <v>0</v>
      </c>
      <c r="BT46" s="419">
        <f>IFERROR('IIA Laika grafiks'!BT28,"")</f>
        <v>0</v>
      </c>
      <c r="BU46" s="419">
        <f>IFERROR('IIA Laika grafiks'!BU28,"")</f>
        <v>0</v>
      </c>
      <c r="BV46" s="419">
        <f>IFERROR('IIA Laika grafiks'!BV28,"")</f>
        <v>0</v>
      </c>
      <c r="BW46" s="419">
        <f>IFERROR('IIA Laika grafiks'!BW28,"")</f>
        <v>0</v>
      </c>
      <c r="BX46" s="419">
        <f>IFERROR('IIA Laika grafiks'!BX28,"")</f>
        <v>0</v>
      </c>
      <c r="BY46" s="419">
        <f>IFERROR('IIA Laika grafiks'!BY28,"")</f>
        <v>0</v>
      </c>
      <c r="BZ46" s="419">
        <f>IFERROR('IIA Laika grafiks'!BZ28,"")</f>
        <v>0</v>
      </c>
      <c r="CA46" s="419">
        <f>IFERROR('IIA Laika grafiks'!CA28,"")</f>
        <v>0</v>
      </c>
      <c r="CB46" s="419">
        <f>IFERROR('IIA Laika grafiks'!CB28,"")</f>
        <v>0</v>
      </c>
      <c r="CC46" s="419">
        <f>IFERROR('IIA Laika grafiks'!CC28,"")</f>
        <v>0</v>
      </c>
      <c r="CD46" s="419">
        <f>IFERROR('IIA Laika grafiks'!CD28,"")</f>
        <v>0</v>
      </c>
      <c r="CE46" s="419">
        <f>IFERROR('IIA Laika grafiks'!CE28,"")</f>
        <v>0</v>
      </c>
      <c r="CF46" s="419">
        <f>IFERROR('IIA Laika grafiks'!CF28,"")</f>
        <v>0</v>
      </c>
      <c r="CG46" s="419">
        <f>IFERROR('IIA Laika grafiks'!CG28,"")</f>
        <v>0</v>
      </c>
      <c r="CH46" s="419">
        <f>IFERROR('IIA Laika grafiks'!CH28,"")</f>
        <v>0</v>
      </c>
      <c r="CI46" s="419">
        <f>IFERROR('IIA Laika grafiks'!CI28,"")</f>
        <v>0</v>
      </c>
      <c r="CJ46" s="419">
        <f>IFERROR('IIA Laika grafiks'!CJ28,"")</f>
        <v>0</v>
      </c>
      <c r="CK46" s="419">
        <f>IFERROR('IIA Laika grafiks'!CK28,"")</f>
        <v>0</v>
      </c>
      <c r="CL46" s="419">
        <f>IFERROR('IIA Laika grafiks'!CL28,"")</f>
        <v>0</v>
      </c>
      <c r="CM46" s="419">
        <f>IFERROR('IIA Laika grafiks'!CM28,"")</f>
        <v>0</v>
      </c>
      <c r="CN46" s="419">
        <f>IFERROR('IIA Laika grafiks'!CN28,"")</f>
        <v>0</v>
      </c>
      <c r="CO46" s="419">
        <f>IFERROR('IIA Laika grafiks'!CO28,"")</f>
        <v>0</v>
      </c>
      <c r="CP46" s="419">
        <f>IFERROR('IIA Laika grafiks'!CP28,"")</f>
        <v>0</v>
      </c>
      <c r="CQ46" s="419">
        <f>IFERROR('IIA Laika grafiks'!CQ28,"")</f>
        <v>0</v>
      </c>
      <c r="CR46" s="419">
        <f>IFERROR('IIA Laika grafiks'!CR28,"")</f>
        <v>0</v>
      </c>
      <c r="CS46" s="419">
        <f>IFERROR('IIA Laika grafiks'!CS28,"")</f>
        <v>0</v>
      </c>
      <c r="CT46" s="419">
        <f>IFERROR('IIA Laika grafiks'!CT28,"")</f>
        <v>0</v>
      </c>
      <c r="CU46" s="419">
        <f>IFERROR('IIA Laika grafiks'!CU28,"")</f>
        <v>0</v>
      </c>
      <c r="CV46" s="419">
        <f>IFERROR('IIA Laika grafiks'!CV28,"")</f>
        <v>0</v>
      </c>
      <c r="CW46" s="419">
        <f>IFERROR('IIA Laika grafiks'!CW28,"")</f>
        <v>0</v>
      </c>
      <c r="CX46" s="419">
        <f>IFERROR('IIA Laika grafiks'!CX28,"")</f>
        <v>0</v>
      </c>
      <c r="CY46" s="419">
        <f>IFERROR('IIA Laika grafiks'!CY28,"")</f>
        <v>0</v>
      </c>
      <c r="CZ46" s="419">
        <f>IFERROR('IIA Laika grafiks'!CZ28,"")</f>
        <v>0</v>
      </c>
      <c r="DA46" s="419">
        <f>IFERROR('IIA Laika grafiks'!DA28,"")</f>
        <v>0</v>
      </c>
      <c r="DB46" s="419">
        <f>IFERROR('IIA Laika grafiks'!DB28,"")</f>
        <v>0</v>
      </c>
      <c r="DC46" s="419">
        <f>IFERROR('IIA Laika grafiks'!DC28,"")</f>
        <v>0</v>
      </c>
      <c r="DD46" s="419">
        <f>IFERROR('IIA Laika grafiks'!DD28,"")</f>
        <v>0</v>
      </c>
      <c r="DE46" s="419">
        <f>IFERROR('IIA Laika grafiks'!DE28,"")</f>
        <v>0</v>
      </c>
      <c r="DF46" s="419">
        <f>IFERROR('IIA Laika grafiks'!DF28,"")</f>
        <v>0</v>
      </c>
      <c r="DG46" s="419">
        <f>IFERROR('IIA Laika grafiks'!DG28,"")</f>
        <v>0</v>
      </c>
      <c r="DH46" s="419">
        <f>IFERROR('IIA Laika grafiks'!DH28,"")</f>
        <v>0</v>
      </c>
      <c r="DI46" s="419">
        <f>IFERROR('IIA Laika grafiks'!DI28,"")</f>
        <v>0</v>
      </c>
      <c r="DJ46" s="419">
        <f>IFERROR('IIA Laika grafiks'!DJ28,"")</f>
        <v>0</v>
      </c>
      <c r="DK46" s="419">
        <f>IFERROR('IIA Laika grafiks'!DK28,"")</f>
        <v>0</v>
      </c>
      <c r="DL46" s="419">
        <f>IFERROR('IIA Laika grafiks'!DL28,"")</f>
        <v>0</v>
      </c>
      <c r="DM46" s="419">
        <f>IFERROR('IIA Laika grafiks'!DM28,"")</f>
        <v>0</v>
      </c>
      <c r="DN46" s="419">
        <f>IFERROR('IIA Laika grafiks'!DN28,"")</f>
        <v>0</v>
      </c>
      <c r="DO46" s="419">
        <f>IFERROR('IIA Laika grafiks'!DO28,"")</f>
        <v>0</v>
      </c>
      <c r="DP46" s="419">
        <f>IFERROR('IIA Laika grafiks'!DP28,"")</f>
        <v>0</v>
      </c>
      <c r="DQ46" s="419">
        <f>IFERROR('IIA Laika grafiks'!DQ28,"")</f>
        <v>0</v>
      </c>
      <c r="DR46" s="419">
        <f>IFERROR('IIA Laika grafiks'!DR28,"")</f>
        <v>0</v>
      </c>
      <c r="DS46" s="419">
        <f>IFERROR('IIA Laika grafiks'!DS28,"")</f>
        <v>0</v>
      </c>
      <c r="DT46" s="419">
        <f>IFERROR('IIA Laika grafiks'!DT28,"")</f>
        <v>0</v>
      </c>
      <c r="DU46" s="419">
        <f>IFERROR('IIA Laika grafiks'!DU28,"")</f>
        <v>0</v>
      </c>
    </row>
    <row r="47" spans="1:125" ht="11.25" customHeight="1">
      <c r="A47" s="44" t="str">
        <f>'Laika grafiks'!$A$31</f>
        <v>Regulāro uzturēšanas izmaksu marķieris</v>
      </c>
      <c r="B47" s="107"/>
      <c r="C47" s="107"/>
      <c r="D47" s="108"/>
      <c r="E47" s="419">
        <f>IFERROR('IIA Laika grafiks'!E29,"")</f>
        <v>0</v>
      </c>
      <c r="F47" s="419">
        <f>IFERROR('IIA Laika grafiks'!F29,"")</f>
        <v>0</v>
      </c>
      <c r="G47" s="419">
        <f>IFERROR('IIA Laika grafiks'!G29,"")</f>
        <v>0</v>
      </c>
      <c r="H47" s="419">
        <f>IFERROR('IIA Laika grafiks'!H29,"")</f>
        <v>0</v>
      </c>
      <c r="I47" s="419">
        <f>IFERROR('IIA Laika grafiks'!I29,"")</f>
        <v>0</v>
      </c>
      <c r="J47" s="419">
        <f>IFERROR('IIA Laika grafiks'!J29,"")</f>
        <v>1</v>
      </c>
      <c r="K47" s="419">
        <f>IFERROR('IIA Laika grafiks'!K29,"")</f>
        <v>1</v>
      </c>
      <c r="L47" s="419">
        <f>IFERROR('IIA Laika grafiks'!L29,"")</f>
        <v>1</v>
      </c>
      <c r="M47" s="419">
        <f>IFERROR('IIA Laika grafiks'!M29,"")</f>
        <v>1</v>
      </c>
      <c r="N47" s="419">
        <f>IFERROR('IIA Laika grafiks'!N29,"")</f>
        <v>1</v>
      </c>
      <c r="O47" s="419">
        <f>IFERROR('IIA Laika grafiks'!O29,"")</f>
        <v>1</v>
      </c>
      <c r="P47" s="419">
        <f>IFERROR('IIA Laika grafiks'!P29,"")</f>
        <v>1</v>
      </c>
      <c r="Q47" s="419">
        <f>IFERROR('IIA Laika grafiks'!Q29,"")</f>
        <v>1</v>
      </c>
      <c r="R47" s="419">
        <f>IFERROR('IIA Laika grafiks'!R29,"")</f>
        <v>1</v>
      </c>
      <c r="S47" s="419">
        <f>IFERROR('IIA Laika grafiks'!S29,"")</f>
        <v>1</v>
      </c>
      <c r="T47" s="419">
        <f>IFERROR('IIA Laika grafiks'!T29,"")</f>
        <v>1</v>
      </c>
      <c r="U47" s="419">
        <f>IFERROR('IIA Laika grafiks'!U29,"")</f>
        <v>1</v>
      </c>
      <c r="V47" s="419">
        <f>IFERROR('IIA Laika grafiks'!V29,"")</f>
        <v>1</v>
      </c>
      <c r="W47" s="419">
        <f>IFERROR('IIA Laika grafiks'!W29,"")</f>
        <v>1</v>
      </c>
      <c r="X47" s="419">
        <f>IFERROR('IIA Laika grafiks'!X29,"")</f>
        <v>1</v>
      </c>
      <c r="Y47" s="419">
        <f>IFERROR('IIA Laika grafiks'!Y29,"")</f>
        <v>1</v>
      </c>
      <c r="Z47" s="419">
        <f>IFERROR('IIA Laika grafiks'!Z29,"")</f>
        <v>1</v>
      </c>
      <c r="AA47" s="419">
        <f>IFERROR('IIA Laika grafiks'!AA29,"")</f>
        <v>1</v>
      </c>
      <c r="AB47" s="419">
        <f>IFERROR('IIA Laika grafiks'!AB29,"")</f>
        <v>1</v>
      </c>
      <c r="AC47" s="419">
        <f>IFERROR('IIA Laika grafiks'!AC29,"")</f>
        <v>1</v>
      </c>
      <c r="AD47" s="419">
        <f>IFERROR('IIA Laika grafiks'!AD29,"")</f>
        <v>1</v>
      </c>
      <c r="AE47" s="419">
        <f>IFERROR('IIA Laika grafiks'!AE29,"")</f>
        <v>1</v>
      </c>
      <c r="AF47" s="419">
        <f>IFERROR('IIA Laika grafiks'!AF29,"")</f>
        <v>1</v>
      </c>
      <c r="AG47" s="419">
        <f>IFERROR('IIA Laika grafiks'!AG29,"")</f>
        <v>1</v>
      </c>
      <c r="AH47" s="419">
        <f>IFERROR('IIA Laika grafiks'!AH29,"")</f>
        <v>1</v>
      </c>
      <c r="AI47" s="419">
        <f>IFERROR('IIA Laika grafiks'!AI29,"")</f>
        <v>1</v>
      </c>
      <c r="AJ47" s="419">
        <f>IFERROR('IIA Laika grafiks'!AJ29,"")</f>
        <v>1</v>
      </c>
      <c r="AK47" s="419">
        <f>IFERROR('IIA Laika grafiks'!AK29,"")</f>
        <v>1</v>
      </c>
      <c r="AL47" s="419">
        <f>IFERROR('IIA Laika grafiks'!AL29,"")</f>
        <v>1</v>
      </c>
      <c r="AM47" s="419">
        <f>IFERROR('IIA Laika grafiks'!AM29,"")</f>
        <v>1</v>
      </c>
      <c r="AN47" s="419">
        <f>IFERROR('IIA Laika grafiks'!AN29,"")</f>
        <v>1</v>
      </c>
      <c r="AO47" s="419">
        <f>IFERROR('IIA Laika grafiks'!AO29,"")</f>
        <v>1</v>
      </c>
      <c r="AP47" s="419">
        <f>IFERROR('IIA Laika grafiks'!AP29,"")</f>
        <v>1</v>
      </c>
      <c r="AQ47" s="419">
        <f>IFERROR('IIA Laika grafiks'!AQ29,"")</f>
        <v>1</v>
      </c>
      <c r="AR47" s="419">
        <f>IFERROR('IIA Laika grafiks'!AR29,"")</f>
        <v>1</v>
      </c>
      <c r="AS47" s="419">
        <f>IFERROR('IIA Laika grafiks'!AS29,"")</f>
        <v>1</v>
      </c>
      <c r="AT47" s="419">
        <f>IFERROR('IIA Laika grafiks'!AT29,"")</f>
        <v>1</v>
      </c>
      <c r="AU47" s="419">
        <f>IFERROR('IIA Laika grafiks'!AU29,"")</f>
        <v>1</v>
      </c>
      <c r="AV47" s="419">
        <f>IFERROR('IIA Laika grafiks'!AV29,"")</f>
        <v>1</v>
      </c>
      <c r="AW47" s="419">
        <f>IFERROR('IIA Laika grafiks'!AW29,"")</f>
        <v>1</v>
      </c>
      <c r="AX47" s="419">
        <f>IFERROR('IIA Laika grafiks'!AX29,"")</f>
        <v>1</v>
      </c>
      <c r="AY47" s="419">
        <f>IFERROR('IIA Laika grafiks'!AY29,"")</f>
        <v>1</v>
      </c>
      <c r="AZ47" s="419">
        <f>IFERROR('IIA Laika grafiks'!AZ29,"")</f>
        <v>1</v>
      </c>
      <c r="BA47" s="419">
        <f>IFERROR('IIA Laika grafiks'!BA29,"")</f>
        <v>1</v>
      </c>
      <c r="BB47" s="419">
        <f>IFERROR('IIA Laika grafiks'!BB29,"")</f>
        <v>1</v>
      </c>
      <c r="BC47" s="419">
        <f>IFERROR('IIA Laika grafiks'!BC29,"")</f>
        <v>1</v>
      </c>
      <c r="BD47" s="419">
        <f>IFERROR('IIA Laika grafiks'!BD29,"")</f>
        <v>1</v>
      </c>
      <c r="BE47" s="419">
        <f>IFERROR('IIA Laika grafiks'!BE29,"")</f>
        <v>1</v>
      </c>
      <c r="BF47" s="419">
        <f>IFERROR('IIA Laika grafiks'!BF29,"")</f>
        <v>1</v>
      </c>
      <c r="BG47" s="419">
        <f>IFERROR('IIA Laika grafiks'!BG29,"")</f>
        <v>1</v>
      </c>
      <c r="BH47" s="419">
        <f>IFERROR('IIA Laika grafiks'!BH29,"")</f>
        <v>1</v>
      </c>
      <c r="BI47" s="419">
        <f>IFERROR('IIA Laika grafiks'!BI29,"")</f>
        <v>1</v>
      </c>
      <c r="BJ47" s="419">
        <f>IFERROR('IIA Laika grafiks'!BJ29,"")</f>
        <v>1</v>
      </c>
      <c r="BK47" s="419">
        <f>IFERROR('IIA Laika grafiks'!BK29,"")</f>
        <v>1</v>
      </c>
      <c r="BL47" s="419">
        <f>IFERROR('IIA Laika grafiks'!BL29,"")</f>
        <v>1</v>
      </c>
      <c r="BM47" s="419">
        <f>IFERROR('IIA Laika grafiks'!BM29,"")</f>
        <v>0</v>
      </c>
      <c r="BN47" s="419">
        <f>IFERROR('IIA Laika grafiks'!BN29,"")</f>
        <v>0</v>
      </c>
      <c r="BO47" s="419">
        <f>IFERROR('IIA Laika grafiks'!BO29,"")</f>
        <v>0</v>
      </c>
      <c r="BP47" s="419">
        <f>IFERROR('IIA Laika grafiks'!BP29,"")</f>
        <v>0</v>
      </c>
      <c r="BQ47" s="419">
        <f>IFERROR('IIA Laika grafiks'!BQ29,"")</f>
        <v>0</v>
      </c>
      <c r="BR47" s="419">
        <f>IFERROR('IIA Laika grafiks'!BR29,"")</f>
        <v>0</v>
      </c>
      <c r="BS47" s="419">
        <f>IFERROR('IIA Laika grafiks'!BS29,"")</f>
        <v>0</v>
      </c>
      <c r="BT47" s="419">
        <f>IFERROR('IIA Laika grafiks'!BT29,"")</f>
        <v>0</v>
      </c>
      <c r="BU47" s="419">
        <f>IFERROR('IIA Laika grafiks'!BU29,"")</f>
        <v>0</v>
      </c>
      <c r="BV47" s="419">
        <f>IFERROR('IIA Laika grafiks'!BV29,"")</f>
        <v>0</v>
      </c>
      <c r="BW47" s="419">
        <f>IFERROR('IIA Laika grafiks'!BW29,"")</f>
        <v>0</v>
      </c>
      <c r="BX47" s="419">
        <f>IFERROR('IIA Laika grafiks'!BX29,"")</f>
        <v>0</v>
      </c>
      <c r="BY47" s="419">
        <f>IFERROR('IIA Laika grafiks'!BY29,"")</f>
        <v>0</v>
      </c>
      <c r="BZ47" s="419">
        <f>IFERROR('IIA Laika grafiks'!BZ29,"")</f>
        <v>0</v>
      </c>
      <c r="CA47" s="419">
        <f>IFERROR('IIA Laika grafiks'!CA29,"")</f>
        <v>0</v>
      </c>
      <c r="CB47" s="419">
        <f>IFERROR('IIA Laika grafiks'!CB29,"")</f>
        <v>0</v>
      </c>
      <c r="CC47" s="419">
        <f>IFERROR('IIA Laika grafiks'!CC29,"")</f>
        <v>0</v>
      </c>
      <c r="CD47" s="419">
        <f>IFERROR('IIA Laika grafiks'!CD29,"")</f>
        <v>0</v>
      </c>
      <c r="CE47" s="419">
        <f>IFERROR('IIA Laika grafiks'!CE29,"")</f>
        <v>0</v>
      </c>
      <c r="CF47" s="419">
        <f>IFERROR('IIA Laika grafiks'!CF29,"")</f>
        <v>0</v>
      </c>
      <c r="CG47" s="419">
        <f>IFERROR('IIA Laika grafiks'!CG29,"")</f>
        <v>0</v>
      </c>
      <c r="CH47" s="419">
        <f>IFERROR('IIA Laika grafiks'!CH29,"")</f>
        <v>0</v>
      </c>
      <c r="CI47" s="419">
        <f>IFERROR('IIA Laika grafiks'!CI29,"")</f>
        <v>0</v>
      </c>
      <c r="CJ47" s="419">
        <f>IFERROR('IIA Laika grafiks'!CJ29,"")</f>
        <v>0</v>
      </c>
      <c r="CK47" s="419">
        <f>IFERROR('IIA Laika grafiks'!CK29,"")</f>
        <v>0</v>
      </c>
      <c r="CL47" s="419">
        <f>IFERROR('IIA Laika grafiks'!CL29,"")</f>
        <v>0</v>
      </c>
      <c r="CM47" s="419">
        <f>IFERROR('IIA Laika grafiks'!CM29,"")</f>
        <v>0</v>
      </c>
      <c r="CN47" s="419">
        <f>IFERROR('IIA Laika grafiks'!CN29,"")</f>
        <v>0</v>
      </c>
      <c r="CO47" s="419">
        <f>IFERROR('IIA Laika grafiks'!CO29,"")</f>
        <v>0</v>
      </c>
      <c r="CP47" s="419">
        <f>IFERROR('IIA Laika grafiks'!CP29,"")</f>
        <v>0</v>
      </c>
      <c r="CQ47" s="419">
        <f>IFERROR('IIA Laika grafiks'!CQ29,"")</f>
        <v>0</v>
      </c>
      <c r="CR47" s="419">
        <f>IFERROR('IIA Laika grafiks'!CR29,"")</f>
        <v>0</v>
      </c>
      <c r="CS47" s="419">
        <f>IFERROR('IIA Laika grafiks'!CS29,"")</f>
        <v>0</v>
      </c>
      <c r="CT47" s="419">
        <f>IFERROR('IIA Laika grafiks'!CT29,"")</f>
        <v>0</v>
      </c>
      <c r="CU47" s="419">
        <f>IFERROR('IIA Laika grafiks'!CU29,"")</f>
        <v>0</v>
      </c>
      <c r="CV47" s="419">
        <f>IFERROR('IIA Laika grafiks'!CV29,"")</f>
        <v>0</v>
      </c>
      <c r="CW47" s="419">
        <f>IFERROR('IIA Laika grafiks'!CW29,"")</f>
        <v>0</v>
      </c>
      <c r="CX47" s="419">
        <f>IFERROR('IIA Laika grafiks'!CX29,"")</f>
        <v>0</v>
      </c>
      <c r="CY47" s="419">
        <f>IFERROR('IIA Laika grafiks'!CY29,"")</f>
        <v>0</v>
      </c>
      <c r="CZ47" s="419">
        <f>IFERROR('IIA Laika grafiks'!CZ29,"")</f>
        <v>0</v>
      </c>
      <c r="DA47" s="419">
        <f>IFERROR('IIA Laika grafiks'!DA29,"")</f>
        <v>0</v>
      </c>
      <c r="DB47" s="419">
        <f>IFERROR('IIA Laika grafiks'!DB29,"")</f>
        <v>0</v>
      </c>
      <c r="DC47" s="419">
        <f>IFERROR('IIA Laika grafiks'!DC29,"")</f>
        <v>0</v>
      </c>
      <c r="DD47" s="419">
        <f>IFERROR('IIA Laika grafiks'!DD29,"")</f>
        <v>0</v>
      </c>
      <c r="DE47" s="419">
        <f>IFERROR('IIA Laika grafiks'!DE29,"")</f>
        <v>0</v>
      </c>
      <c r="DF47" s="419">
        <f>IFERROR('IIA Laika grafiks'!DF29,"")</f>
        <v>0</v>
      </c>
      <c r="DG47" s="419">
        <f>IFERROR('IIA Laika grafiks'!DG29,"")</f>
        <v>0</v>
      </c>
      <c r="DH47" s="419">
        <f>IFERROR('IIA Laika grafiks'!DH29,"")</f>
        <v>0</v>
      </c>
      <c r="DI47" s="419">
        <f>IFERROR('IIA Laika grafiks'!DI29,"")</f>
        <v>0</v>
      </c>
      <c r="DJ47" s="419">
        <f>IFERROR('IIA Laika grafiks'!DJ29,"")</f>
        <v>0</v>
      </c>
      <c r="DK47" s="419">
        <f>IFERROR('IIA Laika grafiks'!DK29,"")</f>
        <v>0</v>
      </c>
      <c r="DL47" s="419">
        <f>IFERROR('IIA Laika grafiks'!DL29,"")</f>
        <v>0</v>
      </c>
      <c r="DM47" s="419">
        <f>IFERROR('IIA Laika grafiks'!DM29,"")</f>
        <v>0</v>
      </c>
      <c r="DN47" s="419">
        <f>IFERROR('IIA Laika grafiks'!DN29,"")</f>
        <v>0</v>
      </c>
      <c r="DO47" s="419">
        <f>IFERROR('IIA Laika grafiks'!DO29,"")</f>
        <v>0</v>
      </c>
      <c r="DP47" s="419">
        <f>IFERROR('IIA Laika grafiks'!DP29,"")</f>
        <v>0</v>
      </c>
      <c r="DQ47" s="419">
        <f>IFERROR('IIA Laika grafiks'!DQ29,"")</f>
        <v>0</v>
      </c>
      <c r="DR47" s="419">
        <f>IFERROR('IIA Laika grafiks'!DR29,"")</f>
        <v>0</v>
      </c>
      <c r="DS47" s="419">
        <f>IFERROR('IIA Laika grafiks'!DS29,"")</f>
        <v>0</v>
      </c>
      <c r="DT47" s="419">
        <f>IFERROR('IIA Laika grafiks'!DT29,"")</f>
        <v>0</v>
      </c>
      <c r="DU47" s="419">
        <f>IFERROR('IIA Laika grafiks'!DU29,"")</f>
        <v>0</v>
      </c>
    </row>
    <row r="48" spans="1:125" ht="11.25" customHeight="1">
      <c r="A48" s="2" t="s">
        <v>205</v>
      </c>
      <c r="B48" s="10"/>
      <c r="C48" s="2"/>
      <c r="D48" s="82"/>
      <c r="E48" s="420">
        <f>IFERROR(IF(E46,$D44,$D45)*E23,"")</f>
        <v>4.0999999999999995E-2</v>
      </c>
      <c r="F48" s="420">
        <f t="shared" ref="F48:BQ48" si="8">IFERROR(IF(F46,$D44,$D45)*F23,"")</f>
        <v>4.0999999999999995E-2</v>
      </c>
      <c r="G48" s="420">
        <f t="shared" si="8"/>
        <v>4.0999999999999995E-2</v>
      </c>
      <c r="H48" s="420">
        <f t="shared" si="8"/>
        <v>4.0999999999999995E-2</v>
      </c>
      <c r="I48" s="420">
        <f t="shared" si="8"/>
        <v>4.0999999999999995E-2</v>
      </c>
      <c r="J48" s="420">
        <f t="shared" si="8"/>
        <v>4.0999999999999995E-2</v>
      </c>
      <c r="K48" s="420">
        <f t="shared" si="8"/>
        <v>4.0999999999999995E-2</v>
      </c>
      <c r="L48" s="420">
        <f t="shared" si="8"/>
        <v>4.0999999999999995E-2</v>
      </c>
      <c r="M48" s="420">
        <f t="shared" si="8"/>
        <v>4.0999999999999995E-2</v>
      </c>
      <c r="N48" s="420">
        <f t="shared" si="8"/>
        <v>4.0999999999999995E-2</v>
      </c>
      <c r="O48" s="420">
        <f t="shared" si="8"/>
        <v>4.0999999999999995E-2</v>
      </c>
      <c r="P48" s="420">
        <f t="shared" si="8"/>
        <v>4.0999999999999995E-2</v>
      </c>
      <c r="Q48" s="420">
        <f t="shared" si="8"/>
        <v>4.0999999999999995E-2</v>
      </c>
      <c r="R48" s="420">
        <f t="shared" si="8"/>
        <v>4.0999999999999995E-2</v>
      </c>
      <c r="S48" s="420">
        <f t="shared" si="8"/>
        <v>4.0999999999999995E-2</v>
      </c>
      <c r="T48" s="420">
        <f t="shared" si="8"/>
        <v>4.0999999999999995E-2</v>
      </c>
      <c r="U48" s="420">
        <f t="shared" si="8"/>
        <v>4.0999999999999995E-2</v>
      </c>
      <c r="V48" s="420">
        <f t="shared" si="8"/>
        <v>4.0999999999999995E-2</v>
      </c>
      <c r="W48" s="420">
        <f t="shared" si="8"/>
        <v>4.0999999999999995E-2</v>
      </c>
      <c r="X48" s="420">
        <f t="shared" si="8"/>
        <v>4.0999999999999995E-2</v>
      </c>
      <c r="Y48" s="420">
        <f t="shared" si="8"/>
        <v>4.0999999999999995E-2</v>
      </c>
      <c r="Z48" s="420">
        <f t="shared" si="8"/>
        <v>4.0999999999999995E-2</v>
      </c>
      <c r="AA48" s="420">
        <f t="shared" si="8"/>
        <v>4.0999999999999995E-2</v>
      </c>
      <c r="AB48" s="420">
        <f t="shared" si="8"/>
        <v>4.0999999999999995E-2</v>
      </c>
      <c r="AC48" s="420">
        <f t="shared" si="8"/>
        <v>4.0999999999999995E-2</v>
      </c>
      <c r="AD48" s="420">
        <f t="shared" si="8"/>
        <v>4.0999999999999995E-2</v>
      </c>
      <c r="AE48" s="420">
        <f t="shared" si="8"/>
        <v>4.0999999999999995E-2</v>
      </c>
      <c r="AF48" s="420">
        <f t="shared" si="8"/>
        <v>4.0999999999999995E-2</v>
      </c>
      <c r="AG48" s="420">
        <f t="shared" si="8"/>
        <v>4.0999999999999995E-2</v>
      </c>
      <c r="AH48" s="420">
        <f t="shared" si="8"/>
        <v>4.0999999999999995E-2</v>
      </c>
      <c r="AI48" s="420">
        <f t="shared" si="8"/>
        <v>4.0999999999999995E-2</v>
      </c>
      <c r="AJ48" s="420">
        <f t="shared" si="8"/>
        <v>4.0999999999999995E-2</v>
      </c>
      <c r="AK48" s="420">
        <f t="shared" si="8"/>
        <v>4.0999999999999995E-2</v>
      </c>
      <c r="AL48" s="420">
        <f t="shared" si="8"/>
        <v>4.0999999999999995E-2</v>
      </c>
      <c r="AM48" s="420">
        <f t="shared" si="8"/>
        <v>4.0999999999999995E-2</v>
      </c>
      <c r="AN48" s="420">
        <f t="shared" si="8"/>
        <v>4.0999999999999995E-2</v>
      </c>
      <c r="AO48" s="420">
        <f t="shared" si="8"/>
        <v>4.0999999999999995E-2</v>
      </c>
      <c r="AP48" s="420">
        <f t="shared" si="8"/>
        <v>4.0999999999999995E-2</v>
      </c>
      <c r="AQ48" s="420">
        <f t="shared" si="8"/>
        <v>4.0999999999999995E-2</v>
      </c>
      <c r="AR48" s="420">
        <f t="shared" si="8"/>
        <v>4.0999999999999995E-2</v>
      </c>
      <c r="AS48" s="420">
        <f t="shared" si="8"/>
        <v>4.0999999999999995E-2</v>
      </c>
      <c r="AT48" s="420">
        <f t="shared" si="8"/>
        <v>4.0999999999999995E-2</v>
      </c>
      <c r="AU48" s="420">
        <f t="shared" si="8"/>
        <v>4.0999999999999995E-2</v>
      </c>
      <c r="AV48" s="420">
        <f t="shared" si="8"/>
        <v>4.0999999999999995E-2</v>
      </c>
      <c r="AW48" s="420">
        <f t="shared" si="8"/>
        <v>4.0999999999999995E-2</v>
      </c>
      <c r="AX48" s="420">
        <f t="shared" si="8"/>
        <v>4.0999999999999995E-2</v>
      </c>
      <c r="AY48" s="420">
        <f t="shared" si="8"/>
        <v>4.0999999999999995E-2</v>
      </c>
      <c r="AZ48" s="420">
        <f t="shared" si="8"/>
        <v>4.0999999999999995E-2</v>
      </c>
      <c r="BA48" s="420">
        <f t="shared" si="8"/>
        <v>4.0999999999999995E-2</v>
      </c>
      <c r="BB48" s="420">
        <f t="shared" si="8"/>
        <v>4.0999999999999995E-2</v>
      </c>
      <c r="BC48" s="420">
        <f t="shared" si="8"/>
        <v>4.0999999999999995E-2</v>
      </c>
      <c r="BD48" s="420">
        <f t="shared" si="8"/>
        <v>4.0999999999999995E-2</v>
      </c>
      <c r="BE48" s="420">
        <f t="shared" si="8"/>
        <v>4.0999999999999995E-2</v>
      </c>
      <c r="BF48" s="420">
        <f t="shared" si="8"/>
        <v>4.0999999999999995E-2</v>
      </c>
      <c r="BG48" s="420">
        <f t="shared" si="8"/>
        <v>4.0999999999999995E-2</v>
      </c>
      <c r="BH48" s="420">
        <f t="shared" si="8"/>
        <v>4.0999999999999995E-2</v>
      </c>
      <c r="BI48" s="420">
        <f t="shared" si="8"/>
        <v>4.0999999999999995E-2</v>
      </c>
      <c r="BJ48" s="420">
        <f t="shared" si="8"/>
        <v>4.0999999999999995E-2</v>
      </c>
      <c r="BK48" s="420">
        <f t="shared" si="8"/>
        <v>4.0999999999999995E-2</v>
      </c>
      <c r="BL48" s="420">
        <f t="shared" si="8"/>
        <v>4.0999999999999995E-2</v>
      </c>
      <c r="BM48" s="420">
        <f t="shared" si="8"/>
        <v>0</v>
      </c>
      <c r="BN48" s="420">
        <f t="shared" si="8"/>
        <v>0</v>
      </c>
      <c r="BO48" s="420">
        <f t="shared" si="8"/>
        <v>0</v>
      </c>
      <c r="BP48" s="420">
        <f t="shared" si="8"/>
        <v>0</v>
      </c>
      <c r="BQ48" s="420">
        <f t="shared" si="8"/>
        <v>0</v>
      </c>
      <c r="BR48" s="420">
        <f t="shared" ref="BR48:DU48" si="9">IFERROR(IF(BR46,$D44,$D45)*BR23,"")</f>
        <v>0</v>
      </c>
      <c r="BS48" s="420">
        <f t="shared" si="9"/>
        <v>0</v>
      </c>
      <c r="BT48" s="420">
        <f t="shared" si="9"/>
        <v>0</v>
      </c>
      <c r="BU48" s="420">
        <f t="shared" si="9"/>
        <v>0</v>
      </c>
      <c r="BV48" s="420">
        <f t="shared" si="9"/>
        <v>0</v>
      </c>
      <c r="BW48" s="420">
        <f t="shared" si="9"/>
        <v>0</v>
      </c>
      <c r="BX48" s="420">
        <f t="shared" si="9"/>
        <v>0</v>
      </c>
      <c r="BY48" s="420">
        <f t="shared" si="9"/>
        <v>0</v>
      </c>
      <c r="BZ48" s="420">
        <f t="shared" si="9"/>
        <v>0</v>
      </c>
      <c r="CA48" s="420">
        <f t="shared" si="9"/>
        <v>0</v>
      </c>
      <c r="CB48" s="420">
        <f t="shared" si="9"/>
        <v>0</v>
      </c>
      <c r="CC48" s="420">
        <f t="shared" si="9"/>
        <v>0</v>
      </c>
      <c r="CD48" s="420">
        <f t="shared" si="9"/>
        <v>0</v>
      </c>
      <c r="CE48" s="420">
        <f t="shared" si="9"/>
        <v>0</v>
      </c>
      <c r="CF48" s="420">
        <f t="shared" si="9"/>
        <v>0</v>
      </c>
      <c r="CG48" s="420">
        <f t="shared" si="9"/>
        <v>0</v>
      </c>
      <c r="CH48" s="420">
        <f t="shared" si="9"/>
        <v>0</v>
      </c>
      <c r="CI48" s="420">
        <f t="shared" si="9"/>
        <v>0</v>
      </c>
      <c r="CJ48" s="420">
        <f t="shared" si="9"/>
        <v>0</v>
      </c>
      <c r="CK48" s="420">
        <f t="shared" si="9"/>
        <v>0</v>
      </c>
      <c r="CL48" s="420">
        <f t="shared" si="9"/>
        <v>0</v>
      </c>
      <c r="CM48" s="420">
        <f t="shared" si="9"/>
        <v>0</v>
      </c>
      <c r="CN48" s="420">
        <f t="shared" si="9"/>
        <v>0</v>
      </c>
      <c r="CO48" s="420">
        <f t="shared" si="9"/>
        <v>0</v>
      </c>
      <c r="CP48" s="420">
        <f t="shared" si="9"/>
        <v>0</v>
      </c>
      <c r="CQ48" s="420">
        <f t="shared" si="9"/>
        <v>0</v>
      </c>
      <c r="CR48" s="420">
        <f t="shared" si="9"/>
        <v>0</v>
      </c>
      <c r="CS48" s="420">
        <f t="shared" si="9"/>
        <v>0</v>
      </c>
      <c r="CT48" s="420">
        <f t="shared" si="9"/>
        <v>0</v>
      </c>
      <c r="CU48" s="420">
        <f t="shared" si="9"/>
        <v>0</v>
      </c>
      <c r="CV48" s="420">
        <f t="shared" si="9"/>
        <v>0</v>
      </c>
      <c r="CW48" s="420">
        <f t="shared" si="9"/>
        <v>0</v>
      </c>
      <c r="CX48" s="420">
        <f t="shared" si="9"/>
        <v>0</v>
      </c>
      <c r="CY48" s="420">
        <f t="shared" si="9"/>
        <v>0</v>
      </c>
      <c r="CZ48" s="420">
        <f t="shared" si="9"/>
        <v>0</v>
      </c>
      <c r="DA48" s="420">
        <f t="shared" si="9"/>
        <v>0</v>
      </c>
      <c r="DB48" s="420">
        <f t="shared" si="9"/>
        <v>0</v>
      </c>
      <c r="DC48" s="420">
        <f t="shared" si="9"/>
        <v>0</v>
      </c>
      <c r="DD48" s="420">
        <f t="shared" si="9"/>
        <v>0</v>
      </c>
      <c r="DE48" s="420">
        <f t="shared" si="9"/>
        <v>0</v>
      </c>
      <c r="DF48" s="420">
        <f t="shared" si="9"/>
        <v>0</v>
      </c>
      <c r="DG48" s="420">
        <f t="shared" si="9"/>
        <v>0</v>
      </c>
      <c r="DH48" s="420">
        <f t="shared" si="9"/>
        <v>0</v>
      </c>
      <c r="DI48" s="420">
        <f t="shared" si="9"/>
        <v>0</v>
      </c>
      <c r="DJ48" s="420">
        <f t="shared" si="9"/>
        <v>0</v>
      </c>
      <c r="DK48" s="420">
        <f t="shared" si="9"/>
        <v>0</v>
      </c>
      <c r="DL48" s="420">
        <f t="shared" si="9"/>
        <v>0</v>
      </c>
      <c r="DM48" s="420">
        <f t="shared" si="9"/>
        <v>0</v>
      </c>
      <c r="DN48" s="420">
        <f t="shared" si="9"/>
        <v>0</v>
      </c>
      <c r="DO48" s="420">
        <f t="shared" si="9"/>
        <v>0</v>
      </c>
      <c r="DP48" s="420">
        <f t="shared" si="9"/>
        <v>0</v>
      </c>
      <c r="DQ48" s="420">
        <f t="shared" si="9"/>
        <v>0</v>
      </c>
      <c r="DR48" s="420">
        <f t="shared" si="9"/>
        <v>0</v>
      </c>
      <c r="DS48" s="420">
        <f t="shared" si="9"/>
        <v>0</v>
      </c>
      <c r="DT48" s="420">
        <f t="shared" si="9"/>
        <v>0</v>
      </c>
      <c r="DU48" s="420">
        <f t="shared" si="9"/>
        <v>0</v>
      </c>
    </row>
    <row r="49" spans="1:125" ht="11.25" customHeight="1">
      <c r="A49" s="2" t="s">
        <v>206</v>
      </c>
      <c r="B49" s="10"/>
      <c r="C49" s="2"/>
      <c r="D49" s="82"/>
      <c r="E49" s="420">
        <f t="shared" ref="E49:BP49" si="10">IFERROR((1+E48)^(0.25)-1,"")</f>
        <v>1.0096072289550451E-2</v>
      </c>
      <c r="F49" s="420">
        <f t="shared" si="10"/>
        <v>1.0096072289550451E-2</v>
      </c>
      <c r="G49" s="420">
        <f t="shared" si="10"/>
        <v>1.0096072289550451E-2</v>
      </c>
      <c r="H49" s="420">
        <f t="shared" si="10"/>
        <v>1.0096072289550451E-2</v>
      </c>
      <c r="I49" s="420">
        <f t="shared" si="10"/>
        <v>1.0096072289550451E-2</v>
      </c>
      <c r="J49" s="420">
        <f t="shared" si="10"/>
        <v>1.0096072289550451E-2</v>
      </c>
      <c r="K49" s="420">
        <f t="shared" si="10"/>
        <v>1.0096072289550451E-2</v>
      </c>
      <c r="L49" s="420">
        <f t="shared" si="10"/>
        <v>1.0096072289550451E-2</v>
      </c>
      <c r="M49" s="420">
        <f t="shared" si="10"/>
        <v>1.0096072289550451E-2</v>
      </c>
      <c r="N49" s="420">
        <f t="shared" si="10"/>
        <v>1.0096072289550451E-2</v>
      </c>
      <c r="O49" s="420">
        <f t="shared" si="10"/>
        <v>1.0096072289550451E-2</v>
      </c>
      <c r="P49" s="420">
        <f t="shared" si="10"/>
        <v>1.0096072289550451E-2</v>
      </c>
      <c r="Q49" s="420">
        <f t="shared" si="10"/>
        <v>1.0096072289550451E-2</v>
      </c>
      <c r="R49" s="420">
        <f t="shared" si="10"/>
        <v>1.0096072289550451E-2</v>
      </c>
      <c r="S49" s="420">
        <f t="shared" si="10"/>
        <v>1.0096072289550451E-2</v>
      </c>
      <c r="T49" s="420">
        <f t="shared" si="10"/>
        <v>1.0096072289550451E-2</v>
      </c>
      <c r="U49" s="420">
        <f t="shared" si="10"/>
        <v>1.0096072289550451E-2</v>
      </c>
      <c r="V49" s="420">
        <f t="shared" si="10"/>
        <v>1.0096072289550451E-2</v>
      </c>
      <c r="W49" s="420">
        <f t="shared" si="10"/>
        <v>1.0096072289550451E-2</v>
      </c>
      <c r="X49" s="420">
        <f t="shared" si="10"/>
        <v>1.0096072289550451E-2</v>
      </c>
      <c r="Y49" s="420">
        <f t="shared" si="10"/>
        <v>1.0096072289550451E-2</v>
      </c>
      <c r="Z49" s="420">
        <f t="shared" si="10"/>
        <v>1.0096072289550451E-2</v>
      </c>
      <c r="AA49" s="420">
        <f t="shared" si="10"/>
        <v>1.0096072289550451E-2</v>
      </c>
      <c r="AB49" s="420">
        <f t="shared" si="10"/>
        <v>1.0096072289550451E-2</v>
      </c>
      <c r="AC49" s="420">
        <f t="shared" si="10"/>
        <v>1.0096072289550451E-2</v>
      </c>
      <c r="AD49" s="420">
        <f t="shared" si="10"/>
        <v>1.0096072289550451E-2</v>
      </c>
      <c r="AE49" s="420">
        <f t="shared" si="10"/>
        <v>1.0096072289550451E-2</v>
      </c>
      <c r="AF49" s="420">
        <f t="shared" si="10"/>
        <v>1.0096072289550451E-2</v>
      </c>
      <c r="AG49" s="420">
        <f t="shared" si="10"/>
        <v>1.0096072289550451E-2</v>
      </c>
      <c r="AH49" s="420">
        <f t="shared" si="10"/>
        <v>1.0096072289550451E-2</v>
      </c>
      <c r="AI49" s="420">
        <f t="shared" si="10"/>
        <v>1.0096072289550451E-2</v>
      </c>
      <c r="AJ49" s="420">
        <f t="shared" si="10"/>
        <v>1.0096072289550451E-2</v>
      </c>
      <c r="AK49" s="420">
        <f t="shared" si="10"/>
        <v>1.0096072289550451E-2</v>
      </c>
      <c r="AL49" s="420">
        <f t="shared" si="10"/>
        <v>1.0096072289550451E-2</v>
      </c>
      <c r="AM49" s="420">
        <f t="shared" si="10"/>
        <v>1.0096072289550451E-2</v>
      </c>
      <c r="AN49" s="420">
        <f t="shared" si="10"/>
        <v>1.0096072289550451E-2</v>
      </c>
      <c r="AO49" s="420">
        <f t="shared" si="10"/>
        <v>1.0096072289550451E-2</v>
      </c>
      <c r="AP49" s="420">
        <f t="shared" si="10"/>
        <v>1.0096072289550451E-2</v>
      </c>
      <c r="AQ49" s="420">
        <f t="shared" si="10"/>
        <v>1.0096072289550451E-2</v>
      </c>
      <c r="AR49" s="420">
        <f t="shared" si="10"/>
        <v>1.0096072289550451E-2</v>
      </c>
      <c r="AS49" s="420">
        <f t="shared" si="10"/>
        <v>1.0096072289550451E-2</v>
      </c>
      <c r="AT49" s="420">
        <f t="shared" si="10"/>
        <v>1.0096072289550451E-2</v>
      </c>
      <c r="AU49" s="420">
        <f t="shared" si="10"/>
        <v>1.0096072289550451E-2</v>
      </c>
      <c r="AV49" s="420">
        <f t="shared" si="10"/>
        <v>1.0096072289550451E-2</v>
      </c>
      <c r="AW49" s="420">
        <f t="shared" si="10"/>
        <v>1.0096072289550451E-2</v>
      </c>
      <c r="AX49" s="420">
        <f t="shared" si="10"/>
        <v>1.0096072289550451E-2</v>
      </c>
      <c r="AY49" s="420">
        <f t="shared" si="10"/>
        <v>1.0096072289550451E-2</v>
      </c>
      <c r="AZ49" s="420">
        <f t="shared" si="10"/>
        <v>1.0096072289550451E-2</v>
      </c>
      <c r="BA49" s="420">
        <f t="shared" si="10"/>
        <v>1.0096072289550451E-2</v>
      </c>
      <c r="BB49" s="420">
        <f t="shared" si="10"/>
        <v>1.0096072289550451E-2</v>
      </c>
      <c r="BC49" s="420">
        <f t="shared" si="10"/>
        <v>1.0096072289550451E-2</v>
      </c>
      <c r="BD49" s="420">
        <f t="shared" si="10"/>
        <v>1.0096072289550451E-2</v>
      </c>
      <c r="BE49" s="420">
        <f t="shared" si="10"/>
        <v>1.0096072289550451E-2</v>
      </c>
      <c r="BF49" s="420">
        <f t="shared" si="10"/>
        <v>1.0096072289550451E-2</v>
      </c>
      <c r="BG49" s="420">
        <f t="shared" si="10"/>
        <v>1.0096072289550451E-2</v>
      </c>
      <c r="BH49" s="420">
        <f t="shared" si="10"/>
        <v>1.0096072289550451E-2</v>
      </c>
      <c r="BI49" s="420">
        <f t="shared" si="10"/>
        <v>1.0096072289550451E-2</v>
      </c>
      <c r="BJ49" s="420">
        <f t="shared" si="10"/>
        <v>1.0096072289550451E-2</v>
      </c>
      <c r="BK49" s="420">
        <f t="shared" si="10"/>
        <v>1.0096072289550451E-2</v>
      </c>
      <c r="BL49" s="420">
        <f t="shared" si="10"/>
        <v>1.0096072289550451E-2</v>
      </c>
      <c r="BM49" s="420">
        <f t="shared" si="10"/>
        <v>0</v>
      </c>
      <c r="BN49" s="420">
        <f t="shared" si="10"/>
        <v>0</v>
      </c>
      <c r="BO49" s="420">
        <f t="shared" si="10"/>
        <v>0</v>
      </c>
      <c r="BP49" s="420">
        <f t="shared" si="10"/>
        <v>0</v>
      </c>
      <c r="BQ49" s="420">
        <f t="shared" ref="BQ49:DU49" si="11">IFERROR((1+BQ48)^(0.25)-1,"")</f>
        <v>0</v>
      </c>
      <c r="BR49" s="420">
        <f t="shared" si="11"/>
        <v>0</v>
      </c>
      <c r="BS49" s="420">
        <f t="shared" si="11"/>
        <v>0</v>
      </c>
      <c r="BT49" s="420">
        <f t="shared" si="11"/>
        <v>0</v>
      </c>
      <c r="BU49" s="420">
        <f t="shared" si="11"/>
        <v>0</v>
      </c>
      <c r="BV49" s="420">
        <f t="shared" si="11"/>
        <v>0</v>
      </c>
      <c r="BW49" s="420">
        <f t="shared" si="11"/>
        <v>0</v>
      </c>
      <c r="BX49" s="420">
        <f t="shared" si="11"/>
        <v>0</v>
      </c>
      <c r="BY49" s="420">
        <f t="shared" si="11"/>
        <v>0</v>
      </c>
      <c r="BZ49" s="420">
        <f t="shared" si="11"/>
        <v>0</v>
      </c>
      <c r="CA49" s="420">
        <f t="shared" si="11"/>
        <v>0</v>
      </c>
      <c r="CB49" s="420">
        <f t="shared" si="11"/>
        <v>0</v>
      </c>
      <c r="CC49" s="420">
        <f t="shared" si="11"/>
        <v>0</v>
      </c>
      <c r="CD49" s="420">
        <f t="shared" si="11"/>
        <v>0</v>
      </c>
      <c r="CE49" s="420">
        <f t="shared" si="11"/>
        <v>0</v>
      </c>
      <c r="CF49" s="420">
        <f t="shared" si="11"/>
        <v>0</v>
      </c>
      <c r="CG49" s="420">
        <f t="shared" si="11"/>
        <v>0</v>
      </c>
      <c r="CH49" s="420">
        <f t="shared" si="11"/>
        <v>0</v>
      </c>
      <c r="CI49" s="420">
        <f t="shared" si="11"/>
        <v>0</v>
      </c>
      <c r="CJ49" s="420">
        <f t="shared" si="11"/>
        <v>0</v>
      </c>
      <c r="CK49" s="420">
        <f t="shared" si="11"/>
        <v>0</v>
      </c>
      <c r="CL49" s="420">
        <f t="shared" si="11"/>
        <v>0</v>
      </c>
      <c r="CM49" s="420">
        <f t="shared" si="11"/>
        <v>0</v>
      </c>
      <c r="CN49" s="420">
        <f t="shared" si="11"/>
        <v>0</v>
      </c>
      <c r="CO49" s="420">
        <f t="shared" si="11"/>
        <v>0</v>
      </c>
      <c r="CP49" s="420">
        <f t="shared" si="11"/>
        <v>0</v>
      </c>
      <c r="CQ49" s="420">
        <f t="shared" si="11"/>
        <v>0</v>
      </c>
      <c r="CR49" s="420">
        <f t="shared" si="11"/>
        <v>0</v>
      </c>
      <c r="CS49" s="420">
        <f t="shared" si="11"/>
        <v>0</v>
      </c>
      <c r="CT49" s="420">
        <f t="shared" si="11"/>
        <v>0</v>
      </c>
      <c r="CU49" s="420">
        <f t="shared" si="11"/>
        <v>0</v>
      </c>
      <c r="CV49" s="420">
        <f t="shared" si="11"/>
        <v>0</v>
      </c>
      <c r="CW49" s="420">
        <f t="shared" si="11"/>
        <v>0</v>
      </c>
      <c r="CX49" s="420">
        <f t="shared" si="11"/>
        <v>0</v>
      </c>
      <c r="CY49" s="420">
        <f t="shared" si="11"/>
        <v>0</v>
      </c>
      <c r="CZ49" s="420">
        <f t="shared" si="11"/>
        <v>0</v>
      </c>
      <c r="DA49" s="420">
        <f t="shared" si="11"/>
        <v>0</v>
      </c>
      <c r="DB49" s="420">
        <f t="shared" si="11"/>
        <v>0</v>
      </c>
      <c r="DC49" s="420">
        <f t="shared" si="11"/>
        <v>0</v>
      </c>
      <c r="DD49" s="420">
        <f t="shared" si="11"/>
        <v>0</v>
      </c>
      <c r="DE49" s="420">
        <f t="shared" si="11"/>
        <v>0</v>
      </c>
      <c r="DF49" s="420">
        <f t="shared" si="11"/>
        <v>0</v>
      </c>
      <c r="DG49" s="420">
        <f t="shared" si="11"/>
        <v>0</v>
      </c>
      <c r="DH49" s="420">
        <f t="shared" si="11"/>
        <v>0</v>
      </c>
      <c r="DI49" s="420">
        <f t="shared" si="11"/>
        <v>0</v>
      </c>
      <c r="DJ49" s="420">
        <f t="shared" si="11"/>
        <v>0</v>
      </c>
      <c r="DK49" s="420">
        <f t="shared" si="11"/>
        <v>0</v>
      </c>
      <c r="DL49" s="420">
        <f t="shared" si="11"/>
        <v>0</v>
      </c>
      <c r="DM49" s="420">
        <f t="shared" si="11"/>
        <v>0</v>
      </c>
      <c r="DN49" s="420">
        <f t="shared" si="11"/>
        <v>0</v>
      </c>
      <c r="DO49" s="420">
        <f t="shared" si="11"/>
        <v>0</v>
      </c>
      <c r="DP49" s="420">
        <f t="shared" si="11"/>
        <v>0</v>
      </c>
      <c r="DQ49" s="420">
        <f t="shared" si="11"/>
        <v>0</v>
      </c>
      <c r="DR49" s="420">
        <f t="shared" si="11"/>
        <v>0</v>
      </c>
      <c r="DS49" s="420">
        <f t="shared" si="11"/>
        <v>0</v>
      </c>
      <c r="DT49" s="420">
        <f t="shared" si="11"/>
        <v>0</v>
      </c>
      <c r="DU49" s="420">
        <f t="shared" si="11"/>
        <v>0</v>
      </c>
    </row>
    <row r="50" spans="1:125" ht="11.25" customHeight="1">
      <c r="A50" s="2"/>
      <c r="B50" s="10"/>
      <c r="C50" s="2"/>
      <c r="D50" s="82"/>
    </row>
    <row r="51" spans="1:125" ht="11.25" customHeight="1">
      <c r="A51" s="275" t="s">
        <v>207</v>
      </c>
      <c r="B51" s="10"/>
      <c r="C51" s="2"/>
      <c r="D51" s="82"/>
    </row>
    <row r="52" spans="1:125" ht="11.25" customHeight="1">
      <c r="A52" s="2"/>
      <c r="B52" s="10"/>
      <c r="C52" s="2"/>
      <c r="D52" s="82"/>
    </row>
    <row r="53" spans="1:125" ht="11.25" customHeight="1">
      <c r="A53" s="2" t="s">
        <v>208</v>
      </c>
      <c r="B53" s="2"/>
      <c r="C53" s="2"/>
      <c r="D53" s="92">
        <f>SUM(E53:DU53)</f>
        <v>54</v>
      </c>
      <c r="E53" s="421">
        <f>IFERROR(IF(E$2&gt;=$D32,IF(E$2&lt;=$D25,1,0),0),"")</f>
        <v>0</v>
      </c>
      <c r="F53" s="421">
        <f t="shared" ref="F53:BQ53" si="12">IFERROR(IF(F$2&gt;=$D32,IF(F$2&lt;=$D25,1,0),0),"")</f>
        <v>0</v>
      </c>
      <c r="G53" s="421">
        <f t="shared" si="12"/>
        <v>0</v>
      </c>
      <c r="H53" s="421">
        <f t="shared" si="12"/>
        <v>0</v>
      </c>
      <c r="I53" s="421">
        <f t="shared" si="12"/>
        <v>0</v>
      </c>
      <c r="J53" s="421">
        <f t="shared" si="12"/>
        <v>1</v>
      </c>
      <c r="K53" s="421">
        <f t="shared" si="12"/>
        <v>1</v>
      </c>
      <c r="L53" s="421">
        <f t="shared" si="12"/>
        <v>1</v>
      </c>
      <c r="M53" s="421">
        <f t="shared" si="12"/>
        <v>1</v>
      </c>
      <c r="N53" s="421">
        <f t="shared" si="12"/>
        <v>1</v>
      </c>
      <c r="O53" s="421">
        <f t="shared" si="12"/>
        <v>1</v>
      </c>
      <c r="P53" s="421">
        <f t="shared" si="12"/>
        <v>1</v>
      </c>
      <c r="Q53" s="421">
        <f t="shared" si="12"/>
        <v>1</v>
      </c>
      <c r="R53" s="421">
        <f t="shared" si="12"/>
        <v>1</v>
      </c>
      <c r="S53" s="421">
        <f t="shared" si="12"/>
        <v>1</v>
      </c>
      <c r="T53" s="421">
        <f t="shared" si="12"/>
        <v>1</v>
      </c>
      <c r="U53" s="421">
        <f t="shared" si="12"/>
        <v>1</v>
      </c>
      <c r="V53" s="421">
        <f t="shared" si="12"/>
        <v>1</v>
      </c>
      <c r="W53" s="421">
        <f t="shared" si="12"/>
        <v>1</v>
      </c>
      <c r="X53" s="421">
        <f t="shared" si="12"/>
        <v>1</v>
      </c>
      <c r="Y53" s="421">
        <f t="shared" si="12"/>
        <v>1</v>
      </c>
      <c r="Z53" s="421">
        <f t="shared" si="12"/>
        <v>1</v>
      </c>
      <c r="AA53" s="421">
        <f t="shared" si="12"/>
        <v>1</v>
      </c>
      <c r="AB53" s="421">
        <f t="shared" si="12"/>
        <v>1</v>
      </c>
      <c r="AC53" s="421">
        <f t="shared" si="12"/>
        <v>1</v>
      </c>
      <c r="AD53" s="421">
        <f t="shared" si="12"/>
        <v>1</v>
      </c>
      <c r="AE53" s="421">
        <f t="shared" si="12"/>
        <v>1</v>
      </c>
      <c r="AF53" s="421">
        <f t="shared" si="12"/>
        <v>1</v>
      </c>
      <c r="AG53" s="421">
        <f t="shared" si="12"/>
        <v>1</v>
      </c>
      <c r="AH53" s="421">
        <f t="shared" si="12"/>
        <v>1</v>
      </c>
      <c r="AI53" s="421">
        <f t="shared" si="12"/>
        <v>1</v>
      </c>
      <c r="AJ53" s="421">
        <f t="shared" si="12"/>
        <v>1</v>
      </c>
      <c r="AK53" s="421">
        <f t="shared" si="12"/>
        <v>1</v>
      </c>
      <c r="AL53" s="421">
        <f t="shared" si="12"/>
        <v>1</v>
      </c>
      <c r="AM53" s="421">
        <f t="shared" si="12"/>
        <v>1</v>
      </c>
      <c r="AN53" s="421">
        <f t="shared" si="12"/>
        <v>1</v>
      </c>
      <c r="AO53" s="421">
        <f t="shared" si="12"/>
        <v>1</v>
      </c>
      <c r="AP53" s="421">
        <f t="shared" si="12"/>
        <v>1</v>
      </c>
      <c r="AQ53" s="421">
        <f t="shared" si="12"/>
        <v>1</v>
      </c>
      <c r="AR53" s="421">
        <f t="shared" si="12"/>
        <v>1</v>
      </c>
      <c r="AS53" s="421">
        <f t="shared" si="12"/>
        <v>1</v>
      </c>
      <c r="AT53" s="421">
        <f t="shared" si="12"/>
        <v>1</v>
      </c>
      <c r="AU53" s="421">
        <f t="shared" si="12"/>
        <v>1</v>
      </c>
      <c r="AV53" s="421">
        <f t="shared" si="12"/>
        <v>1</v>
      </c>
      <c r="AW53" s="421">
        <f t="shared" si="12"/>
        <v>1</v>
      </c>
      <c r="AX53" s="421">
        <f t="shared" si="12"/>
        <v>1</v>
      </c>
      <c r="AY53" s="421">
        <f t="shared" si="12"/>
        <v>1</v>
      </c>
      <c r="AZ53" s="421">
        <f t="shared" si="12"/>
        <v>1</v>
      </c>
      <c r="BA53" s="421">
        <f t="shared" si="12"/>
        <v>1</v>
      </c>
      <c r="BB53" s="421">
        <f t="shared" si="12"/>
        <v>1</v>
      </c>
      <c r="BC53" s="421">
        <f t="shared" si="12"/>
        <v>1</v>
      </c>
      <c r="BD53" s="421">
        <f t="shared" si="12"/>
        <v>1</v>
      </c>
      <c r="BE53" s="421">
        <f t="shared" si="12"/>
        <v>1</v>
      </c>
      <c r="BF53" s="421">
        <f t="shared" si="12"/>
        <v>1</v>
      </c>
      <c r="BG53" s="421">
        <f t="shared" si="12"/>
        <v>1</v>
      </c>
      <c r="BH53" s="421">
        <f t="shared" si="12"/>
        <v>1</v>
      </c>
      <c r="BI53" s="421">
        <f t="shared" si="12"/>
        <v>1</v>
      </c>
      <c r="BJ53" s="421">
        <f t="shared" si="12"/>
        <v>1</v>
      </c>
      <c r="BK53" s="421">
        <f t="shared" si="12"/>
        <v>1</v>
      </c>
      <c r="BL53" s="421">
        <f t="shared" si="12"/>
        <v>0</v>
      </c>
      <c r="BM53" s="421">
        <f t="shared" si="12"/>
        <v>0</v>
      </c>
      <c r="BN53" s="421">
        <f t="shared" si="12"/>
        <v>0</v>
      </c>
      <c r="BO53" s="421">
        <f t="shared" si="12"/>
        <v>0</v>
      </c>
      <c r="BP53" s="421">
        <f t="shared" si="12"/>
        <v>0</v>
      </c>
      <c r="BQ53" s="421">
        <f t="shared" si="12"/>
        <v>0</v>
      </c>
      <c r="BR53" s="421">
        <f t="shared" ref="BR53:DU53" si="13">IFERROR(IF(BR$2&gt;=$D32,IF(BR$2&lt;=$D25,1,0),0),"")</f>
        <v>0</v>
      </c>
      <c r="BS53" s="421">
        <f t="shared" si="13"/>
        <v>0</v>
      </c>
      <c r="BT53" s="421">
        <f t="shared" si="13"/>
        <v>0</v>
      </c>
      <c r="BU53" s="421">
        <f t="shared" si="13"/>
        <v>0</v>
      </c>
      <c r="BV53" s="421">
        <f t="shared" si="13"/>
        <v>0</v>
      </c>
      <c r="BW53" s="421">
        <f t="shared" si="13"/>
        <v>0</v>
      </c>
      <c r="BX53" s="421">
        <f t="shared" si="13"/>
        <v>0</v>
      </c>
      <c r="BY53" s="421">
        <f t="shared" si="13"/>
        <v>0</v>
      </c>
      <c r="BZ53" s="421">
        <f t="shared" si="13"/>
        <v>0</v>
      </c>
      <c r="CA53" s="421">
        <f t="shared" si="13"/>
        <v>0</v>
      </c>
      <c r="CB53" s="421">
        <f t="shared" si="13"/>
        <v>0</v>
      </c>
      <c r="CC53" s="421">
        <f t="shared" si="13"/>
        <v>0</v>
      </c>
      <c r="CD53" s="421">
        <f t="shared" si="13"/>
        <v>0</v>
      </c>
      <c r="CE53" s="421">
        <f t="shared" si="13"/>
        <v>0</v>
      </c>
      <c r="CF53" s="421">
        <f t="shared" si="13"/>
        <v>0</v>
      </c>
      <c r="CG53" s="421">
        <f t="shared" si="13"/>
        <v>0</v>
      </c>
      <c r="CH53" s="421">
        <f t="shared" si="13"/>
        <v>0</v>
      </c>
      <c r="CI53" s="421">
        <f t="shared" si="13"/>
        <v>0</v>
      </c>
      <c r="CJ53" s="421">
        <f t="shared" si="13"/>
        <v>0</v>
      </c>
      <c r="CK53" s="421">
        <f t="shared" si="13"/>
        <v>0</v>
      </c>
      <c r="CL53" s="421">
        <f t="shared" si="13"/>
        <v>0</v>
      </c>
      <c r="CM53" s="421">
        <f t="shared" si="13"/>
        <v>0</v>
      </c>
      <c r="CN53" s="421">
        <f t="shared" si="13"/>
        <v>0</v>
      </c>
      <c r="CO53" s="421">
        <f t="shared" si="13"/>
        <v>0</v>
      </c>
      <c r="CP53" s="421">
        <f t="shared" si="13"/>
        <v>0</v>
      </c>
      <c r="CQ53" s="421">
        <f t="shared" si="13"/>
        <v>0</v>
      </c>
      <c r="CR53" s="421">
        <f t="shared" si="13"/>
        <v>0</v>
      </c>
      <c r="CS53" s="421">
        <f t="shared" si="13"/>
        <v>0</v>
      </c>
      <c r="CT53" s="421">
        <f t="shared" si="13"/>
        <v>0</v>
      </c>
      <c r="CU53" s="421">
        <f t="shared" si="13"/>
        <v>0</v>
      </c>
      <c r="CV53" s="421">
        <f t="shared" si="13"/>
        <v>0</v>
      </c>
      <c r="CW53" s="421">
        <f t="shared" si="13"/>
        <v>0</v>
      </c>
      <c r="CX53" s="421">
        <f t="shared" si="13"/>
        <v>0</v>
      </c>
      <c r="CY53" s="421">
        <f t="shared" si="13"/>
        <v>0</v>
      </c>
      <c r="CZ53" s="421">
        <f t="shared" si="13"/>
        <v>0</v>
      </c>
      <c r="DA53" s="421">
        <f t="shared" si="13"/>
        <v>0</v>
      </c>
      <c r="DB53" s="421">
        <f t="shared" si="13"/>
        <v>0</v>
      </c>
      <c r="DC53" s="421">
        <f t="shared" si="13"/>
        <v>0</v>
      </c>
      <c r="DD53" s="421">
        <f t="shared" si="13"/>
        <v>0</v>
      </c>
      <c r="DE53" s="421">
        <f t="shared" si="13"/>
        <v>0</v>
      </c>
      <c r="DF53" s="421">
        <f t="shared" si="13"/>
        <v>0</v>
      </c>
      <c r="DG53" s="421">
        <f t="shared" si="13"/>
        <v>0</v>
      </c>
      <c r="DH53" s="421">
        <f t="shared" si="13"/>
        <v>0</v>
      </c>
      <c r="DI53" s="421">
        <f t="shared" si="13"/>
        <v>0</v>
      </c>
      <c r="DJ53" s="421">
        <f t="shared" si="13"/>
        <v>0</v>
      </c>
      <c r="DK53" s="421">
        <f t="shared" si="13"/>
        <v>0</v>
      </c>
      <c r="DL53" s="421">
        <f t="shared" si="13"/>
        <v>0</v>
      </c>
      <c r="DM53" s="421">
        <f t="shared" si="13"/>
        <v>0</v>
      </c>
      <c r="DN53" s="421">
        <f t="shared" si="13"/>
        <v>0</v>
      </c>
      <c r="DO53" s="421">
        <f t="shared" si="13"/>
        <v>0</v>
      </c>
      <c r="DP53" s="421">
        <f t="shared" si="13"/>
        <v>0</v>
      </c>
      <c r="DQ53" s="421">
        <f t="shared" si="13"/>
        <v>0</v>
      </c>
      <c r="DR53" s="421">
        <f t="shared" si="13"/>
        <v>0</v>
      </c>
      <c r="DS53" s="421">
        <f t="shared" si="13"/>
        <v>0</v>
      </c>
      <c r="DT53" s="421">
        <f t="shared" si="13"/>
        <v>0</v>
      </c>
      <c r="DU53" s="421">
        <f t="shared" si="13"/>
        <v>0</v>
      </c>
    </row>
    <row r="54" spans="1:125" customFormat="1" ht="11.25" customHeight="1">
      <c r="A54" s="2" t="s">
        <v>209</v>
      </c>
      <c r="B54" s="2"/>
      <c r="C54" s="2"/>
      <c r="D54" s="2"/>
      <c r="E54" s="421">
        <f>IFERROR(E53,"")</f>
        <v>0</v>
      </c>
      <c r="F54" s="421">
        <f t="shared" ref="F54:BQ54" si="14">IFERROR(IF(F53=0,0,E54+F53),"")</f>
        <v>0</v>
      </c>
      <c r="G54" s="421">
        <f t="shared" si="14"/>
        <v>0</v>
      </c>
      <c r="H54" s="421">
        <f t="shared" si="14"/>
        <v>0</v>
      </c>
      <c r="I54" s="421">
        <f t="shared" si="14"/>
        <v>0</v>
      </c>
      <c r="J54" s="421">
        <f t="shared" si="14"/>
        <v>1</v>
      </c>
      <c r="K54" s="421">
        <f t="shared" si="14"/>
        <v>2</v>
      </c>
      <c r="L54" s="421">
        <f t="shared" si="14"/>
        <v>3</v>
      </c>
      <c r="M54" s="421">
        <f t="shared" si="14"/>
        <v>4</v>
      </c>
      <c r="N54" s="421">
        <f t="shared" si="14"/>
        <v>5</v>
      </c>
      <c r="O54" s="421">
        <f t="shared" si="14"/>
        <v>6</v>
      </c>
      <c r="P54" s="421">
        <f t="shared" si="14"/>
        <v>7</v>
      </c>
      <c r="Q54" s="421">
        <f t="shared" si="14"/>
        <v>8</v>
      </c>
      <c r="R54" s="421">
        <f t="shared" si="14"/>
        <v>9</v>
      </c>
      <c r="S54" s="421">
        <f t="shared" si="14"/>
        <v>10</v>
      </c>
      <c r="T54" s="421">
        <f t="shared" si="14"/>
        <v>11</v>
      </c>
      <c r="U54" s="421">
        <f t="shared" si="14"/>
        <v>12</v>
      </c>
      <c r="V54" s="421">
        <f t="shared" si="14"/>
        <v>13</v>
      </c>
      <c r="W54" s="421">
        <f t="shared" si="14"/>
        <v>14</v>
      </c>
      <c r="X54" s="421">
        <f t="shared" si="14"/>
        <v>15</v>
      </c>
      <c r="Y54" s="421">
        <f t="shared" si="14"/>
        <v>16</v>
      </c>
      <c r="Z54" s="421">
        <f t="shared" si="14"/>
        <v>17</v>
      </c>
      <c r="AA54" s="421">
        <f t="shared" si="14"/>
        <v>18</v>
      </c>
      <c r="AB54" s="421">
        <f t="shared" si="14"/>
        <v>19</v>
      </c>
      <c r="AC54" s="421">
        <f t="shared" si="14"/>
        <v>20</v>
      </c>
      <c r="AD54" s="421">
        <f t="shared" si="14"/>
        <v>21</v>
      </c>
      <c r="AE54" s="421">
        <f t="shared" si="14"/>
        <v>22</v>
      </c>
      <c r="AF54" s="421">
        <f t="shared" si="14"/>
        <v>23</v>
      </c>
      <c r="AG54" s="421">
        <f t="shared" si="14"/>
        <v>24</v>
      </c>
      <c r="AH54" s="421">
        <f t="shared" si="14"/>
        <v>25</v>
      </c>
      <c r="AI54" s="421">
        <f t="shared" si="14"/>
        <v>26</v>
      </c>
      <c r="AJ54" s="421">
        <f t="shared" si="14"/>
        <v>27</v>
      </c>
      <c r="AK54" s="421">
        <f t="shared" si="14"/>
        <v>28</v>
      </c>
      <c r="AL54" s="421">
        <f t="shared" si="14"/>
        <v>29</v>
      </c>
      <c r="AM54" s="421">
        <f t="shared" si="14"/>
        <v>30</v>
      </c>
      <c r="AN54" s="421">
        <f t="shared" si="14"/>
        <v>31</v>
      </c>
      <c r="AO54" s="421">
        <f t="shared" si="14"/>
        <v>32</v>
      </c>
      <c r="AP54" s="421">
        <f t="shared" si="14"/>
        <v>33</v>
      </c>
      <c r="AQ54" s="421">
        <f t="shared" si="14"/>
        <v>34</v>
      </c>
      <c r="AR54" s="421">
        <f t="shared" si="14"/>
        <v>35</v>
      </c>
      <c r="AS54" s="421">
        <f t="shared" si="14"/>
        <v>36</v>
      </c>
      <c r="AT54" s="421">
        <f t="shared" si="14"/>
        <v>37</v>
      </c>
      <c r="AU54" s="421">
        <f t="shared" si="14"/>
        <v>38</v>
      </c>
      <c r="AV54" s="421">
        <f t="shared" si="14"/>
        <v>39</v>
      </c>
      <c r="AW54" s="421">
        <f t="shared" si="14"/>
        <v>40</v>
      </c>
      <c r="AX54" s="421">
        <f t="shared" si="14"/>
        <v>41</v>
      </c>
      <c r="AY54" s="421">
        <f t="shared" si="14"/>
        <v>42</v>
      </c>
      <c r="AZ54" s="421">
        <f t="shared" si="14"/>
        <v>43</v>
      </c>
      <c r="BA54" s="421">
        <f t="shared" si="14"/>
        <v>44</v>
      </c>
      <c r="BB54" s="421">
        <f t="shared" si="14"/>
        <v>45</v>
      </c>
      <c r="BC54" s="421">
        <f t="shared" si="14"/>
        <v>46</v>
      </c>
      <c r="BD54" s="421">
        <f t="shared" si="14"/>
        <v>47</v>
      </c>
      <c r="BE54" s="421">
        <f t="shared" si="14"/>
        <v>48</v>
      </c>
      <c r="BF54" s="421">
        <f t="shared" si="14"/>
        <v>49</v>
      </c>
      <c r="BG54" s="421">
        <f t="shared" si="14"/>
        <v>50</v>
      </c>
      <c r="BH54" s="421">
        <f t="shared" si="14"/>
        <v>51</v>
      </c>
      <c r="BI54" s="421">
        <f t="shared" si="14"/>
        <v>52</v>
      </c>
      <c r="BJ54" s="421">
        <f t="shared" si="14"/>
        <v>53</v>
      </c>
      <c r="BK54" s="421">
        <f t="shared" si="14"/>
        <v>54</v>
      </c>
      <c r="BL54" s="421">
        <f t="shared" si="14"/>
        <v>0</v>
      </c>
      <c r="BM54" s="421">
        <f t="shared" si="14"/>
        <v>0</v>
      </c>
      <c r="BN54" s="421">
        <f t="shared" si="14"/>
        <v>0</v>
      </c>
      <c r="BO54" s="421">
        <f t="shared" si="14"/>
        <v>0</v>
      </c>
      <c r="BP54" s="421">
        <f t="shared" si="14"/>
        <v>0</v>
      </c>
      <c r="BQ54" s="421">
        <f t="shared" si="14"/>
        <v>0</v>
      </c>
      <c r="BR54" s="421">
        <f t="shared" ref="BR54:DU54" si="15">IFERROR(IF(BR53=0,0,BQ54+BR53),"")</f>
        <v>0</v>
      </c>
      <c r="BS54" s="421">
        <f t="shared" si="15"/>
        <v>0</v>
      </c>
      <c r="BT54" s="421">
        <f t="shared" si="15"/>
        <v>0</v>
      </c>
      <c r="BU54" s="421">
        <f t="shared" si="15"/>
        <v>0</v>
      </c>
      <c r="BV54" s="421">
        <f t="shared" si="15"/>
        <v>0</v>
      </c>
      <c r="BW54" s="421">
        <f t="shared" si="15"/>
        <v>0</v>
      </c>
      <c r="BX54" s="421">
        <f t="shared" si="15"/>
        <v>0</v>
      </c>
      <c r="BY54" s="421">
        <f t="shared" si="15"/>
        <v>0</v>
      </c>
      <c r="BZ54" s="421">
        <f t="shared" si="15"/>
        <v>0</v>
      </c>
      <c r="CA54" s="421">
        <f t="shared" si="15"/>
        <v>0</v>
      </c>
      <c r="CB54" s="421">
        <f t="shared" si="15"/>
        <v>0</v>
      </c>
      <c r="CC54" s="421">
        <f t="shared" si="15"/>
        <v>0</v>
      </c>
      <c r="CD54" s="421">
        <f t="shared" si="15"/>
        <v>0</v>
      </c>
      <c r="CE54" s="421">
        <f t="shared" si="15"/>
        <v>0</v>
      </c>
      <c r="CF54" s="421">
        <f t="shared" si="15"/>
        <v>0</v>
      </c>
      <c r="CG54" s="421">
        <f t="shared" si="15"/>
        <v>0</v>
      </c>
      <c r="CH54" s="421">
        <f t="shared" si="15"/>
        <v>0</v>
      </c>
      <c r="CI54" s="421">
        <f t="shared" si="15"/>
        <v>0</v>
      </c>
      <c r="CJ54" s="421">
        <f t="shared" si="15"/>
        <v>0</v>
      </c>
      <c r="CK54" s="421">
        <f t="shared" si="15"/>
        <v>0</v>
      </c>
      <c r="CL54" s="421">
        <f t="shared" si="15"/>
        <v>0</v>
      </c>
      <c r="CM54" s="421">
        <f t="shared" si="15"/>
        <v>0</v>
      </c>
      <c r="CN54" s="421">
        <f t="shared" si="15"/>
        <v>0</v>
      </c>
      <c r="CO54" s="421">
        <f t="shared" si="15"/>
        <v>0</v>
      </c>
      <c r="CP54" s="421">
        <f t="shared" si="15"/>
        <v>0</v>
      </c>
      <c r="CQ54" s="421">
        <f t="shared" si="15"/>
        <v>0</v>
      </c>
      <c r="CR54" s="421">
        <f t="shared" si="15"/>
        <v>0</v>
      </c>
      <c r="CS54" s="421">
        <f t="shared" si="15"/>
        <v>0</v>
      </c>
      <c r="CT54" s="421">
        <f t="shared" si="15"/>
        <v>0</v>
      </c>
      <c r="CU54" s="421">
        <f t="shared" si="15"/>
        <v>0</v>
      </c>
      <c r="CV54" s="421">
        <f t="shared" si="15"/>
        <v>0</v>
      </c>
      <c r="CW54" s="421">
        <f t="shared" si="15"/>
        <v>0</v>
      </c>
      <c r="CX54" s="421">
        <f t="shared" si="15"/>
        <v>0</v>
      </c>
      <c r="CY54" s="421">
        <f t="shared" si="15"/>
        <v>0</v>
      </c>
      <c r="CZ54" s="421">
        <f t="shared" si="15"/>
        <v>0</v>
      </c>
      <c r="DA54" s="421">
        <f t="shared" si="15"/>
        <v>0</v>
      </c>
      <c r="DB54" s="421">
        <f t="shared" si="15"/>
        <v>0</v>
      </c>
      <c r="DC54" s="421">
        <f t="shared" si="15"/>
        <v>0</v>
      </c>
      <c r="DD54" s="421">
        <f t="shared" si="15"/>
        <v>0</v>
      </c>
      <c r="DE54" s="421">
        <f t="shared" si="15"/>
        <v>0</v>
      </c>
      <c r="DF54" s="421">
        <f t="shared" si="15"/>
        <v>0</v>
      </c>
      <c r="DG54" s="421">
        <f t="shared" si="15"/>
        <v>0</v>
      </c>
      <c r="DH54" s="421">
        <f t="shared" si="15"/>
        <v>0</v>
      </c>
      <c r="DI54" s="421">
        <f t="shared" si="15"/>
        <v>0</v>
      </c>
      <c r="DJ54" s="421">
        <f t="shared" si="15"/>
        <v>0</v>
      </c>
      <c r="DK54" s="421">
        <f t="shared" si="15"/>
        <v>0</v>
      </c>
      <c r="DL54" s="421">
        <f t="shared" si="15"/>
        <v>0</v>
      </c>
      <c r="DM54" s="421">
        <f t="shared" si="15"/>
        <v>0</v>
      </c>
      <c r="DN54" s="421">
        <f t="shared" si="15"/>
        <v>0</v>
      </c>
      <c r="DO54" s="421">
        <f t="shared" si="15"/>
        <v>0</v>
      </c>
      <c r="DP54" s="421">
        <f t="shared" si="15"/>
        <v>0</v>
      </c>
      <c r="DQ54" s="421">
        <f t="shared" si="15"/>
        <v>0</v>
      </c>
      <c r="DR54" s="421">
        <f t="shared" si="15"/>
        <v>0</v>
      </c>
      <c r="DS54" s="421">
        <f t="shared" si="15"/>
        <v>0</v>
      </c>
      <c r="DT54" s="421">
        <f t="shared" si="15"/>
        <v>0</v>
      </c>
      <c r="DU54" s="421">
        <f t="shared" si="15"/>
        <v>0</v>
      </c>
    </row>
    <row r="55" spans="1:125" ht="11.25" customHeight="1">
      <c r="A55" s="2" t="s">
        <v>210</v>
      </c>
      <c r="B55" s="2"/>
      <c r="C55" s="2"/>
      <c r="D55" s="2"/>
      <c r="E55" s="421">
        <f>IFERROR(IF(E$2&gt;=$D33,IF(E$2&lt;=$D25,1,0),0),"")</f>
        <v>0</v>
      </c>
      <c r="F55" s="421">
        <f t="shared" ref="F55:BQ55" si="16">IFERROR(IF(F$2&gt;=$D33,IF(F$2&lt;=$D25,1,0),0),"")</f>
        <v>0</v>
      </c>
      <c r="G55" s="421">
        <f t="shared" si="16"/>
        <v>0</v>
      </c>
      <c r="H55" s="421">
        <f t="shared" si="16"/>
        <v>0</v>
      </c>
      <c r="I55" s="421">
        <f t="shared" si="16"/>
        <v>0</v>
      </c>
      <c r="J55" s="421">
        <f t="shared" si="16"/>
        <v>1</v>
      </c>
      <c r="K55" s="421">
        <f t="shared" si="16"/>
        <v>1</v>
      </c>
      <c r="L55" s="421">
        <f t="shared" si="16"/>
        <v>1</v>
      </c>
      <c r="M55" s="421">
        <f t="shared" si="16"/>
        <v>1</v>
      </c>
      <c r="N55" s="421">
        <f t="shared" si="16"/>
        <v>1</v>
      </c>
      <c r="O55" s="421">
        <f t="shared" si="16"/>
        <v>1</v>
      </c>
      <c r="P55" s="421">
        <f t="shared" si="16"/>
        <v>1</v>
      </c>
      <c r="Q55" s="421">
        <f t="shared" si="16"/>
        <v>1</v>
      </c>
      <c r="R55" s="421">
        <f t="shared" si="16"/>
        <v>1</v>
      </c>
      <c r="S55" s="421">
        <f t="shared" si="16"/>
        <v>1</v>
      </c>
      <c r="T55" s="421">
        <f t="shared" si="16"/>
        <v>1</v>
      </c>
      <c r="U55" s="421">
        <f t="shared" si="16"/>
        <v>1</v>
      </c>
      <c r="V55" s="421">
        <f t="shared" si="16"/>
        <v>1</v>
      </c>
      <c r="W55" s="421">
        <f t="shared" si="16"/>
        <v>1</v>
      </c>
      <c r="X55" s="421">
        <f t="shared" si="16"/>
        <v>1</v>
      </c>
      <c r="Y55" s="421">
        <f t="shared" si="16"/>
        <v>1</v>
      </c>
      <c r="Z55" s="421">
        <f t="shared" si="16"/>
        <v>1</v>
      </c>
      <c r="AA55" s="421">
        <f t="shared" si="16"/>
        <v>1</v>
      </c>
      <c r="AB55" s="421">
        <f t="shared" si="16"/>
        <v>1</v>
      </c>
      <c r="AC55" s="421">
        <f t="shared" si="16"/>
        <v>1</v>
      </c>
      <c r="AD55" s="421">
        <f t="shared" si="16"/>
        <v>1</v>
      </c>
      <c r="AE55" s="421">
        <f t="shared" si="16"/>
        <v>1</v>
      </c>
      <c r="AF55" s="421">
        <f t="shared" si="16"/>
        <v>1</v>
      </c>
      <c r="AG55" s="421">
        <f t="shared" si="16"/>
        <v>1</v>
      </c>
      <c r="AH55" s="421">
        <f t="shared" si="16"/>
        <v>1</v>
      </c>
      <c r="AI55" s="421">
        <f t="shared" si="16"/>
        <v>1</v>
      </c>
      <c r="AJ55" s="421">
        <f t="shared" si="16"/>
        <v>1</v>
      </c>
      <c r="AK55" s="421">
        <f t="shared" si="16"/>
        <v>1</v>
      </c>
      <c r="AL55" s="421">
        <f t="shared" si="16"/>
        <v>1</v>
      </c>
      <c r="AM55" s="421">
        <f t="shared" si="16"/>
        <v>1</v>
      </c>
      <c r="AN55" s="421">
        <f t="shared" si="16"/>
        <v>1</v>
      </c>
      <c r="AO55" s="421">
        <f t="shared" si="16"/>
        <v>1</v>
      </c>
      <c r="AP55" s="421">
        <f t="shared" si="16"/>
        <v>1</v>
      </c>
      <c r="AQ55" s="421">
        <f t="shared" si="16"/>
        <v>1</v>
      </c>
      <c r="AR55" s="421">
        <f t="shared" si="16"/>
        <v>1</v>
      </c>
      <c r="AS55" s="421">
        <f t="shared" si="16"/>
        <v>1</v>
      </c>
      <c r="AT55" s="421">
        <f t="shared" si="16"/>
        <v>1</v>
      </c>
      <c r="AU55" s="421">
        <f t="shared" si="16"/>
        <v>1</v>
      </c>
      <c r="AV55" s="421">
        <f t="shared" si="16"/>
        <v>1</v>
      </c>
      <c r="AW55" s="421">
        <f t="shared" si="16"/>
        <v>1</v>
      </c>
      <c r="AX55" s="421">
        <f t="shared" si="16"/>
        <v>1</v>
      </c>
      <c r="AY55" s="421">
        <f t="shared" si="16"/>
        <v>1</v>
      </c>
      <c r="AZ55" s="421">
        <f t="shared" si="16"/>
        <v>1</v>
      </c>
      <c r="BA55" s="421">
        <f t="shared" si="16"/>
        <v>1</v>
      </c>
      <c r="BB55" s="421">
        <f t="shared" si="16"/>
        <v>1</v>
      </c>
      <c r="BC55" s="421">
        <f t="shared" si="16"/>
        <v>1</v>
      </c>
      <c r="BD55" s="421">
        <f t="shared" si="16"/>
        <v>1</v>
      </c>
      <c r="BE55" s="421">
        <f t="shared" si="16"/>
        <v>1</v>
      </c>
      <c r="BF55" s="421">
        <f t="shared" si="16"/>
        <v>1</v>
      </c>
      <c r="BG55" s="421">
        <f t="shared" si="16"/>
        <v>1</v>
      </c>
      <c r="BH55" s="421">
        <f t="shared" si="16"/>
        <v>1</v>
      </c>
      <c r="BI55" s="421">
        <f t="shared" si="16"/>
        <v>1</v>
      </c>
      <c r="BJ55" s="421">
        <f t="shared" si="16"/>
        <v>1</v>
      </c>
      <c r="BK55" s="421">
        <f t="shared" si="16"/>
        <v>1</v>
      </c>
      <c r="BL55" s="421">
        <f t="shared" si="16"/>
        <v>0</v>
      </c>
      <c r="BM55" s="421">
        <f t="shared" si="16"/>
        <v>0</v>
      </c>
      <c r="BN55" s="421">
        <f t="shared" si="16"/>
        <v>0</v>
      </c>
      <c r="BO55" s="421">
        <f t="shared" si="16"/>
        <v>0</v>
      </c>
      <c r="BP55" s="421">
        <f t="shared" si="16"/>
        <v>0</v>
      </c>
      <c r="BQ55" s="421">
        <f t="shared" si="16"/>
        <v>0</v>
      </c>
      <c r="BR55" s="421">
        <f t="shared" ref="BR55:DU55" si="17">IFERROR(IF(BR$2&gt;=$D33,IF(BR$2&lt;=$D25,1,0),0),"")</f>
        <v>0</v>
      </c>
      <c r="BS55" s="421">
        <f t="shared" si="17"/>
        <v>0</v>
      </c>
      <c r="BT55" s="421">
        <f t="shared" si="17"/>
        <v>0</v>
      </c>
      <c r="BU55" s="421">
        <f t="shared" si="17"/>
        <v>0</v>
      </c>
      <c r="BV55" s="421">
        <f t="shared" si="17"/>
        <v>0</v>
      </c>
      <c r="BW55" s="421">
        <f t="shared" si="17"/>
        <v>0</v>
      </c>
      <c r="BX55" s="421">
        <f t="shared" si="17"/>
        <v>0</v>
      </c>
      <c r="BY55" s="421">
        <f t="shared" si="17"/>
        <v>0</v>
      </c>
      <c r="BZ55" s="421">
        <f t="shared" si="17"/>
        <v>0</v>
      </c>
      <c r="CA55" s="421">
        <f t="shared" si="17"/>
        <v>0</v>
      </c>
      <c r="CB55" s="421">
        <f t="shared" si="17"/>
        <v>0</v>
      </c>
      <c r="CC55" s="421">
        <f t="shared" si="17"/>
        <v>0</v>
      </c>
      <c r="CD55" s="421">
        <f t="shared" si="17"/>
        <v>0</v>
      </c>
      <c r="CE55" s="421">
        <f t="shared" si="17"/>
        <v>0</v>
      </c>
      <c r="CF55" s="421">
        <f t="shared" si="17"/>
        <v>0</v>
      </c>
      <c r="CG55" s="421">
        <f t="shared" si="17"/>
        <v>0</v>
      </c>
      <c r="CH55" s="421">
        <f t="shared" si="17"/>
        <v>0</v>
      </c>
      <c r="CI55" s="421">
        <f t="shared" si="17"/>
        <v>0</v>
      </c>
      <c r="CJ55" s="421">
        <f t="shared" si="17"/>
        <v>0</v>
      </c>
      <c r="CK55" s="421">
        <f t="shared" si="17"/>
        <v>0</v>
      </c>
      <c r="CL55" s="421">
        <f t="shared" si="17"/>
        <v>0</v>
      </c>
      <c r="CM55" s="421">
        <f t="shared" si="17"/>
        <v>0</v>
      </c>
      <c r="CN55" s="421">
        <f t="shared" si="17"/>
        <v>0</v>
      </c>
      <c r="CO55" s="421">
        <f t="shared" si="17"/>
        <v>0</v>
      </c>
      <c r="CP55" s="421">
        <f t="shared" si="17"/>
        <v>0</v>
      </c>
      <c r="CQ55" s="421">
        <f t="shared" si="17"/>
        <v>0</v>
      </c>
      <c r="CR55" s="421">
        <f t="shared" si="17"/>
        <v>0</v>
      </c>
      <c r="CS55" s="421">
        <f t="shared" si="17"/>
        <v>0</v>
      </c>
      <c r="CT55" s="421">
        <f t="shared" si="17"/>
        <v>0</v>
      </c>
      <c r="CU55" s="421">
        <f t="shared" si="17"/>
        <v>0</v>
      </c>
      <c r="CV55" s="421">
        <f t="shared" si="17"/>
        <v>0</v>
      </c>
      <c r="CW55" s="421">
        <f t="shared" si="17"/>
        <v>0</v>
      </c>
      <c r="CX55" s="421">
        <f t="shared" si="17"/>
        <v>0</v>
      </c>
      <c r="CY55" s="421">
        <f t="shared" si="17"/>
        <v>0</v>
      </c>
      <c r="CZ55" s="421">
        <f t="shared" si="17"/>
        <v>0</v>
      </c>
      <c r="DA55" s="421">
        <f t="shared" si="17"/>
        <v>0</v>
      </c>
      <c r="DB55" s="421">
        <f t="shared" si="17"/>
        <v>0</v>
      </c>
      <c r="DC55" s="421">
        <f t="shared" si="17"/>
        <v>0</v>
      </c>
      <c r="DD55" s="421">
        <f t="shared" si="17"/>
        <v>0</v>
      </c>
      <c r="DE55" s="421">
        <f t="shared" si="17"/>
        <v>0</v>
      </c>
      <c r="DF55" s="421">
        <f t="shared" si="17"/>
        <v>0</v>
      </c>
      <c r="DG55" s="421">
        <f t="shared" si="17"/>
        <v>0</v>
      </c>
      <c r="DH55" s="421">
        <f t="shared" si="17"/>
        <v>0</v>
      </c>
      <c r="DI55" s="421">
        <f t="shared" si="17"/>
        <v>0</v>
      </c>
      <c r="DJ55" s="421">
        <f t="shared" si="17"/>
        <v>0</v>
      </c>
      <c r="DK55" s="421">
        <f t="shared" si="17"/>
        <v>0</v>
      </c>
      <c r="DL55" s="421">
        <f t="shared" si="17"/>
        <v>0</v>
      </c>
      <c r="DM55" s="421">
        <f t="shared" si="17"/>
        <v>0</v>
      </c>
      <c r="DN55" s="421">
        <f t="shared" si="17"/>
        <v>0</v>
      </c>
      <c r="DO55" s="421">
        <f t="shared" si="17"/>
        <v>0</v>
      </c>
      <c r="DP55" s="421">
        <f t="shared" si="17"/>
        <v>0</v>
      </c>
      <c r="DQ55" s="421">
        <f t="shared" si="17"/>
        <v>0</v>
      </c>
      <c r="DR55" s="421">
        <f t="shared" si="17"/>
        <v>0</v>
      </c>
      <c r="DS55" s="421">
        <f t="shared" si="17"/>
        <v>0</v>
      </c>
      <c r="DT55" s="421">
        <f t="shared" si="17"/>
        <v>0</v>
      </c>
      <c r="DU55" s="421">
        <f t="shared" si="17"/>
        <v>0</v>
      </c>
    </row>
    <row r="56" spans="1:125" ht="11.25" customHeight="1">
      <c r="A56" s="2"/>
      <c r="B56" s="2"/>
      <c r="C56" s="2"/>
      <c r="D56" s="2"/>
    </row>
    <row r="57" spans="1:125" ht="11.25" customHeight="1">
      <c r="A57" s="2"/>
      <c r="B57" s="2"/>
      <c r="C57" s="2"/>
      <c r="D57" s="92"/>
    </row>
    <row r="58" spans="1:125" ht="11.25" customHeight="1">
      <c r="A58" s="2" t="s">
        <v>485</v>
      </c>
      <c r="B58" s="2"/>
      <c r="C58" s="2"/>
      <c r="D58" s="92"/>
      <c r="E58" s="421">
        <v>0</v>
      </c>
      <c r="F58" s="421">
        <f t="shared" ref="F58:AK58" si="18">IFERROR(E62,"")</f>
        <v>1929858.9646330755</v>
      </c>
      <c r="G58" s="421">
        <f t="shared" si="18"/>
        <v>3879201.9248817237</v>
      </c>
      <c r="H58" s="421">
        <f t="shared" si="18"/>
        <v>5848225.592574168</v>
      </c>
      <c r="I58" s="421">
        <f t="shared" si="18"/>
        <v>7837128.6655554716</v>
      </c>
      <c r="J58" s="421">
        <f t="shared" si="18"/>
        <v>9846111.8477385025</v>
      </c>
      <c r="K58" s="421">
        <f t="shared" si="18"/>
        <v>9708089.3141375333</v>
      </c>
      <c r="L58" s="421">
        <f t="shared" si="18"/>
        <v>9568673.2950597424</v>
      </c>
      <c r="M58" s="421">
        <f t="shared" si="18"/>
        <v>9427849.7217750214</v>
      </c>
      <c r="N58" s="421">
        <f t="shared" si="18"/>
        <v>9285604.3835143447</v>
      </c>
      <c r="O58" s="421">
        <f t="shared" si="18"/>
        <v>9141922.9260357358</v>
      </c>
      <c r="P58" s="421">
        <f t="shared" si="18"/>
        <v>8996790.8501757551</v>
      </c>
      <c r="Q58" s="421">
        <f t="shared" si="18"/>
        <v>8850193.5103863589</v>
      </c>
      <c r="R58" s="421">
        <f t="shared" si="18"/>
        <v>8702116.1132569946</v>
      </c>
      <c r="S58" s="421">
        <f t="shared" si="18"/>
        <v>8552543.7160217632</v>
      </c>
      <c r="T58" s="421">
        <f t="shared" si="18"/>
        <v>8401461.2250515241</v>
      </c>
      <c r="U58" s="421">
        <f t="shared" si="18"/>
        <v>8248853.3943307633</v>
      </c>
      <c r="V58" s="421">
        <f t="shared" si="18"/>
        <v>8094704.8239190942</v>
      </c>
      <c r="W58" s="421">
        <f t="shared" si="18"/>
        <v>7938999.958397218</v>
      </c>
      <c r="X58" s="421">
        <f t="shared" si="18"/>
        <v>7781723.085297199</v>
      </c>
      <c r="Y58" s="421">
        <f t="shared" si="18"/>
        <v>7622858.3335168874</v>
      </c>
      <c r="Z58" s="421">
        <f t="shared" si="18"/>
        <v>7462389.6717183404</v>
      </c>
      <c r="AA58" s="421">
        <f t="shared" si="18"/>
        <v>7300300.9067100678</v>
      </c>
      <c r="AB58" s="421">
        <f t="shared" si="18"/>
        <v>7136575.6818129476</v>
      </c>
      <c r="AC58" s="421">
        <f t="shared" si="18"/>
        <v>6971197.4752096431</v>
      </c>
      <c r="AD58" s="421">
        <f t="shared" si="18"/>
        <v>6804149.5982773555</v>
      </c>
      <c r="AE58" s="421">
        <f t="shared" si="18"/>
        <v>6635415.1939037433</v>
      </c>
      <c r="AF58" s="421">
        <f t="shared" si="18"/>
        <v>6464977.2347858408</v>
      </c>
      <c r="AG58" s="421">
        <f t="shared" si="18"/>
        <v>6292818.5217118012</v>
      </c>
      <c r="AH58" s="421">
        <f t="shared" si="18"/>
        <v>6118921.6818252895</v>
      </c>
      <c r="AI58" s="421">
        <f t="shared" si="18"/>
        <v>5943269.1668723598</v>
      </c>
      <c r="AJ58" s="421">
        <f t="shared" si="18"/>
        <v>5765843.2514306232</v>
      </c>
      <c r="AK58" s="421">
        <f t="shared" si="18"/>
        <v>5586626.0311205471</v>
      </c>
      <c r="AL58" s="421">
        <f t="shared" ref="AL58:BQ58" si="19">IFERROR(AK62,"")</f>
        <v>5405599.4207986882</v>
      </c>
      <c r="AM58" s="421">
        <f t="shared" si="19"/>
        <v>5222745.152732688</v>
      </c>
      <c r="AN58" s="421">
        <f t="shared" si="19"/>
        <v>5038044.7747578407</v>
      </c>
      <c r="AO58" s="421">
        <f t="shared" si="19"/>
        <v>4851479.6484150514</v>
      </c>
      <c r="AP58" s="421">
        <f t="shared" si="19"/>
        <v>4663030.947069997</v>
      </c>
      <c r="AQ58" s="421">
        <f t="shared" si="19"/>
        <v>4472679.654013291</v>
      </c>
      <c r="AR58" s="421">
        <f t="shared" si="19"/>
        <v>4280406.5605414752</v>
      </c>
      <c r="AS58" s="421">
        <f t="shared" si="19"/>
        <v>4086192.264018632</v>
      </c>
      <c r="AT58" s="421">
        <f t="shared" si="19"/>
        <v>3890017.1659184298</v>
      </c>
      <c r="AU58" s="421">
        <f t="shared" si="19"/>
        <v>3691861.4698463986</v>
      </c>
      <c r="AV58" s="421">
        <f t="shared" si="19"/>
        <v>3491705.1795422379</v>
      </c>
      <c r="AW58" s="421">
        <f t="shared" si="19"/>
        <v>3289528.096861958</v>
      </c>
      <c r="AX58" s="421">
        <f t="shared" si="19"/>
        <v>3085309.8197396477</v>
      </c>
      <c r="AY58" s="421">
        <f t="shared" si="19"/>
        <v>2879029.7401286634</v>
      </c>
      <c r="AZ58" s="421">
        <f t="shared" si="19"/>
        <v>2670667.0419220319</v>
      </c>
      <c r="BA58" s="421">
        <f t="shared" si="19"/>
        <v>2460200.6988518606</v>
      </c>
      <c r="BB58" s="421">
        <f t="shared" si="19"/>
        <v>2247609.4723675358</v>
      </c>
      <c r="BC58" s="421">
        <f t="shared" si="19"/>
        <v>2032871.9094925011</v>
      </c>
      <c r="BD58" s="421">
        <f t="shared" si="19"/>
        <v>1815966.3406593979</v>
      </c>
      <c r="BE58" s="421">
        <f t="shared" si="19"/>
        <v>1596870.8775233496</v>
      </c>
      <c r="BF58" s="421">
        <f t="shared" si="19"/>
        <v>1375563.4107531672</v>
      </c>
      <c r="BG58" s="421">
        <f t="shared" si="19"/>
        <v>1152021.607800256</v>
      </c>
      <c r="BH58" s="421">
        <f t="shared" si="19"/>
        <v>926222.91064499563</v>
      </c>
      <c r="BI58" s="421">
        <f t="shared" si="19"/>
        <v>698144.53352036944</v>
      </c>
      <c r="BJ58" s="421">
        <f t="shared" si="19"/>
        <v>467763.46061260963</v>
      </c>
      <c r="BK58" s="421">
        <f t="shared" si="19"/>
        <v>235056.44373862894</v>
      </c>
      <c r="BL58" s="421">
        <f t="shared" si="19"/>
        <v>2.9103830456733704E-9</v>
      </c>
      <c r="BM58" s="421">
        <f t="shared" si="19"/>
        <v>2.9103830456733704E-9</v>
      </c>
      <c r="BN58" s="421">
        <f t="shared" si="19"/>
        <v>2.9103830456733704E-9</v>
      </c>
      <c r="BO58" s="421">
        <f t="shared" si="19"/>
        <v>2.9103830456733704E-9</v>
      </c>
      <c r="BP58" s="421">
        <f t="shared" si="19"/>
        <v>2.9103830456733704E-9</v>
      </c>
      <c r="BQ58" s="421">
        <f t="shared" si="19"/>
        <v>2.9103830456733704E-9</v>
      </c>
      <c r="BR58" s="421">
        <f t="shared" ref="BR58:CW58" si="20">IFERROR(BQ62,"")</f>
        <v>2.9103830456733704E-9</v>
      </c>
      <c r="BS58" s="421">
        <f t="shared" si="20"/>
        <v>2.9103830456733704E-9</v>
      </c>
      <c r="BT58" s="421">
        <f t="shared" si="20"/>
        <v>2.9103830456733704E-9</v>
      </c>
      <c r="BU58" s="421">
        <f t="shared" si="20"/>
        <v>2.9103830456733704E-9</v>
      </c>
      <c r="BV58" s="421">
        <f t="shared" si="20"/>
        <v>2.9103830456733704E-9</v>
      </c>
      <c r="BW58" s="421">
        <f t="shared" si="20"/>
        <v>2.9103830456733704E-9</v>
      </c>
      <c r="BX58" s="421">
        <f t="shared" si="20"/>
        <v>2.9103830456733704E-9</v>
      </c>
      <c r="BY58" s="421">
        <f t="shared" si="20"/>
        <v>2.9103830456733704E-9</v>
      </c>
      <c r="BZ58" s="421">
        <f t="shared" si="20"/>
        <v>2.9103830456733704E-9</v>
      </c>
      <c r="CA58" s="421">
        <f t="shared" si="20"/>
        <v>2.9103830456733704E-9</v>
      </c>
      <c r="CB58" s="421">
        <f t="shared" si="20"/>
        <v>2.9103830456733704E-9</v>
      </c>
      <c r="CC58" s="421">
        <f t="shared" si="20"/>
        <v>2.9103830456733704E-9</v>
      </c>
      <c r="CD58" s="421">
        <f t="shared" si="20"/>
        <v>2.9103830456733704E-9</v>
      </c>
      <c r="CE58" s="421">
        <f t="shared" si="20"/>
        <v>2.9103830456733704E-9</v>
      </c>
      <c r="CF58" s="421">
        <f t="shared" si="20"/>
        <v>2.9103830456733704E-9</v>
      </c>
      <c r="CG58" s="421">
        <f t="shared" si="20"/>
        <v>2.9103830456733704E-9</v>
      </c>
      <c r="CH58" s="421">
        <f t="shared" si="20"/>
        <v>2.9103830456733704E-9</v>
      </c>
      <c r="CI58" s="421">
        <f t="shared" si="20"/>
        <v>2.9103830456733704E-9</v>
      </c>
      <c r="CJ58" s="421">
        <f t="shared" si="20"/>
        <v>2.9103830456733704E-9</v>
      </c>
      <c r="CK58" s="421">
        <f t="shared" si="20"/>
        <v>2.9103830456733704E-9</v>
      </c>
      <c r="CL58" s="421">
        <f t="shared" si="20"/>
        <v>2.9103830456733704E-9</v>
      </c>
      <c r="CM58" s="421">
        <f t="shared" si="20"/>
        <v>2.9103830456733704E-9</v>
      </c>
      <c r="CN58" s="421">
        <f t="shared" si="20"/>
        <v>2.9103830456733704E-9</v>
      </c>
      <c r="CO58" s="421">
        <f t="shared" si="20"/>
        <v>2.9103830456733704E-9</v>
      </c>
      <c r="CP58" s="421">
        <f t="shared" si="20"/>
        <v>2.9103830456733704E-9</v>
      </c>
      <c r="CQ58" s="421">
        <f t="shared" si="20"/>
        <v>2.9103830456733704E-9</v>
      </c>
      <c r="CR58" s="421">
        <f t="shared" si="20"/>
        <v>2.9103830456733704E-9</v>
      </c>
      <c r="CS58" s="421">
        <f t="shared" si="20"/>
        <v>2.9103830456733704E-9</v>
      </c>
      <c r="CT58" s="421">
        <f t="shared" si="20"/>
        <v>2.9103830456733704E-9</v>
      </c>
      <c r="CU58" s="421">
        <f t="shared" si="20"/>
        <v>2.9103830456733704E-9</v>
      </c>
      <c r="CV58" s="421">
        <f t="shared" si="20"/>
        <v>2.9103830456733704E-9</v>
      </c>
      <c r="CW58" s="421">
        <f t="shared" si="20"/>
        <v>2.9103830456733704E-9</v>
      </c>
      <c r="CX58" s="421">
        <f t="shared" ref="CX58:DU58" si="21">IFERROR(CW62,"")</f>
        <v>2.9103830456733704E-9</v>
      </c>
      <c r="CY58" s="421">
        <f t="shared" si="21"/>
        <v>2.9103830456733704E-9</v>
      </c>
      <c r="CZ58" s="421">
        <f t="shared" si="21"/>
        <v>2.9103830456733704E-9</v>
      </c>
      <c r="DA58" s="421">
        <f t="shared" si="21"/>
        <v>2.9103830456733704E-9</v>
      </c>
      <c r="DB58" s="421">
        <f t="shared" si="21"/>
        <v>2.9103830456733704E-9</v>
      </c>
      <c r="DC58" s="421">
        <f t="shared" si="21"/>
        <v>2.9103830456733704E-9</v>
      </c>
      <c r="DD58" s="421">
        <f t="shared" si="21"/>
        <v>2.9103830456733704E-9</v>
      </c>
      <c r="DE58" s="421">
        <f t="shared" si="21"/>
        <v>2.9103830456733704E-9</v>
      </c>
      <c r="DF58" s="421">
        <f t="shared" si="21"/>
        <v>2.9103830456733704E-9</v>
      </c>
      <c r="DG58" s="421">
        <f t="shared" si="21"/>
        <v>2.9103830456733704E-9</v>
      </c>
      <c r="DH58" s="421">
        <f t="shared" si="21"/>
        <v>2.9103830456733704E-9</v>
      </c>
      <c r="DI58" s="421">
        <f t="shared" si="21"/>
        <v>2.9103830456733704E-9</v>
      </c>
      <c r="DJ58" s="421">
        <f t="shared" si="21"/>
        <v>2.9103830456733704E-9</v>
      </c>
      <c r="DK58" s="421">
        <f t="shared" si="21"/>
        <v>2.9103830456733704E-9</v>
      </c>
      <c r="DL58" s="421">
        <f t="shared" si="21"/>
        <v>2.9103830456733704E-9</v>
      </c>
      <c r="DM58" s="421">
        <f t="shared" si="21"/>
        <v>2.9103830456733704E-9</v>
      </c>
      <c r="DN58" s="421">
        <f t="shared" si="21"/>
        <v>2.9103830456733704E-9</v>
      </c>
      <c r="DO58" s="421">
        <f t="shared" si="21"/>
        <v>2.9103830456733704E-9</v>
      </c>
      <c r="DP58" s="421">
        <f t="shared" si="21"/>
        <v>2.9103830456733704E-9</v>
      </c>
      <c r="DQ58" s="421">
        <f t="shared" si="21"/>
        <v>2.9103830456733704E-9</v>
      </c>
      <c r="DR58" s="421">
        <f t="shared" si="21"/>
        <v>2.9103830456733704E-9</v>
      </c>
      <c r="DS58" s="421">
        <f t="shared" si="21"/>
        <v>2.9103830456733704E-9</v>
      </c>
      <c r="DT58" s="421">
        <f t="shared" si="21"/>
        <v>2.9103830456733704E-9</v>
      </c>
      <c r="DU58" s="421">
        <f t="shared" si="21"/>
        <v>2.9103830456733704E-9</v>
      </c>
    </row>
    <row r="59" spans="1:125" ht="11.25" customHeight="1">
      <c r="A59" s="2" t="s">
        <v>486</v>
      </c>
      <c r="B59" s="2"/>
      <c r="C59" s="2"/>
      <c r="D59" s="92">
        <f>SUM(E59:DU59)</f>
        <v>9649294.8231653776</v>
      </c>
      <c r="E59" s="421">
        <f>IFERROR(E13+E77,"")</f>
        <v>1929858.9646330755</v>
      </c>
      <c r="F59" s="421">
        <f t="shared" ref="F59:AJ59" si="22">IFERROR(F13+F77,"")</f>
        <v>1929858.9646330755</v>
      </c>
      <c r="G59" s="421">
        <f t="shared" si="22"/>
        <v>1929858.9646330755</v>
      </c>
      <c r="H59" s="421">
        <f t="shared" si="22"/>
        <v>1929858.9646330755</v>
      </c>
      <c r="I59" s="421">
        <f t="shared" si="22"/>
        <v>1929858.9646330755</v>
      </c>
      <c r="J59" s="421">
        <f t="shared" si="22"/>
        <v>0</v>
      </c>
      <c r="K59" s="421">
        <f t="shared" si="22"/>
        <v>0</v>
      </c>
      <c r="L59" s="421">
        <f t="shared" si="22"/>
        <v>0</v>
      </c>
      <c r="M59" s="421">
        <f t="shared" si="22"/>
        <v>0</v>
      </c>
      <c r="N59" s="421">
        <f t="shared" si="22"/>
        <v>0</v>
      </c>
      <c r="O59" s="421">
        <f t="shared" si="22"/>
        <v>0</v>
      </c>
      <c r="P59" s="421">
        <f t="shared" si="22"/>
        <v>0</v>
      </c>
      <c r="Q59" s="421">
        <f t="shared" si="22"/>
        <v>0</v>
      </c>
      <c r="R59" s="421">
        <f t="shared" si="22"/>
        <v>0</v>
      </c>
      <c r="S59" s="421">
        <f t="shared" si="22"/>
        <v>0</v>
      </c>
      <c r="T59" s="421">
        <f t="shared" si="22"/>
        <v>0</v>
      </c>
      <c r="U59" s="421">
        <f t="shared" si="22"/>
        <v>0</v>
      </c>
      <c r="V59" s="421">
        <f t="shared" si="22"/>
        <v>0</v>
      </c>
      <c r="W59" s="421">
        <f t="shared" si="22"/>
        <v>0</v>
      </c>
      <c r="X59" s="421">
        <f t="shared" si="22"/>
        <v>0</v>
      </c>
      <c r="Y59" s="421">
        <f t="shared" si="22"/>
        <v>0</v>
      </c>
      <c r="Z59" s="421">
        <f t="shared" si="22"/>
        <v>0</v>
      </c>
      <c r="AA59" s="421">
        <f t="shared" si="22"/>
        <v>0</v>
      </c>
      <c r="AB59" s="421">
        <f t="shared" si="22"/>
        <v>0</v>
      </c>
      <c r="AC59" s="421">
        <f t="shared" si="22"/>
        <v>0</v>
      </c>
      <c r="AD59" s="421">
        <f t="shared" si="22"/>
        <v>0</v>
      </c>
      <c r="AE59" s="421">
        <f t="shared" si="22"/>
        <v>0</v>
      </c>
      <c r="AF59" s="421">
        <f t="shared" si="22"/>
        <v>0</v>
      </c>
      <c r="AG59" s="421">
        <f t="shared" si="22"/>
        <v>0</v>
      </c>
      <c r="AH59" s="421">
        <f t="shared" si="22"/>
        <v>0</v>
      </c>
      <c r="AI59" s="421">
        <f t="shared" si="22"/>
        <v>0</v>
      </c>
      <c r="AJ59" s="421">
        <f t="shared" si="22"/>
        <v>0</v>
      </c>
      <c r="AK59" s="421">
        <f t="shared" ref="AK59:BP59" si="23">IFERROR(AK13+AK77,"")</f>
        <v>0</v>
      </c>
      <c r="AL59" s="421">
        <f t="shared" si="23"/>
        <v>0</v>
      </c>
      <c r="AM59" s="421">
        <f t="shared" si="23"/>
        <v>0</v>
      </c>
      <c r="AN59" s="421">
        <f t="shared" si="23"/>
        <v>0</v>
      </c>
      <c r="AO59" s="421">
        <f t="shared" si="23"/>
        <v>0</v>
      </c>
      <c r="AP59" s="421">
        <f t="shared" si="23"/>
        <v>0</v>
      </c>
      <c r="AQ59" s="421">
        <f t="shared" si="23"/>
        <v>0</v>
      </c>
      <c r="AR59" s="421">
        <f t="shared" si="23"/>
        <v>0</v>
      </c>
      <c r="AS59" s="421">
        <f t="shared" si="23"/>
        <v>0</v>
      </c>
      <c r="AT59" s="421">
        <f t="shared" si="23"/>
        <v>0</v>
      </c>
      <c r="AU59" s="421">
        <f t="shared" si="23"/>
        <v>0</v>
      </c>
      <c r="AV59" s="421">
        <f t="shared" si="23"/>
        <v>0</v>
      </c>
      <c r="AW59" s="421">
        <f t="shared" si="23"/>
        <v>0</v>
      </c>
      <c r="AX59" s="421">
        <f t="shared" si="23"/>
        <v>0</v>
      </c>
      <c r="AY59" s="421">
        <f t="shared" si="23"/>
        <v>0</v>
      </c>
      <c r="AZ59" s="421">
        <f t="shared" si="23"/>
        <v>0</v>
      </c>
      <c r="BA59" s="421">
        <f t="shared" si="23"/>
        <v>0</v>
      </c>
      <c r="BB59" s="421">
        <f t="shared" si="23"/>
        <v>0</v>
      </c>
      <c r="BC59" s="421">
        <f t="shared" si="23"/>
        <v>0</v>
      </c>
      <c r="BD59" s="421">
        <f t="shared" si="23"/>
        <v>0</v>
      </c>
      <c r="BE59" s="421">
        <f t="shared" si="23"/>
        <v>0</v>
      </c>
      <c r="BF59" s="421">
        <f t="shared" si="23"/>
        <v>0</v>
      </c>
      <c r="BG59" s="421">
        <f t="shared" si="23"/>
        <v>0</v>
      </c>
      <c r="BH59" s="421">
        <f t="shared" si="23"/>
        <v>0</v>
      </c>
      <c r="BI59" s="421">
        <f t="shared" si="23"/>
        <v>0</v>
      </c>
      <c r="BJ59" s="421">
        <f t="shared" si="23"/>
        <v>0</v>
      </c>
      <c r="BK59" s="421">
        <f t="shared" si="23"/>
        <v>0</v>
      </c>
      <c r="BL59" s="421">
        <f t="shared" si="23"/>
        <v>0</v>
      </c>
      <c r="BM59" s="421">
        <f t="shared" si="23"/>
        <v>0</v>
      </c>
      <c r="BN59" s="421">
        <f t="shared" si="23"/>
        <v>0</v>
      </c>
      <c r="BO59" s="421">
        <f t="shared" si="23"/>
        <v>0</v>
      </c>
      <c r="BP59" s="421">
        <f t="shared" si="23"/>
        <v>0</v>
      </c>
      <c r="BQ59" s="421">
        <f t="shared" ref="BQ59:CV59" si="24">IFERROR(BQ13+BQ77,"")</f>
        <v>0</v>
      </c>
      <c r="BR59" s="421">
        <f t="shared" si="24"/>
        <v>0</v>
      </c>
      <c r="BS59" s="421">
        <f t="shared" si="24"/>
        <v>0</v>
      </c>
      <c r="BT59" s="421">
        <f t="shared" si="24"/>
        <v>0</v>
      </c>
      <c r="BU59" s="421">
        <f t="shared" si="24"/>
        <v>0</v>
      </c>
      <c r="BV59" s="421">
        <f t="shared" si="24"/>
        <v>0</v>
      </c>
      <c r="BW59" s="421">
        <f t="shared" si="24"/>
        <v>0</v>
      </c>
      <c r="BX59" s="421">
        <f t="shared" si="24"/>
        <v>0</v>
      </c>
      <c r="BY59" s="421">
        <f t="shared" si="24"/>
        <v>0</v>
      </c>
      <c r="BZ59" s="421">
        <f t="shared" si="24"/>
        <v>0</v>
      </c>
      <c r="CA59" s="421">
        <f t="shared" si="24"/>
        <v>0</v>
      </c>
      <c r="CB59" s="421">
        <f t="shared" si="24"/>
        <v>0</v>
      </c>
      <c r="CC59" s="421">
        <f t="shared" si="24"/>
        <v>0</v>
      </c>
      <c r="CD59" s="421">
        <f t="shared" si="24"/>
        <v>0</v>
      </c>
      <c r="CE59" s="421">
        <f t="shared" si="24"/>
        <v>0</v>
      </c>
      <c r="CF59" s="421">
        <f t="shared" si="24"/>
        <v>0</v>
      </c>
      <c r="CG59" s="421">
        <f t="shared" si="24"/>
        <v>0</v>
      </c>
      <c r="CH59" s="421">
        <f t="shared" si="24"/>
        <v>0</v>
      </c>
      <c r="CI59" s="421">
        <f t="shared" si="24"/>
        <v>0</v>
      </c>
      <c r="CJ59" s="421">
        <f t="shared" si="24"/>
        <v>0</v>
      </c>
      <c r="CK59" s="421">
        <f t="shared" si="24"/>
        <v>0</v>
      </c>
      <c r="CL59" s="421">
        <f t="shared" si="24"/>
        <v>0</v>
      </c>
      <c r="CM59" s="421">
        <f t="shared" si="24"/>
        <v>0</v>
      </c>
      <c r="CN59" s="421">
        <f t="shared" si="24"/>
        <v>0</v>
      </c>
      <c r="CO59" s="421">
        <f t="shared" si="24"/>
        <v>0</v>
      </c>
      <c r="CP59" s="421">
        <f t="shared" si="24"/>
        <v>0</v>
      </c>
      <c r="CQ59" s="421">
        <f t="shared" si="24"/>
        <v>0</v>
      </c>
      <c r="CR59" s="421">
        <f t="shared" si="24"/>
        <v>0</v>
      </c>
      <c r="CS59" s="421">
        <f t="shared" si="24"/>
        <v>0</v>
      </c>
      <c r="CT59" s="421">
        <f t="shared" si="24"/>
        <v>0</v>
      </c>
      <c r="CU59" s="421">
        <f t="shared" si="24"/>
        <v>0</v>
      </c>
      <c r="CV59" s="421">
        <f t="shared" si="24"/>
        <v>0</v>
      </c>
      <c r="CW59" s="421">
        <f t="shared" ref="CW59:DU59" si="25">IFERROR(CW13+CW77,"")</f>
        <v>0</v>
      </c>
      <c r="CX59" s="421">
        <f t="shared" si="25"/>
        <v>0</v>
      </c>
      <c r="CY59" s="421">
        <f t="shared" si="25"/>
        <v>0</v>
      </c>
      <c r="CZ59" s="421">
        <f t="shared" si="25"/>
        <v>0</v>
      </c>
      <c r="DA59" s="421">
        <f t="shared" si="25"/>
        <v>0</v>
      </c>
      <c r="DB59" s="421">
        <f t="shared" si="25"/>
        <v>0</v>
      </c>
      <c r="DC59" s="421">
        <f t="shared" si="25"/>
        <v>0</v>
      </c>
      <c r="DD59" s="421">
        <f t="shared" si="25"/>
        <v>0</v>
      </c>
      <c r="DE59" s="421">
        <f t="shared" si="25"/>
        <v>0</v>
      </c>
      <c r="DF59" s="421">
        <f t="shared" si="25"/>
        <v>0</v>
      </c>
      <c r="DG59" s="421">
        <f t="shared" si="25"/>
        <v>0</v>
      </c>
      <c r="DH59" s="421">
        <f t="shared" si="25"/>
        <v>0</v>
      </c>
      <c r="DI59" s="421">
        <f t="shared" si="25"/>
        <v>0</v>
      </c>
      <c r="DJ59" s="421">
        <f t="shared" si="25"/>
        <v>0</v>
      </c>
      <c r="DK59" s="421">
        <f t="shared" si="25"/>
        <v>0</v>
      </c>
      <c r="DL59" s="421">
        <f t="shared" si="25"/>
        <v>0</v>
      </c>
      <c r="DM59" s="421">
        <f t="shared" si="25"/>
        <v>0</v>
      </c>
      <c r="DN59" s="421">
        <f t="shared" si="25"/>
        <v>0</v>
      </c>
      <c r="DO59" s="421">
        <f t="shared" si="25"/>
        <v>0</v>
      </c>
      <c r="DP59" s="421">
        <f t="shared" si="25"/>
        <v>0</v>
      </c>
      <c r="DQ59" s="421">
        <f t="shared" si="25"/>
        <v>0</v>
      </c>
      <c r="DR59" s="421">
        <f t="shared" si="25"/>
        <v>0</v>
      </c>
      <c r="DS59" s="421">
        <f t="shared" si="25"/>
        <v>0</v>
      </c>
      <c r="DT59" s="421">
        <f t="shared" si="25"/>
        <v>0</v>
      </c>
      <c r="DU59" s="421">
        <f t="shared" si="25"/>
        <v>0</v>
      </c>
    </row>
    <row r="60" spans="1:125" ht="11.25" customHeight="1">
      <c r="A60" s="2" t="s">
        <v>213</v>
      </c>
      <c r="B60" s="2"/>
      <c r="C60" s="2"/>
      <c r="D60" s="92">
        <f>SUM(E60:DU60)</f>
        <v>196817.02457312559</v>
      </c>
      <c r="E60" s="421">
        <f>IFERROR(IF(AND(E$2&lt;=$D25,E55=0),E58*E49,0),"")</f>
        <v>0</v>
      </c>
      <c r="F60" s="421">
        <f t="shared" ref="F60:AJ60" si="26">IFERROR(IF(AND(F$2&lt;=$D25,F55=0),F58*F49,0),"")</f>
        <v>19483.995615572516</v>
      </c>
      <c r="G60" s="421">
        <f t="shared" si="26"/>
        <v>39164.703059369138</v>
      </c>
      <c r="H60" s="421">
        <f t="shared" si="26"/>
        <v>59044.108348227819</v>
      </c>
      <c r="I60" s="421">
        <f t="shared" si="26"/>
        <v>79124.217549956098</v>
      </c>
      <c r="J60" s="421">
        <f t="shared" si="26"/>
        <v>0</v>
      </c>
      <c r="K60" s="421">
        <f t="shared" si="26"/>
        <v>0</v>
      </c>
      <c r="L60" s="421">
        <f t="shared" si="26"/>
        <v>0</v>
      </c>
      <c r="M60" s="421">
        <f t="shared" si="26"/>
        <v>0</v>
      </c>
      <c r="N60" s="421">
        <f t="shared" si="26"/>
        <v>0</v>
      </c>
      <c r="O60" s="421">
        <f t="shared" si="26"/>
        <v>0</v>
      </c>
      <c r="P60" s="421">
        <f t="shared" si="26"/>
        <v>0</v>
      </c>
      <c r="Q60" s="421">
        <f t="shared" si="26"/>
        <v>0</v>
      </c>
      <c r="R60" s="421">
        <f t="shared" si="26"/>
        <v>0</v>
      </c>
      <c r="S60" s="421">
        <f t="shared" si="26"/>
        <v>0</v>
      </c>
      <c r="T60" s="421">
        <f t="shared" si="26"/>
        <v>0</v>
      </c>
      <c r="U60" s="421">
        <f t="shared" si="26"/>
        <v>0</v>
      </c>
      <c r="V60" s="421">
        <f t="shared" si="26"/>
        <v>0</v>
      </c>
      <c r="W60" s="421">
        <f t="shared" si="26"/>
        <v>0</v>
      </c>
      <c r="X60" s="421">
        <f t="shared" si="26"/>
        <v>0</v>
      </c>
      <c r="Y60" s="421">
        <f t="shared" si="26"/>
        <v>0</v>
      </c>
      <c r="Z60" s="421">
        <f t="shared" si="26"/>
        <v>0</v>
      </c>
      <c r="AA60" s="421">
        <f t="shared" si="26"/>
        <v>0</v>
      </c>
      <c r="AB60" s="421">
        <f t="shared" si="26"/>
        <v>0</v>
      </c>
      <c r="AC60" s="421">
        <f t="shared" si="26"/>
        <v>0</v>
      </c>
      <c r="AD60" s="421">
        <f t="shared" si="26"/>
        <v>0</v>
      </c>
      <c r="AE60" s="421">
        <f t="shared" si="26"/>
        <v>0</v>
      </c>
      <c r="AF60" s="421">
        <f t="shared" si="26"/>
        <v>0</v>
      </c>
      <c r="AG60" s="421">
        <f t="shared" si="26"/>
        <v>0</v>
      </c>
      <c r="AH60" s="421">
        <f t="shared" si="26"/>
        <v>0</v>
      </c>
      <c r="AI60" s="421">
        <f t="shared" si="26"/>
        <v>0</v>
      </c>
      <c r="AJ60" s="421">
        <f t="shared" si="26"/>
        <v>0</v>
      </c>
      <c r="AK60" s="421">
        <f t="shared" ref="AK60:BR60" si="27">IFERROR(IF(AND(AK$2&lt;=$D25,AK55=0),AK58*AK49,0),"")</f>
        <v>0</v>
      </c>
      <c r="AL60" s="421">
        <f t="shared" si="27"/>
        <v>0</v>
      </c>
      <c r="AM60" s="421">
        <f t="shared" si="27"/>
        <v>0</v>
      </c>
      <c r="AN60" s="421">
        <f t="shared" si="27"/>
        <v>0</v>
      </c>
      <c r="AO60" s="421">
        <f t="shared" si="27"/>
        <v>0</v>
      </c>
      <c r="AP60" s="421">
        <f t="shared" si="27"/>
        <v>0</v>
      </c>
      <c r="AQ60" s="421">
        <f t="shared" si="27"/>
        <v>0</v>
      </c>
      <c r="AR60" s="421">
        <f t="shared" si="27"/>
        <v>0</v>
      </c>
      <c r="AS60" s="421">
        <f t="shared" si="27"/>
        <v>0</v>
      </c>
      <c r="AT60" s="421">
        <f t="shared" si="27"/>
        <v>0</v>
      </c>
      <c r="AU60" s="421">
        <f t="shared" si="27"/>
        <v>0</v>
      </c>
      <c r="AV60" s="421">
        <f t="shared" si="27"/>
        <v>0</v>
      </c>
      <c r="AW60" s="421">
        <f t="shared" si="27"/>
        <v>0</v>
      </c>
      <c r="AX60" s="421">
        <f t="shared" si="27"/>
        <v>0</v>
      </c>
      <c r="AY60" s="421">
        <f t="shared" si="27"/>
        <v>0</v>
      </c>
      <c r="AZ60" s="421">
        <f t="shared" si="27"/>
        <v>0</v>
      </c>
      <c r="BA60" s="421">
        <f t="shared" si="27"/>
        <v>0</v>
      </c>
      <c r="BB60" s="421">
        <f t="shared" si="27"/>
        <v>0</v>
      </c>
      <c r="BC60" s="421">
        <f t="shared" si="27"/>
        <v>0</v>
      </c>
      <c r="BD60" s="421">
        <f t="shared" si="27"/>
        <v>0</v>
      </c>
      <c r="BE60" s="421">
        <f t="shared" si="27"/>
        <v>0</v>
      </c>
      <c r="BF60" s="421">
        <f t="shared" si="27"/>
        <v>0</v>
      </c>
      <c r="BG60" s="421">
        <f t="shared" si="27"/>
        <v>0</v>
      </c>
      <c r="BH60" s="421">
        <f t="shared" si="27"/>
        <v>0</v>
      </c>
      <c r="BI60" s="421">
        <f t="shared" si="27"/>
        <v>0</v>
      </c>
      <c r="BJ60" s="421">
        <f t="shared" si="27"/>
        <v>0</v>
      </c>
      <c r="BK60" s="421">
        <f t="shared" si="27"/>
        <v>0</v>
      </c>
      <c r="BL60" s="421">
        <f t="shared" si="27"/>
        <v>0</v>
      </c>
      <c r="BM60" s="421">
        <f t="shared" si="27"/>
        <v>0</v>
      </c>
      <c r="BN60" s="421">
        <f t="shared" si="27"/>
        <v>0</v>
      </c>
      <c r="BO60" s="421">
        <f t="shared" si="27"/>
        <v>0</v>
      </c>
      <c r="BP60" s="421">
        <f t="shared" si="27"/>
        <v>0</v>
      </c>
      <c r="BQ60" s="421">
        <f t="shared" si="27"/>
        <v>0</v>
      </c>
      <c r="BR60" s="421">
        <f t="shared" si="27"/>
        <v>0</v>
      </c>
      <c r="BS60" s="421">
        <f t="shared" ref="BS60:DU60" si="28">IFERROR(IF(AND(BS$2&lt;=$D25,BS55=0),BS58*BS49,0),"")</f>
        <v>0</v>
      </c>
      <c r="BT60" s="421">
        <f t="shared" si="28"/>
        <v>0</v>
      </c>
      <c r="BU60" s="421">
        <f t="shared" si="28"/>
        <v>0</v>
      </c>
      <c r="BV60" s="421">
        <f t="shared" si="28"/>
        <v>0</v>
      </c>
      <c r="BW60" s="421">
        <f t="shared" si="28"/>
        <v>0</v>
      </c>
      <c r="BX60" s="421">
        <f t="shared" si="28"/>
        <v>0</v>
      </c>
      <c r="BY60" s="421">
        <f t="shared" si="28"/>
        <v>0</v>
      </c>
      <c r="BZ60" s="421">
        <f t="shared" si="28"/>
        <v>0</v>
      </c>
      <c r="CA60" s="421">
        <f t="shared" si="28"/>
        <v>0</v>
      </c>
      <c r="CB60" s="421">
        <f t="shared" si="28"/>
        <v>0</v>
      </c>
      <c r="CC60" s="421">
        <f t="shared" si="28"/>
        <v>0</v>
      </c>
      <c r="CD60" s="421">
        <f t="shared" si="28"/>
        <v>0</v>
      </c>
      <c r="CE60" s="421">
        <f t="shared" si="28"/>
        <v>0</v>
      </c>
      <c r="CF60" s="421">
        <f t="shared" si="28"/>
        <v>0</v>
      </c>
      <c r="CG60" s="421">
        <f t="shared" si="28"/>
        <v>0</v>
      </c>
      <c r="CH60" s="421">
        <f t="shared" si="28"/>
        <v>0</v>
      </c>
      <c r="CI60" s="421">
        <f t="shared" si="28"/>
        <v>0</v>
      </c>
      <c r="CJ60" s="421">
        <f t="shared" si="28"/>
        <v>0</v>
      </c>
      <c r="CK60" s="421">
        <f t="shared" si="28"/>
        <v>0</v>
      </c>
      <c r="CL60" s="421">
        <f t="shared" si="28"/>
        <v>0</v>
      </c>
      <c r="CM60" s="421">
        <f t="shared" si="28"/>
        <v>0</v>
      </c>
      <c r="CN60" s="421">
        <f t="shared" si="28"/>
        <v>0</v>
      </c>
      <c r="CO60" s="421">
        <f t="shared" si="28"/>
        <v>0</v>
      </c>
      <c r="CP60" s="421">
        <f t="shared" si="28"/>
        <v>0</v>
      </c>
      <c r="CQ60" s="421">
        <f t="shared" si="28"/>
        <v>0</v>
      </c>
      <c r="CR60" s="421">
        <f t="shared" si="28"/>
        <v>0</v>
      </c>
      <c r="CS60" s="421">
        <f t="shared" si="28"/>
        <v>0</v>
      </c>
      <c r="CT60" s="421">
        <f t="shared" si="28"/>
        <v>0</v>
      </c>
      <c r="CU60" s="421">
        <f t="shared" si="28"/>
        <v>0</v>
      </c>
      <c r="CV60" s="421">
        <f t="shared" si="28"/>
        <v>0</v>
      </c>
      <c r="CW60" s="421">
        <f t="shared" si="28"/>
        <v>0</v>
      </c>
      <c r="CX60" s="421">
        <f t="shared" si="28"/>
        <v>0</v>
      </c>
      <c r="CY60" s="421">
        <f t="shared" si="28"/>
        <v>0</v>
      </c>
      <c r="CZ60" s="421">
        <f t="shared" si="28"/>
        <v>0</v>
      </c>
      <c r="DA60" s="421">
        <f t="shared" si="28"/>
        <v>0</v>
      </c>
      <c r="DB60" s="421">
        <f t="shared" si="28"/>
        <v>0</v>
      </c>
      <c r="DC60" s="421">
        <f t="shared" si="28"/>
        <v>0</v>
      </c>
      <c r="DD60" s="421">
        <f t="shared" si="28"/>
        <v>0</v>
      </c>
      <c r="DE60" s="421">
        <f t="shared" si="28"/>
        <v>0</v>
      </c>
      <c r="DF60" s="421">
        <f t="shared" si="28"/>
        <v>0</v>
      </c>
      <c r="DG60" s="421">
        <f t="shared" si="28"/>
        <v>0</v>
      </c>
      <c r="DH60" s="421">
        <f t="shared" si="28"/>
        <v>0</v>
      </c>
      <c r="DI60" s="421">
        <f t="shared" si="28"/>
        <v>0</v>
      </c>
      <c r="DJ60" s="421">
        <f t="shared" si="28"/>
        <v>0</v>
      </c>
      <c r="DK60" s="421">
        <f t="shared" si="28"/>
        <v>0</v>
      </c>
      <c r="DL60" s="421">
        <f t="shared" si="28"/>
        <v>0</v>
      </c>
      <c r="DM60" s="421">
        <f t="shared" si="28"/>
        <v>0</v>
      </c>
      <c r="DN60" s="421">
        <f t="shared" si="28"/>
        <v>0</v>
      </c>
      <c r="DO60" s="421">
        <f t="shared" si="28"/>
        <v>0</v>
      </c>
      <c r="DP60" s="421">
        <f t="shared" si="28"/>
        <v>0</v>
      </c>
      <c r="DQ60" s="421">
        <f t="shared" si="28"/>
        <v>0</v>
      </c>
      <c r="DR60" s="421">
        <f t="shared" si="28"/>
        <v>0</v>
      </c>
      <c r="DS60" s="421">
        <f t="shared" si="28"/>
        <v>0</v>
      </c>
      <c r="DT60" s="421">
        <f t="shared" si="28"/>
        <v>0</v>
      </c>
      <c r="DU60" s="421">
        <f t="shared" si="28"/>
        <v>0</v>
      </c>
    </row>
    <row r="61" spans="1:125" ht="11.25" customHeight="1">
      <c r="A61" s="2" t="s">
        <v>214</v>
      </c>
      <c r="B61" s="2"/>
      <c r="C61" s="2"/>
      <c r="D61" s="92">
        <f>SUM(E61:DU61)</f>
        <v>9846111.847738497</v>
      </c>
      <c r="E61" s="422">
        <f>IFERROR(IF(E54=0,0,-IFERROR(PPMT(E49,E54,$D53,SUM($D59:$D60)),0)),"")</f>
        <v>0</v>
      </c>
      <c r="F61" s="422">
        <f>IFERROR(IF(F54=0,0,-IFERROR(PPMT(F49,F54,$D53,SUM($D59:$D60)),0)),"")</f>
        <v>0</v>
      </c>
      <c r="G61" s="422">
        <f t="shared" ref="G61:BR61" si="29">IFERROR(IF(G54=0,0,-IFERROR(PPMT(G49,G54,$D53,SUM($D59:$D60)),0)),"")</f>
        <v>0</v>
      </c>
      <c r="H61" s="422">
        <f t="shared" si="29"/>
        <v>0</v>
      </c>
      <c r="I61" s="422">
        <f t="shared" si="29"/>
        <v>0</v>
      </c>
      <c r="J61" s="422">
        <f t="shared" si="29"/>
        <v>138022.53360096877</v>
      </c>
      <c r="K61" s="422">
        <f t="shared" si="29"/>
        <v>139416.01907779108</v>
      </c>
      <c r="L61" s="422">
        <f t="shared" si="29"/>
        <v>140823.57328472179</v>
      </c>
      <c r="M61" s="422">
        <f t="shared" si="29"/>
        <v>142245.33826067715</v>
      </c>
      <c r="N61" s="422">
        <f t="shared" si="29"/>
        <v>143681.45747860853</v>
      </c>
      <c r="O61" s="422">
        <f t="shared" si="29"/>
        <v>145132.07585998051</v>
      </c>
      <c r="P61" s="422">
        <f t="shared" si="29"/>
        <v>146597.3397893954</v>
      </c>
      <c r="Q61" s="422">
        <f>IFERROR(IF(Q54=0,0,-IFERROR(PPMT(Q49,Q54,$D53,SUM($D59:$D60)),0)),"")</f>
        <v>148077.39712936489</v>
      </c>
      <c r="R61" s="422">
        <f t="shared" si="29"/>
        <v>149572.39723523144</v>
      </c>
      <c r="S61" s="422">
        <f t="shared" si="29"/>
        <v>151082.49097023971</v>
      </c>
      <c r="T61" s="422">
        <f t="shared" si="29"/>
        <v>152607.8307207606</v>
      </c>
      <c r="U61" s="422">
        <f t="shared" si="29"/>
        <v>154148.57041166889</v>
      </c>
      <c r="V61" s="422">
        <f t="shared" si="29"/>
        <v>155704.86552187597</v>
      </c>
      <c r="W61" s="422">
        <f t="shared" si="29"/>
        <v>157276.87310001953</v>
      </c>
      <c r="X61" s="422">
        <f t="shared" si="29"/>
        <v>158864.75178031178</v>
      </c>
      <c r="Y61" s="422">
        <f t="shared" si="29"/>
        <v>160468.66179854731</v>
      </c>
      <c r="Z61" s="422">
        <f t="shared" si="29"/>
        <v>162088.76500827284</v>
      </c>
      <c r="AA61" s="422">
        <f t="shared" si="29"/>
        <v>163725.22489712032</v>
      </c>
      <c r="AB61" s="422">
        <f t="shared" si="29"/>
        <v>165378.2066033046</v>
      </c>
      <c r="AC61" s="422">
        <f t="shared" si="29"/>
        <v>167047.87693228776</v>
      </c>
      <c r="AD61" s="422">
        <f t="shared" si="29"/>
        <v>168734.40437361205</v>
      </c>
      <c r="AE61" s="422">
        <f t="shared" si="29"/>
        <v>170437.9591179023</v>
      </c>
      <c r="AF61" s="422">
        <f t="shared" si="29"/>
        <v>172158.7130740401</v>
      </c>
      <c r="AG61" s="422">
        <f t="shared" si="29"/>
        <v>173896.83988651156</v>
      </c>
      <c r="AH61" s="422">
        <f t="shared" si="29"/>
        <v>175652.51495293016</v>
      </c>
      <c r="AI61" s="422">
        <f t="shared" si="29"/>
        <v>177425.91544173626</v>
      </c>
      <c r="AJ61" s="422">
        <f t="shared" si="29"/>
        <v>179217.22031007573</v>
      </c>
      <c r="AK61" s="422">
        <f t="shared" si="29"/>
        <v>181026.61032185855</v>
      </c>
      <c r="AL61" s="422">
        <f t="shared" si="29"/>
        <v>182854.26806600031</v>
      </c>
      <c r="AM61" s="422">
        <f t="shared" si="29"/>
        <v>184700.37797484748</v>
      </c>
      <c r="AN61" s="422">
        <f t="shared" si="29"/>
        <v>186565.1263427888</v>
      </c>
      <c r="AO61" s="422">
        <f t="shared" si="29"/>
        <v>188448.70134505475</v>
      </c>
      <c r="AP61" s="422">
        <f t="shared" si="29"/>
        <v>190351.29305670629</v>
      </c>
      <c r="AQ61" s="422">
        <f t="shared" si="29"/>
        <v>192273.09347181619</v>
      </c>
      <c r="AR61" s="422">
        <f>IFERROR(IF(AR54=0,0,-IFERROR(PPMT(AR49,AR54,$D53,SUM($D59:$D60)),0)),"")</f>
        <v>194214.29652284316</v>
      </c>
      <c r="AS61" s="422">
        <f t="shared" si="29"/>
        <v>196175.09810020198</v>
      </c>
      <c r="AT61" s="422">
        <f t="shared" si="29"/>
        <v>198155.69607203125</v>
      </c>
      <c r="AU61" s="422">
        <f t="shared" si="29"/>
        <v>200156.29030416065</v>
      </c>
      <c r="AV61" s="422">
        <f t="shared" si="29"/>
        <v>202177.08268027971</v>
      </c>
      <c r="AW61" s="422">
        <f t="shared" si="29"/>
        <v>204218.27712231022</v>
      </c>
      <c r="AX61" s="422">
        <f t="shared" si="29"/>
        <v>206280.07961098451</v>
      </c>
      <c r="AY61" s="422">
        <f t="shared" si="29"/>
        <v>208362.69820663129</v>
      </c>
      <c r="AZ61" s="422">
        <f t="shared" si="29"/>
        <v>210466.34307017119</v>
      </c>
      <c r="BA61" s="422">
        <f t="shared" si="29"/>
        <v>212591.22648432493</v>
      </c>
      <c r="BB61" s="422">
        <f t="shared" si="29"/>
        <v>214737.56287503487</v>
      </c>
      <c r="BC61" s="422">
        <f t="shared" si="29"/>
        <v>216905.56883310317</v>
      </c>
      <c r="BD61" s="422">
        <f t="shared" si="29"/>
        <v>219095.46313604823</v>
      </c>
      <c r="BE61" s="422">
        <f t="shared" si="29"/>
        <v>221307.46677018228</v>
      </c>
      <c r="BF61" s="422">
        <f t="shared" si="29"/>
        <v>223541.80295291136</v>
      </c>
      <c r="BG61" s="422">
        <f t="shared" si="29"/>
        <v>225798.69715526039</v>
      </c>
      <c r="BH61" s="422">
        <f t="shared" si="29"/>
        <v>228078.37712462619</v>
      </c>
      <c r="BI61" s="422">
        <f t="shared" si="29"/>
        <v>230381.07290775978</v>
      </c>
      <c r="BJ61" s="422">
        <f t="shared" si="29"/>
        <v>232707.0168739807</v>
      </c>
      <c r="BK61" s="422">
        <f t="shared" si="29"/>
        <v>235056.44373862603</v>
      </c>
      <c r="BL61" s="422">
        <f t="shared" si="29"/>
        <v>0</v>
      </c>
      <c r="BM61" s="422">
        <f t="shared" si="29"/>
        <v>0</v>
      </c>
      <c r="BN61" s="422">
        <f t="shared" si="29"/>
        <v>0</v>
      </c>
      <c r="BO61" s="422">
        <f t="shared" si="29"/>
        <v>0</v>
      </c>
      <c r="BP61" s="422">
        <f t="shared" si="29"/>
        <v>0</v>
      </c>
      <c r="BQ61" s="422">
        <f t="shared" si="29"/>
        <v>0</v>
      </c>
      <c r="BR61" s="422">
        <f t="shared" si="29"/>
        <v>0</v>
      </c>
      <c r="BS61" s="422">
        <f t="shared" ref="BS61:DU61" si="30">IFERROR(IF(BS54=0,0,-IFERROR(PPMT(BS49,BS54,$D53,SUM($D59:$D60)),0)),"")</f>
        <v>0</v>
      </c>
      <c r="BT61" s="422">
        <f t="shared" si="30"/>
        <v>0</v>
      </c>
      <c r="BU61" s="422">
        <f t="shared" si="30"/>
        <v>0</v>
      </c>
      <c r="BV61" s="422">
        <f t="shared" si="30"/>
        <v>0</v>
      </c>
      <c r="BW61" s="422">
        <f t="shared" si="30"/>
        <v>0</v>
      </c>
      <c r="BX61" s="422">
        <f t="shared" si="30"/>
        <v>0</v>
      </c>
      <c r="BY61" s="422">
        <f t="shared" si="30"/>
        <v>0</v>
      </c>
      <c r="BZ61" s="422">
        <f t="shared" si="30"/>
        <v>0</v>
      </c>
      <c r="CA61" s="422">
        <f t="shared" si="30"/>
        <v>0</v>
      </c>
      <c r="CB61" s="422">
        <f t="shared" si="30"/>
        <v>0</v>
      </c>
      <c r="CC61" s="422">
        <f t="shared" si="30"/>
        <v>0</v>
      </c>
      <c r="CD61" s="422">
        <f t="shared" si="30"/>
        <v>0</v>
      </c>
      <c r="CE61" s="422">
        <f t="shared" si="30"/>
        <v>0</v>
      </c>
      <c r="CF61" s="422">
        <f t="shared" si="30"/>
        <v>0</v>
      </c>
      <c r="CG61" s="422">
        <f t="shared" si="30"/>
        <v>0</v>
      </c>
      <c r="CH61" s="422">
        <f t="shared" si="30"/>
        <v>0</v>
      </c>
      <c r="CI61" s="422">
        <f t="shared" si="30"/>
        <v>0</v>
      </c>
      <c r="CJ61" s="422">
        <f t="shared" si="30"/>
        <v>0</v>
      </c>
      <c r="CK61" s="422">
        <f t="shared" si="30"/>
        <v>0</v>
      </c>
      <c r="CL61" s="422">
        <f t="shared" si="30"/>
        <v>0</v>
      </c>
      <c r="CM61" s="422">
        <f t="shared" si="30"/>
        <v>0</v>
      </c>
      <c r="CN61" s="422">
        <f t="shared" si="30"/>
        <v>0</v>
      </c>
      <c r="CO61" s="422">
        <f t="shared" si="30"/>
        <v>0</v>
      </c>
      <c r="CP61" s="422">
        <f t="shared" si="30"/>
        <v>0</v>
      </c>
      <c r="CQ61" s="422">
        <f t="shared" si="30"/>
        <v>0</v>
      </c>
      <c r="CR61" s="422">
        <f t="shared" si="30"/>
        <v>0</v>
      </c>
      <c r="CS61" s="422">
        <f t="shared" si="30"/>
        <v>0</v>
      </c>
      <c r="CT61" s="422">
        <f t="shared" si="30"/>
        <v>0</v>
      </c>
      <c r="CU61" s="422">
        <f t="shared" si="30"/>
        <v>0</v>
      </c>
      <c r="CV61" s="422">
        <f t="shared" si="30"/>
        <v>0</v>
      </c>
      <c r="CW61" s="422">
        <f t="shared" si="30"/>
        <v>0</v>
      </c>
      <c r="CX61" s="422">
        <f t="shared" si="30"/>
        <v>0</v>
      </c>
      <c r="CY61" s="422">
        <f t="shared" si="30"/>
        <v>0</v>
      </c>
      <c r="CZ61" s="422">
        <f t="shared" si="30"/>
        <v>0</v>
      </c>
      <c r="DA61" s="422">
        <f t="shared" si="30"/>
        <v>0</v>
      </c>
      <c r="DB61" s="422">
        <f t="shared" si="30"/>
        <v>0</v>
      </c>
      <c r="DC61" s="422">
        <f t="shared" si="30"/>
        <v>0</v>
      </c>
      <c r="DD61" s="422">
        <f t="shared" si="30"/>
        <v>0</v>
      </c>
      <c r="DE61" s="422">
        <f t="shared" si="30"/>
        <v>0</v>
      </c>
      <c r="DF61" s="422">
        <f t="shared" si="30"/>
        <v>0</v>
      </c>
      <c r="DG61" s="422">
        <f t="shared" si="30"/>
        <v>0</v>
      </c>
      <c r="DH61" s="422">
        <f t="shared" si="30"/>
        <v>0</v>
      </c>
      <c r="DI61" s="422">
        <f t="shared" si="30"/>
        <v>0</v>
      </c>
      <c r="DJ61" s="422">
        <f t="shared" si="30"/>
        <v>0</v>
      </c>
      <c r="DK61" s="422">
        <f t="shared" si="30"/>
        <v>0</v>
      </c>
      <c r="DL61" s="422">
        <f t="shared" si="30"/>
        <v>0</v>
      </c>
      <c r="DM61" s="422">
        <f t="shared" si="30"/>
        <v>0</v>
      </c>
      <c r="DN61" s="422">
        <f t="shared" si="30"/>
        <v>0</v>
      </c>
      <c r="DO61" s="422">
        <f t="shared" si="30"/>
        <v>0</v>
      </c>
      <c r="DP61" s="422">
        <f t="shared" si="30"/>
        <v>0</v>
      </c>
      <c r="DQ61" s="422">
        <f t="shared" si="30"/>
        <v>0</v>
      </c>
      <c r="DR61" s="422">
        <f t="shared" si="30"/>
        <v>0</v>
      </c>
      <c r="DS61" s="422">
        <f t="shared" si="30"/>
        <v>0</v>
      </c>
      <c r="DT61" s="422">
        <f t="shared" si="30"/>
        <v>0</v>
      </c>
      <c r="DU61" s="422">
        <f t="shared" si="30"/>
        <v>0</v>
      </c>
    </row>
    <row r="62" spans="1:125" ht="11.25" customHeight="1">
      <c r="A62" s="2" t="s">
        <v>215</v>
      </c>
      <c r="B62" s="2"/>
      <c r="C62" s="2"/>
      <c r="D62" s="2"/>
      <c r="E62" s="421">
        <f>IFERROR(SUM(E58:E60)-E61,"")</f>
        <v>1929858.9646330755</v>
      </c>
      <c r="F62" s="421">
        <f>IFERROR(SUM(F58:F60)-F61,"")</f>
        <v>3879201.9248817237</v>
      </c>
      <c r="G62" s="421">
        <f t="shared" ref="G62:BR62" si="31">IFERROR(SUM(G58:G60)-G61,"")</f>
        <v>5848225.592574168</v>
      </c>
      <c r="H62" s="421">
        <f t="shared" si="31"/>
        <v>7837128.6655554716</v>
      </c>
      <c r="I62" s="421">
        <f t="shared" si="31"/>
        <v>9846111.8477385025</v>
      </c>
      <c r="J62" s="421">
        <f t="shared" si="31"/>
        <v>9708089.3141375333</v>
      </c>
      <c r="K62" s="421">
        <f t="shared" si="31"/>
        <v>9568673.2950597424</v>
      </c>
      <c r="L62" s="421">
        <f t="shared" si="31"/>
        <v>9427849.7217750214</v>
      </c>
      <c r="M62" s="421">
        <f>IFERROR(SUM(M58:M60)-M61,"")</f>
        <v>9285604.3835143447</v>
      </c>
      <c r="N62" s="421">
        <f t="shared" si="31"/>
        <v>9141922.9260357358</v>
      </c>
      <c r="O62" s="421">
        <f t="shared" si="31"/>
        <v>8996790.8501757551</v>
      </c>
      <c r="P62" s="421">
        <f t="shared" si="31"/>
        <v>8850193.5103863589</v>
      </c>
      <c r="Q62" s="421">
        <f>IFERROR(SUM(Q58:Q60)-Q61,"")</f>
        <v>8702116.1132569946</v>
      </c>
      <c r="R62" s="421">
        <f>IFERROR(SUM(R58:R60)-R61,"")</f>
        <v>8552543.7160217632</v>
      </c>
      <c r="S62" s="421">
        <f t="shared" si="31"/>
        <v>8401461.2250515241</v>
      </c>
      <c r="T62" s="421">
        <f t="shared" si="31"/>
        <v>8248853.3943307633</v>
      </c>
      <c r="U62" s="421">
        <f t="shared" si="31"/>
        <v>8094704.8239190942</v>
      </c>
      <c r="V62" s="421">
        <f t="shared" si="31"/>
        <v>7938999.958397218</v>
      </c>
      <c r="W62" s="421">
        <f t="shared" si="31"/>
        <v>7781723.085297199</v>
      </c>
      <c r="X62" s="421">
        <f t="shared" si="31"/>
        <v>7622858.3335168874</v>
      </c>
      <c r="Y62" s="421">
        <f t="shared" si="31"/>
        <v>7462389.6717183404</v>
      </c>
      <c r="Z62" s="421">
        <f t="shared" si="31"/>
        <v>7300300.9067100678</v>
      </c>
      <c r="AA62" s="421">
        <f t="shared" si="31"/>
        <v>7136575.6818129476</v>
      </c>
      <c r="AB62" s="421">
        <f t="shared" si="31"/>
        <v>6971197.4752096431</v>
      </c>
      <c r="AC62" s="421">
        <f t="shared" si="31"/>
        <v>6804149.5982773555</v>
      </c>
      <c r="AD62" s="421">
        <f t="shared" si="31"/>
        <v>6635415.1939037433</v>
      </c>
      <c r="AE62" s="421">
        <f t="shared" si="31"/>
        <v>6464977.2347858408</v>
      </c>
      <c r="AF62" s="421">
        <f t="shared" si="31"/>
        <v>6292818.5217118012</v>
      </c>
      <c r="AG62" s="421">
        <f t="shared" si="31"/>
        <v>6118921.6818252895</v>
      </c>
      <c r="AH62" s="421">
        <f t="shared" si="31"/>
        <v>5943269.1668723598</v>
      </c>
      <c r="AI62" s="421">
        <f t="shared" si="31"/>
        <v>5765843.2514306232</v>
      </c>
      <c r="AJ62" s="421">
        <f t="shared" si="31"/>
        <v>5586626.0311205471</v>
      </c>
      <c r="AK62" s="421">
        <f t="shared" si="31"/>
        <v>5405599.4207986882</v>
      </c>
      <c r="AL62" s="421">
        <f t="shared" si="31"/>
        <v>5222745.152732688</v>
      </c>
      <c r="AM62" s="421">
        <f t="shared" si="31"/>
        <v>5038044.7747578407</v>
      </c>
      <c r="AN62" s="421">
        <f t="shared" si="31"/>
        <v>4851479.6484150514</v>
      </c>
      <c r="AO62" s="421">
        <f t="shared" si="31"/>
        <v>4663030.947069997</v>
      </c>
      <c r="AP62" s="421">
        <f t="shared" si="31"/>
        <v>4472679.654013291</v>
      </c>
      <c r="AQ62" s="421">
        <f t="shared" si="31"/>
        <v>4280406.5605414752</v>
      </c>
      <c r="AR62" s="421">
        <f t="shared" si="31"/>
        <v>4086192.264018632</v>
      </c>
      <c r="AS62" s="421">
        <f t="shared" si="31"/>
        <v>3890017.1659184298</v>
      </c>
      <c r="AT62" s="421">
        <f t="shared" si="31"/>
        <v>3691861.4698463986</v>
      </c>
      <c r="AU62" s="421">
        <f t="shared" si="31"/>
        <v>3491705.1795422379</v>
      </c>
      <c r="AV62" s="421">
        <f t="shared" si="31"/>
        <v>3289528.096861958</v>
      </c>
      <c r="AW62" s="421">
        <f t="shared" si="31"/>
        <v>3085309.8197396477</v>
      </c>
      <c r="AX62" s="421">
        <f t="shared" si="31"/>
        <v>2879029.7401286634</v>
      </c>
      <c r="AY62" s="421">
        <f t="shared" si="31"/>
        <v>2670667.0419220319</v>
      </c>
      <c r="AZ62" s="421">
        <f t="shared" si="31"/>
        <v>2460200.6988518606</v>
      </c>
      <c r="BA62" s="421">
        <f t="shared" si="31"/>
        <v>2247609.4723675358</v>
      </c>
      <c r="BB62" s="421">
        <f t="shared" si="31"/>
        <v>2032871.9094925011</v>
      </c>
      <c r="BC62" s="421">
        <f t="shared" si="31"/>
        <v>1815966.3406593979</v>
      </c>
      <c r="BD62" s="421">
        <f t="shared" si="31"/>
        <v>1596870.8775233496</v>
      </c>
      <c r="BE62" s="421">
        <f t="shared" si="31"/>
        <v>1375563.4107531672</v>
      </c>
      <c r="BF62" s="421">
        <f t="shared" si="31"/>
        <v>1152021.607800256</v>
      </c>
      <c r="BG62" s="421">
        <f t="shared" si="31"/>
        <v>926222.91064499563</v>
      </c>
      <c r="BH62" s="421">
        <f t="shared" si="31"/>
        <v>698144.53352036944</v>
      </c>
      <c r="BI62" s="421">
        <f t="shared" si="31"/>
        <v>467763.46061260963</v>
      </c>
      <c r="BJ62" s="421">
        <f t="shared" si="31"/>
        <v>235056.44373862894</v>
      </c>
      <c r="BK62" s="421">
        <f t="shared" si="31"/>
        <v>2.9103830456733704E-9</v>
      </c>
      <c r="BL62" s="421">
        <f t="shared" si="31"/>
        <v>2.9103830456733704E-9</v>
      </c>
      <c r="BM62" s="421">
        <f t="shared" si="31"/>
        <v>2.9103830456733704E-9</v>
      </c>
      <c r="BN62" s="421">
        <f t="shared" si="31"/>
        <v>2.9103830456733704E-9</v>
      </c>
      <c r="BO62" s="421">
        <f t="shared" si="31"/>
        <v>2.9103830456733704E-9</v>
      </c>
      <c r="BP62" s="421">
        <f t="shared" si="31"/>
        <v>2.9103830456733704E-9</v>
      </c>
      <c r="BQ62" s="421">
        <f t="shared" si="31"/>
        <v>2.9103830456733704E-9</v>
      </c>
      <c r="BR62" s="421">
        <f t="shared" si="31"/>
        <v>2.9103830456733704E-9</v>
      </c>
      <c r="BS62" s="421">
        <f t="shared" ref="BS62:DU62" si="32">IFERROR(SUM(BS58:BS60)-BS61,"")</f>
        <v>2.9103830456733704E-9</v>
      </c>
      <c r="BT62" s="421">
        <f t="shared" si="32"/>
        <v>2.9103830456733704E-9</v>
      </c>
      <c r="BU62" s="421">
        <f t="shared" si="32"/>
        <v>2.9103830456733704E-9</v>
      </c>
      <c r="BV62" s="421">
        <f t="shared" si="32"/>
        <v>2.9103830456733704E-9</v>
      </c>
      <c r="BW62" s="421">
        <f t="shared" si="32"/>
        <v>2.9103830456733704E-9</v>
      </c>
      <c r="BX62" s="421">
        <f t="shared" si="32"/>
        <v>2.9103830456733704E-9</v>
      </c>
      <c r="BY62" s="421">
        <f t="shared" si="32"/>
        <v>2.9103830456733704E-9</v>
      </c>
      <c r="BZ62" s="421">
        <f t="shared" si="32"/>
        <v>2.9103830456733704E-9</v>
      </c>
      <c r="CA62" s="421">
        <f t="shared" si="32"/>
        <v>2.9103830456733704E-9</v>
      </c>
      <c r="CB62" s="421">
        <f t="shared" si="32"/>
        <v>2.9103830456733704E-9</v>
      </c>
      <c r="CC62" s="421">
        <f t="shared" si="32"/>
        <v>2.9103830456733704E-9</v>
      </c>
      <c r="CD62" s="421">
        <f t="shared" si="32"/>
        <v>2.9103830456733704E-9</v>
      </c>
      <c r="CE62" s="421">
        <f t="shared" si="32"/>
        <v>2.9103830456733704E-9</v>
      </c>
      <c r="CF62" s="421">
        <f t="shared" si="32"/>
        <v>2.9103830456733704E-9</v>
      </c>
      <c r="CG62" s="421">
        <f t="shared" si="32"/>
        <v>2.9103830456733704E-9</v>
      </c>
      <c r="CH62" s="421">
        <f t="shared" si="32"/>
        <v>2.9103830456733704E-9</v>
      </c>
      <c r="CI62" s="421">
        <f t="shared" si="32"/>
        <v>2.9103830456733704E-9</v>
      </c>
      <c r="CJ62" s="421">
        <f t="shared" si="32"/>
        <v>2.9103830456733704E-9</v>
      </c>
      <c r="CK62" s="421">
        <f t="shared" si="32"/>
        <v>2.9103830456733704E-9</v>
      </c>
      <c r="CL62" s="421">
        <f t="shared" si="32"/>
        <v>2.9103830456733704E-9</v>
      </c>
      <c r="CM62" s="421">
        <f t="shared" si="32"/>
        <v>2.9103830456733704E-9</v>
      </c>
      <c r="CN62" s="421">
        <f t="shared" si="32"/>
        <v>2.9103830456733704E-9</v>
      </c>
      <c r="CO62" s="421">
        <f t="shared" si="32"/>
        <v>2.9103830456733704E-9</v>
      </c>
      <c r="CP62" s="421">
        <f t="shared" si="32"/>
        <v>2.9103830456733704E-9</v>
      </c>
      <c r="CQ62" s="421">
        <f t="shared" si="32"/>
        <v>2.9103830456733704E-9</v>
      </c>
      <c r="CR62" s="421">
        <f t="shared" si="32"/>
        <v>2.9103830456733704E-9</v>
      </c>
      <c r="CS62" s="421">
        <f t="shared" si="32"/>
        <v>2.9103830456733704E-9</v>
      </c>
      <c r="CT62" s="421">
        <f t="shared" si="32"/>
        <v>2.9103830456733704E-9</v>
      </c>
      <c r="CU62" s="421">
        <f t="shared" si="32"/>
        <v>2.9103830456733704E-9</v>
      </c>
      <c r="CV62" s="421">
        <f t="shared" si="32"/>
        <v>2.9103830456733704E-9</v>
      </c>
      <c r="CW62" s="421">
        <f t="shared" si="32"/>
        <v>2.9103830456733704E-9</v>
      </c>
      <c r="CX62" s="421">
        <f t="shared" si="32"/>
        <v>2.9103830456733704E-9</v>
      </c>
      <c r="CY62" s="421">
        <f t="shared" si="32"/>
        <v>2.9103830456733704E-9</v>
      </c>
      <c r="CZ62" s="421">
        <f t="shared" si="32"/>
        <v>2.9103830456733704E-9</v>
      </c>
      <c r="DA62" s="421">
        <f t="shared" si="32"/>
        <v>2.9103830456733704E-9</v>
      </c>
      <c r="DB62" s="421">
        <f t="shared" si="32"/>
        <v>2.9103830456733704E-9</v>
      </c>
      <c r="DC62" s="421">
        <f t="shared" si="32"/>
        <v>2.9103830456733704E-9</v>
      </c>
      <c r="DD62" s="421">
        <f t="shared" si="32"/>
        <v>2.9103830456733704E-9</v>
      </c>
      <c r="DE62" s="421">
        <f t="shared" si="32"/>
        <v>2.9103830456733704E-9</v>
      </c>
      <c r="DF62" s="421">
        <f t="shared" si="32"/>
        <v>2.9103830456733704E-9</v>
      </c>
      <c r="DG62" s="421">
        <f t="shared" si="32"/>
        <v>2.9103830456733704E-9</v>
      </c>
      <c r="DH62" s="421">
        <f t="shared" si="32"/>
        <v>2.9103830456733704E-9</v>
      </c>
      <c r="DI62" s="421">
        <f t="shared" si="32"/>
        <v>2.9103830456733704E-9</v>
      </c>
      <c r="DJ62" s="421">
        <f t="shared" si="32"/>
        <v>2.9103830456733704E-9</v>
      </c>
      <c r="DK62" s="421">
        <f t="shared" si="32"/>
        <v>2.9103830456733704E-9</v>
      </c>
      <c r="DL62" s="421">
        <f t="shared" si="32"/>
        <v>2.9103830456733704E-9</v>
      </c>
      <c r="DM62" s="421">
        <f t="shared" si="32"/>
        <v>2.9103830456733704E-9</v>
      </c>
      <c r="DN62" s="421">
        <f t="shared" si="32"/>
        <v>2.9103830456733704E-9</v>
      </c>
      <c r="DO62" s="421">
        <f t="shared" si="32"/>
        <v>2.9103830456733704E-9</v>
      </c>
      <c r="DP62" s="421">
        <f t="shared" si="32"/>
        <v>2.9103830456733704E-9</v>
      </c>
      <c r="DQ62" s="421">
        <f t="shared" si="32"/>
        <v>2.9103830456733704E-9</v>
      </c>
      <c r="DR62" s="421">
        <f t="shared" si="32"/>
        <v>2.9103830456733704E-9</v>
      </c>
      <c r="DS62" s="421">
        <f t="shared" si="32"/>
        <v>2.9103830456733704E-9</v>
      </c>
      <c r="DT62" s="421">
        <f t="shared" si="32"/>
        <v>2.9103830456733704E-9</v>
      </c>
      <c r="DU62" s="421">
        <f t="shared" si="32"/>
        <v>2.9103830456733704E-9</v>
      </c>
    </row>
    <row r="63" spans="1:125" ht="11.25" customHeight="1">
      <c r="A63" s="2"/>
      <c r="B63" s="2"/>
      <c r="C63" s="2"/>
      <c r="D63" s="2"/>
    </row>
    <row r="64" spans="1:125" ht="11.25" customHeight="1">
      <c r="A64" s="25" t="s">
        <v>216</v>
      </c>
      <c r="B64" s="25"/>
      <c r="C64" s="25"/>
      <c r="D64" s="25"/>
      <c r="E64" s="110">
        <f>IFERROR(IF(E55=0,0,E58*E49),"")</f>
        <v>0</v>
      </c>
      <c r="F64" s="110">
        <f>IFERROR(IF(F55=0,0,F58*F49),"")</f>
        <v>0</v>
      </c>
      <c r="G64" s="110">
        <f t="shared" ref="G64:BR64" si="33">IFERROR(IF(G55=0,0,G58*G49),"")</f>
        <v>0</v>
      </c>
      <c r="H64" s="110">
        <f t="shared" si="33"/>
        <v>0</v>
      </c>
      <c r="I64" s="110">
        <f t="shared" si="33"/>
        <v>0</v>
      </c>
      <c r="J64" s="110">
        <f t="shared" si="33"/>
        <v>99407.056985767078</v>
      </c>
      <c r="K64" s="110">
        <f t="shared" si="33"/>
        <v>98013.571508944791</v>
      </c>
      <c r="L64" s="110">
        <f t="shared" si="33"/>
        <v>96606.017302014065</v>
      </c>
      <c r="M64" s="110">
        <f t="shared" si="33"/>
        <v>95184.252326058719</v>
      </c>
      <c r="N64" s="110">
        <f t="shared" si="33"/>
        <v>93748.133108127367</v>
      </c>
      <c r="O64" s="110">
        <f t="shared" si="33"/>
        <v>92297.514726755369</v>
      </c>
      <c r="P64" s="110">
        <f t="shared" si="33"/>
        <v>90832.250797340486</v>
      </c>
      <c r="Q64" s="110">
        <f>IFERROR(IF(Q55=0,0,Q58*Q49),"")</f>
        <v>89352.193457370944</v>
      </c>
      <c r="R64" s="110">
        <f t="shared" si="33"/>
        <v>87857.193351504407</v>
      </c>
      <c r="S64" s="110">
        <f t="shared" si="33"/>
        <v>86347.099616496169</v>
      </c>
      <c r="T64" s="110">
        <f t="shared" si="33"/>
        <v>84821.759865975269</v>
      </c>
      <c r="U64" s="110">
        <f t="shared" si="33"/>
        <v>83281.020175066995</v>
      </c>
      <c r="V64" s="110">
        <f t="shared" si="33"/>
        <v>81724.725064859929</v>
      </c>
      <c r="W64" s="110">
        <f t="shared" si="33"/>
        <v>80152.717486716327</v>
      </c>
      <c r="X64" s="110">
        <f t="shared" si="33"/>
        <v>78564.838806424086</v>
      </c>
      <c r="Y64" s="110">
        <f t="shared" si="33"/>
        <v>76960.928788188568</v>
      </c>
      <c r="Z64" s="110">
        <f t="shared" si="33"/>
        <v>75340.825578463016</v>
      </c>
      <c r="AA64" s="110">
        <f t="shared" si="33"/>
        <v>73704.365689615544</v>
      </c>
      <c r="AB64" s="110">
        <f t="shared" si="33"/>
        <v>72051.383983431311</v>
      </c>
      <c r="AC64" s="110">
        <f t="shared" si="33"/>
        <v>70381.713654448147</v>
      </c>
      <c r="AD64" s="110">
        <f t="shared" si="33"/>
        <v>68695.186213123845</v>
      </c>
      <c r="AE64" s="110">
        <f t="shared" si="33"/>
        <v>66991.631468833613</v>
      </c>
      <c r="AF64" s="110">
        <f t="shared" si="33"/>
        <v>65270.877512695828</v>
      </c>
      <c r="AG64" s="110">
        <f t="shared" si="33"/>
        <v>63532.750700224344</v>
      </c>
      <c r="AH64" s="110">
        <f t="shared" si="33"/>
        <v>61777.075633805747</v>
      </c>
      <c r="AI64" s="110">
        <f t="shared" si="33"/>
        <v>60003.675144999623</v>
      </c>
      <c r="AJ64" s="110">
        <f t="shared" si="33"/>
        <v>58212.370276660185</v>
      </c>
      <c r="AK64" s="110">
        <f t="shared" si="33"/>
        <v>56402.980264877369</v>
      </c>
      <c r="AL64" s="110">
        <f t="shared" si="33"/>
        <v>54575.322520735601</v>
      </c>
      <c r="AM64" s="110">
        <f t="shared" si="33"/>
        <v>52729.212611888426</v>
      </c>
      <c r="AN64" s="110">
        <f t="shared" si="33"/>
        <v>50864.464243947077</v>
      </c>
      <c r="AO64" s="110">
        <f t="shared" si="33"/>
        <v>48980.889241681165</v>
      </c>
      <c r="AP64" s="110">
        <f t="shared" si="33"/>
        <v>47078.297530029588</v>
      </c>
      <c r="AQ64" s="110">
        <f t="shared" si="33"/>
        <v>45156.497114919686</v>
      </c>
      <c r="AR64" s="110">
        <f t="shared" si="33"/>
        <v>43215.294063892739</v>
      </c>
      <c r="AS64" s="110">
        <f t="shared" si="33"/>
        <v>41254.492486533927</v>
      </c>
      <c r="AT64" s="110">
        <f t="shared" si="33"/>
        <v>39273.89451470464</v>
      </c>
      <c r="AU64" s="110">
        <f t="shared" si="33"/>
        <v>37273.300282575219</v>
      </c>
      <c r="AV64" s="110">
        <f t="shared" si="33"/>
        <v>35252.507906456172</v>
      </c>
      <c r="AW64" s="110">
        <f t="shared" si="33"/>
        <v>33211.313464425642</v>
      </c>
      <c r="AX64" s="110">
        <f t="shared" si="33"/>
        <v>31149.510975751353</v>
      </c>
      <c r="AY64" s="110">
        <f t="shared" si="33"/>
        <v>29066.892380104633</v>
      </c>
      <c r="AZ64" s="110">
        <f t="shared" si="33"/>
        <v>26963.247516564697</v>
      </c>
      <c r="BA64" s="110">
        <f t="shared" si="33"/>
        <v>24838.364102410924</v>
      </c>
      <c r="BB64" s="110">
        <f t="shared" si="33"/>
        <v>22692.027711700986</v>
      </c>
      <c r="BC64" s="110">
        <f t="shared" si="33"/>
        <v>20524.021753632751</v>
      </c>
      <c r="BD64" s="110">
        <f t="shared" si="33"/>
        <v>18334.12745068768</v>
      </c>
      <c r="BE64" s="110">
        <f t="shared" si="33"/>
        <v>16122.123816553602</v>
      </c>
      <c r="BF64" s="110">
        <f t="shared" si="33"/>
        <v>13887.787633824557</v>
      </c>
      <c r="BG64" s="110">
        <f t="shared" si="33"/>
        <v>11630.893431475522</v>
      </c>
      <c r="BH64" s="110">
        <f t="shared" si="33"/>
        <v>9351.213462109703</v>
      </c>
      <c r="BI64" s="110">
        <f t="shared" si="33"/>
        <v>7048.5176789761281</v>
      </c>
      <c r="BJ64" s="110">
        <f t="shared" si="33"/>
        <v>4722.573712755192</v>
      </c>
      <c r="BK64" s="110">
        <f t="shared" si="33"/>
        <v>2373.1468481098459</v>
      </c>
      <c r="BL64" s="110">
        <f t="shared" si="33"/>
        <v>0</v>
      </c>
      <c r="BM64" s="110">
        <f t="shared" si="33"/>
        <v>0</v>
      </c>
      <c r="BN64" s="110">
        <f t="shared" si="33"/>
        <v>0</v>
      </c>
      <c r="BO64" s="110">
        <f t="shared" si="33"/>
        <v>0</v>
      </c>
      <c r="BP64" s="110">
        <f t="shared" si="33"/>
        <v>0</v>
      </c>
      <c r="BQ64" s="110">
        <f t="shared" si="33"/>
        <v>0</v>
      </c>
      <c r="BR64" s="110">
        <f t="shared" si="33"/>
        <v>0</v>
      </c>
      <c r="BS64" s="110">
        <f t="shared" ref="BS64:DU64" si="34">IFERROR(IF(BS55=0,0,BS58*BS49),"")</f>
        <v>0</v>
      </c>
      <c r="BT64" s="110">
        <f t="shared" si="34"/>
        <v>0</v>
      </c>
      <c r="BU64" s="110">
        <f t="shared" si="34"/>
        <v>0</v>
      </c>
      <c r="BV64" s="110">
        <f t="shared" si="34"/>
        <v>0</v>
      </c>
      <c r="BW64" s="110">
        <f t="shared" si="34"/>
        <v>0</v>
      </c>
      <c r="BX64" s="110">
        <f t="shared" si="34"/>
        <v>0</v>
      </c>
      <c r="BY64" s="110">
        <f t="shared" si="34"/>
        <v>0</v>
      </c>
      <c r="BZ64" s="110">
        <f t="shared" si="34"/>
        <v>0</v>
      </c>
      <c r="CA64" s="110">
        <f t="shared" si="34"/>
        <v>0</v>
      </c>
      <c r="CB64" s="110">
        <f t="shared" si="34"/>
        <v>0</v>
      </c>
      <c r="CC64" s="110">
        <f t="shared" si="34"/>
        <v>0</v>
      </c>
      <c r="CD64" s="110">
        <f t="shared" si="34"/>
        <v>0</v>
      </c>
      <c r="CE64" s="110">
        <f t="shared" si="34"/>
        <v>0</v>
      </c>
      <c r="CF64" s="110">
        <f t="shared" si="34"/>
        <v>0</v>
      </c>
      <c r="CG64" s="110">
        <f t="shared" si="34"/>
        <v>0</v>
      </c>
      <c r="CH64" s="110">
        <f t="shared" si="34"/>
        <v>0</v>
      </c>
      <c r="CI64" s="110">
        <f t="shared" si="34"/>
        <v>0</v>
      </c>
      <c r="CJ64" s="110">
        <f t="shared" si="34"/>
        <v>0</v>
      </c>
      <c r="CK64" s="110">
        <f t="shared" si="34"/>
        <v>0</v>
      </c>
      <c r="CL64" s="110">
        <f t="shared" si="34"/>
        <v>0</v>
      </c>
      <c r="CM64" s="110">
        <f t="shared" si="34"/>
        <v>0</v>
      </c>
      <c r="CN64" s="110">
        <f t="shared" si="34"/>
        <v>0</v>
      </c>
      <c r="CO64" s="110">
        <f t="shared" si="34"/>
        <v>0</v>
      </c>
      <c r="CP64" s="110">
        <f t="shared" si="34"/>
        <v>0</v>
      </c>
      <c r="CQ64" s="110">
        <f t="shared" si="34"/>
        <v>0</v>
      </c>
      <c r="CR64" s="110">
        <f t="shared" si="34"/>
        <v>0</v>
      </c>
      <c r="CS64" s="110">
        <f t="shared" si="34"/>
        <v>0</v>
      </c>
      <c r="CT64" s="110">
        <f t="shared" si="34"/>
        <v>0</v>
      </c>
      <c r="CU64" s="110">
        <f t="shared" si="34"/>
        <v>0</v>
      </c>
      <c r="CV64" s="110">
        <f t="shared" si="34"/>
        <v>0</v>
      </c>
      <c r="CW64" s="110">
        <f t="shared" si="34"/>
        <v>0</v>
      </c>
      <c r="CX64" s="110">
        <f t="shared" si="34"/>
        <v>0</v>
      </c>
      <c r="CY64" s="110">
        <f t="shared" si="34"/>
        <v>0</v>
      </c>
      <c r="CZ64" s="110">
        <f t="shared" si="34"/>
        <v>0</v>
      </c>
      <c r="DA64" s="110">
        <f t="shared" si="34"/>
        <v>0</v>
      </c>
      <c r="DB64" s="110">
        <f t="shared" si="34"/>
        <v>0</v>
      </c>
      <c r="DC64" s="110">
        <f t="shared" si="34"/>
        <v>0</v>
      </c>
      <c r="DD64" s="110">
        <f t="shared" si="34"/>
        <v>0</v>
      </c>
      <c r="DE64" s="110">
        <f t="shared" si="34"/>
        <v>0</v>
      </c>
      <c r="DF64" s="110">
        <f t="shared" si="34"/>
        <v>0</v>
      </c>
      <c r="DG64" s="110">
        <f t="shared" si="34"/>
        <v>0</v>
      </c>
      <c r="DH64" s="110">
        <f t="shared" si="34"/>
        <v>0</v>
      </c>
      <c r="DI64" s="110">
        <f t="shared" si="34"/>
        <v>0</v>
      </c>
      <c r="DJ64" s="110">
        <f t="shared" si="34"/>
        <v>0</v>
      </c>
      <c r="DK64" s="110">
        <f t="shared" si="34"/>
        <v>0</v>
      </c>
      <c r="DL64" s="110">
        <f t="shared" si="34"/>
        <v>0</v>
      </c>
      <c r="DM64" s="110">
        <f t="shared" si="34"/>
        <v>0</v>
      </c>
      <c r="DN64" s="110">
        <f t="shared" si="34"/>
        <v>0</v>
      </c>
      <c r="DO64" s="110">
        <f t="shared" si="34"/>
        <v>0</v>
      </c>
      <c r="DP64" s="110">
        <f t="shared" si="34"/>
        <v>0</v>
      </c>
      <c r="DQ64" s="110">
        <f t="shared" si="34"/>
        <v>0</v>
      </c>
      <c r="DR64" s="110">
        <f t="shared" si="34"/>
        <v>0</v>
      </c>
      <c r="DS64" s="110">
        <f t="shared" si="34"/>
        <v>0</v>
      </c>
      <c r="DT64" s="110">
        <f t="shared" si="34"/>
        <v>0</v>
      </c>
      <c r="DU64" s="110">
        <f t="shared" si="34"/>
        <v>0</v>
      </c>
    </row>
    <row r="65" spans="1:125" ht="11.25" customHeight="1">
      <c r="A65" s="3"/>
      <c r="B65" s="3"/>
      <c r="C65" s="3"/>
      <c r="D65" s="3"/>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124"/>
      <c r="BN65" s="124"/>
      <c r="BO65" s="124"/>
      <c r="BP65" s="124"/>
      <c r="BQ65" s="124"/>
      <c r="BR65" s="124"/>
      <c r="BS65" s="124"/>
      <c r="BT65" s="124"/>
      <c r="BU65" s="124"/>
      <c r="BV65" s="124"/>
      <c r="BW65" s="124"/>
      <c r="BX65" s="124"/>
      <c r="BY65" s="124"/>
      <c r="BZ65" s="124"/>
      <c r="CA65" s="124"/>
      <c r="CB65" s="124"/>
      <c r="CC65" s="124"/>
      <c r="CD65" s="124"/>
      <c r="CE65" s="124"/>
      <c r="CF65" s="124"/>
      <c r="CG65" s="124"/>
      <c r="CH65" s="124"/>
      <c r="CI65" s="124"/>
      <c r="CJ65" s="124"/>
      <c r="CK65" s="124"/>
      <c r="CL65" s="124"/>
      <c r="CM65" s="124"/>
      <c r="CN65" s="124"/>
      <c r="CO65" s="124"/>
      <c r="CP65" s="124"/>
      <c r="CQ65" s="124"/>
      <c r="CR65" s="124"/>
      <c r="CS65" s="124"/>
      <c r="CT65" s="124"/>
      <c r="CU65" s="124"/>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row>
    <row r="66" spans="1:125" s="275" customFormat="1" ht="11.25" customHeight="1">
      <c r="A66" s="275" t="s">
        <v>877</v>
      </c>
      <c r="B66" s="553" t="s">
        <v>878</v>
      </c>
      <c r="F66" s="446"/>
      <c r="G66" s="446"/>
      <c r="H66" s="446">
        <f>SUM(SUM(E61:H61),SUM(E64:H64))</f>
        <v>0</v>
      </c>
      <c r="I66" s="446"/>
      <c r="J66" s="446"/>
      <c r="K66" s="446"/>
      <c r="L66" s="446">
        <f>SUM(SUM(I61:L61),SUM(I64:L64))</f>
        <v>712288.7717602076</v>
      </c>
      <c r="M66" s="446"/>
      <c r="N66" s="446"/>
      <c r="O66" s="446"/>
      <c r="P66" s="446">
        <f>SUM(SUM(M61:P61),SUM(M64:P64))</f>
        <v>949718.36234694347</v>
      </c>
      <c r="Q66" s="446"/>
      <c r="R66" s="446"/>
      <c r="S66" s="446"/>
      <c r="T66" s="446">
        <f>SUM(SUM(Q61:T61),SUM(Q64:T64))</f>
        <v>949718.36234694358</v>
      </c>
      <c r="U66" s="446"/>
      <c r="V66" s="446"/>
      <c r="W66" s="446"/>
      <c r="X66" s="446">
        <f>SUM(SUM(U61:X61),SUM(U64:X64))</f>
        <v>949718.36234694358</v>
      </c>
      <c r="Y66" s="446"/>
      <c r="Z66" s="446"/>
      <c r="AA66" s="446"/>
      <c r="AB66" s="446">
        <f>SUM(SUM(Y61:AB61),SUM(Y64:AB64))</f>
        <v>949718.36234694347</v>
      </c>
      <c r="AC66" s="446"/>
      <c r="AD66" s="446"/>
      <c r="AE66" s="446"/>
      <c r="AF66" s="446">
        <f>SUM(SUM(AC61:AF61),SUM(AC64:AF64))</f>
        <v>949718.3623469437</v>
      </c>
      <c r="AG66" s="446"/>
      <c r="AH66" s="446"/>
      <c r="AI66" s="446"/>
      <c r="AJ66" s="446">
        <f>SUM(SUM(AG61:AJ61),SUM(AG64:AJ64))</f>
        <v>949718.36234694347</v>
      </c>
      <c r="AK66" s="446"/>
      <c r="AL66" s="446"/>
      <c r="AM66" s="446"/>
      <c r="AN66" s="446">
        <f>SUM(SUM(AK61:AN61),SUM(AK64:AN64))</f>
        <v>949718.36234694358</v>
      </c>
      <c r="AO66" s="446"/>
      <c r="AP66" s="446"/>
      <c r="AQ66" s="446"/>
      <c r="AR66" s="446">
        <f>SUM(SUM(AO61:AR61),SUM(AO64:AR64))</f>
        <v>949718.36234694358</v>
      </c>
      <c r="AS66" s="446"/>
      <c r="AT66" s="446"/>
      <c r="AU66" s="446"/>
      <c r="AV66" s="446">
        <f>SUM(SUM(AS61:AV61),SUM(AS64:AV64))</f>
        <v>949718.36234694358</v>
      </c>
      <c r="AW66" s="446"/>
      <c r="AX66" s="446"/>
      <c r="AY66" s="446"/>
      <c r="AZ66" s="446">
        <f>SUM(SUM(AW61:AZ61),SUM(AW64:AZ64))</f>
        <v>949718.36234694347</v>
      </c>
      <c r="BA66" s="446"/>
      <c r="BB66" s="446"/>
      <c r="BC66" s="446"/>
      <c r="BD66" s="446">
        <f>SUM(SUM(BA61:BD61),SUM(BA64:BD64))</f>
        <v>949718.36234694358</v>
      </c>
      <c r="BE66" s="446"/>
      <c r="BF66" s="446"/>
      <c r="BG66" s="446"/>
      <c r="BH66" s="446">
        <f>SUM(SUM(BE61:BH61),SUM(BE64:BH64))</f>
        <v>949718.36234694358</v>
      </c>
      <c r="BI66" s="446"/>
      <c r="BJ66" s="446"/>
      <c r="BK66" s="446"/>
      <c r="BL66" s="446">
        <f>SUM(SUM(BI61:BL61),SUM(BI64:BL64))</f>
        <v>712288.77176020772</v>
      </c>
      <c r="BM66" s="446"/>
      <c r="BN66" s="446"/>
      <c r="BO66" s="446"/>
      <c r="BP66" s="446">
        <f>SUM(SUM(BM61:BP61),SUM(BM64:BP64))</f>
        <v>0</v>
      </c>
      <c r="BQ66" s="446"/>
      <c r="BR66" s="446"/>
      <c r="BS66" s="446"/>
      <c r="BT66" s="446">
        <f>SUM(SUM(BQ61:BT61),SUM(BQ64:BT64))</f>
        <v>0</v>
      </c>
      <c r="BU66" s="446"/>
      <c r="BV66" s="446"/>
      <c r="BW66" s="446"/>
      <c r="BX66" s="446">
        <f>SUM(SUM(BU61:BX61),SUM(BU64:BX64))</f>
        <v>0</v>
      </c>
      <c r="BY66" s="446"/>
      <c r="BZ66" s="446"/>
      <c r="CA66" s="446"/>
      <c r="CB66" s="446">
        <f>SUM(SUM(BY61:CB61),SUM(BY64:CB64))</f>
        <v>0</v>
      </c>
      <c r="CC66" s="446"/>
      <c r="CD66" s="446"/>
      <c r="CE66" s="446"/>
      <c r="CF66" s="446">
        <f>SUM(SUM(CC61:CF61),SUM(CC64:CF64))</f>
        <v>0</v>
      </c>
      <c r="CG66" s="446"/>
      <c r="CH66" s="446"/>
      <c r="CI66" s="446"/>
      <c r="CJ66" s="446"/>
      <c r="CK66" s="446"/>
      <c r="CL66" s="446"/>
      <c r="CM66" s="446"/>
      <c r="CN66" s="446"/>
      <c r="CO66" s="446"/>
      <c r="CP66" s="446"/>
      <c r="CQ66" s="446"/>
      <c r="CR66" s="446"/>
      <c r="CS66" s="446"/>
      <c r="CT66" s="446"/>
      <c r="CU66" s="446"/>
      <c r="CV66" s="446"/>
      <c r="CW66" s="446"/>
      <c r="CX66" s="446"/>
      <c r="CY66" s="446"/>
      <c r="CZ66" s="446"/>
      <c r="DA66" s="446"/>
      <c r="DB66" s="446"/>
      <c r="DC66" s="446"/>
      <c r="DD66" s="446"/>
      <c r="DE66" s="446"/>
      <c r="DF66" s="446"/>
      <c r="DG66" s="446"/>
      <c r="DH66" s="446"/>
      <c r="DI66" s="446"/>
      <c r="DJ66" s="446"/>
      <c r="DK66" s="446"/>
      <c r="DL66" s="446"/>
      <c r="DM66" s="446"/>
      <c r="DN66" s="446"/>
      <c r="DO66" s="446"/>
      <c r="DP66" s="446"/>
      <c r="DQ66" s="446"/>
      <c r="DR66" s="446"/>
      <c r="DS66" s="446"/>
      <c r="DT66" s="446"/>
      <c r="DU66" s="446"/>
    </row>
    <row r="67" spans="1:125" ht="11.25" customHeight="1">
      <c r="A67" s="2"/>
      <c r="B67" s="2"/>
      <c r="C67" s="2"/>
      <c r="D67" s="2"/>
    </row>
    <row r="68" spans="1:125" ht="11.25" customHeight="1">
      <c r="A68" s="3" t="s">
        <v>217</v>
      </c>
      <c r="B68" s="2"/>
      <c r="C68" s="2"/>
      <c r="D68" s="2"/>
    </row>
    <row r="69" spans="1:125" ht="11.25" customHeight="1">
      <c r="A69"/>
      <c r="B69"/>
      <c r="C69"/>
      <c r="D69"/>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4"/>
    </row>
    <row r="70" spans="1:125" ht="11.25" customHeight="1">
      <c r="A70" s="44" t="str">
        <f>Pieņēmumi!B72</f>
        <v>Kredīta izsniegšanas maksa</v>
      </c>
      <c r="B70" s="50" t="str">
        <f>Pieņēmumi!C72</f>
        <v>%</v>
      </c>
      <c r="C70" s="2"/>
      <c r="D70" s="88">
        <f>Pieņēmumi!E72</f>
        <v>0</v>
      </c>
    </row>
    <row r="71" spans="1:125" ht="11.25" customHeight="1">
      <c r="A71" s="44" t="str">
        <f>Pieņēmumi!B73</f>
        <v>SAISTĪBU MAKSA</v>
      </c>
      <c r="B71" s="50" t="str">
        <f>Pieņēmumi!C73</f>
        <v>%</v>
      </c>
      <c r="C71" s="2"/>
      <c r="D71" s="88">
        <f>Pieņēmumi!E73</f>
        <v>0</v>
      </c>
    </row>
    <row r="72" spans="1:125" ht="11.25" customHeight="1">
      <c r="A72" s="111" t="s">
        <v>212</v>
      </c>
      <c r="B72" s="111"/>
      <c r="C72" s="111"/>
      <c r="D72" s="112">
        <f>SUM(E72:DU72)</f>
        <v>9649294.8231653776</v>
      </c>
      <c r="E72" s="423">
        <f t="shared" ref="E72:AJ72" si="35">IFERROR(E13,"")</f>
        <v>1929858.9646330755</v>
      </c>
      <c r="F72" s="423">
        <f t="shared" si="35"/>
        <v>1929858.9646330755</v>
      </c>
      <c r="G72" s="423">
        <f t="shared" si="35"/>
        <v>1929858.9646330755</v>
      </c>
      <c r="H72" s="423">
        <f t="shared" si="35"/>
        <v>1929858.9646330755</v>
      </c>
      <c r="I72" s="423">
        <f t="shared" si="35"/>
        <v>1929858.9646330755</v>
      </c>
      <c r="J72" s="423">
        <f t="shared" si="35"/>
        <v>0</v>
      </c>
      <c r="K72" s="423">
        <f t="shared" si="35"/>
        <v>0</v>
      </c>
      <c r="L72" s="423">
        <f t="shared" si="35"/>
        <v>0</v>
      </c>
      <c r="M72" s="423">
        <f t="shared" si="35"/>
        <v>0</v>
      </c>
      <c r="N72" s="423">
        <f t="shared" si="35"/>
        <v>0</v>
      </c>
      <c r="O72" s="423">
        <f t="shared" si="35"/>
        <v>0</v>
      </c>
      <c r="P72" s="423">
        <f t="shared" si="35"/>
        <v>0</v>
      </c>
      <c r="Q72" s="423">
        <f t="shared" si="35"/>
        <v>0</v>
      </c>
      <c r="R72" s="423">
        <f t="shared" si="35"/>
        <v>0</v>
      </c>
      <c r="S72" s="423">
        <f t="shared" si="35"/>
        <v>0</v>
      </c>
      <c r="T72" s="423">
        <f t="shared" si="35"/>
        <v>0</v>
      </c>
      <c r="U72" s="423">
        <f t="shared" si="35"/>
        <v>0</v>
      </c>
      <c r="V72" s="423">
        <f t="shared" si="35"/>
        <v>0</v>
      </c>
      <c r="W72" s="423">
        <f t="shared" si="35"/>
        <v>0</v>
      </c>
      <c r="X72" s="423">
        <f t="shared" si="35"/>
        <v>0</v>
      </c>
      <c r="Y72" s="423">
        <f t="shared" si="35"/>
        <v>0</v>
      </c>
      <c r="Z72" s="423">
        <f t="shared" si="35"/>
        <v>0</v>
      </c>
      <c r="AA72" s="423">
        <f t="shared" si="35"/>
        <v>0</v>
      </c>
      <c r="AB72" s="423">
        <f t="shared" si="35"/>
        <v>0</v>
      </c>
      <c r="AC72" s="423">
        <f t="shared" si="35"/>
        <v>0</v>
      </c>
      <c r="AD72" s="423">
        <f t="shared" si="35"/>
        <v>0</v>
      </c>
      <c r="AE72" s="423">
        <f t="shared" si="35"/>
        <v>0</v>
      </c>
      <c r="AF72" s="423">
        <f t="shared" si="35"/>
        <v>0</v>
      </c>
      <c r="AG72" s="423">
        <f t="shared" si="35"/>
        <v>0</v>
      </c>
      <c r="AH72" s="423">
        <f t="shared" si="35"/>
        <v>0</v>
      </c>
      <c r="AI72" s="423">
        <f t="shared" si="35"/>
        <v>0</v>
      </c>
      <c r="AJ72" s="423">
        <f t="shared" si="35"/>
        <v>0</v>
      </c>
      <c r="AK72" s="423">
        <f t="shared" ref="AK72:BP72" si="36">IFERROR(AK13,"")</f>
        <v>0</v>
      </c>
      <c r="AL72" s="423">
        <f t="shared" si="36"/>
        <v>0</v>
      </c>
      <c r="AM72" s="423">
        <f t="shared" si="36"/>
        <v>0</v>
      </c>
      <c r="AN72" s="423">
        <f t="shared" si="36"/>
        <v>0</v>
      </c>
      <c r="AO72" s="423">
        <f t="shared" si="36"/>
        <v>0</v>
      </c>
      <c r="AP72" s="423">
        <f t="shared" si="36"/>
        <v>0</v>
      </c>
      <c r="AQ72" s="423">
        <f t="shared" si="36"/>
        <v>0</v>
      </c>
      <c r="AR72" s="423">
        <f t="shared" si="36"/>
        <v>0</v>
      </c>
      <c r="AS72" s="423">
        <f t="shared" si="36"/>
        <v>0</v>
      </c>
      <c r="AT72" s="423">
        <f t="shared" si="36"/>
        <v>0</v>
      </c>
      <c r="AU72" s="423">
        <f t="shared" si="36"/>
        <v>0</v>
      </c>
      <c r="AV72" s="423">
        <f t="shared" si="36"/>
        <v>0</v>
      </c>
      <c r="AW72" s="423">
        <f t="shared" si="36"/>
        <v>0</v>
      </c>
      <c r="AX72" s="423">
        <f t="shared" si="36"/>
        <v>0</v>
      </c>
      <c r="AY72" s="423">
        <f t="shared" si="36"/>
        <v>0</v>
      </c>
      <c r="AZ72" s="423">
        <f t="shared" si="36"/>
        <v>0</v>
      </c>
      <c r="BA72" s="423">
        <f t="shared" si="36"/>
        <v>0</v>
      </c>
      <c r="BB72" s="423">
        <f t="shared" si="36"/>
        <v>0</v>
      </c>
      <c r="BC72" s="423">
        <f t="shared" si="36"/>
        <v>0</v>
      </c>
      <c r="BD72" s="423">
        <f t="shared" si="36"/>
        <v>0</v>
      </c>
      <c r="BE72" s="423">
        <f t="shared" si="36"/>
        <v>0</v>
      </c>
      <c r="BF72" s="423">
        <f t="shared" si="36"/>
        <v>0</v>
      </c>
      <c r="BG72" s="423">
        <f t="shared" si="36"/>
        <v>0</v>
      </c>
      <c r="BH72" s="423">
        <f t="shared" si="36"/>
        <v>0</v>
      </c>
      <c r="BI72" s="423">
        <f t="shared" si="36"/>
        <v>0</v>
      </c>
      <c r="BJ72" s="423">
        <f t="shared" si="36"/>
        <v>0</v>
      </c>
      <c r="BK72" s="423">
        <f t="shared" si="36"/>
        <v>0</v>
      </c>
      <c r="BL72" s="423">
        <f t="shared" si="36"/>
        <v>0</v>
      </c>
      <c r="BM72" s="423">
        <f t="shared" si="36"/>
        <v>0</v>
      </c>
      <c r="BN72" s="423">
        <f t="shared" si="36"/>
        <v>0</v>
      </c>
      <c r="BO72" s="423">
        <f t="shared" si="36"/>
        <v>0</v>
      </c>
      <c r="BP72" s="423">
        <f t="shared" si="36"/>
        <v>0</v>
      </c>
      <c r="BQ72" s="423">
        <f t="shared" ref="BQ72:CV72" si="37">IFERROR(BQ13,"")</f>
        <v>0</v>
      </c>
      <c r="BR72" s="423">
        <f t="shared" si="37"/>
        <v>0</v>
      </c>
      <c r="BS72" s="423">
        <f t="shared" si="37"/>
        <v>0</v>
      </c>
      <c r="BT72" s="423">
        <f t="shared" si="37"/>
        <v>0</v>
      </c>
      <c r="BU72" s="423">
        <f t="shared" si="37"/>
        <v>0</v>
      </c>
      <c r="BV72" s="423">
        <f t="shared" si="37"/>
        <v>0</v>
      </c>
      <c r="BW72" s="423">
        <f t="shared" si="37"/>
        <v>0</v>
      </c>
      <c r="BX72" s="423">
        <f t="shared" si="37"/>
        <v>0</v>
      </c>
      <c r="BY72" s="423">
        <f t="shared" si="37"/>
        <v>0</v>
      </c>
      <c r="BZ72" s="423">
        <f t="shared" si="37"/>
        <v>0</v>
      </c>
      <c r="CA72" s="423">
        <f t="shared" si="37"/>
        <v>0</v>
      </c>
      <c r="CB72" s="423">
        <f t="shared" si="37"/>
        <v>0</v>
      </c>
      <c r="CC72" s="423">
        <f t="shared" si="37"/>
        <v>0</v>
      </c>
      <c r="CD72" s="423">
        <f t="shared" si="37"/>
        <v>0</v>
      </c>
      <c r="CE72" s="423">
        <f t="shared" si="37"/>
        <v>0</v>
      </c>
      <c r="CF72" s="423">
        <f t="shared" si="37"/>
        <v>0</v>
      </c>
      <c r="CG72" s="423">
        <f t="shared" si="37"/>
        <v>0</v>
      </c>
      <c r="CH72" s="423">
        <f t="shared" si="37"/>
        <v>0</v>
      </c>
      <c r="CI72" s="423">
        <f t="shared" si="37"/>
        <v>0</v>
      </c>
      <c r="CJ72" s="423">
        <f t="shared" si="37"/>
        <v>0</v>
      </c>
      <c r="CK72" s="423">
        <f t="shared" si="37"/>
        <v>0</v>
      </c>
      <c r="CL72" s="423">
        <f t="shared" si="37"/>
        <v>0</v>
      </c>
      <c r="CM72" s="423">
        <f t="shared" si="37"/>
        <v>0</v>
      </c>
      <c r="CN72" s="423">
        <f t="shared" si="37"/>
        <v>0</v>
      </c>
      <c r="CO72" s="423">
        <f t="shared" si="37"/>
        <v>0</v>
      </c>
      <c r="CP72" s="423">
        <f t="shared" si="37"/>
        <v>0</v>
      </c>
      <c r="CQ72" s="423">
        <f t="shared" si="37"/>
        <v>0</v>
      </c>
      <c r="CR72" s="423">
        <f t="shared" si="37"/>
        <v>0</v>
      </c>
      <c r="CS72" s="423">
        <f t="shared" si="37"/>
        <v>0</v>
      </c>
      <c r="CT72" s="423">
        <f t="shared" si="37"/>
        <v>0</v>
      </c>
      <c r="CU72" s="423">
        <f t="shared" si="37"/>
        <v>0</v>
      </c>
      <c r="CV72" s="423">
        <f t="shared" si="37"/>
        <v>0</v>
      </c>
      <c r="CW72" s="423">
        <f t="shared" ref="CW72:DU72" si="38">IFERROR(CW13,"")</f>
        <v>0</v>
      </c>
      <c r="CX72" s="423">
        <f t="shared" si="38"/>
        <v>0</v>
      </c>
      <c r="CY72" s="423">
        <f t="shared" si="38"/>
        <v>0</v>
      </c>
      <c r="CZ72" s="423">
        <f t="shared" si="38"/>
        <v>0</v>
      </c>
      <c r="DA72" s="423">
        <f t="shared" si="38"/>
        <v>0</v>
      </c>
      <c r="DB72" s="423">
        <f t="shared" si="38"/>
        <v>0</v>
      </c>
      <c r="DC72" s="423">
        <f t="shared" si="38"/>
        <v>0</v>
      </c>
      <c r="DD72" s="423">
        <f t="shared" si="38"/>
        <v>0</v>
      </c>
      <c r="DE72" s="423">
        <f t="shared" si="38"/>
        <v>0</v>
      </c>
      <c r="DF72" s="423">
        <f t="shared" si="38"/>
        <v>0</v>
      </c>
      <c r="DG72" s="423">
        <f t="shared" si="38"/>
        <v>0</v>
      </c>
      <c r="DH72" s="423">
        <f t="shared" si="38"/>
        <v>0</v>
      </c>
      <c r="DI72" s="423">
        <f t="shared" si="38"/>
        <v>0</v>
      </c>
      <c r="DJ72" s="423">
        <f t="shared" si="38"/>
        <v>0</v>
      </c>
      <c r="DK72" s="423">
        <f t="shared" si="38"/>
        <v>0</v>
      </c>
      <c r="DL72" s="423">
        <f t="shared" si="38"/>
        <v>0</v>
      </c>
      <c r="DM72" s="423">
        <f t="shared" si="38"/>
        <v>0</v>
      </c>
      <c r="DN72" s="423">
        <f t="shared" si="38"/>
        <v>0</v>
      </c>
      <c r="DO72" s="423">
        <f t="shared" si="38"/>
        <v>0</v>
      </c>
      <c r="DP72" s="423">
        <f t="shared" si="38"/>
        <v>0</v>
      </c>
      <c r="DQ72" s="423">
        <f t="shared" si="38"/>
        <v>0</v>
      </c>
      <c r="DR72" s="423">
        <f t="shared" si="38"/>
        <v>0</v>
      </c>
      <c r="DS72" s="423">
        <f t="shared" si="38"/>
        <v>0</v>
      </c>
      <c r="DT72" s="423">
        <f t="shared" si="38"/>
        <v>0</v>
      </c>
      <c r="DU72" s="423">
        <f t="shared" si="38"/>
        <v>0</v>
      </c>
    </row>
    <row r="73" spans="1:125" ht="11.25" customHeight="1">
      <c r="A73" s="2" t="s">
        <v>218</v>
      </c>
      <c r="B73" s="10" t="s">
        <v>71</v>
      </c>
      <c r="C73" s="111"/>
      <c r="D73" s="108"/>
      <c r="E73" s="418">
        <f>IFERROR(IF(E$2&gt;=$D30,$D72-SUM($E72:E72),0),"")</f>
        <v>0</v>
      </c>
      <c r="F73" s="418">
        <f>IFERROR(IF(F$2&gt;=$D30,$D72-SUM($E72:F72),0),"")</f>
        <v>5789576.8938992266</v>
      </c>
      <c r="G73" s="418">
        <f>IFERROR(IF(G$2&gt;=$D30,$D72-SUM($E72:G72),0),"")</f>
        <v>3859717.929266151</v>
      </c>
      <c r="H73" s="418">
        <f>IFERROR(IF(H$2&gt;=$D30,$D72-SUM($E72:H72),0),"")</f>
        <v>1929858.9646330755</v>
      </c>
      <c r="I73" s="418">
        <f>IFERROR(IF(I$2&gt;=$D30,$D72-SUM($E72:I72),0),"")</f>
        <v>0</v>
      </c>
      <c r="J73" s="418">
        <f>IFERROR(IF(J$2&gt;=$D30,$D72-SUM($E72:J72),0),"")</f>
        <v>0</v>
      </c>
      <c r="K73" s="418">
        <f>IFERROR(IF(K$2&gt;=$D30,$D72-SUM($E72:K72),0),"")</f>
        <v>0</v>
      </c>
      <c r="L73" s="418">
        <f>IFERROR(IF(L$2&gt;=$D30,$D72-SUM($E72:L72),0),"")</f>
        <v>0</v>
      </c>
      <c r="M73" s="418">
        <f>IFERROR(IF(M$2&gt;=$D30,$D72-SUM($E72:M72),0),"")</f>
        <v>0</v>
      </c>
      <c r="N73" s="418">
        <f>IFERROR(IF(N$2&gt;=$D30,$D72-SUM($E72:N72),0),"")</f>
        <v>0</v>
      </c>
      <c r="O73" s="418">
        <f>IFERROR(IF(O$2&gt;=$D30,$D72-SUM($E72:O72),0),"")</f>
        <v>0</v>
      </c>
      <c r="P73" s="418">
        <f>IFERROR(IF(P$2&gt;=$D30,$D72-SUM($E72:P72),0),"")</f>
        <v>0</v>
      </c>
      <c r="Q73" s="418">
        <f>IFERROR(IF(Q$2&gt;=$D30,$D72-SUM($E72:Q72),0),"")</f>
        <v>0</v>
      </c>
      <c r="R73" s="418">
        <f>IFERROR(IF(R$2&gt;=$D30,$D72-SUM($E72:R72),0),"")</f>
        <v>0</v>
      </c>
      <c r="S73" s="418">
        <f>IFERROR(IF(S$2&gt;=$D30,$D72-SUM($E72:S72),0),"")</f>
        <v>0</v>
      </c>
      <c r="T73" s="418">
        <f>IFERROR(IF(T$2&gt;=$D30,$D72-SUM($E72:T72),0),"")</f>
        <v>0</v>
      </c>
      <c r="U73" s="418">
        <f>IFERROR(IF(U$2&gt;=$D30,$D72-SUM($E72:U72),0),"")</f>
        <v>0</v>
      </c>
      <c r="V73" s="418">
        <f>IFERROR(IF(V$2&gt;=$D30,$D72-SUM($E72:V72),0),"")</f>
        <v>0</v>
      </c>
      <c r="W73" s="418">
        <f>IFERROR(IF(W$2&gt;=$D30,$D72-SUM($E72:W72),0),"")</f>
        <v>0</v>
      </c>
      <c r="X73" s="418">
        <f>IFERROR(IF(X$2&gt;=$D30,$D72-SUM($E72:X72),0),"")</f>
        <v>0</v>
      </c>
      <c r="Y73" s="418">
        <f>IFERROR(IF(Y$2&gt;=$D30,$D72-SUM($E72:Y72),0),"")</f>
        <v>0</v>
      </c>
      <c r="Z73" s="418">
        <f>IFERROR(IF(Z$2&gt;=$D30,$D72-SUM($E72:Z72),0),"")</f>
        <v>0</v>
      </c>
      <c r="AA73" s="418">
        <f>IFERROR(IF(AA$2&gt;=$D30,$D72-SUM($E72:AA72),0),"")</f>
        <v>0</v>
      </c>
      <c r="AB73" s="418">
        <f>IFERROR(IF(AB$2&gt;=$D30,$D72-SUM($E72:AB72),0),"")</f>
        <v>0</v>
      </c>
      <c r="AC73" s="418">
        <f>IFERROR(IF(AC$2&gt;=$D30,$D72-SUM($E72:AC72),0),"")</f>
        <v>0</v>
      </c>
      <c r="AD73" s="418">
        <f>IFERROR(IF(AD$2&gt;=$D30,$D72-SUM($E72:AD72),0),"")</f>
        <v>0</v>
      </c>
      <c r="AE73" s="418">
        <f>IFERROR(IF(AE$2&gt;=$D30,$D72-SUM($E72:AE72),0),"")</f>
        <v>0</v>
      </c>
      <c r="AF73" s="418">
        <f>IFERROR(IF(AF$2&gt;=$D30,$D72-SUM($E72:AF72),0),"")</f>
        <v>0</v>
      </c>
      <c r="AG73" s="418">
        <f>IFERROR(IF(AG$2&gt;=$D30,$D72-SUM($E72:AG72),0),"")</f>
        <v>0</v>
      </c>
      <c r="AH73" s="418">
        <f>IFERROR(IF(AH$2&gt;=$D30,$D72-SUM($E72:AH72),0),"")</f>
        <v>0</v>
      </c>
      <c r="AI73" s="418">
        <f>IFERROR(IF(AI$2&gt;=$D30,$D72-SUM($E72:AI72),0),"")</f>
        <v>0</v>
      </c>
      <c r="AJ73" s="418">
        <f>IFERROR(IF(AJ$2&gt;=$D30,$D72-SUM($E72:AJ72),0),"")</f>
        <v>0</v>
      </c>
      <c r="AK73" s="418">
        <f>IFERROR(IF(AK$2&gt;=$D30,$D72-SUM($E72:AK72),0),"")</f>
        <v>0</v>
      </c>
      <c r="AL73" s="418">
        <f>IFERROR(IF(AL$2&gt;=$D30,$D72-SUM($E72:AL72),0),"")</f>
        <v>0</v>
      </c>
      <c r="AM73" s="418">
        <f>IFERROR(IF(AM$2&gt;=$D30,$D72-SUM($E72:AM72),0),"")</f>
        <v>0</v>
      </c>
      <c r="AN73" s="418">
        <f>IFERROR(IF(AN$2&gt;=$D30,$D72-SUM($E72:AN72),0),"")</f>
        <v>0</v>
      </c>
      <c r="AO73" s="418">
        <f>IFERROR(IF(AO$2&gt;=$D30,$D72-SUM($E72:AO72),0),"")</f>
        <v>0</v>
      </c>
      <c r="AP73" s="418">
        <f>IFERROR(IF(AP$2&gt;=$D30,$D72-SUM($E72:AP72),0),"")</f>
        <v>0</v>
      </c>
      <c r="AQ73" s="418">
        <f>IFERROR(IF(AQ$2&gt;=$D30,$D72-SUM($E72:AQ72),0),"")</f>
        <v>0</v>
      </c>
      <c r="AR73" s="418">
        <f>IFERROR(IF(AR$2&gt;=$D30,$D72-SUM($E72:AR72),0),"")</f>
        <v>0</v>
      </c>
      <c r="AS73" s="418">
        <f>IFERROR(IF(AS$2&gt;=$D30,$D72-SUM($E72:AS72),0),"")</f>
        <v>0</v>
      </c>
      <c r="AT73" s="418">
        <f>IFERROR(IF(AT$2&gt;=$D30,$D72-SUM($E72:AT72),0),"")</f>
        <v>0</v>
      </c>
      <c r="AU73" s="418">
        <f>IFERROR(IF(AU$2&gt;=$D30,$D72-SUM($E72:AU72),0),"")</f>
        <v>0</v>
      </c>
      <c r="AV73" s="418">
        <f>IFERROR(IF(AV$2&gt;=$D30,$D72-SUM($E72:AV72),0),"")</f>
        <v>0</v>
      </c>
      <c r="AW73" s="418">
        <f>IFERROR(IF(AW$2&gt;=$D30,$D72-SUM($E72:AW72),0),"")</f>
        <v>0</v>
      </c>
      <c r="AX73" s="418">
        <f>IFERROR(IF(AX$2&gt;=$D30,$D72-SUM($E72:AX72),0),"")</f>
        <v>0</v>
      </c>
      <c r="AY73" s="418">
        <f>IFERROR(IF(AY$2&gt;=$D30,$D72-SUM($E72:AY72),0),"")</f>
        <v>0</v>
      </c>
      <c r="AZ73" s="418">
        <f>IFERROR(IF(AZ$2&gt;=$D30,$D72-SUM($E72:AZ72),0),"")</f>
        <v>0</v>
      </c>
      <c r="BA73" s="418">
        <f>IFERROR(IF(BA$2&gt;=$D30,$D72-SUM($E72:BA72),0),"")</f>
        <v>0</v>
      </c>
      <c r="BB73" s="418">
        <f>IFERROR(IF(BB$2&gt;=$D30,$D72-SUM($E72:BB72),0),"")</f>
        <v>0</v>
      </c>
      <c r="BC73" s="418">
        <f>IFERROR(IF(BC$2&gt;=$D30,$D72-SUM($E72:BC72),0),"")</f>
        <v>0</v>
      </c>
      <c r="BD73" s="418">
        <f>IFERROR(IF(BD$2&gt;=$D30,$D72-SUM($E72:BD72),0),"")</f>
        <v>0</v>
      </c>
      <c r="BE73" s="418">
        <f>IFERROR(IF(BE$2&gt;=$D30,$D72-SUM($E72:BE72),0),"")</f>
        <v>0</v>
      </c>
      <c r="BF73" s="418">
        <f>IFERROR(IF(BF$2&gt;=$D30,$D72-SUM($E72:BF72),0),"")</f>
        <v>0</v>
      </c>
      <c r="BG73" s="418">
        <f>IFERROR(IF(BG$2&gt;=$D30,$D72-SUM($E72:BG72),0),"")</f>
        <v>0</v>
      </c>
      <c r="BH73" s="418">
        <f>IFERROR(IF(BH$2&gt;=$D30,$D72-SUM($E72:BH72),0),"")</f>
        <v>0</v>
      </c>
      <c r="BI73" s="418">
        <f>IFERROR(IF(BI$2&gt;=$D30,$D72-SUM($E72:BI72),0),"")</f>
        <v>0</v>
      </c>
      <c r="BJ73" s="418">
        <f>IFERROR(IF(BJ$2&gt;=$D30,$D72-SUM($E72:BJ72),0),"")</f>
        <v>0</v>
      </c>
      <c r="BK73" s="418">
        <f>IFERROR(IF(BK$2&gt;=$D30,$D72-SUM($E72:BK72),0),"")</f>
        <v>0</v>
      </c>
      <c r="BL73" s="418">
        <f>IFERROR(IF(BL$2&gt;=$D30,$D72-SUM($E72:BL72),0),"")</f>
        <v>0</v>
      </c>
      <c r="BM73" s="418">
        <f>IFERROR(IF(BM$2&gt;=$D30,$D72-SUM($E72:BM72),0),"")</f>
        <v>0</v>
      </c>
      <c r="BN73" s="418">
        <f>IFERROR(IF(BN$2&gt;=$D30,$D72-SUM($E72:BN72),0),"")</f>
        <v>0</v>
      </c>
      <c r="BO73" s="418">
        <f>IFERROR(IF(BO$2&gt;=$D30,$D72-SUM($E72:BO72),0),"")</f>
        <v>0</v>
      </c>
      <c r="BP73" s="418">
        <f>IFERROR(IF(BP$2&gt;=$D30,$D72-SUM($E72:BP72),0),"")</f>
        <v>0</v>
      </c>
      <c r="BQ73" s="418">
        <f>IFERROR(IF(BQ$2&gt;=$D30,$D72-SUM($E72:BQ72),0),"")</f>
        <v>0</v>
      </c>
      <c r="BR73" s="418">
        <f>IFERROR(IF(BR$2&gt;=$D30,$D72-SUM($E72:BR72),0),"")</f>
        <v>0</v>
      </c>
      <c r="BS73" s="418">
        <f>IFERROR(IF(BS$2&gt;=$D30,$D72-SUM($E72:BS72),0),"")</f>
        <v>0</v>
      </c>
      <c r="BT73" s="418">
        <f>IFERROR(IF(BT$2&gt;=$D30,$D72-SUM($E72:BT72),0),"")</f>
        <v>0</v>
      </c>
      <c r="BU73" s="418">
        <f>IFERROR(IF(BU$2&gt;=$D30,$D72-SUM($E72:BU72),0),"")</f>
        <v>0</v>
      </c>
      <c r="BV73" s="418">
        <f>IFERROR(IF(BV$2&gt;=$D30,$D72-SUM($E72:BV72),0),"")</f>
        <v>0</v>
      </c>
      <c r="BW73" s="418">
        <f>IFERROR(IF(BW$2&gt;=$D30,$D72-SUM($E72:BW72),0),"")</f>
        <v>0</v>
      </c>
      <c r="BX73" s="418">
        <f>IFERROR(IF(BX$2&gt;=$D30,$D72-SUM($E72:BX72),0),"")</f>
        <v>0</v>
      </c>
      <c r="BY73" s="418">
        <f>IFERROR(IF(BY$2&gt;=$D30,$D72-SUM($E72:BY72),0),"")</f>
        <v>0</v>
      </c>
      <c r="BZ73" s="418">
        <f>IFERROR(IF(BZ$2&gt;=$D30,$D72-SUM($E72:BZ72),0),"")</f>
        <v>0</v>
      </c>
      <c r="CA73" s="418">
        <f>IFERROR(IF(CA$2&gt;=$D30,$D72-SUM($E72:CA72),0),"")</f>
        <v>0</v>
      </c>
      <c r="CB73" s="418">
        <f>IFERROR(IF(CB$2&gt;=$D30,$D72-SUM($E72:CB72),0),"")</f>
        <v>0</v>
      </c>
      <c r="CC73" s="418">
        <f>IFERROR(IF(CC$2&gt;=$D30,$D72-SUM($E72:CC72),0),"")</f>
        <v>0</v>
      </c>
      <c r="CD73" s="418">
        <f>IFERROR(IF(CD$2&gt;=$D30,$D72-SUM($E72:CD72),0),"")</f>
        <v>0</v>
      </c>
      <c r="CE73" s="418">
        <f>IFERROR(IF(CE$2&gt;=$D30,$D72-SUM($E72:CE72),0),"")</f>
        <v>0</v>
      </c>
      <c r="CF73" s="418">
        <f>IFERROR(IF(CF$2&gt;=$D30,$D72-SUM($E72:CF72),0),"")</f>
        <v>0</v>
      </c>
      <c r="CG73" s="418">
        <f>IFERROR(IF(CG$2&gt;=$D30,$D72-SUM($E72:CG72),0),"")</f>
        <v>0</v>
      </c>
      <c r="CH73" s="418">
        <f>IFERROR(IF(CH$2&gt;=$D30,$D72-SUM($E72:CH72),0),"")</f>
        <v>0</v>
      </c>
      <c r="CI73" s="418">
        <f>IFERROR(IF(CI$2&gt;=$D30,$D72-SUM($E72:CI72),0),"")</f>
        <v>0</v>
      </c>
      <c r="CJ73" s="418">
        <f>IFERROR(IF(CJ$2&gt;=$D30,$D72-SUM($E72:CJ72),0),"")</f>
        <v>0</v>
      </c>
      <c r="CK73" s="418">
        <f>IFERROR(IF(CK$2&gt;=$D30,$D72-SUM($E72:CK72),0),"")</f>
        <v>0</v>
      </c>
      <c r="CL73" s="418">
        <f>IFERROR(IF(CL$2&gt;=$D30,$D72-SUM($E72:CL72),0),"")</f>
        <v>0</v>
      </c>
      <c r="CM73" s="418">
        <f>IFERROR(IF(CM$2&gt;=$D30,$D72-SUM($E72:CM72),0),"")</f>
        <v>0</v>
      </c>
      <c r="CN73" s="418">
        <f>IFERROR(IF(CN$2&gt;=$D30,$D72-SUM($E72:CN72),0),"")</f>
        <v>0</v>
      </c>
      <c r="CO73" s="418">
        <f>IFERROR(IF(CO$2&gt;=$D30,$D72-SUM($E72:CO72),0),"")</f>
        <v>0</v>
      </c>
      <c r="CP73" s="418">
        <f>IFERROR(IF(CP$2&gt;=$D30,$D72-SUM($E72:CP72),0),"")</f>
        <v>0</v>
      </c>
      <c r="CQ73" s="418">
        <f>IFERROR(IF(CQ$2&gt;=$D30,$D72-SUM($E72:CQ72),0),"")</f>
        <v>0</v>
      </c>
      <c r="CR73" s="418">
        <f>IFERROR(IF(CR$2&gt;=$D30,$D72-SUM($E72:CR72),0),"")</f>
        <v>0</v>
      </c>
      <c r="CS73" s="418">
        <f>IFERROR(IF(CS$2&gt;=$D30,$D72-SUM($E72:CS72),0),"")</f>
        <v>0</v>
      </c>
      <c r="CT73" s="418">
        <f>IFERROR(IF(CT$2&gt;=$D30,$D72-SUM($E72:CT72),0),"")</f>
        <v>0</v>
      </c>
      <c r="CU73" s="418">
        <f>IFERROR(IF(CU$2&gt;=$D30,$D72-SUM($E72:CU72),0),"")</f>
        <v>0</v>
      </c>
      <c r="CV73" s="418">
        <f>IFERROR(IF(CV$2&gt;=$D30,$D72-SUM($E72:CV72),0),"")</f>
        <v>0</v>
      </c>
      <c r="CW73" s="418">
        <f>IFERROR(IF(CW$2&gt;=$D30,$D72-SUM($E72:CW72),0),"")</f>
        <v>0</v>
      </c>
      <c r="CX73" s="418">
        <f>IFERROR(IF(CX$2&gt;=$D30,$D72-SUM($E72:CX72),0),"")</f>
        <v>0</v>
      </c>
      <c r="CY73" s="418">
        <f>IFERROR(IF(CY$2&gt;=$D30,$D72-SUM($E72:CY72),0),"")</f>
        <v>0</v>
      </c>
      <c r="CZ73" s="418">
        <f>IFERROR(IF(CZ$2&gt;=$D30,$D72-SUM($E72:CZ72),0),"")</f>
        <v>0</v>
      </c>
      <c r="DA73" s="418">
        <f>IFERROR(IF(DA$2&gt;=$D30,$D72-SUM($E72:DA72),0),"")</f>
        <v>0</v>
      </c>
      <c r="DB73" s="418">
        <f>IFERROR(IF(DB$2&gt;=$D30,$D72-SUM($E72:DB72),0),"")</f>
        <v>0</v>
      </c>
      <c r="DC73" s="418">
        <f>IFERROR(IF(DC$2&gt;=$D30,$D72-SUM($E72:DC72),0),"")</f>
        <v>0</v>
      </c>
      <c r="DD73" s="418">
        <f>IFERROR(IF(DD$2&gt;=$D30,$D72-SUM($E72:DD72),0),"")</f>
        <v>0</v>
      </c>
      <c r="DE73" s="418">
        <f>IFERROR(IF(DE$2&gt;=$D30,$D72-SUM($E72:DE72),0),"")</f>
        <v>0</v>
      </c>
      <c r="DF73" s="418">
        <f>IFERROR(IF(DF$2&gt;=$D30,$D72-SUM($E72:DF72),0),"")</f>
        <v>0</v>
      </c>
      <c r="DG73" s="418">
        <f>IFERROR(IF(DG$2&gt;=$D30,$D72-SUM($E72:DG72),0),"")</f>
        <v>0</v>
      </c>
      <c r="DH73" s="418">
        <f>IFERROR(IF(DH$2&gt;=$D30,$D72-SUM($E72:DH72),0),"")</f>
        <v>0</v>
      </c>
      <c r="DI73" s="418">
        <f>IFERROR(IF(DI$2&gt;=$D30,$D72-SUM($E72:DI72),0),"")</f>
        <v>0</v>
      </c>
      <c r="DJ73" s="418">
        <f>IFERROR(IF(DJ$2&gt;=$D30,$D72-SUM($E72:DJ72),0),"")</f>
        <v>0</v>
      </c>
      <c r="DK73" s="418">
        <f>IFERROR(IF(DK$2&gt;=$D30,$D72-SUM($E72:DK72),0),"")</f>
        <v>0</v>
      </c>
      <c r="DL73" s="418">
        <f>IFERROR(IF(DL$2&gt;=$D30,$D72-SUM($E72:DL72),0),"")</f>
        <v>0</v>
      </c>
      <c r="DM73" s="418">
        <f>IFERROR(IF(DM$2&gt;=$D30,$D72-SUM($E72:DM72),0),"")</f>
        <v>0</v>
      </c>
      <c r="DN73" s="418">
        <f>IFERROR(IF(DN$2&gt;=$D30,$D72-SUM($E72:DN72),0),"")</f>
        <v>0</v>
      </c>
      <c r="DO73" s="418">
        <f>IFERROR(IF(DO$2&gt;=$D30,$D72-SUM($E72:DO72),0),"")</f>
        <v>0</v>
      </c>
      <c r="DP73" s="418">
        <f>IFERROR(IF(DP$2&gt;=$D30,$D72-SUM($E72:DP72),0),"")</f>
        <v>0</v>
      </c>
      <c r="DQ73" s="418">
        <f>IFERROR(IF(DQ$2&gt;=$D30,$D72-SUM($E72:DQ72),0),"")</f>
        <v>0</v>
      </c>
      <c r="DR73" s="418">
        <f>IFERROR(IF(DR$2&gt;=$D30,$D72-SUM($E72:DR72),0),"")</f>
        <v>0</v>
      </c>
      <c r="DS73" s="418">
        <f>IFERROR(IF(DS$2&gt;=$D30,$D72-SUM($E72:DS72),0),"")</f>
        <v>0</v>
      </c>
      <c r="DT73" s="418">
        <f>IFERROR(IF(DT$2&gt;=$D30,$D72-SUM($E72:DT72),0),"")</f>
        <v>0</v>
      </c>
      <c r="DU73" s="418">
        <f>IFERROR(IF(DU$2&gt;=$D30,$D72-SUM($E72:DU72),0),"")</f>
        <v>0</v>
      </c>
    </row>
    <row r="74" spans="1:125" ht="11.25" customHeight="1">
      <c r="A74" s="21" t="s">
        <v>63</v>
      </c>
      <c r="B74" s="10" t="s">
        <v>71</v>
      </c>
      <c r="C74" s="107"/>
      <c r="D74" s="108"/>
      <c r="E74" s="418">
        <f>IFERROR(E73*$D71,"")</f>
        <v>0</v>
      </c>
      <c r="F74" s="418">
        <f>IFERROR(F73*$D71,"")</f>
        <v>0</v>
      </c>
      <c r="G74" s="418">
        <f t="shared" ref="G74:BR74" si="39">IFERROR(G73*$D71,"")</f>
        <v>0</v>
      </c>
      <c r="H74" s="418">
        <f t="shared" si="39"/>
        <v>0</v>
      </c>
      <c r="I74" s="418">
        <f t="shared" si="39"/>
        <v>0</v>
      </c>
      <c r="J74" s="418">
        <f t="shared" si="39"/>
        <v>0</v>
      </c>
      <c r="K74" s="418">
        <f t="shared" si="39"/>
        <v>0</v>
      </c>
      <c r="L74" s="418">
        <f t="shared" si="39"/>
        <v>0</v>
      </c>
      <c r="M74" s="418">
        <f t="shared" si="39"/>
        <v>0</v>
      </c>
      <c r="N74" s="418">
        <f t="shared" si="39"/>
        <v>0</v>
      </c>
      <c r="O74" s="418">
        <f t="shared" si="39"/>
        <v>0</v>
      </c>
      <c r="P74" s="418">
        <f t="shared" si="39"/>
        <v>0</v>
      </c>
      <c r="Q74" s="418">
        <f t="shared" si="39"/>
        <v>0</v>
      </c>
      <c r="R74" s="418">
        <f t="shared" si="39"/>
        <v>0</v>
      </c>
      <c r="S74" s="418">
        <f t="shared" si="39"/>
        <v>0</v>
      </c>
      <c r="T74" s="418">
        <f t="shared" si="39"/>
        <v>0</v>
      </c>
      <c r="U74" s="418">
        <f t="shared" si="39"/>
        <v>0</v>
      </c>
      <c r="V74" s="418">
        <f t="shared" si="39"/>
        <v>0</v>
      </c>
      <c r="W74" s="418">
        <f t="shared" si="39"/>
        <v>0</v>
      </c>
      <c r="X74" s="418">
        <f t="shared" si="39"/>
        <v>0</v>
      </c>
      <c r="Y74" s="418">
        <f t="shared" si="39"/>
        <v>0</v>
      </c>
      <c r="Z74" s="418">
        <f t="shared" si="39"/>
        <v>0</v>
      </c>
      <c r="AA74" s="418">
        <f t="shared" si="39"/>
        <v>0</v>
      </c>
      <c r="AB74" s="418">
        <f t="shared" si="39"/>
        <v>0</v>
      </c>
      <c r="AC74" s="418">
        <f t="shared" si="39"/>
        <v>0</v>
      </c>
      <c r="AD74" s="418">
        <f t="shared" si="39"/>
        <v>0</v>
      </c>
      <c r="AE74" s="418">
        <f t="shared" si="39"/>
        <v>0</v>
      </c>
      <c r="AF74" s="418">
        <f t="shared" si="39"/>
        <v>0</v>
      </c>
      <c r="AG74" s="418">
        <f t="shared" si="39"/>
        <v>0</v>
      </c>
      <c r="AH74" s="418">
        <f t="shared" si="39"/>
        <v>0</v>
      </c>
      <c r="AI74" s="418">
        <f t="shared" si="39"/>
        <v>0</v>
      </c>
      <c r="AJ74" s="418">
        <f t="shared" si="39"/>
        <v>0</v>
      </c>
      <c r="AK74" s="418">
        <f t="shared" si="39"/>
        <v>0</v>
      </c>
      <c r="AL74" s="418">
        <f t="shared" si="39"/>
        <v>0</v>
      </c>
      <c r="AM74" s="418">
        <f t="shared" si="39"/>
        <v>0</v>
      </c>
      <c r="AN74" s="418">
        <f t="shared" si="39"/>
        <v>0</v>
      </c>
      <c r="AO74" s="418">
        <f t="shared" si="39"/>
        <v>0</v>
      </c>
      <c r="AP74" s="418">
        <f t="shared" si="39"/>
        <v>0</v>
      </c>
      <c r="AQ74" s="418">
        <f t="shared" si="39"/>
        <v>0</v>
      </c>
      <c r="AR74" s="418">
        <f t="shared" si="39"/>
        <v>0</v>
      </c>
      <c r="AS74" s="418">
        <f t="shared" si="39"/>
        <v>0</v>
      </c>
      <c r="AT74" s="418">
        <f t="shared" si="39"/>
        <v>0</v>
      </c>
      <c r="AU74" s="418">
        <f t="shared" si="39"/>
        <v>0</v>
      </c>
      <c r="AV74" s="418">
        <f t="shared" si="39"/>
        <v>0</v>
      </c>
      <c r="AW74" s="418">
        <f t="shared" si="39"/>
        <v>0</v>
      </c>
      <c r="AX74" s="418">
        <f t="shared" si="39"/>
        <v>0</v>
      </c>
      <c r="AY74" s="418">
        <f t="shared" si="39"/>
        <v>0</v>
      </c>
      <c r="AZ74" s="418">
        <f t="shared" si="39"/>
        <v>0</v>
      </c>
      <c r="BA74" s="418">
        <f t="shared" si="39"/>
        <v>0</v>
      </c>
      <c r="BB74" s="418">
        <f t="shared" si="39"/>
        <v>0</v>
      </c>
      <c r="BC74" s="418">
        <f t="shared" si="39"/>
        <v>0</v>
      </c>
      <c r="BD74" s="418">
        <f t="shared" si="39"/>
        <v>0</v>
      </c>
      <c r="BE74" s="418">
        <f t="shared" si="39"/>
        <v>0</v>
      </c>
      <c r="BF74" s="418">
        <f t="shared" si="39"/>
        <v>0</v>
      </c>
      <c r="BG74" s="418">
        <f t="shared" si="39"/>
        <v>0</v>
      </c>
      <c r="BH74" s="418">
        <f t="shared" si="39"/>
        <v>0</v>
      </c>
      <c r="BI74" s="418">
        <f t="shared" si="39"/>
        <v>0</v>
      </c>
      <c r="BJ74" s="418">
        <f t="shared" si="39"/>
        <v>0</v>
      </c>
      <c r="BK74" s="418">
        <f t="shared" si="39"/>
        <v>0</v>
      </c>
      <c r="BL74" s="418">
        <f t="shared" si="39"/>
        <v>0</v>
      </c>
      <c r="BM74" s="418">
        <f t="shared" si="39"/>
        <v>0</v>
      </c>
      <c r="BN74" s="418">
        <f t="shared" si="39"/>
        <v>0</v>
      </c>
      <c r="BO74" s="418">
        <f t="shared" si="39"/>
        <v>0</v>
      </c>
      <c r="BP74" s="418">
        <f t="shared" si="39"/>
        <v>0</v>
      </c>
      <c r="BQ74" s="418">
        <f t="shared" si="39"/>
        <v>0</v>
      </c>
      <c r="BR74" s="418">
        <f t="shared" si="39"/>
        <v>0</v>
      </c>
      <c r="BS74" s="418">
        <f t="shared" ref="BS74:DU74" si="40">IFERROR(BS73*$D71,"")</f>
        <v>0</v>
      </c>
      <c r="BT74" s="418">
        <f t="shared" si="40"/>
        <v>0</v>
      </c>
      <c r="BU74" s="418">
        <f t="shared" si="40"/>
        <v>0</v>
      </c>
      <c r="BV74" s="418">
        <f t="shared" si="40"/>
        <v>0</v>
      </c>
      <c r="BW74" s="418">
        <f t="shared" si="40"/>
        <v>0</v>
      </c>
      <c r="BX74" s="418">
        <f t="shared" si="40"/>
        <v>0</v>
      </c>
      <c r="BY74" s="418">
        <f t="shared" si="40"/>
        <v>0</v>
      </c>
      <c r="BZ74" s="418">
        <f t="shared" si="40"/>
        <v>0</v>
      </c>
      <c r="CA74" s="418">
        <f t="shared" si="40"/>
        <v>0</v>
      </c>
      <c r="CB74" s="418">
        <f t="shared" si="40"/>
        <v>0</v>
      </c>
      <c r="CC74" s="418">
        <f t="shared" si="40"/>
        <v>0</v>
      </c>
      <c r="CD74" s="418">
        <f t="shared" si="40"/>
        <v>0</v>
      </c>
      <c r="CE74" s="418">
        <f t="shared" si="40"/>
        <v>0</v>
      </c>
      <c r="CF74" s="418">
        <f t="shared" si="40"/>
        <v>0</v>
      </c>
      <c r="CG74" s="418">
        <f t="shared" si="40"/>
        <v>0</v>
      </c>
      <c r="CH74" s="418">
        <f t="shared" si="40"/>
        <v>0</v>
      </c>
      <c r="CI74" s="418">
        <f t="shared" si="40"/>
        <v>0</v>
      </c>
      <c r="CJ74" s="418">
        <f t="shared" si="40"/>
        <v>0</v>
      </c>
      <c r="CK74" s="418">
        <f t="shared" si="40"/>
        <v>0</v>
      </c>
      <c r="CL74" s="418">
        <f t="shared" si="40"/>
        <v>0</v>
      </c>
      <c r="CM74" s="418">
        <f t="shared" si="40"/>
        <v>0</v>
      </c>
      <c r="CN74" s="418">
        <f t="shared" si="40"/>
        <v>0</v>
      </c>
      <c r="CO74" s="418">
        <f t="shared" si="40"/>
        <v>0</v>
      </c>
      <c r="CP74" s="418">
        <f t="shared" si="40"/>
        <v>0</v>
      </c>
      <c r="CQ74" s="418">
        <f t="shared" si="40"/>
        <v>0</v>
      </c>
      <c r="CR74" s="418">
        <f t="shared" si="40"/>
        <v>0</v>
      </c>
      <c r="CS74" s="418">
        <f t="shared" si="40"/>
        <v>0</v>
      </c>
      <c r="CT74" s="418">
        <f t="shared" si="40"/>
        <v>0</v>
      </c>
      <c r="CU74" s="418">
        <f t="shared" si="40"/>
        <v>0</v>
      </c>
      <c r="CV74" s="418">
        <f t="shared" si="40"/>
        <v>0</v>
      </c>
      <c r="CW74" s="418">
        <f t="shared" si="40"/>
        <v>0</v>
      </c>
      <c r="CX74" s="418">
        <f t="shared" si="40"/>
        <v>0</v>
      </c>
      <c r="CY74" s="418">
        <f t="shared" si="40"/>
        <v>0</v>
      </c>
      <c r="CZ74" s="418">
        <f t="shared" si="40"/>
        <v>0</v>
      </c>
      <c r="DA74" s="418">
        <f t="shared" si="40"/>
        <v>0</v>
      </c>
      <c r="DB74" s="418">
        <f t="shared" si="40"/>
        <v>0</v>
      </c>
      <c r="DC74" s="418">
        <f t="shared" si="40"/>
        <v>0</v>
      </c>
      <c r="DD74" s="418">
        <f t="shared" si="40"/>
        <v>0</v>
      </c>
      <c r="DE74" s="418">
        <f t="shared" si="40"/>
        <v>0</v>
      </c>
      <c r="DF74" s="418">
        <f t="shared" si="40"/>
        <v>0</v>
      </c>
      <c r="DG74" s="418">
        <f t="shared" si="40"/>
        <v>0</v>
      </c>
      <c r="DH74" s="418">
        <f t="shared" si="40"/>
        <v>0</v>
      </c>
      <c r="DI74" s="418">
        <f t="shared" si="40"/>
        <v>0</v>
      </c>
      <c r="DJ74" s="418">
        <f t="shared" si="40"/>
        <v>0</v>
      </c>
      <c r="DK74" s="418">
        <f t="shared" si="40"/>
        <v>0</v>
      </c>
      <c r="DL74" s="418">
        <f t="shared" si="40"/>
        <v>0</v>
      </c>
      <c r="DM74" s="418">
        <f t="shared" si="40"/>
        <v>0</v>
      </c>
      <c r="DN74" s="418">
        <f t="shared" si="40"/>
        <v>0</v>
      </c>
      <c r="DO74" s="418">
        <f t="shared" si="40"/>
        <v>0</v>
      </c>
      <c r="DP74" s="418">
        <f t="shared" si="40"/>
        <v>0</v>
      </c>
      <c r="DQ74" s="418">
        <f t="shared" si="40"/>
        <v>0</v>
      </c>
      <c r="DR74" s="418">
        <f t="shared" si="40"/>
        <v>0</v>
      </c>
      <c r="DS74" s="418">
        <f t="shared" si="40"/>
        <v>0</v>
      </c>
      <c r="DT74" s="418">
        <f t="shared" si="40"/>
        <v>0</v>
      </c>
      <c r="DU74" s="418">
        <f t="shared" si="40"/>
        <v>0</v>
      </c>
    </row>
    <row r="75" spans="1:125" ht="11.25" customHeight="1">
      <c r="A75" s="17" t="s">
        <v>62</v>
      </c>
      <c r="B75" s="10"/>
      <c r="C75" s="107"/>
      <c r="D75" s="108"/>
      <c r="E75" s="418">
        <f t="shared" ref="E75:AJ75" si="41">IFERROR(IF(E$2=$D30,$D72*$D70,0),"")</f>
        <v>0</v>
      </c>
      <c r="F75" s="418">
        <f t="shared" si="41"/>
        <v>0</v>
      </c>
      <c r="G75" s="418">
        <f t="shared" si="41"/>
        <v>0</v>
      </c>
      <c r="H75" s="418">
        <f t="shared" si="41"/>
        <v>0</v>
      </c>
      <c r="I75" s="418">
        <f t="shared" si="41"/>
        <v>0</v>
      </c>
      <c r="J75" s="418">
        <f t="shared" si="41"/>
        <v>0</v>
      </c>
      <c r="K75" s="418">
        <f t="shared" si="41"/>
        <v>0</v>
      </c>
      <c r="L75" s="418">
        <f t="shared" si="41"/>
        <v>0</v>
      </c>
      <c r="M75" s="418">
        <f t="shared" si="41"/>
        <v>0</v>
      </c>
      <c r="N75" s="418">
        <f t="shared" si="41"/>
        <v>0</v>
      </c>
      <c r="O75" s="418">
        <f t="shared" si="41"/>
        <v>0</v>
      </c>
      <c r="P75" s="418">
        <f t="shared" si="41"/>
        <v>0</v>
      </c>
      <c r="Q75" s="418">
        <f t="shared" si="41"/>
        <v>0</v>
      </c>
      <c r="R75" s="418">
        <f t="shared" si="41"/>
        <v>0</v>
      </c>
      <c r="S75" s="418">
        <f t="shared" si="41"/>
        <v>0</v>
      </c>
      <c r="T75" s="418">
        <f t="shared" si="41"/>
        <v>0</v>
      </c>
      <c r="U75" s="418">
        <f t="shared" si="41"/>
        <v>0</v>
      </c>
      <c r="V75" s="418">
        <f t="shared" si="41"/>
        <v>0</v>
      </c>
      <c r="W75" s="418">
        <f t="shared" si="41"/>
        <v>0</v>
      </c>
      <c r="X75" s="418">
        <f t="shared" si="41"/>
        <v>0</v>
      </c>
      <c r="Y75" s="418">
        <f t="shared" si="41"/>
        <v>0</v>
      </c>
      <c r="Z75" s="418">
        <f t="shared" si="41"/>
        <v>0</v>
      </c>
      <c r="AA75" s="418">
        <f t="shared" si="41"/>
        <v>0</v>
      </c>
      <c r="AB75" s="418">
        <f t="shared" si="41"/>
        <v>0</v>
      </c>
      <c r="AC75" s="418">
        <f t="shared" si="41"/>
        <v>0</v>
      </c>
      <c r="AD75" s="418">
        <f t="shared" si="41"/>
        <v>0</v>
      </c>
      <c r="AE75" s="418">
        <f t="shared" si="41"/>
        <v>0</v>
      </c>
      <c r="AF75" s="418">
        <f t="shared" si="41"/>
        <v>0</v>
      </c>
      <c r="AG75" s="418">
        <f t="shared" si="41"/>
        <v>0</v>
      </c>
      <c r="AH75" s="418">
        <f t="shared" si="41"/>
        <v>0</v>
      </c>
      <c r="AI75" s="418">
        <f t="shared" si="41"/>
        <v>0</v>
      </c>
      <c r="AJ75" s="418">
        <f t="shared" si="41"/>
        <v>0</v>
      </c>
      <c r="AK75" s="418">
        <f t="shared" ref="AK75:BP75" si="42">IFERROR(IF(AK$2=$D30,$D72*$D70,0),"")</f>
        <v>0</v>
      </c>
      <c r="AL75" s="418">
        <f t="shared" si="42"/>
        <v>0</v>
      </c>
      <c r="AM75" s="418">
        <f t="shared" si="42"/>
        <v>0</v>
      </c>
      <c r="AN75" s="418">
        <f t="shared" si="42"/>
        <v>0</v>
      </c>
      <c r="AO75" s="418">
        <f t="shared" si="42"/>
        <v>0</v>
      </c>
      <c r="AP75" s="418">
        <f t="shared" si="42"/>
        <v>0</v>
      </c>
      <c r="AQ75" s="418">
        <f t="shared" si="42"/>
        <v>0</v>
      </c>
      <c r="AR75" s="418">
        <f t="shared" si="42"/>
        <v>0</v>
      </c>
      <c r="AS75" s="418">
        <f t="shared" si="42"/>
        <v>0</v>
      </c>
      <c r="AT75" s="418">
        <f t="shared" si="42"/>
        <v>0</v>
      </c>
      <c r="AU75" s="418">
        <f t="shared" si="42"/>
        <v>0</v>
      </c>
      <c r="AV75" s="418">
        <f t="shared" si="42"/>
        <v>0</v>
      </c>
      <c r="AW75" s="418">
        <f t="shared" si="42"/>
        <v>0</v>
      </c>
      <c r="AX75" s="418">
        <f t="shared" si="42"/>
        <v>0</v>
      </c>
      <c r="AY75" s="418">
        <f t="shared" si="42"/>
        <v>0</v>
      </c>
      <c r="AZ75" s="418">
        <f t="shared" si="42"/>
        <v>0</v>
      </c>
      <c r="BA75" s="418">
        <f t="shared" si="42"/>
        <v>0</v>
      </c>
      <c r="BB75" s="418">
        <f t="shared" si="42"/>
        <v>0</v>
      </c>
      <c r="BC75" s="418">
        <f t="shared" si="42"/>
        <v>0</v>
      </c>
      <c r="BD75" s="418">
        <f t="shared" si="42"/>
        <v>0</v>
      </c>
      <c r="BE75" s="418">
        <f t="shared" si="42"/>
        <v>0</v>
      </c>
      <c r="BF75" s="418">
        <f t="shared" si="42"/>
        <v>0</v>
      </c>
      <c r="BG75" s="418">
        <f t="shared" si="42"/>
        <v>0</v>
      </c>
      <c r="BH75" s="418">
        <f t="shared" si="42"/>
        <v>0</v>
      </c>
      <c r="BI75" s="418">
        <f t="shared" si="42"/>
        <v>0</v>
      </c>
      <c r="BJ75" s="418">
        <f t="shared" si="42"/>
        <v>0</v>
      </c>
      <c r="BK75" s="418">
        <f t="shared" si="42"/>
        <v>0</v>
      </c>
      <c r="BL75" s="418">
        <f t="shared" si="42"/>
        <v>0</v>
      </c>
      <c r="BM75" s="418">
        <f t="shared" si="42"/>
        <v>0</v>
      </c>
      <c r="BN75" s="418">
        <f t="shared" si="42"/>
        <v>0</v>
      </c>
      <c r="BO75" s="418">
        <f t="shared" si="42"/>
        <v>0</v>
      </c>
      <c r="BP75" s="418">
        <f t="shared" si="42"/>
        <v>0</v>
      </c>
      <c r="BQ75" s="418">
        <f t="shared" ref="BQ75:CV75" si="43">IFERROR(IF(BQ$2=$D30,$D72*$D70,0),"")</f>
        <v>0</v>
      </c>
      <c r="BR75" s="418">
        <f t="shared" si="43"/>
        <v>0</v>
      </c>
      <c r="BS75" s="418">
        <f t="shared" si="43"/>
        <v>0</v>
      </c>
      <c r="BT75" s="418">
        <f t="shared" si="43"/>
        <v>0</v>
      </c>
      <c r="BU75" s="418">
        <f t="shared" si="43"/>
        <v>0</v>
      </c>
      <c r="BV75" s="418">
        <f t="shared" si="43"/>
        <v>0</v>
      </c>
      <c r="BW75" s="418">
        <f t="shared" si="43"/>
        <v>0</v>
      </c>
      <c r="BX75" s="418">
        <f t="shared" si="43"/>
        <v>0</v>
      </c>
      <c r="BY75" s="418">
        <f t="shared" si="43"/>
        <v>0</v>
      </c>
      <c r="BZ75" s="418">
        <f t="shared" si="43"/>
        <v>0</v>
      </c>
      <c r="CA75" s="418">
        <f t="shared" si="43"/>
        <v>0</v>
      </c>
      <c r="CB75" s="418">
        <f t="shared" si="43"/>
        <v>0</v>
      </c>
      <c r="CC75" s="418">
        <f t="shared" si="43"/>
        <v>0</v>
      </c>
      <c r="CD75" s="418">
        <f t="shared" si="43"/>
        <v>0</v>
      </c>
      <c r="CE75" s="418">
        <f t="shared" si="43"/>
        <v>0</v>
      </c>
      <c r="CF75" s="418">
        <f t="shared" si="43"/>
        <v>0</v>
      </c>
      <c r="CG75" s="418">
        <f t="shared" si="43"/>
        <v>0</v>
      </c>
      <c r="CH75" s="418">
        <f t="shared" si="43"/>
        <v>0</v>
      </c>
      <c r="CI75" s="418">
        <f t="shared" si="43"/>
        <v>0</v>
      </c>
      <c r="CJ75" s="418">
        <f t="shared" si="43"/>
        <v>0</v>
      </c>
      <c r="CK75" s="418">
        <f t="shared" si="43"/>
        <v>0</v>
      </c>
      <c r="CL75" s="418">
        <f t="shared" si="43"/>
        <v>0</v>
      </c>
      <c r="CM75" s="418">
        <f t="shared" si="43"/>
        <v>0</v>
      </c>
      <c r="CN75" s="418">
        <f t="shared" si="43"/>
        <v>0</v>
      </c>
      <c r="CO75" s="418">
        <f t="shared" si="43"/>
        <v>0</v>
      </c>
      <c r="CP75" s="418">
        <f t="shared" si="43"/>
        <v>0</v>
      </c>
      <c r="CQ75" s="418">
        <f t="shared" si="43"/>
        <v>0</v>
      </c>
      <c r="CR75" s="418">
        <f t="shared" si="43"/>
        <v>0</v>
      </c>
      <c r="CS75" s="418">
        <f t="shared" si="43"/>
        <v>0</v>
      </c>
      <c r="CT75" s="418">
        <f t="shared" si="43"/>
        <v>0</v>
      </c>
      <c r="CU75" s="418">
        <f t="shared" si="43"/>
        <v>0</v>
      </c>
      <c r="CV75" s="418">
        <f t="shared" si="43"/>
        <v>0</v>
      </c>
      <c r="CW75" s="418">
        <f t="shared" ref="CW75:DU75" si="44">IFERROR(IF(CW$2=$D30,$D72*$D70,0),"")</f>
        <v>0</v>
      </c>
      <c r="CX75" s="418">
        <f t="shared" si="44"/>
        <v>0</v>
      </c>
      <c r="CY75" s="418">
        <f t="shared" si="44"/>
        <v>0</v>
      </c>
      <c r="CZ75" s="418">
        <f t="shared" si="44"/>
        <v>0</v>
      </c>
      <c r="DA75" s="418">
        <f t="shared" si="44"/>
        <v>0</v>
      </c>
      <c r="DB75" s="418">
        <f t="shared" si="44"/>
        <v>0</v>
      </c>
      <c r="DC75" s="418">
        <f t="shared" si="44"/>
        <v>0</v>
      </c>
      <c r="DD75" s="418">
        <f t="shared" si="44"/>
        <v>0</v>
      </c>
      <c r="DE75" s="418">
        <f t="shared" si="44"/>
        <v>0</v>
      </c>
      <c r="DF75" s="418">
        <f t="shared" si="44"/>
        <v>0</v>
      </c>
      <c r="DG75" s="418">
        <f t="shared" si="44"/>
        <v>0</v>
      </c>
      <c r="DH75" s="418">
        <f t="shared" si="44"/>
        <v>0</v>
      </c>
      <c r="DI75" s="418">
        <f t="shared" si="44"/>
        <v>0</v>
      </c>
      <c r="DJ75" s="418">
        <f t="shared" si="44"/>
        <v>0</v>
      </c>
      <c r="DK75" s="418">
        <f t="shared" si="44"/>
        <v>0</v>
      </c>
      <c r="DL75" s="418">
        <f t="shared" si="44"/>
        <v>0</v>
      </c>
      <c r="DM75" s="418">
        <f t="shared" si="44"/>
        <v>0</v>
      </c>
      <c r="DN75" s="418">
        <f t="shared" si="44"/>
        <v>0</v>
      </c>
      <c r="DO75" s="418">
        <f t="shared" si="44"/>
        <v>0</v>
      </c>
      <c r="DP75" s="418">
        <f t="shared" si="44"/>
        <v>0</v>
      </c>
      <c r="DQ75" s="418">
        <f t="shared" si="44"/>
        <v>0</v>
      </c>
      <c r="DR75" s="418">
        <f t="shared" si="44"/>
        <v>0</v>
      </c>
      <c r="DS75" s="418">
        <f t="shared" si="44"/>
        <v>0</v>
      </c>
      <c r="DT75" s="418">
        <f t="shared" si="44"/>
        <v>0</v>
      </c>
      <c r="DU75" s="418">
        <f t="shared" si="44"/>
        <v>0</v>
      </c>
    </row>
    <row r="76" spans="1:125" ht="11.25" customHeight="1">
      <c r="A76" s="21"/>
      <c r="B76" s="10"/>
      <c r="C76" s="107"/>
      <c r="D76" s="108"/>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row>
    <row r="77" spans="1:125" ht="11.25" customHeight="1">
      <c r="A77" s="25" t="s">
        <v>219</v>
      </c>
      <c r="B77" s="113"/>
      <c r="C77" s="114"/>
      <c r="D77" s="115"/>
      <c r="E77" s="110">
        <f t="shared" ref="E77:AJ77" si="45">IFERROR(E74+E75,"")</f>
        <v>0</v>
      </c>
      <c r="F77" s="110">
        <f t="shared" si="45"/>
        <v>0</v>
      </c>
      <c r="G77" s="110">
        <f t="shared" si="45"/>
        <v>0</v>
      </c>
      <c r="H77" s="110">
        <f t="shared" si="45"/>
        <v>0</v>
      </c>
      <c r="I77" s="110">
        <f t="shared" si="45"/>
        <v>0</v>
      </c>
      <c r="J77" s="110">
        <f t="shared" si="45"/>
        <v>0</v>
      </c>
      <c r="K77" s="110">
        <f t="shared" si="45"/>
        <v>0</v>
      </c>
      <c r="L77" s="110">
        <f t="shared" si="45"/>
        <v>0</v>
      </c>
      <c r="M77" s="110">
        <f t="shared" si="45"/>
        <v>0</v>
      </c>
      <c r="N77" s="110">
        <f t="shared" si="45"/>
        <v>0</v>
      </c>
      <c r="O77" s="110">
        <f t="shared" si="45"/>
        <v>0</v>
      </c>
      <c r="P77" s="110">
        <f t="shared" si="45"/>
        <v>0</v>
      </c>
      <c r="Q77" s="110">
        <f t="shared" si="45"/>
        <v>0</v>
      </c>
      <c r="R77" s="110">
        <f t="shared" si="45"/>
        <v>0</v>
      </c>
      <c r="S77" s="110">
        <f t="shared" si="45"/>
        <v>0</v>
      </c>
      <c r="T77" s="110">
        <f t="shared" si="45"/>
        <v>0</v>
      </c>
      <c r="U77" s="110">
        <f t="shared" si="45"/>
        <v>0</v>
      </c>
      <c r="V77" s="110">
        <f t="shared" si="45"/>
        <v>0</v>
      </c>
      <c r="W77" s="110">
        <f t="shared" si="45"/>
        <v>0</v>
      </c>
      <c r="X77" s="110">
        <f t="shared" si="45"/>
        <v>0</v>
      </c>
      <c r="Y77" s="110">
        <f t="shared" si="45"/>
        <v>0</v>
      </c>
      <c r="Z77" s="110">
        <f t="shared" si="45"/>
        <v>0</v>
      </c>
      <c r="AA77" s="110">
        <f t="shared" si="45"/>
        <v>0</v>
      </c>
      <c r="AB77" s="110">
        <f t="shared" si="45"/>
        <v>0</v>
      </c>
      <c r="AC77" s="110">
        <f t="shared" si="45"/>
        <v>0</v>
      </c>
      <c r="AD77" s="110">
        <f t="shared" si="45"/>
        <v>0</v>
      </c>
      <c r="AE77" s="110">
        <f t="shared" si="45"/>
        <v>0</v>
      </c>
      <c r="AF77" s="110">
        <f t="shared" si="45"/>
        <v>0</v>
      </c>
      <c r="AG77" s="110">
        <f t="shared" si="45"/>
        <v>0</v>
      </c>
      <c r="AH77" s="110">
        <f t="shared" si="45"/>
        <v>0</v>
      </c>
      <c r="AI77" s="110">
        <f t="shared" si="45"/>
        <v>0</v>
      </c>
      <c r="AJ77" s="110">
        <f t="shared" si="45"/>
        <v>0</v>
      </c>
      <c r="AK77" s="110">
        <f t="shared" ref="AK77:BP77" si="46">IFERROR(AK74+AK75,"")</f>
        <v>0</v>
      </c>
      <c r="AL77" s="110">
        <f t="shared" si="46"/>
        <v>0</v>
      </c>
      <c r="AM77" s="110">
        <f t="shared" si="46"/>
        <v>0</v>
      </c>
      <c r="AN77" s="110">
        <f t="shared" si="46"/>
        <v>0</v>
      </c>
      <c r="AO77" s="110">
        <f t="shared" si="46"/>
        <v>0</v>
      </c>
      <c r="AP77" s="110">
        <f t="shared" si="46"/>
        <v>0</v>
      </c>
      <c r="AQ77" s="110">
        <f t="shared" si="46"/>
        <v>0</v>
      </c>
      <c r="AR77" s="110">
        <f t="shared" si="46"/>
        <v>0</v>
      </c>
      <c r="AS77" s="110">
        <f t="shared" si="46"/>
        <v>0</v>
      </c>
      <c r="AT77" s="110">
        <f t="shared" si="46"/>
        <v>0</v>
      </c>
      <c r="AU77" s="110">
        <f t="shared" si="46"/>
        <v>0</v>
      </c>
      <c r="AV77" s="110">
        <f t="shared" si="46"/>
        <v>0</v>
      </c>
      <c r="AW77" s="110">
        <f t="shared" si="46"/>
        <v>0</v>
      </c>
      <c r="AX77" s="110">
        <f t="shared" si="46"/>
        <v>0</v>
      </c>
      <c r="AY77" s="110">
        <f t="shared" si="46"/>
        <v>0</v>
      </c>
      <c r="AZ77" s="110">
        <f t="shared" si="46"/>
        <v>0</v>
      </c>
      <c r="BA77" s="110">
        <f t="shared" si="46"/>
        <v>0</v>
      </c>
      <c r="BB77" s="110">
        <f t="shared" si="46"/>
        <v>0</v>
      </c>
      <c r="BC77" s="110">
        <f t="shared" si="46"/>
        <v>0</v>
      </c>
      <c r="BD77" s="110">
        <f t="shared" si="46"/>
        <v>0</v>
      </c>
      <c r="BE77" s="110">
        <f t="shared" si="46"/>
        <v>0</v>
      </c>
      <c r="BF77" s="110">
        <f t="shared" si="46"/>
        <v>0</v>
      </c>
      <c r="BG77" s="110">
        <f t="shared" si="46"/>
        <v>0</v>
      </c>
      <c r="BH77" s="110">
        <f t="shared" si="46"/>
        <v>0</v>
      </c>
      <c r="BI77" s="110">
        <f t="shared" si="46"/>
        <v>0</v>
      </c>
      <c r="BJ77" s="110">
        <f t="shared" si="46"/>
        <v>0</v>
      </c>
      <c r="BK77" s="110">
        <f t="shared" si="46"/>
        <v>0</v>
      </c>
      <c r="BL77" s="110">
        <f t="shared" si="46"/>
        <v>0</v>
      </c>
      <c r="BM77" s="110">
        <f t="shared" si="46"/>
        <v>0</v>
      </c>
      <c r="BN77" s="110">
        <f t="shared" si="46"/>
        <v>0</v>
      </c>
      <c r="BO77" s="110">
        <f t="shared" si="46"/>
        <v>0</v>
      </c>
      <c r="BP77" s="110">
        <f t="shared" si="46"/>
        <v>0</v>
      </c>
      <c r="BQ77" s="110">
        <f t="shared" ref="BQ77:CV77" si="47">IFERROR(BQ74+BQ75,"")</f>
        <v>0</v>
      </c>
      <c r="BR77" s="110">
        <f t="shared" si="47"/>
        <v>0</v>
      </c>
      <c r="BS77" s="110">
        <f t="shared" si="47"/>
        <v>0</v>
      </c>
      <c r="BT77" s="110">
        <f t="shared" si="47"/>
        <v>0</v>
      </c>
      <c r="BU77" s="110">
        <f t="shared" si="47"/>
        <v>0</v>
      </c>
      <c r="BV77" s="110">
        <f t="shared" si="47"/>
        <v>0</v>
      </c>
      <c r="BW77" s="110">
        <f t="shared" si="47"/>
        <v>0</v>
      </c>
      <c r="BX77" s="110">
        <f t="shared" si="47"/>
        <v>0</v>
      </c>
      <c r="BY77" s="110">
        <f t="shared" si="47"/>
        <v>0</v>
      </c>
      <c r="BZ77" s="110">
        <f t="shared" si="47"/>
        <v>0</v>
      </c>
      <c r="CA77" s="110">
        <f t="shared" si="47"/>
        <v>0</v>
      </c>
      <c r="CB77" s="110">
        <f t="shared" si="47"/>
        <v>0</v>
      </c>
      <c r="CC77" s="110">
        <f t="shared" si="47"/>
        <v>0</v>
      </c>
      <c r="CD77" s="110">
        <f t="shared" si="47"/>
        <v>0</v>
      </c>
      <c r="CE77" s="110">
        <f t="shared" si="47"/>
        <v>0</v>
      </c>
      <c r="CF77" s="110">
        <f t="shared" si="47"/>
        <v>0</v>
      </c>
      <c r="CG77" s="110">
        <f t="shared" si="47"/>
        <v>0</v>
      </c>
      <c r="CH77" s="110">
        <f t="shared" si="47"/>
        <v>0</v>
      </c>
      <c r="CI77" s="110">
        <f t="shared" si="47"/>
        <v>0</v>
      </c>
      <c r="CJ77" s="110">
        <f t="shared" si="47"/>
        <v>0</v>
      </c>
      <c r="CK77" s="110">
        <f t="shared" si="47"/>
        <v>0</v>
      </c>
      <c r="CL77" s="110">
        <f t="shared" si="47"/>
        <v>0</v>
      </c>
      <c r="CM77" s="110">
        <f t="shared" si="47"/>
        <v>0</v>
      </c>
      <c r="CN77" s="110">
        <f t="shared" si="47"/>
        <v>0</v>
      </c>
      <c r="CO77" s="110">
        <f t="shared" si="47"/>
        <v>0</v>
      </c>
      <c r="CP77" s="110">
        <f t="shared" si="47"/>
        <v>0</v>
      </c>
      <c r="CQ77" s="110">
        <f t="shared" si="47"/>
        <v>0</v>
      </c>
      <c r="CR77" s="110">
        <f t="shared" si="47"/>
        <v>0</v>
      </c>
      <c r="CS77" s="110">
        <f t="shared" si="47"/>
        <v>0</v>
      </c>
      <c r="CT77" s="110">
        <f t="shared" si="47"/>
        <v>0</v>
      </c>
      <c r="CU77" s="110">
        <f t="shared" si="47"/>
        <v>0</v>
      </c>
      <c r="CV77" s="110">
        <f t="shared" si="47"/>
        <v>0</v>
      </c>
      <c r="CW77" s="110">
        <f t="shared" ref="CW77:DU77" si="48">IFERROR(CW74+CW75,"")</f>
        <v>0</v>
      </c>
      <c r="CX77" s="110">
        <f t="shared" si="48"/>
        <v>0</v>
      </c>
      <c r="CY77" s="110">
        <f t="shared" si="48"/>
        <v>0</v>
      </c>
      <c r="CZ77" s="110">
        <f t="shared" si="48"/>
        <v>0</v>
      </c>
      <c r="DA77" s="110">
        <f t="shared" si="48"/>
        <v>0</v>
      </c>
      <c r="DB77" s="110">
        <f t="shared" si="48"/>
        <v>0</v>
      </c>
      <c r="DC77" s="110">
        <f t="shared" si="48"/>
        <v>0</v>
      </c>
      <c r="DD77" s="110">
        <f t="shared" si="48"/>
        <v>0</v>
      </c>
      <c r="DE77" s="110">
        <f t="shared" si="48"/>
        <v>0</v>
      </c>
      <c r="DF77" s="110">
        <f t="shared" si="48"/>
        <v>0</v>
      </c>
      <c r="DG77" s="110">
        <f t="shared" si="48"/>
        <v>0</v>
      </c>
      <c r="DH77" s="110">
        <f t="shared" si="48"/>
        <v>0</v>
      </c>
      <c r="DI77" s="110">
        <f t="shared" si="48"/>
        <v>0</v>
      </c>
      <c r="DJ77" s="110">
        <f t="shared" si="48"/>
        <v>0</v>
      </c>
      <c r="DK77" s="110">
        <f t="shared" si="48"/>
        <v>0</v>
      </c>
      <c r="DL77" s="110">
        <f t="shared" si="48"/>
        <v>0</v>
      </c>
      <c r="DM77" s="110">
        <f t="shared" si="48"/>
        <v>0</v>
      </c>
      <c r="DN77" s="110">
        <f t="shared" si="48"/>
        <v>0</v>
      </c>
      <c r="DO77" s="110">
        <f t="shared" si="48"/>
        <v>0</v>
      </c>
      <c r="DP77" s="110">
        <f t="shared" si="48"/>
        <v>0</v>
      </c>
      <c r="DQ77" s="110">
        <f t="shared" si="48"/>
        <v>0</v>
      </c>
      <c r="DR77" s="110">
        <f t="shared" si="48"/>
        <v>0</v>
      </c>
      <c r="DS77" s="110">
        <f t="shared" si="48"/>
        <v>0</v>
      </c>
      <c r="DT77" s="110">
        <f t="shared" si="48"/>
        <v>0</v>
      </c>
      <c r="DU77" s="110">
        <f t="shared" si="48"/>
        <v>0</v>
      </c>
    </row>
    <row r="80" spans="1:125" ht="11.25" customHeight="1">
      <c r="O80" s="414"/>
    </row>
  </sheetData>
  <mergeCells count="1">
    <mergeCell ref="A1:D1"/>
  </mergeCell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dimension ref="A1:DU21"/>
  <sheetViews>
    <sheetView topLeftCell="A13" workbookViewId="0">
      <selection activeCell="AS34" sqref="AS34"/>
    </sheetView>
  </sheetViews>
  <sheetFormatPr defaultColWidth="9.21875" defaultRowHeight="11.25" customHeight="1"/>
  <cols>
    <col min="1" max="1" width="71.44140625" style="277" customWidth="1"/>
    <col min="2" max="125" width="10.5546875" style="277" customWidth="1"/>
    <col min="126" max="16384" width="9.21875" style="277"/>
  </cols>
  <sheetData>
    <row r="1" spans="1:125" ht="11.25" customHeight="1" thickTop="1">
      <c r="A1" s="912" t="s">
        <v>304</v>
      </c>
      <c r="B1" s="913"/>
      <c r="C1" s="913"/>
      <c r="D1" s="914"/>
      <c r="E1" s="377">
        <f>'IIA Laika grafiks'!E1</f>
        <v>45930</v>
      </c>
      <c r="F1" s="377">
        <f>'IIA Laika grafiks'!F1</f>
        <v>46022</v>
      </c>
      <c r="G1" s="377">
        <f>'IIA Laika grafiks'!G1</f>
        <v>46112</v>
      </c>
      <c r="H1" s="377">
        <f>'IIA Laika grafiks'!H1</f>
        <v>46203</v>
      </c>
      <c r="I1" s="377">
        <f>'IIA Laika grafiks'!I1</f>
        <v>46295</v>
      </c>
      <c r="J1" s="377">
        <f>'IIA Laika grafiks'!J1</f>
        <v>46387</v>
      </c>
      <c r="K1" s="377">
        <f>'IIA Laika grafiks'!K1</f>
        <v>46477</v>
      </c>
      <c r="L1" s="377">
        <f>'IIA Laika grafiks'!L1</f>
        <v>46568</v>
      </c>
      <c r="M1" s="377">
        <f>'IIA Laika grafiks'!M1</f>
        <v>46660</v>
      </c>
      <c r="N1" s="377">
        <f>'IIA Laika grafiks'!N1</f>
        <v>46752</v>
      </c>
      <c r="O1" s="377">
        <f>'IIA Laika grafiks'!O1</f>
        <v>46843</v>
      </c>
      <c r="P1" s="377">
        <f>'IIA Laika grafiks'!P1</f>
        <v>46934</v>
      </c>
      <c r="Q1" s="377">
        <f>'IIA Laika grafiks'!Q1</f>
        <v>47026</v>
      </c>
      <c r="R1" s="377">
        <f>'IIA Laika grafiks'!R1</f>
        <v>47118</v>
      </c>
      <c r="S1" s="377">
        <f>'IIA Laika grafiks'!S1</f>
        <v>47208</v>
      </c>
      <c r="T1" s="377">
        <f>'IIA Laika grafiks'!T1</f>
        <v>47299</v>
      </c>
      <c r="U1" s="377">
        <f>'IIA Laika grafiks'!U1</f>
        <v>47391</v>
      </c>
      <c r="V1" s="377">
        <f>'IIA Laika grafiks'!V1</f>
        <v>47483</v>
      </c>
      <c r="W1" s="377">
        <f>'IIA Laika grafiks'!W1</f>
        <v>47573</v>
      </c>
      <c r="X1" s="377">
        <f>'IIA Laika grafiks'!X1</f>
        <v>47664</v>
      </c>
      <c r="Y1" s="377">
        <f>'IIA Laika grafiks'!Y1</f>
        <v>47756</v>
      </c>
      <c r="Z1" s="377">
        <f>'IIA Laika grafiks'!Z1</f>
        <v>47848</v>
      </c>
      <c r="AA1" s="377">
        <f>'IIA Laika grafiks'!AA1</f>
        <v>47938</v>
      </c>
      <c r="AB1" s="377">
        <f>'IIA Laika grafiks'!AB1</f>
        <v>48029</v>
      </c>
      <c r="AC1" s="377">
        <f>'IIA Laika grafiks'!AC1</f>
        <v>48121</v>
      </c>
      <c r="AD1" s="377">
        <f>'IIA Laika grafiks'!AD1</f>
        <v>48213</v>
      </c>
      <c r="AE1" s="377">
        <f>'IIA Laika grafiks'!AE1</f>
        <v>48304</v>
      </c>
      <c r="AF1" s="377">
        <f>'IIA Laika grafiks'!AF1</f>
        <v>48395</v>
      </c>
      <c r="AG1" s="377">
        <f>'IIA Laika grafiks'!AG1</f>
        <v>48487</v>
      </c>
      <c r="AH1" s="377">
        <f>'IIA Laika grafiks'!AH1</f>
        <v>48579</v>
      </c>
      <c r="AI1" s="377">
        <f>'IIA Laika grafiks'!AI1</f>
        <v>48669</v>
      </c>
      <c r="AJ1" s="377">
        <f>'IIA Laika grafiks'!AJ1</f>
        <v>48760</v>
      </c>
      <c r="AK1" s="377">
        <f>'IIA Laika grafiks'!AK1</f>
        <v>48852</v>
      </c>
      <c r="AL1" s="377">
        <f>'IIA Laika grafiks'!AL1</f>
        <v>48944</v>
      </c>
      <c r="AM1" s="377">
        <f>'IIA Laika grafiks'!AM1</f>
        <v>49034</v>
      </c>
      <c r="AN1" s="377">
        <f>'IIA Laika grafiks'!AN1</f>
        <v>49125</v>
      </c>
      <c r="AO1" s="377">
        <f>'IIA Laika grafiks'!AO1</f>
        <v>49217</v>
      </c>
      <c r="AP1" s="377">
        <f>'IIA Laika grafiks'!AP1</f>
        <v>49309</v>
      </c>
      <c r="AQ1" s="377">
        <f>'IIA Laika grafiks'!AQ1</f>
        <v>49399</v>
      </c>
      <c r="AR1" s="377">
        <f>'IIA Laika grafiks'!AR1</f>
        <v>49490</v>
      </c>
      <c r="AS1" s="377">
        <f>'IIA Laika grafiks'!AS1</f>
        <v>49582</v>
      </c>
      <c r="AT1" s="377">
        <f>'IIA Laika grafiks'!AT1</f>
        <v>49674</v>
      </c>
      <c r="AU1" s="377">
        <f>'IIA Laika grafiks'!AU1</f>
        <v>49765</v>
      </c>
      <c r="AV1" s="377">
        <f>'IIA Laika grafiks'!AV1</f>
        <v>49856</v>
      </c>
      <c r="AW1" s="377">
        <f>'IIA Laika grafiks'!AW1</f>
        <v>49948</v>
      </c>
      <c r="AX1" s="377">
        <f>'IIA Laika grafiks'!AX1</f>
        <v>50040</v>
      </c>
      <c r="AY1" s="377">
        <f>'IIA Laika grafiks'!AY1</f>
        <v>50130</v>
      </c>
      <c r="AZ1" s="377">
        <f>'IIA Laika grafiks'!AZ1</f>
        <v>50221</v>
      </c>
      <c r="BA1" s="377">
        <f>'IIA Laika grafiks'!BA1</f>
        <v>50313</v>
      </c>
      <c r="BB1" s="377">
        <f>'IIA Laika grafiks'!BB1</f>
        <v>50405</v>
      </c>
      <c r="BC1" s="377">
        <f>'IIA Laika grafiks'!BC1</f>
        <v>50495</v>
      </c>
      <c r="BD1" s="377">
        <f>'IIA Laika grafiks'!BD1</f>
        <v>50586</v>
      </c>
      <c r="BE1" s="377">
        <f>'IIA Laika grafiks'!BE1</f>
        <v>50678</v>
      </c>
      <c r="BF1" s="377">
        <f>'IIA Laika grafiks'!BF1</f>
        <v>50770</v>
      </c>
      <c r="BG1" s="377">
        <f>'IIA Laika grafiks'!BG1</f>
        <v>50860</v>
      </c>
      <c r="BH1" s="377">
        <f>'IIA Laika grafiks'!BH1</f>
        <v>50951</v>
      </c>
      <c r="BI1" s="377">
        <f>'IIA Laika grafiks'!BI1</f>
        <v>51043</v>
      </c>
      <c r="BJ1" s="377">
        <f>'IIA Laika grafiks'!BJ1</f>
        <v>51135</v>
      </c>
      <c r="BK1" s="377">
        <f>'IIA Laika grafiks'!BK1</f>
        <v>51226</v>
      </c>
      <c r="BL1" s="377">
        <f>'IIA Laika grafiks'!BL1</f>
        <v>51317</v>
      </c>
      <c r="BM1" s="377">
        <f>'IIA Laika grafiks'!BM1</f>
        <v>51409</v>
      </c>
      <c r="BN1" s="377" t="str">
        <f>'IIA Laika grafiks'!BN1</f>
        <v>-</v>
      </c>
      <c r="BO1" s="377" t="str">
        <f>'IIA Laika grafiks'!BO1</f>
        <v>-</v>
      </c>
      <c r="BP1" s="377" t="str">
        <f>'IIA Laika grafiks'!BP1</f>
        <v>-</v>
      </c>
      <c r="BQ1" s="377" t="str">
        <f>'IIA Laika grafiks'!BQ1</f>
        <v>-</v>
      </c>
      <c r="BR1" s="377" t="str">
        <f>'IIA Laika grafiks'!BR1</f>
        <v>-</v>
      </c>
      <c r="BS1" s="377" t="str">
        <f>'IIA Laika grafiks'!BS1</f>
        <v>-</v>
      </c>
      <c r="BT1" s="377" t="str">
        <f>'IIA Laika grafiks'!BT1</f>
        <v>-</v>
      </c>
      <c r="BU1" s="377" t="str">
        <f>'IIA Laika grafiks'!BU1</f>
        <v>-</v>
      </c>
      <c r="BV1" s="377" t="str">
        <f>'IIA Laika grafiks'!BV1</f>
        <v>-</v>
      </c>
      <c r="BW1" s="377" t="str">
        <f>'IIA Laika grafiks'!BW1</f>
        <v>-</v>
      </c>
      <c r="BX1" s="377" t="str">
        <f>'IIA Laika grafiks'!BX1</f>
        <v>-</v>
      </c>
      <c r="BY1" s="377" t="str">
        <f>'IIA Laika grafiks'!BY1</f>
        <v>-</v>
      </c>
      <c r="BZ1" s="377" t="str">
        <f>'IIA Laika grafiks'!BZ1</f>
        <v>-</v>
      </c>
      <c r="CA1" s="377" t="str">
        <f>'IIA Laika grafiks'!CA1</f>
        <v>-</v>
      </c>
      <c r="CB1" s="377" t="str">
        <f>'IIA Laika grafiks'!CB1</f>
        <v>-</v>
      </c>
      <c r="CC1" s="377" t="str">
        <f>'IIA Laika grafiks'!CC1</f>
        <v>-</v>
      </c>
      <c r="CD1" s="377" t="str">
        <f>'IIA Laika grafiks'!CD1</f>
        <v>-</v>
      </c>
      <c r="CE1" s="377" t="str">
        <f>'IIA Laika grafiks'!CE1</f>
        <v>-</v>
      </c>
      <c r="CF1" s="377" t="str">
        <f>'IIA Laika grafiks'!CF1</f>
        <v>-</v>
      </c>
      <c r="CG1" s="377" t="str">
        <f>'IIA Laika grafiks'!CG1</f>
        <v>-</v>
      </c>
      <c r="CH1" s="377" t="str">
        <f>'IIA Laika grafiks'!CH1</f>
        <v>-</v>
      </c>
      <c r="CI1" s="377" t="str">
        <f>'IIA Laika grafiks'!CI1</f>
        <v>-</v>
      </c>
      <c r="CJ1" s="377" t="str">
        <f>'IIA Laika grafiks'!CJ1</f>
        <v>-</v>
      </c>
      <c r="CK1" s="377" t="str">
        <f>'IIA Laika grafiks'!CK1</f>
        <v>-</v>
      </c>
      <c r="CL1" s="377" t="str">
        <f>'IIA Laika grafiks'!CL1</f>
        <v>-</v>
      </c>
      <c r="CM1" s="377" t="str">
        <f>'IIA Laika grafiks'!CM1</f>
        <v>-</v>
      </c>
      <c r="CN1" s="377" t="str">
        <f>'IIA Laika grafiks'!CN1</f>
        <v>-</v>
      </c>
      <c r="CO1" s="377" t="str">
        <f>'IIA Laika grafiks'!CO1</f>
        <v>-</v>
      </c>
      <c r="CP1" s="377" t="str">
        <f>'IIA Laika grafiks'!CP1</f>
        <v>-</v>
      </c>
      <c r="CQ1" s="377" t="str">
        <f>'IIA Laika grafiks'!CQ1</f>
        <v>-</v>
      </c>
      <c r="CR1" s="377" t="str">
        <f>'IIA Laika grafiks'!CR1</f>
        <v>-</v>
      </c>
      <c r="CS1" s="377" t="str">
        <f>'IIA Laika grafiks'!CS1</f>
        <v>-</v>
      </c>
      <c r="CT1" s="377" t="str">
        <f>'IIA Laika grafiks'!CT1</f>
        <v>-</v>
      </c>
      <c r="CU1" s="377" t="str">
        <f>'IIA Laika grafiks'!CU1</f>
        <v>-</v>
      </c>
      <c r="CV1" s="377" t="str">
        <f>'IIA Laika grafiks'!CV1</f>
        <v>-</v>
      </c>
      <c r="CW1" s="377" t="str">
        <f>'IIA Laika grafiks'!CW1</f>
        <v>-</v>
      </c>
      <c r="CX1" s="377" t="str">
        <f>'IIA Laika grafiks'!CX1</f>
        <v>-</v>
      </c>
      <c r="CY1" s="377" t="str">
        <f>'IIA Laika grafiks'!CY1</f>
        <v>-</v>
      </c>
      <c r="CZ1" s="377" t="str">
        <f>'IIA Laika grafiks'!CZ1</f>
        <v>-</v>
      </c>
      <c r="DA1" s="377" t="str">
        <f>'IIA Laika grafiks'!DA1</f>
        <v>-</v>
      </c>
      <c r="DB1" s="377" t="str">
        <f>'IIA Laika grafiks'!DB1</f>
        <v>-</v>
      </c>
      <c r="DC1" s="377" t="str">
        <f>'IIA Laika grafiks'!DC1</f>
        <v>-</v>
      </c>
      <c r="DD1" s="377" t="str">
        <f>'IIA Laika grafiks'!DD1</f>
        <v>-</v>
      </c>
      <c r="DE1" s="377" t="str">
        <f>'IIA Laika grafiks'!DE1</f>
        <v>-</v>
      </c>
      <c r="DF1" s="377" t="str">
        <f>'IIA Laika grafiks'!DF1</f>
        <v>-</v>
      </c>
      <c r="DG1" s="377" t="str">
        <f>'IIA Laika grafiks'!DG1</f>
        <v>-</v>
      </c>
      <c r="DH1" s="377" t="str">
        <f>'IIA Laika grafiks'!DH1</f>
        <v>-</v>
      </c>
      <c r="DI1" s="377" t="str">
        <f>'IIA Laika grafiks'!DI1</f>
        <v>-</v>
      </c>
      <c r="DJ1" s="377" t="str">
        <f>'IIA Laika grafiks'!DJ1</f>
        <v>-</v>
      </c>
      <c r="DK1" s="377" t="str">
        <f>'IIA Laika grafiks'!DK1</f>
        <v>-</v>
      </c>
      <c r="DL1" s="377" t="str">
        <f>'IIA Laika grafiks'!DL1</f>
        <v>-</v>
      </c>
      <c r="DM1" s="377" t="str">
        <f>'IIA Laika grafiks'!DM1</f>
        <v>-</v>
      </c>
      <c r="DN1" s="377" t="str">
        <f>'IIA Laika grafiks'!DN1</f>
        <v>-</v>
      </c>
      <c r="DO1" s="377" t="str">
        <f>'IIA Laika grafiks'!DO1</f>
        <v>-</v>
      </c>
      <c r="DP1" s="377" t="str">
        <f>'IIA Laika grafiks'!DP1</f>
        <v>-</v>
      </c>
      <c r="DQ1" s="377" t="str">
        <f>'IIA Laika grafiks'!DQ1</f>
        <v>-</v>
      </c>
      <c r="DR1" s="377" t="str">
        <f>'IIA Laika grafiks'!DR1</f>
        <v>-</v>
      </c>
      <c r="DS1" s="377" t="str">
        <f>'IIA Laika grafiks'!DS1</f>
        <v>-</v>
      </c>
      <c r="DT1" s="377" t="str">
        <f>'IIA Laika grafiks'!DT1</f>
        <v>-</v>
      </c>
      <c r="DU1" s="377" t="str">
        <f>'IIA Laika grafiks'!DU1</f>
        <v>-</v>
      </c>
    </row>
    <row r="2" spans="1:125" ht="11.25" customHeight="1">
      <c r="A2" s="380"/>
      <c r="B2" s="380"/>
      <c r="C2" s="380"/>
      <c r="D2" s="380"/>
      <c r="E2" s="378">
        <f>'IIA Laika grafiks'!E2</f>
        <v>0</v>
      </c>
      <c r="F2" s="378">
        <f>'IIA Laika grafiks'!F2</f>
        <v>1</v>
      </c>
      <c r="G2" s="378">
        <f>'IIA Laika grafiks'!G2</f>
        <v>2</v>
      </c>
      <c r="H2" s="378">
        <f>'IIA Laika grafiks'!H2</f>
        <v>3</v>
      </c>
      <c r="I2" s="378">
        <f>'IIA Laika grafiks'!I2</f>
        <v>4</v>
      </c>
      <c r="J2" s="378">
        <f>'IIA Laika grafiks'!J2</f>
        <v>5</v>
      </c>
      <c r="K2" s="378">
        <f>'IIA Laika grafiks'!K2</f>
        <v>6</v>
      </c>
      <c r="L2" s="378">
        <f>'IIA Laika grafiks'!L2</f>
        <v>7</v>
      </c>
      <c r="M2" s="378">
        <f>'IIA Laika grafiks'!M2</f>
        <v>8</v>
      </c>
      <c r="N2" s="378">
        <f>'IIA Laika grafiks'!N2</f>
        <v>9</v>
      </c>
      <c r="O2" s="378">
        <f>'IIA Laika grafiks'!O2</f>
        <v>10</v>
      </c>
      <c r="P2" s="378">
        <f>'IIA Laika grafiks'!P2</f>
        <v>11</v>
      </c>
      <c r="Q2" s="378">
        <f>'IIA Laika grafiks'!Q2</f>
        <v>12</v>
      </c>
      <c r="R2" s="378">
        <f>'IIA Laika grafiks'!R2</f>
        <v>13</v>
      </c>
      <c r="S2" s="378">
        <f>'IIA Laika grafiks'!S2</f>
        <v>14</v>
      </c>
      <c r="T2" s="378">
        <f>'IIA Laika grafiks'!T2</f>
        <v>15</v>
      </c>
      <c r="U2" s="378">
        <f>'IIA Laika grafiks'!U2</f>
        <v>16</v>
      </c>
      <c r="V2" s="378">
        <f>'IIA Laika grafiks'!V2</f>
        <v>17</v>
      </c>
      <c r="W2" s="378">
        <f>'IIA Laika grafiks'!W2</f>
        <v>18</v>
      </c>
      <c r="X2" s="378">
        <f>'IIA Laika grafiks'!X2</f>
        <v>19</v>
      </c>
      <c r="Y2" s="378">
        <f>'IIA Laika grafiks'!Y2</f>
        <v>20</v>
      </c>
      <c r="Z2" s="378">
        <f>'IIA Laika grafiks'!Z2</f>
        <v>21</v>
      </c>
      <c r="AA2" s="378">
        <f>'IIA Laika grafiks'!AA2</f>
        <v>22</v>
      </c>
      <c r="AB2" s="378">
        <f>'IIA Laika grafiks'!AB2</f>
        <v>23</v>
      </c>
      <c r="AC2" s="378">
        <f>'IIA Laika grafiks'!AC2</f>
        <v>24</v>
      </c>
      <c r="AD2" s="378">
        <f>'IIA Laika grafiks'!AD2</f>
        <v>25</v>
      </c>
      <c r="AE2" s="378">
        <f>'IIA Laika grafiks'!AE2</f>
        <v>26</v>
      </c>
      <c r="AF2" s="378">
        <f>'IIA Laika grafiks'!AF2</f>
        <v>27</v>
      </c>
      <c r="AG2" s="378">
        <f>'IIA Laika grafiks'!AG2</f>
        <v>28</v>
      </c>
      <c r="AH2" s="378">
        <f>'IIA Laika grafiks'!AH2</f>
        <v>29</v>
      </c>
      <c r="AI2" s="378">
        <f>'IIA Laika grafiks'!AI2</f>
        <v>30</v>
      </c>
      <c r="AJ2" s="378">
        <f>'IIA Laika grafiks'!AJ2</f>
        <v>31</v>
      </c>
      <c r="AK2" s="378">
        <f>'IIA Laika grafiks'!AK2</f>
        <v>32</v>
      </c>
      <c r="AL2" s="378">
        <f>'IIA Laika grafiks'!AL2</f>
        <v>33</v>
      </c>
      <c r="AM2" s="378">
        <f>'IIA Laika grafiks'!AM2</f>
        <v>34</v>
      </c>
      <c r="AN2" s="378">
        <f>'IIA Laika grafiks'!AN2</f>
        <v>35</v>
      </c>
      <c r="AO2" s="378">
        <f>'IIA Laika grafiks'!AO2</f>
        <v>36</v>
      </c>
      <c r="AP2" s="378">
        <f>'IIA Laika grafiks'!AP2</f>
        <v>37</v>
      </c>
      <c r="AQ2" s="378">
        <f>'IIA Laika grafiks'!AQ2</f>
        <v>38</v>
      </c>
      <c r="AR2" s="378">
        <f>'IIA Laika grafiks'!AR2</f>
        <v>39</v>
      </c>
      <c r="AS2" s="378">
        <f>'IIA Laika grafiks'!AS2</f>
        <v>40</v>
      </c>
      <c r="AT2" s="378">
        <f>'IIA Laika grafiks'!AT2</f>
        <v>41</v>
      </c>
      <c r="AU2" s="378">
        <f>'IIA Laika grafiks'!AU2</f>
        <v>42</v>
      </c>
      <c r="AV2" s="378">
        <f>'IIA Laika grafiks'!AV2</f>
        <v>43</v>
      </c>
      <c r="AW2" s="378">
        <f>'IIA Laika grafiks'!AW2</f>
        <v>44</v>
      </c>
      <c r="AX2" s="378">
        <f>'IIA Laika grafiks'!AX2</f>
        <v>45</v>
      </c>
      <c r="AY2" s="378">
        <f>'IIA Laika grafiks'!AY2</f>
        <v>46</v>
      </c>
      <c r="AZ2" s="378">
        <f>'IIA Laika grafiks'!AZ2</f>
        <v>47</v>
      </c>
      <c r="BA2" s="378">
        <f>'IIA Laika grafiks'!BA2</f>
        <v>48</v>
      </c>
      <c r="BB2" s="378">
        <f>'IIA Laika grafiks'!BB2</f>
        <v>49</v>
      </c>
      <c r="BC2" s="378">
        <f>'IIA Laika grafiks'!BC2</f>
        <v>50</v>
      </c>
      <c r="BD2" s="378">
        <f>'IIA Laika grafiks'!BD2</f>
        <v>51</v>
      </c>
      <c r="BE2" s="378">
        <f>'IIA Laika grafiks'!BE2</f>
        <v>52</v>
      </c>
      <c r="BF2" s="378">
        <f>'IIA Laika grafiks'!BF2</f>
        <v>53</v>
      </c>
      <c r="BG2" s="378">
        <f>'IIA Laika grafiks'!BG2</f>
        <v>54</v>
      </c>
      <c r="BH2" s="378">
        <f>'IIA Laika grafiks'!BH2</f>
        <v>55</v>
      </c>
      <c r="BI2" s="378">
        <f>'IIA Laika grafiks'!BI2</f>
        <v>56</v>
      </c>
      <c r="BJ2" s="378">
        <f>'IIA Laika grafiks'!BJ2</f>
        <v>57</v>
      </c>
      <c r="BK2" s="378">
        <f>'IIA Laika grafiks'!BK2</f>
        <v>58</v>
      </c>
      <c r="BL2" s="378">
        <f>'IIA Laika grafiks'!BL2</f>
        <v>59</v>
      </c>
      <c r="BM2" s="378">
        <f>'IIA Laika grafiks'!BM2</f>
        <v>60</v>
      </c>
      <c r="BN2" s="378">
        <f>'IIA Laika grafiks'!BN2</f>
        <v>61</v>
      </c>
      <c r="BO2" s="378">
        <f>'IIA Laika grafiks'!BO2</f>
        <v>62</v>
      </c>
      <c r="BP2" s="378">
        <f>'IIA Laika grafiks'!BP2</f>
        <v>63</v>
      </c>
      <c r="BQ2" s="378">
        <f>'IIA Laika grafiks'!BQ2</f>
        <v>64</v>
      </c>
      <c r="BR2" s="378">
        <f>'IIA Laika grafiks'!BR2</f>
        <v>65</v>
      </c>
      <c r="BS2" s="378">
        <f>'IIA Laika grafiks'!BS2</f>
        <v>66</v>
      </c>
      <c r="BT2" s="378">
        <f>'IIA Laika grafiks'!BT2</f>
        <v>67</v>
      </c>
      <c r="BU2" s="378">
        <f>'IIA Laika grafiks'!BU2</f>
        <v>68</v>
      </c>
      <c r="BV2" s="378">
        <f>'IIA Laika grafiks'!BV2</f>
        <v>69</v>
      </c>
      <c r="BW2" s="378">
        <f>'IIA Laika grafiks'!BW2</f>
        <v>70</v>
      </c>
      <c r="BX2" s="378">
        <f>'IIA Laika grafiks'!BX2</f>
        <v>71</v>
      </c>
      <c r="BY2" s="378">
        <f>'IIA Laika grafiks'!BY2</f>
        <v>72</v>
      </c>
      <c r="BZ2" s="378">
        <f>'IIA Laika grafiks'!BZ2</f>
        <v>73</v>
      </c>
      <c r="CA2" s="378">
        <f>'IIA Laika grafiks'!CA2</f>
        <v>74</v>
      </c>
      <c r="CB2" s="378">
        <f>'IIA Laika grafiks'!CB2</f>
        <v>75</v>
      </c>
      <c r="CC2" s="378">
        <f>'IIA Laika grafiks'!CC2</f>
        <v>76</v>
      </c>
      <c r="CD2" s="378">
        <f>'IIA Laika grafiks'!CD2</f>
        <v>77</v>
      </c>
      <c r="CE2" s="378">
        <f>'IIA Laika grafiks'!CE2</f>
        <v>78</v>
      </c>
      <c r="CF2" s="378">
        <f>'IIA Laika grafiks'!CF2</f>
        <v>79</v>
      </c>
      <c r="CG2" s="378">
        <f>'IIA Laika grafiks'!CG2</f>
        <v>80</v>
      </c>
      <c r="CH2" s="378">
        <f>'IIA Laika grafiks'!CH2</f>
        <v>81</v>
      </c>
      <c r="CI2" s="378">
        <f>'IIA Laika grafiks'!CI2</f>
        <v>82</v>
      </c>
      <c r="CJ2" s="378">
        <f>'IIA Laika grafiks'!CJ2</f>
        <v>83</v>
      </c>
      <c r="CK2" s="378">
        <f>'IIA Laika grafiks'!CK2</f>
        <v>84</v>
      </c>
      <c r="CL2" s="378">
        <f>'IIA Laika grafiks'!CL2</f>
        <v>85</v>
      </c>
      <c r="CM2" s="378">
        <f>'IIA Laika grafiks'!CM2</f>
        <v>86</v>
      </c>
      <c r="CN2" s="378">
        <f>'IIA Laika grafiks'!CN2</f>
        <v>87</v>
      </c>
      <c r="CO2" s="378">
        <f>'IIA Laika grafiks'!CO2</f>
        <v>88</v>
      </c>
      <c r="CP2" s="378">
        <f>'IIA Laika grafiks'!CP2</f>
        <v>89</v>
      </c>
      <c r="CQ2" s="378">
        <f>'IIA Laika grafiks'!CQ2</f>
        <v>90</v>
      </c>
      <c r="CR2" s="378">
        <f>'IIA Laika grafiks'!CR2</f>
        <v>91</v>
      </c>
      <c r="CS2" s="378">
        <f>'IIA Laika grafiks'!CS2</f>
        <v>92</v>
      </c>
      <c r="CT2" s="378">
        <f>'IIA Laika grafiks'!CT2</f>
        <v>93</v>
      </c>
      <c r="CU2" s="378">
        <f>'IIA Laika grafiks'!CU2</f>
        <v>94</v>
      </c>
      <c r="CV2" s="378">
        <f>'IIA Laika grafiks'!CV2</f>
        <v>95</v>
      </c>
      <c r="CW2" s="378">
        <f>'IIA Laika grafiks'!CW2</f>
        <v>96</v>
      </c>
      <c r="CX2" s="378">
        <f>'IIA Laika grafiks'!CX2</f>
        <v>97</v>
      </c>
      <c r="CY2" s="378">
        <f>'IIA Laika grafiks'!CY2</f>
        <v>98</v>
      </c>
      <c r="CZ2" s="378">
        <f>'IIA Laika grafiks'!CZ2</f>
        <v>99</v>
      </c>
      <c r="DA2" s="378">
        <f>'IIA Laika grafiks'!DA2</f>
        <v>100</v>
      </c>
      <c r="DB2" s="378">
        <f>'IIA Laika grafiks'!DB2</f>
        <v>101</v>
      </c>
      <c r="DC2" s="378">
        <f>'IIA Laika grafiks'!DC2</f>
        <v>102</v>
      </c>
      <c r="DD2" s="378">
        <f>'IIA Laika grafiks'!DD2</f>
        <v>103</v>
      </c>
      <c r="DE2" s="378">
        <f>'IIA Laika grafiks'!DE2</f>
        <v>104</v>
      </c>
      <c r="DF2" s="378">
        <f>'IIA Laika grafiks'!DF2</f>
        <v>105</v>
      </c>
      <c r="DG2" s="378">
        <f>'IIA Laika grafiks'!DG2</f>
        <v>106</v>
      </c>
      <c r="DH2" s="378">
        <f>'IIA Laika grafiks'!DH2</f>
        <v>107</v>
      </c>
      <c r="DI2" s="378">
        <f>'IIA Laika grafiks'!DI2</f>
        <v>108</v>
      </c>
      <c r="DJ2" s="378">
        <f>'IIA Laika grafiks'!DJ2</f>
        <v>109</v>
      </c>
      <c r="DK2" s="378">
        <f>'IIA Laika grafiks'!DK2</f>
        <v>110</v>
      </c>
      <c r="DL2" s="378">
        <f>'IIA Laika grafiks'!DL2</f>
        <v>111</v>
      </c>
      <c r="DM2" s="378">
        <f>'IIA Laika grafiks'!DM2</f>
        <v>112</v>
      </c>
      <c r="DN2" s="378">
        <f>'IIA Laika grafiks'!DN2</f>
        <v>113</v>
      </c>
      <c r="DO2" s="378">
        <f>'IIA Laika grafiks'!DO2</f>
        <v>114</v>
      </c>
      <c r="DP2" s="378">
        <f>'IIA Laika grafiks'!DP2</f>
        <v>115</v>
      </c>
      <c r="DQ2" s="378">
        <f>'IIA Laika grafiks'!DQ2</f>
        <v>116</v>
      </c>
      <c r="DR2" s="378">
        <f>'IIA Laika grafiks'!DR2</f>
        <v>117</v>
      </c>
      <c r="DS2" s="378">
        <f>'IIA Laika grafiks'!DS2</f>
        <v>118</v>
      </c>
      <c r="DT2" s="378">
        <f>'IIA Laika grafiks'!DT2</f>
        <v>119</v>
      </c>
      <c r="DU2" s="378">
        <f>'IIA Laika grafiks'!DU2</f>
        <v>120</v>
      </c>
    </row>
    <row r="3" spans="1:125" s="399" customFormat="1" ht="11.25" customHeight="1">
      <c r="B3" s="400" t="s">
        <v>0</v>
      </c>
      <c r="C3" s="380"/>
      <c r="D3" s="380"/>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c r="BR3" s="378"/>
      <c r="BS3" s="378"/>
      <c r="BT3" s="378"/>
      <c r="BU3" s="378"/>
      <c r="BV3" s="378"/>
      <c r="BW3" s="378"/>
      <c r="BX3" s="378"/>
      <c r="BY3" s="378"/>
      <c r="BZ3" s="378"/>
      <c r="CA3" s="378"/>
      <c r="CB3" s="378"/>
      <c r="CC3" s="378"/>
      <c r="CD3" s="378"/>
      <c r="CE3" s="378"/>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row>
    <row r="6" spans="1:125" ht="11.25" customHeight="1">
      <c r="A6" s="383" t="s">
        <v>126</v>
      </c>
      <c r="B6" s="389" t="s">
        <v>638</v>
      </c>
      <c r="D6" s="397">
        <f>SUM(E6:DU6)</f>
        <v>0</v>
      </c>
      <c r="E6" s="416">
        <f>'IIA Finanšu analīze'!E139</f>
        <v>0</v>
      </c>
      <c r="F6" s="416">
        <f>'IIA Finanšu analīze'!F139</f>
        <v>0</v>
      </c>
      <c r="G6" s="416">
        <f>'IIA Finanšu analīze'!G139</f>
        <v>0</v>
      </c>
      <c r="H6" s="416">
        <f>'IIA Finanšu analīze'!H139</f>
        <v>0</v>
      </c>
      <c r="I6" s="416">
        <f>'IIA Finanšu analīze'!I139</f>
        <v>0</v>
      </c>
      <c r="J6" s="416">
        <f>'IIA Finanšu analīze'!J139</f>
        <v>0</v>
      </c>
      <c r="K6" s="416">
        <f>'IIA Finanšu analīze'!K139</f>
        <v>0</v>
      </c>
      <c r="L6" s="416">
        <f>'IIA Finanšu analīze'!L139</f>
        <v>0</v>
      </c>
      <c r="M6" s="416">
        <f>'IIA Finanšu analīze'!M139</f>
        <v>0</v>
      </c>
      <c r="N6" s="416">
        <f>'IIA Finanšu analīze'!N139</f>
        <v>0</v>
      </c>
      <c r="O6" s="416">
        <f>'IIA Finanšu analīze'!O139</f>
        <v>0</v>
      </c>
      <c r="P6" s="416">
        <f>'IIA Finanšu analīze'!P139</f>
        <v>0</v>
      </c>
      <c r="Q6" s="416">
        <f>'IIA Finanšu analīze'!Q139</f>
        <v>0</v>
      </c>
      <c r="R6" s="416">
        <f>'IIA Finanšu analīze'!R139</f>
        <v>0</v>
      </c>
      <c r="S6" s="416">
        <f>'IIA Finanšu analīze'!S139</f>
        <v>0</v>
      </c>
      <c r="T6" s="416">
        <f>'IIA Finanšu analīze'!T139</f>
        <v>0</v>
      </c>
      <c r="U6" s="416">
        <f>'IIA Finanšu analīze'!U139</f>
        <v>0</v>
      </c>
      <c r="V6" s="416">
        <f>'IIA Finanšu analīze'!V139</f>
        <v>0</v>
      </c>
      <c r="W6" s="416">
        <f>'IIA Finanšu analīze'!W139</f>
        <v>0</v>
      </c>
      <c r="X6" s="416">
        <f>'IIA Finanšu analīze'!X139</f>
        <v>0</v>
      </c>
      <c r="Y6" s="416">
        <f>'IIA Finanšu analīze'!Y139</f>
        <v>0</v>
      </c>
      <c r="Z6" s="416">
        <f>'IIA Finanšu analīze'!Z139</f>
        <v>0</v>
      </c>
      <c r="AA6" s="416">
        <f>'IIA Finanšu analīze'!AA139</f>
        <v>0</v>
      </c>
      <c r="AB6" s="416">
        <f>'IIA Finanšu analīze'!AB139</f>
        <v>0</v>
      </c>
      <c r="AC6" s="416">
        <f>'IIA Finanšu analīze'!AC139</f>
        <v>0</v>
      </c>
      <c r="AD6" s="416">
        <f>'IIA Finanšu analīze'!AD139</f>
        <v>0</v>
      </c>
      <c r="AE6" s="416">
        <f>'IIA Finanšu analīze'!AE139</f>
        <v>0</v>
      </c>
      <c r="AF6" s="416">
        <f>'IIA Finanšu analīze'!AF139</f>
        <v>0</v>
      </c>
      <c r="AG6" s="416">
        <f>'IIA Finanšu analīze'!AG139</f>
        <v>0</v>
      </c>
      <c r="AH6" s="416">
        <f>'IIA Finanšu analīze'!AH139</f>
        <v>0</v>
      </c>
      <c r="AI6" s="416">
        <f>'IIA Finanšu analīze'!AI139</f>
        <v>0</v>
      </c>
      <c r="AJ6" s="416">
        <f>'IIA Finanšu analīze'!AJ139</f>
        <v>0</v>
      </c>
      <c r="AK6" s="416">
        <f>'IIA Finanšu analīze'!AK139</f>
        <v>0</v>
      </c>
      <c r="AL6" s="416">
        <f>'IIA Finanšu analīze'!AL139</f>
        <v>0</v>
      </c>
      <c r="AM6" s="416">
        <f>'IIA Finanšu analīze'!AM139</f>
        <v>0</v>
      </c>
      <c r="AN6" s="416">
        <f>'IIA Finanšu analīze'!AN139</f>
        <v>0</v>
      </c>
      <c r="AO6" s="416">
        <f>'IIA Finanšu analīze'!AO139</f>
        <v>0</v>
      </c>
      <c r="AP6" s="416">
        <f>'IIA Finanšu analīze'!AP139</f>
        <v>0</v>
      </c>
      <c r="AQ6" s="416">
        <f>'IIA Finanšu analīze'!AQ139</f>
        <v>0</v>
      </c>
      <c r="AR6" s="416">
        <f>'IIA Finanšu analīze'!AR139</f>
        <v>0</v>
      </c>
      <c r="AS6" s="416">
        <f>'IIA Finanšu analīze'!AS139</f>
        <v>0</v>
      </c>
      <c r="AT6" s="416">
        <f>'IIA Finanšu analīze'!AT139</f>
        <v>0</v>
      </c>
      <c r="AU6" s="416">
        <f>'IIA Finanšu analīze'!AU139</f>
        <v>0</v>
      </c>
      <c r="AV6" s="416">
        <f>'IIA Finanšu analīze'!AV139</f>
        <v>0</v>
      </c>
      <c r="AW6" s="416">
        <f>'IIA Finanšu analīze'!AW139</f>
        <v>0</v>
      </c>
      <c r="AX6" s="416">
        <f>'IIA Finanšu analīze'!AX139</f>
        <v>0</v>
      </c>
      <c r="AY6" s="416">
        <f>'IIA Finanšu analīze'!AY139</f>
        <v>0</v>
      </c>
      <c r="AZ6" s="416">
        <f>'IIA Finanšu analīze'!AZ139</f>
        <v>0</v>
      </c>
      <c r="BA6" s="416">
        <f>'IIA Finanšu analīze'!BA139</f>
        <v>0</v>
      </c>
      <c r="BB6" s="416">
        <f>'IIA Finanšu analīze'!BB139</f>
        <v>0</v>
      </c>
      <c r="BC6" s="416">
        <f>'IIA Finanšu analīze'!BC139</f>
        <v>0</v>
      </c>
      <c r="BD6" s="416">
        <f>'IIA Finanšu analīze'!BD139</f>
        <v>0</v>
      </c>
      <c r="BE6" s="416">
        <f>'IIA Finanšu analīze'!BE139</f>
        <v>0</v>
      </c>
      <c r="BF6" s="416">
        <f>'IIA Finanšu analīze'!BF139</f>
        <v>0</v>
      </c>
      <c r="BG6" s="416">
        <f>'IIA Finanšu analīze'!BG139</f>
        <v>0</v>
      </c>
      <c r="BH6" s="416">
        <f>'IIA Finanšu analīze'!BH139</f>
        <v>0</v>
      </c>
      <c r="BI6" s="416">
        <f>'IIA Finanšu analīze'!BI139</f>
        <v>0</v>
      </c>
      <c r="BJ6" s="416">
        <f>'IIA Finanšu analīze'!BJ139</f>
        <v>0</v>
      </c>
      <c r="BK6" s="416">
        <f>'IIA Finanšu analīze'!BK139</f>
        <v>0</v>
      </c>
      <c r="BL6" s="416">
        <f>'IIA Finanšu analīze'!BL139</f>
        <v>0</v>
      </c>
      <c r="BM6" s="416">
        <f>'IIA Finanšu analīze'!BM139</f>
        <v>0</v>
      </c>
      <c r="BN6" s="416">
        <f>'IIA Finanšu analīze'!BN139</f>
        <v>0</v>
      </c>
      <c r="BO6" s="416">
        <f>'IIA Finanšu analīze'!BO139</f>
        <v>0</v>
      </c>
      <c r="BP6" s="416">
        <f>'IIA Finanšu analīze'!BP139</f>
        <v>0</v>
      </c>
      <c r="BQ6" s="416">
        <f>'IIA Finanšu analīze'!BQ139</f>
        <v>0</v>
      </c>
      <c r="BR6" s="416">
        <f>'IIA Finanšu analīze'!BR139</f>
        <v>0</v>
      </c>
      <c r="BS6" s="416">
        <f>'IIA Finanšu analīze'!BS139</f>
        <v>0</v>
      </c>
      <c r="BT6" s="416">
        <f>'IIA Finanšu analīze'!BT139</f>
        <v>0</v>
      </c>
      <c r="BU6" s="416">
        <f>'IIA Finanšu analīze'!BU139</f>
        <v>0</v>
      </c>
      <c r="BV6" s="416">
        <f>'IIA Finanšu analīze'!BV139</f>
        <v>0</v>
      </c>
      <c r="BW6" s="416">
        <f>'IIA Finanšu analīze'!BW139</f>
        <v>0</v>
      </c>
      <c r="BX6" s="416">
        <f>'IIA Finanšu analīze'!BX139</f>
        <v>0</v>
      </c>
      <c r="BY6" s="416">
        <f>'IIA Finanšu analīze'!BY139</f>
        <v>0</v>
      </c>
      <c r="BZ6" s="416">
        <f>'IIA Finanšu analīze'!BZ139</f>
        <v>0</v>
      </c>
      <c r="CA6" s="416">
        <f>'IIA Finanšu analīze'!CA139</f>
        <v>0</v>
      </c>
      <c r="CB6" s="416">
        <f>'IIA Finanšu analīze'!CB139</f>
        <v>0</v>
      </c>
      <c r="CC6" s="416">
        <f>'IIA Finanšu analīze'!CC139</f>
        <v>0</v>
      </c>
      <c r="CD6" s="416">
        <f>'IIA Finanšu analīze'!CD139</f>
        <v>0</v>
      </c>
      <c r="CE6" s="416">
        <f>'IIA Finanšu analīze'!CE139</f>
        <v>0</v>
      </c>
      <c r="CF6" s="416">
        <f>'IIA Finanšu analīze'!CF139</f>
        <v>0</v>
      </c>
      <c r="CG6" s="416">
        <f>'IIA Finanšu analīze'!CG139</f>
        <v>0</v>
      </c>
      <c r="CH6" s="416">
        <f>'IIA Finanšu analīze'!CH139</f>
        <v>0</v>
      </c>
      <c r="CI6" s="416">
        <f>'IIA Finanšu analīze'!CI139</f>
        <v>0</v>
      </c>
      <c r="CJ6" s="416">
        <f>'IIA Finanšu analīze'!CJ139</f>
        <v>0</v>
      </c>
      <c r="CK6" s="416">
        <f>'IIA Finanšu analīze'!CK139</f>
        <v>0</v>
      </c>
      <c r="CL6" s="416">
        <f>'IIA Finanšu analīze'!CL139</f>
        <v>0</v>
      </c>
      <c r="CM6" s="416">
        <f>'IIA Finanšu analīze'!CM139</f>
        <v>0</v>
      </c>
      <c r="CN6" s="416">
        <f>'IIA Finanšu analīze'!CN139</f>
        <v>0</v>
      </c>
      <c r="CO6" s="416">
        <f>'IIA Finanšu analīze'!CO139</f>
        <v>0</v>
      </c>
      <c r="CP6" s="416">
        <f>'IIA Finanšu analīze'!CP139</f>
        <v>0</v>
      </c>
      <c r="CQ6" s="416">
        <f>'IIA Finanšu analīze'!CQ139</f>
        <v>0</v>
      </c>
      <c r="CR6" s="416">
        <f>'IIA Finanšu analīze'!CR139</f>
        <v>0</v>
      </c>
      <c r="CS6" s="416">
        <f>'IIA Finanšu analīze'!CS139</f>
        <v>0</v>
      </c>
      <c r="CT6" s="416">
        <f>'IIA Finanšu analīze'!CT139</f>
        <v>0</v>
      </c>
      <c r="CU6" s="416">
        <f>'IIA Finanšu analīze'!CU139</f>
        <v>0</v>
      </c>
      <c r="CV6" s="416">
        <f>'IIA Finanšu analīze'!CV139</f>
        <v>0</v>
      </c>
      <c r="CW6" s="416">
        <f>'IIA Finanšu analīze'!CW139</f>
        <v>0</v>
      </c>
      <c r="CX6" s="416">
        <f>'IIA Finanšu analīze'!CX139</f>
        <v>0</v>
      </c>
      <c r="CY6" s="416">
        <f>'IIA Finanšu analīze'!CY139</f>
        <v>0</v>
      </c>
      <c r="CZ6" s="416">
        <f>'IIA Finanšu analīze'!CZ139</f>
        <v>0</v>
      </c>
      <c r="DA6" s="416">
        <f>'IIA Finanšu analīze'!DA139</f>
        <v>0</v>
      </c>
      <c r="DB6" s="416">
        <f>'IIA Finanšu analīze'!DB139</f>
        <v>0</v>
      </c>
      <c r="DC6" s="416">
        <f>'IIA Finanšu analīze'!DC139</f>
        <v>0</v>
      </c>
      <c r="DD6" s="416">
        <f>'IIA Finanšu analīze'!DD139</f>
        <v>0</v>
      </c>
      <c r="DE6" s="416">
        <f>'IIA Finanšu analīze'!DE139</f>
        <v>0</v>
      </c>
      <c r="DF6" s="416">
        <f>'IIA Finanšu analīze'!DF139</f>
        <v>0</v>
      </c>
      <c r="DG6" s="416">
        <f>'IIA Finanšu analīze'!DG139</f>
        <v>0</v>
      </c>
      <c r="DH6" s="416">
        <f>'IIA Finanšu analīze'!DH139</f>
        <v>0</v>
      </c>
      <c r="DI6" s="416">
        <f>'IIA Finanšu analīze'!DI139</f>
        <v>0</v>
      </c>
      <c r="DJ6" s="416">
        <f>'IIA Finanšu analīze'!DJ139</f>
        <v>0</v>
      </c>
      <c r="DK6" s="416">
        <f>'IIA Finanšu analīze'!DK139</f>
        <v>0</v>
      </c>
      <c r="DL6" s="416">
        <f>'IIA Finanšu analīze'!DL139</f>
        <v>0</v>
      </c>
      <c r="DM6" s="416">
        <f>'IIA Finanšu analīze'!DM139</f>
        <v>0</v>
      </c>
      <c r="DN6" s="416">
        <f>'IIA Finanšu analīze'!DN139</f>
        <v>0</v>
      </c>
      <c r="DO6" s="416">
        <f>'IIA Finanšu analīze'!DO139</f>
        <v>0</v>
      </c>
      <c r="DP6" s="416">
        <f>'IIA Finanšu analīze'!DP139</f>
        <v>0</v>
      </c>
      <c r="DQ6" s="416">
        <f>'IIA Finanšu analīze'!DQ139</f>
        <v>0</v>
      </c>
      <c r="DR6" s="416">
        <f>'IIA Finanšu analīze'!DR139</f>
        <v>0</v>
      </c>
      <c r="DS6" s="416">
        <f>'IIA Finanšu analīze'!DS139</f>
        <v>0</v>
      </c>
      <c r="DT6" s="416">
        <f>'IIA Finanšu analīze'!DT139</f>
        <v>0</v>
      </c>
      <c r="DU6" s="416">
        <f>'IIA Finanšu analīze'!DU139</f>
        <v>0</v>
      </c>
    </row>
    <row r="7" spans="1:125" ht="11.25" customHeight="1">
      <c r="A7" s="389" t="s">
        <v>707</v>
      </c>
      <c r="B7" s="389" t="s">
        <v>638</v>
      </c>
      <c r="D7" s="397">
        <f>SUM(E7:DU7)</f>
        <v>9649294.8231653776</v>
      </c>
      <c r="E7" s="416">
        <f>'IIA Finansēšana'!E10</f>
        <v>1929858.9646330755</v>
      </c>
      <c r="F7" s="416">
        <f>'IIA Finansēšana'!F10</f>
        <v>1929858.9646330755</v>
      </c>
      <c r="G7" s="416">
        <f>'IIA Finansēšana'!G10</f>
        <v>1929858.9646330755</v>
      </c>
      <c r="H7" s="416">
        <f>'IIA Finansēšana'!H10</f>
        <v>1929858.9646330755</v>
      </c>
      <c r="I7" s="416">
        <f>'IIA Finansēšana'!I10</f>
        <v>1929858.9646330755</v>
      </c>
      <c r="J7" s="416">
        <f>'IIA Finansēšana'!J10</f>
        <v>0</v>
      </c>
      <c r="K7" s="416">
        <f>'IIA Finansēšana'!K10</f>
        <v>0</v>
      </c>
      <c r="L7" s="416">
        <f>'IIA Finansēšana'!L10</f>
        <v>0</v>
      </c>
      <c r="M7" s="416">
        <f>'IIA Finansēšana'!M10</f>
        <v>0</v>
      </c>
      <c r="N7" s="416">
        <f>'IIA Finansēšana'!N10</f>
        <v>0</v>
      </c>
      <c r="O7" s="416">
        <f>'IIA Finansēšana'!O10</f>
        <v>0</v>
      </c>
      <c r="P7" s="416">
        <f>'IIA Finansēšana'!P10</f>
        <v>0</v>
      </c>
      <c r="Q7" s="416">
        <f>'IIA Finansēšana'!Q10</f>
        <v>0</v>
      </c>
      <c r="R7" s="416">
        <f>'IIA Finansēšana'!R10</f>
        <v>0</v>
      </c>
      <c r="S7" s="416">
        <f>'IIA Finansēšana'!S10</f>
        <v>0</v>
      </c>
      <c r="T7" s="416">
        <f>'IIA Finansēšana'!T10</f>
        <v>0</v>
      </c>
      <c r="U7" s="416">
        <f>'IIA Finansēšana'!U10</f>
        <v>0</v>
      </c>
      <c r="V7" s="416">
        <f>'IIA Finansēšana'!V10</f>
        <v>0</v>
      </c>
      <c r="W7" s="416">
        <f>'IIA Finansēšana'!W10</f>
        <v>0</v>
      </c>
      <c r="X7" s="416">
        <f>'IIA Finansēšana'!X10</f>
        <v>0</v>
      </c>
      <c r="Y7" s="416">
        <f>'IIA Finansēšana'!Y10</f>
        <v>0</v>
      </c>
      <c r="Z7" s="416">
        <f>'IIA Finansēšana'!Z10</f>
        <v>0</v>
      </c>
      <c r="AA7" s="416">
        <f>'IIA Finansēšana'!AA10</f>
        <v>0</v>
      </c>
      <c r="AB7" s="416">
        <f>'IIA Finansēšana'!AB10</f>
        <v>0</v>
      </c>
      <c r="AC7" s="416">
        <f>'IIA Finansēšana'!AC10</f>
        <v>0</v>
      </c>
      <c r="AD7" s="416">
        <f>'IIA Finansēšana'!AD10</f>
        <v>0</v>
      </c>
      <c r="AE7" s="416">
        <f>'IIA Finansēšana'!AE10</f>
        <v>0</v>
      </c>
      <c r="AF7" s="416">
        <f>'IIA Finansēšana'!AF10</f>
        <v>0</v>
      </c>
      <c r="AG7" s="416">
        <f>'IIA Finansēšana'!AG10</f>
        <v>0</v>
      </c>
      <c r="AH7" s="416">
        <f>'IIA Finansēšana'!AH10</f>
        <v>0</v>
      </c>
      <c r="AI7" s="416">
        <f>'IIA Finansēšana'!AI10</f>
        <v>0</v>
      </c>
      <c r="AJ7" s="416">
        <f>'IIA Finansēšana'!AJ10</f>
        <v>0</v>
      </c>
      <c r="AK7" s="416">
        <f>'IIA Finansēšana'!AK10</f>
        <v>0</v>
      </c>
      <c r="AL7" s="416">
        <f>'IIA Finansēšana'!AL10</f>
        <v>0</v>
      </c>
      <c r="AM7" s="416">
        <f>'IIA Finansēšana'!AM10</f>
        <v>0</v>
      </c>
      <c r="AN7" s="416">
        <f>'IIA Finansēšana'!AN10</f>
        <v>0</v>
      </c>
      <c r="AO7" s="416">
        <f>'IIA Finansēšana'!AO10</f>
        <v>0</v>
      </c>
      <c r="AP7" s="416">
        <f>'IIA Finansēšana'!AP10</f>
        <v>0</v>
      </c>
      <c r="AQ7" s="416">
        <f>'IIA Finansēšana'!AQ10</f>
        <v>0</v>
      </c>
      <c r="AR7" s="416">
        <f>'IIA Finansēšana'!AR10</f>
        <v>0</v>
      </c>
      <c r="AS7" s="416">
        <f>'IIA Finansēšana'!AS10</f>
        <v>0</v>
      </c>
      <c r="AT7" s="416">
        <f>'IIA Finansēšana'!AT10</f>
        <v>0</v>
      </c>
      <c r="AU7" s="416">
        <f>'IIA Finansēšana'!AU10</f>
        <v>0</v>
      </c>
      <c r="AV7" s="416">
        <f>'IIA Finansēšana'!AV10</f>
        <v>0</v>
      </c>
      <c r="AW7" s="416">
        <f>'IIA Finansēšana'!AW10</f>
        <v>0</v>
      </c>
      <c r="AX7" s="416">
        <f>'IIA Finansēšana'!AX10</f>
        <v>0</v>
      </c>
      <c r="AY7" s="416">
        <f>'IIA Finansēšana'!AY10</f>
        <v>0</v>
      </c>
      <c r="AZ7" s="416">
        <f>'IIA Finansēšana'!AZ10</f>
        <v>0</v>
      </c>
      <c r="BA7" s="416">
        <f>'IIA Finansēšana'!BA10</f>
        <v>0</v>
      </c>
      <c r="BB7" s="416">
        <f>'IIA Finansēšana'!BB10</f>
        <v>0</v>
      </c>
      <c r="BC7" s="416">
        <f>'IIA Finansēšana'!BC10</f>
        <v>0</v>
      </c>
      <c r="BD7" s="416">
        <f>'IIA Finansēšana'!BD10</f>
        <v>0</v>
      </c>
      <c r="BE7" s="416">
        <f>'IIA Finansēšana'!BE10</f>
        <v>0</v>
      </c>
      <c r="BF7" s="416">
        <f>'IIA Finansēšana'!BF10</f>
        <v>0</v>
      </c>
      <c r="BG7" s="416">
        <f>'IIA Finansēšana'!BG10</f>
        <v>0</v>
      </c>
      <c r="BH7" s="416">
        <f>'IIA Finansēšana'!BH10</f>
        <v>0</v>
      </c>
      <c r="BI7" s="416">
        <f>'IIA Finansēšana'!BI10</f>
        <v>0</v>
      </c>
      <c r="BJ7" s="416">
        <f>'IIA Finansēšana'!BJ10</f>
        <v>0</v>
      </c>
      <c r="BK7" s="416">
        <f>'IIA Finansēšana'!BK10</f>
        <v>0</v>
      </c>
      <c r="BL7" s="416">
        <f>'IIA Finansēšana'!BL10</f>
        <v>0</v>
      </c>
      <c r="BM7" s="416">
        <f>'IIA Finansēšana'!BM10</f>
        <v>0</v>
      </c>
      <c r="BN7" s="416">
        <f>'IIA Finansēšana'!BN10</f>
        <v>0</v>
      </c>
      <c r="BO7" s="416">
        <f>'IIA Finansēšana'!BO10</f>
        <v>0</v>
      </c>
      <c r="BP7" s="416">
        <f>'IIA Finansēšana'!BP10</f>
        <v>0</v>
      </c>
      <c r="BQ7" s="416">
        <f>'IIA Finansēšana'!BQ10</f>
        <v>0</v>
      </c>
      <c r="BR7" s="416">
        <f>'IIA Finansēšana'!BR10</f>
        <v>0</v>
      </c>
      <c r="BS7" s="416">
        <f>'IIA Finansēšana'!BS10</f>
        <v>0</v>
      </c>
      <c r="BT7" s="416">
        <f>'IIA Finansēšana'!BT10</f>
        <v>0</v>
      </c>
      <c r="BU7" s="416">
        <f>'IIA Finansēšana'!BU10</f>
        <v>0</v>
      </c>
      <c r="BV7" s="416">
        <f>'IIA Finansēšana'!BV10</f>
        <v>0</v>
      </c>
      <c r="BW7" s="416">
        <f>'IIA Finansēšana'!BW10</f>
        <v>0</v>
      </c>
      <c r="BX7" s="416">
        <f>'IIA Finansēšana'!BX10</f>
        <v>0</v>
      </c>
      <c r="BY7" s="416">
        <f>'IIA Finansēšana'!BY10</f>
        <v>0</v>
      </c>
      <c r="BZ7" s="416">
        <f>'IIA Finansēšana'!BZ10</f>
        <v>0</v>
      </c>
      <c r="CA7" s="416">
        <f>'IIA Finansēšana'!CA10</f>
        <v>0</v>
      </c>
      <c r="CB7" s="416">
        <f>'IIA Finansēšana'!CB10</f>
        <v>0</v>
      </c>
      <c r="CC7" s="416">
        <f>'IIA Finansēšana'!CC10</f>
        <v>0</v>
      </c>
      <c r="CD7" s="416">
        <f>'IIA Finansēšana'!CD10</f>
        <v>0</v>
      </c>
      <c r="CE7" s="416">
        <f>'IIA Finansēšana'!CE10</f>
        <v>0</v>
      </c>
      <c r="CF7" s="416">
        <f>'IIA Finansēšana'!CF10</f>
        <v>0</v>
      </c>
      <c r="CG7" s="416">
        <f>'IIA Finansēšana'!CG10</f>
        <v>0</v>
      </c>
      <c r="CH7" s="416">
        <f>'IIA Finansēšana'!CH10</f>
        <v>0</v>
      </c>
      <c r="CI7" s="416">
        <f>'IIA Finansēšana'!CI10</f>
        <v>0</v>
      </c>
      <c r="CJ7" s="416">
        <f>'IIA Finansēšana'!CJ10</f>
        <v>0</v>
      </c>
      <c r="CK7" s="416">
        <f>'IIA Finansēšana'!CK10</f>
        <v>0</v>
      </c>
      <c r="CL7" s="416">
        <f>'IIA Finansēšana'!CL10</f>
        <v>0</v>
      </c>
      <c r="CM7" s="416">
        <f>'IIA Finansēšana'!CM10</f>
        <v>0</v>
      </c>
      <c r="CN7" s="416">
        <f>'IIA Finansēšana'!CN10</f>
        <v>0</v>
      </c>
      <c r="CO7" s="416">
        <f>'IIA Finansēšana'!CO10</f>
        <v>0</v>
      </c>
      <c r="CP7" s="416">
        <f>'IIA Finansēšana'!CP10</f>
        <v>0</v>
      </c>
      <c r="CQ7" s="416">
        <f>'IIA Finansēšana'!CQ10</f>
        <v>0</v>
      </c>
      <c r="CR7" s="416">
        <f>'IIA Finansēšana'!CR10</f>
        <v>0</v>
      </c>
      <c r="CS7" s="416">
        <f>'IIA Finansēšana'!CS10</f>
        <v>0</v>
      </c>
      <c r="CT7" s="416">
        <f>'IIA Finansēšana'!CT10</f>
        <v>0</v>
      </c>
      <c r="CU7" s="416">
        <f>'IIA Finansēšana'!CU10</f>
        <v>0</v>
      </c>
      <c r="CV7" s="416">
        <f>'IIA Finansēšana'!CV10</f>
        <v>0</v>
      </c>
      <c r="CW7" s="416">
        <f>'IIA Finansēšana'!CW10</f>
        <v>0</v>
      </c>
      <c r="CX7" s="416">
        <f>'IIA Finansēšana'!CX10</f>
        <v>0</v>
      </c>
      <c r="CY7" s="416">
        <f>'IIA Finansēšana'!CY10</f>
        <v>0</v>
      </c>
      <c r="CZ7" s="416">
        <f>'IIA Finansēšana'!CZ10</f>
        <v>0</v>
      </c>
      <c r="DA7" s="416">
        <f>'IIA Finansēšana'!DA10</f>
        <v>0</v>
      </c>
      <c r="DB7" s="416">
        <f>'IIA Finansēšana'!DB10</f>
        <v>0</v>
      </c>
      <c r="DC7" s="416">
        <f>'IIA Finansēšana'!DC10</f>
        <v>0</v>
      </c>
      <c r="DD7" s="416">
        <f>'IIA Finansēšana'!DD10</f>
        <v>0</v>
      </c>
      <c r="DE7" s="416">
        <f>'IIA Finansēšana'!DE10</f>
        <v>0</v>
      </c>
      <c r="DF7" s="416">
        <f>'IIA Finansēšana'!DF10</f>
        <v>0</v>
      </c>
      <c r="DG7" s="416">
        <f>'IIA Finansēšana'!DG10</f>
        <v>0</v>
      </c>
      <c r="DH7" s="416">
        <f>'IIA Finansēšana'!DH10</f>
        <v>0</v>
      </c>
      <c r="DI7" s="416">
        <f>'IIA Finansēšana'!DI10</f>
        <v>0</v>
      </c>
      <c r="DJ7" s="416">
        <f>'IIA Finansēšana'!DJ10</f>
        <v>0</v>
      </c>
      <c r="DK7" s="416">
        <f>'IIA Finansēšana'!DK10</f>
        <v>0</v>
      </c>
      <c r="DL7" s="416">
        <f>'IIA Finansēšana'!DL10</f>
        <v>0</v>
      </c>
      <c r="DM7" s="416">
        <f>'IIA Finansēšana'!DM10</f>
        <v>0</v>
      </c>
      <c r="DN7" s="416">
        <f>'IIA Finansēšana'!DN10</f>
        <v>0</v>
      </c>
      <c r="DO7" s="416">
        <f>'IIA Finansēšana'!DO10</f>
        <v>0</v>
      </c>
      <c r="DP7" s="416">
        <f>'IIA Finansēšana'!DP10</f>
        <v>0</v>
      </c>
      <c r="DQ7" s="416">
        <f>'IIA Finansēšana'!DQ10</f>
        <v>0</v>
      </c>
      <c r="DR7" s="416">
        <f>'IIA Finansēšana'!DR10</f>
        <v>0</v>
      </c>
      <c r="DS7" s="416">
        <f>'IIA Finansēšana'!DS10</f>
        <v>0</v>
      </c>
      <c r="DT7" s="416">
        <f>'IIA Finansēšana'!DT10</f>
        <v>0</v>
      </c>
      <c r="DU7" s="416">
        <f>'IIA Finansēšana'!DU10</f>
        <v>0</v>
      </c>
    </row>
    <row r="8" spans="1:125" ht="11.25" customHeight="1">
      <c r="A8" s="389" t="s">
        <v>708</v>
      </c>
      <c r="B8" s="389" t="s">
        <v>638</v>
      </c>
      <c r="D8" s="397">
        <f>SUM(E8:DU8)</f>
        <v>10014074.59517511</v>
      </c>
      <c r="E8" s="416">
        <v>20479.565982375061</v>
      </c>
      <c r="F8" s="416">
        <v>20479.565982375061</v>
      </c>
      <c r="G8" s="416">
        <v>20479.565982375061</v>
      </c>
      <c r="H8" s="416">
        <v>20479.565982375061</v>
      </c>
      <c r="I8" s="416">
        <v>20479.565982375061</v>
      </c>
      <c r="J8" s="416">
        <v>20479.565982375061</v>
      </c>
      <c r="K8" s="416">
        <v>20479.565982375061</v>
      </c>
      <c r="L8" s="416">
        <v>20479.565982375061</v>
      </c>
      <c r="M8" s="416">
        <v>20479.565982375061</v>
      </c>
      <c r="N8" s="416">
        <v>20479.565982375061</v>
      </c>
      <c r="O8" s="416">
        <v>315611.93211843097</v>
      </c>
      <c r="P8" s="416">
        <v>315611.93211843097</v>
      </c>
      <c r="Q8" s="416">
        <v>315611.93211843097</v>
      </c>
      <c r="R8" s="416">
        <v>315611.93211843091</v>
      </c>
      <c r="S8" s="416">
        <v>315611.93211843091</v>
      </c>
      <c r="T8" s="416">
        <v>315611.93211843091</v>
      </c>
      <c r="U8" s="416">
        <v>315611.93211843091</v>
      </c>
      <c r="V8" s="416">
        <v>315611.93211843091</v>
      </c>
      <c r="W8" s="416">
        <v>315611.93211843097</v>
      </c>
      <c r="X8" s="416">
        <v>315611.93211843097</v>
      </c>
      <c r="Y8" s="416">
        <v>316821.13211843092</v>
      </c>
      <c r="Z8" s="416">
        <v>316793.07867843099</v>
      </c>
      <c r="AA8" s="416">
        <v>316793.07867843099</v>
      </c>
      <c r="AB8" s="416">
        <v>316793.07867843087</v>
      </c>
      <c r="AC8" s="416">
        <v>316821.13211843092</v>
      </c>
      <c r="AD8" s="416">
        <v>316821.13211843092</v>
      </c>
      <c r="AE8" s="416">
        <v>316821.13211843092</v>
      </c>
      <c r="AF8" s="416">
        <v>316821.13211843098</v>
      </c>
      <c r="AG8" s="416">
        <v>316821.13211843092</v>
      </c>
      <c r="AH8" s="416">
        <v>316821.13211843092</v>
      </c>
      <c r="AI8" s="416">
        <v>316821.13211843092</v>
      </c>
      <c r="AJ8" s="416">
        <v>316821.13211843092</v>
      </c>
      <c r="AK8" s="416">
        <v>316821.13211843092</v>
      </c>
      <c r="AL8" s="416">
        <v>316821.13211843092</v>
      </c>
      <c r="AM8" s="416">
        <v>316821.13211843092</v>
      </c>
      <c r="AN8" s="416">
        <v>316821.13211843092</v>
      </c>
      <c r="AO8" s="416">
        <v>316821.13211843092</v>
      </c>
      <c r="AP8" s="416">
        <v>316821.13211843098</v>
      </c>
      <c r="AQ8" s="416">
        <v>316821.13211843092</v>
      </c>
      <c r="AR8" s="416">
        <v>316821.13211843092</v>
      </c>
      <c r="AS8" s="416">
        <v>316821.13211843092</v>
      </c>
      <c r="AT8" s="416"/>
      <c r="AU8" s="416">
        <f>'IIA Finansēšana'!AU9</f>
        <v>0</v>
      </c>
      <c r="AV8" s="416">
        <f>'IIA Finansēšana'!AV9</f>
        <v>0</v>
      </c>
      <c r="AW8" s="416">
        <f>'IIA Finansēšana'!AW9</f>
        <v>0</v>
      </c>
      <c r="AX8" s="416">
        <f>'IIA Finansēšana'!AX9</f>
        <v>0</v>
      </c>
      <c r="AY8" s="416">
        <f>'IIA Finansēšana'!AY9</f>
        <v>0</v>
      </c>
      <c r="AZ8" s="416">
        <f>'IIA Finansēšana'!AZ9</f>
        <v>0</v>
      </c>
      <c r="BA8" s="416">
        <f>'IIA Finansēšana'!BA9</f>
        <v>0</v>
      </c>
      <c r="BB8" s="416">
        <f>'IIA Finansēšana'!BB9</f>
        <v>0</v>
      </c>
      <c r="BC8" s="416">
        <f>'IIA Finansēšana'!BC9</f>
        <v>0</v>
      </c>
      <c r="BD8" s="416">
        <f>'IIA Finansēšana'!BD9</f>
        <v>0</v>
      </c>
      <c r="BE8" s="416">
        <f>'IIA Finansēšana'!BE9</f>
        <v>0</v>
      </c>
      <c r="BF8" s="416">
        <f>'IIA Finansēšana'!BF9</f>
        <v>0</v>
      </c>
      <c r="BG8" s="416">
        <f>'IIA Finansēšana'!BG9</f>
        <v>0</v>
      </c>
      <c r="BH8" s="416">
        <f>'IIA Finansēšana'!BH9</f>
        <v>0</v>
      </c>
      <c r="BI8" s="416">
        <f>'IIA Finansēšana'!BI9</f>
        <v>0</v>
      </c>
      <c r="BJ8" s="416">
        <f>'IIA Finansēšana'!BJ9</f>
        <v>0</v>
      </c>
      <c r="BK8" s="416">
        <f>'IIA Finansēšana'!BK9</f>
        <v>0</v>
      </c>
      <c r="BL8" s="416">
        <f>'IIA Finansēšana'!BL9</f>
        <v>0</v>
      </c>
      <c r="BM8" s="416">
        <f>'IIA Finansēšana'!BM9</f>
        <v>0</v>
      </c>
      <c r="BN8" s="416">
        <f>'IIA Finansēšana'!BN9</f>
        <v>0</v>
      </c>
      <c r="BO8" s="416">
        <f>'IIA Finansēšana'!BO9</f>
        <v>0</v>
      </c>
      <c r="BP8" s="416">
        <f>'IIA Finansēšana'!BP9</f>
        <v>0</v>
      </c>
      <c r="BQ8" s="416">
        <f>'IIA Finansēšana'!BQ9</f>
        <v>0</v>
      </c>
      <c r="BR8" s="416">
        <f>'IIA Finansēšana'!BR9</f>
        <v>0</v>
      </c>
      <c r="BS8" s="416">
        <f>'IIA Finansēšana'!BS9</f>
        <v>0</v>
      </c>
      <c r="BT8" s="416">
        <f>'IIA Finansēšana'!BT9</f>
        <v>0</v>
      </c>
      <c r="BU8" s="416">
        <f>'IIA Finansēšana'!BU9</f>
        <v>0</v>
      </c>
      <c r="BV8" s="416">
        <f>'IIA Finansēšana'!BV9</f>
        <v>0</v>
      </c>
      <c r="BW8" s="416">
        <f>'IIA Finansēšana'!BW9</f>
        <v>0</v>
      </c>
      <c r="BX8" s="416">
        <f>'IIA Finansēšana'!BX9</f>
        <v>0</v>
      </c>
      <c r="BY8" s="416">
        <f>'IIA Finansēšana'!BY9</f>
        <v>0</v>
      </c>
      <c r="BZ8" s="416">
        <f>'IIA Finansēšana'!BZ9</f>
        <v>0</v>
      </c>
      <c r="CA8" s="416">
        <f>'IIA Finansēšana'!CA9</f>
        <v>0</v>
      </c>
      <c r="CB8" s="416">
        <f>'IIA Finansēšana'!CB9</f>
        <v>0</v>
      </c>
      <c r="CC8" s="416">
        <f>'IIA Finansēšana'!CC9</f>
        <v>0</v>
      </c>
      <c r="CD8" s="416">
        <f>'IIA Finansēšana'!CD9</f>
        <v>0</v>
      </c>
      <c r="CE8" s="416">
        <f>'IIA Finansēšana'!CE9</f>
        <v>0</v>
      </c>
      <c r="CF8" s="416">
        <f>'IIA Finansēšana'!CF9</f>
        <v>0</v>
      </c>
      <c r="CG8" s="416">
        <f>'IIA Finansēšana'!CG9</f>
        <v>0</v>
      </c>
      <c r="CH8" s="416">
        <f>'IIA Finansēšana'!CH9</f>
        <v>0</v>
      </c>
      <c r="CI8" s="416">
        <f>'IIA Finansēšana'!CI9</f>
        <v>0</v>
      </c>
      <c r="CJ8" s="416">
        <f>'IIA Finansēšana'!CJ9</f>
        <v>0</v>
      </c>
      <c r="CK8" s="416">
        <f>'IIA Finansēšana'!CK9</f>
        <v>0</v>
      </c>
      <c r="CL8" s="416">
        <f>'IIA Finansēšana'!CL9</f>
        <v>0</v>
      </c>
      <c r="CM8" s="416">
        <f>'IIA Finansēšana'!CM9</f>
        <v>0</v>
      </c>
      <c r="CN8" s="416">
        <f>'IIA Finansēšana'!CN9</f>
        <v>0</v>
      </c>
      <c r="CO8" s="416">
        <f>'IIA Finansēšana'!CO9</f>
        <v>0</v>
      </c>
      <c r="CP8" s="416">
        <f>'IIA Finansēšana'!CP9</f>
        <v>0</v>
      </c>
      <c r="CQ8" s="416">
        <f>'IIA Finansēšana'!CQ9</f>
        <v>0</v>
      </c>
      <c r="CR8" s="416">
        <f>'IIA Finansēšana'!CR9</f>
        <v>0</v>
      </c>
      <c r="CS8" s="416">
        <f>'IIA Finansēšana'!CS9</f>
        <v>0</v>
      </c>
      <c r="CT8" s="416">
        <f>'IIA Finansēšana'!CT9</f>
        <v>0</v>
      </c>
      <c r="CU8" s="416">
        <f>'IIA Finansēšana'!CU9</f>
        <v>0</v>
      </c>
      <c r="CV8" s="416">
        <f>'IIA Finansēšana'!CV9</f>
        <v>0</v>
      </c>
      <c r="CW8" s="416">
        <f>'IIA Finansēšana'!CW9</f>
        <v>0</v>
      </c>
      <c r="CX8" s="416">
        <f>'IIA Finansēšana'!CX9</f>
        <v>0</v>
      </c>
      <c r="CY8" s="416">
        <f>'IIA Finansēšana'!CY9</f>
        <v>0</v>
      </c>
      <c r="CZ8" s="416">
        <f>'IIA Finansēšana'!CZ9</f>
        <v>0</v>
      </c>
      <c r="DA8" s="416">
        <f>'IIA Finansēšana'!DA9</f>
        <v>0</v>
      </c>
      <c r="DB8" s="416">
        <f>'IIA Finansēšana'!DB9</f>
        <v>0</v>
      </c>
      <c r="DC8" s="416">
        <f>'IIA Finansēšana'!DC9</f>
        <v>0</v>
      </c>
      <c r="DD8" s="416">
        <f>'IIA Finansēšana'!DD9</f>
        <v>0</v>
      </c>
      <c r="DE8" s="416">
        <f>'IIA Finansēšana'!DE9</f>
        <v>0</v>
      </c>
      <c r="DF8" s="416">
        <f>'IIA Finansēšana'!DF9</f>
        <v>0</v>
      </c>
      <c r="DG8" s="416">
        <f>'IIA Finansēšana'!DG9</f>
        <v>0</v>
      </c>
      <c r="DH8" s="416">
        <f>'IIA Finansēšana'!DH9</f>
        <v>0</v>
      </c>
      <c r="DI8" s="416">
        <f>'IIA Finansēšana'!DI9</f>
        <v>0</v>
      </c>
      <c r="DJ8" s="416">
        <f>'IIA Finansēšana'!DJ9</f>
        <v>0</v>
      </c>
      <c r="DK8" s="416">
        <f>'IIA Finansēšana'!DK9</f>
        <v>0</v>
      </c>
      <c r="DL8" s="416">
        <f>'IIA Finansēšana'!DL9</f>
        <v>0</v>
      </c>
      <c r="DM8" s="416">
        <f>'IIA Finansēšana'!DM9</f>
        <v>0</v>
      </c>
      <c r="DN8" s="416">
        <f>'IIA Finansēšana'!DN9</f>
        <v>0</v>
      </c>
      <c r="DO8" s="416">
        <f>'IIA Finansēšana'!DO9</f>
        <v>0</v>
      </c>
      <c r="DP8" s="416">
        <f>'IIA Finansēšana'!DP9</f>
        <v>0</v>
      </c>
      <c r="DQ8" s="416">
        <f>'IIA Finansēšana'!DQ9</f>
        <v>0</v>
      </c>
      <c r="DR8" s="416">
        <f>'IIA Finansēšana'!DR9</f>
        <v>0</v>
      </c>
      <c r="DS8" s="416">
        <f>'IIA Finansēšana'!DS9</f>
        <v>0</v>
      </c>
      <c r="DT8" s="416">
        <f>'IIA Finansēšana'!DT9</f>
        <v>0</v>
      </c>
      <c r="DU8" s="416">
        <f>'IIA Finansēšana'!DU9</f>
        <v>0</v>
      </c>
    </row>
    <row r="9" spans="1:125" s="275" customFormat="1" ht="11.25" customHeight="1">
      <c r="A9" s="385" t="s">
        <v>635</v>
      </c>
      <c r="B9" s="396" t="s">
        <v>638</v>
      </c>
      <c r="E9" s="448">
        <f>SUM(E6:E8)</f>
        <v>1950338.5306154506</v>
      </c>
      <c r="F9" s="448">
        <f>SUM(F6:F8)</f>
        <v>1950338.5306154506</v>
      </c>
      <c r="G9" s="448">
        <f t="shared" ref="G9:BR9" si="0">SUM(G6:G8)</f>
        <v>1950338.5306154506</v>
      </c>
      <c r="H9" s="448">
        <f t="shared" si="0"/>
        <v>1950338.5306154506</v>
      </c>
      <c r="I9" s="448">
        <f t="shared" si="0"/>
        <v>1950338.5306154506</v>
      </c>
      <c r="J9" s="448">
        <f t="shared" si="0"/>
        <v>20479.565982375061</v>
      </c>
      <c r="K9" s="448">
        <f t="shared" si="0"/>
        <v>20479.565982375061</v>
      </c>
      <c r="L9" s="448">
        <f t="shared" si="0"/>
        <v>20479.565982375061</v>
      </c>
      <c r="M9" s="448">
        <f t="shared" si="0"/>
        <v>20479.565982375061</v>
      </c>
      <c r="N9" s="448">
        <f t="shared" si="0"/>
        <v>20479.565982375061</v>
      </c>
      <c r="O9" s="448">
        <f t="shared" si="0"/>
        <v>315611.93211843097</v>
      </c>
      <c r="P9" s="448">
        <f t="shared" si="0"/>
        <v>315611.93211843097</v>
      </c>
      <c r="Q9" s="448">
        <f t="shared" si="0"/>
        <v>315611.93211843097</v>
      </c>
      <c r="R9" s="448">
        <f t="shared" si="0"/>
        <v>315611.93211843091</v>
      </c>
      <c r="S9" s="448">
        <f t="shared" si="0"/>
        <v>315611.93211843091</v>
      </c>
      <c r="T9" s="448">
        <f t="shared" si="0"/>
        <v>315611.93211843091</v>
      </c>
      <c r="U9" s="448">
        <f t="shared" si="0"/>
        <v>315611.93211843091</v>
      </c>
      <c r="V9" s="448">
        <f t="shared" si="0"/>
        <v>315611.93211843091</v>
      </c>
      <c r="W9" s="448">
        <f t="shared" si="0"/>
        <v>315611.93211843097</v>
      </c>
      <c r="X9" s="448">
        <f t="shared" si="0"/>
        <v>315611.93211843097</v>
      </c>
      <c r="Y9" s="448">
        <f t="shared" si="0"/>
        <v>316821.13211843092</v>
      </c>
      <c r="Z9" s="448">
        <f t="shared" si="0"/>
        <v>316793.07867843099</v>
      </c>
      <c r="AA9" s="448">
        <f t="shared" si="0"/>
        <v>316793.07867843099</v>
      </c>
      <c r="AB9" s="448">
        <f t="shared" si="0"/>
        <v>316793.07867843087</v>
      </c>
      <c r="AC9" s="448">
        <f t="shared" si="0"/>
        <v>316821.13211843092</v>
      </c>
      <c r="AD9" s="448">
        <f t="shared" si="0"/>
        <v>316821.13211843092</v>
      </c>
      <c r="AE9" s="448">
        <f t="shared" si="0"/>
        <v>316821.13211843092</v>
      </c>
      <c r="AF9" s="448">
        <f t="shared" si="0"/>
        <v>316821.13211843098</v>
      </c>
      <c r="AG9" s="448">
        <f t="shared" si="0"/>
        <v>316821.13211843092</v>
      </c>
      <c r="AH9" s="448">
        <f t="shared" si="0"/>
        <v>316821.13211843092</v>
      </c>
      <c r="AI9" s="448">
        <f t="shared" si="0"/>
        <v>316821.13211843092</v>
      </c>
      <c r="AJ9" s="448">
        <f t="shared" si="0"/>
        <v>316821.13211843092</v>
      </c>
      <c r="AK9" s="448">
        <f t="shared" si="0"/>
        <v>316821.13211843092</v>
      </c>
      <c r="AL9" s="448">
        <f t="shared" si="0"/>
        <v>316821.13211843092</v>
      </c>
      <c r="AM9" s="448">
        <f t="shared" si="0"/>
        <v>316821.13211843092</v>
      </c>
      <c r="AN9" s="448">
        <f t="shared" si="0"/>
        <v>316821.13211843092</v>
      </c>
      <c r="AO9" s="448">
        <f t="shared" si="0"/>
        <v>316821.13211843092</v>
      </c>
      <c r="AP9" s="448">
        <f t="shared" si="0"/>
        <v>316821.13211843098</v>
      </c>
      <c r="AQ9" s="448">
        <f t="shared" si="0"/>
        <v>316821.13211843092</v>
      </c>
      <c r="AR9" s="448">
        <f t="shared" si="0"/>
        <v>316821.13211843092</v>
      </c>
      <c r="AS9" s="448">
        <f t="shared" si="0"/>
        <v>316821.13211843092</v>
      </c>
      <c r="AT9" s="448">
        <f t="shared" si="0"/>
        <v>0</v>
      </c>
      <c r="AU9" s="448">
        <f t="shared" si="0"/>
        <v>0</v>
      </c>
      <c r="AV9" s="448">
        <f t="shared" si="0"/>
        <v>0</v>
      </c>
      <c r="AW9" s="448">
        <f t="shared" si="0"/>
        <v>0</v>
      </c>
      <c r="AX9" s="448">
        <f t="shared" si="0"/>
        <v>0</v>
      </c>
      <c r="AY9" s="448">
        <f t="shared" si="0"/>
        <v>0</v>
      </c>
      <c r="AZ9" s="448">
        <f t="shared" si="0"/>
        <v>0</v>
      </c>
      <c r="BA9" s="448">
        <f t="shared" si="0"/>
        <v>0</v>
      </c>
      <c r="BB9" s="448">
        <f t="shared" si="0"/>
        <v>0</v>
      </c>
      <c r="BC9" s="448">
        <f t="shared" si="0"/>
        <v>0</v>
      </c>
      <c r="BD9" s="448">
        <f t="shared" si="0"/>
        <v>0</v>
      </c>
      <c r="BE9" s="448">
        <f t="shared" si="0"/>
        <v>0</v>
      </c>
      <c r="BF9" s="448">
        <f t="shared" si="0"/>
        <v>0</v>
      </c>
      <c r="BG9" s="448">
        <f t="shared" si="0"/>
        <v>0</v>
      </c>
      <c r="BH9" s="448">
        <f t="shared" si="0"/>
        <v>0</v>
      </c>
      <c r="BI9" s="448">
        <f t="shared" si="0"/>
        <v>0</v>
      </c>
      <c r="BJ9" s="448">
        <f t="shared" si="0"/>
        <v>0</v>
      </c>
      <c r="BK9" s="448">
        <f t="shared" si="0"/>
        <v>0</v>
      </c>
      <c r="BL9" s="448">
        <f t="shared" si="0"/>
        <v>0</v>
      </c>
      <c r="BM9" s="448">
        <f t="shared" si="0"/>
        <v>0</v>
      </c>
      <c r="BN9" s="448">
        <f t="shared" si="0"/>
        <v>0</v>
      </c>
      <c r="BO9" s="448">
        <f t="shared" si="0"/>
        <v>0</v>
      </c>
      <c r="BP9" s="448">
        <f t="shared" si="0"/>
        <v>0</v>
      </c>
      <c r="BQ9" s="448">
        <f t="shared" si="0"/>
        <v>0</v>
      </c>
      <c r="BR9" s="448">
        <f t="shared" si="0"/>
        <v>0</v>
      </c>
      <c r="BS9" s="448">
        <f t="shared" ref="BS9:DU9" si="1">SUM(BS6:BS8)</f>
        <v>0</v>
      </c>
      <c r="BT9" s="448">
        <f t="shared" si="1"/>
        <v>0</v>
      </c>
      <c r="BU9" s="448">
        <f t="shared" si="1"/>
        <v>0</v>
      </c>
      <c r="BV9" s="448">
        <f t="shared" si="1"/>
        <v>0</v>
      </c>
      <c r="BW9" s="448">
        <f t="shared" si="1"/>
        <v>0</v>
      </c>
      <c r="BX9" s="448">
        <f t="shared" si="1"/>
        <v>0</v>
      </c>
      <c r="BY9" s="448">
        <f t="shared" si="1"/>
        <v>0</v>
      </c>
      <c r="BZ9" s="448">
        <f t="shared" si="1"/>
        <v>0</v>
      </c>
      <c r="CA9" s="448">
        <f t="shared" si="1"/>
        <v>0</v>
      </c>
      <c r="CB9" s="448">
        <f t="shared" si="1"/>
        <v>0</v>
      </c>
      <c r="CC9" s="448">
        <f t="shared" si="1"/>
        <v>0</v>
      </c>
      <c r="CD9" s="448">
        <f t="shared" si="1"/>
        <v>0</v>
      </c>
      <c r="CE9" s="448">
        <f t="shared" si="1"/>
        <v>0</v>
      </c>
      <c r="CF9" s="448">
        <f t="shared" si="1"/>
        <v>0</v>
      </c>
      <c r="CG9" s="448">
        <f t="shared" si="1"/>
        <v>0</v>
      </c>
      <c r="CH9" s="448">
        <f t="shared" si="1"/>
        <v>0</v>
      </c>
      <c r="CI9" s="448">
        <f t="shared" si="1"/>
        <v>0</v>
      </c>
      <c r="CJ9" s="448">
        <f t="shared" si="1"/>
        <v>0</v>
      </c>
      <c r="CK9" s="448">
        <f t="shared" si="1"/>
        <v>0</v>
      </c>
      <c r="CL9" s="448">
        <f t="shared" si="1"/>
        <v>0</v>
      </c>
      <c r="CM9" s="448">
        <f t="shared" si="1"/>
        <v>0</v>
      </c>
      <c r="CN9" s="448">
        <f t="shared" si="1"/>
        <v>0</v>
      </c>
      <c r="CO9" s="448">
        <f t="shared" si="1"/>
        <v>0</v>
      </c>
      <c r="CP9" s="448">
        <f t="shared" si="1"/>
        <v>0</v>
      </c>
      <c r="CQ9" s="448">
        <f t="shared" si="1"/>
        <v>0</v>
      </c>
      <c r="CR9" s="448">
        <f t="shared" si="1"/>
        <v>0</v>
      </c>
      <c r="CS9" s="448">
        <f t="shared" si="1"/>
        <v>0</v>
      </c>
      <c r="CT9" s="448">
        <f t="shared" si="1"/>
        <v>0</v>
      </c>
      <c r="CU9" s="448">
        <f t="shared" si="1"/>
        <v>0</v>
      </c>
      <c r="CV9" s="448">
        <f t="shared" si="1"/>
        <v>0</v>
      </c>
      <c r="CW9" s="448">
        <f t="shared" si="1"/>
        <v>0</v>
      </c>
      <c r="CX9" s="448">
        <f t="shared" si="1"/>
        <v>0</v>
      </c>
      <c r="CY9" s="448">
        <f t="shared" si="1"/>
        <v>0</v>
      </c>
      <c r="CZ9" s="448">
        <f t="shared" si="1"/>
        <v>0</v>
      </c>
      <c r="DA9" s="448">
        <f t="shared" si="1"/>
        <v>0</v>
      </c>
      <c r="DB9" s="448">
        <f t="shared" si="1"/>
        <v>0</v>
      </c>
      <c r="DC9" s="448">
        <f t="shared" si="1"/>
        <v>0</v>
      </c>
      <c r="DD9" s="448">
        <f t="shared" si="1"/>
        <v>0</v>
      </c>
      <c r="DE9" s="448">
        <f t="shared" si="1"/>
        <v>0</v>
      </c>
      <c r="DF9" s="448">
        <f t="shared" si="1"/>
        <v>0</v>
      </c>
      <c r="DG9" s="448">
        <f t="shared" si="1"/>
        <v>0</v>
      </c>
      <c r="DH9" s="448">
        <f t="shared" si="1"/>
        <v>0</v>
      </c>
      <c r="DI9" s="448">
        <f t="shared" si="1"/>
        <v>0</v>
      </c>
      <c r="DJ9" s="448">
        <f t="shared" si="1"/>
        <v>0</v>
      </c>
      <c r="DK9" s="448">
        <f t="shared" si="1"/>
        <v>0</v>
      </c>
      <c r="DL9" s="448">
        <f t="shared" si="1"/>
        <v>0</v>
      </c>
      <c r="DM9" s="448">
        <f t="shared" si="1"/>
        <v>0</v>
      </c>
      <c r="DN9" s="448">
        <f t="shared" si="1"/>
        <v>0</v>
      </c>
      <c r="DO9" s="448">
        <f t="shared" si="1"/>
        <v>0</v>
      </c>
      <c r="DP9" s="448">
        <f t="shared" si="1"/>
        <v>0</v>
      </c>
      <c r="DQ9" s="448">
        <f t="shared" si="1"/>
        <v>0</v>
      </c>
      <c r="DR9" s="448">
        <f t="shared" si="1"/>
        <v>0</v>
      </c>
      <c r="DS9" s="448">
        <f t="shared" si="1"/>
        <v>0</v>
      </c>
      <c r="DT9" s="448">
        <f t="shared" si="1"/>
        <v>0</v>
      </c>
      <c r="DU9" s="448">
        <f t="shared" si="1"/>
        <v>0</v>
      </c>
    </row>
    <row r="10" spans="1:125" ht="11.25" customHeight="1">
      <c r="A10" s="389" t="s">
        <v>649</v>
      </c>
      <c r="B10" s="456" t="s">
        <v>638</v>
      </c>
      <c r="D10" s="397">
        <f t="shared" ref="D10:D16" si="2">SUM(E10:DU10)</f>
        <v>-7832180</v>
      </c>
      <c r="E10" s="416">
        <f>-Izmaksas!E337</f>
        <v>-1566436</v>
      </c>
      <c r="F10" s="416">
        <f>-Izmaksas!F337</f>
        <v>-1566436</v>
      </c>
      <c r="G10" s="416">
        <f>-Izmaksas!G337</f>
        <v>-1566436</v>
      </c>
      <c r="H10" s="416">
        <f>-Izmaksas!H337</f>
        <v>-1566436</v>
      </c>
      <c r="I10" s="416">
        <f>-Izmaksas!I337</f>
        <v>-1566436</v>
      </c>
      <c r="J10" s="416">
        <f>-Izmaksas!J337</f>
        <v>0</v>
      </c>
      <c r="K10" s="416">
        <f>-Izmaksas!K337</f>
        <v>0</v>
      </c>
      <c r="L10" s="416">
        <f>-Izmaksas!L337</f>
        <v>0</v>
      </c>
      <c r="M10" s="416">
        <f>-Izmaksas!M337</f>
        <v>0</v>
      </c>
      <c r="N10" s="416">
        <f>-Izmaksas!N337</f>
        <v>0</v>
      </c>
      <c r="O10" s="416">
        <f>-Izmaksas!O337</f>
        <v>0</v>
      </c>
      <c r="P10" s="416">
        <f>-Izmaksas!P337</f>
        <v>0</v>
      </c>
      <c r="Q10" s="416">
        <f>-Izmaksas!Q337</f>
        <v>0</v>
      </c>
      <c r="R10" s="416">
        <f>-Izmaksas!R337</f>
        <v>0</v>
      </c>
      <c r="S10" s="416">
        <f>-Izmaksas!S337</f>
        <v>0</v>
      </c>
      <c r="T10" s="416">
        <f>-Izmaksas!T337</f>
        <v>0</v>
      </c>
      <c r="U10" s="416">
        <f>-Izmaksas!U337</f>
        <v>0</v>
      </c>
      <c r="V10" s="416">
        <f>-Izmaksas!V337</f>
        <v>0</v>
      </c>
      <c r="W10" s="416">
        <f>-Izmaksas!W337</f>
        <v>0</v>
      </c>
      <c r="X10" s="416">
        <f>-Izmaksas!X337</f>
        <v>0</v>
      </c>
      <c r="Y10" s="416">
        <f>-Izmaksas!Y337</f>
        <v>0</v>
      </c>
      <c r="Z10" s="416">
        <f>-Izmaksas!Z337</f>
        <v>0</v>
      </c>
      <c r="AA10" s="416">
        <f>-Izmaksas!AA337</f>
        <v>0</v>
      </c>
      <c r="AB10" s="416">
        <f>-Izmaksas!AB337</f>
        <v>0</v>
      </c>
      <c r="AC10" s="416">
        <f>-Izmaksas!AC337</f>
        <v>0</v>
      </c>
      <c r="AD10" s="416">
        <f>-Izmaksas!AD337</f>
        <v>0</v>
      </c>
      <c r="AE10" s="416">
        <f>-Izmaksas!AE337</f>
        <v>0</v>
      </c>
      <c r="AF10" s="416">
        <f>-Izmaksas!AF337</f>
        <v>0</v>
      </c>
      <c r="AG10" s="416">
        <f>-Izmaksas!AG337</f>
        <v>0</v>
      </c>
      <c r="AH10" s="416">
        <f>-Izmaksas!AH337</f>
        <v>0</v>
      </c>
      <c r="AI10" s="416">
        <f>-Izmaksas!AI337</f>
        <v>0</v>
      </c>
      <c r="AJ10" s="416">
        <f>-Izmaksas!AJ337</f>
        <v>0</v>
      </c>
      <c r="AK10" s="416">
        <f>-Izmaksas!AK337</f>
        <v>0</v>
      </c>
      <c r="AL10" s="416">
        <f>-Izmaksas!AL337</f>
        <v>0</v>
      </c>
      <c r="AM10" s="416">
        <f>-Izmaksas!AM337</f>
        <v>0</v>
      </c>
      <c r="AN10" s="416">
        <f>-Izmaksas!AN337</f>
        <v>0</v>
      </c>
      <c r="AO10" s="416">
        <f>-Izmaksas!AO337</f>
        <v>0</v>
      </c>
      <c r="AP10" s="416">
        <f>-Izmaksas!AP337</f>
        <v>0</v>
      </c>
      <c r="AQ10" s="416">
        <f>-Izmaksas!AQ337</f>
        <v>0</v>
      </c>
      <c r="AR10" s="416">
        <f>-Izmaksas!AR337</f>
        <v>0</v>
      </c>
      <c r="AS10" s="416">
        <f>-Izmaksas!AS337</f>
        <v>0</v>
      </c>
      <c r="AT10" s="416">
        <f>-Izmaksas!AT337</f>
        <v>0</v>
      </c>
      <c r="AU10" s="416">
        <f>-Izmaksas!AU337</f>
        <v>0</v>
      </c>
      <c r="AV10" s="416">
        <f>-Izmaksas!AV337</f>
        <v>0</v>
      </c>
      <c r="AW10" s="416">
        <f>-Izmaksas!AW337</f>
        <v>0</v>
      </c>
      <c r="AX10" s="416">
        <f>-Izmaksas!AX337</f>
        <v>0</v>
      </c>
      <c r="AY10" s="416">
        <f>-Izmaksas!AY337</f>
        <v>0</v>
      </c>
      <c r="AZ10" s="416">
        <f>-Izmaksas!AZ337</f>
        <v>0</v>
      </c>
      <c r="BA10" s="416">
        <f>-Izmaksas!BA337</f>
        <v>0</v>
      </c>
      <c r="BB10" s="416">
        <f>-Izmaksas!BB337</f>
        <v>0</v>
      </c>
      <c r="BC10" s="416">
        <f>-Izmaksas!BC337</f>
        <v>0</v>
      </c>
      <c r="BD10" s="416">
        <f>-Izmaksas!BD337</f>
        <v>0</v>
      </c>
      <c r="BE10" s="416">
        <f>-Izmaksas!BE337</f>
        <v>0</v>
      </c>
      <c r="BF10" s="416">
        <f>-Izmaksas!BF337</f>
        <v>0</v>
      </c>
      <c r="BG10" s="416">
        <f>-Izmaksas!BG337</f>
        <v>0</v>
      </c>
      <c r="BH10" s="416">
        <f>-Izmaksas!BH337</f>
        <v>0</v>
      </c>
      <c r="BI10" s="416">
        <f>-Izmaksas!BI337</f>
        <v>0</v>
      </c>
      <c r="BJ10" s="416">
        <f>-Izmaksas!BJ337</f>
        <v>0</v>
      </c>
      <c r="BK10" s="416">
        <f>-Izmaksas!BK337</f>
        <v>0</v>
      </c>
      <c r="BL10" s="416">
        <f>-Izmaksas!BL337</f>
        <v>0</v>
      </c>
      <c r="BM10" s="416">
        <f>-Izmaksas!BM337</f>
        <v>0</v>
      </c>
      <c r="BN10" s="416">
        <f>-Izmaksas!BN337</f>
        <v>0</v>
      </c>
      <c r="BO10" s="416">
        <f>-Izmaksas!BO337</f>
        <v>0</v>
      </c>
      <c r="BP10" s="416">
        <f>-Izmaksas!BP337</f>
        <v>0</v>
      </c>
      <c r="BQ10" s="416">
        <f>-Izmaksas!BQ337</f>
        <v>0</v>
      </c>
      <c r="BR10" s="416">
        <f>-Izmaksas!BR337</f>
        <v>0</v>
      </c>
      <c r="BS10" s="416">
        <f>-Izmaksas!BS337</f>
        <v>0</v>
      </c>
      <c r="BT10" s="416">
        <f>-Izmaksas!BT337</f>
        <v>0</v>
      </c>
      <c r="BU10" s="416">
        <f>-Izmaksas!BU337</f>
        <v>0</v>
      </c>
      <c r="BV10" s="416">
        <f>-Izmaksas!BV337</f>
        <v>0</v>
      </c>
      <c r="BW10" s="416">
        <f>-Izmaksas!BW337</f>
        <v>0</v>
      </c>
      <c r="BX10" s="416">
        <f>-Izmaksas!BX337</f>
        <v>0</v>
      </c>
      <c r="BY10" s="416">
        <f>-Izmaksas!BY337</f>
        <v>0</v>
      </c>
      <c r="BZ10" s="416">
        <f>-Izmaksas!BZ337</f>
        <v>0</v>
      </c>
      <c r="CA10" s="416">
        <f>-Izmaksas!CA337</f>
        <v>0</v>
      </c>
      <c r="CB10" s="416">
        <f>-Izmaksas!CB337</f>
        <v>0</v>
      </c>
      <c r="CC10" s="416">
        <f>-Izmaksas!CC337</f>
        <v>0</v>
      </c>
      <c r="CD10" s="416">
        <f>-Izmaksas!CD337</f>
        <v>0</v>
      </c>
      <c r="CE10" s="416">
        <f>-Izmaksas!CE337</f>
        <v>0</v>
      </c>
      <c r="CF10" s="416">
        <f>-Izmaksas!CF337</f>
        <v>0</v>
      </c>
      <c r="CG10" s="416">
        <f>-Izmaksas!CG337</f>
        <v>0</v>
      </c>
      <c r="CH10" s="416">
        <f>-Izmaksas!CH337</f>
        <v>0</v>
      </c>
      <c r="CI10" s="416">
        <f>-Izmaksas!CI337</f>
        <v>0</v>
      </c>
      <c r="CJ10" s="416">
        <f>-Izmaksas!CJ337</f>
        <v>0</v>
      </c>
      <c r="CK10" s="416">
        <f>-Izmaksas!CK337</f>
        <v>0</v>
      </c>
      <c r="CL10" s="416">
        <f>-Izmaksas!CL337</f>
        <v>0</v>
      </c>
      <c r="CM10" s="416">
        <f>-Izmaksas!CM337</f>
        <v>0</v>
      </c>
      <c r="CN10" s="416">
        <f>-Izmaksas!CN337</f>
        <v>0</v>
      </c>
      <c r="CO10" s="416">
        <f>-Izmaksas!CO337</f>
        <v>0</v>
      </c>
      <c r="CP10" s="416">
        <f>-Izmaksas!CP337</f>
        <v>0</v>
      </c>
      <c r="CQ10" s="416">
        <f>-Izmaksas!CQ337</f>
        <v>0</v>
      </c>
      <c r="CR10" s="416">
        <f>-Izmaksas!CR337</f>
        <v>0</v>
      </c>
      <c r="CS10" s="416">
        <f>-Izmaksas!CS337</f>
        <v>0</v>
      </c>
      <c r="CT10" s="416">
        <f>-Izmaksas!CT337</f>
        <v>0</v>
      </c>
      <c r="CU10" s="416">
        <f>-Izmaksas!CU337</f>
        <v>0</v>
      </c>
      <c r="CV10" s="416">
        <f>-Izmaksas!CV337</f>
        <v>0</v>
      </c>
      <c r="CW10" s="416">
        <f>-Izmaksas!CW337</f>
        <v>0</v>
      </c>
      <c r="CX10" s="416">
        <f>-Izmaksas!CX337</f>
        <v>0</v>
      </c>
      <c r="CY10" s="416">
        <f>-Izmaksas!CY337</f>
        <v>0</v>
      </c>
      <c r="CZ10" s="416">
        <f>-Izmaksas!CZ337</f>
        <v>0</v>
      </c>
      <c r="DA10" s="416">
        <f>-Izmaksas!DA337</f>
        <v>0</v>
      </c>
      <c r="DB10" s="416">
        <f>-Izmaksas!DB337</f>
        <v>0</v>
      </c>
      <c r="DC10" s="416">
        <f>-Izmaksas!DC337</f>
        <v>0</v>
      </c>
      <c r="DD10" s="416">
        <f>-Izmaksas!DD337</f>
        <v>0</v>
      </c>
      <c r="DE10" s="416">
        <f>-Izmaksas!DE337</f>
        <v>0</v>
      </c>
      <c r="DF10" s="416">
        <f>-Izmaksas!DF337</f>
        <v>0</v>
      </c>
      <c r="DG10" s="416">
        <f>-Izmaksas!DG337</f>
        <v>0</v>
      </c>
      <c r="DH10" s="416">
        <f>-Izmaksas!DH337</f>
        <v>0</v>
      </c>
      <c r="DI10" s="416">
        <f>-Izmaksas!DI337</f>
        <v>0</v>
      </c>
      <c r="DJ10" s="416">
        <f>-Izmaksas!DJ337</f>
        <v>0</v>
      </c>
      <c r="DK10" s="416">
        <f>-Izmaksas!DK337</f>
        <v>0</v>
      </c>
      <c r="DL10" s="416">
        <f>-Izmaksas!DL337</f>
        <v>0</v>
      </c>
      <c r="DM10" s="416">
        <f>-Izmaksas!DM337</f>
        <v>0</v>
      </c>
      <c r="DN10" s="416">
        <f>-Izmaksas!DN337</f>
        <v>0</v>
      </c>
      <c r="DO10" s="416">
        <f>-Izmaksas!DO337</f>
        <v>0</v>
      </c>
      <c r="DP10" s="416">
        <f>-Izmaksas!DP337</f>
        <v>0</v>
      </c>
      <c r="DQ10" s="416">
        <f>-Izmaksas!DQ337</f>
        <v>0</v>
      </c>
      <c r="DR10" s="416">
        <f>-Izmaksas!DR337</f>
        <v>0</v>
      </c>
      <c r="DS10" s="416">
        <f>-Izmaksas!DS337</f>
        <v>0</v>
      </c>
      <c r="DT10" s="416">
        <f>-Izmaksas!DT337</f>
        <v>0</v>
      </c>
      <c r="DU10" s="416">
        <f>-Izmaksas!DU337</f>
        <v>0</v>
      </c>
    </row>
    <row r="11" spans="1:125" ht="11.25" customHeight="1">
      <c r="A11" s="383" t="s">
        <v>266</v>
      </c>
      <c r="B11" s="389" t="s">
        <v>638</v>
      </c>
      <c r="D11" s="397">
        <f t="shared" si="2"/>
        <v>5800302</v>
      </c>
      <c r="E11" s="416">
        <f>'IIA Finanšu analīze'!E142</f>
        <v>0</v>
      </c>
      <c r="F11" s="416">
        <f>'IIA Finanšu analīze'!F142</f>
        <v>0</v>
      </c>
      <c r="G11" s="416">
        <f>'IIA Finanšu analīze'!G142</f>
        <v>0</v>
      </c>
      <c r="H11" s="416">
        <f>'IIA Finanšu analīze'!H142</f>
        <v>0</v>
      </c>
      <c r="I11" s="416">
        <f>'IIA Finanšu analīze'!I142</f>
        <v>0</v>
      </c>
      <c r="J11" s="416">
        <f>'IIA Finanšu analīze'!J142</f>
        <v>0</v>
      </c>
      <c r="K11" s="416">
        <f>'IIA Finanšu analīze'!K142</f>
        <v>107413</v>
      </c>
      <c r="L11" s="416">
        <f>'IIA Finanšu analīze'!L142</f>
        <v>107413</v>
      </c>
      <c r="M11" s="416">
        <f>'IIA Finanšu analīze'!M142</f>
        <v>107413</v>
      </c>
      <c r="N11" s="416">
        <f>'IIA Finanšu analīze'!N142</f>
        <v>107413</v>
      </c>
      <c r="O11" s="416">
        <f>'IIA Finanšu analīze'!O142</f>
        <v>107413</v>
      </c>
      <c r="P11" s="416">
        <f>'IIA Finanšu analīze'!P142</f>
        <v>107413</v>
      </c>
      <c r="Q11" s="416">
        <f>'IIA Finanšu analīze'!Q142</f>
        <v>107413</v>
      </c>
      <c r="R11" s="416">
        <f>'IIA Finanšu analīze'!R142</f>
        <v>107413</v>
      </c>
      <c r="S11" s="416">
        <f>'IIA Finanšu analīze'!S142</f>
        <v>107413</v>
      </c>
      <c r="T11" s="416">
        <f>'IIA Finanšu analīze'!T142</f>
        <v>107413</v>
      </c>
      <c r="U11" s="416">
        <f>'IIA Finanšu analīze'!U142</f>
        <v>107413</v>
      </c>
      <c r="V11" s="416">
        <f>'IIA Finanšu analīze'!V142</f>
        <v>107413</v>
      </c>
      <c r="W11" s="416">
        <f>'IIA Finanšu analīze'!W142</f>
        <v>107413</v>
      </c>
      <c r="X11" s="416">
        <f>'IIA Finanšu analīze'!X142</f>
        <v>107413</v>
      </c>
      <c r="Y11" s="416">
        <f>'IIA Finanšu analīze'!Y142</f>
        <v>107413</v>
      </c>
      <c r="Z11" s="416">
        <f>'IIA Finanšu analīze'!Z142</f>
        <v>107413</v>
      </c>
      <c r="AA11" s="416">
        <f>'IIA Finanšu analīze'!AA142</f>
        <v>107413</v>
      </c>
      <c r="AB11" s="416">
        <f>'IIA Finanšu analīze'!AB142</f>
        <v>107413</v>
      </c>
      <c r="AC11" s="416">
        <f>'IIA Finanšu analīze'!AC142</f>
        <v>107413</v>
      </c>
      <c r="AD11" s="416">
        <f>'IIA Finanšu analīze'!AD142</f>
        <v>107413</v>
      </c>
      <c r="AE11" s="416">
        <f>'IIA Finanšu analīze'!AE142</f>
        <v>107413</v>
      </c>
      <c r="AF11" s="416">
        <f>'IIA Finanšu analīze'!AF142</f>
        <v>107413</v>
      </c>
      <c r="AG11" s="416">
        <f>'IIA Finanšu analīze'!AG142</f>
        <v>107413</v>
      </c>
      <c r="AH11" s="416">
        <f>'IIA Finanšu analīze'!AH142</f>
        <v>107413</v>
      </c>
      <c r="AI11" s="416">
        <f>'IIA Finanšu analīze'!AI142</f>
        <v>107413</v>
      </c>
      <c r="AJ11" s="416">
        <f>'IIA Finanšu analīze'!AJ142</f>
        <v>107413</v>
      </c>
      <c r="AK11" s="416">
        <f>'IIA Finanšu analīze'!AK142</f>
        <v>107413</v>
      </c>
      <c r="AL11" s="416">
        <f>'IIA Finanšu analīze'!AL142</f>
        <v>107413</v>
      </c>
      <c r="AM11" s="416">
        <f>'IIA Finanšu analīze'!AM142</f>
        <v>107413</v>
      </c>
      <c r="AN11" s="416">
        <f>'IIA Finanšu analīze'!AN142</f>
        <v>107413</v>
      </c>
      <c r="AO11" s="416">
        <f>'IIA Finanšu analīze'!AO142</f>
        <v>107413</v>
      </c>
      <c r="AP11" s="416">
        <f>'IIA Finanšu analīze'!AP142</f>
        <v>107413</v>
      </c>
      <c r="AQ11" s="416">
        <f>'IIA Finanšu analīze'!AQ142</f>
        <v>107413</v>
      </c>
      <c r="AR11" s="416">
        <f>'IIA Finanšu analīze'!AR142</f>
        <v>107413</v>
      </c>
      <c r="AS11" s="416">
        <f>'IIA Finanšu analīze'!AS142</f>
        <v>107413</v>
      </c>
      <c r="AT11" s="416">
        <f>'IIA Finanšu analīze'!AT142</f>
        <v>107413</v>
      </c>
      <c r="AU11" s="416">
        <f>'IIA Finanšu analīze'!AU142</f>
        <v>107413</v>
      </c>
      <c r="AV11" s="416">
        <f>'IIA Finanšu analīze'!AV142</f>
        <v>107413</v>
      </c>
      <c r="AW11" s="416">
        <f>'IIA Finanšu analīze'!AW142</f>
        <v>107413</v>
      </c>
      <c r="AX11" s="416">
        <f>'IIA Finanšu analīze'!AX142</f>
        <v>107413</v>
      </c>
      <c r="AY11" s="416">
        <f>'IIA Finanšu analīze'!AY142</f>
        <v>107413</v>
      </c>
      <c r="AZ11" s="416">
        <f>'IIA Finanšu analīze'!AZ142</f>
        <v>107413</v>
      </c>
      <c r="BA11" s="416">
        <f>'IIA Finanšu analīze'!BA142</f>
        <v>107413</v>
      </c>
      <c r="BB11" s="416">
        <f>'IIA Finanšu analīze'!BB142</f>
        <v>107413</v>
      </c>
      <c r="BC11" s="416">
        <f>'IIA Finanšu analīze'!BC142</f>
        <v>107413</v>
      </c>
      <c r="BD11" s="416">
        <f>'IIA Finanšu analīze'!BD142</f>
        <v>107413</v>
      </c>
      <c r="BE11" s="416">
        <f>'IIA Finanšu analīze'!BE142</f>
        <v>107413</v>
      </c>
      <c r="BF11" s="416">
        <f>'IIA Finanšu analīze'!BF142</f>
        <v>107413</v>
      </c>
      <c r="BG11" s="416">
        <f>'IIA Finanšu analīze'!BG142</f>
        <v>107413</v>
      </c>
      <c r="BH11" s="416">
        <f>'IIA Finanšu analīze'!BH142</f>
        <v>107413</v>
      </c>
      <c r="BI11" s="416">
        <f>'IIA Finanšu analīze'!BI142</f>
        <v>107413</v>
      </c>
      <c r="BJ11" s="416">
        <f>'IIA Finanšu analīze'!BJ142</f>
        <v>107413</v>
      </c>
      <c r="BK11" s="416">
        <f>'IIA Finanšu analīze'!BK142</f>
        <v>107413</v>
      </c>
      <c r="BL11" s="416">
        <f>'IIA Finanšu analīze'!BL142</f>
        <v>107413</v>
      </c>
      <c r="BM11" s="416">
        <f>'IIA Finanšu analīze'!BM142</f>
        <v>0</v>
      </c>
      <c r="BN11" s="416">
        <f>'IIA Finanšu analīze'!BN142</f>
        <v>0</v>
      </c>
      <c r="BO11" s="416">
        <f>'IIA Finanšu analīze'!BO142</f>
        <v>0</v>
      </c>
      <c r="BP11" s="416">
        <f>'IIA Finanšu analīze'!BP142</f>
        <v>0</v>
      </c>
      <c r="BQ11" s="416">
        <f>'IIA Finanšu analīze'!BQ142</f>
        <v>0</v>
      </c>
      <c r="BR11" s="416">
        <f>'IIA Finanšu analīze'!BR142</f>
        <v>0</v>
      </c>
      <c r="BS11" s="416">
        <f>'IIA Finanšu analīze'!BS142</f>
        <v>0</v>
      </c>
      <c r="BT11" s="416">
        <f>'IIA Finanšu analīze'!BT142</f>
        <v>0</v>
      </c>
      <c r="BU11" s="416">
        <f>'IIA Finanšu analīze'!BU142</f>
        <v>0</v>
      </c>
      <c r="BV11" s="416">
        <f>'IIA Finanšu analīze'!BV142</f>
        <v>0</v>
      </c>
      <c r="BW11" s="416">
        <f>'IIA Finanšu analīze'!BW142</f>
        <v>0</v>
      </c>
      <c r="BX11" s="416">
        <f>'IIA Finanšu analīze'!BX142</f>
        <v>0</v>
      </c>
      <c r="BY11" s="416">
        <f>'IIA Finanšu analīze'!BY142</f>
        <v>0</v>
      </c>
      <c r="BZ11" s="416">
        <f>'IIA Finanšu analīze'!BZ142</f>
        <v>0</v>
      </c>
      <c r="CA11" s="416">
        <f>'IIA Finanšu analīze'!CA142</f>
        <v>0</v>
      </c>
      <c r="CB11" s="416">
        <f>'IIA Finanšu analīze'!CB142</f>
        <v>0</v>
      </c>
      <c r="CC11" s="416">
        <f>'IIA Finanšu analīze'!CC142</f>
        <v>0</v>
      </c>
      <c r="CD11" s="416">
        <f>'IIA Finanšu analīze'!CD142</f>
        <v>0</v>
      </c>
      <c r="CE11" s="416">
        <f>'IIA Finanšu analīze'!CE142</f>
        <v>0</v>
      </c>
      <c r="CF11" s="416">
        <f>'IIA Finanšu analīze'!CF142</f>
        <v>0</v>
      </c>
      <c r="CG11" s="416">
        <f>'IIA Finanšu analīze'!CG142</f>
        <v>0</v>
      </c>
      <c r="CH11" s="416">
        <f>'IIA Finanšu analīze'!CH142</f>
        <v>0</v>
      </c>
      <c r="CI11" s="416">
        <f>'IIA Finanšu analīze'!CI142</f>
        <v>0</v>
      </c>
      <c r="CJ11" s="416">
        <f>'IIA Finanšu analīze'!CJ142</f>
        <v>0</v>
      </c>
      <c r="CK11" s="416">
        <f>'IIA Finanšu analīze'!CK142</f>
        <v>0</v>
      </c>
      <c r="CL11" s="416">
        <f>'IIA Finanšu analīze'!CL142</f>
        <v>0</v>
      </c>
      <c r="CM11" s="416">
        <f>'IIA Finanšu analīze'!CM142</f>
        <v>0</v>
      </c>
      <c r="CN11" s="416">
        <f>'IIA Finanšu analīze'!CN142</f>
        <v>0</v>
      </c>
      <c r="CO11" s="416">
        <f>'IIA Finanšu analīze'!CO142</f>
        <v>0</v>
      </c>
      <c r="CP11" s="416">
        <f>'IIA Finanšu analīze'!CP142</f>
        <v>0</v>
      </c>
      <c r="CQ11" s="416">
        <f>'IIA Finanšu analīze'!CQ142</f>
        <v>0</v>
      </c>
      <c r="CR11" s="416">
        <f>'IIA Finanšu analīze'!CR142</f>
        <v>0</v>
      </c>
      <c r="CS11" s="416">
        <f>'IIA Finanšu analīze'!CS142</f>
        <v>0</v>
      </c>
      <c r="CT11" s="416">
        <f>'IIA Finanšu analīze'!CT142</f>
        <v>0</v>
      </c>
      <c r="CU11" s="416">
        <f>'IIA Finanšu analīze'!CU142</f>
        <v>0</v>
      </c>
      <c r="CV11" s="416">
        <f>'IIA Finanšu analīze'!CV142</f>
        <v>0</v>
      </c>
      <c r="CW11" s="416">
        <f>'IIA Finanšu analīze'!CW142</f>
        <v>0</v>
      </c>
      <c r="CX11" s="416">
        <f>'IIA Finanšu analīze'!CX142</f>
        <v>0</v>
      </c>
      <c r="CY11" s="416">
        <f>'IIA Finanšu analīze'!CY142</f>
        <v>0</v>
      </c>
      <c r="CZ11" s="416">
        <f>'IIA Finanšu analīze'!CZ142</f>
        <v>0</v>
      </c>
      <c r="DA11" s="416">
        <f>'IIA Finanšu analīze'!DA142</f>
        <v>0</v>
      </c>
      <c r="DB11" s="416">
        <f>'IIA Finanšu analīze'!DB142</f>
        <v>0</v>
      </c>
      <c r="DC11" s="416">
        <f>'IIA Finanšu analīze'!DC142</f>
        <v>0</v>
      </c>
      <c r="DD11" s="416">
        <f>'IIA Finanšu analīze'!DD142</f>
        <v>0</v>
      </c>
      <c r="DE11" s="416">
        <f>'IIA Finanšu analīze'!DE142</f>
        <v>0</v>
      </c>
      <c r="DF11" s="416">
        <f>'IIA Finanšu analīze'!DF142</f>
        <v>0</v>
      </c>
      <c r="DG11" s="416">
        <f>'IIA Finanšu analīze'!DG142</f>
        <v>0</v>
      </c>
      <c r="DH11" s="416">
        <f>'IIA Finanšu analīze'!DH142</f>
        <v>0</v>
      </c>
      <c r="DI11" s="416">
        <f>'IIA Finanšu analīze'!DI142</f>
        <v>0</v>
      </c>
      <c r="DJ11" s="416">
        <f>'IIA Finanšu analīze'!DJ142</f>
        <v>0</v>
      </c>
      <c r="DK11" s="416">
        <f>'IIA Finanšu analīze'!DK142</f>
        <v>0</v>
      </c>
      <c r="DL11" s="416">
        <f>'IIA Finanšu analīze'!DL142</f>
        <v>0</v>
      </c>
      <c r="DM11" s="416">
        <f>'IIA Finanšu analīze'!DM142</f>
        <v>0</v>
      </c>
      <c r="DN11" s="416">
        <f>'IIA Finanšu analīze'!DN142</f>
        <v>0</v>
      </c>
      <c r="DO11" s="416">
        <f>'IIA Finanšu analīze'!DO142</f>
        <v>0</v>
      </c>
      <c r="DP11" s="416">
        <f>'IIA Finanšu analīze'!DP142</f>
        <v>0</v>
      </c>
      <c r="DQ11" s="416">
        <f>'IIA Finanšu analīze'!DQ142</f>
        <v>0</v>
      </c>
      <c r="DR11" s="416">
        <f>'IIA Finanšu analīze'!DR142</f>
        <v>0</v>
      </c>
      <c r="DS11" s="416">
        <f>'IIA Finanšu analīze'!DS142</f>
        <v>0</v>
      </c>
      <c r="DT11" s="416">
        <f>'IIA Finanšu analīze'!DT142</f>
        <v>0</v>
      </c>
      <c r="DU11" s="416">
        <f>'IIA Finanšu analīze'!DU142</f>
        <v>0</v>
      </c>
    </row>
    <row r="12" spans="1:125" ht="11.25" customHeight="1">
      <c r="A12" s="383" t="s">
        <v>240</v>
      </c>
      <c r="B12" s="389" t="s">
        <v>638</v>
      </c>
      <c r="D12" s="397">
        <f t="shared" si="2"/>
        <v>-776740.82062499959</v>
      </c>
      <c r="E12" s="416">
        <f>'IIA Finanšu analīze'!E143</f>
        <v>0</v>
      </c>
      <c r="F12" s="416">
        <f>'IIA Finanšu analīze'!F143</f>
        <v>0</v>
      </c>
      <c r="G12" s="416">
        <f>'IIA Finanšu analīze'!G143</f>
        <v>0</v>
      </c>
      <c r="H12" s="416">
        <f>'IIA Finanšu analīze'!H143</f>
        <v>0</v>
      </c>
      <c r="I12" s="416">
        <f>'IIA Finanšu analīze'!I143</f>
        <v>0</v>
      </c>
      <c r="J12" s="416">
        <f>'IIA Finanšu analīze'!J143</f>
        <v>0</v>
      </c>
      <c r="K12" s="416">
        <f>'IIA Finanšu analīze'!K143</f>
        <v>0</v>
      </c>
      <c r="L12" s="416">
        <f>'IIA Finanšu analīze'!L143</f>
        <v>0</v>
      </c>
      <c r="M12" s="416">
        <f>'IIA Finanšu analīze'!M143</f>
        <v>0</v>
      </c>
      <c r="N12" s="416">
        <f>'IIA Finanšu analīze'!N143</f>
        <v>0</v>
      </c>
      <c r="O12" s="416">
        <f>'IIA Finanšu analīze'!O143</f>
        <v>0</v>
      </c>
      <c r="P12" s="416">
        <f>'IIA Finanšu analīze'!P143</f>
        <v>0</v>
      </c>
      <c r="Q12" s="416">
        <f>'IIA Finanšu analīze'!Q143</f>
        <v>0</v>
      </c>
      <c r="R12" s="416">
        <f>'IIA Finanšu analīze'!R143</f>
        <v>0</v>
      </c>
      <c r="S12" s="416">
        <f>'IIA Finanšu analīze'!S143</f>
        <v>0</v>
      </c>
      <c r="T12" s="416">
        <f>'IIA Finanšu analīze'!T143</f>
        <v>0</v>
      </c>
      <c r="U12" s="416">
        <f>'IIA Finanšu analīze'!U143</f>
        <v>0</v>
      </c>
      <c r="V12" s="416">
        <f>'IIA Finanšu analīze'!V143</f>
        <v>0</v>
      </c>
      <c r="W12" s="416">
        <f>'IIA Finanšu analīze'!W143</f>
        <v>0</v>
      </c>
      <c r="X12" s="416">
        <f>'IIA Finanšu analīze'!X143</f>
        <v>0</v>
      </c>
      <c r="Y12" s="416">
        <f>'IIA Finanšu analīze'!Y143</f>
        <v>0</v>
      </c>
      <c r="Z12" s="416">
        <f>'IIA Finanšu analīze'!Z143</f>
        <v>0</v>
      </c>
      <c r="AA12" s="416">
        <f>'IIA Finanšu analīze'!AA143</f>
        <v>0</v>
      </c>
      <c r="AB12" s="416">
        <f>'IIA Finanšu analīze'!AB143</f>
        <v>0</v>
      </c>
      <c r="AC12" s="416">
        <f>'IIA Finanšu analīze'!AC143</f>
        <v>0</v>
      </c>
      <c r="AD12" s="416">
        <f>'IIA Finanšu analīze'!AD143</f>
        <v>-22192.594875000003</v>
      </c>
      <c r="AE12" s="416">
        <f>'IIA Finanšu analīze'!AE143</f>
        <v>-22192.594875000003</v>
      </c>
      <c r="AF12" s="416">
        <f>'IIA Finanšu analīze'!AF143</f>
        <v>-22192.594875000003</v>
      </c>
      <c r="AG12" s="416">
        <f>'IIA Finanšu analīze'!AG143</f>
        <v>-22192.594875000003</v>
      </c>
      <c r="AH12" s="416">
        <f>'IIA Finanšu analīze'!AH143</f>
        <v>-22192.594875000003</v>
      </c>
      <c r="AI12" s="416">
        <f>'IIA Finanšu analīze'!AI143</f>
        <v>-22192.594875000003</v>
      </c>
      <c r="AJ12" s="416">
        <f>'IIA Finanšu analīze'!AJ143</f>
        <v>-22192.594875000003</v>
      </c>
      <c r="AK12" s="416">
        <f>'IIA Finanšu analīze'!AK143</f>
        <v>-22192.594875000003</v>
      </c>
      <c r="AL12" s="416">
        <f>'IIA Finanšu analīze'!AL143</f>
        <v>-22192.594875000003</v>
      </c>
      <c r="AM12" s="416">
        <f>'IIA Finanšu analīze'!AM143</f>
        <v>-22192.594875000003</v>
      </c>
      <c r="AN12" s="416">
        <f>'IIA Finanšu analīze'!AN143</f>
        <v>-22192.594875000003</v>
      </c>
      <c r="AO12" s="416">
        <f>'IIA Finanšu analīze'!AO143</f>
        <v>-22192.594875000003</v>
      </c>
      <c r="AP12" s="416">
        <f>'IIA Finanšu analīze'!AP143</f>
        <v>-22192.594875000003</v>
      </c>
      <c r="AQ12" s="416">
        <f>'IIA Finanšu analīze'!AQ143</f>
        <v>-22192.594875000003</v>
      </c>
      <c r="AR12" s="416">
        <f>'IIA Finanšu analīze'!AR143</f>
        <v>-22192.594875000003</v>
      </c>
      <c r="AS12" s="416">
        <f>'IIA Finanšu analīze'!AS143</f>
        <v>-22192.594875000003</v>
      </c>
      <c r="AT12" s="416">
        <f>'IIA Finanšu analīze'!AT143</f>
        <v>-22192.594875000003</v>
      </c>
      <c r="AU12" s="416">
        <f>'IIA Finanšu analīze'!AU143</f>
        <v>-22192.594875000003</v>
      </c>
      <c r="AV12" s="416">
        <f>'IIA Finanšu analīze'!AV143</f>
        <v>-22192.594875000003</v>
      </c>
      <c r="AW12" s="416">
        <f>'IIA Finanšu analīze'!AW143</f>
        <v>-22192.594875000003</v>
      </c>
      <c r="AX12" s="416">
        <f>'IIA Finanšu analīze'!AX143</f>
        <v>-22192.594875000003</v>
      </c>
      <c r="AY12" s="416">
        <f>'IIA Finanšu analīze'!AY143</f>
        <v>-22192.594875000003</v>
      </c>
      <c r="AZ12" s="416">
        <f>'IIA Finanšu analīze'!AZ143</f>
        <v>-22192.594875000003</v>
      </c>
      <c r="BA12" s="416">
        <f>'IIA Finanšu analīze'!BA143</f>
        <v>-22192.594875000003</v>
      </c>
      <c r="BB12" s="416">
        <f>'IIA Finanšu analīze'!BB143</f>
        <v>-22192.594875000003</v>
      </c>
      <c r="BC12" s="416">
        <f>'IIA Finanšu analīze'!BC143</f>
        <v>-22192.594875000003</v>
      </c>
      <c r="BD12" s="416">
        <f>'IIA Finanšu analīze'!BD143</f>
        <v>-22192.594875000003</v>
      </c>
      <c r="BE12" s="416">
        <f>'IIA Finanšu analīze'!BE143</f>
        <v>-22192.594875000003</v>
      </c>
      <c r="BF12" s="416">
        <f>'IIA Finanšu analīze'!BF143</f>
        <v>-22192.594875000003</v>
      </c>
      <c r="BG12" s="416">
        <f>'IIA Finanšu analīze'!BG143</f>
        <v>-22192.594875000003</v>
      </c>
      <c r="BH12" s="416">
        <f>'IIA Finanšu analīze'!BH143</f>
        <v>-22192.594875000003</v>
      </c>
      <c r="BI12" s="416">
        <f>'IIA Finanšu analīze'!BI143</f>
        <v>-22192.594875000003</v>
      </c>
      <c r="BJ12" s="416">
        <f>'IIA Finanšu analīze'!BJ143</f>
        <v>-22192.594875000003</v>
      </c>
      <c r="BK12" s="416">
        <f>'IIA Finanšu analīze'!BK143</f>
        <v>-22192.594875000003</v>
      </c>
      <c r="BL12" s="416">
        <f>'IIA Finanšu analīze'!BL143</f>
        <v>-22192.594875000003</v>
      </c>
      <c r="BM12" s="416">
        <f>'IIA Finanšu analīze'!BM143</f>
        <v>0</v>
      </c>
      <c r="BN12" s="416">
        <f>'IIA Finanšu analīze'!BN143</f>
        <v>0</v>
      </c>
      <c r="BO12" s="416">
        <f>'IIA Finanšu analīze'!BO143</f>
        <v>0</v>
      </c>
      <c r="BP12" s="416">
        <f>'IIA Finanšu analīze'!BP143</f>
        <v>0</v>
      </c>
      <c r="BQ12" s="416">
        <f>'IIA Finanšu analīze'!BQ143</f>
        <v>0</v>
      </c>
      <c r="BR12" s="416">
        <f>'IIA Finanšu analīze'!BR143</f>
        <v>0</v>
      </c>
      <c r="BS12" s="416">
        <f>'IIA Finanšu analīze'!BS143</f>
        <v>0</v>
      </c>
      <c r="BT12" s="416">
        <f>'IIA Finanšu analīze'!BT143</f>
        <v>0</v>
      </c>
      <c r="BU12" s="416">
        <f>'IIA Finanšu analīze'!BU143</f>
        <v>0</v>
      </c>
      <c r="BV12" s="416">
        <f>'IIA Finanšu analīze'!BV143</f>
        <v>0</v>
      </c>
      <c r="BW12" s="416">
        <f>'IIA Finanšu analīze'!BW143</f>
        <v>0</v>
      </c>
      <c r="BX12" s="416">
        <f>'IIA Finanšu analīze'!BX143</f>
        <v>0</v>
      </c>
      <c r="BY12" s="416">
        <f>'IIA Finanšu analīze'!BY143</f>
        <v>0</v>
      </c>
      <c r="BZ12" s="416">
        <f>'IIA Finanšu analīze'!BZ143</f>
        <v>0</v>
      </c>
      <c r="CA12" s="416">
        <f>'IIA Finanšu analīze'!CA143</f>
        <v>0</v>
      </c>
      <c r="CB12" s="416">
        <f>'IIA Finanšu analīze'!CB143</f>
        <v>0</v>
      </c>
      <c r="CC12" s="416">
        <f>'IIA Finanšu analīze'!CC143</f>
        <v>0</v>
      </c>
      <c r="CD12" s="416">
        <f>'IIA Finanšu analīze'!CD143</f>
        <v>0</v>
      </c>
      <c r="CE12" s="416">
        <f>'IIA Finanšu analīze'!CE143</f>
        <v>0</v>
      </c>
      <c r="CF12" s="416">
        <f>'IIA Finanšu analīze'!CF143</f>
        <v>0</v>
      </c>
      <c r="CG12" s="416">
        <f>'IIA Finanšu analīze'!CG143</f>
        <v>0</v>
      </c>
      <c r="CH12" s="416">
        <f>'IIA Finanšu analīze'!CH143</f>
        <v>0</v>
      </c>
      <c r="CI12" s="416">
        <f>'IIA Finanšu analīze'!CI143</f>
        <v>0</v>
      </c>
      <c r="CJ12" s="416">
        <f>'IIA Finanšu analīze'!CJ143</f>
        <v>0</v>
      </c>
      <c r="CK12" s="416">
        <f>'IIA Finanšu analīze'!CK143</f>
        <v>0</v>
      </c>
      <c r="CL12" s="416">
        <f>'IIA Finanšu analīze'!CL143</f>
        <v>0</v>
      </c>
      <c r="CM12" s="416">
        <f>'IIA Finanšu analīze'!CM143</f>
        <v>0</v>
      </c>
      <c r="CN12" s="416">
        <f>'IIA Finanšu analīze'!CN143</f>
        <v>0</v>
      </c>
      <c r="CO12" s="416">
        <f>'IIA Finanšu analīze'!CO143</f>
        <v>0</v>
      </c>
      <c r="CP12" s="416">
        <f>'IIA Finanšu analīze'!CP143</f>
        <v>0</v>
      </c>
      <c r="CQ12" s="416">
        <f>'IIA Finanšu analīze'!CQ143</f>
        <v>0</v>
      </c>
      <c r="CR12" s="416">
        <f>'IIA Finanšu analīze'!CR143</f>
        <v>0</v>
      </c>
      <c r="CS12" s="416">
        <f>'IIA Finanšu analīze'!CS143</f>
        <v>0</v>
      </c>
      <c r="CT12" s="416">
        <f>'IIA Finanšu analīze'!CT143</f>
        <v>0</v>
      </c>
      <c r="CU12" s="416">
        <f>'IIA Finanšu analīze'!CU143</f>
        <v>0</v>
      </c>
      <c r="CV12" s="416">
        <f>'IIA Finanšu analīze'!CV143</f>
        <v>0</v>
      </c>
      <c r="CW12" s="416">
        <f>'IIA Finanšu analīze'!CW143</f>
        <v>0</v>
      </c>
      <c r="CX12" s="416">
        <f>'IIA Finanšu analīze'!CX143</f>
        <v>0</v>
      </c>
      <c r="CY12" s="416">
        <f>'IIA Finanšu analīze'!CY143</f>
        <v>0</v>
      </c>
      <c r="CZ12" s="416">
        <f>'IIA Finanšu analīze'!CZ143</f>
        <v>0</v>
      </c>
      <c r="DA12" s="416">
        <f>'IIA Finanšu analīze'!DA143</f>
        <v>0</v>
      </c>
      <c r="DB12" s="416">
        <f>'IIA Finanšu analīze'!DB143</f>
        <v>0</v>
      </c>
      <c r="DC12" s="416">
        <f>'IIA Finanšu analīze'!DC143</f>
        <v>0</v>
      </c>
      <c r="DD12" s="416">
        <f>'IIA Finanšu analīze'!DD143</f>
        <v>0</v>
      </c>
      <c r="DE12" s="416">
        <f>'IIA Finanšu analīze'!DE143</f>
        <v>0</v>
      </c>
      <c r="DF12" s="416">
        <f>'IIA Finanšu analīze'!DF143</f>
        <v>0</v>
      </c>
      <c r="DG12" s="416">
        <f>'IIA Finanšu analīze'!DG143</f>
        <v>0</v>
      </c>
      <c r="DH12" s="416">
        <f>'IIA Finanšu analīze'!DH143</f>
        <v>0</v>
      </c>
      <c r="DI12" s="416">
        <f>'IIA Finanšu analīze'!DI143</f>
        <v>0</v>
      </c>
      <c r="DJ12" s="416">
        <f>'IIA Finanšu analīze'!DJ143</f>
        <v>0</v>
      </c>
      <c r="DK12" s="416">
        <f>'IIA Finanšu analīze'!DK143</f>
        <v>0</v>
      </c>
      <c r="DL12" s="416">
        <f>'IIA Finanšu analīze'!DL143</f>
        <v>0</v>
      </c>
      <c r="DM12" s="416">
        <f>'IIA Finanšu analīze'!DM143</f>
        <v>0</v>
      </c>
      <c r="DN12" s="416">
        <f>'IIA Finanšu analīze'!DN143</f>
        <v>0</v>
      </c>
      <c r="DO12" s="416">
        <f>'IIA Finanšu analīze'!DO143</f>
        <v>0</v>
      </c>
      <c r="DP12" s="416">
        <f>'IIA Finanšu analīze'!DP143</f>
        <v>0</v>
      </c>
      <c r="DQ12" s="416">
        <f>'IIA Finanšu analīze'!DQ143</f>
        <v>0</v>
      </c>
      <c r="DR12" s="416">
        <f>'IIA Finanšu analīze'!DR143</f>
        <v>0</v>
      </c>
      <c r="DS12" s="416">
        <f>'IIA Finanšu analīze'!DS143</f>
        <v>0</v>
      </c>
      <c r="DT12" s="416">
        <f>'IIA Finanšu analīze'!DT143</f>
        <v>0</v>
      </c>
      <c r="DU12" s="416">
        <f>'IIA Finanšu analīze'!DU143</f>
        <v>0</v>
      </c>
    </row>
    <row r="13" spans="1:125" ht="11.25" customHeight="1">
      <c r="A13" s="383" t="s">
        <v>243</v>
      </c>
      <c r="B13" s="389" t="s">
        <v>638</v>
      </c>
      <c r="D13" s="397">
        <f t="shared" si="2"/>
        <v>-121500</v>
      </c>
      <c r="E13" s="416">
        <f>'IIA Finanšu analīze'!E144</f>
        <v>-2025</v>
      </c>
      <c r="F13" s="416">
        <f>'IIA Finanšu analīze'!F144</f>
        <v>-2025</v>
      </c>
      <c r="G13" s="416">
        <f>'IIA Finanšu analīze'!G144</f>
        <v>-2025</v>
      </c>
      <c r="H13" s="416">
        <f>'IIA Finanšu analīze'!H144</f>
        <v>-2025</v>
      </c>
      <c r="I13" s="416">
        <f>'IIA Finanšu analīze'!I144</f>
        <v>-2025</v>
      </c>
      <c r="J13" s="416">
        <f>'IIA Finanšu analīze'!J144</f>
        <v>-2025</v>
      </c>
      <c r="K13" s="416">
        <f>'IIA Finanšu analīze'!K144</f>
        <v>-2025</v>
      </c>
      <c r="L13" s="416">
        <f>'IIA Finanšu analīze'!L144</f>
        <v>-2025</v>
      </c>
      <c r="M13" s="416">
        <f>'IIA Finanšu analīze'!M144</f>
        <v>-2025</v>
      </c>
      <c r="N13" s="416">
        <f>'IIA Finanšu analīze'!N144</f>
        <v>-2025</v>
      </c>
      <c r="O13" s="416">
        <f>'IIA Finanšu analīze'!O144</f>
        <v>-2025</v>
      </c>
      <c r="P13" s="416">
        <f>'IIA Finanšu analīze'!P144</f>
        <v>-2025</v>
      </c>
      <c r="Q13" s="416">
        <f>'IIA Finanšu analīze'!Q144</f>
        <v>-2025</v>
      </c>
      <c r="R13" s="416">
        <f>'IIA Finanšu analīze'!R144</f>
        <v>-2025</v>
      </c>
      <c r="S13" s="416">
        <f>'IIA Finanšu analīze'!S144</f>
        <v>-2025</v>
      </c>
      <c r="T13" s="416">
        <f>'IIA Finanšu analīze'!T144</f>
        <v>-2025</v>
      </c>
      <c r="U13" s="416">
        <f>'IIA Finanšu analīze'!U144</f>
        <v>-2025</v>
      </c>
      <c r="V13" s="416">
        <f>'IIA Finanšu analīze'!V144</f>
        <v>-2025</v>
      </c>
      <c r="W13" s="416">
        <f>'IIA Finanšu analīze'!W144</f>
        <v>-2025</v>
      </c>
      <c r="X13" s="416">
        <f>'IIA Finanšu analīze'!X144</f>
        <v>-2025</v>
      </c>
      <c r="Y13" s="416">
        <f>'IIA Finanšu analīze'!Y144</f>
        <v>-2025</v>
      </c>
      <c r="Z13" s="416">
        <f>'IIA Finanšu analīze'!Z144</f>
        <v>-2025</v>
      </c>
      <c r="AA13" s="416">
        <f>'IIA Finanšu analīze'!AA144</f>
        <v>-2025</v>
      </c>
      <c r="AB13" s="416">
        <f>'IIA Finanšu analīze'!AB144</f>
        <v>-2025</v>
      </c>
      <c r="AC13" s="416">
        <f>'IIA Finanšu analīze'!AC144</f>
        <v>-2025</v>
      </c>
      <c r="AD13" s="416">
        <f>'IIA Finanšu analīze'!AD144</f>
        <v>-2025</v>
      </c>
      <c r="AE13" s="416">
        <f>'IIA Finanšu analīze'!AE144</f>
        <v>-2025</v>
      </c>
      <c r="AF13" s="416">
        <f>'IIA Finanšu analīze'!AF144</f>
        <v>-2025</v>
      </c>
      <c r="AG13" s="416">
        <f>'IIA Finanšu analīze'!AG144</f>
        <v>-2025</v>
      </c>
      <c r="AH13" s="416">
        <f>'IIA Finanšu analīze'!AH144</f>
        <v>-2025</v>
      </c>
      <c r="AI13" s="416">
        <f>'IIA Finanšu analīze'!AI144</f>
        <v>-2025</v>
      </c>
      <c r="AJ13" s="416">
        <f>'IIA Finanšu analīze'!AJ144</f>
        <v>-2025</v>
      </c>
      <c r="AK13" s="416">
        <f>'IIA Finanšu analīze'!AK144</f>
        <v>-2025</v>
      </c>
      <c r="AL13" s="416">
        <f>'IIA Finanšu analīze'!AL144</f>
        <v>-2025</v>
      </c>
      <c r="AM13" s="416">
        <f>'IIA Finanšu analīze'!AM144</f>
        <v>-2025</v>
      </c>
      <c r="AN13" s="416">
        <f>'IIA Finanšu analīze'!AN144</f>
        <v>-2025</v>
      </c>
      <c r="AO13" s="416">
        <f>'IIA Finanšu analīze'!AO144</f>
        <v>-2025</v>
      </c>
      <c r="AP13" s="416">
        <f>'IIA Finanšu analīze'!AP144</f>
        <v>-2025</v>
      </c>
      <c r="AQ13" s="416">
        <f>'IIA Finanšu analīze'!AQ144</f>
        <v>-2025</v>
      </c>
      <c r="AR13" s="416">
        <f>'IIA Finanšu analīze'!AR144</f>
        <v>-2025</v>
      </c>
      <c r="AS13" s="416">
        <f>'IIA Finanšu analīze'!AS144</f>
        <v>-2025</v>
      </c>
      <c r="AT13" s="416">
        <f>'IIA Finanšu analīze'!AT144</f>
        <v>-2025</v>
      </c>
      <c r="AU13" s="416">
        <f>'IIA Finanšu analīze'!AU144</f>
        <v>-2025</v>
      </c>
      <c r="AV13" s="416">
        <f>'IIA Finanšu analīze'!AV144</f>
        <v>-2025</v>
      </c>
      <c r="AW13" s="416">
        <f>'IIA Finanšu analīze'!AW144</f>
        <v>-2025</v>
      </c>
      <c r="AX13" s="416">
        <f>'IIA Finanšu analīze'!AX144</f>
        <v>-2025</v>
      </c>
      <c r="AY13" s="416">
        <f>'IIA Finanšu analīze'!AY144</f>
        <v>-2025</v>
      </c>
      <c r="AZ13" s="416">
        <f>'IIA Finanšu analīze'!AZ144</f>
        <v>-2025</v>
      </c>
      <c r="BA13" s="416">
        <f>'IIA Finanšu analīze'!BA144</f>
        <v>-2025</v>
      </c>
      <c r="BB13" s="416">
        <f>'IIA Finanšu analīze'!BB144</f>
        <v>-2025</v>
      </c>
      <c r="BC13" s="416">
        <f>'IIA Finanšu analīze'!BC144</f>
        <v>-2025</v>
      </c>
      <c r="BD13" s="416">
        <f>'IIA Finanšu analīze'!BD144</f>
        <v>-2025</v>
      </c>
      <c r="BE13" s="416">
        <f>'IIA Finanšu analīze'!BE144</f>
        <v>-2025</v>
      </c>
      <c r="BF13" s="416">
        <f>'IIA Finanšu analīze'!BF144</f>
        <v>-2025</v>
      </c>
      <c r="BG13" s="416">
        <f>'IIA Finanšu analīze'!BG144</f>
        <v>-2025</v>
      </c>
      <c r="BH13" s="416">
        <f>'IIA Finanšu analīze'!BH144</f>
        <v>-2025</v>
      </c>
      <c r="BI13" s="416">
        <f>'IIA Finanšu analīze'!BI144</f>
        <v>-2025</v>
      </c>
      <c r="BJ13" s="416">
        <f>'IIA Finanšu analīze'!BJ144</f>
        <v>-2025</v>
      </c>
      <c r="BK13" s="416">
        <f>'IIA Finanšu analīze'!BK144</f>
        <v>-2025</v>
      </c>
      <c r="BL13" s="416">
        <f>'IIA Finanšu analīze'!BL144</f>
        <v>-2025</v>
      </c>
      <c r="BM13" s="416">
        <f>'IIA Finanšu analīze'!BM144</f>
        <v>0</v>
      </c>
      <c r="BN13" s="416">
        <f>'IIA Finanšu analīze'!BN144</f>
        <v>0</v>
      </c>
      <c r="BO13" s="416">
        <f>'IIA Finanšu analīze'!BO144</f>
        <v>0</v>
      </c>
      <c r="BP13" s="416">
        <f>'IIA Finanšu analīze'!BP144</f>
        <v>0</v>
      </c>
      <c r="BQ13" s="416">
        <f>'IIA Finanšu analīze'!BQ144</f>
        <v>0</v>
      </c>
      <c r="BR13" s="416">
        <f>'IIA Finanšu analīze'!BR144</f>
        <v>0</v>
      </c>
      <c r="BS13" s="416">
        <f>'IIA Finanšu analīze'!BS144</f>
        <v>0</v>
      </c>
      <c r="BT13" s="416">
        <f>'IIA Finanšu analīze'!BT144</f>
        <v>0</v>
      </c>
      <c r="BU13" s="416">
        <f>'IIA Finanšu analīze'!BU144</f>
        <v>0</v>
      </c>
      <c r="BV13" s="416">
        <f>'IIA Finanšu analīze'!BV144</f>
        <v>0</v>
      </c>
      <c r="BW13" s="416">
        <f>'IIA Finanšu analīze'!BW144</f>
        <v>0</v>
      </c>
      <c r="BX13" s="416">
        <f>'IIA Finanšu analīze'!BX144</f>
        <v>0</v>
      </c>
      <c r="BY13" s="416">
        <f>'IIA Finanšu analīze'!BY144</f>
        <v>0</v>
      </c>
      <c r="BZ13" s="416">
        <f>'IIA Finanšu analīze'!BZ144</f>
        <v>0</v>
      </c>
      <c r="CA13" s="416">
        <f>'IIA Finanšu analīze'!CA144</f>
        <v>0</v>
      </c>
      <c r="CB13" s="416">
        <f>'IIA Finanšu analīze'!CB144</f>
        <v>0</v>
      </c>
      <c r="CC13" s="416">
        <f>'IIA Finanšu analīze'!CC144</f>
        <v>0</v>
      </c>
      <c r="CD13" s="416">
        <f>'IIA Finanšu analīze'!CD144</f>
        <v>0</v>
      </c>
      <c r="CE13" s="416">
        <f>'IIA Finanšu analīze'!CE144</f>
        <v>0</v>
      </c>
      <c r="CF13" s="416">
        <f>'IIA Finanšu analīze'!CF144</f>
        <v>0</v>
      </c>
      <c r="CG13" s="416">
        <f>'IIA Finanšu analīze'!CG144</f>
        <v>0</v>
      </c>
      <c r="CH13" s="416">
        <f>'IIA Finanšu analīze'!CH144</f>
        <v>0</v>
      </c>
      <c r="CI13" s="416">
        <f>'IIA Finanšu analīze'!CI144</f>
        <v>0</v>
      </c>
      <c r="CJ13" s="416">
        <f>'IIA Finanšu analīze'!CJ144</f>
        <v>0</v>
      </c>
      <c r="CK13" s="416">
        <f>'IIA Finanšu analīze'!CK144</f>
        <v>0</v>
      </c>
      <c r="CL13" s="416">
        <f>'IIA Finanšu analīze'!CL144</f>
        <v>0</v>
      </c>
      <c r="CM13" s="416">
        <f>'IIA Finanšu analīze'!CM144</f>
        <v>0</v>
      </c>
      <c r="CN13" s="416">
        <f>'IIA Finanšu analīze'!CN144</f>
        <v>0</v>
      </c>
      <c r="CO13" s="416">
        <f>'IIA Finanšu analīze'!CO144</f>
        <v>0</v>
      </c>
      <c r="CP13" s="416">
        <f>'IIA Finanšu analīze'!CP144</f>
        <v>0</v>
      </c>
      <c r="CQ13" s="416">
        <f>'IIA Finanšu analīze'!CQ144</f>
        <v>0</v>
      </c>
      <c r="CR13" s="416">
        <f>'IIA Finanšu analīze'!CR144</f>
        <v>0</v>
      </c>
      <c r="CS13" s="416">
        <f>'IIA Finanšu analīze'!CS144</f>
        <v>0</v>
      </c>
      <c r="CT13" s="416">
        <f>'IIA Finanšu analīze'!CT144</f>
        <v>0</v>
      </c>
      <c r="CU13" s="416">
        <f>'IIA Finanšu analīze'!CU144</f>
        <v>0</v>
      </c>
      <c r="CV13" s="416">
        <f>'IIA Finanšu analīze'!CV144</f>
        <v>0</v>
      </c>
      <c r="CW13" s="416">
        <f>'IIA Finanšu analīze'!CW144</f>
        <v>0</v>
      </c>
      <c r="CX13" s="416">
        <f>'IIA Finanšu analīze'!CX144</f>
        <v>0</v>
      </c>
      <c r="CY13" s="416">
        <f>'IIA Finanšu analīze'!CY144</f>
        <v>0</v>
      </c>
      <c r="CZ13" s="416">
        <f>'IIA Finanšu analīze'!CZ144</f>
        <v>0</v>
      </c>
      <c r="DA13" s="416">
        <f>'IIA Finanšu analīze'!DA144</f>
        <v>0</v>
      </c>
      <c r="DB13" s="416">
        <f>'IIA Finanšu analīze'!DB144</f>
        <v>0</v>
      </c>
      <c r="DC13" s="416">
        <f>'IIA Finanšu analīze'!DC144</f>
        <v>0</v>
      </c>
      <c r="DD13" s="416">
        <f>'IIA Finanšu analīze'!DD144</f>
        <v>0</v>
      </c>
      <c r="DE13" s="416">
        <f>'IIA Finanšu analīze'!DE144</f>
        <v>0</v>
      </c>
      <c r="DF13" s="416">
        <f>'IIA Finanšu analīze'!DF144</f>
        <v>0</v>
      </c>
      <c r="DG13" s="416">
        <f>'IIA Finanšu analīze'!DG144</f>
        <v>0</v>
      </c>
      <c r="DH13" s="416">
        <f>'IIA Finanšu analīze'!DH144</f>
        <v>0</v>
      </c>
      <c r="DI13" s="416">
        <f>'IIA Finanšu analīze'!DI144</f>
        <v>0</v>
      </c>
      <c r="DJ13" s="416">
        <f>'IIA Finanšu analīze'!DJ144</f>
        <v>0</v>
      </c>
      <c r="DK13" s="416">
        <f>'IIA Finanšu analīze'!DK144</f>
        <v>0</v>
      </c>
      <c r="DL13" s="416">
        <f>'IIA Finanšu analīze'!DL144</f>
        <v>0</v>
      </c>
      <c r="DM13" s="416">
        <f>'IIA Finanšu analīze'!DM144</f>
        <v>0</v>
      </c>
      <c r="DN13" s="416">
        <f>'IIA Finanšu analīze'!DN144</f>
        <v>0</v>
      </c>
      <c r="DO13" s="416">
        <f>'IIA Finanšu analīze'!DO144</f>
        <v>0</v>
      </c>
      <c r="DP13" s="416">
        <f>'IIA Finanšu analīze'!DP144</f>
        <v>0</v>
      </c>
      <c r="DQ13" s="416">
        <f>'IIA Finanšu analīze'!DQ144</f>
        <v>0</v>
      </c>
      <c r="DR13" s="416">
        <f>'IIA Finanšu analīze'!DR144</f>
        <v>0</v>
      </c>
      <c r="DS13" s="416">
        <f>'IIA Finanšu analīze'!DS144</f>
        <v>0</v>
      </c>
      <c r="DT13" s="416">
        <f>'IIA Finanšu analīze'!DT144</f>
        <v>0</v>
      </c>
      <c r="DU13" s="416">
        <f>'IIA Finanšu analīze'!DU144</f>
        <v>0</v>
      </c>
    </row>
    <row r="14" spans="1:125" ht="11.25" customHeight="1">
      <c r="A14" s="383" t="s">
        <v>245</v>
      </c>
      <c r="B14" s="389" t="s">
        <v>638</v>
      </c>
      <c r="D14" s="397">
        <f t="shared" si="2"/>
        <v>-78321.799999999974</v>
      </c>
      <c r="E14" s="416">
        <f>'IIA Finanšu analīze'!E145</f>
        <v>-7832.18</v>
      </c>
      <c r="F14" s="416">
        <f>'IIA Finanšu analīze'!F145</f>
        <v>-7832.18</v>
      </c>
      <c r="G14" s="416">
        <f>'IIA Finanšu analīze'!G145</f>
        <v>-7832.18</v>
      </c>
      <c r="H14" s="416">
        <f>'IIA Finanšu analīze'!H145</f>
        <v>-7832.18</v>
      </c>
      <c r="I14" s="416">
        <f>'IIA Finanšu analīze'!I145</f>
        <v>-7832.18</v>
      </c>
      <c r="J14" s="416">
        <f>'IIA Finanšu analīze'!J145</f>
        <v>-1958.0450000000001</v>
      </c>
      <c r="K14" s="416">
        <f>'IIA Finanšu analīze'!K145</f>
        <v>-1958.0450000000001</v>
      </c>
      <c r="L14" s="416">
        <f>'IIA Finanšu analīze'!L145</f>
        <v>-1958.0450000000001</v>
      </c>
      <c r="M14" s="416">
        <f>'IIA Finanšu analīze'!M145</f>
        <v>-1958.0450000000001</v>
      </c>
      <c r="N14" s="416">
        <f>'IIA Finanšu analīze'!N145</f>
        <v>-1958.0450000000001</v>
      </c>
      <c r="O14" s="416">
        <f>'IIA Finanšu analīze'!O145</f>
        <v>-1958.0450000000001</v>
      </c>
      <c r="P14" s="416">
        <f>'IIA Finanšu analīze'!P145</f>
        <v>-1958.0450000000001</v>
      </c>
      <c r="Q14" s="416">
        <f>'IIA Finanšu analīze'!Q145</f>
        <v>-1958.0450000000001</v>
      </c>
      <c r="R14" s="416">
        <f>'IIA Finanšu analīze'!R145</f>
        <v>-1958.0450000000001</v>
      </c>
      <c r="S14" s="416">
        <f>'IIA Finanšu analīze'!S145</f>
        <v>-1958.0450000000001</v>
      </c>
      <c r="T14" s="416">
        <f>'IIA Finanšu analīze'!T145</f>
        <v>-1958.0450000000001</v>
      </c>
      <c r="U14" s="416">
        <f>'IIA Finanšu analīze'!U145</f>
        <v>-1958.0450000000001</v>
      </c>
      <c r="V14" s="416">
        <f>'IIA Finanšu analīze'!V145</f>
        <v>-1958.0450000000001</v>
      </c>
      <c r="W14" s="416">
        <f>'IIA Finanšu analīze'!W145</f>
        <v>-1958.0450000000001</v>
      </c>
      <c r="X14" s="416">
        <f>'IIA Finanšu analīze'!X145</f>
        <v>-1958.0450000000001</v>
      </c>
      <c r="Y14" s="416">
        <f>'IIA Finanšu analīze'!Y145</f>
        <v>-1958.0450000000001</v>
      </c>
      <c r="Z14" s="416">
        <f>'IIA Finanšu analīze'!Z145</f>
        <v>-1958.0450000000001</v>
      </c>
      <c r="AA14" s="416">
        <f>'IIA Finanšu analīze'!AA145</f>
        <v>-1958.0450000000001</v>
      </c>
      <c r="AB14" s="416">
        <f>'IIA Finanšu analīze'!AB145</f>
        <v>-1958.0450000000001</v>
      </c>
      <c r="AC14" s="416">
        <f>'IIA Finanšu analīze'!AC145</f>
        <v>-1958.0450000000001</v>
      </c>
      <c r="AD14" s="416">
        <f>'IIA Finanšu analīze'!AD145</f>
        <v>0</v>
      </c>
      <c r="AE14" s="416">
        <f>'IIA Finanšu analīze'!AE145</f>
        <v>0</v>
      </c>
      <c r="AF14" s="416">
        <f>'IIA Finanšu analīze'!AF145</f>
        <v>0</v>
      </c>
      <c r="AG14" s="416">
        <f>'IIA Finanšu analīze'!AG145</f>
        <v>0</v>
      </c>
      <c r="AH14" s="416">
        <f>'IIA Finanšu analīze'!AH145</f>
        <v>0</v>
      </c>
      <c r="AI14" s="416">
        <f>'IIA Finanšu analīze'!AI145</f>
        <v>0</v>
      </c>
      <c r="AJ14" s="416">
        <f>'IIA Finanšu analīze'!AJ145</f>
        <v>0</v>
      </c>
      <c r="AK14" s="416">
        <f>'IIA Finanšu analīze'!AK145</f>
        <v>0</v>
      </c>
      <c r="AL14" s="416">
        <f>'IIA Finanšu analīze'!AL145</f>
        <v>0</v>
      </c>
      <c r="AM14" s="416">
        <f>'IIA Finanšu analīze'!AM145</f>
        <v>0</v>
      </c>
      <c r="AN14" s="416">
        <f>'IIA Finanšu analīze'!AN145</f>
        <v>0</v>
      </c>
      <c r="AO14" s="416">
        <f>'IIA Finanšu analīze'!AO145</f>
        <v>0</v>
      </c>
      <c r="AP14" s="416">
        <f>'IIA Finanšu analīze'!AP145</f>
        <v>0</v>
      </c>
      <c r="AQ14" s="416">
        <f>'IIA Finanšu analīze'!AQ145</f>
        <v>0</v>
      </c>
      <c r="AR14" s="416">
        <f>'IIA Finanšu analīze'!AR145</f>
        <v>0</v>
      </c>
      <c r="AS14" s="416">
        <f>'IIA Finanšu analīze'!AS145</f>
        <v>0</v>
      </c>
      <c r="AT14" s="416">
        <f>'IIA Finanšu analīze'!AT145</f>
        <v>0</v>
      </c>
      <c r="AU14" s="416">
        <f>'IIA Finanšu analīze'!AU145</f>
        <v>0</v>
      </c>
      <c r="AV14" s="416">
        <f>'IIA Finanšu analīze'!AV145</f>
        <v>0</v>
      </c>
      <c r="AW14" s="416">
        <f>'IIA Finanšu analīze'!AW145</f>
        <v>0</v>
      </c>
      <c r="AX14" s="416">
        <f>'IIA Finanšu analīze'!AX145</f>
        <v>0</v>
      </c>
      <c r="AY14" s="416">
        <f>'IIA Finanšu analīze'!AY145</f>
        <v>0</v>
      </c>
      <c r="AZ14" s="416">
        <f>'IIA Finanšu analīze'!AZ145</f>
        <v>0</v>
      </c>
      <c r="BA14" s="416">
        <f>'IIA Finanšu analīze'!BA145</f>
        <v>0</v>
      </c>
      <c r="BB14" s="416">
        <f>'IIA Finanšu analīze'!BB145</f>
        <v>0</v>
      </c>
      <c r="BC14" s="416">
        <f>'IIA Finanšu analīze'!BC145</f>
        <v>0</v>
      </c>
      <c r="BD14" s="416">
        <f>'IIA Finanšu analīze'!BD145</f>
        <v>0</v>
      </c>
      <c r="BE14" s="416">
        <f>'IIA Finanšu analīze'!BE145</f>
        <v>0</v>
      </c>
      <c r="BF14" s="416">
        <f>'IIA Finanšu analīze'!BF145</f>
        <v>0</v>
      </c>
      <c r="BG14" s="416">
        <f>'IIA Finanšu analīze'!BG145</f>
        <v>0</v>
      </c>
      <c r="BH14" s="416">
        <f>'IIA Finanšu analīze'!BH145</f>
        <v>0</v>
      </c>
      <c r="BI14" s="416">
        <f>'IIA Finanšu analīze'!BI145</f>
        <v>0</v>
      </c>
      <c r="BJ14" s="416">
        <f>'IIA Finanšu analīze'!BJ145</f>
        <v>0</v>
      </c>
      <c r="BK14" s="416">
        <f>'IIA Finanšu analīze'!BK145</f>
        <v>0</v>
      </c>
      <c r="BL14" s="416">
        <f>'IIA Finanšu analīze'!BL145</f>
        <v>0</v>
      </c>
      <c r="BM14" s="416">
        <f>'IIA Finanšu analīze'!BM145</f>
        <v>0</v>
      </c>
      <c r="BN14" s="416">
        <f>'IIA Finanšu analīze'!BN145</f>
        <v>0</v>
      </c>
      <c r="BO14" s="416">
        <f>'IIA Finanšu analīze'!BO145</f>
        <v>0</v>
      </c>
      <c r="BP14" s="416">
        <f>'IIA Finanšu analīze'!BP145</f>
        <v>0</v>
      </c>
      <c r="BQ14" s="416">
        <f>'IIA Finanšu analīze'!BQ145</f>
        <v>0</v>
      </c>
      <c r="BR14" s="416">
        <f>'IIA Finanšu analīze'!BR145</f>
        <v>0</v>
      </c>
      <c r="BS14" s="416">
        <f>'IIA Finanšu analīze'!BS145</f>
        <v>0</v>
      </c>
      <c r="BT14" s="416">
        <f>'IIA Finanšu analīze'!BT145</f>
        <v>0</v>
      </c>
      <c r="BU14" s="416">
        <f>'IIA Finanšu analīze'!BU145</f>
        <v>0</v>
      </c>
      <c r="BV14" s="416">
        <f>'IIA Finanšu analīze'!BV145</f>
        <v>0</v>
      </c>
      <c r="BW14" s="416">
        <f>'IIA Finanšu analīze'!BW145</f>
        <v>0</v>
      </c>
      <c r="BX14" s="416">
        <f>'IIA Finanšu analīze'!BX145</f>
        <v>0</v>
      </c>
      <c r="BY14" s="416">
        <f>'IIA Finanšu analīze'!BY145</f>
        <v>0</v>
      </c>
      <c r="BZ14" s="416">
        <f>'IIA Finanšu analīze'!BZ145</f>
        <v>0</v>
      </c>
      <c r="CA14" s="416">
        <f>'IIA Finanšu analīze'!CA145</f>
        <v>0</v>
      </c>
      <c r="CB14" s="416">
        <f>'IIA Finanšu analīze'!CB145</f>
        <v>0</v>
      </c>
      <c r="CC14" s="416">
        <f>'IIA Finanšu analīze'!CC145</f>
        <v>0</v>
      </c>
      <c r="CD14" s="416">
        <f>'IIA Finanšu analīze'!CD145</f>
        <v>0</v>
      </c>
      <c r="CE14" s="416">
        <f>'IIA Finanšu analīze'!CE145</f>
        <v>0</v>
      </c>
      <c r="CF14" s="416">
        <f>'IIA Finanšu analīze'!CF145</f>
        <v>0</v>
      </c>
      <c r="CG14" s="416">
        <f>'IIA Finanšu analīze'!CG145</f>
        <v>0</v>
      </c>
      <c r="CH14" s="416">
        <f>'IIA Finanšu analīze'!CH145</f>
        <v>0</v>
      </c>
      <c r="CI14" s="416">
        <f>'IIA Finanšu analīze'!CI145</f>
        <v>0</v>
      </c>
      <c r="CJ14" s="416">
        <f>'IIA Finanšu analīze'!CJ145</f>
        <v>0</v>
      </c>
      <c r="CK14" s="416">
        <f>'IIA Finanšu analīze'!CK145</f>
        <v>0</v>
      </c>
      <c r="CL14" s="416">
        <f>'IIA Finanšu analīze'!CL145</f>
        <v>0</v>
      </c>
      <c r="CM14" s="416">
        <f>'IIA Finanšu analīze'!CM145</f>
        <v>0</v>
      </c>
      <c r="CN14" s="416">
        <f>'IIA Finanšu analīze'!CN145</f>
        <v>0</v>
      </c>
      <c r="CO14" s="416">
        <f>'IIA Finanšu analīze'!CO145</f>
        <v>0</v>
      </c>
      <c r="CP14" s="416">
        <f>'IIA Finanšu analīze'!CP145</f>
        <v>0</v>
      </c>
      <c r="CQ14" s="416">
        <f>'IIA Finanšu analīze'!CQ145</f>
        <v>0</v>
      </c>
      <c r="CR14" s="416">
        <f>'IIA Finanšu analīze'!CR145</f>
        <v>0</v>
      </c>
      <c r="CS14" s="416">
        <f>'IIA Finanšu analīze'!CS145</f>
        <v>0</v>
      </c>
      <c r="CT14" s="416">
        <f>'IIA Finanšu analīze'!CT145</f>
        <v>0</v>
      </c>
      <c r="CU14" s="416">
        <f>'IIA Finanšu analīze'!CU145</f>
        <v>0</v>
      </c>
      <c r="CV14" s="416">
        <f>'IIA Finanšu analīze'!CV145</f>
        <v>0</v>
      </c>
      <c r="CW14" s="416">
        <f>'IIA Finanšu analīze'!CW145</f>
        <v>0</v>
      </c>
      <c r="CX14" s="416">
        <f>'IIA Finanšu analīze'!CX145</f>
        <v>0</v>
      </c>
      <c r="CY14" s="416">
        <f>'IIA Finanšu analīze'!CY145</f>
        <v>0</v>
      </c>
      <c r="CZ14" s="416">
        <f>'IIA Finanšu analīze'!CZ145</f>
        <v>0</v>
      </c>
      <c r="DA14" s="416">
        <f>'IIA Finanšu analīze'!DA145</f>
        <v>0</v>
      </c>
      <c r="DB14" s="416">
        <f>'IIA Finanšu analīze'!DB145</f>
        <v>0</v>
      </c>
      <c r="DC14" s="416">
        <f>'IIA Finanšu analīze'!DC145</f>
        <v>0</v>
      </c>
      <c r="DD14" s="416">
        <f>'IIA Finanšu analīze'!DD145</f>
        <v>0</v>
      </c>
      <c r="DE14" s="416">
        <f>'IIA Finanšu analīze'!DE145</f>
        <v>0</v>
      </c>
      <c r="DF14" s="416">
        <f>'IIA Finanšu analīze'!DF145</f>
        <v>0</v>
      </c>
      <c r="DG14" s="416">
        <f>'IIA Finanšu analīze'!DG145</f>
        <v>0</v>
      </c>
      <c r="DH14" s="416">
        <f>'IIA Finanšu analīze'!DH145</f>
        <v>0</v>
      </c>
      <c r="DI14" s="416">
        <f>'IIA Finanšu analīze'!DI145</f>
        <v>0</v>
      </c>
      <c r="DJ14" s="416">
        <f>'IIA Finanšu analīze'!DJ145</f>
        <v>0</v>
      </c>
      <c r="DK14" s="416">
        <f>'IIA Finanšu analīze'!DK145</f>
        <v>0</v>
      </c>
      <c r="DL14" s="416">
        <f>'IIA Finanšu analīze'!DL145</f>
        <v>0</v>
      </c>
      <c r="DM14" s="416">
        <f>'IIA Finanšu analīze'!DM145</f>
        <v>0</v>
      </c>
      <c r="DN14" s="416">
        <f>'IIA Finanšu analīze'!DN145</f>
        <v>0</v>
      </c>
      <c r="DO14" s="416">
        <f>'IIA Finanšu analīze'!DO145</f>
        <v>0</v>
      </c>
      <c r="DP14" s="416">
        <f>'IIA Finanšu analīze'!DP145</f>
        <v>0</v>
      </c>
      <c r="DQ14" s="416">
        <f>'IIA Finanšu analīze'!DQ145</f>
        <v>0</v>
      </c>
      <c r="DR14" s="416">
        <f>'IIA Finanšu analīze'!DR145</f>
        <v>0</v>
      </c>
      <c r="DS14" s="416">
        <f>'IIA Finanšu analīze'!DS145</f>
        <v>0</v>
      </c>
      <c r="DT14" s="416">
        <f>'IIA Finanšu analīze'!DT145</f>
        <v>0</v>
      </c>
      <c r="DU14" s="416">
        <f>'IIA Finanšu analīze'!DU145</f>
        <v>0</v>
      </c>
    </row>
    <row r="15" spans="1:125" ht="11.25" customHeight="1">
      <c r="A15" s="383" t="s">
        <v>220</v>
      </c>
      <c r="B15" s="389" t="s">
        <v>638</v>
      </c>
      <c r="D15" s="397">
        <f t="shared" si="2"/>
        <v>-2975086.0439452357</v>
      </c>
      <c r="E15" s="416">
        <f>'IIA Finanšu analīze'!E146</f>
        <v>0</v>
      </c>
      <c r="F15" s="416">
        <f>'IIA Finanšu analīze'!F146</f>
        <v>0</v>
      </c>
      <c r="G15" s="416">
        <f>'IIA Finanšu analīze'!G146</f>
        <v>0</v>
      </c>
      <c r="H15" s="416">
        <f>'IIA Finanšu analīze'!H146</f>
        <v>0</v>
      </c>
      <c r="I15" s="416">
        <f>'IIA Finanšu analīze'!I146</f>
        <v>0</v>
      </c>
      <c r="J15" s="416">
        <f>'IIA Finanšu analīze'!J146</f>
        <v>-99407.056985767078</v>
      </c>
      <c r="K15" s="416">
        <f>'IIA Finanšu analīze'!K146</f>
        <v>-98013.571508944791</v>
      </c>
      <c r="L15" s="416">
        <f>'IIA Finanšu analīze'!L146</f>
        <v>-96606.017302014065</v>
      </c>
      <c r="M15" s="416">
        <f>'IIA Finanšu analīze'!M146</f>
        <v>-95184.252326058719</v>
      </c>
      <c r="N15" s="416">
        <f>'IIA Finanšu analīze'!N146</f>
        <v>-93748.133108127367</v>
      </c>
      <c r="O15" s="416">
        <f>'IIA Finanšu analīze'!O146</f>
        <v>-92297.514726755369</v>
      </c>
      <c r="P15" s="416">
        <f>'IIA Finanšu analīze'!P146</f>
        <v>-90832.250797340486</v>
      </c>
      <c r="Q15" s="416">
        <f>'IIA Finanšu analīze'!Q146</f>
        <v>-89352.193457370944</v>
      </c>
      <c r="R15" s="416">
        <f>'IIA Finanšu analīze'!R146</f>
        <v>-87857.193351504407</v>
      </c>
      <c r="S15" s="416">
        <f>'IIA Finanšu analīze'!S146</f>
        <v>-86347.099616496169</v>
      </c>
      <c r="T15" s="416">
        <f>'IIA Finanšu analīze'!T146</f>
        <v>-84821.759865975269</v>
      </c>
      <c r="U15" s="416">
        <f>'IIA Finanšu analīze'!U146</f>
        <v>-83281.020175066995</v>
      </c>
      <c r="V15" s="416">
        <f>'IIA Finanšu analīze'!V146</f>
        <v>-81724.725064859929</v>
      </c>
      <c r="W15" s="416">
        <f>'IIA Finanšu analīze'!W146</f>
        <v>-80152.717486716327</v>
      </c>
      <c r="X15" s="416">
        <f>'IIA Finanšu analīze'!X146</f>
        <v>-78564.838806424086</v>
      </c>
      <c r="Y15" s="416">
        <f>'IIA Finanšu analīze'!Y146</f>
        <v>-76960.928788188568</v>
      </c>
      <c r="Z15" s="416">
        <f>'IIA Finanšu analīze'!Z146</f>
        <v>-75340.825578463016</v>
      </c>
      <c r="AA15" s="416">
        <f>'IIA Finanšu analīze'!AA146</f>
        <v>-73704.365689615544</v>
      </c>
      <c r="AB15" s="416">
        <f>'IIA Finanšu analīze'!AB146</f>
        <v>-72051.383983431311</v>
      </c>
      <c r="AC15" s="416">
        <f>'IIA Finanšu analīze'!AC146</f>
        <v>-70381.713654448147</v>
      </c>
      <c r="AD15" s="416">
        <f>'IIA Finanšu analīze'!AD146</f>
        <v>-68695.186213123845</v>
      </c>
      <c r="AE15" s="416">
        <f>'IIA Finanšu analīze'!AE146</f>
        <v>-66991.631468833613</v>
      </c>
      <c r="AF15" s="416">
        <f>'IIA Finanšu analīze'!AF146</f>
        <v>-65270.877512695828</v>
      </c>
      <c r="AG15" s="416">
        <f>'IIA Finanšu analīze'!AG146</f>
        <v>-63532.750700224344</v>
      </c>
      <c r="AH15" s="416">
        <f>'IIA Finanšu analīze'!AH146</f>
        <v>-61777.075633805747</v>
      </c>
      <c r="AI15" s="416">
        <f>'IIA Finanšu analīze'!AI146</f>
        <v>-60003.675144999623</v>
      </c>
      <c r="AJ15" s="416">
        <f>'IIA Finanšu analīze'!AJ146</f>
        <v>-58212.370276660185</v>
      </c>
      <c r="AK15" s="416">
        <f>'IIA Finanšu analīze'!AK146</f>
        <v>-56402.980264877369</v>
      </c>
      <c r="AL15" s="416">
        <f>'IIA Finanšu analīze'!AL146</f>
        <v>-54575.322520735601</v>
      </c>
      <c r="AM15" s="416">
        <f>'IIA Finanšu analīze'!AM146</f>
        <v>-52729.212611888426</v>
      </c>
      <c r="AN15" s="416">
        <f>'IIA Finanšu analīze'!AN146</f>
        <v>-50864.464243947077</v>
      </c>
      <c r="AO15" s="416">
        <f>'IIA Finanšu analīze'!AO146</f>
        <v>-48980.889241681165</v>
      </c>
      <c r="AP15" s="416">
        <f>'IIA Finanšu analīze'!AP146</f>
        <v>-47078.297530029588</v>
      </c>
      <c r="AQ15" s="416">
        <f>'IIA Finanšu analīze'!AQ146</f>
        <v>-45156.497114919686</v>
      </c>
      <c r="AR15" s="416">
        <f>'IIA Finanšu analīze'!AR146</f>
        <v>-43215.294063892739</v>
      </c>
      <c r="AS15" s="416">
        <f>'IIA Finanšu analīze'!AS146</f>
        <v>-41254.492486533927</v>
      </c>
      <c r="AT15" s="416">
        <f>'IIA Finanšu analīze'!AT146</f>
        <v>-39273.89451470464</v>
      </c>
      <c r="AU15" s="416">
        <f>'IIA Finanšu analīze'!AU146</f>
        <v>-37273.300282575219</v>
      </c>
      <c r="AV15" s="416">
        <f>'IIA Finanšu analīze'!AV146</f>
        <v>-35252.507906456172</v>
      </c>
      <c r="AW15" s="416">
        <f>'IIA Finanšu analīze'!AW146</f>
        <v>-33211.313464425642</v>
      </c>
      <c r="AX15" s="416">
        <f>'IIA Finanšu analīze'!AX146</f>
        <v>-31149.510975751353</v>
      </c>
      <c r="AY15" s="416">
        <f>'IIA Finanšu analīze'!AY146</f>
        <v>-29066.892380104633</v>
      </c>
      <c r="AZ15" s="416">
        <f>'IIA Finanšu analīze'!AZ146</f>
        <v>-26963.247516564697</v>
      </c>
      <c r="BA15" s="416">
        <f>'IIA Finanšu analīze'!BA146</f>
        <v>-24838.364102410924</v>
      </c>
      <c r="BB15" s="416">
        <f>'IIA Finanšu analīze'!BB146</f>
        <v>-22692.027711700986</v>
      </c>
      <c r="BC15" s="416">
        <f>'IIA Finanšu analīze'!BC146</f>
        <v>-20524.021753632751</v>
      </c>
      <c r="BD15" s="416">
        <f>'IIA Finanšu analīze'!BD146</f>
        <v>-18334.12745068768</v>
      </c>
      <c r="BE15" s="416">
        <f>'IIA Finanšu analīze'!BE146</f>
        <v>-16122.123816553602</v>
      </c>
      <c r="BF15" s="416">
        <f>'IIA Finanšu analīze'!BF146</f>
        <v>-13887.787633824557</v>
      </c>
      <c r="BG15" s="416">
        <f>'IIA Finanšu analīze'!BG146</f>
        <v>-11630.893431475522</v>
      </c>
      <c r="BH15" s="416">
        <f>'IIA Finanšu analīze'!BH146</f>
        <v>-9351.213462109703</v>
      </c>
      <c r="BI15" s="416">
        <f>'IIA Finanšu analīze'!BI146</f>
        <v>-7048.5176789761281</v>
      </c>
      <c r="BJ15" s="416">
        <f>'IIA Finanšu analīze'!BJ146</f>
        <v>-4722.573712755192</v>
      </c>
      <c r="BK15" s="416">
        <f>'IIA Finanšu analīze'!BK146</f>
        <v>-2373.1468481098459</v>
      </c>
      <c r="BL15" s="416">
        <f>'IIA Finanšu analīze'!BL146</f>
        <v>0</v>
      </c>
      <c r="BM15" s="416">
        <f>'IIA Finanšu analīze'!BM146</f>
        <v>0</v>
      </c>
      <c r="BN15" s="416">
        <f>'IIA Finanšu analīze'!BN146</f>
        <v>0</v>
      </c>
      <c r="BO15" s="416">
        <f>'IIA Finanšu analīze'!BO146</f>
        <v>0</v>
      </c>
      <c r="BP15" s="416">
        <f>'IIA Finanšu analīze'!BP146</f>
        <v>0</v>
      </c>
      <c r="BQ15" s="416">
        <f>'IIA Finanšu analīze'!BQ146</f>
        <v>0</v>
      </c>
      <c r="BR15" s="416">
        <f>'IIA Finanšu analīze'!BR146</f>
        <v>0</v>
      </c>
      <c r="BS15" s="416">
        <f>'IIA Finanšu analīze'!BS146</f>
        <v>0</v>
      </c>
      <c r="BT15" s="416">
        <f>'IIA Finanšu analīze'!BT146</f>
        <v>0</v>
      </c>
      <c r="BU15" s="416">
        <f>'IIA Finanšu analīze'!BU146</f>
        <v>0</v>
      </c>
      <c r="BV15" s="416">
        <f>'IIA Finanšu analīze'!BV146</f>
        <v>0</v>
      </c>
      <c r="BW15" s="416">
        <f>'IIA Finanšu analīze'!BW146</f>
        <v>0</v>
      </c>
      <c r="BX15" s="416">
        <f>'IIA Finanšu analīze'!BX146</f>
        <v>0</v>
      </c>
      <c r="BY15" s="416">
        <f>'IIA Finanšu analīze'!BY146</f>
        <v>0</v>
      </c>
      <c r="BZ15" s="416">
        <f>'IIA Finanšu analīze'!BZ146</f>
        <v>0</v>
      </c>
      <c r="CA15" s="416">
        <f>'IIA Finanšu analīze'!CA146</f>
        <v>0</v>
      </c>
      <c r="CB15" s="416">
        <f>'IIA Finanšu analīze'!CB146</f>
        <v>0</v>
      </c>
      <c r="CC15" s="416">
        <f>'IIA Finanšu analīze'!CC146</f>
        <v>0</v>
      </c>
      <c r="CD15" s="416">
        <f>'IIA Finanšu analīze'!CD146</f>
        <v>0</v>
      </c>
      <c r="CE15" s="416">
        <f>'IIA Finanšu analīze'!CE146</f>
        <v>0</v>
      </c>
      <c r="CF15" s="416">
        <f>'IIA Finanšu analīze'!CF146</f>
        <v>0</v>
      </c>
      <c r="CG15" s="416">
        <f>'IIA Finanšu analīze'!CG146</f>
        <v>0</v>
      </c>
      <c r="CH15" s="416">
        <f>'IIA Finanšu analīze'!CH146</f>
        <v>0</v>
      </c>
      <c r="CI15" s="416">
        <f>'IIA Finanšu analīze'!CI146</f>
        <v>0</v>
      </c>
      <c r="CJ15" s="416">
        <f>'IIA Finanšu analīze'!CJ146</f>
        <v>0</v>
      </c>
      <c r="CK15" s="416">
        <f>'IIA Finanšu analīze'!CK146</f>
        <v>0</v>
      </c>
      <c r="CL15" s="416">
        <f>'IIA Finanšu analīze'!CL146</f>
        <v>0</v>
      </c>
      <c r="CM15" s="416">
        <f>'IIA Finanšu analīze'!CM146</f>
        <v>0</v>
      </c>
      <c r="CN15" s="416">
        <f>'IIA Finanšu analīze'!CN146</f>
        <v>0</v>
      </c>
      <c r="CO15" s="416">
        <f>'IIA Finanšu analīze'!CO146</f>
        <v>0</v>
      </c>
      <c r="CP15" s="416">
        <f>'IIA Finanšu analīze'!CP146</f>
        <v>0</v>
      </c>
      <c r="CQ15" s="416">
        <f>'IIA Finanšu analīze'!CQ146</f>
        <v>0</v>
      </c>
      <c r="CR15" s="416">
        <f>'IIA Finanšu analīze'!CR146</f>
        <v>0</v>
      </c>
      <c r="CS15" s="416">
        <f>'IIA Finanšu analīze'!CS146</f>
        <v>0</v>
      </c>
      <c r="CT15" s="416">
        <f>'IIA Finanšu analīze'!CT146</f>
        <v>0</v>
      </c>
      <c r="CU15" s="416">
        <f>'IIA Finanšu analīze'!CU146</f>
        <v>0</v>
      </c>
      <c r="CV15" s="416">
        <f>'IIA Finanšu analīze'!CV146</f>
        <v>0</v>
      </c>
      <c r="CW15" s="416">
        <f>'IIA Finanšu analīze'!CW146</f>
        <v>0</v>
      </c>
      <c r="CX15" s="416">
        <f>'IIA Finanšu analīze'!CX146</f>
        <v>0</v>
      </c>
      <c r="CY15" s="416">
        <f>'IIA Finanšu analīze'!CY146</f>
        <v>0</v>
      </c>
      <c r="CZ15" s="416">
        <f>'IIA Finanšu analīze'!CZ146</f>
        <v>0</v>
      </c>
      <c r="DA15" s="416">
        <f>'IIA Finanšu analīze'!DA146</f>
        <v>0</v>
      </c>
      <c r="DB15" s="416">
        <f>'IIA Finanšu analīze'!DB146</f>
        <v>0</v>
      </c>
      <c r="DC15" s="416">
        <f>'IIA Finanšu analīze'!DC146</f>
        <v>0</v>
      </c>
      <c r="DD15" s="416">
        <f>'IIA Finanšu analīze'!DD146</f>
        <v>0</v>
      </c>
      <c r="DE15" s="416">
        <f>'IIA Finanšu analīze'!DE146</f>
        <v>0</v>
      </c>
      <c r="DF15" s="416">
        <f>'IIA Finanšu analīze'!DF146</f>
        <v>0</v>
      </c>
      <c r="DG15" s="416">
        <f>'IIA Finanšu analīze'!DG146</f>
        <v>0</v>
      </c>
      <c r="DH15" s="416">
        <f>'IIA Finanšu analīze'!DH146</f>
        <v>0</v>
      </c>
      <c r="DI15" s="416">
        <f>'IIA Finanšu analīze'!DI146</f>
        <v>0</v>
      </c>
      <c r="DJ15" s="416">
        <f>'IIA Finanšu analīze'!DJ146</f>
        <v>0</v>
      </c>
      <c r="DK15" s="416">
        <f>'IIA Finanšu analīze'!DK146</f>
        <v>0</v>
      </c>
      <c r="DL15" s="416">
        <f>'IIA Finanšu analīze'!DL146</f>
        <v>0</v>
      </c>
      <c r="DM15" s="416">
        <f>'IIA Finanšu analīze'!DM146</f>
        <v>0</v>
      </c>
      <c r="DN15" s="416">
        <f>'IIA Finanšu analīze'!DN146</f>
        <v>0</v>
      </c>
      <c r="DO15" s="416">
        <f>'IIA Finanšu analīze'!DO146</f>
        <v>0</v>
      </c>
      <c r="DP15" s="416">
        <f>'IIA Finanšu analīze'!DP146</f>
        <v>0</v>
      </c>
      <c r="DQ15" s="416">
        <f>'IIA Finanšu analīze'!DQ146</f>
        <v>0</v>
      </c>
      <c r="DR15" s="416">
        <f>'IIA Finanšu analīze'!DR146</f>
        <v>0</v>
      </c>
      <c r="DS15" s="416">
        <f>'IIA Finanšu analīze'!DS146</f>
        <v>0</v>
      </c>
      <c r="DT15" s="416">
        <f>'IIA Finanšu analīze'!DT146</f>
        <v>0</v>
      </c>
      <c r="DU15" s="416">
        <f>'IIA Finanšu analīze'!DU146</f>
        <v>0</v>
      </c>
    </row>
    <row r="16" spans="1:125" ht="11.25" customHeight="1">
      <c r="A16" s="383" t="s">
        <v>643</v>
      </c>
      <c r="B16" s="389" t="s">
        <v>638</v>
      </c>
      <c r="D16" s="397">
        <f t="shared" si="2"/>
        <v>-9846111.847738497</v>
      </c>
      <c r="E16" s="416">
        <f>'IIA Finanšu analīze'!E147</f>
        <v>0</v>
      </c>
      <c r="F16" s="416">
        <f>'IIA Finanšu analīze'!F147</f>
        <v>0</v>
      </c>
      <c r="G16" s="416">
        <f>'IIA Finanšu analīze'!G147</f>
        <v>0</v>
      </c>
      <c r="H16" s="416">
        <f>'IIA Finanšu analīze'!H147</f>
        <v>0</v>
      </c>
      <c r="I16" s="416">
        <f>'IIA Finanšu analīze'!I147</f>
        <v>0</v>
      </c>
      <c r="J16" s="416">
        <f>'IIA Finanšu analīze'!J147</f>
        <v>-138022.53360096877</v>
      </c>
      <c r="K16" s="416">
        <f>'IIA Finanšu analīze'!K147</f>
        <v>-139416.01907779108</v>
      </c>
      <c r="L16" s="416">
        <f>'IIA Finanšu analīze'!L147</f>
        <v>-140823.57328472179</v>
      </c>
      <c r="M16" s="416">
        <f>'IIA Finanšu analīze'!M147</f>
        <v>-142245.33826067715</v>
      </c>
      <c r="N16" s="416">
        <f>'IIA Finanšu analīze'!N147</f>
        <v>-143681.45747860853</v>
      </c>
      <c r="O16" s="416">
        <f>'IIA Finanšu analīze'!O147</f>
        <v>-145132.07585998051</v>
      </c>
      <c r="P16" s="416">
        <f>'IIA Finanšu analīze'!P147</f>
        <v>-146597.3397893954</v>
      </c>
      <c r="Q16" s="416">
        <f>'IIA Finanšu analīze'!Q147</f>
        <v>-148077.39712936489</v>
      </c>
      <c r="R16" s="416">
        <f>'IIA Finanšu analīze'!R147</f>
        <v>-149572.39723523144</v>
      </c>
      <c r="S16" s="416">
        <f>'IIA Finanšu analīze'!S147</f>
        <v>-151082.49097023971</v>
      </c>
      <c r="T16" s="416">
        <f>'IIA Finanšu analīze'!T147</f>
        <v>-152607.8307207606</v>
      </c>
      <c r="U16" s="416">
        <f>'IIA Finanšu analīze'!U147</f>
        <v>-154148.57041166889</v>
      </c>
      <c r="V16" s="416">
        <f>'IIA Finanšu analīze'!V147</f>
        <v>-155704.86552187597</v>
      </c>
      <c r="W16" s="416">
        <f>'IIA Finanšu analīze'!W147</f>
        <v>-157276.87310001953</v>
      </c>
      <c r="X16" s="416">
        <f>'IIA Finanšu analīze'!X147</f>
        <v>-158864.75178031178</v>
      </c>
      <c r="Y16" s="416">
        <f>'IIA Finanšu analīze'!Y147</f>
        <v>-160468.66179854731</v>
      </c>
      <c r="Z16" s="416">
        <f>'IIA Finanšu analīze'!Z147</f>
        <v>-162088.76500827284</v>
      </c>
      <c r="AA16" s="416">
        <f>'IIA Finanšu analīze'!AA147</f>
        <v>-163725.22489712032</v>
      </c>
      <c r="AB16" s="416">
        <f>'IIA Finanšu analīze'!AB147</f>
        <v>-165378.2066033046</v>
      </c>
      <c r="AC16" s="416">
        <f>'IIA Finanšu analīze'!AC147</f>
        <v>-167047.87693228776</v>
      </c>
      <c r="AD16" s="416">
        <f>'IIA Finanšu analīze'!AD147</f>
        <v>-168734.40437361205</v>
      </c>
      <c r="AE16" s="416">
        <f>'IIA Finanšu analīze'!AE147</f>
        <v>-170437.9591179023</v>
      </c>
      <c r="AF16" s="416">
        <f>'IIA Finanšu analīze'!AF147</f>
        <v>-172158.7130740401</v>
      </c>
      <c r="AG16" s="416">
        <f>'IIA Finanšu analīze'!AG147</f>
        <v>-173896.83988651156</v>
      </c>
      <c r="AH16" s="416">
        <f>'IIA Finanšu analīze'!AH147</f>
        <v>-175652.51495293016</v>
      </c>
      <c r="AI16" s="416">
        <f>'IIA Finanšu analīze'!AI147</f>
        <v>-177425.91544173626</v>
      </c>
      <c r="AJ16" s="416">
        <f>'IIA Finanšu analīze'!AJ147</f>
        <v>-179217.22031007573</v>
      </c>
      <c r="AK16" s="416">
        <f>'IIA Finanšu analīze'!AK147</f>
        <v>-181026.61032185855</v>
      </c>
      <c r="AL16" s="416">
        <f>'IIA Finanšu analīze'!AL147</f>
        <v>-182854.26806600031</v>
      </c>
      <c r="AM16" s="416">
        <f>'IIA Finanšu analīze'!AM147</f>
        <v>-184700.37797484748</v>
      </c>
      <c r="AN16" s="416">
        <f>'IIA Finanšu analīze'!AN147</f>
        <v>-186565.1263427888</v>
      </c>
      <c r="AO16" s="416">
        <f>'IIA Finanšu analīze'!AO147</f>
        <v>-188448.70134505475</v>
      </c>
      <c r="AP16" s="416">
        <f>'IIA Finanšu analīze'!AP147</f>
        <v>-190351.29305670629</v>
      </c>
      <c r="AQ16" s="416">
        <f>'IIA Finanšu analīze'!AQ147</f>
        <v>-192273.09347181619</v>
      </c>
      <c r="AR16" s="416">
        <f>'IIA Finanšu analīze'!AR147</f>
        <v>-194214.29652284316</v>
      </c>
      <c r="AS16" s="416">
        <f>'IIA Finanšu analīze'!AS147</f>
        <v>-196175.09810020198</v>
      </c>
      <c r="AT16" s="416">
        <f>'IIA Finanšu analīze'!AT147</f>
        <v>-198155.69607203125</v>
      </c>
      <c r="AU16" s="416">
        <f>'IIA Finanšu analīze'!AU147</f>
        <v>-200156.29030416065</v>
      </c>
      <c r="AV16" s="416">
        <f>'IIA Finanšu analīze'!AV147</f>
        <v>-202177.08268027971</v>
      </c>
      <c r="AW16" s="416">
        <f>'IIA Finanšu analīze'!AW147</f>
        <v>-204218.27712231022</v>
      </c>
      <c r="AX16" s="416">
        <f>'IIA Finanšu analīze'!AX147</f>
        <v>-206280.07961098451</v>
      </c>
      <c r="AY16" s="416">
        <f>'IIA Finanšu analīze'!AY147</f>
        <v>-208362.69820663129</v>
      </c>
      <c r="AZ16" s="416">
        <f>'IIA Finanšu analīze'!AZ147</f>
        <v>-210466.34307017119</v>
      </c>
      <c r="BA16" s="416">
        <f>'IIA Finanšu analīze'!BA147</f>
        <v>-212591.22648432493</v>
      </c>
      <c r="BB16" s="416">
        <f>'IIA Finanšu analīze'!BB147</f>
        <v>-214737.56287503487</v>
      </c>
      <c r="BC16" s="416">
        <f>'IIA Finanšu analīze'!BC147</f>
        <v>-216905.56883310317</v>
      </c>
      <c r="BD16" s="416">
        <f>'IIA Finanšu analīze'!BD147</f>
        <v>-219095.46313604823</v>
      </c>
      <c r="BE16" s="416">
        <f>'IIA Finanšu analīze'!BE147</f>
        <v>-221307.46677018228</v>
      </c>
      <c r="BF16" s="416">
        <f>'IIA Finanšu analīze'!BF147</f>
        <v>-223541.80295291136</v>
      </c>
      <c r="BG16" s="416">
        <f>'IIA Finanšu analīze'!BG147</f>
        <v>-225798.69715526039</v>
      </c>
      <c r="BH16" s="416">
        <f>'IIA Finanšu analīze'!BH147</f>
        <v>-228078.37712462619</v>
      </c>
      <c r="BI16" s="416">
        <f>'IIA Finanšu analīze'!BI147</f>
        <v>-230381.07290775978</v>
      </c>
      <c r="BJ16" s="416">
        <f>'IIA Finanšu analīze'!BJ147</f>
        <v>-232707.0168739807</v>
      </c>
      <c r="BK16" s="416">
        <f>'IIA Finanšu analīze'!BK147</f>
        <v>-235056.44373862603</v>
      </c>
      <c r="BL16" s="416">
        <f>'IIA Finanšu analīze'!BL147</f>
        <v>0</v>
      </c>
      <c r="BM16" s="416">
        <f>'IIA Finanšu analīze'!BM147</f>
        <v>0</v>
      </c>
      <c r="BN16" s="416">
        <f>'IIA Finanšu analīze'!BN147</f>
        <v>0</v>
      </c>
      <c r="BO16" s="416">
        <f>'IIA Finanšu analīze'!BO147</f>
        <v>0</v>
      </c>
      <c r="BP16" s="416">
        <f>'IIA Finanšu analīze'!BP147</f>
        <v>0</v>
      </c>
      <c r="BQ16" s="416">
        <f>'IIA Finanšu analīze'!BQ147</f>
        <v>0</v>
      </c>
      <c r="BR16" s="416">
        <f>'IIA Finanšu analīze'!BR147</f>
        <v>0</v>
      </c>
      <c r="BS16" s="416">
        <f>'IIA Finanšu analīze'!BS147</f>
        <v>0</v>
      </c>
      <c r="BT16" s="416">
        <f>'IIA Finanšu analīze'!BT147</f>
        <v>0</v>
      </c>
      <c r="BU16" s="416">
        <f>'IIA Finanšu analīze'!BU147</f>
        <v>0</v>
      </c>
      <c r="BV16" s="416">
        <f>'IIA Finanšu analīze'!BV147</f>
        <v>0</v>
      </c>
      <c r="BW16" s="416">
        <f>'IIA Finanšu analīze'!BW147</f>
        <v>0</v>
      </c>
      <c r="BX16" s="416">
        <f>'IIA Finanšu analīze'!BX147</f>
        <v>0</v>
      </c>
      <c r="BY16" s="416">
        <f>'IIA Finanšu analīze'!BY147</f>
        <v>0</v>
      </c>
      <c r="BZ16" s="416">
        <f>'IIA Finanšu analīze'!BZ147</f>
        <v>0</v>
      </c>
      <c r="CA16" s="416">
        <f>'IIA Finanšu analīze'!CA147</f>
        <v>0</v>
      </c>
      <c r="CB16" s="416">
        <f>'IIA Finanšu analīze'!CB147</f>
        <v>0</v>
      </c>
      <c r="CC16" s="416">
        <f>'IIA Finanšu analīze'!CC147</f>
        <v>0</v>
      </c>
      <c r="CD16" s="416">
        <f>'IIA Finanšu analīze'!CD147</f>
        <v>0</v>
      </c>
      <c r="CE16" s="416">
        <f>'IIA Finanšu analīze'!CE147</f>
        <v>0</v>
      </c>
      <c r="CF16" s="416">
        <f>'IIA Finanšu analīze'!CF147</f>
        <v>0</v>
      </c>
      <c r="CG16" s="416">
        <f>'IIA Finanšu analīze'!CG147</f>
        <v>0</v>
      </c>
      <c r="CH16" s="416">
        <f>'IIA Finanšu analīze'!CH147</f>
        <v>0</v>
      </c>
      <c r="CI16" s="416">
        <f>'IIA Finanšu analīze'!CI147</f>
        <v>0</v>
      </c>
      <c r="CJ16" s="416">
        <f>'IIA Finanšu analīze'!CJ147</f>
        <v>0</v>
      </c>
      <c r="CK16" s="416">
        <f>'IIA Finanšu analīze'!CK147</f>
        <v>0</v>
      </c>
      <c r="CL16" s="416">
        <f>'IIA Finanšu analīze'!CL147</f>
        <v>0</v>
      </c>
      <c r="CM16" s="416">
        <f>'IIA Finanšu analīze'!CM147</f>
        <v>0</v>
      </c>
      <c r="CN16" s="416">
        <f>'IIA Finanšu analīze'!CN147</f>
        <v>0</v>
      </c>
      <c r="CO16" s="416">
        <f>'IIA Finanšu analīze'!CO147</f>
        <v>0</v>
      </c>
      <c r="CP16" s="416">
        <f>'IIA Finanšu analīze'!CP147</f>
        <v>0</v>
      </c>
      <c r="CQ16" s="416">
        <f>'IIA Finanšu analīze'!CQ147</f>
        <v>0</v>
      </c>
      <c r="CR16" s="416">
        <f>'IIA Finanšu analīze'!CR147</f>
        <v>0</v>
      </c>
      <c r="CS16" s="416">
        <f>'IIA Finanšu analīze'!CS147</f>
        <v>0</v>
      </c>
      <c r="CT16" s="416">
        <f>'IIA Finanšu analīze'!CT147</f>
        <v>0</v>
      </c>
      <c r="CU16" s="416">
        <f>'IIA Finanšu analīze'!CU147</f>
        <v>0</v>
      </c>
      <c r="CV16" s="416">
        <f>'IIA Finanšu analīze'!CV147</f>
        <v>0</v>
      </c>
      <c r="CW16" s="416">
        <f>'IIA Finanšu analīze'!CW147</f>
        <v>0</v>
      </c>
      <c r="CX16" s="416">
        <f>'IIA Finanšu analīze'!CX147</f>
        <v>0</v>
      </c>
      <c r="CY16" s="416">
        <f>'IIA Finanšu analīze'!CY147</f>
        <v>0</v>
      </c>
      <c r="CZ16" s="416">
        <f>'IIA Finanšu analīze'!CZ147</f>
        <v>0</v>
      </c>
      <c r="DA16" s="416">
        <f>'IIA Finanšu analīze'!DA147</f>
        <v>0</v>
      </c>
      <c r="DB16" s="416">
        <f>'IIA Finanšu analīze'!DB147</f>
        <v>0</v>
      </c>
      <c r="DC16" s="416">
        <f>'IIA Finanšu analīze'!DC147</f>
        <v>0</v>
      </c>
      <c r="DD16" s="416">
        <f>'IIA Finanšu analīze'!DD147</f>
        <v>0</v>
      </c>
      <c r="DE16" s="416">
        <f>'IIA Finanšu analīze'!DE147</f>
        <v>0</v>
      </c>
      <c r="DF16" s="416">
        <f>'IIA Finanšu analīze'!DF147</f>
        <v>0</v>
      </c>
      <c r="DG16" s="416">
        <f>'IIA Finanšu analīze'!DG147</f>
        <v>0</v>
      </c>
      <c r="DH16" s="416">
        <f>'IIA Finanšu analīze'!DH147</f>
        <v>0</v>
      </c>
      <c r="DI16" s="416">
        <f>'IIA Finanšu analīze'!DI147</f>
        <v>0</v>
      </c>
      <c r="DJ16" s="416">
        <f>'IIA Finanšu analīze'!DJ147</f>
        <v>0</v>
      </c>
      <c r="DK16" s="416">
        <f>'IIA Finanšu analīze'!DK147</f>
        <v>0</v>
      </c>
      <c r="DL16" s="416">
        <f>'IIA Finanšu analīze'!DL147</f>
        <v>0</v>
      </c>
      <c r="DM16" s="416">
        <f>'IIA Finanšu analīze'!DM147</f>
        <v>0</v>
      </c>
      <c r="DN16" s="416">
        <f>'IIA Finanšu analīze'!DN147</f>
        <v>0</v>
      </c>
      <c r="DO16" s="416">
        <f>'IIA Finanšu analīze'!DO147</f>
        <v>0</v>
      </c>
      <c r="DP16" s="416">
        <f>'IIA Finanšu analīze'!DP147</f>
        <v>0</v>
      </c>
      <c r="DQ16" s="416">
        <f>'IIA Finanšu analīze'!DQ147</f>
        <v>0</v>
      </c>
      <c r="DR16" s="416">
        <f>'IIA Finanšu analīze'!DR147</f>
        <v>0</v>
      </c>
      <c r="DS16" s="416">
        <f>'IIA Finanšu analīze'!DS147</f>
        <v>0</v>
      </c>
      <c r="DT16" s="416">
        <f>'IIA Finanšu analīze'!DT147</f>
        <v>0</v>
      </c>
      <c r="DU16" s="416">
        <f>'IIA Finanšu analīze'!DU147</f>
        <v>0</v>
      </c>
    </row>
    <row r="17" spans="1:125" s="275" customFormat="1" ht="11.25" customHeight="1">
      <c r="A17" s="385" t="s">
        <v>637</v>
      </c>
      <c r="B17" s="385" t="s">
        <v>638</v>
      </c>
      <c r="E17" s="448">
        <f>SUM(E10:E16)</f>
        <v>-1576293.18</v>
      </c>
      <c r="F17" s="448">
        <f>SUM(F10:F16)</f>
        <v>-1576293.18</v>
      </c>
      <c r="G17" s="448">
        <f t="shared" ref="G17:BR17" si="3">SUM(G10:G16)</f>
        <v>-1576293.18</v>
      </c>
      <c r="H17" s="448">
        <f t="shared" si="3"/>
        <v>-1576293.18</v>
      </c>
      <c r="I17" s="448">
        <f t="shared" si="3"/>
        <v>-1576293.18</v>
      </c>
      <c r="J17" s="448">
        <f t="shared" si="3"/>
        <v>-241412.63558673585</v>
      </c>
      <c r="K17" s="448">
        <f t="shared" si="3"/>
        <v>-133999.63558673585</v>
      </c>
      <c r="L17" s="448">
        <f t="shared" si="3"/>
        <v>-133999.63558673585</v>
      </c>
      <c r="M17" s="448">
        <f t="shared" si="3"/>
        <v>-133999.63558673585</v>
      </c>
      <c r="N17" s="448">
        <f t="shared" si="3"/>
        <v>-133999.63558673591</v>
      </c>
      <c r="O17" s="448">
        <f t="shared" si="3"/>
        <v>-133999.63558673588</v>
      </c>
      <c r="P17" s="448">
        <f t="shared" si="3"/>
        <v>-133999.63558673588</v>
      </c>
      <c r="Q17" s="448">
        <f t="shared" si="3"/>
        <v>-133999.63558673585</v>
      </c>
      <c r="R17" s="448">
        <f t="shared" si="3"/>
        <v>-133999.63558673585</v>
      </c>
      <c r="S17" s="448">
        <f t="shared" si="3"/>
        <v>-133999.63558673588</v>
      </c>
      <c r="T17" s="448">
        <f t="shared" si="3"/>
        <v>-133999.63558673585</v>
      </c>
      <c r="U17" s="448">
        <f t="shared" si="3"/>
        <v>-133999.63558673588</v>
      </c>
      <c r="V17" s="448">
        <f t="shared" si="3"/>
        <v>-133999.63558673591</v>
      </c>
      <c r="W17" s="448">
        <f t="shared" si="3"/>
        <v>-133999.63558673585</v>
      </c>
      <c r="X17" s="448">
        <f t="shared" si="3"/>
        <v>-133999.63558673585</v>
      </c>
      <c r="Y17" s="448">
        <f t="shared" si="3"/>
        <v>-133999.63558673588</v>
      </c>
      <c r="Z17" s="448">
        <f t="shared" si="3"/>
        <v>-133999.63558673585</v>
      </c>
      <c r="AA17" s="448">
        <f t="shared" si="3"/>
        <v>-133999.63558673585</v>
      </c>
      <c r="AB17" s="448">
        <f t="shared" si="3"/>
        <v>-133999.63558673591</v>
      </c>
      <c r="AC17" s="448">
        <f t="shared" si="3"/>
        <v>-133999.63558673591</v>
      </c>
      <c r="AD17" s="448">
        <f t="shared" si="3"/>
        <v>-154234.18546173591</v>
      </c>
      <c r="AE17" s="448">
        <f t="shared" si="3"/>
        <v>-154234.18546173593</v>
      </c>
      <c r="AF17" s="448">
        <f t="shared" si="3"/>
        <v>-154234.18546173593</v>
      </c>
      <c r="AG17" s="448">
        <f t="shared" si="3"/>
        <v>-154234.18546173591</v>
      </c>
      <c r="AH17" s="448">
        <f t="shared" si="3"/>
        <v>-154234.18546173591</v>
      </c>
      <c r="AI17" s="448">
        <f t="shared" si="3"/>
        <v>-154234.18546173588</v>
      </c>
      <c r="AJ17" s="448">
        <f t="shared" si="3"/>
        <v>-154234.18546173593</v>
      </c>
      <c r="AK17" s="448">
        <f t="shared" si="3"/>
        <v>-154234.18546173593</v>
      </c>
      <c r="AL17" s="448">
        <f t="shared" si="3"/>
        <v>-154234.18546173593</v>
      </c>
      <c r="AM17" s="448">
        <f t="shared" si="3"/>
        <v>-154234.18546173591</v>
      </c>
      <c r="AN17" s="448">
        <f t="shared" si="3"/>
        <v>-154234.18546173588</v>
      </c>
      <c r="AO17" s="448">
        <f t="shared" si="3"/>
        <v>-154234.18546173593</v>
      </c>
      <c r="AP17" s="448">
        <f t="shared" si="3"/>
        <v>-154234.18546173588</v>
      </c>
      <c r="AQ17" s="448">
        <f t="shared" si="3"/>
        <v>-154234.18546173588</v>
      </c>
      <c r="AR17" s="448">
        <f t="shared" si="3"/>
        <v>-154234.18546173591</v>
      </c>
      <c r="AS17" s="448">
        <f t="shared" si="3"/>
        <v>-154234.18546173593</v>
      </c>
      <c r="AT17" s="448">
        <f t="shared" si="3"/>
        <v>-154234.18546173591</v>
      </c>
      <c r="AU17" s="448">
        <f t="shared" si="3"/>
        <v>-154234.18546173588</v>
      </c>
      <c r="AV17" s="448">
        <f t="shared" si="3"/>
        <v>-154234.18546173588</v>
      </c>
      <c r="AW17" s="448">
        <f t="shared" si="3"/>
        <v>-154234.18546173588</v>
      </c>
      <c r="AX17" s="448">
        <f t="shared" si="3"/>
        <v>-154234.18546173588</v>
      </c>
      <c r="AY17" s="448">
        <f t="shared" si="3"/>
        <v>-154234.18546173593</v>
      </c>
      <c r="AZ17" s="448">
        <f t="shared" si="3"/>
        <v>-154234.18546173591</v>
      </c>
      <c r="BA17" s="448">
        <f t="shared" si="3"/>
        <v>-154234.18546173588</v>
      </c>
      <c r="BB17" s="448">
        <f t="shared" si="3"/>
        <v>-154234.18546173588</v>
      </c>
      <c r="BC17" s="448">
        <f t="shared" si="3"/>
        <v>-154234.18546173593</v>
      </c>
      <c r="BD17" s="448">
        <f t="shared" si="3"/>
        <v>-154234.18546173593</v>
      </c>
      <c r="BE17" s="448">
        <f t="shared" si="3"/>
        <v>-154234.18546173588</v>
      </c>
      <c r="BF17" s="448">
        <f t="shared" si="3"/>
        <v>-154234.18546173593</v>
      </c>
      <c r="BG17" s="448">
        <f t="shared" si="3"/>
        <v>-154234.18546173593</v>
      </c>
      <c r="BH17" s="448">
        <f t="shared" si="3"/>
        <v>-154234.18546173591</v>
      </c>
      <c r="BI17" s="448">
        <f t="shared" si="3"/>
        <v>-154234.18546173593</v>
      </c>
      <c r="BJ17" s="448">
        <f t="shared" si="3"/>
        <v>-154234.18546173591</v>
      </c>
      <c r="BK17" s="448">
        <f t="shared" si="3"/>
        <v>-154234.18546173588</v>
      </c>
      <c r="BL17" s="448">
        <f t="shared" si="3"/>
        <v>83195.40512499999</v>
      </c>
      <c r="BM17" s="448">
        <f t="shared" si="3"/>
        <v>0</v>
      </c>
      <c r="BN17" s="448">
        <f t="shared" si="3"/>
        <v>0</v>
      </c>
      <c r="BO17" s="448">
        <f t="shared" si="3"/>
        <v>0</v>
      </c>
      <c r="BP17" s="448">
        <f t="shared" si="3"/>
        <v>0</v>
      </c>
      <c r="BQ17" s="448">
        <f t="shared" si="3"/>
        <v>0</v>
      </c>
      <c r="BR17" s="448">
        <f t="shared" si="3"/>
        <v>0</v>
      </c>
      <c r="BS17" s="448">
        <f t="shared" ref="BS17:DU17" si="4">SUM(BS10:BS16)</f>
        <v>0</v>
      </c>
      <c r="BT17" s="448">
        <f t="shared" si="4"/>
        <v>0</v>
      </c>
      <c r="BU17" s="448">
        <f t="shared" si="4"/>
        <v>0</v>
      </c>
      <c r="BV17" s="448">
        <f t="shared" si="4"/>
        <v>0</v>
      </c>
      <c r="BW17" s="448">
        <f t="shared" si="4"/>
        <v>0</v>
      </c>
      <c r="BX17" s="448">
        <f t="shared" si="4"/>
        <v>0</v>
      </c>
      <c r="BY17" s="448">
        <f t="shared" si="4"/>
        <v>0</v>
      </c>
      <c r="BZ17" s="448">
        <f t="shared" si="4"/>
        <v>0</v>
      </c>
      <c r="CA17" s="448">
        <f t="shared" si="4"/>
        <v>0</v>
      </c>
      <c r="CB17" s="448">
        <f t="shared" si="4"/>
        <v>0</v>
      </c>
      <c r="CC17" s="448">
        <f t="shared" si="4"/>
        <v>0</v>
      </c>
      <c r="CD17" s="448">
        <f t="shared" si="4"/>
        <v>0</v>
      </c>
      <c r="CE17" s="448">
        <f t="shared" si="4"/>
        <v>0</v>
      </c>
      <c r="CF17" s="448">
        <f t="shared" si="4"/>
        <v>0</v>
      </c>
      <c r="CG17" s="448">
        <f t="shared" si="4"/>
        <v>0</v>
      </c>
      <c r="CH17" s="448">
        <f t="shared" si="4"/>
        <v>0</v>
      </c>
      <c r="CI17" s="448">
        <f t="shared" si="4"/>
        <v>0</v>
      </c>
      <c r="CJ17" s="448">
        <f t="shared" si="4"/>
        <v>0</v>
      </c>
      <c r="CK17" s="448">
        <f t="shared" si="4"/>
        <v>0</v>
      </c>
      <c r="CL17" s="448">
        <f t="shared" si="4"/>
        <v>0</v>
      </c>
      <c r="CM17" s="448">
        <f t="shared" si="4"/>
        <v>0</v>
      </c>
      <c r="CN17" s="448">
        <f t="shared" si="4"/>
        <v>0</v>
      </c>
      <c r="CO17" s="448">
        <f t="shared" si="4"/>
        <v>0</v>
      </c>
      <c r="CP17" s="448">
        <f t="shared" si="4"/>
        <v>0</v>
      </c>
      <c r="CQ17" s="448">
        <f t="shared" si="4"/>
        <v>0</v>
      </c>
      <c r="CR17" s="448">
        <f t="shared" si="4"/>
        <v>0</v>
      </c>
      <c r="CS17" s="448">
        <f t="shared" si="4"/>
        <v>0</v>
      </c>
      <c r="CT17" s="448">
        <f t="shared" si="4"/>
        <v>0</v>
      </c>
      <c r="CU17" s="448">
        <f t="shared" si="4"/>
        <v>0</v>
      </c>
      <c r="CV17" s="448">
        <f t="shared" si="4"/>
        <v>0</v>
      </c>
      <c r="CW17" s="448">
        <f t="shared" si="4"/>
        <v>0</v>
      </c>
      <c r="CX17" s="448">
        <f t="shared" si="4"/>
        <v>0</v>
      </c>
      <c r="CY17" s="448">
        <f t="shared" si="4"/>
        <v>0</v>
      </c>
      <c r="CZ17" s="448">
        <f t="shared" si="4"/>
        <v>0</v>
      </c>
      <c r="DA17" s="448">
        <f t="shared" si="4"/>
        <v>0</v>
      </c>
      <c r="DB17" s="448">
        <f t="shared" si="4"/>
        <v>0</v>
      </c>
      <c r="DC17" s="448">
        <f t="shared" si="4"/>
        <v>0</v>
      </c>
      <c r="DD17" s="448">
        <f t="shared" si="4"/>
        <v>0</v>
      </c>
      <c r="DE17" s="448">
        <f t="shared" si="4"/>
        <v>0</v>
      </c>
      <c r="DF17" s="448">
        <f t="shared" si="4"/>
        <v>0</v>
      </c>
      <c r="DG17" s="448">
        <f t="shared" si="4"/>
        <v>0</v>
      </c>
      <c r="DH17" s="448">
        <f t="shared" si="4"/>
        <v>0</v>
      </c>
      <c r="DI17" s="448">
        <f t="shared" si="4"/>
        <v>0</v>
      </c>
      <c r="DJ17" s="448">
        <f t="shared" si="4"/>
        <v>0</v>
      </c>
      <c r="DK17" s="448">
        <f t="shared" si="4"/>
        <v>0</v>
      </c>
      <c r="DL17" s="448">
        <f t="shared" si="4"/>
        <v>0</v>
      </c>
      <c r="DM17" s="448">
        <f t="shared" si="4"/>
        <v>0</v>
      </c>
      <c r="DN17" s="448">
        <f t="shared" si="4"/>
        <v>0</v>
      </c>
      <c r="DO17" s="448">
        <f t="shared" si="4"/>
        <v>0</v>
      </c>
      <c r="DP17" s="448">
        <f t="shared" si="4"/>
        <v>0</v>
      </c>
      <c r="DQ17" s="448">
        <f t="shared" si="4"/>
        <v>0</v>
      </c>
      <c r="DR17" s="448">
        <f t="shared" si="4"/>
        <v>0</v>
      </c>
      <c r="DS17" s="448">
        <f t="shared" si="4"/>
        <v>0</v>
      </c>
      <c r="DT17" s="448">
        <f t="shared" si="4"/>
        <v>0</v>
      </c>
      <c r="DU17" s="448">
        <f t="shared" si="4"/>
        <v>0</v>
      </c>
    </row>
    <row r="18" spans="1:125" s="275" customFormat="1" ht="11.25" customHeight="1">
      <c r="A18" s="396" t="s">
        <v>634</v>
      </c>
      <c r="B18" s="385" t="s">
        <v>638</v>
      </c>
      <c r="E18" s="448">
        <f>SUM(E9,E17)</f>
        <v>374045.35061545065</v>
      </c>
      <c r="F18" s="448">
        <f>SUM(F9,F17)</f>
        <v>374045.35061545065</v>
      </c>
      <c r="G18" s="448">
        <f t="shared" ref="G18:BR18" si="5">SUM(G9,G17)</f>
        <v>374045.35061545065</v>
      </c>
      <c r="H18" s="448">
        <f t="shared" si="5"/>
        <v>374045.35061545065</v>
      </c>
      <c r="I18" s="448">
        <f t="shared" si="5"/>
        <v>374045.35061545065</v>
      </c>
      <c r="J18" s="448">
        <f t="shared" si="5"/>
        <v>-220933.06960436079</v>
      </c>
      <c r="K18" s="448">
        <f t="shared" si="5"/>
        <v>-113520.06960436079</v>
      </c>
      <c r="L18" s="448">
        <f t="shared" si="5"/>
        <v>-113520.06960436079</v>
      </c>
      <c r="M18" s="448">
        <f t="shared" si="5"/>
        <v>-113520.06960436079</v>
      </c>
      <c r="N18" s="448">
        <f t="shared" si="5"/>
        <v>-113520.06960436085</v>
      </c>
      <c r="O18" s="448">
        <f t="shared" si="5"/>
        <v>181612.29653169509</v>
      </c>
      <c r="P18" s="448">
        <f t="shared" si="5"/>
        <v>181612.29653169509</v>
      </c>
      <c r="Q18" s="448">
        <f t="shared" si="5"/>
        <v>181612.29653169512</v>
      </c>
      <c r="R18" s="448">
        <f t="shared" si="5"/>
        <v>181612.29653169506</v>
      </c>
      <c r="S18" s="448">
        <f t="shared" si="5"/>
        <v>181612.29653169503</v>
      </c>
      <c r="T18" s="448">
        <f t="shared" si="5"/>
        <v>181612.29653169506</v>
      </c>
      <c r="U18" s="448">
        <f t="shared" si="5"/>
        <v>181612.29653169503</v>
      </c>
      <c r="V18" s="448">
        <f t="shared" si="5"/>
        <v>181612.296531695</v>
      </c>
      <c r="W18" s="448">
        <f t="shared" si="5"/>
        <v>181612.29653169512</v>
      </c>
      <c r="X18" s="448">
        <f t="shared" si="5"/>
        <v>181612.29653169512</v>
      </c>
      <c r="Y18" s="448">
        <f t="shared" si="5"/>
        <v>182821.49653169504</v>
      </c>
      <c r="Z18" s="448">
        <f t="shared" si="5"/>
        <v>182793.44309169514</v>
      </c>
      <c r="AA18" s="448">
        <f t="shared" si="5"/>
        <v>182793.44309169514</v>
      </c>
      <c r="AB18" s="448">
        <f t="shared" si="5"/>
        <v>182793.44309169496</v>
      </c>
      <c r="AC18" s="448">
        <f t="shared" si="5"/>
        <v>182821.49653169501</v>
      </c>
      <c r="AD18" s="448">
        <f t="shared" si="5"/>
        <v>162586.94665669501</v>
      </c>
      <c r="AE18" s="448">
        <f t="shared" si="5"/>
        <v>162586.94665669498</v>
      </c>
      <c r="AF18" s="448">
        <f t="shared" si="5"/>
        <v>162586.94665669504</v>
      </c>
      <c r="AG18" s="448">
        <f t="shared" si="5"/>
        <v>162586.94665669501</v>
      </c>
      <c r="AH18" s="448">
        <f t="shared" si="5"/>
        <v>162586.94665669501</v>
      </c>
      <c r="AI18" s="448">
        <f t="shared" si="5"/>
        <v>162586.94665669504</v>
      </c>
      <c r="AJ18" s="448">
        <f t="shared" si="5"/>
        <v>162586.94665669498</v>
      </c>
      <c r="AK18" s="448">
        <f t="shared" si="5"/>
        <v>162586.94665669498</v>
      </c>
      <c r="AL18" s="448">
        <f t="shared" si="5"/>
        <v>162586.94665669498</v>
      </c>
      <c r="AM18" s="448">
        <f t="shared" si="5"/>
        <v>162586.94665669501</v>
      </c>
      <c r="AN18" s="448">
        <f t="shared" si="5"/>
        <v>162586.94665669504</v>
      </c>
      <c r="AO18" s="448">
        <f t="shared" si="5"/>
        <v>162586.94665669498</v>
      </c>
      <c r="AP18" s="448">
        <f t="shared" si="5"/>
        <v>162586.9466566951</v>
      </c>
      <c r="AQ18" s="448">
        <f t="shared" si="5"/>
        <v>162586.94665669504</v>
      </c>
      <c r="AR18" s="448">
        <f t="shared" si="5"/>
        <v>162586.94665669501</v>
      </c>
      <c r="AS18" s="448">
        <f t="shared" si="5"/>
        <v>162586.94665669498</v>
      </c>
      <c r="AT18" s="448">
        <f t="shared" si="5"/>
        <v>-154234.18546173591</v>
      </c>
      <c r="AU18" s="448">
        <f t="shared" si="5"/>
        <v>-154234.18546173588</v>
      </c>
      <c r="AV18" s="448">
        <f t="shared" si="5"/>
        <v>-154234.18546173588</v>
      </c>
      <c r="AW18" s="448">
        <f t="shared" si="5"/>
        <v>-154234.18546173588</v>
      </c>
      <c r="AX18" s="448">
        <f t="shared" si="5"/>
        <v>-154234.18546173588</v>
      </c>
      <c r="AY18" s="448">
        <f t="shared" si="5"/>
        <v>-154234.18546173593</v>
      </c>
      <c r="AZ18" s="448">
        <f t="shared" si="5"/>
        <v>-154234.18546173591</v>
      </c>
      <c r="BA18" s="448">
        <f t="shared" si="5"/>
        <v>-154234.18546173588</v>
      </c>
      <c r="BB18" s="448">
        <f t="shared" si="5"/>
        <v>-154234.18546173588</v>
      </c>
      <c r="BC18" s="448">
        <f t="shared" si="5"/>
        <v>-154234.18546173593</v>
      </c>
      <c r="BD18" s="448">
        <f t="shared" si="5"/>
        <v>-154234.18546173593</v>
      </c>
      <c r="BE18" s="448">
        <f t="shared" si="5"/>
        <v>-154234.18546173588</v>
      </c>
      <c r="BF18" s="448">
        <f t="shared" si="5"/>
        <v>-154234.18546173593</v>
      </c>
      <c r="BG18" s="448">
        <f t="shared" si="5"/>
        <v>-154234.18546173593</v>
      </c>
      <c r="BH18" s="448">
        <f t="shared" si="5"/>
        <v>-154234.18546173591</v>
      </c>
      <c r="BI18" s="448">
        <f t="shared" si="5"/>
        <v>-154234.18546173593</v>
      </c>
      <c r="BJ18" s="448">
        <f t="shared" si="5"/>
        <v>-154234.18546173591</v>
      </c>
      <c r="BK18" s="448">
        <f t="shared" si="5"/>
        <v>-154234.18546173588</v>
      </c>
      <c r="BL18" s="448">
        <f t="shared" si="5"/>
        <v>83195.40512499999</v>
      </c>
      <c r="BM18" s="448">
        <f t="shared" si="5"/>
        <v>0</v>
      </c>
      <c r="BN18" s="448">
        <f t="shared" si="5"/>
        <v>0</v>
      </c>
      <c r="BO18" s="448">
        <f t="shared" si="5"/>
        <v>0</v>
      </c>
      <c r="BP18" s="448">
        <f t="shared" si="5"/>
        <v>0</v>
      </c>
      <c r="BQ18" s="448">
        <f t="shared" si="5"/>
        <v>0</v>
      </c>
      <c r="BR18" s="448">
        <f t="shared" si="5"/>
        <v>0</v>
      </c>
      <c r="BS18" s="448">
        <f t="shared" ref="BS18:DU18" si="6">SUM(BS9,BS17)</f>
        <v>0</v>
      </c>
      <c r="BT18" s="448">
        <f t="shared" si="6"/>
        <v>0</v>
      </c>
      <c r="BU18" s="448">
        <f t="shared" si="6"/>
        <v>0</v>
      </c>
      <c r="BV18" s="448">
        <f t="shared" si="6"/>
        <v>0</v>
      </c>
      <c r="BW18" s="448">
        <f t="shared" si="6"/>
        <v>0</v>
      </c>
      <c r="BX18" s="448">
        <f t="shared" si="6"/>
        <v>0</v>
      </c>
      <c r="BY18" s="448">
        <f t="shared" si="6"/>
        <v>0</v>
      </c>
      <c r="BZ18" s="448">
        <f t="shared" si="6"/>
        <v>0</v>
      </c>
      <c r="CA18" s="448">
        <f t="shared" si="6"/>
        <v>0</v>
      </c>
      <c r="CB18" s="448">
        <f t="shared" si="6"/>
        <v>0</v>
      </c>
      <c r="CC18" s="448">
        <f t="shared" si="6"/>
        <v>0</v>
      </c>
      <c r="CD18" s="448">
        <f t="shared" si="6"/>
        <v>0</v>
      </c>
      <c r="CE18" s="448">
        <f t="shared" si="6"/>
        <v>0</v>
      </c>
      <c r="CF18" s="448">
        <f t="shared" si="6"/>
        <v>0</v>
      </c>
      <c r="CG18" s="448">
        <f t="shared" si="6"/>
        <v>0</v>
      </c>
      <c r="CH18" s="448">
        <f t="shared" si="6"/>
        <v>0</v>
      </c>
      <c r="CI18" s="448">
        <f t="shared" si="6"/>
        <v>0</v>
      </c>
      <c r="CJ18" s="448">
        <f t="shared" si="6"/>
        <v>0</v>
      </c>
      <c r="CK18" s="448">
        <f t="shared" si="6"/>
        <v>0</v>
      </c>
      <c r="CL18" s="448">
        <f t="shared" si="6"/>
        <v>0</v>
      </c>
      <c r="CM18" s="448">
        <f t="shared" si="6"/>
        <v>0</v>
      </c>
      <c r="CN18" s="448">
        <f t="shared" si="6"/>
        <v>0</v>
      </c>
      <c r="CO18" s="448">
        <f t="shared" si="6"/>
        <v>0</v>
      </c>
      <c r="CP18" s="448">
        <f t="shared" si="6"/>
        <v>0</v>
      </c>
      <c r="CQ18" s="448">
        <f t="shared" si="6"/>
        <v>0</v>
      </c>
      <c r="CR18" s="448">
        <f t="shared" si="6"/>
        <v>0</v>
      </c>
      <c r="CS18" s="448">
        <f t="shared" si="6"/>
        <v>0</v>
      </c>
      <c r="CT18" s="448">
        <f t="shared" si="6"/>
        <v>0</v>
      </c>
      <c r="CU18" s="448">
        <f t="shared" si="6"/>
        <v>0</v>
      </c>
      <c r="CV18" s="448">
        <f t="shared" si="6"/>
        <v>0</v>
      </c>
      <c r="CW18" s="448">
        <f t="shared" si="6"/>
        <v>0</v>
      </c>
      <c r="CX18" s="448">
        <f t="shared" si="6"/>
        <v>0</v>
      </c>
      <c r="CY18" s="448">
        <f t="shared" si="6"/>
        <v>0</v>
      </c>
      <c r="CZ18" s="448">
        <f t="shared" si="6"/>
        <v>0</v>
      </c>
      <c r="DA18" s="448">
        <f t="shared" si="6"/>
        <v>0</v>
      </c>
      <c r="DB18" s="448">
        <f t="shared" si="6"/>
        <v>0</v>
      </c>
      <c r="DC18" s="448">
        <f t="shared" si="6"/>
        <v>0</v>
      </c>
      <c r="DD18" s="448">
        <f t="shared" si="6"/>
        <v>0</v>
      </c>
      <c r="DE18" s="448">
        <f t="shared" si="6"/>
        <v>0</v>
      </c>
      <c r="DF18" s="448">
        <f t="shared" si="6"/>
        <v>0</v>
      </c>
      <c r="DG18" s="448">
        <f t="shared" si="6"/>
        <v>0</v>
      </c>
      <c r="DH18" s="448">
        <f t="shared" si="6"/>
        <v>0</v>
      </c>
      <c r="DI18" s="448">
        <f t="shared" si="6"/>
        <v>0</v>
      </c>
      <c r="DJ18" s="448">
        <f t="shared" si="6"/>
        <v>0</v>
      </c>
      <c r="DK18" s="448">
        <f t="shared" si="6"/>
        <v>0</v>
      </c>
      <c r="DL18" s="448">
        <f t="shared" si="6"/>
        <v>0</v>
      </c>
      <c r="DM18" s="448">
        <f t="shared" si="6"/>
        <v>0</v>
      </c>
      <c r="DN18" s="448">
        <f t="shared" si="6"/>
        <v>0</v>
      </c>
      <c r="DO18" s="448">
        <f t="shared" si="6"/>
        <v>0</v>
      </c>
      <c r="DP18" s="448">
        <f t="shared" si="6"/>
        <v>0</v>
      </c>
      <c r="DQ18" s="448">
        <f t="shared" si="6"/>
        <v>0</v>
      </c>
      <c r="DR18" s="448">
        <f t="shared" si="6"/>
        <v>0</v>
      </c>
      <c r="DS18" s="448">
        <f t="shared" si="6"/>
        <v>0</v>
      </c>
      <c r="DT18" s="448">
        <f t="shared" si="6"/>
        <v>0</v>
      </c>
      <c r="DU18" s="448">
        <f t="shared" si="6"/>
        <v>0</v>
      </c>
    </row>
    <row r="19" spans="1:125" s="275" customFormat="1" ht="11.25" customHeight="1">
      <c r="A19" s="396" t="s">
        <v>709</v>
      </c>
      <c r="B19" s="385" t="s">
        <v>638</v>
      </c>
      <c r="E19" s="448">
        <f>E18</f>
        <v>374045.35061545065</v>
      </c>
      <c r="F19" s="448">
        <f>SUM(E19,F18)</f>
        <v>748090.70123090129</v>
      </c>
      <c r="G19" s="448">
        <f t="shared" ref="G19:BR19" si="7">SUM(F19,G18)</f>
        <v>1122136.0518463519</v>
      </c>
      <c r="H19" s="448">
        <f t="shared" si="7"/>
        <v>1496181.4024618026</v>
      </c>
      <c r="I19" s="448">
        <f t="shared" si="7"/>
        <v>1870226.7530772532</v>
      </c>
      <c r="J19" s="448">
        <f t="shared" si="7"/>
        <v>1649293.6834728925</v>
      </c>
      <c r="K19" s="448">
        <f t="shared" si="7"/>
        <v>1535773.6138685318</v>
      </c>
      <c r="L19" s="448">
        <f t="shared" si="7"/>
        <v>1422253.544264171</v>
      </c>
      <c r="M19" s="448">
        <f t="shared" si="7"/>
        <v>1308733.4746598103</v>
      </c>
      <c r="N19" s="448">
        <f t="shared" si="7"/>
        <v>1195213.4050554493</v>
      </c>
      <c r="O19" s="448">
        <f t="shared" si="7"/>
        <v>1376825.7015871445</v>
      </c>
      <c r="P19" s="448">
        <f t="shared" si="7"/>
        <v>1558437.9981188397</v>
      </c>
      <c r="Q19" s="448">
        <f t="shared" si="7"/>
        <v>1740050.2946505349</v>
      </c>
      <c r="R19" s="448">
        <f t="shared" si="7"/>
        <v>1921662.59118223</v>
      </c>
      <c r="S19" s="448">
        <f t="shared" si="7"/>
        <v>2103274.887713925</v>
      </c>
      <c r="T19" s="448">
        <f t="shared" si="7"/>
        <v>2284887.1842456199</v>
      </c>
      <c r="U19" s="448">
        <f t="shared" si="7"/>
        <v>2466499.4807773149</v>
      </c>
      <c r="V19" s="448">
        <f t="shared" si="7"/>
        <v>2648111.7773090098</v>
      </c>
      <c r="W19" s="448">
        <f t="shared" si="7"/>
        <v>2829724.0738407047</v>
      </c>
      <c r="X19" s="448">
        <f t="shared" si="7"/>
        <v>3011336.3703723997</v>
      </c>
      <c r="Y19" s="448">
        <f t="shared" si="7"/>
        <v>3194157.8669040948</v>
      </c>
      <c r="Z19" s="448">
        <f t="shared" si="7"/>
        <v>3376951.30999579</v>
      </c>
      <c r="AA19" s="448">
        <f t="shared" si="7"/>
        <v>3559744.7530874852</v>
      </c>
      <c r="AB19" s="448">
        <f t="shared" si="7"/>
        <v>3742538.1961791804</v>
      </c>
      <c r="AC19" s="448">
        <f t="shared" si="7"/>
        <v>3925359.6927108755</v>
      </c>
      <c r="AD19" s="448">
        <f t="shared" si="7"/>
        <v>4087946.6393675706</v>
      </c>
      <c r="AE19" s="448">
        <f t="shared" si="7"/>
        <v>4250533.5860242657</v>
      </c>
      <c r="AF19" s="448">
        <f t="shared" si="7"/>
        <v>4413120.5326809604</v>
      </c>
      <c r="AG19" s="448">
        <f t="shared" si="7"/>
        <v>4575707.479337655</v>
      </c>
      <c r="AH19" s="448">
        <f t="shared" si="7"/>
        <v>4738294.4259943496</v>
      </c>
      <c r="AI19" s="448">
        <f t="shared" si="7"/>
        <v>4900881.3726510443</v>
      </c>
      <c r="AJ19" s="448">
        <f t="shared" si="7"/>
        <v>5063468.3193077389</v>
      </c>
      <c r="AK19" s="448">
        <f t="shared" si="7"/>
        <v>5226055.2659644336</v>
      </c>
      <c r="AL19" s="448">
        <f t="shared" si="7"/>
        <v>5388642.2126211282</v>
      </c>
      <c r="AM19" s="448">
        <f t="shared" si="7"/>
        <v>5551229.1592778228</v>
      </c>
      <c r="AN19" s="448">
        <f t="shared" si="7"/>
        <v>5713816.1059345175</v>
      </c>
      <c r="AO19" s="448">
        <f t="shared" si="7"/>
        <v>5876403.0525912121</v>
      </c>
      <c r="AP19" s="448">
        <f t="shared" si="7"/>
        <v>6038989.9992479067</v>
      </c>
      <c r="AQ19" s="448">
        <f t="shared" si="7"/>
        <v>6201576.9459046014</v>
      </c>
      <c r="AR19" s="448">
        <f t="shared" si="7"/>
        <v>6364163.892561296</v>
      </c>
      <c r="AS19" s="448">
        <f t="shared" si="7"/>
        <v>6526750.8392179906</v>
      </c>
      <c r="AT19" s="448">
        <f t="shared" si="7"/>
        <v>6372516.6537562544</v>
      </c>
      <c r="AU19" s="448">
        <f t="shared" si="7"/>
        <v>6218282.4682945181</v>
      </c>
      <c r="AV19" s="448">
        <f t="shared" si="7"/>
        <v>6064048.2828327818</v>
      </c>
      <c r="AW19" s="448">
        <f t="shared" si="7"/>
        <v>5909814.0973710455</v>
      </c>
      <c r="AX19" s="448">
        <f t="shared" si="7"/>
        <v>5755579.9119093092</v>
      </c>
      <c r="AY19" s="448">
        <f t="shared" si="7"/>
        <v>5601345.7264475729</v>
      </c>
      <c r="AZ19" s="448">
        <f t="shared" si="7"/>
        <v>5447111.5409858366</v>
      </c>
      <c r="BA19" s="448">
        <f t="shared" si="7"/>
        <v>5292877.3555241004</v>
      </c>
      <c r="BB19" s="448">
        <f t="shared" si="7"/>
        <v>5138643.1700623641</v>
      </c>
      <c r="BC19" s="448">
        <f t="shared" si="7"/>
        <v>4984408.9846006278</v>
      </c>
      <c r="BD19" s="448">
        <f t="shared" si="7"/>
        <v>4830174.7991388915</v>
      </c>
      <c r="BE19" s="448">
        <f t="shared" si="7"/>
        <v>4675940.6136771552</v>
      </c>
      <c r="BF19" s="448">
        <f t="shared" si="7"/>
        <v>4521706.4282154189</v>
      </c>
      <c r="BG19" s="448">
        <f t="shared" si="7"/>
        <v>4367472.2427536827</v>
      </c>
      <c r="BH19" s="448">
        <f t="shared" si="7"/>
        <v>4213238.0572919464</v>
      </c>
      <c r="BI19" s="448">
        <f t="shared" si="7"/>
        <v>4059003.8718302106</v>
      </c>
      <c r="BJ19" s="448">
        <f t="shared" si="7"/>
        <v>3904769.6863684747</v>
      </c>
      <c r="BK19" s="448">
        <f t="shared" si="7"/>
        <v>3750535.5009067389</v>
      </c>
      <c r="BL19" s="448">
        <f t="shared" si="7"/>
        <v>3833730.906031739</v>
      </c>
      <c r="BM19" s="448">
        <f t="shared" si="7"/>
        <v>3833730.906031739</v>
      </c>
      <c r="BN19" s="448">
        <f t="shared" si="7"/>
        <v>3833730.906031739</v>
      </c>
      <c r="BO19" s="448">
        <f t="shared" si="7"/>
        <v>3833730.906031739</v>
      </c>
      <c r="BP19" s="448">
        <f t="shared" si="7"/>
        <v>3833730.906031739</v>
      </c>
      <c r="BQ19" s="448">
        <f t="shared" si="7"/>
        <v>3833730.906031739</v>
      </c>
      <c r="BR19" s="448">
        <f t="shared" si="7"/>
        <v>3833730.906031739</v>
      </c>
      <c r="BS19" s="448">
        <f t="shared" ref="BS19:DU19" si="8">SUM(BR19,BS18)</f>
        <v>3833730.906031739</v>
      </c>
      <c r="BT19" s="448">
        <f t="shared" si="8"/>
        <v>3833730.906031739</v>
      </c>
      <c r="BU19" s="448">
        <f t="shared" si="8"/>
        <v>3833730.906031739</v>
      </c>
      <c r="BV19" s="448">
        <f t="shared" si="8"/>
        <v>3833730.906031739</v>
      </c>
      <c r="BW19" s="448">
        <f t="shared" si="8"/>
        <v>3833730.906031739</v>
      </c>
      <c r="BX19" s="448">
        <f t="shared" si="8"/>
        <v>3833730.906031739</v>
      </c>
      <c r="BY19" s="448">
        <f t="shared" si="8"/>
        <v>3833730.906031739</v>
      </c>
      <c r="BZ19" s="448">
        <f t="shared" si="8"/>
        <v>3833730.906031739</v>
      </c>
      <c r="CA19" s="448">
        <f t="shared" si="8"/>
        <v>3833730.906031739</v>
      </c>
      <c r="CB19" s="448">
        <f t="shared" si="8"/>
        <v>3833730.906031739</v>
      </c>
      <c r="CC19" s="448">
        <f t="shared" si="8"/>
        <v>3833730.906031739</v>
      </c>
      <c r="CD19" s="448">
        <f t="shared" si="8"/>
        <v>3833730.906031739</v>
      </c>
      <c r="CE19" s="448">
        <f t="shared" si="8"/>
        <v>3833730.906031739</v>
      </c>
      <c r="CF19" s="448">
        <f t="shared" si="8"/>
        <v>3833730.906031739</v>
      </c>
      <c r="CG19" s="448">
        <f t="shared" si="8"/>
        <v>3833730.906031739</v>
      </c>
      <c r="CH19" s="448">
        <f t="shared" si="8"/>
        <v>3833730.906031739</v>
      </c>
      <c r="CI19" s="448">
        <f t="shared" si="8"/>
        <v>3833730.906031739</v>
      </c>
      <c r="CJ19" s="448">
        <f t="shared" si="8"/>
        <v>3833730.906031739</v>
      </c>
      <c r="CK19" s="448">
        <f t="shared" si="8"/>
        <v>3833730.906031739</v>
      </c>
      <c r="CL19" s="448">
        <f t="shared" si="8"/>
        <v>3833730.906031739</v>
      </c>
      <c r="CM19" s="448">
        <f t="shared" si="8"/>
        <v>3833730.906031739</v>
      </c>
      <c r="CN19" s="448">
        <f t="shared" si="8"/>
        <v>3833730.906031739</v>
      </c>
      <c r="CO19" s="448">
        <f t="shared" si="8"/>
        <v>3833730.906031739</v>
      </c>
      <c r="CP19" s="448">
        <f t="shared" si="8"/>
        <v>3833730.906031739</v>
      </c>
      <c r="CQ19" s="448">
        <f t="shared" si="8"/>
        <v>3833730.906031739</v>
      </c>
      <c r="CR19" s="448">
        <f t="shared" si="8"/>
        <v>3833730.906031739</v>
      </c>
      <c r="CS19" s="448">
        <f t="shared" si="8"/>
        <v>3833730.906031739</v>
      </c>
      <c r="CT19" s="448">
        <f t="shared" si="8"/>
        <v>3833730.906031739</v>
      </c>
      <c r="CU19" s="448">
        <f t="shared" si="8"/>
        <v>3833730.906031739</v>
      </c>
      <c r="CV19" s="448">
        <f t="shared" si="8"/>
        <v>3833730.906031739</v>
      </c>
      <c r="CW19" s="448">
        <f t="shared" si="8"/>
        <v>3833730.906031739</v>
      </c>
      <c r="CX19" s="448">
        <f t="shared" si="8"/>
        <v>3833730.906031739</v>
      </c>
      <c r="CY19" s="448">
        <f t="shared" si="8"/>
        <v>3833730.906031739</v>
      </c>
      <c r="CZ19" s="448">
        <f t="shared" si="8"/>
        <v>3833730.906031739</v>
      </c>
      <c r="DA19" s="448">
        <f t="shared" si="8"/>
        <v>3833730.906031739</v>
      </c>
      <c r="DB19" s="448">
        <f t="shared" si="8"/>
        <v>3833730.906031739</v>
      </c>
      <c r="DC19" s="448">
        <f t="shared" si="8"/>
        <v>3833730.906031739</v>
      </c>
      <c r="DD19" s="448">
        <f t="shared" si="8"/>
        <v>3833730.906031739</v>
      </c>
      <c r="DE19" s="448">
        <f t="shared" si="8"/>
        <v>3833730.906031739</v>
      </c>
      <c r="DF19" s="448">
        <f t="shared" si="8"/>
        <v>3833730.906031739</v>
      </c>
      <c r="DG19" s="448">
        <f t="shared" si="8"/>
        <v>3833730.906031739</v>
      </c>
      <c r="DH19" s="448">
        <f t="shared" si="8"/>
        <v>3833730.906031739</v>
      </c>
      <c r="DI19" s="448">
        <f t="shared" si="8"/>
        <v>3833730.906031739</v>
      </c>
      <c r="DJ19" s="448">
        <f t="shared" si="8"/>
        <v>3833730.906031739</v>
      </c>
      <c r="DK19" s="448">
        <f t="shared" si="8"/>
        <v>3833730.906031739</v>
      </c>
      <c r="DL19" s="448">
        <f t="shared" si="8"/>
        <v>3833730.906031739</v>
      </c>
      <c r="DM19" s="448">
        <f t="shared" si="8"/>
        <v>3833730.906031739</v>
      </c>
      <c r="DN19" s="448">
        <f t="shared" si="8"/>
        <v>3833730.906031739</v>
      </c>
      <c r="DO19" s="448">
        <f t="shared" si="8"/>
        <v>3833730.906031739</v>
      </c>
      <c r="DP19" s="448">
        <f t="shared" si="8"/>
        <v>3833730.906031739</v>
      </c>
      <c r="DQ19" s="448">
        <f t="shared" si="8"/>
        <v>3833730.906031739</v>
      </c>
      <c r="DR19" s="448">
        <f t="shared" si="8"/>
        <v>3833730.906031739</v>
      </c>
      <c r="DS19" s="448">
        <f t="shared" si="8"/>
        <v>3833730.906031739</v>
      </c>
      <c r="DT19" s="448">
        <f t="shared" si="8"/>
        <v>3833730.906031739</v>
      </c>
      <c r="DU19" s="448">
        <f t="shared" si="8"/>
        <v>3833730.906031739</v>
      </c>
    </row>
    <row r="21" spans="1:125" ht="11.25" customHeight="1">
      <c r="D21" s="277" t="s">
        <v>758</v>
      </c>
      <c r="E21" s="397">
        <f>-E18</f>
        <v>-374045.35061545065</v>
      </c>
      <c r="F21" s="397">
        <f t="shared" ref="F21:AS21" si="9">-F18</f>
        <v>-374045.35061545065</v>
      </c>
      <c r="G21" s="397">
        <f t="shared" si="9"/>
        <v>-374045.35061545065</v>
      </c>
      <c r="H21" s="397">
        <f t="shared" si="9"/>
        <v>-374045.35061545065</v>
      </c>
      <c r="I21" s="397">
        <f t="shared" si="9"/>
        <v>-374045.35061545065</v>
      </c>
      <c r="J21" s="397">
        <f t="shared" si="9"/>
        <v>220933.06960436079</v>
      </c>
      <c r="K21" s="397">
        <f t="shared" si="9"/>
        <v>113520.06960436079</v>
      </c>
      <c r="L21" s="397">
        <f t="shared" si="9"/>
        <v>113520.06960436079</v>
      </c>
      <c r="M21" s="397">
        <f t="shared" si="9"/>
        <v>113520.06960436079</v>
      </c>
      <c r="N21" s="397">
        <f t="shared" si="9"/>
        <v>113520.06960436085</v>
      </c>
      <c r="O21" s="397">
        <f t="shared" si="9"/>
        <v>-181612.29653169509</v>
      </c>
      <c r="P21" s="397">
        <f t="shared" si="9"/>
        <v>-181612.29653169509</v>
      </c>
      <c r="Q21" s="397">
        <f t="shared" si="9"/>
        <v>-181612.29653169512</v>
      </c>
      <c r="R21" s="397">
        <f t="shared" si="9"/>
        <v>-181612.29653169506</v>
      </c>
      <c r="S21" s="397">
        <f t="shared" si="9"/>
        <v>-181612.29653169503</v>
      </c>
      <c r="T21" s="397">
        <f t="shared" si="9"/>
        <v>-181612.29653169506</v>
      </c>
      <c r="U21" s="397">
        <f t="shared" si="9"/>
        <v>-181612.29653169503</v>
      </c>
      <c r="V21" s="397">
        <f t="shared" si="9"/>
        <v>-181612.296531695</v>
      </c>
      <c r="W21" s="397">
        <f t="shared" si="9"/>
        <v>-181612.29653169512</v>
      </c>
      <c r="X21" s="397">
        <f t="shared" si="9"/>
        <v>-181612.29653169512</v>
      </c>
      <c r="Y21" s="397">
        <f t="shared" si="9"/>
        <v>-182821.49653169504</v>
      </c>
      <c r="Z21" s="397">
        <f t="shared" si="9"/>
        <v>-182793.44309169514</v>
      </c>
      <c r="AA21" s="397">
        <f t="shared" si="9"/>
        <v>-182793.44309169514</v>
      </c>
      <c r="AB21" s="397">
        <f t="shared" si="9"/>
        <v>-182793.44309169496</v>
      </c>
      <c r="AC21" s="397">
        <f t="shared" si="9"/>
        <v>-182821.49653169501</v>
      </c>
      <c r="AD21" s="397">
        <f t="shared" si="9"/>
        <v>-162586.94665669501</v>
      </c>
      <c r="AE21" s="397">
        <f t="shared" si="9"/>
        <v>-162586.94665669498</v>
      </c>
      <c r="AF21" s="397">
        <f t="shared" si="9"/>
        <v>-162586.94665669504</v>
      </c>
      <c r="AG21" s="397">
        <f t="shared" si="9"/>
        <v>-162586.94665669501</v>
      </c>
      <c r="AH21" s="397">
        <f t="shared" si="9"/>
        <v>-162586.94665669501</v>
      </c>
      <c r="AI21" s="397">
        <f t="shared" si="9"/>
        <v>-162586.94665669504</v>
      </c>
      <c r="AJ21" s="397">
        <f t="shared" si="9"/>
        <v>-162586.94665669498</v>
      </c>
      <c r="AK21" s="397">
        <f t="shared" si="9"/>
        <v>-162586.94665669498</v>
      </c>
      <c r="AL21" s="397">
        <f t="shared" si="9"/>
        <v>-162586.94665669498</v>
      </c>
      <c r="AM21" s="397">
        <f t="shared" si="9"/>
        <v>-162586.94665669501</v>
      </c>
      <c r="AN21" s="397">
        <f t="shared" si="9"/>
        <v>-162586.94665669504</v>
      </c>
      <c r="AO21" s="397">
        <f t="shared" si="9"/>
        <v>-162586.94665669498</v>
      </c>
      <c r="AP21" s="397">
        <f t="shared" si="9"/>
        <v>-162586.9466566951</v>
      </c>
      <c r="AQ21" s="397">
        <f t="shared" si="9"/>
        <v>-162586.94665669504</v>
      </c>
      <c r="AR21" s="397">
        <f t="shared" si="9"/>
        <v>-162586.94665669501</v>
      </c>
      <c r="AS21" s="397">
        <f t="shared" si="9"/>
        <v>-162586.94665669498</v>
      </c>
    </row>
  </sheetData>
  <mergeCells count="1">
    <mergeCell ref="A1:D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dimension ref="A1:DX153"/>
  <sheetViews>
    <sheetView topLeftCell="A134" workbookViewId="0">
      <selection activeCell="D122" sqref="D122"/>
    </sheetView>
  </sheetViews>
  <sheetFormatPr defaultColWidth="9.21875" defaultRowHeight="11.25" customHeight="1"/>
  <cols>
    <col min="1" max="1" width="71.44140625" style="277" customWidth="1"/>
    <col min="2" max="2" width="9.21875" style="277"/>
    <col min="3" max="3" width="10.44140625" style="277" bestFit="1" customWidth="1"/>
    <col min="4" max="4" width="10.44140625" style="277" customWidth="1"/>
    <col min="5" max="6" width="10.5546875" style="277" customWidth="1"/>
    <col min="7" max="7" width="11.88671875" style="277" customWidth="1"/>
    <col min="8" max="8" width="11.21875" style="277" customWidth="1"/>
    <col min="9" max="125" width="10.5546875" style="277" customWidth="1"/>
    <col min="126" max="128" width="9.5546875" style="277" bestFit="1" customWidth="1"/>
    <col min="129" max="16384" width="9.21875" style="277"/>
  </cols>
  <sheetData>
    <row r="1" spans="1:128" ht="11.25" customHeight="1" thickTop="1">
      <c r="A1" s="912" t="s">
        <v>304</v>
      </c>
      <c r="B1" s="913"/>
      <c r="C1" s="913"/>
      <c r="D1" s="914"/>
      <c r="E1" s="377">
        <f>'IIA Laika grafiks'!E1</f>
        <v>45930</v>
      </c>
      <c r="F1" s="377">
        <f>'IIA Laika grafiks'!F1</f>
        <v>46022</v>
      </c>
      <c r="G1" s="377">
        <f>'IIA Laika grafiks'!G1</f>
        <v>46112</v>
      </c>
      <c r="H1" s="377">
        <f>'IIA Laika grafiks'!H1</f>
        <v>46203</v>
      </c>
      <c r="I1" s="377">
        <f>'IIA Laika grafiks'!I1</f>
        <v>46295</v>
      </c>
      <c r="J1" s="377">
        <f>'IIA Laika grafiks'!J1</f>
        <v>46387</v>
      </c>
      <c r="K1" s="377">
        <f>'IIA Laika grafiks'!K1</f>
        <v>46477</v>
      </c>
      <c r="L1" s="377">
        <f>'IIA Laika grafiks'!L1</f>
        <v>46568</v>
      </c>
      <c r="M1" s="377">
        <f>'IIA Laika grafiks'!M1</f>
        <v>46660</v>
      </c>
      <c r="N1" s="377">
        <f>'IIA Laika grafiks'!N1</f>
        <v>46752</v>
      </c>
      <c r="O1" s="377">
        <f>'IIA Laika grafiks'!O1</f>
        <v>46843</v>
      </c>
      <c r="P1" s="377">
        <f>'IIA Laika grafiks'!P1</f>
        <v>46934</v>
      </c>
      <c r="Q1" s="377">
        <f>'IIA Laika grafiks'!Q1</f>
        <v>47026</v>
      </c>
      <c r="R1" s="377">
        <f>'IIA Laika grafiks'!R1</f>
        <v>47118</v>
      </c>
      <c r="S1" s="377">
        <f>'IIA Laika grafiks'!S1</f>
        <v>47208</v>
      </c>
      <c r="T1" s="377">
        <f>'IIA Laika grafiks'!T1</f>
        <v>47299</v>
      </c>
      <c r="U1" s="377">
        <f>'IIA Laika grafiks'!U1</f>
        <v>47391</v>
      </c>
      <c r="V1" s="377">
        <f>'IIA Laika grafiks'!V1</f>
        <v>47483</v>
      </c>
      <c r="W1" s="377">
        <f>'IIA Laika grafiks'!W1</f>
        <v>47573</v>
      </c>
      <c r="X1" s="377">
        <f>'IIA Laika grafiks'!X1</f>
        <v>47664</v>
      </c>
      <c r="Y1" s="377">
        <f>'IIA Laika grafiks'!Y1</f>
        <v>47756</v>
      </c>
      <c r="Z1" s="377">
        <f>'IIA Laika grafiks'!Z1</f>
        <v>47848</v>
      </c>
      <c r="AA1" s="377">
        <f>'IIA Laika grafiks'!AA1</f>
        <v>47938</v>
      </c>
      <c r="AB1" s="377">
        <f>'IIA Laika grafiks'!AB1</f>
        <v>48029</v>
      </c>
      <c r="AC1" s="377">
        <f>'IIA Laika grafiks'!AC1</f>
        <v>48121</v>
      </c>
      <c r="AD1" s="377">
        <f>'IIA Laika grafiks'!AD1</f>
        <v>48213</v>
      </c>
      <c r="AE1" s="377">
        <f>'IIA Laika grafiks'!AE1</f>
        <v>48304</v>
      </c>
      <c r="AF1" s="377">
        <f>'IIA Laika grafiks'!AF1</f>
        <v>48395</v>
      </c>
      <c r="AG1" s="377">
        <f>'IIA Laika grafiks'!AG1</f>
        <v>48487</v>
      </c>
      <c r="AH1" s="377">
        <f>'IIA Laika grafiks'!AH1</f>
        <v>48579</v>
      </c>
      <c r="AI1" s="377">
        <f>'IIA Laika grafiks'!AI1</f>
        <v>48669</v>
      </c>
      <c r="AJ1" s="377">
        <f>'IIA Laika grafiks'!AJ1</f>
        <v>48760</v>
      </c>
      <c r="AK1" s="377">
        <f>'IIA Laika grafiks'!AK1</f>
        <v>48852</v>
      </c>
      <c r="AL1" s="377">
        <f>'IIA Laika grafiks'!AL1</f>
        <v>48944</v>
      </c>
      <c r="AM1" s="377">
        <f>'IIA Laika grafiks'!AM1</f>
        <v>49034</v>
      </c>
      <c r="AN1" s="377">
        <f>'IIA Laika grafiks'!AN1</f>
        <v>49125</v>
      </c>
      <c r="AO1" s="377">
        <f>'IIA Laika grafiks'!AO1</f>
        <v>49217</v>
      </c>
      <c r="AP1" s="377">
        <f>'IIA Laika grafiks'!AP1</f>
        <v>49309</v>
      </c>
      <c r="AQ1" s="377">
        <f>'IIA Laika grafiks'!AQ1</f>
        <v>49399</v>
      </c>
      <c r="AR1" s="377">
        <f>'IIA Laika grafiks'!AR1</f>
        <v>49490</v>
      </c>
      <c r="AS1" s="377">
        <f>'IIA Laika grafiks'!AS1</f>
        <v>49582</v>
      </c>
      <c r="AT1" s="377">
        <f>'IIA Laika grafiks'!AT1</f>
        <v>49674</v>
      </c>
      <c r="AU1" s="377">
        <f>'IIA Laika grafiks'!AU1</f>
        <v>49765</v>
      </c>
      <c r="AV1" s="377">
        <f>'IIA Laika grafiks'!AV1</f>
        <v>49856</v>
      </c>
      <c r="AW1" s="377">
        <f>'IIA Laika grafiks'!AW1</f>
        <v>49948</v>
      </c>
      <c r="AX1" s="377">
        <f>'IIA Laika grafiks'!AX1</f>
        <v>50040</v>
      </c>
      <c r="AY1" s="377">
        <f>'IIA Laika grafiks'!AY1</f>
        <v>50130</v>
      </c>
      <c r="AZ1" s="377">
        <f>'IIA Laika grafiks'!AZ1</f>
        <v>50221</v>
      </c>
      <c r="BA1" s="377">
        <f>'IIA Laika grafiks'!BA1</f>
        <v>50313</v>
      </c>
      <c r="BB1" s="377">
        <f>'IIA Laika grafiks'!BB1</f>
        <v>50405</v>
      </c>
      <c r="BC1" s="377">
        <f>'IIA Laika grafiks'!BC1</f>
        <v>50495</v>
      </c>
      <c r="BD1" s="377">
        <f>'IIA Laika grafiks'!BD1</f>
        <v>50586</v>
      </c>
      <c r="BE1" s="377">
        <f>'IIA Laika grafiks'!BE1</f>
        <v>50678</v>
      </c>
      <c r="BF1" s="377">
        <f>'IIA Laika grafiks'!BF1</f>
        <v>50770</v>
      </c>
      <c r="BG1" s="377">
        <f>'IIA Laika grafiks'!BG1</f>
        <v>50860</v>
      </c>
      <c r="BH1" s="377">
        <f>'IIA Laika grafiks'!BH1</f>
        <v>50951</v>
      </c>
      <c r="BI1" s="377">
        <f>'IIA Laika grafiks'!BI1</f>
        <v>51043</v>
      </c>
      <c r="BJ1" s="377">
        <f>'IIA Laika grafiks'!BJ1</f>
        <v>51135</v>
      </c>
      <c r="BK1" s="377">
        <f>'IIA Laika grafiks'!BK1</f>
        <v>51226</v>
      </c>
      <c r="BL1" s="377">
        <f>'IIA Laika grafiks'!BL1</f>
        <v>51317</v>
      </c>
      <c r="BM1" s="377">
        <f>'IIA Laika grafiks'!BM1</f>
        <v>51409</v>
      </c>
      <c r="BN1" s="377" t="str">
        <f>'IIA Laika grafiks'!BN1</f>
        <v>-</v>
      </c>
      <c r="BO1" s="377" t="str">
        <f>'IIA Laika grafiks'!BO1</f>
        <v>-</v>
      </c>
      <c r="BP1" s="377" t="str">
        <f>'IIA Laika grafiks'!BP1</f>
        <v>-</v>
      </c>
      <c r="BQ1" s="377" t="str">
        <f>'IIA Laika grafiks'!BQ1</f>
        <v>-</v>
      </c>
      <c r="BR1" s="377" t="str">
        <f>'IIA Laika grafiks'!BR1</f>
        <v>-</v>
      </c>
      <c r="BS1" s="377" t="str">
        <f>'IIA Laika grafiks'!BS1</f>
        <v>-</v>
      </c>
      <c r="BT1" s="377" t="str">
        <f>'IIA Laika grafiks'!BT1</f>
        <v>-</v>
      </c>
      <c r="BU1" s="377" t="str">
        <f>'IIA Laika grafiks'!BU1</f>
        <v>-</v>
      </c>
      <c r="BV1" s="377" t="str">
        <f>'IIA Laika grafiks'!BV1</f>
        <v>-</v>
      </c>
      <c r="BW1" s="377" t="str">
        <f>'IIA Laika grafiks'!BW1</f>
        <v>-</v>
      </c>
      <c r="BX1" s="377" t="str">
        <f>'IIA Laika grafiks'!BX1</f>
        <v>-</v>
      </c>
      <c r="BY1" s="377" t="str">
        <f>'IIA Laika grafiks'!BY1</f>
        <v>-</v>
      </c>
      <c r="BZ1" s="377" t="str">
        <f>'IIA Laika grafiks'!BZ1</f>
        <v>-</v>
      </c>
      <c r="CA1" s="377" t="str">
        <f>'IIA Laika grafiks'!CA1</f>
        <v>-</v>
      </c>
      <c r="CB1" s="377" t="str">
        <f>'IIA Laika grafiks'!CB1</f>
        <v>-</v>
      </c>
      <c r="CC1" s="377" t="str">
        <f>'IIA Laika grafiks'!CC1</f>
        <v>-</v>
      </c>
      <c r="CD1" s="377" t="str">
        <f>'IIA Laika grafiks'!CD1</f>
        <v>-</v>
      </c>
      <c r="CE1" s="377" t="str">
        <f>'IIA Laika grafiks'!CE1</f>
        <v>-</v>
      </c>
      <c r="CF1" s="377" t="str">
        <f>'IIA Laika grafiks'!CF1</f>
        <v>-</v>
      </c>
      <c r="CG1" s="377" t="str">
        <f>'IIA Laika grafiks'!CG1</f>
        <v>-</v>
      </c>
      <c r="CH1" s="377" t="str">
        <f>'IIA Laika grafiks'!CH1</f>
        <v>-</v>
      </c>
      <c r="CI1" s="377" t="str">
        <f>'IIA Laika grafiks'!CI1</f>
        <v>-</v>
      </c>
      <c r="CJ1" s="377" t="str">
        <f>'IIA Laika grafiks'!CJ1</f>
        <v>-</v>
      </c>
      <c r="CK1" s="377" t="str">
        <f>'IIA Laika grafiks'!CK1</f>
        <v>-</v>
      </c>
      <c r="CL1" s="377" t="str">
        <f>'IIA Laika grafiks'!CL1</f>
        <v>-</v>
      </c>
      <c r="CM1" s="377" t="str">
        <f>'IIA Laika grafiks'!CM1</f>
        <v>-</v>
      </c>
      <c r="CN1" s="377" t="str">
        <f>'IIA Laika grafiks'!CN1</f>
        <v>-</v>
      </c>
      <c r="CO1" s="377" t="str">
        <f>'IIA Laika grafiks'!CO1</f>
        <v>-</v>
      </c>
      <c r="CP1" s="377" t="str">
        <f>'IIA Laika grafiks'!CP1</f>
        <v>-</v>
      </c>
      <c r="CQ1" s="377" t="str">
        <f>'IIA Laika grafiks'!CQ1</f>
        <v>-</v>
      </c>
      <c r="CR1" s="377" t="str">
        <f>'IIA Laika grafiks'!CR1</f>
        <v>-</v>
      </c>
      <c r="CS1" s="377" t="str">
        <f>'IIA Laika grafiks'!CS1</f>
        <v>-</v>
      </c>
      <c r="CT1" s="377" t="str">
        <f>'IIA Laika grafiks'!CT1</f>
        <v>-</v>
      </c>
      <c r="CU1" s="377" t="str">
        <f>'IIA Laika grafiks'!CU1</f>
        <v>-</v>
      </c>
      <c r="CV1" s="377" t="str">
        <f>'IIA Laika grafiks'!CV1</f>
        <v>-</v>
      </c>
      <c r="CW1" s="377" t="str">
        <f>'IIA Laika grafiks'!CW1</f>
        <v>-</v>
      </c>
      <c r="CX1" s="377" t="str">
        <f>'IIA Laika grafiks'!CX1</f>
        <v>-</v>
      </c>
      <c r="CY1" s="377" t="str">
        <f>'IIA Laika grafiks'!CY1</f>
        <v>-</v>
      </c>
      <c r="CZ1" s="377" t="str">
        <f>'IIA Laika grafiks'!CZ1</f>
        <v>-</v>
      </c>
      <c r="DA1" s="377" t="str">
        <f>'IIA Laika grafiks'!DA1</f>
        <v>-</v>
      </c>
      <c r="DB1" s="377" t="str">
        <f>'IIA Laika grafiks'!DB1</f>
        <v>-</v>
      </c>
      <c r="DC1" s="377" t="str">
        <f>'IIA Laika grafiks'!DC1</f>
        <v>-</v>
      </c>
      <c r="DD1" s="377" t="str">
        <f>'IIA Laika grafiks'!DD1</f>
        <v>-</v>
      </c>
      <c r="DE1" s="377" t="str">
        <f>'IIA Laika grafiks'!DE1</f>
        <v>-</v>
      </c>
      <c r="DF1" s="377" t="str">
        <f>'IIA Laika grafiks'!DF1</f>
        <v>-</v>
      </c>
      <c r="DG1" s="377" t="str">
        <f>'IIA Laika grafiks'!DG1</f>
        <v>-</v>
      </c>
      <c r="DH1" s="377" t="str">
        <f>'IIA Laika grafiks'!DH1</f>
        <v>-</v>
      </c>
      <c r="DI1" s="377" t="str">
        <f>'IIA Laika grafiks'!DI1</f>
        <v>-</v>
      </c>
      <c r="DJ1" s="377" t="str">
        <f>'IIA Laika grafiks'!DJ1</f>
        <v>-</v>
      </c>
      <c r="DK1" s="377" t="str">
        <f>'IIA Laika grafiks'!DK1</f>
        <v>-</v>
      </c>
      <c r="DL1" s="377" t="str">
        <f>'IIA Laika grafiks'!DL1</f>
        <v>-</v>
      </c>
      <c r="DM1" s="377" t="str">
        <f>'IIA Laika grafiks'!DM1</f>
        <v>-</v>
      </c>
      <c r="DN1" s="377" t="str">
        <f>'IIA Laika grafiks'!DN1</f>
        <v>-</v>
      </c>
      <c r="DO1" s="377" t="str">
        <f>'IIA Laika grafiks'!DO1</f>
        <v>-</v>
      </c>
      <c r="DP1" s="377" t="str">
        <f>'IIA Laika grafiks'!DP1</f>
        <v>-</v>
      </c>
      <c r="DQ1" s="377" t="str">
        <f>'IIA Laika grafiks'!DQ1</f>
        <v>-</v>
      </c>
      <c r="DR1" s="377" t="str">
        <f>'IIA Laika grafiks'!DR1</f>
        <v>-</v>
      </c>
      <c r="DS1" s="377" t="str">
        <f>'IIA Laika grafiks'!DS1</f>
        <v>-</v>
      </c>
      <c r="DT1" s="377" t="str">
        <f>'IIA Laika grafiks'!DT1</f>
        <v>-</v>
      </c>
      <c r="DU1" s="377" t="str">
        <f>'IIA Laika grafiks'!DU1</f>
        <v>-</v>
      </c>
      <c r="DV1" s="535" t="s">
        <v>862</v>
      </c>
      <c r="DW1" s="535" t="s">
        <v>863</v>
      </c>
      <c r="DX1" s="535" t="s">
        <v>864</v>
      </c>
    </row>
    <row r="2" spans="1:128" ht="11.25" customHeight="1">
      <c r="A2" s="380"/>
      <c r="B2" s="380"/>
      <c r="C2" s="380"/>
      <c r="D2" s="380"/>
      <c r="E2" s="378">
        <f>'IIA Laika grafiks'!E2</f>
        <v>0</v>
      </c>
      <c r="F2" s="378">
        <f>'IIA Laika grafiks'!F2</f>
        <v>1</v>
      </c>
      <c r="G2" s="378">
        <f>'IIA Laika grafiks'!G2</f>
        <v>2</v>
      </c>
      <c r="H2" s="378">
        <f>'IIA Laika grafiks'!H2</f>
        <v>3</v>
      </c>
      <c r="I2" s="378">
        <f>'IIA Laika grafiks'!I2</f>
        <v>4</v>
      </c>
      <c r="J2" s="378">
        <f>'IIA Laika grafiks'!J2</f>
        <v>5</v>
      </c>
      <c r="K2" s="378">
        <f>'IIA Laika grafiks'!K2</f>
        <v>6</v>
      </c>
      <c r="L2" s="378">
        <f>'IIA Laika grafiks'!L2</f>
        <v>7</v>
      </c>
      <c r="M2" s="378">
        <f>'IIA Laika grafiks'!M2</f>
        <v>8</v>
      </c>
      <c r="N2" s="378">
        <f>'IIA Laika grafiks'!N2</f>
        <v>9</v>
      </c>
      <c r="O2" s="378">
        <f>'IIA Laika grafiks'!O2</f>
        <v>10</v>
      </c>
      <c r="P2" s="378">
        <f>'IIA Laika grafiks'!P2</f>
        <v>11</v>
      </c>
      <c r="Q2" s="378">
        <f>'IIA Laika grafiks'!Q2</f>
        <v>12</v>
      </c>
      <c r="R2" s="378">
        <f>'IIA Laika grafiks'!R2</f>
        <v>13</v>
      </c>
      <c r="S2" s="378">
        <f>'IIA Laika grafiks'!S2</f>
        <v>14</v>
      </c>
      <c r="T2" s="378">
        <f>'IIA Laika grafiks'!T2</f>
        <v>15</v>
      </c>
      <c r="U2" s="378">
        <f>'IIA Laika grafiks'!U2</f>
        <v>16</v>
      </c>
      <c r="V2" s="378">
        <f>'IIA Laika grafiks'!V2</f>
        <v>17</v>
      </c>
      <c r="W2" s="378">
        <f>'IIA Laika grafiks'!W2</f>
        <v>18</v>
      </c>
      <c r="X2" s="378">
        <f>'IIA Laika grafiks'!X2</f>
        <v>19</v>
      </c>
      <c r="Y2" s="378">
        <f>'IIA Laika grafiks'!Y2</f>
        <v>20</v>
      </c>
      <c r="Z2" s="378">
        <f>'IIA Laika grafiks'!Z2</f>
        <v>21</v>
      </c>
      <c r="AA2" s="378">
        <f>'IIA Laika grafiks'!AA2</f>
        <v>22</v>
      </c>
      <c r="AB2" s="378">
        <f>'IIA Laika grafiks'!AB2</f>
        <v>23</v>
      </c>
      <c r="AC2" s="378">
        <f>'IIA Laika grafiks'!AC2</f>
        <v>24</v>
      </c>
      <c r="AD2" s="378">
        <f>'IIA Laika grafiks'!AD2</f>
        <v>25</v>
      </c>
      <c r="AE2" s="378">
        <f>'IIA Laika grafiks'!AE2</f>
        <v>26</v>
      </c>
      <c r="AF2" s="378">
        <f>'IIA Laika grafiks'!AF2</f>
        <v>27</v>
      </c>
      <c r="AG2" s="378">
        <f>'IIA Laika grafiks'!AG2</f>
        <v>28</v>
      </c>
      <c r="AH2" s="378">
        <f>'IIA Laika grafiks'!AH2</f>
        <v>29</v>
      </c>
      <c r="AI2" s="378">
        <f>'IIA Laika grafiks'!AI2</f>
        <v>30</v>
      </c>
      <c r="AJ2" s="378">
        <f>'IIA Laika grafiks'!AJ2</f>
        <v>31</v>
      </c>
      <c r="AK2" s="378">
        <f>'IIA Laika grafiks'!AK2</f>
        <v>32</v>
      </c>
      <c r="AL2" s="378">
        <f>'IIA Laika grafiks'!AL2</f>
        <v>33</v>
      </c>
      <c r="AM2" s="378">
        <f>'IIA Laika grafiks'!AM2</f>
        <v>34</v>
      </c>
      <c r="AN2" s="378">
        <f>'IIA Laika grafiks'!AN2</f>
        <v>35</v>
      </c>
      <c r="AO2" s="378">
        <f>'IIA Laika grafiks'!AO2</f>
        <v>36</v>
      </c>
      <c r="AP2" s="378">
        <f>'IIA Laika grafiks'!AP2</f>
        <v>37</v>
      </c>
      <c r="AQ2" s="378">
        <f>'IIA Laika grafiks'!AQ2</f>
        <v>38</v>
      </c>
      <c r="AR2" s="378">
        <f>'IIA Laika grafiks'!AR2</f>
        <v>39</v>
      </c>
      <c r="AS2" s="378">
        <f>'IIA Laika grafiks'!AS2</f>
        <v>40</v>
      </c>
      <c r="AT2" s="378">
        <f>'IIA Laika grafiks'!AT2</f>
        <v>41</v>
      </c>
      <c r="AU2" s="378">
        <f>'IIA Laika grafiks'!AU2</f>
        <v>42</v>
      </c>
      <c r="AV2" s="378">
        <f>'IIA Laika grafiks'!AV2</f>
        <v>43</v>
      </c>
      <c r="AW2" s="378">
        <f>'IIA Laika grafiks'!AW2</f>
        <v>44</v>
      </c>
      <c r="AX2" s="378">
        <f>'IIA Laika grafiks'!AX2</f>
        <v>45</v>
      </c>
      <c r="AY2" s="378">
        <f>'IIA Laika grafiks'!AY2</f>
        <v>46</v>
      </c>
      <c r="AZ2" s="378">
        <f>'IIA Laika grafiks'!AZ2</f>
        <v>47</v>
      </c>
      <c r="BA2" s="378">
        <f>'IIA Laika grafiks'!BA2</f>
        <v>48</v>
      </c>
      <c r="BB2" s="378">
        <f>'IIA Laika grafiks'!BB2</f>
        <v>49</v>
      </c>
      <c r="BC2" s="378">
        <f>'IIA Laika grafiks'!BC2</f>
        <v>50</v>
      </c>
      <c r="BD2" s="378">
        <f>'IIA Laika grafiks'!BD2</f>
        <v>51</v>
      </c>
      <c r="BE2" s="378">
        <f>'IIA Laika grafiks'!BE2</f>
        <v>52</v>
      </c>
      <c r="BF2" s="378">
        <f>'IIA Laika grafiks'!BF2</f>
        <v>53</v>
      </c>
      <c r="BG2" s="378">
        <f>'IIA Laika grafiks'!BG2</f>
        <v>54</v>
      </c>
      <c r="BH2" s="378">
        <f>'IIA Laika grafiks'!BH2</f>
        <v>55</v>
      </c>
      <c r="BI2" s="378">
        <f>'IIA Laika grafiks'!BI2</f>
        <v>56</v>
      </c>
      <c r="BJ2" s="378">
        <f>'IIA Laika grafiks'!BJ2</f>
        <v>57</v>
      </c>
      <c r="BK2" s="378">
        <f>'IIA Laika grafiks'!BK2</f>
        <v>58</v>
      </c>
      <c r="BL2" s="378">
        <f>'IIA Laika grafiks'!BL2</f>
        <v>59</v>
      </c>
      <c r="BM2" s="378">
        <f>'IIA Laika grafiks'!BM2</f>
        <v>60</v>
      </c>
      <c r="BN2" s="378">
        <f>'IIA Laika grafiks'!BN2</f>
        <v>61</v>
      </c>
      <c r="BO2" s="378">
        <f>'IIA Laika grafiks'!BO2</f>
        <v>62</v>
      </c>
      <c r="BP2" s="378">
        <f>'IIA Laika grafiks'!BP2</f>
        <v>63</v>
      </c>
      <c r="BQ2" s="378">
        <f>'IIA Laika grafiks'!BQ2</f>
        <v>64</v>
      </c>
      <c r="BR2" s="378">
        <f>'IIA Laika grafiks'!BR2</f>
        <v>65</v>
      </c>
      <c r="BS2" s="378">
        <f>'IIA Laika grafiks'!BS2</f>
        <v>66</v>
      </c>
      <c r="BT2" s="378">
        <f>'IIA Laika grafiks'!BT2</f>
        <v>67</v>
      </c>
      <c r="BU2" s="378">
        <f>'IIA Laika grafiks'!BU2</f>
        <v>68</v>
      </c>
      <c r="BV2" s="378">
        <f>'IIA Laika grafiks'!BV2</f>
        <v>69</v>
      </c>
      <c r="BW2" s="378">
        <f>'IIA Laika grafiks'!BW2</f>
        <v>70</v>
      </c>
      <c r="BX2" s="378">
        <f>'IIA Laika grafiks'!BX2</f>
        <v>71</v>
      </c>
      <c r="BY2" s="378">
        <f>'IIA Laika grafiks'!BY2</f>
        <v>72</v>
      </c>
      <c r="BZ2" s="378">
        <f>'IIA Laika grafiks'!BZ2</f>
        <v>73</v>
      </c>
      <c r="CA2" s="378">
        <f>'IIA Laika grafiks'!CA2</f>
        <v>74</v>
      </c>
      <c r="CB2" s="378">
        <f>'IIA Laika grafiks'!CB2</f>
        <v>75</v>
      </c>
      <c r="CC2" s="378">
        <f>'IIA Laika grafiks'!CC2</f>
        <v>76</v>
      </c>
      <c r="CD2" s="378">
        <f>'IIA Laika grafiks'!CD2</f>
        <v>77</v>
      </c>
      <c r="CE2" s="378">
        <f>'IIA Laika grafiks'!CE2</f>
        <v>78</v>
      </c>
      <c r="CF2" s="378">
        <f>'IIA Laika grafiks'!CF2</f>
        <v>79</v>
      </c>
      <c r="CG2" s="378">
        <f>'IIA Laika grafiks'!CG2</f>
        <v>80</v>
      </c>
      <c r="CH2" s="378">
        <f>'IIA Laika grafiks'!CH2</f>
        <v>81</v>
      </c>
      <c r="CI2" s="378">
        <f>'IIA Laika grafiks'!CI2</f>
        <v>82</v>
      </c>
      <c r="CJ2" s="378">
        <f>'IIA Laika grafiks'!CJ2</f>
        <v>83</v>
      </c>
      <c r="CK2" s="378">
        <f>'IIA Laika grafiks'!CK2</f>
        <v>84</v>
      </c>
      <c r="CL2" s="378">
        <f>'IIA Laika grafiks'!CL2</f>
        <v>85</v>
      </c>
      <c r="CM2" s="378">
        <f>'IIA Laika grafiks'!CM2</f>
        <v>86</v>
      </c>
      <c r="CN2" s="378">
        <f>'IIA Laika grafiks'!CN2</f>
        <v>87</v>
      </c>
      <c r="CO2" s="378">
        <f>'IIA Laika grafiks'!CO2</f>
        <v>88</v>
      </c>
      <c r="CP2" s="378">
        <f>'IIA Laika grafiks'!CP2</f>
        <v>89</v>
      </c>
      <c r="CQ2" s="378">
        <f>'IIA Laika grafiks'!CQ2</f>
        <v>90</v>
      </c>
      <c r="CR2" s="378">
        <f>'IIA Laika grafiks'!CR2</f>
        <v>91</v>
      </c>
      <c r="CS2" s="378">
        <f>'IIA Laika grafiks'!CS2</f>
        <v>92</v>
      </c>
      <c r="CT2" s="378">
        <f>'IIA Laika grafiks'!CT2</f>
        <v>93</v>
      </c>
      <c r="CU2" s="378">
        <f>'IIA Laika grafiks'!CU2</f>
        <v>94</v>
      </c>
      <c r="CV2" s="378">
        <f>'IIA Laika grafiks'!CV2</f>
        <v>95</v>
      </c>
      <c r="CW2" s="378">
        <f>'IIA Laika grafiks'!CW2</f>
        <v>96</v>
      </c>
      <c r="CX2" s="378">
        <f>'IIA Laika grafiks'!CX2</f>
        <v>97</v>
      </c>
      <c r="CY2" s="378">
        <f>'IIA Laika grafiks'!CY2</f>
        <v>98</v>
      </c>
      <c r="CZ2" s="378">
        <f>'IIA Laika grafiks'!CZ2</f>
        <v>99</v>
      </c>
      <c r="DA2" s="378">
        <f>'IIA Laika grafiks'!DA2</f>
        <v>100</v>
      </c>
      <c r="DB2" s="378">
        <f>'IIA Laika grafiks'!DB2</f>
        <v>101</v>
      </c>
      <c r="DC2" s="378">
        <f>'IIA Laika grafiks'!DC2</f>
        <v>102</v>
      </c>
      <c r="DD2" s="378">
        <f>'IIA Laika grafiks'!DD2</f>
        <v>103</v>
      </c>
      <c r="DE2" s="378">
        <f>'IIA Laika grafiks'!DE2</f>
        <v>104</v>
      </c>
      <c r="DF2" s="378">
        <f>'IIA Laika grafiks'!DF2</f>
        <v>105</v>
      </c>
      <c r="DG2" s="378">
        <f>'IIA Laika grafiks'!DG2</f>
        <v>106</v>
      </c>
      <c r="DH2" s="378">
        <f>'IIA Laika grafiks'!DH2</f>
        <v>107</v>
      </c>
      <c r="DI2" s="378">
        <f>'IIA Laika grafiks'!DI2</f>
        <v>108</v>
      </c>
      <c r="DJ2" s="378">
        <f>'IIA Laika grafiks'!DJ2</f>
        <v>109</v>
      </c>
      <c r="DK2" s="378">
        <f>'IIA Laika grafiks'!DK2</f>
        <v>110</v>
      </c>
      <c r="DL2" s="378">
        <f>'IIA Laika grafiks'!DL2</f>
        <v>111</v>
      </c>
      <c r="DM2" s="378">
        <f>'IIA Laika grafiks'!DM2</f>
        <v>112</v>
      </c>
      <c r="DN2" s="378">
        <f>'IIA Laika grafiks'!DN2</f>
        <v>113</v>
      </c>
      <c r="DO2" s="378">
        <f>'IIA Laika grafiks'!DO2</f>
        <v>114</v>
      </c>
      <c r="DP2" s="378">
        <f>'IIA Laika grafiks'!DP2</f>
        <v>115</v>
      </c>
      <c r="DQ2" s="378">
        <f>'IIA Laika grafiks'!DQ2</f>
        <v>116</v>
      </c>
      <c r="DR2" s="378">
        <f>'IIA Laika grafiks'!DR2</f>
        <v>117</v>
      </c>
      <c r="DS2" s="378">
        <f>'IIA Laika grafiks'!DS2</f>
        <v>118</v>
      </c>
      <c r="DT2" s="378">
        <f>'IIA Laika grafiks'!DT2</f>
        <v>119</v>
      </c>
      <c r="DU2" s="378">
        <f>'IIA Laika grafiks'!DU2</f>
        <v>120</v>
      </c>
      <c r="DV2" s="530" t="s">
        <v>865</v>
      </c>
      <c r="DW2" s="530" t="s">
        <v>865</v>
      </c>
      <c r="DX2" s="530" t="s">
        <v>865</v>
      </c>
    </row>
    <row r="3" spans="1:128" s="399" customFormat="1" ht="11.25" customHeight="1">
      <c r="B3" s="400" t="s">
        <v>0</v>
      </c>
      <c r="C3" s="380"/>
      <c r="D3" s="380"/>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c r="BR3" s="378"/>
      <c r="BS3" s="378"/>
      <c r="BT3" s="378"/>
      <c r="BU3" s="378"/>
      <c r="BV3" s="378"/>
      <c r="BW3" s="378"/>
      <c r="BX3" s="378"/>
      <c r="BY3" s="378"/>
      <c r="BZ3" s="378"/>
      <c r="CA3" s="378"/>
      <c r="CB3" s="378"/>
      <c r="CC3" s="378"/>
      <c r="CD3" s="378"/>
      <c r="CE3" s="378"/>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row>
    <row r="5" spans="1:128" s="381" customFormat="1" ht="11.25" customHeight="1">
      <c r="A5" s="379" t="s">
        <v>657</v>
      </c>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row>
    <row r="6" spans="1:128" s="386" customFormat="1" ht="11.25" customHeight="1">
      <c r="A6" s="425"/>
      <c r="B6" s="425"/>
      <c r="C6" s="425"/>
      <c r="D6" s="425"/>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8"/>
      <c r="BA6" s="378"/>
      <c r="BB6" s="378"/>
      <c r="BC6" s="378"/>
      <c r="BD6" s="378"/>
      <c r="BE6" s="378"/>
      <c r="BF6" s="378"/>
      <c r="BG6" s="378"/>
      <c r="BH6" s="378"/>
      <c r="BI6" s="378"/>
      <c r="BJ6" s="378"/>
      <c r="BK6" s="378"/>
      <c r="BL6" s="378"/>
      <c r="BM6" s="378"/>
      <c r="BN6" s="378"/>
      <c r="BO6" s="378"/>
      <c r="BP6" s="378"/>
      <c r="BQ6" s="378"/>
      <c r="BR6" s="378"/>
      <c r="BS6" s="378"/>
      <c r="BT6" s="378"/>
      <c r="BU6" s="378"/>
      <c r="BV6" s="378"/>
      <c r="BW6" s="378"/>
      <c r="BX6" s="378"/>
      <c r="BY6" s="378"/>
      <c r="BZ6" s="378"/>
      <c r="CA6" s="378"/>
      <c r="CB6" s="378"/>
      <c r="CC6" s="378"/>
      <c r="CD6" s="378"/>
      <c r="CE6" s="378"/>
      <c r="CF6" s="378"/>
      <c r="CG6" s="378"/>
      <c r="CH6" s="378"/>
      <c r="CI6" s="378"/>
      <c r="CJ6" s="378"/>
      <c r="CK6" s="378"/>
      <c r="CL6" s="378"/>
      <c r="CM6" s="378"/>
      <c r="CN6" s="378"/>
      <c r="CO6" s="378"/>
      <c r="CP6" s="378"/>
      <c r="CQ6" s="378"/>
      <c r="CR6" s="378"/>
      <c r="CS6" s="378"/>
      <c r="CT6" s="378"/>
      <c r="CU6" s="378"/>
      <c r="CV6" s="378"/>
      <c r="CW6" s="378"/>
      <c r="CX6" s="378"/>
      <c r="CY6" s="378"/>
      <c r="CZ6" s="378"/>
      <c r="DA6" s="378"/>
      <c r="DB6" s="378"/>
      <c r="DC6" s="378"/>
      <c r="DD6" s="378"/>
      <c r="DE6" s="378"/>
      <c r="DF6" s="378"/>
      <c r="DG6" s="378"/>
      <c r="DH6" s="378"/>
      <c r="DI6" s="378"/>
      <c r="DJ6" s="378"/>
      <c r="DK6" s="378"/>
      <c r="DL6" s="378"/>
      <c r="DM6" s="378"/>
      <c r="DN6" s="378"/>
      <c r="DO6" s="378"/>
      <c r="DP6" s="378"/>
      <c r="DQ6" s="378"/>
      <c r="DR6" s="378"/>
      <c r="DS6" s="378"/>
      <c r="DT6" s="378"/>
      <c r="DU6" s="378"/>
    </row>
    <row r="7" spans="1:128" s="386" customFormat="1" ht="11.25" customHeight="1">
      <c r="A7" s="427" t="s">
        <v>659</v>
      </c>
      <c r="B7" s="427" t="s">
        <v>33</v>
      </c>
      <c r="C7" s="431">
        <v>0.05</v>
      </c>
      <c r="D7" s="425"/>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8"/>
      <c r="BX7" s="378"/>
      <c r="BY7" s="378"/>
      <c r="BZ7" s="378"/>
      <c r="CA7" s="378"/>
      <c r="CB7" s="378"/>
      <c r="CC7" s="378"/>
      <c r="CD7" s="378"/>
      <c r="CE7" s="378"/>
      <c r="CF7" s="378"/>
      <c r="CG7" s="378"/>
      <c r="CH7" s="378"/>
      <c r="CI7" s="378"/>
      <c r="CJ7" s="378"/>
      <c r="CK7" s="378"/>
      <c r="CL7" s="378"/>
      <c r="CM7" s="378"/>
      <c r="CN7" s="378"/>
      <c r="CO7" s="378"/>
      <c r="CP7" s="378"/>
      <c r="CQ7" s="378"/>
      <c r="CR7" s="378"/>
      <c r="CS7" s="378"/>
      <c r="CT7" s="378"/>
      <c r="CU7" s="378"/>
      <c r="CV7" s="378"/>
      <c r="CW7" s="378"/>
      <c r="CX7" s="378"/>
      <c r="CY7" s="378"/>
      <c r="CZ7" s="378"/>
      <c r="DA7" s="378"/>
      <c r="DB7" s="378"/>
      <c r="DC7" s="378"/>
      <c r="DD7" s="378"/>
      <c r="DE7" s="378"/>
      <c r="DF7" s="378"/>
      <c r="DG7" s="378"/>
      <c r="DH7" s="378"/>
      <c r="DI7" s="378"/>
      <c r="DJ7" s="378"/>
      <c r="DK7" s="378"/>
      <c r="DL7" s="378"/>
      <c r="DM7" s="378"/>
      <c r="DN7" s="378"/>
      <c r="DO7" s="378"/>
      <c r="DP7" s="378"/>
      <c r="DQ7" s="378"/>
      <c r="DR7" s="378"/>
      <c r="DS7" s="378"/>
      <c r="DT7" s="378"/>
      <c r="DU7" s="378"/>
    </row>
    <row r="9" spans="1:128" s="381" customFormat="1" ht="11.25" customHeight="1">
      <c r="A9" s="379" t="s">
        <v>663</v>
      </c>
      <c r="B9" s="379"/>
      <c r="C9" s="379"/>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379"/>
      <c r="BT9" s="379"/>
      <c r="BU9" s="379"/>
      <c r="BV9" s="379"/>
      <c r="BW9" s="379"/>
      <c r="BX9" s="379"/>
      <c r="BY9" s="379"/>
      <c r="BZ9" s="379"/>
      <c r="CA9" s="379"/>
      <c r="CB9" s="379"/>
      <c r="CC9" s="379"/>
      <c r="CD9" s="379"/>
      <c r="CE9" s="379"/>
      <c r="CF9" s="379"/>
      <c r="CG9" s="379"/>
      <c r="CH9" s="379"/>
      <c r="CI9" s="379"/>
      <c r="CJ9" s="379"/>
      <c r="CK9" s="379"/>
      <c r="CL9" s="379"/>
      <c r="CM9" s="379"/>
      <c r="CN9" s="379"/>
      <c r="CO9" s="379"/>
      <c r="CP9" s="379"/>
      <c r="CQ9" s="379"/>
      <c r="CR9" s="379"/>
      <c r="CS9" s="379"/>
      <c r="CT9" s="379"/>
      <c r="CU9" s="379"/>
      <c r="CV9" s="379"/>
      <c r="CW9" s="379"/>
      <c r="CX9" s="379"/>
      <c r="CY9" s="379"/>
      <c r="CZ9" s="379"/>
      <c r="DA9" s="379"/>
      <c r="DB9" s="379"/>
      <c r="DC9" s="379"/>
      <c r="DD9" s="379"/>
      <c r="DE9" s="379"/>
      <c r="DF9" s="379"/>
      <c r="DG9" s="379"/>
      <c r="DH9" s="379"/>
      <c r="DI9" s="379"/>
      <c r="DJ9" s="379"/>
      <c r="DK9" s="379"/>
      <c r="DL9" s="379"/>
      <c r="DM9" s="379"/>
      <c r="DN9" s="379"/>
      <c r="DO9" s="379"/>
      <c r="DP9" s="379"/>
      <c r="DQ9" s="379"/>
      <c r="DR9" s="379"/>
      <c r="DS9" s="379"/>
      <c r="DT9" s="379"/>
      <c r="DU9" s="379"/>
    </row>
    <row r="11" spans="1:128" ht="11.25" customHeight="1">
      <c r="A11" s="415" t="s">
        <v>664</v>
      </c>
      <c r="B11" s="427" t="s">
        <v>33</v>
      </c>
      <c r="C11" s="429">
        <v>0.3</v>
      </c>
    </row>
    <row r="12" spans="1:128" ht="11.25" customHeight="1">
      <c r="A12" s="415" t="s">
        <v>665</v>
      </c>
      <c r="B12" s="427" t="s">
        <v>33</v>
      </c>
      <c r="C12" s="429">
        <v>0.3</v>
      </c>
      <c r="E12" s="449"/>
    </row>
    <row r="13" spans="1:128" ht="11.25" customHeight="1">
      <c r="A13" s="415" t="s">
        <v>666</v>
      </c>
      <c r="B13" s="427" t="s">
        <v>33</v>
      </c>
      <c r="C13" s="429">
        <v>0.2359</v>
      </c>
    </row>
    <row r="14" spans="1:128" ht="11.25" customHeight="1">
      <c r="A14" s="433"/>
    </row>
    <row r="15" spans="1:128" s="381" customFormat="1" ht="11.25" customHeight="1">
      <c r="A15" s="379" t="s">
        <v>660</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c r="BL15" s="379"/>
      <c r="BM15" s="379"/>
      <c r="BN15" s="379"/>
      <c r="BO15" s="379"/>
      <c r="BP15" s="379"/>
      <c r="BQ15" s="379"/>
      <c r="BR15" s="379"/>
      <c r="BS15" s="379"/>
      <c r="BT15" s="379"/>
      <c r="BU15" s="379"/>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379"/>
      <c r="DJ15" s="379"/>
      <c r="DK15" s="379"/>
      <c r="DL15" s="379"/>
      <c r="DM15" s="379"/>
      <c r="DN15" s="379"/>
      <c r="DO15" s="379"/>
      <c r="DP15" s="379"/>
      <c r="DQ15" s="379"/>
      <c r="DR15" s="379"/>
      <c r="DS15" s="379"/>
      <c r="DT15" s="379"/>
      <c r="DU15" s="379"/>
    </row>
    <row r="16" spans="1:128" s="386" customFormat="1" ht="11.25" customHeight="1">
      <c r="A16" s="426"/>
      <c r="B16" s="426"/>
      <c r="C16" s="426"/>
      <c r="D16" s="426"/>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c r="AK16" s="378"/>
      <c r="AL16" s="378"/>
      <c r="AM16" s="378"/>
      <c r="AN16" s="378"/>
      <c r="AO16" s="378"/>
      <c r="AP16" s="378"/>
      <c r="AQ16" s="378"/>
      <c r="AR16" s="378"/>
      <c r="AS16" s="378"/>
      <c r="AT16" s="378"/>
      <c r="AU16" s="378"/>
      <c r="AV16" s="378"/>
      <c r="AW16" s="378"/>
      <c r="AX16" s="378"/>
      <c r="AY16" s="378"/>
      <c r="AZ16" s="378"/>
      <c r="BA16" s="378"/>
      <c r="BB16" s="378"/>
      <c r="BC16" s="378"/>
      <c r="BD16" s="378"/>
      <c r="BE16" s="378"/>
      <c r="BF16" s="378"/>
      <c r="BG16" s="378"/>
      <c r="BH16" s="378"/>
      <c r="BI16" s="378"/>
      <c r="BJ16" s="378"/>
      <c r="BK16" s="378"/>
      <c r="BL16" s="378"/>
      <c r="BM16" s="378"/>
      <c r="BN16" s="378"/>
      <c r="BO16" s="378"/>
      <c r="BP16" s="378"/>
      <c r="BQ16" s="378"/>
      <c r="BR16" s="378"/>
      <c r="BS16" s="378"/>
      <c r="BT16" s="378"/>
      <c r="BU16" s="378"/>
      <c r="BV16" s="378"/>
      <c r="BW16" s="378"/>
      <c r="BX16" s="378"/>
      <c r="BY16" s="378"/>
      <c r="BZ16" s="378"/>
      <c r="CA16" s="378"/>
      <c r="CB16" s="378"/>
      <c r="CC16" s="378"/>
      <c r="CD16" s="378"/>
      <c r="CE16" s="378"/>
      <c r="CF16" s="378"/>
      <c r="CG16" s="378"/>
      <c r="CH16" s="378"/>
      <c r="CI16" s="378"/>
      <c r="CJ16" s="378"/>
      <c r="CK16" s="378"/>
      <c r="CL16" s="378"/>
      <c r="CM16" s="378"/>
      <c r="CN16" s="378"/>
      <c r="CO16" s="378"/>
      <c r="CP16" s="378"/>
      <c r="CQ16" s="378"/>
      <c r="CR16" s="378"/>
      <c r="CS16" s="378"/>
      <c r="CT16" s="378"/>
      <c r="CU16" s="378"/>
      <c r="CV16" s="378"/>
      <c r="CW16" s="378"/>
      <c r="CX16" s="378"/>
      <c r="CY16" s="378"/>
      <c r="CZ16" s="378"/>
      <c r="DA16" s="378"/>
      <c r="DB16" s="378"/>
      <c r="DC16" s="378"/>
      <c r="DD16" s="378"/>
      <c r="DE16" s="378"/>
      <c r="DF16" s="378"/>
      <c r="DG16" s="378"/>
      <c r="DH16" s="378"/>
      <c r="DI16" s="378"/>
      <c r="DJ16" s="378"/>
      <c r="DK16" s="378"/>
      <c r="DL16" s="378"/>
      <c r="DM16" s="378"/>
      <c r="DN16" s="378"/>
      <c r="DO16" s="378"/>
      <c r="DP16" s="378"/>
      <c r="DQ16" s="378"/>
      <c r="DR16" s="378"/>
      <c r="DS16" s="378"/>
      <c r="DT16" s="378"/>
      <c r="DU16" s="378"/>
    </row>
    <row r="17" spans="1:125" s="386" customFormat="1" ht="11.25" customHeight="1">
      <c r="A17" s="427" t="s">
        <v>661</v>
      </c>
      <c r="B17" s="415" t="s">
        <v>669</v>
      </c>
      <c r="C17" s="483">
        <f>'Uzturēšanas izmaksas'!F9</f>
        <v>3043.3999999999996</v>
      </c>
      <c r="D17" s="426"/>
      <c r="E17" s="378"/>
      <c r="F17" s="378"/>
      <c r="G17" s="378"/>
      <c r="H17" s="430"/>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c r="BD17" s="378"/>
      <c r="BE17" s="378"/>
      <c r="BF17" s="378"/>
      <c r="BG17" s="378"/>
      <c r="BH17" s="378"/>
      <c r="BI17" s="378"/>
      <c r="BJ17" s="378"/>
      <c r="BK17" s="378"/>
      <c r="BL17" s="378"/>
      <c r="BM17" s="378"/>
      <c r="BN17" s="378"/>
      <c r="BO17" s="378"/>
      <c r="BP17" s="378"/>
      <c r="BQ17" s="378"/>
      <c r="BR17" s="378"/>
      <c r="BS17" s="378"/>
      <c r="BT17" s="378"/>
      <c r="BU17" s="378"/>
      <c r="BV17" s="378"/>
      <c r="BW17" s="378"/>
      <c r="BX17" s="378"/>
      <c r="BY17" s="378"/>
      <c r="BZ17" s="378"/>
      <c r="CA17" s="378"/>
      <c r="CB17" s="378"/>
      <c r="CC17" s="378"/>
      <c r="CD17" s="378"/>
      <c r="CE17" s="378"/>
      <c r="CF17" s="378"/>
      <c r="CG17" s="378"/>
      <c r="CH17" s="378"/>
      <c r="CI17" s="378"/>
      <c r="CJ17" s="378"/>
      <c r="CK17" s="378"/>
      <c r="CL17" s="378"/>
      <c r="CM17" s="378"/>
      <c r="CN17" s="378"/>
      <c r="CO17" s="378"/>
      <c r="CP17" s="378"/>
      <c r="CQ17" s="378"/>
      <c r="CR17" s="378"/>
      <c r="CS17" s="378"/>
      <c r="CT17" s="378"/>
      <c r="CU17" s="378"/>
      <c r="CV17" s="378"/>
      <c r="CW17" s="378"/>
      <c r="CX17" s="378"/>
      <c r="CY17" s="378"/>
      <c r="CZ17" s="378"/>
      <c r="DA17" s="378"/>
      <c r="DB17" s="378"/>
      <c r="DC17" s="378"/>
      <c r="DD17" s="378"/>
      <c r="DE17" s="378"/>
      <c r="DF17" s="378"/>
      <c r="DG17" s="378"/>
      <c r="DH17" s="378"/>
      <c r="DI17" s="378"/>
      <c r="DJ17" s="378"/>
      <c r="DK17" s="378"/>
      <c r="DL17" s="378"/>
      <c r="DM17" s="378"/>
      <c r="DN17" s="378"/>
      <c r="DO17" s="378"/>
      <c r="DP17" s="378"/>
      <c r="DQ17" s="378"/>
      <c r="DR17" s="378"/>
      <c r="DS17" s="378"/>
      <c r="DT17" s="378"/>
      <c r="DU17" s="378"/>
    </row>
    <row r="18" spans="1:125" ht="11.25" customHeight="1">
      <c r="A18" s="427" t="s">
        <v>661</v>
      </c>
      <c r="B18" s="415" t="s">
        <v>670</v>
      </c>
      <c r="C18" s="428">
        <f>C17/4</f>
        <v>760.84999999999991</v>
      </c>
    </row>
    <row r="20" spans="1:125" ht="11.25" customHeight="1">
      <c r="A20" s="427" t="s">
        <v>1007</v>
      </c>
      <c r="B20" s="482" t="s">
        <v>918</v>
      </c>
      <c r="C20" s="483">
        <f>C17*C22</f>
        <v>331.73059999999998</v>
      </c>
    </row>
    <row r="21" spans="1:125" ht="11.25" customHeight="1">
      <c r="A21" s="427" t="s">
        <v>1007</v>
      </c>
      <c r="B21" s="482" t="s">
        <v>919</v>
      </c>
      <c r="C21" s="483">
        <f>C20/4</f>
        <v>82.932649999999995</v>
      </c>
      <c r="E21" s="615"/>
    </row>
    <row r="22" spans="1:125" ht="11.25" customHeight="1">
      <c r="A22" s="427" t="s">
        <v>1008</v>
      </c>
      <c r="B22" s="482" t="s">
        <v>920</v>
      </c>
      <c r="C22" s="686">
        <v>0.109</v>
      </c>
    </row>
    <row r="23" spans="1:125" ht="11.25" customHeight="1">
      <c r="A23" s="277" t="s">
        <v>917</v>
      </c>
      <c r="B23" s="277" t="s">
        <v>672</v>
      </c>
      <c r="E23" s="441">
        <v>165</v>
      </c>
      <c r="F23" s="441">
        <v>165</v>
      </c>
      <c r="G23" s="441">
        <v>165</v>
      </c>
      <c r="H23" s="441">
        <v>165</v>
      </c>
      <c r="I23" s="441">
        <v>182</v>
      </c>
      <c r="J23" s="441">
        <v>182</v>
      </c>
      <c r="K23" s="441">
        <v>182</v>
      </c>
      <c r="L23" s="441">
        <v>182</v>
      </c>
      <c r="M23" s="441">
        <v>199</v>
      </c>
      <c r="N23" s="441">
        <v>199</v>
      </c>
      <c r="O23" s="441">
        <v>199</v>
      </c>
      <c r="P23" s="441">
        <v>199</v>
      </c>
      <c r="Q23" s="441">
        <v>216</v>
      </c>
      <c r="R23" s="441">
        <v>216</v>
      </c>
      <c r="S23" s="441">
        <v>216</v>
      </c>
      <c r="T23" s="441">
        <v>216</v>
      </c>
      <c r="U23" s="441">
        <v>233</v>
      </c>
      <c r="V23" s="441">
        <v>233</v>
      </c>
      <c r="W23" s="441">
        <v>233</v>
      </c>
      <c r="X23" s="441">
        <v>233</v>
      </c>
      <c r="Y23" s="441">
        <v>250</v>
      </c>
      <c r="Z23" s="441">
        <v>250</v>
      </c>
      <c r="AA23" s="441">
        <v>250</v>
      </c>
      <c r="AB23" s="441">
        <v>250</v>
      </c>
      <c r="AC23" s="441">
        <v>278</v>
      </c>
      <c r="AD23" s="441">
        <v>278</v>
      </c>
      <c r="AE23" s="441">
        <v>278</v>
      </c>
      <c r="AF23" s="441">
        <v>278</v>
      </c>
      <c r="AG23" s="441">
        <v>306</v>
      </c>
      <c r="AH23" s="441">
        <v>306</v>
      </c>
      <c r="AI23" s="441">
        <v>306</v>
      </c>
      <c r="AJ23" s="441">
        <v>306</v>
      </c>
      <c r="AK23" s="441">
        <v>334</v>
      </c>
      <c r="AL23" s="441">
        <v>334</v>
      </c>
      <c r="AM23" s="441">
        <v>334</v>
      </c>
      <c r="AN23" s="441">
        <v>334</v>
      </c>
      <c r="AO23" s="441">
        <v>362</v>
      </c>
      <c r="AP23" s="441">
        <v>362</v>
      </c>
      <c r="AQ23" s="441">
        <v>362</v>
      </c>
      <c r="AR23" s="441">
        <v>362</v>
      </c>
      <c r="AS23" s="441">
        <v>390</v>
      </c>
      <c r="AT23" s="441">
        <v>390</v>
      </c>
      <c r="AU23" s="441">
        <v>390</v>
      </c>
      <c r="AV23" s="441">
        <v>390</v>
      </c>
      <c r="AW23" s="441">
        <v>417</v>
      </c>
      <c r="AX23" s="441">
        <v>417</v>
      </c>
      <c r="AY23" s="441">
        <v>417</v>
      </c>
      <c r="AZ23" s="441">
        <v>417</v>
      </c>
      <c r="BA23" s="441">
        <v>444</v>
      </c>
      <c r="BB23" s="441">
        <v>444</v>
      </c>
      <c r="BC23" s="441">
        <v>444</v>
      </c>
      <c r="BD23" s="441">
        <v>444</v>
      </c>
      <c r="BE23" s="441">
        <v>471</v>
      </c>
      <c r="BF23" s="441">
        <v>471</v>
      </c>
      <c r="BG23" s="441">
        <v>471</v>
      </c>
      <c r="BH23" s="441">
        <v>471</v>
      </c>
      <c r="BI23" s="441">
        <v>498</v>
      </c>
      <c r="BJ23" s="441">
        <v>498</v>
      </c>
      <c r="BK23" s="441">
        <v>498</v>
      </c>
      <c r="BL23" s="441">
        <v>498</v>
      </c>
      <c r="BM23" s="441">
        <v>525</v>
      </c>
      <c r="BN23" s="441">
        <v>525</v>
      </c>
      <c r="BO23" s="441">
        <v>525</v>
      </c>
      <c r="BP23" s="441">
        <v>525</v>
      </c>
      <c r="BQ23" s="441">
        <v>552</v>
      </c>
      <c r="BR23" s="441">
        <v>552</v>
      </c>
      <c r="BS23" s="441">
        <v>552</v>
      </c>
      <c r="BT23" s="441">
        <v>552</v>
      </c>
      <c r="BU23" s="441">
        <v>579</v>
      </c>
      <c r="BV23" s="441">
        <v>579</v>
      </c>
      <c r="BW23" s="441">
        <v>579</v>
      </c>
      <c r="BX23" s="441">
        <v>579</v>
      </c>
      <c r="BY23" s="441">
        <v>606</v>
      </c>
      <c r="BZ23" s="441">
        <v>606</v>
      </c>
      <c r="CA23" s="441">
        <v>606</v>
      </c>
      <c r="CB23" s="441">
        <v>606</v>
      </c>
      <c r="CC23" s="441">
        <v>633</v>
      </c>
      <c r="CD23" s="441">
        <v>633</v>
      </c>
      <c r="CE23" s="441">
        <v>633</v>
      </c>
      <c r="CF23" s="441">
        <v>633</v>
      </c>
      <c r="CG23" s="441">
        <v>660</v>
      </c>
      <c r="CH23" s="441">
        <v>660</v>
      </c>
      <c r="CI23" s="441">
        <v>660</v>
      </c>
      <c r="CJ23" s="441">
        <v>660</v>
      </c>
      <c r="CK23" s="441">
        <v>688</v>
      </c>
      <c r="CL23" s="441">
        <v>688</v>
      </c>
      <c r="CM23" s="441">
        <v>688</v>
      </c>
      <c r="CN23" s="441">
        <v>688</v>
      </c>
      <c r="CO23" s="441">
        <v>716</v>
      </c>
      <c r="CP23" s="441">
        <v>716</v>
      </c>
      <c r="CQ23" s="441">
        <v>716</v>
      </c>
      <c r="CR23" s="441">
        <v>716</v>
      </c>
      <c r="CS23" s="441">
        <v>744</v>
      </c>
      <c r="CT23" s="441">
        <v>744</v>
      </c>
      <c r="CU23" s="441">
        <v>744</v>
      </c>
      <c r="CV23" s="441">
        <v>744</v>
      </c>
      <c r="CW23" s="441">
        <v>772</v>
      </c>
      <c r="CX23" s="441">
        <v>772</v>
      </c>
      <c r="CY23" s="441">
        <v>772</v>
      </c>
      <c r="CZ23" s="441">
        <v>772</v>
      </c>
      <c r="DA23" s="441">
        <v>800</v>
      </c>
      <c r="DB23" s="441">
        <v>800</v>
      </c>
      <c r="DC23" s="441">
        <v>800</v>
      </c>
      <c r="DD23" s="441">
        <v>800</v>
      </c>
      <c r="DE23" s="441">
        <v>800</v>
      </c>
      <c r="DF23" s="441">
        <v>800</v>
      </c>
      <c r="DG23" s="441">
        <v>800</v>
      </c>
      <c r="DH23" s="441">
        <v>800</v>
      </c>
      <c r="DI23" s="441">
        <v>800</v>
      </c>
      <c r="DJ23" s="441">
        <v>800</v>
      </c>
      <c r="DK23" s="441">
        <v>800</v>
      </c>
      <c r="DL23" s="441">
        <v>800</v>
      </c>
      <c r="DM23" s="441">
        <v>800</v>
      </c>
      <c r="DN23" s="441">
        <v>800</v>
      </c>
      <c r="DO23" s="441">
        <v>800</v>
      </c>
      <c r="DP23" s="441">
        <v>800</v>
      </c>
      <c r="DQ23" s="441">
        <v>800</v>
      </c>
      <c r="DR23" s="441">
        <v>800</v>
      </c>
      <c r="DS23" s="441">
        <v>800</v>
      </c>
      <c r="DT23" s="441">
        <v>800</v>
      </c>
      <c r="DU23" s="441">
        <v>800</v>
      </c>
    </row>
    <row r="24" spans="1:125" ht="11.25" customHeight="1">
      <c r="A24" s="386" t="s">
        <v>703</v>
      </c>
      <c r="E24" s="475">
        <f>ROUND(E23*$B$36,2)*(1+'IIA Jūtīguma analīze'!$C$14)</f>
        <v>236.75</v>
      </c>
      <c r="F24" s="475">
        <f>ROUND(F23*$B$36,2)*(1+'IIA Jūtīguma analīze'!$C$14)</f>
        <v>236.75</v>
      </c>
      <c r="G24" s="475">
        <f>ROUND(G23*$B$36,2)*(1+'IIA Jūtīguma analīze'!$C$14)</f>
        <v>236.75</v>
      </c>
      <c r="H24" s="475">
        <f>ROUND(H23*$B$36,2)*(1+'IIA Jūtīguma analīze'!$C$14)</f>
        <v>236.75</v>
      </c>
      <c r="I24" s="475">
        <f>ROUND(I23*$B$36,2)*(1+'IIA Jūtīguma analīze'!$C$14)</f>
        <v>261.14</v>
      </c>
      <c r="J24" s="475">
        <f>ROUND(J23*$B$36,2)*(1+'IIA Jūtīguma analīze'!$C$14)</f>
        <v>261.14</v>
      </c>
      <c r="K24" s="475">
        <f>ROUND(K23*$B$36,2)*(1+'IIA Jūtīguma analīze'!$C$14)</f>
        <v>261.14</v>
      </c>
      <c r="L24" s="475">
        <f>ROUND(L23*$B$36,2)*(1+'IIA Jūtīguma analīze'!$C$14)</f>
        <v>261.14</v>
      </c>
      <c r="M24" s="475">
        <f>ROUND(M23*$B$36,2)*(1+'IIA Jūtīguma analīze'!$C$14)</f>
        <v>285.52999999999997</v>
      </c>
      <c r="N24" s="475">
        <f>ROUND(N23*$B$36,2)*(1+'IIA Jūtīguma analīze'!$C$14)</f>
        <v>285.52999999999997</v>
      </c>
      <c r="O24" s="475">
        <f>ROUND(O23*$B$36,2)*(1+'IIA Jūtīguma analīze'!$C$14)</f>
        <v>285.52999999999997</v>
      </c>
      <c r="P24" s="475">
        <f>ROUND(P23*$B$36,2)*(1+'IIA Jūtīguma analīze'!$C$14)</f>
        <v>285.52999999999997</v>
      </c>
      <c r="Q24" s="475">
        <f>ROUND(Q23*$B$36,2)*(1+'IIA Jūtīguma analīze'!$C$14)</f>
        <v>309.92</v>
      </c>
      <c r="R24" s="475">
        <f>ROUND(R23*$B$36,2)*(1+'IIA Jūtīguma analīze'!$C$14)</f>
        <v>309.92</v>
      </c>
      <c r="S24" s="475">
        <f>ROUND(S23*$B$36,2)*(1+'IIA Jūtīguma analīze'!$C$14)</f>
        <v>309.92</v>
      </c>
      <c r="T24" s="475">
        <f>ROUND(T23*$B$36,2)*(1+'IIA Jūtīguma analīze'!$C$14)</f>
        <v>309.92</v>
      </c>
      <c r="U24" s="475">
        <f>ROUND(U23*$B$36,2)*(1+'IIA Jūtīguma analīze'!$C$14)</f>
        <v>334.31</v>
      </c>
      <c r="V24" s="475">
        <f>ROUND(V23*$B$36,2)*(1+'IIA Jūtīguma analīze'!$C$14)</f>
        <v>334.31</v>
      </c>
      <c r="W24" s="475">
        <f>ROUND(W23*$B$36,2)*(1+'IIA Jūtīguma analīze'!$C$14)</f>
        <v>334.31</v>
      </c>
      <c r="X24" s="475">
        <f>ROUND(X23*$B$36,2)*(1+'IIA Jūtīguma analīze'!$C$14)</f>
        <v>334.31</v>
      </c>
      <c r="Y24" s="475">
        <f>ROUND(Y23*$B$36,2)*(1+'IIA Jūtīguma analīze'!$C$14)</f>
        <v>358.71</v>
      </c>
      <c r="Z24" s="475">
        <f>ROUND(Z23*$B$36,2)*(1+'IIA Jūtīguma analīze'!$C$14)</f>
        <v>358.71</v>
      </c>
      <c r="AA24" s="475">
        <f>ROUND(AA23*$B$36,2)*(1+'IIA Jūtīguma analīze'!$C$14)</f>
        <v>358.71</v>
      </c>
      <c r="AB24" s="475">
        <f>ROUND(AB23*$B$36,2)*(1+'IIA Jūtīguma analīze'!$C$14)</f>
        <v>358.71</v>
      </c>
      <c r="AC24" s="475">
        <f>ROUND(AC23*$B$36,2)*(1+'IIA Jūtīguma analīze'!$C$14)</f>
        <v>398.88</v>
      </c>
      <c r="AD24" s="475">
        <f>ROUND(AD23*$B$36,2)*(1+'IIA Jūtīguma analīze'!$C$14)</f>
        <v>398.88</v>
      </c>
      <c r="AE24" s="475">
        <f>ROUND(AE23*$B$36,2)*(1+'IIA Jūtīguma analīze'!$C$14)</f>
        <v>398.88</v>
      </c>
      <c r="AF24" s="475">
        <f>ROUND(AF23*$B$36,2)*(1+'IIA Jūtīguma analīze'!$C$14)</f>
        <v>398.88</v>
      </c>
      <c r="AG24" s="475">
        <f>ROUND(AG23*$B$36,2)*(1+'IIA Jūtīguma analīze'!$C$14)</f>
        <v>439.06</v>
      </c>
      <c r="AH24" s="475">
        <f>ROUND(AH23*$B$36,2)*(1+'IIA Jūtīguma analīze'!$C$14)</f>
        <v>439.06</v>
      </c>
      <c r="AI24" s="475">
        <f>ROUND(AI23*$B$36,2)*(1+'IIA Jūtīguma analīze'!$C$14)</f>
        <v>439.06</v>
      </c>
      <c r="AJ24" s="475">
        <f>ROUND(AJ23*$B$36,2)*(1+'IIA Jūtīguma analīze'!$C$14)</f>
        <v>439.06</v>
      </c>
      <c r="AK24" s="475">
        <f>ROUND(AK23*$B$36,2)*(1+'IIA Jūtīguma analīze'!$C$14)</f>
        <v>479.23</v>
      </c>
      <c r="AL24" s="475">
        <f>ROUND(AL23*$B$36,2)*(1+'IIA Jūtīguma analīze'!$C$14)</f>
        <v>479.23</v>
      </c>
      <c r="AM24" s="475">
        <f>ROUND(AM23*$B$36,2)*(1+'IIA Jūtīguma analīze'!$C$14)</f>
        <v>479.23</v>
      </c>
      <c r="AN24" s="475">
        <f>ROUND(AN23*$B$36,2)*(1+'IIA Jūtīguma analīze'!$C$14)</f>
        <v>479.23</v>
      </c>
      <c r="AO24" s="475">
        <f>ROUND(AO23*$B$36,2)*(1+'IIA Jūtīguma analīze'!$C$14)</f>
        <v>519.41</v>
      </c>
      <c r="AP24" s="475">
        <f>ROUND(AP23*$B$36,2)*(1+'IIA Jūtīguma analīze'!$C$14)</f>
        <v>519.41</v>
      </c>
      <c r="AQ24" s="475">
        <f>ROUND(AQ23*$B$36,2)*(1+'IIA Jūtīguma analīze'!$C$14)</f>
        <v>519.41</v>
      </c>
      <c r="AR24" s="475">
        <f>ROUND(AR23*$B$36,2)*(1+'IIA Jūtīguma analīze'!$C$14)</f>
        <v>519.41</v>
      </c>
      <c r="AS24" s="475">
        <f>ROUND(AS23*$B$36,2)*(1+'IIA Jūtīguma analīze'!$C$14)</f>
        <v>559.58000000000004</v>
      </c>
      <c r="AT24" s="475">
        <f>ROUND(AT23*$B$36,2)*(1+'IIA Jūtīguma analīze'!$C$14)</f>
        <v>559.58000000000004</v>
      </c>
      <c r="AU24" s="475">
        <f>ROUND(AU23*$B$36,2)*(1+'IIA Jūtīguma analīze'!$C$14)</f>
        <v>559.58000000000004</v>
      </c>
      <c r="AV24" s="475">
        <f>ROUND(AV23*$B$36,2)*(1+'IIA Jūtīguma analīze'!$C$14)</f>
        <v>559.58000000000004</v>
      </c>
      <c r="AW24" s="475">
        <f>ROUND(AW23*$B$36,2)*(1+'IIA Jūtīguma analīze'!$C$14)</f>
        <v>598.32000000000005</v>
      </c>
      <c r="AX24" s="475">
        <f>ROUND(AX23*$B$36,2)*(1+'IIA Jūtīguma analīze'!$C$14)</f>
        <v>598.32000000000005</v>
      </c>
      <c r="AY24" s="475">
        <f>ROUND(AY23*$B$36,2)*(1+'IIA Jūtīguma analīze'!$C$14)</f>
        <v>598.32000000000005</v>
      </c>
      <c r="AZ24" s="475">
        <f>ROUND(AZ23*$B$36,2)*(1+'IIA Jūtīguma analīze'!$C$14)</f>
        <v>598.32000000000005</v>
      </c>
      <c r="BA24" s="475">
        <f>ROUND(BA23*$B$36,2)*(1+'IIA Jūtīguma analīze'!$C$14)</f>
        <v>637.05999999999995</v>
      </c>
      <c r="BB24" s="475">
        <f>ROUND(BB23*$B$36,2)*(1+'IIA Jūtīguma analīze'!$C$14)</f>
        <v>637.05999999999995</v>
      </c>
      <c r="BC24" s="475">
        <f>ROUND(BC23*$B$36,2)*(1+'IIA Jūtīguma analīze'!$C$14)</f>
        <v>637.05999999999995</v>
      </c>
      <c r="BD24" s="475">
        <f>ROUND(BD23*$B$36,2)*(1+'IIA Jūtīguma analīze'!$C$14)</f>
        <v>637.05999999999995</v>
      </c>
      <c r="BE24" s="475">
        <f>ROUND(BE23*$B$36,2)*(1+'IIA Jūtīguma analīze'!$C$14)</f>
        <v>675.8</v>
      </c>
      <c r="BF24" s="475">
        <f>ROUND(BF23*$B$36,2)*(1+'IIA Jūtīguma analīze'!$C$14)</f>
        <v>675.8</v>
      </c>
      <c r="BG24" s="475">
        <f>ROUND(BG23*$B$36,2)*(1+'IIA Jūtīguma analīze'!$C$14)</f>
        <v>675.8</v>
      </c>
      <c r="BH24" s="475">
        <f>ROUND(BH23*$B$36,2)*(1+'IIA Jūtīguma analīze'!$C$14)</f>
        <v>675.8</v>
      </c>
      <c r="BI24" s="475">
        <f>ROUND(BI23*$B$36,2)*(1+'IIA Jūtīguma analīze'!$C$14)</f>
        <v>714.54</v>
      </c>
      <c r="BJ24" s="475">
        <f>ROUND(BJ23*$B$36,2)*(1+'IIA Jūtīguma analīze'!$C$14)</f>
        <v>714.54</v>
      </c>
      <c r="BK24" s="475">
        <f>ROUND(BK23*$B$36,2)*(1+'IIA Jūtīguma analīze'!$C$14)</f>
        <v>714.54</v>
      </c>
      <c r="BL24" s="475">
        <f>ROUND(BL23*$B$36,2)*(1+'IIA Jūtīguma analīze'!$C$14)</f>
        <v>714.54</v>
      </c>
      <c r="BM24" s="475">
        <f>ROUND(BM23*$B$36,2)*(1+'IIA Jūtīguma analīze'!$C$14)</f>
        <v>753.28</v>
      </c>
      <c r="BN24" s="475">
        <f>ROUND(BN23*$B$36,2)*(1+'IIA Jūtīguma analīze'!$C$14)</f>
        <v>753.28</v>
      </c>
      <c r="BO24" s="475">
        <f>ROUND(BO23*$B$36,2)*(1+'IIA Jūtīguma analīze'!$C$14)</f>
        <v>753.28</v>
      </c>
      <c r="BP24" s="475">
        <f>ROUND(BP23*$B$36,2)*(1+'IIA Jūtīguma analīze'!$C$14)</f>
        <v>753.28</v>
      </c>
      <c r="BQ24" s="475">
        <f>ROUND(BQ23*$B$36,2)*(1+'IIA Jūtīguma analīze'!$C$14)</f>
        <v>792.02</v>
      </c>
      <c r="BR24" s="475">
        <f>ROUND(BR23*$B$36,2)*(1+'IIA Jūtīguma analīze'!$C$14)</f>
        <v>792.02</v>
      </c>
      <c r="BS24" s="475">
        <f>ROUND(BS23*$B$36,2)*(1+'IIA Jūtīguma analīze'!$C$14)</f>
        <v>792.02</v>
      </c>
      <c r="BT24" s="475">
        <f>ROUND(BT23*$B$36,2)*(1+'IIA Jūtīguma analīze'!$C$14)</f>
        <v>792.02</v>
      </c>
      <c r="BU24" s="475">
        <f>ROUND(BU23*$B$36,2)*(1+'IIA Jūtīguma analīze'!$C$14)</f>
        <v>830.76</v>
      </c>
      <c r="BV24" s="475">
        <f>ROUND(BV23*$B$36,2)*(1+'IIA Jūtīguma analīze'!$C$14)</f>
        <v>830.76</v>
      </c>
      <c r="BW24" s="475">
        <f>ROUND(BW23*$B$36,2)*(1+'IIA Jūtīguma analīze'!$C$14)</f>
        <v>830.76</v>
      </c>
      <c r="BX24" s="475">
        <f>ROUND(BX23*$B$36,2)*(1+'IIA Jūtīguma analīze'!$C$14)</f>
        <v>830.76</v>
      </c>
      <c r="BY24" s="475">
        <f>ROUND(BY23*$B$36,2)*(1+'IIA Jūtīguma analīze'!$C$14)</f>
        <v>869.5</v>
      </c>
      <c r="BZ24" s="475">
        <f>ROUND(BZ23*$B$36,2)*(1+'IIA Jūtīguma analīze'!$C$14)</f>
        <v>869.5</v>
      </c>
      <c r="CA24" s="475">
        <f>ROUND(CA23*$B$36,2)*(1+'IIA Jūtīguma analīze'!$C$14)</f>
        <v>869.5</v>
      </c>
      <c r="CB24" s="475">
        <f>ROUND(CB23*$B$36,2)*(1+'IIA Jūtīguma analīze'!$C$14)</f>
        <v>869.5</v>
      </c>
      <c r="CC24" s="475">
        <f>ROUND(CC23*$B$36,2)*(1+'IIA Jūtīguma analīze'!$C$14)</f>
        <v>908.24</v>
      </c>
      <c r="CD24" s="475">
        <f>ROUND(CD23*$B$36,2)*(1+'IIA Jūtīguma analīze'!$C$14)</f>
        <v>908.24</v>
      </c>
      <c r="CE24" s="475">
        <f>ROUND(CE23*$B$36,2)*(1+'IIA Jūtīguma analīze'!$C$14)</f>
        <v>908.24</v>
      </c>
      <c r="CF24" s="475">
        <f>ROUND(CF23*$B$36,2)*(1+'IIA Jūtīguma analīze'!$C$14)</f>
        <v>908.24</v>
      </c>
      <c r="CG24" s="475">
        <f>ROUND(CG23*$B$36,2)*(1+'IIA Jūtīguma analīze'!$C$14)</f>
        <v>946.99</v>
      </c>
      <c r="CH24" s="475">
        <f>ROUND(CH23*$B$36,2)*(1+'IIA Jūtīguma analīze'!$C$14)</f>
        <v>946.99</v>
      </c>
      <c r="CI24" s="475">
        <f>ROUND(CI23*$B$36,2)*(1+'IIA Jūtīguma analīze'!$C$14)</f>
        <v>946.99</v>
      </c>
      <c r="CJ24" s="475">
        <f>ROUND(CJ23*$B$36,2)*(1+'IIA Jūtīguma analīze'!$C$14)</f>
        <v>946.99</v>
      </c>
      <c r="CK24" s="475">
        <f>ROUND(CK23*$B$36,2)*(1+'IIA Jūtīguma analīze'!$C$14)</f>
        <v>987.16</v>
      </c>
      <c r="CL24" s="475">
        <f>ROUND(CL23*$B$36,2)*(1+'IIA Jūtīguma analīze'!$C$14)</f>
        <v>987.16</v>
      </c>
      <c r="CM24" s="475">
        <f>ROUND(CM23*$B$36,2)*(1+'IIA Jūtīguma analīze'!$C$14)</f>
        <v>987.16</v>
      </c>
      <c r="CN24" s="475">
        <f>ROUND(CN23*$B$36,2)*(1+'IIA Jūtīguma analīze'!$C$14)</f>
        <v>987.16</v>
      </c>
      <c r="CO24" s="475">
        <f>ROUND(CO23*$B$36,2)*(1+'IIA Jūtīguma analīze'!$C$14)</f>
        <v>1027.3399999999999</v>
      </c>
      <c r="CP24" s="475">
        <f>ROUND(CP23*$B$36,2)*(1+'IIA Jūtīguma analīze'!$C$14)</f>
        <v>1027.3399999999999</v>
      </c>
      <c r="CQ24" s="475">
        <f>ROUND(CQ23*$B$36,2)*(1+'IIA Jūtīguma analīze'!$C$14)</f>
        <v>1027.3399999999999</v>
      </c>
      <c r="CR24" s="475">
        <f>ROUND(CR23*$B$36,2)*(1+'IIA Jūtīguma analīze'!$C$14)</f>
        <v>1027.3399999999999</v>
      </c>
      <c r="CS24" s="475">
        <f>ROUND(CS23*$B$36,2)*(1+'IIA Jūtīguma analīze'!$C$14)</f>
        <v>1067.51</v>
      </c>
      <c r="CT24" s="475">
        <f>ROUND(CT23*$B$36,2)*(1+'IIA Jūtīguma analīze'!$C$14)</f>
        <v>1067.51</v>
      </c>
      <c r="CU24" s="475">
        <f>ROUND(CU23*$B$36,2)*(1+'IIA Jūtīguma analīze'!$C$14)</f>
        <v>1067.51</v>
      </c>
      <c r="CV24" s="475">
        <f>ROUND(CV23*$B$36,2)*(1+'IIA Jūtīguma analīze'!$C$14)</f>
        <v>1067.51</v>
      </c>
      <c r="CW24" s="475">
        <f>ROUND(CW23*$B$36,2)*(1+'IIA Jūtīguma analīze'!$C$14)</f>
        <v>1107.69</v>
      </c>
      <c r="CX24" s="475">
        <f>ROUND(CX23*$B$36,2)*(1+'IIA Jūtīguma analīze'!$C$14)</f>
        <v>1107.69</v>
      </c>
      <c r="CY24" s="475">
        <f>ROUND(CY23*$B$36,2)*(1+'IIA Jūtīguma analīze'!$C$14)</f>
        <v>1107.69</v>
      </c>
      <c r="CZ24" s="475">
        <f>ROUND(CZ23*$B$36,2)*(1+'IIA Jūtīguma analīze'!$C$14)</f>
        <v>1107.69</v>
      </c>
      <c r="DA24" s="475">
        <f>ROUND(DA23*$B$36,2)*(1+'IIA Jūtīguma analīze'!$C$14)</f>
        <v>1147.8599999999999</v>
      </c>
      <c r="DB24" s="475">
        <f>ROUND(DB23*$B$36,2)*(1+'IIA Jūtīguma analīze'!$C$14)</f>
        <v>1147.8599999999999</v>
      </c>
      <c r="DC24" s="475">
        <f>ROUND(DC23*$B$36,2)*(1+'IIA Jūtīguma analīze'!$C$14)</f>
        <v>1147.8599999999999</v>
      </c>
      <c r="DD24" s="475">
        <f>ROUND(DD23*$B$36,2)*(1+'IIA Jūtīguma analīze'!$C$14)</f>
        <v>1147.8599999999999</v>
      </c>
      <c r="DE24" s="475">
        <f>ROUND(DE23*$B$36,2)*(1+'IIA Jūtīguma analīze'!$C$14)</f>
        <v>1147.8599999999999</v>
      </c>
      <c r="DF24" s="475">
        <f>ROUND(DF23*$B$36,2)*(1+'IIA Jūtīguma analīze'!$C$14)</f>
        <v>1147.8599999999999</v>
      </c>
      <c r="DG24" s="475">
        <f>ROUND(DG23*$B$36,2)*(1+'IIA Jūtīguma analīze'!$C$14)</f>
        <v>1147.8599999999999</v>
      </c>
      <c r="DH24" s="475">
        <f>ROUND(DH23*$B$36,2)*(1+'IIA Jūtīguma analīze'!$C$14)</f>
        <v>1147.8599999999999</v>
      </c>
      <c r="DI24" s="475">
        <f>ROUND(DI23*$B$36,2)*(1+'IIA Jūtīguma analīze'!$C$14)</f>
        <v>1147.8599999999999</v>
      </c>
      <c r="DJ24" s="475">
        <f>ROUND(DJ23*$B$36,2)*(1+'IIA Jūtīguma analīze'!$C$14)</f>
        <v>1147.8599999999999</v>
      </c>
      <c r="DK24" s="475">
        <f>ROUND(DK23*$B$36,2)*(1+'IIA Jūtīguma analīze'!$C$14)</f>
        <v>1147.8599999999999</v>
      </c>
      <c r="DL24" s="475">
        <f>ROUND(DL23*$B$36,2)*(1+'IIA Jūtīguma analīze'!$C$14)</f>
        <v>1147.8599999999999</v>
      </c>
      <c r="DM24" s="475">
        <f>ROUND(DM23*$B$36,2)*(1+'IIA Jūtīguma analīze'!$C$14)</f>
        <v>1147.8599999999999</v>
      </c>
      <c r="DN24" s="475">
        <f>ROUND(DN23*$B$36,2)*(1+'IIA Jūtīguma analīze'!$C$14)</f>
        <v>1147.8599999999999</v>
      </c>
      <c r="DO24" s="475">
        <f>ROUND(DO23*$B$36,2)*(1+'IIA Jūtīguma analīze'!$C$14)</f>
        <v>1147.8599999999999</v>
      </c>
      <c r="DP24" s="475">
        <f>ROUND(DP23*$B$36,2)*(1+'IIA Jūtīguma analīze'!$C$14)</f>
        <v>1147.8599999999999</v>
      </c>
      <c r="DQ24" s="475">
        <f>ROUND(DQ23*$B$36,2)*(1+'IIA Jūtīguma analīze'!$C$14)</f>
        <v>1147.8599999999999</v>
      </c>
      <c r="DR24" s="475">
        <f>ROUND(DR23*$B$36,2)*(1+'IIA Jūtīguma analīze'!$C$14)</f>
        <v>1147.8599999999999</v>
      </c>
      <c r="DS24" s="475">
        <f>ROUND(DS23*$B$36,2)*(1+'IIA Jūtīguma analīze'!$C$14)</f>
        <v>1147.8599999999999</v>
      </c>
      <c r="DT24" s="475">
        <f>ROUND(DT23*$B$36,2)*(1+'IIA Jūtīguma analīze'!$C$14)</f>
        <v>1147.8599999999999</v>
      </c>
      <c r="DU24" s="475">
        <f>ROUND(DU23*$B$36,2)*(1+'IIA Jūtīguma analīze'!$C$14)</f>
        <v>1147.8599999999999</v>
      </c>
    </row>
    <row r="25" spans="1:125" s="393" customFormat="1" ht="11.25" customHeight="1">
      <c r="A25" s="393" t="s">
        <v>704</v>
      </c>
    </row>
    <row r="27" spans="1:125" ht="11.25" customHeight="1">
      <c r="A27" s="386" t="s">
        <v>1006</v>
      </c>
      <c r="C27" s="436"/>
    </row>
    <row r="28" spans="1:125" ht="11.25" customHeight="1">
      <c r="A28" s="415">
        <v>2016</v>
      </c>
      <c r="B28" s="439">
        <v>100.5</v>
      </c>
    </row>
    <row r="29" spans="1:125" ht="11.25" customHeight="1">
      <c r="A29" s="415">
        <v>2017</v>
      </c>
      <c r="B29" s="440">
        <v>102.2</v>
      </c>
    </row>
    <row r="30" spans="1:125" ht="11.25" customHeight="1">
      <c r="A30" s="415">
        <v>2018</v>
      </c>
      <c r="B30" s="440">
        <v>103.1</v>
      </c>
    </row>
    <row r="31" spans="1:125" ht="11.25" customHeight="1">
      <c r="A31" s="415">
        <v>2019</v>
      </c>
      <c r="B31" s="440">
        <v>106.2</v>
      </c>
    </row>
    <row r="32" spans="1:125" ht="11.25" customHeight="1">
      <c r="A32" s="415">
        <v>2020</v>
      </c>
      <c r="B32" s="440">
        <v>109.8</v>
      </c>
    </row>
    <row r="33" spans="1:125" ht="11.25" customHeight="1">
      <c r="A33" s="415">
        <v>2021</v>
      </c>
      <c r="B33" s="440">
        <v>118.6</v>
      </c>
    </row>
    <row r="34" spans="1:125" ht="11.25" customHeight="1">
      <c r="A34" s="415">
        <v>2022</v>
      </c>
      <c r="B34" s="440">
        <v>136.80000000000001</v>
      </c>
    </row>
    <row r="35" spans="1:125" ht="11.25" customHeight="1">
      <c r="A35" s="437" t="s">
        <v>673</v>
      </c>
      <c r="B35" s="440">
        <v>144.19999999999999</v>
      </c>
    </row>
    <row r="36" spans="1:125" ht="11.25" customHeight="1">
      <c r="A36" s="437" t="s">
        <v>706</v>
      </c>
      <c r="B36" s="455">
        <f>B35/B28</f>
        <v>1.434825870646766</v>
      </c>
    </row>
    <row r="37" spans="1:125" ht="11.25" customHeight="1">
      <c r="A37" s="438" t="s">
        <v>674</v>
      </c>
    </row>
    <row r="38" spans="1:125" ht="11.25" customHeight="1">
      <c r="A38" s="438"/>
    </row>
    <row r="39" spans="1:125" s="381" customFormat="1" ht="11.25" customHeight="1">
      <c r="A39" s="379" t="s">
        <v>705</v>
      </c>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79"/>
      <c r="DE39" s="379"/>
      <c r="DF39" s="379"/>
      <c r="DG39" s="379"/>
      <c r="DH39" s="379"/>
      <c r="DI39" s="379"/>
      <c r="DJ39" s="379"/>
      <c r="DK39" s="379"/>
      <c r="DL39" s="379"/>
      <c r="DM39" s="379"/>
      <c r="DN39" s="379"/>
      <c r="DO39" s="379"/>
      <c r="DP39" s="379"/>
      <c r="DQ39" s="379"/>
      <c r="DR39" s="379"/>
      <c r="DS39" s="379"/>
      <c r="DT39" s="379"/>
      <c r="DU39" s="379"/>
    </row>
    <row r="40" spans="1:125" ht="11.25" customHeight="1">
      <c r="A40" s="438"/>
    </row>
    <row r="41" spans="1:125" s="275" customFormat="1" ht="40.799999999999997">
      <c r="A41" s="452" t="s">
        <v>698</v>
      </c>
      <c r="B41" s="453" t="s">
        <v>691</v>
      </c>
      <c r="C41" s="453" t="s">
        <v>699</v>
      </c>
      <c r="D41" s="453" t="s">
        <v>700</v>
      </c>
      <c r="E41" s="453" t="s">
        <v>695</v>
      </c>
      <c r="F41" s="453" t="s">
        <v>696</v>
      </c>
      <c r="G41" s="453" t="s">
        <v>692</v>
      </c>
      <c r="H41" s="453" t="s">
        <v>697</v>
      </c>
    </row>
    <row r="42" spans="1:125" ht="11.25" customHeight="1">
      <c r="A42" s="482" t="s">
        <v>1003</v>
      </c>
      <c r="B42" s="447">
        <v>147</v>
      </c>
      <c r="C42" s="447">
        <v>2983</v>
      </c>
      <c r="D42" s="616">
        <v>1.35</v>
      </c>
      <c r="E42" s="416">
        <f>C42*D42</f>
        <v>4027.05</v>
      </c>
      <c r="F42" s="416">
        <f>B42*E42</f>
        <v>591976.35</v>
      </c>
      <c r="G42" s="454">
        <v>0.5</v>
      </c>
      <c r="H42" s="416"/>
    </row>
    <row r="43" spans="1:125" ht="11.25" customHeight="1">
      <c r="A43" s="482" t="s">
        <v>1004</v>
      </c>
      <c r="B43" s="447">
        <v>51</v>
      </c>
      <c r="C43" s="447">
        <v>17192</v>
      </c>
      <c r="D43" s="616">
        <v>1.35</v>
      </c>
      <c r="E43" s="416">
        <f>C43*D43</f>
        <v>23209.200000000001</v>
      </c>
      <c r="F43" s="416">
        <f>B43*E43</f>
        <v>1183669.2</v>
      </c>
      <c r="G43" s="454">
        <v>0.5</v>
      </c>
      <c r="H43" s="416"/>
    </row>
    <row r="44" spans="1:125" ht="11.25" customHeight="1">
      <c r="A44" s="482" t="s">
        <v>1005</v>
      </c>
      <c r="B44" s="447">
        <v>1</v>
      </c>
      <c r="C44" s="447">
        <v>566059</v>
      </c>
      <c r="D44" s="616">
        <v>1.35</v>
      </c>
      <c r="E44" s="416">
        <f>C44*D44</f>
        <v>764179.65</v>
      </c>
      <c r="F44" s="416">
        <f>B44*E44</f>
        <v>764179.65</v>
      </c>
      <c r="G44" s="454">
        <v>0.5</v>
      </c>
      <c r="H44" s="416"/>
    </row>
    <row r="45" spans="1:125" ht="11.25" customHeight="1">
      <c r="A45" s="482" t="s">
        <v>921</v>
      </c>
      <c r="B45" s="447">
        <f>SUM(B42:B44)</f>
        <v>199</v>
      </c>
      <c r="C45" s="447">
        <v>40971</v>
      </c>
      <c r="D45" s="616">
        <v>1.35</v>
      </c>
      <c r="E45" s="416">
        <f>C45*D45</f>
        <v>55310.850000000006</v>
      </c>
      <c r="F45" s="416">
        <f>B45*E45</f>
        <v>11006859.15</v>
      </c>
      <c r="G45" s="454">
        <v>0.5</v>
      </c>
      <c r="H45" s="416">
        <f>F45*G45</f>
        <v>5503429.5750000002</v>
      </c>
    </row>
    <row r="46" spans="1:125" s="275" customFormat="1" ht="11.25" customHeight="1">
      <c r="A46" s="396" t="s">
        <v>693</v>
      </c>
      <c r="B46" s="396"/>
      <c r="C46" s="396"/>
      <c r="D46" s="396"/>
      <c r="E46" s="396"/>
      <c r="F46" s="396"/>
      <c r="G46" s="396"/>
      <c r="H46" s="474">
        <f>SUM(H42:H45)*(1+'IIA Jūtīguma analīze'!$C$13)</f>
        <v>5503429.5750000002</v>
      </c>
    </row>
    <row r="47" spans="1:125" s="275" customFormat="1" ht="11.25" customHeight="1">
      <c r="A47" s="396" t="s">
        <v>694</v>
      </c>
      <c r="B47" s="396"/>
      <c r="C47" s="396"/>
      <c r="D47" s="396"/>
      <c r="E47" s="396"/>
      <c r="F47" s="396"/>
      <c r="G47" s="396"/>
      <c r="H47" s="417">
        <f>H46/4</f>
        <v>1375857.39375</v>
      </c>
    </row>
    <row r="48" spans="1:125" ht="11.25" customHeight="1">
      <c r="A48" s="393" t="s">
        <v>701</v>
      </c>
    </row>
    <row r="49" spans="1:125" ht="11.25" customHeight="1">
      <c r="A49" s="393" t="s">
        <v>702</v>
      </c>
    </row>
    <row r="51" spans="1:125" s="381" customFormat="1" ht="11.25" customHeight="1">
      <c r="A51" s="379" t="s">
        <v>684</v>
      </c>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c r="BL51" s="379"/>
      <c r="BM51" s="379"/>
      <c r="BN51" s="379"/>
      <c r="BO51" s="379"/>
      <c r="BP51" s="379"/>
      <c r="BQ51" s="379"/>
      <c r="BR51" s="379"/>
      <c r="BS51" s="379"/>
      <c r="BT51" s="379"/>
      <c r="BU51" s="379"/>
      <c r="BV51" s="379"/>
      <c r="BW51" s="379"/>
      <c r="BX51" s="379"/>
      <c r="BY51" s="379"/>
      <c r="BZ51" s="379"/>
      <c r="CA51" s="379"/>
      <c r="CB51" s="379"/>
      <c r="CC51" s="379"/>
      <c r="CD51" s="379"/>
      <c r="CE51" s="379"/>
      <c r="CF51" s="379"/>
      <c r="CG51" s="379"/>
      <c r="CH51" s="379"/>
      <c r="CI51" s="379"/>
      <c r="CJ51" s="379"/>
      <c r="CK51" s="379"/>
      <c r="CL51" s="379"/>
      <c r="CM51" s="379"/>
      <c r="CN51" s="379"/>
      <c r="CO51" s="379"/>
      <c r="CP51" s="379"/>
      <c r="CQ51" s="379"/>
      <c r="CR51" s="379"/>
      <c r="CS51" s="379"/>
      <c r="CT51" s="379"/>
      <c r="CU51" s="379"/>
      <c r="CV51" s="379"/>
      <c r="CW51" s="379"/>
      <c r="CX51" s="379"/>
      <c r="CY51" s="379"/>
      <c r="CZ51" s="379"/>
      <c r="DA51" s="379"/>
      <c r="DB51" s="379"/>
      <c r="DC51" s="379"/>
      <c r="DD51" s="379"/>
      <c r="DE51" s="379"/>
      <c r="DF51" s="379"/>
      <c r="DG51" s="379"/>
      <c r="DH51" s="379"/>
      <c r="DI51" s="379"/>
      <c r="DJ51" s="379"/>
      <c r="DK51" s="379"/>
      <c r="DL51" s="379"/>
      <c r="DM51" s="379"/>
      <c r="DN51" s="379"/>
      <c r="DO51" s="379"/>
      <c r="DP51" s="379"/>
      <c r="DQ51" s="379"/>
      <c r="DR51" s="379"/>
      <c r="DS51" s="379"/>
      <c r="DT51" s="379"/>
      <c r="DU51" s="379"/>
    </row>
    <row r="53" spans="1:125" ht="11.25" customHeight="1">
      <c r="A53" s="415" t="s">
        <v>676</v>
      </c>
      <c r="B53" s="389" t="s">
        <v>638</v>
      </c>
      <c r="D53" s="397">
        <f>NPV($C$7,E53:DU53)</f>
        <v>0</v>
      </c>
      <c r="E53" s="447">
        <v>0</v>
      </c>
      <c r="F53" s="447">
        <v>0</v>
      </c>
      <c r="G53" s="447">
        <v>0</v>
      </c>
      <c r="H53" s="447">
        <v>0</v>
      </c>
      <c r="I53" s="447">
        <v>0</v>
      </c>
      <c r="J53" s="447">
        <v>0</v>
      </c>
      <c r="K53" s="447">
        <v>0</v>
      </c>
      <c r="L53" s="447">
        <v>0</v>
      </c>
      <c r="M53" s="447">
        <v>0</v>
      </c>
      <c r="N53" s="447">
        <v>0</v>
      </c>
      <c r="O53" s="447">
        <v>0</v>
      </c>
      <c r="P53" s="447">
        <v>0</v>
      </c>
      <c r="Q53" s="447">
        <v>0</v>
      </c>
      <c r="R53" s="447">
        <v>0</v>
      </c>
      <c r="S53" s="447">
        <v>0</v>
      </c>
      <c r="T53" s="447">
        <v>0</v>
      </c>
      <c r="U53" s="447">
        <v>0</v>
      </c>
      <c r="V53" s="447">
        <v>0</v>
      </c>
      <c r="W53" s="447">
        <v>0</v>
      </c>
      <c r="X53" s="447">
        <v>0</v>
      </c>
      <c r="Y53" s="447">
        <v>0</v>
      </c>
      <c r="Z53" s="447">
        <v>0</v>
      </c>
      <c r="AA53" s="447">
        <v>0</v>
      </c>
      <c r="AB53" s="447">
        <v>0</v>
      </c>
      <c r="AC53" s="447">
        <v>0</v>
      </c>
      <c r="AD53" s="447">
        <v>0</v>
      </c>
      <c r="AE53" s="447">
        <v>0</v>
      </c>
      <c r="AF53" s="447">
        <v>0</v>
      </c>
      <c r="AG53" s="447">
        <v>0</v>
      </c>
      <c r="AH53" s="447">
        <v>0</v>
      </c>
      <c r="AI53" s="447">
        <v>0</v>
      </c>
      <c r="AJ53" s="447">
        <v>0</v>
      </c>
      <c r="AK53" s="447">
        <v>0</v>
      </c>
      <c r="AL53" s="447">
        <v>0</v>
      </c>
      <c r="AM53" s="447">
        <v>0</v>
      </c>
      <c r="AN53" s="447">
        <v>0</v>
      </c>
      <c r="AO53" s="447">
        <v>0</v>
      </c>
      <c r="AP53" s="447">
        <v>0</v>
      </c>
      <c r="AQ53" s="447">
        <v>0</v>
      </c>
      <c r="AR53" s="447">
        <v>0</v>
      </c>
      <c r="AS53" s="447">
        <v>0</v>
      </c>
      <c r="AT53" s="447">
        <v>0</v>
      </c>
      <c r="AU53" s="447">
        <v>0</v>
      </c>
      <c r="AV53" s="447">
        <v>0</v>
      </c>
      <c r="AW53" s="447">
        <v>0</v>
      </c>
      <c r="AX53" s="447">
        <v>0</v>
      </c>
      <c r="AY53" s="447">
        <v>0</v>
      </c>
      <c r="AZ53" s="447">
        <v>0</v>
      </c>
      <c r="BA53" s="447">
        <v>0</v>
      </c>
      <c r="BB53" s="447">
        <v>0</v>
      </c>
      <c r="BC53" s="447">
        <v>0</v>
      </c>
      <c r="BD53" s="447">
        <v>0</v>
      </c>
      <c r="BE53" s="447">
        <v>0</v>
      </c>
      <c r="BF53" s="447">
        <v>0</v>
      </c>
      <c r="BG53" s="447">
        <v>0</v>
      </c>
      <c r="BH53" s="447">
        <v>0</v>
      </c>
      <c r="BI53" s="447">
        <v>0</v>
      </c>
      <c r="BJ53" s="447">
        <v>0</v>
      </c>
      <c r="BK53" s="447">
        <v>0</v>
      </c>
      <c r="BL53" s="447">
        <v>0</v>
      </c>
      <c r="BM53" s="447">
        <v>0</v>
      </c>
      <c r="BN53" s="447">
        <v>0</v>
      </c>
      <c r="BO53" s="447">
        <v>0</v>
      </c>
      <c r="BP53" s="447">
        <v>0</v>
      </c>
      <c r="BQ53" s="447">
        <v>0</v>
      </c>
      <c r="BR53" s="447">
        <v>0</v>
      </c>
      <c r="BS53" s="447">
        <v>0</v>
      </c>
      <c r="BT53" s="447">
        <v>0</v>
      </c>
      <c r="BU53" s="447">
        <v>0</v>
      </c>
      <c r="BV53" s="447">
        <v>0</v>
      </c>
      <c r="BW53" s="447">
        <v>0</v>
      </c>
      <c r="BX53" s="447">
        <v>0</v>
      </c>
      <c r="BY53" s="447">
        <v>0</v>
      </c>
      <c r="BZ53" s="447">
        <v>0</v>
      </c>
      <c r="CA53" s="447">
        <v>0</v>
      </c>
      <c r="CB53" s="447">
        <v>0</v>
      </c>
      <c r="CC53" s="447">
        <v>0</v>
      </c>
      <c r="CD53" s="447">
        <v>0</v>
      </c>
      <c r="CE53" s="447">
        <v>0</v>
      </c>
      <c r="CF53" s="447">
        <v>0</v>
      </c>
      <c r="CG53" s="447">
        <v>0</v>
      </c>
      <c r="CH53" s="447">
        <v>0</v>
      </c>
      <c r="CI53" s="447">
        <v>0</v>
      </c>
      <c r="CJ53" s="447">
        <v>0</v>
      </c>
      <c r="CK53" s="447">
        <v>0</v>
      </c>
      <c r="CL53" s="447">
        <v>0</v>
      </c>
      <c r="CM53" s="447">
        <v>0</v>
      </c>
      <c r="CN53" s="447">
        <v>0</v>
      </c>
      <c r="CO53" s="447">
        <v>0</v>
      </c>
      <c r="CP53" s="447">
        <v>0</v>
      </c>
      <c r="CQ53" s="447">
        <v>0</v>
      </c>
      <c r="CR53" s="447">
        <v>0</v>
      </c>
      <c r="CS53" s="447">
        <v>0</v>
      </c>
      <c r="CT53" s="447">
        <v>0</v>
      </c>
      <c r="CU53" s="447">
        <v>0</v>
      </c>
      <c r="CV53" s="447">
        <v>0</v>
      </c>
      <c r="CW53" s="447">
        <v>0</v>
      </c>
      <c r="CX53" s="447">
        <v>0</v>
      </c>
      <c r="CY53" s="447">
        <v>0</v>
      </c>
      <c r="CZ53" s="447">
        <v>0</v>
      </c>
      <c r="DA53" s="447">
        <v>0</v>
      </c>
      <c r="DB53" s="447">
        <v>0</v>
      </c>
      <c r="DC53" s="447">
        <v>0</v>
      </c>
      <c r="DD53" s="447">
        <v>0</v>
      </c>
      <c r="DE53" s="447">
        <v>0</v>
      </c>
      <c r="DF53" s="447">
        <v>0</v>
      </c>
      <c r="DG53" s="447">
        <v>0</v>
      </c>
      <c r="DH53" s="447">
        <v>0</v>
      </c>
      <c r="DI53" s="447">
        <v>0</v>
      </c>
      <c r="DJ53" s="447">
        <v>0</v>
      </c>
      <c r="DK53" s="447">
        <v>0</v>
      </c>
      <c r="DL53" s="447">
        <v>0</v>
      </c>
      <c r="DM53" s="447">
        <v>0</v>
      </c>
      <c r="DN53" s="447">
        <v>0</v>
      </c>
      <c r="DO53" s="447">
        <v>0</v>
      </c>
      <c r="DP53" s="447">
        <v>0</v>
      </c>
      <c r="DQ53" s="447">
        <v>0</v>
      </c>
      <c r="DR53" s="447">
        <v>0</v>
      </c>
      <c r="DS53" s="447">
        <v>0</v>
      </c>
      <c r="DT53" s="447">
        <v>0</v>
      </c>
      <c r="DU53" s="447">
        <v>0</v>
      </c>
    </row>
    <row r="54" spans="1:125" ht="11.25" customHeight="1">
      <c r="A54" s="415" t="s">
        <v>916</v>
      </c>
      <c r="B54" s="389" t="s">
        <v>638</v>
      </c>
      <c r="D54" s="397">
        <f t="shared" ref="D54:D68" si="0">NPV($C$7,E54:DU54)</f>
        <v>0</v>
      </c>
      <c r="E54" s="447">
        <v>0</v>
      </c>
      <c r="F54" s="447">
        <v>0</v>
      </c>
      <c r="G54" s="447">
        <v>0</v>
      </c>
      <c r="H54" s="447">
        <v>0</v>
      </c>
      <c r="I54" s="447">
        <v>0</v>
      </c>
      <c r="J54" s="447">
        <v>0</v>
      </c>
      <c r="K54" s="447">
        <v>0</v>
      </c>
      <c r="L54" s="447">
        <v>0</v>
      </c>
      <c r="M54" s="447">
        <v>0</v>
      </c>
      <c r="N54" s="447">
        <v>0</v>
      </c>
      <c r="O54" s="447">
        <v>0</v>
      </c>
      <c r="P54" s="447">
        <v>0</v>
      </c>
      <c r="Q54" s="447">
        <v>0</v>
      </c>
      <c r="R54" s="447">
        <v>0</v>
      </c>
      <c r="S54" s="447">
        <v>0</v>
      </c>
      <c r="T54" s="447">
        <v>0</v>
      </c>
      <c r="U54" s="447">
        <v>0</v>
      </c>
      <c r="V54" s="447">
        <v>0</v>
      </c>
      <c r="W54" s="447">
        <v>0</v>
      </c>
      <c r="X54" s="447">
        <v>0</v>
      </c>
      <c r="Y54" s="447">
        <v>0</v>
      </c>
      <c r="Z54" s="447">
        <v>0</v>
      </c>
      <c r="AA54" s="447">
        <v>0</v>
      </c>
      <c r="AB54" s="447">
        <v>0</v>
      </c>
      <c r="AC54" s="447">
        <v>0</v>
      </c>
      <c r="AD54" s="447">
        <v>0</v>
      </c>
      <c r="AE54" s="447">
        <v>0</v>
      </c>
      <c r="AF54" s="447">
        <v>0</v>
      </c>
      <c r="AG54" s="447">
        <v>0</v>
      </c>
      <c r="AH54" s="447">
        <v>0</v>
      </c>
      <c r="AI54" s="447">
        <v>0</v>
      </c>
      <c r="AJ54" s="447">
        <v>0</v>
      </c>
      <c r="AK54" s="447">
        <v>0</v>
      </c>
      <c r="AL54" s="447">
        <v>0</v>
      </c>
      <c r="AM54" s="447">
        <v>0</v>
      </c>
      <c r="AN54" s="447">
        <v>0</v>
      </c>
      <c r="AO54" s="447">
        <v>0</v>
      </c>
      <c r="AP54" s="447">
        <v>0</v>
      </c>
      <c r="AQ54" s="447">
        <v>0</v>
      </c>
      <c r="AR54" s="447">
        <v>0</v>
      </c>
      <c r="AS54" s="447">
        <v>0</v>
      </c>
      <c r="AT54" s="447">
        <v>0</v>
      </c>
      <c r="AU54" s="447">
        <v>0</v>
      </c>
      <c r="AV54" s="447">
        <v>0</v>
      </c>
      <c r="AW54" s="447">
        <v>0</v>
      </c>
      <c r="AX54" s="447">
        <v>0</v>
      </c>
      <c r="AY54" s="447">
        <v>0</v>
      </c>
      <c r="AZ54" s="447">
        <v>0</v>
      </c>
      <c r="BA54" s="447">
        <v>0</v>
      </c>
      <c r="BB54" s="447">
        <v>0</v>
      </c>
      <c r="BC54" s="447">
        <v>0</v>
      </c>
      <c r="BD54" s="447">
        <v>0</v>
      </c>
      <c r="BE54" s="447">
        <v>0</v>
      </c>
      <c r="BF54" s="447">
        <v>0</v>
      </c>
      <c r="BG54" s="447">
        <v>0</v>
      </c>
      <c r="BH54" s="447">
        <v>0</v>
      </c>
      <c r="BI54" s="447">
        <v>0</v>
      </c>
      <c r="BJ54" s="447">
        <v>0</v>
      </c>
      <c r="BK54" s="447">
        <v>0</v>
      </c>
      <c r="BL54" s="447">
        <v>0</v>
      </c>
      <c r="BM54" s="447">
        <v>0</v>
      </c>
      <c r="BN54" s="447">
        <v>0</v>
      </c>
      <c r="BO54" s="447">
        <v>0</v>
      </c>
      <c r="BP54" s="447">
        <v>0</v>
      </c>
      <c r="BQ54" s="447">
        <v>0</v>
      </c>
      <c r="BR54" s="447">
        <v>0</v>
      </c>
      <c r="BS54" s="447">
        <v>0</v>
      </c>
      <c r="BT54" s="447">
        <v>0</v>
      </c>
      <c r="BU54" s="447">
        <v>0</v>
      </c>
      <c r="BV54" s="447">
        <v>0</v>
      </c>
      <c r="BW54" s="447">
        <v>0</v>
      </c>
      <c r="BX54" s="447">
        <v>0</v>
      </c>
      <c r="BY54" s="447">
        <v>0</v>
      </c>
      <c r="BZ54" s="447">
        <v>0</v>
      </c>
      <c r="CA54" s="447">
        <v>0</v>
      </c>
      <c r="CB54" s="447">
        <v>0</v>
      </c>
      <c r="CC54" s="447">
        <v>0</v>
      </c>
      <c r="CD54" s="447">
        <v>0</v>
      </c>
      <c r="CE54" s="447">
        <v>0</v>
      </c>
      <c r="CF54" s="447">
        <v>0</v>
      </c>
      <c r="CG54" s="447">
        <v>0</v>
      </c>
      <c r="CH54" s="447">
        <v>0</v>
      </c>
      <c r="CI54" s="447">
        <v>0</v>
      </c>
      <c r="CJ54" s="447">
        <v>0</v>
      </c>
      <c r="CK54" s="447">
        <v>0</v>
      </c>
      <c r="CL54" s="447">
        <v>0</v>
      </c>
      <c r="CM54" s="447">
        <v>0</v>
      </c>
      <c r="CN54" s="447">
        <v>0</v>
      </c>
      <c r="CO54" s="447">
        <v>0</v>
      </c>
      <c r="CP54" s="447">
        <v>0</v>
      </c>
      <c r="CQ54" s="447">
        <v>0</v>
      </c>
      <c r="CR54" s="447">
        <v>0</v>
      </c>
      <c r="CS54" s="447">
        <v>0</v>
      </c>
      <c r="CT54" s="447">
        <v>0</v>
      </c>
      <c r="CU54" s="447">
        <v>0</v>
      </c>
      <c r="CV54" s="447">
        <v>0</v>
      </c>
      <c r="CW54" s="447">
        <v>0</v>
      </c>
      <c r="CX54" s="447">
        <v>0</v>
      </c>
      <c r="CY54" s="447">
        <v>0</v>
      </c>
      <c r="CZ54" s="447">
        <v>0</v>
      </c>
      <c r="DA54" s="447">
        <v>0</v>
      </c>
      <c r="DB54" s="447">
        <v>0</v>
      </c>
      <c r="DC54" s="447">
        <v>0</v>
      </c>
      <c r="DD54" s="447">
        <v>0</v>
      </c>
      <c r="DE54" s="447">
        <v>0</v>
      </c>
      <c r="DF54" s="447">
        <v>0</v>
      </c>
      <c r="DG54" s="447">
        <v>0</v>
      </c>
      <c r="DH54" s="447">
        <v>0</v>
      </c>
      <c r="DI54" s="447">
        <v>0</v>
      </c>
      <c r="DJ54" s="447">
        <v>0</v>
      </c>
      <c r="DK54" s="447">
        <v>0</v>
      </c>
      <c r="DL54" s="447">
        <v>0</v>
      </c>
      <c r="DM54" s="447">
        <v>0</v>
      </c>
      <c r="DN54" s="447">
        <v>0</v>
      </c>
      <c r="DO54" s="447">
        <v>0</v>
      </c>
      <c r="DP54" s="447">
        <v>0</v>
      </c>
      <c r="DQ54" s="447">
        <v>0</v>
      </c>
      <c r="DR54" s="447">
        <v>0</v>
      </c>
      <c r="DS54" s="447">
        <v>0</v>
      </c>
      <c r="DT54" s="447">
        <v>0</v>
      </c>
      <c r="DU54" s="447">
        <v>0</v>
      </c>
    </row>
    <row r="55" spans="1:125" s="275" customFormat="1" ht="11.25" customHeight="1">
      <c r="A55" s="396" t="s">
        <v>677</v>
      </c>
      <c r="B55" s="385" t="s">
        <v>638</v>
      </c>
      <c r="D55" s="446">
        <f t="shared" si="0"/>
        <v>0</v>
      </c>
      <c r="E55" s="417">
        <f>SUM(E53:E54)</f>
        <v>0</v>
      </c>
      <c r="F55" s="417">
        <f t="shared" ref="F55:BQ55" si="1">SUM(F53:F54)</f>
        <v>0</v>
      </c>
      <c r="G55" s="417">
        <f t="shared" si="1"/>
        <v>0</v>
      </c>
      <c r="H55" s="417">
        <f t="shared" si="1"/>
        <v>0</v>
      </c>
      <c r="I55" s="417">
        <f t="shared" si="1"/>
        <v>0</v>
      </c>
      <c r="J55" s="417">
        <f t="shared" si="1"/>
        <v>0</v>
      </c>
      <c r="K55" s="417">
        <f t="shared" si="1"/>
        <v>0</v>
      </c>
      <c r="L55" s="417">
        <f t="shared" si="1"/>
        <v>0</v>
      </c>
      <c r="M55" s="417">
        <f t="shared" si="1"/>
        <v>0</v>
      </c>
      <c r="N55" s="417">
        <f t="shared" si="1"/>
        <v>0</v>
      </c>
      <c r="O55" s="417">
        <f t="shared" si="1"/>
        <v>0</v>
      </c>
      <c r="P55" s="417">
        <f t="shared" si="1"/>
        <v>0</v>
      </c>
      <c r="Q55" s="417">
        <f t="shared" si="1"/>
        <v>0</v>
      </c>
      <c r="R55" s="417">
        <f t="shared" si="1"/>
        <v>0</v>
      </c>
      <c r="S55" s="417">
        <f t="shared" si="1"/>
        <v>0</v>
      </c>
      <c r="T55" s="417">
        <f t="shared" si="1"/>
        <v>0</v>
      </c>
      <c r="U55" s="417">
        <f t="shared" si="1"/>
        <v>0</v>
      </c>
      <c r="V55" s="417">
        <f t="shared" si="1"/>
        <v>0</v>
      </c>
      <c r="W55" s="417">
        <f t="shared" si="1"/>
        <v>0</v>
      </c>
      <c r="X55" s="417">
        <f t="shared" si="1"/>
        <v>0</v>
      </c>
      <c r="Y55" s="417">
        <f t="shared" si="1"/>
        <v>0</v>
      </c>
      <c r="Z55" s="417">
        <f t="shared" si="1"/>
        <v>0</v>
      </c>
      <c r="AA55" s="417">
        <f t="shared" si="1"/>
        <v>0</v>
      </c>
      <c r="AB55" s="417">
        <f t="shared" si="1"/>
        <v>0</v>
      </c>
      <c r="AC55" s="417">
        <f t="shared" si="1"/>
        <v>0</v>
      </c>
      <c r="AD55" s="417">
        <f t="shared" si="1"/>
        <v>0</v>
      </c>
      <c r="AE55" s="417">
        <f t="shared" si="1"/>
        <v>0</v>
      </c>
      <c r="AF55" s="417">
        <f t="shared" si="1"/>
        <v>0</v>
      </c>
      <c r="AG55" s="417">
        <f t="shared" si="1"/>
        <v>0</v>
      </c>
      <c r="AH55" s="417">
        <f t="shared" si="1"/>
        <v>0</v>
      </c>
      <c r="AI55" s="417">
        <f t="shared" si="1"/>
        <v>0</v>
      </c>
      <c r="AJ55" s="417">
        <f t="shared" si="1"/>
        <v>0</v>
      </c>
      <c r="AK55" s="417">
        <f t="shared" si="1"/>
        <v>0</v>
      </c>
      <c r="AL55" s="417">
        <f t="shared" si="1"/>
        <v>0</v>
      </c>
      <c r="AM55" s="417">
        <f t="shared" si="1"/>
        <v>0</v>
      </c>
      <c r="AN55" s="417">
        <f t="shared" si="1"/>
        <v>0</v>
      </c>
      <c r="AO55" s="417">
        <f t="shared" si="1"/>
        <v>0</v>
      </c>
      <c r="AP55" s="417">
        <f t="shared" si="1"/>
        <v>0</v>
      </c>
      <c r="AQ55" s="417">
        <f t="shared" si="1"/>
        <v>0</v>
      </c>
      <c r="AR55" s="417">
        <f t="shared" si="1"/>
        <v>0</v>
      </c>
      <c r="AS55" s="417">
        <f t="shared" si="1"/>
        <v>0</v>
      </c>
      <c r="AT55" s="417">
        <f t="shared" si="1"/>
        <v>0</v>
      </c>
      <c r="AU55" s="417">
        <f t="shared" si="1"/>
        <v>0</v>
      </c>
      <c r="AV55" s="417">
        <f t="shared" si="1"/>
        <v>0</v>
      </c>
      <c r="AW55" s="417">
        <f t="shared" si="1"/>
        <v>0</v>
      </c>
      <c r="AX55" s="417">
        <f t="shared" si="1"/>
        <v>0</v>
      </c>
      <c r="AY55" s="417">
        <f t="shared" si="1"/>
        <v>0</v>
      </c>
      <c r="AZ55" s="417">
        <f t="shared" si="1"/>
        <v>0</v>
      </c>
      <c r="BA55" s="417">
        <f t="shared" si="1"/>
        <v>0</v>
      </c>
      <c r="BB55" s="417">
        <f t="shared" si="1"/>
        <v>0</v>
      </c>
      <c r="BC55" s="417">
        <f t="shared" si="1"/>
        <v>0</v>
      </c>
      <c r="BD55" s="417">
        <f t="shared" si="1"/>
        <v>0</v>
      </c>
      <c r="BE55" s="417">
        <f t="shared" si="1"/>
        <v>0</v>
      </c>
      <c r="BF55" s="417">
        <f t="shared" si="1"/>
        <v>0</v>
      </c>
      <c r="BG55" s="417">
        <f t="shared" si="1"/>
        <v>0</v>
      </c>
      <c r="BH55" s="417">
        <f t="shared" si="1"/>
        <v>0</v>
      </c>
      <c r="BI55" s="417">
        <f t="shared" si="1"/>
        <v>0</v>
      </c>
      <c r="BJ55" s="417">
        <f t="shared" si="1"/>
        <v>0</v>
      </c>
      <c r="BK55" s="417">
        <f t="shared" si="1"/>
        <v>0</v>
      </c>
      <c r="BL55" s="417">
        <f t="shared" si="1"/>
        <v>0</v>
      </c>
      <c r="BM55" s="417">
        <f t="shared" si="1"/>
        <v>0</v>
      </c>
      <c r="BN55" s="417">
        <f t="shared" si="1"/>
        <v>0</v>
      </c>
      <c r="BO55" s="417">
        <f t="shared" si="1"/>
        <v>0</v>
      </c>
      <c r="BP55" s="417">
        <f t="shared" si="1"/>
        <v>0</v>
      </c>
      <c r="BQ55" s="417">
        <f t="shared" si="1"/>
        <v>0</v>
      </c>
      <c r="BR55" s="417">
        <f t="shared" ref="BR55:DU55" si="2">SUM(BR53:BR54)</f>
        <v>0</v>
      </c>
      <c r="BS55" s="417">
        <f t="shared" si="2"/>
        <v>0</v>
      </c>
      <c r="BT55" s="417">
        <f t="shared" si="2"/>
        <v>0</v>
      </c>
      <c r="BU55" s="417">
        <f t="shared" si="2"/>
        <v>0</v>
      </c>
      <c r="BV55" s="417">
        <f t="shared" si="2"/>
        <v>0</v>
      </c>
      <c r="BW55" s="417">
        <f t="shared" si="2"/>
        <v>0</v>
      </c>
      <c r="BX55" s="417">
        <f t="shared" si="2"/>
        <v>0</v>
      </c>
      <c r="BY55" s="417">
        <f t="shared" si="2"/>
        <v>0</v>
      </c>
      <c r="BZ55" s="417">
        <f t="shared" si="2"/>
        <v>0</v>
      </c>
      <c r="CA55" s="417">
        <f t="shared" si="2"/>
        <v>0</v>
      </c>
      <c r="CB55" s="417">
        <f t="shared" si="2"/>
        <v>0</v>
      </c>
      <c r="CC55" s="417">
        <f t="shared" si="2"/>
        <v>0</v>
      </c>
      <c r="CD55" s="417">
        <f t="shared" si="2"/>
        <v>0</v>
      </c>
      <c r="CE55" s="417">
        <f t="shared" si="2"/>
        <v>0</v>
      </c>
      <c r="CF55" s="417">
        <f t="shared" si="2"/>
        <v>0</v>
      </c>
      <c r="CG55" s="417">
        <f t="shared" si="2"/>
        <v>0</v>
      </c>
      <c r="CH55" s="417">
        <f t="shared" si="2"/>
        <v>0</v>
      </c>
      <c r="CI55" s="417">
        <f t="shared" si="2"/>
        <v>0</v>
      </c>
      <c r="CJ55" s="417">
        <f t="shared" si="2"/>
        <v>0</v>
      </c>
      <c r="CK55" s="417">
        <f t="shared" si="2"/>
        <v>0</v>
      </c>
      <c r="CL55" s="417">
        <f t="shared" si="2"/>
        <v>0</v>
      </c>
      <c r="CM55" s="417">
        <f t="shared" si="2"/>
        <v>0</v>
      </c>
      <c r="CN55" s="417">
        <f t="shared" si="2"/>
        <v>0</v>
      </c>
      <c r="CO55" s="417">
        <f t="shared" si="2"/>
        <v>0</v>
      </c>
      <c r="CP55" s="417">
        <f t="shared" si="2"/>
        <v>0</v>
      </c>
      <c r="CQ55" s="417">
        <f t="shared" si="2"/>
        <v>0</v>
      </c>
      <c r="CR55" s="417">
        <f t="shared" si="2"/>
        <v>0</v>
      </c>
      <c r="CS55" s="417">
        <f t="shared" si="2"/>
        <v>0</v>
      </c>
      <c r="CT55" s="417">
        <f t="shared" si="2"/>
        <v>0</v>
      </c>
      <c r="CU55" s="417">
        <f t="shared" si="2"/>
        <v>0</v>
      </c>
      <c r="CV55" s="417">
        <f t="shared" si="2"/>
        <v>0</v>
      </c>
      <c r="CW55" s="417">
        <f t="shared" si="2"/>
        <v>0</v>
      </c>
      <c r="CX55" s="417">
        <f t="shared" si="2"/>
        <v>0</v>
      </c>
      <c r="CY55" s="417">
        <f t="shared" si="2"/>
        <v>0</v>
      </c>
      <c r="CZ55" s="417">
        <f t="shared" si="2"/>
        <v>0</v>
      </c>
      <c r="DA55" s="417">
        <f t="shared" si="2"/>
        <v>0</v>
      </c>
      <c r="DB55" s="417">
        <f t="shared" si="2"/>
        <v>0</v>
      </c>
      <c r="DC55" s="417">
        <f t="shared" si="2"/>
        <v>0</v>
      </c>
      <c r="DD55" s="417">
        <f t="shared" si="2"/>
        <v>0</v>
      </c>
      <c r="DE55" s="417">
        <f t="shared" si="2"/>
        <v>0</v>
      </c>
      <c r="DF55" s="417">
        <f t="shared" si="2"/>
        <v>0</v>
      </c>
      <c r="DG55" s="417">
        <f t="shared" si="2"/>
        <v>0</v>
      </c>
      <c r="DH55" s="417">
        <f t="shared" si="2"/>
        <v>0</v>
      </c>
      <c r="DI55" s="417">
        <f t="shared" si="2"/>
        <v>0</v>
      </c>
      <c r="DJ55" s="417">
        <f t="shared" si="2"/>
        <v>0</v>
      </c>
      <c r="DK55" s="417">
        <f t="shared" si="2"/>
        <v>0</v>
      </c>
      <c r="DL55" s="417">
        <f t="shared" si="2"/>
        <v>0</v>
      </c>
      <c r="DM55" s="417">
        <f t="shared" si="2"/>
        <v>0</v>
      </c>
      <c r="DN55" s="417">
        <f t="shared" si="2"/>
        <v>0</v>
      </c>
      <c r="DO55" s="417">
        <f t="shared" si="2"/>
        <v>0</v>
      </c>
      <c r="DP55" s="417">
        <f t="shared" si="2"/>
        <v>0</v>
      </c>
      <c r="DQ55" s="417">
        <f t="shared" si="2"/>
        <v>0</v>
      </c>
      <c r="DR55" s="417">
        <f t="shared" si="2"/>
        <v>0</v>
      </c>
      <c r="DS55" s="417">
        <f t="shared" si="2"/>
        <v>0</v>
      </c>
      <c r="DT55" s="417">
        <f t="shared" si="2"/>
        <v>0</v>
      </c>
      <c r="DU55" s="417">
        <f t="shared" si="2"/>
        <v>0</v>
      </c>
    </row>
    <row r="56" spans="1:125" ht="11.25" customHeight="1">
      <c r="A56" s="383" t="s">
        <v>126</v>
      </c>
      <c r="B56" s="389" t="s">
        <v>638</v>
      </c>
      <c r="D56" s="397">
        <f t="shared" si="0"/>
        <v>0</v>
      </c>
      <c r="E56" s="447">
        <v>0</v>
      </c>
      <c r="F56" s="447">
        <v>0</v>
      </c>
      <c r="G56" s="447">
        <v>0</v>
      </c>
      <c r="H56" s="447">
        <v>0</v>
      </c>
      <c r="I56" s="447">
        <v>0</v>
      </c>
      <c r="J56" s="447">
        <v>0</v>
      </c>
      <c r="K56" s="447">
        <v>0</v>
      </c>
      <c r="L56" s="447">
        <v>0</v>
      </c>
      <c r="M56" s="447">
        <v>0</v>
      </c>
      <c r="N56" s="447">
        <v>0</v>
      </c>
      <c r="O56" s="447">
        <v>0</v>
      </c>
      <c r="P56" s="447">
        <v>0</v>
      </c>
      <c r="Q56" s="447">
        <v>0</v>
      </c>
      <c r="R56" s="447">
        <v>0</v>
      </c>
      <c r="S56" s="447">
        <v>0</v>
      </c>
      <c r="T56" s="447">
        <v>0</v>
      </c>
      <c r="U56" s="447">
        <v>0</v>
      </c>
      <c r="V56" s="447">
        <v>0</v>
      </c>
      <c r="W56" s="447">
        <v>0</v>
      </c>
      <c r="X56" s="447">
        <v>0</v>
      </c>
      <c r="Y56" s="447">
        <v>0</v>
      </c>
      <c r="Z56" s="447">
        <v>0</v>
      </c>
      <c r="AA56" s="447">
        <v>0</v>
      </c>
      <c r="AB56" s="447">
        <v>0</v>
      </c>
      <c r="AC56" s="447">
        <v>0</v>
      </c>
      <c r="AD56" s="447">
        <v>0</v>
      </c>
      <c r="AE56" s="447">
        <v>0</v>
      </c>
      <c r="AF56" s="447">
        <v>0</v>
      </c>
      <c r="AG56" s="447">
        <v>0</v>
      </c>
      <c r="AH56" s="447">
        <v>0</v>
      </c>
      <c r="AI56" s="447">
        <v>0</v>
      </c>
      <c r="AJ56" s="447">
        <v>0</v>
      </c>
      <c r="AK56" s="447">
        <v>0</v>
      </c>
      <c r="AL56" s="447">
        <v>0</v>
      </c>
      <c r="AM56" s="447">
        <v>0</v>
      </c>
      <c r="AN56" s="447">
        <v>0</v>
      </c>
      <c r="AO56" s="447">
        <v>0</v>
      </c>
      <c r="AP56" s="447">
        <v>0</v>
      </c>
      <c r="AQ56" s="447">
        <v>0</v>
      </c>
      <c r="AR56" s="447">
        <v>0</v>
      </c>
      <c r="AS56" s="447">
        <v>0</v>
      </c>
      <c r="AT56" s="447">
        <v>0</v>
      </c>
      <c r="AU56" s="447">
        <v>0</v>
      </c>
      <c r="AV56" s="447">
        <v>0</v>
      </c>
      <c r="AW56" s="447">
        <v>0</v>
      </c>
      <c r="AX56" s="447">
        <v>0</v>
      </c>
      <c r="AY56" s="447">
        <v>0</v>
      </c>
      <c r="AZ56" s="447">
        <v>0</v>
      </c>
      <c r="BA56" s="447">
        <v>0</v>
      </c>
      <c r="BB56" s="447">
        <v>0</v>
      </c>
      <c r="BC56" s="447">
        <v>0</v>
      </c>
      <c r="BD56" s="447">
        <v>0</v>
      </c>
      <c r="BE56" s="447">
        <v>0</v>
      </c>
      <c r="BF56" s="447">
        <v>0</v>
      </c>
      <c r="BG56" s="447">
        <v>0</v>
      </c>
      <c r="BH56" s="447">
        <v>0</v>
      </c>
      <c r="BI56" s="447">
        <v>0</v>
      </c>
      <c r="BJ56" s="447">
        <v>0</v>
      </c>
      <c r="BK56" s="447">
        <v>0</v>
      </c>
      <c r="BL56" s="447">
        <v>0</v>
      </c>
      <c r="BM56" s="447">
        <v>0</v>
      </c>
      <c r="BN56" s="447">
        <v>0</v>
      </c>
      <c r="BO56" s="447">
        <v>0</v>
      </c>
      <c r="BP56" s="447">
        <v>0</v>
      </c>
      <c r="BQ56" s="447">
        <v>0</v>
      </c>
      <c r="BR56" s="447">
        <v>0</v>
      </c>
      <c r="BS56" s="447">
        <v>0</v>
      </c>
      <c r="BT56" s="447">
        <v>0</v>
      </c>
      <c r="BU56" s="447">
        <v>0</v>
      </c>
      <c r="BV56" s="447">
        <v>0</v>
      </c>
      <c r="BW56" s="447">
        <v>0</v>
      </c>
      <c r="BX56" s="447">
        <v>0</v>
      </c>
      <c r="BY56" s="447">
        <v>0</v>
      </c>
      <c r="BZ56" s="447">
        <v>0</v>
      </c>
      <c r="CA56" s="447">
        <v>0</v>
      </c>
      <c r="CB56" s="447">
        <v>0</v>
      </c>
      <c r="CC56" s="447">
        <v>0</v>
      </c>
      <c r="CD56" s="447">
        <v>0</v>
      </c>
      <c r="CE56" s="447">
        <v>0</v>
      </c>
      <c r="CF56" s="447">
        <v>0</v>
      </c>
      <c r="CG56" s="447">
        <v>0</v>
      </c>
      <c r="CH56" s="447">
        <v>0</v>
      </c>
      <c r="CI56" s="447">
        <v>0</v>
      </c>
      <c r="CJ56" s="447">
        <v>0</v>
      </c>
      <c r="CK56" s="447">
        <v>0</v>
      </c>
      <c r="CL56" s="447">
        <v>0</v>
      </c>
      <c r="CM56" s="447">
        <v>0</v>
      </c>
      <c r="CN56" s="447">
        <v>0</v>
      </c>
      <c r="CO56" s="447">
        <v>0</v>
      </c>
      <c r="CP56" s="447">
        <v>0</v>
      </c>
      <c r="CQ56" s="447">
        <v>0</v>
      </c>
      <c r="CR56" s="447">
        <v>0</v>
      </c>
      <c r="CS56" s="447">
        <v>0</v>
      </c>
      <c r="CT56" s="447">
        <v>0</v>
      </c>
      <c r="CU56" s="447">
        <v>0</v>
      </c>
      <c r="CV56" s="447">
        <v>0</v>
      </c>
      <c r="CW56" s="447">
        <v>0</v>
      </c>
      <c r="CX56" s="447">
        <v>0</v>
      </c>
      <c r="CY56" s="447">
        <v>0</v>
      </c>
      <c r="CZ56" s="447">
        <v>0</v>
      </c>
      <c r="DA56" s="447">
        <v>0</v>
      </c>
      <c r="DB56" s="447">
        <v>0</v>
      </c>
      <c r="DC56" s="447">
        <v>0</v>
      </c>
      <c r="DD56" s="447">
        <v>0</v>
      </c>
      <c r="DE56" s="447">
        <v>0</v>
      </c>
      <c r="DF56" s="447">
        <v>0</v>
      </c>
      <c r="DG56" s="447">
        <v>0</v>
      </c>
      <c r="DH56" s="447">
        <v>0</v>
      </c>
      <c r="DI56" s="447">
        <v>0</v>
      </c>
      <c r="DJ56" s="447">
        <v>0</v>
      </c>
      <c r="DK56" s="447">
        <v>0</v>
      </c>
      <c r="DL56" s="447">
        <v>0</v>
      </c>
      <c r="DM56" s="447">
        <v>0</v>
      </c>
      <c r="DN56" s="447">
        <v>0</v>
      </c>
      <c r="DO56" s="447">
        <v>0</v>
      </c>
      <c r="DP56" s="447">
        <v>0</v>
      </c>
      <c r="DQ56" s="447">
        <v>0</v>
      </c>
      <c r="DR56" s="447">
        <v>0</v>
      </c>
      <c r="DS56" s="447">
        <v>0</v>
      </c>
      <c r="DT56" s="447">
        <v>0</v>
      </c>
      <c r="DU56" s="447">
        <v>0</v>
      </c>
    </row>
    <row r="57" spans="1:125" ht="11.25" customHeight="1">
      <c r="A57" s="389" t="s">
        <v>636</v>
      </c>
      <c r="B57" s="389" t="s">
        <v>638</v>
      </c>
      <c r="D57" s="397">
        <f t="shared" si="0"/>
        <v>0</v>
      </c>
      <c r="E57" s="447">
        <v>0</v>
      </c>
      <c r="F57" s="447">
        <v>0</v>
      </c>
      <c r="G57" s="447">
        <v>0</v>
      </c>
      <c r="H57" s="447">
        <v>0</v>
      </c>
      <c r="I57" s="447">
        <v>0</v>
      </c>
      <c r="J57" s="447">
        <v>0</v>
      </c>
      <c r="K57" s="447">
        <v>0</v>
      </c>
      <c r="L57" s="447">
        <v>0</v>
      </c>
      <c r="M57" s="447">
        <v>0</v>
      </c>
      <c r="N57" s="447">
        <v>0</v>
      </c>
      <c r="O57" s="447">
        <v>0</v>
      </c>
      <c r="P57" s="447">
        <v>0</v>
      </c>
      <c r="Q57" s="447">
        <v>0</v>
      </c>
      <c r="R57" s="447">
        <v>0</v>
      </c>
      <c r="S57" s="447">
        <v>0</v>
      </c>
      <c r="T57" s="447">
        <v>0</v>
      </c>
      <c r="U57" s="447">
        <v>0</v>
      </c>
      <c r="V57" s="447">
        <v>0</v>
      </c>
      <c r="W57" s="447">
        <v>0</v>
      </c>
      <c r="X57" s="447">
        <v>0</v>
      </c>
      <c r="Y57" s="447">
        <v>0</v>
      </c>
      <c r="Z57" s="447">
        <v>0</v>
      </c>
      <c r="AA57" s="447">
        <v>0</v>
      </c>
      <c r="AB57" s="447">
        <v>0</v>
      </c>
      <c r="AC57" s="447">
        <v>0</v>
      </c>
      <c r="AD57" s="447">
        <v>0</v>
      </c>
      <c r="AE57" s="447">
        <v>0</v>
      </c>
      <c r="AF57" s="447">
        <v>0</v>
      </c>
      <c r="AG57" s="447">
        <v>0</v>
      </c>
      <c r="AH57" s="447">
        <v>0</v>
      </c>
      <c r="AI57" s="447">
        <v>0</v>
      </c>
      <c r="AJ57" s="447">
        <v>0</v>
      </c>
      <c r="AK57" s="447">
        <v>0</v>
      </c>
      <c r="AL57" s="447">
        <v>0</v>
      </c>
      <c r="AM57" s="447">
        <v>0</v>
      </c>
      <c r="AN57" s="447">
        <v>0</v>
      </c>
      <c r="AO57" s="447">
        <v>0</v>
      </c>
      <c r="AP57" s="447">
        <v>0</v>
      </c>
      <c r="AQ57" s="447">
        <v>0</v>
      </c>
      <c r="AR57" s="447">
        <v>0</v>
      </c>
      <c r="AS57" s="447">
        <v>0</v>
      </c>
      <c r="AT57" s="447">
        <v>0</v>
      </c>
      <c r="AU57" s="447">
        <v>0</v>
      </c>
      <c r="AV57" s="447">
        <v>0</v>
      </c>
      <c r="AW57" s="447">
        <v>0</v>
      </c>
      <c r="AX57" s="447">
        <v>0</v>
      </c>
      <c r="AY57" s="447">
        <v>0</v>
      </c>
      <c r="AZ57" s="447">
        <v>0</v>
      </c>
      <c r="BA57" s="447">
        <v>0</v>
      </c>
      <c r="BB57" s="447">
        <v>0</v>
      </c>
      <c r="BC57" s="447">
        <v>0</v>
      </c>
      <c r="BD57" s="447">
        <v>0</v>
      </c>
      <c r="BE57" s="447">
        <v>0</v>
      </c>
      <c r="BF57" s="447">
        <v>0</v>
      </c>
      <c r="BG57" s="447">
        <v>0</v>
      </c>
      <c r="BH57" s="447">
        <v>0</v>
      </c>
      <c r="BI57" s="447">
        <v>0</v>
      </c>
      <c r="BJ57" s="447">
        <v>0</v>
      </c>
      <c r="BK57" s="447">
        <v>0</v>
      </c>
      <c r="BL57" s="447">
        <v>0</v>
      </c>
      <c r="BM57" s="447">
        <v>0</v>
      </c>
      <c r="BN57" s="447">
        <v>0</v>
      </c>
      <c r="BO57" s="447">
        <v>0</v>
      </c>
      <c r="BP57" s="447">
        <v>0</v>
      </c>
      <c r="BQ57" s="447">
        <v>0</v>
      </c>
      <c r="BR57" s="447">
        <v>0</v>
      </c>
      <c r="BS57" s="447">
        <v>0</v>
      </c>
      <c r="BT57" s="447">
        <v>0</v>
      </c>
      <c r="BU57" s="447">
        <v>0</v>
      </c>
      <c r="BV57" s="447">
        <v>0</v>
      </c>
      <c r="BW57" s="447">
        <v>0</v>
      </c>
      <c r="BX57" s="447">
        <v>0</v>
      </c>
      <c r="BY57" s="447">
        <v>0</v>
      </c>
      <c r="BZ57" s="447">
        <v>0</v>
      </c>
      <c r="CA57" s="447">
        <v>0</v>
      </c>
      <c r="CB57" s="447">
        <v>0</v>
      </c>
      <c r="CC57" s="447">
        <v>0</v>
      </c>
      <c r="CD57" s="447">
        <v>0</v>
      </c>
      <c r="CE57" s="447">
        <v>0</v>
      </c>
      <c r="CF57" s="447">
        <v>0</v>
      </c>
      <c r="CG57" s="447">
        <v>0</v>
      </c>
      <c r="CH57" s="447">
        <v>0</v>
      </c>
      <c r="CI57" s="447">
        <v>0</v>
      </c>
      <c r="CJ57" s="447">
        <v>0</v>
      </c>
      <c r="CK57" s="447">
        <v>0</v>
      </c>
      <c r="CL57" s="447">
        <v>0</v>
      </c>
      <c r="CM57" s="447">
        <v>0</v>
      </c>
      <c r="CN57" s="447">
        <v>0</v>
      </c>
      <c r="CO57" s="447">
        <v>0</v>
      </c>
      <c r="CP57" s="447">
        <v>0</v>
      </c>
      <c r="CQ57" s="447">
        <v>0</v>
      </c>
      <c r="CR57" s="447">
        <v>0</v>
      </c>
      <c r="CS57" s="447">
        <v>0</v>
      </c>
      <c r="CT57" s="447">
        <v>0</v>
      </c>
      <c r="CU57" s="447">
        <v>0</v>
      </c>
      <c r="CV57" s="447">
        <v>0</v>
      </c>
      <c r="CW57" s="447">
        <v>0</v>
      </c>
      <c r="CX57" s="447">
        <v>0</v>
      </c>
      <c r="CY57" s="447">
        <v>0</v>
      </c>
      <c r="CZ57" s="447">
        <v>0</v>
      </c>
      <c r="DA57" s="447">
        <v>0</v>
      </c>
      <c r="DB57" s="447">
        <v>0</v>
      </c>
      <c r="DC57" s="447">
        <v>0</v>
      </c>
      <c r="DD57" s="447">
        <v>0</v>
      </c>
      <c r="DE57" s="447">
        <v>0</v>
      </c>
      <c r="DF57" s="447">
        <v>0</v>
      </c>
      <c r="DG57" s="447">
        <v>0</v>
      </c>
      <c r="DH57" s="447">
        <v>0</v>
      </c>
      <c r="DI57" s="447">
        <v>0</v>
      </c>
      <c r="DJ57" s="447">
        <v>0</v>
      </c>
      <c r="DK57" s="447">
        <v>0</v>
      </c>
      <c r="DL57" s="447">
        <v>0</v>
      </c>
      <c r="DM57" s="447">
        <v>0</v>
      </c>
      <c r="DN57" s="447">
        <v>0</v>
      </c>
      <c r="DO57" s="447">
        <v>0</v>
      </c>
      <c r="DP57" s="447">
        <v>0</v>
      </c>
      <c r="DQ57" s="447">
        <v>0</v>
      </c>
      <c r="DR57" s="447">
        <v>0</v>
      </c>
      <c r="DS57" s="447">
        <v>0</v>
      </c>
      <c r="DT57" s="447">
        <v>0</v>
      </c>
      <c r="DU57" s="447">
        <v>0</v>
      </c>
    </row>
    <row r="58" spans="1:125" s="275" customFormat="1" ht="11.25" customHeight="1">
      <c r="A58" s="385" t="s">
        <v>678</v>
      </c>
      <c r="B58" s="385" t="s">
        <v>638</v>
      </c>
      <c r="D58" s="446">
        <f t="shared" si="0"/>
        <v>0</v>
      </c>
      <c r="E58" s="417">
        <f t="shared" ref="E58:AJ58" si="3">SUM(E56:E57)</f>
        <v>0</v>
      </c>
      <c r="F58" s="417">
        <f t="shared" si="3"/>
        <v>0</v>
      </c>
      <c r="G58" s="417">
        <f t="shared" si="3"/>
        <v>0</v>
      </c>
      <c r="H58" s="417">
        <f t="shared" si="3"/>
        <v>0</v>
      </c>
      <c r="I58" s="417">
        <f t="shared" si="3"/>
        <v>0</v>
      </c>
      <c r="J58" s="417">
        <f t="shared" si="3"/>
        <v>0</v>
      </c>
      <c r="K58" s="417">
        <f t="shared" si="3"/>
        <v>0</v>
      </c>
      <c r="L58" s="417">
        <f t="shared" si="3"/>
        <v>0</v>
      </c>
      <c r="M58" s="417">
        <f t="shared" si="3"/>
        <v>0</v>
      </c>
      <c r="N58" s="417">
        <f t="shared" si="3"/>
        <v>0</v>
      </c>
      <c r="O58" s="417">
        <f t="shared" si="3"/>
        <v>0</v>
      </c>
      <c r="P58" s="417">
        <f t="shared" si="3"/>
        <v>0</v>
      </c>
      <c r="Q58" s="417">
        <f t="shared" si="3"/>
        <v>0</v>
      </c>
      <c r="R58" s="417">
        <f t="shared" si="3"/>
        <v>0</v>
      </c>
      <c r="S58" s="417">
        <f t="shared" si="3"/>
        <v>0</v>
      </c>
      <c r="T58" s="417">
        <f t="shared" si="3"/>
        <v>0</v>
      </c>
      <c r="U58" s="417">
        <f t="shared" si="3"/>
        <v>0</v>
      </c>
      <c r="V58" s="417">
        <f t="shared" si="3"/>
        <v>0</v>
      </c>
      <c r="W58" s="417">
        <f t="shared" si="3"/>
        <v>0</v>
      </c>
      <c r="X58" s="417">
        <f t="shared" si="3"/>
        <v>0</v>
      </c>
      <c r="Y58" s="417">
        <f t="shared" si="3"/>
        <v>0</v>
      </c>
      <c r="Z58" s="417">
        <f t="shared" si="3"/>
        <v>0</v>
      </c>
      <c r="AA58" s="417">
        <f t="shared" si="3"/>
        <v>0</v>
      </c>
      <c r="AB58" s="417">
        <f t="shared" si="3"/>
        <v>0</v>
      </c>
      <c r="AC58" s="417">
        <f t="shared" si="3"/>
        <v>0</v>
      </c>
      <c r="AD58" s="417">
        <f t="shared" si="3"/>
        <v>0</v>
      </c>
      <c r="AE58" s="417">
        <f t="shared" si="3"/>
        <v>0</v>
      </c>
      <c r="AF58" s="417">
        <f t="shared" si="3"/>
        <v>0</v>
      </c>
      <c r="AG58" s="417">
        <f t="shared" si="3"/>
        <v>0</v>
      </c>
      <c r="AH58" s="417">
        <f t="shared" si="3"/>
        <v>0</v>
      </c>
      <c r="AI58" s="417">
        <f t="shared" si="3"/>
        <v>0</v>
      </c>
      <c r="AJ58" s="417">
        <f t="shared" si="3"/>
        <v>0</v>
      </c>
      <c r="AK58" s="417">
        <f t="shared" ref="AK58:BP58" si="4">SUM(AK56:AK57)</f>
        <v>0</v>
      </c>
      <c r="AL58" s="417">
        <f t="shared" si="4"/>
        <v>0</v>
      </c>
      <c r="AM58" s="417">
        <f t="shared" si="4"/>
        <v>0</v>
      </c>
      <c r="AN58" s="417">
        <f t="shared" si="4"/>
        <v>0</v>
      </c>
      <c r="AO58" s="417">
        <f t="shared" si="4"/>
        <v>0</v>
      </c>
      <c r="AP58" s="417">
        <f t="shared" si="4"/>
        <v>0</v>
      </c>
      <c r="AQ58" s="417">
        <f t="shared" si="4"/>
        <v>0</v>
      </c>
      <c r="AR58" s="417">
        <f t="shared" si="4"/>
        <v>0</v>
      </c>
      <c r="AS58" s="417">
        <f t="shared" si="4"/>
        <v>0</v>
      </c>
      <c r="AT58" s="417">
        <f t="shared" si="4"/>
        <v>0</v>
      </c>
      <c r="AU58" s="417">
        <f t="shared" si="4"/>
        <v>0</v>
      </c>
      <c r="AV58" s="417">
        <f t="shared" si="4"/>
        <v>0</v>
      </c>
      <c r="AW58" s="417">
        <f t="shared" si="4"/>
        <v>0</v>
      </c>
      <c r="AX58" s="417">
        <f t="shared" si="4"/>
        <v>0</v>
      </c>
      <c r="AY58" s="417">
        <f t="shared" si="4"/>
        <v>0</v>
      </c>
      <c r="AZ58" s="417">
        <f t="shared" si="4"/>
        <v>0</v>
      </c>
      <c r="BA58" s="417">
        <f t="shared" si="4"/>
        <v>0</v>
      </c>
      <c r="BB58" s="417">
        <f t="shared" si="4"/>
        <v>0</v>
      </c>
      <c r="BC58" s="417">
        <f t="shared" si="4"/>
        <v>0</v>
      </c>
      <c r="BD58" s="417">
        <f t="shared" si="4"/>
        <v>0</v>
      </c>
      <c r="BE58" s="417">
        <f t="shared" si="4"/>
        <v>0</v>
      </c>
      <c r="BF58" s="417">
        <f t="shared" si="4"/>
        <v>0</v>
      </c>
      <c r="BG58" s="417">
        <f t="shared" si="4"/>
        <v>0</v>
      </c>
      <c r="BH58" s="417">
        <f t="shared" si="4"/>
        <v>0</v>
      </c>
      <c r="BI58" s="417">
        <f t="shared" si="4"/>
        <v>0</v>
      </c>
      <c r="BJ58" s="417">
        <f t="shared" si="4"/>
        <v>0</v>
      </c>
      <c r="BK58" s="417">
        <f t="shared" si="4"/>
        <v>0</v>
      </c>
      <c r="BL58" s="417">
        <f t="shared" si="4"/>
        <v>0</v>
      </c>
      <c r="BM58" s="417">
        <f t="shared" si="4"/>
        <v>0</v>
      </c>
      <c r="BN58" s="417">
        <f t="shared" si="4"/>
        <v>0</v>
      </c>
      <c r="BO58" s="417">
        <f t="shared" si="4"/>
        <v>0</v>
      </c>
      <c r="BP58" s="417">
        <f t="shared" si="4"/>
        <v>0</v>
      </c>
      <c r="BQ58" s="417">
        <f t="shared" ref="BQ58:CV58" si="5">SUM(BQ56:BQ57)</f>
        <v>0</v>
      </c>
      <c r="BR58" s="417">
        <f t="shared" si="5"/>
        <v>0</v>
      </c>
      <c r="BS58" s="417">
        <f t="shared" si="5"/>
        <v>0</v>
      </c>
      <c r="BT58" s="417">
        <f t="shared" si="5"/>
        <v>0</v>
      </c>
      <c r="BU58" s="417">
        <f t="shared" si="5"/>
        <v>0</v>
      </c>
      <c r="BV58" s="417">
        <f t="shared" si="5"/>
        <v>0</v>
      </c>
      <c r="BW58" s="417">
        <f t="shared" si="5"/>
        <v>0</v>
      </c>
      <c r="BX58" s="417">
        <f t="shared" si="5"/>
        <v>0</v>
      </c>
      <c r="BY58" s="417">
        <f t="shared" si="5"/>
        <v>0</v>
      </c>
      <c r="BZ58" s="417">
        <f t="shared" si="5"/>
        <v>0</v>
      </c>
      <c r="CA58" s="417">
        <f t="shared" si="5"/>
        <v>0</v>
      </c>
      <c r="CB58" s="417">
        <f t="shared" si="5"/>
        <v>0</v>
      </c>
      <c r="CC58" s="417">
        <f t="shared" si="5"/>
        <v>0</v>
      </c>
      <c r="CD58" s="417">
        <f t="shared" si="5"/>
        <v>0</v>
      </c>
      <c r="CE58" s="417">
        <f t="shared" si="5"/>
        <v>0</v>
      </c>
      <c r="CF58" s="417">
        <f t="shared" si="5"/>
        <v>0</v>
      </c>
      <c r="CG58" s="417">
        <f t="shared" si="5"/>
        <v>0</v>
      </c>
      <c r="CH58" s="417">
        <f t="shared" si="5"/>
        <v>0</v>
      </c>
      <c r="CI58" s="417">
        <f t="shared" si="5"/>
        <v>0</v>
      </c>
      <c r="CJ58" s="417">
        <f t="shared" si="5"/>
        <v>0</v>
      </c>
      <c r="CK58" s="417">
        <f t="shared" si="5"/>
        <v>0</v>
      </c>
      <c r="CL58" s="417">
        <f t="shared" si="5"/>
        <v>0</v>
      </c>
      <c r="CM58" s="417">
        <f t="shared" si="5"/>
        <v>0</v>
      </c>
      <c r="CN58" s="417">
        <f t="shared" si="5"/>
        <v>0</v>
      </c>
      <c r="CO58" s="417">
        <f t="shared" si="5"/>
        <v>0</v>
      </c>
      <c r="CP58" s="417">
        <f t="shared" si="5"/>
        <v>0</v>
      </c>
      <c r="CQ58" s="417">
        <f t="shared" si="5"/>
        <v>0</v>
      </c>
      <c r="CR58" s="417">
        <f t="shared" si="5"/>
        <v>0</v>
      </c>
      <c r="CS58" s="417">
        <f t="shared" si="5"/>
        <v>0</v>
      </c>
      <c r="CT58" s="417">
        <f t="shared" si="5"/>
        <v>0</v>
      </c>
      <c r="CU58" s="417">
        <f t="shared" si="5"/>
        <v>0</v>
      </c>
      <c r="CV58" s="417">
        <f t="shared" si="5"/>
        <v>0</v>
      </c>
      <c r="CW58" s="417">
        <f t="shared" ref="CW58:DU58" si="6">SUM(CW56:CW57)</f>
        <v>0</v>
      </c>
      <c r="CX58" s="417">
        <f t="shared" si="6"/>
        <v>0</v>
      </c>
      <c r="CY58" s="417">
        <f t="shared" si="6"/>
        <v>0</v>
      </c>
      <c r="CZ58" s="417">
        <f t="shared" si="6"/>
        <v>0</v>
      </c>
      <c r="DA58" s="417">
        <f t="shared" si="6"/>
        <v>0</v>
      </c>
      <c r="DB58" s="417">
        <f t="shared" si="6"/>
        <v>0</v>
      </c>
      <c r="DC58" s="417">
        <f t="shared" si="6"/>
        <v>0</v>
      </c>
      <c r="DD58" s="417">
        <f t="shared" si="6"/>
        <v>0</v>
      </c>
      <c r="DE58" s="417">
        <f t="shared" si="6"/>
        <v>0</v>
      </c>
      <c r="DF58" s="417">
        <f t="shared" si="6"/>
        <v>0</v>
      </c>
      <c r="DG58" s="417">
        <f t="shared" si="6"/>
        <v>0</v>
      </c>
      <c r="DH58" s="417">
        <f t="shared" si="6"/>
        <v>0</v>
      </c>
      <c r="DI58" s="417">
        <f t="shared" si="6"/>
        <v>0</v>
      </c>
      <c r="DJ58" s="417">
        <f t="shared" si="6"/>
        <v>0</v>
      </c>
      <c r="DK58" s="417">
        <f t="shared" si="6"/>
        <v>0</v>
      </c>
      <c r="DL58" s="417">
        <f t="shared" si="6"/>
        <v>0</v>
      </c>
      <c r="DM58" s="417">
        <f t="shared" si="6"/>
        <v>0</v>
      </c>
      <c r="DN58" s="417">
        <f t="shared" si="6"/>
        <v>0</v>
      </c>
      <c r="DO58" s="417">
        <f t="shared" si="6"/>
        <v>0</v>
      </c>
      <c r="DP58" s="417">
        <f t="shared" si="6"/>
        <v>0</v>
      </c>
      <c r="DQ58" s="417">
        <f t="shared" si="6"/>
        <v>0</v>
      </c>
      <c r="DR58" s="417">
        <f t="shared" si="6"/>
        <v>0</v>
      </c>
      <c r="DS58" s="417">
        <f t="shared" si="6"/>
        <v>0</v>
      </c>
      <c r="DT58" s="417">
        <f t="shared" si="6"/>
        <v>0</v>
      </c>
      <c r="DU58" s="417">
        <f t="shared" si="6"/>
        <v>0</v>
      </c>
    </row>
    <row r="59" spans="1:125" ht="11.25" customHeight="1">
      <c r="A59" s="383" t="s">
        <v>680</v>
      </c>
      <c r="B59" s="389" t="s">
        <v>638</v>
      </c>
      <c r="D59" s="397">
        <f t="shared" si="0"/>
        <v>0</v>
      </c>
      <c r="E59" s="447">
        <v>0</v>
      </c>
      <c r="F59" s="447">
        <v>0</v>
      </c>
      <c r="G59" s="447">
        <v>0</v>
      </c>
      <c r="H59" s="447">
        <v>0</v>
      </c>
      <c r="I59" s="447">
        <v>0</v>
      </c>
      <c r="J59" s="447">
        <v>0</v>
      </c>
      <c r="K59" s="447">
        <v>0</v>
      </c>
      <c r="L59" s="447">
        <v>0</v>
      </c>
      <c r="M59" s="447">
        <v>0</v>
      </c>
      <c r="N59" s="447">
        <v>0</v>
      </c>
      <c r="O59" s="447">
        <v>0</v>
      </c>
      <c r="P59" s="447">
        <v>0</v>
      </c>
      <c r="Q59" s="447">
        <v>0</v>
      </c>
      <c r="R59" s="447">
        <v>0</v>
      </c>
      <c r="S59" s="447">
        <v>0</v>
      </c>
      <c r="T59" s="447">
        <v>0</v>
      </c>
      <c r="U59" s="447">
        <v>0</v>
      </c>
      <c r="V59" s="447">
        <v>0</v>
      </c>
      <c r="W59" s="447">
        <v>0</v>
      </c>
      <c r="X59" s="447">
        <v>0</v>
      </c>
      <c r="Y59" s="447">
        <v>0</v>
      </c>
      <c r="Z59" s="447">
        <v>0</v>
      </c>
      <c r="AA59" s="447">
        <v>0</v>
      </c>
      <c r="AB59" s="447">
        <v>0</v>
      </c>
      <c r="AC59" s="447">
        <v>0</v>
      </c>
      <c r="AD59" s="447">
        <v>0</v>
      </c>
      <c r="AE59" s="447">
        <v>0</v>
      </c>
      <c r="AF59" s="447">
        <v>0</v>
      </c>
      <c r="AG59" s="447">
        <v>0</v>
      </c>
      <c r="AH59" s="447">
        <v>0</v>
      </c>
      <c r="AI59" s="447">
        <v>0</v>
      </c>
      <c r="AJ59" s="447">
        <v>0</v>
      </c>
      <c r="AK59" s="447">
        <v>0</v>
      </c>
      <c r="AL59" s="447">
        <v>0</v>
      </c>
      <c r="AM59" s="447">
        <v>0</v>
      </c>
      <c r="AN59" s="447">
        <v>0</v>
      </c>
      <c r="AO59" s="447">
        <v>0</v>
      </c>
      <c r="AP59" s="447">
        <v>0</v>
      </c>
      <c r="AQ59" s="447">
        <v>0</v>
      </c>
      <c r="AR59" s="447">
        <v>0</v>
      </c>
      <c r="AS59" s="447">
        <v>0</v>
      </c>
      <c r="AT59" s="447">
        <v>0</v>
      </c>
      <c r="AU59" s="447">
        <v>0</v>
      </c>
      <c r="AV59" s="447">
        <v>0</v>
      </c>
      <c r="AW59" s="447">
        <v>0</v>
      </c>
      <c r="AX59" s="447">
        <v>0</v>
      </c>
      <c r="AY59" s="447">
        <v>0</v>
      </c>
      <c r="AZ59" s="447">
        <v>0</v>
      </c>
      <c r="BA59" s="447">
        <v>0</v>
      </c>
      <c r="BB59" s="447">
        <v>0</v>
      </c>
      <c r="BC59" s="447">
        <v>0</v>
      </c>
      <c r="BD59" s="447">
        <v>0</v>
      </c>
      <c r="BE59" s="447">
        <v>0</v>
      </c>
      <c r="BF59" s="447">
        <v>0</v>
      </c>
      <c r="BG59" s="447">
        <v>0</v>
      </c>
      <c r="BH59" s="447">
        <v>0</v>
      </c>
      <c r="BI59" s="447">
        <v>0</v>
      </c>
      <c r="BJ59" s="447">
        <v>0</v>
      </c>
      <c r="BK59" s="447">
        <v>0</v>
      </c>
      <c r="BL59" s="447">
        <v>0</v>
      </c>
      <c r="BM59" s="447">
        <v>0</v>
      </c>
      <c r="BN59" s="447">
        <v>0</v>
      </c>
      <c r="BO59" s="447">
        <v>0</v>
      </c>
      <c r="BP59" s="447">
        <v>0</v>
      </c>
      <c r="BQ59" s="447">
        <v>0</v>
      </c>
      <c r="BR59" s="447">
        <v>0</v>
      </c>
      <c r="BS59" s="447">
        <v>0</v>
      </c>
      <c r="BT59" s="447">
        <v>0</v>
      </c>
      <c r="BU59" s="447">
        <v>0</v>
      </c>
      <c r="BV59" s="447">
        <v>0</v>
      </c>
      <c r="BW59" s="447">
        <v>0</v>
      </c>
      <c r="BX59" s="447">
        <v>0</v>
      </c>
      <c r="BY59" s="447">
        <v>0</v>
      </c>
      <c r="BZ59" s="447">
        <v>0</v>
      </c>
      <c r="CA59" s="447">
        <v>0</v>
      </c>
      <c r="CB59" s="447">
        <v>0</v>
      </c>
      <c r="CC59" s="447">
        <v>0</v>
      </c>
      <c r="CD59" s="447">
        <v>0</v>
      </c>
      <c r="CE59" s="447">
        <v>0</v>
      </c>
      <c r="CF59" s="447">
        <v>0</v>
      </c>
      <c r="CG59" s="447">
        <v>0</v>
      </c>
      <c r="CH59" s="447">
        <v>0</v>
      </c>
      <c r="CI59" s="447">
        <v>0</v>
      </c>
      <c r="CJ59" s="447">
        <v>0</v>
      </c>
      <c r="CK59" s="447">
        <v>0</v>
      </c>
      <c r="CL59" s="447">
        <v>0</v>
      </c>
      <c r="CM59" s="447">
        <v>0</v>
      </c>
      <c r="CN59" s="447">
        <v>0</v>
      </c>
      <c r="CO59" s="447">
        <v>0</v>
      </c>
      <c r="CP59" s="447">
        <v>0</v>
      </c>
      <c r="CQ59" s="447">
        <v>0</v>
      </c>
      <c r="CR59" s="447">
        <v>0</v>
      </c>
      <c r="CS59" s="447">
        <v>0</v>
      </c>
      <c r="CT59" s="447">
        <v>0</v>
      </c>
      <c r="CU59" s="447">
        <v>0</v>
      </c>
      <c r="CV59" s="447">
        <v>0</v>
      </c>
      <c r="CW59" s="447">
        <v>0</v>
      </c>
      <c r="CX59" s="447">
        <v>0</v>
      </c>
      <c r="CY59" s="447">
        <v>0</v>
      </c>
      <c r="CZ59" s="447">
        <v>0</v>
      </c>
      <c r="DA59" s="447">
        <v>0</v>
      </c>
      <c r="DB59" s="447">
        <v>0</v>
      </c>
      <c r="DC59" s="447">
        <v>0</v>
      </c>
      <c r="DD59" s="447">
        <v>0</v>
      </c>
      <c r="DE59" s="447">
        <v>0</v>
      </c>
      <c r="DF59" s="447">
        <v>0</v>
      </c>
      <c r="DG59" s="447">
        <v>0</v>
      </c>
      <c r="DH59" s="447">
        <v>0</v>
      </c>
      <c r="DI59" s="447">
        <v>0</v>
      </c>
      <c r="DJ59" s="447">
        <v>0</v>
      </c>
      <c r="DK59" s="447">
        <v>0</v>
      </c>
      <c r="DL59" s="447">
        <v>0</v>
      </c>
      <c r="DM59" s="447">
        <v>0</v>
      </c>
      <c r="DN59" s="447">
        <v>0</v>
      </c>
      <c r="DO59" s="447">
        <v>0</v>
      </c>
      <c r="DP59" s="447">
        <v>0</v>
      </c>
      <c r="DQ59" s="447">
        <v>0</v>
      </c>
      <c r="DR59" s="447">
        <v>0</v>
      </c>
      <c r="DS59" s="447">
        <v>0</v>
      </c>
      <c r="DT59" s="447">
        <v>0</v>
      </c>
      <c r="DU59" s="447">
        <v>0</v>
      </c>
    </row>
    <row r="60" spans="1:125" ht="11.25" customHeight="1">
      <c r="A60" s="383" t="s">
        <v>266</v>
      </c>
      <c r="B60" s="389" t="s">
        <v>638</v>
      </c>
      <c r="D60" s="397">
        <f t="shared" si="0"/>
        <v>-3642411.7489930368</v>
      </c>
      <c r="E60" s="689">
        <f>'IIA Finanšu analīze'!E19/(1+Pieņēmumi!$E$24)</f>
        <v>-192422</v>
      </c>
      <c r="F60" s="689">
        <f>'IIA Finanšu analīze'!F19/(1+Pieņēmumi!$E$24)</f>
        <v>-192422</v>
      </c>
      <c r="G60" s="689">
        <f>'IIA Finanšu analīze'!G19/(1+Pieņēmumi!$E$24)</f>
        <v>-192422</v>
      </c>
      <c r="H60" s="689">
        <f>'IIA Finanšu analīze'!H19/(1+Pieņēmumi!$E$24)</f>
        <v>-192422</v>
      </c>
      <c r="I60" s="689">
        <f>'IIA Finanšu analīze'!I19/(1+Pieņēmumi!$E$24)</f>
        <v>-192422</v>
      </c>
      <c r="J60" s="689">
        <f>'IIA Finanšu analīze'!J19/(1+Pieņēmumi!$E$24)</f>
        <v>-192422</v>
      </c>
      <c r="K60" s="689">
        <f>'IIA Finanšu analīze'!K19/(1+Pieņēmumi!$E$24)</f>
        <v>-192422</v>
      </c>
      <c r="L60" s="689">
        <f>'IIA Finanšu analīze'!L19/(1+Pieņēmumi!$E$24)</f>
        <v>-192422</v>
      </c>
      <c r="M60" s="689">
        <f>'IIA Finanšu analīze'!M19/(1+Pieņēmumi!$E$24)</f>
        <v>-192422</v>
      </c>
      <c r="N60" s="689">
        <f>'IIA Finanšu analīze'!N19/(1+Pieņēmumi!$E$24)</f>
        <v>-192422</v>
      </c>
      <c r="O60" s="689">
        <f>'IIA Finanšu analīze'!O19/(1+Pieņēmumi!$E$24)</f>
        <v>-192422</v>
      </c>
      <c r="P60" s="689">
        <f>'IIA Finanšu analīze'!P19/(1+Pieņēmumi!$E$24)</f>
        <v>-192422</v>
      </c>
      <c r="Q60" s="689">
        <f>'IIA Finanšu analīze'!Q19/(1+Pieņēmumi!$E$24)</f>
        <v>-192422</v>
      </c>
      <c r="R60" s="689">
        <f>'IIA Finanšu analīze'!R19/(1+Pieņēmumi!$E$24)</f>
        <v>-192422</v>
      </c>
      <c r="S60" s="689">
        <f>'IIA Finanšu analīze'!S19/(1+Pieņēmumi!$E$24)</f>
        <v>-192422</v>
      </c>
      <c r="T60" s="689">
        <f>'IIA Finanšu analīze'!T19/(1+Pieņēmumi!$E$24)</f>
        <v>-192422</v>
      </c>
      <c r="U60" s="689">
        <f>'IIA Finanšu analīze'!U19/(1+Pieņēmumi!$E$24)</f>
        <v>-192422</v>
      </c>
      <c r="V60" s="689">
        <f>'IIA Finanšu analīze'!V19/(1+Pieņēmumi!$E$24)</f>
        <v>-192422</v>
      </c>
      <c r="W60" s="689">
        <f>'IIA Finanšu analīze'!W19/(1+Pieņēmumi!$E$24)</f>
        <v>-192422</v>
      </c>
      <c r="X60" s="689">
        <f>'IIA Finanšu analīze'!X19/(1+Pieņēmumi!$E$24)</f>
        <v>-192422</v>
      </c>
      <c r="Y60" s="689">
        <f>'IIA Finanšu analīze'!Y19/(1+Pieņēmumi!$E$24)</f>
        <v>-192422</v>
      </c>
      <c r="Z60" s="689">
        <f>'IIA Finanšu analīze'!Z19/(1+Pieņēmumi!$E$24)</f>
        <v>-192422</v>
      </c>
      <c r="AA60" s="689">
        <f>'IIA Finanšu analīze'!AA19/(1+Pieņēmumi!$E$24)</f>
        <v>-192422</v>
      </c>
      <c r="AB60" s="689">
        <f>'IIA Finanšu analīze'!AB19/(1+Pieņēmumi!$E$24)</f>
        <v>-192422</v>
      </c>
      <c r="AC60" s="689">
        <f>'IIA Finanšu analīze'!AC19/(1+Pieņēmumi!$E$24)</f>
        <v>-192422</v>
      </c>
      <c r="AD60" s="689">
        <f>'IIA Finanšu analīze'!AD19/(1+Pieņēmumi!$E$24)</f>
        <v>-192422</v>
      </c>
      <c r="AE60" s="689">
        <f>'IIA Finanšu analīze'!AE19/(1+Pieņēmumi!$E$24)</f>
        <v>-192422</v>
      </c>
      <c r="AF60" s="689">
        <f>'IIA Finanšu analīze'!AF19/(1+Pieņēmumi!$E$24)</f>
        <v>-192422</v>
      </c>
      <c r="AG60" s="689">
        <f>'IIA Finanšu analīze'!AG19/(1+Pieņēmumi!$E$24)</f>
        <v>-192422</v>
      </c>
      <c r="AH60" s="689">
        <f>'IIA Finanšu analīze'!AH19/(1+Pieņēmumi!$E$24)</f>
        <v>-192422</v>
      </c>
      <c r="AI60" s="689">
        <f>'IIA Finanšu analīze'!AI19/(1+Pieņēmumi!$E$24)</f>
        <v>-192422</v>
      </c>
      <c r="AJ60" s="689">
        <f>'IIA Finanšu analīze'!AJ19/(1+Pieņēmumi!$E$24)</f>
        <v>-192422</v>
      </c>
      <c r="AK60" s="689">
        <f>'IIA Finanšu analīze'!AK19/(1+Pieņēmumi!$E$24)</f>
        <v>-192422</v>
      </c>
      <c r="AL60" s="689">
        <f>'IIA Finanšu analīze'!AL19/(1+Pieņēmumi!$E$24)</f>
        <v>-192422</v>
      </c>
      <c r="AM60" s="689">
        <f>'IIA Finanšu analīze'!AM19/(1+Pieņēmumi!$E$24)</f>
        <v>-192422</v>
      </c>
      <c r="AN60" s="689">
        <f>'IIA Finanšu analīze'!AN19/(1+Pieņēmumi!$E$24)</f>
        <v>-192422</v>
      </c>
      <c r="AO60" s="689">
        <f>'IIA Finanšu analīze'!AO19/(1+Pieņēmumi!$E$24)</f>
        <v>-192422</v>
      </c>
      <c r="AP60" s="689">
        <f>'IIA Finanšu analīze'!AP19/(1+Pieņēmumi!$E$24)</f>
        <v>-192422</v>
      </c>
      <c r="AQ60" s="689">
        <f>'IIA Finanšu analīze'!AQ19/(1+Pieņēmumi!$E$24)</f>
        <v>-192422</v>
      </c>
      <c r="AR60" s="689">
        <f>'IIA Finanšu analīze'!AR19/(1+Pieņēmumi!$E$24)</f>
        <v>-192422</v>
      </c>
      <c r="AS60" s="689">
        <f>'IIA Finanšu analīze'!AS19/(1+Pieņēmumi!$E$24)</f>
        <v>-192422</v>
      </c>
      <c r="AT60" s="689">
        <f>'IIA Finanšu analīze'!AT19/(1+Pieņēmumi!$E$24)</f>
        <v>-192422</v>
      </c>
      <c r="AU60" s="689">
        <f>'IIA Finanšu analīze'!AU19/(1+Pieņēmumi!$E$24)</f>
        <v>-192422</v>
      </c>
      <c r="AV60" s="689">
        <f>'IIA Finanšu analīze'!AV19/(1+Pieņēmumi!$E$24)</f>
        <v>-192422</v>
      </c>
      <c r="AW60" s="689">
        <f>'IIA Finanšu analīze'!AW19/(1+Pieņēmumi!$E$24)</f>
        <v>-192422</v>
      </c>
      <c r="AX60" s="689">
        <f>'IIA Finanšu analīze'!AX19/(1+Pieņēmumi!$E$24)</f>
        <v>-192422</v>
      </c>
      <c r="AY60" s="689">
        <f>'IIA Finanšu analīze'!AY19/(1+Pieņēmumi!$E$24)</f>
        <v>-192422</v>
      </c>
      <c r="AZ60" s="689">
        <f>'IIA Finanšu analīze'!AZ19/(1+Pieņēmumi!$E$24)</f>
        <v>-192422</v>
      </c>
      <c r="BA60" s="689">
        <f>'IIA Finanšu analīze'!BA19/(1+Pieņēmumi!$E$24)</f>
        <v>-192422</v>
      </c>
      <c r="BB60" s="689">
        <f>'IIA Finanšu analīze'!BB19/(1+Pieņēmumi!$E$24)</f>
        <v>-192422</v>
      </c>
      <c r="BC60" s="689">
        <f>'IIA Finanšu analīze'!BC19/(1+Pieņēmumi!$E$24)</f>
        <v>-192422</v>
      </c>
      <c r="BD60" s="689">
        <f>'IIA Finanšu analīze'!BD19/(1+Pieņēmumi!$E$24)</f>
        <v>-192422</v>
      </c>
      <c r="BE60" s="689">
        <f>'IIA Finanšu analīze'!BE19/(1+Pieņēmumi!$E$24)</f>
        <v>-192422</v>
      </c>
      <c r="BF60" s="689">
        <f>'IIA Finanšu analīze'!BF19/(1+Pieņēmumi!$E$24)</f>
        <v>-192422</v>
      </c>
      <c r="BG60" s="689">
        <f>'IIA Finanšu analīze'!BG19/(1+Pieņēmumi!$E$24)</f>
        <v>-192422</v>
      </c>
      <c r="BH60" s="689">
        <f>'IIA Finanšu analīze'!BH19/(1+Pieņēmumi!$E$24)</f>
        <v>-192422</v>
      </c>
      <c r="BI60" s="689">
        <f>'IIA Finanšu analīze'!BI19/(1+Pieņēmumi!$E$24)</f>
        <v>-192422</v>
      </c>
      <c r="BJ60" s="689">
        <f>'IIA Finanšu analīze'!BJ19/(1+Pieņēmumi!$E$24)</f>
        <v>-192422</v>
      </c>
      <c r="BK60" s="689">
        <f>'IIA Finanšu analīze'!BK19/(1+Pieņēmumi!$E$24)</f>
        <v>-192422</v>
      </c>
      <c r="BL60" s="689">
        <f>'IIA Finanšu analīze'!BL19/(1+Pieņēmumi!$E$24)</f>
        <v>-192422</v>
      </c>
      <c r="BM60" s="689">
        <f>'IIA Finanšu analīze'!BM19/(1+Pieņēmumi!$E$24)</f>
        <v>0</v>
      </c>
      <c r="BN60" s="689">
        <f>'IIA Finanšu analīze'!BN19/(1+Pieņēmumi!$E$24)</f>
        <v>0</v>
      </c>
      <c r="BO60" s="689">
        <f>'IIA Finanšu analīze'!BO19/(1+Pieņēmumi!$E$24)</f>
        <v>0</v>
      </c>
      <c r="BP60" s="689">
        <f>'IIA Finanšu analīze'!BP19/(1+Pieņēmumi!$E$24)</f>
        <v>0</v>
      </c>
      <c r="BQ60" s="689">
        <f>'IIA Finanšu analīze'!BQ19/(1+Pieņēmumi!$E$24)</f>
        <v>0</v>
      </c>
      <c r="BR60" s="689">
        <f>'IIA Finanšu analīze'!BR19/(1+Pieņēmumi!$E$24)</f>
        <v>0</v>
      </c>
      <c r="BS60" s="689">
        <f>'IIA Finanšu analīze'!BS19/(1+Pieņēmumi!$E$24)</f>
        <v>0</v>
      </c>
      <c r="BT60" s="689">
        <f>'IIA Finanšu analīze'!BT19/(1+Pieņēmumi!$E$24)</f>
        <v>0</v>
      </c>
      <c r="BU60" s="689">
        <f>'IIA Finanšu analīze'!BU19/(1+Pieņēmumi!$E$24)</f>
        <v>0</v>
      </c>
      <c r="BV60" s="689">
        <f>'IIA Finanšu analīze'!BV19/(1+Pieņēmumi!$E$24)</f>
        <v>0</v>
      </c>
      <c r="BW60" s="689">
        <f>'IIA Finanšu analīze'!BW19/(1+Pieņēmumi!$E$24)</f>
        <v>0</v>
      </c>
      <c r="BX60" s="689">
        <f>'IIA Finanšu analīze'!BX19/(1+Pieņēmumi!$E$24)</f>
        <v>0</v>
      </c>
      <c r="BY60" s="689">
        <f>'IIA Finanšu analīze'!BY19/(1+Pieņēmumi!$E$24)</f>
        <v>0</v>
      </c>
      <c r="BZ60" s="689">
        <f>'IIA Finanšu analīze'!BZ19/(1+Pieņēmumi!$E$24)</f>
        <v>0</v>
      </c>
      <c r="CA60" s="689">
        <f>'IIA Finanšu analīze'!CA19/(1+Pieņēmumi!$E$24)</f>
        <v>0</v>
      </c>
      <c r="CB60" s="689">
        <f>'IIA Finanšu analīze'!CB19/(1+Pieņēmumi!$E$24)</f>
        <v>0</v>
      </c>
      <c r="CC60" s="689">
        <f>'IIA Finanšu analīze'!CC19/(1+Pieņēmumi!$E$24)</f>
        <v>0</v>
      </c>
      <c r="CD60" s="689">
        <f>'IIA Finanšu analīze'!CD19/(1+Pieņēmumi!$E$24)</f>
        <v>0</v>
      </c>
      <c r="CE60" s="689">
        <f>'IIA Finanšu analīze'!CE19/(1+Pieņēmumi!$E$24)</f>
        <v>0</v>
      </c>
      <c r="CF60" s="689">
        <f>'IIA Finanšu analīze'!CF19/(1+Pieņēmumi!$E$24)</f>
        <v>0</v>
      </c>
      <c r="CG60" s="689">
        <f>'IIA Finanšu analīze'!CG19/(1+Pieņēmumi!$E$24)</f>
        <v>0</v>
      </c>
      <c r="CH60" s="689">
        <f>'IIA Finanšu analīze'!CH19/(1+Pieņēmumi!$E$24)</f>
        <v>0</v>
      </c>
      <c r="CI60" s="689">
        <f>'IIA Finanšu analīze'!CI19/(1+Pieņēmumi!$E$24)</f>
        <v>0</v>
      </c>
      <c r="CJ60" s="689">
        <f>'IIA Finanšu analīze'!CJ19/(1+Pieņēmumi!$E$24)</f>
        <v>0</v>
      </c>
      <c r="CK60" s="689">
        <f>'IIA Finanšu analīze'!CK19/(1+Pieņēmumi!$E$24)</f>
        <v>0</v>
      </c>
      <c r="CL60" s="689">
        <f>'IIA Finanšu analīze'!CL19/(1+Pieņēmumi!$E$24)</f>
        <v>0</v>
      </c>
      <c r="CM60" s="689">
        <f>'IIA Finanšu analīze'!CM19/(1+Pieņēmumi!$E$24)</f>
        <v>0</v>
      </c>
      <c r="CN60" s="689">
        <f>'IIA Finanšu analīze'!CN19/(1+Pieņēmumi!$E$24)</f>
        <v>0</v>
      </c>
      <c r="CO60" s="689">
        <f>'IIA Finanšu analīze'!CO19/(1+Pieņēmumi!$E$24)</f>
        <v>0</v>
      </c>
      <c r="CP60" s="689">
        <f>'IIA Finanšu analīze'!CP19/(1+Pieņēmumi!$E$24)</f>
        <v>0</v>
      </c>
      <c r="CQ60" s="689">
        <f>'IIA Finanšu analīze'!CQ19/(1+Pieņēmumi!$E$24)</f>
        <v>0</v>
      </c>
      <c r="CR60" s="689">
        <f>'IIA Finanšu analīze'!CR19/(1+Pieņēmumi!$E$24)</f>
        <v>0</v>
      </c>
      <c r="CS60" s="689">
        <f>'IIA Finanšu analīze'!CS19/(1+Pieņēmumi!$E$24)</f>
        <v>0</v>
      </c>
      <c r="CT60" s="689">
        <f>'IIA Finanšu analīze'!CT19/(1+Pieņēmumi!$E$24)</f>
        <v>0</v>
      </c>
      <c r="CU60" s="689">
        <f>'IIA Finanšu analīze'!CU19/(1+Pieņēmumi!$E$24)</f>
        <v>0</v>
      </c>
      <c r="CV60" s="689">
        <f>'IIA Finanšu analīze'!CV19/(1+Pieņēmumi!$E$24)</f>
        <v>0</v>
      </c>
      <c r="CW60" s="689">
        <f>'IIA Finanšu analīze'!CW19/(1+Pieņēmumi!$E$24)</f>
        <v>0</v>
      </c>
      <c r="CX60" s="689">
        <f>'IIA Finanšu analīze'!CX19/(1+Pieņēmumi!$E$24)</f>
        <v>0</v>
      </c>
      <c r="CY60" s="689">
        <f>'IIA Finanšu analīze'!CY19/(1+Pieņēmumi!$E$24)</f>
        <v>0</v>
      </c>
      <c r="CZ60" s="689">
        <f>'IIA Finanšu analīze'!CZ19/(1+Pieņēmumi!$E$24)</f>
        <v>0</v>
      </c>
      <c r="DA60" s="689">
        <f>'IIA Finanšu analīze'!DA19/(1+Pieņēmumi!$E$24)</f>
        <v>0</v>
      </c>
      <c r="DB60" s="689">
        <f>'IIA Finanšu analīze'!DB19/(1+Pieņēmumi!$E$24)</f>
        <v>0</v>
      </c>
      <c r="DC60" s="689">
        <f>'IIA Finanšu analīze'!DC19/(1+Pieņēmumi!$E$24)</f>
        <v>0</v>
      </c>
      <c r="DD60" s="689">
        <f>'IIA Finanšu analīze'!DD19/(1+Pieņēmumi!$E$24)</f>
        <v>0</v>
      </c>
      <c r="DE60" s="689">
        <f>'IIA Finanšu analīze'!DE19/(1+Pieņēmumi!$E$24)</f>
        <v>0</v>
      </c>
      <c r="DF60" s="689">
        <f>'IIA Finanšu analīze'!DF19/(1+Pieņēmumi!$E$24)</f>
        <v>0</v>
      </c>
      <c r="DG60" s="689">
        <f>'IIA Finanšu analīze'!DG19/(1+Pieņēmumi!$E$24)</f>
        <v>0</v>
      </c>
      <c r="DH60" s="689">
        <f>'IIA Finanšu analīze'!DH19/(1+Pieņēmumi!$E$24)</f>
        <v>0</v>
      </c>
      <c r="DI60" s="689">
        <f>'IIA Finanšu analīze'!DI19/(1+Pieņēmumi!$E$24)</f>
        <v>0</v>
      </c>
      <c r="DJ60" s="689">
        <f>'IIA Finanšu analīze'!DJ19/(1+Pieņēmumi!$E$24)</f>
        <v>0</v>
      </c>
      <c r="DK60" s="689">
        <f>'IIA Finanšu analīze'!DK19/(1+Pieņēmumi!$E$24)</f>
        <v>0</v>
      </c>
      <c r="DL60" s="689">
        <f>'IIA Finanšu analīze'!DL19/(1+Pieņēmumi!$E$24)</f>
        <v>0</v>
      </c>
      <c r="DM60" s="689">
        <f>'IIA Finanšu analīze'!DM19/(1+Pieņēmumi!$E$24)</f>
        <v>0</v>
      </c>
      <c r="DN60" s="689">
        <f>'IIA Finanšu analīze'!DN19/(1+Pieņēmumi!$E$24)</f>
        <v>0</v>
      </c>
      <c r="DO60" s="689">
        <f>'IIA Finanšu analīze'!DO19/(1+Pieņēmumi!$E$24)</f>
        <v>0</v>
      </c>
      <c r="DP60" s="689">
        <f>'IIA Finanšu analīze'!DP19/(1+Pieņēmumi!$E$24)</f>
        <v>0</v>
      </c>
      <c r="DQ60" s="689">
        <f>'IIA Finanšu analīze'!DQ19/(1+Pieņēmumi!$E$24)</f>
        <v>0</v>
      </c>
      <c r="DR60" s="689">
        <f>'IIA Finanšu analīze'!DR19/(1+Pieņēmumi!$E$24)</f>
        <v>0</v>
      </c>
      <c r="DS60" s="689">
        <f>'IIA Finanšu analīze'!DS19/(1+Pieņēmumi!$E$24)</f>
        <v>0</v>
      </c>
      <c r="DT60" s="689">
        <f>'IIA Finanšu analīze'!DT19/(1+Pieņēmumi!$E$24)</f>
        <v>0</v>
      </c>
      <c r="DU60" s="689">
        <f>'IIA Finanšu analīze'!DU19/(1+Pieņēmumi!$E$24)</f>
        <v>0</v>
      </c>
    </row>
    <row r="61" spans="1:125" ht="11.25" customHeight="1">
      <c r="A61" s="383" t="s">
        <v>240</v>
      </c>
      <c r="B61" s="389" t="s">
        <v>638</v>
      </c>
      <c r="D61" s="397">
        <f t="shared" si="0"/>
        <v>0</v>
      </c>
      <c r="E61" s="447">
        <v>0</v>
      </c>
      <c r="F61" s="447">
        <v>0</v>
      </c>
      <c r="G61" s="447">
        <v>0</v>
      </c>
      <c r="H61" s="447">
        <v>0</v>
      </c>
      <c r="I61" s="447">
        <v>0</v>
      </c>
      <c r="J61" s="447">
        <v>0</v>
      </c>
      <c r="K61" s="447">
        <v>0</v>
      </c>
      <c r="L61" s="447">
        <v>0</v>
      </c>
      <c r="M61" s="447">
        <v>0</v>
      </c>
      <c r="N61" s="447">
        <v>0</v>
      </c>
      <c r="O61" s="447">
        <v>0</v>
      </c>
      <c r="P61" s="447">
        <v>0</v>
      </c>
      <c r="Q61" s="447">
        <v>0</v>
      </c>
      <c r="R61" s="447">
        <v>0</v>
      </c>
      <c r="S61" s="447">
        <v>0</v>
      </c>
      <c r="T61" s="447">
        <v>0</v>
      </c>
      <c r="U61" s="447">
        <v>0</v>
      </c>
      <c r="V61" s="447">
        <v>0</v>
      </c>
      <c r="W61" s="447">
        <v>0</v>
      </c>
      <c r="X61" s="447">
        <v>0</v>
      </c>
      <c r="Y61" s="447">
        <v>0</v>
      </c>
      <c r="Z61" s="447">
        <v>0</v>
      </c>
      <c r="AA61" s="447">
        <v>0</v>
      </c>
      <c r="AB61" s="447">
        <v>0</v>
      </c>
      <c r="AC61" s="447">
        <v>0</v>
      </c>
      <c r="AD61" s="447">
        <v>0</v>
      </c>
      <c r="AE61" s="447">
        <v>0</v>
      </c>
      <c r="AF61" s="447">
        <v>0</v>
      </c>
      <c r="AG61" s="447">
        <v>0</v>
      </c>
      <c r="AH61" s="447">
        <v>0</v>
      </c>
      <c r="AI61" s="447">
        <v>0</v>
      </c>
      <c r="AJ61" s="447">
        <v>0</v>
      </c>
      <c r="AK61" s="447">
        <v>0</v>
      </c>
      <c r="AL61" s="447">
        <v>0</v>
      </c>
      <c r="AM61" s="447">
        <v>0</v>
      </c>
      <c r="AN61" s="447">
        <v>0</v>
      </c>
      <c r="AO61" s="447">
        <v>0</v>
      </c>
      <c r="AP61" s="447">
        <v>0</v>
      </c>
      <c r="AQ61" s="447">
        <v>0</v>
      </c>
      <c r="AR61" s="447">
        <v>0</v>
      </c>
      <c r="AS61" s="447">
        <v>0</v>
      </c>
      <c r="AT61" s="447">
        <v>0</v>
      </c>
      <c r="AU61" s="447">
        <v>0</v>
      </c>
      <c r="AV61" s="447">
        <v>0</v>
      </c>
      <c r="AW61" s="447">
        <v>0</v>
      </c>
      <c r="AX61" s="447">
        <v>0</v>
      </c>
      <c r="AY61" s="447">
        <v>0</v>
      </c>
      <c r="AZ61" s="447">
        <v>0</v>
      </c>
      <c r="BA61" s="447">
        <v>0</v>
      </c>
      <c r="BB61" s="447">
        <v>0</v>
      </c>
      <c r="BC61" s="447">
        <v>0</v>
      </c>
      <c r="BD61" s="447">
        <v>0</v>
      </c>
      <c r="BE61" s="447">
        <v>0</v>
      </c>
      <c r="BF61" s="447">
        <v>0</v>
      </c>
      <c r="BG61" s="447">
        <v>0</v>
      </c>
      <c r="BH61" s="447">
        <v>0</v>
      </c>
      <c r="BI61" s="447">
        <v>0</v>
      </c>
      <c r="BJ61" s="447">
        <v>0</v>
      </c>
      <c r="BK61" s="447">
        <v>0</v>
      </c>
      <c r="BL61" s="447">
        <v>0</v>
      </c>
      <c r="BM61" s="447">
        <v>0</v>
      </c>
      <c r="BN61" s="447">
        <v>0</v>
      </c>
      <c r="BO61" s="447">
        <v>0</v>
      </c>
      <c r="BP61" s="447">
        <v>0</v>
      </c>
      <c r="BQ61" s="447">
        <v>0</v>
      </c>
      <c r="BR61" s="447">
        <v>0</v>
      </c>
      <c r="BS61" s="447">
        <v>0</v>
      </c>
      <c r="BT61" s="447">
        <v>0</v>
      </c>
      <c r="BU61" s="447">
        <v>0</v>
      </c>
      <c r="BV61" s="447">
        <v>0</v>
      </c>
      <c r="BW61" s="447">
        <v>0</v>
      </c>
      <c r="BX61" s="447">
        <v>0</v>
      </c>
      <c r="BY61" s="447">
        <v>0</v>
      </c>
      <c r="BZ61" s="447">
        <v>0</v>
      </c>
      <c r="CA61" s="447">
        <v>0</v>
      </c>
      <c r="CB61" s="447">
        <v>0</v>
      </c>
      <c r="CC61" s="447">
        <v>0</v>
      </c>
      <c r="CD61" s="447">
        <v>0</v>
      </c>
      <c r="CE61" s="447">
        <v>0</v>
      </c>
      <c r="CF61" s="447">
        <v>0</v>
      </c>
      <c r="CG61" s="447">
        <v>0</v>
      </c>
      <c r="CH61" s="447">
        <v>0</v>
      </c>
      <c r="CI61" s="447">
        <v>0</v>
      </c>
      <c r="CJ61" s="447">
        <v>0</v>
      </c>
      <c r="CK61" s="447">
        <v>0</v>
      </c>
      <c r="CL61" s="447">
        <v>0</v>
      </c>
      <c r="CM61" s="447">
        <v>0</v>
      </c>
      <c r="CN61" s="447">
        <v>0</v>
      </c>
      <c r="CO61" s="447">
        <v>0</v>
      </c>
      <c r="CP61" s="447">
        <v>0</v>
      </c>
      <c r="CQ61" s="447">
        <v>0</v>
      </c>
      <c r="CR61" s="447">
        <v>0</v>
      </c>
      <c r="CS61" s="447">
        <v>0</v>
      </c>
      <c r="CT61" s="447">
        <v>0</v>
      </c>
      <c r="CU61" s="447">
        <v>0</v>
      </c>
      <c r="CV61" s="447">
        <v>0</v>
      </c>
      <c r="CW61" s="447">
        <v>0</v>
      </c>
      <c r="CX61" s="447">
        <v>0</v>
      </c>
      <c r="CY61" s="447">
        <v>0</v>
      </c>
      <c r="CZ61" s="447">
        <v>0</v>
      </c>
      <c r="DA61" s="447">
        <v>0</v>
      </c>
      <c r="DB61" s="447">
        <v>0</v>
      </c>
      <c r="DC61" s="447">
        <v>0</v>
      </c>
      <c r="DD61" s="447">
        <v>0</v>
      </c>
      <c r="DE61" s="447">
        <v>0</v>
      </c>
      <c r="DF61" s="447">
        <v>0</v>
      </c>
      <c r="DG61" s="447">
        <v>0</v>
      </c>
      <c r="DH61" s="447">
        <v>0</v>
      </c>
      <c r="DI61" s="447">
        <v>0</v>
      </c>
      <c r="DJ61" s="447">
        <v>0</v>
      </c>
      <c r="DK61" s="447">
        <v>0</v>
      </c>
      <c r="DL61" s="447">
        <v>0</v>
      </c>
      <c r="DM61" s="447">
        <v>0</v>
      </c>
      <c r="DN61" s="447">
        <v>0</v>
      </c>
      <c r="DO61" s="447">
        <v>0</v>
      </c>
      <c r="DP61" s="447">
        <v>0</v>
      </c>
      <c r="DQ61" s="447">
        <v>0</v>
      </c>
      <c r="DR61" s="447">
        <v>0</v>
      </c>
      <c r="DS61" s="447">
        <v>0</v>
      </c>
      <c r="DT61" s="447">
        <v>0</v>
      </c>
      <c r="DU61" s="447">
        <v>0</v>
      </c>
    </row>
    <row r="62" spans="1:125" ht="11.25" customHeight="1">
      <c r="A62" s="383" t="s">
        <v>243</v>
      </c>
      <c r="B62" s="389" t="s">
        <v>638</v>
      </c>
      <c r="D62" s="397">
        <f t="shared" si="0"/>
        <v>0</v>
      </c>
      <c r="E62" s="447">
        <v>0</v>
      </c>
      <c r="F62" s="447">
        <v>0</v>
      </c>
      <c r="G62" s="447">
        <v>0</v>
      </c>
      <c r="H62" s="447">
        <v>0</v>
      </c>
      <c r="I62" s="447">
        <v>0</v>
      </c>
      <c r="J62" s="447">
        <v>0</v>
      </c>
      <c r="K62" s="447">
        <v>0</v>
      </c>
      <c r="L62" s="447">
        <v>0</v>
      </c>
      <c r="M62" s="447">
        <v>0</v>
      </c>
      <c r="N62" s="447">
        <v>0</v>
      </c>
      <c r="O62" s="447">
        <v>0</v>
      </c>
      <c r="P62" s="447">
        <v>0</v>
      </c>
      <c r="Q62" s="447">
        <v>0</v>
      </c>
      <c r="R62" s="447">
        <v>0</v>
      </c>
      <c r="S62" s="447">
        <v>0</v>
      </c>
      <c r="T62" s="447">
        <v>0</v>
      </c>
      <c r="U62" s="447">
        <v>0</v>
      </c>
      <c r="V62" s="447">
        <v>0</v>
      </c>
      <c r="W62" s="447">
        <v>0</v>
      </c>
      <c r="X62" s="447">
        <v>0</v>
      </c>
      <c r="Y62" s="447">
        <v>0</v>
      </c>
      <c r="Z62" s="447">
        <v>0</v>
      </c>
      <c r="AA62" s="447">
        <v>0</v>
      </c>
      <c r="AB62" s="447">
        <v>0</v>
      </c>
      <c r="AC62" s="447">
        <v>0</v>
      </c>
      <c r="AD62" s="447">
        <v>0</v>
      </c>
      <c r="AE62" s="447">
        <v>0</v>
      </c>
      <c r="AF62" s="447">
        <v>0</v>
      </c>
      <c r="AG62" s="447">
        <v>0</v>
      </c>
      <c r="AH62" s="447">
        <v>0</v>
      </c>
      <c r="AI62" s="447">
        <v>0</v>
      </c>
      <c r="AJ62" s="447">
        <v>0</v>
      </c>
      <c r="AK62" s="447">
        <v>0</v>
      </c>
      <c r="AL62" s="447">
        <v>0</v>
      </c>
      <c r="AM62" s="447">
        <v>0</v>
      </c>
      <c r="AN62" s="447">
        <v>0</v>
      </c>
      <c r="AO62" s="447">
        <v>0</v>
      </c>
      <c r="AP62" s="447">
        <v>0</v>
      </c>
      <c r="AQ62" s="447">
        <v>0</v>
      </c>
      <c r="AR62" s="447">
        <v>0</v>
      </c>
      <c r="AS62" s="447">
        <v>0</v>
      </c>
      <c r="AT62" s="447">
        <v>0</v>
      </c>
      <c r="AU62" s="447">
        <v>0</v>
      </c>
      <c r="AV62" s="447">
        <v>0</v>
      </c>
      <c r="AW62" s="447">
        <v>0</v>
      </c>
      <c r="AX62" s="447">
        <v>0</v>
      </c>
      <c r="AY62" s="447">
        <v>0</v>
      </c>
      <c r="AZ62" s="447">
        <v>0</v>
      </c>
      <c r="BA62" s="447">
        <v>0</v>
      </c>
      <c r="BB62" s="447">
        <v>0</v>
      </c>
      <c r="BC62" s="447">
        <v>0</v>
      </c>
      <c r="BD62" s="447">
        <v>0</v>
      </c>
      <c r="BE62" s="447">
        <v>0</v>
      </c>
      <c r="BF62" s="447">
        <v>0</v>
      </c>
      <c r="BG62" s="447">
        <v>0</v>
      </c>
      <c r="BH62" s="447">
        <v>0</v>
      </c>
      <c r="BI62" s="447">
        <v>0</v>
      </c>
      <c r="BJ62" s="447">
        <v>0</v>
      </c>
      <c r="BK62" s="447">
        <v>0</v>
      </c>
      <c r="BL62" s="447">
        <v>0</v>
      </c>
      <c r="BM62" s="447">
        <v>0</v>
      </c>
      <c r="BN62" s="447">
        <v>0</v>
      </c>
      <c r="BO62" s="447">
        <v>0</v>
      </c>
      <c r="BP62" s="447">
        <v>0</v>
      </c>
      <c r="BQ62" s="447">
        <v>0</v>
      </c>
      <c r="BR62" s="447">
        <v>0</v>
      </c>
      <c r="BS62" s="447">
        <v>0</v>
      </c>
      <c r="BT62" s="447">
        <v>0</v>
      </c>
      <c r="BU62" s="447">
        <v>0</v>
      </c>
      <c r="BV62" s="447">
        <v>0</v>
      </c>
      <c r="BW62" s="447">
        <v>0</v>
      </c>
      <c r="BX62" s="447">
        <v>0</v>
      </c>
      <c r="BY62" s="447">
        <v>0</v>
      </c>
      <c r="BZ62" s="447">
        <v>0</v>
      </c>
      <c r="CA62" s="447">
        <v>0</v>
      </c>
      <c r="CB62" s="447">
        <v>0</v>
      </c>
      <c r="CC62" s="447">
        <v>0</v>
      </c>
      <c r="CD62" s="447">
        <v>0</v>
      </c>
      <c r="CE62" s="447">
        <v>0</v>
      </c>
      <c r="CF62" s="447">
        <v>0</v>
      </c>
      <c r="CG62" s="447">
        <v>0</v>
      </c>
      <c r="CH62" s="447">
        <v>0</v>
      </c>
      <c r="CI62" s="447">
        <v>0</v>
      </c>
      <c r="CJ62" s="447">
        <v>0</v>
      </c>
      <c r="CK62" s="447">
        <v>0</v>
      </c>
      <c r="CL62" s="447">
        <v>0</v>
      </c>
      <c r="CM62" s="447">
        <v>0</v>
      </c>
      <c r="CN62" s="447">
        <v>0</v>
      </c>
      <c r="CO62" s="447">
        <v>0</v>
      </c>
      <c r="CP62" s="447">
        <v>0</v>
      </c>
      <c r="CQ62" s="447">
        <v>0</v>
      </c>
      <c r="CR62" s="447">
        <v>0</v>
      </c>
      <c r="CS62" s="447">
        <v>0</v>
      </c>
      <c r="CT62" s="447">
        <v>0</v>
      </c>
      <c r="CU62" s="447">
        <v>0</v>
      </c>
      <c r="CV62" s="447">
        <v>0</v>
      </c>
      <c r="CW62" s="447">
        <v>0</v>
      </c>
      <c r="CX62" s="447">
        <v>0</v>
      </c>
      <c r="CY62" s="447">
        <v>0</v>
      </c>
      <c r="CZ62" s="447">
        <v>0</v>
      </c>
      <c r="DA62" s="447">
        <v>0</v>
      </c>
      <c r="DB62" s="447">
        <v>0</v>
      </c>
      <c r="DC62" s="447">
        <v>0</v>
      </c>
      <c r="DD62" s="447">
        <v>0</v>
      </c>
      <c r="DE62" s="447">
        <v>0</v>
      </c>
      <c r="DF62" s="447">
        <v>0</v>
      </c>
      <c r="DG62" s="447">
        <v>0</v>
      </c>
      <c r="DH62" s="447">
        <v>0</v>
      </c>
      <c r="DI62" s="447">
        <v>0</v>
      </c>
      <c r="DJ62" s="447">
        <v>0</v>
      </c>
      <c r="DK62" s="447">
        <v>0</v>
      </c>
      <c r="DL62" s="447">
        <v>0</v>
      </c>
      <c r="DM62" s="447">
        <v>0</v>
      </c>
      <c r="DN62" s="447">
        <v>0</v>
      </c>
      <c r="DO62" s="447">
        <v>0</v>
      </c>
      <c r="DP62" s="447">
        <v>0</v>
      </c>
      <c r="DQ62" s="447">
        <v>0</v>
      </c>
      <c r="DR62" s="447">
        <v>0</v>
      </c>
      <c r="DS62" s="447">
        <v>0</v>
      </c>
      <c r="DT62" s="447">
        <v>0</v>
      </c>
      <c r="DU62" s="447">
        <v>0</v>
      </c>
    </row>
    <row r="63" spans="1:125" ht="11.25" customHeight="1">
      <c r="A63" s="383" t="s">
        <v>245</v>
      </c>
      <c r="B63" s="389" t="s">
        <v>638</v>
      </c>
      <c r="D63" s="397">
        <f t="shared" si="0"/>
        <v>0</v>
      </c>
      <c r="E63" s="447">
        <v>0</v>
      </c>
      <c r="F63" s="447">
        <v>0</v>
      </c>
      <c r="G63" s="447">
        <v>0</v>
      </c>
      <c r="H63" s="447">
        <v>0</v>
      </c>
      <c r="I63" s="447">
        <v>0</v>
      </c>
      <c r="J63" s="447">
        <v>0</v>
      </c>
      <c r="K63" s="447">
        <v>0</v>
      </c>
      <c r="L63" s="447">
        <v>0</v>
      </c>
      <c r="M63" s="447">
        <v>0</v>
      </c>
      <c r="N63" s="447">
        <v>0</v>
      </c>
      <c r="O63" s="447">
        <v>0</v>
      </c>
      <c r="P63" s="447">
        <v>0</v>
      </c>
      <c r="Q63" s="447">
        <v>0</v>
      </c>
      <c r="R63" s="447">
        <v>0</v>
      </c>
      <c r="S63" s="447">
        <v>0</v>
      </c>
      <c r="T63" s="447">
        <v>0</v>
      </c>
      <c r="U63" s="447">
        <v>0</v>
      </c>
      <c r="V63" s="447">
        <v>0</v>
      </c>
      <c r="W63" s="447">
        <v>0</v>
      </c>
      <c r="X63" s="447">
        <v>0</v>
      </c>
      <c r="Y63" s="447">
        <v>0</v>
      </c>
      <c r="Z63" s="447">
        <v>0</v>
      </c>
      <c r="AA63" s="447">
        <v>0</v>
      </c>
      <c r="AB63" s="447">
        <v>0</v>
      </c>
      <c r="AC63" s="447">
        <v>0</v>
      </c>
      <c r="AD63" s="447">
        <v>0</v>
      </c>
      <c r="AE63" s="447">
        <v>0</v>
      </c>
      <c r="AF63" s="447">
        <v>0</v>
      </c>
      <c r="AG63" s="447">
        <v>0</v>
      </c>
      <c r="AH63" s="447">
        <v>0</v>
      </c>
      <c r="AI63" s="447">
        <v>0</v>
      </c>
      <c r="AJ63" s="447">
        <v>0</v>
      </c>
      <c r="AK63" s="447">
        <v>0</v>
      </c>
      <c r="AL63" s="447">
        <v>0</v>
      </c>
      <c r="AM63" s="447">
        <v>0</v>
      </c>
      <c r="AN63" s="447">
        <v>0</v>
      </c>
      <c r="AO63" s="447">
        <v>0</v>
      </c>
      <c r="AP63" s="447">
        <v>0</v>
      </c>
      <c r="AQ63" s="447">
        <v>0</v>
      </c>
      <c r="AR63" s="447">
        <v>0</v>
      </c>
      <c r="AS63" s="447">
        <v>0</v>
      </c>
      <c r="AT63" s="447">
        <v>0</v>
      </c>
      <c r="AU63" s="447">
        <v>0</v>
      </c>
      <c r="AV63" s="447">
        <v>0</v>
      </c>
      <c r="AW63" s="447">
        <v>0</v>
      </c>
      <c r="AX63" s="447">
        <v>0</v>
      </c>
      <c r="AY63" s="447">
        <v>0</v>
      </c>
      <c r="AZ63" s="447">
        <v>0</v>
      </c>
      <c r="BA63" s="447">
        <v>0</v>
      </c>
      <c r="BB63" s="447">
        <v>0</v>
      </c>
      <c r="BC63" s="447">
        <v>0</v>
      </c>
      <c r="BD63" s="447">
        <v>0</v>
      </c>
      <c r="BE63" s="447">
        <v>0</v>
      </c>
      <c r="BF63" s="447">
        <v>0</v>
      </c>
      <c r="BG63" s="447">
        <v>0</v>
      </c>
      <c r="BH63" s="447">
        <v>0</v>
      </c>
      <c r="BI63" s="447">
        <v>0</v>
      </c>
      <c r="BJ63" s="447">
        <v>0</v>
      </c>
      <c r="BK63" s="447">
        <v>0</v>
      </c>
      <c r="BL63" s="447">
        <v>0</v>
      </c>
      <c r="BM63" s="447">
        <v>0</v>
      </c>
      <c r="BN63" s="447">
        <v>0</v>
      </c>
      <c r="BO63" s="447">
        <v>0</v>
      </c>
      <c r="BP63" s="447">
        <v>0</v>
      </c>
      <c r="BQ63" s="447">
        <v>0</v>
      </c>
      <c r="BR63" s="447">
        <v>0</v>
      </c>
      <c r="BS63" s="447">
        <v>0</v>
      </c>
      <c r="BT63" s="447">
        <v>0</v>
      </c>
      <c r="BU63" s="447">
        <v>0</v>
      </c>
      <c r="BV63" s="447">
        <v>0</v>
      </c>
      <c r="BW63" s="447">
        <v>0</v>
      </c>
      <c r="BX63" s="447">
        <v>0</v>
      </c>
      <c r="BY63" s="447">
        <v>0</v>
      </c>
      <c r="BZ63" s="447">
        <v>0</v>
      </c>
      <c r="CA63" s="447">
        <v>0</v>
      </c>
      <c r="CB63" s="447">
        <v>0</v>
      </c>
      <c r="CC63" s="447">
        <v>0</v>
      </c>
      <c r="CD63" s="447">
        <v>0</v>
      </c>
      <c r="CE63" s="447">
        <v>0</v>
      </c>
      <c r="CF63" s="447">
        <v>0</v>
      </c>
      <c r="CG63" s="447">
        <v>0</v>
      </c>
      <c r="CH63" s="447">
        <v>0</v>
      </c>
      <c r="CI63" s="447">
        <v>0</v>
      </c>
      <c r="CJ63" s="447">
        <v>0</v>
      </c>
      <c r="CK63" s="447">
        <v>0</v>
      </c>
      <c r="CL63" s="447">
        <v>0</v>
      </c>
      <c r="CM63" s="447">
        <v>0</v>
      </c>
      <c r="CN63" s="447">
        <v>0</v>
      </c>
      <c r="CO63" s="447">
        <v>0</v>
      </c>
      <c r="CP63" s="447">
        <v>0</v>
      </c>
      <c r="CQ63" s="447">
        <v>0</v>
      </c>
      <c r="CR63" s="447">
        <v>0</v>
      </c>
      <c r="CS63" s="447">
        <v>0</v>
      </c>
      <c r="CT63" s="447">
        <v>0</v>
      </c>
      <c r="CU63" s="447">
        <v>0</v>
      </c>
      <c r="CV63" s="447">
        <v>0</v>
      </c>
      <c r="CW63" s="447">
        <v>0</v>
      </c>
      <c r="CX63" s="447">
        <v>0</v>
      </c>
      <c r="CY63" s="447">
        <v>0</v>
      </c>
      <c r="CZ63" s="447">
        <v>0</v>
      </c>
      <c r="DA63" s="447">
        <v>0</v>
      </c>
      <c r="DB63" s="447">
        <v>0</v>
      </c>
      <c r="DC63" s="447">
        <v>0</v>
      </c>
      <c r="DD63" s="447">
        <v>0</v>
      </c>
      <c r="DE63" s="447">
        <v>0</v>
      </c>
      <c r="DF63" s="447">
        <v>0</v>
      </c>
      <c r="DG63" s="447">
        <v>0</v>
      </c>
      <c r="DH63" s="447">
        <v>0</v>
      </c>
      <c r="DI63" s="447">
        <v>0</v>
      </c>
      <c r="DJ63" s="447">
        <v>0</v>
      </c>
      <c r="DK63" s="447">
        <v>0</v>
      </c>
      <c r="DL63" s="447">
        <v>0</v>
      </c>
      <c r="DM63" s="447">
        <v>0</v>
      </c>
      <c r="DN63" s="447">
        <v>0</v>
      </c>
      <c r="DO63" s="447">
        <v>0</v>
      </c>
      <c r="DP63" s="447">
        <v>0</v>
      </c>
      <c r="DQ63" s="447">
        <v>0</v>
      </c>
      <c r="DR63" s="447">
        <v>0</v>
      </c>
      <c r="DS63" s="447">
        <v>0</v>
      </c>
      <c r="DT63" s="447">
        <v>0</v>
      </c>
      <c r="DU63" s="447">
        <v>0</v>
      </c>
    </row>
    <row r="64" spans="1:125" s="275" customFormat="1" ht="11.25" customHeight="1">
      <c r="A64" s="385" t="s">
        <v>679</v>
      </c>
      <c r="B64" s="396"/>
      <c r="D64" s="446">
        <f t="shared" si="0"/>
        <v>-3642411.7489930368</v>
      </c>
      <c r="E64" s="417">
        <f>SUM(E59:E63)</f>
        <v>-192422</v>
      </c>
      <c r="F64" s="417">
        <f t="shared" ref="F64:BQ64" si="7">SUM(F59:F63)</f>
        <v>-192422</v>
      </c>
      <c r="G64" s="417">
        <f t="shared" si="7"/>
        <v>-192422</v>
      </c>
      <c r="H64" s="417">
        <f t="shared" si="7"/>
        <v>-192422</v>
      </c>
      <c r="I64" s="417">
        <f t="shared" si="7"/>
        <v>-192422</v>
      </c>
      <c r="J64" s="417">
        <f t="shared" si="7"/>
        <v>-192422</v>
      </c>
      <c r="K64" s="417">
        <f t="shared" si="7"/>
        <v>-192422</v>
      </c>
      <c r="L64" s="417">
        <f t="shared" si="7"/>
        <v>-192422</v>
      </c>
      <c r="M64" s="417">
        <f t="shared" si="7"/>
        <v>-192422</v>
      </c>
      <c r="N64" s="417">
        <f t="shared" si="7"/>
        <v>-192422</v>
      </c>
      <c r="O64" s="417">
        <f t="shared" si="7"/>
        <v>-192422</v>
      </c>
      <c r="P64" s="417">
        <f t="shared" si="7"/>
        <v>-192422</v>
      </c>
      <c r="Q64" s="417">
        <f t="shared" si="7"/>
        <v>-192422</v>
      </c>
      <c r="R64" s="417">
        <f t="shared" si="7"/>
        <v>-192422</v>
      </c>
      <c r="S64" s="417">
        <f t="shared" si="7"/>
        <v>-192422</v>
      </c>
      <c r="T64" s="417">
        <f t="shared" si="7"/>
        <v>-192422</v>
      </c>
      <c r="U64" s="417">
        <f t="shared" si="7"/>
        <v>-192422</v>
      </c>
      <c r="V64" s="417">
        <f t="shared" si="7"/>
        <v>-192422</v>
      </c>
      <c r="W64" s="417">
        <f t="shared" si="7"/>
        <v>-192422</v>
      </c>
      <c r="X64" s="417">
        <f t="shared" si="7"/>
        <v>-192422</v>
      </c>
      <c r="Y64" s="417">
        <f t="shared" si="7"/>
        <v>-192422</v>
      </c>
      <c r="Z64" s="417">
        <f t="shared" si="7"/>
        <v>-192422</v>
      </c>
      <c r="AA64" s="417">
        <f t="shared" si="7"/>
        <v>-192422</v>
      </c>
      <c r="AB64" s="417">
        <f t="shared" si="7"/>
        <v>-192422</v>
      </c>
      <c r="AC64" s="417">
        <f t="shared" si="7"/>
        <v>-192422</v>
      </c>
      <c r="AD64" s="417">
        <f t="shared" si="7"/>
        <v>-192422</v>
      </c>
      <c r="AE64" s="417">
        <f t="shared" si="7"/>
        <v>-192422</v>
      </c>
      <c r="AF64" s="417">
        <f t="shared" si="7"/>
        <v>-192422</v>
      </c>
      <c r="AG64" s="417">
        <f t="shared" si="7"/>
        <v>-192422</v>
      </c>
      <c r="AH64" s="417">
        <f t="shared" si="7"/>
        <v>-192422</v>
      </c>
      <c r="AI64" s="417">
        <f t="shared" si="7"/>
        <v>-192422</v>
      </c>
      <c r="AJ64" s="417">
        <f t="shared" si="7"/>
        <v>-192422</v>
      </c>
      <c r="AK64" s="417">
        <f t="shared" si="7"/>
        <v>-192422</v>
      </c>
      <c r="AL64" s="417">
        <f t="shared" si="7"/>
        <v>-192422</v>
      </c>
      <c r="AM64" s="417">
        <f t="shared" si="7"/>
        <v>-192422</v>
      </c>
      <c r="AN64" s="417">
        <f t="shared" si="7"/>
        <v>-192422</v>
      </c>
      <c r="AO64" s="417">
        <f t="shared" si="7"/>
        <v>-192422</v>
      </c>
      <c r="AP64" s="417">
        <f t="shared" si="7"/>
        <v>-192422</v>
      </c>
      <c r="AQ64" s="417">
        <f t="shared" si="7"/>
        <v>-192422</v>
      </c>
      <c r="AR64" s="417">
        <f t="shared" si="7"/>
        <v>-192422</v>
      </c>
      <c r="AS64" s="417">
        <f t="shared" si="7"/>
        <v>-192422</v>
      </c>
      <c r="AT64" s="417">
        <f t="shared" si="7"/>
        <v>-192422</v>
      </c>
      <c r="AU64" s="417">
        <f t="shared" si="7"/>
        <v>-192422</v>
      </c>
      <c r="AV64" s="417">
        <f t="shared" si="7"/>
        <v>-192422</v>
      </c>
      <c r="AW64" s="417">
        <f t="shared" si="7"/>
        <v>-192422</v>
      </c>
      <c r="AX64" s="417">
        <f t="shared" si="7"/>
        <v>-192422</v>
      </c>
      <c r="AY64" s="417">
        <f t="shared" si="7"/>
        <v>-192422</v>
      </c>
      <c r="AZ64" s="417">
        <f t="shared" si="7"/>
        <v>-192422</v>
      </c>
      <c r="BA64" s="417">
        <f t="shared" si="7"/>
        <v>-192422</v>
      </c>
      <c r="BB64" s="417">
        <f t="shared" si="7"/>
        <v>-192422</v>
      </c>
      <c r="BC64" s="417">
        <f t="shared" si="7"/>
        <v>-192422</v>
      </c>
      <c r="BD64" s="417">
        <f t="shared" si="7"/>
        <v>-192422</v>
      </c>
      <c r="BE64" s="417">
        <f t="shared" si="7"/>
        <v>-192422</v>
      </c>
      <c r="BF64" s="417">
        <f t="shared" si="7"/>
        <v>-192422</v>
      </c>
      <c r="BG64" s="417">
        <f t="shared" si="7"/>
        <v>-192422</v>
      </c>
      <c r="BH64" s="417">
        <f t="shared" si="7"/>
        <v>-192422</v>
      </c>
      <c r="BI64" s="417">
        <f t="shared" si="7"/>
        <v>-192422</v>
      </c>
      <c r="BJ64" s="417">
        <f t="shared" si="7"/>
        <v>-192422</v>
      </c>
      <c r="BK64" s="417">
        <f t="shared" si="7"/>
        <v>-192422</v>
      </c>
      <c r="BL64" s="417">
        <f t="shared" si="7"/>
        <v>-192422</v>
      </c>
      <c r="BM64" s="417">
        <f t="shared" si="7"/>
        <v>0</v>
      </c>
      <c r="BN64" s="417">
        <f t="shared" si="7"/>
        <v>0</v>
      </c>
      <c r="BO64" s="417">
        <f t="shared" si="7"/>
        <v>0</v>
      </c>
      <c r="BP64" s="417">
        <f t="shared" si="7"/>
        <v>0</v>
      </c>
      <c r="BQ64" s="417">
        <f t="shared" si="7"/>
        <v>0</v>
      </c>
      <c r="BR64" s="417">
        <f t="shared" ref="BR64:DU64" si="8">SUM(BR59:BR63)</f>
        <v>0</v>
      </c>
      <c r="BS64" s="417">
        <f t="shared" si="8"/>
        <v>0</v>
      </c>
      <c r="BT64" s="417">
        <f t="shared" si="8"/>
        <v>0</v>
      </c>
      <c r="BU64" s="417">
        <f t="shared" si="8"/>
        <v>0</v>
      </c>
      <c r="BV64" s="417">
        <f t="shared" si="8"/>
        <v>0</v>
      </c>
      <c r="BW64" s="417">
        <f t="shared" si="8"/>
        <v>0</v>
      </c>
      <c r="BX64" s="417">
        <f t="shared" si="8"/>
        <v>0</v>
      </c>
      <c r="BY64" s="417">
        <f t="shared" si="8"/>
        <v>0</v>
      </c>
      <c r="BZ64" s="417">
        <f t="shared" si="8"/>
        <v>0</v>
      </c>
      <c r="CA64" s="417">
        <f t="shared" si="8"/>
        <v>0</v>
      </c>
      <c r="CB64" s="417">
        <f t="shared" si="8"/>
        <v>0</v>
      </c>
      <c r="CC64" s="417">
        <f t="shared" si="8"/>
        <v>0</v>
      </c>
      <c r="CD64" s="417">
        <f t="shared" si="8"/>
        <v>0</v>
      </c>
      <c r="CE64" s="417">
        <f t="shared" si="8"/>
        <v>0</v>
      </c>
      <c r="CF64" s="417">
        <f t="shared" si="8"/>
        <v>0</v>
      </c>
      <c r="CG64" s="417">
        <f t="shared" si="8"/>
        <v>0</v>
      </c>
      <c r="CH64" s="417">
        <f t="shared" si="8"/>
        <v>0</v>
      </c>
      <c r="CI64" s="417">
        <f t="shared" si="8"/>
        <v>0</v>
      </c>
      <c r="CJ64" s="417">
        <f t="shared" si="8"/>
        <v>0</v>
      </c>
      <c r="CK64" s="417">
        <f t="shared" si="8"/>
        <v>0</v>
      </c>
      <c r="CL64" s="417">
        <f t="shared" si="8"/>
        <v>0</v>
      </c>
      <c r="CM64" s="417">
        <f t="shared" si="8"/>
        <v>0</v>
      </c>
      <c r="CN64" s="417">
        <f t="shared" si="8"/>
        <v>0</v>
      </c>
      <c r="CO64" s="417">
        <f t="shared" si="8"/>
        <v>0</v>
      </c>
      <c r="CP64" s="417">
        <f t="shared" si="8"/>
        <v>0</v>
      </c>
      <c r="CQ64" s="417">
        <f t="shared" si="8"/>
        <v>0</v>
      </c>
      <c r="CR64" s="417">
        <f t="shared" si="8"/>
        <v>0</v>
      </c>
      <c r="CS64" s="417">
        <f t="shared" si="8"/>
        <v>0</v>
      </c>
      <c r="CT64" s="417">
        <f t="shared" si="8"/>
        <v>0</v>
      </c>
      <c r="CU64" s="417">
        <f t="shared" si="8"/>
        <v>0</v>
      </c>
      <c r="CV64" s="417">
        <f t="shared" si="8"/>
        <v>0</v>
      </c>
      <c r="CW64" s="417">
        <f t="shared" si="8"/>
        <v>0</v>
      </c>
      <c r="CX64" s="417">
        <f t="shared" si="8"/>
        <v>0</v>
      </c>
      <c r="CY64" s="417">
        <f t="shared" si="8"/>
        <v>0</v>
      </c>
      <c r="CZ64" s="417">
        <f t="shared" si="8"/>
        <v>0</v>
      </c>
      <c r="DA64" s="417">
        <f t="shared" si="8"/>
        <v>0</v>
      </c>
      <c r="DB64" s="417">
        <f t="shared" si="8"/>
        <v>0</v>
      </c>
      <c r="DC64" s="417">
        <f t="shared" si="8"/>
        <v>0</v>
      </c>
      <c r="DD64" s="417">
        <f t="shared" si="8"/>
        <v>0</v>
      </c>
      <c r="DE64" s="417">
        <f t="shared" si="8"/>
        <v>0</v>
      </c>
      <c r="DF64" s="417">
        <f t="shared" si="8"/>
        <v>0</v>
      </c>
      <c r="DG64" s="417">
        <f t="shared" si="8"/>
        <v>0</v>
      </c>
      <c r="DH64" s="417">
        <f t="shared" si="8"/>
        <v>0</v>
      </c>
      <c r="DI64" s="417">
        <f t="shared" si="8"/>
        <v>0</v>
      </c>
      <c r="DJ64" s="417">
        <f t="shared" si="8"/>
        <v>0</v>
      </c>
      <c r="DK64" s="417">
        <f t="shared" si="8"/>
        <v>0</v>
      </c>
      <c r="DL64" s="417">
        <f t="shared" si="8"/>
        <v>0</v>
      </c>
      <c r="DM64" s="417">
        <f t="shared" si="8"/>
        <v>0</v>
      </c>
      <c r="DN64" s="417">
        <f t="shared" si="8"/>
        <v>0</v>
      </c>
      <c r="DO64" s="417">
        <f t="shared" si="8"/>
        <v>0</v>
      </c>
      <c r="DP64" s="417">
        <f t="shared" si="8"/>
        <v>0</v>
      </c>
      <c r="DQ64" s="417">
        <f t="shared" si="8"/>
        <v>0</v>
      </c>
      <c r="DR64" s="417">
        <f t="shared" si="8"/>
        <v>0</v>
      </c>
      <c r="DS64" s="417">
        <f t="shared" si="8"/>
        <v>0</v>
      </c>
      <c r="DT64" s="417">
        <f t="shared" si="8"/>
        <v>0</v>
      </c>
      <c r="DU64" s="417">
        <f t="shared" si="8"/>
        <v>0</v>
      </c>
    </row>
    <row r="65" spans="1:125" ht="11.25" customHeight="1">
      <c r="A65" s="383" t="s">
        <v>681</v>
      </c>
      <c r="B65" s="389" t="s">
        <v>638</v>
      </c>
      <c r="D65" s="397">
        <f t="shared" si="0"/>
        <v>0</v>
      </c>
      <c r="E65" s="416">
        <f>-E59*$C$11*$C$13</f>
        <v>0</v>
      </c>
      <c r="F65" s="416">
        <f t="shared" ref="F65:BQ65" si="9">-F59*$C$11*$C$13</f>
        <v>0</v>
      </c>
      <c r="G65" s="416">
        <f t="shared" si="9"/>
        <v>0</v>
      </c>
      <c r="H65" s="416">
        <f t="shared" si="9"/>
        <v>0</v>
      </c>
      <c r="I65" s="416">
        <f t="shared" si="9"/>
        <v>0</v>
      </c>
      <c r="J65" s="416">
        <f t="shared" si="9"/>
        <v>0</v>
      </c>
      <c r="K65" s="416">
        <f t="shared" si="9"/>
        <v>0</v>
      </c>
      <c r="L65" s="416">
        <f t="shared" si="9"/>
        <v>0</v>
      </c>
      <c r="M65" s="416">
        <f t="shared" si="9"/>
        <v>0</v>
      </c>
      <c r="N65" s="416">
        <f t="shared" si="9"/>
        <v>0</v>
      </c>
      <c r="O65" s="416">
        <f t="shared" si="9"/>
        <v>0</v>
      </c>
      <c r="P65" s="416">
        <f t="shared" si="9"/>
        <v>0</v>
      </c>
      <c r="Q65" s="416">
        <f t="shared" si="9"/>
        <v>0</v>
      </c>
      <c r="R65" s="416">
        <f t="shared" si="9"/>
        <v>0</v>
      </c>
      <c r="S65" s="416">
        <f t="shared" si="9"/>
        <v>0</v>
      </c>
      <c r="T65" s="416">
        <f t="shared" si="9"/>
        <v>0</v>
      </c>
      <c r="U65" s="416">
        <f t="shared" si="9"/>
        <v>0</v>
      </c>
      <c r="V65" s="416">
        <f t="shared" si="9"/>
        <v>0</v>
      </c>
      <c r="W65" s="416">
        <f t="shared" si="9"/>
        <v>0</v>
      </c>
      <c r="X65" s="416">
        <f t="shared" si="9"/>
        <v>0</v>
      </c>
      <c r="Y65" s="416">
        <f t="shared" si="9"/>
        <v>0</v>
      </c>
      <c r="Z65" s="416">
        <f t="shared" si="9"/>
        <v>0</v>
      </c>
      <c r="AA65" s="416">
        <f t="shared" si="9"/>
        <v>0</v>
      </c>
      <c r="AB65" s="416">
        <f t="shared" si="9"/>
        <v>0</v>
      </c>
      <c r="AC65" s="416">
        <f t="shared" si="9"/>
        <v>0</v>
      </c>
      <c r="AD65" s="416">
        <f t="shared" si="9"/>
        <v>0</v>
      </c>
      <c r="AE65" s="416">
        <f t="shared" si="9"/>
        <v>0</v>
      </c>
      <c r="AF65" s="416">
        <f t="shared" si="9"/>
        <v>0</v>
      </c>
      <c r="AG65" s="416">
        <f t="shared" si="9"/>
        <v>0</v>
      </c>
      <c r="AH65" s="416">
        <f t="shared" si="9"/>
        <v>0</v>
      </c>
      <c r="AI65" s="416">
        <f t="shared" si="9"/>
        <v>0</v>
      </c>
      <c r="AJ65" s="416">
        <f t="shared" si="9"/>
        <v>0</v>
      </c>
      <c r="AK65" s="416">
        <f t="shared" si="9"/>
        <v>0</v>
      </c>
      <c r="AL65" s="416">
        <f t="shared" si="9"/>
        <v>0</v>
      </c>
      <c r="AM65" s="416">
        <f t="shared" si="9"/>
        <v>0</v>
      </c>
      <c r="AN65" s="416">
        <f t="shared" si="9"/>
        <v>0</v>
      </c>
      <c r="AO65" s="416">
        <f t="shared" si="9"/>
        <v>0</v>
      </c>
      <c r="AP65" s="416">
        <f t="shared" si="9"/>
        <v>0</v>
      </c>
      <c r="AQ65" s="416">
        <f t="shared" si="9"/>
        <v>0</v>
      </c>
      <c r="AR65" s="416">
        <f t="shared" si="9"/>
        <v>0</v>
      </c>
      <c r="AS65" s="416">
        <f t="shared" si="9"/>
        <v>0</v>
      </c>
      <c r="AT65" s="416">
        <f t="shared" si="9"/>
        <v>0</v>
      </c>
      <c r="AU65" s="416">
        <f t="shared" si="9"/>
        <v>0</v>
      </c>
      <c r="AV65" s="416">
        <f t="shared" si="9"/>
        <v>0</v>
      </c>
      <c r="AW65" s="416">
        <f t="shared" si="9"/>
        <v>0</v>
      </c>
      <c r="AX65" s="416">
        <f t="shared" si="9"/>
        <v>0</v>
      </c>
      <c r="AY65" s="416">
        <f t="shared" si="9"/>
        <v>0</v>
      </c>
      <c r="AZ65" s="416">
        <f t="shared" si="9"/>
        <v>0</v>
      </c>
      <c r="BA65" s="416">
        <f t="shared" si="9"/>
        <v>0</v>
      </c>
      <c r="BB65" s="416">
        <f t="shared" si="9"/>
        <v>0</v>
      </c>
      <c r="BC65" s="416">
        <f t="shared" si="9"/>
        <v>0</v>
      </c>
      <c r="BD65" s="416">
        <f t="shared" si="9"/>
        <v>0</v>
      </c>
      <c r="BE65" s="416">
        <f t="shared" si="9"/>
        <v>0</v>
      </c>
      <c r="BF65" s="416">
        <f t="shared" si="9"/>
        <v>0</v>
      </c>
      <c r="BG65" s="416">
        <f t="shared" si="9"/>
        <v>0</v>
      </c>
      <c r="BH65" s="416">
        <f t="shared" si="9"/>
        <v>0</v>
      </c>
      <c r="BI65" s="416">
        <f t="shared" si="9"/>
        <v>0</v>
      </c>
      <c r="BJ65" s="416">
        <f t="shared" si="9"/>
        <v>0</v>
      </c>
      <c r="BK65" s="416">
        <f t="shared" si="9"/>
        <v>0</v>
      </c>
      <c r="BL65" s="416">
        <f t="shared" si="9"/>
        <v>0</v>
      </c>
      <c r="BM65" s="416">
        <f t="shared" si="9"/>
        <v>0</v>
      </c>
      <c r="BN65" s="416">
        <f t="shared" si="9"/>
        <v>0</v>
      </c>
      <c r="BO65" s="416">
        <f t="shared" si="9"/>
        <v>0</v>
      </c>
      <c r="BP65" s="416">
        <f t="shared" si="9"/>
        <v>0</v>
      </c>
      <c r="BQ65" s="416">
        <f t="shared" si="9"/>
        <v>0</v>
      </c>
      <c r="BR65" s="416">
        <f t="shared" ref="BR65:DU65" si="10">-BR59*$C$11*$C$13</f>
        <v>0</v>
      </c>
      <c r="BS65" s="416">
        <f t="shared" si="10"/>
        <v>0</v>
      </c>
      <c r="BT65" s="416">
        <f t="shared" si="10"/>
        <v>0</v>
      </c>
      <c r="BU65" s="416">
        <f t="shared" si="10"/>
        <v>0</v>
      </c>
      <c r="BV65" s="416">
        <f t="shared" si="10"/>
        <v>0</v>
      </c>
      <c r="BW65" s="416">
        <f t="shared" si="10"/>
        <v>0</v>
      </c>
      <c r="BX65" s="416">
        <f t="shared" si="10"/>
        <v>0</v>
      </c>
      <c r="BY65" s="416">
        <f t="shared" si="10"/>
        <v>0</v>
      </c>
      <c r="BZ65" s="416">
        <f t="shared" si="10"/>
        <v>0</v>
      </c>
      <c r="CA65" s="416">
        <f t="shared" si="10"/>
        <v>0</v>
      </c>
      <c r="CB65" s="416">
        <f t="shared" si="10"/>
        <v>0</v>
      </c>
      <c r="CC65" s="416">
        <f t="shared" si="10"/>
        <v>0</v>
      </c>
      <c r="CD65" s="416">
        <f t="shared" si="10"/>
        <v>0</v>
      </c>
      <c r="CE65" s="416">
        <f t="shared" si="10"/>
        <v>0</v>
      </c>
      <c r="CF65" s="416">
        <f t="shared" si="10"/>
        <v>0</v>
      </c>
      <c r="CG65" s="416">
        <f t="shared" si="10"/>
        <v>0</v>
      </c>
      <c r="CH65" s="416">
        <f t="shared" si="10"/>
        <v>0</v>
      </c>
      <c r="CI65" s="416">
        <f t="shared" si="10"/>
        <v>0</v>
      </c>
      <c r="CJ65" s="416">
        <f t="shared" si="10"/>
        <v>0</v>
      </c>
      <c r="CK65" s="416">
        <f t="shared" si="10"/>
        <v>0</v>
      </c>
      <c r="CL65" s="416">
        <f t="shared" si="10"/>
        <v>0</v>
      </c>
      <c r="CM65" s="416">
        <f t="shared" si="10"/>
        <v>0</v>
      </c>
      <c r="CN65" s="416">
        <f t="shared" si="10"/>
        <v>0</v>
      </c>
      <c r="CO65" s="416">
        <f t="shared" si="10"/>
        <v>0</v>
      </c>
      <c r="CP65" s="416">
        <f t="shared" si="10"/>
        <v>0</v>
      </c>
      <c r="CQ65" s="416">
        <f t="shared" si="10"/>
        <v>0</v>
      </c>
      <c r="CR65" s="416">
        <f t="shared" si="10"/>
        <v>0</v>
      </c>
      <c r="CS65" s="416">
        <f t="shared" si="10"/>
        <v>0</v>
      </c>
      <c r="CT65" s="416">
        <f t="shared" si="10"/>
        <v>0</v>
      </c>
      <c r="CU65" s="416">
        <f t="shared" si="10"/>
        <v>0</v>
      </c>
      <c r="CV65" s="416">
        <f t="shared" si="10"/>
        <v>0</v>
      </c>
      <c r="CW65" s="416">
        <f t="shared" si="10"/>
        <v>0</v>
      </c>
      <c r="CX65" s="416">
        <f t="shared" si="10"/>
        <v>0</v>
      </c>
      <c r="CY65" s="416">
        <f t="shared" si="10"/>
        <v>0</v>
      </c>
      <c r="CZ65" s="416">
        <f t="shared" si="10"/>
        <v>0</v>
      </c>
      <c r="DA65" s="416">
        <f t="shared" si="10"/>
        <v>0</v>
      </c>
      <c r="DB65" s="416">
        <f t="shared" si="10"/>
        <v>0</v>
      </c>
      <c r="DC65" s="416">
        <f t="shared" si="10"/>
        <v>0</v>
      </c>
      <c r="DD65" s="416">
        <f t="shared" si="10"/>
        <v>0</v>
      </c>
      <c r="DE65" s="416">
        <f t="shared" si="10"/>
        <v>0</v>
      </c>
      <c r="DF65" s="416">
        <f t="shared" si="10"/>
        <v>0</v>
      </c>
      <c r="DG65" s="416">
        <f t="shared" si="10"/>
        <v>0</v>
      </c>
      <c r="DH65" s="416">
        <f t="shared" si="10"/>
        <v>0</v>
      </c>
      <c r="DI65" s="416">
        <f t="shared" si="10"/>
        <v>0</v>
      </c>
      <c r="DJ65" s="416">
        <f t="shared" si="10"/>
        <v>0</v>
      </c>
      <c r="DK65" s="416">
        <f t="shared" si="10"/>
        <v>0</v>
      </c>
      <c r="DL65" s="416">
        <f t="shared" si="10"/>
        <v>0</v>
      </c>
      <c r="DM65" s="416">
        <f t="shared" si="10"/>
        <v>0</v>
      </c>
      <c r="DN65" s="416">
        <f t="shared" si="10"/>
        <v>0</v>
      </c>
      <c r="DO65" s="416">
        <f t="shared" si="10"/>
        <v>0</v>
      </c>
      <c r="DP65" s="416">
        <f t="shared" si="10"/>
        <v>0</v>
      </c>
      <c r="DQ65" s="416">
        <f t="shared" si="10"/>
        <v>0</v>
      </c>
      <c r="DR65" s="416">
        <f t="shared" si="10"/>
        <v>0</v>
      </c>
      <c r="DS65" s="416">
        <f t="shared" si="10"/>
        <v>0</v>
      </c>
      <c r="DT65" s="416">
        <f t="shared" si="10"/>
        <v>0</v>
      </c>
      <c r="DU65" s="416">
        <f t="shared" si="10"/>
        <v>0</v>
      </c>
    </row>
    <row r="66" spans="1:125" ht="11.25" customHeight="1">
      <c r="A66" s="383" t="s">
        <v>682</v>
      </c>
      <c r="B66" s="389" t="s">
        <v>638</v>
      </c>
      <c r="D66" s="397">
        <f t="shared" si="0"/>
        <v>257773.47947623735</v>
      </c>
      <c r="E66" s="416">
        <f>-E60*$C$11*$C$13</f>
        <v>13617.70494</v>
      </c>
      <c r="F66" s="416">
        <f t="shared" ref="F66:BQ66" si="11">-F60*$C$11*$C$13</f>
        <v>13617.70494</v>
      </c>
      <c r="G66" s="416">
        <f t="shared" si="11"/>
        <v>13617.70494</v>
      </c>
      <c r="H66" s="416">
        <f t="shared" si="11"/>
        <v>13617.70494</v>
      </c>
      <c r="I66" s="416">
        <f t="shared" si="11"/>
        <v>13617.70494</v>
      </c>
      <c r="J66" s="416">
        <f t="shared" si="11"/>
        <v>13617.70494</v>
      </c>
      <c r="K66" s="416">
        <f t="shared" si="11"/>
        <v>13617.70494</v>
      </c>
      <c r="L66" s="416">
        <f t="shared" si="11"/>
        <v>13617.70494</v>
      </c>
      <c r="M66" s="416">
        <f t="shared" si="11"/>
        <v>13617.70494</v>
      </c>
      <c r="N66" s="416">
        <f t="shared" si="11"/>
        <v>13617.70494</v>
      </c>
      <c r="O66" s="416">
        <f t="shared" si="11"/>
        <v>13617.70494</v>
      </c>
      <c r="P66" s="416">
        <f t="shared" si="11"/>
        <v>13617.70494</v>
      </c>
      <c r="Q66" s="416">
        <f t="shared" si="11"/>
        <v>13617.70494</v>
      </c>
      <c r="R66" s="416">
        <f t="shared" si="11"/>
        <v>13617.70494</v>
      </c>
      <c r="S66" s="416">
        <f t="shared" si="11"/>
        <v>13617.70494</v>
      </c>
      <c r="T66" s="416">
        <f t="shared" si="11"/>
        <v>13617.70494</v>
      </c>
      <c r="U66" s="416">
        <f t="shared" si="11"/>
        <v>13617.70494</v>
      </c>
      <c r="V66" s="416">
        <f t="shared" si="11"/>
        <v>13617.70494</v>
      </c>
      <c r="W66" s="416">
        <f t="shared" si="11"/>
        <v>13617.70494</v>
      </c>
      <c r="X66" s="416">
        <f t="shared" si="11"/>
        <v>13617.70494</v>
      </c>
      <c r="Y66" s="416">
        <f t="shared" si="11"/>
        <v>13617.70494</v>
      </c>
      <c r="Z66" s="416">
        <f t="shared" si="11"/>
        <v>13617.70494</v>
      </c>
      <c r="AA66" s="416">
        <f t="shared" si="11"/>
        <v>13617.70494</v>
      </c>
      <c r="AB66" s="416">
        <f t="shared" si="11"/>
        <v>13617.70494</v>
      </c>
      <c r="AC66" s="416">
        <f t="shared" si="11"/>
        <v>13617.70494</v>
      </c>
      <c r="AD66" s="416">
        <f t="shared" si="11"/>
        <v>13617.70494</v>
      </c>
      <c r="AE66" s="416">
        <f t="shared" si="11"/>
        <v>13617.70494</v>
      </c>
      <c r="AF66" s="416">
        <f t="shared" si="11"/>
        <v>13617.70494</v>
      </c>
      <c r="AG66" s="416">
        <f t="shared" si="11"/>
        <v>13617.70494</v>
      </c>
      <c r="AH66" s="416">
        <f t="shared" si="11"/>
        <v>13617.70494</v>
      </c>
      <c r="AI66" s="416">
        <f t="shared" si="11"/>
        <v>13617.70494</v>
      </c>
      <c r="AJ66" s="416">
        <f t="shared" si="11"/>
        <v>13617.70494</v>
      </c>
      <c r="AK66" s="416">
        <f t="shared" si="11"/>
        <v>13617.70494</v>
      </c>
      <c r="AL66" s="416">
        <f t="shared" si="11"/>
        <v>13617.70494</v>
      </c>
      <c r="AM66" s="416">
        <f t="shared" si="11"/>
        <v>13617.70494</v>
      </c>
      <c r="AN66" s="416">
        <f t="shared" si="11"/>
        <v>13617.70494</v>
      </c>
      <c r="AO66" s="416">
        <f t="shared" si="11"/>
        <v>13617.70494</v>
      </c>
      <c r="AP66" s="416">
        <f t="shared" si="11"/>
        <v>13617.70494</v>
      </c>
      <c r="AQ66" s="416">
        <f t="shared" si="11"/>
        <v>13617.70494</v>
      </c>
      <c r="AR66" s="416">
        <f t="shared" si="11"/>
        <v>13617.70494</v>
      </c>
      <c r="AS66" s="416">
        <f t="shared" si="11"/>
        <v>13617.70494</v>
      </c>
      <c r="AT66" s="416">
        <f t="shared" si="11"/>
        <v>13617.70494</v>
      </c>
      <c r="AU66" s="416">
        <f t="shared" si="11"/>
        <v>13617.70494</v>
      </c>
      <c r="AV66" s="416">
        <f t="shared" si="11"/>
        <v>13617.70494</v>
      </c>
      <c r="AW66" s="416">
        <f t="shared" si="11"/>
        <v>13617.70494</v>
      </c>
      <c r="AX66" s="416">
        <f t="shared" si="11"/>
        <v>13617.70494</v>
      </c>
      <c r="AY66" s="416">
        <f t="shared" si="11"/>
        <v>13617.70494</v>
      </c>
      <c r="AZ66" s="416">
        <f t="shared" si="11"/>
        <v>13617.70494</v>
      </c>
      <c r="BA66" s="416">
        <f t="shared" si="11"/>
        <v>13617.70494</v>
      </c>
      <c r="BB66" s="416">
        <f t="shared" si="11"/>
        <v>13617.70494</v>
      </c>
      <c r="BC66" s="416">
        <f t="shared" si="11"/>
        <v>13617.70494</v>
      </c>
      <c r="BD66" s="416">
        <f t="shared" si="11"/>
        <v>13617.70494</v>
      </c>
      <c r="BE66" s="416">
        <f t="shared" si="11"/>
        <v>13617.70494</v>
      </c>
      <c r="BF66" s="416">
        <f t="shared" si="11"/>
        <v>13617.70494</v>
      </c>
      <c r="BG66" s="416">
        <f t="shared" si="11"/>
        <v>13617.70494</v>
      </c>
      <c r="BH66" s="416">
        <f t="shared" si="11"/>
        <v>13617.70494</v>
      </c>
      <c r="BI66" s="416">
        <f t="shared" si="11"/>
        <v>13617.70494</v>
      </c>
      <c r="BJ66" s="416">
        <f t="shared" si="11"/>
        <v>13617.70494</v>
      </c>
      <c r="BK66" s="416">
        <f t="shared" si="11"/>
        <v>13617.70494</v>
      </c>
      <c r="BL66" s="416">
        <f t="shared" si="11"/>
        <v>13617.70494</v>
      </c>
      <c r="BM66" s="416">
        <f t="shared" si="11"/>
        <v>0</v>
      </c>
      <c r="BN66" s="416">
        <f t="shared" si="11"/>
        <v>0</v>
      </c>
      <c r="BO66" s="416">
        <f t="shared" si="11"/>
        <v>0</v>
      </c>
      <c r="BP66" s="416">
        <f t="shared" si="11"/>
        <v>0</v>
      </c>
      <c r="BQ66" s="416">
        <f t="shared" si="11"/>
        <v>0</v>
      </c>
      <c r="BR66" s="416">
        <f t="shared" ref="BR66:DU66" si="12">-BR60*$C$11*$C$13</f>
        <v>0</v>
      </c>
      <c r="BS66" s="416">
        <f t="shared" si="12"/>
        <v>0</v>
      </c>
      <c r="BT66" s="416">
        <f t="shared" si="12"/>
        <v>0</v>
      </c>
      <c r="BU66" s="416">
        <f t="shared" si="12"/>
        <v>0</v>
      </c>
      <c r="BV66" s="416">
        <f t="shared" si="12"/>
        <v>0</v>
      </c>
      <c r="BW66" s="416">
        <f t="shared" si="12"/>
        <v>0</v>
      </c>
      <c r="BX66" s="416">
        <f t="shared" si="12"/>
        <v>0</v>
      </c>
      <c r="BY66" s="416">
        <f t="shared" si="12"/>
        <v>0</v>
      </c>
      <c r="BZ66" s="416">
        <f t="shared" si="12"/>
        <v>0</v>
      </c>
      <c r="CA66" s="416">
        <f t="shared" si="12"/>
        <v>0</v>
      </c>
      <c r="CB66" s="416">
        <f t="shared" si="12"/>
        <v>0</v>
      </c>
      <c r="CC66" s="416">
        <f t="shared" si="12"/>
        <v>0</v>
      </c>
      <c r="CD66" s="416">
        <f t="shared" si="12"/>
        <v>0</v>
      </c>
      <c r="CE66" s="416">
        <f t="shared" si="12"/>
        <v>0</v>
      </c>
      <c r="CF66" s="416">
        <f t="shared" si="12"/>
        <v>0</v>
      </c>
      <c r="CG66" s="416">
        <f t="shared" si="12"/>
        <v>0</v>
      </c>
      <c r="CH66" s="416">
        <f t="shared" si="12"/>
        <v>0</v>
      </c>
      <c r="CI66" s="416">
        <f t="shared" si="12"/>
        <v>0</v>
      </c>
      <c r="CJ66" s="416">
        <f t="shared" si="12"/>
        <v>0</v>
      </c>
      <c r="CK66" s="416">
        <f t="shared" si="12"/>
        <v>0</v>
      </c>
      <c r="CL66" s="416">
        <f t="shared" si="12"/>
        <v>0</v>
      </c>
      <c r="CM66" s="416">
        <f t="shared" si="12"/>
        <v>0</v>
      </c>
      <c r="CN66" s="416">
        <f t="shared" si="12"/>
        <v>0</v>
      </c>
      <c r="CO66" s="416">
        <f t="shared" si="12"/>
        <v>0</v>
      </c>
      <c r="CP66" s="416">
        <f t="shared" si="12"/>
        <v>0</v>
      </c>
      <c r="CQ66" s="416">
        <f t="shared" si="12"/>
        <v>0</v>
      </c>
      <c r="CR66" s="416">
        <f t="shared" si="12"/>
        <v>0</v>
      </c>
      <c r="CS66" s="416">
        <f t="shared" si="12"/>
        <v>0</v>
      </c>
      <c r="CT66" s="416">
        <f t="shared" si="12"/>
        <v>0</v>
      </c>
      <c r="CU66" s="416">
        <f t="shared" si="12"/>
        <v>0</v>
      </c>
      <c r="CV66" s="416">
        <f t="shared" si="12"/>
        <v>0</v>
      </c>
      <c r="CW66" s="416">
        <f t="shared" si="12"/>
        <v>0</v>
      </c>
      <c r="CX66" s="416">
        <f t="shared" si="12"/>
        <v>0</v>
      </c>
      <c r="CY66" s="416">
        <f t="shared" si="12"/>
        <v>0</v>
      </c>
      <c r="CZ66" s="416">
        <f t="shared" si="12"/>
        <v>0</v>
      </c>
      <c r="DA66" s="416">
        <f t="shared" si="12"/>
        <v>0</v>
      </c>
      <c r="DB66" s="416">
        <f t="shared" si="12"/>
        <v>0</v>
      </c>
      <c r="DC66" s="416">
        <f t="shared" si="12"/>
        <v>0</v>
      </c>
      <c r="DD66" s="416">
        <f t="shared" si="12"/>
        <v>0</v>
      </c>
      <c r="DE66" s="416">
        <f t="shared" si="12"/>
        <v>0</v>
      </c>
      <c r="DF66" s="416">
        <f t="shared" si="12"/>
        <v>0</v>
      </c>
      <c r="DG66" s="416">
        <f t="shared" si="12"/>
        <v>0</v>
      </c>
      <c r="DH66" s="416">
        <f t="shared" si="12"/>
        <v>0</v>
      </c>
      <c r="DI66" s="416">
        <f t="shared" si="12"/>
        <v>0</v>
      </c>
      <c r="DJ66" s="416">
        <f t="shared" si="12"/>
        <v>0</v>
      </c>
      <c r="DK66" s="416">
        <f t="shared" si="12"/>
        <v>0</v>
      </c>
      <c r="DL66" s="416">
        <f t="shared" si="12"/>
        <v>0</v>
      </c>
      <c r="DM66" s="416">
        <f t="shared" si="12"/>
        <v>0</v>
      </c>
      <c r="DN66" s="416">
        <f t="shared" si="12"/>
        <v>0</v>
      </c>
      <c r="DO66" s="416">
        <f t="shared" si="12"/>
        <v>0</v>
      </c>
      <c r="DP66" s="416">
        <f t="shared" si="12"/>
        <v>0</v>
      </c>
      <c r="DQ66" s="416">
        <f t="shared" si="12"/>
        <v>0</v>
      </c>
      <c r="DR66" s="416">
        <f t="shared" si="12"/>
        <v>0</v>
      </c>
      <c r="DS66" s="416">
        <f t="shared" si="12"/>
        <v>0</v>
      </c>
      <c r="DT66" s="416">
        <f t="shared" si="12"/>
        <v>0</v>
      </c>
      <c r="DU66" s="416">
        <f t="shared" si="12"/>
        <v>0</v>
      </c>
    </row>
    <row r="67" spans="1:125" s="275" customFormat="1" ht="11.25" customHeight="1">
      <c r="A67" s="396" t="s">
        <v>683</v>
      </c>
      <c r="B67" s="385" t="s">
        <v>638</v>
      </c>
      <c r="D67" s="446">
        <f t="shared" si="0"/>
        <v>257773.47947623735</v>
      </c>
      <c r="E67" s="417">
        <f t="shared" ref="E67:AJ67" si="13">SUM(E65:E66)</f>
        <v>13617.70494</v>
      </c>
      <c r="F67" s="417">
        <f t="shared" si="13"/>
        <v>13617.70494</v>
      </c>
      <c r="G67" s="417">
        <f t="shared" si="13"/>
        <v>13617.70494</v>
      </c>
      <c r="H67" s="417">
        <f t="shared" si="13"/>
        <v>13617.70494</v>
      </c>
      <c r="I67" s="417">
        <f t="shared" si="13"/>
        <v>13617.70494</v>
      </c>
      <c r="J67" s="417">
        <f t="shared" si="13"/>
        <v>13617.70494</v>
      </c>
      <c r="K67" s="417">
        <f t="shared" si="13"/>
        <v>13617.70494</v>
      </c>
      <c r="L67" s="417">
        <f t="shared" si="13"/>
        <v>13617.70494</v>
      </c>
      <c r="M67" s="417">
        <f t="shared" si="13"/>
        <v>13617.70494</v>
      </c>
      <c r="N67" s="417">
        <f t="shared" si="13"/>
        <v>13617.70494</v>
      </c>
      <c r="O67" s="417">
        <f t="shared" si="13"/>
        <v>13617.70494</v>
      </c>
      <c r="P67" s="417">
        <f t="shared" si="13"/>
        <v>13617.70494</v>
      </c>
      <c r="Q67" s="417">
        <f t="shared" si="13"/>
        <v>13617.70494</v>
      </c>
      <c r="R67" s="417">
        <f t="shared" si="13"/>
        <v>13617.70494</v>
      </c>
      <c r="S67" s="417">
        <f t="shared" si="13"/>
        <v>13617.70494</v>
      </c>
      <c r="T67" s="417">
        <f t="shared" si="13"/>
        <v>13617.70494</v>
      </c>
      <c r="U67" s="417">
        <f t="shared" si="13"/>
        <v>13617.70494</v>
      </c>
      <c r="V67" s="417">
        <f t="shared" si="13"/>
        <v>13617.70494</v>
      </c>
      <c r="W67" s="417">
        <f t="shared" si="13"/>
        <v>13617.70494</v>
      </c>
      <c r="X67" s="417">
        <f t="shared" si="13"/>
        <v>13617.70494</v>
      </c>
      <c r="Y67" s="417">
        <f t="shared" si="13"/>
        <v>13617.70494</v>
      </c>
      <c r="Z67" s="417">
        <f t="shared" si="13"/>
        <v>13617.70494</v>
      </c>
      <c r="AA67" s="417">
        <f t="shared" si="13"/>
        <v>13617.70494</v>
      </c>
      <c r="AB67" s="417">
        <f t="shared" si="13"/>
        <v>13617.70494</v>
      </c>
      <c r="AC67" s="417">
        <f t="shared" si="13"/>
        <v>13617.70494</v>
      </c>
      <c r="AD67" s="417">
        <f t="shared" si="13"/>
        <v>13617.70494</v>
      </c>
      <c r="AE67" s="417">
        <f t="shared" si="13"/>
        <v>13617.70494</v>
      </c>
      <c r="AF67" s="417">
        <f t="shared" si="13"/>
        <v>13617.70494</v>
      </c>
      <c r="AG67" s="417">
        <f t="shared" si="13"/>
        <v>13617.70494</v>
      </c>
      <c r="AH67" s="417">
        <f t="shared" si="13"/>
        <v>13617.70494</v>
      </c>
      <c r="AI67" s="417">
        <f t="shared" si="13"/>
        <v>13617.70494</v>
      </c>
      <c r="AJ67" s="417">
        <f t="shared" si="13"/>
        <v>13617.70494</v>
      </c>
      <c r="AK67" s="417">
        <f t="shared" ref="AK67:BP67" si="14">SUM(AK65:AK66)</f>
        <v>13617.70494</v>
      </c>
      <c r="AL67" s="417">
        <f t="shared" si="14"/>
        <v>13617.70494</v>
      </c>
      <c r="AM67" s="417">
        <f t="shared" si="14"/>
        <v>13617.70494</v>
      </c>
      <c r="AN67" s="417">
        <f t="shared" si="14"/>
        <v>13617.70494</v>
      </c>
      <c r="AO67" s="417">
        <f t="shared" si="14"/>
        <v>13617.70494</v>
      </c>
      <c r="AP67" s="417">
        <f t="shared" si="14"/>
        <v>13617.70494</v>
      </c>
      <c r="AQ67" s="417">
        <f t="shared" si="14"/>
        <v>13617.70494</v>
      </c>
      <c r="AR67" s="417">
        <f t="shared" si="14"/>
        <v>13617.70494</v>
      </c>
      <c r="AS67" s="417">
        <f t="shared" si="14"/>
        <v>13617.70494</v>
      </c>
      <c r="AT67" s="417">
        <f t="shared" si="14"/>
        <v>13617.70494</v>
      </c>
      <c r="AU67" s="417">
        <f t="shared" si="14"/>
        <v>13617.70494</v>
      </c>
      <c r="AV67" s="417">
        <f t="shared" si="14"/>
        <v>13617.70494</v>
      </c>
      <c r="AW67" s="417">
        <f t="shared" si="14"/>
        <v>13617.70494</v>
      </c>
      <c r="AX67" s="417">
        <f t="shared" si="14"/>
        <v>13617.70494</v>
      </c>
      <c r="AY67" s="417">
        <f t="shared" si="14"/>
        <v>13617.70494</v>
      </c>
      <c r="AZ67" s="417">
        <f t="shared" si="14"/>
        <v>13617.70494</v>
      </c>
      <c r="BA67" s="417">
        <f t="shared" si="14"/>
        <v>13617.70494</v>
      </c>
      <c r="BB67" s="417">
        <f t="shared" si="14"/>
        <v>13617.70494</v>
      </c>
      <c r="BC67" s="417">
        <f t="shared" si="14"/>
        <v>13617.70494</v>
      </c>
      <c r="BD67" s="417">
        <f t="shared" si="14"/>
        <v>13617.70494</v>
      </c>
      <c r="BE67" s="417">
        <f t="shared" si="14"/>
        <v>13617.70494</v>
      </c>
      <c r="BF67" s="417">
        <f t="shared" si="14"/>
        <v>13617.70494</v>
      </c>
      <c r="BG67" s="417">
        <f t="shared" si="14"/>
        <v>13617.70494</v>
      </c>
      <c r="BH67" s="417">
        <f t="shared" si="14"/>
        <v>13617.70494</v>
      </c>
      <c r="BI67" s="417">
        <f t="shared" si="14"/>
        <v>13617.70494</v>
      </c>
      <c r="BJ67" s="417">
        <f t="shared" si="14"/>
        <v>13617.70494</v>
      </c>
      <c r="BK67" s="417">
        <f t="shared" si="14"/>
        <v>13617.70494</v>
      </c>
      <c r="BL67" s="417">
        <f t="shared" si="14"/>
        <v>13617.70494</v>
      </c>
      <c r="BM67" s="417">
        <f t="shared" si="14"/>
        <v>0</v>
      </c>
      <c r="BN67" s="417">
        <f t="shared" si="14"/>
        <v>0</v>
      </c>
      <c r="BO67" s="417">
        <f t="shared" si="14"/>
        <v>0</v>
      </c>
      <c r="BP67" s="417">
        <f t="shared" si="14"/>
        <v>0</v>
      </c>
      <c r="BQ67" s="417">
        <f t="shared" ref="BQ67:CV67" si="15">SUM(BQ65:BQ66)</f>
        <v>0</v>
      </c>
      <c r="BR67" s="417">
        <f t="shared" si="15"/>
        <v>0</v>
      </c>
      <c r="BS67" s="417">
        <f t="shared" si="15"/>
        <v>0</v>
      </c>
      <c r="BT67" s="417">
        <f t="shared" si="15"/>
        <v>0</v>
      </c>
      <c r="BU67" s="417">
        <f t="shared" si="15"/>
        <v>0</v>
      </c>
      <c r="BV67" s="417">
        <f t="shared" si="15"/>
        <v>0</v>
      </c>
      <c r="BW67" s="417">
        <f t="shared" si="15"/>
        <v>0</v>
      </c>
      <c r="BX67" s="417">
        <f t="shared" si="15"/>
        <v>0</v>
      </c>
      <c r="BY67" s="417">
        <f t="shared" si="15"/>
        <v>0</v>
      </c>
      <c r="BZ67" s="417">
        <f t="shared" si="15"/>
        <v>0</v>
      </c>
      <c r="CA67" s="417">
        <f t="shared" si="15"/>
        <v>0</v>
      </c>
      <c r="CB67" s="417">
        <f t="shared" si="15"/>
        <v>0</v>
      </c>
      <c r="CC67" s="417">
        <f t="shared" si="15"/>
        <v>0</v>
      </c>
      <c r="CD67" s="417">
        <f t="shared" si="15"/>
        <v>0</v>
      </c>
      <c r="CE67" s="417">
        <f t="shared" si="15"/>
        <v>0</v>
      </c>
      <c r="CF67" s="417">
        <f t="shared" si="15"/>
        <v>0</v>
      </c>
      <c r="CG67" s="417">
        <f t="shared" si="15"/>
        <v>0</v>
      </c>
      <c r="CH67" s="417">
        <f t="shared" si="15"/>
        <v>0</v>
      </c>
      <c r="CI67" s="417">
        <f t="shared" si="15"/>
        <v>0</v>
      </c>
      <c r="CJ67" s="417">
        <f t="shared" si="15"/>
        <v>0</v>
      </c>
      <c r="CK67" s="417">
        <f t="shared" si="15"/>
        <v>0</v>
      </c>
      <c r="CL67" s="417">
        <f t="shared" si="15"/>
        <v>0</v>
      </c>
      <c r="CM67" s="417">
        <f t="shared" si="15"/>
        <v>0</v>
      </c>
      <c r="CN67" s="417">
        <f t="shared" si="15"/>
        <v>0</v>
      </c>
      <c r="CO67" s="417">
        <f t="shared" si="15"/>
        <v>0</v>
      </c>
      <c r="CP67" s="417">
        <f t="shared" si="15"/>
        <v>0</v>
      </c>
      <c r="CQ67" s="417">
        <f t="shared" si="15"/>
        <v>0</v>
      </c>
      <c r="CR67" s="417">
        <f t="shared" si="15"/>
        <v>0</v>
      </c>
      <c r="CS67" s="417">
        <f t="shared" si="15"/>
        <v>0</v>
      </c>
      <c r="CT67" s="417">
        <f t="shared" si="15"/>
        <v>0</v>
      </c>
      <c r="CU67" s="417">
        <f t="shared" si="15"/>
        <v>0</v>
      </c>
      <c r="CV67" s="417">
        <f t="shared" si="15"/>
        <v>0</v>
      </c>
      <c r="CW67" s="417">
        <f t="shared" ref="CW67:DU67" si="16">SUM(CW65:CW66)</f>
        <v>0</v>
      </c>
      <c r="CX67" s="417">
        <f t="shared" si="16"/>
        <v>0</v>
      </c>
      <c r="CY67" s="417">
        <f t="shared" si="16"/>
        <v>0</v>
      </c>
      <c r="CZ67" s="417">
        <f t="shared" si="16"/>
        <v>0</v>
      </c>
      <c r="DA67" s="417">
        <f t="shared" si="16"/>
        <v>0</v>
      </c>
      <c r="DB67" s="417">
        <f t="shared" si="16"/>
        <v>0</v>
      </c>
      <c r="DC67" s="417">
        <f t="shared" si="16"/>
        <v>0</v>
      </c>
      <c r="DD67" s="417">
        <f t="shared" si="16"/>
        <v>0</v>
      </c>
      <c r="DE67" s="417">
        <f t="shared" si="16"/>
        <v>0</v>
      </c>
      <c r="DF67" s="417">
        <f t="shared" si="16"/>
        <v>0</v>
      </c>
      <c r="DG67" s="417">
        <f t="shared" si="16"/>
        <v>0</v>
      </c>
      <c r="DH67" s="417">
        <f t="shared" si="16"/>
        <v>0</v>
      </c>
      <c r="DI67" s="417">
        <f t="shared" si="16"/>
        <v>0</v>
      </c>
      <c r="DJ67" s="417">
        <f t="shared" si="16"/>
        <v>0</v>
      </c>
      <c r="DK67" s="417">
        <f t="shared" si="16"/>
        <v>0</v>
      </c>
      <c r="DL67" s="417">
        <f t="shared" si="16"/>
        <v>0</v>
      </c>
      <c r="DM67" s="417">
        <f t="shared" si="16"/>
        <v>0</v>
      </c>
      <c r="DN67" s="417">
        <f t="shared" si="16"/>
        <v>0</v>
      </c>
      <c r="DO67" s="417">
        <f t="shared" si="16"/>
        <v>0</v>
      </c>
      <c r="DP67" s="417">
        <f t="shared" si="16"/>
        <v>0</v>
      </c>
      <c r="DQ67" s="417">
        <f t="shared" si="16"/>
        <v>0</v>
      </c>
      <c r="DR67" s="417">
        <f t="shared" si="16"/>
        <v>0</v>
      </c>
      <c r="DS67" s="417">
        <f t="shared" si="16"/>
        <v>0</v>
      </c>
      <c r="DT67" s="417">
        <f t="shared" si="16"/>
        <v>0</v>
      </c>
      <c r="DU67" s="417">
        <f t="shared" si="16"/>
        <v>0</v>
      </c>
    </row>
    <row r="68" spans="1:125" s="275" customFormat="1" ht="11.25" customHeight="1">
      <c r="A68" s="385" t="s">
        <v>634</v>
      </c>
      <c r="B68" s="385" t="s">
        <v>638</v>
      </c>
      <c r="D68" s="446">
        <f t="shared" si="0"/>
        <v>-3384638.2695168019</v>
      </c>
      <c r="E68" s="417">
        <f t="shared" ref="E68:AJ68" si="17">SUM(E55,E58,E64,E67)</f>
        <v>-178804.29506</v>
      </c>
      <c r="F68" s="417">
        <f t="shared" si="17"/>
        <v>-178804.29506</v>
      </c>
      <c r="G68" s="417">
        <f t="shared" si="17"/>
        <v>-178804.29506</v>
      </c>
      <c r="H68" s="417">
        <f t="shared" si="17"/>
        <v>-178804.29506</v>
      </c>
      <c r="I68" s="417">
        <f t="shared" si="17"/>
        <v>-178804.29506</v>
      </c>
      <c r="J68" s="417">
        <f t="shared" si="17"/>
        <v>-178804.29506</v>
      </c>
      <c r="K68" s="417">
        <f t="shared" si="17"/>
        <v>-178804.29506</v>
      </c>
      <c r="L68" s="417">
        <f t="shared" si="17"/>
        <v>-178804.29506</v>
      </c>
      <c r="M68" s="417">
        <f t="shared" si="17"/>
        <v>-178804.29506</v>
      </c>
      <c r="N68" s="417">
        <f t="shared" si="17"/>
        <v>-178804.29506</v>
      </c>
      <c r="O68" s="417">
        <f t="shared" si="17"/>
        <v>-178804.29506</v>
      </c>
      <c r="P68" s="417">
        <f t="shared" si="17"/>
        <v>-178804.29506</v>
      </c>
      <c r="Q68" s="417">
        <f t="shared" si="17"/>
        <v>-178804.29506</v>
      </c>
      <c r="R68" s="417">
        <f t="shared" si="17"/>
        <v>-178804.29506</v>
      </c>
      <c r="S68" s="417">
        <f t="shared" si="17"/>
        <v>-178804.29506</v>
      </c>
      <c r="T68" s="417">
        <f t="shared" si="17"/>
        <v>-178804.29506</v>
      </c>
      <c r="U68" s="417">
        <f t="shared" si="17"/>
        <v>-178804.29506</v>
      </c>
      <c r="V68" s="417">
        <f t="shared" si="17"/>
        <v>-178804.29506</v>
      </c>
      <c r="W68" s="417">
        <f t="shared" si="17"/>
        <v>-178804.29506</v>
      </c>
      <c r="X68" s="417">
        <f t="shared" si="17"/>
        <v>-178804.29506</v>
      </c>
      <c r="Y68" s="417">
        <f t="shared" si="17"/>
        <v>-178804.29506</v>
      </c>
      <c r="Z68" s="417">
        <f t="shared" si="17"/>
        <v>-178804.29506</v>
      </c>
      <c r="AA68" s="417">
        <f t="shared" si="17"/>
        <v>-178804.29506</v>
      </c>
      <c r="AB68" s="417">
        <f t="shared" si="17"/>
        <v>-178804.29506</v>
      </c>
      <c r="AC68" s="417">
        <f t="shared" si="17"/>
        <v>-178804.29506</v>
      </c>
      <c r="AD68" s="417">
        <f t="shared" si="17"/>
        <v>-178804.29506</v>
      </c>
      <c r="AE68" s="417">
        <f t="shared" si="17"/>
        <v>-178804.29506</v>
      </c>
      <c r="AF68" s="417">
        <f t="shared" si="17"/>
        <v>-178804.29506</v>
      </c>
      <c r="AG68" s="417">
        <f t="shared" si="17"/>
        <v>-178804.29506</v>
      </c>
      <c r="AH68" s="417">
        <f t="shared" si="17"/>
        <v>-178804.29506</v>
      </c>
      <c r="AI68" s="417">
        <f t="shared" si="17"/>
        <v>-178804.29506</v>
      </c>
      <c r="AJ68" s="417">
        <f t="shared" si="17"/>
        <v>-178804.29506</v>
      </c>
      <c r="AK68" s="417">
        <f t="shared" ref="AK68:BP68" si="18">SUM(AK55,AK58,AK64,AK67)</f>
        <v>-178804.29506</v>
      </c>
      <c r="AL68" s="417">
        <f t="shared" si="18"/>
        <v>-178804.29506</v>
      </c>
      <c r="AM68" s="417">
        <f t="shared" si="18"/>
        <v>-178804.29506</v>
      </c>
      <c r="AN68" s="417">
        <f t="shared" si="18"/>
        <v>-178804.29506</v>
      </c>
      <c r="AO68" s="417">
        <f t="shared" si="18"/>
        <v>-178804.29506</v>
      </c>
      <c r="AP68" s="417">
        <f t="shared" si="18"/>
        <v>-178804.29506</v>
      </c>
      <c r="AQ68" s="417">
        <f t="shared" si="18"/>
        <v>-178804.29506</v>
      </c>
      <c r="AR68" s="417">
        <f t="shared" si="18"/>
        <v>-178804.29506</v>
      </c>
      <c r="AS68" s="417">
        <f t="shared" si="18"/>
        <v>-178804.29506</v>
      </c>
      <c r="AT68" s="417">
        <f t="shared" si="18"/>
        <v>-178804.29506</v>
      </c>
      <c r="AU68" s="417">
        <f t="shared" si="18"/>
        <v>-178804.29506</v>
      </c>
      <c r="AV68" s="417">
        <f t="shared" si="18"/>
        <v>-178804.29506</v>
      </c>
      <c r="AW68" s="417">
        <f t="shared" si="18"/>
        <v>-178804.29506</v>
      </c>
      <c r="AX68" s="417">
        <f t="shared" si="18"/>
        <v>-178804.29506</v>
      </c>
      <c r="AY68" s="417">
        <f t="shared" si="18"/>
        <v>-178804.29506</v>
      </c>
      <c r="AZ68" s="417">
        <f t="shared" si="18"/>
        <v>-178804.29506</v>
      </c>
      <c r="BA68" s="417">
        <f t="shared" si="18"/>
        <v>-178804.29506</v>
      </c>
      <c r="BB68" s="417">
        <f t="shared" si="18"/>
        <v>-178804.29506</v>
      </c>
      <c r="BC68" s="417">
        <f t="shared" si="18"/>
        <v>-178804.29506</v>
      </c>
      <c r="BD68" s="417">
        <f t="shared" si="18"/>
        <v>-178804.29506</v>
      </c>
      <c r="BE68" s="417">
        <f t="shared" si="18"/>
        <v>-178804.29506</v>
      </c>
      <c r="BF68" s="417">
        <f t="shared" si="18"/>
        <v>-178804.29506</v>
      </c>
      <c r="BG68" s="417">
        <f t="shared" si="18"/>
        <v>-178804.29506</v>
      </c>
      <c r="BH68" s="417">
        <f t="shared" si="18"/>
        <v>-178804.29506</v>
      </c>
      <c r="BI68" s="417">
        <f t="shared" si="18"/>
        <v>-178804.29506</v>
      </c>
      <c r="BJ68" s="417">
        <f t="shared" si="18"/>
        <v>-178804.29506</v>
      </c>
      <c r="BK68" s="417">
        <f t="shared" si="18"/>
        <v>-178804.29506</v>
      </c>
      <c r="BL68" s="417">
        <f t="shared" si="18"/>
        <v>-178804.29506</v>
      </c>
      <c r="BM68" s="417">
        <f t="shared" si="18"/>
        <v>0</v>
      </c>
      <c r="BN68" s="417">
        <f t="shared" si="18"/>
        <v>0</v>
      </c>
      <c r="BO68" s="417">
        <f t="shared" si="18"/>
        <v>0</v>
      </c>
      <c r="BP68" s="417">
        <f t="shared" si="18"/>
        <v>0</v>
      </c>
      <c r="BQ68" s="417">
        <f t="shared" ref="BQ68:CV68" si="19">SUM(BQ55,BQ58,BQ64,BQ67)</f>
        <v>0</v>
      </c>
      <c r="BR68" s="417">
        <f t="shared" si="19"/>
        <v>0</v>
      </c>
      <c r="BS68" s="417">
        <f t="shared" si="19"/>
        <v>0</v>
      </c>
      <c r="BT68" s="417">
        <f t="shared" si="19"/>
        <v>0</v>
      </c>
      <c r="BU68" s="417">
        <f t="shared" si="19"/>
        <v>0</v>
      </c>
      <c r="BV68" s="417">
        <f t="shared" si="19"/>
        <v>0</v>
      </c>
      <c r="BW68" s="417">
        <f t="shared" si="19"/>
        <v>0</v>
      </c>
      <c r="BX68" s="417">
        <f t="shared" si="19"/>
        <v>0</v>
      </c>
      <c r="BY68" s="417">
        <f t="shared" si="19"/>
        <v>0</v>
      </c>
      <c r="BZ68" s="417">
        <f t="shared" si="19"/>
        <v>0</v>
      </c>
      <c r="CA68" s="417">
        <f t="shared" si="19"/>
        <v>0</v>
      </c>
      <c r="CB68" s="417">
        <f t="shared" si="19"/>
        <v>0</v>
      </c>
      <c r="CC68" s="417">
        <f t="shared" si="19"/>
        <v>0</v>
      </c>
      <c r="CD68" s="417">
        <f t="shared" si="19"/>
        <v>0</v>
      </c>
      <c r="CE68" s="417">
        <f t="shared" si="19"/>
        <v>0</v>
      </c>
      <c r="CF68" s="417">
        <f t="shared" si="19"/>
        <v>0</v>
      </c>
      <c r="CG68" s="417">
        <f t="shared" si="19"/>
        <v>0</v>
      </c>
      <c r="CH68" s="417">
        <f t="shared" si="19"/>
        <v>0</v>
      </c>
      <c r="CI68" s="417">
        <f t="shared" si="19"/>
        <v>0</v>
      </c>
      <c r="CJ68" s="417">
        <f t="shared" si="19"/>
        <v>0</v>
      </c>
      <c r="CK68" s="417">
        <f t="shared" si="19"/>
        <v>0</v>
      </c>
      <c r="CL68" s="417">
        <f t="shared" si="19"/>
        <v>0</v>
      </c>
      <c r="CM68" s="417">
        <f t="shared" si="19"/>
        <v>0</v>
      </c>
      <c r="CN68" s="417">
        <f t="shared" si="19"/>
        <v>0</v>
      </c>
      <c r="CO68" s="417">
        <f t="shared" si="19"/>
        <v>0</v>
      </c>
      <c r="CP68" s="417">
        <f t="shared" si="19"/>
        <v>0</v>
      </c>
      <c r="CQ68" s="417">
        <f t="shared" si="19"/>
        <v>0</v>
      </c>
      <c r="CR68" s="417">
        <f t="shared" si="19"/>
        <v>0</v>
      </c>
      <c r="CS68" s="417">
        <f t="shared" si="19"/>
        <v>0</v>
      </c>
      <c r="CT68" s="417">
        <f t="shared" si="19"/>
        <v>0</v>
      </c>
      <c r="CU68" s="417">
        <f t="shared" si="19"/>
        <v>0</v>
      </c>
      <c r="CV68" s="417">
        <f t="shared" si="19"/>
        <v>0</v>
      </c>
      <c r="CW68" s="417">
        <f t="shared" ref="CW68:DU68" si="20">SUM(CW55,CW58,CW64,CW67)</f>
        <v>0</v>
      </c>
      <c r="CX68" s="417">
        <f t="shared" si="20"/>
        <v>0</v>
      </c>
      <c r="CY68" s="417">
        <f t="shared" si="20"/>
        <v>0</v>
      </c>
      <c r="CZ68" s="417">
        <f t="shared" si="20"/>
        <v>0</v>
      </c>
      <c r="DA68" s="417">
        <f t="shared" si="20"/>
        <v>0</v>
      </c>
      <c r="DB68" s="417">
        <f t="shared" si="20"/>
        <v>0</v>
      </c>
      <c r="DC68" s="417">
        <f t="shared" si="20"/>
        <v>0</v>
      </c>
      <c r="DD68" s="417">
        <f t="shared" si="20"/>
        <v>0</v>
      </c>
      <c r="DE68" s="417">
        <f t="shared" si="20"/>
        <v>0</v>
      </c>
      <c r="DF68" s="417">
        <f t="shared" si="20"/>
        <v>0</v>
      </c>
      <c r="DG68" s="417">
        <f t="shared" si="20"/>
        <v>0</v>
      </c>
      <c r="DH68" s="417">
        <f t="shared" si="20"/>
        <v>0</v>
      </c>
      <c r="DI68" s="417">
        <f t="shared" si="20"/>
        <v>0</v>
      </c>
      <c r="DJ68" s="417">
        <f t="shared" si="20"/>
        <v>0</v>
      </c>
      <c r="DK68" s="417">
        <f t="shared" si="20"/>
        <v>0</v>
      </c>
      <c r="DL68" s="417">
        <f t="shared" si="20"/>
        <v>0</v>
      </c>
      <c r="DM68" s="417">
        <f t="shared" si="20"/>
        <v>0</v>
      </c>
      <c r="DN68" s="417">
        <f t="shared" si="20"/>
        <v>0</v>
      </c>
      <c r="DO68" s="417">
        <f t="shared" si="20"/>
        <v>0</v>
      </c>
      <c r="DP68" s="417">
        <f t="shared" si="20"/>
        <v>0</v>
      </c>
      <c r="DQ68" s="417">
        <f t="shared" si="20"/>
        <v>0</v>
      </c>
      <c r="DR68" s="417">
        <f t="shared" si="20"/>
        <v>0</v>
      </c>
      <c r="DS68" s="417">
        <f t="shared" si="20"/>
        <v>0</v>
      </c>
      <c r="DT68" s="417">
        <f t="shared" si="20"/>
        <v>0</v>
      </c>
      <c r="DU68" s="417">
        <f t="shared" si="20"/>
        <v>0</v>
      </c>
    </row>
    <row r="71" spans="1:125" s="381" customFormat="1" ht="11.25" customHeight="1">
      <c r="A71" s="379" t="s">
        <v>662</v>
      </c>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79"/>
      <c r="BM71" s="379"/>
      <c r="BN71" s="379"/>
      <c r="BO71" s="379"/>
      <c r="BP71" s="379"/>
      <c r="BQ71" s="379"/>
      <c r="BR71" s="379"/>
      <c r="BS71" s="379"/>
      <c r="BT71" s="379"/>
      <c r="BU71" s="379"/>
      <c r="BV71" s="379"/>
      <c r="BW71" s="379"/>
      <c r="BX71" s="379"/>
      <c r="BY71" s="379"/>
      <c r="BZ71" s="379"/>
      <c r="CA71" s="379"/>
      <c r="CB71" s="379"/>
      <c r="CC71" s="379"/>
      <c r="CD71" s="379"/>
      <c r="CE71" s="379"/>
      <c r="CF71" s="379"/>
      <c r="CG71" s="379"/>
      <c r="CH71" s="379"/>
      <c r="CI71" s="379"/>
      <c r="CJ71" s="379"/>
      <c r="CK71" s="379"/>
      <c r="CL71" s="379"/>
      <c r="CM71" s="379"/>
      <c r="CN71" s="379"/>
      <c r="CO71" s="379"/>
      <c r="CP71" s="379"/>
      <c r="CQ71" s="379"/>
      <c r="CR71" s="379"/>
      <c r="CS71" s="379"/>
      <c r="CT71" s="379"/>
      <c r="CU71" s="379"/>
      <c r="CV71" s="379"/>
      <c r="CW71" s="379"/>
      <c r="CX71" s="379"/>
      <c r="CY71" s="379"/>
      <c r="CZ71" s="379"/>
      <c r="DA71" s="379"/>
      <c r="DB71" s="379"/>
      <c r="DC71" s="379"/>
      <c r="DD71" s="379"/>
      <c r="DE71" s="379"/>
      <c r="DF71" s="379"/>
      <c r="DG71" s="379"/>
      <c r="DH71" s="379"/>
      <c r="DI71" s="379"/>
      <c r="DJ71" s="379"/>
      <c r="DK71" s="379"/>
      <c r="DL71" s="379"/>
      <c r="DM71" s="379"/>
      <c r="DN71" s="379"/>
      <c r="DO71" s="379"/>
      <c r="DP71" s="379"/>
      <c r="DQ71" s="379"/>
      <c r="DR71" s="379"/>
      <c r="DS71" s="379"/>
      <c r="DT71" s="379"/>
      <c r="DU71" s="379"/>
    </row>
    <row r="73" spans="1:125" ht="11.25" customHeight="1">
      <c r="A73" s="456" t="s">
        <v>676</v>
      </c>
      <c r="B73" s="389" t="s">
        <v>638</v>
      </c>
      <c r="D73" s="397">
        <f>NPV($C$7,E73:DU73)</f>
        <v>20087260.463146575</v>
      </c>
      <c r="E73" s="416">
        <f>$H$47*'IIA Laika grafiks'!E29</f>
        <v>0</v>
      </c>
      <c r="F73" s="416">
        <f>$H$47*'IIA Laika grafiks'!F29</f>
        <v>0</v>
      </c>
      <c r="G73" s="416">
        <f>$H$47*'IIA Laika grafiks'!G29</f>
        <v>0</v>
      </c>
      <c r="H73" s="416">
        <f>$H$47*'IIA Laika grafiks'!H29</f>
        <v>0</v>
      </c>
      <c r="I73" s="416">
        <f>$H$47*'IIA Laika grafiks'!I29</f>
        <v>0</v>
      </c>
      <c r="J73" s="416">
        <f>$H$47*'IIA Laika grafiks'!J29</f>
        <v>1375857.39375</v>
      </c>
      <c r="K73" s="416">
        <f>$H$47*'IIA Laika grafiks'!K29</f>
        <v>1375857.39375</v>
      </c>
      <c r="L73" s="416">
        <f>$H$47*'IIA Laika grafiks'!L29</f>
        <v>1375857.39375</v>
      </c>
      <c r="M73" s="416">
        <f>$H$47*'IIA Laika grafiks'!M29</f>
        <v>1375857.39375</v>
      </c>
      <c r="N73" s="416">
        <f>$H$47*'IIA Laika grafiks'!N29</f>
        <v>1375857.39375</v>
      </c>
      <c r="O73" s="416">
        <f>$H$47*'IIA Laika grafiks'!O29</f>
        <v>1375857.39375</v>
      </c>
      <c r="P73" s="416">
        <f>$H$47*'IIA Laika grafiks'!P29</f>
        <v>1375857.39375</v>
      </c>
      <c r="Q73" s="416">
        <f>$H$47*'IIA Laika grafiks'!Q29</f>
        <v>1375857.39375</v>
      </c>
      <c r="R73" s="416">
        <f>$H$47*'IIA Laika grafiks'!R29</f>
        <v>1375857.39375</v>
      </c>
      <c r="S73" s="416">
        <f>$H$47*'IIA Laika grafiks'!S29</f>
        <v>1375857.39375</v>
      </c>
      <c r="T73" s="416">
        <f>$H$47*'IIA Laika grafiks'!T29</f>
        <v>1375857.39375</v>
      </c>
      <c r="U73" s="416">
        <f>$H$47*'IIA Laika grafiks'!U29</f>
        <v>1375857.39375</v>
      </c>
      <c r="V73" s="416">
        <f>$H$47*'IIA Laika grafiks'!V29</f>
        <v>1375857.39375</v>
      </c>
      <c r="W73" s="416">
        <f>$H$47*'IIA Laika grafiks'!W29</f>
        <v>1375857.39375</v>
      </c>
      <c r="X73" s="416">
        <f>$H$47*'IIA Laika grafiks'!X29</f>
        <v>1375857.39375</v>
      </c>
      <c r="Y73" s="416">
        <f>$H$47*'IIA Laika grafiks'!Y29</f>
        <v>1375857.39375</v>
      </c>
      <c r="Z73" s="416">
        <f>$H$47*'IIA Laika grafiks'!Z29</f>
        <v>1375857.39375</v>
      </c>
      <c r="AA73" s="416">
        <f>$H$47*'IIA Laika grafiks'!AA29</f>
        <v>1375857.39375</v>
      </c>
      <c r="AB73" s="416">
        <f>$H$47*'IIA Laika grafiks'!AB29</f>
        <v>1375857.39375</v>
      </c>
      <c r="AC73" s="416">
        <f>$H$47*'IIA Laika grafiks'!AC29</f>
        <v>1375857.39375</v>
      </c>
      <c r="AD73" s="416">
        <f>$H$47*'IIA Laika grafiks'!AD29</f>
        <v>1375857.39375</v>
      </c>
      <c r="AE73" s="416">
        <f>$H$47*'IIA Laika grafiks'!AE29</f>
        <v>1375857.39375</v>
      </c>
      <c r="AF73" s="416">
        <f>$H$47*'IIA Laika grafiks'!AF29</f>
        <v>1375857.39375</v>
      </c>
      <c r="AG73" s="416">
        <f>$H$47*'IIA Laika grafiks'!AG29</f>
        <v>1375857.39375</v>
      </c>
      <c r="AH73" s="416">
        <f>$H$47*'IIA Laika grafiks'!AH29</f>
        <v>1375857.39375</v>
      </c>
      <c r="AI73" s="416">
        <f>$H$47*'IIA Laika grafiks'!AI29</f>
        <v>1375857.39375</v>
      </c>
      <c r="AJ73" s="416">
        <f>$H$47*'IIA Laika grafiks'!AJ29</f>
        <v>1375857.39375</v>
      </c>
      <c r="AK73" s="416">
        <f>$H$47*'IIA Laika grafiks'!AK29</f>
        <v>1375857.39375</v>
      </c>
      <c r="AL73" s="416">
        <f>$H$47*'IIA Laika grafiks'!AL29</f>
        <v>1375857.39375</v>
      </c>
      <c r="AM73" s="416">
        <f>$H$47*'IIA Laika grafiks'!AM29</f>
        <v>1375857.39375</v>
      </c>
      <c r="AN73" s="416">
        <f>$H$47*'IIA Laika grafiks'!AN29</f>
        <v>1375857.39375</v>
      </c>
      <c r="AO73" s="416">
        <f>$H$47*'IIA Laika grafiks'!AO29</f>
        <v>1375857.39375</v>
      </c>
      <c r="AP73" s="416">
        <f>$H$47*'IIA Laika grafiks'!AP29</f>
        <v>1375857.39375</v>
      </c>
      <c r="AQ73" s="416">
        <f>$H$47*'IIA Laika grafiks'!AQ29</f>
        <v>1375857.39375</v>
      </c>
      <c r="AR73" s="416">
        <f>$H$47*'IIA Laika grafiks'!AR29</f>
        <v>1375857.39375</v>
      </c>
      <c r="AS73" s="416">
        <f>$H$47*'IIA Laika grafiks'!AS29</f>
        <v>1375857.39375</v>
      </c>
      <c r="AT73" s="416">
        <f>$H$47*'IIA Laika grafiks'!AT29</f>
        <v>1375857.39375</v>
      </c>
      <c r="AU73" s="416">
        <f>$H$47*'IIA Laika grafiks'!AU29</f>
        <v>1375857.39375</v>
      </c>
      <c r="AV73" s="416">
        <f>$H$47*'IIA Laika grafiks'!AV29</f>
        <v>1375857.39375</v>
      </c>
      <c r="AW73" s="416">
        <f>$H$47*'IIA Laika grafiks'!AW29</f>
        <v>1375857.39375</v>
      </c>
      <c r="AX73" s="416">
        <f>$H$47*'IIA Laika grafiks'!AX29</f>
        <v>1375857.39375</v>
      </c>
      <c r="AY73" s="416">
        <f>$H$47*'IIA Laika grafiks'!AY29</f>
        <v>1375857.39375</v>
      </c>
      <c r="AZ73" s="416">
        <f>$H$47*'IIA Laika grafiks'!AZ29</f>
        <v>1375857.39375</v>
      </c>
      <c r="BA73" s="416">
        <f>$H$47*'IIA Laika grafiks'!BA29</f>
        <v>1375857.39375</v>
      </c>
      <c r="BB73" s="416">
        <f>$H$47*'IIA Laika grafiks'!BB29</f>
        <v>1375857.39375</v>
      </c>
      <c r="BC73" s="416">
        <f>$H$47*'IIA Laika grafiks'!BC29</f>
        <v>1375857.39375</v>
      </c>
      <c r="BD73" s="416">
        <f>$H$47*'IIA Laika grafiks'!BD29</f>
        <v>1375857.39375</v>
      </c>
      <c r="BE73" s="416">
        <f>$H$47*'IIA Laika grafiks'!BE29</f>
        <v>1375857.39375</v>
      </c>
      <c r="BF73" s="416">
        <f>$H$47*'IIA Laika grafiks'!BF29</f>
        <v>1375857.39375</v>
      </c>
      <c r="BG73" s="416">
        <f>$H$47*'IIA Laika grafiks'!BG29</f>
        <v>1375857.39375</v>
      </c>
      <c r="BH73" s="416">
        <f>$H$47*'IIA Laika grafiks'!BH29</f>
        <v>1375857.39375</v>
      </c>
      <c r="BI73" s="416">
        <f>$H$47*'IIA Laika grafiks'!BI29</f>
        <v>1375857.39375</v>
      </c>
      <c r="BJ73" s="416">
        <f>$H$47*'IIA Laika grafiks'!BJ29</f>
        <v>1375857.39375</v>
      </c>
      <c r="BK73" s="416">
        <f>$H$47*'IIA Laika grafiks'!BK29</f>
        <v>1375857.39375</v>
      </c>
      <c r="BL73" s="416">
        <f>$H$47*'IIA Laika grafiks'!BL29</f>
        <v>1375857.39375</v>
      </c>
      <c r="BM73" s="416">
        <f>$H$47*'IIA Laika grafiks'!BM29</f>
        <v>0</v>
      </c>
      <c r="BN73" s="416">
        <f>$H$47*'IIA Laika grafiks'!BN29</f>
        <v>0</v>
      </c>
      <c r="BO73" s="416">
        <f>$H$47*'IIA Laika grafiks'!BO29</f>
        <v>0</v>
      </c>
      <c r="BP73" s="416">
        <f>$H$47*'IIA Laika grafiks'!BP29</f>
        <v>0</v>
      </c>
      <c r="BQ73" s="416">
        <f>$H$47*'IIA Laika grafiks'!BQ29</f>
        <v>0</v>
      </c>
      <c r="BR73" s="416">
        <f>$H$47*'IIA Laika grafiks'!BR29</f>
        <v>0</v>
      </c>
      <c r="BS73" s="416">
        <f>$H$47*'IIA Laika grafiks'!BS29</f>
        <v>0</v>
      </c>
      <c r="BT73" s="416">
        <f>$H$47*'IIA Laika grafiks'!BT29</f>
        <v>0</v>
      </c>
      <c r="BU73" s="416">
        <f>$H$47*'IIA Laika grafiks'!BU29</f>
        <v>0</v>
      </c>
      <c r="BV73" s="416">
        <f>$H$47*'IIA Laika grafiks'!BV29</f>
        <v>0</v>
      </c>
      <c r="BW73" s="416">
        <f>$H$47*'IIA Laika grafiks'!BW29</f>
        <v>0</v>
      </c>
      <c r="BX73" s="416">
        <f>$H$47*'IIA Laika grafiks'!BX29</f>
        <v>0</v>
      </c>
      <c r="BY73" s="416">
        <f>$H$47*'IIA Laika grafiks'!BY29</f>
        <v>0</v>
      </c>
      <c r="BZ73" s="416">
        <f>$H$47*'IIA Laika grafiks'!BZ29</f>
        <v>0</v>
      </c>
      <c r="CA73" s="416">
        <f>$H$47*'IIA Laika grafiks'!CA29</f>
        <v>0</v>
      </c>
      <c r="CB73" s="416">
        <f>$H$47*'IIA Laika grafiks'!CB29</f>
        <v>0</v>
      </c>
      <c r="CC73" s="416">
        <f>$H$47*'IIA Laika grafiks'!CC29</f>
        <v>0</v>
      </c>
      <c r="CD73" s="416">
        <f>$H$47*'IIA Laika grafiks'!CD29</f>
        <v>0</v>
      </c>
      <c r="CE73" s="416">
        <f>$H$47*'IIA Laika grafiks'!CE29</f>
        <v>0</v>
      </c>
      <c r="CF73" s="416">
        <f>$H$47*'IIA Laika grafiks'!CF29</f>
        <v>0</v>
      </c>
      <c r="CG73" s="416">
        <f>$H$47*'IIA Laika grafiks'!CG29</f>
        <v>0</v>
      </c>
      <c r="CH73" s="416">
        <f>$H$47*'IIA Laika grafiks'!CH29</f>
        <v>0</v>
      </c>
      <c r="CI73" s="416">
        <f>$H$47*'IIA Laika grafiks'!CI29</f>
        <v>0</v>
      </c>
      <c r="CJ73" s="416">
        <f>$H$47*'IIA Laika grafiks'!CJ29</f>
        <v>0</v>
      </c>
      <c r="CK73" s="416">
        <f>$H$47*'IIA Laika grafiks'!CK29</f>
        <v>0</v>
      </c>
      <c r="CL73" s="416">
        <f>$H$47*'IIA Laika grafiks'!CL29</f>
        <v>0</v>
      </c>
      <c r="CM73" s="416">
        <f>$H$47*'IIA Laika grafiks'!CM29</f>
        <v>0</v>
      </c>
      <c r="CN73" s="416">
        <f>$H$47*'IIA Laika grafiks'!CN29</f>
        <v>0</v>
      </c>
      <c r="CO73" s="416">
        <f>$H$47*'IIA Laika grafiks'!CO29</f>
        <v>0</v>
      </c>
      <c r="CP73" s="416">
        <f>$H$47*'IIA Laika grafiks'!CP29</f>
        <v>0</v>
      </c>
      <c r="CQ73" s="416">
        <f>$H$47*'IIA Laika grafiks'!CQ29</f>
        <v>0</v>
      </c>
      <c r="CR73" s="416">
        <f>$H$47*'IIA Laika grafiks'!CR29</f>
        <v>0</v>
      </c>
      <c r="CS73" s="416">
        <f>$H$47*'IIA Laika grafiks'!CS29</f>
        <v>0</v>
      </c>
      <c r="CT73" s="416">
        <f>$H$47*'IIA Laika grafiks'!CT29</f>
        <v>0</v>
      </c>
      <c r="CU73" s="416">
        <f>$H$47*'IIA Laika grafiks'!CU29</f>
        <v>0</v>
      </c>
      <c r="CV73" s="416">
        <f>$H$47*'IIA Laika grafiks'!CV29</f>
        <v>0</v>
      </c>
      <c r="CW73" s="416">
        <f>$H$47*'IIA Laika grafiks'!CW29</f>
        <v>0</v>
      </c>
      <c r="CX73" s="416">
        <f>$H$47*'IIA Laika grafiks'!CX29</f>
        <v>0</v>
      </c>
      <c r="CY73" s="416">
        <f>$H$47*'IIA Laika grafiks'!CY29</f>
        <v>0</v>
      </c>
      <c r="CZ73" s="416">
        <f>$H$47*'IIA Laika grafiks'!CZ29</f>
        <v>0</v>
      </c>
      <c r="DA73" s="416">
        <f>$H$47*'IIA Laika grafiks'!DA29</f>
        <v>0</v>
      </c>
      <c r="DB73" s="416">
        <f>$H$47*'IIA Laika grafiks'!DB29</f>
        <v>0</v>
      </c>
      <c r="DC73" s="416">
        <f>$H$47*'IIA Laika grafiks'!DC29</f>
        <v>0</v>
      </c>
      <c r="DD73" s="416">
        <f>$H$47*'IIA Laika grafiks'!DD29</f>
        <v>0</v>
      </c>
      <c r="DE73" s="416">
        <f>$H$47*'IIA Laika grafiks'!DE29</f>
        <v>0</v>
      </c>
      <c r="DF73" s="416">
        <f>$H$47*'IIA Laika grafiks'!DF29</f>
        <v>0</v>
      </c>
      <c r="DG73" s="416">
        <f>$H$47*'IIA Laika grafiks'!DG29</f>
        <v>0</v>
      </c>
      <c r="DH73" s="416">
        <f>$H$47*'IIA Laika grafiks'!DH29</f>
        <v>0</v>
      </c>
      <c r="DI73" s="416">
        <f>$H$47*'IIA Laika grafiks'!DI29</f>
        <v>0</v>
      </c>
      <c r="DJ73" s="416">
        <f>$H$47*'IIA Laika grafiks'!DJ29</f>
        <v>0</v>
      </c>
      <c r="DK73" s="416">
        <f>$H$47*'IIA Laika grafiks'!DK29</f>
        <v>0</v>
      </c>
      <c r="DL73" s="416">
        <f>$H$47*'IIA Laika grafiks'!DL29</f>
        <v>0</v>
      </c>
      <c r="DM73" s="416">
        <f>$H$47*'IIA Laika grafiks'!DM29</f>
        <v>0</v>
      </c>
      <c r="DN73" s="416">
        <f>$H$47*'IIA Laika grafiks'!DN29</f>
        <v>0</v>
      </c>
      <c r="DO73" s="416">
        <f>$H$47*'IIA Laika grafiks'!DO29</f>
        <v>0</v>
      </c>
      <c r="DP73" s="416">
        <f>$H$47*'IIA Laika grafiks'!DP29</f>
        <v>0</v>
      </c>
      <c r="DQ73" s="416">
        <f>$H$47*'IIA Laika grafiks'!DQ29</f>
        <v>0</v>
      </c>
      <c r="DR73" s="416">
        <f>$H$47*'IIA Laika grafiks'!DR29</f>
        <v>0</v>
      </c>
      <c r="DS73" s="416">
        <f>$H$47*'IIA Laika grafiks'!DS29</f>
        <v>0</v>
      </c>
      <c r="DT73" s="416">
        <f>$H$47*'IIA Laika grafiks'!DT29</f>
        <v>0</v>
      </c>
      <c r="DU73" s="416">
        <f>$H$47*'IIA Laika grafiks'!DU29</f>
        <v>0</v>
      </c>
    </row>
    <row r="74" spans="1:125" ht="11.25" customHeight="1">
      <c r="A74" s="456" t="s">
        <v>916</v>
      </c>
      <c r="B74" s="389" t="s">
        <v>638</v>
      </c>
      <c r="D74" s="397">
        <f t="shared" ref="D74:D88" si="21">NPV($C$7,E74:DU74)</f>
        <v>455186.13173229981</v>
      </c>
      <c r="E74" s="689">
        <f>$C$21*E24*'IIA Laika grafiks'!E29</f>
        <v>0</v>
      </c>
      <c r="F74" s="689">
        <f>$C$21*F24*'IIA Laika grafiks'!F29</f>
        <v>0</v>
      </c>
      <c r="G74" s="689">
        <f>$C$21*G24*'IIA Laika grafiks'!G29</f>
        <v>0</v>
      </c>
      <c r="H74" s="689">
        <f>$C$21*H24*'IIA Laika grafiks'!H29</f>
        <v>0</v>
      </c>
      <c r="I74" s="689">
        <f>$C$21*I24*'IIA Laika grafiks'!I29</f>
        <v>0</v>
      </c>
      <c r="J74" s="689">
        <f>$C$21*J24*'IIA Laika grafiks'!J29</f>
        <v>21657.032220999998</v>
      </c>
      <c r="K74" s="689">
        <f>$C$21*K24*'IIA Laika grafiks'!K29</f>
        <v>21657.032220999998</v>
      </c>
      <c r="L74" s="689">
        <f>$C$21*L24*'IIA Laika grafiks'!L29</f>
        <v>21657.032220999998</v>
      </c>
      <c r="M74" s="689">
        <f>$C$21*M24*'IIA Laika grafiks'!M29</f>
        <v>23679.759554499997</v>
      </c>
      <c r="N74" s="689">
        <f>$C$21*N24*'IIA Laika grafiks'!N29</f>
        <v>23679.759554499997</v>
      </c>
      <c r="O74" s="689">
        <f>$C$21*O24*'IIA Laika grafiks'!O29</f>
        <v>23679.759554499997</v>
      </c>
      <c r="P74" s="689">
        <f>$C$21*P24*'IIA Laika grafiks'!P29</f>
        <v>23679.759554499997</v>
      </c>
      <c r="Q74" s="689">
        <f>$C$21*Q24*'IIA Laika grafiks'!Q29</f>
        <v>25702.486887999999</v>
      </c>
      <c r="R74" s="689">
        <f>$C$21*R24*'IIA Laika grafiks'!R29</f>
        <v>25702.486887999999</v>
      </c>
      <c r="S74" s="689">
        <f>$C$21*S24*'IIA Laika grafiks'!S29</f>
        <v>25702.486887999999</v>
      </c>
      <c r="T74" s="689">
        <f>$C$21*T24*'IIA Laika grafiks'!T29</f>
        <v>25702.486887999999</v>
      </c>
      <c r="U74" s="689">
        <f>$C$21*U24*'IIA Laika grafiks'!U29</f>
        <v>27725.214221499999</v>
      </c>
      <c r="V74" s="689">
        <f>$C$21*V24*'IIA Laika grafiks'!V29</f>
        <v>27725.214221499999</v>
      </c>
      <c r="W74" s="689">
        <f>$C$21*W24*'IIA Laika grafiks'!W29</f>
        <v>27725.214221499999</v>
      </c>
      <c r="X74" s="689">
        <f>$C$21*X24*'IIA Laika grafiks'!X29</f>
        <v>27725.214221499999</v>
      </c>
      <c r="Y74" s="689">
        <f>$C$21*Y24*'IIA Laika grafiks'!Y29</f>
        <v>29748.770881499997</v>
      </c>
      <c r="Z74" s="689">
        <f>$C$21*Z24*'IIA Laika grafiks'!Z29</f>
        <v>29748.770881499997</v>
      </c>
      <c r="AA74" s="689">
        <f>$C$21*AA24*'IIA Laika grafiks'!AA29</f>
        <v>29748.770881499997</v>
      </c>
      <c r="AB74" s="689">
        <f>$C$21*AB24*'IIA Laika grafiks'!AB29</f>
        <v>29748.770881499997</v>
      </c>
      <c r="AC74" s="689">
        <f>$C$21*AC24*'IIA Laika grafiks'!AC29</f>
        <v>33080.175431999996</v>
      </c>
      <c r="AD74" s="689">
        <f>$C$21*AD24*'IIA Laika grafiks'!AD29</f>
        <v>33080.175431999996</v>
      </c>
      <c r="AE74" s="689">
        <f>$C$21*AE24*'IIA Laika grafiks'!AE29</f>
        <v>33080.175431999996</v>
      </c>
      <c r="AF74" s="689">
        <f>$C$21*AF24*'IIA Laika grafiks'!AF29</f>
        <v>33080.175431999996</v>
      </c>
      <c r="AG74" s="689">
        <f>$C$21*AG24*'IIA Laika grafiks'!AG29</f>
        <v>36412.409308999995</v>
      </c>
      <c r="AH74" s="689">
        <f>$C$21*AH24*'IIA Laika grafiks'!AH29</f>
        <v>36412.409308999995</v>
      </c>
      <c r="AI74" s="689">
        <f>$C$21*AI24*'IIA Laika grafiks'!AI29</f>
        <v>36412.409308999995</v>
      </c>
      <c r="AJ74" s="689">
        <f>$C$21*AJ24*'IIA Laika grafiks'!AJ29</f>
        <v>36412.409308999995</v>
      </c>
      <c r="AK74" s="689">
        <f>$C$21*AK24*'IIA Laika grafiks'!AK29</f>
        <v>39743.813859499998</v>
      </c>
      <c r="AL74" s="689">
        <f>$C$21*AL24*'IIA Laika grafiks'!AL29</f>
        <v>39743.813859499998</v>
      </c>
      <c r="AM74" s="689">
        <f>$C$21*AM24*'IIA Laika grafiks'!AM29</f>
        <v>39743.813859499998</v>
      </c>
      <c r="AN74" s="689">
        <f>$C$21*AN24*'IIA Laika grafiks'!AN29</f>
        <v>39743.813859499998</v>
      </c>
      <c r="AO74" s="689">
        <f>$C$21*AO24*'IIA Laika grafiks'!AO29</f>
        <v>43076.047736499997</v>
      </c>
      <c r="AP74" s="689">
        <f>$C$21*AP24*'IIA Laika grafiks'!AP29</f>
        <v>43076.047736499997</v>
      </c>
      <c r="AQ74" s="689">
        <f>$C$21*AQ24*'IIA Laika grafiks'!AQ29</f>
        <v>43076.047736499997</v>
      </c>
      <c r="AR74" s="689">
        <f>$C$21*AR24*'IIA Laika grafiks'!AR29</f>
        <v>43076.047736499997</v>
      </c>
      <c r="AS74" s="689">
        <f>$C$21*AS24*'IIA Laika grafiks'!AS29</f>
        <v>46407.452287</v>
      </c>
      <c r="AT74" s="689">
        <f>$C$21*AT24*'IIA Laika grafiks'!AT29</f>
        <v>46407.452287</v>
      </c>
      <c r="AU74" s="689">
        <f>$C$21*AU24*'IIA Laika grafiks'!AU29</f>
        <v>46407.452287</v>
      </c>
      <c r="AV74" s="689">
        <f>$C$21*AV24*'IIA Laika grafiks'!AV29</f>
        <v>46407.452287</v>
      </c>
      <c r="AW74" s="689">
        <f>$C$21*AW24*'IIA Laika grafiks'!AW29</f>
        <v>49620.263147999998</v>
      </c>
      <c r="AX74" s="689">
        <f>$C$21*AX24*'IIA Laika grafiks'!AX29</f>
        <v>49620.263147999998</v>
      </c>
      <c r="AY74" s="689">
        <f>$C$21*AY24*'IIA Laika grafiks'!AY29</f>
        <v>49620.263147999998</v>
      </c>
      <c r="AZ74" s="689">
        <f>$C$21*AZ24*'IIA Laika grafiks'!AZ29</f>
        <v>49620.263147999998</v>
      </c>
      <c r="BA74" s="689">
        <f>$C$21*BA24*'IIA Laika grafiks'!BA29</f>
        <v>52833.074008999989</v>
      </c>
      <c r="BB74" s="689">
        <f>$C$21*BB24*'IIA Laika grafiks'!BB29</f>
        <v>52833.074008999989</v>
      </c>
      <c r="BC74" s="689">
        <f>$C$21*BC24*'IIA Laika grafiks'!BC29</f>
        <v>52833.074008999989</v>
      </c>
      <c r="BD74" s="689">
        <f>$C$21*BD24*'IIA Laika grafiks'!BD29</f>
        <v>52833.074008999989</v>
      </c>
      <c r="BE74" s="689">
        <f>$C$21*BE24*'IIA Laika grafiks'!BE29</f>
        <v>56045.884869999994</v>
      </c>
      <c r="BF74" s="689">
        <f>$C$21*BF24*'IIA Laika grafiks'!BF29</f>
        <v>56045.884869999994</v>
      </c>
      <c r="BG74" s="689">
        <f>$C$21*BG24*'IIA Laika grafiks'!BG29</f>
        <v>56045.884869999994</v>
      </c>
      <c r="BH74" s="689">
        <f>$C$21*BH24*'IIA Laika grafiks'!BH29</f>
        <v>56045.884869999994</v>
      </c>
      <c r="BI74" s="689">
        <f>$C$21*BI24*'IIA Laika grafiks'!BI29</f>
        <v>59258.695730999993</v>
      </c>
      <c r="BJ74" s="689">
        <f>$C$21*BJ24*'IIA Laika grafiks'!BJ29</f>
        <v>59258.695730999993</v>
      </c>
      <c r="BK74" s="689">
        <f>$C$21*BK24*'IIA Laika grafiks'!BK29</f>
        <v>59258.695730999993</v>
      </c>
      <c r="BL74" s="689">
        <f>$C$21*BL24*'IIA Laika grafiks'!BL29</f>
        <v>59258.695730999993</v>
      </c>
      <c r="BM74" s="689">
        <f>$C$21*BM24*'IIA Laika grafiks'!BM29</f>
        <v>0</v>
      </c>
      <c r="BN74" s="689">
        <f>$C$21*BN24*'IIA Laika grafiks'!BN29</f>
        <v>0</v>
      </c>
      <c r="BO74" s="689">
        <f>$C$21*BO24*'IIA Laika grafiks'!BO29</f>
        <v>0</v>
      </c>
      <c r="BP74" s="689">
        <f>$C$21*BP24*'IIA Laika grafiks'!BP29</f>
        <v>0</v>
      </c>
      <c r="BQ74" s="689">
        <f>$C$21*BQ24*'IIA Laika grafiks'!BQ29</f>
        <v>0</v>
      </c>
      <c r="BR74" s="689">
        <f>$C$21*BR24*'IIA Laika grafiks'!BR29</f>
        <v>0</v>
      </c>
      <c r="BS74" s="689">
        <f>$C$21*BS24*'IIA Laika grafiks'!BS29</f>
        <v>0</v>
      </c>
      <c r="BT74" s="689">
        <f>$C$21*BT24*'IIA Laika grafiks'!BT29</f>
        <v>0</v>
      </c>
      <c r="BU74" s="689">
        <f>$C$21*BU24*'IIA Laika grafiks'!BU29</f>
        <v>0</v>
      </c>
      <c r="BV74" s="689">
        <f>$C$21*BV24*'IIA Laika grafiks'!BV29</f>
        <v>0</v>
      </c>
      <c r="BW74" s="689">
        <f>$C$21*BW24*'IIA Laika grafiks'!BW29</f>
        <v>0</v>
      </c>
      <c r="BX74" s="689">
        <f>$C$21*BX24*'IIA Laika grafiks'!BX29</f>
        <v>0</v>
      </c>
      <c r="BY74" s="689">
        <f>$C$21*BY24*'IIA Laika grafiks'!BY29</f>
        <v>0</v>
      </c>
      <c r="BZ74" s="689">
        <f>$C$21*BZ24*'IIA Laika grafiks'!BZ29</f>
        <v>0</v>
      </c>
      <c r="CA74" s="689">
        <f>$C$21*CA24*'IIA Laika grafiks'!CA29</f>
        <v>0</v>
      </c>
      <c r="CB74" s="689">
        <f>$C$21*CB24*'IIA Laika grafiks'!CB29</f>
        <v>0</v>
      </c>
      <c r="CC74" s="689">
        <f>$C$21*CC24*'IIA Laika grafiks'!CC29</f>
        <v>0</v>
      </c>
      <c r="CD74" s="689">
        <f>$C$21*CD24*'IIA Laika grafiks'!CD29</f>
        <v>0</v>
      </c>
      <c r="CE74" s="689">
        <f>$C$21*CE24*'IIA Laika grafiks'!CE29</f>
        <v>0</v>
      </c>
      <c r="CF74" s="689">
        <f>$C$21*CF24*'IIA Laika grafiks'!CF29</f>
        <v>0</v>
      </c>
      <c r="CG74" s="689">
        <f>$C$21*CG24*'IIA Laika grafiks'!CG29</f>
        <v>0</v>
      </c>
      <c r="CH74" s="689">
        <f>$C$21*CH24*'IIA Laika grafiks'!CH29</f>
        <v>0</v>
      </c>
      <c r="CI74" s="689">
        <f>$C$21*CI24*'IIA Laika grafiks'!CI29</f>
        <v>0</v>
      </c>
      <c r="CJ74" s="689">
        <f>$C$21*CJ24*'IIA Laika grafiks'!CJ29</f>
        <v>0</v>
      </c>
      <c r="CK74" s="689">
        <f>$C$21*CK24*'IIA Laika grafiks'!CK29</f>
        <v>0</v>
      </c>
      <c r="CL74" s="689">
        <f>$C$21*CL24*'IIA Laika grafiks'!CL29</f>
        <v>0</v>
      </c>
      <c r="CM74" s="689">
        <f>$C$21*CM24*'IIA Laika grafiks'!CM29</f>
        <v>0</v>
      </c>
      <c r="CN74" s="689">
        <f>$C$21*CN24*'IIA Laika grafiks'!CN29</f>
        <v>0</v>
      </c>
      <c r="CO74" s="689">
        <f>$C$21*CO24*'IIA Laika grafiks'!CO29</f>
        <v>0</v>
      </c>
      <c r="CP74" s="689">
        <f>$C$21*CP24*'IIA Laika grafiks'!CP29</f>
        <v>0</v>
      </c>
      <c r="CQ74" s="689">
        <f>$C$21*CQ24*'IIA Laika grafiks'!CQ29</f>
        <v>0</v>
      </c>
      <c r="CR74" s="689">
        <f>$C$21*CR24*'IIA Laika grafiks'!CR29</f>
        <v>0</v>
      </c>
      <c r="CS74" s="689">
        <f>$C$21*CS24*'IIA Laika grafiks'!CS29</f>
        <v>0</v>
      </c>
      <c r="CT74" s="689">
        <f>$C$21*CT24*'IIA Laika grafiks'!CT29</f>
        <v>0</v>
      </c>
      <c r="CU74" s="689">
        <f>$C$21*CU24*'IIA Laika grafiks'!CU29</f>
        <v>0</v>
      </c>
      <c r="CV74" s="689">
        <f>$C$21*CV24*'IIA Laika grafiks'!CV29</f>
        <v>0</v>
      </c>
      <c r="CW74" s="689">
        <f>$C$21*CW24*'IIA Laika grafiks'!CW29</f>
        <v>0</v>
      </c>
      <c r="CX74" s="689">
        <f>$C$21*CX24*'IIA Laika grafiks'!CX29</f>
        <v>0</v>
      </c>
      <c r="CY74" s="689">
        <f>$C$21*CY24*'IIA Laika grafiks'!CY29</f>
        <v>0</v>
      </c>
      <c r="CZ74" s="689">
        <f>$C$21*CZ24*'IIA Laika grafiks'!CZ29</f>
        <v>0</v>
      </c>
      <c r="DA74" s="689">
        <f>$C$21*DA24*'IIA Laika grafiks'!DA29</f>
        <v>0</v>
      </c>
      <c r="DB74" s="689">
        <f>$C$21*DB24*'IIA Laika grafiks'!DB29</f>
        <v>0</v>
      </c>
      <c r="DC74" s="689">
        <f>$C$21*DC24*'IIA Laika grafiks'!DC29</f>
        <v>0</v>
      </c>
      <c r="DD74" s="689">
        <f>$C$21*DD24*'IIA Laika grafiks'!DD29</f>
        <v>0</v>
      </c>
      <c r="DE74" s="689">
        <f>$C$21*DE24*'IIA Laika grafiks'!DE29</f>
        <v>0</v>
      </c>
      <c r="DF74" s="689">
        <f>$C$21*DF24*'IIA Laika grafiks'!DF29</f>
        <v>0</v>
      </c>
      <c r="DG74" s="689">
        <f>$C$21*DG24*'IIA Laika grafiks'!DG29</f>
        <v>0</v>
      </c>
      <c r="DH74" s="689">
        <f>$C$21*DH24*'IIA Laika grafiks'!DH29</f>
        <v>0</v>
      </c>
      <c r="DI74" s="689">
        <f>$C$21*DI24*'IIA Laika grafiks'!DI29</f>
        <v>0</v>
      </c>
      <c r="DJ74" s="689">
        <f>$C$21*DJ24*'IIA Laika grafiks'!DJ29</f>
        <v>0</v>
      </c>
      <c r="DK74" s="689">
        <f>$C$21*DK24*'IIA Laika grafiks'!DK29</f>
        <v>0</v>
      </c>
      <c r="DL74" s="689">
        <f>$C$21*DL24*'IIA Laika grafiks'!DL29</f>
        <v>0</v>
      </c>
      <c r="DM74" s="689">
        <f>$C$21*DM24*'IIA Laika grafiks'!DM29</f>
        <v>0</v>
      </c>
      <c r="DN74" s="689">
        <f>$C$21*DN24*'IIA Laika grafiks'!DN29</f>
        <v>0</v>
      </c>
      <c r="DO74" s="689">
        <f>$C$21*DO24*'IIA Laika grafiks'!DO29</f>
        <v>0</v>
      </c>
      <c r="DP74" s="689">
        <f>$C$21*DP24*'IIA Laika grafiks'!DP29</f>
        <v>0</v>
      </c>
      <c r="DQ74" s="689">
        <f>$C$21*DQ24*'IIA Laika grafiks'!DQ29</f>
        <v>0</v>
      </c>
      <c r="DR74" s="689">
        <f>$C$21*DR24*'IIA Laika grafiks'!DR29</f>
        <v>0</v>
      </c>
      <c r="DS74" s="689">
        <f>$C$21*DS24*'IIA Laika grafiks'!DS29</f>
        <v>0</v>
      </c>
      <c r="DT74" s="689">
        <f>$C$21*DT24*'IIA Laika grafiks'!DT29</f>
        <v>0</v>
      </c>
      <c r="DU74" s="689">
        <f>$C$21*DU24*'IIA Laika grafiks'!DU29</f>
        <v>0</v>
      </c>
    </row>
    <row r="75" spans="1:125" s="275" customFormat="1" ht="11.25" customHeight="1">
      <c r="A75" s="396" t="s">
        <v>677</v>
      </c>
      <c r="B75" s="385" t="s">
        <v>638</v>
      </c>
      <c r="D75" s="446">
        <f t="shared" si="21"/>
        <v>20542446.594878875</v>
      </c>
      <c r="E75" s="448">
        <f>SUM(E73:E74)</f>
        <v>0</v>
      </c>
      <c r="F75" s="448">
        <f t="shared" ref="F75:BQ75" si="22">SUM(F73:F74)</f>
        <v>0</v>
      </c>
      <c r="G75" s="448">
        <f t="shared" si="22"/>
        <v>0</v>
      </c>
      <c r="H75" s="448">
        <f t="shared" si="22"/>
        <v>0</v>
      </c>
      <c r="I75" s="448">
        <f t="shared" si="22"/>
        <v>0</v>
      </c>
      <c r="J75" s="448">
        <f t="shared" si="22"/>
        <v>1397514.425971</v>
      </c>
      <c r="K75" s="448">
        <f t="shared" si="22"/>
        <v>1397514.425971</v>
      </c>
      <c r="L75" s="448">
        <f t="shared" si="22"/>
        <v>1397514.425971</v>
      </c>
      <c r="M75" s="448">
        <f t="shared" si="22"/>
        <v>1399537.1533045</v>
      </c>
      <c r="N75" s="448">
        <f t="shared" si="22"/>
        <v>1399537.1533045</v>
      </c>
      <c r="O75" s="448">
        <f t="shared" si="22"/>
        <v>1399537.1533045</v>
      </c>
      <c r="P75" s="448">
        <f t="shared" si="22"/>
        <v>1399537.1533045</v>
      </c>
      <c r="Q75" s="448">
        <f t="shared" si="22"/>
        <v>1401559.8806380001</v>
      </c>
      <c r="R75" s="448">
        <f t="shared" si="22"/>
        <v>1401559.8806380001</v>
      </c>
      <c r="S75" s="448">
        <f t="shared" si="22"/>
        <v>1401559.8806380001</v>
      </c>
      <c r="T75" s="448">
        <f t="shared" si="22"/>
        <v>1401559.8806380001</v>
      </c>
      <c r="U75" s="448">
        <f t="shared" si="22"/>
        <v>1403582.6079715001</v>
      </c>
      <c r="V75" s="448">
        <f t="shared" si="22"/>
        <v>1403582.6079715001</v>
      </c>
      <c r="W75" s="448">
        <f t="shared" si="22"/>
        <v>1403582.6079715001</v>
      </c>
      <c r="X75" s="448">
        <f t="shared" si="22"/>
        <v>1403582.6079715001</v>
      </c>
      <c r="Y75" s="448">
        <f t="shared" si="22"/>
        <v>1405606.1646315001</v>
      </c>
      <c r="Z75" s="448">
        <f t="shared" si="22"/>
        <v>1405606.1646315001</v>
      </c>
      <c r="AA75" s="448">
        <f t="shared" si="22"/>
        <v>1405606.1646315001</v>
      </c>
      <c r="AB75" s="448">
        <f t="shared" si="22"/>
        <v>1405606.1646315001</v>
      </c>
      <c r="AC75" s="448">
        <f t="shared" si="22"/>
        <v>1408937.5691820001</v>
      </c>
      <c r="AD75" s="448">
        <f t="shared" si="22"/>
        <v>1408937.5691820001</v>
      </c>
      <c r="AE75" s="448">
        <f t="shared" si="22"/>
        <v>1408937.5691820001</v>
      </c>
      <c r="AF75" s="448">
        <f t="shared" si="22"/>
        <v>1408937.5691820001</v>
      </c>
      <c r="AG75" s="448">
        <f t="shared" si="22"/>
        <v>1412269.8030590001</v>
      </c>
      <c r="AH75" s="448">
        <f t="shared" si="22"/>
        <v>1412269.8030590001</v>
      </c>
      <c r="AI75" s="448">
        <f t="shared" si="22"/>
        <v>1412269.8030590001</v>
      </c>
      <c r="AJ75" s="448">
        <f t="shared" si="22"/>
        <v>1412269.8030590001</v>
      </c>
      <c r="AK75" s="448">
        <f t="shared" si="22"/>
        <v>1415601.2076095</v>
      </c>
      <c r="AL75" s="448">
        <f t="shared" si="22"/>
        <v>1415601.2076095</v>
      </c>
      <c r="AM75" s="448">
        <f t="shared" si="22"/>
        <v>1415601.2076095</v>
      </c>
      <c r="AN75" s="448">
        <f t="shared" si="22"/>
        <v>1415601.2076095</v>
      </c>
      <c r="AO75" s="448">
        <f t="shared" si="22"/>
        <v>1418933.4414865</v>
      </c>
      <c r="AP75" s="448">
        <f t="shared" si="22"/>
        <v>1418933.4414865</v>
      </c>
      <c r="AQ75" s="448">
        <f t="shared" si="22"/>
        <v>1418933.4414865</v>
      </c>
      <c r="AR75" s="448">
        <f t="shared" si="22"/>
        <v>1418933.4414865</v>
      </c>
      <c r="AS75" s="448">
        <f t="shared" si="22"/>
        <v>1422264.846037</v>
      </c>
      <c r="AT75" s="448">
        <f t="shared" si="22"/>
        <v>1422264.846037</v>
      </c>
      <c r="AU75" s="448">
        <f t="shared" si="22"/>
        <v>1422264.846037</v>
      </c>
      <c r="AV75" s="448">
        <f t="shared" si="22"/>
        <v>1422264.846037</v>
      </c>
      <c r="AW75" s="448">
        <f t="shared" si="22"/>
        <v>1425477.656898</v>
      </c>
      <c r="AX75" s="448">
        <f t="shared" si="22"/>
        <v>1425477.656898</v>
      </c>
      <c r="AY75" s="448">
        <f t="shared" si="22"/>
        <v>1425477.656898</v>
      </c>
      <c r="AZ75" s="448">
        <f t="shared" si="22"/>
        <v>1425477.656898</v>
      </c>
      <c r="BA75" s="448">
        <f t="shared" si="22"/>
        <v>1428690.4677590001</v>
      </c>
      <c r="BB75" s="448">
        <f t="shared" si="22"/>
        <v>1428690.4677590001</v>
      </c>
      <c r="BC75" s="448">
        <f t="shared" si="22"/>
        <v>1428690.4677590001</v>
      </c>
      <c r="BD75" s="448">
        <f t="shared" si="22"/>
        <v>1428690.4677590001</v>
      </c>
      <c r="BE75" s="448">
        <f t="shared" si="22"/>
        <v>1431903.27862</v>
      </c>
      <c r="BF75" s="448">
        <f t="shared" si="22"/>
        <v>1431903.27862</v>
      </c>
      <c r="BG75" s="448">
        <f t="shared" si="22"/>
        <v>1431903.27862</v>
      </c>
      <c r="BH75" s="448">
        <f t="shared" si="22"/>
        <v>1431903.27862</v>
      </c>
      <c r="BI75" s="448">
        <f t="shared" si="22"/>
        <v>1435116.0894810001</v>
      </c>
      <c r="BJ75" s="448">
        <f t="shared" si="22"/>
        <v>1435116.0894810001</v>
      </c>
      <c r="BK75" s="448">
        <f t="shared" si="22"/>
        <v>1435116.0894810001</v>
      </c>
      <c r="BL75" s="448">
        <f t="shared" si="22"/>
        <v>1435116.0894810001</v>
      </c>
      <c r="BM75" s="448">
        <f t="shared" si="22"/>
        <v>0</v>
      </c>
      <c r="BN75" s="448">
        <f t="shared" si="22"/>
        <v>0</v>
      </c>
      <c r="BO75" s="448">
        <f t="shared" si="22"/>
        <v>0</v>
      </c>
      <c r="BP75" s="448">
        <f t="shared" si="22"/>
        <v>0</v>
      </c>
      <c r="BQ75" s="448">
        <f t="shared" si="22"/>
        <v>0</v>
      </c>
      <c r="BR75" s="448">
        <f t="shared" ref="BR75:DU75" si="23">SUM(BR73:BR74)</f>
        <v>0</v>
      </c>
      <c r="BS75" s="448">
        <f t="shared" si="23"/>
        <v>0</v>
      </c>
      <c r="BT75" s="448">
        <f t="shared" si="23"/>
        <v>0</v>
      </c>
      <c r="BU75" s="448">
        <f t="shared" si="23"/>
        <v>0</v>
      </c>
      <c r="BV75" s="448">
        <f t="shared" si="23"/>
        <v>0</v>
      </c>
      <c r="BW75" s="448">
        <f t="shared" si="23"/>
        <v>0</v>
      </c>
      <c r="BX75" s="448">
        <f t="shared" si="23"/>
        <v>0</v>
      </c>
      <c r="BY75" s="448">
        <f t="shared" si="23"/>
        <v>0</v>
      </c>
      <c r="BZ75" s="448">
        <f t="shared" si="23"/>
        <v>0</v>
      </c>
      <c r="CA75" s="448">
        <f t="shared" si="23"/>
        <v>0</v>
      </c>
      <c r="CB75" s="448">
        <f t="shared" si="23"/>
        <v>0</v>
      </c>
      <c r="CC75" s="448">
        <f t="shared" si="23"/>
        <v>0</v>
      </c>
      <c r="CD75" s="448">
        <f t="shared" si="23"/>
        <v>0</v>
      </c>
      <c r="CE75" s="448">
        <f t="shared" si="23"/>
        <v>0</v>
      </c>
      <c r="CF75" s="448">
        <f t="shared" si="23"/>
        <v>0</v>
      </c>
      <c r="CG75" s="448">
        <f t="shared" si="23"/>
        <v>0</v>
      </c>
      <c r="CH75" s="448">
        <f t="shared" si="23"/>
        <v>0</v>
      </c>
      <c r="CI75" s="448">
        <f t="shared" si="23"/>
        <v>0</v>
      </c>
      <c r="CJ75" s="448">
        <f t="shared" si="23"/>
        <v>0</v>
      </c>
      <c r="CK75" s="448">
        <f t="shared" si="23"/>
        <v>0</v>
      </c>
      <c r="CL75" s="448">
        <f t="shared" si="23"/>
        <v>0</v>
      </c>
      <c r="CM75" s="448">
        <f t="shared" si="23"/>
        <v>0</v>
      </c>
      <c r="CN75" s="448">
        <f t="shared" si="23"/>
        <v>0</v>
      </c>
      <c r="CO75" s="448">
        <f t="shared" si="23"/>
        <v>0</v>
      </c>
      <c r="CP75" s="448">
        <f t="shared" si="23"/>
        <v>0</v>
      </c>
      <c r="CQ75" s="448">
        <f t="shared" si="23"/>
        <v>0</v>
      </c>
      <c r="CR75" s="448">
        <f t="shared" si="23"/>
        <v>0</v>
      </c>
      <c r="CS75" s="448">
        <f t="shared" si="23"/>
        <v>0</v>
      </c>
      <c r="CT75" s="448">
        <f t="shared" si="23"/>
        <v>0</v>
      </c>
      <c r="CU75" s="448">
        <f t="shared" si="23"/>
        <v>0</v>
      </c>
      <c r="CV75" s="448">
        <f t="shared" si="23"/>
        <v>0</v>
      </c>
      <c r="CW75" s="448">
        <f t="shared" si="23"/>
        <v>0</v>
      </c>
      <c r="CX75" s="448">
        <f t="shared" si="23"/>
        <v>0</v>
      </c>
      <c r="CY75" s="448">
        <f t="shared" si="23"/>
        <v>0</v>
      </c>
      <c r="CZ75" s="448">
        <f t="shared" si="23"/>
        <v>0</v>
      </c>
      <c r="DA75" s="448">
        <f t="shared" si="23"/>
        <v>0</v>
      </c>
      <c r="DB75" s="448">
        <f t="shared" si="23"/>
        <v>0</v>
      </c>
      <c r="DC75" s="448">
        <f t="shared" si="23"/>
        <v>0</v>
      </c>
      <c r="DD75" s="448">
        <f t="shared" si="23"/>
        <v>0</v>
      </c>
      <c r="DE75" s="448">
        <f t="shared" si="23"/>
        <v>0</v>
      </c>
      <c r="DF75" s="448">
        <f t="shared" si="23"/>
        <v>0</v>
      </c>
      <c r="DG75" s="448">
        <f t="shared" si="23"/>
        <v>0</v>
      </c>
      <c r="DH75" s="448">
        <f t="shared" si="23"/>
        <v>0</v>
      </c>
      <c r="DI75" s="448">
        <f t="shared" si="23"/>
        <v>0</v>
      </c>
      <c r="DJ75" s="448">
        <f t="shared" si="23"/>
        <v>0</v>
      </c>
      <c r="DK75" s="448">
        <f t="shared" si="23"/>
        <v>0</v>
      </c>
      <c r="DL75" s="448">
        <f t="shared" si="23"/>
        <v>0</v>
      </c>
      <c r="DM75" s="448">
        <f t="shared" si="23"/>
        <v>0</v>
      </c>
      <c r="DN75" s="448">
        <f t="shared" si="23"/>
        <v>0</v>
      </c>
      <c r="DO75" s="448">
        <f t="shared" si="23"/>
        <v>0</v>
      </c>
      <c r="DP75" s="448">
        <f t="shared" si="23"/>
        <v>0</v>
      </c>
      <c r="DQ75" s="448">
        <f t="shared" si="23"/>
        <v>0</v>
      </c>
      <c r="DR75" s="448">
        <f t="shared" si="23"/>
        <v>0</v>
      </c>
      <c r="DS75" s="448">
        <f t="shared" si="23"/>
        <v>0</v>
      </c>
      <c r="DT75" s="448">
        <f t="shared" si="23"/>
        <v>0</v>
      </c>
      <c r="DU75" s="448">
        <f t="shared" si="23"/>
        <v>0</v>
      </c>
    </row>
    <row r="76" spans="1:125" ht="11.25" customHeight="1">
      <c r="A76" s="383" t="s">
        <v>126</v>
      </c>
      <c r="B76" s="389" t="s">
        <v>638</v>
      </c>
      <c r="D76" s="397">
        <f t="shared" si="21"/>
        <v>0</v>
      </c>
      <c r="E76" s="416">
        <f>'IIA Finanšu analīze'!E107</f>
        <v>0</v>
      </c>
      <c r="F76" s="416">
        <f>'IIA Finanšu analīze'!F107</f>
        <v>0</v>
      </c>
      <c r="G76" s="416">
        <f>'IIA Finanšu analīze'!G107</f>
        <v>0</v>
      </c>
      <c r="H76" s="416">
        <f>'IIA Finanšu analīze'!H107</f>
        <v>0</v>
      </c>
      <c r="I76" s="416">
        <f>'IIA Finanšu analīze'!I107</f>
        <v>0</v>
      </c>
      <c r="J76" s="416">
        <f>'IIA Finanšu analīze'!J107</f>
        <v>0</v>
      </c>
      <c r="K76" s="416">
        <f>'IIA Finanšu analīze'!K107</f>
        <v>0</v>
      </c>
      <c r="L76" s="416">
        <f>'IIA Finanšu analīze'!L107</f>
        <v>0</v>
      </c>
      <c r="M76" s="416">
        <f>'IIA Finanšu analīze'!M107</f>
        <v>0</v>
      </c>
      <c r="N76" s="416">
        <f>'IIA Finanšu analīze'!N107</f>
        <v>0</v>
      </c>
      <c r="O76" s="416">
        <f>'IIA Finanšu analīze'!O107</f>
        <v>0</v>
      </c>
      <c r="P76" s="416">
        <f>'IIA Finanšu analīze'!P107</f>
        <v>0</v>
      </c>
      <c r="Q76" s="416">
        <f>'IIA Finanšu analīze'!Q107</f>
        <v>0</v>
      </c>
      <c r="R76" s="416">
        <f>'IIA Finanšu analīze'!R107</f>
        <v>0</v>
      </c>
      <c r="S76" s="416">
        <f>'IIA Finanšu analīze'!S107</f>
        <v>0</v>
      </c>
      <c r="T76" s="416">
        <f>'IIA Finanšu analīze'!T107</f>
        <v>0</v>
      </c>
      <c r="U76" s="416">
        <f>'IIA Finanšu analīze'!U107</f>
        <v>0</v>
      </c>
      <c r="V76" s="416">
        <f>'IIA Finanšu analīze'!V107</f>
        <v>0</v>
      </c>
      <c r="W76" s="416">
        <f>'IIA Finanšu analīze'!W107</f>
        <v>0</v>
      </c>
      <c r="X76" s="416">
        <f>'IIA Finanšu analīze'!X107</f>
        <v>0</v>
      </c>
      <c r="Y76" s="416">
        <f>'IIA Finanšu analīze'!Y107</f>
        <v>0</v>
      </c>
      <c r="Z76" s="416">
        <f>'IIA Finanšu analīze'!Z107</f>
        <v>0</v>
      </c>
      <c r="AA76" s="416">
        <f>'IIA Finanšu analīze'!AA107</f>
        <v>0</v>
      </c>
      <c r="AB76" s="416">
        <f>'IIA Finanšu analīze'!AB107</f>
        <v>0</v>
      </c>
      <c r="AC76" s="416">
        <f>'IIA Finanšu analīze'!AC107</f>
        <v>0</v>
      </c>
      <c r="AD76" s="416">
        <f>'IIA Finanšu analīze'!AD107</f>
        <v>0</v>
      </c>
      <c r="AE76" s="416">
        <f>'IIA Finanšu analīze'!AE107</f>
        <v>0</v>
      </c>
      <c r="AF76" s="416">
        <f>'IIA Finanšu analīze'!AF107</f>
        <v>0</v>
      </c>
      <c r="AG76" s="416">
        <f>'IIA Finanšu analīze'!AG107</f>
        <v>0</v>
      </c>
      <c r="AH76" s="416">
        <f>'IIA Finanšu analīze'!AH107</f>
        <v>0</v>
      </c>
      <c r="AI76" s="416">
        <f>'IIA Finanšu analīze'!AI107</f>
        <v>0</v>
      </c>
      <c r="AJ76" s="416">
        <f>'IIA Finanšu analīze'!AJ107</f>
        <v>0</v>
      </c>
      <c r="AK76" s="416">
        <f>'IIA Finanšu analīze'!AK107</f>
        <v>0</v>
      </c>
      <c r="AL76" s="416">
        <f>'IIA Finanšu analīze'!AL107</f>
        <v>0</v>
      </c>
      <c r="AM76" s="416">
        <f>'IIA Finanšu analīze'!AM107</f>
        <v>0</v>
      </c>
      <c r="AN76" s="416">
        <f>'IIA Finanšu analīze'!AN107</f>
        <v>0</v>
      </c>
      <c r="AO76" s="416">
        <f>'IIA Finanšu analīze'!AO107</f>
        <v>0</v>
      </c>
      <c r="AP76" s="416">
        <f>'IIA Finanšu analīze'!AP107</f>
        <v>0</v>
      </c>
      <c r="AQ76" s="416">
        <f>'IIA Finanšu analīze'!AQ107</f>
        <v>0</v>
      </c>
      <c r="AR76" s="416">
        <f>'IIA Finanšu analīze'!AR107</f>
        <v>0</v>
      </c>
      <c r="AS76" s="416">
        <f>'IIA Finanšu analīze'!AS107</f>
        <v>0</v>
      </c>
      <c r="AT76" s="416">
        <f>'IIA Finanšu analīze'!AT107</f>
        <v>0</v>
      </c>
      <c r="AU76" s="416">
        <f>'IIA Finanšu analīze'!AU107</f>
        <v>0</v>
      </c>
      <c r="AV76" s="416">
        <f>'IIA Finanšu analīze'!AV107</f>
        <v>0</v>
      </c>
      <c r="AW76" s="416">
        <f>'IIA Finanšu analīze'!AW107</f>
        <v>0</v>
      </c>
      <c r="AX76" s="416">
        <f>'IIA Finanšu analīze'!AX107</f>
        <v>0</v>
      </c>
      <c r="AY76" s="416">
        <f>'IIA Finanšu analīze'!AY107</f>
        <v>0</v>
      </c>
      <c r="AZ76" s="416">
        <f>'IIA Finanšu analīze'!AZ107</f>
        <v>0</v>
      </c>
      <c r="BA76" s="416">
        <f>'IIA Finanšu analīze'!BA107</f>
        <v>0</v>
      </c>
      <c r="BB76" s="416">
        <f>'IIA Finanšu analīze'!BB107</f>
        <v>0</v>
      </c>
      <c r="BC76" s="416">
        <f>'IIA Finanšu analīze'!BC107</f>
        <v>0</v>
      </c>
      <c r="BD76" s="416">
        <f>'IIA Finanšu analīze'!BD107</f>
        <v>0</v>
      </c>
      <c r="BE76" s="416">
        <f>'IIA Finanšu analīze'!BE107</f>
        <v>0</v>
      </c>
      <c r="BF76" s="416">
        <f>'IIA Finanšu analīze'!BF107</f>
        <v>0</v>
      </c>
      <c r="BG76" s="416">
        <f>'IIA Finanšu analīze'!BG107</f>
        <v>0</v>
      </c>
      <c r="BH76" s="416">
        <f>'IIA Finanšu analīze'!BH107</f>
        <v>0</v>
      </c>
      <c r="BI76" s="416">
        <f>'IIA Finanšu analīze'!BI107</f>
        <v>0</v>
      </c>
      <c r="BJ76" s="416">
        <f>'IIA Finanšu analīze'!BJ107</f>
        <v>0</v>
      </c>
      <c r="BK76" s="416">
        <f>'IIA Finanšu analīze'!BK107</f>
        <v>0</v>
      </c>
      <c r="BL76" s="416">
        <f>'IIA Finanšu analīze'!BL107</f>
        <v>0</v>
      </c>
      <c r="BM76" s="416">
        <f>'IIA Finanšu analīze'!BM107</f>
        <v>0</v>
      </c>
      <c r="BN76" s="416">
        <f>'IIA Finanšu analīze'!BN107</f>
        <v>0</v>
      </c>
      <c r="BO76" s="416">
        <f>'IIA Finanšu analīze'!BO107</f>
        <v>0</v>
      </c>
      <c r="BP76" s="416">
        <f>'IIA Finanšu analīze'!BP107</f>
        <v>0</v>
      </c>
      <c r="BQ76" s="416">
        <f>'IIA Finanšu analīze'!BQ107</f>
        <v>0</v>
      </c>
      <c r="BR76" s="416">
        <f>'IIA Finanšu analīze'!BR107</f>
        <v>0</v>
      </c>
      <c r="BS76" s="416">
        <f>'IIA Finanšu analīze'!BS107</f>
        <v>0</v>
      </c>
      <c r="BT76" s="416">
        <f>'IIA Finanšu analīze'!BT107</f>
        <v>0</v>
      </c>
      <c r="BU76" s="416">
        <f>'IIA Finanšu analīze'!BU107</f>
        <v>0</v>
      </c>
      <c r="BV76" s="416">
        <f>'IIA Finanšu analīze'!BV107</f>
        <v>0</v>
      </c>
      <c r="BW76" s="416">
        <f>'IIA Finanšu analīze'!BW107</f>
        <v>0</v>
      </c>
      <c r="BX76" s="416">
        <f>'IIA Finanšu analīze'!BX107</f>
        <v>0</v>
      </c>
      <c r="BY76" s="416">
        <f>'IIA Finanšu analīze'!BY107</f>
        <v>0</v>
      </c>
      <c r="BZ76" s="416">
        <f>'IIA Finanšu analīze'!BZ107</f>
        <v>0</v>
      </c>
      <c r="CA76" s="416">
        <f>'IIA Finanšu analīze'!CA107</f>
        <v>0</v>
      </c>
      <c r="CB76" s="416">
        <f>'IIA Finanšu analīze'!CB107</f>
        <v>0</v>
      </c>
      <c r="CC76" s="416">
        <f>'IIA Finanšu analīze'!CC107</f>
        <v>0</v>
      </c>
      <c r="CD76" s="416">
        <f>'IIA Finanšu analīze'!CD107</f>
        <v>0</v>
      </c>
      <c r="CE76" s="416">
        <f>'IIA Finanšu analīze'!CE107</f>
        <v>0</v>
      </c>
      <c r="CF76" s="416">
        <f>'IIA Finanšu analīze'!CF107</f>
        <v>0</v>
      </c>
      <c r="CG76" s="416">
        <f>'IIA Finanšu analīze'!CG107</f>
        <v>0</v>
      </c>
      <c r="CH76" s="416">
        <f>'IIA Finanšu analīze'!CH107</f>
        <v>0</v>
      </c>
      <c r="CI76" s="416">
        <f>'IIA Finanšu analīze'!CI107</f>
        <v>0</v>
      </c>
      <c r="CJ76" s="416">
        <f>'IIA Finanšu analīze'!CJ107</f>
        <v>0</v>
      </c>
      <c r="CK76" s="416">
        <f>'IIA Finanšu analīze'!CK107</f>
        <v>0</v>
      </c>
      <c r="CL76" s="416">
        <f>'IIA Finanšu analīze'!CL107</f>
        <v>0</v>
      </c>
      <c r="CM76" s="416">
        <f>'IIA Finanšu analīze'!CM107</f>
        <v>0</v>
      </c>
      <c r="CN76" s="416">
        <f>'IIA Finanšu analīze'!CN107</f>
        <v>0</v>
      </c>
      <c r="CO76" s="416">
        <f>'IIA Finanšu analīze'!CO107</f>
        <v>0</v>
      </c>
      <c r="CP76" s="416">
        <f>'IIA Finanšu analīze'!CP107</f>
        <v>0</v>
      </c>
      <c r="CQ76" s="416">
        <f>'IIA Finanšu analīze'!CQ107</f>
        <v>0</v>
      </c>
      <c r="CR76" s="416">
        <f>'IIA Finanšu analīze'!CR107</f>
        <v>0</v>
      </c>
      <c r="CS76" s="416">
        <f>'IIA Finanšu analīze'!CS107</f>
        <v>0</v>
      </c>
      <c r="CT76" s="416">
        <f>'IIA Finanšu analīze'!CT107</f>
        <v>0</v>
      </c>
      <c r="CU76" s="416">
        <f>'IIA Finanšu analīze'!CU107</f>
        <v>0</v>
      </c>
      <c r="CV76" s="416">
        <f>'IIA Finanšu analīze'!CV107</f>
        <v>0</v>
      </c>
      <c r="CW76" s="416">
        <f>'IIA Finanšu analīze'!CW107</f>
        <v>0</v>
      </c>
      <c r="CX76" s="416">
        <f>'IIA Finanšu analīze'!CX107</f>
        <v>0</v>
      </c>
      <c r="CY76" s="416">
        <f>'IIA Finanšu analīze'!CY107</f>
        <v>0</v>
      </c>
      <c r="CZ76" s="416">
        <f>'IIA Finanšu analīze'!CZ107</f>
        <v>0</v>
      </c>
      <c r="DA76" s="416">
        <f>'IIA Finanšu analīze'!DA107</f>
        <v>0</v>
      </c>
      <c r="DB76" s="416">
        <f>'IIA Finanšu analīze'!DB107</f>
        <v>0</v>
      </c>
      <c r="DC76" s="416">
        <f>'IIA Finanšu analīze'!DC107</f>
        <v>0</v>
      </c>
      <c r="DD76" s="416">
        <f>'IIA Finanšu analīze'!DD107</f>
        <v>0</v>
      </c>
      <c r="DE76" s="416">
        <f>'IIA Finanšu analīze'!DE107</f>
        <v>0</v>
      </c>
      <c r="DF76" s="416">
        <f>'IIA Finanšu analīze'!DF107</f>
        <v>0</v>
      </c>
      <c r="DG76" s="416">
        <f>'IIA Finanšu analīze'!DG107</f>
        <v>0</v>
      </c>
      <c r="DH76" s="416">
        <f>'IIA Finanšu analīze'!DH107</f>
        <v>0</v>
      </c>
      <c r="DI76" s="416">
        <f>'IIA Finanšu analīze'!DI107</f>
        <v>0</v>
      </c>
      <c r="DJ76" s="416">
        <f>'IIA Finanšu analīze'!DJ107</f>
        <v>0</v>
      </c>
      <c r="DK76" s="416">
        <f>'IIA Finanšu analīze'!DK107</f>
        <v>0</v>
      </c>
      <c r="DL76" s="416">
        <f>'IIA Finanšu analīze'!DL107</f>
        <v>0</v>
      </c>
      <c r="DM76" s="416">
        <f>'IIA Finanšu analīze'!DM107</f>
        <v>0</v>
      </c>
      <c r="DN76" s="416">
        <f>'IIA Finanšu analīze'!DN107</f>
        <v>0</v>
      </c>
      <c r="DO76" s="416">
        <f>'IIA Finanšu analīze'!DO107</f>
        <v>0</v>
      </c>
      <c r="DP76" s="416">
        <f>'IIA Finanšu analīze'!DP107</f>
        <v>0</v>
      </c>
      <c r="DQ76" s="416">
        <f>'IIA Finanšu analīze'!DQ107</f>
        <v>0</v>
      </c>
      <c r="DR76" s="416">
        <f>'IIA Finanšu analīze'!DR107</f>
        <v>0</v>
      </c>
      <c r="DS76" s="416">
        <f>'IIA Finanšu analīze'!DS107</f>
        <v>0</v>
      </c>
      <c r="DT76" s="416">
        <f>'IIA Finanšu analīze'!DT107</f>
        <v>0</v>
      </c>
      <c r="DU76" s="416">
        <f>'IIA Finanšu analīze'!DU107</f>
        <v>0</v>
      </c>
    </row>
    <row r="77" spans="1:125" ht="11.25" customHeight="1">
      <c r="A77" s="389" t="s">
        <v>636</v>
      </c>
      <c r="B77" s="389" t="s">
        <v>638</v>
      </c>
      <c r="D77" s="397">
        <f t="shared" si="21"/>
        <v>211225.9992614486</v>
      </c>
      <c r="E77" s="689">
        <f>'IIA Finanšu analīze'!E66/(1+Pieņēmumi!$E$24)*(1-$C$11*$C$13)</f>
        <v>0</v>
      </c>
      <c r="F77" s="689">
        <f>'IIA Finanšu analīze'!F66/(1+Pieņēmumi!$E$24)*(1-$C$11*$C$13)</f>
        <v>0</v>
      </c>
      <c r="G77" s="689">
        <f>'IIA Finanšu analīze'!G66/(1+Pieņēmumi!$E$24)*(1-$C$11*$C$13)</f>
        <v>0</v>
      </c>
      <c r="H77" s="689">
        <f>'IIA Finanšu analīze'!H66/(1+Pieņēmumi!$E$24)*(1-$C$11*$C$13)</f>
        <v>0</v>
      </c>
      <c r="I77" s="689">
        <f>'IIA Finanšu analīze'!I66/(1+Pieņēmumi!$E$24)*(1-$C$11*$C$13)</f>
        <v>0</v>
      </c>
      <c r="J77" s="689">
        <f>'IIA Finanšu analīze'!J66/(1+Pieņēmumi!$E$24)*(1-$C$11*$C$13)</f>
        <v>0</v>
      </c>
      <c r="K77" s="689">
        <f>'IIA Finanšu analīze'!K66/(1+Pieņēmumi!$E$24)*(1-$C$11*$C$13)</f>
        <v>0</v>
      </c>
      <c r="L77" s="689">
        <f>'IIA Finanšu analīze'!L66/(1+Pieņēmumi!$E$24)*(1-$C$11*$C$13)</f>
        <v>0</v>
      </c>
      <c r="M77" s="689">
        <f>'IIA Finanšu analīze'!M66/(1+Pieņēmumi!$E$24)*(1-$C$11*$C$13)</f>
        <v>0</v>
      </c>
      <c r="N77" s="689">
        <f>'IIA Finanšu analīze'!N66/(1+Pieņēmumi!$E$24)*(1-$C$11*$C$13)</f>
        <v>0</v>
      </c>
      <c r="O77" s="689">
        <f>'IIA Finanšu analīze'!O66/(1+Pieņēmumi!$E$24)*(1-$C$11*$C$13)</f>
        <v>0</v>
      </c>
      <c r="P77" s="689">
        <f>'IIA Finanšu analīze'!P66/(1+Pieņēmumi!$E$24)*(1-$C$11*$C$13)</f>
        <v>0</v>
      </c>
      <c r="Q77" s="689">
        <f>'IIA Finanšu analīze'!Q66/(1+Pieņēmumi!$E$24)*(1-$C$11*$C$13)</f>
        <v>0</v>
      </c>
      <c r="R77" s="689">
        <f>'IIA Finanšu analīze'!R66/(1+Pieņēmumi!$E$24)*(1-$C$11*$C$13)</f>
        <v>0</v>
      </c>
      <c r="S77" s="689">
        <f>'IIA Finanšu analīze'!S66/(1+Pieņēmumi!$E$24)*(1-$C$11*$C$13)</f>
        <v>0</v>
      </c>
      <c r="T77" s="689">
        <f>'IIA Finanšu analīze'!T66/(1+Pieņēmumi!$E$24)*(1-$C$11*$C$13)</f>
        <v>0</v>
      </c>
      <c r="U77" s="689">
        <f>'IIA Finanšu analīze'!U66/(1+Pieņēmumi!$E$24)*(1-$C$11*$C$13)</f>
        <v>0</v>
      </c>
      <c r="V77" s="689">
        <f>'IIA Finanšu analīze'!V66/(1+Pieņēmumi!$E$24)*(1-$C$11*$C$13)</f>
        <v>0</v>
      </c>
      <c r="W77" s="689">
        <f>'IIA Finanšu analīze'!W66/(1+Pieņēmumi!$E$24)*(1-$C$11*$C$13)</f>
        <v>0</v>
      </c>
      <c r="X77" s="689">
        <f>'IIA Finanšu analīze'!X66/(1+Pieņēmumi!$E$24)*(1-$C$11*$C$13)</f>
        <v>0</v>
      </c>
      <c r="Y77" s="689">
        <f>'IIA Finanšu analīze'!Y66/(1+Pieņēmumi!$E$24)*(1-$C$11*$C$13)</f>
        <v>0</v>
      </c>
      <c r="Z77" s="689">
        <f>'IIA Finanšu analīze'!Z66/(1+Pieņēmumi!$E$24)*(1-$C$11*$C$13)</f>
        <v>0</v>
      </c>
      <c r="AA77" s="689">
        <f>'IIA Finanšu analīze'!AA66/(1+Pieņēmumi!$E$24)*(1-$C$11*$C$13)</f>
        <v>0</v>
      </c>
      <c r="AB77" s="689">
        <f>'IIA Finanšu analīze'!AB66/(1+Pieņēmumi!$E$24)*(1-$C$11*$C$13)</f>
        <v>0</v>
      </c>
      <c r="AC77" s="689">
        <f>'IIA Finanšu analīze'!AC66/(1+Pieņēmumi!$E$24)*(1-$C$11*$C$13)</f>
        <v>0</v>
      </c>
      <c r="AD77" s="689">
        <f>'IIA Finanšu analīze'!AD66/(1+Pieņēmumi!$E$24)*(1-$C$11*$C$13)</f>
        <v>0</v>
      </c>
      <c r="AE77" s="689">
        <f>'IIA Finanšu analīze'!AE66/(1+Pieņēmumi!$E$24)*(1-$C$11*$C$13)</f>
        <v>0</v>
      </c>
      <c r="AF77" s="689">
        <f>'IIA Finanšu analīze'!AF66/(1+Pieņēmumi!$E$24)*(1-$C$11*$C$13)</f>
        <v>0</v>
      </c>
      <c r="AG77" s="689">
        <f>'IIA Finanšu analīze'!AG66/(1+Pieņēmumi!$E$24)*(1-$C$11*$C$13)</f>
        <v>0</v>
      </c>
      <c r="AH77" s="689">
        <f>'IIA Finanšu analīze'!AH66/(1+Pieņēmumi!$E$24)*(1-$C$11*$C$13)</f>
        <v>0</v>
      </c>
      <c r="AI77" s="689">
        <f>'IIA Finanšu analīze'!AI66/(1+Pieņēmumi!$E$24)*(1-$C$11*$C$13)</f>
        <v>0</v>
      </c>
      <c r="AJ77" s="689">
        <f>'IIA Finanšu analīze'!AJ66/(1+Pieņēmumi!$E$24)*(1-$C$11*$C$13)</f>
        <v>0</v>
      </c>
      <c r="AK77" s="689">
        <f>'IIA Finanšu analīze'!AK66/(1+Pieņēmumi!$E$24)*(1-$C$11*$C$13)</f>
        <v>0</v>
      </c>
      <c r="AL77" s="689">
        <f>'IIA Finanšu analīze'!AL66/(1+Pieņēmumi!$E$24)*(1-$C$11*$C$13)</f>
        <v>0</v>
      </c>
      <c r="AM77" s="689">
        <f>'IIA Finanšu analīze'!AM66/(1+Pieņēmumi!$E$24)*(1-$C$11*$C$13)</f>
        <v>0</v>
      </c>
      <c r="AN77" s="689">
        <f>'IIA Finanšu analīze'!AN66/(1+Pieņēmumi!$E$24)*(1-$C$11*$C$13)</f>
        <v>0</v>
      </c>
      <c r="AO77" s="689">
        <f>'IIA Finanšu analīze'!AO66/(1+Pieņēmumi!$E$24)*(1-$C$11*$C$13)</f>
        <v>0</v>
      </c>
      <c r="AP77" s="689">
        <f>'IIA Finanšu analīze'!AP66/(1+Pieņēmumi!$E$24)*(1-$C$11*$C$13)</f>
        <v>0</v>
      </c>
      <c r="AQ77" s="689">
        <f>'IIA Finanšu analīze'!AQ66/(1+Pieņēmumi!$E$24)*(1-$C$11*$C$13)</f>
        <v>0</v>
      </c>
      <c r="AR77" s="689">
        <f>'IIA Finanšu analīze'!AR66/(1+Pieņēmumi!$E$24)*(1-$C$11*$C$13)</f>
        <v>0</v>
      </c>
      <c r="AS77" s="689">
        <f>'IIA Finanšu analīze'!AS66/(1+Pieņēmumi!$E$24)*(1-$C$11*$C$13)</f>
        <v>0</v>
      </c>
      <c r="AT77" s="689">
        <f>'IIA Finanšu analīze'!AT66/(1+Pieņēmumi!$E$24)*(1-$C$11*$C$13)</f>
        <v>0</v>
      </c>
      <c r="AU77" s="689">
        <f>'IIA Finanšu analīze'!AU66/(1+Pieņēmumi!$E$24)*(1-$C$11*$C$13)</f>
        <v>0</v>
      </c>
      <c r="AV77" s="689">
        <f>'IIA Finanšu analīze'!AV66/(1+Pieņēmumi!$E$24)*(1-$C$11*$C$13)</f>
        <v>0</v>
      </c>
      <c r="AW77" s="689">
        <f>'IIA Finanšu analīze'!AW66/(1+Pieņēmumi!$E$24)*(1-$C$11*$C$13)</f>
        <v>0</v>
      </c>
      <c r="AX77" s="689">
        <f>'IIA Finanšu analīze'!AX66/(1+Pieņēmumi!$E$24)*(1-$C$11*$C$13)</f>
        <v>0</v>
      </c>
      <c r="AY77" s="689">
        <f>'IIA Finanšu analīze'!AY66/(1+Pieņēmumi!$E$24)*(1-$C$11*$C$13)</f>
        <v>0</v>
      </c>
      <c r="AZ77" s="689">
        <f>'IIA Finanšu analīze'!AZ66/(1+Pieņēmumi!$E$24)*(1-$C$11*$C$13)</f>
        <v>0</v>
      </c>
      <c r="BA77" s="689">
        <f>'IIA Finanšu analīze'!BA66/(1+Pieņēmumi!$E$24)*(1-$C$11*$C$13)</f>
        <v>0</v>
      </c>
      <c r="BB77" s="689">
        <f>'IIA Finanšu analīze'!BB66/(1+Pieņēmumi!$E$24)*(1-$C$11*$C$13)</f>
        <v>0</v>
      </c>
      <c r="BC77" s="689">
        <f>'IIA Finanšu analīze'!BC66/(1+Pieņēmumi!$E$24)*(1-$C$11*$C$13)</f>
        <v>0</v>
      </c>
      <c r="BD77" s="689">
        <f>'IIA Finanšu analīze'!BD66/(1+Pieņēmumi!$E$24)*(1-$C$11*$C$13)</f>
        <v>0</v>
      </c>
      <c r="BE77" s="689">
        <f>'IIA Finanšu analīze'!BE66/(1+Pieņēmumi!$E$24)*(1-$C$11*$C$13)</f>
        <v>0</v>
      </c>
      <c r="BF77" s="689">
        <f>'IIA Finanšu analīze'!BF66/(1+Pieņēmumi!$E$24)*(1-$C$11*$C$13)</f>
        <v>0</v>
      </c>
      <c r="BG77" s="689">
        <f>'IIA Finanšu analīze'!BG66/(1+Pieņēmumi!$E$24)*(1-$C$11*$C$13)</f>
        <v>0</v>
      </c>
      <c r="BH77" s="689">
        <f>'IIA Finanšu analīze'!BH66/(1+Pieņēmumi!$E$24)*(1-$C$11*$C$13)</f>
        <v>0</v>
      </c>
      <c r="BI77" s="689">
        <f>'IIA Finanšu analīze'!BI66/(1+Pieņēmumi!$E$24)*(1-$C$11*$C$13)</f>
        <v>0</v>
      </c>
      <c r="BJ77" s="689">
        <f>'IIA Finanšu analīze'!BJ66/(1+Pieņēmumi!$E$24)*(1-$C$11*$C$13)</f>
        <v>0</v>
      </c>
      <c r="BK77" s="689">
        <f>'IIA Finanšu analīze'!BK66/(1+Pieņēmumi!$E$24)*(1-$C$11*$C$13)</f>
        <v>0</v>
      </c>
      <c r="BL77" s="689">
        <f>'IIA Finanšu analīze'!BL66/(1+Pieņēmumi!$E$24)*(1-$C$11*$C$13)</f>
        <v>3945529.705876485</v>
      </c>
      <c r="BM77" s="689">
        <f>'IIA Finanšu analīze'!BM66/(1+Pieņēmumi!$E$24)*(1-$C$11*$C$13)</f>
        <v>0</v>
      </c>
      <c r="BN77" s="689">
        <f>'IIA Finanšu analīze'!BN66/(1+Pieņēmumi!$E$24)*(1-$C$11*$C$13)</f>
        <v>0</v>
      </c>
      <c r="BO77" s="689">
        <f>'IIA Finanšu analīze'!BO66/(1+Pieņēmumi!$E$24)*(1-$C$11*$C$13)</f>
        <v>0</v>
      </c>
      <c r="BP77" s="689">
        <f>'IIA Finanšu analīze'!BP66/(1+Pieņēmumi!$E$24)*(1-$C$11*$C$13)</f>
        <v>0</v>
      </c>
      <c r="BQ77" s="689">
        <f>'IIA Finanšu analīze'!BQ66/(1+Pieņēmumi!$E$24)*(1-$C$11*$C$13)</f>
        <v>0</v>
      </c>
      <c r="BR77" s="689">
        <f>'IIA Finanšu analīze'!BR66/(1+Pieņēmumi!$E$24)*(1-$C$11*$C$13)</f>
        <v>0</v>
      </c>
      <c r="BS77" s="689">
        <f>'IIA Finanšu analīze'!BS66/(1+Pieņēmumi!$E$24)*(1-$C$11*$C$13)</f>
        <v>0</v>
      </c>
      <c r="BT77" s="689">
        <f>'IIA Finanšu analīze'!BT66/(1+Pieņēmumi!$E$24)*(1-$C$11*$C$13)</f>
        <v>0</v>
      </c>
      <c r="BU77" s="689">
        <f>'IIA Finanšu analīze'!BU66/(1+Pieņēmumi!$E$24)*(1-$C$11*$C$13)</f>
        <v>0</v>
      </c>
      <c r="BV77" s="689">
        <f>'IIA Finanšu analīze'!BV66/(1+Pieņēmumi!$E$24)*(1-$C$11*$C$13)</f>
        <v>0</v>
      </c>
      <c r="BW77" s="689">
        <f>'IIA Finanšu analīze'!BW66/(1+Pieņēmumi!$E$24)*(1-$C$11*$C$13)</f>
        <v>0</v>
      </c>
      <c r="BX77" s="689">
        <f>'IIA Finanšu analīze'!BX66/(1+Pieņēmumi!$E$24)*(1-$C$11*$C$13)</f>
        <v>0</v>
      </c>
      <c r="BY77" s="689">
        <f>'IIA Finanšu analīze'!BY66/(1+Pieņēmumi!$E$24)*(1-$C$11*$C$13)</f>
        <v>0</v>
      </c>
      <c r="BZ77" s="689">
        <f>'IIA Finanšu analīze'!BZ66/(1+Pieņēmumi!$E$24)*(1-$C$11*$C$13)</f>
        <v>0</v>
      </c>
      <c r="CA77" s="689">
        <f>'IIA Finanšu analīze'!CA66/(1+Pieņēmumi!$E$24)*(1-$C$11*$C$13)</f>
        <v>0</v>
      </c>
      <c r="CB77" s="689">
        <f>'IIA Finanšu analīze'!CB66/(1+Pieņēmumi!$E$24)*(1-$C$11*$C$13)</f>
        <v>0</v>
      </c>
      <c r="CC77" s="689">
        <f>'IIA Finanšu analīze'!CC66/(1+Pieņēmumi!$E$24)*(1-$C$11*$C$13)</f>
        <v>0</v>
      </c>
      <c r="CD77" s="689">
        <f>'IIA Finanšu analīze'!CD66/(1+Pieņēmumi!$E$24)*(1-$C$11*$C$13)</f>
        <v>0</v>
      </c>
      <c r="CE77" s="689">
        <f>'IIA Finanšu analīze'!CE66/(1+Pieņēmumi!$E$24)*(1-$C$11*$C$13)</f>
        <v>0</v>
      </c>
      <c r="CF77" s="689">
        <f>'IIA Finanšu analīze'!CF66/(1+Pieņēmumi!$E$24)*(1-$C$11*$C$13)</f>
        <v>0</v>
      </c>
      <c r="CG77" s="689">
        <f>'IIA Finanšu analīze'!CG66/(1+Pieņēmumi!$E$24)*(1-$C$11*$C$13)</f>
        <v>0</v>
      </c>
      <c r="CH77" s="689">
        <f>'IIA Finanšu analīze'!CH66/(1+Pieņēmumi!$E$24)*(1-$C$11*$C$13)</f>
        <v>0</v>
      </c>
      <c r="CI77" s="689">
        <f>'IIA Finanšu analīze'!CI66/(1+Pieņēmumi!$E$24)*(1-$C$11*$C$13)</f>
        <v>0</v>
      </c>
      <c r="CJ77" s="689">
        <f>'IIA Finanšu analīze'!CJ66/(1+Pieņēmumi!$E$24)*(1-$C$11*$C$13)</f>
        <v>0</v>
      </c>
      <c r="CK77" s="689">
        <f>'IIA Finanšu analīze'!CK66/(1+Pieņēmumi!$E$24)*(1-$C$11*$C$13)</f>
        <v>0</v>
      </c>
      <c r="CL77" s="689">
        <f>'IIA Finanšu analīze'!CL66/(1+Pieņēmumi!$E$24)*(1-$C$11*$C$13)</f>
        <v>0</v>
      </c>
      <c r="CM77" s="689">
        <f>'IIA Finanšu analīze'!CM66/(1+Pieņēmumi!$E$24)*(1-$C$11*$C$13)</f>
        <v>0</v>
      </c>
      <c r="CN77" s="689">
        <f>'IIA Finanšu analīze'!CN66/(1+Pieņēmumi!$E$24)*(1-$C$11*$C$13)</f>
        <v>0</v>
      </c>
      <c r="CO77" s="689">
        <f>'IIA Finanšu analīze'!CO66/(1+Pieņēmumi!$E$24)*(1-$C$11*$C$13)</f>
        <v>0</v>
      </c>
      <c r="CP77" s="689">
        <f>'IIA Finanšu analīze'!CP66/(1+Pieņēmumi!$E$24)*(1-$C$11*$C$13)</f>
        <v>0</v>
      </c>
      <c r="CQ77" s="689">
        <f>'IIA Finanšu analīze'!CQ66/(1+Pieņēmumi!$E$24)*(1-$C$11*$C$13)</f>
        <v>0</v>
      </c>
      <c r="CR77" s="689">
        <f>'IIA Finanšu analīze'!CR66/(1+Pieņēmumi!$E$24)*(1-$C$11*$C$13)</f>
        <v>0</v>
      </c>
      <c r="CS77" s="689">
        <f>'IIA Finanšu analīze'!CS66/(1+Pieņēmumi!$E$24)*(1-$C$11*$C$13)</f>
        <v>0</v>
      </c>
      <c r="CT77" s="689">
        <f>'IIA Finanšu analīze'!CT66/(1+Pieņēmumi!$E$24)*(1-$C$11*$C$13)</f>
        <v>0</v>
      </c>
      <c r="CU77" s="689">
        <f>'IIA Finanšu analīze'!CU66/(1+Pieņēmumi!$E$24)*(1-$C$11*$C$13)</f>
        <v>0</v>
      </c>
      <c r="CV77" s="689">
        <f>'IIA Finanšu analīze'!CV66/(1+Pieņēmumi!$E$24)*(1-$C$11*$C$13)</f>
        <v>0</v>
      </c>
      <c r="CW77" s="689">
        <f>'IIA Finanšu analīze'!CW66/(1+Pieņēmumi!$E$24)*(1-$C$11*$C$13)</f>
        <v>0</v>
      </c>
      <c r="CX77" s="689">
        <f>'IIA Finanšu analīze'!CX66/(1+Pieņēmumi!$E$24)*(1-$C$11*$C$13)</f>
        <v>0</v>
      </c>
      <c r="CY77" s="689">
        <f>'IIA Finanšu analīze'!CY66/(1+Pieņēmumi!$E$24)*(1-$C$11*$C$13)</f>
        <v>0</v>
      </c>
      <c r="CZ77" s="689">
        <f>'IIA Finanšu analīze'!CZ66/(1+Pieņēmumi!$E$24)*(1-$C$11*$C$13)</f>
        <v>0</v>
      </c>
      <c r="DA77" s="689">
        <f>'IIA Finanšu analīze'!DA66/(1+Pieņēmumi!$E$24)*(1-$C$11*$C$13)</f>
        <v>0</v>
      </c>
      <c r="DB77" s="689">
        <f>'IIA Finanšu analīze'!DB66/(1+Pieņēmumi!$E$24)*(1-$C$11*$C$13)</f>
        <v>0</v>
      </c>
      <c r="DC77" s="689">
        <f>'IIA Finanšu analīze'!DC66/(1+Pieņēmumi!$E$24)*(1-$C$11*$C$13)</f>
        <v>0</v>
      </c>
      <c r="DD77" s="689">
        <f>'IIA Finanšu analīze'!DD66/(1+Pieņēmumi!$E$24)*(1-$C$11*$C$13)</f>
        <v>0</v>
      </c>
      <c r="DE77" s="689">
        <f>'IIA Finanšu analīze'!DE66/(1+Pieņēmumi!$E$24)*(1-$C$11*$C$13)</f>
        <v>0</v>
      </c>
      <c r="DF77" s="689">
        <f>'IIA Finanšu analīze'!DF66/(1+Pieņēmumi!$E$24)*(1-$C$11*$C$13)</f>
        <v>0</v>
      </c>
      <c r="DG77" s="689">
        <f>'IIA Finanšu analīze'!DG66/(1+Pieņēmumi!$E$24)*(1-$C$11*$C$13)</f>
        <v>0</v>
      </c>
      <c r="DH77" s="689">
        <f>'IIA Finanšu analīze'!DH66/(1+Pieņēmumi!$E$24)*(1-$C$11*$C$13)</f>
        <v>0</v>
      </c>
      <c r="DI77" s="689">
        <f>'IIA Finanšu analīze'!DI66/(1+Pieņēmumi!$E$24)*(1-$C$11*$C$13)</f>
        <v>0</v>
      </c>
      <c r="DJ77" s="689">
        <f>'IIA Finanšu analīze'!DJ66/(1+Pieņēmumi!$E$24)*(1-$C$11*$C$13)</f>
        <v>0</v>
      </c>
      <c r="DK77" s="689">
        <f>'IIA Finanšu analīze'!DK66/(1+Pieņēmumi!$E$24)*(1-$C$11*$C$13)</f>
        <v>0</v>
      </c>
      <c r="DL77" s="689">
        <f>'IIA Finanšu analīze'!DL66/(1+Pieņēmumi!$E$24)*(1-$C$11*$C$13)</f>
        <v>0</v>
      </c>
      <c r="DM77" s="689">
        <f>'IIA Finanšu analīze'!DM66/(1+Pieņēmumi!$E$24)*(1-$C$11*$C$13)</f>
        <v>0</v>
      </c>
      <c r="DN77" s="689">
        <f>'IIA Finanšu analīze'!DN66/(1+Pieņēmumi!$E$24)*(1-$C$11*$C$13)</f>
        <v>0</v>
      </c>
      <c r="DO77" s="689">
        <f>'IIA Finanšu analīze'!DO66/(1+Pieņēmumi!$E$24)*(1-$C$11*$C$13)</f>
        <v>0</v>
      </c>
      <c r="DP77" s="689">
        <f>'IIA Finanšu analīze'!DP66/(1+Pieņēmumi!$E$24)*(1-$C$11*$C$13)</f>
        <v>0</v>
      </c>
      <c r="DQ77" s="689">
        <f>'IIA Finanšu analīze'!DQ66/(1+Pieņēmumi!$E$24)*(1-$C$11*$C$13)</f>
        <v>0</v>
      </c>
      <c r="DR77" s="689">
        <f>'IIA Finanšu analīze'!DR66/(1+Pieņēmumi!$E$24)*(1-$C$11*$C$13)</f>
        <v>0</v>
      </c>
      <c r="DS77" s="689">
        <f>'IIA Finanšu analīze'!DS66/(1+Pieņēmumi!$E$24)*(1-$C$11*$C$13)</f>
        <v>0</v>
      </c>
      <c r="DT77" s="689">
        <f>'IIA Finanšu analīze'!DT66/(1+Pieņēmumi!$E$24)*(1-$C$11*$C$13)</f>
        <v>0</v>
      </c>
      <c r="DU77" s="689">
        <f>'IIA Finanšu analīze'!DU66/(1+Pieņēmumi!$E$24)*(1-$C$11*$C$13)</f>
        <v>0</v>
      </c>
    </row>
    <row r="78" spans="1:125" ht="11.25" customHeight="1">
      <c r="A78" s="385" t="s">
        <v>678</v>
      </c>
      <c r="B78" s="385" t="s">
        <v>638</v>
      </c>
      <c r="D78" s="446">
        <f t="shared" si="21"/>
        <v>211225.9992614486</v>
      </c>
      <c r="E78" s="417">
        <f>SUM(E76:E77)</f>
        <v>0</v>
      </c>
      <c r="F78" s="417">
        <f t="shared" ref="F78:BQ78" si="24">SUM(F76:F77)</f>
        <v>0</v>
      </c>
      <c r="G78" s="417">
        <f t="shared" si="24"/>
        <v>0</v>
      </c>
      <c r="H78" s="417">
        <f t="shared" si="24"/>
        <v>0</v>
      </c>
      <c r="I78" s="417">
        <f t="shared" si="24"/>
        <v>0</v>
      </c>
      <c r="J78" s="417">
        <f t="shared" si="24"/>
        <v>0</v>
      </c>
      <c r="K78" s="417">
        <f t="shared" si="24"/>
        <v>0</v>
      </c>
      <c r="L78" s="417">
        <f t="shared" si="24"/>
        <v>0</v>
      </c>
      <c r="M78" s="417">
        <f t="shared" si="24"/>
        <v>0</v>
      </c>
      <c r="N78" s="417">
        <f t="shared" si="24"/>
        <v>0</v>
      </c>
      <c r="O78" s="417">
        <f t="shared" si="24"/>
        <v>0</v>
      </c>
      <c r="P78" s="417">
        <f t="shared" si="24"/>
        <v>0</v>
      </c>
      <c r="Q78" s="417">
        <f t="shared" si="24"/>
        <v>0</v>
      </c>
      <c r="R78" s="417">
        <f t="shared" si="24"/>
        <v>0</v>
      </c>
      <c r="S78" s="417">
        <f t="shared" si="24"/>
        <v>0</v>
      </c>
      <c r="T78" s="417">
        <f t="shared" si="24"/>
        <v>0</v>
      </c>
      <c r="U78" s="417">
        <f t="shared" si="24"/>
        <v>0</v>
      </c>
      <c r="V78" s="417">
        <f t="shared" si="24"/>
        <v>0</v>
      </c>
      <c r="W78" s="417">
        <f t="shared" si="24"/>
        <v>0</v>
      </c>
      <c r="X78" s="417">
        <f t="shared" si="24"/>
        <v>0</v>
      </c>
      <c r="Y78" s="417">
        <f t="shared" si="24"/>
        <v>0</v>
      </c>
      <c r="Z78" s="417">
        <f t="shared" si="24"/>
        <v>0</v>
      </c>
      <c r="AA78" s="417">
        <f t="shared" si="24"/>
        <v>0</v>
      </c>
      <c r="AB78" s="417">
        <f t="shared" si="24"/>
        <v>0</v>
      </c>
      <c r="AC78" s="417">
        <f t="shared" si="24"/>
        <v>0</v>
      </c>
      <c r="AD78" s="417">
        <f t="shared" si="24"/>
        <v>0</v>
      </c>
      <c r="AE78" s="417">
        <f t="shared" si="24"/>
        <v>0</v>
      </c>
      <c r="AF78" s="417">
        <f t="shared" si="24"/>
        <v>0</v>
      </c>
      <c r="AG78" s="417">
        <f t="shared" si="24"/>
        <v>0</v>
      </c>
      <c r="AH78" s="417">
        <f t="shared" si="24"/>
        <v>0</v>
      </c>
      <c r="AI78" s="417">
        <f t="shared" si="24"/>
        <v>0</v>
      </c>
      <c r="AJ78" s="417">
        <f t="shared" si="24"/>
        <v>0</v>
      </c>
      <c r="AK78" s="417">
        <f t="shared" si="24"/>
        <v>0</v>
      </c>
      <c r="AL78" s="417">
        <f t="shared" si="24"/>
        <v>0</v>
      </c>
      <c r="AM78" s="417">
        <f t="shared" si="24"/>
        <v>0</v>
      </c>
      <c r="AN78" s="417">
        <f t="shared" si="24"/>
        <v>0</v>
      </c>
      <c r="AO78" s="417">
        <f t="shared" si="24"/>
        <v>0</v>
      </c>
      <c r="AP78" s="417">
        <f t="shared" si="24"/>
        <v>0</v>
      </c>
      <c r="AQ78" s="417">
        <f t="shared" si="24"/>
        <v>0</v>
      </c>
      <c r="AR78" s="417">
        <f t="shared" si="24"/>
        <v>0</v>
      </c>
      <c r="AS78" s="417">
        <f t="shared" si="24"/>
        <v>0</v>
      </c>
      <c r="AT78" s="417">
        <f t="shared" si="24"/>
        <v>0</v>
      </c>
      <c r="AU78" s="417">
        <f t="shared" si="24"/>
        <v>0</v>
      </c>
      <c r="AV78" s="417">
        <f t="shared" si="24"/>
        <v>0</v>
      </c>
      <c r="AW78" s="417">
        <f t="shared" si="24"/>
        <v>0</v>
      </c>
      <c r="AX78" s="417">
        <f t="shared" si="24"/>
        <v>0</v>
      </c>
      <c r="AY78" s="417">
        <f t="shared" si="24"/>
        <v>0</v>
      </c>
      <c r="AZ78" s="417">
        <f t="shared" si="24"/>
        <v>0</v>
      </c>
      <c r="BA78" s="417">
        <f t="shared" si="24"/>
        <v>0</v>
      </c>
      <c r="BB78" s="417">
        <f t="shared" si="24"/>
        <v>0</v>
      </c>
      <c r="BC78" s="417">
        <f t="shared" si="24"/>
        <v>0</v>
      </c>
      <c r="BD78" s="417">
        <f t="shared" si="24"/>
        <v>0</v>
      </c>
      <c r="BE78" s="417">
        <f t="shared" si="24"/>
        <v>0</v>
      </c>
      <c r="BF78" s="417">
        <f t="shared" si="24"/>
        <v>0</v>
      </c>
      <c r="BG78" s="417">
        <f t="shared" si="24"/>
        <v>0</v>
      </c>
      <c r="BH78" s="417">
        <f t="shared" si="24"/>
        <v>0</v>
      </c>
      <c r="BI78" s="417">
        <f t="shared" si="24"/>
        <v>0</v>
      </c>
      <c r="BJ78" s="417">
        <f t="shared" si="24"/>
        <v>0</v>
      </c>
      <c r="BK78" s="417">
        <f t="shared" si="24"/>
        <v>0</v>
      </c>
      <c r="BL78" s="417">
        <f t="shared" si="24"/>
        <v>3945529.705876485</v>
      </c>
      <c r="BM78" s="417">
        <f t="shared" si="24"/>
        <v>0</v>
      </c>
      <c r="BN78" s="417">
        <f t="shared" si="24"/>
        <v>0</v>
      </c>
      <c r="BO78" s="417">
        <f t="shared" si="24"/>
        <v>0</v>
      </c>
      <c r="BP78" s="417">
        <f t="shared" si="24"/>
        <v>0</v>
      </c>
      <c r="BQ78" s="417">
        <f t="shared" si="24"/>
        <v>0</v>
      </c>
      <c r="BR78" s="417">
        <f t="shared" ref="BR78:DU78" si="25">SUM(BR76:BR77)</f>
        <v>0</v>
      </c>
      <c r="BS78" s="417">
        <f t="shared" si="25"/>
        <v>0</v>
      </c>
      <c r="BT78" s="417">
        <f t="shared" si="25"/>
        <v>0</v>
      </c>
      <c r="BU78" s="417">
        <f t="shared" si="25"/>
        <v>0</v>
      </c>
      <c r="BV78" s="417">
        <f t="shared" si="25"/>
        <v>0</v>
      </c>
      <c r="BW78" s="417">
        <f t="shared" si="25"/>
        <v>0</v>
      </c>
      <c r="BX78" s="417">
        <f t="shared" si="25"/>
        <v>0</v>
      </c>
      <c r="BY78" s="417">
        <f t="shared" si="25"/>
        <v>0</v>
      </c>
      <c r="BZ78" s="417">
        <f t="shared" si="25"/>
        <v>0</v>
      </c>
      <c r="CA78" s="417">
        <f t="shared" si="25"/>
        <v>0</v>
      </c>
      <c r="CB78" s="417">
        <f t="shared" si="25"/>
        <v>0</v>
      </c>
      <c r="CC78" s="417">
        <f t="shared" si="25"/>
        <v>0</v>
      </c>
      <c r="CD78" s="417">
        <f t="shared" si="25"/>
        <v>0</v>
      </c>
      <c r="CE78" s="417">
        <f t="shared" si="25"/>
        <v>0</v>
      </c>
      <c r="CF78" s="417">
        <f t="shared" si="25"/>
        <v>0</v>
      </c>
      <c r="CG78" s="417">
        <f t="shared" si="25"/>
        <v>0</v>
      </c>
      <c r="CH78" s="417">
        <f t="shared" si="25"/>
        <v>0</v>
      </c>
      <c r="CI78" s="417">
        <f t="shared" si="25"/>
        <v>0</v>
      </c>
      <c r="CJ78" s="417">
        <f t="shared" si="25"/>
        <v>0</v>
      </c>
      <c r="CK78" s="417">
        <f t="shared" si="25"/>
        <v>0</v>
      </c>
      <c r="CL78" s="417">
        <f t="shared" si="25"/>
        <v>0</v>
      </c>
      <c r="CM78" s="417">
        <f t="shared" si="25"/>
        <v>0</v>
      </c>
      <c r="CN78" s="417">
        <f t="shared" si="25"/>
        <v>0</v>
      </c>
      <c r="CO78" s="417">
        <f t="shared" si="25"/>
        <v>0</v>
      </c>
      <c r="CP78" s="417">
        <f t="shared" si="25"/>
        <v>0</v>
      </c>
      <c r="CQ78" s="417">
        <f t="shared" si="25"/>
        <v>0</v>
      </c>
      <c r="CR78" s="417">
        <f t="shared" si="25"/>
        <v>0</v>
      </c>
      <c r="CS78" s="417">
        <f t="shared" si="25"/>
        <v>0</v>
      </c>
      <c r="CT78" s="417">
        <f t="shared" si="25"/>
        <v>0</v>
      </c>
      <c r="CU78" s="417">
        <f t="shared" si="25"/>
        <v>0</v>
      </c>
      <c r="CV78" s="417">
        <f t="shared" si="25"/>
        <v>0</v>
      </c>
      <c r="CW78" s="417">
        <f t="shared" si="25"/>
        <v>0</v>
      </c>
      <c r="CX78" s="417">
        <f t="shared" si="25"/>
        <v>0</v>
      </c>
      <c r="CY78" s="417">
        <f t="shared" si="25"/>
        <v>0</v>
      </c>
      <c r="CZ78" s="417">
        <f t="shared" si="25"/>
        <v>0</v>
      </c>
      <c r="DA78" s="417">
        <f t="shared" si="25"/>
        <v>0</v>
      </c>
      <c r="DB78" s="417">
        <f t="shared" si="25"/>
        <v>0</v>
      </c>
      <c r="DC78" s="417">
        <f t="shared" si="25"/>
        <v>0</v>
      </c>
      <c r="DD78" s="417">
        <f t="shared" si="25"/>
        <v>0</v>
      </c>
      <c r="DE78" s="417">
        <f t="shared" si="25"/>
        <v>0</v>
      </c>
      <c r="DF78" s="417">
        <f t="shared" si="25"/>
        <v>0</v>
      </c>
      <c r="DG78" s="417">
        <f t="shared" si="25"/>
        <v>0</v>
      </c>
      <c r="DH78" s="417">
        <f t="shared" si="25"/>
        <v>0</v>
      </c>
      <c r="DI78" s="417">
        <f t="shared" si="25"/>
        <v>0</v>
      </c>
      <c r="DJ78" s="417">
        <f t="shared" si="25"/>
        <v>0</v>
      </c>
      <c r="DK78" s="417">
        <f t="shared" si="25"/>
        <v>0</v>
      </c>
      <c r="DL78" s="417">
        <f t="shared" si="25"/>
        <v>0</v>
      </c>
      <c r="DM78" s="417">
        <f t="shared" si="25"/>
        <v>0</v>
      </c>
      <c r="DN78" s="417">
        <f t="shared" si="25"/>
        <v>0</v>
      </c>
      <c r="DO78" s="417">
        <f t="shared" si="25"/>
        <v>0</v>
      </c>
      <c r="DP78" s="417">
        <f t="shared" si="25"/>
        <v>0</v>
      </c>
      <c r="DQ78" s="417">
        <f t="shared" si="25"/>
        <v>0</v>
      </c>
      <c r="DR78" s="417">
        <f t="shared" si="25"/>
        <v>0</v>
      </c>
      <c r="DS78" s="417">
        <f t="shared" si="25"/>
        <v>0</v>
      </c>
      <c r="DT78" s="417">
        <f t="shared" si="25"/>
        <v>0</v>
      </c>
      <c r="DU78" s="417">
        <f t="shared" si="25"/>
        <v>0</v>
      </c>
    </row>
    <row r="79" spans="1:125" ht="11.25" customHeight="1">
      <c r="A79" s="383" t="s">
        <v>680</v>
      </c>
      <c r="B79" s="389" t="s">
        <v>638</v>
      </c>
      <c r="D79" s="397">
        <f t="shared" si="21"/>
        <v>-6905189.5578402039</v>
      </c>
      <c r="E79" s="689">
        <f>'IIA Finanšu analīze'!E37/(1+Pieņēmumi!$E$24)</f>
        <v>-1594924.7641595665</v>
      </c>
      <c r="F79" s="689">
        <f>'IIA Finanšu analīze'!F37/(1+Pieņēmumi!$E$24)</f>
        <v>-1594924.7641595665</v>
      </c>
      <c r="G79" s="689">
        <f>'IIA Finanšu analīze'!G37/(1+Pieņēmumi!$E$24)</f>
        <v>-1594924.7641595665</v>
      </c>
      <c r="H79" s="689">
        <f>'IIA Finanšu analīze'!H37/(1+Pieņēmumi!$E$24)</f>
        <v>-1594924.7641595665</v>
      </c>
      <c r="I79" s="689">
        <f>'IIA Finanšu analīze'!I37/(1+Pieņēmumi!$E$24)</f>
        <v>-1594924.7641595665</v>
      </c>
      <c r="J79" s="689">
        <f>'IIA Finanšu analīze'!J37/(1+Pieņēmumi!$E$24)</f>
        <v>0</v>
      </c>
      <c r="K79" s="689">
        <f>'IIA Finanšu analīze'!K37/(1+Pieņēmumi!$E$24)</f>
        <v>0</v>
      </c>
      <c r="L79" s="689">
        <f>'IIA Finanšu analīze'!L37/(1+Pieņēmumi!$E$24)</f>
        <v>0</v>
      </c>
      <c r="M79" s="689">
        <f>'IIA Finanšu analīze'!M37/(1+Pieņēmumi!$E$24)</f>
        <v>0</v>
      </c>
      <c r="N79" s="689">
        <f>'IIA Finanšu analīze'!N37/(1+Pieņēmumi!$E$24)</f>
        <v>0</v>
      </c>
      <c r="O79" s="689">
        <f>'IIA Finanšu analīze'!O37/(1+Pieņēmumi!$E$24)</f>
        <v>0</v>
      </c>
      <c r="P79" s="689">
        <f>'IIA Finanšu analīze'!P37/(1+Pieņēmumi!$E$24)</f>
        <v>0</v>
      </c>
      <c r="Q79" s="689">
        <f>'IIA Finanšu analīze'!Q37/(1+Pieņēmumi!$E$24)</f>
        <v>0</v>
      </c>
      <c r="R79" s="689">
        <f>'IIA Finanšu analīze'!R37/(1+Pieņēmumi!$E$24)</f>
        <v>0</v>
      </c>
      <c r="S79" s="689">
        <f>'IIA Finanšu analīze'!S37/(1+Pieņēmumi!$E$24)</f>
        <v>0</v>
      </c>
      <c r="T79" s="689">
        <f>'IIA Finanšu analīze'!T37/(1+Pieņēmumi!$E$24)</f>
        <v>0</v>
      </c>
      <c r="U79" s="689">
        <f>'IIA Finanšu analīze'!U37/(1+Pieņēmumi!$E$24)</f>
        <v>0</v>
      </c>
      <c r="V79" s="689">
        <f>'IIA Finanšu analīze'!V37/(1+Pieņēmumi!$E$24)</f>
        <v>0</v>
      </c>
      <c r="W79" s="689">
        <f>'IIA Finanšu analīze'!W37/(1+Pieņēmumi!$E$24)</f>
        <v>0</v>
      </c>
      <c r="X79" s="689">
        <f>'IIA Finanšu analīze'!X37/(1+Pieņēmumi!$E$24)</f>
        <v>0</v>
      </c>
      <c r="Y79" s="689">
        <f>'IIA Finanšu analīze'!Y37/(1+Pieņēmumi!$E$24)</f>
        <v>0</v>
      </c>
      <c r="Z79" s="689">
        <f>'IIA Finanšu analīze'!Z37/(1+Pieņēmumi!$E$24)</f>
        <v>0</v>
      </c>
      <c r="AA79" s="689">
        <f>'IIA Finanšu analīze'!AA37/(1+Pieņēmumi!$E$24)</f>
        <v>0</v>
      </c>
      <c r="AB79" s="689">
        <f>'IIA Finanšu analīze'!AB37/(1+Pieņēmumi!$E$24)</f>
        <v>0</v>
      </c>
      <c r="AC79" s="689">
        <f>'IIA Finanšu analīze'!AC37/(1+Pieņēmumi!$E$24)</f>
        <v>0</v>
      </c>
      <c r="AD79" s="689">
        <f>'IIA Finanšu analīze'!AD37/(1+Pieņēmumi!$E$24)</f>
        <v>0</v>
      </c>
      <c r="AE79" s="689">
        <f>'IIA Finanšu analīze'!AE37/(1+Pieņēmumi!$E$24)</f>
        <v>0</v>
      </c>
      <c r="AF79" s="689">
        <f>'IIA Finanšu analīze'!AF37/(1+Pieņēmumi!$E$24)</f>
        <v>0</v>
      </c>
      <c r="AG79" s="689">
        <f>'IIA Finanšu analīze'!AG37/(1+Pieņēmumi!$E$24)</f>
        <v>0</v>
      </c>
      <c r="AH79" s="689">
        <f>'IIA Finanšu analīze'!AH37/(1+Pieņēmumi!$E$24)</f>
        <v>0</v>
      </c>
      <c r="AI79" s="689">
        <f>'IIA Finanšu analīze'!AI37/(1+Pieņēmumi!$E$24)</f>
        <v>0</v>
      </c>
      <c r="AJ79" s="689">
        <f>'IIA Finanšu analīze'!AJ37/(1+Pieņēmumi!$E$24)</f>
        <v>0</v>
      </c>
      <c r="AK79" s="689">
        <f>'IIA Finanšu analīze'!AK37/(1+Pieņēmumi!$E$24)</f>
        <v>0</v>
      </c>
      <c r="AL79" s="689">
        <f>'IIA Finanšu analīze'!AL37/(1+Pieņēmumi!$E$24)</f>
        <v>0</v>
      </c>
      <c r="AM79" s="689">
        <f>'IIA Finanšu analīze'!AM37/(1+Pieņēmumi!$E$24)</f>
        <v>0</v>
      </c>
      <c r="AN79" s="689">
        <f>'IIA Finanšu analīze'!AN37/(1+Pieņēmumi!$E$24)</f>
        <v>0</v>
      </c>
      <c r="AO79" s="689">
        <f>'IIA Finanšu analīze'!AO37/(1+Pieņēmumi!$E$24)</f>
        <v>0</v>
      </c>
      <c r="AP79" s="689">
        <f>'IIA Finanšu analīze'!AP37/(1+Pieņēmumi!$E$24)</f>
        <v>0</v>
      </c>
      <c r="AQ79" s="689">
        <f>'IIA Finanšu analīze'!AQ37/(1+Pieņēmumi!$E$24)</f>
        <v>0</v>
      </c>
      <c r="AR79" s="689">
        <f>'IIA Finanšu analīze'!AR37/(1+Pieņēmumi!$E$24)</f>
        <v>0</v>
      </c>
      <c r="AS79" s="689">
        <f>'IIA Finanšu analīze'!AS37/(1+Pieņēmumi!$E$24)</f>
        <v>0</v>
      </c>
      <c r="AT79" s="689">
        <f>'IIA Finanšu analīze'!AT37/(1+Pieņēmumi!$E$24)</f>
        <v>0</v>
      </c>
      <c r="AU79" s="689">
        <f>'IIA Finanšu analīze'!AU37/(1+Pieņēmumi!$E$24)</f>
        <v>0</v>
      </c>
      <c r="AV79" s="689">
        <f>'IIA Finanšu analīze'!AV37/(1+Pieņēmumi!$E$24)</f>
        <v>0</v>
      </c>
      <c r="AW79" s="689">
        <f>'IIA Finanšu analīze'!AW37/(1+Pieņēmumi!$E$24)</f>
        <v>0</v>
      </c>
      <c r="AX79" s="689">
        <f>'IIA Finanšu analīze'!AX37/(1+Pieņēmumi!$E$24)</f>
        <v>0</v>
      </c>
      <c r="AY79" s="689">
        <f>'IIA Finanšu analīze'!AY37/(1+Pieņēmumi!$E$24)</f>
        <v>0</v>
      </c>
      <c r="AZ79" s="689">
        <f>'IIA Finanšu analīze'!AZ37/(1+Pieņēmumi!$E$24)</f>
        <v>0</v>
      </c>
      <c r="BA79" s="689">
        <f>'IIA Finanšu analīze'!BA37/(1+Pieņēmumi!$E$24)</f>
        <v>0</v>
      </c>
      <c r="BB79" s="689">
        <f>'IIA Finanšu analīze'!BB37/(1+Pieņēmumi!$E$24)</f>
        <v>0</v>
      </c>
      <c r="BC79" s="689">
        <f>'IIA Finanšu analīze'!BC37/(1+Pieņēmumi!$E$24)</f>
        <v>0</v>
      </c>
      <c r="BD79" s="689">
        <f>'IIA Finanšu analīze'!BD37/(1+Pieņēmumi!$E$24)</f>
        <v>0</v>
      </c>
      <c r="BE79" s="689">
        <f>'IIA Finanšu analīze'!BE37/(1+Pieņēmumi!$E$24)</f>
        <v>0</v>
      </c>
      <c r="BF79" s="689">
        <f>'IIA Finanšu analīze'!BF37/(1+Pieņēmumi!$E$24)</f>
        <v>0</v>
      </c>
      <c r="BG79" s="689">
        <f>'IIA Finanšu analīze'!BG37/(1+Pieņēmumi!$E$24)</f>
        <v>0</v>
      </c>
      <c r="BH79" s="689">
        <f>'IIA Finanšu analīze'!BH37/(1+Pieņēmumi!$E$24)</f>
        <v>0</v>
      </c>
      <c r="BI79" s="689">
        <f>'IIA Finanšu analīze'!BI37/(1+Pieņēmumi!$E$24)</f>
        <v>0</v>
      </c>
      <c r="BJ79" s="689">
        <f>'IIA Finanšu analīze'!BJ37/(1+Pieņēmumi!$E$24)</f>
        <v>0</v>
      </c>
      <c r="BK79" s="689">
        <f>'IIA Finanšu analīze'!BK37/(1+Pieņēmumi!$E$24)</f>
        <v>0</v>
      </c>
      <c r="BL79" s="689">
        <f>'IIA Finanšu analīze'!BL37/(1+Pieņēmumi!$E$24)</f>
        <v>0</v>
      </c>
      <c r="BM79" s="689">
        <f>'IIA Finanšu analīze'!BM37/(1+Pieņēmumi!$E$24)</f>
        <v>0</v>
      </c>
      <c r="BN79" s="689">
        <f>'IIA Finanšu analīze'!BN37/(1+Pieņēmumi!$E$24)</f>
        <v>0</v>
      </c>
      <c r="BO79" s="689">
        <f>'IIA Finanšu analīze'!BO37/(1+Pieņēmumi!$E$24)</f>
        <v>0</v>
      </c>
      <c r="BP79" s="689">
        <f>'IIA Finanšu analīze'!BP37/(1+Pieņēmumi!$E$24)</f>
        <v>0</v>
      </c>
      <c r="BQ79" s="689">
        <f>'IIA Finanšu analīze'!BQ37/(1+Pieņēmumi!$E$24)</f>
        <v>0</v>
      </c>
      <c r="BR79" s="689">
        <f>'IIA Finanšu analīze'!BR37/(1+Pieņēmumi!$E$24)</f>
        <v>0</v>
      </c>
      <c r="BS79" s="689">
        <f>'IIA Finanšu analīze'!BS37/(1+Pieņēmumi!$E$24)</f>
        <v>0</v>
      </c>
      <c r="BT79" s="689">
        <f>'IIA Finanšu analīze'!BT37/(1+Pieņēmumi!$E$24)</f>
        <v>0</v>
      </c>
      <c r="BU79" s="689">
        <f>'IIA Finanšu analīze'!BU37/(1+Pieņēmumi!$E$24)</f>
        <v>0</v>
      </c>
      <c r="BV79" s="689">
        <f>'IIA Finanšu analīze'!BV37/(1+Pieņēmumi!$E$24)</f>
        <v>0</v>
      </c>
      <c r="BW79" s="689">
        <f>'IIA Finanšu analīze'!BW37/(1+Pieņēmumi!$E$24)</f>
        <v>0</v>
      </c>
      <c r="BX79" s="689">
        <f>'IIA Finanšu analīze'!BX37/(1+Pieņēmumi!$E$24)</f>
        <v>0</v>
      </c>
      <c r="BY79" s="689">
        <f>'IIA Finanšu analīze'!BY37/(1+Pieņēmumi!$E$24)</f>
        <v>0</v>
      </c>
      <c r="BZ79" s="689">
        <f>'IIA Finanšu analīze'!BZ37/(1+Pieņēmumi!$E$24)</f>
        <v>0</v>
      </c>
      <c r="CA79" s="689">
        <f>'IIA Finanšu analīze'!CA37/(1+Pieņēmumi!$E$24)</f>
        <v>0</v>
      </c>
      <c r="CB79" s="689">
        <f>'IIA Finanšu analīze'!CB37/(1+Pieņēmumi!$E$24)</f>
        <v>0</v>
      </c>
      <c r="CC79" s="689">
        <f>'IIA Finanšu analīze'!CC37/(1+Pieņēmumi!$E$24)</f>
        <v>0</v>
      </c>
      <c r="CD79" s="689">
        <f>'IIA Finanšu analīze'!CD37/(1+Pieņēmumi!$E$24)</f>
        <v>0</v>
      </c>
      <c r="CE79" s="689">
        <f>'IIA Finanšu analīze'!CE37/(1+Pieņēmumi!$E$24)</f>
        <v>0</v>
      </c>
      <c r="CF79" s="689">
        <f>'IIA Finanšu analīze'!CF37/(1+Pieņēmumi!$E$24)</f>
        <v>0</v>
      </c>
      <c r="CG79" s="689">
        <f>'IIA Finanšu analīze'!CG37/(1+Pieņēmumi!$E$24)</f>
        <v>0</v>
      </c>
      <c r="CH79" s="689">
        <f>'IIA Finanšu analīze'!CH37/(1+Pieņēmumi!$E$24)</f>
        <v>0</v>
      </c>
      <c r="CI79" s="689">
        <f>'IIA Finanšu analīze'!CI37/(1+Pieņēmumi!$E$24)</f>
        <v>0</v>
      </c>
      <c r="CJ79" s="689">
        <f>'IIA Finanšu analīze'!CJ37/(1+Pieņēmumi!$E$24)</f>
        <v>0</v>
      </c>
      <c r="CK79" s="689">
        <f>'IIA Finanšu analīze'!CK37/(1+Pieņēmumi!$E$24)</f>
        <v>0</v>
      </c>
      <c r="CL79" s="689">
        <f>'IIA Finanšu analīze'!CL37/(1+Pieņēmumi!$E$24)</f>
        <v>0</v>
      </c>
      <c r="CM79" s="689">
        <f>'IIA Finanšu analīze'!CM37/(1+Pieņēmumi!$E$24)</f>
        <v>0</v>
      </c>
      <c r="CN79" s="689">
        <f>'IIA Finanšu analīze'!CN37/(1+Pieņēmumi!$E$24)</f>
        <v>0</v>
      </c>
      <c r="CO79" s="689">
        <f>'IIA Finanšu analīze'!CO37/(1+Pieņēmumi!$E$24)</f>
        <v>0</v>
      </c>
      <c r="CP79" s="689">
        <f>'IIA Finanšu analīze'!CP37/(1+Pieņēmumi!$E$24)</f>
        <v>0</v>
      </c>
      <c r="CQ79" s="689">
        <f>'IIA Finanšu analīze'!CQ37/(1+Pieņēmumi!$E$24)</f>
        <v>0</v>
      </c>
      <c r="CR79" s="689">
        <f>'IIA Finanšu analīze'!CR37/(1+Pieņēmumi!$E$24)</f>
        <v>0</v>
      </c>
      <c r="CS79" s="689">
        <f>'IIA Finanšu analīze'!CS37/(1+Pieņēmumi!$E$24)</f>
        <v>0</v>
      </c>
      <c r="CT79" s="689">
        <f>'IIA Finanšu analīze'!CT37/(1+Pieņēmumi!$E$24)</f>
        <v>0</v>
      </c>
      <c r="CU79" s="689">
        <f>'IIA Finanšu analīze'!CU37/(1+Pieņēmumi!$E$24)</f>
        <v>0</v>
      </c>
      <c r="CV79" s="689">
        <f>'IIA Finanšu analīze'!CV37/(1+Pieņēmumi!$E$24)</f>
        <v>0</v>
      </c>
      <c r="CW79" s="689">
        <f>'IIA Finanšu analīze'!CW37/(1+Pieņēmumi!$E$24)</f>
        <v>0</v>
      </c>
      <c r="CX79" s="689">
        <f>'IIA Finanšu analīze'!CX37/(1+Pieņēmumi!$E$24)</f>
        <v>0</v>
      </c>
      <c r="CY79" s="689">
        <f>'IIA Finanšu analīze'!CY37/(1+Pieņēmumi!$E$24)</f>
        <v>0</v>
      </c>
      <c r="CZ79" s="689">
        <f>'IIA Finanšu analīze'!CZ37/(1+Pieņēmumi!$E$24)</f>
        <v>0</v>
      </c>
      <c r="DA79" s="689">
        <f>'IIA Finanšu analīze'!DA37/(1+Pieņēmumi!$E$24)</f>
        <v>0</v>
      </c>
      <c r="DB79" s="689">
        <f>'IIA Finanšu analīze'!DB37/(1+Pieņēmumi!$E$24)</f>
        <v>0</v>
      </c>
      <c r="DC79" s="689">
        <f>'IIA Finanšu analīze'!DC37/(1+Pieņēmumi!$E$24)</f>
        <v>0</v>
      </c>
      <c r="DD79" s="689">
        <f>'IIA Finanšu analīze'!DD37/(1+Pieņēmumi!$E$24)</f>
        <v>0</v>
      </c>
      <c r="DE79" s="689">
        <f>'IIA Finanšu analīze'!DE37/(1+Pieņēmumi!$E$24)</f>
        <v>0</v>
      </c>
      <c r="DF79" s="689">
        <f>'IIA Finanšu analīze'!DF37/(1+Pieņēmumi!$E$24)</f>
        <v>0</v>
      </c>
      <c r="DG79" s="689">
        <f>'IIA Finanšu analīze'!DG37/(1+Pieņēmumi!$E$24)</f>
        <v>0</v>
      </c>
      <c r="DH79" s="689">
        <f>'IIA Finanšu analīze'!DH37/(1+Pieņēmumi!$E$24)</f>
        <v>0</v>
      </c>
      <c r="DI79" s="689">
        <f>'IIA Finanšu analīze'!DI37/(1+Pieņēmumi!$E$24)</f>
        <v>0</v>
      </c>
      <c r="DJ79" s="689">
        <f>'IIA Finanšu analīze'!DJ37/(1+Pieņēmumi!$E$24)</f>
        <v>0</v>
      </c>
      <c r="DK79" s="689">
        <f>'IIA Finanšu analīze'!DK37/(1+Pieņēmumi!$E$24)</f>
        <v>0</v>
      </c>
      <c r="DL79" s="689">
        <f>'IIA Finanšu analīze'!DL37/(1+Pieņēmumi!$E$24)</f>
        <v>0</v>
      </c>
      <c r="DM79" s="689">
        <f>'IIA Finanšu analīze'!DM37/(1+Pieņēmumi!$E$24)</f>
        <v>0</v>
      </c>
      <c r="DN79" s="689">
        <f>'IIA Finanšu analīze'!DN37/(1+Pieņēmumi!$E$24)</f>
        <v>0</v>
      </c>
      <c r="DO79" s="689">
        <f>'IIA Finanšu analīze'!DO37/(1+Pieņēmumi!$E$24)</f>
        <v>0</v>
      </c>
      <c r="DP79" s="689">
        <f>'IIA Finanšu analīze'!DP37/(1+Pieņēmumi!$E$24)</f>
        <v>0</v>
      </c>
      <c r="DQ79" s="689">
        <f>'IIA Finanšu analīze'!DQ37/(1+Pieņēmumi!$E$24)</f>
        <v>0</v>
      </c>
      <c r="DR79" s="689">
        <f>'IIA Finanšu analīze'!DR37/(1+Pieņēmumi!$E$24)</f>
        <v>0</v>
      </c>
      <c r="DS79" s="689">
        <f>'IIA Finanšu analīze'!DS37/(1+Pieņēmumi!$E$24)</f>
        <v>0</v>
      </c>
      <c r="DT79" s="689">
        <f>'IIA Finanšu analīze'!DT37/(1+Pieņēmumi!$E$24)</f>
        <v>0</v>
      </c>
      <c r="DU79" s="689">
        <f>'IIA Finanšu analīze'!DU37/(1+Pieņēmumi!$E$24)</f>
        <v>0</v>
      </c>
    </row>
    <row r="80" spans="1:125" ht="11.25" customHeight="1">
      <c r="A80" s="383" t="s">
        <v>266</v>
      </c>
      <c r="B80" s="389" t="s">
        <v>638</v>
      </c>
      <c r="D80" s="397">
        <f t="shared" si="21"/>
        <v>-2412610.5856670756</v>
      </c>
      <c r="E80" s="689">
        <f>'IIA Finanšu analīze'!E33/(1+Pieņēmumi!$E$24)</f>
        <v>-192422</v>
      </c>
      <c r="F80" s="689">
        <f>'IIA Finanšu analīze'!F33/(1+Pieņēmumi!$E$24)</f>
        <v>-192422</v>
      </c>
      <c r="G80" s="689">
        <f>'IIA Finanšu analīze'!G33/(1+Pieņēmumi!$E$24)</f>
        <v>-192422</v>
      </c>
      <c r="H80" s="689">
        <f>'IIA Finanšu analīze'!H33/(1+Pieņēmumi!$E$24)</f>
        <v>-192422</v>
      </c>
      <c r="I80" s="689">
        <f>'IIA Finanšu analīze'!I33/(1+Pieņēmumi!$E$24)</f>
        <v>-192422</v>
      </c>
      <c r="J80" s="689">
        <f>'IIA Finanšu analīze'!J33/(1+Pieņēmumi!$E$24)</f>
        <v>-192422</v>
      </c>
      <c r="K80" s="689">
        <f>'IIA Finanšu analīze'!K33/(1+Pieņēmumi!$E$24)</f>
        <v>-103650.75</v>
      </c>
      <c r="L80" s="689">
        <f>'IIA Finanšu analīze'!L33/(1+Pieņēmumi!$E$24)</f>
        <v>-103650.75</v>
      </c>
      <c r="M80" s="689">
        <f>'IIA Finanšu analīze'!M33/(1+Pieņēmumi!$E$24)</f>
        <v>-103650.75</v>
      </c>
      <c r="N80" s="689">
        <f>'IIA Finanšu analīze'!N33/(1+Pieņēmumi!$E$24)</f>
        <v>-103650.75</v>
      </c>
      <c r="O80" s="689">
        <f>'IIA Finanšu analīze'!O33/(1+Pieņēmumi!$E$24)</f>
        <v>-103650.75</v>
      </c>
      <c r="P80" s="689">
        <f>'IIA Finanšu analīze'!P33/(1+Pieņēmumi!$E$24)</f>
        <v>-103650.75</v>
      </c>
      <c r="Q80" s="689">
        <f>'IIA Finanšu analīze'!Q33/(1+Pieņēmumi!$E$24)</f>
        <v>-103650.75</v>
      </c>
      <c r="R80" s="689">
        <f>'IIA Finanšu analīze'!R33/(1+Pieņēmumi!$E$24)</f>
        <v>-103650.75</v>
      </c>
      <c r="S80" s="689">
        <f>'IIA Finanšu analīze'!S33/(1+Pieņēmumi!$E$24)</f>
        <v>-103650.75</v>
      </c>
      <c r="T80" s="689">
        <f>'IIA Finanšu analīze'!T33/(1+Pieņēmumi!$E$24)</f>
        <v>-103650.75</v>
      </c>
      <c r="U80" s="689">
        <f>'IIA Finanšu analīze'!U33/(1+Pieņēmumi!$E$24)</f>
        <v>-103650.75</v>
      </c>
      <c r="V80" s="689">
        <f>'IIA Finanšu analīze'!V33/(1+Pieņēmumi!$E$24)</f>
        <v>-103650.75</v>
      </c>
      <c r="W80" s="689">
        <f>'IIA Finanšu analīze'!W33/(1+Pieņēmumi!$E$24)</f>
        <v>-103650.75</v>
      </c>
      <c r="X80" s="689">
        <f>'IIA Finanšu analīze'!X33/(1+Pieņēmumi!$E$24)</f>
        <v>-103650.75</v>
      </c>
      <c r="Y80" s="689">
        <f>'IIA Finanšu analīze'!Y33/(1+Pieņēmumi!$E$24)</f>
        <v>-103650.75</v>
      </c>
      <c r="Z80" s="689">
        <f>'IIA Finanšu analīze'!Z33/(1+Pieņēmumi!$E$24)</f>
        <v>-103650.75</v>
      </c>
      <c r="AA80" s="689">
        <f>'IIA Finanšu analīze'!AA33/(1+Pieņēmumi!$E$24)</f>
        <v>-103650.75</v>
      </c>
      <c r="AB80" s="689">
        <f>'IIA Finanšu analīze'!AB33/(1+Pieņēmumi!$E$24)</f>
        <v>-103650.75</v>
      </c>
      <c r="AC80" s="689">
        <f>'IIA Finanšu analīze'!AC33/(1+Pieņēmumi!$E$24)</f>
        <v>-103650.75</v>
      </c>
      <c r="AD80" s="689">
        <f>'IIA Finanšu analīze'!AD33/(1+Pieņēmumi!$E$24)</f>
        <v>-103650.75</v>
      </c>
      <c r="AE80" s="689">
        <f>'IIA Finanšu analīze'!AE33/(1+Pieņēmumi!$E$24)</f>
        <v>-103650.75</v>
      </c>
      <c r="AF80" s="689">
        <f>'IIA Finanšu analīze'!AF33/(1+Pieņēmumi!$E$24)</f>
        <v>-103650.75</v>
      </c>
      <c r="AG80" s="689">
        <f>'IIA Finanšu analīze'!AG33/(1+Pieņēmumi!$E$24)</f>
        <v>-103650.75</v>
      </c>
      <c r="AH80" s="689">
        <f>'IIA Finanšu analīze'!AH33/(1+Pieņēmumi!$E$24)</f>
        <v>-103650.75</v>
      </c>
      <c r="AI80" s="689">
        <f>'IIA Finanšu analīze'!AI33/(1+Pieņēmumi!$E$24)</f>
        <v>-103650.75</v>
      </c>
      <c r="AJ80" s="689">
        <f>'IIA Finanšu analīze'!AJ33/(1+Pieņēmumi!$E$24)</f>
        <v>-103650.75</v>
      </c>
      <c r="AK80" s="689">
        <f>'IIA Finanšu analīze'!AK33/(1+Pieņēmumi!$E$24)</f>
        <v>-103650.75</v>
      </c>
      <c r="AL80" s="689">
        <f>'IIA Finanšu analīze'!AL33/(1+Pieņēmumi!$E$24)</f>
        <v>-103650.75</v>
      </c>
      <c r="AM80" s="689">
        <f>'IIA Finanšu analīze'!AM33/(1+Pieņēmumi!$E$24)</f>
        <v>-103650.75</v>
      </c>
      <c r="AN80" s="689">
        <f>'IIA Finanšu analīze'!AN33/(1+Pieņēmumi!$E$24)</f>
        <v>-103650.75</v>
      </c>
      <c r="AO80" s="689">
        <f>'IIA Finanšu analīze'!AO33/(1+Pieņēmumi!$E$24)</f>
        <v>-103650.75</v>
      </c>
      <c r="AP80" s="689">
        <f>'IIA Finanšu analīze'!AP33/(1+Pieņēmumi!$E$24)</f>
        <v>-103650.75</v>
      </c>
      <c r="AQ80" s="689">
        <f>'IIA Finanšu analīze'!AQ33/(1+Pieņēmumi!$E$24)</f>
        <v>-103650.75</v>
      </c>
      <c r="AR80" s="689">
        <f>'IIA Finanšu analīze'!AR33/(1+Pieņēmumi!$E$24)</f>
        <v>-103650.75</v>
      </c>
      <c r="AS80" s="689">
        <f>'IIA Finanšu analīze'!AS33/(1+Pieņēmumi!$E$24)</f>
        <v>-103650.75</v>
      </c>
      <c r="AT80" s="689">
        <f>'IIA Finanšu analīze'!AT33/(1+Pieņēmumi!$E$24)</f>
        <v>-103650.75</v>
      </c>
      <c r="AU80" s="689">
        <f>'IIA Finanšu analīze'!AU33/(1+Pieņēmumi!$E$24)</f>
        <v>-103650.75</v>
      </c>
      <c r="AV80" s="689">
        <f>'IIA Finanšu analīze'!AV33/(1+Pieņēmumi!$E$24)</f>
        <v>-103650.75</v>
      </c>
      <c r="AW80" s="689">
        <f>'IIA Finanšu analīze'!AW33/(1+Pieņēmumi!$E$24)</f>
        <v>-103650.75</v>
      </c>
      <c r="AX80" s="689">
        <f>'IIA Finanšu analīze'!AX33/(1+Pieņēmumi!$E$24)</f>
        <v>-103650.75</v>
      </c>
      <c r="AY80" s="689">
        <f>'IIA Finanšu analīze'!AY33/(1+Pieņēmumi!$E$24)</f>
        <v>-103650.75</v>
      </c>
      <c r="AZ80" s="689">
        <f>'IIA Finanšu analīze'!AZ33/(1+Pieņēmumi!$E$24)</f>
        <v>-103650.75</v>
      </c>
      <c r="BA80" s="689">
        <f>'IIA Finanšu analīze'!BA33/(1+Pieņēmumi!$E$24)</f>
        <v>-103650.75</v>
      </c>
      <c r="BB80" s="689">
        <f>'IIA Finanšu analīze'!BB33/(1+Pieņēmumi!$E$24)</f>
        <v>-103650.75</v>
      </c>
      <c r="BC80" s="689">
        <f>'IIA Finanšu analīze'!BC33/(1+Pieņēmumi!$E$24)</f>
        <v>-103650.75</v>
      </c>
      <c r="BD80" s="689">
        <f>'IIA Finanšu analīze'!BD33/(1+Pieņēmumi!$E$24)</f>
        <v>-103650.75</v>
      </c>
      <c r="BE80" s="689">
        <f>'IIA Finanšu analīze'!BE33/(1+Pieņēmumi!$E$24)</f>
        <v>-103650.75</v>
      </c>
      <c r="BF80" s="689">
        <f>'IIA Finanšu analīze'!BF33/(1+Pieņēmumi!$E$24)</f>
        <v>-103650.75</v>
      </c>
      <c r="BG80" s="689">
        <f>'IIA Finanšu analīze'!BG33/(1+Pieņēmumi!$E$24)</f>
        <v>-103650.75</v>
      </c>
      <c r="BH80" s="689">
        <f>'IIA Finanšu analīze'!BH33/(1+Pieņēmumi!$E$24)</f>
        <v>-103650.75</v>
      </c>
      <c r="BI80" s="689">
        <f>'IIA Finanšu analīze'!BI33/(1+Pieņēmumi!$E$24)</f>
        <v>-103650.75</v>
      </c>
      <c r="BJ80" s="689">
        <f>'IIA Finanšu analīze'!BJ33/(1+Pieņēmumi!$E$24)</f>
        <v>-103650.75</v>
      </c>
      <c r="BK80" s="689">
        <f>'IIA Finanšu analīze'!BK33/(1+Pieņēmumi!$E$24)</f>
        <v>-103650.75</v>
      </c>
      <c r="BL80" s="689">
        <f>'IIA Finanšu analīze'!BL33/(1+Pieņēmumi!$E$24)</f>
        <v>-103650.75</v>
      </c>
      <c r="BM80" s="689">
        <f>'IIA Finanšu analīze'!BM33/(1+Pieņēmumi!$E$24)</f>
        <v>0</v>
      </c>
      <c r="BN80" s="689">
        <f>'IIA Finanšu analīze'!BN33/(1+Pieņēmumi!$E$24)</f>
        <v>0</v>
      </c>
      <c r="BO80" s="689">
        <f>'IIA Finanšu analīze'!BO33/(1+Pieņēmumi!$E$24)</f>
        <v>0</v>
      </c>
      <c r="BP80" s="689">
        <f>'IIA Finanšu analīze'!BP33/(1+Pieņēmumi!$E$24)</f>
        <v>0</v>
      </c>
      <c r="BQ80" s="689">
        <f>'IIA Finanšu analīze'!BQ33/(1+Pieņēmumi!$E$24)</f>
        <v>0</v>
      </c>
      <c r="BR80" s="689">
        <f>'IIA Finanšu analīze'!BR33/(1+Pieņēmumi!$E$24)</f>
        <v>0</v>
      </c>
      <c r="BS80" s="689">
        <f>'IIA Finanšu analīze'!BS33/(1+Pieņēmumi!$E$24)</f>
        <v>0</v>
      </c>
      <c r="BT80" s="689">
        <f>'IIA Finanšu analīze'!BT33/(1+Pieņēmumi!$E$24)</f>
        <v>0</v>
      </c>
      <c r="BU80" s="689">
        <f>'IIA Finanšu analīze'!BU33/(1+Pieņēmumi!$E$24)</f>
        <v>0</v>
      </c>
      <c r="BV80" s="689">
        <f>'IIA Finanšu analīze'!BV33/(1+Pieņēmumi!$E$24)</f>
        <v>0</v>
      </c>
      <c r="BW80" s="689">
        <f>'IIA Finanšu analīze'!BW33/(1+Pieņēmumi!$E$24)</f>
        <v>0</v>
      </c>
      <c r="BX80" s="689">
        <f>'IIA Finanšu analīze'!BX33/(1+Pieņēmumi!$E$24)</f>
        <v>0</v>
      </c>
      <c r="BY80" s="689">
        <f>'IIA Finanšu analīze'!BY33/(1+Pieņēmumi!$E$24)</f>
        <v>0</v>
      </c>
      <c r="BZ80" s="689">
        <f>'IIA Finanšu analīze'!BZ33/(1+Pieņēmumi!$E$24)</f>
        <v>0</v>
      </c>
      <c r="CA80" s="689">
        <f>'IIA Finanšu analīze'!CA33/(1+Pieņēmumi!$E$24)</f>
        <v>0</v>
      </c>
      <c r="CB80" s="689">
        <f>'IIA Finanšu analīze'!CB33/(1+Pieņēmumi!$E$24)</f>
        <v>0</v>
      </c>
      <c r="CC80" s="689">
        <f>'IIA Finanšu analīze'!CC33/(1+Pieņēmumi!$E$24)</f>
        <v>0</v>
      </c>
      <c r="CD80" s="689">
        <f>'IIA Finanšu analīze'!CD33/(1+Pieņēmumi!$E$24)</f>
        <v>0</v>
      </c>
      <c r="CE80" s="689">
        <f>'IIA Finanšu analīze'!CE33/(1+Pieņēmumi!$E$24)</f>
        <v>0</v>
      </c>
      <c r="CF80" s="689">
        <f>'IIA Finanšu analīze'!CF33/(1+Pieņēmumi!$E$24)</f>
        <v>0</v>
      </c>
      <c r="CG80" s="689">
        <f>'IIA Finanšu analīze'!CG33/(1+Pieņēmumi!$E$24)</f>
        <v>0</v>
      </c>
      <c r="CH80" s="689">
        <f>'IIA Finanšu analīze'!CH33/(1+Pieņēmumi!$E$24)</f>
        <v>0</v>
      </c>
      <c r="CI80" s="689">
        <f>'IIA Finanšu analīze'!CI33/(1+Pieņēmumi!$E$24)</f>
        <v>0</v>
      </c>
      <c r="CJ80" s="689">
        <f>'IIA Finanšu analīze'!CJ33/(1+Pieņēmumi!$E$24)</f>
        <v>0</v>
      </c>
      <c r="CK80" s="689">
        <f>'IIA Finanšu analīze'!CK33/(1+Pieņēmumi!$E$24)</f>
        <v>0</v>
      </c>
      <c r="CL80" s="689">
        <f>'IIA Finanšu analīze'!CL33/(1+Pieņēmumi!$E$24)</f>
        <v>0</v>
      </c>
      <c r="CM80" s="689">
        <f>'IIA Finanšu analīze'!CM33/(1+Pieņēmumi!$E$24)</f>
        <v>0</v>
      </c>
      <c r="CN80" s="689">
        <f>'IIA Finanšu analīze'!CN33/(1+Pieņēmumi!$E$24)</f>
        <v>0</v>
      </c>
      <c r="CO80" s="689">
        <f>'IIA Finanšu analīze'!CO33/(1+Pieņēmumi!$E$24)</f>
        <v>0</v>
      </c>
      <c r="CP80" s="689">
        <f>'IIA Finanšu analīze'!CP33/(1+Pieņēmumi!$E$24)</f>
        <v>0</v>
      </c>
      <c r="CQ80" s="689">
        <f>'IIA Finanšu analīze'!CQ33/(1+Pieņēmumi!$E$24)</f>
        <v>0</v>
      </c>
      <c r="CR80" s="689">
        <f>'IIA Finanšu analīze'!CR33/(1+Pieņēmumi!$E$24)</f>
        <v>0</v>
      </c>
      <c r="CS80" s="689">
        <f>'IIA Finanšu analīze'!CS33/(1+Pieņēmumi!$E$24)</f>
        <v>0</v>
      </c>
      <c r="CT80" s="689">
        <f>'IIA Finanšu analīze'!CT33/(1+Pieņēmumi!$E$24)</f>
        <v>0</v>
      </c>
      <c r="CU80" s="689">
        <f>'IIA Finanšu analīze'!CU33/(1+Pieņēmumi!$E$24)</f>
        <v>0</v>
      </c>
      <c r="CV80" s="689">
        <f>'IIA Finanšu analīze'!CV33/(1+Pieņēmumi!$E$24)</f>
        <v>0</v>
      </c>
      <c r="CW80" s="689">
        <f>'IIA Finanšu analīze'!CW33/(1+Pieņēmumi!$E$24)</f>
        <v>0</v>
      </c>
      <c r="CX80" s="689">
        <f>'IIA Finanšu analīze'!CX33/(1+Pieņēmumi!$E$24)</f>
        <v>0</v>
      </c>
      <c r="CY80" s="689">
        <f>'IIA Finanšu analīze'!CY33/(1+Pieņēmumi!$E$24)</f>
        <v>0</v>
      </c>
      <c r="CZ80" s="689">
        <f>'IIA Finanšu analīze'!CZ33/(1+Pieņēmumi!$E$24)</f>
        <v>0</v>
      </c>
      <c r="DA80" s="689">
        <f>'IIA Finanšu analīze'!DA33/(1+Pieņēmumi!$E$24)</f>
        <v>0</v>
      </c>
      <c r="DB80" s="689">
        <f>'IIA Finanšu analīze'!DB33/(1+Pieņēmumi!$E$24)</f>
        <v>0</v>
      </c>
      <c r="DC80" s="689">
        <f>'IIA Finanšu analīze'!DC33/(1+Pieņēmumi!$E$24)</f>
        <v>0</v>
      </c>
      <c r="DD80" s="689">
        <f>'IIA Finanšu analīze'!DD33/(1+Pieņēmumi!$E$24)</f>
        <v>0</v>
      </c>
      <c r="DE80" s="689">
        <f>'IIA Finanšu analīze'!DE33/(1+Pieņēmumi!$E$24)</f>
        <v>0</v>
      </c>
      <c r="DF80" s="689">
        <f>'IIA Finanšu analīze'!DF33/(1+Pieņēmumi!$E$24)</f>
        <v>0</v>
      </c>
      <c r="DG80" s="689">
        <f>'IIA Finanšu analīze'!DG33/(1+Pieņēmumi!$E$24)</f>
        <v>0</v>
      </c>
      <c r="DH80" s="689">
        <f>'IIA Finanšu analīze'!DH33/(1+Pieņēmumi!$E$24)</f>
        <v>0</v>
      </c>
      <c r="DI80" s="689">
        <f>'IIA Finanšu analīze'!DI33/(1+Pieņēmumi!$E$24)</f>
        <v>0</v>
      </c>
      <c r="DJ80" s="689">
        <f>'IIA Finanšu analīze'!DJ33/(1+Pieņēmumi!$E$24)</f>
        <v>0</v>
      </c>
      <c r="DK80" s="689">
        <f>'IIA Finanšu analīze'!DK33/(1+Pieņēmumi!$E$24)</f>
        <v>0</v>
      </c>
      <c r="DL80" s="689">
        <f>'IIA Finanšu analīze'!DL33/(1+Pieņēmumi!$E$24)</f>
        <v>0</v>
      </c>
      <c r="DM80" s="689">
        <f>'IIA Finanšu analīze'!DM33/(1+Pieņēmumi!$E$24)</f>
        <v>0</v>
      </c>
      <c r="DN80" s="689">
        <f>'IIA Finanšu analīze'!DN33/(1+Pieņēmumi!$E$24)</f>
        <v>0</v>
      </c>
      <c r="DO80" s="689">
        <f>'IIA Finanšu analīze'!DO33/(1+Pieņēmumi!$E$24)</f>
        <v>0</v>
      </c>
      <c r="DP80" s="689">
        <f>'IIA Finanšu analīze'!DP33/(1+Pieņēmumi!$E$24)</f>
        <v>0</v>
      </c>
      <c r="DQ80" s="689">
        <f>'IIA Finanšu analīze'!DQ33/(1+Pieņēmumi!$E$24)</f>
        <v>0</v>
      </c>
      <c r="DR80" s="689">
        <f>'IIA Finanšu analīze'!DR33/(1+Pieņēmumi!$E$24)</f>
        <v>0</v>
      </c>
      <c r="DS80" s="689">
        <f>'IIA Finanšu analīze'!DS33/(1+Pieņēmumi!$E$24)</f>
        <v>0</v>
      </c>
      <c r="DT80" s="689">
        <f>'IIA Finanšu analīze'!DT33/(1+Pieņēmumi!$E$24)</f>
        <v>0</v>
      </c>
      <c r="DU80" s="689">
        <f>'IIA Finanšu analīze'!DU33/(1+Pieņēmumi!$E$24)</f>
        <v>0</v>
      </c>
    </row>
    <row r="81" spans="1:125" ht="11.25" customHeight="1">
      <c r="A81" s="383" t="s">
        <v>240</v>
      </c>
      <c r="B81" s="389" t="s">
        <v>638</v>
      </c>
      <c r="D81" s="397">
        <f t="shared" si="21"/>
        <v>-88685.001451671982</v>
      </c>
      <c r="E81" s="611">
        <f>'IIA Finanšu analīze'!E34/(1+Pieņēmumi!$E$24)</f>
        <v>0</v>
      </c>
      <c r="F81" s="611">
        <f>'IIA Finanšu analīze'!F34/(1+Pieņēmumi!$E$24)</f>
        <v>0</v>
      </c>
      <c r="G81" s="611">
        <f>'IIA Finanšu analīze'!G34/(1+Pieņēmumi!$E$24)</f>
        <v>0</v>
      </c>
      <c r="H81" s="611">
        <f>'IIA Finanšu analīze'!H34/(1+Pieņēmumi!$E$24)</f>
        <v>0</v>
      </c>
      <c r="I81" s="611">
        <f>'IIA Finanšu analīze'!I34/(1+Pieņēmumi!$E$24)</f>
        <v>0</v>
      </c>
      <c r="J81" s="611">
        <f>'IIA Finanšu analīze'!J34/(1+Pieņēmumi!$E$24)</f>
        <v>0</v>
      </c>
      <c r="K81" s="611">
        <f>'IIA Finanšu analīze'!K34/(1+Pieņēmumi!$E$24)</f>
        <v>0</v>
      </c>
      <c r="L81" s="611">
        <f>'IIA Finanšu analīze'!L34/(1+Pieņēmumi!$E$24)</f>
        <v>0</v>
      </c>
      <c r="M81" s="611">
        <f>'IIA Finanšu analīze'!M34/(1+Pieņēmumi!$E$24)</f>
        <v>0</v>
      </c>
      <c r="N81" s="611">
        <f>'IIA Finanšu analīze'!N34/(1+Pieņēmumi!$E$24)</f>
        <v>0</v>
      </c>
      <c r="O81" s="611">
        <f>'IIA Finanšu analīze'!O34/(1+Pieņēmumi!$E$24)</f>
        <v>0</v>
      </c>
      <c r="P81" s="611">
        <f>'IIA Finanšu analīze'!P34/(1+Pieņēmumi!$E$24)</f>
        <v>0</v>
      </c>
      <c r="Q81" s="611">
        <f>'IIA Finanšu analīze'!Q34/(1+Pieņēmumi!$E$24)</f>
        <v>0</v>
      </c>
      <c r="R81" s="611">
        <f>'IIA Finanšu analīze'!R34/(1+Pieņēmumi!$E$24)</f>
        <v>0</v>
      </c>
      <c r="S81" s="611">
        <f>'IIA Finanšu analīze'!S34/(1+Pieņēmumi!$E$24)</f>
        <v>0</v>
      </c>
      <c r="T81" s="611">
        <f>'IIA Finanšu analīze'!T34/(1+Pieņēmumi!$E$24)</f>
        <v>0</v>
      </c>
      <c r="U81" s="611">
        <f>'IIA Finanšu analīze'!U34/(1+Pieņēmumi!$E$24)</f>
        <v>0</v>
      </c>
      <c r="V81" s="611">
        <f>'IIA Finanšu analīze'!V34/(1+Pieņēmumi!$E$24)</f>
        <v>0</v>
      </c>
      <c r="W81" s="611">
        <f>'IIA Finanšu analīze'!W34/(1+Pieņēmumi!$E$24)</f>
        <v>0</v>
      </c>
      <c r="X81" s="611">
        <f>'IIA Finanšu analīze'!X34/(1+Pieņēmumi!$E$24)</f>
        <v>0</v>
      </c>
      <c r="Y81" s="611">
        <f>'IIA Finanšu analīze'!Y34/(1+Pieņēmumi!$E$24)</f>
        <v>0</v>
      </c>
      <c r="Z81" s="611">
        <f>'IIA Finanšu analīze'!Z34/(1+Pieņēmumi!$E$24)</f>
        <v>0</v>
      </c>
      <c r="AA81" s="611">
        <f>'IIA Finanšu analīze'!AA34/(1+Pieņēmumi!$E$24)</f>
        <v>0</v>
      </c>
      <c r="AB81" s="611">
        <f>'IIA Finanšu analīze'!AB34/(1+Pieņēmumi!$E$24)</f>
        <v>0</v>
      </c>
      <c r="AC81" s="611">
        <f>'IIA Finanšu analīze'!AC34/(1+Pieņēmumi!$E$24)</f>
        <v>0</v>
      </c>
      <c r="AD81" s="611">
        <f>'IIA Finanšu analīze'!AD34/(1+Pieņēmumi!$E$24)</f>
        <v>-18340.987500000003</v>
      </c>
      <c r="AE81" s="611">
        <f>'IIA Finanšu analīze'!AE34/(1+Pieņēmumi!$E$24)</f>
        <v>-18340.987500000003</v>
      </c>
      <c r="AF81" s="611">
        <f>'IIA Finanšu analīze'!AF34/(1+Pieņēmumi!$E$24)</f>
        <v>-18340.987500000003</v>
      </c>
      <c r="AG81" s="611">
        <f>'IIA Finanšu analīze'!AG34/(1+Pieņēmumi!$E$24)</f>
        <v>-18340.987500000003</v>
      </c>
      <c r="AH81" s="611">
        <f>'IIA Finanšu analīze'!AH34/(1+Pieņēmumi!$E$24)</f>
        <v>-18340.987500000003</v>
      </c>
      <c r="AI81" s="611">
        <f>'IIA Finanšu analīze'!AI34/(1+Pieņēmumi!$E$24)</f>
        <v>-18340.987500000003</v>
      </c>
      <c r="AJ81" s="611">
        <f>'IIA Finanšu analīze'!AJ34/(1+Pieņēmumi!$E$24)</f>
        <v>-18340.987500000003</v>
      </c>
      <c r="AK81" s="611">
        <f>'IIA Finanšu analīze'!AK34/(1+Pieņēmumi!$E$24)</f>
        <v>-18340.987500000003</v>
      </c>
      <c r="AL81" s="611">
        <f>'IIA Finanšu analīze'!AL34/(1+Pieņēmumi!$E$24)</f>
        <v>-18340.987500000003</v>
      </c>
      <c r="AM81" s="611">
        <f>'IIA Finanšu analīze'!AM34/(1+Pieņēmumi!$E$24)</f>
        <v>-18340.987500000003</v>
      </c>
      <c r="AN81" s="611">
        <f>'IIA Finanšu analīze'!AN34/(1+Pieņēmumi!$E$24)</f>
        <v>-18340.987500000003</v>
      </c>
      <c r="AO81" s="611">
        <f>'IIA Finanšu analīze'!AO34/(1+Pieņēmumi!$E$24)</f>
        <v>-18340.987500000003</v>
      </c>
      <c r="AP81" s="611">
        <f>'IIA Finanšu analīze'!AP34/(1+Pieņēmumi!$E$24)</f>
        <v>-18340.987500000003</v>
      </c>
      <c r="AQ81" s="611">
        <f>'IIA Finanšu analīze'!AQ34/(1+Pieņēmumi!$E$24)</f>
        <v>-18340.987500000003</v>
      </c>
      <c r="AR81" s="611">
        <f>'IIA Finanšu analīze'!AR34/(1+Pieņēmumi!$E$24)</f>
        <v>-18340.987500000003</v>
      </c>
      <c r="AS81" s="611">
        <f>'IIA Finanšu analīze'!AS34/(1+Pieņēmumi!$E$24)</f>
        <v>-18340.987500000003</v>
      </c>
      <c r="AT81" s="611">
        <f>'IIA Finanšu analīze'!AT34/(1+Pieņēmumi!$E$24)</f>
        <v>-18340.987500000003</v>
      </c>
      <c r="AU81" s="611">
        <f>'IIA Finanšu analīze'!AU34/(1+Pieņēmumi!$E$24)</f>
        <v>-18340.987500000003</v>
      </c>
      <c r="AV81" s="611">
        <f>'IIA Finanšu analīze'!AV34/(1+Pieņēmumi!$E$24)</f>
        <v>-18340.987500000003</v>
      </c>
      <c r="AW81" s="611">
        <f>'IIA Finanšu analīze'!AW34/(1+Pieņēmumi!$E$24)</f>
        <v>-18340.987500000003</v>
      </c>
      <c r="AX81" s="611">
        <f>'IIA Finanšu analīze'!AX34/(1+Pieņēmumi!$E$24)</f>
        <v>-18340.987500000003</v>
      </c>
      <c r="AY81" s="611">
        <f>'IIA Finanšu analīze'!AY34/(1+Pieņēmumi!$E$24)</f>
        <v>-18340.987500000003</v>
      </c>
      <c r="AZ81" s="611">
        <f>'IIA Finanšu analīze'!AZ34/(1+Pieņēmumi!$E$24)</f>
        <v>-18340.987500000003</v>
      </c>
      <c r="BA81" s="611">
        <f>'IIA Finanšu analīze'!BA34/(1+Pieņēmumi!$E$24)</f>
        <v>-18340.987500000003</v>
      </c>
      <c r="BB81" s="611">
        <f>'IIA Finanšu analīze'!BB34/(1+Pieņēmumi!$E$24)</f>
        <v>-18340.987500000003</v>
      </c>
      <c r="BC81" s="611">
        <f>'IIA Finanšu analīze'!BC34/(1+Pieņēmumi!$E$24)</f>
        <v>-18340.987500000003</v>
      </c>
      <c r="BD81" s="611">
        <f>'IIA Finanšu analīze'!BD34/(1+Pieņēmumi!$E$24)</f>
        <v>-18340.987500000003</v>
      </c>
      <c r="BE81" s="611">
        <f>'IIA Finanšu analīze'!BE34/(1+Pieņēmumi!$E$24)</f>
        <v>-18340.987500000003</v>
      </c>
      <c r="BF81" s="611">
        <f>'IIA Finanšu analīze'!BF34/(1+Pieņēmumi!$E$24)</f>
        <v>-18340.987500000003</v>
      </c>
      <c r="BG81" s="611">
        <f>'IIA Finanšu analīze'!BG34/(1+Pieņēmumi!$E$24)</f>
        <v>-18340.987500000003</v>
      </c>
      <c r="BH81" s="611">
        <f>'IIA Finanšu analīze'!BH34/(1+Pieņēmumi!$E$24)</f>
        <v>-18340.987500000003</v>
      </c>
      <c r="BI81" s="611">
        <f>'IIA Finanšu analīze'!BI34/(1+Pieņēmumi!$E$24)</f>
        <v>-18340.987500000003</v>
      </c>
      <c r="BJ81" s="611">
        <f>'IIA Finanšu analīze'!BJ34/(1+Pieņēmumi!$E$24)</f>
        <v>-18340.987500000003</v>
      </c>
      <c r="BK81" s="611">
        <f>'IIA Finanšu analīze'!BK34/(1+Pieņēmumi!$E$24)</f>
        <v>-18340.987500000003</v>
      </c>
      <c r="BL81" s="611">
        <f>'IIA Finanšu analīze'!BL34/(1+Pieņēmumi!$E$24)</f>
        <v>-18340.987500000003</v>
      </c>
      <c r="BM81" s="611">
        <f>'IIA Finanšu analīze'!BM34/(1+Pieņēmumi!$E$24)</f>
        <v>0</v>
      </c>
      <c r="BN81" s="611">
        <f>'IIA Finanšu analīze'!BN34/(1+Pieņēmumi!$E$24)</f>
        <v>0</v>
      </c>
      <c r="BO81" s="611">
        <f>'IIA Finanšu analīze'!BO34/(1+Pieņēmumi!$E$24)</f>
        <v>0</v>
      </c>
      <c r="BP81" s="611">
        <f>'IIA Finanšu analīze'!BP34/(1+Pieņēmumi!$E$24)</f>
        <v>0</v>
      </c>
      <c r="BQ81" s="611">
        <f>'IIA Finanšu analīze'!BQ34/(1+Pieņēmumi!$E$24)</f>
        <v>0</v>
      </c>
      <c r="BR81" s="611">
        <f>'IIA Finanšu analīze'!BR34/(1+Pieņēmumi!$E$24)</f>
        <v>0</v>
      </c>
      <c r="BS81" s="611">
        <f>'IIA Finanšu analīze'!BS34/(1+Pieņēmumi!$E$24)</f>
        <v>0</v>
      </c>
      <c r="BT81" s="611">
        <f>'IIA Finanšu analīze'!BT34/(1+Pieņēmumi!$E$24)</f>
        <v>0</v>
      </c>
      <c r="BU81" s="611">
        <f>'IIA Finanšu analīze'!BU34/(1+Pieņēmumi!$E$24)</f>
        <v>0</v>
      </c>
      <c r="BV81" s="611">
        <f>'IIA Finanšu analīze'!BV34/(1+Pieņēmumi!$E$24)</f>
        <v>0</v>
      </c>
      <c r="BW81" s="611">
        <f>'IIA Finanšu analīze'!BW34/(1+Pieņēmumi!$E$24)</f>
        <v>0</v>
      </c>
      <c r="BX81" s="611">
        <f>'IIA Finanšu analīze'!BX34/(1+Pieņēmumi!$E$24)</f>
        <v>0</v>
      </c>
      <c r="BY81" s="611">
        <f>'IIA Finanšu analīze'!BY34/(1+Pieņēmumi!$E$24)</f>
        <v>0</v>
      </c>
      <c r="BZ81" s="611">
        <f>'IIA Finanšu analīze'!BZ34/(1+Pieņēmumi!$E$24)</f>
        <v>0</v>
      </c>
      <c r="CA81" s="611">
        <f>'IIA Finanšu analīze'!CA34/(1+Pieņēmumi!$E$24)</f>
        <v>0</v>
      </c>
      <c r="CB81" s="611">
        <f>'IIA Finanšu analīze'!CB34/(1+Pieņēmumi!$E$24)</f>
        <v>0</v>
      </c>
      <c r="CC81" s="611">
        <f>'IIA Finanšu analīze'!CC34/(1+Pieņēmumi!$E$24)</f>
        <v>0</v>
      </c>
      <c r="CD81" s="611">
        <f>'IIA Finanšu analīze'!CD34/(1+Pieņēmumi!$E$24)</f>
        <v>0</v>
      </c>
      <c r="CE81" s="611">
        <f>'IIA Finanšu analīze'!CE34/(1+Pieņēmumi!$E$24)</f>
        <v>0</v>
      </c>
      <c r="CF81" s="611">
        <f>'IIA Finanšu analīze'!CF34/(1+Pieņēmumi!$E$24)</f>
        <v>0</v>
      </c>
      <c r="CG81" s="611">
        <f>'IIA Finanšu analīze'!CG34/(1+Pieņēmumi!$E$24)</f>
        <v>0</v>
      </c>
      <c r="CH81" s="611">
        <f>'IIA Finanšu analīze'!CH34/(1+Pieņēmumi!$E$24)</f>
        <v>0</v>
      </c>
      <c r="CI81" s="611">
        <f>'IIA Finanšu analīze'!CI34/(1+Pieņēmumi!$E$24)</f>
        <v>0</v>
      </c>
      <c r="CJ81" s="611">
        <f>'IIA Finanšu analīze'!CJ34/(1+Pieņēmumi!$E$24)</f>
        <v>0</v>
      </c>
      <c r="CK81" s="611">
        <f>'IIA Finanšu analīze'!CK34/(1+Pieņēmumi!$E$24)</f>
        <v>0</v>
      </c>
      <c r="CL81" s="611">
        <f>'IIA Finanšu analīze'!CL34/(1+Pieņēmumi!$E$24)</f>
        <v>0</v>
      </c>
      <c r="CM81" s="611">
        <f>'IIA Finanšu analīze'!CM34/(1+Pieņēmumi!$E$24)</f>
        <v>0</v>
      </c>
      <c r="CN81" s="611">
        <f>'IIA Finanšu analīze'!CN34/(1+Pieņēmumi!$E$24)</f>
        <v>0</v>
      </c>
      <c r="CO81" s="611">
        <f>'IIA Finanšu analīze'!CO34/(1+Pieņēmumi!$E$24)</f>
        <v>0</v>
      </c>
      <c r="CP81" s="611">
        <f>'IIA Finanšu analīze'!CP34/(1+Pieņēmumi!$E$24)</f>
        <v>0</v>
      </c>
      <c r="CQ81" s="611">
        <f>'IIA Finanšu analīze'!CQ34/(1+Pieņēmumi!$E$24)</f>
        <v>0</v>
      </c>
      <c r="CR81" s="611">
        <f>'IIA Finanšu analīze'!CR34/(1+Pieņēmumi!$E$24)</f>
        <v>0</v>
      </c>
      <c r="CS81" s="611">
        <f>'IIA Finanšu analīze'!CS34/(1+Pieņēmumi!$E$24)</f>
        <v>0</v>
      </c>
      <c r="CT81" s="611">
        <f>'IIA Finanšu analīze'!CT34/(1+Pieņēmumi!$E$24)</f>
        <v>0</v>
      </c>
      <c r="CU81" s="611">
        <f>'IIA Finanšu analīze'!CU34/(1+Pieņēmumi!$E$24)</f>
        <v>0</v>
      </c>
      <c r="CV81" s="611">
        <f>'IIA Finanšu analīze'!CV34/(1+Pieņēmumi!$E$24)</f>
        <v>0</v>
      </c>
      <c r="CW81" s="611">
        <f>'IIA Finanšu analīze'!CW34/(1+Pieņēmumi!$E$24)</f>
        <v>0</v>
      </c>
      <c r="CX81" s="611">
        <f>'IIA Finanšu analīze'!CX34/(1+Pieņēmumi!$E$24)</f>
        <v>0</v>
      </c>
      <c r="CY81" s="611">
        <f>'IIA Finanšu analīze'!CY34/(1+Pieņēmumi!$E$24)</f>
        <v>0</v>
      </c>
      <c r="CZ81" s="611">
        <f>'IIA Finanšu analīze'!CZ34/(1+Pieņēmumi!$E$24)</f>
        <v>0</v>
      </c>
      <c r="DA81" s="611">
        <f>'IIA Finanšu analīze'!DA34/(1+Pieņēmumi!$E$24)</f>
        <v>0</v>
      </c>
      <c r="DB81" s="611">
        <f>'IIA Finanšu analīze'!DB34/(1+Pieņēmumi!$E$24)</f>
        <v>0</v>
      </c>
      <c r="DC81" s="611">
        <f>'IIA Finanšu analīze'!DC34/(1+Pieņēmumi!$E$24)</f>
        <v>0</v>
      </c>
      <c r="DD81" s="611">
        <f>'IIA Finanšu analīze'!DD34/(1+Pieņēmumi!$E$24)</f>
        <v>0</v>
      </c>
      <c r="DE81" s="611">
        <f>'IIA Finanšu analīze'!DE34/(1+Pieņēmumi!$E$24)</f>
        <v>0</v>
      </c>
      <c r="DF81" s="611">
        <f>'IIA Finanšu analīze'!DF34/(1+Pieņēmumi!$E$24)</f>
        <v>0</v>
      </c>
      <c r="DG81" s="611">
        <f>'IIA Finanšu analīze'!DG34/(1+Pieņēmumi!$E$24)</f>
        <v>0</v>
      </c>
      <c r="DH81" s="611">
        <f>'IIA Finanšu analīze'!DH34/(1+Pieņēmumi!$E$24)</f>
        <v>0</v>
      </c>
      <c r="DI81" s="611">
        <f>'IIA Finanšu analīze'!DI34/(1+Pieņēmumi!$E$24)</f>
        <v>0</v>
      </c>
      <c r="DJ81" s="611">
        <f>'IIA Finanšu analīze'!DJ34/(1+Pieņēmumi!$E$24)</f>
        <v>0</v>
      </c>
      <c r="DK81" s="611">
        <f>'IIA Finanšu analīze'!DK34/(1+Pieņēmumi!$E$24)</f>
        <v>0</v>
      </c>
      <c r="DL81" s="611">
        <f>'IIA Finanšu analīze'!DL34/(1+Pieņēmumi!$E$24)</f>
        <v>0</v>
      </c>
      <c r="DM81" s="611">
        <f>'IIA Finanšu analīze'!DM34/(1+Pieņēmumi!$E$24)</f>
        <v>0</v>
      </c>
      <c r="DN81" s="611">
        <f>'IIA Finanšu analīze'!DN34/(1+Pieņēmumi!$E$24)</f>
        <v>0</v>
      </c>
      <c r="DO81" s="611">
        <f>'IIA Finanšu analīze'!DO34/(1+Pieņēmumi!$E$24)</f>
        <v>0</v>
      </c>
      <c r="DP81" s="611">
        <f>'IIA Finanšu analīze'!DP34/(1+Pieņēmumi!$E$24)</f>
        <v>0</v>
      </c>
      <c r="DQ81" s="611">
        <f>'IIA Finanšu analīze'!DQ34/(1+Pieņēmumi!$E$24)</f>
        <v>0</v>
      </c>
      <c r="DR81" s="611">
        <f>'IIA Finanšu analīze'!DR34/(1+Pieņēmumi!$E$24)</f>
        <v>0</v>
      </c>
      <c r="DS81" s="611">
        <f>'IIA Finanšu analīze'!DS34/(1+Pieņēmumi!$E$24)</f>
        <v>0</v>
      </c>
      <c r="DT81" s="611">
        <f>'IIA Finanšu analīze'!DT34/(1+Pieņēmumi!$E$24)</f>
        <v>0</v>
      </c>
      <c r="DU81" s="611">
        <f>'IIA Finanšu analīze'!DU34/(1+Pieņēmumi!$E$24)</f>
        <v>0</v>
      </c>
    </row>
    <row r="82" spans="1:125" ht="11.25" customHeight="1">
      <c r="A82" s="383" t="s">
        <v>243</v>
      </c>
      <c r="B82" s="389" t="s">
        <v>638</v>
      </c>
      <c r="D82" s="397">
        <f t="shared" si="21"/>
        <v>-38331.811288266945</v>
      </c>
      <c r="E82" s="416">
        <f>'IIA Finanšu analīze'!E35</f>
        <v>-2025</v>
      </c>
      <c r="F82" s="416">
        <f>'IIA Finanšu analīze'!F35</f>
        <v>-2025</v>
      </c>
      <c r="G82" s="416">
        <f>'IIA Finanšu analīze'!G35</f>
        <v>-2025</v>
      </c>
      <c r="H82" s="416">
        <f>'IIA Finanšu analīze'!H35</f>
        <v>-2025</v>
      </c>
      <c r="I82" s="416">
        <f>'IIA Finanšu analīze'!I35</f>
        <v>-2025</v>
      </c>
      <c r="J82" s="416">
        <f>'IIA Finanšu analīze'!J35</f>
        <v>-2025</v>
      </c>
      <c r="K82" s="416">
        <f>'IIA Finanšu analīze'!K35</f>
        <v>-2025</v>
      </c>
      <c r="L82" s="416">
        <f>'IIA Finanšu analīze'!L35</f>
        <v>-2025</v>
      </c>
      <c r="M82" s="416">
        <f>'IIA Finanšu analīze'!M35</f>
        <v>-2025</v>
      </c>
      <c r="N82" s="416">
        <f>'IIA Finanšu analīze'!N35</f>
        <v>-2025</v>
      </c>
      <c r="O82" s="416">
        <f>'IIA Finanšu analīze'!O35</f>
        <v>-2025</v>
      </c>
      <c r="P82" s="416">
        <f>'IIA Finanšu analīze'!P35</f>
        <v>-2025</v>
      </c>
      <c r="Q82" s="416">
        <f>'IIA Finanšu analīze'!Q35</f>
        <v>-2025</v>
      </c>
      <c r="R82" s="416">
        <f>'IIA Finanšu analīze'!R35</f>
        <v>-2025</v>
      </c>
      <c r="S82" s="416">
        <f>'IIA Finanšu analīze'!S35</f>
        <v>-2025</v>
      </c>
      <c r="T82" s="416">
        <f>'IIA Finanšu analīze'!T35</f>
        <v>-2025</v>
      </c>
      <c r="U82" s="416">
        <f>'IIA Finanšu analīze'!U35</f>
        <v>-2025</v>
      </c>
      <c r="V82" s="416">
        <f>'IIA Finanšu analīze'!V35</f>
        <v>-2025</v>
      </c>
      <c r="W82" s="416">
        <f>'IIA Finanšu analīze'!W35</f>
        <v>-2025</v>
      </c>
      <c r="X82" s="416">
        <f>'IIA Finanšu analīze'!X35</f>
        <v>-2025</v>
      </c>
      <c r="Y82" s="416">
        <f>'IIA Finanšu analīze'!Y35</f>
        <v>-2025</v>
      </c>
      <c r="Z82" s="416">
        <f>'IIA Finanšu analīze'!Z35</f>
        <v>-2025</v>
      </c>
      <c r="AA82" s="416">
        <f>'IIA Finanšu analīze'!AA35</f>
        <v>-2025</v>
      </c>
      <c r="AB82" s="416">
        <f>'IIA Finanšu analīze'!AB35</f>
        <v>-2025</v>
      </c>
      <c r="AC82" s="416">
        <f>'IIA Finanšu analīze'!AC35</f>
        <v>-2025</v>
      </c>
      <c r="AD82" s="416">
        <f>'IIA Finanšu analīze'!AD35</f>
        <v>-2025</v>
      </c>
      <c r="AE82" s="416">
        <f>'IIA Finanšu analīze'!AE35</f>
        <v>-2025</v>
      </c>
      <c r="AF82" s="416">
        <f>'IIA Finanšu analīze'!AF35</f>
        <v>-2025</v>
      </c>
      <c r="AG82" s="416">
        <f>'IIA Finanšu analīze'!AG35</f>
        <v>-2025</v>
      </c>
      <c r="AH82" s="416">
        <f>'IIA Finanšu analīze'!AH35</f>
        <v>-2025</v>
      </c>
      <c r="AI82" s="416">
        <f>'IIA Finanšu analīze'!AI35</f>
        <v>-2025</v>
      </c>
      <c r="AJ82" s="416">
        <f>'IIA Finanšu analīze'!AJ35</f>
        <v>-2025</v>
      </c>
      <c r="AK82" s="416">
        <f>'IIA Finanšu analīze'!AK35</f>
        <v>-2025</v>
      </c>
      <c r="AL82" s="416">
        <f>'IIA Finanšu analīze'!AL35</f>
        <v>-2025</v>
      </c>
      <c r="AM82" s="416">
        <f>'IIA Finanšu analīze'!AM35</f>
        <v>-2025</v>
      </c>
      <c r="AN82" s="416">
        <f>'IIA Finanšu analīze'!AN35</f>
        <v>-2025</v>
      </c>
      <c r="AO82" s="416">
        <f>'IIA Finanšu analīze'!AO35</f>
        <v>-2025</v>
      </c>
      <c r="AP82" s="416">
        <f>'IIA Finanšu analīze'!AP35</f>
        <v>-2025</v>
      </c>
      <c r="AQ82" s="416">
        <f>'IIA Finanšu analīze'!AQ35</f>
        <v>-2025</v>
      </c>
      <c r="AR82" s="416">
        <f>'IIA Finanšu analīze'!AR35</f>
        <v>-2025</v>
      </c>
      <c r="AS82" s="416">
        <f>'IIA Finanšu analīze'!AS35</f>
        <v>-2025</v>
      </c>
      <c r="AT82" s="416">
        <f>'IIA Finanšu analīze'!AT35</f>
        <v>-2025</v>
      </c>
      <c r="AU82" s="416">
        <f>'IIA Finanšu analīze'!AU35</f>
        <v>-2025</v>
      </c>
      <c r="AV82" s="416">
        <f>'IIA Finanšu analīze'!AV35</f>
        <v>-2025</v>
      </c>
      <c r="AW82" s="416">
        <f>'IIA Finanšu analīze'!AW35</f>
        <v>-2025</v>
      </c>
      <c r="AX82" s="416">
        <f>'IIA Finanšu analīze'!AX35</f>
        <v>-2025</v>
      </c>
      <c r="AY82" s="416">
        <f>'IIA Finanšu analīze'!AY35</f>
        <v>-2025</v>
      </c>
      <c r="AZ82" s="416">
        <f>'IIA Finanšu analīze'!AZ35</f>
        <v>-2025</v>
      </c>
      <c r="BA82" s="416">
        <f>'IIA Finanšu analīze'!BA35</f>
        <v>-2025</v>
      </c>
      <c r="BB82" s="416">
        <f>'IIA Finanšu analīze'!BB35</f>
        <v>-2025</v>
      </c>
      <c r="BC82" s="416">
        <f>'IIA Finanšu analīze'!BC35</f>
        <v>-2025</v>
      </c>
      <c r="BD82" s="416">
        <f>'IIA Finanšu analīze'!BD35</f>
        <v>-2025</v>
      </c>
      <c r="BE82" s="416">
        <f>'IIA Finanšu analīze'!BE35</f>
        <v>-2025</v>
      </c>
      <c r="BF82" s="416">
        <f>'IIA Finanšu analīze'!BF35</f>
        <v>-2025</v>
      </c>
      <c r="BG82" s="416">
        <f>'IIA Finanšu analīze'!BG35</f>
        <v>-2025</v>
      </c>
      <c r="BH82" s="416">
        <f>'IIA Finanšu analīze'!BH35</f>
        <v>-2025</v>
      </c>
      <c r="BI82" s="416">
        <f>'IIA Finanšu analīze'!BI35</f>
        <v>-2025</v>
      </c>
      <c r="BJ82" s="416">
        <f>'IIA Finanšu analīze'!BJ35</f>
        <v>-2025</v>
      </c>
      <c r="BK82" s="416">
        <f>'IIA Finanšu analīze'!BK35</f>
        <v>-2025</v>
      </c>
      <c r="BL82" s="416">
        <f>'IIA Finanšu analīze'!BL35</f>
        <v>-2025</v>
      </c>
      <c r="BM82" s="416">
        <f>'IIA Finanšu analīze'!BM35</f>
        <v>0</v>
      </c>
      <c r="BN82" s="416">
        <f>'IIA Finanšu analīze'!BN35</f>
        <v>0</v>
      </c>
      <c r="BO82" s="416">
        <f>'IIA Finanšu analīze'!BO35</f>
        <v>0</v>
      </c>
      <c r="BP82" s="416">
        <f>'IIA Finanšu analīze'!BP35</f>
        <v>0</v>
      </c>
      <c r="BQ82" s="416">
        <f>'IIA Finanšu analīze'!BQ35</f>
        <v>0</v>
      </c>
      <c r="BR82" s="416">
        <f>'IIA Finanšu analīze'!BR35</f>
        <v>0</v>
      </c>
      <c r="BS82" s="416">
        <f>'IIA Finanšu analīze'!BS35</f>
        <v>0</v>
      </c>
      <c r="BT82" s="416">
        <f>'IIA Finanšu analīze'!BT35</f>
        <v>0</v>
      </c>
      <c r="BU82" s="416">
        <f>'IIA Finanšu analīze'!BU35</f>
        <v>0</v>
      </c>
      <c r="BV82" s="416">
        <f>'IIA Finanšu analīze'!BV35</f>
        <v>0</v>
      </c>
      <c r="BW82" s="416">
        <f>'IIA Finanšu analīze'!BW35</f>
        <v>0</v>
      </c>
      <c r="BX82" s="416">
        <f>'IIA Finanšu analīze'!BX35</f>
        <v>0</v>
      </c>
      <c r="BY82" s="416">
        <f>'IIA Finanšu analīze'!BY35</f>
        <v>0</v>
      </c>
      <c r="BZ82" s="416">
        <f>'IIA Finanšu analīze'!BZ35</f>
        <v>0</v>
      </c>
      <c r="CA82" s="416">
        <f>'IIA Finanšu analīze'!CA35</f>
        <v>0</v>
      </c>
      <c r="CB82" s="416">
        <f>'IIA Finanšu analīze'!CB35</f>
        <v>0</v>
      </c>
      <c r="CC82" s="416">
        <f>'IIA Finanšu analīze'!CC35</f>
        <v>0</v>
      </c>
      <c r="CD82" s="416">
        <f>'IIA Finanšu analīze'!CD35</f>
        <v>0</v>
      </c>
      <c r="CE82" s="416">
        <f>'IIA Finanšu analīze'!CE35</f>
        <v>0</v>
      </c>
      <c r="CF82" s="416">
        <f>'IIA Finanšu analīze'!CF35</f>
        <v>0</v>
      </c>
      <c r="CG82" s="416">
        <f>'IIA Finanšu analīze'!CG35</f>
        <v>0</v>
      </c>
      <c r="CH82" s="416">
        <f>'IIA Finanšu analīze'!CH35</f>
        <v>0</v>
      </c>
      <c r="CI82" s="416">
        <f>'IIA Finanšu analīze'!CI35</f>
        <v>0</v>
      </c>
      <c r="CJ82" s="416">
        <f>'IIA Finanšu analīze'!CJ35</f>
        <v>0</v>
      </c>
      <c r="CK82" s="416">
        <f>'IIA Finanšu analīze'!CK35</f>
        <v>0</v>
      </c>
      <c r="CL82" s="416">
        <f>'IIA Finanšu analīze'!CL35</f>
        <v>0</v>
      </c>
      <c r="CM82" s="416">
        <f>'IIA Finanšu analīze'!CM35</f>
        <v>0</v>
      </c>
      <c r="CN82" s="416">
        <f>'IIA Finanšu analīze'!CN35</f>
        <v>0</v>
      </c>
      <c r="CO82" s="416">
        <f>'IIA Finanšu analīze'!CO35</f>
        <v>0</v>
      </c>
      <c r="CP82" s="416">
        <f>'IIA Finanšu analīze'!CP35</f>
        <v>0</v>
      </c>
      <c r="CQ82" s="416">
        <f>'IIA Finanšu analīze'!CQ35</f>
        <v>0</v>
      </c>
      <c r="CR82" s="416">
        <f>'IIA Finanšu analīze'!CR35</f>
        <v>0</v>
      </c>
      <c r="CS82" s="416">
        <f>'IIA Finanšu analīze'!CS35</f>
        <v>0</v>
      </c>
      <c r="CT82" s="416">
        <f>'IIA Finanšu analīze'!CT35</f>
        <v>0</v>
      </c>
      <c r="CU82" s="416">
        <f>'IIA Finanšu analīze'!CU35</f>
        <v>0</v>
      </c>
      <c r="CV82" s="416">
        <f>'IIA Finanšu analīze'!CV35</f>
        <v>0</v>
      </c>
      <c r="CW82" s="416">
        <f>'IIA Finanšu analīze'!CW35</f>
        <v>0</v>
      </c>
      <c r="CX82" s="416">
        <f>'IIA Finanšu analīze'!CX35</f>
        <v>0</v>
      </c>
      <c r="CY82" s="416">
        <f>'IIA Finanšu analīze'!CY35</f>
        <v>0</v>
      </c>
      <c r="CZ82" s="416">
        <f>'IIA Finanšu analīze'!CZ35</f>
        <v>0</v>
      </c>
      <c r="DA82" s="416">
        <f>'IIA Finanšu analīze'!DA35</f>
        <v>0</v>
      </c>
      <c r="DB82" s="416">
        <f>'IIA Finanšu analīze'!DB35</f>
        <v>0</v>
      </c>
      <c r="DC82" s="416">
        <f>'IIA Finanšu analīze'!DC35</f>
        <v>0</v>
      </c>
      <c r="DD82" s="416">
        <f>'IIA Finanšu analīze'!DD35</f>
        <v>0</v>
      </c>
      <c r="DE82" s="416">
        <f>'IIA Finanšu analīze'!DE35</f>
        <v>0</v>
      </c>
      <c r="DF82" s="416">
        <f>'IIA Finanšu analīze'!DF35</f>
        <v>0</v>
      </c>
      <c r="DG82" s="416">
        <f>'IIA Finanšu analīze'!DG35</f>
        <v>0</v>
      </c>
      <c r="DH82" s="416">
        <f>'IIA Finanšu analīze'!DH35</f>
        <v>0</v>
      </c>
      <c r="DI82" s="416">
        <f>'IIA Finanšu analīze'!DI35</f>
        <v>0</v>
      </c>
      <c r="DJ82" s="416">
        <f>'IIA Finanšu analīze'!DJ35</f>
        <v>0</v>
      </c>
      <c r="DK82" s="416">
        <f>'IIA Finanšu analīze'!DK35</f>
        <v>0</v>
      </c>
      <c r="DL82" s="416">
        <f>'IIA Finanšu analīze'!DL35</f>
        <v>0</v>
      </c>
      <c r="DM82" s="416">
        <f>'IIA Finanšu analīze'!DM35</f>
        <v>0</v>
      </c>
      <c r="DN82" s="416">
        <f>'IIA Finanšu analīze'!DN35</f>
        <v>0</v>
      </c>
      <c r="DO82" s="416">
        <f>'IIA Finanšu analīze'!DO35</f>
        <v>0</v>
      </c>
      <c r="DP82" s="416">
        <f>'IIA Finanšu analīze'!DP35</f>
        <v>0</v>
      </c>
      <c r="DQ82" s="416">
        <f>'IIA Finanšu analīze'!DQ35</f>
        <v>0</v>
      </c>
      <c r="DR82" s="416">
        <f>'IIA Finanšu analīze'!DR35</f>
        <v>0</v>
      </c>
      <c r="DS82" s="416">
        <f>'IIA Finanšu analīze'!DS35</f>
        <v>0</v>
      </c>
      <c r="DT82" s="416">
        <f>'IIA Finanšu analīze'!DT35</f>
        <v>0</v>
      </c>
      <c r="DU82" s="416">
        <f>'IIA Finanšu analīze'!DU35</f>
        <v>0</v>
      </c>
    </row>
    <row r="83" spans="1:125" ht="11.25" customHeight="1">
      <c r="A83" s="383" t="s">
        <v>245</v>
      </c>
      <c r="B83" s="389" t="s">
        <v>638</v>
      </c>
      <c r="D83" s="397">
        <f t="shared" si="21"/>
        <v>-53028.508130457049</v>
      </c>
      <c r="E83" s="478">
        <f>'IIA Finanšu analīze'!E36*(1+'IIA Jūtīguma analīze'!$C$11)</f>
        <v>-7832.18</v>
      </c>
      <c r="F83" s="478">
        <f>'IIA Finanšu analīze'!F36*(1+'IIA Jūtīguma analīze'!$C$11)</f>
        <v>-7832.18</v>
      </c>
      <c r="G83" s="478">
        <f>'IIA Finanšu analīze'!G36*(1+'IIA Jūtīguma analīze'!$C$11)</f>
        <v>-7832.18</v>
      </c>
      <c r="H83" s="478">
        <f>'IIA Finanšu analīze'!H36*(1+'IIA Jūtīguma analīze'!$C$11)</f>
        <v>-7832.18</v>
      </c>
      <c r="I83" s="478">
        <f>'IIA Finanšu analīze'!I36*(1+'IIA Jūtīguma analīze'!$C$11)</f>
        <v>-7832.18</v>
      </c>
      <c r="J83" s="478">
        <f>'IIA Finanšu analīze'!J36*(1+'IIA Jūtīguma analīze'!$C$11)</f>
        <v>-1958.0450000000001</v>
      </c>
      <c r="K83" s="478">
        <f>'IIA Finanšu analīze'!K36*(1+'IIA Jūtīguma analīze'!$C$11)</f>
        <v>-1958.0450000000001</v>
      </c>
      <c r="L83" s="478">
        <f>'IIA Finanšu analīze'!L36*(1+'IIA Jūtīguma analīze'!$C$11)</f>
        <v>-1958.0450000000001</v>
      </c>
      <c r="M83" s="478">
        <f>'IIA Finanšu analīze'!M36*(1+'IIA Jūtīguma analīze'!$C$11)</f>
        <v>-1958.0450000000001</v>
      </c>
      <c r="N83" s="478">
        <f>'IIA Finanšu analīze'!N36*(1+'IIA Jūtīguma analīze'!$C$11)</f>
        <v>-1958.0450000000001</v>
      </c>
      <c r="O83" s="478">
        <f>'IIA Finanšu analīze'!O36*(1+'IIA Jūtīguma analīze'!$C$11)</f>
        <v>-1958.0450000000001</v>
      </c>
      <c r="P83" s="478">
        <f>'IIA Finanšu analīze'!P36*(1+'IIA Jūtīguma analīze'!$C$11)</f>
        <v>-1958.0450000000001</v>
      </c>
      <c r="Q83" s="478">
        <f>'IIA Finanšu analīze'!Q36*(1+'IIA Jūtīguma analīze'!$C$11)</f>
        <v>-1958.0450000000001</v>
      </c>
      <c r="R83" s="478">
        <f>'IIA Finanšu analīze'!R36*(1+'IIA Jūtīguma analīze'!$C$11)</f>
        <v>-1958.0450000000001</v>
      </c>
      <c r="S83" s="478">
        <f>'IIA Finanšu analīze'!S36*(1+'IIA Jūtīguma analīze'!$C$11)</f>
        <v>-1958.0450000000001</v>
      </c>
      <c r="T83" s="478">
        <f>'IIA Finanšu analīze'!T36*(1+'IIA Jūtīguma analīze'!$C$11)</f>
        <v>-1958.0450000000001</v>
      </c>
      <c r="U83" s="478">
        <f>'IIA Finanšu analīze'!U36*(1+'IIA Jūtīguma analīze'!$C$11)</f>
        <v>-1958.0450000000001</v>
      </c>
      <c r="V83" s="478">
        <f>'IIA Finanšu analīze'!V36*(1+'IIA Jūtīguma analīze'!$C$11)</f>
        <v>-1958.0450000000001</v>
      </c>
      <c r="W83" s="478">
        <f>'IIA Finanšu analīze'!W36*(1+'IIA Jūtīguma analīze'!$C$11)</f>
        <v>-1958.0450000000001</v>
      </c>
      <c r="X83" s="478">
        <f>'IIA Finanšu analīze'!X36*(1+'IIA Jūtīguma analīze'!$C$11)</f>
        <v>-1958.0450000000001</v>
      </c>
      <c r="Y83" s="478">
        <f>'IIA Finanšu analīze'!Y36*(1+'IIA Jūtīguma analīze'!$C$11)</f>
        <v>-1958.0450000000001</v>
      </c>
      <c r="Z83" s="478">
        <f>'IIA Finanšu analīze'!Z36*(1+'IIA Jūtīguma analīze'!$C$11)</f>
        <v>-1958.0450000000001</v>
      </c>
      <c r="AA83" s="478">
        <f>'IIA Finanšu analīze'!AA36*(1+'IIA Jūtīguma analīze'!$C$11)</f>
        <v>-1958.0450000000001</v>
      </c>
      <c r="AB83" s="478">
        <f>'IIA Finanšu analīze'!AB36*(1+'IIA Jūtīguma analīze'!$C$11)</f>
        <v>-1958.0450000000001</v>
      </c>
      <c r="AC83" s="478">
        <f>'IIA Finanšu analīze'!AC36*(1+'IIA Jūtīguma analīze'!$C$11)</f>
        <v>-1958.0450000000001</v>
      </c>
      <c r="AD83" s="478">
        <f>'IIA Finanšu analīze'!AD36*(1+'IIA Jūtīguma analīze'!$C$11)</f>
        <v>0</v>
      </c>
      <c r="AE83" s="478">
        <f>'IIA Finanšu analīze'!AE36*(1+'IIA Jūtīguma analīze'!$C$11)</f>
        <v>0</v>
      </c>
      <c r="AF83" s="478">
        <f>'IIA Finanšu analīze'!AF36*(1+'IIA Jūtīguma analīze'!$C$11)</f>
        <v>0</v>
      </c>
      <c r="AG83" s="478">
        <f>'IIA Finanšu analīze'!AG36*(1+'IIA Jūtīguma analīze'!$C$11)</f>
        <v>0</v>
      </c>
      <c r="AH83" s="478">
        <f>'IIA Finanšu analīze'!AH36*(1+'IIA Jūtīguma analīze'!$C$11)</f>
        <v>0</v>
      </c>
      <c r="AI83" s="478">
        <f>'IIA Finanšu analīze'!AI36*(1+'IIA Jūtīguma analīze'!$C$11)</f>
        <v>0</v>
      </c>
      <c r="AJ83" s="478">
        <f>'IIA Finanšu analīze'!AJ36*(1+'IIA Jūtīguma analīze'!$C$11)</f>
        <v>0</v>
      </c>
      <c r="AK83" s="478">
        <f>'IIA Finanšu analīze'!AK36*(1+'IIA Jūtīguma analīze'!$C$11)</f>
        <v>0</v>
      </c>
      <c r="AL83" s="478">
        <f>'IIA Finanšu analīze'!AL36*(1+'IIA Jūtīguma analīze'!$C$11)</f>
        <v>0</v>
      </c>
      <c r="AM83" s="478">
        <f>'IIA Finanšu analīze'!AM36*(1+'IIA Jūtīguma analīze'!$C$11)</f>
        <v>0</v>
      </c>
      <c r="AN83" s="478">
        <f>'IIA Finanšu analīze'!AN36*(1+'IIA Jūtīguma analīze'!$C$11)</f>
        <v>0</v>
      </c>
      <c r="AO83" s="478">
        <f>'IIA Finanšu analīze'!AO36*(1+'IIA Jūtīguma analīze'!$C$11)</f>
        <v>0</v>
      </c>
      <c r="AP83" s="478">
        <f>'IIA Finanšu analīze'!AP36*(1+'IIA Jūtīguma analīze'!$C$11)</f>
        <v>0</v>
      </c>
      <c r="AQ83" s="478">
        <f>'IIA Finanšu analīze'!AQ36*(1+'IIA Jūtīguma analīze'!$C$11)</f>
        <v>0</v>
      </c>
      <c r="AR83" s="478">
        <f>'IIA Finanšu analīze'!AR36*(1+'IIA Jūtīguma analīze'!$C$11)</f>
        <v>0</v>
      </c>
      <c r="AS83" s="478">
        <f>'IIA Finanšu analīze'!AS36*(1+'IIA Jūtīguma analīze'!$C$11)</f>
        <v>0</v>
      </c>
      <c r="AT83" s="478">
        <f>'IIA Finanšu analīze'!AT36*(1+'IIA Jūtīguma analīze'!$C$11)</f>
        <v>0</v>
      </c>
      <c r="AU83" s="478">
        <f>'IIA Finanšu analīze'!AU36*(1+'IIA Jūtīguma analīze'!$C$11)</f>
        <v>0</v>
      </c>
      <c r="AV83" s="478">
        <f>'IIA Finanšu analīze'!AV36*(1+'IIA Jūtīguma analīze'!$C$11)</f>
        <v>0</v>
      </c>
      <c r="AW83" s="478">
        <f>'IIA Finanšu analīze'!AW36*(1+'IIA Jūtīguma analīze'!$C$11)</f>
        <v>0</v>
      </c>
      <c r="AX83" s="478">
        <f>'IIA Finanšu analīze'!AX36*(1+'IIA Jūtīguma analīze'!$C$11)</f>
        <v>0</v>
      </c>
      <c r="AY83" s="478">
        <f>'IIA Finanšu analīze'!AY36*(1+'IIA Jūtīguma analīze'!$C$11)</f>
        <v>0</v>
      </c>
      <c r="AZ83" s="478">
        <f>'IIA Finanšu analīze'!AZ36*(1+'IIA Jūtīguma analīze'!$C$11)</f>
        <v>0</v>
      </c>
      <c r="BA83" s="478">
        <f>'IIA Finanšu analīze'!BA36*(1+'IIA Jūtīguma analīze'!$C$11)</f>
        <v>0</v>
      </c>
      <c r="BB83" s="478">
        <f>'IIA Finanšu analīze'!BB36*(1+'IIA Jūtīguma analīze'!$C$11)</f>
        <v>0</v>
      </c>
      <c r="BC83" s="478">
        <f>'IIA Finanšu analīze'!BC36*(1+'IIA Jūtīguma analīze'!$C$11)</f>
        <v>0</v>
      </c>
      <c r="BD83" s="478">
        <f>'IIA Finanšu analīze'!BD36*(1+'IIA Jūtīguma analīze'!$C$11)</f>
        <v>0</v>
      </c>
      <c r="BE83" s="478">
        <f>'IIA Finanšu analīze'!BE36*(1+'IIA Jūtīguma analīze'!$C$11)</f>
        <v>0</v>
      </c>
      <c r="BF83" s="478">
        <f>'IIA Finanšu analīze'!BF36*(1+'IIA Jūtīguma analīze'!$C$11)</f>
        <v>0</v>
      </c>
      <c r="BG83" s="478">
        <f>'IIA Finanšu analīze'!BG36*(1+'IIA Jūtīguma analīze'!$C$11)</f>
        <v>0</v>
      </c>
      <c r="BH83" s="478">
        <f>'IIA Finanšu analīze'!BH36*(1+'IIA Jūtīguma analīze'!$C$11)</f>
        <v>0</v>
      </c>
      <c r="BI83" s="478">
        <f>'IIA Finanšu analīze'!BI36*(1+'IIA Jūtīguma analīze'!$C$11)</f>
        <v>0</v>
      </c>
      <c r="BJ83" s="478">
        <f>'IIA Finanšu analīze'!BJ36*(1+'IIA Jūtīguma analīze'!$C$11)</f>
        <v>0</v>
      </c>
      <c r="BK83" s="478">
        <f>'IIA Finanšu analīze'!BK36*(1+'IIA Jūtīguma analīze'!$C$11)</f>
        <v>0</v>
      </c>
      <c r="BL83" s="478">
        <f>'IIA Finanšu analīze'!BL36*(1+'IIA Jūtīguma analīze'!$C$11)</f>
        <v>0</v>
      </c>
      <c r="BM83" s="478">
        <f>'IIA Finanšu analīze'!BM36*(1+'IIA Jūtīguma analīze'!$C$11)</f>
        <v>0</v>
      </c>
      <c r="BN83" s="478">
        <f>'IIA Finanšu analīze'!BN36*(1+'IIA Jūtīguma analīze'!$C$11)</f>
        <v>0</v>
      </c>
      <c r="BO83" s="478">
        <f>'IIA Finanšu analīze'!BO36*(1+'IIA Jūtīguma analīze'!$C$11)</f>
        <v>0</v>
      </c>
      <c r="BP83" s="478">
        <f>'IIA Finanšu analīze'!BP36*(1+'IIA Jūtīguma analīze'!$C$11)</f>
        <v>0</v>
      </c>
      <c r="BQ83" s="478">
        <f>'IIA Finanšu analīze'!BQ36*(1+'IIA Jūtīguma analīze'!$C$11)</f>
        <v>0</v>
      </c>
      <c r="BR83" s="478">
        <f>'IIA Finanšu analīze'!BR36*(1+'IIA Jūtīguma analīze'!$C$11)</f>
        <v>0</v>
      </c>
      <c r="BS83" s="478">
        <f>'IIA Finanšu analīze'!BS36*(1+'IIA Jūtīguma analīze'!$C$11)</f>
        <v>0</v>
      </c>
      <c r="BT83" s="478">
        <f>'IIA Finanšu analīze'!BT36*(1+'IIA Jūtīguma analīze'!$C$11)</f>
        <v>0</v>
      </c>
      <c r="BU83" s="478">
        <f>'IIA Finanšu analīze'!BU36*(1+'IIA Jūtīguma analīze'!$C$11)</f>
        <v>0</v>
      </c>
      <c r="BV83" s="478">
        <f>'IIA Finanšu analīze'!BV36*(1+'IIA Jūtīguma analīze'!$C$11)</f>
        <v>0</v>
      </c>
      <c r="BW83" s="478">
        <f>'IIA Finanšu analīze'!BW36*(1+'IIA Jūtīguma analīze'!$C$11)</f>
        <v>0</v>
      </c>
      <c r="BX83" s="478">
        <f>'IIA Finanšu analīze'!BX36*(1+'IIA Jūtīguma analīze'!$C$11)</f>
        <v>0</v>
      </c>
      <c r="BY83" s="478">
        <f>'IIA Finanšu analīze'!BY36*(1+'IIA Jūtīguma analīze'!$C$11)</f>
        <v>0</v>
      </c>
      <c r="BZ83" s="478">
        <f>'IIA Finanšu analīze'!BZ36*(1+'IIA Jūtīguma analīze'!$C$11)</f>
        <v>0</v>
      </c>
      <c r="CA83" s="478">
        <f>'IIA Finanšu analīze'!CA36*(1+'IIA Jūtīguma analīze'!$C$11)</f>
        <v>0</v>
      </c>
      <c r="CB83" s="478">
        <f>'IIA Finanšu analīze'!CB36*(1+'IIA Jūtīguma analīze'!$C$11)</f>
        <v>0</v>
      </c>
      <c r="CC83" s="478">
        <f>'IIA Finanšu analīze'!CC36*(1+'IIA Jūtīguma analīze'!$C$11)</f>
        <v>0</v>
      </c>
      <c r="CD83" s="478">
        <f>'IIA Finanšu analīze'!CD36*(1+'IIA Jūtīguma analīze'!$C$11)</f>
        <v>0</v>
      </c>
      <c r="CE83" s="478">
        <f>'IIA Finanšu analīze'!CE36*(1+'IIA Jūtīguma analīze'!$C$11)</f>
        <v>0</v>
      </c>
      <c r="CF83" s="478">
        <f>'IIA Finanšu analīze'!CF36*(1+'IIA Jūtīguma analīze'!$C$11)</f>
        <v>0</v>
      </c>
      <c r="CG83" s="478">
        <f>'IIA Finanšu analīze'!CG36*(1+'IIA Jūtīguma analīze'!$C$11)</f>
        <v>0</v>
      </c>
      <c r="CH83" s="478">
        <f>'IIA Finanšu analīze'!CH36*(1+'IIA Jūtīguma analīze'!$C$11)</f>
        <v>0</v>
      </c>
      <c r="CI83" s="478">
        <f>'IIA Finanšu analīze'!CI36*(1+'IIA Jūtīguma analīze'!$C$11)</f>
        <v>0</v>
      </c>
      <c r="CJ83" s="478">
        <f>'IIA Finanšu analīze'!CJ36*(1+'IIA Jūtīguma analīze'!$C$11)</f>
        <v>0</v>
      </c>
      <c r="CK83" s="478">
        <f>'IIA Finanšu analīze'!CK36*(1+'IIA Jūtīguma analīze'!$C$11)</f>
        <v>0</v>
      </c>
      <c r="CL83" s="478">
        <f>'IIA Finanšu analīze'!CL36*(1+'IIA Jūtīguma analīze'!$C$11)</f>
        <v>0</v>
      </c>
      <c r="CM83" s="478">
        <f>'IIA Finanšu analīze'!CM36*(1+'IIA Jūtīguma analīze'!$C$11)</f>
        <v>0</v>
      </c>
      <c r="CN83" s="478">
        <f>'IIA Finanšu analīze'!CN36*(1+'IIA Jūtīguma analīze'!$C$11)</f>
        <v>0</v>
      </c>
      <c r="CO83" s="478">
        <f>'IIA Finanšu analīze'!CO36*(1+'IIA Jūtīguma analīze'!$C$11)</f>
        <v>0</v>
      </c>
      <c r="CP83" s="478">
        <f>'IIA Finanšu analīze'!CP36*(1+'IIA Jūtīguma analīze'!$C$11)</f>
        <v>0</v>
      </c>
      <c r="CQ83" s="478">
        <f>'IIA Finanšu analīze'!CQ36*(1+'IIA Jūtīguma analīze'!$C$11)</f>
        <v>0</v>
      </c>
      <c r="CR83" s="478">
        <f>'IIA Finanšu analīze'!CR36*(1+'IIA Jūtīguma analīze'!$C$11)</f>
        <v>0</v>
      </c>
      <c r="CS83" s="478">
        <f>'IIA Finanšu analīze'!CS36*(1+'IIA Jūtīguma analīze'!$C$11)</f>
        <v>0</v>
      </c>
      <c r="CT83" s="478">
        <f>'IIA Finanšu analīze'!CT36*(1+'IIA Jūtīguma analīze'!$C$11)</f>
        <v>0</v>
      </c>
      <c r="CU83" s="478">
        <f>'IIA Finanšu analīze'!CU36*(1+'IIA Jūtīguma analīze'!$C$11)</f>
        <v>0</v>
      </c>
      <c r="CV83" s="478">
        <f>'IIA Finanšu analīze'!CV36*(1+'IIA Jūtīguma analīze'!$C$11)</f>
        <v>0</v>
      </c>
      <c r="CW83" s="478">
        <f>'IIA Finanšu analīze'!CW36*(1+'IIA Jūtīguma analīze'!$C$11)</f>
        <v>0</v>
      </c>
      <c r="CX83" s="478">
        <f>'IIA Finanšu analīze'!CX36*(1+'IIA Jūtīguma analīze'!$C$11)</f>
        <v>0</v>
      </c>
      <c r="CY83" s="478">
        <f>'IIA Finanšu analīze'!CY36*(1+'IIA Jūtīguma analīze'!$C$11)</f>
        <v>0</v>
      </c>
      <c r="CZ83" s="478">
        <f>'IIA Finanšu analīze'!CZ36*(1+'IIA Jūtīguma analīze'!$C$11)</f>
        <v>0</v>
      </c>
      <c r="DA83" s="478">
        <f>'IIA Finanšu analīze'!DA36*(1+'IIA Jūtīguma analīze'!$C$11)</f>
        <v>0</v>
      </c>
      <c r="DB83" s="478">
        <f>'IIA Finanšu analīze'!DB36*(1+'IIA Jūtīguma analīze'!$C$11)</f>
        <v>0</v>
      </c>
      <c r="DC83" s="478">
        <f>'IIA Finanšu analīze'!DC36*(1+'IIA Jūtīguma analīze'!$C$11)</f>
        <v>0</v>
      </c>
      <c r="DD83" s="478">
        <f>'IIA Finanšu analīze'!DD36*(1+'IIA Jūtīguma analīze'!$C$11)</f>
        <v>0</v>
      </c>
      <c r="DE83" s="478">
        <f>'IIA Finanšu analīze'!DE36*(1+'IIA Jūtīguma analīze'!$C$11)</f>
        <v>0</v>
      </c>
      <c r="DF83" s="478">
        <f>'IIA Finanšu analīze'!DF36*(1+'IIA Jūtīguma analīze'!$C$11)</f>
        <v>0</v>
      </c>
      <c r="DG83" s="478">
        <f>'IIA Finanšu analīze'!DG36*(1+'IIA Jūtīguma analīze'!$C$11)</f>
        <v>0</v>
      </c>
      <c r="DH83" s="478">
        <f>'IIA Finanšu analīze'!DH36*(1+'IIA Jūtīguma analīze'!$C$11)</f>
        <v>0</v>
      </c>
      <c r="DI83" s="478">
        <f>'IIA Finanšu analīze'!DI36*(1+'IIA Jūtīguma analīze'!$C$11)</f>
        <v>0</v>
      </c>
      <c r="DJ83" s="478">
        <f>'IIA Finanšu analīze'!DJ36*(1+'IIA Jūtīguma analīze'!$C$11)</f>
        <v>0</v>
      </c>
      <c r="DK83" s="478">
        <f>'IIA Finanšu analīze'!DK36*(1+'IIA Jūtīguma analīze'!$C$11)</f>
        <v>0</v>
      </c>
      <c r="DL83" s="478">
        <f>'IIA Finanšu analīze'!DL36*(1+'IIA Jūtīguma analīze'!$C$11)</f>
        <v>0</v>
      </c>
      <c r="DM83" s="478">
        <f>'IIA Finanšu analīze'!DM36*(1+'IIA Jūtīguma analīze'!$C$11)</f>
        <v>0</v>
      </c>
      <c r="DN83" s="478">
        <f>'IIA Finanšu analīze'!DN36*(1+'IIA Jūtīguma analīze'!$C$11)</f>
        <v>0</v>
      </c>
      <c r="DO83" s="478">
        <f>'IIA Finanšu analīze'!DO36*(1+'IIA Jūtīguma analīze'!$C$11)</f>
        <v>0</v>
      </c>
      <c r="DP83" s="478">
        <f>'IIA Finanšu analīze'!DP36*(1+'IIA Jūtīguma analīze'!$C$11)</f>
        <v>0</v>
      </c>
      <c r="DQ83" s="478">
        <f>'IIA Finanšu analīze'!DQ36*(1+'IIA Jūtīguma analīze'!$C$11)</f>
        <v>0</v>
      </c>
      <c r="DR83" s="478">
        <f>'IIA Finanšu analīze'!DR36*(1+'IIA Jūtīguma analīze'!$C$11)</f>
        <v>0</v>
      </c>
      <c r="DS83" s="478">
        <f>'IIA Finanšu analīze'!DS36*(1+'IIA Jūtīguma analīze'!$C$11)</f>
        <v>0</v>
      </c>
      <c r="DT83" s="478">
        <f>'IIA Finanšu analīze'!DT36*(1+'IIA Jūtīguma analīze'!$C$11)</f>
        <v>0</v>
      </c>
      <c r="DU83" s="478">
        <f>'IIA Finanšu analīze'!DU36*(1+'IIA Jūtīguma analīze'!$C$11)</f>
        <v>0</v>
      </c>
    </row>
    <row r="84" spans="1:125" ht="11.25" customHeight="1">
      <c r="A84" s="385" t="s">
        <v>679</v>
      </c>
      <c r="B84" s="415"/>
      <c r="D84" s="446">
        <f t="shared" si="21"/>
        <v>-9497845.4643776752</v>
      </c>
      <c r="E84" s="416">
        <f>SUM(E79:E83)</f>
        <v>-1797203.9441595664</v>
      </c>
      <c r="F84" s="416">
        <f t="shared" ref="F84:BQ84" si="26">SUM(F79:F83)</f>
        <v>-1797203.9441595664</v>
      </c>
      <c r="G84" s="416">
        <f t="shared" si="26"/>
        <v>-1797203.9441595664</v>
      </c>
      <c r="H84" s="416">
        <f t="shared" si="26"/>
        <v>-1797203.9441595664</v>
      </c>
      <c r="I84" s="416">
        <f t="shared" si="26"/>
        <v>-1797203.9441595664</v>
      </c>
      <c r="J84" s="416">
        <f t="shared" si="26"/>
        <v>-196405.04500000001</v>
      </c>
      <c r="K84" s="416">
        <f t="shared" si="26"/>
        <v>-107633.795</v>
      </c>
      <c r="L84" s="416">
        <f t="shared" si="26"/>
        <v>-107633.795</v>
      </c>
      <c r="M84" s="416">
        <f t="shared" si="26"/>
        <v>-107633.795</v>
      </c>
      <c r="N84" s="416">
        <f t="shared" si="26"/>
        <v>-107633.795</v>
      </c>
      <c r="O84" s="416">
        <f t="shared" si="26"/>
        <v>-107633.795</v>
      </c>
      <c r="P84" s="416">
        <f t="shared" si="26"/>
        <v>-107633.795</v>
      </c>
      <c r="Q84" s="416">
        <f t="shared" si="26"/>
        <v>-107633.795</v>
      </c>
      <c r="R84" s="416">
        <f t="shared" si="26"/>
        <v>-107633.795</v>
      </c>
      <c r="S84" s="416">
        <f t="shared" si="26"/>
        <v>-107633.795</v>
      </c>
      <c r="T84" s="416">
        <f t="shared" si="26"/>
        <v>-107633.795</v>
      </c>
      <c r="U84" s="416">
        <f t="shared" si="26"/>
        <v>-107633.795</v>
      </c>
      <c r="V84" s="416">
        <f t="shared" si="26"/>
        <v>-107633.795</v>
      </c>
      <c r="W84" s="416">
        <f t="shared" si="26"/>
        <v>-107633.795</v>
      </c>
      <c r="X84" s="416">
        <f t="shared" si="26"/>
        <v>-107633.795</v>
      </c>
      <c r="Y84" s="416">
        <f t="shared" si="26"/>
        <v>-107633.795</v>
      </c>
      <c r="Z84" s="416">
        <f t="shared" si="26"/>
        <v>-107633.795</v>
      </c>
      <c r="AA84" s="416">
        <f t="shared" si="26"/>
        <v>-107633.795</v>
      </c>
      <c r="AB84" s="416">
        <f t="shared" si="26"/>
        <v>-107633.795</v>
      </c>
      <c r="AC84" s="416">
        <f t="shared" si="26"/>
        <v>-107633.795</v>
      </c>
      <c r="AD84" s="416">
        <f t="shared" si="26"/>
        <v>-124016.7375</v>
      </c>
      <c r="AE84" s="416">
        <f t="shared" si="26"/>
        <v>-124016.7375</v>
      </c>
      <c r="AF84" s="416">
        <f t="shared" si="26"/>
        <v>-124016.7375</v>
      </c>
      <c r="AG84" s="416">
        <f t="shared" si="26"/>
        <v>-124016.7375</v>
      </c>
      <c r="AH84" s="416">
        <f t="shared" si="26"/>
        <v>-124016.7375</v>
      </c>
      <c r="AI84" s="416">
        <f t="shared" si="26"/>
        <v>-124016.7375</v>
      </c>
      <c r="AJ84" s="416">
        <f t="shared" si="26"/>
        <v>-124016.7375</v>
      </c>
      <c r="AK84" s="416">
        <f t="shared" si="26"/>
        <v>-124016.7375</v>
      </c>
      <c r="AL84" s="416">
        <f t="shared" si="26"/>
        <v>-124016.7375</v>
      </c>
      <c r="AM84" s="416">
        <f t="shared" si="26"/>
        <v>-124016.7375</v>
      </c>
      <c r="AN84" s="416">
        <f t="shared" si="26"/>
        <v>-124016.7375</v>
      </c>
      <c r="AO84" s="416">
        <f t="shared" si="26"/>
        <v>-124016.7375</v>
      </c>
      <c r="AP84" s="416">
        <f t="shared" si="26"/>
        <v>-124016.7375</v>
      </c>
      <c r="AQ84" s="416">
        <f t="shared" si="26"/>
        <v>-124016.7375</v>
      </c>
      <c r="AR84" s="416">
        <f t="shared" si="26"/>
        <v>-124016.7375</v>
      </c>
      <c r="AS84" s="416">
        <f t="shared" si="26"/>
        <v>-124016.7375</v>
      </c>
      <c r="AT84" s="416">
        <f t="shared" si="26"/>
        <v>-124016.7375</v>
      </c>
      <c r="AU84" s="416">
        <f t="shared" si="26"/>
        <v>-124016.7375</v>
      </c>
      <c r="AV84" s="416">
        <f t="shared" si="26"/>
        <v>-124016.7375</v>
      </c>
      <c r="AW84" s="416">
        <f t="shared" si="26"/>
        <v>-124016.7375</v>
      </c>
      <c r="AX84" s="416">
        <f t="shared" si="26"/>
        <v>-124016.7375</v>
      </c>
      <c r="AY84" s="416">
        <f t="shared" si="26"/>
        <v>-124016.7375</v>
      </c>
      <c r="AZ84" s="416">
        <f t="shared" si="26"/>
        <v>-124016.7375</v>
      </c>
      <c r="BA84" s="416">
        <f t="shared" si="26"/>
        <v>-124016.7375</v>
      </c>
      <c r="BB84" s="416">
        <f t="shared" si="26"/>
        <v>-124016.7375</v>
      </c>
      <c r="BC84" s="416">
        <f t="shared" si="26"/>
        <v>-124016.7375</v>
      </c>
      <c r="BD84" s="416">
        <f t="shared" si="26"/>
        <v>-124016.7375</v>
      </c>
      <c r="BE84" s="416">
        <f t="shared" si="26"/>
        <v>-124016.7375</v>
      </c>
      <c r="BF84" s="416">
        <f t="shared" si="26"/>
        <v>-124016.7375</v>
      </c>
      <c r="BG84" s="416">
        <f t="shared" si="26"/>
        <v>-124016.7375</v>
      </c>
      <c r="BH84" s="416">
        <f t="shared" si="26"/>
        <v>-124016.7375</v>
      </c>
      <c r="BI84" s="416">
        <f t="shared" si="26"/>
        <v>-124016.7375</v>
      </c>
      <c r="BJ84" s="416">
        <f t="shared" si="26"/>
        <v>-124016.7375</v>
      </c>
      <c r="BK84" s="416">
        <f t="shared" si="26"/>
        <v>-124016.7375</v>
      </c>
      <c r="BL84" s="416">
        <f t="shared" si="26"/>
        <v>-124016.7375</v>
      </c>
      <c r="BM84" s="416">
        <f t="shared" si="26"/>
        <v>0</v>
      </c>
      <c r="BN84" s="416">
        <f t="shared" si="26"/>
        <v>0</v>
      </c>
      <c r="BO84" s="416">
        <f t="shared" si="26"/>
        <v>0</v>
      </c>
      <c r="BP84" s="416">
        <f t="shared" si="26"/>
        <v>0</v>
      </c>
      <c r="BQ84" s="416">
        <f t="shared" si="26"/>
        <v>0</v>
      </c>
      <c r="BR84" s="416">
        <f t="shared" ref="BR84:DU84" si="27">SUM(BR79:BR83)</f>
        <v>0</v>
      </c>
      <c r="BS84" s="416">
        <f t="shared" si="27"/>
        <v>0</v>
      </c>
      <c r="BT84" s="416">
        <f t="shared" si="27"/>
        <v>0</v>
      </c>
      <c r="BU84" s="416">
        <f t="shared" si="27"/>
        <v>0</v>
      </c>
      <c r="BV84" s="416">
        <f t="shared" si="27"/>
        <v>0</v>
      </c>
      <c r="BW84" s="416">
        <f t="shared" si="27"/>
        <v>0</v>
      </c>
      <c r="BX84" s="416">
        <f t="shared" si="27"/>
        <v>0</v>
      </c>
      <c r="BY84" s="416">
        <f t="shared" si="27"/>
        <v>0</v>
      </c>
      <c r="BZ84" s="416">
        <f t="shared" si="27"/>
        <v>0</v>
      </c>
      <c r="CA84" s="416">
        <f t="shared" si="27"/>
        <v>0</v>
      </c>
      <c r="CB84" s="416">
        <f t="shared" si="27"/>
        <v>0</v>
      </c>
      <c r="CC84" s="416">
        <f t="shared" si="27"/>
        <v>0</v>
      </c>
      <c r="CD84" s="416">
        <f t="shared" si="27"/>
        <v>0</v>
      </c>
      <c r="CE84" s="416">
        <f t="shared" si="27"/>
        <v>0</v>
      </c>
      <c r="CF84" s="416">
        <f t="shared" si="27"/>
        <v>0</v>
      </c>
      <c r="CG84" s="416">
        <f t="shared" si="27"/>
        <v>0</v>
      </c>
      <c r="CH84" s="416">
        <f t="shared" si="27"/>
        <v>0</v>
      </c>
      <c r="CI84" s="416">
        <f t="shared" si="27"/>
        <v>0</v>
      </c>
      <c r="CJ84" s="416">
        <f t="shared" si="27"/>
        <v>0</v>
      </c>
      <c r="CK84" s="416">
        <f t="shared" si="27"/>
        <v>0</v>
      </c>
      <c r="CL84" s="416">
        <f t="shared" si="27"/>
        <v>0</v>
      </c>
      <c r="CM84" s="416">
        <f t="shared" si="27"/>
        <v>0</v>
      </c>
      <c r="CN84" s="416">
        <f t="shared" si="27"/>
        <v>0</v>
      </c>
      <c r="CO84" s="416">
        <f t="shared" si="27"/>
        <v>0</v>
      </c>
      <c r="CP84" s="416">
        <f t="shared" si="27"/>
        <v>0</v>
      </c>
      <c r="CQ84" s="416">
        <f t="shared" si="27"/>
        <v>0</v>
      </c>
      <c r="CR84" s="416">
        <f t="shared" si="27"/>
        <v>0</v>
      </c>
      <c r="CS84" s="416">
        <f t="shared" si="27"/>
        <v>0</v>
      </c>
      <c r="CT84" s="416">
        <f t="shared" si="27"/>
        <v>0</v>
      </c>
      <c r="CU84" s="416">
        <f t="shared" si="27"/>
        <v>0</v>
      </c>
      <c r="CV84" s="416">
        <f t="shared" si="27"/>
        <v>0</v>
      </c>
      <c r="CW84" s="416">
        <f t="shared" si="27"/>
        <v>0</v>
      </c>
      <c r="CX84" s="416">
        <f t="shared" si="27"/>
        <v>0</v>
      </c>
      <c r="CY84" s="416">
        <f t="shared" si="27"/>
        <v>0</v>
      </c>
      <c r="CZ84" s="416">
        <f t="shared" si="27"/>
        <v>0</v>
      </c>
      <c r="DA84" s="416">
        <f t="shared" si="27"/>
        <v>0</v>
      </c>
      <c r="DB84" s="416">
        <f t="shared" si="27"/>
        <v>0</v>
      </c>
      <c r="DC84" s="416">
        <f t="shared" si="27"/>
        <v>0</v>
      </c>
      <c r="DD84" s="416">
        <f t="shared" si="27"/>
        <v>0</v>
      </c>
      <c r="DE84" s="416">
        <f t="shared" si="27"/>
        <v>0</v>
      </c>
      <c r="DF84" s="416">
        <f t="shared" si="27"/>
        <v>0</v>
      </c>
      <c r="DG84" s="416">
        <f t="shared" si="27"/>
        <v>0</v>
      </c>
      <c r="DH84" s="416">
        <f t="shared" si="27"/>
        <v>0</v>
      </c>
      <c r="DI84" s="416">
        <f t="shared" si="27"/>
        <v>0</v>
      </c>
      <c r="DJ84" s="416">
        <f t="shared" si="27"/>
        <v>0</v>
      </c>
      <c r="DK84" s="416">
        <f t="shared" si="27"/>
        <v>0</v>
      </c>
      <c r="DL84" s="416">
        <f t="shared" si="27"/>
        <v>0</v>
      </c>
      <c r="DM84" s="416">
        <f t="shared" si="27"/>
        <v>0</v>
      </c>
      <c r="DN84" s="416">
        <f t="shared" si="27"/>
        <v>0</v>
      </c>
      <c r="DO84" s="416">
        <f t="shared" si="27"/>
        <v>0</v>
      </c>
      <c r="DP84" s="416">
        <f t="shared" si="27"/>
        <v>0</v>
      </c>
      <c r="DQ84" s="416">
        <f t="shared" si="27"/>
        <v>0</v>
      </c>
      <c r="DR84" s="416">
        <f t="shared" si="27"/>
        <v>0</v>
      </c>
      <c r="DS84" s="416">
        <f t="shared" si="27"/>
        <v>0</v>
      </c>
      <c r="DT84" s="416">
        <f t="shared" si="27"/>
        <v>0</v>
      </c>
      <c r="DU84" s="416">
        <f t="shared" si="27"/>
        <v>0</v>
      </c>
    </row>
    <row r="85" spans="1:125" ht="11.25" customHeight="1">
      <c r="A85" s="383" t="s">
        <v>681</v>
      </c>
      <c r="B85" s="389" t="s">
        <v>638</v>
      </c>
      <c r="D85" s="397">
        <f t="shared" si="21"/>
        <v>488680.26500835118</v>
      </c>
      <c r="E85" s="416">
        <f>-E79*$C$11*$C$13</f>
        <v>112872.82555957252</v>
      </c>
      <c r="F85" s="416">
        <f t="shared" ref="F85:BQ85" si="28">-F79*$C$11*$C$13</f>
        <v>112872.82555957252</v>
      </c>
      <c r="G85" s="416">
        <f t="shared" si="28"/>
        <v>112872.82555957252</v>
      </c>
      <c r="H85" s="416">
        <f t="shared" si="28"/>
        <v>112872.82555957252</v>
      </c>
      <c r="I85" s="416">
        <f t="shared" si="28"/>
        <v>112872.82555957252</v>
      </c>
      <c r="J85" s="416">
        <f t="shared" si="28"/>
        <v>0</v>
      </c>
      <c r="K85" s="416">
        <f t="shared" si="28"/>
        <v>0</v>
      </c>
      <c r="L85" s="416">
        <f t="shared" si="28"/>
        <v>0</v>
      </c>
      <c r="M85" s="416">
        <f t="shared" si="28"/>
        <v>0</v>
      </c>
      <c r="N85" s="416">
        <f t="shared" si="28"/>
        <v>0</v>
      </c>
      <c r="O85" s="416">
        <f t="shared" si="28"/>
        <v>0</v>
      </c>
      <c r="P85" s="416">
        <f t="shared" si="28"/>
        <v>0</v>
      </c>
      <c r="Q85" s="416">
        <f t="shared" si="28"/>
        <v>0</v>
      </c>
      <c r="R85" s="416">
        <f t="shared" si="28"/>
        <v>0</v>
      </c>
      <c r="S85" s="416">
        <f t="shared" si="28"/>
        <v>0</v>
      </c>
      <c r="T85" s="416">
        <f t="shared" si="28"/>
        <v>0</v>
      </c>
      <c r="U85" s="416">
        <f t="shared" si="28"/>
        <v>0</v>
      </c>
      <c r="V85" s="416">
        <f t="shared" si="28"/>
        <v>0</v>
      </c>
      <c r="W85" s="416">
        <f t="shared" si="28"/>
        <v>0</v>
      </c>
      <c r="X85" s="416">
        <f t="shared" si="28"/>
        <v>0</v>
      </c>
      <c r="Y85" s="416">
        <f t="shared" si="28"/>
        <v>0</v>
      </c>
      <c r="Z85" s="416">
        <f t="shared" si="28"/>
        <v>0</v>
      </c>
      <c r="AA85" s="416">
        <f t="shared" si="28"/>
        <v>0</v>
      </c>
      <c r="AB85" s="416">
        <f t="shared" si="28"/>
        <v>0</v>
      </c>
      <c r="AC85" s="416">
        <f t="shared" si="28"/>
        <v>0</v>
      </c>
      <c r="AD85" s="416">
        <f t="shared" si="28"/>
        <v>0</v>
      </c>
      <c r="AE85" s="416">
        <f t="shared" si="28"/>
        <v>0</v>
      </c>
      <c r="AF85" s="416">
        <f t="shared" si="28"/>
        <v>0</v>
      </c>
      <c r="AG85" s="416">
        <f t="shared" si="28"/>
        <v>0</v>
      </c>
      <c r="AH85" s="416">
        <f t="shared" si="28"/>
        <v>0</v>
      </c>
      <c r="AI85" s="416">
        <f t="shared" si="28"/>
        <v>0</v>
      </c>
      <c r="AJ85" s="416">
        <f t="shared" si="28"/>
        <v>0</v>
      </c>
      <c r="AK85" s="416">
        <f t="shared" si="28"/>
        <v>0</v>
      </c>
      <c r="AL85" s="416">
        <f t="shared" si="28"/>
        <v>0</v>
      </c>
      <c r="AM85" s="416">
        <f t="shared" si="28"/>
        <v>0</v>
      </c>
      <c r="AN85" s="416">
        <f t="shared" si="28"/>
        <v>0</v>
      </c>
      <c r="AO85" s="416">
        <f t="shared" si="28"/>
        <v>0</v>
      </c>
      <c r="AP85" s="416">
        <f t="shared" si="28"/>
        <v>0</v>
      </c>
      <c r="AQ85" s="416">
        <f t="shared" si="28"/>
        <v>0</v>
      </c>
      <c r="AR85" s="416">
        <f t="shared" si="28"/>
        <v>0</v>
      </c>
      <c r="AS85" s="416">
        <f t="shared" si="28"/>
        <v>0</v>
      </c>
      <c r="AT85" s="416">
        <f t="shared" si="28"/>
        <v>0</v>
      </c>
      <c r="AU85" s="416">
        <f t="shared" si="28"/>
        <v>0</v>
      </c>
      <c r="AV85" s="416">
        <f t="shared" si="28"/>
        <v>0</v>
      </c>
      <c r="AW85" s="416">
        <f t="shared" si="28"/>
        <v>0</v>
      </c>
      <c r="AX85" s="416">
        <f t="shared" si="28"/>
        <v>0</v>
      </c>
      <c r="AY85" s="416">
        <f t="shared" si="28"/>
        <v>0</v>
      </c>
      <c r="AZ85" s="416">
        <f t="shared" si="28"/>
        <v>0</v>
      </c>
      <c r="BA85" s="416">
        <f t="shared" si="28"/>
        <v>0</v>
      </c>
      <c r="BB85" s="416">
        <f t="shared" si="28"/>
        <v>0</v>
      </c>
      <c r="BC85" s="416">
        <f t="shared" si="28"/>
        <v>0</v>
      </c>
      <c r="BD85" s="416">
        <f t="shared" si="28"/>
        <v>0</v>
      </c>
      <c r="BE85" s="416">
        <f t="shared" si="28"/>
        <v>0</v>
      </c>
      <c r="BF85" s="416">
        <f t="shared" si="28"/>
        <v>0</v>
      </c>
      <c r="BG85" s="416">
        <f t="shared" si="28"/>
        <v>0</v>
      </c>
      <c r="BH85" s="416">
        <f t="shared" si="28"/>
        <v>0</v>
      </c>
      <c r="BI85" s="416">
        <f t="shared" si="28"/>
        <v>0</v>
      </c>
      <c r="BJ85" s="416">
        <f t="shared" si="28"/>
        <v>0</v>
      </c>
      <c r="BK85" s="416">
        <f t="shared" si="28"/>
        <v>0</v>
      </c>
      <c r="BL85" s="416">
        <f t="shared" si="28"/>
        <v>0</v>
      </c>
      <c r="BM85" s="416">
        <f t="shared" si="28"/>
        <v>0</v>
      </c>
      <c r="BN85" s="416">
        <f t="shared" si="28"/>
        <v>0</v>
      </c>
      <c r="BO85" s="416">
        <f t="shared" si="28"/>
        <v>0</v>
      </c>
      <c r="BP85" s="416">
        <f t="shared" si="28"/>
        <v>0</v>
      </c>
      <c r="BQ85" s="416">
        <f t="shared" si="28"/>
        <v>0</v>
      </c>
      <c r="BR85" s="416">
        <f t="shared" ref="BR85:DU85" si="29">-BR79*$C$11*$C$13</f>
        <v>0</v>
      </c>
      <c r="BS85" s="416">
        <f t="shared" si="29"/>
        <v>0</v>
      </c>
      <c r="BT85" s="416">
        <f t="shared" si="29"/>
        <v>0</v>
      </c>
      <c r="BU85" s="416">
        <f t="shared" si="29"/>
        <v>0</v>
      </c>
      <c r="BV85" s="416">
        <f t="shared" si="29"/>
        <v>0</v>
      </c>
      <c r="BW85" s="416">
        <f t="shared" si="29"/>
        <v>0</v>
      </c>
      <c r="BX85" s="416">
        <f t="shared" si="29"/>
        <v>0</v>
      </c>
      <c r="BY85" s="416">
        <f t="shared" si="29"/>
        <v>0</v>
      </c>
      <c r="BZ85" s="416">
        <f t="shared" si="29"/>
        <v>0</v>
      </c>
      <c r="CA85" s="416">
        <f t="shared" si="29"/>
        <v>0</v>
      </c>
      <c r="CB85" s="416">
        <f t="shared" si="29"/>
        <v>0</v>
      </c>
      <c r="CC85" s="416">
        <f t="shared" si="29"/>
        <v>0</v>
      </c>
      <c r="CD85" s="416">
        <f t="shared" si="29"/>
        <v>0</v>
      </c>
      <c r="CE85" s="416">
        <f t="shared" si="29"/>
        <v>0</v>
      </c>
      <c r="CF85" s="416">
        <f t="shared" si="29"/>
        <v>0</v>
      </c>
      <c r="CG85" s="416">
        <f t="shared" si="29"/>
        <v>0</v>
      </c>
      <c r="CH85" s="416">
        <f t="shared" si="29"/>
        <v>0</v>
      </c>
      <c r="CI85" s="416">
        <f t="shared" si="29"/>
        <v>0</v>
      </c>
      <c r="CJ85" s="416">
        <f t="shared" si="29"/>
        <v>0</v>
      </c>
      <c r="CK85" s="416">
        <f t="shared" si="29"/>
        <v>0</v>
      </c>
      <c r="CL85" s="416">
        <f t="shared" si="29"/>
        <v>0</v>
      </c>
      <c r="CM85" s="416">
        <f t="shared" si="29"/>
        <v>0</v>
      </c>
      <c r="CN85" s="416">
        <f t="shared" si="29"/>
        <v>0</v>
      </c>
      <c r="CO85" s="416">
        <f t="shared" si="29"/>
        <v>0</v>
      </c>
      <c r="CP85" s="416">
        <f t="shared" si="29"/>
        <v>0</v>
      </c>
      <c r="CQ85" s="416">
        <f t="shared" si="29"/>
        <v>0</v>
      </c>
      <c r="CR85" s="416">
        <f t="shared" si="29"/>
        <v>0</v>
      </c>
      <c r="CS85" s="416">
        <f t="shared" si="29"/>
        <v>0</v>
      </c>
      <c r="CT85" s="416">
        <f t="shared" si="29"/>
        <v>0</v>
      </c>
      <c r="CU85" s="416">
        <f t="shared" si="29"/>
        <v>0</v>
      </c>
      <c r="CV85" s="416">
        <f t="shared" si="29"/>
        <v>0</v>
      </c>
      <c r="CW85" s="416">
        <f t="shared" si="29"/>
        <v>0</v>
      </c>
      <c r="CX85" s="416">
        <f t="shared" si="29"/>
        <v>0</v>
      </c>
      <c r="CY85" s="416">
        <f t="shared" si="29"/>
        <v>0</v>
      </c>
      <c r="CZ85" s="416">
        <f t="shared" si="29"/>
        <v>0</v>
      </c>
      <c r="DA85" s="416">
        <f t="shared" si="29"/>
        <v>0</v>
      </c>
      <c r="DB85" s="416">
        <f t="shared" si="29"/>
        <v>0</v>
      </c>
      <c r="DC85" s="416">
        <f t="shared" si="29"/>
        <v>0</v>
      </c>
      <c r="DD85" s="416">
        <f t="shared" si="29"/>
        <v>0</v>
      </c>
      <c r="DE85" s="416">
        <f t="shared" si="29"/>
        <v>0</v>
      </c>
      <c r="DF85" s="416">
        <f t="shared" si="29"/>
        <v>0</v>
      </c>
      <c r="DG85" s="416">
        <f t="shared" si="29"/>
        <v>0</v>
      </c>
      <c r="DH85" s="416">
        <f t="shared" si="29"/>
        <v>0</v>
      </c>
      <c r="DI85" s="416">
        <f t="shared" si="29"/>
        <v>0</v>
      </c>
      <c r="DJ85" s="416">
        <f t="shared" si="29"/>
        <v>0</v>
      </c>
      <c r="DK85" s="416">
        <f t="shared" si="29"/>
        <v>0</v>
      </c>
      <c r="DL85" s="416">
        <f t="shared" si="29"/>
        <v>0</v>
      </c>
      <c r="DM85" s="416">
        <f t="shared" si="29"/>
        <v>0</v>
      </c>
      <c r="DN85" s="416">
        <f t="shared" si="29"/>
        <v>0</v>
      </c>
      <c r="DO85" s="416">
        <f t="shared" si="29"/>
        <v>0</v>
      </c>
      <c r="DP85" s="416">
        <f t="shared" si="29"/>
        <v>0</v>
      </c>
      <c r="DQ85" s="416">
        <f t="shared" si="29"/>
        <v>0</v>
      </c>
      <c r="DR85" s="416">
        <f t="shared" si="29"/>
        <v>0</v>
      </c>
      <c r="DS85" s="416">
        <f t="shared" si="29"/>
        <v>0</v>
      </c>
      <c r="DT85" s="416">
        <f t="shared" si="29"/>
        <v>0</v>
      </c>
      <c r="DU85" s="416">
        <f t="shared" si="29"/>
        <v>0</v>
      </c>
    </row>
    <row r="86" spans="1:125" ht="11.25" customHeight="1">
      <c r="A86" s="383" t="s">
        <v>682</v>
      </c>
      <c r="B86" s="389" t="s">
        <v>638</v>
      </c>
      <c r="D86" s="397">
        <f t="shared" si="21"/>
        <v>177016.68870039372</v>
      </c>
      <c r="E86" s="416">
        <f>-SUM(E80,E81)*$C$11*$C$13</f>
        <v>13617.70494</v>
      </c>
      <c r="F86" s="416">
        <f t="shared" ref="F86:BQ86" si="30">-SUM(F80,F81)*$C$11*$C$13</f>
        <v>13617.70494</v>
      </c>
      <c r="G86" s="416">
        <f t="shared" si="30"/>
        <v>13617.70494</v>
      </c>
      <c r="H86" s="416">
        <f t="shared" si="30"/>
        <v>13617.70494</v>
      </c>
      <c r="I86" s="416">
        <f t="shared" si="30"/>
        <v>13617.70494</v>
      </c>
      <c r="J86" s="416">
        <f t="shared" si="30"/>
        <v>13617.70494</v>
      </c>
      <c r="K86" s="416">
        <f t="shared" si="30"/>
        <v>7335.3635774999993</v>
      </c>
      <c r="L86" s="416">
        <f t="shared" si="30"/>
        <v>7335.3635774999993</v>
      </c>
      <c r="M86" s="416">
        <f t="shared" si="30"/>
        <v>7335.3635774999993</v>
      </c>
      <c r="N86" s="416">
        <f t="shared" si="30"/>
        <v>7335.3635774999993</v>
      </c>
      <c r="O86" s="416">
        <f t="shared" si="30"/>
        <v>7335.3635774999993</v>
      </c>
      <c r="P86" s="416">
        <f t="shared" si="30"/>
        <v>7335.3635774999993</v>
      </c>
      <c r="Q86" s="416">
        <f t="shared" si="30"/>
        <v>7335.3635774999993</v>
      </c>
      <c r="R86" s="416">
        <f t="shared" si="30"/>
        <v>7335.3635774999993</v>
      </c>
      <c r="S86" s="416">
        <f t="shared" si="30"/>
        <v>7335.3635774999993</v>
      </c>
      <c r="T86" s="416">
        <f t="shared" si="30"/>
        <v>7335.3635774999993</v>
      </c>
      <c r="U86" s="416">
        <f t="shared" si="30"/>
        <v>7335.3635774999993</v>
      </c>
      <c r="V86" s="416">
        <f t="shared" si="30"/>
        <v>7335.3635774999993</v>
      </c>
      <c r="W86" s="416">
        <f t="shared" si="30"/>
        <v>7335.3635774999993</v>
      </c>
      <c r="X86" s="416">
        <f t="shared" si="30"/>
        <v>7335.3635774999993</v>
      </c>
      <c r="Y86" s="416">
        <f t="shared" si="30"/>
        <v>7335.3635774999993</v>
      </c>
      <c r="Z86" s="416">
        <f t="shared" si="30"/>
        <v>7335.3635774999993</v>
      </c>
      <c r="AA86" s="416">
        <f t="shared" si="30"/>
        <v>7335.3635774999993</v>
      </c>
      <c r="AB86" s="416">
        <f t="shared" si="30"/>
        <v>7335.3635774999993</v>
      </c>
      <c r="AC86" s="416">
        <f t="shared" si="30"/>
        <v>7335.3635774999993</v>
      </c>
      <c r="AD86" s="416">
        <f t="shared" si="30"/>
        <v>8633.3552628750003</v>
      </c>
      <c r="AE86" s="416">
        <f t="shared" si="30"/>
        <v>8633.3552628750003</v>
      </c>
      <c r="AF86" s="416">
        <f t="shared" si="30"/>
        <v>8633.3552628750003</v>
      </c>
      <c r="AG86" s="416">
        <f t="shared" si="30"/>
        <v>8633.3552628750003</v>
      </c>
      <c r="AH86" s="416">
        <f t="shared" si="30"/>
        <v>8633.3552628750003</v>
      </c>
      <c r="AI86" s="416">
        <f t="shared" si="30"/>
        <v>8633.3552628750003</v>
      </c>
      <c r="AJ86" s="416">
        <f t="shared" si="30"/>
        <v>8633.3552628750003</v>
      </c>
      <c r="AK86" s="416">
        <f t="shared" si="30"/>
        <v>8633.3552628750003</v>
      </c>
      <c r="AL86" s="416">
        <f t="shared" si="30"/>
        <v>8633.3552628750003</v>
      </c>
      <c r="AM86" s="416">
        <f t="shared" si="30"/>
        <v>8633.3552628750003</v>
      </c>
      <c r="AN86" s="416">
        <f t="shared" si="30"/>
        <v>8633.3552628750003</v>
      </c>
      <c r="AO86" s="416">
        <f t="shared" si="30"/>
        <v>8633.3552628750003</v>
      </c>
      <c r="AP86" s="416">
        <f t="shared" si="30"/>
        <v>8633.3552628750003</v>
      </c>
      <c r="AQ86" s="416">
        <f t="shared" si="30"/>
        <v>8633.3552628750003</v>
      </c>
      <c r="AR86" s="416">
        <f t="shared" si="30"/>
        <v>8633.3552628750003</v>
      </c>
      <c r="AS86" s="416">
        <f t="shared" si="30"/>
        <v>8633.3552628750003</v>
      </c>
      <c r="AT86" s="416">
        <f t="shared" si="30"/>
        <v>8633.3552628750003</v>
      </c>
      <c r="AU86" s="416">
        <f t="shared" si="30"/>
        <v>8633.3552628750003</v>
      </c>
      <c r="AV86" s="416">
        <f t="shared" si="30"/>
        <v>8633.3552628750003</v>
      </c>
      <c r="AW86" s="416">
        <f t="shared" si="30"/>
        <v>8633.3552628750003</v>
      </c>
      <c r="AX86" s="416">
        <f t="shared" si="30"/>
        <v>8633.3552628750003</v>
      </c>
      <c r="AY86" s="416">
        <f t="shared" si="30"/>
        <v>8633.3552628750003</v>
      </c>
      <c r="AZ86" s="416">
        <f t="shared" si="30"/>
        <v>8633.3552628750003</v>
      </c>
      <c r="BA86" s="416">
        <f t="shared" si="30"/>
        <v>8633.3552628750003</v>
      </c>
      <c r="BB86" s="416">
        <f t="shared" si="30"/>
        <v>8633.3552628750003</v>
      </c>
      <c r="BC86" s="416">
        <f t="shared" si="30"/>
        <v>8633.3552628750003</v>
      </c>
      <c r="BD86" s="416">
        <f t="shared" si="30"/>
        <v>8633.3552628750003</v>
      </c>
      <c r="BE86" s="416">
        <f t="shared" si="30"/>
        <v>8633.3552628750003</v>
      </c>
      <c r="BF86" s="416">
        <f t="shared" si="30"/>
        <v>8633.3552628750003</v>
      </c>
      <c r="BG86" s="416">
        <f t="shared" si="30"/>
        <v>8633.3552628750003</v>
      </c>
      <c r="BH86" s="416">
        <f t="shared" si="30"/>
        <v>8633.3552628750003</v>
      </c>
      <c r="BI86" s="416">
        <f t="shared" si="30"/>
        <v>8633.3552628750003</v>
      </c>
      <c r="BJ86" s="416">
        <f t="shared" si="30"/>
        <v>8633.3552628750003</v>
      </c>
      <c r="BK86" s="416">
        <f t="shared" si="30"/>
        <v>8633.3552628750003</v>
      </c>
      <c r="BL86" s="416">
        <f t="shared" si="30"/>
        <v>8633.3552628750003</v>
      </c>
      <c r="BM86" s="416">
        <f t="shared" si="30"/>
        <v>0</v>
      </c>
      <c r="BN86" s="416">
        <f t="shared" si="30"/>
        <v>0</v>
      </c>
      <c r="BO86" s="416">
        <f t="shared" si="30"/>
        <v>0</v>
      </c>
      <c r="BP86" s="416">
        <f t="shared" si="30"/>
        <v>0</v>
      </c>
      <c r="BQ86" s="416">
        <f t="shared" si="30"/>
        <v>0</v>
      </c>
      <c r="BR86" s="416">
        <f t="shared" ref="BR86:DU86" si="31">-SUM(BR80,BR81)*$C$11*$C$13</f>
        <v>0</v>
      </c>
      <c r="BS86" s="416">
        <f t="shared" si="31"/>
        <v>0</v>
      </c>
      <c r="BT86" s="416">
        <f t="shared" si="31"/>
        <v>0</v>
      </c>
      <c r="BU86" s="416">
        <f t="shared" si="31"/>
        <v>0</v>
      </c>
      <c r="BV86" s="416">
        <f t="shared" si="31"/>
        <v>0</v>
      </c>
      <c r="BW86" s="416">
        <f t="shared" si="31"/>
        <v>0</v>
      </c>
      <c r="BX86" s="416">
        <f t="shared" si="31"/>
        <v>0</v>
      </c>
      <c r="BY86" s="416">
        <f t="shared" si="31"/>
        <v>0</v>
      </c>
      <c r="BZ86" s="416">
        <f t="shared" si="31"/>
        <v>0</v>
      </c>
      <c r="CA86" s="416">
        <f t="shared" si="31"/>
        <v>0</v>
      </c>
      <c r="CB86" s="416">
        <f t="shared" si="31"/>
        <v>0</v>
      </c>
      <c r="CC86" s="416">
        <f t="shared" si="31"/>
        <v>0</v>
      </c>
      <c r="CD86" s="416">
        <f t="shared" si="31"/>
        <v>0</v>
      </c>
      <c r="CE86" s="416">
        <f t="shared" si="31"/>
        <v>0</v>
      </c>
      <c r="CF86" s="416">
        <f t="shared" si="31"/>
        <v>0</v>
      </c>
      <c r="CG86" s="416">
        <f t="shared" si="31"/>
        <v>0</v>
      </c>
      <c r="CH86" s="416">
        <f t="shared" si="31"/>
        <v>0</v>
      </c>
      <c r="CI86" s="416">
        <f t="shared" si="31"/>
        <v>0</v>
      </c>
      <c r="CJ86" s="416">
        <f t="shared" si="31"/>
        <v>0</v>
      </c>
      <c r="CK86" s="416">
        <f t="shared" si="31"/>
        <v>0</v>
      </c>
      <c r="CL86" s="416">
        <f t="shared" si="31"/>
        <v>0</v>
      </c>
      <c r="CM86" s="416">
        <f t="shared" si="31"/>
        <v>0</v>
      </c>
      <c r="CN86" s="416">
        <f t="shared" si="31"/>
        <v>0</v>
      </c>
      <c r="CO86" s="416">
        <f t="shared" si="31"/>
        <v>0</v>
      </c>
      <c r="CP86" s="416">
        <f t="shared" si="31"/>
        <v>0</v>
      </c>
      <c r="CQ86" s="416">
        <f t="shared" si="31"/>
        <v>0</v>
      </c>
      <c r="CR86" s="416">
        <f t="shared" si="31"/>
        <v>0</v>
      </c>
      <c r="CS86" s="416">
        <f t="shared" si="31"/>
        <v>0</v>
      </c>
      <c r="CT86" s="416">
        <f t="shared" si="31"/>
        <v>0</v>
      </c>
      <c r="CU86" s="416">
        <f t="shared" si="31"/>
        <v>0</v>
      </c>
      <c r="CV86" s="416">
        <f t="shared" si="31"/>
        <v>0</v>
      </c>
      <c r="CW86" s="416">
        <f t="shared" si="31"/>
        <v>0</v>
      </c>
      <c r="CX86" s="416">
        <f t="shared" si="31"/>
        <v>0</v>
      </c>
      <c r="CY86" s="416">
        <f t="shared" si="31"/>
        <v>0</v>
      </c>
      <c r="CZ86" s="416">
        <f t="shared" si="31"/>
        <v>0</v>
      </c>
      <c r="DA86" s="416">
        <f t="shared" si="31"/>
        <v>0</v>
      </c>
      <c r="DB86" s="416">
        <f t="shared" si="31"/>
        <v>0</v>
      </c>
      <c r="DC86" s="416">
        <f t="shared" si="31"/>
        <v>0</v>
      </c>
      <c r="DD86" s="416">
        <f t="shared" si="31"/>
        <v>0</v>
      </c>
      <c r="DE86" s="416">
        <f t="shared" si="31"/>
        <v>0</v>
      </c>
      <c r="DF86" s="416">
        <f t="shared" si="31"/>
        <v>0</v>
      </c>
      <c r="DG86" s="416">
        <f t="shared" si="31"/>
        <v>0</v>
      </c>
      <c r="DH86" s="416">
        <f t="shared" si="31"/>
        <v>0</v>
      </c>
      <c r="DI86" s="416">
        <f t="shared" si="31"/>
        <v>0</v>
      </c>
      <c r="DJ86" s="416">
        <f t="shared" si="31"/>
        <v>0</v>
      </c>
      <c r="DK86" s="416">
        <f t="shared" si="31"/>
        <v>0</v>
      </c>
      <c r="DL86" s="416">
        <f t="shared" si="31"/>
        <v>0</v>
      </c>
      <c r="DM86" s="416">
        <f t="shared" si="31"/>
        <v>0</v>
      </c>
      <c r="DN86" s="416">
        <f t="shared" si="31"/>
        <v>0</v>
      </c>
      <c r="DO86" s="416">
        <f t="shared" si="31"/>
        <v>0</v>
      </c>
      <c r="DP86" s="416">
        <f t="shared" si="31"/>
        <v>0</v>
      </c>
      <c r="DQ86" s="416">
        <f t="shared" si="31"/>
        <v>0</v>
      </c>
      <c r="DR86" s="416">
        <f t="shared" si="31"/>
        <v>0</v>
      </c>
      <c r="DS86" s="416">
        <f t="shared" si="31"/>
        <v>0</v>
      </c>
      <c r="DT86" s="416">
        <f t="shared" si="31"/>
        <v>0</v>
      </c>
      <c r="DU86" s="416">
        <f t="shared" si="31"/>
        <v>0</v>
      </c>
    </row>
    <row r="87" spans="1:125" ht="11.25" customHeight="1">
      <c r="A87" s="396" t="s">
        <v>683</v>
      </c>
      <c r="B87" s="385" t="s">
        <v>638</v>
      </c>
      <c r="D87" s="446">
        <f t="shared" si="21"/>
        <v>665696.95370874519</v>
      </c>
      <c r="E87" s="428">
        <f t="shared" ref="E87:AJ87" si="32">SUM(E85:E86)</f>
        <v>126490.53049957252</v>
      </c>
      <c r="F87" s="428">
        <f t="shared" si="32"/>
        <v>126490.53049957252</v>
      </c>
      <c r="G87" s="428">
        <f t="shared" si="32"/>
        <v>126490.53049957252</v>
      </c>
      <c r="H87" s="428">
        <f t="shared" si="32"/>
        <v>126490.53049957252</v>
      </c>
      <c r="I87" s="428">
        <f t="shared" si="32"/>
        <v>126490.53049957252</v>
      </c>
      <c r="J87" s="428">
        <f t="shared" si="32"/>
        <v>13617.70494</v>
      </c>
      <c r="K87" s="428">
        <f t="shared" si="32"/>
        <v>7335.3635774999993</v>
      </c>
      <c r="L87" s="428">
        <f t="shared" si="32"/>
        <v>7335.3635774999993</v>
      </c>
      <c r="M87" s="428">
        <f t="shared" si="32"/>
        <v>7335.3635774999993</v>
      </c>
      <c r="N87" s="428">
        <f t="shared" si="32"/>
        <v>7335.3635774999993</v>
      </c>
      <c r="O87" s="428">
        <f t="shared" si="32"/>
        <v>7335.3635774999993</v>
      </c>
      <c r="P87" s="428">
        <f t="shared" si="32"/>
        <v>7335.3635774999993</v>
      </c>
      <c r="Q87" s="428">
        <f t="shared" si="32"/>
        <v>7335.3635774999993</v>
      </c>
      <c r="R87" s="428">
        <f t="shared" si="32"/>
        <v>7335.3635774999993</v>
      </c>
      <c r="S87" s="428">
        <f t="shared" si="32"/>
        <v>7335.3635774999993</v>
      </c>
      <c r="T87" s="428">
        <f t="shared" si="32"/>
        <v>7335.3635774999993</v>
      </c>
      <c r="U87" s="428">
        <f t="shared" si="32"/>
        <v>7335.3635774999993</v>
      </c>
      <c r="V87" s="428">
        <f t="shared" si="32"/>
        <v>7335.3635774999993</v>
      </c>
      <c r="W87" s="428">
        <f t="shared" si="32"/>
        <v>7335.3635774999993</v>
      </c>
      <c r="X87" s="428">
        <f t="shared" si="32"/>
        <v>7335.3635774999993</v>
      </c>
      <c r="Y87" s="428">
        <f t="shared" si="32"/>
        <v>7335.3635774999993</v>
      </c>
      <c r="Z87" s="428">
        <f t="shared" si="32"/>
        <v>7335.3635774999993</v>
      </c>
      <c r="AA87" s="428">
        <f t="shared" si="32"/>
        <v>7335.3635774999993</v>
      </c>
      <c r="AB87" s="428">
        <f t="shared" si="32"/>
        <v>7335.3635774999993</v>
      </c>
      <c r="AC87" s="428">
        <f t="shared" si="32"/>
        <v>7335.3635774999993</v>
      </c>
      <c r="AD87" s="428">
        <f t="shared" si="32"/>
        <v>8633.3552628750003</v>
      </c>
      <c r="AE87" s="428">
        <f t="shared" si="32"/>
        <v>8633.3552628750003</v>
      </c>
      <c r="AF87" s="428">
        <f t="shared" si="32"/>
        <v>8633.3552628750003</v>
      </c>
      <c r="AG87" s="428">
        <f t="shared" si="32"/>
        <v>8633.3552628750003</v>
      </c>
      <c r="AH87" s="428">
        <f t="shared" si="32"/>
        <v>8633.3552628750003</v>
      </c>
      <c r="AI87" s="428">
        <f t="shared" si="32"/>
        <v>8633.3552628750003</v>
      </c>
      <c r="AJ87" s="428">
        <f t="shared" si="32"/>
        <v>8633.3552628750003</v>
      </c>
      <c r="AK87" s="428">
        <f t="shared" ref="AK87:BP87" si="33">SUM(AK85:AK86)</f>
        <v>8633.3552628750003</v>
      </c>
      <c r="AL87" s="428">
        <f t="shared" si="33"/>
        <v>8633.3552628750003</v>
      </c>
      <c r="AM87" s="428">
        <f t="shared" si="33"/>
        <v>8633.3552628750003</v>
      </c>
      <c r="AN87" s="428">
        <f t="shared" si="33"/>
        <v>8633.3552628750003</v>
      </c>
      <c r="AO87" s="428">
        <f t="shared" si="33"/>
        <v>8633.3552628750003</v>
      </c>
      <c r="AP87" s="428">
        <f t="shared" si="33"/>
        <v>8633.3552628750003</v>
      </c>
      <c r="AQ87" s="428">
        <f t="shared" si="33"/>
        <v>8633.3552628750003</v>
      </c>
      <c r="AR87" s="428">
        <f t="shared" si="33"/>
        <v>8633.3552628750003</v>
      </c>
      <c r="AS87" s="428">
        <f t="shared" si="33"/>
        <v>8633.3552628750003</v>
      </c>
      <c r="AT87" s="428">
        <f t="shared" si="33"/>
        <v>8633.3552628750003</v>
      </c>
      <c r="AU87" s="428">
        <f t="shared" si="33"/>
        <v>8633.3552628750003</v>
      </c>
      <c r="AV87" s="428">
        <f t="shared" si="33"/>
        <v>8633.3552628750003</v>
      </c>
      <c r="AW87" s="428">
        <f t="shared" si="33"/>
        <v>8633.3552628750003</v>
      </c>
      <c r="AX87" s="428">
        <f t="shared" si="33"/>
        <v>8633.3552628750003</v>
      </c>
      <c r="AY87" s="428">
        <f t="shared" si="33"/>
        <v>8633.3552628750003</v>
      </c>
      <c r="AZ87" s="428">
        <f t="shared" si="33"/>
        <v>8633.3552628750003</v>
      </c>
      <c r="BA87" s="428">
        <f t="shared" si="33"/>
        <v>8633.3552628750003</v>
      </c>
      <c r="BB87" s="428">
        <f t="shared" si="33"/>
        <v>8633.3552628750003</v>
      </c>
      <c r="BC87" s="428">
        <f t="shared" si="33"/>
        <v>8633.3552628750003</v>
      </c>
      <c r="BD87" s="428">
        <f t="shared" si="33"/>
        <v>8633.3552628750003</v>
      </c>
      <c r="BE87" s="428">
        <f t="shared" si="33"/>
        <v>8633.3552628750003</v>
      </c>
      <c r="BF87" s="428">
        <f t="shared" si="33"/>
        <v>8633.3552628750003</v>
      </c>
      <c r="BG87" s="428">
        <f t="shared" si="33"/>
        <v>8633.3552628750003</v>
      </c>
      <c r="BH87" s="428">
        <f t="shared" si="33"/>
        <v>8633.3552628750003</v>
      </c>
      <c r="BI87" s="428">
        <f t="shared" si="33"/>
        <v>8633.3552628750003</v>
      </c>
      <c r="BJ87" s="428">
        <f t="shared" si="33"/>
        <v>8633.3552628750003</v>
      </c>
      <c r="BK87" s="428">
        <f t="shared" si="33"/>
        <v>8633.3552628750003</v>
      </c>
      <c r="BL87" s="428">
        <f t="shared" si="33"/>
        <v>8633.3552628750003</v>
      </c>
      <c r="BM87" s="428">
        <f t="shared" si="33"/>
        <v>0</v>
      </c>
      <c r="BN87" s="428">
        <f t="shared" si="33"/>
        <v>0</v>
      </c>
      <c r="BO87" s="428">
        <f t="shared" si="33"/>
        <v>0</v>
      </c>
      <c r="BP87" s="428">
        <f t="shared" si="33"/>
        <v>0</v>
      </c>
      <c r="BQ87" s="428">
        <f t="shared" ref="BQ87:CV87" si="34">SUM(BQ85:BQ86)</f>
        <v>0</v>
      </c>
      <c r="BR87" s="428">
        <f t="shared" si="34"/>
        <v>0</v>
      </c>
      <c r="BS87" s="428">
        <f t="shared" si="34"/>
        <v>0</v>
      </c>
      <c r="BT87" s="428">
        <f t="shared" si="34"/>
        <v>0</v>
      </c>
      <c r="BU87" s="428">
        <f t="shared" si="34"/>
        <v>0</v>
      </c>
      <c r="BV87" s="428">
        <f t="shared" si="34"/>
        <v>0</v>
      </c>
      <c r="BW87" s="428">
        <f t="shared" si="34"/>
        <v>0</v>
      </c>
      <c r="BX87" s="428">
        <f t="shared" si="34"/>
        <v>0</v>
      </c>
      <c r="BY87" s="428">
        <f t="shared" si="34"/>
        <v>0</v>
      </c>
      <c r="BZ87" s="428">
        <f t="shared" si="34"/>
        <v>0</v>
      </c>
      <c r="CA87" s="428">
        <f t="shared" si="34"/>
        <v>0</v>
      </c>
      <c r="CB87" s="428">
        <f t="shared" si="34"/>
        <v>0</v>
      </c>
      <c r="CC87" s="428">
        <f t="shared" si="34"/>
        <v>0</v>
      </c>
      <c r="CD87" s="428">
        <f t="shared" si="34"/>
        <v>0</v>
      </c>
      <c r="CE87" s="428">
        <f t="shared" si="34"/>
        <v>0</v>
      </c>
      <c r="CF87" s="428">
        <f t="shared" si="34"/>
        <v>0</v>
      </c>
      <c r="CG87" s="428">
        <f t="shared" si="34"/>
        <v>0</v>
      </c>
      <c r="CH87" s="428">
        <f t="shared" si="34"/>
        <v>0</v>
      </c>
      <c r="CI87" s="428">
        <f t="shared" si="34"/>
        <v>0</v>
      </c>
      <c r="CJ87" s="428">
        <f t="shared" si="34"/>
        <v>0</v>
      </c>
      <c r="CK87" s="428">
        <f t="shared" si="34"/>
        <v>0</v>
      </c>
      <c r="CL87" s="428">
        <f t="shared" si="34"/>
        <v>0</v>
      </c>
      <c r="CM87" s="428">
        <f t="shared" si="34"/>
        <v>0</v>
      </c>
      <c r="CN87" s="428">
        <f t="shared" si="34"/>
        <v>0</v>
      </c>
      <c r="CO87" s="428">
        <f t="shared" si="34"/>
        <v>0</v>
      </c>
      <c r="CP87" s="428">
        <f t="shared" si="34"/>
        <v>0</v>
      </c>
      <c r="CQ87" s="428">
        <f t="shared" si="34"/>
        <v>0</v>
      </c>
      <c r="CR87" s="428">
        <f t="shared" si="34"/>
        <v>0</v>
      </c>
      <c r="CS87" s="428">
        <f t="shared" si="34"/>
        <v>0</v>
      </c>
      <c r="CT87" s="428">
        <f t="shared" si="34"/>
        <v>0</v>
      </c>
      <c r="CU87" s="428">
        <f t="shared" si="34"/>
        <v>0</v>
      </c>
      <c r="CV87" s="428">
        <f t="shared" si="34"/>
        <v>0</v>
      </c>
      <c r="CW87" s="428">
        <f t="shared" ref="CW87:DU87" si="35">SUM(CW85:CW86)</f>
        <v>0</v>
      </c>
      <c r="CX87" s="428">
        <f t="shared" si="35"/>
        <v>0</v>
      </c>
      <c r="CY87" s="428">
        <f t="shared" si="35"/>
        <v>0</v>
      </c>
      <c r="CZ87" s="428">
        <f t="shared" si="35"/>
        <v>0</v>
      </c>
      <c r="DA87" s="428">
        <f t="shared" si="35"/>
        <v>0</v>
      </c>
      <c r="DB87" s="428">
        <f t="shared" si="35"/>
        <v>0</v>
      </c>
      <c r="DC87" s="428">
        <f t="shared" si="35"/>
        <v>0</v>
      </c>
      <c r="DD87" s="428">
        <f t="shared" si="35"/>
        <v>0</v>
      </c>
      <c r="DE87" s="428">
        <f t="shared" si="35"/>
        <v>0</v>
      </c>
      <c r="DF87" s="428">
        <f t="shared" si="35"/>
        <v>0</v>
      </c>
      <c r="DG87" s="428">
        <f t="shared" si="35"/>
        <v>0</v>
      </c>
      <c r="DH87" s="428">
        <f t="shared" si="35"/>
        <v>0</v>
      </c>
      <c r="DI87" s="428">
        <f t="shared" si="35"/>
        <v>0</v>
      </c>
      <c r="DJ87" s="428">
        <f t="shared" si="35"/>
        <v>0</v>
      </c>
      <c r="DK87" s="428">
        <f t="shared" si="35"/>
        <v>0</v>
      </c>
      <c r="DL87" s="428">
        <f t="shared" si="35"/>
        <v>0</v>
      </c>
      <c r="DM87" s="428">
        <f t="shared" si="35"/>
        <v>0</v>
      </c>
      <c r="DN87" s="428">
        <f t="shared" si="35"/>
        <v>0</v>
      </c>
      <c r="DO87" s="428">
        <f t="shared" si="35"/>
        <v>0</v>
      </c>
      <c r="DP87" s="428">
        <f t="shared" si="35"/>
        <v>0</v>
      </c>
      <c r="DQ87" s="428">
        <f t="shared" si="35"/>
        <v>0</v>
      </c>
      <c r="DR87" s="428">
        <f t="shared" si="35"/>
        <v>0</v>
      </c>
      <c r="DS87" s="428">
        <f t="shared" si="35"/>
        <v>0</v>
      </c>
      <c r="DT87" s="428">
        <f t="shared" si="35"/>
        <v>0</v>
      </c>
      <c r="DU87" s="428">
        <f t="shared" si="35"/>
        <v>0</v>
      </c>
    </row>
    <row r="88" spans="1:125" s="275" customFormat="1" ht="11.25" customHeight="1">
      <c r="A88" s="385" t="s">
        <v>634</v>
      </c>
      <c r="B88" s="385" t="s">
        <v>638</v>
      </c>
      <c r="D88" s="446">
        <f t="shared" si="21"/>
        <v>11921524.083471395</v>
      </c>
      <c r="E88" s="448">
        <f t="shared" ref="E88:AJ88" si="36">SUM(E75,E78,E84,E87)</f>
        <v>-1670713.413659994</v>
      </c>
      <c r="F88" s="448">
        <f t="shared" si="36"/>
        <v>-1670713.413659994</v>
      </c>
      <c r="G88" s="448">
        <f t="shared" si="36"/>
        <v>-1670713.413659994</v>
      </c>
      <c r="H88" s="448">
        <f t="shared" si="36"/>
        <v>-1670713.413659994</v>
      </c>
      <c r="I88" s="448">
        <f t="shared" si="36"/>
        <v>-1670713.413659994</v>
      </c>
      <c r="J88" s="448">
        <f t="shared" si="36"/>
        <v>1214727.0859110001</v>
      </c>
      <c r="K88" s="448">
        <f t="shared" si="36"/>
        <v>1297215.9945485</v>
      </c>
      <c r="L88" s="448">
        <f t="shared" si="36"/>
        <v>1297215.9945485</v>
      </c>
      <c r="M88" s="448">
        <f t="shared" si="36"/>
        <v>1299238.7218820001</v>
      </c>
      <c r="N88" s="448">
        <f t="shared" si="36"/>
        <v>1299238.7218820001</v>
      </c>
      <c r="O88" s="448">
        <f t="shared" si="36"/>
        <v>1299238.7218820001</v>
      </c>
      <c r="P88" s="448">
        <f t="shared" si="36"/>
        <v>1299238.7218820001</v>
      </c>
      <c r="Q88" s="448">
        <f t="shared" si="36"/>
        <v>1301261.4492155001</v>
      </c>
      <c r="R88" s="448">
        <f t="shared" si="36"/>
        <v>1301261.4492155001</v>
      </c>
      <c r="S88" s="448">
        <f t="shared" si="36"/>
        <v>1301261.4492155001</v>
      </c>
      <c r="T88" s="448">
        <f t="shared" si="36"/>
        <v>1301261.4492155001</v>
      </c>
      <c r="U88" s="448">
        <f t="shared" si="36"/>
        <v>1303284.1765490002</v>
      </c>
      <c r="V88" s="448">
        <f t="shared" si="36"/>
        <v>1303284.1765490002</v>
      </c>
      <c r="W88" s="448">
        <f t="shared" si="36"/>
        <v>1303284.1765490002</v>
      </c>
      <c r="X88" s="448">
        <f t="shared" si="36"/>
        <v>1303284.1765490002</v>
      </c>
      <c r="Y88" s="448">
        <f t="shared" si="36"/>
        <v>1305307.7332090002</v>
      </c>
      <c r="Z88" s="448">
        <f t="shared" si="36"/>
        <v>1305307.7332090002</v>
      </c>
      <c r="AA88" s="448">
        <f t="shared" si="36"/>
        <v>1305307.7332090002</v>
      </c>
      <c r="AB88" s="448">
        <f t="shared" si="36"/>
        <v>1305307.7332090002</v>
      </c>
      <c r="AC88" s="448">
        <f t="shared" si="36"/>
        <v>1308639.1377595002</v>
      </c>
      <c r="AD88" s="448">
        <f t="shared" si="36"/>
        <v>1293554.1869448752</v>
      </c>
      <c r="AE88" s="448">
        <f t="shared" si="36"/>
        <v>1293554.1869448752</v>
      </c>
      <c r="AF88" s="448">
        <f t="shared" si="36"/>
        <v>1293554.1869448752</v>
      </c>
      <c r="AG88" s="448">
        <f t="shared" si="36"/>
        <v>1296886.4208218751</v>
      </c>
      <c r="AH88" s="448">
        <f t="shared" si="36"/>
        <v>1296886.4208218751</v>
      </c>
      <c r="AI88" s="448">
        <f t="shared" si="36"/>
        <v>1296886.4208218751</v>
      </c>
      <c r="AJ88" s="448">
        <f t="shared" si="36"/>
        <v>1296886.4208218751</v>
      </c>
      <c r="AK88" s="448">
        <f t="shared" ref="AK88:BP88" si="37">SUM(AK75,AK78,AK84,AK87)</f>
        <v>1300217.8253723751</v>
      </c>
      <c r="AL88" s="448">
        <f t="shared" si="37"/>
        <v>1300217.8253723751</v>
      </c>
      <c r="AM88" s="448">
        <f t="shared" si="37"/>
        <v>1300217.8253723751</v>
      </c>
      <c r="AN88" s="448">
        <f t="shared" si="37"/>
        <v>1300217.8253723751</v>
      </c>
      <c r="AO88" s="448">
        <f t="shared" si="37"/>
        <v>1303550.059249375</v>
      </c>
      <c r="AP88" s="448">
        <f t="shared" si="37"/>
        <v>1303550.059249375</v>
      </c>
      <c r="AQ88" s="448">
        <f t="shared" si="37"/>
        <v>1303550.059249375</v>
      </c>
      <c r="AR88" s="448">
        <f t="shared" si="37"/>
        <v>1303550.059249375</v>
      </c>
      <c r="AS88" s="448">
        <f t="shared" si="37"/>
        <v>1306881.463799875</v>
      </c>
      <c r="AT88" s="448">
        <f t="shared" si="37"/>
        <v>1306881.463799875</v>
      </c>
      <c r="AU88" s="448">
        <f t="shared" si="37"/>
        <v>1306881.463799875</v>
      </c>
      <c r="AV88" s="448">
        <f t="shared" si="37"/>
        <v>1306881.463799875</v>
      </c>
      <c r="AW88" s="448">
        <f t="shared" si="37"/>
        <v>1310094.2746608751</v>
      </c>
      <c r="AX88" s="448">
        <f t="shared" si="37"/>
        <v>1310094.2746608751</v>
      </c>
      <c r="AY88" s="448">
        <f t="shared" si="37"/>
        <v>1310094.2746608751</v>
      </c>
      <c r="AZ88" s="448">
        <f t="shared" si="37"/>
        <v>1310094.2746608751</v>
      </c>
      <c r="BA88" s="448">
        <f t="shared" si="37"/>
        <v>1313307.0855218752</v>
      </c>
      <c r="BB88" s="448">
        <f t="shared" si="37"/>
        <v>1313307.0855218752</v>
      </c>
      <c r="BC88" s="448">
        <f t="shared" si="37"/>
        <v>1313307.0855218752</v>
      </c>
      <c r="BD88" s="448">
        <f t="shared" si="37"/>
        <v>1313307.0855218752</v>
      </c>
      <c r="BE88" s="448">
        <f t="shared" si="37"/>
        <v>1316519.896382875</v>
      </c>
      <c r="BF88" s="448">
        <f t="shared" si="37"/>
        <v>1316519.896382875</v>
      </c>
      <c r="BG88" s="448">
        <f t="shared" si="37"/>
        <v>1316519.896382875</v>
      </c>
      <c r="BH88" s="448">
        <f t="shared" si="37"/>
        <v>1316519.896382875</v>
      </c>
      <c r="BI88" s="448">
        <f t="shared" si="37"/>
        <v>1319732.7072438751</v>
      </c>
      <c r="BJ88" s="448">
        <f t="shared" si="37"/>
        <v>1319732.7072438751</v>
      </c>
      <c r="BK88" s="448">
        <f t="shared" si="37"/>
        <v>1319732.7072438751</v>
      </c>
      <c r="BL88" s="448">
        <f t="shared" si="37"/>
        <v>5265262.4131203601</v>
      </c>
      <c r="BM88" s="448">
        <f t="shared" si="37"/>
        <v>0</v>
      </c>
      <c r="BN88" s="448">
        <f t="shared" si="37"/>
        <v>0</v>
      </c>
      <c r="BO88" s="448">
        <f t="shared" si="37"/>
        <v>0</v>
      </c>
      <c r="BP88" s="448">
        <f t="shared" si="37"/>
        <v>0</v>
      </c>
      <c r="BQ88" s="448">
        <f t="shared" ref="BQ88:CV88" si="38">SUM(BQ75,BQ78,BQ84,BQ87)</f>
        <v>0</v>
      </c>
      <c r="BR88" s="448">
        <f t="shared" si="38"/>
        <v>0</v>
      </c>
      <c r="BS88" s="448">
        <f t="shared" si="38"/>
        <v>0</v>
      </c>
      <c r="BT88" s="448">
        <f t="shared" si="38"/>
        <v>0</v>
      </c>
      <c r="BU88" s="448">
        <f t="shared" si="38"/>
        <v>0</v>
      </c>
      <c r="BV88" s="448">
        <f t="shared" si="38"/>
        <v>0</v>
      </c>
      <c r="BW88" s="448">
        <f t="shared" si="38"/>
        <v>0</v>
      </c>
      <c r="BX88" s="448">
        <f t="shared" si="38"/>
        <v>0</v>
      </c>
      <c r="BY88" s="448">
        <f t="shared" si="38"/>
        <v>0</v>
      </c>
      <c r="BZ88" s="448">
        <f t="shared" si="38"/>
        <v>0</v>
      </c>
      <c r="CA88" s="448">
        <f t="shared" si="38"/>
        <v>0</v>
      </c>
      <c r="CB88" s="448">
        <f t="shared" si="38"/>
        <v>0</v>
      </c>
      <c r="CC88" s="448">
        <f t="shared" si="38"/>
        <v>0</v>
      </c>
      <c r="CD88" s="448">
        <f t="shared" si="38"/>
        <v>0</v>
      </c>
      <c r="CE88" s="448">
        <f t="shared" si="38"/>
        <v>0</v>
      </c>
      <c r="CF88" s="448">
        <f t="shared" si="38"/>
        <v>0</v>
      </c>
      <c r="CG88" s="448">
        <f t="shared" si="38"/>
        <v>0</v>
      </c>
      <c r="CH88" s="448">
        <f t="shared" si="38"/>
        <v>0</v>
      </c>
      <c r="CI88" s="448">
        <f t="shared" si="38"/>
        <v>0</v>
      </c>
      <c r="CJ88" s="448">
        <f t="shared" si="38"/>
        <v>0</v>
      </c>
      <c r="CK88" s="448">
        <f t="shared" si="38"/>
        <v>0</v>
      </c>
      <c r="CL88" s="448">
        <f t="shared" si="38"/>
        <v>0</v>
      </c>
      <c r="CM88" s="448">
        <f t="shared" si="38"/>
        <v>0</v>
      </c>
      <c r="CN88" s="448">
        <f t="shared" si="38"/>
        <v>0</v>
      </c>
      <c r="CO88" s="448">
        <f t="shared" si="38"/>
        <v>0</v>
      </c>
      <c r="CP88" s="448">
        <f t="shared" si="38"/>
        <v>0</v>
      </c>
      <c r="CQ88" s="448">
        <f t="shared" si="38"/>
        <v>0</v>
      </c>
      <c r="CR88" s="448">
        <f t="shared" si="38"/>
        <v>0</v>
      </c>
      <c r="CS88" s="448">
        <f t="shared" si="38"/>
        <v>0</v>
      </c>
      <c r="CT88" s="448">
        <f t="shared" si="38"/>
        <v>0</v>
      </c>
      <c r="CU88" s="448">
        <f t="shared" si="38"/>
        <v>0</v>
      </c>
      <c r="CV88" s="448">
        <f t="shared" si="38"/>
        <v>0</v>
      </c>
      <c r="CW88" s="448">
        <f t="shared" ref="CW88:DU88" si="39">SUM(CW75,CW78,CW84,CW87)</f>
        <v>0</v>
      </c>
      <c r="CX88" s="448">
        <f t="shared" si="39"/>
        <v>0</v>
      </c>
      <c r="CY88" s="448">
        <f t="shared" si="39"/>
        <v>0</v>
      </c>
      <c r="CZ88" s="448">
        <f t="shared" si="39"/>
        <v>0</v>
      </c>
      <c r="DA88" s="448">
        <f t="shared" si="39"/>
        <v>0</v>
      </c>
      <c r="DB88" s="448">
        <f t="shared" si="39"/>
        <v>0</v>
      </c>
      <c r="DC88" s="448">
        <f t="shared" si="39"/>
        <v>0</v>
      </c>
      <c r="DD88" s="448">
        <f t="shared" si="39"/>
        <v>0</v>
      </c>
      <c r="DE88" s="448">
        <f t="shared" si="39"/>
        <v>0</v>
      </c>
      <c r="DF88" s="448">
        <f t="shared" si="39"/>
        <v>0</v>
      </c>
      <c r="DG88" s="448">
        <f t="shared" si="39"/>
        <v>0</v>
      </c>
      <c r="DH88" s="448">
        <f t="shared" si="39"/>
        <v>0</v>
      </c>
      <c r="DI88" s="448">
        <f t="shared" si="39"/>
        <v>0</v>
      </c>
      <c r="DJ88" s="448">
        <f t="shared" si="39"/>
        <v>0</v>
      </c>
      <c r="DK88" s="448">
        <f t="shared" si="39"/>
        <v>0</v>
      </c>
      <c r="DL88" s="448">
        <f t="shared" si="39"/>
        <v>0</v>
      </c>
      <c r="DM88" s="448">
        <f t="shared" si="39"/>
        <v>0</v>
      </c>
      <c r="DN88" s="448">
        <f t="shared" si="39"/>
        <v>0</v>
      </c>
      <c r="DO88" s="448">
        <f t="shared" si="39"/>
        <v>0</v>
      </c>
      <c r="DP88" s="448">
        <f t="shared" si="39"/>
        <v>0</v>
      </c>
      <c r="DQ88" s="448">
        <f t="shared" si="39"/>
        <v>0</v>
      </c>
      <c r="DR88" s="448">
        <f t="shared" si="39"/>
        <v>0</v>
      </c>
      <c r="DS88" s="448">
        <f t="shared" si="39"/>
        <v>0</v>
      </c>
      <c r="DT88" s="448">
        <f t="shared" si="39"/>
        <v>0</v>
      </c>
      <c r="DU88" s="448">
        <f t="shared" si="39"/>
        <v>0</v>
      </c>
    </row>
    <row r="90" spans="1:125" s="381" customFormat="1" ht="11.25" customHeight="1">
      <c r="A90" s="379" t="s">
        <v>873</v>
      </c>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c r="BL90" s="379"/>
      <c r="BM90" s="379"/>
      <c r="BN90" s="379"/>
      <c r="BO90" s="379"/>
      <c r="BP90" s="379"/>
      <c r="BQ90" s="379"/>
      <c r="BR90" s="379"/>
      <c r="BS90" s="379"/>
      <c r="BT90" s="379"/>
      <c r="BU90" s="379"/>
      <c r="BV90" s="379"/>
      <c r="BW90" s="379"/>
      <c r="BX90" s="379"/>
      <c r="BY90" s="379"/>
      <c r="BZ90" s="379"/>
      <c r="CA90" s="379"/>
      <c r="CB90" s="379"/>
      <c r="CC90" s="379"/>
      <c r="CD90" s="379"/>
      <c r="CE90" s="379"/>
      <c r="CF90" s="379"/>
      <c r="CG90" s="379"/>
      <c r="CH90" s="379"/>
      <c r="CI90" s="379"/>
      <c r="CJ90" s="379"/>
      <c r="CK90" s="379"/>
      <c r="CL90" s="379"/>
      <c r="CM90" s="379"/>
      <c r="CN90" s="379"/>
      <c r="CO90" s="379"/>
      <c r="CP90" s="379"/>
      <c r="CQ90" s="379"/>
      <c r="CR90" s="379"/>
      <c r="CS90" s="379"/>
      <c r="CT90" s="379"/>
      <c r="CU90" s="379"/>
      <c r="CV90" s="379"/>
      <c r="CW90" s="379"/>
      <c r="CX90" s="379"/>
      <c r="CY90" s="379"/>
      <c r="CZ90" s="379"/>
      <c r="DA90" s="379"/>
      <c r="DB90" s="379"/>
      <c r="DC90" s="379"/>
      <c r="DD90" s="379"/>
      <c r="DE90" s="379"/>
      <c r="DF90" s="379"/>
      <c r="DG90" s="379"/>
      <c r="DH90" s="379"/>
      <c r="DI90" s="379"/>
      <c r="DJ90" s="379"/>
      <c r="DK90" s="379"/>
      <c r="DL90" s="379"/>
      <c r="DM90" s="379"/>
      <c r="DN90" s="379"/>
      <c r="DO90" s="379"/>
      <c r="DP90" s="379"/>
      <c r="DQ90" s="379"/>
      <c r="DR90" s="379"/>
      <c r="DS90" s="379"/>
      <c r="DT90" s="379"/>
      <c r="DU90" s="379"/>
    </row>
    <row r="92" spans="1:125" ht="11.25" customHeight="1">
      <c r="A92" s="456" t="s">
        <v>676</v>
      </c>
      <c r="B92" s="389" t="s">
        <v>638</v>
      </c>
      <c r="D92" s="397">
        <f>NPV($C$7,E92:DU92)</f>
        <v>20087260.463146575</v>
      </c>
      <c r="E92" s="416">
        <f>$H$47*'IIA Laika grafiks'!E70</f>
        <v>0</v>
      </c>
      <c r="F92" s="416">
        <f>$H$47*'IIA Laika grafiks'!F70</f>
        <v>0</v>
      </c>
      <c r="G92" s="416">
        <f>$H$47*'IIA Laika grafiks'!G70</f>
        <v>0</v>
      </c>
      <c r="H92" s="416">
        <f>$H$47*'IIA Laika grafiks'!H70</f>
        <v>0</v>
      </c>
      <c r="I92" s="416">
        <f>$H$47*'IIA Laika grafiks'!I70</f>
        <v>0</v>
      </c>
      <c r="J92" s="416">
        <f>$H$47*'IIA Laika grafiks'!J70</f>
        <v>1375857.39375</v>
      </c>
      <c r="K92" s="416">
        <f>$H$47*'IIA Laika grafiks'!K70</f>
        <v>1375857.39375</v>
      </c>
      <c r="L92" s="416">
        <f>$H$47*'IIA Laika grafiks'!L70</f>
        <v>1375857.39375</v>
      </c>
      <c r="M92" s="416">
        <f>$H$47*'IIA Laika grafiks'!M70</f>
        <v>1375857.39375</v>
      </c>
      <c r="N92" s="416">
        <f>$H$47*'IIA Laika grafiks'!N70</f>
        <v>1375857.39375</v>
      </c>
      <c r="O92" s="416">
        <f>$H$47*'IIA Laika grafiks'!O70</f>
        <v>1375857.39375</v>
      </c>
      <c r="P92" s="416">
        <f>$H$47*'IIA Laika grafiks'!P70</f>
        <v>1375857.39375</v>
      </c>
      <c r="Q92" s="416">
        <f>$H$47*'IIA Laika grafiks'!Q70</f>
        <v>1375857.39375</v>
      </c>
      <c r="R92" s="416">
        <f>$H$47*'IIA Laika grafiks'!R70</f>
        <v>1375857.39375</v>
      </c>
      <c r="S92" s="416">
        <f>$H$47*'IIA Laika grafiks'!S70</f>
        <v>1375857.39375</v>
      </c>
      <c r="T92" s="416">
        <f>$H$47*'IIA Laika grafiks'!T70</f>
        <v>1375857.39375</v>
      </c>
      <c r="U92" s="416">
        <f>$H$47*'IIA Laika grafiks'!U70</f>
        <v>1375857.39375</v>
      </c>
      <c r="V92" s="416">
        <f>$H$47*'IIA Laika grafiks'!V70</f>
        <v>1375857.39375</v>
      </c>
      <c r="W92" s="416">
        <f>$H$47*'IIA Laika grafiks'!W70</f>
        <v>1375857.39375</v>
      </c>
      <c r="X92" s="416">
        <f>$H$47*'IIA Laika grafiks'!X70</f>
        <v>1375857.39375</v>
      </c>
      <c r="Y92" s="416">
        <f>$H$47*'IIA Laika grafiks'!Y70</f>
        <v>1375857.39375</v>
      </c>
      <c r="Z92" s="416">
        <f>$H$47*'IIA Laika grafiks'!Z70</f>
        <v>1375857.39375</v>
      </c>
      <c r="AA92" s="416">
        <f>$H$47*'IIA Laika grafiks'!AA70</f>
        <v>1375857.39375</v>
      </c>
      <c r="AB92" s="416">
        <f>$H$47*'IIA Laika grafiks'!AB70</f>
        <v>1375857.39375</v>
      </c>
      <c r="AC92" s="416">
        <f>$H$47*'IIA Laika grafiks'!AC70</f>
        <v>1375857.39375</v>
      </c>
      <c r="AD92" s="416">
        <f>$H$47*'IIA Laika grafiks'!AD70</f>
        <v>1375857.39375</v>
      </c>
      <c r="AE92" s="416">
        <f>$H$47*'IIA Laika grafiks'!AE70</f>
        <v>1375857.39375</v>
      </c>
      <c r="AF92" s="416">
        <f>$H$47*'IIA Laika grafiks'!AF70</f>
        <v>1375857.39375</v>
      </c>
      <c r="AG92" s="416">
        <f>$H$47*'IIA Laika grafiks'!AG70</f>
        <v>1375857.39375</v>
      </c>
      <c r="AH92" s="416">
        <f>$H$47*'IIA Laika grafiks'!AH70</f>
        <v>1375857.39375</v>
      </c>
      <c r="AI92" s="416">
        <f>$H$47*'IIA Laika grafiks'!AI70</f>
        <v>1375857.39375</v>
      </c>
      <c r="AJ92" s="416">
        <f>$H$47*'IIA Laika grafiks'!AJ70</f>
        <v>1375857.39375</v>
      </c>
      <c r="AK92" s="416">
        <f>$H$47*'IIA Laika grafiks'!AK70</f>
        <v>1375857.39375</v>
      </c>
      <c r="AL92" s="416">
        <f>$H$47*'IIA Laika grafiks'!AL70</f>
        <v>1375857.39375</v>
      </c>
      <c r="AM92" s="416">
        <f>$H$47*'IIA Laika grafiks'!AM70</f>
        <v>1375857.39375</v>
      </c>
      <c r="AN92" s="416">
        <f>$H$47*'IIA Laika grafiks'!AN70</f>
        <v>1375857.39375</v>
      </c>
      <c r="AO92" s="416">
        <f>$H$47*'IIA Laika grafiks'!AO70</f>
        <v>1375857.39375</v>
      </c>
      <c r="AP92" s="416">
        <f>$H$47*'IIA Laika grafiks'!AP70</f>
        <v>1375857.39375</v>
      </c>
      <c r="AQ92" s="416">
        <f>$H$47*'IIA Laika grafiks'!AQ70</f>
        <v>1375857.39375</v>
      </c>
      <c r="AR92" s="416">
        <f>$H$47*'IIA Laika grafiks'!AR70</f>
        <v>1375857.39375</v>
      </c>
      <c r="AS92" s="416">
        <f>$H$47*'IIA Laika grafiks'!AS70</f>
        <v>1375857.39375</v>
      </c>
      <c r="AT92" s="416">
        <f>$H$47*'IIA Laika grafiks'!AT70</f>
        <v>1375857.39375</v>
      </c>
      <c r="AU92" s="416">
        <f>$H$47*'IIA Laika grafiks'!AU70</f>
        <v>1375857.39375</v>
      </c>
      <c r="AV92" s="416">
        <f>$H$47*'IIA Laika grafiks'!AV70</f>
        <v>1375857.39375</v>
      </c>
      <c r="AW92" s="416">
        <f>$H$47*'IIA Laika grafiks'!AW70</f>
        <v>1375857.39375</v>
      </c>
      <c r="AX92" s="416">
        <f>$H$47*'IIA Laika grafiks'!AX70</f>
        <v>1375857.39375</v>
      </c>
      <c r="AY92" s="416">
        <f>$H$47*'IIA Laika grafiks'!AY70</f>
        <v>1375857.39375</v>
      </c>
      <c r="AZ92" s="416">
        <f>$H$47*'IIA Laika grafiks'!AZ70</f>
        <v>1375857.39375</v>
      </c>
      <c r="BA92" s="416">
        <f>$H$47*'IIA Laika grafiks'!BA70</f>
        <v>1375857.39375</v>
      </c>
      <c r="BB92" s="416">
        <f>$H$47*'IIA Laika grafiks'!BB70</f>
        <v>1375857.39375</v>
      </c>
      <c r="BC92" s="416">
        <f>$H$47*'IIA Laika grafiks'!BC70</f>
        <v>1375857.39375</v>
      </c>
      <c r="BD92" s="416">
        <f>$H$47*'IIA Laika grafiks'!BD70</f>
        <v>1375857.39375</v>
      </c>
      <c r="BE92" s="416">
        <f>$H$47*'IIA Laika grafiks'!BE70</f>
        <v>1375857.39375</v>
      </c>
      <c r="BF92" s="416">
        <f>$H$47*'IIA Laika grafiks'!BF70</f>
        <v>1375857.39375</v>
      </c>
      <c r="BG92" s="416">
        <f>$H$47*'IIA Laika grafiks'!BG70</f>
        <v>1375857.39375</v>
      </c>
      <c r="BH92" s="416">
        <f>$H$47*'IIA Laika grafiks'!BH70</f>
        <v>1375857.39375</v>
      </c>
      <c r="BI92" s="416">
        <f>$H$47*'IIA Laika grafiks'!BI70</f>
        <v>1375857.39375</v>
      </c>
      <c r="BJ92" s="416">
        <f>$H$47*'IIA Laika grafiks'!BJ70</f>
        <v>1375857.39375</v>
      </c>
      <c r="BK92" s="416">
        <f>$H$47*'IIA Laika grafiks'!BK70</f>
        <v>1375857.39375</v>
      </c>
      <c r="BL92" s="416">
        <f>$H$47*'IIA Laika grafiks'!BL70</f>
        <v>1375857.39375</v>
      </c>
      <c r="BM92" s="416">
        <f>$H$47*'IIA Laika grafiks'!BM70</f>
        <v>0</v>
      </c>
      <c r="BN92" s="416">
        <f>$H$47*'IIA Laika grafiks'!BN70</f>
        <v>0</v>
      </c>
      <c r="BO92" s="416">
        <f>$H$47*'IIA Laika grafiks'!BO70</f>
        <v>0</v>
      </c>
      <c r="BP92" s="416">
        <f>$H$47*'IIA Laika grafiks'!BP70</f>
        <v>0</v>
      </c>
      <c r="BQ92" s="416">
        <f>$H$47*'IIA Laika grafiks'!BQ70</f>
        <v>0</v>
      </c>
      <c r="BR92" s="416">
        <f>$H$47*'IIA Laika grafiks'!BR70</f>
        <v>0</v>
      </c>
      <c r="BS92" s="416">
        <f>$H$47*'IIA Laika grafiks'!BS70</f>
        <v>0</v>
      </c>
      <c r="BT92" s="416">
        <f>$H$47*'IIA Laika grafiks'!BT70</f>
        <v>0</v>
      </c>
      <c r="BU92" s="416">
        <f>$H$47*'IIA Laika grafiks'!BU70</f>
        <v>0</v>
      </c>
      <c r="BV92" s="416">
        <f>$H$47*'IIA Laika grafiks'!BV70</f>
        <v>0</v>
      </c>
      <c r="BW92" s="416">
        <f>$H$47*'IIA Laika grafiks'!BW70</f>
        <v>0</v>
      </c>
      <c r="BX92" s="416">
        <f>$H$47*'IIA Laika grafiks'!BX70</f>
        <v>0</v>
      </c>
      <c r="BY92" s="416">
        <f>$H$47*'IIA Laika grafiks'!BY70</f>
        <v>0</v>
      </c>
      <c r="BZ92" s="416">
        <f>$H$47*'IIA Laika grafiks'!BZ70</f>
        <v>0</v>
      </c>
      <c r="CA92" s="416">
        <f>$H$47*'IIA Laika grafiks'!CA70</f>
        <v>0</v>
      </c>
      <c r="CB92" s="416">
        <f>$H$47*'IIA Laika grafiks'!CB70</f>
        <v>0</v>
      </c>
      <c r="CC92" s="416">
        <f>$H$47*'IIA Laika grafiks'!CC70</f>
        <v>0</v>
      </c>
      <c r="CD92" s="416">
        <f>$H$47*'IIA Laika grafiks'!CD70</f>
        <v>0</v>
      </c>
      <c r="CE92" s="416">
        <f>$H$47*'IIA Laika grafiks'!CE70</f>
        <v>0</v>
      </c>
      <c r="CF92" s="416">
        <f>$H$47*'IIA Laika grafiks'!CF70</f>
        <v>0</v>
      </c>
      <c r="CG92" s="416">
        <f>$H$47*'IIA Laika grafiks'!CG70</f>
        <v>0</v>
      </c>
      <c r="CH92" s="416">
        <f>$H$47*'IIA Laika grafiks'!CH70</f>
        <v>0</v>
      </c>
      <c r="CI92" s="416">
        <f>$H$47*'IIA Laika grafiks'!CI70</f>
        <v>0</v>
      </c>
      <c r="CJ92" s="416">
        <f>$H$47*'IIA Laika grafiks'!CJ70</f>
        <v>0</v>
      </c>
      <c r="CK92" s="416">
        <f>$H$47*'IIA Laika grafiks'!CK70</f>
        <v>0</v>
      </c>
      <c r="CL92" s="416">
        <f>$H$47*'IIA Laika grafiks'!CL70</f>
        <v>0</v>
      </c>
      <c r="CM92" s="416">
        <f>$H$47*'IIA Laika grafiks'!CM70</f>
        <v>0</v>
      </c>
      <c r="CN92" s="416">
        <f>$H$47*'IIA Laika grafiks'!CN70</f>
        <v>0</v>
      </c>
      <c r="CO92" s="416">
        <f>$H$47*'IIA Laika grafiks'!CO70</f>
        <v>0</v>
      </c>
      <c r="CP92" s="416">
        <f>$H$47*'IIA Laika grafiks'!CP70</f>
        <v>0</v>
      </c>
      <c r="CQ92" s="416">
        <f>$H$47*'IIA Laika grafiks'!CQ70</f>
        <v>0</v>
      </c>
      <c r="CR92" s="416">
        <f>$H$47*'IIA Laika grafiks'!CR70</f>
        <v>0</v>
      </c>
      <c r="CS92" s="416">
        <f>$H$47*'IIA Laika grafiks'!CS70</f>
        <v>0</v>
      </c>
      <c r="CT92" s="416">
        <f>$H$47*'IIA Laika grafiks'!CT70</f>
        <v>0</v>
      </c>
      <c r="CU92" s="416">
        <f>$H$47*'IIA Laika grafiks'!CU70</f>
        <v>0</v>
      </c>
      <c r="CV92" s="416">
        <f>$H$47*'IIA Laika grafiks'!CV70</f>
        <v>0</v>
      </c>
      <c r="CW92" s="416">
        <f>$H$47*'IIA Laika grafiks'!CW70</f>
        <v>0</v>
      </c>
      <c r="CX92" s="416">
        <f>$H$47*'IIA Laika grafiks'!CX70</f>
        <v>0</v>
      </c>
      <c r="CY92" s="416">
        <f>$H$47*'IIA Laika grafiks'!CY70</f>
        <v>0</v>
      </c>
      <c r="CZ92" s="416">
        <f>$H$47*'IIA Laika grafiks'!CZ70</f>
        <v>0</v>
      </c>
      <c r="DA92" s="416">
        <f>$H$47*'IIA Laika grafiks'!DA70</f>
        <v>0</v>
      </c>
      <c r="DB92" s="416">
        <f>$H$47*'IIA Laika grafiks'!DB70</f>
        <v>0</v>
      </c>
      <c r="DC92" s="416">
        <f>$H$47*'IIA Laika grafiks'!DC70</f>
        <v>0</v>
      </c>
      <c r="DD92" s="416">
        <f>$H$47*'IIA Laika grafiks'!DD70</f>
        <v>0</v>
      </c>
      <c r="DE92" s="416">
        <f>$H$47*'IIA Laika grafiks'!DE70</f>
        <v>0</v>
      </c>
      <c r="DF92" s="416">
        <f>$H$47*'IIA Laika grafiks'!DF70</f>
        <v>0</v>
      </c>
      <c r="DG92" s="416">
        <f>$H$47*'IIA Laika grafiks'!DG70</f>
        <v>0</v>
      </c>
      <c r="DH92" s="416">
        <f>$H$47*'IIA Laika grafiks'!DH70</f>
        <v>0</v>
      </c>
      <c r="DI92" s="416">
        <f>$H$47*'IIA Laika grafiks'!DI70</f>
        <v>0</v>
      </c>
      <c r="DJ92" s="416">
        <f>$H$47*'IIA Laika grafiks'!DJ70</f>
        <v>0</v>
      </c>
      <c r="DK92" s="416">
        <f>$H$47*'IIA Laika grafiks'!DK70</f>
        <v>0</v>
      </c>
      <c r="DL92" s="416">
        <f>$H$47*'IIA Laika grafiks'!DL70</f>
        <v>0</v>
      </c>
      <c r="DM92" s="416">
        <f>$H$47*'IIA Laika grafiks'!DM70</f>
        <v>0</v>
      </c>
      <c r="DN92" s="416">
        <f>$H$47*'IIA Laika grafiks'!DN70</f>
        <v>0</v>
      </c>
      <c r="DO92" s="416">
        <f>$H$47*'IIA Laika grafiks'!DO70</f>
        <v>0</v>
      </c>
      <c r="DP92" s="416">
        <f>$H$47*'IIA Laika grafiks'!DP70</f>
        <v>0</v>
      </c>
      <c r="DQ92" s="416">
        <f>$H$47*'IIA Laika grafiks'!DQ70</f>
        <v>0</v>
      </c>
      <c r="DR92" s="416">
        <f>$H$47*'IIA Laika grafiks'!DR70</f>
        <v>0</v>
      </c>
      <c r="DS92" s="416">
        <f>$H$47*'IIA Laika grafiks'!DS70</f>
        <v>0</v>
      </c>
      <c r="DT92" s="416">
        <f>$H$47*'IIA Laika grafiks'!DT70</f>
        <v>0</v>
      </c>
      <c r="DU92" s="416">
        <f>$H$47*'IIA Laika grafiks'!DU70</f>
        <v>0</v>
      </c>
    </row>
    <row r="93" spans="1:125" ht="11.25" customHeight="1">
      <c r="A93" s="456" t="s">
        <v>916</v>
      </c>
      <c r="B93" s="389" t="s">
        <v>638</v>
      </c>
      <c r="D93" s="397">
        <f t="shared" ref="D93:D107" si="40">NPV($C$7,E93:DU93)</f>
        <v>455186.13173229981</v>
      </c>
      <c r="E93" s="689">
        <f>$C$21*E24*'IIA Laika grafiks'!E70</f>
        <v>0</v>
      </c>
      <c r="F93" s="689">
        <f>$C$21*F24*'IIA Laika grafiks'!F70</f>
        <v>0</v>
      </c>
      <c r="G93" s="689">
        <f>$C$21*G24*'IIA Laika grafiks'!G70</f>
        <v>0</v>
      </c>
      <c r="H93" s="689">
        <f>$C$21*H24*'IIA Laika grafiks'!H70</f>
        <v>0</v>
      </c>
      <c r="I93" s="689">
        <f>$C$21*I24*'IIA Laika grafiks'!I70</f>
        <v>0</v>
      </c>
      <c r="J93" s="689">
        <f>$C$21*J24*'IIA Laika grafiks'!J70</f>
        <v>21657.032220999998</v>
      </c>
      <c r="K93" s="689">
        <f>$C$21*K24*'IIA Laika grafiks'!K70</f>
        <v>21657.032220999998</v>
      </c>
      <c r="L93" s="689">
        <f>$C$21*L24*'IIA Laika grafiks'!L70</f>
        <v>21657.032220999998</v>
      </c>
      <c r="M93" s="689">
        <f>$C$21*M24*'IIA Laika grafiks'!M70</f>
        <v>23679.759554499997</v>
      </c>
      <c r="N93" s="689">
        <f>$C$21*N24*'IIA Laika grafiks'!N70</f>
        <v>23679.759554499997</v>
      </c>
      <c r="O93" s="689">
        <f>$C$21*O24*'IIA Laika grafiks'!O70</f>
        <v>23679.759554499997</v>
      </c>
      <c r="P93" s="689">
        <f>$C$21*P24*'IIA Laika grafiks'!P70</f>
        <v>23679.759554499997</v>
      </c>
      <c r="Q93" s="689">
        <f>$C$21*Q24*'IIA Laika grafiks'!Q70</f>
        <v>25702.486887999999</v>
      </c>
      <c r="R93" s="689">
        <f>$C$21*R24*'IIA Laika grafiks'!R70</f>
        <v>25702.486887999999</v>
      </c>
      <c r="S93" s="689">
        <f>$C$21*S24*'IIA Laika grafiks'!S70</f>
        <v>25702.486887999999</v>
      </c>
      <c r="T93" s="689">
        <f>$C$21*T24*'IIA Laika grafiks'!T70</f>
        <v>25702.486887999999</v>
      </c>
      <c r="U93" s="689">
        <f>$C$21*U24*'IIA Laika grafiks'!U70</f>
        <v>27725.214221499999</v>
      </c>
      <c r="V93" s="689">
        <f>$C$21*V24*'IIA Laika grafiks'!V70</f>
        <v>27725.214221499999</v>
      </c>
      <c r="W93" s="689">
        <f>$C$21*W24*'IIA Laika grafiks'!W70</f>
        <v>27725.214221499999</v>
      </c>
      <c r="X93" s="689">
        <f>$C$21*X24*'IIA Laika grafiks'!X70</f>
        <v>27725.214221499999</v>
      </c>
      <c r="Y93" s="689">
        <f>$C$21*Y24*'IIA Laika grafiks'!Y70</f>
        <v>29748.770881499997</v>
      </c>
      <c r="Z93" s="689">
        <f>$C$21*Z24*'IIA Laika grafiks'!Z70</f>
        <v>29748.770881499997</v>
      </c>
      <c r="AA93" s="689">
        <f>$C$21*AA24*'IIA Laika grafiks'!AA70</f>
        <v>29748.770881499997</v>
      </c>
      <c r="AB93" s="689">
        <f>$C$21*AB24*'IIA Laika grafiks'!AB70</f>
        <v>29748.770881499997</v>
      </c>
      <c r="AC93" s="689">
        <f>$C$21*AC24*'IIA Laika grafiks'!AC70</f>
        <v>33080.175431999996</v>
      </c>
      <c r="AD93" s="689">
        <f>$C$21*AD24*'IIA Laika grafiks'!AD70</f>
        <v>33080.175431999996</v>
      </c>
      <c r="AE93" s="689">
        <f>$C$21*AE24*'IIA Laika grafiks'!AE70</f>
        <v>33080.175431999996</v>
      </c>
      <c r="AF93" s="689">
        <f>$C$21*AF24*'IIA Laika grafiks'!AF70</f>
        <v>33080.175431999996</v>
      </c>
      <c r="AG93" s="689">
        <f>$C$21*AG24*'IIA Laika grafiks'!AG70</f>
        <v>36412.409308999995</v>
      </c>
      <c r="AH93" s="689">
        <f>$C$21*AH24*'IIA Laika grafiks'!AH70</f>
        <v>36412.409308999995</v>
      </c>
      <c r="AI93" s="689">
        <f>$C$21*AI24*'IIA Laika grafiks'!AI70</f>
        <v>36412.409308999995</v>
      </c>
      <c r="AJ93" s="689">
        <f>$C$21*AJ24*'IIA Laika grafiks'!AJ70</f>
        <v>36412.409308999995</v>
      </c>
      <c r="AK93" s="689">
        <f>$C$21*AK24*'IIA Laika grafiks'!AK70</f>
        <v>39743.813859499998</v>
      </c>
      <c r="AL93" s="689">
        <f>$C$21*AL24*'IIA Laika grafiks'!AL70</f>
        <v>39743.813859499998</v>
      </c>
      <c r="AM93" s="689">
        <f>$C$21*AM24*'IIA Laika grafiks'!AM70</f>
        <v>39743.813859499998</v>
      </c>
      <c r="AN93" s="689">
        <f>$C$21*AN24*'IIA Laika grafiks'!AN70</f>
        <v>39743.813859499998</v>
      </c>
      <c r="AO93" s="689">
        <f>$C$21*AO24*'IIA Laika grafiks'!AO70</f>
        <v>43076.047736499997</v>
      </c>
      <c r="AP93" s="689">
        <f>$C$21*AP24*'IIA Laika grafiks'!AP70</f>
        <v>43076.047736499997</v>
      </c>
      <c r="AQ93" s="689">
        <f>$C$21*AQ24*'IIA Laika grafiks'!AQ70</f>
        <v>43076.047736499997</v>
      </c>
      <c r="AR93" s="689">
        <f>$C$21*AR24*'IIA Laika grafiks'!AR70</f>
        <v>43076.047736499997</v>
      </c>
      <c r="AS93" s="689">
        <f>$C$21*AS24*'IIA Laika grafiks'!AS70</f>
        <v>46407.452287</v>
      </c>
      <c r="AT93" s="689">
        <f>$C$21*AT24*'IIA Laika grafiks'!AT70</f>
        <v>46407.452287</v>
      </c>
      <c r="AU93" s="689">
        <f>$C$21*AU24*'IIA Laika grafiks'!AU70</f>
        <v>46407.452287</v>
      </c>
      <c r="AV93" s="689">
        <f>$C$21*AV24*'IIA Laika grafiks'!AV70</f>
        <v>46407.452287</v>
      </c>
      <c r="AW93" s="689">
        <f>$C$21*AW24*'IIA Laika grafiks'!AW70</f>
        <v>49620.263147999998</v>
      </c>
      <c r="AX93" s="689">
        <f>$C$21*AX24*'IIA Laika grafiks'!AX70</f>
        <v>49620.263147999998</v>
      </c>
      <c r="AY93" s="689">
        <f>$C$21*AY24*'IIA Laika grafiks'!AY70</f>
        <v>49620.263147999998</v>
      </c>
      <c r="AZ93" s="689">
        <f>$C$21*AZ24*'IIA Laika grafiks'!AZ70</f>
        <v>49620.263147999998</v>
      </c>
      <c r="BA93" s="689">
        <f>$C$21*BA24*'IIA Laika grafiks'!BA70</f>
        <v>52833.074008999989</v>
      </c>
      <c r="BB93" s="689">
        <f>$C$21*BB24*'IIA Laika grafiks'!BB70</f>
        <v>52833.074008999989</v>
      </c>
      <c r="BC93" s="689">
        <f>$C$21*BC24*'IIA Laika grafiks'!BC70</f>
        <v>52833.074008999989</v>
      </c>
      <c r="BD93" s="689">
        <f>$C$21*BD24*'IIA Laika grafiks'!BD70</f>
        <v>52833.074008999989</v>
      </c>
      <c r="BE93" s="689">
        <f>$C$21*BE24*'IIA Laika grafiks'!BE70</f>
        <v>56045.884869999994</v>
      </c>
      <c r="BF93" s="689">
        <f>$C$21*BF24*'IIA Laika grafiks'!BF70</f>
        <v>56045.884869999994</v>
      </c>
      <c r="BG93" s="689">
        <f>$C$21*BG24*'IIA Laika grafiks'!BG70</f>
        <v>56045.884869999994</v>
      </c>
      <c r="BH93" s="689">
        <f>$C$21*BH24*'IIA Laika grafiks'!BH70</f>
        <v>56045.884869999994</v>
      </c>
      <c r="BI93" s="689">
        <f>$C$21*BI24*'IIA Laika grafiks'!BI70</f>
        <v>59258.695730999993</v>
      </c>
      <c r="BJ93" s="689">
        <f>$C$21*BJ24*'IIA Laika grafiks'!BJ70</f>
        <v>59258.695730999993</v>
      </c>
      <c r="BK93" s="689">
        <f>$C$21*BK24*'IIA Laika grafiks'!BK70</f>
        <v>59258.695730999993</v>
      </c>
      <c r="BL93" s="689">
        <f>$C$21*BL24*'IIA Laika grafiks'!BL70</f>
        <v>59258.695730999993</v>
      </c>
      <c r="BM93" s="689">
        <f>$C$21*BM24*'IIA Laika grafiks'!BM70</f>
        <v>0</v>
      </c>
      <c r="BN93" s="689">
        <f>$C$21*BN24*'IIA Laika grafiks'!BN70</f>
        <v>0</v>
      </c>
      <c r="BO93" s="689">
        <f>$C$21*BO24*'IIA Laika grafiks'!BO70</f>
        <v>0</v>
      </c>
      <c r="BP93" s="689">
        <f>$C$21*BP24*'IIA Laika grafiks'!BP70</f>
        <v>0</v>
      </c>
      <c r="BQ93" s="689">
        <f>$C$21*BQ24*'IIA Laika grafiks'!BQ70</f>
        <v>0</v>
      </c>
      <c r="BR93" s="689">
        <f>$C$21*BR24*'IIA Laika grafiks'!BR70</f>
        <v>0</v>
      </c>
      <c r="BS93" s="689">
        <f>$C$21*BS24*'IIA Laika grafiks'!BS70</f>
        <v>0</v>
      </c>
      <c r="BT93" s="689">
        <f>$C$21*BT24*'IIA Laika grafiks'!BT70</f>
        <v>0</v>
      </c>
      <c r="BU93" s="689">
        <f>$C$21*BU24*'IIA Laika grafiks'!BU70</f>
        <v>0</v>
      </c>
      <c r="BV93" s="689">
        <f>$C$21*BV24*'IIA Laika grafiks'!BV70</f>
        <v>0</v>
      </c>
      <c r="BW93" s="689">
        <f>$C$21*BW24*'IIA Laika grafiks'!BW70</f>
        <v>0</v>
      </c>
      <c r="BX93" s="689">
        <f>$C$21*BX24*'IIA Laika grafiks'!BX70</f>
        <v>0</v>
      </c>
      <c r="BY93" s="689">
        <f>$C$21*BY24*'IIA Laika grafiks'!BY70</f>
        <v>0</v>
      </c>
      <c r="BZ93" s="689">
        <f>$C$21*BZ24*'IIA Laika grafiks'!BZ70</f>
        <v>0</v>
      </c>
      <c r="CA93" s="689">
        <f>$C$21*CA24*'IIA Laika grafiks'!CA70</f>
        <v>0</v>
      </c>
      <c r="CB93" s="689">
        <f>$C$21*CB24*'IIA Laika grafiks'!CB70</f>
        <v>0</v>
      </c>
      <c r="CC93" s="689">
        <f>$C$21*CC24*'IIA Laika grafiks'!CC70</f>
        <v>0</v>
      </c>
      <c r="CD93" s="689">
        <f>$C$21*CD24*'IIA Laika grafiks'!CD70</f>
        <v>0</v>
      </c>
      <c r="CE93" s="689">
        <f>$C$21*CE24*'IIA Laika grafiks'!CE70</f>
        <v>0</v>
      </c>
      <c r="CF93" s="689">
        <f>$C$21*CF24*'IIA Laika grafiks'!CF70</f>
        <v>0</v>
      </c>
      <c r="CG93" s="689">
        <f>$C$21*CG24*'IIA Laika grafiks'!CG70</f>
        <v>0</v>
      </c>
      <c r="CH93" s="689">
        <f>$C$21*CH24*'IIA Laika grafiks'!CH70</f>
        <v>0</v>
      </c>
      <c r="CI93" s="689">
        <f>$C$21*CI24*'IIA Laika grafiks'!CI70</f>
        <v>0</v>
      </c>
      <c r="CJ93" s="689">
        <f>$C$21*CJ24*'IIA Laika grafiks'!CJ70</f>
        <v>0</v>
      </c>
      <c r="CK93" s="689">
        <f>$C$21*CK24*'IIA Laika grafiks'!CK70</f>
        <v>0</v>
      </c>
      <c r="CL93" s="689">
        <f>$C$21*CL24*'IIA Laika grafiks'!CL70</f>
        <v>0</v>
      </c>
      <c r="CM93" s="689">
        <f>$C$21*CM24*'IIA Laika grafiks'!CM70</f>
        <v>0</v>
      </c>
      <c r="CN93" s="689">
        <f>$C$21*CN24*'IIA Laika grafiks'!CN70</f>
        <v>0</v>
      </c>
      <c r="CO93" s="689">
        <f>$C$21*CO24*'IIA Laika grafiks'!CO70</f>
        <v>0</v>
      </c>
      <c r="CP93" s="689">
        <f>$C$21*CP24*'IIA Laika grafiks'!CP70</f>
        <v>0</v>
      </c>
      <c r="CQ93" s="689">
        <f>$C$21*CQ24*'IIA Laika grafiks'!CQ70</f>
        <v>0</v>
      </c>
      <c r="CR93" s="689">
        <f>$C$21*CR24*'IIA Laika grafiks'!CR70</f>
        <v>0</v>
      </c>
      <c r="CS93" s="689">
        <f>$C$21*CS24*'IIA Laika grafiks'!CS70</f>
        <v>0</v>
      </c>
      <c r="CT93" s="689">
        <f>$C$21*CT24*'IIA Laika grafiks'!CT70</f>
        <v>0</v>
      </c>
      <c r="CU93" s="689">
        <f>$C$21*CU24*'IIA Laika grafiks'!CU70</f>
        <v>0</v>
      </c>
      <c r="CV93" s="689">
        <f>$C$21*CV24*'IIA Laika grafiks'!CV70</f>
        <v>0</v>
      </c>
      <c r="CW93" s="689">
        <f>$C$21*CW24*'IIA Laika grafiks'!CW70</f>
        <v>0</v>
      </c>
      <c r="CX93" s="689">
        <f>$C$21*CX24*'IIA Laika grafiks'!CX70</f>
        <v>0</v>
      </c>
      <c r="CY93" s="689">
        <f>$C$21*CY24*'IIA Laika grafiks'!CY70</f>
        <v>0</v>
      </c>
      <c r="CZ93" s="689">
        <f>$C$21*CZ24*'IIA Laika grafiks'!CZ70</f>
        <v>0</v>
      </c>
      <c r="DA93" s="689">
        <f>$C$21*DA24*'IIA Laika grafiks'!DA70</f>
        <v>0</v>
      </c>
      <c r="DB93" s="689">
        <f>$C$21*DB24*'IIA Laika grafiks'!DB70</f>
        <v>0</v>
      </c>
      <c r="DC93" s="689">
        <f>$C$21*DC24*'IIA Laika grafiks'!DC70</f>
        <v>0</v>
      </c>
      <c r="DD93" s="689">
        <f>$C$21*DD24*'IIA Laika grafiks'!DD70</f>
        <v>0</v>
      </c>
      <c r="DE93" s="689">
        <f>$C$21*DE24*'IIA Laika grafiks'!DE70</f>
        <v>0</v>
      </c>
      <c r="DF93" s="689">
        <f>$C$21*DF24*'IIA Laika grafiks'!DF70</f>
        <v>0</v>
      </c>
      <c r="DG93" s="689">
        <f>$C$21*DG24*'IIA Laika grafiks'!DG70</f>
        <v>0</v>
      </c>
      <c r="DH93" s="689">
        <f>$C$21*DH24*'IIA Laika grafiks'!DH70</f>
        <v>0</v>
      </c>
      <c r="DI93" s="689">
        <f>$C$21*DI24*'IIA Laika grafiks'!DI70</f>
        <v>0</v>
      </c>
      <c r="DJ93" s="689">
        <f>$C$21*DJ24*'IIA Laika grafiks'!DJ70</f>
        <v>0</v>
      </c>
      <c r="DK93" s="689">
        <f>$C$21*DK24*'IIA Laika grafiks'!DK70</f>
        <v>0</v>
      </c>
      <c r="DL93" s="689">
        <f>$C$21*DL24*'IIA Laika grafiks'!DL70</f>
        <v>0</v>
      </c>
      <c r="DM93" s="689">
        <f>$C$21*DM24*'IIA Laika grafiks'!DM70</f>
        <v>0</v>
      </c>
      <c r="DN93" s="689">
        <f>$C$21*DN24*'IIA Laika grafiks'!DN70</f>
        <v>0</v>
      </c>
      <c r="DO93" s="689">
        <f>$C$21*DO24*'IIA Laika grafiks'!DO70</f>
        <v>0</v>
      </c>
      <c r="DP93" s="689">
        <f>$C$21*DP24*'IIA Laika grafiks'!DP70</f>
        <v>0</v>
      </c>
      <c r="DQ93" s="689">
        <f>$C$21*DQ24*'IIA Laika grafiks'!DQ70</f>
        <v>0</v>
      </c>
      <c r="DR93" s="689">
        <f>$C$21*DR24*'IIA Laika grafiks'!DR70</f>
        <v>0</v>
      </c>
      <c r="DS93" s="689">
        <f>$C$21*DS24*'IIA Laika grafiks'!DS70</f>
        <v>0</v>
      </c>
      <c r="DT93" s="689">
        <f>$C$21*DT24*'IIA Laika grafiks'!DT70</f>
        <v>0</v>
      </c>
      <c r="DU93" s="689">
        <f>$C$21*DU24*'IIA Laika grafiks'!DU70</f>
        <v>0</v>
      </c>
    </row>
    <row r="94" spans="1:125" ht="11.25" customHeight="1">
      <c r="A94" s="396" t="s">
        <v>677</v>
      </c>
      <c r="B94" s="385" t="s">
        <v>638</v>
      </c>
      <c r="C94" s="275"/>
      <c r="D94" s="446">
        <f t="shared" si="40"/>
        <v>20542446.594878875</v>
      </c>
      <c r="E94" s="448">
        <f>SUM(E92:E93)</f>
        <v>0</v>
      </c>
      <c r="F94" s="448">
        <f t="shared" ref="F94:BQ94" si="41">SUM(F92:F93)</f>
        <v>0</v>
      </c>
      <c r="G94" s="448">
        <f t="shared" si="41"/>
        <v>0</v>
      </c>
      <c r="H94" s="448">
        <f t="shared" si="41"/>
        <v>0</v>
      </c>
      <c r="I94" s="448">
        <f t="shared" si="41"/>
        <v>0</v>
      </c>
      <c r="J94" s="448">
        <f t="shared" si="41"/>
        <v>1397514.425971</v>
      </c>
      <c r="K94" s="448">
        <f t="shared" si="41"/>
        <v>1397514.425971</v>
      </c>
      <c r="L94" s="448">
        <f t="shared" si="41"/>
        <v>1397514.425971</v>
      </c>
      <c r="M94" s="448">
        <f t="shared" si="41"/>
        <v>1399537.1533045</v>
      </c>
      <c r="N94" s="448">
        <f t="shared" si="41"/>
        <v>1399537.1533045</v>
      </c>
      <c r="O94" s="448">
        <f t="shared" si="41"/>
        <v>1399537.1533045</v>
      </c>
      <c r="P94" s="448">
        <f t="shared" si="41"/>
        <v>1399537.1533045</v>
      </c>
      <c r="Q94" s="448">
        <f t="shared" si="41"/>
        <v>1401559.8806380001</v>
      </c>
      <c r="R94" s="448">
        <f t="shared" si="41"/>
        <v>1401559.8806380001</v>
      </c>
      <c r="S94" s="448">
        <f t="shared" si="41"/>
        <v>1401559.8806380001</v>
      </c>
      <c r="T94" s="448">
        <f t="shared" si="41"/>
        <v>1401559.8806380001</v>
      </c>
      <c r="U94" s="448">
        <f t="shared" si="41"/>
        <v>1403582.6079715001</v>
      </c>
      <c r="V94" s="448">
        <f t="shared" si="41"/>
        <v>1403582.6079715001</v>
      </c>
      <c r="W94" s="448">
        <f t="shared" si="41"/>
        <v>1403582.6079715001</v>
      </c>
      <c r="X94" s="448">
        <f t="shared" si="41"/>
        <v>1403582.6079715001</v>
      </c>
      <c r="Y94" s="448">
        <f t="shared" si="41"/>
        <v>1405606.1646315001</v>
      </c>
      <c r="Z94" s="448">
        <f t="shared" si="41"/>
        <v>1405606.1646315001</v>
      </c>
      <c r="AA94" s="448">
        <f t="shared" si="41"/>
        <v>1405606.1646315001</v>
      </c>
      <c r="AB94" s="448">
        <f t="shared" si="41"/>
        <v>1405606.1646315001</v>
      </c>
      <c r="AC94" s="448">
        <f t="shared" si="41"/>
        <v>1408937.5691820001</v>
      </c>
      <c r="AD94" s="448">
        <f t="shared" si="41"/>
        <v>1408937.5691820001</v>
      </c>
      <c r="AE94" s="448">
        <f t="shared" si="41"/>
        <v>1408937.5691820001</v>
      </c>
      <c r="AF94" s="448">
        <f t="shared" si="41"/>
        <v>1408937.5691820001</v>
      </c>
      <c r="AG94" s="448">
        <f t="shared" si="41"/>
        <v>1412269.8030590001</v>
      </c>
      <c r="AH94" s="448">
        <f t="shared" si="41"/>
        <v>1412269.8030590001</v>
      </c>
      <c r="AI94" s="448">
        <f t="shared" si="41"/>
        <v>1412269.8030590001</v>
      </c>
      <c r="AJ94" s="448">
        <f t="shared" si="41"/>
        <v>1412269.8030590001</v>
      </c>
      <c r="AK94" s="448">
        <f t="shared" si="41"/>
        <v>1415601.2076095</v>
      </c>
      <c r="AL94" s="448">
        <f t="shared" si="41"/>
        <v>1415601.2076095</v>
      </c>
      <c r="AM94" s="448">
        <f t="shared" si="41"/>
        <v>1415601.2076095</v>
      </c>
      <c r="AN94" s="448">
        <f t="shared" si="41"/>
        <v>1415601.2076095</v>
      </c>
      <c r="AO94" s="448">
        <f t="shared" si="41"/>
        <v>1418933.4414865</v>
      </c>
      <c r="AP94" s="448">
        <f t="shared" si="41"/>
        <v>1418933.4414865</v>
      </c>
      <c r="AQ94" s="448">
        <f t="shared" si="41"/>
        <v>1418933.4414865</v>
      </c>
      <c r="AR94" s="448">
        <f t="shared" si="41"/>
        <v>1418933.4414865</v>
      </c>
      <c r="AS94" s="448">
        <f t="shared" si="41"/>
        <v>1422264.846037</v>
      </c>
      <c r="AT94" s="448">
        <f t="shared" si="41"/>
        <v>1422264.846037</v>
      </c>
      <c r="AU94" s="448">
        <f t="shared" si="41"/>
        <v>1422264.846037</v>
      </c>
      <c r="AV94" s="448">
        <f t="shared" si="41"/>
        <v>1422264.846037</v>
      </c>
      <c r="AW94" s="448">
        <f t="shared" si="41"/>
        <v>1425477.656898</v>
      </c>
      <c r="AX94" s="448">
        <f t="shared" si="41"/>
        <v>1425477.656898</v>
      </c>
      <c r="AY94" s="448">
        <f t="shared" si="41"/>
        <v>1425477.656898</v>
      </c>
      <c r="AZ94" s="448">
        <f t="shared" si="41"/>
        <v>1425477.656898</v>
      </c>
      <c r="BA94" s="448">
        <f t="shared" si="41"/>
        <v>1428690.4677590001</v>
      </c>
      <c r="BB94" s="448">
        <f t="shared" si="41"/>
        <v>1428690.4677590001</v>
      </c>
      <c r="BC94" s="448">
        <f t="shared" si="41"/>
        <v>1428690.4677590001</v>
      </c>
      <c r="BD94" s="448">
        <f t="shared" si="41"/>
        <v>1428690.4677590001</v>
      </c>
      <c r="BE94" s="448">
        <f t="shared" si="41"/>
        <v>1431903.27862</v>
      </c>
      <c r="BF94" s="448">
        <f t="shared" si="41"/>
        <v>1431903.27862</v>
      </c>
      <c r="BG94" s="448">
        <f t="shared" si="41"/>
        <v>1431903.27862</v>
      </c>
      <c r="BH94" s="448">
        <f t="shared" si="41"/>
        <v>1431903.27862</v>
      </c>
      <c r="BI94" s="448">
        <f t="shared" si="41"/>
        <v>1435116.0894810001</v>
      </c>
      <c r="BJ94" s="448">
        <f t="shared" si="41"/>
        <v>1435116.0894810001</v>
      </c>
      <c r="BK94" s="448">
        <f t="shared" si="41"/>
        <v>1435116.0894810001</v>
      </c>
      <c r="BL94" s="448">
        <f t="shared" si="41"/>
        <v>1435116.0894810001</v>
      </c>
      <c r="BM94" s="448">
        <f t="shared" si="41"/>
        <v>0</v>
      </c>
      <c r="BN94" s="448">
        <f t="shared" si="41"/>
        <v>0</v>
      </c>
      <c r="BO94" s="448">
        <f t="shared" si="41"/>
        <v>0</v>
      </c>
      <c r="BP94" s="448">
        <f t="shared" si="41"/>
        <v>0</v>
      </c>
      <c r="BQ94" s="448">
        <f t="shared" si="41"/>
        <v>0</v>
      </c>
      <c r="BR94" s="448">
        <f t="shared" ref="BR94:DU94" si="42">SUM(BR92:BR93)</f>
        <v>0</v>
      </c>
      <c r="BS94" s="448">
        <f t="shared" si="42"/>
        <v>0</v>
      </c>
      <c r="BT94" s="448">
        <f t="shared" si="42"/>
        <v>0</v>
      </c>
      <c r="BU94" s="448">
        <f t="shared" si="42"/>
        <v>0</v>
      </c>
      <c r="BV94" s="448">
        <f t="shared" si="42"/>
        <v>0</v>
      </c>
      <c r="BW94" s="448">
        <f t="shared" si="42"/>
        <v>0</v>
      </c>
      <c r="BX94" s="448">
        <f t="shared" si="42"/>
        <v>0</v>
      </c>
      <c r="BY94" s="448">
        <f t="shared" si="42"/>
        <v>0</v>
      </c>
      <c r="BZ94" s="448">
        <f t="shared" si="42"/>
        <v>0</v>
      </c>
      <c r="CA94" s="448">
        <f t="shared" si="42"/>
        <v>0</v>
      </c>
      <c r="CB94" s="448">
        <f t="shared" si="42"/>
        <v>0</v>
      </c>
      <c r="CC94" s="448">
        <f t="shared" si="42"/>
        <v>0</v>
      </c>
      <c r="CD94" s="448">
        <f t="shared" si="42"/>
        <v>0</v>
      </c>
      <c r="CE94" s="448">
        <f t="shared" si="42"/>
        <v>0</v>
      </c>
      <c r="CF94" s="448">
        <f t="shared" si="42"/>
        <v>0</v>
      </c>
      <c r="CG94" s="448">
        <f t="shared" si="42"/>
        <v>0</v>
      </c>
      <c r="CH94" s="448">
        <f t="shared" si="42"/>
        <v>0</v>
      </c>
      <c r="CI94" s="448">
        <f t="shared" si="42"/>
        <v>0</v>
      </c>
      <c r="CJ94" s="448">
        <f t="shared" si="42"/>
        <v>0</v>
      </c>
      <c r="CK94" s="448">
        <f t="shared" si="42"/>
        <v>0</v>
      </c>
      <c r="CL94" s="448">
        <f t="shared" si="42"/>
        <v>0</v>
      </c>
      <c r="CM94" s="448">
        <f t="shared" si="42"/>
        <v>0</v>
      </c>
      <c r="CN94" s="448">
        <f t="shared" si="42"/>
        <v>0</v>
      </c>
      <c r="CO94" s="448">
        <f t="shared" si="42"/>
        <v>0</v>
      </c>
      <c r="CP94" s="448">
        <f t="shared" si="42"/>
        <v>0</v>
      </c>
      <c r="CQ94" s="448">
        <f t="shared" si="42"/>
        <v>0</v>
      </c>
      <c r="CR94" s="448">
        <f t="shared" si="42"/>
        <v>0</v>
      </c>
      <c r="CS94" s="448">
        <f t="shared" si="42"/>
        <v>0</v>
      </c>
      <c r="CT94" s="448">
        <f t="shared" si="42"/>
        <v>0</v>
      </c>
      <c r="CU94" s="448">
        <f t="shared" si="42"/>
        <v>0</v>
      </c>
      <c r="CV94" s="448">
        <f t="shared" si="42"/>
        <v>0</v>
      </c>
      <c r="CW94" s="448">
        <f t="shared" si="42"/>
        <v>0</v>
      </c>
      <c r="CX94" s="448">
        <f t="shared" si="42"/>
        <v>0</v>
      </c>
      <c r="CY94" s="448">
        <f t="shared" si="42"/>
        <v>0</v>
      </c>
      <c r="CZ94" s="448">
        <f t="shared" si="42"/>
        <v>0</v>
      </c>
      <c r="DA94" s="448">
        <f t="shared" si="42"/>
        <v>0</v>
      </c>
      <c r="DB94" s="448">
        <f t="shared" si="42"/>
        <v>0</v>
      </c>
      <c r="DC94" s="448">
        <f t="shared" si="42"/>
        <v>0</v>
      </c>
      <c r="DD94" s="448">
        <f t="shared" si="42"/>
        <v>0</v>
      </c>
      <c r="DE94" s="448">
        <f t="shared" si="42"/>
        <v>0</v>
      </c>
      <c r="DF94" s="448">
        <f t="shared" si="42"/>
        <v>0</v>
      </c>
      <c r="DG94" s="448">
        <f t="shared" si="42"/>
        <v>0</v>
      </c>
      <c r="DH94" s="448">
        <f t="shared" si="42"/>
        <v>0</v>
      </c>
      <c r="DI94" s="448">
        <f t="shared" si="42"/>
        <v>0</v>
      </c>
      <c r="DJ94" s="448">
        <f t="shared" si="42"/>
        <v>0</v>
      </c>
      <c r="DK94" s="448">
        <f t="shared" si="42"/>
        <v>0</v>
      </c>
      <c r="DL94" s="448">
        <f t="shared" si="42"/>
        <v>0</v>
      </c>
      <c r="DM94" s="448">
        <f t="shared" si="42"/>
        <v>0</v>
      </c>
      <c r="DN94" s="448">
        <f t="shared" si="42"/>
        <v>0</v>
      </c>
      <c r="DO94" s="448">
        <f t="shared" si="42"/>
        <v>0</v>
      </c>
      <c r="DP94" s="448">
        <f t="shared" si="42"/>
        <v>0</v>
      </c>
      <c r="DQ94" s="448">
        <f t="shared" si="42"/>
        <v>0</v>
      </c>
      <c r="DR94" s="448">
        <f t="shared" si="42"/>
        <v>0</v>
      </c>
      <c r="DS94" s="448">
        <f t="shared" si="42"/>
        <v>0</v>
      </c>
      <c r="DT94" s="448">
        <f t="shared" si="42"/>
        <v>0</v>
      </c>
      <c r="DU94" s="448">
        <f t="shared" si="42"/>
        <v>0</v>
      </c>
    </row>
    <row r="95" spans="1:125" ht="11.25" customHeight="1">
      <c r="A95" s="383" t="s">
        <v>126</v>
      </c>
      <c r="B95" s="389" t="s">
        <v>638</v>
      </c>
      <c r="D95" s="397">
        <f t="shared" si="40"/>
        <v>0</v>
      </c>
      <c r="E95" s="416">
        <f>'IIA Finanšu analīze'!E123</f>
        <v>0</v>
      </c>
      <c r="F95" s="416">
        <f>'IIA Finanšu analīze'!F123</f>
        <v>0</v>
      </c>
      <c r="G95" s="416">
        <f>'IIA Finanšu analīze'!G123</f>
        <v>0</v>
      </c>
      <c r="H95" s="416">
        <f>'IIA Finanšu analīze'!H123</f>
        <v>0</v>
      </c>
      <c r="I95" s="416">
        <f>'IIA Finanšu analīze'!I123</f>
        <v>0</v>
      </c>
      <c r="J95" s="416">
        <f>'IIA Finanšu analīze'!J123</f>
        <v>0</v>
      </c>
      <c r="K95" s="416">
        <f>'IIA Finanšu analīze'!K123</f>
        <v>0</v>
      </c>
      <c r="L95" s="416">
        <f>'IIA Finanšu analīze'!L123</f>
        <v>0</v>
      </c>
      <c r="M95" s="416">
        <f>'IIA Finanšu analīze'!M123</f>
        <v>0</v>
      </c>
      <c r="N95" s="416">
        <f>'IIA Finanšu analīze'!N123</f>
        <v>0</v>
      </c>
      <c r="O95" s="416">
        <f>'IIA Finanšu analīze'!O123</f>
        <v>0</v>
      </c>
      <c r="P95" s="416">
        <f>'IIA Finanšu analīze'!P123</f>
        <v>0</v>
      </c>
      <c r="Q95" s="416">
        <f>'IIA Finanšu analīze'!Q123</f>
        <v>0</v>
      </c>
      <c r="R95" s="416">
        <f>'IIA Finanšu analīze'!R123</f>
        <v>0</v>
      </c>
      <c r="S95" s="416">
        <f>'IIA Finanšu analīze'!S123</f>
        <v>0</v>
      </c>
      <c r="T95" s="416">
        <f>'IIA Finanšu analīze'!T123</f>
        <v>0</v>
      </c>
      <c r="U95" s="416">
        <f>'IIA Finanšu analīze'!U123</f>
        <v>0</v>
      </c>
      <c r="V95" s="416">
        <f>'IIA Finanšu analīze'!V123</f>
        <v>0</v>
      </c>
      <c r="W95" s="416">
        <f>'IIA Finanšu analīze'!W123</f>
        <v>0</v>
      </c>
      <c r="X95" s="416">
        <f>'IIA Finanšu analīze'!X123</f>
        <v>0</v>
      </c>
      <c r="Y95" s="416">
        <f>'IIA Finanšu analīze'!Y123</f>
        <v>0</v>
      </c>
      <c r="Z95" s="416">
        <f>'IIA Finanšu analīze'!Z123</f>
        <v>0</v>
      </c>
      <c r="AA95" s="416">
        <f>'IIA Finanšu analīze'!AA123</f>
        <v>0</v>
      </c>
      <c r="AB95" s="416">
        <f>'IIA Finanšu analīze'!AB123</f>
        <v>0</v>
      </c>
      <c r="AC95" s="416">
        <f>'IIA Finanšu analīze'!AC123</f>
        <v>0</v>
      </c>
      <c r="AD95" s="416">
        <f>'IIA Finanšu analīze'!AD123</f>
        <v>0</v>
      </c>
      <c r="AE95" s="416">
        <f>'IIA Finanšu analīze'!AE123</f>
        <v>0</v>
      </c>
      <c r="AF95" s="416">
        <f>'IIA Finanšu analīze'!AF123</f>
        <v>0</v>
      </c>
      <c r="AG95" s="416">
        <f>'IIA Finanšu analīze'!AG123</f>
        <v>0</v>
      </c>
      <c r="AH95" s="416">
        <f>'IIA Finanšu analīze'!AH123</f>
        <v>0</v>
      </c>
      <c r="AI95" s="416">
        <f>'IIA Finanšu analīze'!AI123</f>
        <v>0</v>
      </c>
      <c r="AJ95" s="416">
        <f>'IIA Finanšu analīze'!AJ123</f>
        <v>0</v>
      </c>
      <c r="AK95" s="416">
        <f>'IIA Finanšu analīze'!AK123</f>
        <v>0</v>
      </c>
      <c r="AL95" s="416">
        <f>'IIA Finanšu analīze'!AL123</f>
        <v>0</v>
      </c>
      <c r="AM95" s="416">
        <f>'IIA Finanšu analīze'!AM123</f>
        <v>0</v>
      </c>
      <c r="AN95" s="416">
        <f>'IIA Finanšu analīze'!AN123</f>
        <v>0</v>
      </c>
      <c r="AO95" s="416">
        <f>'IIA Finanšu analīze'!AO123</f>
        <v>0</v>
      </c>
      <c r="AP95" s="416">
        <f>'IIA Finanšu analīze'!AP123</f>
        <v>0</v>
      </c>
      <c r="AQ95" s="416">
        <f>'IIA Finanšu analīze'!AQ123</f>
        <v>0</v>
      </c>
      <c r="AR95" s="416">
        <f>'IIA Finanšu analīze'!AR123</f>
        <v>0</v>
      </c>
      <c r="AS95" s="416">
        <f>'IIA Finanšu analīze'!AS123</f>
        <v>0</v>
      </c>
      <c r="AT95" s="416">
        <f>'IIA Finanšu analīze'!AT123</f>
        <v>0</v>
      </c>
      <c r="AU95" s="416">
        <f>'IIA Finanšu analīze'!AU123</f>
        <v>0</v>
      </c>
      <c r="AV95" s="416">
        <f>'IIA Finanšu analīze'!AV123</f>
        <v>0</v>
      </c>
      <c r="AW95" s="416">
        <f>'IIA Finanšu analīze'!AW123</f>
        <v>0</v>
      </c>
      <c r="AX95" s="416">
        <f>'IIA Finanšu analīze'!AX123</f>
        <v>0</v>
      </c>
      <c r="AY95" s="416">
        <f>'IIA Finanšu analīze'!AY123</f>
        <v>0</v>
      </c>
      <c r="AZ95" s="416">
        <f>'IIA Finanšu analīze'!AZ123</f>
        <v>0</v>
      </c>
      <c r="BA95" s="416">
        <f>'IIA Finanšu analīze'!BA123</f>
        <v>0</v>
      </c>
      <c r="BB95" s="416">
        <f>'IIA Finanšu analīze'!BB123</f>
        <v>0</v>
      </c>
      <c r="BC95" s="416">
        <f>'IIA Finanšu analīze'!BC123</f>
        <v>0</v>
      </c>
      <c r="BD95" s="416">
        <f>'IIA Finanšu analīze'!BD123</f>
        <v>0</v>
      </c>
      <c r="BE95" s="416">
        <f>'IIA Finanšu analīze'!BE123</f>
        <v>0</v>
      </c>
      <c r="BF95" s="416">
        <f>'IIA Finanšu analīze'!BF123</f>
        <v>0</v>
      </c>
      <c r="BG95" s="416">
        <f>'IIA Finanšu analīze'!BG123</f>
        <v>0</v>
      </c>
      <c r="BH95" s="416">
        <f>'IIA Finanšu analīze'!BH123</f>
        <v>0</v>
      </c>
      <c r="BI95" s="416">
        <f>'IIA Finanšu analīze'!BI123</f>
        <v>0</v>
      </c>
      <c r="BJ95" s="416">
        <f>'IIA Finanšu analīze'!BJ123</f>
        <v>0</v>
      </c>
      <c r="BK95" s="416">
        <f>'IIA Finanšu analīze'!BK123</f>
        <v>0</v>
      </c>
      <c r="BL95" s="416">
        <f>'IIA Finanšu analīze'!BL123</f>
        <v>0</v>
      </c>
      <c r="BM95" s="416">
        <f>'IIA Finanšu analīze'!BM123</f>
        <v>0</v>
      </c>
      <c r="BN95" s="416">
        <f>'IIA Finanšu analīze'!BN123</f>
        <v>0</v>
      </c>
      <c r="BO95" s="416">
        <f>'IIA Finanšu analīze'!BO123</f>
        <v>0</v>
      </c>
      <c r="BP95" s="416">
        <f>'IIA Finanšu analīze'!BP123</f>
        <v>0</v>
      </c>
      <c r="BQ95" s="416">
        <f>'IIA Finanšu analīze'!BQ123</f>
        <v>0</v>
      </c>
      <c r="BR95" s="416">
        <f>'IIA Finanšu analīze'!BR123</f>
        <v>0</v>
      </c>
      <c r="BS95" s="416">
        <f>'IIA Finanšu analīze'!BS123</f>
        <v>0</v>
      </c>
      <c r="BT95" s="416">
        <f>'IIA Finanšu analīze'!BT123</f>
        <v>0</v>
      </c>
      <c r="BU95" s="416">
        <f>'IIA Finanšu analīze'!BU123</f>
        <v>0</v>
      </c>
      <c r="BV95" s="416">
        <f>'IIA Finanšu analīze'!BV123</f>
        <v>0</v>
      </c>
      <c r="BW95" s="416">
        <f>'IIA Finanšu analīze'!BW123</f>
        <v>0</v>
      </c>
      <c r="BX95" s="416">
        <f>'IIA Finanšu analīze'!BX123</f>
        <v>0</v>
      </c>
      <c r="BY95" s="416">
        <f>'IIA Finanšu analīze'!BY123</f>
        <v>0</v>
      </c>
      <c r="BZ95" s="416">
        <f>'IIA Finanšu analīze'!BZ123</f>
        <v>0</v>
      </c>
      <c r="CA95" s="416">
        <f>'IIA Finanšu analīze'!CA123</f>
        <v>0</v>
      </c>
      <c r="CB95" s="416">
        <f>'IIA Finanšu analīze'!CB123</f>
        <v>0</v>
      </c>
      <c r="CC95" s="416">
        <f>'IIA Finanšu analīze'!CC123</f>
        <v>0</v>
      </c>
      <c r="CD95" s="416">
        <f>'IIA Finanšu analīze'!CD123</f>
        <v>0</v>
      </c>
      <c r="CE95" s="416">
        <f>'IIA Finanšu analīze'!CE123</f>
        <v>0</v>
      </c>
      <c r="CF95" s="416">
        <f>'IIA Finanšu analīze'!CF123</f>
        <v>0</v>
      </c>
      <c r="CG95" s="416">
        <f>'IIA Finanšu analīze'!CG123</f>
        <v>0</v>
      </c>
      <c r="CH95" s="416">
        <f>'IIA Finanšu analīze'!CH123</f>
        <v>0</v>
      </c>
      <c r="CI95" s="416">
        <f>'IIA Finanšu analīze'!CI123</f>
        <v>0</v>
      </c>
      <c r="CJ95" s="416">
        <f>'IIA Finanšu analīze'!CJ123</f>
        <v>0</v>
      </c>
      <c r="CK95" s="416">
        <f>'IIA Finanšu analīze'!CK123</f>
        <v>0</v>
      </c>
      <c r="CL95" s="416">
        <f>'IIA Finanšu analīze'!CL123</f>
        <v>0</v>
      </c>
      <c r="CM95" s="416">
        <f>'IIA Finanšu analīze'!CM123</f>
        <v>0</v>
      </c>
      <c r="CN95" s="416">
        <f>'IIA Finanšu analīze'!CN123</f>
        <v>0</v>
      </c>
      <c r="CO95" s="416">
        <f>'IIA Finanšu analīze'!CO123</f>
        <v>0</v>
      </c>
      <c r="CP95" s="416">
        <f>'IIA Finanšu analīze'!CP123</f>
        <v>0</v>
      </c>
      <c r="CQ95" s="416">
        <f>'IIA Finanšu analīze'!CQ123</f>
        <v>0</v>
      </c>
      <c r="CR95" s="416">
        <f>'IIA Finanšu analīze'!CR123</f>
        <v>0</v>
      </c>
      <c r="CS95" s="416">
        <f>'IIA Finanšu analīze'!CS123</f>
        <v>0</v>
      </c>
      <c r="CT95" s="416">
        <f>'IIA Finanšu analīze'!CT123</f>
        <v>0</v>
      </c>
      <c r="CU95" s="416">
        <f>'IIA Finanšu analīze'!CU123</f>
        <v>0</v>
      </c>
      <c r="CV95" s="416">
        <f>'IIA Finanšu analīze'!CV123</f>
        <v>0</v>
      </c>
      <c r="CW95" s="416">
        <f>'IIA Finanšu analīze'!CW123</f>
        <v>0</v>
      </c>
      <c r="CX95" s="416">
        <f>'IIA Finanšu analīze'!CX123</f>
        <v>0</v>
      </c>
      <c r="CY95" s="416">
        <f>'IIA Finanšu analīze'!CY123</f>
        <v>0</v>
      </c>
      <c r="CZ95" s="416">
        <f>'IIA Finanšu analīze'!CZ123</f>
        <v>0</v>
      </c>
      <c r="DA95" s="416">
        <f>'IIA Finanšu analīze'!DA123</f>
        <v>0</v>
      </c>
      <c r="DB95" s="416">
        <f>'IIA Finanšu analīze'!DB123</f>
        <v>0</v>
      </c>
      <c r="DC95" s="416">
        <f>'IIA Finanšu analīze'!DC123</f>
        <v>0</v>
      </c>
      <c r="DD95" s="416">
        <f>'IIA Finanšu analīze'!DD123</f>
        <v>0</v>
      </c>
      <c r="DE95" s="416">
        <f>'IIA Finanšu analīze'!DE123</f>
        <v>0</v>
      </c>
      <c r="DF95" s="416">
        <f>'IIA Finanšu analīze'!DF123</f>
        <v>0</v>
      </c>
      <c r="DG95" s="416">
        <f>'IIA Finanšu analīze'!DG123</f>
        <v>0</v>
      </c>
      <c r="DH95" s="416">
        <f>'IIA Finanšu analīze'!DH123</f>
        <v>0</v>
      </c>
      <c r="DI95" s="416">
        <f>'IIA Finanšu analīze'!DI123</f>
        <v>0</v>
      </c>
      <c r="DJ95" s="416">
        <f>'IIA Finanšu analīze'!DJ123</f>
        <v>0</v>
      </c>
      <c r="DK95" s="416">
        <f>'IIA Finanšu analīze'!DK123</f>
        <v>0</v>
      </c>
      <c r="DL95" s="416">
        <f>'IIA Finanšu analīze'!DL123</f>
        <v>0</v>
      </c>
      <c r="DM95" s="416">
        <f>'IIA Finanšu analīze'!DM123</f>
        <v>0</v>
      </c>
      <c r="DN95" s="416">
        <f>'IIA Finanšu analīze'!DN123</f>
        <v>0</v>
      </c>
      <c r="DO95" s="416">
        <f>'IIA Finanšu analīze'!DO123</f>
        <v>0</v>
      </c>
      <c r="DP95" s="416">
        <f>'IIA Finanšu analīze'!DP123</f>
        <v>0</v>
      </c>
      <c r="DQ95" s="416">
        <f>'IIA Finanšu analīze'!DQ123</f>
        <v>0</v>
      </c>
      <c r="DR95" s="416">
        <f>'IIA Finanšu analīze'!DR123</f>
        <v>0</v>
      </c>
      <c r="DS95" s="416">
        <f>'IIA Finanšu analīze'!DS123</f>
        <v>0</v>
      </c>
      <c r="DT95" s="416">
        <f>'IIA Finanšu analīze'!DT123</f>
        <v>0</v>
      </c>
      <c r="DU95" s="416">
        <f>'IIA Finanšu analīze'!DU123</f>
        <v>0</v>
      </c>
    </row>
    <row r="96" spans="1:125" ht="11.25" customHeight="1">
      <c r="A96" s="389" t="s">
        <v>636</v>
      </c>
      <c r="B96" s="389" t="s">
        <v>638</v>
      </c>
      <c r="D96" s="397">
        <f t="shared" si="40"/>
        <v>187416.15504081396</v>
      </c>
      <c r="E96" s="611">
        <f>'IIA Finanšu analīze'!E82/(1+Pieņēmumi!$E$24)*(1-$C$11*$C$13)</f>
        <v>0</v>
      </c>
      <c r="F96" s="611">
        <f>'IIA Finanšu analīze'!F82/(1+Pieņēmumi!$E$24)*(1-$C$11*$C$13)</f>
        <v>0</v>
      </c>
      <c r="G96" s="611">
        <f>'IIA Finanšu analīze'!G82/(1+Pieņēmumi!$E$24)*(1-$C$11*$C$13)</f>
        <v>0</v>
      </c>
      <c r="H96" s="611">
        <f>'IIA Finanšu analīze'!H82/(1+Pieņēmumi!$E$24)*(1-$C$11*$C$13)</f>
        <v>0</v>
      </c>
      <c r="I96" s="611">
        <f>'IIA Finanšu analīze'!I82/(1+Pieņēmumi!$E$24)*(1-$C$11*$C$13)</f>
        <v>0</v>
      </c>
      <c r="J96" s="611">
        <f>'IIA Finanšu analīze'!J82/(1+Pieņēmumi!$E$24)*(1-$C$11*$C$13)</f>
        <v>0</v>
      </c>
      <c r="K96" s="611">
        <f>'IIA Finanšu analīze'!K82/(1+Pieņēmumi!$E$24)*(1-$C$11*$C$13)</f>
        <v>0</v>
      </c>
      <c r="L96" s="611">
        <f>'IIA Finanšu analīze'!L82/(1+Pieņēmumi!$E$24)*(1-$C$11*$C$13)</f>
        <v>0</v>
      </c>
      <c r="M96" s="611">
        <f>'IIA Finanšu analīze'!M82/(1+Pieņēmumi!$E$24)*(1-$C$11*$C$13)</f>
        <v>0</v>
      </c>
      <c r="N96" s="611">
        <f>'IIA Finanšu analīze'!N82/(1+Pieņēmumi!$E$24)*(1-$C$11*$C$13)</f>
        <v>0</v>
      </c>
      <c r="O96" s="611">
        <f>'IIA Finanšu analīze'!O82/(1+Pieņēmumi!$E$24)*(1-$C$11*$C$13)</f>
        <v>0</v>
      </c>
      <c r="P96" s="611">
        <f>'IIA Finanšu analīze'!P82/(1+Pieņēmumi!$E$24)*(1-$C$11*$C$13)</f>
        <v>0</v>
      </c>
      <c r="Q96" s="611">
        <f>'IIA Finanšu analīze'!Q82/(1+Pieņēmumi!$E$24)*(1-$C$11*$C$13)</f>
        <v>0</v>
      </c>
      <c r="R96" s="611">
        <f>'IIA Finanšu analīze'!R82/(1+Pieņēmumi!$E$24)*(1-$C$11*$C$13)</f>
        <v>0</v>
      </c>
      <c r="S96" s="611">
        <f>'IIA Finanšu analīze'!S82/(1+Pieņēmumi!$E$24)*(1-$C$11*$C$13)</f>
        <v>0</v>
      </c>
      <c r="T96" s="611">
        <f>'IIA Finanšu analīze'!T82/(1+Pieņēmumi!$E$24)*(1-$C$11*$C$13)</f>
        <v>0</v>
      </c>
      <c r="U96" s="611">
        <f>'IIA Finanšu analīze'!U82/(1+Pieņēmumi!$E$24)*(1-$C$11*$C$13)</f>
        <v>0</v>
      </c>
      <c r="V96" s="611">
        <f>'IIA Finanšu analīze'!V82/(1+Pieņēmumi!$E$24)*(1-$C$11*$C$13)</f>
        <v>0</v>
      </c>
      <c r="W96" s="611">
        <f>'IIA Finanšu analīze'!W82/(1+Pieņēmumi!$E$24)*(1-$C$11*$C$13)</f>
        <v>0</v>
      </c>
      <c r="X96" s="611">
        <f>'IIA Finanšu analīze'!X82/(1+Pieņēmumi!$E$24)*(1-$C$11*$C$13)</f>
        <v>0</v>
      </c>
      <c r="Y96" s="611">
        <f>'IIA Finanšu analīze'!Y82/(1+Pieņēmumi!$E$24)*(1-$C$11*$C$13)</f>
        <v>0</v>
      </c>
      <c r="Z96" s="611">
        <f>'IIA Finanšu analīze'!Z82/(1+Pieņēmumi!$E$24)*(1-$C$11*$C$13)</f>
        <v>0</v>
      </c>
      <c r="AA96" s="611">
        <f>'IIA Finanšu analīze'!AA82/(1+Pieņēmumi!$E$24)*(1-$C$11*$C$13)</f>
        <v>0</v>
      </c>
      <c r="AB96" s="611">
        <f>'IIA Finanšu analīze'!AB82/(1+Pieņēmumi!$E$24)*(1-$C$11*$C$13)</f>
        <v>0</v>
      </c>
      <c r="AC96" s="611">
        <f>'IIA Finanšu analīze'!AC82/(1+Pieņēmumi!$E$24)*(1-$C$11*$C$13)</f>
        <v>0</v>
      </c>
      <c r="AD96" s="611">
        <f>'IIA Finanšu analīze'!AD82/(1+Pieņēmumi!$E$24)*(1-$C$11*$C$13)</f>
        <v>0</v>
      </c>
      <c r="AE96" s="611">
        <f>'IIA Finanšu analīze'!AE82/(1+Pieņēmumi!$E$24)*(1-$C$11*$C$13)</f>
        <v>0</v>
      </c>
      <c r="AF96" s="611">
        <f>'IIA Finanšu analīze'!AF82/(1+Pieņēmumi!$E$24)*(1-$C$11*$C$13)</f>
        <v>0</v>
      </c>
      <c r="AG96" s="611">
        <f>'IIA Finanšu analīze'!AG82/(1+Pieņēmumi!$E$24)*(1-$C$11*$C$13)</f>
        <v>0</v>
      </c>
      <c r="AH96" s="611">
        <f>'IIA Finanšu analīze'!AH82/(1+Pieņēmumi!$E$24)*(1-$C$11*$C$13)</f>
        <v>0</v>
      </c>
      <c r="AI96" s="611">
        <f>'IIA Finanšu analīze'!AI82/(1+Pieņēmumi!$E$24)*(1-$C$11*$C$13)</f>
        <v>0</v>
      </c>
      <c r="AJ96" s="611">
        <f>'IIA Finanšu analīze'!AJ82/(1+Pieņēmumi!$E$24)*(1-$C$11*$C$13)</f>
        <v>0</v>
      </c>
      <c r="AK96" s="611">
        <f>'IIA Finanšu analīze'!AK82/(1+Pieņēmumi!$E$24)*(1-$C$11*$C$13)</f>
        <v>0</v>
      </c>
      <c r="AL96" s="611">
        <f>'IIA Finanšu analīze'!AL82/(1+Pieņēmumi!$E$24)*(1-$C$11*$C$13)</f>
        <v>0</v>
      </c>
      <c r="AM96" s="611">
        <f>'IIA Finanšu analīze'!AM82/(1+Pieņēmumi!$E$24)*(1-$C$11*$C$13)</f>
        <v>0</v>
      </c>
      <c r="AN96" s="611">
        <f>'IIA Finanšu analīze'!AN82/(1+Pieņēmumi!$E$24)*(1-$C$11*$C$13)</f>
        <v>0</v>
      </c>
      <c r="AO96" s="611">
        <f>'IIA Finanšu analīze'!AO82/(1+Pieņēmumi!$E$24)*(1-$C$11*$C$13)</f>
        <v>0</v>
      </c>
      <c r="AP96" s="611">
        <f>'IIA Finanšu analīze'!AP82/(1+Pieņēmumi!$E$24)*(1-$C$11*$C$13)</f>
        <v>0</v>
      </c>
      <c r="AQ96" s="611">
        <f>'IIA Finanšu analīze'!AQ82/(1+Pieņēmumi!$E$24)*(1-$C$11*$C$13)</f>
        <v>0</v>
      </c>
      <c r="AR96" s="611">
        <f>'IIA Finanšu analīze'!AR82/(1+Pieņēmumi!$E$24)*(1-$C$11*$C$13)</f>
        <v>0</v>
      </c>
      <c r="AS96" s="611">
        <f>'IIA Finanšu analīze'!AS82/(1+Pieņēmumi!$E$24)*(1-$C$11*$C$13)</f>
        <v>0</v>
      </c>
      <c r="AT96" s="611">
        <f>'IIA Finanšu analīze'!AT82/(1+Pieņēmumi!$E$24)*(1-$C$11*$C$13)</f>
        <v>0</v>
      </c>
      <c r="AU96" s="611">
        <f>'IIA Finanšu analīze'!AU82/(1+Pieņēmumi!$E$24)*(1-$C$11*$C$13)</f>
        <v>0</v>
      </c>
      <c r="AV96" s="611">
        <f>'IIA Finanšu analīze'!AV82/(1+Pieņēmumi!$E$24)*(1-$C$11*$C$13)</f>
        <v>0</v>
      </c>
      <c r="AW96" s="611">
        <f>'IIA Finanšu analīze'!AW82/(1+Pieņēmumi!$E$24)*(1-$C$11*$C$13)</f>
        <v>0</v>
      </c>
      <c r="AX96" s="611">
        <f>'IIA Finanšu analīze'!AX82/(1+Pieņēmumi!$E$24)*(1-$C$11*$C$13)</f>
        <v>0</v>
      </c>
      <c r="AY96" s="611">
        <f>'IIA Finanšu analīze'!AY82/(1+Pieņēmumi!$E$24)*(1-$C$11*$C$13)</f>
        <v>0</v>
      </c>
      <c r="AZ96" s="611">
        <f>'IIA Finanšu analīze'!AZ82/(1+Pieņēmumi!$E$24)*(1-$C$11*$C$13)</f>
        <v>0</v>
      </c>
      <c r="BA96" s="611">
        <f>'IIA Finanšu analīze'!BA82/(1+Pieņēmumi!$E$24)*(1-$C$11*$C$13)</f>
        <v>0</v>
      </c>
      <c r="BB96" s="611">
        <f>'IIA Finanšu analīze'!BB82/(1+Pieņēmumi!$E$24)*(1-$C$11*$C$13)</f>
        <v>0</v>
      </c>
      <c r="BC96" s="611">
        <f>'IIA Finanšu analīze'!BC82/(1+Pieņēmumi!$E$24)*(1-$C$11*$C$13)</f>
        <v>0</v>
      </c>
      <c r="BD96" s="611">
        <f>'IIA Finanšu analīze'!BD82/(1+Pieņēmumi!$E$24)*(1-$C$11*$C$13)</f>
        <v>0</v>
      </c>
      <c r="BE96" s="611">
        <f>'IIA Finanšu analīze'!BE82/(1+Pieņēmumi!$E$24)*(1-$C$11*$C$13)</f>
        <v>0</v>
      </c>
      <c r="BF96" s="611">
        <f>'IIA Finanšu analīze'!BF82/(1+Pieņēmumi!$E$24)*(1-$C$11*$C$13)</f>
        <v>0</v>
      </c>
      <c r="BG96" s="611">
        <f>'IIA Finanšu analīze'!BG82/(1+Pieņēmumi!$E$24)*(1-$C$11*$C$13)</f>
        <v>0</v>
      </c>
      <c r="BH96" s="611">
        <f>'IIA Finanšu analīze'!BH82/(1+Pieņēmumi!$E$24)*(1-$C$11*$C$13)</f>
        <v>0</v>
      </c>
      <c r="BI96" s="611">
        <f>'IIA Finanšu analīze'!BI82/(1+Pieņēmumi!$E$24)*(1-$C$11*$C$13)</f>
        <v>0</v>
      </c>
      <c r="BJ96" s="611">
        <f>'IIA Finanšu analīze'!BJ82/(1+Pieņēmumi!$E$24)*(1-$C$11*$C$13)</f>
        <v>0</v>
      </c>
      <c r="BK96" s="611">
        <f>'IIA Finanšu analīze'!BK82/(1+Pieņēmumi!$E$24)*(1-$C$11*$C$13)</f>
        <v>0</v>
      </c>
      <c r="BL96" s="611">
        <f>'IIA Finanšu analīze'!BL82/(1+Pieņēmumi!$E$24)*(1-$C$11*$C$13)</f>
        <v>3500781.1995691406</v>
      </c>
      <c r="BM96" s="611">
        <f>'IIA Finanšu analīze'!BM82/(1+Pieņēmumi!$E$24)*(1-$C$11*$C$13)</f>
        <v>0</v>
      </c>
      <c r="BN96" s="611">
        <f>'IIA Finanšu analīze'!BN82/(1+Pieņēmumi!$E$24)*(1-$C$11*$C$13)</f>
        <v>0</v>
      </c>
      <c r="BO96" s="611">
        <f>'IIA Finanšu analīze'!BO82/(1+Pieņēmumi!$E$24)*(1-$C$11*$C$13)</f>
        <v>0</v>
      </c>
      <c r="BP96" s="611">
        <f>'IIA Finanšu analīze'!BP82/(1+Pieņēmumi!$E$24)*(1-$C$11*$C$13)</f>
        <v>0</v>
      </c>
      <c r="BQ96" s="611">
        <f>'IIA Finanšu analīze'!BQ82/(1+Pieņēmumi!$E$24)*(1-$C$11*$C$13)</f>
        <v>0</v>
      </c>
      <c r="BR96" s="611">
        <f>'IIA Finanšu analīze'!BR82/(1+Pieņēmumi!$E$24)*(1-$C$11*$C$13)</f>
        <v>0</v>
      </c>
      <c r="BS96" s="611">
        <f>'IIA Finanšu analīze'!BS82/(1+Pieņēmumi!$E$24)*(1-$C$11*$C$13)</f>
        <v>0</v>
      </c>
      <c r="BT96" s="611">
        <f>'IIA Finanšu analīze'!BT82/(1+Pieņēmumi!$E$24)*(1-$C$11*$C$13)</f>
        <v>0</v>
      </c>
      <c r="BU96" s="611">
        <f>'IIA Finanšu analīze'!BU82/(1+Pieņēmumi!$E$24)*(1-$C$11*$C$13)</f>
        <v>0</v>
      </c>
      <c r="BV96" s="611">
        <f>'IIA Finanšu analīze'!BV82/(1+Pieņēmumi!$E$24)*(1-$C$11*$C$13)</f>
        <v>0</v>
      </c>
      <c r="BW96" s="611">
        <f>'IIA Finanšu analīze'!BW82/(1+Pieņēmumi!$E$24)*(1-$C$11*$C$13)</f>
        <v>0</v>
      </c>
      <c r="BX96" s="611">
        <f>'IIA Finanšu analīze'!BX82/(1+Pieņēmumi!$E$24)*(1-$C$11*$C$13)</f>
        <v>0</v>
      </c>
      <c r="BY96" s="611">
        <f>'IIA Finanšu analīze'!BY82/(1+Pieņēmumi!$E$24)*(1-$C$11*$C$13)</f>
        <v>0</v>
      </c>
      <c r="BZ96" s="611">
        <f>'IIA Finanšu analīze'!BZ82/(1+Pieņēmumi!$E$24)*(1-$C$11*$C$13)</f>
        <v>0</v>
      </c>
      <c r="CA96" s="611">
        <f>'IIA Finanšu analīze'!CA82/(1+Pieņēmumi!$E$24)*(1-$C$11*$C$13)</f>
        <v>0</v>
      </c>
      <c r="CB96" s="611">
        <f>'IIA Finanšu analīze'!CB82/(1+Pieņēmumi!$E$24)*(1-$C$11*$C$13)</f>
        <v>0</v>
      </c>
      <c r="CC96" s="611">
        <f>'IIA Finanšu analīze'!CC82/(1+Pieņēmumi!$E$24)*(1-$C$11*$C$13)</f>
        <v>0</v>
      </c>
      <c r="CD96" s="611">
        <f>'IIA Finanšu analīze'!CD82/(1+Pieņēmumi!$E$24)*(1-$C$11*$C$13)</f>
        <v>0</v>
      </c>
      <c r="CE96" s="611">
        <f>'IIA Finanšu analīze'!CE82/(1+Pieņēmumi!$E$24)*(1-$C$11*$C$13)</f>
        <v>0</v>
      </c>
      <c r="CF96" s="611">
        <f>'IIA Finanšu analīze'!CF82/(1+Pieņēmumi!$E$24)*(1-$C$11*$C$13)</f>
        <v>0</v>
      </c>
      <c r="CG96" s="611">
        <f>'IIA Finanšu analīze'!CG82/(1+Pieņēmumi!$E$24)*(1-$C$11*$C$13)</f>
        <v>0</v>
      </c>
      <c r="CH96" s="611">
        <f>'IIA Finanšu analīze'!CH82/(1+Pieņēmumi!$E$24)*(1-$C$11*$C$13)</f>
        <v>0</v>
      </c>
      <c r="CI96" s="611">
        <f>'IIA Finanšu analīze'!CI82/(1+Pieņēmumi!$E$24)*(1-$C$11*$C$13)</f>
        <v>0</v>
      </c>
      <c r="CJ96" s="611">
        <f>'IIA Finanšu analīze'!CJ82/(1+Pieņēmumi!$E$24)*(1-$C$11*$C$13)</f>
        <v>0</v>
      </c>
      <c r="CK96" s="611">
        <f>'IIA Finanšu analīze'!CK82/(1+Pieņēmumi!$E$24)*(1-$C$11*$C$13)</f>
        <v>0</v>
      </c>
      <c r="CL96" s="611">
        <f>'IIA Finanšu analīze'!CL82/(1+Pieņēmumi!$E$24)*(1-$C$11*$C$13)</f>
        <v>0</v>
      </c>
      <c r="CM96" s="611">
        <f>'IIA Finanšu analīze'!CM82/(1+Pieņēmumi!$E$24)*(1-$C$11*$C$13)</f>
        <v>0</v>
      </c>
      <c r="CN96" s="611">
        <f>'IIA Finanšu analīze'!CN82/(1+Pieņēmumi!$E$24)*(1-$C$11*$C$13)</f>
        <v>0</v>
      </c>
      <c r="CO96" s="611">
        <f>'IIA Finanšu analīze'!CO82/(1+Pieņēmumi!$E$24)*(1-$C$11*$C$13)</f>
        <v>0</v>
      </c>
      <c r="CP96" s="611">
        <f>'IIA Finanšu analīze'!CP82/(1+Pieņēmumi!$E$24)*(1-$C$11*$C$13)</f>
        <v>0</v>
      </c>
      <c r="CQ96" s="611">
        <f>'IIA Finanšu analīze'!CQ82/(1+Pieņēmumi!$E$24)*(1-$C$11*$C$13)</f>
        <v>0</v>
      </c>
      <c r="CR96" s="611">
        <f>'IIA Finanšu analīze'!CR82/(1+Pieņēmumi!$E$24)*(1-$C$11*$C$13)</f>
        <v>0</v>
      </c>
      <c r="CS96" s="611">
        <f>'IIA Finanšu analīze'!CS82/(1+Pieņēmumi!$E$24)*(1-$C$11*$C$13)</f>
        <v>0</v>
      </c>
      <c r="CT96" s="611">
        <f>'IIA Finanšu analīze'!CT82/(1+Pieņēmumi!$E$24)*(1-$C$11*$C$13)</f>
        <v>0</v>
      </c>
      <c r="CU96" s="611">
        <f>'IIA Finanšu analīze'!CU82/(1+Pieņēmumi!$E$24)*(1-$C$11*$C$13)</f>
        <v>0</v>
      </c>
      <c r="CV96" s="611">
        <f>'IIA Finanšu analīze'!CV82/(1+Pieņēmumi!$E$24)*(1-$C$11*$C$13)</f>
        <v>0</v>
      </c>
      <c r="CW96" s="611">
        <f>'IIA Finanšu analīze'!CW82/(1+Pieņēmumi!$E$24)*(1-$C$11*$C$13)</f>
        <v>0</v>
      </c>
      <c r="CX96" s="611">
        <f>'IIA Finanšu analīze'!CX82/(1+Pieņēmumi!$E$24)*(1-$C$11*$C$13)</f>
        <v>0</v>
      </c>
      <c r="CY96" s="611">
        <f>'IIA Finanšu analīze'!CY82/(1+Pieņēmumi!$E$24)*(1-$C$11*$C$13)</f>
        <v>0</v>
      </c>
      <c r="CZ96" s="611">
        <f>'IIA Finanšu analīze'!CZ82/(1+Pieņēmumi!$E$24)*(1-$C$11*$C$13)</f>
        <v>0</v>
      </c>
      <c r="DA96" s="611">
        <f>'IIA Finanšu analīze'!DA82/(1+Pieņēmumi!$E$24)*(1-$C$11*$C$13)</f>
        <v>0</v>
      </c>
      <c r="DB96" s="611">
        <f>'IIA Finanšu analīze'!DB82/(1+Pieņēmumi!$E$24)*(1-$C$11*$C$13)</f>
        <v>0</v>
      </c>
      <c r="DC96" s="611">
        <f>'IIA Finanšu analīze'!DC82/(1+Pieņēmumi!$E$24)*(1-$C$11*$C$13)</f>
        <v>0</v>
      </c>
      <c r="DD96" s="611">
        <f>'IIA Finanšu analīze'!DD82/(1+Pieņēmumi!$E$24)*(1-$C$11*$C$13)</f>
        <v>0</v>
      </c>
      <c r="DE96" s="611">
        <f>'IIA Finanšu analīze'!DE82/(1+Pieņēmumi!$E$24)*(1-$C$11*$C$13)</f>
        <v>0</v>
      </c>
      <c r="DF96" s="611">
        <f>'IIA Finanšu analīze'!DF82/(1+Pieņēmumi!$E$24)*(1-$C$11*$C$13)</f>
        <v>0</v>
      </c>
      <c r="DG96" s="611">
        <f>'IIA Finanšu analīze'!DG82/(1+Pieņēmumi!$E$24)*(1-$C$11*$C$13)</f>
        <v>0</v>
      </c>
      <c r="DH96" s="611">
        <f>'IIA Finanšu analīze'!DH82/(1+Pieņēmumi!$E$24)*(1-$C$11*$C$13)</f>
        <v>0</v>
      </c>
      <c r="DI96" s="611">
        <f>'IIA Finanšu analīze'!DI82/(1+Pieņēmumi!$E$24)*(1-$C$11*$C$13)</f>
        <v>0</v>
      </c>
      <c r="DJ96" s="611">
        <f>'IIA Finanšu analīze'!DJ82/(1+Pieņēmumi!$E$24)*(1-$C$11*$C$13)</f>
        <v>0</v>
      </c>
      <c r="DK96" s="611">
        <f>'IIA Finanšu analīze'!DK82/(1+Pieņēmumi!$E$24)*(1-$C$11*$C$13)</f>
        <v>0</v>
      </c>
      <c r="DL96" s="611">
        <f>'IIA Finanšu analīze'!DL82/(1+Pieņēmumi!$E$24)*(1-$C$11*$C$13)</f>
        <v>0</v>
      </c>
      <c r="DM96" s="611">
        <f>'IIA Finanšu analīze'!DM82/(1+Pieņēmumi!$E$24)*(1-$C$11*$C$13)</f>
        <v>0</v>
      </c>
      <c r="DN96" s="611">
        <f>'IIA Finanšu analīze'!DN82/(1+Pieņēmumi!$E$24)*(1-$C$11*$C$13)</f>
        <v>0</v>
      </c>
      <c r="DO96" s="611">
        <f>'IIA Finanšu analīze'!DO82/(1+Pieņēmumi!$E$24)*(1-$C$11*$C$13)</f>
        <v>0</v>
      </c>
      <c r="DP96" s="611">
        <f>'IIA Finanšu analīze'!DP82/(1+Pieņēmumi!$E$24)*(1-$C$11*$C$13)</f>
        <v>0</v>
      </c>
      <c r="DQ96" s="611">
        <f>'IIA Finanšu analīze'!DQ82/(1+Pieņēmumi!$E$24)*(1-$C$11*$C$13)</f>
        <v>0</v>
      </c>
      <c r="DR96" s="611">
        <f>'IIA Finanšu analīze'!DR82/(1+Pieņēmumi!$E$24)*(1-$C$11*$C$13)</f>
        <v>0</v>
      </c>
      <c r="DS96" s="611">
        <f>'IIA Finanšu analīze'!DS82/(1+Pieņēmumi!$E$24)*(1-$C$11*$C$13)</f>
        <v>0</v>
      </c>
      <c r="DT96" s="611">
        <f>'IIA Finanšu analīze'!DT82/(1+Pieņēmumi!$E$24)*(1-$C$11*$C$13)</f>
        <v>0</v>
      </c>
      <c r="DU96" s="611">
        <f>'IIA Finanšu analīze'!DU82/(1+Pieņēmumi!$E$24)*(1-$C$11*$C$13)</f>
        <v>0</v>
      </c>
    </row>
    <row r="97" spans="1:128" ht="11.25" customHeight="1">
      <c r="A97" s="385" t="s">
        <v>678</v>
      </c>
      <c r="B97" s="385" t="s">
        <v>638</v>
      </c>
      <c r="D97" s="446">
        <f t="shared" si="40"/>
        <v>187416.15504081396</v>
      </c>
      <c r="E97" s="448">
        <f>SUM(E95:E96)</f>
        <v>0</v>
      </c>
      <c r="F97" s="448">
        <f t="shared" ref="F97:BQ97" si="43">SUM(F95:F96)</f>
        <v>0</v>
      </c>
      <c r="G97" s="448">
        <f t="shared" si="43"/>
        <v>0</v>
      </c>
      <c r="H97" s="448">
        <f t="shared" si="43"/>
        <v>0</v>
      </c>
      <c r="I97" s="448">
        <f t="shared" si="43"/>
        <v>0</v>
      </c>
      <c r="J97" s="448">
        <f t="shared" si="43"/>
        <v>0</v>
      </c>
      <c r="K97" s="448">
        <f t="shared" si="43"/>
        <v>0</v>
      </c>
      <c r="L97" s="448">
        <f t="shared" si="43"/>
        <v>0</v>
      </c>
      <c r="M97" s="448">
        <f t="shared" si="43"/>
        <v>0</v>
      </c>
      <c r="N97" s="448">
        <f t="shared" si="43"/>
        <v>0</v>
      </c>
      <c r="O97" s="448">
        <f t="shared" si="43"/>
        <v>0</v>
      </c>
      <c r="P97" s="448">
        <f t="shared" si="43"/>
        <v>0</v>
      </c>
      <c r="Q97" s="448">
        <f t="shared" si="43"/>
        <v>0</v>
      </c>
      <c r="R97" s="448">
        <f t="shared" si="43"/>
        <v>0</v>
      </c>
      <c r="S97" s="448">
        <f t="shared" si="43"/>
        <v>0</v>
      </c>
      <c r="T97" s="448">
        <f t="shared" si="43"/>
        <v>0</v>
      </c>
      <c r="U97" s="448">
        <f t="shared" si="43"/>
        <v>0</v>
      </c>
      <c r="V97" s="448">
        <f t="shared" si="43"/>
        <v>0</v>
      </c>
      <c r="W97" s="448">
        <f t="shared" si="43"/>
        <v>0</v>
      </c>
      <c r="X97" s="448">
        <f t="shared" si="43"/>
        <v>0</v>
      </c>
      <c r="Y97" s="448">
        <f t="shared" si="43"/>
        <v>0</v>
      </c>
      <c r="Z97" s="448">
        <f t="shared" si="43"/>
        <v>0</v>
      </c>
      <c r="AA97" s="448">
        <f t="shared" si="43"/>
        <v>0</v>
      </c>
      <c r="AB97" s="448">
        <f t="shared" si="43"/>
        <v>0</v>
      </c>
      <c r="AC97" s="448">
        <f t="shared" si="43"/>
        <v>0</v>
      </c>
      <c r="AD97" s="448">
        <f t="shared" si="43"/>
        <v>0</v>
      </c>
      <c r="AE97" s="448">
        <f t="shared" si="43"/>
        <v>0</v>
      </c>
      <c r="AF97" s="448">
        <f t="shared" si="43"/>
        <v>0</v>
      </c>
      <c r="AG97" s="448">
        <f t="shared" si="43"/>
        <v>0</v>
      </c>
      <c r="AH97" s="448">
        <f t="shared" si="43"/>
        <v>0</v>
      </c>
      <c r="AI97" s="448">
        <f t="shared" si="43"/>
        <v>0</v>
      </c>
      <c r="AJ97" s="448">
        <f t="shared" si="43"/>
        <v>0</v>
      </c>
      <c r="AK97" s="448">
        <f t="shared" si="43"/>
        <v>0</v>
      </c>
      <c r="AL97" s="448">
        <f t="shared" si="43"/>
        <v>0</v>
      </c>
      <c r="AM97" s="448">
        <f t="shared" si="43"/>
        <v>0</v>
      </c>
      <c r="AN97" s="448">
        <f t="shared" si="43"/>
        <v>0</v>
      </c>
      <c r="AO97" s="448">
        <f t="shared" si="43"/>
        <v>0</v>
      </c>
      <c r="AP97" s="448">
        <f t="shared" si="43"/>
        <v>0</v>
      </c>
      <c r="AQ97" s="448">
        <f t="shared" si="43"/>
        <v>0</v>
      </c>
      <c r="AR97" s="448">
        <f t="shared" si="43"/>
        <v>0</v>
      </c>
      <c r="AS97" s="448">
        <f t="shared" si="43"/>
        <v>0</v>
      </c>
      <c r="AT97" s="448">
        <f t="shared" si="43"/>
        <v>0</v>
      </c>
      <c r="AU97" s="448">
        <f t="shared" si="43"/>
        <v>0</v>
      </c>
      <c r="AV97" s="448">
        <f t="shared" si="43"/>
        <v>0</v>
      </c>
      <c r="AW97" s="448">
        <f t="shared" si="43"/>
        <v>0</v>
      </c>
      <c r="AX97" s="448">
        <f t="shared" si="43"/>
        <v>0</v>
      </c>
      <c r="AY97" s="448">
        <f t="shared" si="43"/>
        <v>0</v>
      </c>
      <c r="AZ97" s="448">
        <f t="shared" si="43"/>
        <v>0</v>
      </c>
      <c r="BA97" s="448">
        <f t="shared" si="43"/>
        <v>0</v>
      </c>
      <c r="BB97" s="448">
        <f t="shared" si="43"/>
        <v>0</v>
      </c>
      <c r="BC97" s="448">
        <f t="shared" si="43"/>
        <v>0</v>
      </c>
      <c r="BD97" s="448">
        <f t="shared" si="43"/>
        <v>0</v>
      </c>
      <c r="BE97" s="448">
        <f t="shared" si="43"/>
        <v>0</v>
      </c>
      <c r="BF97" s="448">
        <f t="shared" si="43"/>
        <v>0</v>
      </c>
      <c r="BG97" s="448">
        <f t="shared" si="43"/>
        <v>0</v>
      </c>
      <c r="BH97" s="448">
        <f t="shared" si="43"/>
        <v>0</v>
      </c>
      <c r="BI97" s="448">
        <f t="shared" si="43"/>
        <v>0</v>
      </c>
      <c r="BJ97" s="448">
        <f t="shared" si="43"/>
        <v>0</v>
      </c>
      <c r="BK97" s="448">
        <f t="shared" si="43"/>
        <v>0</v>
      </c>
      <c r="BL97" s="448">
        <f t="shared" si="43"/>
        <v>3500781.1995691406</v>
      </c>
      <c r="BM97" s="448">
        <f t="shared" si="43"/>
        <v>0</v>
      </c>
      <c r="BN97" s="448">
        <f t="shared" si="43"/>
        <v>0</v>
      </c>
      <c r="BO97" s="448">
        <f t="shared" si="43"/>
        <v>0</v>
      </c>
      <c r="BP97" s="448">
        <f t="shared" si="43"/>
        <v>0</v>
      </c>
      <c r="BQ97" s="448">
        <f t="shared" si="43"/>
        <v>0</v>
      </c>
      <c r="BR97" s="448">
        <f t="shared" ref="BR97:DU97" si="44">SUM(BR95:BR96)</f>
        <v>0</v>
      </c>
      <c r="BS97" s="448">
        <f t="shared" si="44"/>
        <v>0</v>
      </c>
      <c r="BT97" s="448">
        <f t="shared" si="44"/>
        <v>0</v>
      </c>
      <c r="BU97" s="448">
        <f t="shared" si="44"/>
        <v>0</v>
      </c>
      <c r="BV97" s="448">
        <f t="shared" si="44"/>
        <v>0</v>
      </c>
      <c r="BW97" s="448">
        <f t="shared" si="44"/>
        <v>0</v>
      </c>
      <c r="BX97" s="448">
        <f t="shared" si="44"/>
        <v>0</v>
      </c>
      <c r="BY97" s="448">
        <f t="shared" si="44"/>
        <v>0</v>
      </c>
      <c r="BZ97" s="448">
        <f t="shared" si="44"/>
        <v>0</v>
      </c>
      <c r="CA97" s="448">
        <f t="shared" si="44"/>
        <v>0</v>
      </c>
      <c r="CB97" s="448">
        <f t="shared" si="44"/>
        <v>0</v>
      </c>
      <c r="CC97" s="448">
        <f t="shared" si="44"/>
        <v>0</v>
      </c>
      <c r="CD97" s="448">
        <f t="shared" si="44"/>
        <v>0</v>
      </c>
      <c r="CE97" s="448">
        <f t="shared" si="44"/>
        <v>0</v>
      </c>
      <c r="CF97" s="448">
        <f t="shared" si="44"/>
        <v>0</v>
      </c>
      <c r="CG97" s="448">
        <f t="shared" si="44"/>
        <v>0</v>
      </c>
      <c r="CH97" s="448">
        <f t="shared" si="44"/>
        <v>0</v>
      </c>
      <c r="CI97" s="448">
        <f t="shared" si="44"/>
        <v>0</v>
      </c>
      <c r="CJ97" s="448">
        <f t="shared" si="44"/>
        <v>0</v>
      </c>
      <c r="CK97" s="448">
        <f t="shared" si="44"/>
        <v>0</v>
      </c>
      <c r="CL97" s="448">
        <f t="shared" si="44"/>
        <v>0</v>
      </c>
      <c r="CM97" s="448">
        <f t="shared" si="44"/>
        <v>0</v>
      </c>
      <c r="CN97" s="448">
        <f t="shared" si="44"/>
        <v>0</v>
      </c>
      <c r="CO97" s="448">
        <f t="shared" si="44"/>
        <v>0</v>
      </c>
      <c r="CP97" s="448">
        <f t="shared" si="44"/>
        <v>0</v>
      </c>
      <c r="CQ97" s="448">
        <f t="shared" si="44"/>
        <v>0</v>
      </c>
      <c r="CR97" s="448">
        <f t="shared" si="44"/>
        <v>0</v>
      </c>
      <c r="CS97" s="448">
        <f t="shared" si="44"/>
        <v>0</v>
      </c>
      <c r="CT97" s="448">
        <f t="shared" si="44"/>
        <v>0</v>
      </c>
      <c r="CU97" s="448">
        <f t="shared" si="44"/>
        <v>0</v>
      </c>
      <c r="CV97" s="448">
        <f t="shared" si="44"/>
        <v>0</v>
      </c>
      <c r="CW97" s="448">
        <f t="shared" si="44"/>
        <v>0</v>
      </c>
      <c r="CX97" s="448">
        <f t="shared" si="44"/>
        <v>0</v>
      </c>
      <c r="CY97" s="448">
        <f t="shared" si="44"/>
        <v>0</v>
      </c>
      <c r="CZ97" s="448">
        <f t="shared" si="44"/>
        <v>0</v>
      </c>
      <c r="DA97" s="448">
        <f t="shared" si="44"/>
        <v>0</v>
      </c>
      <c r="DB97" s="448">
        <f t="shared" si="44"/>
        <v>0</v>
      </c>
      <c r="DC97" s="448">
        <f t="shared" si="44"/>
        <v>0</v>
      </c>
      <c r="DD97" s="448">
        <f t="shared" si="44"/>
        <v>0</v>
      </c>
      <c r="DE97" s="448">
        <f t="shared" si="44"/>
        <v>0</v>
      </c>
      <c r="DF97" s="448">
        <f t="shared" si="44"/>
        <v>0</v>
      </c>
      <c r="DG97" s="448">
        <f t="shared" si="44"/>
        <v>0</v>
      </c>
      <c r="DH97" s="448">
        <f t="shared" si="44"/>
        <v>0</v>
      </c>
      <c r="DI97" s="448">
        <f t="shared" si="44"/>
        <v>0</v>
      </c>
      <c r="DJ97" s="448">
        <f t="shared" si="44"/>
        <v>0</v>
      </c>
      <c r="DK97" s="448">
        <f t="shared" si="44"/>
        <v>0</v>
      </c>
      <c r="DL97" s="448">
        <f t="shared" si="44"/>
        <v>0</v>
      </c>
      <c r="DM97" s="448">
        <f t="shared" si="44"/>
        <v>0</v>
      </c>
      <c r="DN97" s="448">
        <f t="shared" si="44"/>
        <v>0</v>
      </c>
      <c r="DO97" s="448">
        <f t="shared" si="44"/>
        <v>0</v>
      </c>
      <c r="DP97" s="448">
        <f t="shared" si="44"/>
        <v>0</v>
      </c>
      <c r="DQ97" s="448">
        <f t="shared" si="44"/>
        <v>0</v>
      </c>
      <c r="DR97" s="448">
        <f t="shared" si="44"/>
        <v>0</v>
      </c>
      <c r="DS97" s="448">
        <f t="shared" si="44"/>
        <v>0</v>
      </c>
      <c r="DT97" s="448">
        <f t="shared" si="44"/>
        <v>0</v>
      </c>
      <c r="DU97" s="448">
        <f t="shared" si="44"/>
        <v>0</v>
      </c>
    </row>
    <row r="98" spans="1:128" ht="11.25" customHeight="1">
      <c r="A98" s="383" t="s">
        <v>680</v>
      </c>
      <c r="B98" s="389" t="s">
        <v>638</v>
      </c>
      <c r="D98" s="397">
        <f t="shared" si="40"/>
        <v>-6017383.7633496346</v>
      </c>
      <c r="E98" s="689">
        <f>'IIA Finanšu analīze'!E51/(1+Pieņēmumi!$E$24)</f>
        <v>-1389864.0000000005</v>
      </c>
      <c r="F98" s="689">
        <f>'IIA Finanšu analīze'!F51/(1+Pieņēmumi!$E$24)</f>
        <v>-1389864.0000000005</v>
      </c>
      <c r="G98" s="689">
        <f>'IIA Finanšu analīze'!G51/(1+Pieņēmumi!$E$24)</f>
        <v>-1389864.0000000005</v>
      </c>
      <c r="H98" s="689">
        <f>'IIA Finanšu analīze'!H51/(1+Pieņēmumi!$E$24)</f>
        <v>-1389864.0000000005</v>
      </c>
      <c r="I98" s="689">
        <f>'IIA Finanšu analīze'!I51/(1+Pieņēmumi!$E$24)</f>
        <v>-1389864.0000000005</v>
      </c>
      <c r="J98" s="689">
        <f>'IIA Finanšu analīze'!J51/(1+Pieņēmumi!$E$24)</f>
        <v>0</v>
      </c>
      <c r="K98" s="689">
        <f>'IIA Finanšu analīze'!K51/(1+Pieņēmumi!$E$24)</f>
        <v>0</v>
      </c>
      <c r="L98" s="689">
        <f>'IIA Finanšu analīze'!L51/(1+Pieņēmumi!$E$24)</f>
        <v>0</v>
      </c>
      <c r="M98" s="689">
        <f>'IIA Finanšu analīze'!M51/(1+Pieņēmumi!$E$24)</f>
        <v>0</v>
      </c>
      <c r="N98" s="689">
        <f>'IIA Finanšu analīze'!N51/(1+Pieņēmumi!$E$24)</f>
        <v>0</v>
      </c>
      <c r="O98" s="689">
        <f>'IIA Finanšu analīze'!O51/(1+Pieņēmumi!$E$24)</f>
        <v>0</v>
      </c>
      <c r="P98" s="689">
        <f>'IIA Finanšu analīze'!P51/(1+Pieņēmumi!$E$24)</f>
        <v>0</v>
      </c>
      <c r="Q98" s="689">
        <f>'IIA Finanšu analīze'!Q51/(1+Pieņēmumi!$E$24)</f>
        <v>0</v>
      </c>
      <c r="R98" s="689">
        <f>'IIA Finanšu analīze'!R51/(1+Pieņēmumi!$E$24)</f>
        <v>0</v>
      </c>
      <c r="S98" s="689">
        <f>'IIA Finanšu analīze'!S51/(1+Pieņēmumi!$E$24)</f>
        <v>0</v>
      </c>
      <c r="T98" s="689">
        <f>'IIA Finanšu analīze'!T51/(1+Pieņēmumi!$E$24)</f>
        <v>0</v>
      </c>
      <c r="U98" s="689">
        <f>'IIA Finanšu analīze'!U51/(1+Pieņēmumi!$E$24)</f>
        <v>0</v>
      </c>
      <c r="V98" s="689">
        <f>'IIA Finanšu analīze'!V51/(1+Pieņēmumi!$E$24)</f>
        <v>0</v>
      </c>
      <c r="W98" s="689">
        <f>'IIA Finanšu analīze'!W51/(1+Pieņēmumi!$E$24)</f>
        <v>0</v>
      </c>
      <c r="X98" s="689">
        <f>'IIA Finanšu analīze'!X51/(1+Pieņēmumi!$E$24)</f>
        <v>0</v>
      </c>
      <c r="Y98" s="689">
        <f>'IIA Finanšu analīze'!Y51/(1+Pieņēmumi!$E$24)</f>
        <v>0</v>
      </c>
      <c r="Z98" s="689">
        <f>'IIA Finanšu analīze'!Z51/(1+Pieņēmumi!$E$24)</f>
        <v>0</v>
      </c>
      <c r="AA98" s="689">
        <f>'IIA Finanšu analīze'!AA51/(1+Pieņēmumi!$E$24)</f>
        <v>0</v>
      </c>
      <c r="AB98" s="689">
        <f>'IIA Finanšu analīze'!AB51/(1+Pieņēmumi!$E$24)</f>
        <v>0</v>
      </c>
      <c r="AC98" s="689">
        <f>'IIA Finanšu analīze'!AC51/(1+Pieņēmumi!$E$24)</f>
        <v>0</v>
      </c>
      <c r="AD98" s="689">
        <f>'IIA Finanšu analīze'!AD51/(1+Pieņēmumi!$E$24)</f>
        <v>0</v>
      </c>
      <c r="AE98" s="689">
        <f>'IIA Finanšu analīze'!AE51/(1+Pieņēmumi!$E$24)</f>
        <v>0</v>
      </c>
      <c r="AF98" s="689">
        <f>'IIA Finanšu analīze'!AF51/(1+Pieņēmumi!$E$24)</f>
        <v>0</v>
      </c>
      <c r="AG98" s="689">
        <f>'IIA Finanšu analīze'!AG51/(1+Pieņēmumi!$E$24)</f>
        <v>0</v>
      </c>
      <c r="AH98" s="689">
        <f>'IIA Finanšu analīze'!AH51/(1+Pieņēmumi!$E$24)</f>
        <v>0</v>
      </c>
      <c r="AI98" s="689">
        <f>'IIA Finanšu analīze'!AI51/(1+Pieņēmumi!$E$24)</f>
        <v>0</v>
      </c>
      <c r="AJ98" s="689">
        <f>'IIA Finanšu analīze'!AJ51/(1+Pieņēmumi!$E$24)</f>
        <v>0</v>
      </c>
      <c r="AK98" s="689">
        <f>'IIA Finanšu analīze'!AK51/(1+Pieņēmumi!$E$24)</f>
        <v>0</v>
      </c>
      <c r="AL98" s="689">
        <f>'IIA Finanšu analīze'!AL51/(1+Pieņēmumi!$E$24)</f>
        <v>0</v>
      </c>
      <c r="AM98" s="689">
        <f>'IIA Finanšu analīze'!AM51/(1+Pieņēmumi!$E$24)</f>
        <v>0</v>
      </c>
      <c r="AN98" s="689">
        <f>'IIA Finanšu analīze'!AN51/(1+Pieņēmumi!$E$24)</f>
        <v>0</v>
      </c>
      <c r="AO98" s="689">
        <f>'IIA Finanšu analīze'!AO51/(1+Pieņēmumi!$E$24)</f>
        <v>0</v>
      </c>
      <c r="AP98" s="689">
        <f>'IIA Finanšu analīze'!AP51/(1+Pieņēmumi!$E$24)</f>
        <v>0</v>
      </c>
      <c r="AQ98" s="689">
        <f>'IIA Finanšu analīze'!AQ51/(1+Pieņēmumi!$E$24)</f>
        <v>0</v>
      </c>
      <c r="AR98" s="689">
        <f>'IIA Finanšu analīze'!AR51/(1+Pieņēmumi!$E$24)</f>
        <v>0</v>
      </c>
      <c r="AS98" s="689">
        <f>'IIA Finanšu analīze'!AS51/(1+Pieņēmumi!$E$24)</f>
        <v>0</v>
      </c>
      <c r="AT98" s="689">
        <f>'IIA Finanšu analīze'!AT51/(1+Pieņēmumi!$E$24)</f>
        <v>0</v>
      </c>
      <c r="AU98" s="689">
        <f>'IIA Finanšu analīze'!AU51/(1+Pieņēmumi!$E$24)</f>
        <v>0</v>
      </c>
      <c r="AV98" s="689">
        <f>'IIA Finanšu analīze'!AV51/(1+Pieņēmumi!$E$24)</f>
        <v>0</v>
      </c>
      <c r="AW98" s="689">
        <f>'IIA Finanšu analīze'!AW51/(1+Pieņēmumi!$E$24)</f>
        <v>0</v>
      </c>
      <c r="AX98" s="689">
        <f>'IIA Finanšu analīze'!AX51/(1+Pieņēmumi!$E$24)</f>
        <v>0</v>
      </c>
      <c r="AY98" s="689">
        <f>'IIA Finanšu analīze'!AY51/(1+Pieņēmumi!$E$24)</f>
        <v>0</v>
      </c>
      <c r="AZ98" s="689">
        <f>'IIA Finanšu analīze'!AZ51/(1+Pieņēmumi!$E$24)</f>
        <v>0</v>
      </c>
      <c r="BA98" s="689">
        <f>'IIA Finanšu analīze'!BA51/(1+Pieņēmumi!$E$24)</f>
        <v>0</v>
      </c>
      <c r="BB98" s="689">
        <f>'IIA Finanšu analīze'!BB51/(1+Pieņēmumi!$E$24)</f>
        <v>0</v>
      </c>
      <c r="BC98" s="689">
        <f>'IIA Finanšu analīze'!BC51/(1+Pieņēmumi!$E$24)</f>
        <v>0</v>
      </c>
      <c r="BD98" s="689">
        <f>'IIA Finanšu analīze'!BD51/(1+Pieņēmumi!$E$24)</f>
        <v>0</v>
      </c>
      <c r="BE98" s="689">
        <f>'IIA Finanšu analīze'!BE51/(1+Pieņēmumi!$E$24)</f>
        <v>0</v>
      </c>
      <c r="BF98" s="689">
        <f>'IIA Finanšu analīze'!BF51/(1+Pieņēmumi!$E$24)</f>
        <v>0</v>
      </c>
      <c r="BG98" s="689">
        <f>'IIA Finanšu analīze'!BG51/(1+Pieņēmumi!$E$24)</f>
        <v>0</v>
      </c>
      <c r="BH98" s="689">
        <f>'IIA Finanšu analīze'!BH51/(1+Pieņēmumi!$E$24)</f>
        <v>0</v>
      </c>
      <c r="BI98" s="689">
        <f>'IIA Finanšu analīze'!BI51/(1+Pieņēmumi!$E$24)</f>
        <v>0</v>
      </c>
      <c r="BJ98" s="689">
        <f>'IIA Finanšu analīze'!BJ51/(1+Pieņēmumi!$E$24)</f>
        <v>0</v>
      </c>
      <c r="BK98" s="689">
        <f>'IIA Finanšu analīze'!BK51/(1+Pieņēmumi!$E$24)</f>
        <v>0</v>
      </c>
      <c r="BL98" s="689">
        <f>'IIA Finanšu analīze'!BL51/(1+Pieņēmumi!$E$24)</f>
        <v>0</v>
      </c>
      <c r="BM98" s="689">
        <f>'IIA Finanšu analīze'!BM51/(1+Pieņēmumi!$E$24)</f>
        <v>0</v>
      </c>
      <c r="BN98" s="689">
        <f>'IIA Finanšu analīze'!BN51/(1+Pieņēmumi!$E$24)</f>
        <v>0</v>
      </c>
      <c r="BO98" s="689">
        <f>'IIA Finanšu analīze'!BO51/(1+Pieņēmumi!$E$24)</f>
        <v>0</v>
      </c>
      <c r="BP98" s="689">
        <f>'IIA Finanšu analīze'!BP51/(1+Pieņēmumi!$E$24)</f>
        <v>0</v>
      </c>
      <c r="BQ98" s="689">
        <f>'IIA Finanšu analīze'!BQ51/(1+Pieņēmumi!$E$24)</f>
        <v>0</v>
      </c>
      <c r="BR98" s="689">
        <f>'IIA Finanšu analīze'!BR51/(1+Pieņēmumi!$E$24)</f>
        <v>0</v>
      </c>
      <c r="BS98" s="689">
        <f>'IIA Finanšu analīze'!BS51/(1+Pieņēmumi!$E$24)</f>
        <v>0</v>
      </c>
      <c r="BT98" s="689">
        <f>'IIA Finanšu analīze'!BT51/(1+Pieņēmumi!$E$24)</f>
        <v>0</v>
      </c>
      <c r="BU98" s="689">
        <f>'IIA Finanšu analīze'!BU51/(1+Pieņēmumi!$E$24)</f>
        <v>0</v>
      </c>
      <c r="BV98" s="689">
        <f>'IIA Finanšu analīze'!BV51/(1+Pieņēmumi!$E$24)</f>
        <v>0</v>
      </c>
      <c r="BW98" s="689">
        <f>'IIA Finanšu analīze'!BW51/(1+Pieņēmumi!$E$24)</f>
        <v>0</v>
      </c>
      <c r="BX98" s="689">
        <f>'IIA Finanšu analīze'!BX51/(1+Pieņēmumi!$E$24)</f>
        <v>0</v>
      </c>
      <c r="BY98" s="689">
        <f>'IIA Finanšu analīze'!BY51/(1+Pieņēmumi!$E$24)</f>
        <v>0</v>
      </c>
      <c r="BZ98" s="689">
        <f>'IIA Finanšu analīze'!BZ51/(1+Pieņēmumi!$E$24)</f>
        <v>0</v>
      </c>
      <c r="CA98" s="689">
        <f>'IIA Finanšu analīze'!CA51/(1+Pieņēmumi!$E$24)</f>
        <v>0</v>
      </c>
      <c r="CB98" s="689">
        <f>'IIA Finanšu analīze'!CB51/(1+Pieņēmumi!$E$24)</f>
        <v>0</v>
      </c>
      <c r="CC98" s="689">
        <f>'IIA Finanšu analīze'!CC51/(1+Pieņēmumi!$E$24)</f>
        <v>0</v>
      </c>
      <c r="CD98" s="689">
        <f>'IIA Finanšu analīze'!CD51/(1+Pieņēmumi!$E$24)</f>
        <v>0</v>
      </c>
      <c r="CE98" s="689">
        <f>'IIA Finanšu analīze'!CE51/(1+Pieņēmumi!$E$24)</f>
        <v>0</v>
      </c>
      <c r="CF98" s="689">
        <f>'IIA Finanšu analīze'!CF51/(1+Pieņēmumi!$E$24)</f>
        <v>0</v>
      </c>
      <c r="CG98" s="689">
        <f>'IIA Finanšu analīze'!CG51/(1+Pieņēmumi!$E$24)</f>
        <v>0</v>
      </c>
      <c r="CH98" s="689">
        <f>'IIA Finanšu analīze'!CH51/(1+Pieņēmumi!$E$24)</f>
        <v>0</v>
      </c>
      <c r="CI98" s="689">
        <f>'IIA Finanšu analīze'!CI51/(1+Pieņēmumi!$E$24)</f>
        <v>0</v>
      </c>
      <c r="CJ98" s="689">
        <f>'IIA Finanšu analīze'!CJ51/(1+Pieņēmumi!$E$24)</f>
        <v>0</v>
      </c>
      <c r="CK98" s="689">
        <f>'IIA Finanšu analīze'!CK51/(1+Pieņēmumi!$E$24)</f>
        <v>0</v>
      </c>
      <c r="CL98" s="689">
        <f>'IIA Finanšu analīze'!CL51/(1+Pieņēmumi!$E$24)</f>
        <v>0</v>
      </c>
      <c r="CM98" s="689">
        <f>'IIA Finanšu analīze'!CM51/(1+Pieņēmumi!$E$24)</f>
        <v>0</v>
      </c>
      <c r="CN98" s="689">
        <f>'IIA Finanšu analīze'!CN51/(1+Pieņēmumi!$E$24)</f>
        <v>0</v>
      </c>
      <c r="CO98" s="689">
        <f>'IIA Finanšu analīze'!CO51/(1+Pieņēmumi!$E$24)</f>
        <v>0</v>
      </c>
      <c r="CP98" s="689">
        <f>'IIA Finanšu analīze'!CP51/(1+Pieņēmumi!$E$24)</f>
        <v>0</v>
      </c>
      <c r="CQ98" s="689">
        <f>'IIA Finanšu analīze'!CQ51/(1+Pieņēmumi!$E$24)</f>
        <v>0</v>
      </c>
      <c r="CR98" s="689">
        <f>'IIA Finanšu analīze'!CR51/(1+Pieņēmumi!$E$24)</f>
        <v>0</v>
      </c>
      <c r="CS98" s="689">
        <f>'IIA Finanšu analīze'!CS51/(1+Pieņēmumi!$E$24)</f>
        <v>0</v>
      </c>
      <c r="CT98" s="689">
        <f>'IIA Finanšu analīze'!CT51/(1+Pieņēmumi!$E$24)</f>
        <v>0</v>
      </c>
      <c r="CU98" s="689">
        <f>'IIA Finanšu analīze'!CU51/(1+Pieņēmumi!$E$24)</f>
        <v>0</v>
      </c>
      <c r="CV98" s="689">
        <f>'IIA Finanšu analīze'!CV51/(1+Pieņēmumi!$E$24)</f>
        <v>0</v>
      </c>
      <c r="CW98" s="689">
        <f>'IIA Finanšu analīze'!CW51/(1+Pieņēmumi!$E$24)</f>
        <v>0</v>
      </c>
      <c r="CX98" s="689">
        <f>'IIA Finanšu analīze'!CX51/(1+Pieņēmumi!$E$24)</f>
        <v>0</v>
      </c>
      <c r="CY98" s="689">
        <f>'IIA Finanšu analīze'!CY51/(1+Pieņēmumi!$E$24)</f>
        <v>0</v>
      </c>
      <c r="CZ98" s="689">
        <f>'IIA Finanšu analīze'!CZ51/(1+Pieņēmumi!$E$24)</f>
        <v>0</v>
      </c>
      <c r="DA98" s="689">
        <f>'IIA Finanšu analīze'!DA51/(1+Pieņēmumi!$E$24)</f>
        <v>0</v>
      </c>
      <c r="DB98" s="689">
        <f>'IIA Finanšu analīze'!DB51/(1+Pieņēmumi!$E$24)</f>
        <v>0</v>
      </c>
      <c r="DC98" s="689">
        <f>'IIA Finanšu analīze'!DC51/(1+Pieņēmumi!$E$24)</f>
        <v>0</v>
      </c>
      <c r="DD98" s="689">
        <f>'IIA Finanšu analīze'!DD51/(1+Pieņēmumi!$E$24)</f>
        <v>0</v>
      </c>
      <c r="DE98" s="689">
        <f>'IIA Finanšu analīze'!DE51/(1+Pieņēmumi!$E$24)</f>
        <v>0</v>
      </c>
      <c r="DF98" s="689">
        <f>'IIA Finanšu analīze'!DF51/(1+Pieņēmumi!$E$24)</f>
        <v>0</v>
      </c>
      <c r="DG98" s="689">
        <f>'IIA Finanšu analīze'!DG51/(1+Pieņēmumi!$E$24)</f>
        <v>0</v>
      </c>
      <c r="DH98" s="689">
        <f>'IIA Finanšu analīze'!DH51/(1+Pieņēmumi!$E$24)</f>
        <v>0</v>
      </c>
      <c r="DI98" s="689">
        <f>'IIA Finanšu analīze'!DI51/(1+Pieņēmumi!$E$24)</f>
        <v>0</v>
      </c>
      <c r="DJ98" s="689">
        <f>'IIA Finanšu analīze'!DJ51/(1+Pieņēmumi!$E$24)</f>
        <v>0</v>
      </c>
      <c r="DK98" s="689">
        <f>'IIA Finanšu analīze'!DK51/(1+Pieņēmumi!$E$24)</f>
        <v>0</v>
      </c>
      <c r="DL98" s="689">
        <f>'IIA Finanšu analīze'!DL51/(1+Pieņēmumi!$E$24)</f>
        <v>0</v>
      </c>
      <c r="DM98" s="689">
        <f>'IIA Finanšu analīze'!DM51/(1+Pieņēmumi!$E$24)</f>
        <v>0</v>
      </c>
      <c r="DN98" s="689">
        <f>'IIA Finanšu analīze'!DN51/(1+Pieņēmumi!$E$24)</f>
        <v>0</v>
      </c>
      <c r="DO98" s="689">
        <f>'IIA Finanšu analīze'!DO51/(1+Pieņēmumi!$E$24)</f>
        <v>0</v>
      </c>
      <c r="DP98" s="689">
        <f>'IIA Finanšu analīze'!DP51/(1+Pieņēmumi!$E$24)</f>
        <v>0</v>
      </c>
      <c r="DQ98" s="689">
        <f>'IIA Finanšu analīze'!DQ51/(1+Pieņēmumi!$E$24)</f>
        <v>0</v>
      </c>
      <c r="DR98" s="689">
        <f>'IIA Finanšu analīze'!DR51/(1+Pieņēmumi!$E$24)</f>
        <v>0</v>
      </c>
      <c r="DS98" s="689">
        <f>'IIA Finanšu analīze'!DS51/(1+Pieņēmumi!$E$24)</f>
        <v>0</v>
      </c>
      <c r="DT98" s="689">
        <f>'IIA Finanšu analīze'!DT51/(1+Pieņēmumi!$E$24)</f>
        <v>0</v>
      </c>
      <c r="DU98" s="689">
        <f>'IIA Finanšu analīze'!DU51/(1+Pieņēmumi!$E$24)</f>
        <v>0</v>
      </c>
    </row>
    <row r="99" spans="1:128" ht="11.25" customHeight="1">
      <c r="A99" s="383" t="s">
        <v>266</v>
      </c>
      <c r="B99" s="389" t="s">
        <v>638</v>
      </c>
      <c r="D99" s="397">
        <f t="shared" si="40"/>
        <v>-1990916.8944660644</v>
      </c>
      <c r="E99" s="689">
        <f>'IIA Finanšu analīze'!E47/(1+Pieņēmumi!$E$24)</f>
        <v>-192422</v>
      </c>
      <c r="F99" s="689">
        <f>'IIA Finanšu analīze'!F47/(1+Pieņēmumi!$E$24)</f>
        <v>-192422</v>
      </c>
      <c r="G99" s="689">
        <f>'IIA Finanšu analīze'!G47/(1+Pieņēmumi!$E$24)</f>
        <v>-192422</v>
      </c>
      <c r="H99" s="689">
        <f>'IIA Finanšu analīze'!H47/(1+Pieņēmumi!$E$24)</f>
        <v>-192422</v>
      </c>
      <c r="I99" s="689">
        <f>'IIA Finanšu analīze'!I47/(1+Pieņēmumi!$E$24)</f>
        <v>-192422</v>
      </c>
      <c r="J99" s="689">
        <f>'IIA Finanšu analīze'!J47/(1+Pieņēmumi!$E$24)</f>
        <v>-192422</v>
      </c>
      <c r="K99" s="689">
        <f>'IIA Finanšu analīze'!K47/(1+Pieņēmumi!$E$24)</f>
        <v>-73635.209999999992</v>
      </c>
      <c r="L99" s="689">
        <f>'IIA Finanšu analīze'!L47/(1+Pieņēmumi!$E$24)</f>
        <v>-73635.209999999992</v>
      </c>
      <c r="M99" s="689">
        <f>'IIA Finanšu analīze'!M47/(1+Pieņēmumi!$E$24)</f>
        <v>-73635.209999999992</v>
      </c>
      <c r="N99" s="689">
        <f>'IIA Finanšu analīze'!N47/(1+Pieņēmumi!$E$24)</f>
        <v>-73635.209999999992</v>
      </c>
      <c r="O99" s="689">
        <f>'IIA Finanšu analīze'!O47/(1+Pieņēmumi!$E$24)</f>
        <v>-73635.209999999992</v>
      </c>
      <c r="P99" s="689">
        <f>'IIA Finanšu analīze'!P47/(1+Pieņēmumi!$E$24)</f>
        <v>-73635.209999999992</v>
      </c>
      <c r="Q99" s="689">
        <f>'IIA Finanšu analīze'!Q47/(1+Pieņēmumi!$E$24)</f>
        <v>-73635.209999999992</v>
      </c>
      <c r="R99" s="689">
        <f>'IIA Finanšu analīze'!R47/(1+Pieņēmumi!$E$24)</f>
        <v>-73635.209999999992</v>
      </c>
      <c r="S99" s="689">
        <f>'IIA Finanšu analīze'!S47/(1+Pieņēmumi!$E$24)</f>
        <v>-73635.209999999992</v>
      </c>
      <c r="T99" s="689">
        <f>'IIA Finanšu analīze'!T47/(1+Pieņēmumi!$E$24)</f>
        <v>-73635.209999999992</v>
      </c>
      <c r="U99" s="689">
        <f>'IIA Finanšu analīze'!U47/(1+Pieņēmumi!$E$24)</f>
        <v>-73635.209999999992</v>
      </c>
      <c r="V99" s="689">
        <f>'IIA Finanšu analīze'!V47/(1+Pieņēmumi!$E$24)</f>
        <v>-73635.209999999992</v>
      </c>
      <c r="W99" s="689">
        <f>'IIA Finanšu analīze'!W47/(1+Pieņēmumi!$E$24)</f>
        <v>-73635.209999999992</v>
      </c>
      <c r="X99" s="689">
        <f>'IIA Finanšu analīze'!X47/(1+Pieņēmumi!$E$24)</f>
        <v>-72777.45</v>
      </c>
      <c r="Y99" s="689">
        <f>'IIA Finanšu analīze'!Y47/(1+Pieņēmumi!$E$24)</f>
        <v>-72777.45</v>
      </c>
      <c r="Z99" s="689">
        <f>'IIA Finanšu analīze'!Z47/(1+Pieņēmumi!$E$24)</f>
        <v>-72777.45</v>
      </c>
      <c r="AA99" s="689">
        <f>'IIA Finanšu analīze'!AA47/(1+Pieņēmumi!$E$24)</f>
        <v>-72777.45</v>
      </c>
      <c r="AB99" s="689">
        <f>'IIA Finanšu analīze'!AB47/(1+Pieņēmumi!$E$24)</f>
        <v>-72777.45</v>
      </c>
      <c r="AC99" s="689">
        <f>'IIA Finanšu analīze'!AC47/(1+Pieņēmumi!$E$24)</f>
        <v>-72777.45</v>
      </c>
      <c r="AD99" s="689">
        <f>'IIA Finanšu analīze'!AD47/(1+Pieņēmumi!$E$24)</f>
        <v>-72777.45</v>
      </c>
      <c r="AE99" s="689">
        <f>'IIA Finanšu analīze'!AE47/(1+Pieņēmumi!$E$24)</f>
        <v>-72777.45</v>
      </c>
      <c r="AF99" s="689">
        <f>'IIA Finanšu analīze'!AF47/(1+Pieņēmumi!$E$24)</f>
        <v>-72777.45</v>
      </c>
      <c r="AG99" s="689">
        <f>'IIA Finanšu analīze'!AG47/(1+Pieņēmumi!$E$24)</f>
        <v>-72777.45</v>
      </c>
      <c r="AH99" s="689">
        <f>'IIA Finanšu analīze'!AH47/(1+Pieņēmumi!$E$24)</f>
        <v>-72777.45</v>
      </c>
      <c r="AI99" s="689">
        <f>'IIA Finanšu analīze'!AI47/(1+Pieņēmumi!$E$24)</f>
        <v>-72777.45</v>
      </c>
      <c r="AJ99" s="689">
        <f>'IIA Finanšu analīze'!AJ47/(1+Pieņēmumi!$E$24)</f>
        <v>-72777.45</v>
      </c>
      <c r="AK99" s="689">
        <f>'IIA Finanšu analīze'!AK47/(1+Pieņēmumi!$E$24)</f>
        <v>-72777.45</v>
      </c>
      <c r="AL99" s="689">
        <f>'IIA Finanšu analīze'!AL47/(1+Pieņēmumi!$E$24)</f>
        <v>-72777.45</v>
      </c>
      <c r="AM99" s="689">
        <f>'IIA Finanšu analīze'!AM47/(1+Pieņēmumi!$E$24)</f>
        <v>-72777.45</v>
      </c>
      <c r="AN99" s="689">
        <f>'IIA Finanšu analīze'!AN47/(1+Pieņēmumi!$E$24)</f>
        <v>-72777.45</v>
      </c>
      <c r="AO99" s="689">
        <f>'IIA Finanšu analīze'!AO47/(1+Pieņēmumi!$E$24)</f>
        <v>-72777.45</v>
      </c>
      <c r="AP99" s="689">
        <f>'IIA Finanšu analīze'!AP47/(1+Pieņēmumi!$E$24)</f>
        <v>-72777.45</v>
      </c>
      <c r="AQ99" s="689">
        <f>'IIA Finanšu analīze'!AQ47/(1+Pieņēmumi!$E$24)</f>
        <v>-72777.45</v>
      </c>
      <c r="AR99" s="689">
        <f>'IIA Finanšu analīze'!AR47/(1+Pieņēmumi!$E$24)</f>
        <v>-72777.45</v>
      </c>
      <c r="AS99" s="689">
        <f>'IIA Finanšu analīze'!AS47/(1+Pieņēmumi!$E$24)</f>
        <v>-72777.45</v>
      </c>
      <c r="AT99" s="689">
        <f>'IIA Finanšu analīze'!AT47/(1+Pieņēmumi!$E$24)</f>
        <v>-72777.45</v>
      </c>
      <c r="AU99" s="689">
        <f>'IIA Finanšu analīze'!AU47/(1+Pieņēmumi!$E$24)</f>
        <v>-72777.45</v>
      </c>
      <c r="AV99" s="689">
        <f>'IIA Finanšu analīze'!AV47/(1+Pieņēmumi!$E$24)</f>
        <v>-72777.45</v>
      </c>
      <c r="AW99" s="689">
        <f>'IIA Finanšu analīze'!AW47/(1+Pieņēmumi!$E$24)</f>
        <v>-72777.45</v>
      </c>
      <c r="AX99" s="689">
        <f>'IIA Finanšu analīze'!AX47/(1+Pieņēmumi!$E$24)</f>
        <v>-72777.45</v>
      </c>
      <c r="AY99" s="689">
        <f>'IIA Finanšu analīze'!AY47/(1+Pieņēmumi!$E$24)</f>
        <v>-72777.45</v>
      </c>
      <c r="AZ99" s="689">
        <f>'IIA Finanšu analīze'!AZ47/(1+Pieņēmumi!$E$24)</f>
        <v>-72777.45</v>
      </c>
      <c r="BA99" s="689">
        <f>'IIA Finanšu analīze'!BA47/(1+Pieņēmumi!$E$24)</f>
        <v>-72777.45</v>
      </c>
      <c r="BB99" s="689">
        <f>'IIA Finanšu analīze'!BB47/(1+Pieņēmumi!$E$24)</f>
        <v>-72777.45</v>
      </c>
      <c r="BC99" s="689">
        <f>'IIA Finanšu analīze'!BC47/(1+Pieņēmumi!$E$24)</f>
        <v>-72777.45</v>
      </c>
      <c r="BD99" s="689">
        <f>'IIA Finanšu analīze'!BD47/(1+Pieņēmumi!$E$24)</f>
        <v>-72777.45</v>
      </c>
      <c r="BE99" s="689">
        <f>'IIA Finanšu analīze'!BE47/(1+Pieņēmumi!$E$24)</f>
        <v>-72777.45</v>
      </c>
      <c r="BF99" s="689">
        <f>'IIA Finanšu analīze'!BF47/(1+Pieņēmumi!$E$24)</f>
        <v>-72777.45</v>
      </c>
      <c r="BG99" s="689">
        <f>'IIA Finanšu analīze'!BG47/(1+Pieņēmumi!$E$24)</f>
        <v>-72777.45</v>
      </c>
      <c r="BH99" s="689">
        <f>'IIA Finanšu analīze'!BH47/(1+Pieņēmumi!$E$24)</f>
        <v>-72777.45</v>
      </c>
      <c r="BI99" s="689">
        <f>'IIA Finanšu analīze'!BI47/(1+Pieņēmumi!$E$24)</f>
        <v>-72777.45</v>
      </c>
      <c r="BJ99" s="689">
        <f>'IIA Finanšu analīze'!BJ47/(1+Pieņēmumi!$E$24)</f>
        <v>-72777.45</v>
      </c>
      <c r="BK99" s="689">
        <f>'IIA Finanšu analīze'!BK47/(1+Pieņēmumi!$E$24)</f>
        <v>-72777.45</v>
      </c>
      <c r="BL99" s="689">
        <f>'IIA Finanšu analīze'!BL47/(1+Pieņēmumi!$E$24)</f>
        <v>-72777.45</v>
      </c>
      <c r="BM99" s="689">
        <f>'IIA Finanšu analīze'!BM47/(1+Pieņēmumi!$E$24)</f>
        <v>0</v>
      </c>
      <c r="BN99" s="689">
        <f>'IIA Finanšu analīze'!BN47/(1+Pieņēmumi!$E$24)</f>
        <v>0</v>
      </c>
      <c r="BO99" s="689">
        <f>'IIA Finanšu analīze'!BO47/(1+Pieņēmumi!$E$24)</f>
        <v>0</v>
      </c>
      <c r="BP99" s="689">
        <f>'IIA Finanšu analīze'!BP47/(1+Pieņēmumi!$E$24)</f>
        <v>0</v>
      </c>
      <c r="BQ99" s="689">
        <f>'IIA Finanšu analīze'!BQ47/(1+Pieņēmumi!$E$24)</f>
        <v>0</v>
      </c>
      <c r="BR99" s="689">
        <f>'IIA Finanšu analīze'!BR47/(1+Pieņēmumi!$E$24)</f>
        <v>0</v>
      </c>
      <c r="BS99" s="689">
        <f>'IIA Finanšu analīze'!BS47/(1+Pieņēmumi!$E$24)</f>
        <v>0</v>
      </c>
      <c r="BT99" s="689">
        <f>'IIA Finanšu analīze'!BT47/(1+Pieņēmumi!$E$24)</f>
        <v>0</v>
      </c>
      <c r="BU99" s="689">
        <f>'IIA Finanšu analīze'!BU47/(1+Pieņēmumi!$E$24)</f>
        <v>0</v>
      </c>
      <c r="BV99" s="689">
        <f>'IIA Finanšu analīze'!BV47/(1+Pieņēmumi!$E$24)</f>
        <v>0</v>
      </c>
      <c r="BW99" s="689">
        <f>'IIA Finanšu analīze'!BW47/(1+Pieņēmumi!$E$24)</f>
        <v>0</v>
      </c>
      <c r="BX99" s="689">
        <f>'IIA Finanšu analīze'!BX47/(1+Pieņēmumi!$E$24)</f>
        <v>0</v>
      </c>
      <c r="BY99" s="689">
        <f>'IIA Finanšu analīze'!BY47/(1+Pieņēmumi!$E$24)</f>
        <v>0</v>
      </c>
      <c r="BZ99" s="689">
        <f>'IIA Finanšu analīze'!BZ47/(1+Pieņēmumi!$E$24)</f>
        <v>0</v>
      </c>
      <c r="CA99" s="689">
        <f>'IIA Finanšu analīze'!CA47/(1+Pieņēmumi!$E$24)</f>
        <v>0</v>
      </c>
      <c r="CB99" s="689">
        <f>'IIA Finanšu analīze'!CB47/(1+Pieņēmumi!$E$24)</f>
        <v>0</v>
      </c>
      <c r="CC99" s="689">
        <f>'IIA Finanšu analīze'!CC47/(1+Pieņēmumi!$E$24)</f>
        <v>0</v>
      </c>
      <c r="CD99" s="689">
        <f>'IIA Finanšu analīze'!CD47/(1+Pieņēmumi!$E$24)</f>
        <v>0</v>
      </c>
      <c r="CE99" s="689">
        <f>'IIA Finanšu analīze'!CE47/(1+Pieņēmumi!$E$24)</f>
        <v>0</v>
      </c>
      <c r="CF99" s="689">
        <f>'IIA Finanšu analīze'!CF47/(1+Pieņēmumi!$E$24)</f>
        <v>0</v>
      </c>
      <c r="CG99" s="689">
        <f>'IIA Finanšu analīze'!CG47/(1+Pieņēmumi!$E$24)</f>
        <v>0</v>
      </c>
      <c r="CH99" s="689">
        <f>'IIA Finanšu analīze'!CH47/(1+Pieņēmumi!$E$24)</f>
        <v>0</v>
      </c>
      <c r="CI99" s="689">
        <f>'IIA Finanšu analīze'!CI47/(1+Pieņēmumi!$E$24)</f>
        <v>0</v>
      </c>
      <c r="CJ99" s="689">
        <f>'IIA Finanšu analīze'!CJ47/(1+Pieņēmumi!$E$24)</f>
        <v>0</v>
      </c>
      <c r="CK99" s="689">
        <f>'IIA Finanšu analīze'!CK47/(1+Pieņēmumi!$E$24)</f>
        <v>0</v>
      </c>
      <c r="CL99" s="689">
        <f>'IIA Finanšu analīze'!CL47/(1+Pieņēmumi!$E$24)</f>
        <v>0</v>
      </c>
      <c r="CM99" s="689">
        <f>'IIA Finanšu analīze'!CM47/(1+Pieņēmumi!$E$24)</f>
        <v>0</v>
      </c>
      <c r="CN99" s="689">
        <f>'IIA Finanšu analīze'!CN47/(1+Pieņēmumi!$E$24)</f>
        <v>0</v>
      </c>
      <c r="CO99" s="689">
        <f>'IIA Finanšu analīze'!CO47/(1+Pieņēmumi!$E$24)</f>
        <v>0</v>
      </c>
      <c r="CP99" s="689">
        <f>'IIA Finanšu analīze'!CP47/(1+Pieņēmumi!$E$24)</f>
        <v>0</v>
      </c>
      <c r="CQ99" s="689">
        <f>'IIA Finanšu analīze'!CQ47/(1+Pieņēmumi!$E$24)</f>
        <v>0</v>
      </c>
      <c r="CR99" s="689">
        <f>'IIA Finanšu analīze'!CR47/(1+Pieņēmumi!$E$24)</f>
        <v>0</v>
      </c>
      <c r="CS99" s="689">
        <f>'IIA Finanšu analīze'!CS47/(1+Pieņēmumi!$E$24)</f>
        <v>0</v>
      </c>
      <c r="CT99" s="689">
        <f>'IIA Finanšu analīze'!CT47/(1+Pieņēmumi!$E$24)</f>
        <v>0</v>
      </c>
      <c r="CU99" s="689">
        <f>'IIA Finanšu analīze'!CU47/(1+Pieņēmumi!$E$24)</f>
        <v>0</v>
      </c>
      <c r="CV99" s="689">
        <f>'IIA Finanšu analīze'!CV47/(1+Pieņēmumi!$E$24)</f>
        <v>0</v>
      </c>
      <c r="CW99" s="689">
        <f>'IIA Finanšu analīze'!CW47/(1+Pieņēmumi!$E$24)</f>
        <v>0</v>
      </c>
      <c r="CX99" s="689">
        <f>'IIA Finanšu analīze'!CX47/(1+Pieņēmumi!$E$24)</f>
        <v>0</v>
      </c>
      <c r="CY99" s="689">
        <f>'IIA Finanšu analīze'!CY47/(1+Pieņēmumi!$E$24)</f>
        <v>0</v>
      </c>
      <c r="CZ99" s="689">
        <f>'IIA Finanšu analīze'!CZ47/(1+Pieņēmumi!$E$24)</f>
        <v>0</v>
      </c>
      <c r="DA99" s="689">
        <f>'IIA Finanšu analīze'!DA47/(1+Pieņēmumi!$E$24)</f>
        <v>0</v>
      </c>
      <c r="DB99" s="689">
        <f>'IIA Finanšu analīze'!DB47/(1+Pieņēmumi!$E$24)</f>
        <v>0</v>
      </c>
      <c r="DC99" s="689">
        <f>'IIA Finanšu analīze'!DC47/(1+Pieņēmumi!$E$24)</f>
        <v>0</v>
      </c>
      <c r="DD99" s="689">
        <f>'IIA Finanšu analīze'!DD47/(1+Pieņēmumi!$E$24)</f>
        <v>0</v>
      </c>
      <c r="DE99" s="689">
        <f>'IIA Finanšu analīze'!DE47/(1+Pieņēmumi!$E$24)</f>
        <v>0</v>
      </c>
      <c r="DF99" s="689">
        <f>'IIA Finanšu analīze'!DF47/(1+Pieņēmumi!$E$24)</f>
        <v>0</v>
      </c>
      <c r="DG99" s="689">
        <f>'IIA Finanšu analīze'!DG47/(1+Pieņēmumi!$E$24)</f>
        <v>0</v>
      </c>
      <c r="DH99" s="689">
        <f>'IIA Finanšu analīze'!DH47/(1+Pieņēmumi!$E$24)</f>
        <v>0</v>
      </c>
      <c r="DI99" s="689">
        <f>'IIA Finanšu analīze'!DI47/(1+Pieņēmumi!$E$24)</f>
        <v>0</v>
      </c>
      <c r="DJ99" s="689">
        <f>'IIA Finanšu analīze'!DJ47/(1+Pieņēmumi!$E$24)</f>
        <v>0</v>
      </c>
      <c r="DK99" s="689">
        <f>'IIA Finanšu analīze'!DK47/(1+Pieņēmumi!$E$24)</f>
        <v>0</v>
      </c>
      <c r="DL99" s="689">
        <f>'IIA Finanšu analīze'!DL47/(1+Pieņēmumi!$E$24)</f>
        <v>0</v>
      </c>
      <c r="DM99" s="689">
        <f>'IIA Finanšu analīze'!DM47/(1+Pieņēmumi!$E$24)</f>
        <v>0</v>
      </c>
      <c r="DN99" s="689">
        <f>'IIA Finanšu analīze'!DN47/(1+Pieņēmumi!$E$24)</f>
        <v>0</v>
      </c>
      <c r="DO99" s="689">
        <f>'IIA Finanšu analīze'!DO47/(1+Pieņēmumi!$E$24)</f>
        <v>0</v>
      </c>
      <c r="DP99" s="689">
        <f>'IIA Finanšu analīze'!DP47/(1+Pieņēmumi!$E$24)</f>
        <v>0</v>
      </c>
      <c r="DQ99" s="689">
        <f>'IIA Finanšu analīze'!DQ47/(1+Pieņēmumi!$E$24)</f>
        <v>0</v>
      </c>
      <c r="DR99" s="689">
        <f>'IIA Finanšu analīze'!DR47/(1+Pieņēmumi!$E$24)</f>
        <v>0</v>
      </c>
      <c r="DS99" s="689">
        <f>'IIA Finanšu analīze'!DS47/(1+Pieņēmumi!$E$24)</f>
        <v>0</v>
      </c>
      <c r="DT99" s="689">
        <f>'IIA Finanšu analīze'!DT47/(1+Pieņēmumi!$E$24)</f>
        <v>0</v>
      </c>
      <c r="DU99" s="689">
        <f>'IIA Finanšu analīze'!DU47/(1+Pieņēmumi!$E$24)</f>
        <v>0</v>
      </c>
    </row>
    <row r="100" spans="1:128" ht="11.25" customHeight="1">
      <c r="A100" s="383" t="s">
        <v>240</v>
      </c>
      <c r="B100" s="389" t="s">
        <v>638</v>
      </c>
      <c r="D100" s="397">
        <f t="shared" si="40"/>
        <v>-83849.656492646638</v>
      </c>
      <c r="E100" s="689">
        <f>'IIA Finanšu analīze'!E48/(1+Pieņēmumi!$E$24)</f>
        <v>0</v>
      </c>
      <c r="F100" s="689">
        <f>'IIA Finanšu analīze'!F48/(1+Pieņēmumi!$E$24)</f>
        <v>0</v>
      </c>
      <c r="G100" s="689">
        <f>'IIA Finanšu analīze'!G48/(1+Pieņēmumi!$E$24)</f>
        <v>0</v>
      </c>
      <c r="H100" s="689">
        <f>'IIA Finanšu analīze'!H48/(1+Pieņēmumi!$E$24)</f>
        <v>0</v>
      </c>
      <c r="I100" s="689">
        <f>'IIA Finanšu analīze'!I48/(1+Pieņēmumi!$E$24)</f>
        <v>0</v>
      </c>
      <c r="J100" s="689">
        <f>'IIA Finanšu analīze'!J48/(1+Pieņēmumi!$E$24)</f>
        <v>0</v>
      </c>
      <c r="K100" s="689">
        <f>'IIA Finanšu analīze'!K48/(1+Pieņēmumi!$E$24)</f>
        <v>0</v>
      </c>
      <c r="L100" s="689">
        <f>'IIA Finanšu analīze'!L48/(1+Pieņēmumi!$E$24)</f>
        <v>0</v>
      </c>
      <c r="M100" s="689">
        <f>'IIA Finanšu analīze'!M48/(1+Pieņēmumi!$E$24)</f>
        <v>0</v>
      </c>
      <c r="N100" s="689">
        <f>'IIA Finanšu analīze'!N48/(1+Pieņēmumi!$E$24)</f>
        <v>0</v>
      </c>
      <c r="O100" s="689">
        <f>'IIA Finanšu analīze'!O48/(1+Pieņēmumi!$E$24)</f>
        <v>0</v>
      </c>
      <c r="P100" s="689">
        <f>'IIA Finanšu analīze'!P48/(1+Pieņēmumi!$E$24)</f>
        <v>0</v>
      </c>
      <c r="Q100" s="689">
        <f>'IIA Finanšu analīze'!Q48/(1+Pieņēmumi!$E$24)</f>
        <v>0</v>
      </c>
      <c r="R100" s="689">
        <f>'IIA Finanšu analīze'!R48/(1+Pieņēmumi!$E$24)</f>
        <v>0</v>
      </c>
      <c r="S100" s="689">
        <f>'IIA Finanšu analīze'!S48/(1+Pieņēmumi!$E$24)</f>
        <v>0</v>
      </c>
      <c r="T100" s="689">
        <f>'IIA Finanšu analīze'!T48/(1+Pieņēmumi!$E$24)</f>
        <v>0</v>
      </c>
      <c r="U100" s="689">
        <f>'IIA Finanšu analīze'!U48/(1+Pieņēmumi!$E$24)</f>
        <v>0</v>
      </c>
      <c r="V100" s="689">
        <f>'IIA Finanšu analīze'!V48/(1+Pieņēmumi!$E$24)</f>
        <v>0</v>
      </c>
      <c r="W100" s="689">
        <f>'IIA Finanšu analīze'!W48/(1+Pieņēmumi!$E$24)</f>
        <v>0</v>
      </c>
      <c r="X100" s="689">
        <f>'IIA Finanšu analīze'!X48/(1+Pieņēmumi!$E$24)</f>
        <v>0</v>
      </c>
      <c r="Y100" s="689">
        <f>'IIA Finanšu analīze'!Y48/(1+Pieņēmumi!$E$24)</f>
        <v>0</v>
      </c>
      <c r="Z100" s="689">
        <f>'IIA Finanšu analīze'!Z48/(1+Pieņēmumi!$E$24)</f>
        <v>0</v>
      </c>
      <c r="AA100" s="689">
        <f>'IIA Finanšu analīze'!AA48/(1+Pieņēmumi!$E$24)</f>
        <v>0</v>
      </c>
      <c r="AB100" s="689">
        <f>'IIA Finanšu analīze'!AB48/(1+Pieņēmumi!$E$24)</f>
        <v>0</v>
      </c>
      <c r="AC100" s="689">
        <f>'IIA Finanšu analīze'!AC48/(1+Pieņēmumi!$E$24)</f>
        <v>0</v>
      </c>
      <c r="AD100" s="689">
        <f>'IIA Finanšu analīze'!AD48/(1+Pieņēmumi!$E$24)</f>
        <v>-17340.987500000003</v>
      </c>
      <c r="AE100" s="689">
        <f>'IIA Finanšu analīze'!AE48/(1+Pieņēmumi!$E$24)</f>
        <v>-17340.987500000003</v>
      </c>
      <c r="AF100" s="689">
        <f>'IIA Finanšu analīze'!AF48/(1+Pieņēmumi!$E$24)</f>
        <v>-17340.987500000003</v>
      </c>
      <c r="AG100" s="689">
        <f>'IIA Finanšu analīze'!AG48/(1+Pieņēmumi!$E$24)</f>
        <v>-17340.987500000003</v>
      </c>
      <c r="AH100" s="689">
        <f>'IIA Finanšu analīze'!AH48/(1+Pieņēmumi!$E$24)</f>
        <v>-17340.987500000003</v>
      </c>
      <c r="AI100" s="689">
        <f>'IIA Finanšu analīze'!AI48/(1+Pieņēmumi!$E$24)</f>
        <v>-17340.987500000003</v>
      </c>
      <c r="AJ100" s="689">
        <f>'IIA Finanšu analīze'!AJ48/(1+Pieņēmumi!$E$24)</f>
        <v>-17340.987500000003</v>
      </c>
      <c r="AK100" s="689">
        <f>'IIA Finanšu analīze'!AK48/(1+Pieņēmumi!$E$24)</f>
        <v>-17340.987500000003</v>
      </c>
      <c r="AL100" s="689">
        <f>'IIA Finanšu analīze'!AL48/(1+Pieņēmumi!$E$24)</f>
        <v>-17340.987500000003</v>
      </c>
      <c r="AM100" s="689">
        <f>'IIA Finanšu analīze'!AM48/(1+Pieņēmumi!$E$24)</f>
        <v>-17340.987500000003</v>
      </c>
      <c r="AN100" s="689">
        <f>'IIA Finanšu analīze'!AN48/(1+Pieņēmumi!$E$24)</f>
        <v>-17340.987500000003</v>
      </c>
      <c r="AO100" s="689">
        <f>'IIA Finanšu analīze'!AO48/(1+Pieņēmumi!$E$24)</f>
        <v>-17340.987500000003</v>
      </c>
      <c r="AP100" s="689">
        <f>'IIA Finanšu analīze'!AP48/(1+Pieņēmumi!$E$24)</f>
        <v>-17340.987500000003</v>
      </c>
      <c r="AQ100" s="689">
        <f>'IIA Finanšu analīze'!AQ48/(1+Pieņēmumi!$E$24)</f>
        <v>-17340.987500000003</v>
      </c>
      <c r="AR100" s="689">
        <f>'IIA Finanšu analīze'!AR48/(1+Pieņēmumi!$E$24)</f>
        <v>-17340.987500000003</v>
      </c>
      <c r="AS100" s="689">
        <f>'IIA Finanšu analīze'!AS48/(1+Pieņēmumi!$E$24)</f>
        <v>-17340.987500000003</v>
      </c>
      <c r="AT100" s="689">
        <f>'IIA Finanšu analīze'!AT48/(1+Pieņēmumi!$E$24)</f>
        <v>-17340.987500000003</v>
      </c>
      <c r="AU100" s="689">
        <f>'IIA Finanšu analīze'!AU48/(1+Pieņēmumi!$E$24)</f>
        <v>-17340.987500000003</v>
      </c>
      <c r="AV100" s="689">
        <f>'IIA Finanšu analīze'!AV48/(1+Pieņēmumi!$E$24)</f>
        <v>-17340.987500000003</v>
      </c>
      <c r="AW100" s="689">
        <f>'IIA Finanšu analīze'!AW48/(1+Pieņēmumi!$E$24)</f>
        <v>-17340.987500000003</v>
      </c>
      <c r="AX100" s="689">
        <f>'IIA Finanšu analīze'!AX48/(1+Pieņēmumi!$E$24)</f>
        <v>-17340.987500000003</v>
      </c>
      <c r="AY100" s="689">
        <f>'IIA Finanšu analīze'!AY48/(1+Pieņēmumi!$E$24)</f>
        <v>-17340.987500000003</v>
      </c>
      <c r="AZ100" s="689">
        <f>'IIA Finanšu analīze'!AZ48/(1+Pieņēmumi!$E$24)</f>
        <v>-17340.987500000003</v>
      </c>
      <c r="BA100" s="689">
        <f>'IIA Finanšu analīze'!BA48/(1+Pieņēmumi!$E$24)</f>
        <v>-17340.987500000003</v>
      </c>
      <c r="BB100" s="689">
        <f>'IIA Finanšu analīze'!BB48/(1+Pieņēmumi!$E$24)</f>
        <v>-17340.987500000003</v>
      </c>
      <c r="BC100" s="689">
        <f>'IIA Finanšu analīze'!BC48/(1+Pieņēmumi!$E$24)</f>
        <v>-17340.987500000003</v>
      </c>
      <c r="BD100" s="689">
        <f>'IIA Finanšu analīze'!BD48/(1+Pieņēmumi!$E$24)</f>
        <v>-17340.987500000003</v>
      </c>
      <c r="BE100" s="689">
        <f>'IIA Finanšu analīze'!BE48/(1+Pieņēmumi!$E$24)</f>
        <v>-17340.987500000003</v>
      </c>
      <c r="BF100" s="689">
        <f>'IIA Finanšu analīze'!BF48/(1+Pieņēmumi!$E$24)</f>
        <v>-17340.987500000003</v>
      </c>
      <c r="BG100" s="689">
        <f>'IIA Finanšu analīze'!BG48/(1+Pieņēmumi!$E$24)</f>
        <v>-17340.987500000003</v>
      </c>
      <c r="BH100" s="689">
        <f>'IIA Finanšu analīze'!BH48/(1+Pieņēmumi!$E$24)</f>
        <v>-17340.987500000003</v>
      </c>
      <c r="BI100" s="689">
        <f>'IIA Finanšu analīze'!BI48/(1+Pieņēmumi!$E$24)</f>
        <v>-17340.987500000003</v>
      </c>
      <c r="BJ100" s="689">
        <f>'IIA Finanšu analīze'!BJ48/(1+Pieņēmumi!$E$24)</f>
        <v>-17340.987500000003</v>
      </c>
      <c r="BK100" s="689">
        <f>'IIA Finanšu analīze'!BK48/(1+Pieņēmumi!$E$24)</f>
        <v>-17340.987500000003</v>
      </c>
      <c r="BL100" s="689">
        <f>'IIA Finanšu analīze'!BL48/(1+Pieņēmumi!$E$24)</f>
        <v>-17340.987500000003</v>
      </c>
      <c r="BM100" s="689">
        <f>'IIA Finanšu analīze'!BM48/(1+Pieņēmumi!$E$24)</f>
        <v>0</v>
      </c>
      <c r="BN100" s="689">
        <f>'IIA Finanšu analīze'!BN48/(1+Pieņēmumi!$E$24)</f>
        <v>0</v>
      </c>
      <c r="BO100" s="689">
        <f>'IIA Finanšu analīze'!BO48/(1+Pieņēmumi!$E$24)</f>
        <v>0</v>
      </c>
      <c r="BP100" s="689">
        <f>'IIA Finanšu analīze'!BP48/(1+Pieņēmumi!$E$24)</f>
        <v>0</v>
      </c>
      <c r="BQ100" s="689">
        <f>'IIA Finanšu analīze'!BQ48/(1+Pieņēmumi!$E$24)</f>
        <v>0</v>
      </c>
      <c r="BR100" s="689">
        <f>'IIA Finanšu analīze'!BR48/(1+Pieņēmumi!$E$24)</f>
        <v>0</v>
      </c>
      <c r="BS100" s="689">
        <f>'IIA Finanšu analīze'!BS48/(1+Pieņēmumi!$E$24)</f>
        <v>0</v>
      </c>
      <c r="BT100" s="689">
        <f>'IIA Finanšu analīze'!BT48/(1+Pieņēmumi!$E$24)</f>
        <v>0</v>
      </c>
      <c r="BU100" s="689">
        <f>'IIA Finanšu analīze'!BU48/(1+Pieņēmumi!$E$24)</f>
        <v>0</v>
      </c>
      <c r="BV100" s="689">
        <f>'IIA Finanšu analīze'!BV48/(1+Pieņēmumi!$E$24)</f>
        <v>0</v>
      </c>
      <c r="BW100" s="689">
        <f>'IIA Finanšu analīze'!BW48/(1+Pieņēmumi!$E$24)</f>
        <v>0</v>
      </c>
      <c r="BX100" s="689">
        <f>'IIA Finanšu analīze'!BX48/(1+Pieņēmumi!$E$24)</f>
        <v>0</v>
      </c>
      <c r="BY100" s="689">
        <f>'IIA Finanšu analīze'!BY48/(1+Pieņēmumi!$E$24)</f>
        <v>0</v>
      </c>
      <c r="BZ100" s="689">
        <f>'IIA Finanšu analīze'!BZ48/(1+Pieņēmumi!$E$24)</f>
        <v>0</v>
      </c>
      <c r="CA100" s="689">
        <f>'IIA Finanšu analīze'!CA48/(1+Pieņēmumi!$E$24)</f>
        <v>0</v>
      </c>
      <c r="CB100" s="689">
        <f>'IIA Finanšu analīze'!CB48/(1+Pieņēmumi!$E$24)</f>
        <v>0</v>
      </c>
      <c r="CC100" s="689">
        <f>'IIA Finanšu analīze'!CC48/(1+Pieņēmumi!$E$24)</f>
        <v>0</v>
      </c>
      <c r="CD100" s="689">
        <f>'IIA Finanšu analīze'!CD48/(1+Pieņēmumi!$E$24)</f>
        <v>0</v>
      </c>
      <c r="CE100" s="689">
        <f>'IIA Finanšu analīze'!CE48/(1+Pieņēmumi!$E$24)</f>
        <v>0</v>
      </c>
      <c r="CF100" s="689">
        <f>'IIA Finanšu analīze'!CF48/(1+Pieņēmumi!$E$24)</f>
        <v>0</v>
      </c>
      <c r="CG100" s="689">
        <f>'IIA Finanšu analīze'!CG48/(1+Pieņēmumi!$E$24)</f>
        <v>0</v>
      </c>
      <c r="CH100" s="689">
        <f>'IIA Finanšu analīze'!CH48/(1+Pieņēmumi!$E$24)</f>
        <v>0</v>
      </c>
      <c r="CI100" s="689">
        <f>'IIA Finanšu analīze'!CI48/(1+Pieņēmumi!$E$24)</f>
        <v>0</v>
      </c>
      <c r="CJ100" s="689">
        <f>'IIA Finanšu analīze'!CJ48/(1+Pieņēmumi!$E$24)</f>
        <v>0</v>
      </c>
      <c r="CK100" s="689">
        <f>'IIA Finanšu analīze'!CK48/(1+Pieņēmumi!$E$24)</f>
        <v>0</v>
      </c>
      <c r="CL100" s="689">
        <f>'IIA Finanšu analīze'!CL48/(1+Pieņēmumi!$E$24)</f>
        <v>0</v>
      </c>
      <c r="CM100" s="689">
        <f>'IIA Finanšu analīze'!CM48/(1+Pieņēmumi!$E$24)</f>
        <v>0</v>
      </c>
      <c r="CN100" s="689">
        <f>'IIA Finanšu analīze'!CN48/(1+Pieņēmumi!$E$24)</f>
        <v>0</v>
      </c>
      <c r="CO100" s="689">
        <f>'IIA Finanšu analīze'!CO48/(1+Pieņēmumi!$E$24)</f>
        <v>0</v>
      </c>
      <c r="CP100" s="689">
        <f>'IIA Finanšu analīze'!CP48/(1+Pieņēmumi!$E$24)</f>
        <v>0</v>
      </c>
      <c r="CQ100" s="689">
        <f>'IIA Finanšu analīze'!CQ48/(1+Pieņēmumi!$E$24)</f>
        <v>0</v>
      </c>
      <c r="CR100" s="689">
        <f>'IIA Finanšu analīze'!CR48/(1+Pieņēmumi!$E$24)</f>
        <v>0</v>
      </c>
      <c r="CS100" s="689">
        <f>'IIA Finanšu analīze'!CS48/(1+Pieņēmumi!$E$24)</f>
        <v>0</v>
      </c>
      <c r="CT100" s="689">
        <f>'IIA Finanšu analīze'!CT48/(1+Pieņēmumi!$E$24)</f>
        <v>0</v>
      </c>
      <c r="CU100" s="689">
        <f>'IIA Finanšu analīze'!CU48/(1+Pieņēmumi!$E$24)</f>
        <v>0</v>
      </c>
      <c r="CV100" s="689">
        <f>'IIA Finanšu analīze'!CV48/(1+Pieņēmumi!$E$24)</f>
        <v>0</v>
      </c>
      <c r="CW100" s="689">
        <f>'IIA Finanšu analīze'!CW48/(1+Pieņēmumi!$E$24)</f>
        <v>0</v>
      </c>
      <c r="CX100" s="689">
        <f>'IIA Finanšu analīze'!CX48/(1+Pieņēmumi!$E$24)</f>
        <v>0</v>
      </c>
      <c r="CY100" s="689">
        <f>'IIA Finanšu analīze'!CY48/(1+Pieņēmumi!$E$24)</f>
        <v>0</v>
      </c>
      <c r="CZ100" s="689">
        <f>'IIA Finanšu analīze'!CZ48/(1+Pieņēmumi!$E$24)</f>
        <v>0</v>
      </c>
      <c r="DA100" s="689">
        <f>'IIA Finanšu analīze'!DA48/(1+Pieņēmumi!$E$24)</f>
        <v>0</v>
      </c>
      <c r="DB100" s="689">
        <f>'IIA Finanšu analīze'!DB48/(1+Pieņēmumi!$E$24)</f>
        <v>0</v>
      </c>
      <c r="DC100" s="689">
        <f>'IIA Finanšu analīze'!DC48/(1+Pieņēmumi!$E$24)</f>
        <v>0</v>
      </c>
      <c r="DD100" s="689">
        <f>'IIA Finanšu analīze'!DD48/(1+Pieņēmumi!$E$24)</f>
        <v>0</v>
      </c>
      <c r="DE100" s="689">
        <f>'IIA Finanšu analīze'!DE48/(1+Pieņēmumi!$E$24)</f>
        <v>0</v>
      </c>
      <c r="DF100" s="689">
        <f>'IIA Finanšu analīze'!DF48/(1+Pieņēmumi!$E$24)</f>
        <v>0</v>
      </c>
      <c r="DG100" s="689">
        <f>'IIA Finanšu analīze'!DG48/(1+Pieņēmumi!$E$24)</f>
        <v>0</v>
      </c>
      <c r="DH100" s="689">
        <f>'IIA Finanšu analīze'!DH48/(1+Pieņēmumi!$E$24)</f>
        <v>0</v>
      </c>
      <c r="DI100" s="689">
        <f>'IIA Finanšu analīze'!DI48/(1+Pieņēmumi!$E$24)</f>
        <v>0</v>
      </c>
      <c r="DJ100" s="689">
        <f>'IIA Finanšu analīze'!DJ48/(1+Pieņēmumi!$E$24)</f>
        <v>0</v>
      </c>
      <c r="DK100" s="689">
        <f>'IIA Finanšu analīze'!DK48/(1+Pieņēmumi!$E$24)</f>
        <v>0</v>
      </c>
      <c r="DL100" s="689">
        <f>'IIA Finanšu analīze'!DL48/(1+Pieņēmumi!$E$24)</f>
        <v>0</v>
      </c>
      <c r="DM100" s="689">
        <f>'IIA Finanšu analīze'!DM48/(1+Pieņēmumi!$E$24)</f>
        <v>0</v>
      </c>
      <c r="DN100" s="689">
        <f>'IIA Finanšu analīze'!DN48/(1+Pieņēmumi!$E$24)</f>
        <v>0</v>
      </c>
      <c r="DO100" s="689">
        <f>'IIA Finanšu analīze'!DO48/(1+Pieņēmumi!$E$24)</f>
        <v>0</v>
      </c>
      <c r="DP100" s="689">
        <f>'IIA Finanšu analīze'!DP48/(1+Pieņēmumi!$E$24)</f>
        <v>0</v>
      </c>
      <c r="DQ100" s="689">
        <f>'IIA Finanšu analīze'!DQ48/(1+Pieņēmumi!$E$24)</f>
        <v>0</v>
      </c>
      <c r="DR100" s="689">
        <f>'IIA Finanšu analīze'!DR48/(1+Pieņēmumi!$E$24)</f>
        <v>0</v>
      </c>
      <c r="DS100" s="689">
        <f>'IIA Finanšu analīze'!DS48/(1+Pieņēmumi!$E$24)</f>
        <v>0</v>
      </c>
      <c r="DT100" s="689">
        <f>'IIA Finanšu analīze'!DT48/(1+Pieņēmumi!$E$24)</f>
        <v>0</v>
      </c>
      <c r="DU100" s="689">
        <f>'IIA Finanšu analīze'!DU48/(1+Pieņēmumi!$E$24)</f>
        <v>0</v>
      </c>
    </row>
    <row r="101" spans="1:128" ht="11.25" customHeight="1">
      <c r="A101" s="383" t="s">
        <v>243</v>
      </c>
      <c r="B101" s="389" t="s">
        <v>638</v>
      </c>
      <c r="D101" s="397">
        <f t="shared" si="40"/>
        <v>-137710.58129488496</v>
      </c>
      <c r="E101" s="689">
        <f>'IIA Finanšu analīze'!E49/(1+Pieņēmumi!$E$24)</f>
        <v>-7275</v>
      </c>
      <c r="F101" s="689">
        <f>'IIA Finanšu analīze'!F49/(1+Pieņēmumi!$E$24)</f>
        <v>-7275</v>
      </c>
      <c r="G101" s="689">
        <f>'IIA Finanšu analīze'!G49/(1+Pieņēmumi!$E$24)</f>
        <v>-7275</v>
      </c>
      <c r="H101" s="689">
        <f>'IIA Finanšu analīze'!H49/(1+Pieņēmumi!$E$24)</f>
        <v>-7275</v>
      </c>
      <c r="I101" s="689">
        <f>'IIA Finanšu analīze'!I49/(1+Pieņēmumi!$E$24)</f>
        <v>-7275</v>
      </c>
      <c r="J101" s="689">
        <f>'IIA Finanšu analīze'!J49/(1+Pieņēmumi!$E$24)</f>
        <v>-7275</v>
      </c>
      <c r="K101" s="689">
        <f>'IIA Finanšu analīze'!K49/(1+Pieņēmumi!$E$24)</f>
        <v>-7275</v>
      </c>
      <c r="L101" s="689">
        <f>'IIA Finanšu analīze'!L49/(1+Pieņēmumi!$E$24)</f>
        <v>-7275</v>
      </c>
      <c r="M101" s="689">
        <f>'IIA Finanšu analīze'!M49/(1+Pieņēmumi!$E$24)</f>
        <v>-7275</v>
      </c>
      <c r="N101" s="689">
        <f>'IIA Finanšu analīze'!N49/(1+Pieņēmumi!$E$24)</f>
        <v>-7275</v>
      </c>
      <c r="O101" s="689">
        <f>'IIA Finanšu analīze'!O49/(1+Pieņēmumi!$E$24)</f>
        <v>-7275</v>
      </c>
      <c r="P101" s="689">
        <f>'IIA Finanšu analīze'!P49/(1+Pieņēmumi!$E$24)</f>
        <v>-7275</v>
      </c>
      <c r="Q101" s="689">
        <f>'IIA Finanšu analīze'!Q49/(1+Pieņēmumi!$E$24)</f>
        <v>-7275</v>
      </c>
      <c r="R101" s="689">
        <f>'IIA Finanšu analīze'!R49/(1+Pieņēmumi!$E$24)</f>
        <v>-7275</v>
      </c>
      <c r="S101" s="689">
        <f>'IIA Finanšu analīze'!S49/(1+Pieņēmumi!$E$24)</f>
        <v>-7275</v>
      </c>
      <c r="T101" s="689">
        <f>'IIA Finanšu analīze'!T49/(1+Pieņēmumi!$E$24)</f>
        <v>-7275</v>
      </c>
      <c r="U101" s="689">
        <f>'IIA Finanšu analīze'!U49/(1+Pieņēmumi!$E$24)</f>
        <v>-7275</v>
      </c>
      <c r="V101" s="689">
        <f>'IIA Finanšu analīze'!V49/(1+Pieņēmumi!$E$24)</f>
        <v>-7275</v>
      </c>
      <c r="W101" s="689">
        <f>'IIA Finanšu analīze'!W49/(1+Pieņēmumi!$E$24)</f>
        <v>-7275</v>
      </c>
      <c r="X101" s="689">
        <f>'IIA Finanšu analīze'!X49/(1+Pieņēmumi!$E$24)</f>
        <v>-7275</v>
      </c>
      <c r="Y101" s="689">
        <f>'IIA Finanšu analīze'!Y49/(1+Pieņēmumi!$E$24)</f>
        <v>-7275</v>
      </c>
      <c r="Z101" s="689">
        <f>'IIA Finanšu analīze'!Z49/(1+Pieņēmumi!$E$24)</f>
        <v>-7275</v>
      </c>
      <c r="AA101" s="689">
        <f>'IIA Finanšu analīze'!AA49/(1+Pieņēmumi!$E$24)</f>
        <v>-7275</v>
      </c>
      <c r="AB101" s="689">
        <f>'IIA Finanšu analīze'!AB49/(1+Pieņēmumi!$E$24)</f>
        <v>-7275</v>
      </c>
      <c r="AC101" s="689">
        <f>'IIA Finanšu analīze'!AC49/(1+Pieņēmumi!$E$24)</f>
        <v>-7275</v>
      </c>
      <c r="AD101" s="689">
        <f>'IIA Finanšu analīze'!AD49/(1+Pieņēmumi!$E$24)</f>
        <v>-7275</v>
      </c>
      <c r="AE101" s="689">
        <f>'IIA Finanšu analīze'!AE49/(1+Pieņēmumi!$E$24)</f>
        <v>-7275</v>
      </c>
      <c r="AF101" s="689">
        <f>'IIA Finanšu analīze'!AF49/(1+Pieņēmumi!$E$24)</f>
        <v>-7275</v>
      </c>
      <c r="AG101" s="689">
        <f>'IIA Finanšu analīze'!AG49/(1+Pieņēmumi!$E$24)</f>
        <v>-7275</v>
      </c>
      <c r="AH101" s="689">
        <f>'IIA Finanšu analīze'!AH49/(1+Pieņēmumi!$E$24)</f>
        <v>-7275</v>
      </c>
      <c r="AI101" s="689">
        <f>'IIA Finanšu analīze'!AI49/(1+Pieņēmumi!$E$24)</f>
        <v>-7275</v>
      </c>
      <c r="AJ101" s="689">
        <f>'IIA Finanšu analīze'!AJ49/(1+Pieņēmumi!$E$24)</f>
        <v>-7275</v>
      </c>
      <c r="AK101" s="689">
        <f>'IIA Finanšu analīze'!AK49/(1+Pieņēmumi!$E$24)</f>
        <v>-7275</v>
      </c>
      <c r="AL101" s="689">
        <f>'IIA Finanšu analīze'!AL49/(1+Pieņēmumi!$E$24)</f>
        <v>-7275</v>
      </c>
      <c r="AM101" s="689">
        <f>'IIA Finanšu analīze'!AM49/(1+Pieņēmumi!$E$24)</f>
        <v>-7275</v>
      </c>
      <c r="AN101" s="689">
        <f>'IIA Finanšu analīze'!AN49/(1+Pieņēmumi!$E$24)</f>
        <v>-7275</v>
      </c>
      <c r="AO101" s="689">
        <f>'IIA Finanšu analīze'!AO49/(1+Pieņēmumi!$E$24)</f>
        <v>-7275</v>
      </c>
      <c r="AP101" s="689">
        <f>'IIA Finanšu analīze'!AP49/(1+Pieņēmumi!$E$24)</f>
        <v>-7275</v>
      </c>
      <c r="AQ101" s="689">
        <f>'IIA Finanšu analīze'!AQ49/(1+Pieņēmumi!$E$24)</f>
        <v>-7275</v>
      </c>
      <c r="AR101" s="689">
        <f>'IIA Finanšu analīze'!AR49/(1+Pieņēmumi!$E$24)</f>
        <v>-7275</v>
      </c>
      <c r="AS101" s="689">
        <f>'IIA Finanšu analīze'!AS49/(1+Pieņēmumi!$E$24)</f>
        <v>-7275</v>
      </c>
      <c r="AT101" s="689">
        <f>'IIA Finanšu analīze'!AT49/(1+Pieņēmumi!$E$24)</f>
        <v>-7275</v>
      </c>
      <c r="AU101" s="689">
        <f>'IIA Finanšu analīze'!AU49/(1+Pieņēmumi!$E$24)</f>
        <v>-7275</v>
      </c>
      <c r="AV101" s="689">
        <f>'IIA Finanšu analīze'!AV49/(1+Pieņēmumi!$E$24)</f>
        <v>-7275</v>
      </c>
      <c r="AW101" s="689">
        <f>'IIA Finanšu analīze'!AW49/(1+Pieņēmumi!$E$24)</f>
        <v>-7275</v>
      </c>
      <c r="AX101" s="689">
        <f>'IIA Finanšu analīze'!AX49/(1+Pieņēmumi!$E$24)</f>
        <v>-7275</v>
      </c>
      <c r="AY101" s="689">
        <f>'IIA Finanšu analīze'!AY49/(1+Pieņēmumi!$E$24)</f>
        <v>-7275</v>
      </c>
      <c r="AZ101" s="689">
        <f>'IIA Finanšu analīze'!AZ49/(1+Pieņēmumi!$E$24)</f>
        <v>-7275</v>
      </c>
      <c r="BA101" s="689">
        <f>'IIA Finanšu analīze'!BA49/(1+Pieņēmumi!$E$24)</f>
        <v>-7275</v>
      </c>
      <c r="BB101" s="689">
        <f>'IIA Finanšu analīze'!BB49/(1+Pieņēmumi!$E$24)</f>
        <v>-7275</v>
      </c>
      <c r="BC101" s="689">
        <f>'IIA Finanšu analīze'!BC49/(1+Pieņēmumi!$E$24)</f>
        <v>-7275</v>
      </c>
      <c r="BD101" s="689">
        <f>'IIA Finanšu analīze'!BD49/(1+Pieņēmumi!$E$24)</f>
        <v>-7275</v>
      </c>
      <c r="BE101" s="689">
        <f>'IIA Finanšu analīze'!BE49/(1+Pieņēmumi!$E$24)</f>
        <v>-7275</v>
      </c>
      <c r="BF101" s="689">
        <f>'IIA Finanšu analīze'!BF49/(1+Pieņēmumi!$E$24)</f>
        <v>-7275</v>
      </c>
      <c r="BG101" s="689">
        <f>'IIA Finanšu analīze'!BG49/(1+Pieņēmumi!$E$24)</f>
        <v>-7275</v>
      </c>
      <c r="BH101" s="689">
        <f>'IIA Finanšu analīze'!BH49/(1+Pieņēmumi!$E$24)</f>
        <v>-7275</v>
      </c>
      <c r="BI101" s="689">
        <f>'IIA Finanšu analīze'!BI49/(1+Pieņēmumi!$E$24)</f>
        <v>-7275</v>
      </c>
      <c r="BJ101" s="689">
        <f>'IIA Finanšu analīze'!BJ49/(1+Pieņēmumi!$E$24)</f>
        <v>-7275</v>
      </c>
      <c r="BK101" s="689">
        <f>'IIA Finanšu analīze'!BK49/(1+Pieņēmumi!$E$24)</f>
        <v>-7275</v>
      </c>
      <c r="BL101" s="689">
        <f>'IIA Finanšu analīze'!BL49/(1+Pieņēmumi!$E$24)</f>
        <v>-7275</v>
      </c>
      <c r="BM101" s="689">
        <f>'IIA Finanšu analīze'!BM49/(1+Pieņēmumi!$E$24)</f>
        <v>0</v>
      </c>
      <c r="BN101" s="689">
        <f>'IIA Finanšu analīze'!BN49/(1+Pieņēmumi!$E$24)</f>
        <v>0</v>
      </c>
      <c r="BO101" s="689">
        <f>'IIA Finanšu analīze'!BO49/(1+Pieņēmumi!$E$24)</f>
        <v>0</v>
      </c>
      <c r="BP101" s="689">
        <f>'IIA Finanšu analīze'!BP49/(1+Pieņēmumi!$E$24)</f>
        <v>0</v>
      </c>
      <c r="BQ101" s="689">
        <f>'IIA Finanšu analīze'!BQ49/(1+Pieņēmumi!$E$24)</f>
        <v>0</v>
      </c>
      <c r="BR101" s="689">
        <f>'IIA Finanšu analīze'!BR49/(1+Pieņēmumi!$E$24)</f>
        <v>0</v>
      </c>
      <c r="BS101" s="689">
        <f>'IIA Finanšu analīze'!BS49/(1+Pieņēmumi!$E$24)</f>
        <v>0</v>
      </c>
      <c r="BT101" s="689">
        <f>'IIA Finanšu analīze'!BT49/(1+Pieņēmumi!$E$24)</f>
        <v>0</v>
      </c>
      <c r="BU101" s="689">
        <f>'IIA Finanšu analīze'!BU49/(1+Pieņēmumi!$E$24)</f>
        <v>0</v>
      </c>
      <c r="BV101" s="689">
        <f>'IIA Finanšu analīze'!BV49/(1+Pieņēmumi!$E$24)</f>
        <v>0</v>
      </c>
      <c r="BW101" s="689">
        <f>'IIA Finanšu analīze'!BW49/(1+Pieņēmumi!$E$24)</f>
        <v>0</v>
      </c>
      <c r="BX101" s="689">
        <f>'IIA Finanšu analīze'!BX49/(1+Pieņēmumi!$E$24)</f>
        <v>0</v>
      </c>
      <c r="BY101" s="689">
        <f>'IIA Finanšu analīze'!BY49/(1+Pieņēmumi!$E$24)</f>
        <v>0</v>
      </c>
      <c r="BZ101" s="689">
        <f>'IIA Finanšu analīze'!BZ49/(1+Pieņēmumi!$E$24)</f>
        <v>0</v>
      </c>
      <c r="CA101" s="689">
        <f>'IIA Finanšu analīze'!CA49/(1+Pieņēmumi!$E$24)</f>
        <v>0</v>
      </c>
      <c r="CB101" s="689">
        <f>'IIA Finanšu analīze'!CB49/(1+Pieņēmumi!$E$24)</f>
        <v>0</v>
      </c>
      <c r="CC101" s="689">
        <f>'IIA Finanšu analīze'!CC49/(1+Pieņēmumi!$E$24)</f>
        <v>0</v>
      </c>
      <c r="CD101" s="689">
        <f>'IIA Finanšu analīze'!CD49/(1+Pieņēmumi!$E$24)</f>
        <v>0</v>
      </c>
      <c r="CE101" s="689">
        <f>'IIA Finanšu analīze'!CE49/(1+Pieņēmumi!$E$24)</f>
        <v>0</v>
      </c>
      <c r="CF101" s="689">
        <f>'IIA Finanšu analīze'!CF49/(1+Pieņēmumi!$E$24)</f>
        <v>0</v>
      </c>
      <c r="CG101" s="689">
        <f>'IIA Finanšu analīze'!CG49/(1+Pieņēmumi!$E$24)</f>
        <v>0</v>
      </c>
      <c r="CH101" s="689">
        <f>'IIA Finanšu analīze'!CH49/(1+Pieņēmumi!$E$24)</f>
        <v>0</v>
      </c>
      <c r="CI101" s="689">
        <f>'IIA Finanšu analīze'!CI49/(1+Pieņēmumi!$E$24)</f>
        <v>0</v>
      </c>
      <c r="CJ101" s="689">
        <f>'IIA Finanšu analīze'!CJ49/(1+Pieņēmumi!$E$24)</f>
        <v>0</v>
      </c>
      <c r="CK101" s="689">
        <f>'IIA Finanšu analīze'!CK49/(1+Pieņēmumi!$E$24)</f>
        <v>0</v>
      </c>
      <c r="CL101" s="689">
        <f>'IIA Finanšu analīze'!CL49/(1+Pieņēmumi!$E$24)</f>
        <v>0</v>
      </c>
      <c r="CM101" s="689">
        <f>'IIA Finanšu analīze'!CM49/(1+Pieņēmumi!$E$24)</f>
        <v>0</v>
      </c>
      <c r="CN101" s="689">
        <f>'IIA Finanšu analīze'!CN49/(1+Pieņēmumi!$E$24)</f>
        <v>0</v>
      </c>
      <c r="CO101" s="689">
        <f>'IIA Finanšu analīze'!CO49/(1+Pieņēmumi!$E$24)</f>
        <v>0</v>
      </c>
      <c r="CP101" s="689">
        <f>'IIA Finanšu analīze'!CP49/(1+Pieņēmumi!$E$24)</f>
        <v>0</v>
      </c>
      <c r="CQ101" s="689">
        <f>'IIA Finanšu analīze'!CQ49/(1+Pieņēmumi!$E$24)</f>
        <v>0</v>
      </c>
      <c r="CR101" s="689">
        <f>'IIA Finanšu analīze'!CR49/(1+Pieņēmumi!$E$24)</f>
        <v>0</v>
      </c>
      <c r="CS101" s="689">
        <f>'IIA Finanšu analīze'!CS49/(1+Pieņēmumi!$E$24)</f>
        <v>0</v>
      </c>
      <c r="CT101" s="689">
        <f>'IIA Finanšu analīze'!CT49/(1+Pieņēmumi!$E$24)</f>
        <v>0</v>
      </c>
      <c r="CU101" s="689">
        <f>'IIA Finanšu analīze'!CU49/(1+Pieņēmumi!$E$24)</f>
        <v>0</v>
      </c>
      <c r="CV101" s="689">
        <f>'IIA Finanšu analīze'!CV49/(1+Pieņēmumi!$E$24)</f>
        <v>0</v>
      </c>
      <c r="CW101" s="689">
        <f>'IIA Finanšu analīze'!CW49/(1+Pieņēmumi!$E$24)</f>
        <v>0</v>
      </c>
      <c r="CX101" s="689">
        <f>'IIA Finanšu analīze'!CX49/(1+Pieņēmumi!$E$24)</f>
        <v>0</v>
      </c>
      <c r="CY101" s="689">
        <f>'IIA Finanšu analīze'!CY49/(1+Pieņēmumi!$E$24)</f>
        <v>0</v>
      </c>
      <c r="CZ101" s="689">
        <f>'IIA Finanšu analīze'!CZ49/(1+Pieņēmumi!$E$24)</f>
        <v>0</v>
      </c>
      <c r="DA101" s="689">
        <f>'IIA Finanšu analīze'!DA49/(1+Pieņēmumi!$E$24)</f>
        <v>0</v>
      </c>
      <c r="DB101" s="689">
        <f>'IIA Finanšu analīze'!DB49/(1+Pieņēmumi!$E$24)</f>
        <v>0</v>
      </c>
      <c r="DC101" s="689">
        <f>'IIA Finanšu analīze'!DC49/(1+Pieņēmumi!$E$24)</f>
        <v>0</v>
      </c>
      <c r="DD101" s="689">
        <f>'IIA Finanšu analīze'!DD49/(1+Pieņēmumi!$E$24)</f>
        <v>0</v>
      </c>
      <c r="DE101" s="689">
        <f>'IIA Finanšu analīze'!DE49/(1+Pieņēmumi!$E$24)</f>
        <v>0</v>
      </c>
      <c r="DF101" s="689">
        <f>'IIA Finanšu analīze'!DF49/(1+Pieņēmumi!$E$24)</f>
        <v>0</v>
      </c>
      <c r="DG101" s="689">
        <f>'IIA Finanšu analīze'!DG49/(1+Pieņēmumi!$E$24)</f>
        <v>0</v>
      </c>
      <c r="DH101" s="689">
        <f>'IIA Finanšu analīze'!DH49/(1+Pieņēmumi!$E$24)</f>
        <v>0</v>
      </c>
      <c r="DI101" s="689">
        <f>'IIA Finanšu analīze'!DI49/(1+Pieņēmumi!$E$24)</f>
        <v>0</v>
      </c>
      <c r="DJ101" s="689">
        <f>'IIA Finanšu analīze'!DJ49/(1+Pieņēmumi!$E$24)</f>
        <v>0</v>
      </c>
      <c r="DK101" s="689">
        <f>'IIA Finanšu analīze'!DK49/(1+Pieņēmumi!$E$24)</f>
        <v>0</v>
      </c>
      <c r="DL101" s="689">
        <f>'IIA Finanšu analīze'!DL49/(1+Pieņēmumi!$E$24)</f>
        <v>0</v>
      </c>
      <c r="DM101" s="689">
        <f>'IIA Finanšu analīze'!DM49/(1+Pieņēmumi!$E$24)</f>
        <v>0</v>
      </c>
      <c r="DN101" s="689">
        <f>'IIA Finanšu analīze'!DN49/(1+Pieņēmumi!$E$24)</f>
        <v>0</v>
      </c>
      <c r="DO101" s="689">
        <f>'IIA Finanšu analīze'!DO49/(1+Pieņēmumi!$E$24)</f>
        <v>0</v>
      </c>
      <c r="DP101" s="689">
        <f>'IIA Finanšu analīze'!DP49/(1+Pieņēmumi!$E$24)</f>
        <v>0</v>
      </c>
      <c r="DQ101" s="689">
        <f>'IIA Finanšu analīze'!DQ49/(1+Pieņēmumi!$E$24)</f>
        <v>0</v>
      </c>
      <c r="DR101" s="689">
        <f>'IIA Finanšu analīze'!DR49/(1+Pieņēmumi!$E$24)</f>
        <v>0</v>
      </c>
      <c r="DS101" s="689">
        <f>'IIA Finanšu analīze'!DS49/(1+Pieņēmumi!$E$24)</f>
        <v>0</v>
      </c>
      <c r="DT101" s="689">
        <f>'IIA Finanšu analīze'!DT49/(1+Pieņēmumi!$E$24)</f>
        <v>0</v>
      </c>
      <c r="DU101" s="689">
        <f>'IIA Finanšu analīze'!DU49/(1+Pieņēmumi!$E$24)</f>
        <v>0</v>
      </c>
    </row>
    <row r="102" spans="1:128" ht="11.25" customHeight="1">
      <c r="A102" s="383" t="s">
        <v>245</v>
      </c>
      <c r="B102" s="389" t="s">
        <v>638</v>
      </c>
      <c r="D102" s="397">
        <f t="shared" si="40"/>
        <v>-80816.304549554188</v>
      </c>
      <c r="E102" s="478">
        <f>'IIA Finanšu analīze'!E50*(1+'IIA Jūtīguma analīze'!$C$11)</f>
        <v>-6949.3200000000015</v>
      </c>
      <c r="F102" s="478">
        <f>'IIA Finanšu analīze'!F50*(1+'IIA Jūtīguma analīze'!$C$11)</f>
        <v>-6949.3200000000015</v>
      </c>
      <c r="G102" s="478">
        <f>'IIA Finanšu analīze'!G50*(1+'IIA Jūtīguma analīze'!$C$11)</f>
        <v>-6949.3200000000015</v>
      </c>
      <c r="H102" s="478">
        <f>'IIA Finanšu analīze'!H50*(1+'IIA Jūtīguma analīze'!$C$11)</f>
        <v>-6949.3200000000015</v>
      </c>
      <c r="I102" s="478">
        <f>'IIA Finanšu analīze'!I50*(1+'IIA Jūtīguma analīze'!$C$11)</f>
        <v>-6949.3200000000015</v>
      </c>
      <c r="J102" s="478">
        <f>'IIA Finanšu analīze'!J50*(1+'IIA Jūtīguma analīze'!$C$11)</f>
        <v>-3474.6600000000008</v>
      </c>
      <c r="K102" s="478">
        <f>'IIA Finanšu analīze'!K50*(1+'IIA Jūtīguma analīze'!$C$11)</f>
        <v>-3474.6600000000008</v>
      </c>
      <c r="L102" s="478">
        <f>'IIA Finanšu analīze'!L50*(1+'IIA Jūtīguma analīze'!$C$11)</f>
        <v>-3474.6600000000008</v>
      </c>
      <c r="M102" s="478">
        <f>'IIA Finanšu analīze'!M50*(1+'IIA Jūtīguma analīze'!$C$11)</f>
        <v>-3474.6600000000008</v>
      </c>
      <c r="N102" s="478">
        <f>'IIA Finanšu analīze'!N50*(1+'IIA Jūtīguma analīze'!$C$11)</f>
        <v>-3474.6600000000008</v>
      </c>
      <c r="O102" s="478">
        <f>'IIA Finanšu analīze'!O50*(1+'IIA Jūtīguma analīze'!$C$11)</f>
        <v>-3474.6600000000008</v>
      </c>
      <c r="P102" s="478">
        <f>'IIA Finanšu analīze'!P50*(1+'IIA Jūtīguma analīze'!$C$11)</f>
        <v>-3474.6600000000008</v>
      </c>
      <c r="Q102" s="478">
        <f>'IIA Finanšu analīze'!Q50*(1+'IIA Jūtīguma analīze'!$C$11)</f>
        <v>-3474.6600000000008</v>
      </c>
      <c r="R102" s="478">
        <f>'IIA Finanšu analīze'!R50*(1+'IIA Jūtīguma analīze'!$C$11)</f>
        <v>-3474.6600000000008</v>
      </c>
      <c r="S102" s="478">
        <f>'IIA Finanšu analīze'!S50*(1+'IIA Jūtīguma analīze'!$C$11)</f>
        <v>-3474.6600000000008</v>
      </c>
      <c r="T102" s="478">
        <f>'IIA Finanšu analīze'!T50*(1+'IIA Jūtīguma analīze'!$C$11)</f>
        <v>-3474.6600000000008</v>
      </c>
      <c r="U102" s="478">
        <f>'IIA Finanšu analīze'!U50*(1+'IIA Jūtīguma analīze'!$C$11)</f>
        <v>-3474.6600000000008</v>
      </c>
      <c r="V102" s="478">
        <f>'IIA Finanšu analīze'!V50*(1+'IIA Jūtīguma analīze'!$C$11)</f>
        <v>-3474.6600000000008</v>
      </c>
      <c r="W102" s="478">
        <f>'IIA Finanšu analīze'!W50*(1+'IIA Jūtīguma analīze'!$C$11)</f>
        <v>-3474.6600000000008</v>
      </c>
      <c r="X102" s="478">
        <f>'IIA Finanšu analīze'!X50*(1+'IIA Jūtīguma analīze'!$C$11)</f>
        <v>-3474.6600000000008</v>
      </c>
      <c r="Y102" s="478">
        <f>'IIA Finanšu analīze'!Y50*(1+'IIA Jūtīguma analīze'!$C$11)</f>
        <v>-3474.6600000000008</v>
      </c>
      <c r="Z102" s="478">
        <f>'IIA Finanšu analīze'!Z50*(1+'IIA Jūtīguma analīze'!$C$11)</f>
        <v>-3474.6600000000008</v>
      </c>
      <c r="AA102" s="478">
        <f>'IIA Finanšu analīze'!AA50*(1+'IIA Jūtīguma analīze'!$C$11)</f>
        <v>-3474.6600000000008</v>
      </c>
      <c r="AB102" s="478">
        <f>'IIA Finanšu analīze'!AB50*(1+'IIA Jūtīguma analīze'!$C$11)</f>
        <v>-3474.6600000000008</v>
      </c>
      <c r="AC102" s="478">
        <f>'IIA Finanšu analīze'!AC50*(1+'IIA Jūtīguma analīze'!$C$11)</f>
        <v>-3474.6600000000008</v>
      </c>
      <c r="AD102" s="478">
        <f>'IIA Finanšu analīze'!AD50*(1+'IIA Jūtīguma analīze'!$C$11)</f>
        <v>-3474.6600000000008</v>
      </c>
      <c r="AE102" s="478">
        <f>'IIA Finanšu analīze'!AE50*(1+'IIA Jūtīguma analīze'!$C$11)</f>
        <v>-3474.6600000000008</v>
      </c>
      <c r="AF102" s="478">
        <f>'IIA Finanšu analīze'!AF50*(1+'IIA Jūtīguma analīze'!$C$11)</f>
        <v>-3474.6600000000008</v>
      </c>
      <c r="AG102" s="478">
        <f>'IIA Finanšu analīze'!AG50*(1+'IIA Jūtīguma analīze'!$C$11)</f>
        <v>-3474.6600000000008</v>
      </c>
      <c r="AH102" s="478">
        <f>'IIA Finanšu analīze'!AH50*(1+'IIA Jūtīguma analīze'!$C$11)</f>
        <v>-3474.6600000000008</v>
      </c>
      <c r="AI102" s="478">
        <f>'IIA Finanšu analīze'!AI50*(1+'IIA Jūtīguma analīze'!$C$11)</f>
        <v>-3474.6600000000008</v>
      </c>
      <c r="AJ102" s="478">
        <f>'IIA Finanšu analīze'!AJ50*(1+'IIA Jūtīguma analīze'!$C$11)</f>
        <v>-3474.6600000000008</v>
      </c>
      <c r="AK102" s="478">
        <f>'IIA Finanšu analīze'!AK50*(1+'IIA Jūtīguma analīze'!$C$11)</f>
        <v>-3474.6600000000008</v>
      </c>
      <c r="AL102" s="478">
        <f>'IIA Finanšu analīze'!AL50*(1+'IIA Jūtīguma analīze'!$C$11)</f>
        <v>-3474.6600000000008</v>
      </c>
      <c r="AM102" s="478">
        <f>'IIA Finanšu analīze'!AM50*(1+'IIA Jūtīguma analīze'!$C$11)</f>
        <v>-3474.6600000000008</v>
      </c>
      <c r="AN102" s="478">
        <f>'IIA Finanšu analīze'!AN50*(1+'IIA Jūtīguma analīze'!$C$11)</f>
        <v>-3474.6600000000008</v>
      </c>
      <c r="AO102" s="478">
        <f>'IIA Finanšu analīze'!AO50*(1+'IIA Jūtīguma analīze'!$C$11)</f>
        <v>-3474.6600000000008</v>
      </c>
      <c r="AP102" s="478">
        <f>'IIA Finanšu analīze'!AP50*(1+'IIA Jūtīguma analīze'!$C$11)</f>
        <v>-3474.6600000000008</v>
      </c>
      <c r="AQ102" s="478">
        <f>'IIA Finanšu analīze'!AQ50*(1+'IIA Jūtīguma analīze'!$C$11)</f>
        <v>-3474.6600000000008</v>
      </c>
      <c r="AR102" s="478">
        <f>'IIA Finanšu analīze'!AR50*(1+'IIA Jūtīguma analīze'!$C$11)</f>
        <v>-3474.6600000000008</v>
      </c>
      <c r="AS102" s="478">
        <f>'IIA Finanšu analīze'!AS50*(1+'IIA Jūtīguma analīze'!$C$11)</f>
        <v>-3474.6600000000008</v>
      </c>
      <c r="AT102" s="478">
        <f>'IIA Finanšu analīze'!AT50*(1+'IIA Jūtīguma analīze'!$C$11)</f>
        <v>-3474.6600000000008</v>
      </c>
      <c r="AU102" s="478">
        <f>'IIA Finanšu analīze'!AU50*(1+'IIA Jūtīguma analīze'!$C$11)</f>
        <v>-3474.6600000000008</v>
      </c>
      <c r="AV102" s="478">
        <f>'IIA Finanšu analīze'!AV50*(1+'IIA Jūtīguma analīze'!$C$11)</f>
        <v>-3474.6600000000008</v>
      </c>
      <c r="AW102" s="478">
        <f>'IIA Finanšu analīze'!AW50*(1+'IIA Jūtīguma analīze'!$C$11)</f>
        <v>-3474.6600000000008</v>
      </c>
      <c r="AX102" s="478">
        <f>'IIA Finanšu analīze'!AX50*(1+'IIA Jūtīguma analīze'!$C$11)</f>
        <v>-3474.6600000000008</v>
      </c>
      <c r="AY102" s="478">
        <f>'IIA Finanšu analīze'!AY50*(1+'IIA Jūtīguma analīze'!$C$11)</f>
        <v>-3474.6600000000008</v>
      </c>
      <c r="AZ102" s="478">
        <f>'IIA Finanšu analīze'!AZ50*(1+'IIA Jūtīguma analīze'!$C$11)</f>
        <v>-3474.6600000000008</v>
      </c>
      <c r="BA102" s="478">
        <f>'IIA Finanšu analīze'!BA50*(1+'IIA Jūtīguma analīze'!$C$11)</f>
        <v>-3474.6600000000008</v>
      </c>
      <c r="BB102" s="478">
        <f>'IIA Finanšu analīze'!BB50*(1+'IIA Jūtīguma analīze'!$C$11)</f>
        <v>-3474.6600000000008</v>
      </c>
      <c r="BC102" s="478">
        <f>'IIA Finanšu analīze'!BC50*(1+'IIA Jūtīguma analīze'!$C$11)</f>
        <v>-3474.6600000000008</v>
      </c>
      <c r="BD102" s="478">
        <f>'IIA Finanšu analīze'!BD50*(1+'IIA Jūtīguma analīze'!$C$11)</f>
        <v>-3474.6600000000008</v>
      </c>
      <c r="BE102" s="478">
        <f>'IIA Finanšu analīze'!BE50*(1+'IIA Jūtīguma analīze'!$C$11)</f>
        <v>-3474.6600000000008</v>
      </c>
      <c r="BF102" s="478">
        <f>'IIA Finanšu analīze'!BF50*(1+'IIA Jūtīguma analīze'!$C$11)</f>
        <v>-3474.6600000000008</v>
      </c>
      <c r="BG102" s="478">
        <f>'IIA Finanšu analīze'!BG50*(1+'IIA Jūtīguma analīze'!$C$11)</f>
        <v>-3474.6600000000008</v>
      </c>
      <c r="BH102" s="478">
        <f>'IIA Finanšu analīze'!BH50*(1+'IIA Jūtīguma analīze'!$C$11)</f>
        <v>-3474.6600000000008</v>
      </c>
      <c r="BI102" s="478">
        <f>'IIA Finanšu analīze'!BI50*(1+'IIA Jūtīguma analīze'!$C$11)</f>
        <v>-3474.6600000000008</v>
      </c>
      <c r="BJ102" s="478">
        <f>'IIA Finanšu analīze'!BJ50*(1+'IIA Jūtīguma analīze'!$C$11)</f>
        <v>-3474.6600000000008</v>
      </c>
      <c r="BK102" s="478">
        <f>'IIA Finanšu analīze'!BK50*(1+'IIA Jūtīguma analīze'!$C$11)</f>
        <v>-3474.6600000000008</v>
      </c>
      <c r="BL102" s="478">
        <f>'IIA Finanšu analīze'!BL50*(1+'IIA Jūtīguma analīze'!$C$11)</f>
        <v>-3474.6600000000008</v>
      </c>
      <c r="BM102" s="478">
        <f>'IIA Finanšu analīze'!BM50*(1+'IIA Jūtīguma analīze'!$C$11)</f>
        <v>0</v>
      </c>
      <c r="BN102" s="478">
        <f>'IIA Finanšu analīze'!BN50*(1+'IIA Jūtīguma analīze'!$C$11)</f>
        <v>0</v>
      </c>
      <c r="BO102" s="478">
        <f>'IIA Finanšu analīze'!BO50*(1+'IIA Jūtīguma analīze'!$C$11)</f>
        <v>0</v>
      </c>
      <c r="BP102" s="478">
        <f>'IIA Finanšu analīze'!BP50*(1+'IIA Jūtīguma analīze'!$C$11)</f>
        <v>0</v>
      </c>
      <c r="BQ102" s="478">
        <f>'IIA Finanšu analīze'!BQ50*(1+'IIA Jūtīguma analīze'!$C$11)</f>
        <v>0</v>
      </c>
      <c r="BR102" s="478">
        <f>'IIA Finanšu analīze'!BR50*(1+'IIA Jūtīguma analīze'!$C$11)</f>
        <v>0</v>
      </c>
      <c r="BS102" s="478">
        <f>'IIA Finanšu analīze'!BS50*(1+'IIA Jūtīguma analīze'!$C$11)</f>
        <v>0</v>
      </c>
      <c r="BT102" s="478">
        <f>'IIA Finanšu analīze'!BT50*(1+'IIA Jūtīguma analīze'!$C$11)</f>
        <v>0</v>
      </c>
      <c r="BU102" s="478">
        <f>'IIA Finanšu analīze'!BU50*(1+'IIA Jūtīguma analīze'!$C$11)</f>
        <v>0</v>
      </c>
      <c r="BV102" s="478">
        <f>'IIA Finanšu analīze'!BV50*(1+'IIA Jūtīguma analīze'!$C$11)</f>
        <v>0</v>
      </c>
      <c r="BW102" s="478">
        <f>'IIA Finanšu analīze'!BW50*(1+'IIA Jūtīguma analīze'!$C$11)</f>
        <v>0</v>
      </c>
      <c r="BX102" s="478">
        <f>'IIA Finanšu analīze'!BX50*(1+'IIA Jūtīguma analīze'!$C$11)</f>
        <v>0</v>
      </c>
      <c r="BY102" s="478">
        <f>'IIA Finanšu analīze'!BY50*(1+'IIA Jūtīguma analīze'!$C$11)</f>
        <v>0</v>
      </c>
      <c r="BZ102" s="478">
        <f>'IIA Finanšu analīze'!BZ50*(1+'IIA Jūtīguma analīze'!$C$11)</f>
        <v>0</v>
      </c>
      <c r="CA102" s="478">
        <f>'IIA Finanšu analīze'!CA50*(1+'IIA Jūtīguma analīze'!$C$11)</f>
        <v>0</v>
      </c>
      <c r="CB102" s="478">
        <f>'IIA Finanšu analīze'!CB50*(1+'IIA Jūtīguma analīze'!$C$11)</f>
        <v>0</v>
      </c>
      <c r="CC102" s="478">
        <f>'IIA Finanšu analīze'!CC50*(1+'IIA Jūtīguma analīze'!$C$11)</f>
        <v>0</v>
      </c>
      <c r="CD102" s="478">
        <f>'IIA Finanšu analīze'!CD50*(1+'IIA Jūtīguma analīze'!$C$11)</f>
        <v>0</v>
      </c>
      <c r="CE102" s="478">
        <f>'IIA Finanšu analīze'!CE50*(1+'IIA Jūtīguma analīze'!$C$11)</f>
        <v>0</v>
      </c>
      <c r="CF102" s="478">
        <f>'IIA Finanšu analīze'!CF50*(1+'IIA Jūtīguma analīze'!$C$11)</f>
        <v>0</v>
      </c>
      <c r="CG102" s="478">
        <f>'IIA Finanšu analīze'!CG50*(1+'IIA Jūtīguma analīze'!$C$11)</f>
        <v>0</v>
      </c>
      <c r="CH102" s="478">
        <f>'IIA Finanšu analīze'!CH50*(1+'IIA Jūtīguma analīze'!$C$11)</f>
        <v>0</v>
      </c>
      <c r="CI102" s="478">
        <f>'IIA Finanšu analīze'!CI50*(1+'IIA Jūtīguma analīze'!$C$11)</f>
        <v>0</v>
      </c>
      <c r="CJ102" s="478">
        <f>'IIA Finanšu analīze'!CJ50*(1+'IIA Jūtīguma analīze'!$C$11)</f>
        <v>0</v>
      </c>
      <c r="CK102" s="478">
        <f>'IIA Finanšu analīze'!CK50*(1+'IIA Jūtīguma analīze'!$C$11)</f>
        <v>0</v>
      </c>
      <c r="CL102" s="478">
        <f>'IIA Finanšu analīze'!CL50*(1+'IIA Jūtīguma analīze'!$C$11)</f>
        <v>0</v>
      </c>
      <c r="CM102" s="478">
        <f>'IIA Finanšu analīze'!CM50*(1+'IIA Jūtīguma analīze'!$C$11)</f>
        <v>0</v>
      </c>
      <c r="CN102" s="478">
        <f>'IIA Finanšu analīze'!CN50*(1+'IIA Jūtīguma analīze'!$C$11)</f>
        <v>0</v>
      </c>
      <c r="CO102" s="478">
        <f>'IIA Finanšu analīze'!CO50*(1+'IIA Jūtīguma analīze'!$C$11)</f>
        <v>0</v>
      </c>
      <c r="CP102" s="478">
        <f>'IIA Finanšu analīze'!CP50*(1+'IIA Jūtīguma analīze'!$C$11)</f>
        <v>0</v>
      </c>
      <c r="CQ102" s="478">
        <f>'IIA Finanšu analīze'!CQ50*(1+'IIA Jūtīguma analīze'!$C$11)</f>
        <v>0</v>
      </c>
      <c r="CR102" s="478">
        <f>'IIA Finanšu analīze'!CR50*(1+'IIA Jūtīguma analīze'!$C$11)</f>
        <v>0</v>
      </c>
      <c r="CS102" s="478">
        <f>'IIA Finanšu analīze'!CS50*(1+'IIA Jūtīguma analīze'!$C$11)</f>
        <v>0</v>
      </c>
      <c r="CT102" s="478">
        <f>'IIA Finanšu analīze'!CT50*(1+'IIA Jūtīguma analīze'!$C$11)</f>
        <v>0</v>
      </c>
      <c r="CU102" s="478">
        <f>'IIA Finanšu analīze'!CU50*(1+'IIA Jūtīguma analīze'!$C$11)</f>
        <v>0</v>
      </c>
      <c r="CV102" s="478">
        <f>'IIA Finanšu analīze'!CV50*(1+'IIA Jūtīguma analīze'!$C$11)</f>
        <v>0</v>
      </c>
      <c r="CW102" s="478">
        <f>'IIA Finanšu analīze'!CW50*(1+'IIA Jūtīguma analīze'!$C$11)</f>
        <v>0</v>
      </c>
      <c r="CX102" s="478">
        <f>'IIA Finanšu analīze'!CX50*(1+'IIA Jūtīguma analīze'!$C$11)</f>
        <v>0</v>
      </c>
      <c r="CY102" s="478">
        <f>'IIA Finanšu analīze'!CY50*(1+'IIA Jūtīguma analīze'!$C$11)</f>
        <v>0</v>
      </c>
      <c r="CZ102" s="478">
        <f>'IIA Finanšu analīze'!CZ50*(1+'IIA Jūtīguma analīze'!$C$11)</f>
        <v>0</v>
      </c>
      <c r="DA102" s="478">
        <f>'IIA Finanšu analīze'!DA50*(1+'IIA Jūtīguma analīze'!$C$11)</f>
        <v>0</v>
      </c>
      <c r="DB102" s="478">
        <f>'IIA Finanšu analīze'!DB50*(1+'IIA Jūtīguma analīze'!$C$11)</f>
        <v>0</v>
      </c>
      <c r="DC102" s="478">
        <f>'IIA Finanšu analīze'!DC50*(1+'IIA Jūtīguma analīze'!$C$11)</f>
        <v>0</v>
      </c>
      <c r="DD102" s="478">
        <f>'IIA Finanšu analīze'!DD50*(1+'IIA Jūtīguma analīze'!$C$11)</f>
        <v>0</v>
      </c>
      <c r="DE102" s="478">
        <f>'IIA Finanšu analīze'!DE50*(1+'IIA Jūtīguma analīze'!$C$11)</f>
        <v>0</v>
      </c>
      <c r="DF102" s="478">
        <f>'IIA Finanšu analīze'!DF50*(1+'IIA Jūtīguma analīze'!$C$11)</f>
        <v>0</v>
      </c>
      <c r="DG102" s="478">
        <f>'IIA Finanšu analīze'!DG50*(1+'IIA Jūtīguma analīze'!$C$11)</f>
        <v>0</v>
      </c>
      <c r="DH102" s="478">
        <f>'IIA Finanšu analīze'!DH50*(1+'IIA Jūtīguma analīze'!$C$11)</f>
        <v>0</v>
      </c>
      <c r="DI102" s="478">
        <f>'IIA Finanšu analīze'!DI50*(1+'IIA Jūtīguma analīze'!$C$11)</f>
        <v>0</v>
      </c>
      <c r="DJ102" s="478">
        <f>'IIA Finanšu analīze'!DJ50*(1+'IIA Jūtīguma analīze'!$C$11)</f>
        <v>0</v>
      </c>
      <c r="DK102" s="478">
        <f>'IIA Finanšu analīze'!DK50*(1+'IIA Jūtīguma analīze'!$C$11)</f>
        <v>0</v>
      </c>
      <c r="DL102" s="478">
        <f>'IIA Finanšu analīze'!DL50*(1+'IIA Jūtīguma analīze'!$C$11)</f>
        <v>0</v>
      </c>
      <c r="DM102" s="478">
        <f>'IIA Finanšu analīze'!DM50*(1+'IIA Jūtīguma analīze'!$C$11)</f>
        <v>0</v>
      </c>
      <c r="DN102" s="478">
        <f>'IIA Finanšu analīze'!DN50*(1+'IIA Jūtīguma analīze'!$C$11)</f>
        <v>0</v>
      </c>
      <c r="DO102" s="478">
        <f>'IIA Finanšu analīze'!DO50*(1+'IIA Jūtīguma analīze'!$C$11)</f>
        <v>0</v>
      </c>
      <c r="DP102" s="478">
        <f>'IIA Finanšu analīze'!DP50*(1+'IIA Jūtīguma analīze'!$C$11)</f>
        <v>0</v>
      </c>
      <c r="DQ102" s="478">
        <f>'IIA Finanšu analīze'!DQ50*(1+'IIA Jūtīguma analīze'!$C$11)</f>
        <v>0</v>
      </c>
      <c r="DR102" s="478">
        <f>'IIA Finanšu analīze'!DR50*(1+'IIA Jūtīguma analīze'!$C$11)</f>
        <v>0</v>
      </c>
      <c r="DS102" s="478">
        <f>'IIA Finanšu analīze'!DS50*(1+'IIA Jūtīguma analīze'!$C$11)</f>
        <v>0</v>
      </c>
      <c r="DT102" s="478">
        <f>'IIA Finanšu analīze'!DT50*(1+'IIA Jūtīguma analīze'!$C$11)</f>
        <v>0</v>
      </c>
      <c r="DU102" s="478">
        <f>'IIA Finanšu analīze'!DU50*(1+'IIA Jūtīguma analīze'!$C$11)</f>
        <v>0</v>
      </c>
    </row>
    <row r="103" spans="1:128" ht="11.25" customHeight="1">
      <c r="A103" s="385" t="s">
        <v>679</v>
      </c>
      <c r="B103" s="415"/>
      <c r="D103" s="446">
        <f t="shared" si="40"/>
        <v>-8310677.2001527846</v>
      </c>
      <c r="E103" s="428">
        <f>SUM(E98:E102)</f>
        <v>-1596510.3200000005</v>
      </c>
      <c r="F103" s="428">
        <f t="shared" ref="F103:BQ103" si="45">SUM(F98:F102)</f>
        <v>-1596510.3200000005</v>
      </c>
      <c r="G103" s="428">
        <f t="shared" si="45"/>
        <v>-1596510.3200000005</v>
      </c>
      <c r="H103" s="428">
        <f t="shared" si="45"/>
        <v>-1596510.3200000005</v>
      </c>
      <c r="I103" s="428">
        <f t="shared" si="45"/>
        <v>-1596510.3200000005</v>
      </c>
      <c r="J103" s="428">
        <f t="shared" si="45"/>
        <v>-203171.66</v>
      </c>
      <c r="K103" s="428">
        <f t="shared" si="45"/>
        <v>-84384.87</v>
      </c>
      <c r="L103" s="428">
        <f t="shared" si="45"/>
        <v>-84384.87</v>
      </c>
      <c r="M103" s="428">
        <f t="shared" si="45"/>
        <v>-84384.87</v>
      </c>
      <c r="N103" s="428">
        <f t="shared" si="45"/>
        <v>-84384.87</v>
      </c>
      <c r="O103" s="428">
        <f t="shared" si="45"/>
        <v>-84384.87</v>
      </c>
      <c r="P103" s="428">
        <f t="shared" si="45"/>
        <v>-84384.87</v>
      </c>
      <c r="Q103" s="428">
        <f t="shared" si="45"/>
        <v>-84384.87</v>
      </c>
      <c r="R103" s="428">
        <f t="shared" si="45"/>
        <v>-84384.87</v>
      </c>
      <c r="S103" s="428">
        <f t="shared" si="45"/>
        <v>-84384.87</v>
      </c>
      <c r="T103" s="428">
        <f t="shared" si="45"/>
        <v>-84384.87</v>
      </c>
      <c r="U103" s="428">
        <f t="shared" si="45"/>
        <v>-84384.87</v>
      </c>
      <c r="V103" s="428">
        <f t="shared" si="45"/>
        <v>-84384.87</v>
      </c>
      <c r="W103" s="428">
        <f t="shared" si="45"/>
        <v>-84384.87</v>
      </c>
      <c r="X103" s="428">
        <f t="shared" si="45"/>
        <v>-83527.11</v>
      </c>
      <c r="Y103" s="428">
        <f t="shared" si="45"/>
        <v>-83527.11</v>
      </c>
      <c r="Z103" s="428">
        <f t="shared" si="45"/>
        <v>-83527.11</v>
      </c>
      <c r="AA103" s="428">
        <f t="shared" si="45"/>
        <v>-83527.11</v>
      </c>
      <c r="AB103" s="428">
        <f t="shared" si="45"/>
        <v>-83527.11</v>
      </c>
      <c r="AC103" s="428">
        <f t="shared" si="45"/>
        <v>-83527.11</v>
      </c>
      <c r="AD103" s="428">
        <f t="shared" si="45"/>
        <v>-100868.0975</v>
      </c>
      <c r="AE103" s="428">
        <f t="shared" si="45"/>
        <v>-100868.0975</v>
      </c>
      <c r="AF103" s="428">
        <f t="shared" si="45"/>
        <v>-100868.0975</v>
      </c>
      <c r="AG103" s="428">
        <f t="shared" si="45"/>
        <v>-100868.0975</v>
      </c>
      <c r="AH103" s="428">
        <f t="shared" si="45"/>
        <v>-100868.0975</v>
      </c>
      <c r="AI103" s="428">
        <f t="shared" si="45"/>
        <v>-100868.0975</v>
      </c>
      <c r="AJ103" s="428">
        <f t="shared" si="45"/>
        <v>-100868.0975</v>
      </c>
      <c r="AK103" s="428">
        <f t="shared" si="45"/>
        <v>-100868.0975</v>
      </c>
      <c r="AL103" s="428">
        <f t="shared" si="45"/>
        <v>-100868.0975</v>
      </c>
      <c r="AM103" s="428">
        <f t="shared" si="45"/>
        <v>-100868.0975</v>
      </c>
      <c r="AN103" s="428">
        <f t="shared" si="45"/>
        <v>-100868.0975</v>
      </c>
      <c r="AO103" s="428">
        <f t="shared" si="45"/>
        <v>-100868.0975</v>
      </c>
      <c r="AP103" s="428">
        <f t="shared" si="45"/>
        <v>-100868.0975</v>
      </c>
      <c r="AQ103" s="428">
        <f t="shared" si="45"/>
        <v>-100868.0975</v>
      </c>
      <c r="AR103" s="428">
        <f t="shared" si="45"/>
        <v>-100868.0975</v>
      </c>
      <c r="AS103" s="428">
        <f t="shared" si="45"/>
        <v>-100868.0975</v>
      </c>
      <c r="AT103" s="428">
        <f t="shared" si="45"/>
        <v>-100868.0975</v>
      </c>
      <c r="AU103" s="428">
        <f t="shared" si="45"/>
        <v>-100868.0975</v>
      </c>
      <c r="AV103" s="428">
        <f t="shared" si="45"/>
        <v>-100868.0975</v>
      </c>
      <c r="AW103" s="428">
        <f t="shared" si="45"/>
        <v>-100868.0975</v>
      </c>
      <c r="AX103" s="428">
        <f t="shared" si="45"/>
        <v>-100868.0975</v>
      </c>
      <c r="AY103" s="428">
        <f t="shared" si="45"/>
        <v>-100868.0975</v>
      </c>
      <c r="AZ103" s="428">
        <f t="shared" si="45"/>
        <v>-100868.0975</v>
      </c>
      <c r="BA103" s="428">
        <f t="shared" si="45"/>
        <v>-100868.0975</v>
      </c>
      <c r="BB103" s="428">
        <f t="shared" si="45"/>
        <v>-100868.0975</v>
      </c>
      <c r="BC103" s="428">
        <f t="shared" si="45"/>
        <v>-100868.0975</v>
      </c>
      <c r="BD103" s="428">
        <f t="shared" si="45"/>
        <v>-100868.0975</v>
      </c>
      <c r="BE103" s="428">
        <f t="shared" si="45"/>
        <v>-100868.0975</v>
      </c>
      <c r="BF103" s="428">
        <f t="shared" si="45"/>
        <v>-100868.0975</v>
      </c>
      <c r="BG103" s="428">
        <f t="shared" si="45"/>
        <v>-100868.0975</v>
      </c>
      <c r="BH103" s="428">
        <f t="shared" si="45"/>
        <v>-100868.0975</v>
      </c>
      <c r="BI103" s="428">
        <f t="shared" si="45"/>
        <v>-100868.0975</v>
      </c>
      <c r="BJ103" s="428">
        <f t="shared" si="45"/>
        <v>-100868.0975</v>
      </c>
      <c r="BK103" s="428">
        <f t="shared" si="45"/>
        <v>-100868.0975</v>
      </c>
      <c r="BL103" s="428">
        <f t="shared" si="45"/>
        <v>-100868.0975</v>
      </c>
      <c r="BM103" s="428">
        <f t="shared" si="45"/>
        <v>0</v>
      </c>
      <c r="BN103" s="428">
        <f t="shared" si="45"/>
        <v>0</v>
      </c>
      <c r="BO103" s="428">
        <f t="shared" si="45"/>
        <v>0</v>
      </c>
      <c r="BP103" s="428">
        <f t="shared" si="45"/>
        <v>0</v>
      </c>
      <c r="BQ103" s="428">
        <f t="shared" si="45"/>
        <v>0</v>
      </c>
      <c r="BR103" s="428">
        <f t="shared" ref="BR103:DU103" si="46">SUM(BR98:BR102)</f>
        <v>0</v>
      </c>
      <c r="BS103" s="428">
        <f t="shared" si="46"/>
        <v>0</v>
      </c>
      <c r="BT103" s="428">
        <f t="shared" si="46"/>
        <v>0</v>
      </c>
      <c r="BU103" s="428">
        <f t="shared" si="46"/>
        <v>0</v>
      </c>
      <c r="BV103" s="428">
        <f t="shared" si="46"/>
        <v>0</v>
      </c>
      <c r="BW103" s="428">
        <f t="shared" si="46"/>
        <v>0</v>
      </c>
      <c r="BX103" s="428">
        <f t="shared" si="46"/>
        <v>0</v>
      </c>
      <c r="BY103" s="428">
        <f t="shared" si="46"/>
        <v>0</v>
      </c>
      <c r="BZ103" s="428">
        <f t="shared" si="46"/>
        <v>0</v>
      </c>
      <c r="CA103" s="428">
        <f t="shared" si="46"/>
        <v>0</v>
      </c>
      <c r="CB103" s="428">
        <f t="shared" si="46"/>
        <v>0</v>
      </c>
      <c r="CC103" s="428">
        <f t="shared" si="46"/>
        <v>0</v>
      </c>
      <c r="CD103" s="428">
        <f t="shared" si="46"/>
        <v>0</v>
      </c>
      <c r="CE103" s="428">
        <f t="shared" si="46"/>
        <v>0</v>
      </c>
      <c r="CF103" s="428">
        <f t="shared" si="46"/>
        <v>0</v>
      </c>
      <c r="CG103" s="428">
        <f t="shared" si="46"/>
        <v>0</v>
      </c>
      <c r="CH103" s="428">
        <f t="shared" si="46"/>
        <v>0</v>
      </c>
      <c r="CI103" s="428">
        <f t="shared" si="46"/>
        <v>0</v>
      </c>
      <c r="CJ103" s="428">
        <f t="shared" si="46"/>
        <v>0</v>
      </c>
      <c r="CK103" s="428">
        <f t="shared" si="46"/>
        <v>0</v>
      </c>
      <c r="CL103" s="428">
        <f t="shared" si="46"/>
        <v>0</v>
      </c>
      <c r="CM103" s="428">
        <f t="shared" si="46"/>
        <v>0</v>
      </c>
      <c r="CN103" s="428">
        <f t="shared" si="46"/>
        <v>0</v>
      </c>
      <c r="CO103" s="428">
        <f t="shared" si="46"/>
        <v>0</v>
      </c>
      <c r="CP103" s="428">
        <f t="shared" si="46"/>
        <v>0</v>
      </c>
      <c r="CQ103" s="428">
        <f t="shared" si="46"/>
        <v>0</v>
      </c>
      <c r="CR103" s="428">
        <f t="shared" si="46"/>
        <v>0</v>
      </c>
      <c r="CS103" s="428">
        <f t="shared" si="46"/>
        <v>0</v>
      </c>
      <c r="CT103" s="428">
        <f t="shared" si="46"/>
        <v>0</v>
      </c>
      <c r="CU103" s="428">
        <f t="shared" si="46"/>
        <v>0</v>
      </c>
      <c r="CV103" s="428">
        <f t="shared" si="46"/>
        <v>0</v>
      </c>
      <c r="CW103" s="428">
        <f t="shared" si="46"/>
        <v>0</v>
      </c>
      <c r="CX103" s="428">
        <f t="shared" si="46"/>
        <v>0</v>
      </c>
      <c r="CY103" s="428">
        <f t="shared" si="46"/>
        <v>0</v>
      </c>
      <c r="CZ103" s="428">
        <f t="shared" si="46"/>
        <v>0</v>
      </c>
      <c r="DA103" s="428">
        <f t="shared" si="46"/>
        <v>0</v>
      </c>
      <c r="DB103" s="428">
        <f t="shared" si="46"/>
        <v>0</v>
      </c>
      <c r="DC103" s="428">
        <f t="shared" si="46"/>
        <v>0</v>
      </c>
      <c r="DD103" s="428">
        <f t="shared" si="46"/>
        <v>0</v>
      </c>
      <c r="DE103" s="428">
        <f t="shared" si="46"/>
        <v>0</v>
      </c>
      <c r="DF103" s="428">
        <f t="shared" si="46"/>
        <v>0</v>
      </c>
      <c r="DG103" s="428">
        <f t="shared" si="46"/>
        <v>0</v>
      </c>
      <c r="DH103" s="428">
        <f t="shared" si="46"/>
        <v>0</v>
      </c>
      <c r="DI103" s="428">
        <f t="shared" si="46"/>
        <v>0</v>
      </c>
      <c r="DJ103" s="428">
        <f t="shared" si="46"/>
        <v>0</v>
      </c>
      <c r="DK103" s="428">
        <f t="shared" si="46"/>
        <v>0</v>
      </c>
      <c r="DL103" s="428">
        <f t="shared" si="46"/>
        <v>0</v>
      </c>
      <c r="DM103" s="428">
        <f t="shared" si="46"/>
        <v>0</v>
      </c>
      <c r="DN103" s="428">
        <f t="shared" si="46"/>
        <v>0</v>
      </c>
      <c r="DO103" s="428">
        <f t="shared" si="46"/>
        <v>0</v>
      </c>
      <c r="DP103" s="428">
        <f t="shared" si="46"/>
        <v>0</v>
      </c>
      <c r="DQ103" s="428">
        <f t="shared" si="46"/>
        <v>0</v>
      </c>
      <c r="DR103" s="428">
        <f t="shared" si="46"/>
        <v>0</v>
      </c>
      <c r="DS103" s="428">
        <f t="shared" si="46"/>
        <v>0</v>
      </c>
      <c r="DT103" s="428">
        <f t="shared" si="46"/>
        <v>0</v>
      </c>
      <c r="DU103" s="428">
        <f t="shared" si="46"/>
        <v>0</v>
      </c>
    </row>
    <row r="104" spans="1:128" ht="11.25" customHeight="1">
      <c r="A104" s="383" t="s">
        <v>681</v>
      </c>
      <c r="B104" s="389" t="s">
        <v>638</v>
      </c>
      <c r="D104" s="397">
        <f t="shared" si="40"/>
        <v>425850.24893225357</v>
      </c>
      <c r="E104" s="416">
        <f>-E98*$C$11*$C$13</f>
        <v>98360.675280000025</v>
      </c>
      <c r="F104" s="416">
        <f t="shared" ref="F104:BQ104" si="47">-F98*$C$11*$C$13</f>
        <v>98360.675280000025</v>
      </c>
      <c r="G104" s="416">
        <f t="shared" si="47"/>
        <v>98360.675280000025</v>
      </c>
      <c r="H104" s="416">
        <f t="shared" si="47"/>
        <v>98360.675280000025</v>
      </c>
      <c r="I104" s="416">
        <f t="shared" si="47"/>
        <v>98360.675280000025</v>
      </c>
      <c r="J104" s="416">
        <f t="shared" si="47"/>
        <v>0</v>
      </c>
      <c r="K104" s="416">
        <f t="shared" si="47"/>
        <v>0</v>
      </c>
      <c r="L104" s="416">
        <f t="shared" si="47"/>
        <v>0</v>
      </c>
      <c r="M104" s="416">
        <f t="shared" si="47"/>
        <v>0</v>
      </c>
      <c r="N104" s="416">
        <f t="shared" si="47"/>
        <v>0</v>
      </c>
      <c r="O104" s="416">
        <f t="shared" si="47"/>
        <v>0</v>
      </c>
      <c r="P104" s="416">
        <f t="shared" si="47"/>
        <v>0</v>
      </c>
      <c r="Q104" s="416">
        <f t="shared" si="47"/>
        <v>0</v>
      </c>
      <c r="R104" s="416">
        <f t="shared" si="47"/>
        <v>0</v>
      </c>
      <c r="S104" s="416">
        <f t="shared" si="47"/>
        <v>0</v>
      </c>
      <c r="T104" s="416">
        <f t="shared" si="47"/>
        <v>0</v>
      </c>
      <c r="U104" s="416">
        <f t="shared" si="47"/>
        <v>0</v>
      </c>
      <c r="V104" s="416">
        <f t="shared" si="47"/>
        <v>0</v>
      </c>
      <c r="W104" s="416">
        <f t="shared" si="47"/>
        <v>0</v>
      </c>
      <c r="X104" s="416">
        <f t="shared" si="47"/>
        <v>0</v>
      </c>
      <c r="Y104" s="416">
        <f t="shared" si="47"/>
        <v>0</v>
      </c>
      <c r="Z104" s="416">
        <f t="shared" si="47"/>
        <v>0</v>
      </c>
      <c r="AA104" s="416">
        <f t="shared" si="47"/>
        <v>0</v>
      </c>
      <c r="AB104" s="416">
        <f t="shared" si="47"/>
        <v>0</v>
      </c>
      <c r="AC104" s="416">
        <f t="shared" si="47"/>
        <v>0</v>
      </c>
      <c r="AD104" s="416">
        <f t="shared" si="47"/>
        <v>0</v>
      </c>
      <c r="AE104" s="416">
        <f t="shared" si="47"/>
        <v>0</v>
      </c>
      <c r="AF104" s="416">
        <f t="shared" si="47"/>
        <v>0</v>
      </c>
      <c r="AG104" s="416">
        <f t="shared" si="47"/>
        <v>0</v>
      </c>
      <c r="AH104" s="416">
        <f t="shared" si="47"/>
        <v>0</v>
      </c>
      <c r="AI104" s="416">
        <f t="shared" si="47"/>
        <v>0</v>
      </c>
      <c r="AJ104" s="416">
        <f t="shared" si="47"/>
        <v>0</v>
      </c>
      <c r="AK104" s="416">
        <f t="shared" si="47"/>
        <v>0</v>
      </c>
      <c r="AL104" s="416">
        <f t="shared" si="47"/>
        <v>0</v>
      </c>
      <c r="AM104" s="416">
        <f t="shared" si="47"/>
        <v>0</v>
      </c>
      <c r="AN104" s="416">
        <f t="shared" si="47"/>
        <v>0</v>
      </c>
      <c r="AO104" s="416">
        <f t="shared" si="47"/>
        <v>0</v>
      </c>
      <c r="AP104" s="416">
        <f t="shared" si="47"/>
        <v>0</v>
      </c>
      <c r="AQ104" s="416">
        <f t="shared" si="47"/>
        <v>0</v>
      </c>
      <c r="AR104" s="416">
        <f t="shared" si="47"/>
        <v>0</v>
      </c>
      <c r="AS104" s="416">
        <f t="shared" si="47"/>
        <v>0</v>
      </c>
      <c r="AT104" s="416">
        <f t="shared" si="47"/>
        <v>0</v>
      </c>
      <c r="AU104" s="416">
        <f t="shared" si="47"/>
        <v>0</v>
      </c>
      <c r="AV104" s="416">
        <f t="shared" si="47"/>
        <v>0</v>
      </c>
      <c r="AW104" s="416">
        <f t="shared" si="47"/>
        <v>0</v>
      </c>
      <c r="AX104" s="416">
        <f t="shared" si="47"/>
        <v>0</v>
      </c>
      <c r="AY104" s="416">
        <f t="shared" si="47"/>
        <v>0</v>
      </c>
      <c r="AZ104" s="416">
        <f t="shared" si="47"/>
        <v>0</v>
      </c>
      <c r="BA104" s="416">
        <f t="shared" si="47"/>
        <v>0</v>
      </c>
      <c r="BB104" s="416">
        <f t="shared" si="47"/>
        <v>0</v>
      </c>
      <c r="BC104" s="416">
        <f t="shared" si="47"/>
        <v>0</v>
      </c>
      <c r="BD104" s="416">
        <f t="shared" si="47"/>
        <v>0</v>
      </c>
      <c r="BE104" s="416">
        <f t="shared" si="47"/>
        <v>0</v>
      </c>
      <c r="BF104" s="416">
        <f t="shared" si="47"/>
        <v>0</v>
      </c>
      <c r="BG104" s="416">
        <f t="shared" si="47"/>
        <v>0</v>
      </c>
      <c r="BH104" s="416">
        <f t="shared" si="47"/>
        <v>0</v>
      </c>
      <c r="BI104" s="416">
        <f t="shared" si="47"/>
        <v>0</v>
      </c>
      <c r="BJ104" s="416">
        <f t="shared" si="47"/>
        <v>0</v>
      </c>
      <c r="BK104" s="416">
        <f t="shared" si="47"/>
        <v>0</v>
      </c>
      <c r="BL104" s="416">
        <f t="shared" si="47"/>
        <v>0</v>
      </c>
      <c r="BM104" s="416">
        <f t="shared" si="47"/>
        <v>0</v>
      </c>
      <c r="BN104" s="416">
        <f t="shared" si="47"/>
        <v>0</v>
      </c>
      <c r="BO104" s="416">
        <f t="shared" si="47"/>
        <v>0</v>
      </c>
      <c r="BP104" s="416">
        <f t="shared" si="47"/>
        <v>0</v>
      </c>
      <c r="BQ104" s="416">
        <f t="shared" si="47"/>
        <v>0</v>
      </c>
      <c r="BR104" s="416">
        <f t="shared" ref="BR104:DU104" si="48">-BR98*$C$11*$C$13</f>
        <v>0</v>
      </c>
      <c r="BS104" s="416">
        <f t="shared" si="48"/>
        <v>0</v>
      </c>
      <c r="BT104" s="416">
        <f t="shared" si="48"/>
        <v>0</v>
      </c>
      <c r="BU104" s="416">
        <f t="shared" si="48"/>
        <v>0</v>
      </c>
      <c r="BV104" s="416">
        <f t="shared" si="48"/>
        <v>0</v>
      </c>
      <c r="BW104" s="416">
        <f t="shared" si="48"/>
        <v>0</v>
      </c>
      <c r="BX104" s="416">
        <f t="shared" si="48"/>
        <v>0</v>
      </c>
      <c r="BY104" s="416">
        <f t="shared" si="48"/>
        <v>0</v>
      </c>
      <c r="BZ104" s="416">
        <f t="shared" si="48"/>
        <v>0</v>
      </c>
      <c r="CA104" s="416">
        <f t="shared" si="48"/>
        <v>0</v>
      </c>
      <c r="CB104" s="416">
        <f t="shared" si="48"/>
        <v>0</v>
      </c>
      <c r="CC104" s="416">
        <f t="shared" si="48"/>
        <v>0</v>
      </c>
      <c r="CD104" s="416">
        <f t="shared" si="48"/>
        <v>0</v>
      </c>
      <c r="CE104" s="416">
        <f t="shared" si="48"/>
        <v>0</v>
      </c>
      <c r="CF104" s="416">
        <f t="shared" si="48"/>
        <v>0</v>
      </c>
      <c r="CG104" s="416">
        <f t="shared" si="48"/>
        <v>0</v>
      </c>
      <c r="CH104" s="416">
        <f t="shared" si="48"/>
        <v>0</v>
      </c>
      <c r="CI104" s="416">
        <f t="shared" si="48"/>
        <v>0</v>
      </c>
      <c r="CJ104" s="416">
        <f t="shared" si="48"/>
        <v>0</v>
      </c>
      <c r="CK104" s="416">
        <f t="shared" si="48"/>
        <v>0</v>
      </c>
      <c r="CL104" s="416">
        <f t="shared" si="48"/>
        <v>0</v>
      </c>
      <c r="CM104" s="416">
        <f t="shared" si="48"/>
        <v>0</v>
      </c>
      <c r="CN104" s="416">
        <f t="shared" si="48"/>
        <v>0</v>
      </c>
      <c r="CO104" s="416">
        <f t="shared" si="48"/>
        <v>0</v>
      </c>
      <c r="CP104" s="416">
        <f t="shared" si="48"/>
        <v>0</v>
      </c>
      <c r="CQ104" s="416">
        <f t="shared" si="48"/>
        <v>0</v>
      </c>
      <c r="CR104" s="416">
        <f t="shared" si="48"/>
        <v>0</v>
      </c>
      <c r="CS104" s="416">
        <f t="shared" si="48"/>
        <v>0</v>
      </c>
      <c r="CT104" s="416">
        <f t="shared" si="48"/>
        <v>0</v>
      </c>
      <c r="CU104" s="416">
        <f t="shared" si="48"/>
        <v>0</v>
      </c>
      <c r="CV104" s="416">
        <f t="shared" si="48"/>
        <v>0</v>
      </c>
      <c r="CW104" s="416">
        <f t="shared" si="48"/>
        <v>0</v>
      </c>
      <c r="CX104" s="416">
        <f t="shared" si="48"/>
        <v>0</v>
      </c>
      <c r="CY104" s="416">
        <f t="shared" si="48"/>
        <v>0</v>
      </c>
      <c r="CZ104" s="416">
        <f t="shared" si="48"/>
        <v>0</v>
      </c>
      <c r="DA104" s="416">
        <f t="shared" si="48"/>
        <v>0</v>
      </c>
      <c r="DB104" s="416">
        <f t="shared" si="48"/>
        <v>0</v>
      </c>
      <c r="DC104" s="416">
        <f t="shared" si="48"/>
        <v>0</v>
      </c>
      <c r="DD104" s="416">
        <f t="shared" si="48"/>
        <v>0</v>
      </c>
      <c r="DE104" s="416">
        <f t="shared" si="48"/>
        <v>0</v>
      </c>
      <c r="DF104" s="416">
        <f t="shared" si="48"/>
        <v>0</v>
      </c>
      <c r="DG104" s="416">
        <f t="shared" si="48"/>
        <v>0</v>
      </c>
      <c r="DH104" s="416">
        <f t="shared" si="48"/>
        <v>0</v>
      </c>
      <c r="DI104" s="416">
        <f t="shared" si="48"/>
        <v>0</v>
      </c>
      <c r="DJ104" s="416">
        <f t="shared" si="48"/>
        <v>0</v>
      </c>
      <c r="DK104" s="416">
        <f t="shared" si="48"/>
        <v>0</v>
      </c>
      <c r="DL104" s="416">
        <f t="shared" si="48"/>
        <v>0</v>
      </c>
      <c r="DM104" s="416">
        <f t="shared" si="48"/>
        <v>0</v>
      </c>
      <c r="DN104" s="416">
        <f t="shared" si="48"/>
        <v>0</v>
      </c>
      <c r="DO104" s="416">
        <f t="shared" si="48"/>
        <v>0</v>
      </c>
      <c r="DP104" s="416">
        <f t="shared" si="48"/>
        <v>0</v>
      </c>
      <c r="DQ104" s="416">
        <f t="shared" si="48"/>
        <v>0</v>
      </c>
      <c r="DR104" s="416">
        <f t="shared" si="48"/>
        <v>0</v>
      </c>
      <c r="DS104" s="416">
        <f t="shared" si="48"/>
        <v>0</v>
      </c>
      <c r="DT104" s="416">
        <f t="shared" si="48"/>
        <v>0</v>
      </c>
      <c r="DU104" s="416">
        <f t="shared" si="48"/>
        <v>0</v>
      </c>
    </row>
    <row r="105" spans="1:128" ht="11.25" customHeight="1">
      <c r="A105" s="383" t="s">
        <v>682</v>
      </c>
      <c r="B105" s="389" t="s">
        <v>638</v>
      </c>
      <c r="D105" s="397">
        <f t="shared" si="40"/>
        <v>146831.22881134806</v>
      </c>
      <c r="E105" s="416">
        <f>-SUM(E99,E100)*$C$11*$C$13</f>
        <v>13617.70494</v>
      </c>
      <c r="F105" s="416">
        <f t="shared" ref="F105:BQ105" si="49">-SUM(F99,F100)*$C$11*$C$13</f>
        <v>13617.70494</v>
      </c>
      <c r="G105" s="416">
        <f t="shared" si="49"/>
        <v>13617.70494</v>
      </c>
      <c r="H105" s="416">
        <f t="shared" si="49"/>
        <v>13617.70494</v>
      </c>
      <c r="I105" s="416">
        <f t="shared" si="49"/>
        <v>13617.70494</v>
      </c>
      <c r="J105" s="416">
        <f t="shared" si="49"/>
        <v>13617.70494</v>
      </c>
      <c r="K105" s="416">
        <f t="shared" si="49"/>
        <v>5211.1638116999993</v>
      </c>
      <c r="L105" s="416">
        <f t="shared" si="49"/>
        <v>5211.1638116999993</v>
      </c>
      <c r="M105" s="416">
        <f t="shared" si="49"/>
        <v>5211.1638116999993</v>
      </c>
      <c r="N105" s="416">
        <f t="shared" si="49"/>
        <v>5211.1638116999993</v>
      </c>
      <c r="O105" s="416">
        <f t="shared" si="49"/>
        <v>5211.1638116999993</v>
      </c>
      <c r="P105" s="416">
        <f t="shared" si="49"/>
        <v>5211.1638116999993</v>
      </c>
      <c r="Q105" s="416">
        <f t="shared" si="49"/>
        <v>5211.1638116999993</v>
      </c>
      <c r="R105" s="416">
        <f t="shared" si="49"/>
        <v>5211.1638116999993</v>
      </c>
      <c r="S105" s="416">
        <f t="shared" si="49"/>
        <v>5211.1638116999993</v>
      </c>
      <c r="T105" s="416">
        <f t="shared" si="49"/>
        <v>5211.1638116999993</v>
      </c>
      <c r="U105" s="416">
        <f t="shared" si="49"/>
        <v>5211.1638116999993</v>
      </c>
      <c r="V105" s="416">
        <f t="shared" si="49"/>
        <v>5211.1638116999993</v>
      </c>
      <c r="W105" s="416">
        <f t="shared" si="49"/>
        <v>5211.1638116999993</v>
      </c>
      <c r="X105" s="416">
        <f t="shared" si="49"/>
        <v>5150.460136499999</v>
      </c>
      <c r="Y105" s="416">
        <f t="shared" si="49"/>
        <v>5150.460136499999</v>
      </c>
      <c r="Z105" s="416">
        <f t="shared" si="49"/>
        <v>5150.460136499999</v>
      </c>
      <c r="AA105" s="416">
        <f t="shared" si="49"/>
        <v>5150.460136499999</v>
      </c>
      <c r="AB105" s="416">
        <f t="shared" si="49"/>
        <v>5150.460136499999</v>
      </c>
      <c r="AC105" s="416">
        <f t="shared" si="49"/>
        <v>5150.460136499999</v>
      </c>
      <c r="AD105" s="416">
        <f t="shared" si="49"/>
        <v>6377.6818218749995</v>
      </c>
      <c r="AE105" s="416">
        <f t="shared" si="49"/>
        <v>6377.6818218749995</v>
      </c>
      <c r="AF105" s="416">
        <f t="shared" si="49"/>
        <v>6377.6818218749995</v>
      </c>
      <c r="AG105" s="416">
        <f t="shared" si="49"/>
        <v>6377.6818218749995</v>
      </c>
      <c r="AH105" s="416">
        <f t="shared" si="49"/>
        <v>6377.6818218749995</v>
      </c>
      <c r="AI105" s="416">
        <f t="shared" si="49"/>
        <v>6377.6818218749995</v>
      </c>
      <c r="AJ105" s="416">
        <f t="shared" si="49"/>
        <v>6377.6818218749995</v>
      </c>
      <c r="AK105" s="416">
        <f t="shared" si="49"/>
        <v>6377.6818218749995</v>
      </c>
      <c r="AL105" s="416">
        <f t="shared" si="49"/>
        <v>6377.6818218749995</v>
      </c>
      <c r="AM105" s="416">
        <f t="shared" si="49"/>
        <v>6377.6818218749995</v>
      </c>
      <c r="AN105" s="416">
        <f t="shared" si="49"/>
        <v>6377.6818218749995</v>
      </c>
      <c r="AO105" s="416">
        <f t="shared" si="49"/>
        <v>6377.6818218749995</v>
      </c>
      <c r="AP105" s="416">
        <f t="shared" si="49"/>
        <v>6377.6818218749995</v>
      </c>
      <c r="AQ105" s="416">
        <f t="shared" si="49"/>
        <v>6377.6818218749995</v>
      </c>
      <c r="AR105" s="416">
        <f t="shared" si="49"/>
        <v>6377.6818218749995</v>
      </c>
      <c r="AS105" s="416">
        <f t="shared" si="49"/>
        <v>6377.6818218749995</v>
      </c>
      <c r="AT105" s="416">
        <f t="shared" si="49"/>
        <v>6377.6818218749995</v>
      </c>
      <c r="AU105" s="416">
        <f t="shared" si="49"/>
        <v>6377.6818218749995</v>
      </c>
      <c r="AV105" s="416">
        <f t="shared" si="49"/>
        <v>6377.6818218749995</v>
      </c>
      <c r="AW105" s="416">
        <f t="shared" si="49"/>
        <v>6377.6818218749995</v>
      </c>
      <c r="AX105" s="416">
        <f t="shared" si="49"/>
        <v>6377.6818218749995</v>
      </c>
      <c r="AY105" s="416">
        <f t="shared" si="49"/>
        <v>6377.6818218749995</v>
      </c>
      <c r="AZ105" s="416">
        <f t="shared" si="49"/>
        <v>6377.6818218749995</v>
      </c>
      <c r="BA105" s="416">
        <f t="shared" si="49"/>
        <v>6377.6818218749995</v>
      </c>
      <c r="BB105" s="416">
        <f t="shared" si="49"/>
        <v>6377.6818218749995</v>
      </c>
      <c r="BC105" s="416">
        <f t="shared" si="49"/>
        <v>6377.6818218749995</v>
      </c>
      <c r="BD105" s="416">
        <f t="shared" si="49"/>
        <v>6377.6818218749995</v>
      </c>
      <c r="BE105" s="416">
        <f t="shared" si="49"/>
        <v>6377.6818218749995</v>
      </c>
      <c r="BF105" s="416">
        <f t="shared" si="49"/>
        <v>6377.6818218749995</v>
      </c>
      <c r="BG105" s="416">
        <f t="shared" si="49"/>
        <v>6377.6818218749995</v>
      </c>
      <c r="BH105" s="416">
        <f t="shared" si="49"/>
        <v>6377.6818218749995</v>
      </c>
      <c r="BI105" s="416">
        <f t="shared" si="49"/>
        <v>6377.6818218749995</v>
      </c>
      <c r="BJ105" s="416">
        <f t="shared" si="49"/>
        <v>6377.6818218749995</v>
      </c>
      <c r="BK105" s="416">
        <f t="shared" si="49"/>
        <v>6377.6818218749995</v>
      </c>
      <c r="BL105" s="416">
        <f t="shared" si="49"/>
        <v>6377.6818218749995</v>
      </c>
      <c r="BM105" s="416">
        <f t="shared" si="49"/>
        <v>0</v>
      </c>
      <c r="BN105" s="416">
        <f t="shared" si="49"/>
        <v>0</v>
      </c>
      <c r="BO105" s="416">
        <f t="shared" si="49"/>
        <v>0</v>
      </c>
      <c r="BP105" s="416">
        <f t="shared" si="49"/>
        <v>0</v>
      </c>
      <c r="BQ105" s="416">
        <f t="shared" si="49"/>
        <v>0</v>
      </c>
      <c r="BR105" s="416">
        <f t="shared" ref="BR105:DU105" si="50">-SUM(BR99,BR100)*$C$11*$C$13</f>
        <v>0</v>
      </c>
      <c r="BS105" s="416">
        <f t="shared" si="50"/>
        <v>0</v>
      </c>
      <c r="BT105" s="416">
        <f t="shared" si="50"/>
        <v>0</v>
      </c>
      <c r="BU105" s="416">
        <f t="shared" si="50"/>
        <v>0</v>
      </c>
      <c r="BV105" s="416">
        <f t="shared" si="50"/>
        <v>0</v>
      </c>
      <c r="BW105" s="416">
        <f t="shared" si="50"/>
        <v>0</v>
      </c>
      <c r="BX105" s="416">
        <f t="shared" si="50"/>
        <v>0</v>
      </c>
      <c r="BY105" s="416">
        <f t="shared" si="50"/>
        <v>0</v>
      </c>
      <c r="BZ105" s="416">
        <f t="shared" si="50"/>
        <v>0</v>
      </c>
      <c r="CA105" s="416">
        <f t="shared" si="50"/>
        <v>0</v>
      </c>
      <c r="CB105" s="416">
        <f t="shared" si="50"/>
        <v>0</v>
      </c>
      <c r="CC105" s="416">
        <f t="shared" si="50"/>
        <v>0</v>
      </c>
      <c r="CD105" s="416">
        <f t="shared" si="50"/>
        <v>0</v>
      </c>
      <c r="CE105" s="416">
        <f t="shared" si="50"/>
        <v>0</v>
      </c>
      <c r="CF105" s="416">
        <f t="shared" si="50"/>
        <v>0</v>
      </c>
      <c r="CG105" s="416">
        <f t="shared" si="50"/>
        <v>0</v>
      </c>
      <c r="CH105" s="416">
        <f t="shared" si="50"/>
        <v>0</v>
      </c>
      <c r="CI105" s="416">
        <f t="shared" si="50"/>
        <v>0</v>
      </c>
      <c r="CJ105" s="416">
        <f t="shared" si="50"/>
        <v>0</v>
      </c>
      <c r="CK105" s="416">
        <f t="shared" si="50"/>
        <v>0</v>
      </c>
      <c r="CL105" s="416">
        <f t="shared" si="50"/>
        <v>0</v>
      </c>
      <c r="CM105" s="416">
        <f t="shared" si="50"/>
        <v>0</v>
      </c>
      <c r="CN105" s="416">
        <f t="shared" si="50"/>
        <v>0</v>
      </c>
      <c r="CO105" s="416">
        <f t="shared" si="50"/>
        <v>0</v>
      </c>
      <c r="CP105" s="416">
        <f t="shared" si="50"/>
        <v>0</v>
      </c>
      <c r="CQ105" s="416">
        <f t="shared" si="50"/>
        <v>0</v>
      </c>
      <c r="CR105" s="416">
        <f t="shared" si="50"/>
        <v>0</v>
      </c>
      <c r="CS105" s="416">
        <f t="shared" si="50"/>
        <v>0</v>
      </c>
      <c r="CT105" s="416">
        <f t="shared" si="50"/>
        <v>0</v>
      </c>
      <c r="CU105" s="416">
        <f t="shared" si="50"/>
        <v>0</v>
      </c>
      <c r="CV105" s="416">
        <f t="shared" si="50"/>
        <v>0</v>
      </c>
      <c r="CW105" s="416">
        <f t="shared" si="50"/>
        <v>0</v>
      </c>
      <c r="CX105" s="416">
        <f t="shared" si="50"/>
        <v>0</v>
      </c>
      <c r="CY105" s="416">
        <f t="shared" si="50"/>
        <v>0</v>
      </c>
      <c r="CZ105" s="416">
        <f t="shared" si="50"/>
        <v>0</v>
      </c>
      <c r="DA105" s="416">
        <f t="shared" si="50"/>
        <v>0</v>
      </c>
      <c r="DB105" s="416">
        <f t="shared" si="50"/>
        <v>0</v>
      </c>
      <c r="DC105" s="416">
        <f t="shared" si="50"/>
        <v>0</v>
      </c>
      <c r="DD105" s="416">
        <f t="shared" si="50"/>
        <v>0</v>
      </c>
      <c r="DE105" s="416">
        <f t="shared" si="50"/>
        <v>0</v>
      </c>
      <c r="DF105" s="416">
        <f t="shared" si="50"/>
        <v>0</v>
      </c>
      <c r="DG105" s="416">
        <f t="shared" si="50"/>
        <v>0</v>
      </c>
      <c r="DH105" s="416">
        <f t="shared" si="50"/>
        <v>0</v>
      </c>
      <c r="DI105" s="416">
        <f t="shared" si="50"/>
        <v>0</v>
      </c>
      <c r="DJ105" s="416">
        <f t="shared" si="50"/>
        <v>0</v>
      </c>
      <c r="DK105" s="416">
        <f t="shared" si="50"/>
        <v>0</v>
      </c>
      <c r="DL105" s="416">
        <f t="shared" si="50"/>
        <v>0</v>
      </c>
      <c r="DM105" s="416">
        <f t="shared" si="50"/>
        <v>0</v>
      </c>
      <c r="DN105" s="416">
        <f t="shared" si="50"/>
        <v>0</v>
      </c>
      <c r="DO105" s="416">
        <f t="shared" si="50"/>
        <v>0</v>
      </c>
      <c r="DP105" s="416">
        <f t="shared" si="50"/>
        <v>0</v>
      </c>
      <c r="DQ105" s="416">
        <f t="shared" si="50"/>
        <v>0</v>
      </c>
      <c r="DR105" s="416">
        <f t="shared" si="50"/>
        <v>0</v>
      </c>
      <c r="DS105" s="416">
        <f t="shared" si="50"/>
        <v>0</v>
      </c>
      <c r="DT105" s="416">
        <f t="shared" si="50"/>
        <v>0</v>
      </c>
      <c r="DU105" s="416">
        <f t="shared" si="50"/>
        <v>0</v>
      </c>
    </row>
    <row r="106" spans="1:128" ht="11.25" customHeight="1">
      <c r="A106" s="396" t="s">
        <v>683</v>
      </c>
      <c r="B106" s="385" t="s">
        <v>638</v>
      </c>
      <c r="D106" s="446">
        <f t="shared" si="40"/>
        <v>572681.47774360131</v>
      </c>
      <c r="E106" s="428">
        <f t="shared" ref="E106:BP106" si="51">SUM(E104:E105)</f>
        <v>111978.38022000002</v>
      </c>
      <c r="F106" s="428">
        <f t="shared" si="51"/>
        <v>111978.38022000002</v>
      </c>
      <c r="G106" s="428">
        <f t="shared" si="51"/>
        <v>111978.38022000002</v>
      </c>
      <c r="H106" s="428">
        <f t="shared" si="51"/>
        <v>111978.38022000002</v>
      </c>
      <c r="I106" s="428">
        <f t="shared" si="51"/>
        <v>111978.38022000002</v>
      </c>
      <c r="J106" s="428">
        <f t="shared" si="51"/>
        <v>13617.70494</v>
      </c>
      <c r="K106" s="428">
        <f t="shared" si="51"/>
        <v>5211.1638116999993</v>
      </c>
      <c r="L106" s="428">
        <f t="shared" si="51"/>
        <v>5211.1638116999993</v>
      </c>
      <c r="M106" s="428">
        <f t="shared" si="51"/>
        <v>5211.1638116999993</v>
      </c>
      <c r="N106" s="428">
        <f t="shared" si="51"/>
        <v>5211.1638116999993</v>
      </c>
      <c r="O106" s="428">
        <f t="shared" si="51"/>
        <v>5211.1638116999993</v>
      </c>
      <c r="P106" s="428">
        <f t="shared" si="51"/>
        <v>5211.1638116999993</v>
      </c>
      <c r="Q106" s="428">
        <f t="shared" si="51"/>
        <v>5211.1638116999993</v>
      </c>
      <c r="R106" s="428">
        <f t="shared" si="51"/>
        <v>5211.1638116999993</v>
      </c>
      <c r="S106" s="428">
        <f t="shared" si="51"/>
        <v>5211.1638116999993</v>
      </c>
      <c r="T106" s="428">
        <f t="shared" si="51"/>
        <v>5211.1638116999993</v>
      </c>
      <c r="U106" s="428">
        <f t="shared" si="51"/>
        <v>5211.1638116999993</v>
      </c>
      <c r="V106" s="428">
        <f t="shared" si="51"/>
        <v>5211.1638116999993</v>
      </c>
      <c r="W106" s="428">
        <f t="shared" si="51"/>
        <v>5211.1638116999993</v>
      </c>
      <c r="X106" s="428">
        <f t="shared" si="51"/>
        <v>5150.460136499999</v>
      </c>
      <c r="Y106" s="428">
        <f t="shared" si="51"/>
        <v>5150.460136499999</v>
      </c>
      <c r="Z106" s="428">
        <f t="shared" si="51"/>
        <v>5150.460136499999</v>
      </c>
      <c r="AA106" s="428">
        <f t="shared" si="51"/>
        <v>5150.460136499999</v>
      </c>
      <c r="AB106" s="428">
        <f t="shared" si="51"/>
        <v>5150.460136499999</v>
      </c>
      <c r="AC106" s="428">
        <f t="shared" si="51"/>
        <v>5150.460136499999</v>
      </c>
      <c r="AD106" s="428">
        <f t="shared" si="51"/>
        <v>6377.6818218749995</v>
      </c>
      <c r="AE106" s="428">
        <f t="shared" si="51"/>
        <v>6377.6818218749995</v>
      </c>
      <c r="AF106" s="428">
        <f t="shared" si="51"/>
        <v>6377.6818218749995</v>
      </c>
      <c r="AG106" s="428">
        <f t="shared" si="51"/>
        <v>6377.6818218749995</v>
      </c>
      <c r="AH106" s="428">
        <f t="shared" si="51"/>
        <v>6377.6818218749995</v>
      </c>
      <c r="AI106" s="428">
        <f t="shared" si="51"/>
        <v>6377.6818218749995</v>
      </c>
      <c r="AJ106" s="428">
        <f t="shared" si="51"/>
        <v>6377.6818218749995</v>
      </c>
      <c r="AK106" s="428">
        <f t="shared" si="51"/>
        <v>6377.6818218749995</v>
      </c>
      <c r="AL106" s="428">
        <f t="shared" si="51"/>
        <v>6377.6818218749995</v>
      </c>
      <c r="AM106" s="428">
        <f t="shared" si="51"/>
        <v>6377.6818218749995</v>
      </c>
      <c r="AN106" s="428">
        <f t="shared" si="51"/>
        <v>6377.6818218749995</v>
      </c>
      <c r="AO106" s="428">
        <f t="shared" si="51"/>
        <v>6377.6818218749995</v>
      </c>
      <c r="AP106" s="428">
        <f t="shared" si="51"/>
        <v>6377.6818218749995</v>
      </c>
      <c r="AQ106" s="428">
        <f t="shared" si="51"/>
        <v>6377.6818218749995</v>
      </c>
      <c r="AR106" s="428">
        <f t="shared" si="51"/>
        <v>6377.6818218749995</v>
      </c>
      <c r="AS106" s="428">
        <f t="shared" si="51"/>
        <v>6377.6818218749995</v>
      </c>
      <c r="AT106" s="428">
        <f t="shared" si="51"/>
        <v>6377.6818218749995</v>
      </c>
      <c r="AU106" s="428">
        <f t="shared" si="51"/>
        <v>6377.6818218749995</v>
      </c>
      <c r="AV106" s="428">
        <f t="shared" si="51"/>
        <v>6377.6818218749995</v>
      </c>
      <c r="AW106" s="428">
        <f t="shared" si="51"/>
        <v>6377.6818218749995</v>
      </c>
      <c r="AX106" s="428">
        <f t="shared" si="51"/>
        <v>6377.6818218749995</v>
      </c>
      <c r="AY106" s="428">
        <f t="shared" si="51"/>
        <v>6377.6818218749995</v>
      </c>
      <c r="AZ106" s="428">
        <f t="shared" si="51"/>
        <v>6377.6818218749995</v>
      </c>
      <c r="BA106" s="428">
        <f t="shared" si="51"/>
        <v>6377.6818218749995</v>
      </c>
      <c r="BB106" s="428">
        <f t="shared" si="51"/>
        <v>6377.6818218749995</v>
      </c>
      <c r="BC106" s="428">
        <f t="shared" si="51"/>
        <v>6377.6818218749995</v>
      </c>
      <c r="BD106" s="428">
        <f t="shared" si="51"/>
        <v>6377.6818218749995</v>
      </c>
      <c r="BE106" s="428">
        <f t="shared" si="51"/>
        <v>6377.6818218749995</v>
      </c>
      <c r="BF106" s="428">
        <f t="shared" si="51"/>
        <v>6377.6818218749995</v>
      </c>
      <c r="BG106" s="428">
        <f t="shared" si="51"/>
        <v>6377.6818218749995</v>
      </c>
      <c r="BH106" s="428">
        <f t="shared" si="51"/>
        <v>6377.6818218749995</v>
      </c>
      <c r="BI106" s="428">
        <f t="shared" si="51"/>
        <v>6377.6818218749995</v>
      </c>
      <c r="BJ106" s="428">
        <f t="shared" si="51"/>
        <v>6377.6818218749995</v>
      </c>
      <c r="BK106" s="428">
        <f t="shared" si="51"/>
        <v>6377.6818218749995</v>
      </c>
      <c r="BL106" s="428">
        <f t="shared" si="51"/>
        <v>6377.6818218749995</v>
      </c>
      <c r="BM106" s="428">
        <f t="shared" si="51"/>
        <v>0</v>
      </c>
      <c r="BN106" s="428">
        <f t="shared" si="51"/>
        <v>0</v>
      </c>
      <c r="BO106" s="428">
        <f t="shared" si="51"/>
        <v>0</v>
      </c>
      <c r="BP106" s="428">
        <f t="shared" si="51"/>
        <v>0</v>
      </c>
      <c r="BQ106" s="428">
        <f t="shared" ref="BQ106:DU106" si="52">SUM(BQ104:BQ105)</f>
        <v>0</v>
      </c>
      <c r="BR106" s="428">
        <f t="shared" si="52"/>
        <v>0</v>
      </c>
      <c r="BS106" s="428">
        <f t="shared" si="52"/>
        <v>0</v>
      </c>
      <c r="BT106" s="428">
        <f t="shared" si="52"/>
        <v>0</v>
      </c>
      <c r="BU106" s="428">
        <f t="shared" si="52"/>
        <v>0</v>
      </c>
      <c r="BV106" s="428">
        <f t="shared" si="52"/>
        <v>0</v>
      </c>
      <c r="BW106" s="428">
        <f t="shared" si="52"/>
        <v>0</v>
      </c>
      <c r="BX106" s="428">
        <f t="shared" si="52"/>
        <v>0</v>
      </c>
      <c r="BY106" s="428">
        <f t="shared" si="52"/>
        <v>0</v>
      </c>
      <c r="BZ106" s="428">
        <f t="shared" si="52"/>
        <v>0</v>
      </c>
      <c r="CA106" s="428">
        <f t="shared" si="52"/>
        <v>0</v>
      </c>
      <c r="CB106" s="428">
        <f t="shared" si="52"/>
        <v>0</v>
      </c>
      <c r="CC106" s="428">
        <f t="shared" si="52"/>
        <v>0</v>
      </c>
      <c r="CD106" s="428">
        <f t="shared" si="52"/>
        <v>0</v>
      </c>
      <c r="CE106" s="428">
        <f t="shared" si="52"/>
        <v>0</v>
      </c>
      <c r="CF106" s="428">
        <f t="shared" si="52"/>
        <v>0</v>
      </c>
      <c r="CG106" s="428">
        <f t="shared" si="52"/>
        <v>0</v>
      </c>
      <c r="CH106" s="428">
        <f t="shared" si="52"/>
        <v>0</v>
      </c>
      <c r="CI106" s="428">
        <f t="shared" si="52"/>
        <v>0</v>
      </c>
      <c r="CJ106" s="428">
        <f t="shared" si="52"/>
        <v>0</v>
      </c>
      <c r="CK106" s="428">
        <f t="shared" si="52"/>
        <v>0</v>
      </c>
      <c r="CL106" s="428">
        <f t="shared" si="52"/>
        <v>0</v>
      </c>
      <c r="CM106" s="428">
        <f t="shared" si="52"/>
        <v>0</v>
      </c>
      <c r="CN106" s="428">
        <f t="shared" si="52"/>
        <v>0</v>
      </c>
      <c r="CO106" s="428">
        <f t="shared" si="52"/>
        <v>0</v>
      </c>
      <c r="CP106" s="428">
        <f t="shared" si="52"/>
        <v>0</v>
      </c>
      <c r="CQ106" s="428">
        <f t="shared" si="52"/>
        <v>0</v>
      </c>
      <c r="CR106" s="428">
        <f t="shared" si="52"/>
        <v>0</v>
      </c>
      <c r="CS106" s="428">
        <f t="shared" si="52"/>
        <v>0</v>
      </c>
      <c r="CT106" s="428">
        <f t="shared" si="52"/>
        <v>0</v>
      </c>
      <c r="CU106" s="428">
        <f t="shared" si="52"/>
        <v>0</v>
      </c>
      <c r="CV106" s="428">
        <f t="shared" si="52"/>
        <v>0</v>
      </c>
      <c r="CW106" s="428">
        <f t="shared" si="52"/>
        <v>0</v>
      </c>
      <c r="CX106" s="428">
        <f t="shared" si="52"/>
        <v>0</v>
      </c>
      <c r="CY106" s="428">
        <f t="shared" si="52"/>
        <v>0</v>
      </c>
      <c r="CZ106" s="428">
        <f t="shared" si="52"/>
        <v>0</v>
      </c>
      <c r="DA106" s="428">
        <f t="shared" si="52"/>
        <v>0</v>
      </c>
      <c r="DB106" s="428">
        <f t="shared" si="52"/>
        <v>0</v>
      </c>
      <c r="DC106" s="428">
        <f t="shared" si="52"/>
        <v>0</v>
      </c>
      <c r="DD106" s="428">
        <f t="shared" si="52"/>
        <v>0</v>
      </c>
      <c r="DE106" s="428">
        <f t="shared" si="52"/>
        <v>0</v>
      </c>
      <c r="DF106" s="428">
        <f t="shared" si="52"/>
        <v>0</v>
      </c>
      <c r="DG106" s="428">
        <f t="shared" si="52"/>
        <v>0</v>
      </c>
      <c r="DH106" s="428">
        <f t="shared" si="52"/>
        <v>0</v>
      </c>
      <c r="DI106" s="428">
        <f t="shared" si="52"/>
        <v>0</v>
      </c>
      <c r="DJ106" s="428">
        <f t="shared" si="52"/>
        <v>0</v>
      </c>
      <c r="DK106" s="428">
        <f t="shared" si="52"/>
        <v>0</v>
      </c>
      <c r="DL106" s="428">
        <f t="shared" si="52"/>
        <v>0</v>
      </c>
      <c r="DM106" s="428">
        <f t="shared" si="52"/>
        <v>0</v>
      </c>
      <c r="DN106" s="428">
        <f t="shared" si="52"/>
        <v>0</v>
      </c>
      <c r="DO106" s="428">
        <f t="shared" si="52"/>
        <v>0</v>
      </c>
      <c r="DP106" s="428">
        <f t="shared" si="52"/>
        <v>0</v>
      </c>
      <c r="DQ106" s="428">
        <f t="shared" si="52"/>
        <v>0</v>
      </c>
      <c r="DR106" s="428">
        <f t="shared" si="52"/>
        <v>0</v>
      </c>
      <c r="DS106" s="428">
        <f t="shared" si="52"/>
        <v>0</v>
      </c>
      <c r="DT106" s="428">
        <f t="shared" si="52"/>
        <v>0</v>
      </c>
      <c r="DU106" s="428">
        <f t="shared" si="52"/>
        <v>0</v>
      </c>
    </row>
    <row r="107" spans="1:128" ht="11.25" customHeight="1">
      <c r="A107" s="385" t="s">
        <v>634</v>
      </c>
      <c r="B107" s="385" t="s">
        <v>638</v>
      </c>
      <c r="C107" s="275"/>
      <c r="D107" s="446">
        <f t="shared" si="40"/>
        <v>12991867.027510501</v>
      </c>
      <c r="E107" s="448">
        <f t="shared" ref="E107:BP107" si="53">SUM(E94,E97,E103,E106)</f>
        <v>-1484531.9397800006</v>
      </c>
      <c r="F107" s="448">
        <f t="shared" si="53"/>
        <v>-1484531.9397800006</v>
      </c>
      <c r="G107" s="448">
        <f t="shared" si="53"/>
        <v>-1484531.9397800006</v>
      </c>
      <c r="H107" s="448">
        <f t="shared" si="53"/>
        <v>-1484531.9397800006</v>
      </c>
      <c r="I107" s="448">
        <f t="shared" si="53"/>
        <v>-1484531.9397800006</v>
      </c>
      <c r="J107" s="448">
        <f t="shared" si="53"/>
        <v>1207960.4709110002</v>
      </c>
      <c r="K107" s="448">
        <f t="shared" si="53"/>
        <v>1318340.7197826998</v>
      </c>
      <c r="L107" s="448">
        <f t="shared" si="53"/>
        <v>1318340.7197826998</v>
      </c>
      <c r="M107" s="448">
        <f t="shared" si="53"/>
        <v>1320363.4471161999</v>
      </c>
      <c r="N107" s="448">
        <f t="shared" si="53"/>
        <v>1320363.4471161999</v>
      </c>
      <c r="O107" s="448">
        <f t="shared" si="53"/>
        <v>1320363.4471161999</v>
      </c>
      <c r="P107" s="448">
        <f t="shared" si="53"/>
        <v>1320363.4471161999</v>
      </c>
      <c r="Q107" s="448">
        <f t="shared" si="53"/>
        <v>1322386.1744496999</v>
      </c>
      <c r="R107" s="448">
        <f t="shared" si="53"/>
        <v>1322386.1744496999</v>
      </c>
      <c r="S107" s="448">
        <f t="shared" si="53"/>
        <v>1322386.1744496999</v>
      </c>
      <c r="T107" s="448">
        <f t="shared" si="53"/>
        <v>1322386.1744496999</v>
      </c>
      <c r="U107" s="448">
        <f t="shared" si="53"/>
        <v>1324408.9017832</v>
      </c>
      <c r="V107" s="448">
        <f t="shared" si="53"/>
        <v>1324408.9017832</v>
      </c>
      <c r="W107" s="448">
        <f t="shared" si="53"/>
        <v>1324408.9017832</v>
      </c>
      <c r="X107" s="448">
        <f t="shared" si="53"/>
        <v>1325205.958108</v>
      </c>
      <c r="Y107" s="448">
        <f t="shared" si="53"/>
        <v>1327229.514768</v>
      </c>
      <c r="Z107" s="448">
        <f t="shared" si="53"/>
        <v>1327229.514768</v>
      </c>
      <c r="AA107" s="448">
        <f t="shared" si="53"/>
        <v>1327229.514768</v>
      </c>
      <c r="AB107" s="448">
        <f t="shared" si="53"/>
        <v>1327229.514768</v>
      </c>
      <c r="AC107" s="448">
        <f t="shared" si="53"/>
        <v>1330560.9193185</v>
      </c>
      <c r="AD107" s="448">
        <f t="shared" si="53"/>
        <v>1314447.1535038752</v>
      </c>
      <c r="AE107" s="448">
        <f t="shared" si="53"/>
        <v>1314447.1535038752</v>
      </c>
      <c r="AF107" s="448">
        <f t="shared" si="53"/>
        <v>1314447.1535038752</v>
      </c>
      <c r="AG107" s="448">
        <f t="shared" si="53"/>
        <v>1317779.3873808752</v>
      </c>
      <c r="AH107" s="448">
        <f t="shared" si="53"/>
        <v>1317779.3873808752</v>
      </c>
      <c r="AI107" s="448">
        <f t="shared" si="53"/>
        <v>1317779.3873808752</v>
      </c>
      <c r="AJ107" s="448">
        <f t="shared" si="53"/>
        <v>1317779.3873808752</v>
      </c>
      <c r="AK107" s="448">
        <f t="shared" si="53"/>
        <v>1321110.7919313752</v>
      </c>
      <c r="AL107" s="448">
        <f t="shared" si="53"/>
        <v>1321110.7919313752</v>
      </c>
      <c r="AM107" s="448">
        <f t="shared" si="53"/>
        <v>1321110.7919313752</v>
      </c>
      <c r="AN107" s="448">
        <f t="shared" si="53"/>
        <v>1321110.7919313752</v>
      </c>
      <c r="AO107" s="448">
        <f t="shared" si="53"/>
        <v>1324443.0258083751</v>
      </c>
      <c r="AP107" s="448">
        <f t="shared" si="53"/>
        <v>1324443.0258083751</v>
      </c>
      <c r="AQ107" s="448">
        <f t="shared" si="53"/>
        <v>1324443.0258083751</v>
      </c>
      <c r="AR107" s="448">
        <f t="shared" si="53"/>
        <v>1324443.0258083751</v>
      </c>
      <c r="AS107" s="448">
        <f t="shared" si="53"/>
        <v>1327774.4303588751</v>
      </c>
      <c r="AT107" s="448">
        <f t="shared" si="53"/>
        <v>1327774.4303588751</v>
      </c>
      <c r="AU107" s="448">
        <f t="shared" si="53"/>
        <v>1327774.4303588751</v>
      </c>
      <c r="AV107" s="448">
        <f t="shared" si="53"/>
        <v>1327774.4303588751</v>
      </c>
      <c r="AW107" s="448">
        <f t="shared" si="53"/>
        <v>1330987.2412198752</v>
      </c>
      <c r="AX107" s="448">
        <f t="shared" si="53"/>
        <v>1330987.2412198752</v>
      </c>
      <c r="AY107" s="448">
        <f t="shared" si="53"/>
        <v>1330987.2412198752</v>
      </c>
      <c r="AZ107" s="448">
        <f t="shared" si="53"/>
        <v>1330987.2412198752</v>
      </c>
      <c r="BA107" s="448">
        <f t="shared" si="53"/>
        <v>1334200.0520808753</v>
      </c>
      <c r="BB107" s="448">
        <f t="shared" si="53"/>
        <v>1334200.0520808753</v>
      </c>
      <c r="BC107" s="448">
        <f t="shared" si="53"/>
        <v>1334200.0520808753</v>
      </c>
      <c r="BD107" s="448">
        <f t="shared" si="53"/>
        <v>1334200.0520808753</v>
      </c>
      <c r="BE107" s="448">
        <f t="shared" si="53"/>
        <v>1337412.8629418751</v>
      </c>
      <c r="BF107" s="448">
        <f t="shared" si="53"/>
        <v>1337412.8629418751</v>
      </c>
      <c r="BG107" s="448">
        <f t="shared" si="53"/>
        <v>1337412.8629418751</v>
      </c>
      <c r="BH107" s="448">
        <f t="shared" si="53"/>
        <v>1337412.8629418751</v>
      </c>
      <c r="BI107" s="448">
        <f t="shared" si="53"/>
        <v>1340625.6738028752</v>
      </c>
      <c r="BJ107" s="448">
        <f t="shared" si="53"/>
        <v>1340625.6738028752</v>
      </c>
      <c r="BK107" s="448">
        <f t="shared" si="53"/>
        <v>1340625.6738028752</v>
      </c>
      <c r="BL107" s="448">
        <f t="shared" si="53"/>
        <v>4841406.8733720155</v>
      </c>
      <c r="BM107" s="448">
        <f t="shared" si="53"/>
        <v>0</v>
      </c>
      <c r="BN107" s="448">
        <f t="shared" si="53"/>
        <v>0</v>
      </c>
      <c r="BO107" s="448">
        <f t="shared" si="53"/>
        <v>0</v>
      </c>
      <c r="BP107" s="448">
        <f t="shared" si="53"/>
        <v>0</v>
      </c>
      <c r="BQ107" s="448">
        <f t="shared" ref="BQ107:DU107" si="54">SUM(BQ94,BQ97,BQ103,BQ106)</f>
        <v>0</v>
      </c>
      <c r="BR107" s="448">
        <f t="shared" si="54"/>
        <v>0</v>
      </c>
      <c r="BS107" s="448">
        <f t="shared" si="54"/>
        <v>0</v>
      </c>
      <c r="BT107" s="448">
        <f t="shared" si="54"/>
        <v>0</v>
      </c>
      <c r="BU107" s="448">
        <f t="shared" si="54"/>
        <v>0</v>
      </c>
      <c r="BV107" s="448">
        <f t="shared" si="54"/>
        <v>0</v>
      </c>
      <c r="BW107" s="448">
        <f t="shared" si="54"/>
        <v>0</v>
      </c>
      <c r="BX107" s="448">
        <f t="shared" si="54"/>
        <v>0</v>
      </c>
      <c r="BY107" s="448">
        <f t="shared" si="54"/>
        <v>0</v>
      </c>
      <c r="BZ107" s="448">
        <f t="shared" si="54"/>
        <v>0</v>
      </c>
      <c r="CA107" s="448">
        <f t="shared" si="54"/>
        <v>0</v>
      </c>
      <c r="CB107" s="448">
        <f t="shared" si="54"/>
        <v>0</v>
      </c>
      <c r="CC107" s="448">
        <f t="shared" si="54"/>
        <v>0</v>
      </c>
      <c r="CD107" s="448">
        <f t="shared" si="54"/>
        <v>0</v>
      </c>
      <c r="CE107" s="448">
        <f t="shared" si="54"/>
        <v>0</v>
      </c>
      <c r="CF107" s="448">
        <f t="shared" si="54"/>
        <v>0</v>
      </c>
      <c r="CG107" s="448">
        <f t="shared" si="54"/>
        <v>0</v>
      </c>
      <c r="CH107" s="448">
        <f t="shared" si="54"/>
        <v>0</v>
      </c>
      <c r="CI107" s="448">
        <f t="shared" si="54"/>
        <v>0</v>
      </c>
      <c r="CJ107" s="448">
        <f t="shared" si="54"/>
        <v>0</v>
      </c>
      <c r="CK107" s="448">
        <f t="shared" si="54"/>
        <v>0</v>
      </c>
      <c r="CL107" s="448">
        <f t="shared" si="54"/>
        <v>0</v>
      </c>
      <c r="CM107" s="448">
        <f t="shared" si="54"/>
        <v>0</v>
      </c>
      <c r="CN107" s="448">
        <f t="shared" si="54"/>
        <v>0</v>
      </c>
      <c r="CO107" s="448">
        <f t="shared" si="54"/>
        <v>0</v>
      </c>
      <c r="CP107" s="448">
        <f t="shared" si="54"/>
        <v>0</v>
      </c>
      <c r="CQ107" s="448">
        <f t="shared" si="54"/>
        <v>0</v>
      </c>
      <c r="CR107" s="448">
        <f t="shared" si="54"/>
        <v>0</v>
      </c>
      <c r="CS107" s="448">
        <f t="shared" si="54"/>
        <v>0</v>
      </c>
      <c r="CT107" s="448">
        <f t="shared" si="54"/>
        <v>0</v>
      </c>
      <c r="CU107" s="448">
        <f t="shared" si="54"/>
        <v>0</v>
      </c>
      <c r="CV107" s="448">
        <f t="shared" si="54"/>
        <v>0</v>
      </c>
      <c r="CW107" s="448">
        <f t="shared" si="54"/>
        <v>0</v>
      </c>
      <c r="CX107" s="448">
        <f t="shared" si="54"/>
        <v>0</v>
      </c>
      <c r="CY107" s="448">
        <f t="shared" si="54"/>
        <v>0</v>
      </c>
      <c r="CZ107" s="448">
        <f t="shared" si="54"/>
        <v>0</v>
      </c>
      <c r="DA107" s="448">
        <f t="shared" si="54"/>
        <v>0</v>
      </c>
      <c r="DB107" s="448">
        <f t="shared" si="54"/>
        <v>0</v>
      </c>
      <c r="DC107" s="448">
        <f t="shared" si="54"/>
        <v>0</v>
      </c>
      <c r="DD107" s="448">
        <f t="shared" si="54"/>
        <v>0</v>
      </c>
      <c r="DE107" s="448">
        <f t="shared" si="54"/>
        <v>0</v>
      </c>
      <c r="DF107" s="448">
        <f t="shared" si="54"/>
        <v>0</v>
      </c>
      <c r="DG107" s="448">
        <f t="shared" si="54"/>
        <v>0</v>
      </c>
      <c r="DH107" s="448">
        <f t="shared" si="54"/>
        <v>0</v>
      </c>
      <c r="DI107" s="448">
        <f t="shared" si="54"/>
        <v>0</v>
      </c>
      <c r="DJ107" s="448">
        <f t="shared" si="54"/>
        <v>0</v>
      </c>
      <c r="DK107" s="448">
        <f t="shared" si="54"/>
        <v>0</v>
      </c>
      <c r="DL107" s="448">
        <f t="shared" si="54"/>
        <v>0</v>
      </c>
      <c r="DM107" s="448">
        <f t="shared" si="54"/>
        <v>0</v>
      </c>
      <c r="DN107" s="448">
        <f t="shared" si="54"/>
        <v>0</v>
      </c>
      <c r="DO107" s="448">
        <f t="shared" si="54"/>
        <v>0</v>
      </c>
      <c r="DP107" s="448">
        <f t="shared" si="54"/>
        <v>0</v>
      </c>
      <c r="DQ107" s="448">
        <f t="shared" si="54"/>
        <v>0</v>
      </c>
      <c r="DR107" s="448">
        <f t="shared" si="54"/>
        <v>0</v>
      </c>
      <c r="DS107" s="448">
        <f t="shared" si="54"/>
        <v>0</v>
      </c>
      <c r="DT107" s="448">
        <f t="shared" si="54"/>
        <v>0</v>
      </c>
      <c r="DU107" s="448">
        <f t="shared" si="54"/>
        <v>0</v>
      </c>
    </row>
    <row r="110" spans="1:128" s="381" customFormat="1" ht="11.25" customHeight="1">
      <c r="A110" s="379" t="s">
        <v>662</v>
      </c>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c r="BL110" s="379"/>
      <c r="BM110" s="379"/>
      <c r="BN110" s="379"/>
      <c r="BO110" s="379"/>
      <c r="BP110" s="379"/>
      <c r="BQ110" s="379"/>
      <c r="BR110" s="379"/>
      <c r="BS110" s="379"/>
      <c r="BT110" s="379"/>
      <c r="BU110" s="379"/>
      <c r="BV110" s="379"/>
      <c r="BW110" s="379"/>
      <c r="BX110" s="379"/>
      <c r="BY110" s="379"/>
      <c r="BZ110" s="379"/>
      <c r="CA110" s="379"/>
      <c r="CB110" s="379"/>
      <c r="CC110" s="379"/>
      <c r="CD110" s="379"/>
      <c r="CE110" s="379"/>
      <c r="CF110" s="379"/>
      <c r="CG110" s="379"/>
      <c r="CH110" s="379"/>
      <c r="CI110" s="379"/>
      <c r="CJ110" s="379"/>
      <c r="CK110" s="379"/>
      <c r="CL110" s="379"/>
      <c r="CM110" s="379"/>
      <c r="CN110" s="379"/>
      <c r="CO110" s="379"/>
      <c r="CP110" s="379"/>
      <c r="CQ110" s="379"/>
      <c r="CR110" s="379"/>
      <c r="CS110" s="379"/>
      <c r="CT110" s="379"/>
      <c r="CU110" s="379"/>
      <c r="CV110" s="379"/>
      <c r="CW110" s="379"/>
      <c r="CX110" s="379"/>
      <c r="CY110" s="379"/>
      <c r="CZ110" s="379"/>
      <c r="DA110" s="379"/>
      <c r="DB110" s="379"/>
      <c r="DC110" s="379"/>
      <c r="DD110" s="379"/>
      <c r="DE110" s="379"/>
      <c r="DF110" s="379"/>
      <c r="DG110" s="379"/>
      <c r="DH110" s="379"/>
      <c r="DI110" s="379"/>
      <c r="DJ110" s="379"/>
      <c r="DK110" s="379"/>
      <c r="DL110" s="379"/>
      <c r="DM110" s="379"/>
      <c r="DN110" s="379"/>
      <c r="DO110" s="379"/>
      <c r="DP110" s="379"/>
      <c r="DQ110" s="379"/>
      <c r="DR110" s="379"/>
      <c r="DS110" s="379"/>
      <c r="DT110" s="379"/>
      <c r="DU110" s="379"/>
    </row>
    <row r="112" spans="1:128" ht="11.25" customHeight="1">
      <c r="A112" s="456" t="s">
        <v>676</v>
      </c>
      <c r="B112" s="389" t="s">
        <v>638</v>
      </c>
      <c r="D112" s="397">
        <f>NPV($C$7,E112:DU112)</f>
        <v>20087260.463146575</v>
      </c>
      <c r="E112" s="416">
        <f t="shared" ref="E112:AJ112" si="55">E73-E53</f>
        <v>0</v>
      </c>
      <c r="F112" s="416">
        <f t="shared" si="55"/>
        <v>0</v>
      </c>
      <c r="G112" s="416">
        <f t="shared" si="55"/>
        <v>0</v>
      </c>
      <c r="H112" s="416">
        <f t="shared" si="55"/>
        <v>0</v>
      </c>
      <c r="I112" s="416">
        <f t="shared" si="55"/>
        <v>0</v>
      </c>
      <c r="J112" s="416">
        <f t="shared" si="55"/>
        <v>1375857.39375</v>
      </c>
      <c r="K112" s="416">
        <f t="shared" si="55"/>
        <v>1375857.39375</v>
      </c>
      <c r="L112" s="416">
        <f t="shared" si="55"/>
        <v>1375857.39375</v>
      </c>
      <c r="M112" s="416">
        <f t="shared" si="55"/>
        <v>1375857.39375</v>
      </c>
      <c r="N112" s="416">
        <f t="shared" si="55"/>
        <v>1375857.39375</v>
      </c>
      <c r="O112" s="416">
        <f t="shared" si="55"/>
        <v>1375857.39375</v>
      </c>
      <c r="P112" s="416">
        <f t="shared" si="55"/>
        <v>1375857.39375</v>
      </c>
      <c r="Q112" s="416">
        <f t="shared" si="55"/>
        <v>1375857.39375</v>
      </c>
      <c r="R112" s="416">
        <f t="shared" si="55"/>
        <v>1375857.39375</v>
      </c>
      <c r="S112" s="416">
        <f t="shared" si="55"/>
        <v>1375857.39375</v>
      </c>
      <c r="T112" s="416">
        <f t="shared" si="55"/>
        <v>1375857.39375</v>
      </c>
      <c r="U112" s="416">
        <f t="shared" si="55"/>
        <v>1375857.39375</v>
      </c>
      <c r="V112" s="416">
        <f t="shared" si="55"/>
        <v>1375857.39375</v>
      </c>
      <c r="W112" s="416">
        <f t="shared" si="55"/>
        <v>1375857.39375</v>
      </c>
      <c r="X112" s="416">
        <f t="shared" si="55"/>
        <v>1375857.39375</v>
      </c>
      <c r="Y112" s="416">
        <f t="shared" si="55"/>
        <v>1375857.39375</v>
      </c>
      <c r="Z112" s="416">
        <f t="shared" si="55"/>
        <v>1375857.39375</v>
      </c>
      <c r="AA112" s="416">
        <f t="shared" si="55"/>
        <v>1375857.39375</v>
      </c>
      <c r="AB112" s="416">
        <f t="shared" si="55"/>
        <v>1375857.39375</v>
      </c>
      <c r="AC112" s="416">
        <f t="shared" si="55"/>
        <v>1375857.39375</v>
      </c>
      <c r="AD112" s="416">
        <f t="shared" si="55"/>
        <v>1375857.39375</v>
      </c>
      <c r="AE112" s="416">
        <f t="shared" si="55"/>
        <v>1375857.39375</v>
      </c>
      <c r="AF112" s="416">
        <f t="shared" si="55"/>
        <v>1375857.39375</v>
      </c>
      <c r="AG112" s="416">
        <f t="shared" si="55"/>
        <v>1375857.39375</v>
      </c>
      <c r="AH112" s="416">
        <f t="shared" si="55"/>
        <v>1375857.39375</v>
      </c>
      <c r="AI112" s="416">
        <f t="shared" si="55"/>
        <v>1375857.39375</v>
      </c>
      <c r="AJ112" s="416">
        <f t="shared" si="55"/>
        <v>1375857.39375</v>
      </c>
      <c r="AK112" s="416">
        <f t="shared" ref="AK112:BP112" si="56">AK73-AK53</f>
        <v>1375857.39375</v>
      </c>
      <c r="AL112" s="416">
        <f t="shared" si="56"/>
        <v>1375857.39375</v>
      </c>
      <c r="AM112" s="416">
        <f t="shared" si="56"/>
        <v>1375857.39375</v>
      </c>
      <c r="AN112" s="416">
        <f t="shared" si="56"/>
        <v>1375857.39375</v>
      </c>
      <c r="AO112" s="416">
        <f t="shared" si="56"/>
        <v>1375857.39375</v>
      </c>
      <c r="AP112" s="416">
        <f t="shared" si="56"/>
        <v>1375857.39375</v>
      </c>
      <c r="AQ112" s="416">
        <f t="shared" si="56"/>
        <v>1375857.39375</v>
      </c>
      <c r="AR112" s="416">
        <f t="shared" si="56"/>
        <v>1375857.39375</v>
      </c>
      <c r="AS112" s="416">
        <f t="shared" si="56"/>
        <v>1375857.39375</v>
      </c>
      <c r="AT112" s="416">
        <f t="shared" si="56"/>
        <v>1375857.39375</v>
      </c>
      <c r="AU112" s="416">
        <f t="shared" si="56"/>
        <v>1375857.39375</v>
      </c>
      <c r="AV112" s="416">
        <f t="shared" si="56"/>
        <v>1375857.39375</v>
      </c>
      <c r="AW112" s="416">
        <f t="shared" si="56"/>
        <v>1375857.39375</v>
      </c>
      <c r="AX112" s="416">
        <f t="shared" si="56"/>
        <v>1375857.39375</v>
      </c>
      <c r="AY112" s="416">
        <f t="shared" si="56"/>
        <v>1375857.39375</v>
      </c>
      <c r="AZ112" s="416">
        <f t="shared" si="56"/>
        <v>1375857.39375</v>
      </c>
      <c r="BA112" s="416">
        <f t="shared" si="56"/>
        <v>1375857.39375</v>
      </c>
      <c r="BB112" s="416">
        <f t="shared" si="56"/>
        <v>1375857.39375</v>
      </c>
      <c r="BC112" s="416">
        <f t="shared" si="56"/>
        <v>1375857.39375</v>
      </c>
      <c r="BD112" s="416">
        <f t="shared" si="56"/>
        <v>1375857.39375</v>
      </c>
      <c r="BE112" s="416">
        <f t="shared" si="56"/>
        <v>1375857.39375</v>
      </c>
      <c r="BF112" s="416">
        <f t="shared" si="56"/>
        <v>1375857.39375</v>
      </c>
      <c r="BG112" s="416">
        <f t="shared" si="56"/>
        <v>1375857.39375</v>
      </c>
      <c r="BH112" s="416">
        <f t="shared" si="56"/>
        <v>1375857.39375</v>
      </c>
      <c r="BI112" s="416">
        <f t="shared" si="56"/>
        <v>1375857.39375</v>
      </c>
      <c r="BJ112" s="416">
        <f t="shared" si="56"/>
        <v>1375857.39375</v>
      </c>
      <c r="BK112" s="416">
        <f t="shared" si="56"/>
        <v>1375857.39375</v>
      </c>
      <c r="BL112" s="416">
        <f t="shared" si="56"/>
        <v>1375857.39375</v>
      </c>
      <c r="BM112" s="416">
        <f t="shared" si="56"/>
        <v>0</v>
      </c>
      <c r="BN112" s="416">
        <f t="shared" si="56"/>
        <v>0</v>
      </c>
      <c r="BO112" s="416">
        <f t="shared" si="56"/>
        <v>0</v>
      </c>
      <c r="BP112" s="416">
        <f t="shared" si="56"/>
        <v>0</v>
      </c>
      <c r="BQ112" s="416">
        <f t="shared" ref="BQ112:CV112" si="57">BQ73-BQ53</f>
        <v>0</v>
      </c>
      <c r="BR112" s="416">
        <f t="shared" si="57"/>
        <v>0</v>
      </c>
      <c r="BS112" s="416">
        <f t="shared" si="57"/>
        <v>0</v>
      </c>
      <c r="BT112" s="416">
        <f t="shared" si="57"/>
        <v>0</v>
      </c>
      <c r="BU112" s="416">
        <f t="shared" si="57"/>
        <v>0</v>
      </c>
      <c r="BV112" s="416">
        <f t="shared" si="57"/>
        <v>0</v>
      </c>
      <c r="BW112" s="416">
        <f t="shared" si="57"/>
        <v>0</v>
      </c>
      <c r="BX112" s="416">
        <f t="shared" si="57"/>
        <v>0</v>
      </c>
      <c r="BY112" s="416">
        <f t="shared" si="57"/>
        <v>0</v>
      </c>
      <c r="BZ112" s="416">
        <f t="shared" si="57"/>
        <v>0</v>
      </c>
      <c r="CA112" s="416">
        <f t="shared" si="57"/>
        <v>0</v>
      </c>
      <c r="CB112" s="416">
        <f t="shared" si="57"/>
        <v>0</v>
      </c>
      <c r="CC112" s="416">
        <f t="shared" si="57"/>
        <v>0</v>
      </c>
      <c r="CD112" s="416">
        <f t="shared" si="57"/>
        <v>0</v>
      </c>
      <c r="CE112" s="416">
        <f t="shared" si="57"/>
        <v>0</v>
      </c>
      <c r="CF112" s="416">
        <f t="shared" si="57"/>
        <v>0</v>
      </c>
      <c r="CG112" s="416">
        <f t="shared" si="57"/>
        <v>0</v>
      </c>
      <c r="CH112" s="416">
        <f t="shared" si="57"/>
        <v>0</v>
      </c>
      <c r="CI112" s="416">
        <f t="shared" si="57"/>
        <v>0</v>
      </c>
      <c r="CJ112" s="416">
        <f t="shared" si="57"/>
        <v>0</v>
      </c>
      <c r="CK112" s="416">
        <f t="shared" si="57"/>
        <v>0</v>
      </c>
      <c r="CL112" s="416">
        <f t="shared" si="57"/>
        <v>0</v>
      </c>
      <c r="CM112" s="416">
        <f t="shared" si="57"/>
        <v>0</v>
      </c>
      <c r="CN112" s="416">
        <f t="shared" si="57"/>
        <v>0</v>
      </c>
      <c r="CO112" s="416">
        <f t="shared" si="57"/>
        <v>0</v>
      </c>
      <c r="CP112" s="416">
        <f t="shared" si="57"/>
        <v>0</v>
      </c>
      <c r="CQ112" s="416">
        <f t="shared" si="57"/>
        <v>0</v>
      </c>
      <c r="CR112" s="416">
        <f t="shared" si="57"/>
        <v>0</v>
      </c>
      <c r="CS112" s="416">
        <f t="shared" si="57"/>
        <v>0</v>
      </c>
      <c r="CT112" s="416">
        <f t="shared" si="57"/>
        <v>0</v>
      </c>
      <c r="CU112" s="416">
        <f t="shared" si="57"/>
        <v>0</v>
      </c>
      <c r="CV112" s="416">
        <f t="shared" si="57"/>
        <v>0</v>
      </c>
      <c r="CW112" s="416">
        <f t="shared" ref="CW112:DU112" si="58">CW73-CW53</f>
        <v>0</v>
      </c>
      <c r="CX112" s="416">
        <f t="shared" si="58"/>
        <v>0</v>
      </c>
      <c r="CY112" s="416">
        <f t="shared" si="58"/>
        <v>0</v>
      </c>
      <c r="CZ112" s="416">
        <f t="shared" si="58"/>
        <v>0</v>
      </c>
      <c r="DA112" s="416">
        <f t="shared" si="58"/>
        <v>0</v>
      </c>
      <c r="DB112" s="416">
        <f t="shared" si="58"/>
        <v>0</v>
      </c>
      <c r="DC112" s="416">
        <f t="shared" si="58"/>
        <v>0</v>
      </c>
      <c r="DD112" s="416">
        <f t="shared" si="58"/>
        <v>0</v>
      </c>
      <c r="DE112" s="416">
        <f t="shared" si="58"/>
        <v>0</v>
      </c>
      <c r="DF112" s="416">
        <f t="shared" si="58"/>
        <v>0</v>
      </c>
      <c r="DG112" s="416">
        <f t="shared" si="58"/>
        <v>0</v>
      </c>
      <c r="DH112" s="416">
        <f t="shared" si="58"/>
        <v>0</v>
      </c>
      <c r="DI112" s="416">
        <f t="shared" si="58"/>
        <v>0</v>
      </c>
      <c r="DJ112" s="416">
        <f t="shared" si="58"/>
        <v>0</v>
      </c>
      <c r="DK112" s="416">
        <f t="shared" si="58"/>
        <v>0</v>
      </c>
      <c r="DL112" s="416">
        <f t="shared" si="58"/>
        <v>0</v>
      </c>
      <c r="DM112" s="416">
        <f t="shared" si="58"/>
        <v>0</v>
      </c>
      <c r="DN112" s="416">
        <f t="shared" si="58"/>
        <v>0</v>
      </c>
      <c r="DO112" s="416">
        <f t="shared" si="58"/>
        <v>0</v>
      </c>
      <c r="DP112" s="416">
        <f t="shared" si="58"/>
        <v>0</v>
      </c>
      <c r="DQ112" s="416">
        <f t="shared" si="58"/>
        <v>0</v>
      </c>
      <c r="DR112" s="416">
        <f t="shared" si="58"/>
        <v>0</v>
      </c>
      <c r="DS112" s="416">
        <f t="shared" si="58"/>
        <v>0</v>
      </c>
      <c r="DT112" s="416">
        <f t="shared" si="58"/>
        <v>0</v>
      </c>
      <c r="DU112" s="416">
        <f t="shared" si="58"/>
        <v>0</v>
      </c>
      <c r="DV112" s="428">
        <f>NPV($C$7,E112:AR112)</f>
        <v>17651713.341782425</v>
      </c>
      <c r="DW112" s="428">
        <f>NPV($C$7,E112:CF112)</f>
        <v>20087260.463146575</v>
      </c>
      <c r="DX112" s="428">
        <f>NPV($C$7,E112:DU112)</f>
        <v>20087260.463146575</v>
      </c>
    </row>
    <row r="113" spans="1:128" ht="11.25" customHeight="1">
      <c r="A113" s="456" t="s">
        <v>671</v>
      </c>
      <c r="B113" s="389" t="s">
        <v>638</v>
      </c>
      <c r="D113" s="397">
        <f t="shared" ref="D113:D127" si="59">NPV($C$7,E113:DU113)</f>
        <v>455186.13173229981</v>
      </c>
      <c r="E113" s="416">
        <f t="shared" ref="E113:AJ113" si="60">E74-E54</f>
        <v>0</v>
      </c>
      <c r="F113" s="416">
        <f t="shared" si="60"/>
        <v>0</v>
      </c>
      <c r="G113" s="416">
        <f t="shared" si="60"/>
        <v>0</v>
      </c>
      <c r="H113" s="416">
        <f t="shared" si="60"/>
        <v>0</v>
      </c>
      <c r="I113" s="416">
        <f t="shared" si="60"/>
        <v>0</v>
      </c>
      <c r="J113" s="416">
        <f t="shared" si="60"/>
        <v>21657.032220999998</v>
      </c>
      <c r="K113" s="416">
        <f t="shared" si="60"/>
        <v>21657.032220999998</v>
      </c>
      <c r="L113" s="416">
        <f t="shared" si="60"/>
        <v>21657.032220999998</v>
      </c>
      <c r="M113" s="416">
        <f t="shared" si="60"/>
        <v>23679.759554499997</v>
      </c>
      <c r="N113" s="416">
        <f t="shared" si="60"/>
        <v>23679.759554499997</v>
      </c>
      <c r="O113" s="416">
        <f t="shared" si="60"/>
        <v>23679.759554499997</v>
      </c>
      <c r="P113" s="416">
        <f t="shared" si="60"/>
        <v>23679.759554499997</v>
      </c>
      <c r="Q113" s="416">
        <f t="shared" si="60"/>
        <v>25702.486887999999</v>
      </c>
      <c r="R113" s="416">
        <f t="shared" si="60"/>
        <v>25702.486887999999</v>
      </c>
      <c r="S113" s="416">
        <f t="shared" si="60"/>
        <v>25702.486887999999</v>
      </c>
      <c r="T113" s="416">
        <f t="shared" si="60"/>
        <v>25702.486887999999</v>
      </c>
      <c r="U113" s="416">
        <f t="shared" si="60"/>
        <v>27725.214221499999</v>
      </c>
      <c r="V113" s="416">
        <f t="shared" si="60"/>
        <v>27725.214221499999</v>
      </c>
      <c r="W113" s="416">
        <f t="shared" si="60"/>
        <v>27725.214221499999</v>
      </c>
      <c r="X113" s="416">
        <f t="shared" si="60"/>
        <v>27725.214221499999</v>
      </c>
      <c r="Y113" s="416">
        <f t="shared" si="60"/>
        <v>29748.770881499997</v>
      </c>
      <c r="Z113" s="416">
        <f t="shared" si="60"/>
        <v>29748.770881499997</v>
      </c>
      <c r="AA113" s="416">
        <f t="shared" si="60"/>
        <v>29748.770881499997</v>
      </c>
      <c r="AB113" s="416">
        <f t="shared" si="60"/>
        <v>29748.770881499997</v>
      </c>
      <c r="AC113" s="416">
        <f t="shared" si="60"/>
        <v>33080.175431999996</v>
      </c>
      <c r="AD113" s="416">
        <f t="shared" si="60"/>
        <v>33080.175431999996</v>
      </c>
      <c r="AE113" s="416">
        <f t="shared" si="60"/>
        <v>33080.175431999996</v>
      </c>
      <c r="AF113" s="416">
        <f t="shared" si="60"/>
        <v>33080.175431999996</v>
      </c>
      <c r="AG113" s="416">
        <f t="shared" si="60"/>
        <v>36412.409308999995</v>
      </c>
      <c r="AH113" s="416">
        <f t="shared" si="60"/>
        <v>36412.409308999995</v>
      </c>
      <c r="AI113" s="416">
        <f t="shared" si="60"/>
        <v>36412.409308999995</v>
      </c>
      <c r="AJ113" s="416">
        <f t="shared" si="60"/>
        <v>36412.409308999995</v>
      </c>
      <c r="AK113" s="416">
        <f t="shared" ref="AK113:BP113" si="61">AK74-AK54</f>
        <v>39743.813859499998</v>
      </c>
      <c r="AL113" s="416">
        <f t="shared" si="61"/>
        <v>39743.813859499998</v>
      </c>
      <c r="AM113" s="416">
        <f t="shared" si="61"/>
        <v>39743.813859499998</v>
      </c>
      <c r="AN113" s="416">
        <f t="shared" si="61"/>
        <v>39743.813859499998</v>
      </c>
      <c r="AO113" s="416">
        <f t="shared" si="61"/>
        <v>43076.047736499997</v>
      </c>
      <c r="AP113" s="416">
        <f t="shared" si="61"/>
        <v>43076.047736499997</v>
      </c>
      <c r="AQ113" s="416">
        <f t="shared" si="61"/>
        <v>43076.047736499997</v>
      </c>
      <c r="AR113" s="416">
        <f t="shared" si="61"/>
        <v>43076.047736499997</v>
      </c>
      <c r="AS113" s="416">
        <f t="shared" si="61"/>
        <v>46407.452287</v>
      </c>
      <c r="AT113" s="416">
        <f t="shared" si="61"/>
        <v>46407.452287</v>
      </c>
      <c r="AU113" s="416">
        <f t="shared" si="61"/>
        <v>46407.452287</v>
      </c>
      <c r="AV113" s="416">
        <f t="shared" si="61"/>
        <v>46407.452287</v>
      </c>
      <c r="AW113" s="416">
        <f t="shared" si="61"/>
        <v>49620.263147999998</v>
      </c>
      <c r="AX113" s="416">
        <f t="shared" si="61"/>
        <v>49620.263147999998</v>
      </c>
      <c r="AY113" s="416">
        <f t="shared" si="61"/>
        <v>49620.263147999998</v>
      </c>
      <c r="AZ113" s="416">
        <f t="shared" si="61"/>
        <v>49620.263147999998</v>
      </c>
      <c r="BA113" s="416">
        <f t="shared" si="61"/>
        <v>52833.074008999989</v>
      </c>
      <c r="BB113" s="416">
        <f t="shared" si="61"/>
        <v>52833.074008999989</v>
      </c>
      <c r="BC113" s="416">
        <f t="shared" si="61"/>
        <v>52833.074008999989</v>
      </c>
      <c r="BD113" s="416">
        <f t="shared" si="61"/>
        <v>52833.074008999989</v>
      </c>
      <c r="BE113" s="416">
        <f t="shared" si="61"/>
        <v>56045.884869999994</v>
      </c>
      <c r="BF113" s="416">
        <f t="shared" si="61"/>
        <v>56045.884869999994</v>
      </c>
      <c r="BG113" s="416">
        <f t="shared" si="61"/>
        <v>56045.884869999994</v>
      </c>
      <c r="BH113" s="416">
        <f t="shared" si="61"/>
        <v>56045.884869999994</v>
      </c>
      <c r="BI113" s="416">
        <f t="shared" si="61"/>
        <v>59258.695730999993</v>
      </c>
      <c r="BJ113" s="416">
        <f t="shared" si="61"/>
        <v>59258.695730999993</v>
      </c>
      <c r="BK113" s="416">
        <f t="shared" si="61"/>
        <v>59258.695730999993</v>
      </c>
      <c r="BL113" s="416">
        <f t="shared" si="61"/>
        <v>59258.695730999993</v>
      </c>
      <c r="BM113" s="416">
        <f t="shared" si="61"/>
        <v>0</v>
      </c>
      <c r="BN113" s="416">
        <f t="shared" si="61"/>
        <v>0</v>
      </c>
      <c r="BO113" s="416">
        <f t="shared" si="61"/>
        <v>0</v>
      </c>
      <c r="BP113" s="416">
        <f t="shared" si="61"/>
        <v>0</v>
      </c>
      <c r="BQ113" s="416">
        <f t="shared" ref="BQ113:CV113" si="62">BQ74-BQ54</f>
        <v>0</v>
      </c>
      <c r="BR113" s="416">
        <f t="shared" si="62"/>
        <v>0</v>
      </c>
      <c r="BS113" s="416">
        <f t="shared" si="62"/>
        <v>0</v>
      </c>
      <c r="BT113" s="416">
        <f t="shared" si="62"/>
        <v>0</v>
      </c>
      <c r="BU113" s="416">
        <f t="shared" si="62"/>
        <v>0</v>
      </c>
      <c r="BV113" s="416">
        <f t="shared" si="62"/>
        <v>0</v>
      </c>
      <c r="BW113" s="416">
        <f t="shared" si="62"/>
        <v>0</v>
      </c>
      <c r="BX113" s="416">
        <f t="shared" si="62"/>
        <v>0</v>
      </c>
      <c r="BY113" s="416">
        <f t="shared" si="62"/>
        <v>0</v>
      </c>
      <c r="BZ113" s="416">
        <f t="shared" si="62"/>
        <v>0</v>
      </c>
      <c r="CA113" s="416">
        <f t="shared" si="62"/>
        <v>0</v>
      </c>
      <c r="CB113" s="416">
        <f t="shared" si="62"/>
        <v>0</v>
      </c>
      <c r="CC113" s="416">
        <f t="shared" si="62"/>
        <v>0</v>
      </c>
      <c r="CD113" s="416">
        <f t="shared" si="62"/>
        <v>0</v>
      </c>
      <c r="CE113" s="416">
        <f t="shared" si="62"/>
        <v>0</v>
      </c>
      <c r="CF113" s="416">
        <f t="shared" si="62"/>
        <v>0</v>
      </c>
      <c r="CG113" s="416">
        <f t="shared" si="62"/>
        <v>0</v>
      </c>
      <c r="CH113" s="416">
        <f t="shared" si="62"/>
        <v>0</v>
      </c>
      <c r="CI113" s="416">
        <f t="shared" si="62"/>
        <v>0</v>
      </c>
      <c r="CJ113" s="416">
        <f t="shared" si="62"/>
        <v>0</v>
      </c>
      <c r="CK113" s="416">
        <f t="shared" si="62"/>
        <v>0</v>
      </c>
      <c r="CL113" s="416">
        <f t="shared" si="62"/>
        <v>0</v>
      </c>
      <c r="CM113" s="416">
        <f t="shared" si="62"/>
        <v>0</v>
      </c>
      <c r="CN113" s="416">
        <f t="shared" si="62"/>
        <v>0</v>
      </c>
      <c r="CO113" s="416">
        <f t="shared" si="62"/>
        <v>0</v>
      </c>
      <c r="CP113" s="416">
        <f t="shared" si="62"/>
        <v>0</v>
      </c>
      <c r="CQ113" s="416">
        <f t="shared" si="62"/>
        <v>0</v>
      </c>
      <c r="CR113" s="416">
        <f t="shared" si="62"/>
        <v>0</v>
      </c>
      <c r="CS113" s="416">
        <f t="shared" si="62"/>
        <v>0</v>
      </c>
      <c r="CT113" s="416">
        <f t="shared" si="62"/>
        <v>0</v>
      </c>
      <c r="CU113" s="416">
        <f t="shared" si="62"/>
        <v>0</v>
      </c>
      <c r="CV113" s="416">
        <f t="shared" si="62"/>
        <v>0</v>
      </c>
      <c r="CW113" s="416">
        <f t="shared" ref="CW113:DU113" si="63">CW74-CW54</f>
        <v>0</v>
      </c>
      <c r="CX113" s="416">
        <f t="shared" si="63"/>
        <v>0</v>
      </c>
      <c r="CY113" s="416">
        <f t="shared" si="63"/>
        <v>0</v>
      </c>
      <c r="CZ113" s="416">
        <f t="shared" si="63"/>
        <v>0</v>
      </c>
      <c r="DA113" s="416">
        <f t="shared" si="63"/>
        <v>0</v>
      </c>
      <c r="DB113" s="416">
        <f t="shared" si="63"/>
        <v>0</v>
      </c>
      <c r="DC113" s="416">
        <f t="shared" si="63"/>
        <v>0</v>
      </c>
      <c r="DD113" s="416">
        <f t="shared" si="63"/>
        <v>0</v>
      </c>
      <c r="DE113" s="416">
        <f t="shared" si="63"/>
        <v>0</v>
      </c>
      <c r="DF113" s="416">
        <f t="shared" si="63"/>
        <v>0</v>
      </c>
      <c r="DG113" s="416">
        <f t="shared" si="63"/>
        <v>0</v>
      </c>
      <c r="DH113" s="416">
        <f t="shared" si="63"/>
        <v>0</v>
      </c>
      <c r="DI113" s="416">
        <f t="shared" si="63"/>
        <v>0</v>
      </c>
      <c r="DJ113" s="416">
        <f t="shared" si="63"/>
        <v>0</v>
      </c>
      <c r="DK113" s="416">
        <f t="shared" si="63"/>
        <v>0</v>
      </c>
      <c r="DL113" s="416">
        <f t="shared" si="63"/>
        <v>0</v>
      </c>
      <c r="DM113" s="416">
        <f t="shared" si="63"/>
        <v>0</v>
      </c>
      <c r="DN113" s="416">
        <f t="shared" si="63"/>
        <v>0</v>
      </c>
      <c r="DO113" s="416">
        <f t="shared" si="63"/>
        <v>0</v>
      </c>
      <c r="DP113" s="416">
        <f t="shared" si="63"/>
        <v>0</v>
      </c>
      <c r="DQ113" s="416">
        <f t="shared" si="63"/>
        <v>0</v>
      </c>
      <c r="DR113" s="416">
        <f t="shared" si="63"/>
        <v>0</v>
      </c>
      <c r="DS113" s="416">
        <f t="shared" si="63"/>
        <v>0</v>
      </c>
      <c r="DT113" s="416">
        <f t="shared" si="63"/>
        <v>0</v>
      </c>
      <c r="DU113" s="416">
        <f t="shared" si="63"/>
        <v>0</v>
      </c>
      <c r="DV113" s="428">
        <f>NPV($C$7,E113:AR113)</f>
        <v>363844.91602825437</v>
      </c>
      <c r="DW113" s="428">
        <f>NPV($C$7,E113:CF113)</f>
        <v>455186.13173229981</v>
      </c>
      <c r="DX113" s="428">
        <f>NPV($C$7,E113:DU113)</f>
        <v>455186.13173229981</v>
      </c>
    </row>
    <row r="114" spans="1:128" s="275" customFormat="1" ht="11.25" customHeight="1">
      <c r="A114" s="396" t="s">
        <v>677</v>
      </c>
      <c r="B114" s="385" t="s">
        <v>638</v>
      </c>
      <c r="D114" s="446">
        <f t="shared" si="59"/>
        <v>20542446.594878875</v>
      </c>
      <c r="E114" s="448">
        <f>SUM(E112:E113)</f>
        <v>0</v>
      </c>
      <c r="F114" s="448">
        <f t="shared" ref="F114:BQ114" si="64">SUM(F112:F113)</f>
        <v>0</v>
      </c>
      <c r="G114" s="448">
        <f t="shared" si="64"/>
        <v>0</v>
      </c>
      <c r="H114" s="448">
        <f t="shared" si="64"/>
        <v>0</v>
      </c>
      <c r="I114" s="448">
        <f t="shared" si="64"/>
        <v>0</v>
      </c>
      <c r="J114" s="448">
        <f t="shared" si="64"/>
        <v>1397514.425971</v>
      </c>
      <c r="K114" s="448">
        <f t="shared" si="64"/>
        <v>1397514.425971</v>
      </c>
      <c r="L114" s="448">
        <f t="shared" si="64"/>
        <v>1397514.425971</v>
      </c>
      <c r="M114" s="448">
        <f t="shared" si="64"/>
        <v>1399537.1533045</v>
      </c>
      <c r="N114" s="448">
        <f t="shared" si="64"/>
        <v>1399537.1533045</v>
      </c>
      <c r="O114" s="448">
        <f t="shared" si="64"/>
        <v>1399537.1533045</v>
      </c>
      <c r="P114" s="448">
        <f t="shared" si="64"/>
        <v>1399537.1533045</v>
      </c>
      <c r="Q114" s="448">
        <f t="shared" si="64"/>
        <v>1401559.8806380001</v>
      </c>
      <c r="R114" s="448">
        <f t="shared" si="64"/>
        <v>1401559.8806380001</v>
      </c>
      <c r="S114" s="448">
        <f t="shared" si="64"/>
        <v>1401559.8806380001</v>
      </c>
      <c r="T114" s="448">
        <f t="shared" si="64"/>
        <v>1401559.8806380001</v>
      </c>
      <c r="U114" s="448">
        <f t="shared" si="64"/>
        <v>1403582.6079715001</v>
      </c>
      <c r="V114" s="448">
        <f t="shared" si="64"/>
        <v>1403582.6079715001</v>
      </c>
      <c r="W114" s="448">
        <f t="shared" si="64"/>
        <v>1403582.6079715001</v>
      </c>
      <c r="X114" s="448">
        <f t="shared" si="64"/>
        <v>1403582.6079715001</v>
      </c>
      <c r="Y114" s="448">
        <f t="shared" si="64"/>
        <v>1405606.1646315001</v>
      </c>
      <c r="Z114" s="448">
        <f t="shared" si="64"/>
        <v>1405606.1646315001</v>
      </c>
      <c r="AA114" s="448">
        <f t="shared" si="64"/>
        <v>1405606.1646315001</v>
      </c>
      <c r="AB114" s="448">
        <f t="shared" si="64"/>
        <v>1405606.1646315001</v>
      </c>
      <c r="AC114" s="448">
        <f t="shared" si="64"/>
        <v>1408937.5691820001</v>
      </c>
      <c r="AD114" s="448">
        <f t="shared" si="64"/>
        <v>1408937.5691820001</v>
      </c>
      <c r="AE114" s="448">
        <f t="shared" si="64"/>
        <v>1408937.5691820001</v>
      </c>
      <c r="AF114" s="448">
        <f t="shared" si="64"/>
        <v>1408937.5691820001</v>
      </c>
      <c r="AG114" s="448">
        <f t="shared" si="64"/>
        <v>1412269.8030590001</v>
      </c>
      <c r="AH114" s="448">
        <f t="shared" si="64"/>
        <v>1412269.8030590001</v>
      </c>
      <c r="AI114" s="448">
        <f t="shared" si="64"/>
        <v>1412269.8030590001</v>
      </c>
      <c r="AJ114" s="448">
        <f t="shared" si="64"/>
        <v>1412269.8030590001</v>
      </c>
      <c r="AK114" s="448">
        <f t="shared" si="64"/>
        <v>1415601.2076095</v>
      </c>
      <c r="AL114" s="448">
        <f t="shared" si="64"/>
        <v>1415601.2076095</v>
      </c>
      <c r="AM114" s="448">
        <f t="shared" si="64"/>
        <v>1415601.2076095</v>
      </c>
      <c r="AN114" s="448">
        <f t="shared" si="64"/>
        <v>1415601.2076095</v>
      </c>
      <c r="AO114" s="448">
        <f t="shared" si="64"/>
        <v>1418933.4414865</v>
      </c>
      <c r="AP114" s="448">
        <f t="shared" si="64"/>
        <v>1418933.4414865</v>
      </c>
      <c r="AQ114" s="448">
        <f t="shared" si="64"/>
        <v>1418933.4414865</v>
      </c>
      <c r="AR114" s="448">
        <f t="shared" si="64"/>
        <v>1418933.4414865</v>
      </c>
      <c r="AS114" s="448">
        <f t="shared" si="64"/>
        <v>1422264.846037</v>
      </c>
      <c r="AT114" s="448">
        <f t="shared" si="64"/>
        <v>1422264.846037</v>
      </c>
      <c r="AU114" s="448">
        <f t="shared" si="64"/>
        <v>1422264.846037</v>
      </c>
      <c r="AV114" s="448">
        <f t="shared" si="64"/>
        <v>1422264.846037</v>
      </c>
      <c r="AW114" s="448">
        <f t="shared" si="64"/>
        <v>1425477.656898</v>
      </c>
      <c r="AX114" s="448">
        <f t="shared" si="64"/>
        <v>1425477.656898</v>
      </c>
      <c r="AY114" s="448">
        <f t="shared" si="64"/>
        <v>1425477.656898</v>
      </c>
      <c r="AZ114" s="448">
        <f t="shared" si="64"/>
        <v>1425477.656898</v>
      </c>
      <c r="BA114" s="448">
        <f t="shared" si="64"/>
        <v>1428690.4677590001</v>
      </c>
      <c r="BB114" s="448">
        <f t="shared" si="64"/>
        <v>1428690.4677590001</v>
      </c>
      <c r="BC114" s="448">
        <f t="shared" si="64"/>
        <v>1428690.4677590001</v>
      </c>
      <c r="BD114" s="448">
        <f t="shared" si="64"/>
        <v>1428690.4677590001</v>
      </c>
      <c r="BE114" s="448">
        <f t="shared" si="64"/>
        <v>1431903.27862</v>
      </c>
      <c r="BF114" s="448">
        <f t="shared" si="64"/>
        <v>1431903.27862</v>
      </c>
      <c r="BG114" s="448">
        <f t="shared" si="64"/>
        <v>1431903.27862</v>
      </c>
      <c r="BH114" s="448">
        <f t="shared" si="64"/>
        <v>1431903.27862</v>
      </c>
      <c r="BI114" s="448">
        <f t="shared" si="64"/>
        <v>1435116.0894810001</v>
      </c>
      <c r="BJ114" s="448">
        <f t="shared" si="64"/>
        <v>1435116.0894810001</v>
      </c>
      <c r="BK114" s="448">
        <f t="shared" si="64"/>
        <v>1435116.0894810001</v>
      </c>
      <c r="BL114" s="448">
        <f t="shared" si="64"/>
        <v>1435116.0894810001</v>
      </c>
      <c r="BM114" s="448">
        <f t="shared" si="64"/>
        <v>0</v>
      </c>
      <c r="BN114" s="448">
        <f t="shared" si="64"/>
        <v>0</v>
      </c>
      <c r="BO114" s="448">
        <f t="shared" si="64"/>
        <v>0</v>
      </c>
      <c r="BP114" s="448">
        <f t="shared" si="64"/>
        <v>0</v>
      </c>
      <c r="BQ114" s="448">
        <f t="shared" si="64"/>
        <v>0</v>
      </c>
      <c r="BR114" s="448">
        <f t="shared" ref="BR114:DX114" si="65">SUM(BR112:BR113)</f>
        <v>0</v>
      </c>
      <c r="BS114" s="448">
        <f t="shared" si="65"/>
        <v>0</v>
      </c>
      <c r="BT114" s="448">
        <f t="shared" si="65"/>
        <v>0</v>
      </c>
      <c r="BU114" s="448">
        <f t="shared" si="65"/>
        <v>0</v>
      </c>
      <c r="BV114" s="448">
        <f t="shared" si="65"/>
        <v>0</v>
      </c>
      <c r="BW114" s="448">
        <f t="shared" si="65"/>
        <v>0</v>
      </c>
      <c r="BX114" s="448">
        <f t="shared" si="65"/>
        <v>0</v>
      </c>
      <c r="BY114" s="448">
        <f t="shared" si="65"/>
        <v>0</v>
      </c>
      <c r="BZ114" s="448">
        <f t="shared" si="65"/>
        <v>0</v>
      </c>
      <c r="CA114" s="448">
        <f t="shared" si="65"/>
        <v>0</v>
      </c>
      <c r="CB114" s="448">
        <f t="shared" si="65"/>
        <v>0</v>
      </c>
      <c r="CC114" s="448">
        <f t="shared" si="65"/>
        <v>0</v>
      </c>
      <c r="CD114" s="448">
        <f t="shared" si="65"/>
        <v>0</v>
      </c>
      <c r="CE114" s="448">
        <f t="shared" si="65"/>
        <v>0</v>
      </c>
      <c r="CF114" s="448">
        <f t="shared" si="65"/>
        <v>0</v>
      </c>
      <c r="CG114" s="448">
        <f t="shared" si="65"/>
        <v>0</v>
      </c>
      <c r="CH114" s="448">
        <f t="shared" si="65"/>
        <v>0</v>
      </c>
      <c r="CI114" s="448">
        <f t="shared" si="65"/>
        <v>0</v>
      </c>
      <c r="CJ114" s="448">
        <f t="shared" si="65"/>
        <v>0</v>
      </c>
      <c r="CK114" s="448">
        <f t="shared" si="65"/>
        <v>0</v>
      </c>
      <c r="CL114" s="448">
        <f t="shared" si="65"/>
        <v>0</v>
      </c>
      <c r="CM114" s="448">
        <f t="shared" si="65"/>
        <v>0</v>
      </c>
      <c r="CN114" s="448">
        <f t="shared" si="65"/>
        <v>0</v>
      </c>
      <c r="CO114" s="448">
        <f t="shared" si="65"/>
        <v>0</v>
      </c>
      <c r="CP114" s="448">
        <f t="shared" si="65"/>
        <v>0</v>
      </c>
      <c r="CQ114" s="448">
        <f t="shared" si="65"/>
        <v>0</v>
      </c>
      <c r="CR114" s="448">
        <f t="shared" si="65"/>
        <v>0</v>
      </c>
      <c r="CS114" s="448">
        <f t="shared" si="65"/>
        <v>0</v>
      </c>
      <c r="CT114" s="448">
        <f t="shared" si="65"/>
        <v>0</v>
      </c>
      <c r="CU114" s="448">
        <f t="shared" si="65"/>
        <v>0</v>
      </c>
      <c r="CV114" s="448">
        <f t="shared" si="65"/>
        <v>0</v>
      </c>
      <c r="CW114" s="448">
        <f t="shared" si="65"/>
        <v>0</v>
      </c>
      <c r="CX114" s="448">
        <f t="shared" si="65"/>
        <v>0</v>
      </c>
      <c r="CY114" s="448">
        <f t="shared" si="65"/>
        <v>0</v>
      </c>
      <c r="CZ114" s="448">
        <f t="shared" si="65"/>
        <v>0</v>
      </c>
      <c r="DA114" s="448">
        <f t="shared" si="65"/>
        <v>0</v>
      </c>
      <c r="DB114" s="448">
        <f t="shared" si="65"/>
        <v>0</v>
      </c>
      <c r="DC114" s="448">
        <f t="shared" si="65"/>
        <v>0</v>
      </c>
      <c r="DD114" s="448">
        <f t="shared" si="65"/>
        <v>0</v>
      </c>
      <c r="DE114" s="448">
        <f t="shared" si="65"/>
        <v>0</v>
      </c>
      <c r="DF114" s="448">
        <f t="shared" si="65"/>
        <v>0</v>
      </c>
      <c r="DG114" s="448">
        <f t="shared" si="65"/>
        <v>0</v>
      </c>
      <c r="DH114" s="448">
        <f t="shared" si="65"/>
        <v>0</v>
      </c>
      <c r="DI114" s="448">
        <f t="shared" si="65"/>
        <v>0</v>
      </c>
      <c r="DJ114" s="448">
        <f t="shared" si="65"/>
        <v>0</v>
      </c>
      <c r="DK114" s="448">
        <f t="shared" si="65"/>
        <v>0</v>
      </c>
      <c r="DL114" s="448">
        <f t="shared" si="65"/>
        <v>0</v>
      </c>
      <c r="DM114" s="448">
        <f t="shared" si="65"/>
        <v>0</v>
      </c>
      <c r="DN114" s="448">
        <f t="shared" si="65"/>
        <v>0</v>
      </c>
      <c r="DO114" s="448">
        <f t="shared" si="65"/>
        <v>0</v>
      </c>
      <c r="DP114" s="448">
        <f t="shared" si="65"/>
        <v>0</v>
      </c>
      <c r="DQ114" s="448">
        <f t="shared" si="65"/>
        <v>0</v>
      </c>
      <c r="DR114" s="448">
        <f t="shared" si="65"/>
        <v>0</v>
      </c>
      <c r="DS114" s="448">
        <f t="shared" si="65"/>
        <v>0</v>
      </c>
      <c r="DT114" s="448">
        <f t="shared" si="65"/>
        <v>0</v>
      </c>
      <c r="DU114" s="448">
        <f t="shared" si="65"/>
        <v>0</v>
      </c>
      <c r="DV114" s="448">
        <f t="shared" si="65"/>
        <v>18015558.257810678</v>
      </c>
      <c r="DW114" s="448">
        <f t="shared" si="65"/>
        <v>20542446.594878875</v>
      </c>
      <c r="DX114" s="448">
        <f t="shared" si="65"/>
        <v>20542446.594878875</v>
      </c>
    </row>
    <row r="115" spans="1:128" ht="11.25" customHeight="1">
      <c r="A115" s="383" t="s">
        <v>126</v>
      </c>
      <c r="B115" s="389" t="s">
        <v>638</v>
      </c>
      <c r="D115" s="397">
        <f t="shared" si="59"/>
        <v>0</v>
      </c>
      <c r="E115" s="416">
        <f t="shared" ref="E115:AJ115" si="66">E76-E56</f>
        <v>0</v>
      </c>
      <c r="F115" s="416">
        <f t="shared" si="66"/>
        <v>0</v>
      </c>
      <c r="G115" s="416">
        <f t="shared" si="66"/>
        <v>0</v>
      </c>
      <c r="H115" s="416">
        <f t="shared" si="66"/>
        <v>0</v>
      </c>
      <c r="I115" s="416">
        <f t="shared" si="66"/>
        <v>0</v>
      </c>
      <c r="J115" s="416">
        <f t="shared" si="66"/>
        <v>0</v>
      </c>
      <c r="K115" s="416">
        <f t="shared" si="66"/>
        <v>0</v>
      </c>
      <c r="L115" s="416">
        <f t="shared" si="66"/>
        <v>0</v>
      </c>
      <c r="M115" s="416">
        <f t="shared" si="66"/>
        <v>0</v>
      </c>
      <c r="N115" s="416">
        <f t="shared" si="66"/>
        <v>0</v>
      </c>
      <c r="O115" s="416">
        <f t="shared" si="66"/>
        <v>0</v>
      </c>
      <c r="P115" s="416">
        <f t="shared" si="66"/>
        <v>0</v>
      </c>
      <c r="Q115" s="416">
        <f t="shared" si="66"/>
        <v>0</v>
      </c>
      <c r="R115" s="416">
        <f t="shared" si="66"/>
        <v>0</v>
      </c>
      <c r="S115" s="416">
        <f t="shared" si="66"/>
        <v>0</v>
      </c>
      <c r="T115" s="416">
        <f t="shared" si="66"/>
        <v>0</v>
      </c>
      <c r="U115" s="416">
        <f t="shared" si="66"/>
        <v>0</v>
      </c>
      <c r="V115" s="416">
        <f t="shared" si="66"/>
        <v>0</v>
      </c>
      <c r="W115" s="416">
        <f t="shared" si="66"/>
        <v>0</v>
      </c>
      <c r="X115" s="416">
        <f t="shared" si="66"/>
        <v>0</v>
      </c>
      <c r="Y115" s="416">
        <f t="shared" si="66"/>
        <v>0</v>
      </c>
      <c r="Z115" s="416">
        <f t="shared" si="66"/>
        <v>0</v>
      </c>
      <c r="AA115" s="416">
        <f t="shared" si="66"/>
        <v>0</v>
      </c>
      <c r="AB115" s="416">
        <f t="shared" si="66"/>
        <v>0</v>
      </c>
      <c r="AC115" s="416">
        <f t="shared" si="66"/>
        <v>0</v>
      </c>
      <c r="AD115" s="416">
        <f t="shared" si="66"/>
        <v>0</v>
      </c>
      <c r="AE115" s="416">
        <f t="shared" si="66"/>
        <v>0</v>
      </c>
      <c r="AF115" s="416">
        <f t="shared" si="66"/>
        <v>0</v>
      </c>
      <c r="AG115" s="416">
        <f t="shared" si="66"/>
        <v>0</v>
      </c>
      <c r="AH115" s="416">
        <f t="shared" si="66"/>
        <v>0</v>
      </c>
      <c r="AI115" s="416">
        <f t="shared" si="66"/>
        <v>0</v>
      </c>
      <c r="AJ115" s="416">
        <f t="shared" si="66"/>
        <v>0</v>
      </c>
      <c r="AK115" s="416">
        <f t="shared" ref="AK115:BP115" si="67">AK76-AK56</f>
        <v>0</v>
      </c>
      <c r="AL115" s="416">
        <f t="shared" si="67"/>
        <v>0</v>
      </c>
      <c r="AM115" s="416">
        <f t="shared" si="67"/>
        <v>0</v>
      </c>
      <c r="AN115" s="416">
        <f t="shared" si="67"/>
        <v>0</v>
      </c>
      <c r="AO115" s="416">
        <f t="shared" si="67"/>
        <v>0</v>
      </c>
      <c r="AP115" s="416">
        <f t="shared" si="67"/>
        <v>0</v>
      </c>
      <c r="AQ115" s="416">
        <f t="shared" si="67"/>
        <v>0</v>
      </c>
      <c r="AR115" s="416">
        <f t="shared" si="67"/>
        <v>0</v>
      </c>
      <c r="AS115" s="416">
        <f t="shared" si="67"/>
        <v>0</v>
      </c>
      <c r="AT115" s="416">
        <f t="shared" si="67"/>
        <v>0</v>
      </c>
      <c r="AU115" s="416">
        <f t="shared" si="67"/>
        <v>0</v>
      </c>
      <c r="AV115" s="416">
        <f t="shared" si="67"/>
        <v>0</v>
      </c>
      <c r="AW115" s="416">
        <f t="shared" si="67"/>
        <v>0</v>
      </c>
      <c r="AX115" s="416">
        <f t="shared" si="67"/>
        <v>0</v>
      </c>
      <c r="AY115" s="416">
        <f t="shared" si="67"/>
        <v>0</v>
      </c>
      <c r="AZ115" s="416">
        <f t="shared" si="67"/>
        <v>0</v>
      </c>
      <c r="BA115" s="416">
        <f t="shared" si="67"/>
        <v>0</v>
      </c>
      <c r="BB115" s="416">
        <f t="shared" si="67"/>
        <v>0</v>
      </c>
      <c r="BC115" s="416">
        <f t="shared" si="67"/>
        <v>0</v>
      </c>
      <c r="BD115" s="416">
        <f t="shared" si="67"/>
        <v>0</v>
      </c>
      <c r="BE115" s="416">
        <f t="shared" si="67"/>
        <v>0</v>
      </c>
      <c r="BF115" s="416">
        <f t="shared" si="67"/>
        <v>0</v>
      </c>
      <c r="BG115" s="416">
        <f t="shared" si="67"/>
        <v>0</v>
      </c>
      <c r="BH115" s="416">
        <f t="shared" si="67"/>
        <v>0</v>
      </c>
      <c r="BI115" s="416">
        <f t="shared" si="67"/>
        <v>0</v>
      </c>
      <c r="BJ115" s="416">
        <f t="shared" si="67"/>
        <v>0</v>
      </c>
      <c r="BK115" s="416">
        <f t="shared" si="67"/>
        <v>0</v>
      </c>
      <c r="BL115" s="416">
        <f t="shared" si="67"/>
        <v>0</v>
      </c>
      <c r="BM115" s="416">
        <f t="shared" si="67"/>
        <v>0</v>
      </c>
      <c r="BN115" s="416">
        <f t="shared" si="67"/>
        <v>0</v>
      </c>
      <c r="BO115" s="416">
        <f t="shared" si="67"/>
        <v>0</v>
      </c>
      <c r="BP115" s="416">
        <f t="shared" si="67"/>
        <v>0</v>
      </c>
      <c r="BQ115" s="416">
        <f t="shared" ref="BQ115:CV115" si="68">BQ76-BQ56</f>
        <v>0</v>
      </c>
      <c r="BR115" s="416">
        <f t="shared" si="68"/>
        <v>0</v>
      </c>
      <c r="BS115" s="416">
        <f t="shared" si="68"/>
        <v>0</v>
      </c>
      <c r="BT115" s="416">
        <f t="shared" si="68"/>
        <v>0</v>
      </c>
      <c r="BU115" s="416">
        <f t="shared" si="68"/>
        <v>0</v>
      </c>
      <c r="BV115" s="416">
        <f t="shared" si="68"/>
        <v>0</v>
      </c>
      <c r="BW115" s="416">
        <f t="shared" si="68"/>
        <v>0</v>
      </c>
      <c r="BX115" s="416">
        <f t="shared" si="68"/>
        <v>0</v>
      </c>
      <c r="BY115" s="416">
        <f t="shared" si="68"/>
        <v>0</v>
      </c>
      <c r="BZ115" s="416">
        <f t="shared" si="68"/>
        <v>0</v>
      </c>
      <c r="CA115" s="416">
        <f t="shared" si="68"/>
        <v>0</v>
      </c>
      <c r="CB115" s="416">
        <f t="shared" si="68"/>
        <v>0</v>
      </c>
      <c r="CC115" s="416">
        <f t="shared" si="68"/>
        <v>0</v>
      </c>
      <c r="CD115" s="416">
        <f t="shared" si="68"/>
        <v>0</v>
      </c>
      <c r="CE115" s="416">
        <f t="shared" si="68"/>
        <v>0</v>
      </c>
      <c r="CF115" s="416">
        <f t="shared" si="68"/>
        <v>0</v>
      </c>
      <c r="CG115" s="416">
        <f t="shared" si="68"/>
        <v>0</v>
      </c>
      <c r="CH115" s="416">
        <f t="shared" si="68"/>
        <v>0</v>
      </c>
      <c r="CI115" s="416">
        <f t="shared" si="68"/>
        <v>0</v>
      </c>
      <c r="CJ115" s="416">
        <f t="shared" si="68"/>
        <v>0</v>
      </c>
      <c r="CK115" s="416">
        <f t="shared" si="68"/>
        <v>0</v>
      </c>
      <c r="CL115" s="416">
        <f t="shared" si="68"/>
        <v>0</v>
      </c>
      <c r="CM115" s="416">
        <f t="shared" si="68"/>
        <v>0</v>
      </c>
      <c r="CN115" s="416">
        <f t="shared" si="68"/>
        <v>0</v>
      </c>
      <c r="CO115" s="416">
        <f t="shared" si="68"/>
        <v>0</v>
      </c>
      <c r="CP115" s="416">
        <f t="shared" si="68"/>
        <v>0</v>
      </c>
      <c r="CQ115" s="416">
        <f t="shared" si="68"/>
        <v>0</v>
      </c>
      <c r="CR115" s="416">
        <f t="shared" si="68"/>
        <v>0</v>
      </c>
      <c r="CS115" s="416">
        <f t="shared" si="68"/>
        <v>0</v>
      </c>
      <c r="CT115" s="416">
        <f t="shared" si="68"/>
        <v>0</v>
      </c>
      <c r="CU115" s="416">
        <f t="shared" si="68"/>
        <v>0</v>
      </c>
      <c r="CV115" s="416">
        <f t="shared" si="68"/>
        <v>0</v>
      </c>
      <c r="CW115" s="416">
        <f t="shared" ref="CW115:DU115" si="69">CW76-CW56</f>
        <v>0</v>
      </c>
      <c r="CX115" s="416">
        <f t="shared" si="69"/>
        <v>0</v>
      </c>
      <c r="CY115" s="416">
        <f t="shared" si="69"/>
        <v>0</v>
      </c>
      <c r="CZ115" s="416">
        <f t="shared" si="69"/>
        <v>0</v>
      </c>
      <c r="DA115" s="416">
        <f t="shared" si="69"/>
        <v>0</v>
      </c>
      <c r="DB115" s="416">
        <f t="shared" si="69"/>
        <v>0</v>
      </c>
      <c r="DC115" s="416">
        <f t="shared" si="69"/>
        <v>0</v>
      </c>
      <c r="DD115" s="416">
        <f t="shared" si="69"/>
        <v>0</v>
      </c>
      <c r="DE115" s="416">
        <f t="shared" si="69"/>
        <v>0</v>
      </c>
      <c r="DF115" s="416">
        <f t="shared" si="69"/>
        <v>0</v>
      </c>
      <c r="DG115" s="416">
        <f t="shared" si="69"/>
        <v>0</v>
      </c>
      <c r="DH115" s="416">
        <f t="shared" si="69"/>
        <v>0</v>
      </c>
      <c r="DI115" s="416">
        <f t="shared" si="69"/>
        <v>0</v>
      </c>
      <c r="DJ115" s="416">
        <f t="shared" si="69"/>
        <v>0</v>
      </c>
      <c r="DK115" s="416">
        <f t="shared" si="69"/>
        <v>0</v>
      </c>
      <c r="DL115" s="416">
        <f t="shared" si="69"/>
        <v>0</v>
      </c>
      <c r="DM115" s="416">
        <f t="shared" si="69"/>
        <v>0</v>
      </c>
      <c r="DN115" s="416">
        <f t="shared" si="69"/>
        <v>0</v>
      </c>
      <c r="DO115" s="416">
        <f t="shared" si="69"/>
        <v>0</v>
      </c>
      <c r="DP115" s="416">
        <f t="shared" si="69"/>
        <v>0</v>
      </c>
      <c r="DQ115" s="416">
        <f t="shared" si="69"/>
        <v>0</v>
      </c>
      <c r="DR115" s="416">
        <f t="shared" si="69"/>
        <v>0</v>
      </c>
      <c r="DS115" s="416">
        <f t="shared" si="69"/>
        <v>0</v>
      </c>
      <c r="DT115" s="416">
        <f t="shared" si="69"/>
        <v>0</v>
      </c>
      <c r="DU115" s="416">
        <f t="shared" si="69"/>
        <v>0</v>
      </c>
      <c r="DV115" s="428">
        <f>NPV($C$7,E115:AR115)</f>
        <v>0</v>
      </c>
      <c r="DW115" s="428">
        <f>NPV($C$7,E115:CF115)</f>
        <v>0</v>
      </c>
      <c r="DX115" s="428">
        <f>NPV($C$7,E115:DU115)</f>
        <v>0</v>
      </c>
    </row>
    <row r="116" spans="1:128" ht="11.25" customHeight="1">
      <c r="A116" s="389" t="s">
        <v>636</v>
      </c>
      <c r="B116" s="389" t="s">
        <v>638</v>
      </c>
      <c r="D116" s="397">
        <f t="shared" si="59"/>
        <v>211225.9992614486</v>
      </c>
      <c r="E116" s="416">
        <f t="shared" ref="E116:AJ116" si="70">E77-E57</f>
        <v>0</v>
      </c>
      <c r="F116" s="416">
        <f t="shared" si="70"/>
        <v>0</v>
      </c>
      <c r="G116" s="416">
        <f t="shared" si="70"/>
        <v>0</v>
      </c>
      <c r="H116" s="416">
        <f t="shared" si="70"/>
        <v>0</v>
      </c>
      <c r="I116" s="416">
        <f t="shared" si="70"/>
        <v>0</v>
      </c>
      <c r="J116" s="416">
        <f t="shared" si="70"/>
        <v>0</v>
      </c>
      <c r="K116" s="416">
        <f t="shared" si="70"/>
        <v>0</v>
      </c>
      <c r="L116" s="416">
        <f t="shared" si="70"/>
        <v>0</v>
      </c>
      <c r="M116" s="416">
        <f t="shared" si="70"/>
        <v>0</v>
      </c>
      <c r="N116" s="416">
        <f t="shared" si="70"/>
        <v>0</v>
      </c>
      <c r="O116" s="416">
        <f t="shared" si="70"/>
        <v>0</v>
      </c>
      <c r="P116" s="416">
        <f t="shared" si="70"/>
        <v>0</v>
      </c>
      <c r="Q116" s="416">
        <f t="shared" si="70"/>
        <v>0</v>
      </c>
      <c r="R116" s="416">
        <f t="shared" si="70"/>
        <v>0</v>
      </c>
      <c r="S116" s="416">
        <f t="shared" si="70"/>
        <v>0</v>
      </c>
      <c r="T116" s="416">
        <f t="shared" si="70"/>
        <v>0</v>
      </c>
      <c r="U116" s="416">
        <f t="shared" si="70"/>
        <v>0</v>
      </c>
      <c r="V116" s="416">
        <f t="shared" si="70"/>
        <v>0</v>
      </c>
      <c r="W116" s="416">
        <f t="shared" si="70"/>
        <v>0</v>
      </c>
      <c r="X116" s="416">
        <f t="shared" si="70"/>
        <v>0</v>
      </c>
      <c r="Y116" s="416">
        <f t="shared" si="70"/>
        <v>0</v>
      </c>
      <c r="Z116" s="416">
        <f t="shared" si="70"/>
        <v>0</v>
      </c>
      <c r="AA116" s="416">
        <f t="shared" si="70"/>
        <v>0</v>
      </c>
      <c r="AB116" s="416">
        <f t="shared" si="70"/>
        <v>0</v>
      </c>
      <c r="AC116" s="416">
        <f t="shared" si="70"/>
        <v>0</v>
      </c>
      <c r="AD116" s="416">
        <f t="shared" si="70"/>
        <v>0</v>
      </c>
      <c r="AE116" s="416">
        <f t="shared" si="70"/>
        <v>0</v>
      </c>
      <c r="AF116" s="416">
        <f t="shared" si="70"/>
        <v>0</v>
      </c>
      <c r="AG116" s="416">
        <f t="shared" si="70"/>
        <v>0</v>
      </c>
      <c r="AH116" s="416">
        <f t="shared" si="70"/>
        <v>0</v>
      </c>
      <c r="AI116" s="416">
        <f t="shared" si="70"/>
        <v>0</v>
      </c>
      <c r="AJ116" s="416">
        <f t="shared" si="70"/>
        <v>0</v>
      </c>
      <c r="AK116" s="416">
        <f t="shared" ref="AK116:BP116" si="71">AK77-AK57</f>
        <v>0</v>
      </c>
      <c r="AL116" s="416">
        <f t="shared" si="71"/>
        <v>0</v>
      </c>
      <c r="AM116" s="416">
        <f t="shared" si="71"/>
        <v>0</v>
      </c>
      <c r="AN116" s="416">
        <f t="shared" si="71"/>
        <v>0</v>
      </c>
      <c r="AO116" s="416">
        <f t="shared" si="71"/>
        <v>0</v>
      </c>
      <c r="AP116" s="416">
        <f t="shared" si="71"/>
        <v>0</v>
      </c>
      <c r="AQ116" s="416">
        <f t="shared" si="71"/>
        <v>0</v>
      </c>
      <c r="AR116" s="416">
        <f t="shared" si="71"/>
        <v>0</v>
      </c>
      <c r="AS116" s="416">
        <f t="shared" si="71"/>
        <v>0</v>
      </c>
      <c r="AT116" s="416">
        <f t="shared" si="71"/>
        <v>0</v>
      </c>
      <c r="AU116" s="416">
        <f t="shared" si="71"/>
        <v>0</v>
      </c>
      <c r="AV116" s="416">
        <f t="shared" si="71"/>
        <v>0</v>
      </c>
      <c r="AW116" s="416">
        <f t="shared" si="71"/>
        <v>0</v>
      </c>
      <c r="AX116" s="416">
        <f t="shared" si="71"/>
        <v>0</v>
      </c>
      <c r="AY116" s="416">
        <f t="shared" si="71"/>
        <v>0</v>
      </c>
      <c r="AZ116" s="416">
        <f t="shared" si="71"/>
        <v>0</v>
      </c>
      <c r="BA116" s="416">
        <f t="shared" si="71"/>
        <v>0</v>
      </c>
      <c r="BB116" s="416">
        <f t="shared" si="71"/>
        <v>0</v>
      </c>
      <c r="BC116" s="416">
        <f t="shared" si="71"/>
        <v>0</v>
      </c>
      <c r="BD116" s="416">
        <f t="shared" si="71"/>
        <v>0</v>
      </c>
      <c r="BE116" s="416">
        <f t="shared" si="71"/>
        <v>0</v>
      </c>
      <c r="BF116" s="416">
        <f t="shared" si="71"/>
        <v>0</v>
      </c>
      <c r="BG116" s="416">
        <f t="shared" si="71"/>
        <v>0</v>
      </c>
      <c r="BH116" s="416">
        <f t="shared" si="71"/>
        <v>0</v>
      </c>
      <c r="BI116" s="416">
        <f t="shared" si="71"/>
        <v>0</v>
      </c>
      <c r="BJ116" s="416">
        <f t="shared" si="71"/>
        <v>0</v>
      </c>
      <c r="BK116" s="416">
        <f t="shared" si="71"/>
        <v>0</v>
      </c>
      <c r="BL116" s="416">
        <f t="shared" si="71"/>
        <v>3945529.705876485</v>
      </c>
      <c r="BM116" s="416">
        <f t="shared" si="71"/>
        <v>0</v>
      </c>
      <c r="BN116" s="416">
        <f t="shared" si="71"/>
        <v>0</v>
      </c>
      <c r="BO116" s="416">
        <f t="shared" si="71"/>
        <v>0</v>
      </c>
      <c r="BP116" s="416">
        <f t="shared" si="71"/>
        <v>0</v>
      </c>
      <c r="BQ116" s="416">
        <f t="shared" ref="BQ116:CV116" si="72">BQ77-BQ57</f>
        <v>0</v>
      </c>
      <c r="BR116" s="416">
        <f t="shared" si="72"/>
        <v>0</v>
      </c>
      <c r="BS116" s="416">
        <f t="shared" si="72"/>
        <v>0</v>
      </c>
      <c r="BT116" s="416">
        <f t="shared" si="72"/>
        <v>0</v>
      </c>
      <c r="BU116" s="416">
        <f t="shared" si="72"/>
        <v>0</v>
      </c>
      <c r="BV116" s="416">
        <f t="shared" si="72"/>
        <v>0</v>
      </c>
      <c r="BW116" s="416">
        <f t="shared" si="72"/>
        <v>0</v>
      </c>
      <c r="BX116" s="416">
        <f t="shared" si="72"/>
        <v>0</v>
      </c>
      <c r="BY116" s="416">
        <f t="shared" si="72"/>
        <v>0</v>
      </c>
      <c r="BZ116" s="416">
        <f t="shared" si="72"/>
        <v>0</v>
      </c>
      <c r="CA116" s="416">
        <f t="shared" si="72"/>
        <v>0</v>
      </c>
      <c r="CB116" s="416">
        <f t="shared" si="72"/>
        <v>0</v>
      </c>
      <c r="CC116" s="416">
        <f t="shared" si="72"/>
        <v>0</v>
      </c>
      <c r="CD116" s="416">
        <f t="shared" si="72"/>
        <v>0</v>
      </c>
      <c r="CE116" s="416">
        <f t="shared" si="72"/>
        <v>0</v>
      </c>
      <c r="CF116" s="416">
        <f t="shared" si="72"/>
        <v>0</v>
      </c>
      <c r="CG116" s="416">
        <f t="shared" si="72"/>
        <v>0</v>
      </c>
      <c r="CH116" s="416">
        <f t="shared" si="72"/>
        <v>0</v>
      </c>
      <c r="CI116" s="416">
        <f t="shared" si="72"/>
        <v>0</v>
      </c>
      <c r="CJ116" s="416">
        <f t="shared" si="72"/>
        <v>0</v>
      </c>
      <c r="CK116" s="416">
        <f t="shared" si="72"/>
        <v>0</v>
      </c>
      <c r="CL116" s="416">
        <f t="shared" si="72"/>
        <v>0</v>
      </c>
      <c r="CM116" s="416">
        <f t="shared" si="72"/>
        <v>0</v>
      </c>
      <c r="CN116" s="416">
        <f t="shared" si="72"/>
        <v>0</v>
      </c>
      <c r="CO116" s="416">
        <f t="shared" si="72"/>
        <v>0</v>
      </c>
      <c r="CP116" s="416">
        <f t="shared" si="72"/>
        <v>0</v>
      </c>
      <c r="CQ116" s="416">
        <f t="shared" si="72"/>
        <v>0</v>
      </c>
      <c r="CR116" s="416">
        <f t="shared" si="72"/>
        <v>0</v>
      </c>
      <c r="CS116" s="416">
        <f t="shared" si="72"/>
        <v>0</v>
      </c>
      <c r="CT116" s="416">
        <f t="shared" si="72"/>
        <v>0</v>
      </c>
      <c r="CU116" s="416">
        <f t="shared" si="72"/>
        <v>0</v>
      </c>
      <c r="CV116" s="416">
        <f t="shared" si="72"/>
        <v>0</v>
      </c>
      <c r="CW116" s="416">
        <f t="shared" ref="CW116:DU116" si="73">CW77-CW57</f>
        <v>0</v>
      </c>
      <c r="CX116" s="416">
        <f t="shared" si="73"/>
        <v>0</v>
      </c>
      <c r="CY116" s="416">
        <f t="shared" si="73"/>
        <v>0</v>
      </c>
      <c r="CZ116" s="416">
        <f t="shared" si="73"/>
        <v>0</v>
      </c>
      <c r="DA116" s="416">
        <f t="shared" si="73"/>
        <v>0</v>
      </c>
      <c r="DB116" s="416">
        <f t="shared" si="73"/>
        <v>0</v>
      </c>
      <c r="DC116" s="416">
        <f t="shared" si="73"/>
        <v>0</v>
      </c>
      <c r="DD116" s="416">
        <f t="shared" si="73"/>
        <v>0</v>
      </c>
      <c r="DE116" s="416">
        <f t="shared" si="73"/>
        <v>0</v>
      </c>
      <c r="DF116" s="416">
        <f t="shared" si="73"/>
        <v>0</v>
      </c>
      <c r="DG116" s="416">
        <f t="shared" si="73"/>
        <v>0</v>
      </c>
      <c r="DH116" s="416">
        <f t="shared" si="73"/>
        <v>0</v>
      </c>
      <c r="DI116" s="416">
        <f t="shared" si="73"/>
        <v>0</v>
      </c>
      <c r="DJ116" s="416">
        <f t="shared" si="73"/>
        <v>0</v>
      </c>
      <c r="DK116" s="416">
        <f t="shared" si="73"/>
        <v>0</v>
      </c>
      <c r="DL116" s="416">
        <f t="shared" si="73"/>
        <v>0</v>
      </c>
      <c r="DM116" s="416">
        <f t="shared" si="73"/>
        <v>0</v>
      </c>
      <c r="DN116" s="416">
        <f t="shared" si="73"/>
        <v>0</v>
      </c>
      <c r="DO116" s="416">
        <f t="shared" si="73"/>
        <v>0</v>
      </c>
      <c r="DP116" s="416">
        <f t="shared" si="73"/>
        <v>0</v>
      </c>
      <c r="DQ116" s="416">
        <f t="shared" si="73"/>
        <v>0</v>
      </c>
      <c r="DR116" s="416">
        <f t="shared" si="73"/>
        <v>0</v>
      </c>
      <c r="DS116" s="416">
        <f t="shared" si="73"/>
        <v>0</v>
      </c>
      <c r="DT116" s="416">
        <f t="shared" si="73"/>
        <v>0</v>
      </c>
      <c r="DU116" s="416">
        <f t="shared" si="73"/>
        <v>0</v>
      </c>
      <c r="DV116" s="428">
        <f>NPV($C$7,E116:AR116)</f>
        <v>0</v>
      </c>
      <c r="DW116" s="428">
        <f>NPV($C$7,E116:CF116)</f>
        <v>211225.9992614486</v>
      </c>
      <c r="DX116" s="428">
        <f>NPV($C$7,E116:DU116)</f>
        <v>211225.9992614486</v>
      </c>
    </row>
    <row r="117" spans="1:128" s="275" customFormat="1" ht="11.25" customHeight="1">
      <c r="A117" s="385" t="s">
        <v>688</v>
      </c>
      <c r="B117" s="385" t="s">
        <v>638</v>
      </c>
      <c r="D117" s="446">
        <f t="shared" si="59"/>
        <v>211225.9992614486</v>
      </c>
      <c r="E117" s="448">
        <f>SUM(E115:E116)</f>
        <v>0</v>
      </c>
      <c r="F117" s="448">
        <f t="shared" ref="F117:BQ117" si="74">SUM(F115:F116)</f>
        <v>0</v>
      </c>
      <c r="G117" s="448">
        <f t="shared" si="74"/>
        <v>0</v>
      </c>
      <c r="H117" s="448">
        <f t="shared" si="74"/>
        <v>0</v>
      </c>
      <c r="I117" s="448">
        <f t="shared" si="74"/>
        <v>0</v>
      </c>
      <c r="J117" s="448">
        <f t="shared" si="74"/>
        <v>0</v>
      </c>
      <c r="K117" s="448">
        <f t="shared" si="74"/>
        <v>0</v>
      </c>
      <c r="L117" s="448">
        <f t="shared" si="74"/>
        <v>0</v>
      </c>
      <c r="M117" s="448">
        <f t="shared" si="74"/>
        <v>0</v>
      </c>
      <c r="N117" s="448">
        <f t="shared" si="74"/>
        <v>0</v>
      </c>
      <c r="O117" s="448">
        <f t="shared" si="74"/>
        <v>0</v>
      </c>
      <c r="P117" s="448">
        <f t="shared" si="74"/>
        <v>0</v>
      </c>
      <c r="Q117" s="448">
        <f t="shared" si="74"/>
        <v>0</v>
      </c>
      <c r="R117" s="448">
        <f t="shared" si="74"/>
        <v>0</v>
      </c>
      <c r="S117" s="448">
        <f t="shared" si="74"/>
        <v>0</v>
      </c>
      <c r="T117" s="448">
        <f t="shared" si="74"/>
        <v>0</v>
      </c>
      <c r="U117" s="448">
        <f t="shared" si="74"/>
        <v>0</v>
      </c>
      <c r="V117" s="448">
        <f t="shared" si="74"/>
        <v>0</v>
      </c>
      <c r="W117" s="448">
        <f t="shared" si="74"/>
        <v>0</v>
      </c>
      <c r="X117" s="448">
        <f t="shared" si="74"/>
        <v>0</v>
      </c>
      <c r="Y117" s="448">
        <f t="shared" si="74"/>
        <v>0</v>
      </c>
      <c r="Z117" s="448">
        <f t="shared" si="74"/>
        <v>0</v>
      </c>
      <c r="AA117" s="448">
        <f t="shared" si="74"/>
        <v>0</v>
      </c>
      <c r="AB117" s="448">
        <f t="shared" si="74"/>
        <v>0</v>
      </c>
      <c r="AC117" s="448">
        <f t="shared" si="74"/>
        <v>0</v>
      </c>
      <c r="AD117" s="448">
        <f t="shared" si="74"/>
        <v>0</v>
      </c>
      <c r="AE117" s="448">
        <f t="shared" si="74"/>
        <v>0</v>
      </c>
      <c r="AF117" s="448">
        <f t="shared" si="74"/>
        <v>0</v>
      </c>
      <c r="AG117" s="448">
        <f t="shared" si="74"/>
        <v>0</v>
      </c>
      <c r="AH117" s="448">
        <f t="shared" si="74"/>
        <v>0</v>
      </c>
      <c r="AI117" s="448">
        <f t="shared" si="74"/>
        <v>0</v>
      </c>
      <c r="AJ117" s="448">
        <f t="shared" si="74"/>
        <v>0</v>
      </c>
      <c r="AK117" s="448">
        <f t="shared" si="74"/>
        <v>0</v>
      </c>
      <c r="AL117" s="448">
        <f t="shared" si="74"/>
        <v>0</v>
      </c>
      <c r="AM117" s="448">
        <f t="shared" si="74"/>
        <v>0</v>
      </c>
      <c r="AN117" s="448">
        <f t="shared" si="74"/>
        <v>0</v>
      </c>
      <c r="AO117" s="448">
        <f t="shared" si="74"/>
        <v>0</v>
      </c>
      <c r="AP117" s="448">
        <f t="shared" si="74"/>
        <v>0</v>
      </c>
      <c r="AQ117" s="448">
        <f t="shared" si="74"/>
        <v>0</v>
      </c>
      <c r="AR117" s="448">
        <f t="shared" si="74"/>
        <v>0</v>
      </c>
      <c r="AS117" s="448">
        <f t="shared" si="74"/>
        <v>0</v>
      </c>
      <c r="AT117" s="448">
        <f t="shared" si="74"/>
        <v>0</v>
      </c>
      <c r="AU117" s="448">
        <f t="shared" si="74"/>
        <v>0</v>
      </c>
      <c r="AV117" s="448">
        <f t="shared" si="74"/>
        <v>0</v>
      </c>
      <c r="AW117" s="448">
        <f t="shared" si="74"/>
        <v>0</v>
      </c>
      <c r="AX117" s="448">
        <f t="shared" si="74"/>
        <v>0</v>
      </c>
      <c r="AY117" s="448">
        <f t="shared" si="74"/>
        <v>0</v>
      </c>
      <c r="AZ117" s="448">
        <f t="shared" si="74"/>
        <v>0</v>
      </c>
      <c r="BA117" s="448">
        <f t="shared" si="74"/>
        <v>0</v>
      </c>
      <c r="BB117" s="448">
        <f t="shared" si="74"/>
        <v>0</v>
      </c>
      <c r="BC117" s="448">
        <f t="shared" si="74"/>
        <v>0</v>
      </c>
      <c r="BD117" s="448">
        <f t="shared" si="74"/>
        <v>0</v>
      </c>
      <c r="BE117" s="448">
        <f t="shared" si="74"/>
        <v>0</v>
      </c>
      <c r="BF117" s="448">
        <f t="shared" si="74"/>
        <v>0</v>
      </c>
      <c r="BG117" s="448">
        <f t="shared" si="74"/>
        <v>0</v>
      </c>
      <c r="BH117" s="448">
        <f t="shared" si="74"/>
        <v>0</v>
      </c>
      <c r="BI117" s="448">
        <f t="shared" si="74"/>
        <v>0</v>
      </c>
      <c r="BJ117" s="448">
        <f t="shared" si="74"/>
        <v>0</v>
      </c>
      <c r="BK117" s="448">
        <f t="shared" si="74"/>
        <v>0</v>
      </c>
      <c r="BL117" s="448">
        <f t="shared" si="74"/>
        <v>3945529.705876485</v>
      </c>
      <c r="BM117" s="448">
        <f t="shared" si="74"/>
        <v>0</v>
      </c>
      <c r="BN117" s="448">
        <f t="shared" si="74"/>
        <v>0</v>
      </c>
      <c r="BO117" s="448">
        <f t="shared" si="74"/>
        <v>0</v>
      </c>
      <c r="BP117" s="448">
        <f t="shared" si="74"/>
        <v>0</v>
      </c>
      <c r="BQ117" s="448">
        <f t="shared" si="74"/>
        <v>0</v>
      </c>
      <c r="BR117" s="448">
        <f t="shared" ref="BR117:DX117" si="75">SUM(BR115:BR116)</f>
        <v>0</v>
      </c>
      <c r="BS117" s="448">
        <f t="shared" si="75"/>
        <v>0</v>
      </c>
      <c r="BT117" s="448">
        <f t="shared" si="75"/>
        <v>0</v>
      </c>
      <c r="BU117" s="448">
        <f t="shared" si="75"/>
        <v>0</v>
      </c>
      <c r="BV117" s="448">
        <f t="shared" si="75"/>
        <v>0</v>
      </c>
      <c r="BW117" s="448">
        <f t="shared" si="75"/>
        <v>0</v>
      </c>
      <c r="BX117" s="448">
        <f t="shared" si="75"/>
        <v>0</v>
      </c>
      <c r="BY117" s="448">
        <f t="shared" si="75"/>
        <v>0</v>
      </c>
      <c r="BZ117" s="448">
        <f t="shared" si="75"/>
        <v>0</v>
      </c>
      <c r="CA117" s="448">
        <f t="shared" si="75"/>
        <v>0</v>
      </c>
      <c r="CB117" s="448">
        <f t="shared" si="75"/>
        <v>0</v>
      </c>
      <c r="CC117" s="448">
        <f t="shared" si="75"/>
        <v>0</v>
      </c>
      <c r="CD117" s="448">
        <f t="shared" si="75"/>
        <v>0</v>
      </c>
      <c r="CE117" s="448">
        <f t="shared" si="75"/>
        <v>0</v>
      </c>
      <c r="CF117" s="448">
        <f t="shared" si="75"/>
        <v>0</v>
      </c>
      <c r="CG117" s="448">
        <f t="shared" si="75"/>
        <v>0</v>
      </c>
      <c r="CH117" s="448">
        <f t="shared" si="75"/>
        <v>0</v>
      </c>
      <c r="CI117" s="448">
        <f t="shared" si="75"/>
        <v>0</v>
      </c>
      <c r="CJ117" s="448">
        <f t="shared" si="75"/>
        <v>0</v>
      </c>
      <c r="CK117" s="448">
        <f t="shared" si="75"/>
        <v>0</v>
      </c>
      <c r="CL117" s="448">
        <f t="shared" si="75"/>
        <v>0</v>
      </c>
      <c r="CM117" s="448">
        <f t="shared" si="75"/>
        <v>0</v>
      </c>
      <c r="CN117" s="448">
        <f t="shared" si="75"/>
        <v>0</v>
      </c>
      <c r="CO117" s="448">
        <f t="shared" si="75"/>
        <v>0</v>
      </c>
      <c r="CP117" s="448">
        <f t="shared" si="75"/>
        <v>0</v>
      </c>
      <c r="CQ117" s="448">
        <f t="shared" si="75"/>
        <v>0</v>
      </c>
      <c r="CR117" s="448">
        <f t="shared" si="75"/>
        <v>0</v>
      </c>
      <c r="CS117" s="448">
        <f t="shared" si="75"/>
        <v>0</v>
      </c>
      <c r="CT117" s="448">
        <f t="shared" si="75"/>
        <v>0</v>
      </c>
      <c r="CU117" s="448">
        <f t="shared" si="75"/>
        <v>0</v>
      </c>
      <c r="CV117" s="448">
        <f t="shared" si="75"/>
        <v>0</v>
      </c>
      <c r="CW117" s="448">
        <f t="shared" si="75"/>
        <v>0</v>
      </c>
      <c r="CX117" s="448">
        <f t="shared" si="75"/>
        <v>0</v>
      </c>
      <c r="CY117" s="448">
        <f t="shared" si="75"/>
        <v>0</v>
      </c>
      <c r="CZ117" s="448">
        <f t="shared" si="75"/>
        <v>0</v>
      </c>
      <c r="DA117" s="448">
        <f t="shared" si="75"/>
        <v>0</v>
      </c>
      <c r="DB117" s="448">
        <f t="shared" si="75"/>
        <v>0</v>
      </c>
      <c r="DC117" s="448">
        <f t="shared" si="75"/>
        <v>0</v>
      </c>
      <c r="DD117" s="448">
        <f t="shared" si="75"/>
        <v>0</v>
      </c>
      <c r="DE117" s="448">
        <f t="shared" si="75"/>
        <v>0</v>
      </c>
      <c r="DF117" s="448">
        <f t="shared" si="75"/>
        <v>0</v>
      </c>
      <c r="DG117" s="448">
        <f t="shared" si="75"/>
        <v>0</v>
      </c>
      <c r="DH117" s="448">
        <f t="shared" si="75"/>
        <v>0</v>
      </c>
      <c r="DI117" s="448">
        <f t="shared" si="75"/>
        <v>0</v>
      </c>
      <c r="DJ117" s="448">
        <f t="shared" si="75"/>
        <v>0</v>
      </c>
      <c r="DK117" s="448">
        <f t="shared" si="75"/>
        <v>0</v>
      </c>
      <c r="DL117" s="448">
        <f t="shared" si="75"/>
        <v>0</v>
      </c>
      <c r="DM117" s="448">
        <f t="shared" si="75"/>
        <v>0</v>
      </c>
      <c r="DN117" s="448">
        <f t="shared" si="75"/>
        <v>0</v>
      </c>
      <c r="DO117" s="448">
        <f t="shared" si="75"/>
        <v>0</v>
      </c>
      <c r="DP117" s="448">
        <f t="shared" si="75"/>
        <v>0</v>
      </c>
      <c r="DQ117" s="448">
        <f t="shared" si="75"/>
        <v>0</v>
      </c>
      <c r="DR117" s="448">
        <f t="shared" si="75"/>
        <v>0</v>
      </c>
      <c r="DS117" s="448">
        <f t="shared" si="75"/>
        <v>0</v>
      </c>
      <c r="DT117" s="448">
        <f t="shared" si="75"/>
        <v>0</v>
      </c>
      <c r="DU117" s="448">
        <f t="shared" si="75"/>
        <v>0</v>
      </c>
      <c r="DV117" s="448">
        <f t="shared" si="75"/>
        <v>0</v>
      </c>
      <c r="DW117" s="448">
        <f t="shared" si="75"/>
        <v>211225.9992614486</v>
      </c>
      <c r="DX117" s="448">
        <f t="shared" si="75"/>
        <v>211225.9992614486</v>
      </c>
    </row>
    <row r="118" spans="1:128" ht="11.25" customHeight="1">
      <c r="A118" s="383" t="s">
        <v>680</v>
      </c>
      <c r="B118" s="389" t="s">
        <v>638</v>
      </c>
      <c r="D118" s="397">
        <f t="shared" si="59"/>
        <v>-6905189.5578402039</v>
      </c>
      <c r="E118" s="416">
        <f t="shared" ref="E118:AJ118" si="76">E79-E59</f>
        <v>-1594924.7641595665</v>
      </c>
      <c r="F118" s="416">
        <f t="shared" si="76"/>
        <v>-1594924.7641595665</v>
      </c>
      <c r="G118" s="416">
        <f t="shared" si="76"/>
        <v>-1594924.7641595665</v>
      </c>
      <c r="H118" s="416">
        <f t="shared" si="76"/>
        <v>-1594924.7641595665</v>
      </c>
      <c r="I118" s="416">
        <f t="shared" si="76"/>
        <v>-1594924.7641595665</v>
      </c>
      <c r="J118" s="416">
        <f t="shared" si="76"/>
        <v>0</v>
      </c>
      <c r="K118" s="416">
        <f t="shared" si="76"/>
        <v>0</v>
      </c>
      <c r="L118" s="416">
        <f t="shared" si="76"/>
        <v>0</v>
      </c>
      <c r="M118" s="416">
        <f t="shared" si="76"/>
        <v>0</v>
      </c>
      <c r="N118" s="416">
        <f t="shared" si="76"/>
        <v>0</v>
      </c>
      <c r="O118" s="416">
        <f t="shared" si="76"/>
        <v>0</v>
      </c>
      <c r="P118" s="416">
        <f t="shared" si="76"/>
        <v>0</v>
      </c>
      <c r="Q118" s="416">
        <f t="shared" si="76"/>
        <v>0</v>
      </c>
      <c r="R118" s="416">
        <f t="shared" si="76"/>
        <v>0</v>
      </c>
      <c r="S118" s="416">
        <f t="shared" si="76"/>
        <v>0</v>
      </c>
      <c r="T118" s="416">
        <f t="shared" si="76"/>
        <v>0</v>
      </c>
      <c r="U118" s="416">
        <f t="shared" si="76"/>
        <v>0</v>
      </c>
      <c r="V118" s="416">
        <f t="shared" si="76"/>
        <v>0</v>
      </c>
      <c r="W118" s="416">
        <f t="shared" si="76"/>
        <v>0</v>
      </c>
      <c r="X118" s="416">
        <f t="shared" si="76"/>
        <v>0</v>
      </c>
      <c r="Y118" s="416">
        <f t="shared" si="76"/>
        <v>0</v>
      </c>
      <c r="Z118" s="416">
        <f t="shared" si="76"/>
        <v>0</v>
      </c>
      <c r="AA118" s="416">
        <f t="shared" si="76"/>
        <v>0</v>
      </c>
      <c r="AB118" s="416">
        <f t="shared" si="76"/>
        <v>0</v>
      </c>
      <c r="AC118" s="416">
        <f t="shared" si="76"/>
        <v>0</v>
      </c>
      <c r="AD118" s="416">
        <f t="shared" si="76"/>
        <v>0</v>
      </c>
      <c r="AE118" s="416">
        <f t="shared" si="76"/>
        <v>0</v>
      </c>
      <c r="AF118" s="416">
        <f t="shared" si="76"/>
        <v>0</v>
      </c>
      <c r="AG118" s="416">
        <f t="shared" si="76"/>
        <v>0</v>
      </c>
      <c r="AH118" s="416">
        <f t="shared" si="76"/>
        <v>0</v>
      </c>
      <c r="AI118" s="416">
        <f t="shared" si="76"/>
        <v>0</v>
      </c>
      <c r="AJ118" s="416">
        <f t="shared" si="76"/>
        <v>0</v>
      </c>
      <c r="AK118" s="416">
        <f t="shared" ref="AK118:BP118" si="77">AK79-AK59</f>
        <v>0</v>
      </c>
      <c r="AL118" s="416">
        <f t="shared" si="77"/>
        <v>0</v>
      </c>
      <c r="AM118" s="416">
        <f t="shared" si="77"/>
        <v>0</v>
      </c>
      <c r="AN118" s="416">
        <f t="shared" si="77"/>
        <v>0</v>
      </c>
      <c r="AO118" s="416">
        <f t="shared" si="77"/>
        <v>0</v>
      </c>
      <c r="AP118" s="416">
        <f t="shared" si="77"/>
        <v>0</v>
      </c>
      <c r="AQ118" s="416">
        <f t="shared" si="77"/>
        <v>0</v>
      </c>
      <c r="AR118" s="416">
        <f t="shared" si="77"/>
        <v>0</v>
      </c>
      <c r="AS118" s="416">
        <f t="shared" si="77"/>
        <v>0</v>
      </c>
      <c r="AT118" s="416">
        <f t="shared" si="77"/>
        <v>0</v>
      </c>
      <c r="AU118" s="416">
        <f t="shared" si="77"/>
        <v>0</v>
      </c>
      <c r="AV118" s="416">
        <f t="shared" si="77"/>
        <v>0</v>
      </c>
      <c r="AW118" s="416">
        <f t="shared" si="77"/>
        <v>0</v>
      </c>
      <c r="AX118" s="416">
        <f t="shared" si="77"/>
        <v>0</v>
      </c>
      <c r="AY118" s="416">
        <f t="shared" si="77"/>
        <v>0</v>
      </c>
      <c r="AZ118" s="416">
        <f t="shared" si="77"/>
        <v>0</v>
      </c>
      <c r="BA118" s="416">
        <f t="shared" si="77"/>
        <v>0</v>
      </c>
      <c r="BB118" s="416">
        <f t="shared" si="77"/>
        <v>0</v>
      </c>
      <c r="BC118" s="416">
        <f t="shared" si="77"/>
        <v>0</v>
      </c>
      <c r="BD118" s="416">
        <f t="shared" si="77"/>
        <v>0</v>
      </c>
      <c r="BE118" s="416">
        <f t="shared" si="77"/>
        <v>0</v>
      </c>
      <c r="BF118" s="416">
        <f t="shared" si="77"/>
        <v>0</v>
      </c>
      <c r="BG118" s="416">
        <f t="shared" si="77"/>
        <v>0</v>
      </c>
      <c r="BH118" s="416">
        <f t="shared" si="77"/>
        <v>0</v>
      </c>
      <c r="BI118" s="416">
        <f t="shared" si="77"/>
        <v>0</v>
      </c>
      <c r="BJ118" s="416">
        <f t="shared" si="77"/>
        <v>0</v>
      </c>
      <c r="BK118" s="416">
        <f t="shared" si="77"/>
        <v>0</v>
      </c>
      <c r="BL118" s="416">
        <f t="shared" si="77"/>
        <v>0</v>
      </c>
      <c r="BM118" s="416">
        <f t="shared" si="77"/>
        <v>0</v>
      </c>
      <c r="BN118" s="416">
        <f t="shared" si="77"/>
        <v>0</v>
      </c>
      <c r="BO118" s="416">
        <f t="shared" si="77"/>
        <v>0</v>
      </c>
      <c r="BP118" s="416">
        <f t="shared" si="77"/>
        <v>0</v>
      </c>
      <c r="BQ118" s="416">
        <f t="shared" ref="BQ118:CV118" si="78">BQ79-BQ59</f>
        <v>0</v>
      </c>
      <c r="BR118" s="416">
        <f t="shared" si="78"/>
        <v>0</v>
      </c>
      <c r="BS118" s="416">
        <f t="shared" si="78"/>
        <v>0</v>
      </c>
      <c r="BT118" s="416">
        <f t="shared" si="78"/>
        <v>0</v>
      </c>
      <c r="BU118" s="416">
        <f t="shared" si="78"/>
        <v>0</v>
      </c>
      <c r="BV118" s="416">
        <f t="shared" si="78"/>
        <v>0</v>
      </c>
      <c r="BW118" s="416">
        <f t="shared" si="78"/>
        <v>0</v>
      </c>
      <c r="BX118" s="416">
        <f t="shared" si="78"/>
        <v>0</v>
      </c>
      <c r="BY118" s="416">
        <f t="shared" si="78"/>
        <v>0</v>
      </c>
      <c r="BZ118" s="416">
        <f t="shared" si="78"/>
        <v>0</v>
      </c>
      <c r="CA118" s="416">
        <f t="shared" si="78"/>
        <v>0</v>
      </c>
      <c r="CB118" s="416">
        <f t="shared" si="78"/>
        <v>0</v>
      </c>
      <c r="CC118" s="416">
        <f t="shared" si="78"/>
        <v>0</v>
      </c>
      <c r="CD118" s="416">
        <f t="shared" si="78"/>
        <v>0</v>
      </c>
      <c r="CE118" s="416">
        <f t="shared" si="78"/>
        <v>0</v>
      </c>
      <c r="CF118" s="416">
        <f t="shared" si="78"/>
        <v>0</v>
      </c>
      <c r="CG118" s="416">
        <f t="shared" si="78"/>
        <v>0</v>
      </c>
      <c r="CH118" s="416">
        <f t="shared" si="78"/>
        <v>0</v>
      </c>
      <c r="CI118" s="416">
        <f t="shared" si="78"/>
        <v>0</v>
      </c>
      <c r="CJ118" s="416">
        <f t="shared" si="78"/>
        <v>0</v>
      </c>
      <c r="CK118" s="416">
        <f t="shared" si="78"/>
        <v>0</v>
      </c>
      <c r="CL118" s="416">
        <f t="shared" si="78"/>
        <v>0</v>
      </c>
      <c r="CM118" s="416">
        <f t="shared" si="78"/>
        <v>0</v>
      </c>
      <c r="CN118" s="416">
        <f t="shared" si="78"/>
        <v>0</v>
      </c>
      <c r="CO118" s="416">
        <f t="shared" si="78"/>
        <v>0</v>
      </c>
      <c r="CP118" s="416">
        <f t="shared" si="78"/>
        <v>0</v>
      </c>
      <c r="CQ118" s="416">
        <f t="shared" si="78"/>
        <v>0</v>
      </c>
      <c r="CR118" s="416">
        <f t="shared" si="78"/>
        <v>0</v>
      </c>
      <c r="CS118" s="416">
        <f t="shared" si="78"/>
        <v>0</v>
      </c>
      <c r="CT118" s="416">
        <f t="shared" si="78"/>
        <v>0</v>
      </c>
      <c r="CU118" s="416">
        <f t="shared" si="78"/>
        <v>0</v>
      </c>
      <c r="CV118" s="416">
        <f t="shared" si="78"/>
        <v>0</v>
      </c>
      <c r="CW118" s="416">
        <f t="shared" ref="CW118:DU118" si="79">CW79-CW59</f>
        <v>0</v>
      </c>
      <c r="CX118" s="416">
        <f t="shared" si="79"/>
        <v>0</v>
      </c>
      <c r="CY118" s="416">
        <f t="shared" si="79"/>
        <v>0</v>
      </c>
      <c r="CZ118" s="416">
        <f t="shared" si="79"/>
        <v>0</v>
      </c>
      <c r="DA118" s="416">
        <f t="shared" si="79"/>
        <v>0</v>
      </c>
      <c r="DB118" s="416">
        <f t="shared" si="79"/>
        <v>0</v>
      </c>
      <c r="DC118" s="416">
        <f t="shared" si="79"/>
        <v>0</v>
      </c>
      <c r="DD118" s="416">
        <f t="shared" si="79"/>
        <v>0</v>
      </c>
      <c r="DE118" s="416">
        <f t="shared" si="79"/>
        <v>0</v>
      </c>
      <c r="DF118" s="416">
        <f t="shared" si="79"/>
        <v>0</v>
      </c>
      <c r="DG118" s="416">
        <f t="shared" si="79"/>
        <v>0</v>
      </c>
      <c r="DH118" s="416">
        <f t="shared" si="79"/>
        <v>0</v>
      </c>
      <c r="DI118" s="416">
        <f t="shared" si="79"/>
        <v>0</v>
      </c>
      <c r="DJ118" s="416">
        <f t="shared" si="79"/>
        <v>0</v>
      </c>
      <c r="DK118" s="416">
        <f t="shared" si="79"/>
        <v>0</v>
      </c>
      <c r="DL118" s="416">
        <f t="shared" si="79"/>
        <v>0</v>
      </c>
      <c r="DM118" s="416">
        <f t="shared" si="79"/>
        <v>0</v>
      </c>
      <c r="DN118" s="416">
        <f t="shared" si="79"/>
        <v>0</v>
      </c>
      <c r="DO118" s="416">
        <f t="shared" si="79"/>
        <v>0</v>
      </c>
      <c r="DP118" s="416">
        <f t="shared" si="79"/>
        <v>0</v>
      </c>
      <c r="DQ118" s="416">
        <f t="shared" si="79"/>
        <v>0</v>
      </c>
      <c r="DR118" s="416">
        <f t="shared" si="79"/>
        <v>0</v>
      </c>
      <c r="DS118" s="416">
        <f t="shared" si="79"/>
        <v>0</v>
      </c>
      <c r="DT118" s="416">
        <f t="shared" si="79"/>
        <v>0</v>
      </c>
      <c r="DU118" s="416">
        <f t="shared" si="79"/>
        <v>0</v>
      </c>
      <c r="DV118" s="428">
        <f>NPV($C$7,E118:AR118)</f>
        <v>-6905189.5578402039</v>
      </c>
      <c r="DW118" s="428">
        <f>NPV($C$7,E118:CF118)</f>
        <v>-6905189.5578402039</v>
      </c>
      <c r="DX118" s="428">
        <f>NPV($C$7,E118:DU118)</f>
        <v>-6905189.5578402039</v>
      </c>
    </row>
    <row r="119" spans="1:128" ht="11.25" customHeight="1">
      <c r="A119" s="383" t="s">
        <v>266</v>
      </c>
      <c r="B119" s="389" t="s">
        <v>638</v>
      </c>
      <c r="D119" s="397">
        <f t="shared" si="59"/>
        <v>1229797.6999265992</v>
      </c>
      <c r="E119" s="416">
        <f t="shared" ref="E119:AJ119" si="80">ROUND(E80-E60,0)</f>
        <v>0</v>
      </c>
      <c r="F119" s="416">
        <f t="shared" si="80"/>
        <v>0</v>
      </c>
      <c r="G119" s="416">
        <f t="shared" si="80"/>
        <v>0</v>
      </c>
      <c r="H119" s="416">
        <f t="shared" si="80"/>
        <v>0</v>
      </c>
      <c r="I119" s="416">
        <f t="shared" si="80"/>
        <v>0</v>
      </c>
      <c r="J119" s="416">
        <f t="shared" si="80"/>
        <v>0</v>
      </c>
      <c r="K119" s="416">
        <f t="shared" si="80"/>
        <v>88771</v>
      </c>
      <c r="L119" s="416">
        <f t="shared" si="80"/>
        <v>88771</v>
      </c>
      <c r="M119" s="416">
        <f t="shared" si="80"/>
        <v>88771</v>
      </c>
      <c r="N119" s="416">
        <f t="shared" si="80"/>
        <v>88771</v>
      </c>
      <c r="O119" s="416">
        <f t="shared" si="80"/>
        <v>88771</v>
      </c>
      <c r="P119" s="416">
        <f t="shared" si="80"/>
        <v>88771</v>
      </c>
      <c r="Q119" s="416">
        <f t="shared" si="80"/>
        <v>88771</v>
      </c>
      <c r="R119" s="416">
        <f t="shared" si="80"/>
        <v>88771</v>
      </c>
      <c r="S119" s="416">
        <f t="shared" si="80"/>
        <v>88771</v>
      </c>
      <c r="T119" s="416">
        <f t="shared" si="80"/>
        <v>88771</v>
      </c>
      <c r="U119" s="416">
        <f t="shared" si="80"/>
        <v>88771</v>
      </c>
      <c r="V119" s="416">
        <f t="shared" si="80"/>
        <v>88771</v>
      </c>
      <c r="W119" s="416">
        <f t="shared" si="80"/>
        <v>88771</v>
      </c>
      <c r="X119" s="416">
        <f t="shared" si="80"/>
        <v>88771</v>
      </c>
      <c r="Y119" s="416">
        <f t="shared" si="80"/>
        <v>88771</v>
      </c>
      <c r="Z119" s="416">
        <f t="shared" si="80"/>
        <v>88771</v>
      </c>
      <c r="AA119" s="416">
        <f t="shared" si="80"/>
        <v>88771</v>
      </c>
      <c r="AB119" s="416">
        <f t="shared" si="80"/>
        <v>88771</v>
      </c>
      <c r="AC119" s="416">
        <f t="shared" si="80"/>
        <v>88771</v>
      </c>
      <c r="AD119" s="416">
        <f t="shared" si="80"/>
        <v>88771</v>
      </c>
      <c r="AE119" s="416">
        <f t="shared" si="80"/>
        <v>88771</v>
      </c>
      <c r="AF119" s="416">
        <f t="shared" si="80"/>
        <v>88771</v>
      </c>
      <c r="AG119" s="416">
        <f t="shared" si="80"/>
        <v>88771</v>
      </c>
      <c r="AH119" s="416">
        <f t="shared" si="80"/>
        <v>88771</v>
      </c>
      <c r="AI119" s="416">
        <f t="shared" si="80"/>
        <v>88771</v>
      </c>
      <c r="AJ119" s="416">
        <f t="shared" si="80"/>
        <v>88771</v>
      </c>
      <c r="AK119" s="416">
        <f t="shared" ref="AK119:BP119" si="81">ROUND(AK80-AK60,0)</f>
        <v>88771</v>
      </c>
      <c r="AL119" s="416">
        <f t="shared" si="81"/>
        <v>88771</v>
      </c>
      <c r="AM119" s="416">
        <f t="shared" si="81"/>
        <v>88771</v>
      </c>
      <c r="AN119" s="416">
        <f t="shared" si="81"/>
        <v>88771</v>
      </c>
      <c r="AO119" s="416">
        <f t="shared" si="81"/>
        <v>88771</v>
      </c>
      <c r="AP119" s="416">
        <f t="shared" si="81"/>
        <v>88771</v>
      </c>
      <c r="AQ119" s="416">
        <f t="shared" si="81"/>
        <v>88771</v>
      </c>
      <c r="AR119" s="416">
        <f t="shared" si="81"/>
        <v>88771</v>
      </c>
      <c r="AS119" s="416">
        <f t="shared" si="81"/>
        <v>88771</v>
      </c>
      <c r="AT119" s="416">
        <f t="shared" si="81"/>
        <v>88771</v>
      </c>
      <c r="AU119" s="416">
        <f t="shared" si="81"/>
        <v>88771</v>
      </c>
      <c r="AV119" s="416">
        <f t="shared" si="81"/>
        <v>88771</v>
      </c>
      <c r="AW119" s="416">
        <f t="shared" si="81"/>
        <v>88771</v>
      </c>
      <c r="AX119" s="416">
        <f t="shared" si="81"/>
        <v>88771</v>
      </c>
      <c r="AY119" s="416">
        <f t="shared" si="81"/>
        <v>88771</v>
      </c>
      <c r="AZ119" s="416">
        <f t="shared" si="81"/>
        <v>88771</v>
      </c>
      <c r="BA119" s="416">
        <f t="shared" si="81"/>
        <v>88771</v>
      </c>
      <c r="BB119" s="416">
        <f t="shared" si="81"/>
        <v>88771</v>
      </c>
      <c r="BC119" s="416">
        <f t="shared" si="81"/>
        <v>88771</v>
      </c>
      <c r="BD119" s="416">
        <f t="shared" si="81"/>
        <v>88771</v>
      </c>
      <c r="BE119" s="416">
        <f t="shared" si="81"/>
        <v>88771</v>
      </c>
      <c r="BF119" s="416">
        <f t="shared" si="81"/>
        <v>88771</v>
      </c>
      <c r="BG119" s="416">
        <f t="shared" si="81"/>
        <v>88771</v>
      </c>
      <c r="BH119" s="416">
        <f t="shared" si="81"/>
        <v>88771</v>
      </c>
      <c r="BI119" s="416">
        <f t="shared" si="81"/>
        <v>88771</v>
      </c>
      <c r="BJ119" s="416">
        <f t="shared" si="81"/>
        <v>88771</v>
      </c>
      <c r="BK119" s="416">
        <f t="shared" si="81"/>
        <v>88771</v>
      </c>
      <c r="BL119" s="416">
        <f t="shared" si="81"/>
        <v>88771</v>
      </c>
      <c r="BM119" s="416">
        <f t="shared" si="81"/>
        <v>0</v>
      </c>
      <c r="BN119" s="416">
        <f t="shared" si="81"/>
        <v>0</v>
      </c>
      <c r="BO119" s="416">
        <f t="shared" si="81"/>
        <v>0</v>
      </c>
      <c r="BP119" s="416">
        <f t="shared" si="81"/>
        <v>0</v>
      </c>
      <c r="BQ119" s="416">
        <f t="shared" ref="BQ119:CV119" si="82">ROUND(BQ80-BQ60,0)</f>
        <v>0</v>
      </c>
      <c r="BR119" s="416">
        <f t="shared" si="82"/>
        <v>0</v>
      </c>
      <c r="BS119" s="416">
        <f t="shared" si="82"/>
        <v>0</v>
      </c>
      <c r="BT119" s="416">
        <f t="shared" si="82"/>
        <v>0</v>
      </c>
      <c r="BU119" s="416">
        <f t="shared" si="82"/>
        <v>0</v>
      </c>
      <c r="BV119" s="416">
        <f t="shared" si="82"/>
        <v>0</v>
      </c>
      <c r="BW119" s="416">
        <f t="shared" si="82"/>
        <v>0</v>
      </c>
      <c r="BX119" s="416">
        <f t="shared" si="82"/>
        <v>0</v>
      </c>
      <c r="BY119" s="416">
        <f t="shared" si="82"/>
        <v>0</v>
      </c>
      <c r="BZ119" s="416">
        <f t="shared" si="82"/>
        <v>0</v>
      </c>
      <c r="CA119" s="416">
        <f t="shared" si="82"/>
        <v>0</v>
      </c>
      <c r="CB119" s="416">
        <f t="shared" si="82"/>
        <v>0</v>
      </c>
      <c r="CC119" s="416">
        <f t="shared" si="82"/>
        <v>0</v>
      </c>
      <c r="CD119" s="416">
        <f t="shared" si="82"/>
        <v>0</v>
      </c>
      <c r="CE119" s="416">
        <f t="shared" si="82"/>
        <v>0</v>
      </c>
      <c r="CF119" s="416">
        <f t="shared" si="82"/>
        <v>0</v>
      </c>
      <c r="CG119" s="416">
        <f t="shared" si="82"/>
        <v>0</v>
      </c>
      <c r="CH119" s="416">
        <f t="shared" si="82"/>
        <v>0</v>
      </c>
      <c r="CI119" s="416">
        <f t="shared" si="82"/>
        <v>0</v>
      </c>
      <c r="CJ119" s="416">
        <f t="shared" si="82"/>
        <v>0</v>
      </c>
      <c r="CK119" s="416">
        <f t="shared" si="82"/>
        <v>0</v>
      </c>
      <c r="CL119" s="416">
        <f t="shared" si="82"/>
        <v>0</v>
      </c>
      <c r="CM119" s="416">
        <f t="shared" si="82"/>
        <v>0</v>
      </c>
      <c r="CN119" s="416">
        <f t="shared" si="82"/>
        <v>0</v>
      </c>
      <c r="CO119" s="416">
        <f t="shared" si="82"/>
        <v>0</v>
      </c>
      <c r="CP119" s="416">
        <f t="shared" si="82"/>
        <v>0</v>
      </c>
      <c r="CQ119" s="416">
        <f t="shared" si="82"/>
        <v>0</v>
      </c>
      <c r="CR119" s="416">
        <f t="shared" si="82"/>
        <v>0</v>
      </c>
      <c r="CS119" s="416">
        <f t="shared" si="82"/>
        <v>0</v>
      </c>
      <c r="CT119" s="416">
        <f t="shared" si="82"/>
        <v>0</v>
      </c>
      <c r="CU119" s="416">
        <f t="shared" si="82"/>
        <v>0</v>
      </c>
      <c r="CV119" s="416">
        <f t="shared" si="82"/>
        <v>0</v>
      </c>
      <c r="CW119" s="416">
        <f t="shared" ref="CW119:DU119" si="83">ROUND(CW80-CW60,0)</f>
        <v>0</v>
      </c>
      <c r="CX119" s="416">
        <f t="shared" si="83"/>
        <v>0</v>
      </c>
      <c r="CY119" s="416">
        <f t="shared" si="83"/>
        <v>0</v>
      </c>
      <c r="CZ119" s="416">
        <f t="shared" si="83"/>
        <v>0</v>
      </c>
      <c r="DA119" s="416">
        <f t="shared" si="83"/>
        <v>0</v>
      </c>
      <c r="DB119" s="416">
        <f t="shared" si="83"/>
        <v>0</v>
      </c>
      <c r="DC119" s="416">
        <f t="shared" si="83"/>
        <v>0</v>
      </c>
      <c r="DD119" s="416">
        <f t="shared" si="83"/>
        <v>0</v>
      </c>
      <c r="DE119" s="416">
        <f t="shared" si="83"/>
        <v>0</v>
      </c>
      <c r="DF119" s="416">
        <f t="shared" si="83"/>
        <v>0</v>
      </c>
      <c r="DG119" s="416">
        <f t="shared" si="83"/>
        <v>0</v>
      </c>
      <c r="DH119" s="416">
        <f t="shared" si="83"/>
        <v>0</v>
      </c>
      <c r="DI119" s="416">
        <f t="shared" si="83"/>
        <v>0</v>
      </c>
      <c r="DJ119" s="416">
        <f t="shared" si="83"/>
        <v>0</v>
      </c>
      <c r="DK119" s="416">
        <f t="shared" si="83"/>
        <v>0</v>
      </c>
      <c r="DL119" s="416">
        <f t="shared" si="83"/>
        <v>0</v>
      </c>
      <c r="DM119" s="416">
        <f t="shared" si="83"/>
        <v>0</v>
      </c>
      <c r="DN119" s="416">
        <f t="shared" si="83"/>
        <v>0</v>
      </c>
      <c r="DO119" s="416">
        <f t="shared" si="83"/>
        <v>0</v>
      </c>
      <c r="DP119" s="416">
        <f t="shared" si="83"/>
        <v>0</v>
      </c>
      <c r="DQ119" s="416">
        <f t="shared" si="83"/>
        <v>0</v>
      </c>
      <c r="DR119" s="416">
        <f t="shared" si="83"/>
        <v>0</v>
      </c>
      <c r="DS119" s="416">
        <f t="shared" si="83"/>
        <v>0</v>
      </c>
      <c r="DT119" s="416">
        <f t="shared" si="83"/>
        <v>0</v>
      </c>
      <c r="DU119" s="416">
        <f t="shared" si="83"/>
        <v>0</v>
      </c>
      <c r="DV119" s="428">
        <f>NPV($C$7,E119:AR119)</f>
        <v>1072654.9942270413</v>
      </c>
      <c r="DW119" s="428">
        <f>NPV($C$7,E119:CF119)</f>
        <v>1229797.6999265992</v>
      </c>
      <c r="DX119" s="428">
        <f>NPV($C$7,E119:DU119)</f>
        <v>1229797.6999265992</v>
      </c>
    </row>
    <row r="120" spans="1:128" ht="11.25" customHeight="1">
      <c r="A120" s="383" t="s">
        <v>240</v>
      </c>
      <c r="B120" s="389" t="s">
        <v>638</v>
      </c>
      <c r="D120" s="397">
        <f t="shared" si="59"/>
        <v>-88685.001451671982</v>
      </c>
      <c r="E120" s="416">
        <f t="shared" ref="E120:AJ120" si="84">E81-E61</f>
        <v>0</v>
      </c>
      <c r="F120" s="416">
        <f t="shared" si="84"/>
        <v>0</v>
      </c>
      <c r="G120" s="416">
        <f t="shared" si="84"/>
        <v>0</v>
      </c>
      <c r="H120" s="416">
        <f t="shared" si="84"/>
        <v>0</v>
      </c>
      <c r="I120" s="416">
        <f t="shared" si="84"/>
        <v>0</v>
      </c>
      <c r="J120" s="416">
        <f t="shared" si="84"/>
        <v>0</v>
      </c>
      <c r="K120" s="416">
        <f t="shared" si="84"/>
        <v>0</v>
      </c>
      <c r="L120" s="416">
        <f t="shared" si="84"/>
        <v>0</v>
      </c>
      <c r="M120" s="416">
        <f t="shared" si="84"/>
        <v>0</v>
      </c>
      <c r="N120" s="416">
        <f t="shared" si="84"/>
        <v>0</v>
      </c>
      <c r="O120" s="416">
        <f t="shared" si="84"/>
        <v>0</v>
      </c>
      <c r="P120" s="416">
        <f t="shared" si="84"/>
        <v>0</v>
      </c>
      <c r="Q120" s="416">
        <f t="shared" si="84"/>
        <v>0</v>
      </c>
      <c r="R120" s="416">
        <f t="shared" si="84"/>
        <v>0</v>
      </c>
      <c r="S120" s="416">
        <f t="shared" si="84"/>
        <v>0</v>
      </c>
      <c r="T120" s="416">
        <f t="shared" si="84"/>
        <v>0</v>
      </c>
      <c r="U120" s="416">
        <f t="shared" si="84"/>
        <v>0</v>
      </c>
      <c r="V120" s="416">
        <f t="shared" si="84"/>
        <v>0</v>
      </c>
      <c r="W120" s="416">
        <f t="shared" si="84"/>
        <v>0</v>
      </c>
      <c r="X120" s="416">
        <f t="shared" si="84"/>
        <v>0</v>
      </c>
      <c r="Y120" s="416">
        <f t="shared" si="84"/>
        <v>0</v>
      </c>
      <c r="Z120" s="416">
        <f t="shared" si="84"/>
        <v>0</v>
      </c>
      <c r="AA120" s="416">
        <f t="shared" si="84"/>
        <v>0</v>
      </c>
      <c r="AB120" s="416">
        <f t="shared" si="84"/>
        <v>0</v>
      </c>
      <c r="AC120" s="416">
        <f t="shared" si="84"/>
        <v>0</v>
      </c>
      <c r="AD120" s="416">
        <f t="shared" si="84"/>
        <v>-18340.987500000003</v>
      </c>
      <c r="AE120" s="416">
        <f t="shared" si="84"/>
        <v>-18340.987500000003</v>
      </c>
      <c r="AF120" s="416">
        <f t="shared" si="84"/>
        <v>-18340.987500000003</v>
      </c>
      <c r="AG120" s="416">
        <f t="shared" si="84"/>
        <v>-18340.987500000003</v>
      </c>
      <c r="AH120" s="416">
        <f t="shared" si="84"/>
        <v>-18340.987500000003</v>
      </c>
      <c r="AI120" s="416">
        <f t="shared" si="84"/>
        <v>-18340.987500000003</v>
      </c>
      <c r="AJ120" s="416">
        <f t="shared" si="84"/>
        <v>-18340.987500000003</v>
      </c>
      <c r="AK120" s="416">
        <f t="shared" ref="AK120:BP120" si="85">AK81-AK61</f>
        <v>-18340.987500000003</v>
      </c>
      <c r="AL120" s="416">
        <f t="shared" si="85"/>
        <v>-18340.987500000003</v>
      </c>
      <c r="AM120" s="416">
        <f t="shared" si="85"/>
        <v>-18340.987500000003</v>
      </c>
      <c r="AN120" s="416">
        <f t="shared" si="85"/>
        <v>-18340.987500000003</v>
      </c>
      <c r="AO120" s="416">
        <f t="shared" si="85"/>
        <v>-18340.987500000003</v>
      </c>
      <c r="AP120" s="416">
        <f t="shared" si="85"/>
        <v>-18340.987500000003</v>
      </c>
      <c r="AQ120" s="416">
        <f t="shared" si="85"/>
        <v>-18340.987500000003</v>
      </c>
      <c r="AR120" s="416">
        <f t="shared" si="85"/>
        <v>-18340.987500000003</v>
      </c>
      <c r="AS120" s="416">
        <f t="shared" si="85"/>
        <v>-18340.987500000003</v>
      </c>
      <c r="AT120" s="416">
        <f t="shared" si="85"/>
        <v>-18340.987500000003</v>
      </c>
      <c r="AU120" s="416">
        <f t="shared" si="85"/>
        <v>-18340.987500000003</v>
      </c>
      <c r="AV120" s="416">
        <f t="shared" si="85"/>
        <v>-18340.987500000003</v>
      </c>
      <c r="AW120" s="416">
        <f t="shared" si="85"/>
        <v>-18340.987500000003</v>
      </c>
      <c r="AX120" s="416">
        <f t="shared" si="85"/>
        <v>-18340.987500000003</v>
      </c>
      <c r="AY120" s="416">
        <f t="shared" si="85"/>
        <v>-18340.987500000003</v>
      </c>
      <c r="AZ120" s="416">
        <f t="shared" si="85"/>
        <v>-18340.987500000003</v>
      </c>
      <c r="BA120" s="416">
        <f t="shared" si="85"/>
        <v>-18340.987500000003</v>
      </c>
      <c r="BB120" s="416">
        <f t="shared" si="85"/>
        <v>-18340.987500000003</v>
      </c>
      <c r="BC120" s="416">
        <f t="shared" si="85"/>
        <v>-18340.987500000003</v>
      </c>
      <c r="BD120" s="416">
        <f t="shared" si="85"/>
        <v>-18340.987500000003</v>
      </c>
      <c r="BE120" s="416">
        <f t="shared" si="85"/>
        <v>-18340.987500000003</v>
      </c>
      <c r="BF120" s="416">
        <f t="shared" si="85"/>
        <v>-18340.987500000003</v>
      </c>
      <c r="BG120" s="416">
        <f t="shared" si="85"/>
        <v>-18340.987500000003</v>
      </c>
      <c r="BH120" s="416">
        <f t="shared" si="85"/>
        <v>-18340.987500000003</v>
      </c>
      <c r="BI120" s="416">
        <f t="shared" si="85"/>
        <v>-18340.987500000003</v>
      </c>
      <c r="BJ120" s="416">
        <f t="shared" si="85"/>
        <v>-18340.987500000003</v>
      </c>
      <c r="BK120" s="416">
        <f t="shared" si="85"/>
        <v>-18340.987500000003</v>
      </c>
      <c r="BL120" s="416">
        <f t="shared" si="85"/>
        <v>-18340.987500000003</v>
      </c>
      <c r="BM120" s="416">
        <f t="shared" si="85"/>
        <v>0</v>
      </c>
      <c r="BN120" s="416">
        <f t="shared" si="85"/>
        <v>0</v>
      </c>
      <c r="BO120" s="416">
        <f t="shared" si="85"/>
        <v>0</v>
      </c>
      <c r="BP120" s="416">
        <f t="shared" si="85"/>
        <v>0</v>
      </c>
      <c r="BQ120" s="416">
        <f t="shared" ref="BQ120:CV120" si="86">BQ81-BQ61</f>
        <v>0</v>
      </c>
      <c r="BR120" s="416">
        <f t="shared" si="86"/>
        <v>0</v>
      </c>
      <c r="BS120" s="416">
        <f t="shared" si="86"/>
        <v>0</v>
      </c>
      <c r="BT120" s="416">
        <f t="shared" si="86"/>
        <v>0</v>
      </c>
      <c r="BU120" s="416">
        <f t="shared" si="86"/>
        <v>0</v>
      </c>
      <c r="BV120" s="416">
        <f t="shared" si="86"/>
        <v>0</v>
      </c>
      <c r="BW120" s="416">
        <f t="shared" si="86"/>
        <v>0</v>
      </c>
      <c r="BX120" s="416">
        <f t="shared" si="86"/>
        <v>0</v>
      </c>
      <c r="BY120" s="416">
        <f t="shared" si="86"/>
        <v>0</v>
      </c>
      <c r="BZ120" s="416">
        <f t="shared" si="86"/>
        <v>0</v>
      </c>
      <c r="CA120" s="416">
        <f t="shared" si="86"/>
        <v>0</v>
      </c>
      <c r="CB120" s="416">
        <f t="shared" si="86"/>
        <v>0</v>
      </c>
      <c r="CC120" s="416">
        <f t="shared" si="86"/>
        <v>0</v>
      </c>
      <c r="CD120" s="416">
        <f t="shared" si="86"/>
        <v>0</v>
      </c>
      <c r="CE120" s="416">
        <f t="shared" si="86"/>
        <v>0</v>
      </c>
      <c r="CF120" s="416">
        <f t="shared" si="86"/>
        <v>0</v>
      </c>
      <c r="CG120" s="416">
        <f t="shared" si="86"/>
        <v>0</v>
      </c>
      <c r="CH120" s="416">
        <f t="shared" si="86"/>
        <v>0</v>
      </c>
      <c r="CI120" s="416">
        <f t="shared" si="86"/>
        <v>0</v>
      </c>
      <c r="CJ120" s="416">
        <f t="shared" si="86"/>
        <v>0</v>
      </c>
      <c r="CK120" s="416">
        <f t="shared" si="86"/>
        <v>0</v>
      </c>
      <c r="CL120" s="416">
        <f t="shared" si="86"/>
        <v>0</v>
      </c>
      <c r="CM120" s="416">
        <f t="shared" si="86"/>
        <v>0</v>
      </c>
      <c r="CN120" s="416">
        <f t="shared" si="86"/>
        <v>0</v>
      </c>
      <c r="CO120" s="416">
        <f t="shared" si="86"/>
        <v>0</v>
      </c>
      <c r="CP120" s="416">
        <f t="shared" si="86"/>
        <v>0</v>
      </c>
      <c r="CQ120" s="416">
        <f t="shared" si="86"/>
        <v>0</v>
      </c>
      <c r="CR120" s="416">
        <f t="shared" si="86"/>
        <v>0</v>
      </c>
      <c r="CS120" s="416">
        <f t="shared" si="86"/>
        <v>0</v>
      </c>
      <c r="CT120" s="416">
        <f t="shared" si="86"/>
        <v>0</v>
      </c>
      <c r="CU120" s="416">
        <f t="shared" si="86"/>
        <v>0</v>
      </c>
      <c r="CV120" s="416">
        <f t="shared" si="86"/>
        <v>0</v>
      </c>
      <c r="CW120" s="416">
        <f t="shared" ref="CW120:DU120" si="87">CW81-CW61</f>
        <v>0</v>
      </c>
      <c r="CX120" s="416">
        <f t="shared" si="87"/>
        <v>0</v>
      </c>
      <c r="CY120" s="416">
        <f t="shared" si="87"/>
        <v>0</v>
      </c>
      <c r="CZ120" s="416">
        <f t="shared" si="87"/>
        <v>0</v>
      </c>
      <c r="DA120" s="416">
        <f t="shared" si="87"/>
        <v>0</v>
      </c>
      <c r="DB120" s="416">
        <f t="shared" si="87"/>
        <v>0</v>
      </c>
      <c r="DC120" s="416">
        <f t="shared" si="87"/>
        <v>0</v>
      </c>
      <c r="DD120" s="416">
        <f t="shared" si="87"/>
        <v>0</v>
      </c>
      <c r="DE120" s="416">
        <f t="shared" si="87"/>
        <v>0</v>
      </c>
      <c r="DF120" s="416">
        <f t="shared" si="87"/>
        <v>0</v>
      </c>
      <c r="DG120" s="416">
        <f t="shared" si="87"/>
        <v>0</v>
      </c>
      <c r="DH120" s="416">
        <f t="shared" si="87"/>
        <v>0</v>
      </c>
      <c r="DI120" s="416">
        <f t="shared" si="87"/>
        <v>0</v>
      </c>
      <c r="DJ120" s="416">
        <f t="shared" si="87"/>
        <v>0</v>
      </c>
      <c r="DK120" s="416">
        <f t="shared" si="87"/>
        <v>0</v>
      </c>
      <c r="DL120" s="416">
        <f t="shared" si="87"/>
        <v>0</v>
      </c>
      <c r="DM120" s="416">
        <f t="shared" si="87"/>
        <v>0</v>
      </c>
      <c r="DN120" s="416">
        <f t="shared" si="87"/>
        <v>0</v>
      </c>
      <c r="DO120" s="416">
        <f t="shared" si="87"/>
        <v>0</v>
      </c>
      <c r="DP120" s="416">
        <f t="shared" si="87"/>
        <v>0</v>
      </c>
      <c r="DQ120" s="416">
        <f t="shared" si="87"/>
        <v>0</v>
      </c>
      <c r="DR120" s="416">
        <f t="shared" si="87"/>
        <v>0</v>
      </c>
      <c r="DS120" s="416">
        <f t="shared" si="87"/>
        <v>0</v>
      </c>
      <c r="DT120" s="416">
        <f t="shared" si="87"/>
        <v>0</v>
      </c>
      <c r="DU120" s="416">
        <f t="shared" si="87"/>
        <v>0</v>
      </c>
      <c r="DV120" s="428">
        <f>NPV($C$7,E120:AR120)</f>
        <v>-56217.727218512766</v>
      </c>
      <c r="DW120" s="428">
        <f>NPV($C$7,E120:CF120)</f>
        <v>-88685.001451671982</v>
      </c>
      <c r="DX120" s="428">
        <f>NPV($C$7,E120:DU120)</f>
        <v>-88685.001451671982</v>
      </c>
    </row>
    <row r="121" spans="1:128" ht="11.25" customHeight="1">
      <c r="A121" s="383" t="s">
        <v>243</v>
      </c>
      <c r="B121" s="389" t="s">
        <v>638</v>
      </c>
      <c r="D121" s="397">
        <f t="shared" si="59"/>
        <v>-38331.811288266945</v>
      </c>
      <c r="E121" s="416">
        <f t="shared" ref="E121:AJ121" si="88">E82-E62</f>
        <v>-2025</v>
      </c>
      <c r="F121" s="416">
        <f t="shared" si="88"/>
        <v>-2025</v>
      </c>
      <c r="G121" s="416">
        <f t="shared" si="88"/>
        <v>-2025</v>
      </c>
      <c r="H121" s="416">
        <f t="shared" si="88"/>
        <v>-2025</v>
      </c>
      <c r="I121" s="416">
        <f t="shared" si="88"/>
        <v>-2025</v>
      </c>
      <c r="J121" s="416">
        <f t="shared" si="88"/>
        <v>-2025</v>
      </c>
      <c r="K121" s="416">
        <f t="shared" si="88"/>
        <v>-2025</v>
      </c>
      <c r="L121" s="416">
        <f t="shared" si="88"/>
        <v>-2025</v>
      </c>
      <c r="M121" s="416">
        <f t="shared" si="88"/>
        <v>-2025</v>
      </c>
      <c r="N121" s="416">
        <f t="shared" si="88"/>
        <v>-2025</v>
      </c>
      <c r="O121" s="416">
        <f t="shared" si="88"/>
        <v>-2025</v>
      </c>
      <c r="P121" s="416">
        <f t="shared" si="88"/>
        <v>-2025</v>
      </c>
      <c r="Q121" s="416">
        <f t="shared" si="88"/>
        <v>-2025</v>
      </c>
      <c r="R121" s="416">
        <f t="shared" si="88"/>
        <v>-2025</v>
      </c>
      <c r="S121" s="416">
        <f t="shared" si="88"/>
        <v>-2025</v>
      </c>
      <c r="T121" s="416">
        <f t="shared" si="88"/>
        <v>-2025</v>
      </c>
      <c r="U121" s="416">
        <f t="shared" si="88"/>
        <v>-2025</v>
      </c>
      <c r="V121" s="416">
        <f t="shared" si="88"/>
        <v>-2025</v>
      </c>
      <c r="W121" s="416">
        <f t="shared" si="88"/>
        <v>-2025</v>
      </c>
      <c r="X121" s="416">
        <f t="shared" si="88"/>
        <v>-2025</v>
      </c>
      <c r="Y121" s="416">
        <f t="shared" si="88"/>
        <v>-2025</v>
      </c>
      <c r="Z121" s="416">
        <f t="shared" si="88"/>
        <v>-2025</v>
      </c>
      <c r="AA121" s="416">
        <f t="shared" si="88"/>
        <v>-2025</v>
      </c>
      <c r="AB121" s="416">
        <f t="shared" si="88"/>
        <v>-2025</v>
      </c>
      <c r="AC121" s="416">
        <f t="shared" si="88"/>
        <v>-2025</v>
      </c>
      <c r="AD121" s="416">
        <f t="shared" si="88"/>
        <v>-2025</v>
      </c>
      <c r="AE121" s="416">
        <f t="shared" si="88"/>
        <v>-2025</v>
      </c>
      <c r="AF121" s="416">
        <f t="shared" si="88"/>
        <v>-2025</v>
      </c>
      <c r="AG121" s="416">
        <f t="shared" si="88"/>
        <v>-2025</v>
      </c>
      <c r="AH121" s="416">
        <f t="shared" si="88"/>
        <v>-2025</v>
      </c>
      <c r="AI121" s="416">
        <f t="shared" si="88"/>
        <v>-2025</v>
      </c>
      <c r="AJ121" s="416">
        <f t="shared" si="88"/>
        <v>-2025</v>
      </c>
      <c r="AK121" s="416">
        <f t="shared" ref="AK121:BP121" si="89">AK82-AK62</f>
        <v>-2025</v>
      </c>
      <c r="AL121" s="416">
        <f t="shared" si="89"/>
        <v>-2025</v>
      </c>
      <c r="AM121" s="416">
        <f t="shared" si="89"/>
        <v>-2025</v>
      </c>
      <c r="AN121" s="416">
        <f t="shared" si="89"/>
        <v>-2025</v>
      </c>
      <c r="AO121" s="416">
        <f t="shared" si="89"/>
        <v>-2025</v>
      </c>
      <c r="AP121" s="416">
        <f t="shared" si="89"/>
        <v>-2025</v>
      </c>
      <c r="AQ121" s="416">
        <f t="shared" si="89"/>
        <v>-2025</v>
      </c>
      <c r="AR121" s="416">
        <f t="shared" si="89"/>
        <v>-2025</v>
      </c>
      <c r="AS121" s="416">
        <f t="shared" si="89"/>
        <v>-2025</v>
      </c>
      <c r="AT121" s="416">
        <f t="shared" si="89"/>
        <v>-2025</v>
      </c>
      <c r="AU121" s="416">
        <f t="shared" si="89"/>
        <v>-2025</v>
      </c>
      <c r="AV121" s="416">
        <f t="shared" si="89"/>
        <v>-2025</v>
      </c>
      <c r="AW121" s="416">
        <f t="shared" si="89"/>
        <v>-2025</v>
      </c>
      <c r="AX121" s="416">
        <f t="shared" si="89"/>
        <v>-2025</v>
      </c>
      <c r="AY121" s="416">
        <f t="shared" si="89"/>
        <v>-2025</v>
      </c>
      <c r="AZ121" s="416">
        <f t="shared" si="89"/>
        <v>-2025</v>
      </c>
      <c r="BA121" s="416">
        <f t="shared" si="89"/>
        <v>-2025</v>
      </c>
      <c r="BB121" s="416">
        <f t="shared" si="89"/>
        <v>-2025</v>
      </c>
      <c r="BC121" s="416">
        <f t="shared" si="89"/>
        <v>-2025</v>
      </c>
      <c r="BD121" s="416">
        <f t="shared" si="89"/>
        <v>-2025</v>
      </c>
      <c r="BE121" s="416">
        <f t="shared" si="89"/>
        <v>-2025</v>
      </c>
      <c r="BF121" s="416">
        <f t="shared" si="89"/>
        <v>-2025</v>
      </c>
      <c r="BG121" s="416">
        <f t="shared" si="89"/>
        <v>-2025</v>
      </c>
      <c r="BH121" s="416">
        <f t="shared" si="89"/>
        <v>-2025</v>
      </c>
      <c r="BI121" s="416">
        <f t="shared" si="89"/>
        <v>-2025</v>
      </c>
      <c r="BJ121" s="416">
        <f t="shared" si="89"/>
        <v>-2025</v>
      </c>
      <c r="BK121" s="416">
        <f t="shared" si="89"/>
        <v>-2025</v>
      </c>
      <c r="BL121" s="416">
        <f t="shared" si="89"/>
        <v>-2025</v>
      </c>
      <c r="BM121" s="416">
        <f t="shared" si="89"/>
        <v>0</v>
      </c>
      <c r="BN121" s="416">
        <f t="shared" si="89"/>
        <v>0</v>
      </c>
      <c r="BO121" s="416">
        <f t="shared" si="89"/>
        <v>0</v>
      </c>
      <c r="BP121" s="416">
        <f t="shared" si="89"/>
        <v>0</v>
      </c>
      <c r="BQ121" s="416">
        <f t="shared" ref="BQ121:CV121" si="90">BQ82-BQ62</f>
        <v>0</v>
      </c>
      <c r="BR121" s="416">
        <f t="shared" si="90"/>
        <v>0</v>
      </c>
      <c r="BS121" s="416">
        <f t="shared" si="90"/>
        <v>0</v>
      </c>
      <c r="BT121" s="416">
        <f t="shared" si="90"/>
        <v>0</v>
      </c>
      <c r="BU121" s="416">
        <f t="shared" si="90"/>
        <v>0</v>
      </c>
      <c r="BV121" s="416">
        <f t="shared" si="90"/>
        <v>0</v>
      </c>
      <c r="BW121" s="416">
        <f t="shared" si="90"/>
        <v>0</v>
      </c>
      <c r="BX121" s="416">
        <f t="shared" si="90"/>
        <v>0</v>
      </c>
      <c r="BY121" s="416">
        <f t="shared" si="90"/>
        <v>0</v>
      </c>
      <c r="BZ121" s="416">
        <f t="shared" si="90"/>
        <v>0</v>
      </c>
      <c r="CA121" s="416">
        <f t="shared" si="90"/>
        <v>0</v>
      </c>
      <c r="CB121" s="416">
        <f t="shared" si="90"/>
        <v>0</v>
      </c>
      <c r="CC121" s="416">
        <f t="shared" si="90"/>
        <v>0</v>
      </c>
      <c r="CD121" s="416">
        <f t="shared" si="90"/>
        <v>0</v>
      </c>
      <c r="CE121" s="416">
        <f t="shared" si="90"/>
        <v>0</v>
      </c>
      <c r="CF121" s="416">
        <f t="shared" si="90"/>
        <v>0</v>
      </c>
      <c r="CG121" s="416">
        <f t="shared" si="90"/>
        <v>0</v>
      </c>
      <c r="CH121" s="416">
        <f t="shared" si="90"/>
        <v>0</v>
      </c>
      <c r="CI121" s="416">
        <f t="shared" si="90"/>
        <v>0</v>
      </c>
      <c r="CJ121" s="416">
        <f t="shared" si="90"/>
        <v>0</v>
      </c>
      <c r="CK121" s="416">
        <f t="shared" si="90"/>
        <v>0</v>
      </c>
      <c r="CL121" s="416">
        <f t="shared" si="90"/>
        <v>0</v>
      </c>
      <c r="CM121" s="416">
        <f t="shared" si="90"/>
        <v>0</v>
      </c>
      <c r="CN121" s="416">
        <f t="shared" si="90"/>
        <v>0</v>
      </c>
      <c r="CO121" s="416">
        <f t="shared" si="90"/>
        <v>0</v>
      </c>
      <c r="CP121" s="416">
        <f t="shared" si="90"/>
        <v>0</v>
      </c>
      <c r="CQ121" s="416">
        <f t="shared" si="90"/>
        <v>0</v>
      </c>
      <c r="CR121" s="416">
        <f t="shared" si="90"/>
        <v>0</v>
      </c>
      <c r="CS121" s="416">
        <f t="shared" si="90"/>
        <v>0</v>
      </c>
      <c r="CT121" s="416">
        <f t="shared" si="90"/>
        <v>0</v>
      </c>
      <c r="CU121" s="416">
        <f t="shared" si="90"/>
        <v>0</v>
      </c>
      <c r="CV121" s="416">
        <f t="shared" si="90"/>
        <v>0</v>
      </c>
      <c r="CW121" s="416">
        <f t="shared" ref="CW121:DU121" si="91">CW82-CW62</f>
        <v>0</v>
      </c>
      <c r="CX121" s="416">
        <f t="shared" si="91"/>
        <v>0</v>
      </c>
      <c r="CY121" s="416">
        <f t="shared" si="91"/>
        <v>0</v>
      </c>
      <c r="CZ121" s="416">
        <f t="shared" si="91"/>
        <v>0</v>
      </c>
      <c r="DA121" s="416">
        <f t="shared" si="91"/>
        <v>0</v>
      </c>
      <c r="DB121" s="416">
        <f t="shared" si="91"/>
        <v>0</v>
      </c>
      <c r="DC121" s="416">
        <f t="shared" si="91"/>
        <v>0</v>
      </c>
      <c r="DD121" s="416">
        <f t="shared" si="91"/>
        <v>0</v>
      </c>
      <c r="DE121" s="416">
        <f t="shared" si="91"/>
        <v>0</v>
      </c>
      <c r="DF121" s="416">
        <f t="shared" si="91"/>
        <v>0</v>
      </c>
      <c r="DG121" s="416">
        <f t="shared" si="91"/>
        <v>0</v>
      </c>
      <c r="DH121" s="416">
        <f t="shared" si="91"/>
        <v>0</v>
      </c>
      <c r="DI121" s="416">
        <f t="shared" si="91"/>
        <v>0</v>
      </c>
      <c r="DJ121" s="416">
        <f t="shared" si="91"/>
        <v>0</v>
      </c>
      <c r="DK121" s="416">
        <f t="shared" si="91"/>
        <v>0</v>
      </c>
      <c r="DL121" s="416">
        <f t="shared" si="91"/>
        <v>0</v>
      </c>
      <c r="DM121" s="416">
        <f t="shared" si="91"/>
        <v>0</v>
      </c>
      <c r="DN121" s="416">
        <f t="shared" si="91"/>
        <v>0</v>
      </c>
      <c r="DO121" s="416">
        <f t="shared" si="91"/>
        <v>0</v>
      </c>
      <c r="DP121" s="416">
        <f t="shared" si="91"/>
        <v>0</v>
      </c>
      <c r="DQ121" s="416">
        <f t="shared" si="91"/>
        <v>0</v>
      </c>
      <c r="DR121" s="416">
        <f t="shared" si="91"/>
        <v>0</v>
      </c>
      <c r="DS121" s="416">
        <f t="shared" si="91"/>
        <v>0</v>
      </c>
      <c r="DT121" s="416">
        <f t="shared" si="91"/>
        <v>0</v>
      </c>
      <c r="DU121" s="416">
        <f t="shared" si="91"/>
        <v>0</v>
      </c>
      <c r="DV121" s="428">
        <f>NPV($C$7,E121:AR121)</f>
        <v>-34747.149866838721</v>
      </c>
      <c r="DW121" s="428">
        <f>NPV($C$7,E121:CF121)</f>
        <v>-38331.811288266945</v>
      </c>
      <c r="DX121" s="428">
        <f>NPV($C$7,E121:DU121)</f>
        <v>-38331.811288266945</v>
      </c>
    </row>
    <row r="122" spans="1:128" ht="11.25" customHeight="1">
      <c r="A122" s="383" t="s">
        <v>245</v>
      </c>
      <c r="B122" s="389" t="s">
        <v>638</v>
      </c>
      <c r="D122" s="397">
        <f t="shared" si="59"/>
        <v>-53028.508130457049</v>
      </c>
      <c r="E122" s="416">
        <f t="shared" ref="E122:AJ122" si="92">E83-E63</f>
        <v>-7832.18</v>
      </c>
      <c r="F122" s="416">
        <f t="shared" si="92"/>
        <v>-7832.18</v>
      </c>
      <c r="G122" s="416">
        <f t="shared" si="92"/>
        <v>-7832.18</v>
      </c>
      <c r="H122" s="416">
        <f t="shared" si="92"/>
        <v>-7832.18</v>
      </c>
      <c r="I122" s="416">
        <f t="shared" si="92"/>
        <v>-7832.18</v>
      </c>
      <c r="J122" s="416">
        <f t="shared" si="92"/>
        <v>-1958.0450000000001</v>
      </c>
      <c r="K122" s="416">
        <f t="shared" si="92"/>
        <v>-1958.0450000000001</v>
      </c>
      <c r="L122" s="416">
        <f t="shared" si="92"/>
        <v>-1958.0450000000001</v>
      </c>
      <c r="M122" s="416">
        <f t="shared" si="92"/>
        <v>-1958.0450000000001</v>
      </c>
      <c r="N122" s="416">
        <f t="shared" si="92"/>
        <v>-1958.0450000000001</v>
      </c>
      <c r="O122" s="416">
        <f t="shared" si="92"/>
        <v>-1958.0450000000001</v>
      </c>
      <c r="P122" s="416">
        <f t="shared" si="92"/>
        <v>-1958.0450000000001</v>
      </c>
      <c r="Q122" s="416">
        <f t="shared" si="92"/>
        <v>-1958.0450000000001</v>
      </c>
      <c r="R122" s="416">
        <f t="shared" si="92"/>
        <v>-1958.0450000000001</v>
      </c>
      <c r="S122" s="416">
        <f t="shared" si="92"/>
        <v>-1958.0450000000001</v>
      </c>
      <c r="T122" s="416">
        <f t="shared" si="92"/>
        <v>-1958.0450000000001</v>
      </c>
      <c r="U122" s="416">
        <f t="shared" si="92"/>
        <v>-1958.0450000000001</v>
      </c>
      <c r="V122" s="416">
        <f t="shared" si="92"/>
        <v>-1958.0450000000001</v>
      </c>
      <c r="W122" s="416">
        <f t="shared" si="92"/>
        <v>-1958.0450000000001</v>
      </c>
      <c r="X122" s="416">
        <f t="shared" si="92"/>
        <v>-1958.0450000000001</v>
      </c>
      <c r="Y122" s="416">
        <f t="shared" si="92"/>
        <v>-1958.0450000000001</v>
      </c>
      <c r="Z122" s="416">
        <f t="shared" si="92"/>
        <v>-1958.0450000000001</v>
      </c>
      <c r="AA122" s="416">
        <f t="shared" si="92"/>
        <v>-1958.0450000000001</v>
      </c>
      <c r="AB122" s="416">
        <f t="shared" si="92"/>
        <v>-1958.0450000000001</v>
      </c>
      <c r="AC122" s="416">
        <f t="shared" si="92"/>
        <v>-1958.0450000000001</v>
      </c>
      <c r="AD122" s="416">
        <f t="shared" si="92"/>
        <v>0</v>
      </c>
      <c r="AE122" s="416">
        <f t="shared" si="92"/>
        <v>0</v>
      </c>
      <c r="AF122" s="416">
        <f t="shared" si="92"/>
        <v>0</v>
      </c>
      <c r="AG122" s="416">
        <f t="shared" si="92"/>
        <v>0</v>
      </c>
      <c r="AH122" s="416">
        <f t="shared" si="92"/>
        <v>0</v>
      </c>
      <c r="AI122" s="416">
        <f t="shared" si="92"/>
        <v>0</v>
      </c>
      <c r="AJ122" s="416">
        <f t="shared" si="92"/>
        <v>0</v>
      </c>
      <c r="AK122" s="416">
        <f t="shared" ref="AK122:BP122" si="93">AK83-AK63</f>
        <v>0</v>
      </c>
      <c r="AL122" s="416">
        <f t="shared" si="93"/>
        <v>0</v>
      </c>
      <c r="AM122" s="416">
        <f t="shared" si="93"/>
        <v>0</v>
      </c>
      <c r="AN122" s="416">
        <f t="shared" si="93"/>
        <v>0</v>
      </c>
      <c r="AO122" s="416">
        <f t="shared" si="93"/>
        <v>0</v>
      </c>
      <c r="AP122" s="416">
        <f t="shared" si="93"/>
        <v>0</v>
      </c>
      <c r="AQ122" s="416">
        <f t="shared" si="93"/>
        <v>0</v>
      </c>
      <c r="AR122" s="416">
        <f t="shared" si="93"/>
        <v>0</v>
      </c>
      <c r="AS122" s="416">
        <f t="shared" si="93"/>
        <v>0</v>
      </c>
      <c r="AT122" s="416">
        <f t="shared" si="93"/>
        <v>0</v>
      </c>
      <c r="AU122" s="416">
        <f t="shared" si="93"/>
        <v>0</v>
      </c>
      <c r="AV122" s="416">
        <f t="shared" si="93"/>
        <v>0</v>
      </c>
      <c r="AW122" s="416">
        <f t="shared" si="93"/>
        <v>0</v>
      </c>
      <c r="AX122" s="416">
        <f t="shared" si="93"/>
        <v>0</v>
      </c>
      <c r="AY122" s="416">
        <f t="shared" si="93"/>
        <v>0</v>
      </c>
      <c r="AZ122" s="416">
        <f t="shared" si="93"/>
        <v>0</v>
      </c>
      <c r="BA122" s="416">
        <f t="shared" si="93"/>
        <v>0</v>
      </c>
      <c r="BB122" s="416">
        <f t="shared" si="93"/>
        <v>0</v>
      </c>
      <c r="BC122" s="416">
        <f t="shared" si="93"/>
        <v>0</v>
      </c>
      <c r="BD122" s="416">
        <f t="shared" si="93"/>
        <v>0</v>
      </c>
      <c r="BE122" s="416">
        <f t="shared" si="93"/>
        <v>0</v>
      </c>
      <c r="BF122" s="416">
        <f t="shared" si="93"/>
        <v>0</v>
      </c>
      <c r="BG122" s="416">
        <f t="shared" si="93"/>
        <v>0</v>
      </c>
      <c r="BH122" s="416">
        <f t="shared" si="93"/>
        <v>0</v>
      </c>
      <c r="BI122" s="416">
        <f t="shared" si="93"/>
        <v>0</v>
      </c>
      <c r="BJ122" s="416">
        <f t="shared" si="93"/>
        <v>0</v>
      </c>
      <c r="BK122" s="416">
        <f t="shared" si="93"/>
        <v>0</v>
      </c>
      <c r="BL122" s="416">
        <f t="shared" si="93"/>
        <v>0</v>
      </c>
      <c r="BM122" s="416">
        <f t="shared" si="93"/>
        <v>0</v>
      </c>
      <c r="BN122" s="416">
        <f t="shared" si="93"/>
        <v>0</v>
      </c>
      <c r="BO122" s="416">
        <f t="shared" si="93"/>
        <v>0</v>
      </c>
      <c r="BP122" s="416">
        <f t="shared" si="93"/>
        <v>0</v>
      </c>
      <c r="BQ122" s="416">
        <f t="shared" ref="BQ122:CV122" si="94">BQ83-BQ63</f>
        <v>0</v>
      </c>
      <c r="BR122" s="416">
        <f t="shared" si="94"/>
        <v>0</v>
      </c>
      <c r="BS122" s="416">
        <f t="shared" si="94"/>
        <v>0</v>
      </c>
      <c r="BT122" s="416">
        <f t="shared" si="94"/>
        <v>0</v>
      </c>
      <c r="BU122" s="416">
        <f t="shared" si="94"/>
        <v>0</v>
      </c>
      <c r="BV122" s="416">
        <f t="shared" si="94"/>
        <v>0</v>
      </c>
      <c r="BW122" s="416">
        <f t="shared" si="94"/>
        <v>0</v>
      </c>
      <c r="BX122" s="416">
        <f t="shared" si="94"/>
        <v>0</v>
      </c>
      <c r="BY122" s="416">
        <f t="shared" si="94"/>
        <v>0</v>
      </c>
      <c r="BZ122" s="416">
        <f t="shared" si="94"/>
        <v>0</v>
      </c>
      <c r="CA122" s="416">
        <f t="shared" si="94"/>
        <v>0</v>
      </c>
      <c r="CB122" s="416">
        <f t="shared" si="94"/>
        <v>0</v>
      </c>
      <c r="CC122" s="416">
        <f t="shared" si="94"/>
        <v>0</v>
      </c>
      <c r="CD122" s="416">
        <f t="shared" si="94"/>
        <v>0</v>
      </c>
      <c r="CE122" s="416">
        <f t="shared" si="94"/>
        <v>0</v>
      </c>
      <c r="CF122" s="416">
        <f t="shared" si="94"/>
        <v>0</v>
      </c>
      <c r="CG122" s="416">
        <f t="shared" si="94"/>
        <v>0</v>
      </c>
      <c r="CH122" s="416">
        <f t="shared" si="94"/>
        <v>0</v>
      </c>
      <c r="CI122" s="416">
        <f t="shared" si="94"/>
        <v>0</v>
      </c>
      <c r="CJ122" s="416">
        <f t="shared" si="94"/>
        <v>0</v>
      </c>
      <c r="CK122" s="416">
        <f t="shared" si="94"/>
        <v>0</v>
      </c>
      <c r="CL122" s="416">
        <f t="shared" si="94"/>
        <v>0</v>
      </c>
      <c r="CM122" s="416">
        <f t="shared" si="94"/>
        <v>0</v>
      </c>
      <c r="CN122" s="416">
        <f t="shared" si="94"/>
        <v>0</v>
      </c>
      <c r="CO122" s="416">
        <f t="shared" si="94"/>
        <v>0</v>
      </c>
      <c r="CP122" s="416">
        <f t="shared" si="94"/>
        <v>0</v>
      </c>
      <c r="CQ122" s="416">
        <f t="shared" si="94"/>
        <v>0</v>
      </c>
      <c r="CR122" s="416">
        <f t="shared" si="94"/>
        <v>0</v>
      </c>
      <c r="CS122" s="416">
        <f t="shared" si="94"/>
        <v>0</v>
      </c>
      <c r="CT122" s="416">
        <f t="shared" si="94"/>
        <v>0</v>
      </c>
      <c r="CU122" s="416">
        <f t="shared" si="94"/>
        <v>0</v>
      </c>
      <c r="CV122" s="416">
        <f t="shared" si="94"/>
        <v>0</v>
      </c>
      <c r="CW122" s="416">
        <f t="shared" ref="CW122:DU122" si="95">CW83-CW63</f>
        <v>0</v>
      </c>
      <c r="CX122" s="416">
        <f t="shared" si="95"/>
        <v>0</v>
      </c>
      <c r="CY122" s="416">
        <f t="shared" si="95"/>
        <v>0</v>
      </c>
      <c r="CZ122" s="416">
        <f t="shared" si="95"/>
        <v>0</v>
      </c>
      <c r="DA122" s="416">
        <f t="shared" si="95"/>
        <v>0</v>
      </c>
      <c r="DB122" s="416">
        <f t="shared" si="95"/>
        <v>0</v>
      </c>
      <c r="DC122" s="416">
        <f t="shared" si="95"/>
        <v>0</v>
      </c>
      <c r="DD122" s="416">
        <f t="shared" si="95"/>
        <v>0</v>
      </c>
      <c r="DE122" s="416">
        <f t="shared" si="95"/>
        <v>0</v>
      </c>
      <c r="DF122" s="416">
        <f t="shared" si="95"/>
        <v>0</v>
      </c>
      <c r="DG122" s="416">
        <f t="shared" si="95"/>
        <v>0</v>
      </c>
      <c r="DH122" s="416">
        <f t="shared" si="95"/>
        <v>0</v>
      </c>
      <c r="DI122" s="416">
        <f t="shared" si="95"/>
        <v>0</v>
      </c>
      <c r="DJ122" s="416">
        <f t="shared" si="95"/>
        <v>0</v>
      </c>
      <c r="DK122" s="416">
        <f t="shared" si="95"/>
        <v>0</v>
      </c>
      <c r="DL122" s="416">
        <f t="shared" si="95"/>
        <v>0</v>
      </c>
      <c r="DM122" s="416">
        <f t="shared" si="95"/>
        <v>0</v>
      </c>
      <c r="DN122" s="416">
        <f t="shared" si="95"/>
        <v>0</v>
      </c>
      <c r="DO122" s="416">
        <f t="shared" si="95"/>
        <v>0</v>
      </c>
      <c r="DP122" s="416">
        <f t="shared" si="95"/>
        <v>0</v>
      </c>
      <c r="DQ122" s="416">
        <f t="shared" si="95"/>
        <v>0</v>
      </c>
      <c r="DR122" s="416">
        <f t="shared" si="95"/>
        <v>0</v>
      </c>
      <c r="DS122" s="416">
        <f t="shared" si="95"/>
        <v>0</v>
      </c>
      <c r="DT122" s="416">
        <f t="shared" si="95"/>
        <v>0</v>
      </c>
      <c r="DU122" s="416">
        <f t="shared" si="95"/>
        <v>0</v>
      </c>
      <c r="DV122" s="428">
        <f>NPV($C$7,E122:AR122)</f>
        <v>-53028.508130457049</v>
      </c>
      <c r="DW122" s="428">
        <f>NPV($C$7,E122:CF122)</f>
        <v>-53028.508130457049</v>
      </c>
      <c r="DX122" s="428">
        <f>NPV($C$7,E122:DU122)</f>
        <v>-53028.508130457049</v>
      </c>
    </row>
    <row r="123" spans="1:128" s="275" customFormat="1" ht="11.25" customHeight="1">
      <c r="A123" s="385" t="s">
        <v>679</v>
      </c>
      <c r="B123" s="396"/>
      <c r="D123" s="446">
        <f t="shared" si="59"/>
        <v>-5855437.1787839998</v>
      </c>
      <c r="E123" s="448">
        <f>SUM(E118:E122)</f>
        <v>-1604781.9441595664</v>
      </c>
      <c r="F123" s="448">
        <f t="shared" ref="F123:BQ123" si="96">SUM(F118:F122)</f>
        <v>-1604781.9441595664</v>
      </c>
      <c r="G123" s="448">
        <f t="shared" si="96"/>
        <v>-1604781.9441595664</v>
      </c>
      <c r="H123" s="448">
        <f t="shared" si="96"/>
        <v>-1604781.9441595664</v>
      </c>
      <c r="I123" s="448">
        <f t="shared" si="96"/>
        <v>-1604781.9441595664</v>
      </c>
      <c r="J123" s="448">
        <f t="shared" si="96"/>
        <v>-3983.0450000000001</v>
      </c>
      <c r="K123" s="448">
        <f t="shared" si="96"/>
        <v>84787.955000000002</v>
      </c>
      <c r="L123" s="448">
        <f t="shared" si="96"/>
        <v>84787.955000000002</v>
      </c>
      <c r="M123" s="448">
        <f t="shared" si="96"/>
        <v>84787.955000000002</v>
      </c>
      <c r="N123" s="448">
        <f t="shared" si="96"/>
        <v>84787.955000000002</v>
      </c>
      <c r="O123" s="448">
        <f t="shared" si="96"/>
        <v>84787.955000000002</v>
      </c>
      <c r="P123" s="448">
        <f t="shared" si="96"/>
        <v>84787.955000000002</v>
      </c>
      <c r="Q123" s="448">
        <f t="shared" si="96"/>
        <v>84787.955000000002</v>
      </c>
      <c r="R123" s="448">
        <f t="shared" si="96"/>
        <v>84787.955000000002</v>
      </c>
      <c r="S123" s="448">
        <f t="shared" si="96"/>
        <v>84787.955000000002</v>
      </c>
      <c r="T123" s="448">
        <f t="shared" si="96"/>
        <v>84787.955000000002</v>
      </c>
      <c r="U123" s="448">
        <f t="shared" si="96"/>
        <v>84787.955000000002</v>
      </c>
      <c r="V123" s="448">
        <f t="shared" si="96"/>
        <v>84787.955000000002</v>
      </c>
      <c r="W123" s="448">
        <f t="shared" si="96"/>
        <v>84787.955000000002</v>
      </c>
      <c r="X123" s="448">
        <f t="shared" si="96"/>
        <v>84787.955000000002</v>
      </c>
      <c r="Y123" s="448">
        <f t="shared" si="96"/>
        <v>84787.955000000002</v>
      </c>
      <c r="Z123" s="448">
        <f t="shared" si="96"/>
        <v>84787.955000000002</v>
      </c>
      <c r="AA123" s="448">
        <f t="shared" si="96"/>
        <v>84787.955000000002</v>
      </c>
      <c r="AB123" s="448">
        <f t="shared" si="96"/>
        <v>84787.955000000002</v>
      </c>
      <c r="AC123" s="448">
        <f t="shared" si="96"/>
        <v>84787.955000000002</v>
      </c>
      <c r="AD123" s="448">
        <f t="shared" si="96"/>
        <v>68405.012499999997</v>
      </c>
      <c r="AE123" s="448">
        <f t="shared" si="96"/>
        <v>68405.012499999997</v>
      </c>
      <c r="AF123" s="448">
        <f t="shared" si="96"/>
        <v>68405.012499999997</v>
      </c>
      <c r="AG123" s="448">
        <f t="shared" si="96"/>
        <v>68405.012499999997</v>
      </c>
      <c r="AH123" s="448">
        <f t="shared" si="96"/>
        <v>68405.012499999997</v>
      </c>
      <c r="AI123" s="448">
        <f t="shared" si="96"/>
        <v>68405.012499999997</v>
      </c>
      <c r="AJ123" s="448">
        <f t="shared" si="96"/>
        <v>68405.012499999997</v>
      </c>
      <c r="AK123" s="448">
        <f t="shared" si="96"/>
        <v>68405.012499999997</v>
      </c>
      <c r="AL123" s="448">
        <f t="shared" si="96"/>
        <v>68405.012499999997</v>
      </c>
      <c r="AM123" s="448">
        <f t="shared" si="96"/>
        <v>68405.012499999997</v>
      </c>
      <c r="AN123" s="448">
        <f t="shared" si="96"/>
        <v>68405.012499999997</v>
      </c>
      <c r="AO123" s="448">
        <f t="shared" si="96"/>
        <v>68405.012499999997</v>
      </c>
      <c r="AP123" s="448">
        <f t="shared" si="96"/>
        <v>68405.012499999997</v>
      </c>
      <c r="AQ123" s="448">
        <f t="shared" si="96"/>
        <v>68405.012499999997</v>
      </c>
      <c r="AR123" s="448">
        <f t="shared" si="96"/>
        <v>68405.012499999997</v>
      </c>
      <c r="AS123" s="448">
        <f t="shared" si="96"/>
        <v>68405.012499999997</v>
      </c>
      <c r="AT123" s="448">
        <f t="shared" si="96"/>
        <v>68405.012499999997</v>
      </c>
      <c r="AU123" s="448">
        <f t="shared" si="96"/>
        <v>68405.012499999997</v>
      </c>
      <c r="AV123" s="448">
        <f t="shared" si="96"/>
        <v>68405.012499999997</v>
      </c>
      <c r="AW123" s="448">
        <f t="shared" si="96"/>
        <v>68405.012499999997</v>
      </c>
      <c r="AX123" s="448">
        <f t="shared" si="96"/>
        <v>68405.012499999997</v>
      </c>
      <c r="AY123" s="448">
        <f t="shared" si="96"/>
        <v>68405.012499999997</v>
      </c>
      <c r="AZ123" s="448">
        <f t="shared" si="96"/>
        <v>68405.012499999997</v>
      </c>
      <c r="BA123" s="448">
        <f t="shared" si="96"/>
        <v>68405.012499999997</v>
      </c>
      <c r="BB123" s="448">
        <f t="shared" si="96"/>
        <v>68405.012499999997</v>
      </c>
      <c r="BC123" s="448">
        <f t="shared" si="96"/>
        <v>68405.012499999997</v>
      </c>
      <c r="BD123" s="448">
        <f t="shared" si="96"/>
        <v>68405.012499999997</v>
      </c>
      <c r="BE123" s="448">
        <f t="shared" si="96"/>
        <v>68405.012499999997</v>
      </c>
      <c r="BF123" s="448">
        <f t="shared" si="96"/>
        <v>68405.012499999997</v>
      </c>
      <c r="BG123" s="448">
        <f t="shared" si="96"/>
        <v>68405.012499999997</v>
      </c>
      <c r="BH123" s="448">
        <f t="shared" si="96"/>
        <v>68405.012499999997</v>
      </c>
      <c r="BI123" s="448">
        <f t="shared" si="96"/>
        <v>68405.012499999997</v>
      </c>
      <c r="BJ123" s="448">
        <f t="shared" si="96"/>
        <v>68405.012499999997</v>
      </c>
      <c r="BK123" s="448">
        <f t="shared" si="96"/>
        <v>68405.012499999997</v>
      </c>
      <c r="BL123" s="448">
        <f t="shared" si="96"/>
        <v>68405.012499999997</v>
      </c>
      <c r="BM123" s="448">
        <f t="shared" si="96"/>
        <v>0</v>
      </c>
      <c r="BN123" s="448">
        <f t="shared" si="96"/>
        <v>0</v>
      </c>
      <c r="BO123" s="448">
        <f t="shared" si="96"/>
        <v>0</v>
      </c>
      <c r="BP123" s="448">
        <f t="shared" si="96"/>
        <v>0</v>
      </c>
      <c r="BQ123" s="448">
        <f t="shared" si="96"/>
        <v>0</v>
      </c>
      <c r="BR123" s="448">
        <f t="shared" ref="BR123:DX123" si="97">SUM(BR118:BR122)</f>
        <v>0</v>
      </c>
      <c r="BS123" s="448">
        <f t="shared" si="97"/>
        <v>0</v>
      </c>
      <c r="BT123" s="448">
        <f t="shared" si="97"/>
        <v>0</v>
      </c>
      <c r="BU123" s="448">
        <f t="shared" si="97"/>
        <v>0</v>
      </c>
      <c r="BV123" s="448">
        <f t="shared" si="97"/>
        <v>0</v>
      </c>
      <c r="BW123" s="448">
        <f t="shared" si="97"/>
        <v>0</v>
      </c>
      <c r="BX123" s="448">
        <f t="shared" si="97"/>
        <v>0</v>
      </c>
      <c r="BY123" s="448">
        <f t="shared" si="97"/>
        <v>0</v>
      </c>
      <c r="BZ123" s="448">
        <f t="shared" si="97"/>
        <v>0</v>
      </c>
      <c r="CA123" s="448">
        <f t="shared" si="97"/>
        <v>0</v>
      </c>
      <c r="CB123" s="448">
        <f t="shared" si="97"/>
        <v>0</v>
      </c>
      <c r="CC123" s="448">
        <f t="shared" si="97"/>
        <v>0</v>
      </c>
      <c r="CD123" s="448">
        <f t="shared" si="97"/>
        <v>0</v>
      </c>
      <c r="CE123" s="448">
        <f t="shared" si="97"/>
        <v>0</v>
      </c>
      <c r="CF123" s="448">
        <f t="shared" si="97"/>
        <v>0</v>
      </c>
      <c r="CG123" s="448">
        <f t="shared" si="97"/>
        <v>0</v>
      </c>
      <c r="CH123" s="448">
        <f t="shared" si="97"/>
        <v>0</v>
      </c>
      <c r="CI123" s="448">
        <f t="shared" si="97"/>
        <v>0</v>
      </c>
      <c r="CJ123" s="448">
        <f t="shared" si="97"/>
        <v>0</v>
      </c>
      <c r="CK123" s="448">
        <f t="shared" si="97"/>
        <v>0</v>
      </c>
      <c r="CL123" s="448">
        <f t="shared" si="97"/>
        <v>0</v>
      </c>
      <c r="CM123" s="448">
        <f t="shared" si="97"/>
        <v>0</v>
      </c>
      <c r="CN123" s="448">
        <f t="shared" si="97"/>
        <v>0</v>
      </c>
      <c r="CO123" s="448">
        <f t="shared" si="97"/>
        <v>0</v>
      </c>
      <c r="CP123" s="448">
        <f t="shared" si="97"/>
        <v>0</v>
      </c>
      <c r="CQ123" s="448">
        <f t="shared" si="97"/>
        <v>0</v>
      </c>
      <c r="CR123" s="448">
        <f t="shared" si="97"/>
        <v>0</v>
      </c>
      <c r="CS123" s="448">
        <f t="shared" si="97"/>
        <v>0</v>
      </c>
      <c r="CT123" s="448">
        <f t="shared" si="97"/>
        <v>0</v>
      </c>
      <c r="CU123" s="448">
        <f t="shared" si="97"/>
        <v>0</v>
      </c>
      <c r="CV123" s="448">
        <f t="shared" si="97"/>
        <v>0</v>
      </c>
      <c r="CW123" s="448">
        <f t="shared" si="97"/>
        <v>0</v>
      </c>
      <c r="CX123" s="448">
        <f t="shared" si="97"/>
        <v>0</v>
      </c>
      <c r="CY123" s="448">
        <f t="shared" si="97"/>
        <v>0</v>
      </c>
      <c r="CZ123" s="448">
        <f t="shared" si="97"/>
        <v>0</v>
      </c>
      <c r="DA123" s="448">
        <f t="shared" si="97"/>
        <v>0</v>
      </c>
      <c r="DB123" s="448">
        <f t="shared" si="97"/>
        <v>0</v>
      </c>
      <c r="DC123" s="448">
        <f t="shared" si="97"/>
        <v>0</v>
      </c>
      <c r="DD123" s="448">
        <f t="shared" si="97"/>
        <v>0</v>
      </c>
      <c r="DE123" s="448">
        <f t="shared" si="97"/>
        <v>0</v>
      </c>
      <c r="DF123" s="448">
        <f t="shared" si="97"/>
        <v>0</v>
      </c>
      <c r="DG123" s="448">
        <f t="shared" si="97"/>
        <v>0</v>
      </c>
      <c r="DH123" s="448">
        <f t="shared" si="97"/>
        <v>0</v>
      </c>
      <c r="DI123" s="448">
        <f t="shared" si="97"/>
        <v>0</v>
      </c>
      <c r="DJ123" s="448">
        <f t="shared" si="97"/>
        <v>0</v>
      </c>
      <c r="DK123" s="448">
        <f t="shared" si="97"/>
        <v>0</v>
      </c>
      <c r="DL123" s="448">
        <f t="shared" si="97"/>
        <v>0</v>
      </c>
      <c r="DM123" s="448">
        <f t="shared" si="97"/>
        <v>0</v>
      </c>
      <c r="DN123" s="448">
        <f t="shared" si="97"/>
        <v>0</v>
      </c>
      <c r="DO123" s="448">
        <f t="shared" si="97"/>
        <v>0</v>
      </c>
      <c r="DP123" s="448">
        <f t="shared" si="97"/>
        <v>0</v>
      </c>
      <c r="DQ123" s="448">
        <f t="shared" si="97"/>
        <v>0</v>
      </c>
      <c r="DR123" s="448">
        <f t="shared" si="97"/>
        <v>0</v>
      </c>
      <c r="DS123" s="448">
        <f t="shared" si="97"/>
        <v>0</v>
      </c>
      <c r="DT123" s="448">
        <f t="shared" si="97"/>
        <v>0</v>
      </c>
      <c r="DU123" s="448">
        <f t="shared" si="97"/>
        <v>0</v>
      </c>
      <c r="DV123" s="448">
        <f t="shared" si="97"/>
        <v>-5976527.948828971</v>
      </c>
      <c r="DW123" s="448">
        <f t="shared" si="97"/>
        <v>-5855437.1787840016</v>
      </c>
      <c r="DX123" s="448">
        <f t="shared" si="97"/>
        <v>-5855437.1787840016</v>
      </c>
    </row>
    <row r="124" spans="1:128" ht="11.25" customHeight="1">
      <c r="A124" s="383" t="s">
        <v>681</v>
      </c>
      <c r="B124" s="389" t="s">
        <v>638</v>
      </c>
      <c r="D124" s="397">
        <f t="shared" si="59"/>
        <v>488680.26500835118</v>
      </c>
      <c r="E124" s="416">
        <f t="shared" ref="E124:AJ124" si="98">E85-E65</f>
        <v>112872.82555957252</v>
      </c>
      <c r="F124" s="416">
        <f t="shared" si="98"/>
        <v>112872.82555957252</v>
      </c>
      <c r="G124" s="416">
        <f t="shared" si="98"/>
        <v>112872.82555957252</v>
      </c>
      <c r="H124" s="416">
        <f t="shared" si="98"/>
        <v>112872.82555957252</v>
      </c>
      <c r="I124" s="416">
        <f t="shared" si="98"/>
        <v>112872.82555957252</v>
      </c>
      <c r="J124" s="416">
        <f t="shared" si="98"/>
        <v>0</v>
      </c>
      <c r="K124" s="416">
        <f t="shared" si="98"/>
        <v>0</v>
      </c>
      <c r="L124" s="416">
        <f t="shared" si="98"/>
        <v>0</v>
      </c>
      <c r="M124" s="416">
        <f t="shared" si="98"/>
        <v>0</v>
      </c>
      <c r="N124" s="416">
        <f t="shared" si="98"/>
        <v>0</v>
      </c>
      <c r="O124" s="416">
        <f t="shared" si="98"/>
        <v>0</v>
      </c>
      <c r="P124" s="416">
        <f t="shared" si="98"/>
        <v>0</v>
      </c>
      <c r="Q124" s="416">
        <f t="shared" si="98"/>
        <v>0</v>
      </c>
      <c r="R124" s="416">
        <f t="shared" si="98"/>
        <v>0</v>
      </c>
      <c r="S124" s="416">
        <f t="shared" si="98"/>
        <v>0</v>
      </c>
      <c r="T124" s="416">
        <f t="shared" si="98"/>
        <v>0</v>
      </c>
      <c r="U124" s="416">
        <f t="shared" si="98"/>
        <v>0</v>
      </c>
      <c r="V124" s="416">
        <f t="shared" si="98"/>
        <v>0</v>
      </c>
      <c r="W124" s="416">
        <f t="shared" si="98"/>
        <v>0</v>
      </c>
      <c r="X124" s="416">
        <f t="shared" si="98"/>
        <v>0</v>
      </c>
      <c r="Y124" s="416">
        <f t="shared" si="98"/>
        <v>0</v>
      </c>
      <c r="Z124" s="416">
        <f t="shared" si="98"/>
        <v>0</v>
      </c>
      <c r="AA124" s="416">
        <f t="shared" si="98"/>
        <v>0</v>
      </c>
      <c r="AB124" s="416">
        <f t="shared" si="98"/>
        <v>0</v>
      </c>
      <c r="AC124" s="416">
        <f t="shared" si="98"/>
        <v>0</v>
      </c>
      <c r="AD124" s="416">
        <f t="shared" si="98"/>
        <v>0</v>
      </c>
      <c r="AE124" s="416">
        <f t="shared" si="98"/>
        <v>0</v>
      </c>
      <c r="AF124" s="416">
        <f t="shared" si="98"/>
        <v>0</v>
      </c>
      <c r="AG124" s="416">
        <f t="shared" si="98"/>
        <v>0</v>
      </c>
      <c r="AH124" s="416">
        <f t="shared" si="98"/>
        <v>0</v>
      </c>
      <c r="AI124" s="416">
        <f t="shared" si="98"/>
        <v>0</v>
      </c>
      <c r="AJ124" s="416">
        <f t="shared" si="98"/>
        <v>0</v>
      </c>
      <c r="AK124" s="416">
        <f t="shared" ref="AK124:BP124" si="99">AK85-AK65</f>
        <v>0</v>
      </c>
      <c r="AL124" s="416">
        <f t="shared" si="99"/>
        <v>0</v>
      </c>
      <c r="AM124" s="416">
        <f t="shared" si="99"/>
        <v>0</v>
      </c>
      <c r="AN124" s="416">
        <f t="shared" si="99"/>
        <v>0</v>
      </c>
      <c r="AO124" s="416">
        <f t="shared" si="99"/>
        <v>0</v>
      </c>
      <c r="AP124" s="416">
        <f t="shared" si="99"/>
        <v>0</v>
      </c>
      <c r="AQ124" s="416">
        <f t="shared" si="99"/>
        <v>0</v>
      </c>
      <c r="AR124" s="416">
        <f t="shared" si="99"/>
        <v>0</v>
      </c>
      <c r="AS124" s="416">
        <f t="shared" si="99"/>
        <v>0</v>
      </c>
      <c r="AT124" s="416">
        <f t="shared" si="99"/>
        <v>0</v>
      </c>
      <c r="AU124" s="416">
        <f t="shared" si="99"/>
        <v>0</v>
      </c>
      <c r="AV124" s="416">
        <f t="shared" si="99"/>
        <v>0</v>
      </c>
      <c r="AW124" s="416">
        <f t="shared" si="99"/>
        <v>0</v>
      </c>
      <c r="AX124" s="416">
        <f t="shared" si="99"/>
        <v>0</v>
      </c>
      <c r="AY124" s="416">
        <f t="shared" si="99"/>
        <v>0</v>
      </c>
      <c r="AZ124" s="416">
        <f t="shared" si="99"/>
        <v>0</v>
      </c>
      <c r="BA124" s="416">
        <f t="shared" si="99"/>
        <v>0</v>
      </c>
      <c r="BB124" s="416">
        <f t="shared" si="99"/>
        <v>0</v>
      </c>
      <c r="BC124" s="416">
        <f t="shared" si="99"/>
        <v>0</v>
      </c>
      <c r="BD124" s="416">
        <f t="shared" si="99"/>
        <v>0</v>
      </c>
      <c r="BE124" s="416">
        <f t="shared" si="99"/>
        <v>0</v>
      </c>
      <c r="BF124" s="416">
        <f t="shared" si="99"/>
        <v>0</v>
      </c>
      <c r="BG124" s="416">
        <f t="shared" si="99"/>
        <v>0</v>
      </c>
      <c r="BH124" s="416">
        <f t="shared" si="99"/>
        <v>0</v>
      </c>
      <c r="BI124" s="416">
        <f t="shared" si="99"/>
        <v>0</v>
      </c>
      <c r="BJ124" s="416">
        <f t="shared" si="99"/>
        <v>0</v>
      </c>
      <c r="BK124" s="416">
        <f t="shared" si="99"/>
        <v>0</v>
      </c>
      <c r="BL124" s="416">
        <f t="shared" si="99"/>
        <v>0</v>
      </c>
      <c r="BM124" s="416">
        <f t="shared" si="99"/>
        <v>0</v>
      </c>
      <c r="BN124" s="416">
        <f t="shared" si="99"/>
        <v>0</v>
      </c>
      <c r="BO124" s="416">
        <f t="shared" si="99"/>
        <v>0</v>
      </c>
      <c r="BP124" s="416">
        <f t="shared" si="99"/>
        <v>0</v>
      </c>
      <c r="BQ124" s="416">
        <f t="shared" ref="BQ124:CV124" si="100">BQ85-BQ65</f>
        <v>0</v>
      </c>
      <c r="BR124" s="416">
        <f t="shared" si="100"/>
        <v>0</v>
      </c>
      <c r="BS124" s="416">
        <f t="shared" si="100"/>
        <v>0</v>
      </c>
      <c r="BT124" s="416">
        <f t="shared" si="100"/>
        <v>0</v>
      </c>
      <c r="BU124" s="416">
        <f t="shared" si="100"/>
        <v>0</v>
      </c>
      <c r="BV124" s="416">
        <f t="shared" si="100"/>
        <v>0</v>
      </c>
      <c r="BW124" s="416">
        <f t="shared" si="100"/>
        <v>0</v>
      </c>
      <c r="BX124" s="416">
        <f t="shared" si="100"/>
        <v>0</v>
      </c>
      <c r="BY124" s="416">
        <f t="shared" si="100"/>
        <v>0</v>
      </c>
      <c r="BZ124" s="416">
        <f t="shared" si="100"/>
        <v>0</v>
      </c>
      <c r="CA124" s="416">
        <f t="shared" si="100"/>
        <v>0</v>
      </c>
      <c r="CB124" s="416">
        <f t="shared" si="100"/>
        <v>0</v>
      </c>
      <c r="CC124" s="416">
        <f t="shared" si="100"/>
        <v>0</v>
      </c>
      <c r="CD124" s="416">
        <f t="shared" si="100"/>
        <v>0</v>
      </c>
      <c r="CE124" s="416">
        <f t="shared" si="100"/>
        <v>0</v>
      </c>
      <c r="CF124" s="416">
        <f t="shared" si="100"/>
        <v>0</v>
      </c>
      <c r="CG124" s="416">
        <f t="shared" si="100"/>
        <v>0</v>
      </c>
      <c r="CH124" s="416">
        <f t="shared" si="100"/>
        <v>0</v>
      </c>
      <c r="CI124" s="416">
        <f t="shared" si="100"/>
        <v>0</v>
      </c>
      <c r="CJ124" s="416">
        <f t="shared" si="100"/>
        <v>0</v>
      </c>
      <c r="CK124" s="416">
        <f t="shared" si="100"/>
        <v>0</v>
      </c>
      <c r="CL124" s="416">
        <f t="shared" si="100"/>
        <v>0</v>
      </c>
      <c r="CM124" s="416">
        <f t="shared" si="100"/>
        <v>0</v>
      </c>
      <c r="CN124" s="416">
        <f t="shared" si="100"/>
        <v>0</v>
      </c>
      <c r="CO124" s="416">
        <f t="shared" si="100"/>
        <v>0</v>
      </c>
      <c r="CP124" s="416">
        <f t="shared" si="100"/>
        <v>0</v>
      </c>
      <c r="CQ124" s="416">
        <f t="shared" si="100"/>
        <v>0</v>
      </c>
      <c r="CR124" s="416">
        <f t="shared" si="100"/>
        <v>0</v>
      </c>
      <c r="CS124" s="416">
        <f t="shared" si="100"/>
        <v>0</v>
      </c>
      <c r="CT124" s="416">
        <f t="shared" si="100"/>
        <v>0</v>
      </c>
      <c r="CU124" s="416">
        <f t="shared" si="100"/>
        <v>0</v>
      </c>
      <c r="CV124" s="416">
        <f t="shared" si="100"/>
        <v>0</v>
      </c>
      <c r="CW124" s="416">
        <f t="shared" ref="CW124:DU124" si="101">CW85-CW65</f>
        <v>0</v>
      </c>
      <c r="CX124" s="416">
        <f t="shared" si="101"/>
        <v>0</v>
      </c>
      <c r="CY124" s="416">
        <f t="shared" si="101"/>
        <v>0</v>
      </c>
      <c r="CZ124" s="416">
        <f t="shared" si="101"/>
        <v>0</v>
      </c>
      <c r="DA124" s="416">
        <f t="shared" si="101"/>
        <v>0</v>
      </c>
      <c r="DB124" s="416">
        <f t="shared" si="101"/>
        <v>0</v>
      </c>
      <c r="DC124" s="416">
        <f t="shared" si="101"/>
        <v>0</v>
      </c>
      <c r="DD124" s="416">
        <f t="shared" si="101"/>
        <v>0</v>
      </c>
      <c r="DE124" s="416">
        <f t="shared" si="101"/>
        <v>0</v>
      </c>
      <c r="DF124" s="416">
        <f t="shared" si="101"/>
        <v>0</v>
      </c>
      <c r="DG124" s="416">
        <f t="shared" si="101"/>
        <v>0</v>
      </c>
      <c r="DH124" s="416">
        <f t="shared" si="101"/>
        <v>0</v>
      </c>
      <c r="DI124" s="416">
        <f t="shared" si="101"/>
        <v>0</v>
      </c>
      <c r="DJ124" s="416">
        <f t="shared" si="101"/>
        <v>0</v>
      </c>
      <c r="DK124" s="416">
        <f t="shared" si="101"/>
        <v>0</v>
      </c>
      <c r="DL124" s="416">
        <f t="shared" si="101"/>
        <v>0</v>
      </c>
      <c r="DM124" s="416">
        <f t="shared" si="101"/>
        <v>0</v>
      </c>
      <c r="DN124" s="416">
        <f t="shared" si="101"/>
        <v>0</v>
      </c>
      <c r="DO124" s="416">
        <f t="shared" si="101"/>
        <v>0</v>
      </c>
      <c r="DP124" s="416">
        <f t="shared" si="101"/>
        <v>0</v>
      </c>
      <c r="DQ124" s="416">
        <f t="shared" si="101"/>
        <v>0</v>
      </c>
      <c r="DR124" s="416">
        <f t="shared" si="101"/>
        <v>0</v>
      </c>
      <c r="DS124" s="416">
        <f t="shared" si="101"/>
        <v>0</v>
      </c>
      <c r="DT124" s="416">
        <f t="shared" si="101"/>
        <v>0</v>
      </c>
      <c r="DU124" s="416">
        <f t="shared" si="101"/>
        <v>0</v>
      </c>
      <c r="DV124" s="428">
        <f>NPV($C$7,E124:AR124)</f>
        <v>488680.26500835118</v>
      </c>
      <c r="DW124" s="428">
        <f>NPV($C$7,E124:CF124)</f>
        <v>488680.26500835118</v>
      </c>
      <c r="DX124" s="428">
        <f>NPV($C$7,E124:DU124)</f>
        <v>488680.26500835118</v>
      </c>
    </row>
    <row r="125" spans="1:128" ht="11.25" customHeight="1">
      <c r="A125" s="383" t="s">
        <v>682</v>
      </c>
      <c r="B125" s="389" t="s">
        <v>638</v>
      </c>
      <c r="D125" s="397">
        <f t="shared" si="59"/>
        <v>-80752.021473101326</v>
      </c>
      <c r="E125" s="416">
        <f t="shared" ref="E125:AJ125" si="102">ROUND(E86-E66,0)</f>
        <v>0</v>
      </c>
      <c r="F125" s="416">
        <f t="shared" si="102"/>
        <v>0</v>
      </c>
      <c r="G125" s="416">
        <f t="shared" si="102"/>
        <v>0</v>
      </c>
      <c r="H125" s="416">
        <f t="shared" si="102"/>
        <v>0</v>
      </c>
      <c r="I125" s="416">
        <f t="shared" si="102"/>
        <v>0</v>
      </c>
      <c r="J125" s="416">
        <f t="shared" si="102"/>
        <v>0</v>
      </c>
      <c r="K125" s="416">
        <f t="shared" si="102"/>
        <v>-6282</v>
      </c>
      <c r="L125" s="416">
        <f t="shared" si="102"/>
        <v>-6282</v>
      </c>
      <c r="M125" s="416">
        <f t="shared" si="102"/>
        <v>-6282</v>
      </c>
      <c r="N125" s="416">
        <f t="shared" si="102"/>
        <v>-6282</v>
      </c>
      <c r="O125" s="416">
        <f t="shared" si="102"/>
        <v>-6282</v>
      </c>
      <c r="P125" s="416">
        <f t="shared" si="102"/>
        <v>-6282</v>
      </c>
      <c r="Q125" s="416">
        <f t="shared" si="102"/>
        <v>-6282</v>
      </c>
      <c r="R125" s="416">
        <f t="shared" si="102"/>
        <v>-6282</v>
      </c>
      <c r="S125" s="416">
        <f t="shared" si="102"/>
        <v>-6282</v>
      </c>
      <c r="T125" s="416">
        <f t="shared" si="102"/>
        <v>-6282</v>
      </c>
      <c r="U125" s="416">
        <f t="shared" si="102"/>
        <v>-6282</v>
      </c>
      <c r="V125" s="416">
        <f t="shared" si="102"/>
        <v>-6282</v>
      </c>
      <c r="W125" s="416">
        <f t="shared" si="102"/>
        <v>-6282</v>
      </c>
      <c r="X125" s="416">
        <f t="shared" si="102"/>
        <v>-6282</v>
      </c>
      <c r="Y125" s="416">
        <f t="shared" si="102"/>
        <v>-6282</v>
      </c>
      <c r="Z125" s="416">
        <f t="shared" si="102"/>
        <v>-6282</v>
      </c>
      <c r="AA125" s="416">
        <f t="shared" si="102"/>
        <v>-6282</v>
      </c>
      <c r="AB125" s="416">
        <f t="shared" si="102"/>
        <v>-6282</v>
      </c>
      <c r="AC125" s="416">
        <f t="shared" si="102"/>
        <v>-6282</v>
      </c>
      <c r="AD125" s="416">
        <f t="shared" si="102"/>
        <v>-4984</v>
      </c>
      <c r="AE125" s="416">
        <f t="shared" si="102"/>
        <v>-4984</v>
      </c>
      <c r="AF125" s="416">
        <f t="shared" si="102"/>
        <v>-4984</v>
      </c>
      <c r="AG125" s="416">
        <f t="shared" si="102"/>
        <v>-4984</v>
      </c>
      <c r="AH125" s="416">
        <f t="shared" si="102"/>
        <v>-4984</v>
      </c>
      <c r="AI125" s="416">
        <f t="shared" si="102"/>
        <v>-4984</v>
      </c>
      <c r="AJ125" s="416">
        <f t="shared" si="102"/>
        <v>-4984</v>
      </c>
      <c r="AK125" s="416">
        <f t="shared" ref="AK125:BP125" si="103">ROUND(AK86-AK66,0)</f>
        <v>-4984</v>
      </c>
      <c r="AL125" s="416">
        <f t="shared" si="103"/>
        <v>-4984</v>
      </c>
      <c r="AM125" s="416">
        <f t="shared" si="103"/>
        <v>-4984</v>
      </c>
      <c r="AN125" s="416">
        <f t="shared" si="103"/>
        <v>-4984</v>
      </c>
      <c r="AO125" s="416">
        <f t="shared" si="103"/>
        <v>-4984</v>
      </c>
      <c r="AP125" s="416">
        <f t="shared" si="103"/>
        <v>-4984</v>
      </c>
      <c r="AQ125" s="416">
        <f t="shared" si="103"/>
        <v>-4984</v>
      </c>
      <c r="AR125" s="416">
        <f t="shared" si="103"/>
        <v>-4984</v>
      </c>
      <c r="AS125" s="416">
        <f t="shared" si="103"/>
        <v>-4984</v>
      </c>
      <c r="AT125" s="416">
        <f t="shared" si="103"/>
        <v>-4984</v>
      </c>
      <c r="AU125" s="416">
        <f t="shared" si="103"/>
        <v>-4984</v>
      </c>
      <c r="AV125" s="416">
        <f t="shared" si="103"/>
        <v>-4984</v>
      </c>
      <c r="AW125" s="416">
        <f t="shared" si="103"/>
        <v>-4984</v>
      </c>
      <c r="AX125" s="416">
        <f t="shared" si="103"/>
        <v>-4984</v>
      </c>
      <c r="AY125" s="416">
        <f t="shared" si="103"/>
        <v>-4984</v>
      </c>
      <c r="AZ125" s="416">
        <f t="shared" si="103"/>
        <v>-4984</v>
      </c>
      <c r="BA125" s="416">
        <f t="shared" si="103"/>
        <v>-4984</v>
      </c>
      <c r="BB125" s="416">
        <f t="shared" si="103"/>
        <v>-4984</v>
      </c>
      <c r="BC125" s="416">
        <f t="shared" si="103"/>
        <v>-4984</v>
      </c>
      <c r="BD125" s="416">
        <f t="shared" si="103"/>
        <v>-4984</v>
      </c>
      <c r="BE125" s="416">
        <f t="shared" si="103"/>
        <v>-4984</v>
      </c>
      <c r="BF125" s="416">
        <f t="shared" si="103"/>
        <v>-4984</v>
      </c>
      <c r="BG125" s="416">
        <f t="shared" si="103"/>
        <v>-4984</v>
      </c>
      <c r="BH125" s="416">
        <f t="shared" si="103"/>
        <v>-4984</v>
      </c>
      <c r="BI125" s="416">
        <f t="shared" si="103"/>
        <v>-4984</v>
      </c>
      <c r="BJ125" s="416">
        <f t="shared" si="103"/>
        <v>-4984</v>
      </c>
      <c r="BK125" s="416">
        <f t="shared" si="103"/>
        <v>-4984</v>
      </c>
      <c r="BL125" s="416">
        <f t="shared" si="103"/>
        <v>-4984</v>
      </c>
      <c r="BM125" s="416">
        <f t="shared" si="103"/>
        <v>0</v>
      </c>
      <c r="BN125" s="416">
        <f t="shared" si="103"/>
        <v>0</v>
      </c>
      <c r="BO125" s="416">
        <f t="shared" si="103"/>
        <v>0</v>
      </c>
      <c r="BP125" s="416">
        <f t="shared" si="103"/>
        <v>0</v>
      </c>
      <c r="BQ125" s="416">
        <f t="shared" ref="BQ125:CV125" si="104">ROUND(BQ86-BQ66,0)</f>
        <v>0</v>
      </c>
      <c r="BR125" s="416">
        <f t="shared" si="104"/>
        <v>0</v>
      </c>
      <c r="BS125" s="416">
        <f t="shared" si="104"/>
        <v>0</v>
      </c>
      <c r="BT125" s="416">
        <f t="shared" si="104"/>
        <v>0</v>
      </c>
      <c r="BU125" s="416">
        <f t="shared" si="104"/>
        <v>0</v>
      </c>
      <c r="BV125" s="416">
        <f t="shared" si="104"/>
        <v>0</v>
      </c>
      <c r="BW125" s="416">
        <f t="shared" si="104"/>
        <v>0</v>
      </c>
      <c r="BX125" s="416">
        <f t="shared" si="104"/>
        <v>0</v>
      </c>
      <c r="BY125" s="416">
        <f t="shared" si="104"/>
        <v>0</v>
      </c>
      <c r="BZ125" s="416">
        <f t="shared" si="104"/>
        <v>0</v>
      </c>
      <c r="CA125" s="416">
        <f t="shared" si="104"/>
        <v>0</v>
      </c>
      <c r="CB125" s="416">
        <f t="shared" si="104"/>
        <v>0</v>
      </c>
      <c r="CC125" s="416">
        <f t="shared" si="104"/>
        <v>0</v>
      </c>
      <c r="CD125" s="416">
        <f t="shared" si="104"/>
        <v>0</v>
      </c>
      <c r="CE125" s="416">
        <f t="shared" si="104"/>
        <v>0</v>
      </c>
      <c r="CF125" s="416">
        <f t="shared" si="104"/>
        <v>0</v>
      </c>
      <c r="CG125" s="416">
        <f t="shared" si="104"/>
        <v>0</v>
      </c>
      <c r="CH125" s="416">
        <f t="shared" si="104"/>
        <v>0</v>
      </c>
      <c r="CI125" s="416">
        <f t="shared" si="104"/>
        <v>0</v>
      </c>
      <c r="CJ125" s="416">
        <f t="shared" si="104"/>
        <v>0</v>
      </c>
      <c r="CK125" s="416">
        <f t="shared" si="104"/>
        <v>0</v>
      </c>
      <c r="CL125" s="416">
        <f t="shared" si="104"/>
        <v>0</v>
      </c>
      <c r="CM125" s="416">
        <f t="shared" si="104"/>
        <v>0</v>
      </c>
      <c r="CN125" s="416">
        <f t="shared" si="104"/>
        <v>0</v>
      </c>
      <c r="CO125" s="416">
        <f t="shared" si="104"/>
        <v>0</v>
      </c>
      <c r="CP125" s="416">
        <f t="shared" si="104"/>
        <v>0</v>
      </c>
      <c r="CQ125" s="416">
        <f t="shared" si="104"/>
        <v>0</v>
      </c>
      <c r="CR125" s="416">
        <f t="shared" si="104"/>
        <v>0</v>
      </c>
      <c r="CS125" s="416">
        <f t="shared" si="104"/>
        <v>0</v>
      </c>
      <c r="CT125" s="416">
        <f t="shared" si="104"/>
        <v>0</v>
      </c>
      <c r="CU125" s="416">
        <f t="shared" si="104"/>
        <v>0</v>
      </c>
      <c r="CV125" s="416">
        <f t="shared" si="104"/>
        <v>0</v>
      </c>
      <c r="CW125" s="416">
        <f t="shared" ref="CW125:DU125" si="105">ROUND(CW86-CW66,0)</f>
        <v>0</v>
      </c>
      <c r="CX125" s="416">
        <f t="shared" si="105"/>
        <v>0</v>
      </c>
      <c r="CY125" s="416">
        <f t="shared" si="105"/>
        <v>0</v>
      </c>
      <c r="CZ125" s="416">
        <f t="shared" si="105"/>
        <v>0</v>
      </c>
      <c r="DA125" s="416">
        <f t="shared" si="105"/>
        <v>0</v>
      </c>
      <c r="DB125" s="416">
        <f t="shared" si="105"/>
        <v>0</v>
      </c>
      <c r="DC125" s="416">
        <f t="shared" si="105"/>
        <v>0</v>
      </c>
      <c r="DD125" s="416">
        <f t="shared" si="105"/>
        <v>0</v>
      </c>
      <c r="DE125" s="416">
        <f t="shared" si="105"/>
        <v>0</v>
      </c>
      <c r="DF125" s="416">
        <f t="shared" si="105"/>
        <v>0</v>
      </c>
      <c r="DG125" s="416">
        <f t="shared" si="105"/>
        <v>0</v>
      </c>
      <c r="DH125" s="416">
        <f t="shared" si="105"/>
        <v>0</v>
      </c>
      <c r="DI125" s="416">
        <f t="shared" si="105"/>
        <v>0</v>
      </c>
      <c r="DJ125" s="416">
        <f t="shared" si="105"/>
        <v>0</v>
      </c>
      <c r="DK125" s="416">
        <f t="shared" si="105"/>
        <v>0</v>
      </c>
      <c r="DL125" s="416">
        <f t="shared" si="105"/>
        <v>0</v>
      </c>
      <c r="DM125" s="416">
        <f t="shared" si="105"/>
        <v>0</v>
      </c>
      <c r="DN125" s="416">
        <f t="shared" si="105"/>
        <v>0</v>
      </c>
      <c r="DO125" s="416">
        <f t="shared" si="105"/>
        <v>0</v>
      </c>
      <c r="DP125" s="416">
        <f t="shared" si="105"/>
        <v>0</v>
      </c>
      <c r="DQ125" s="416">
        <f t="shared" si="105"/>
        <v>0</v>
      </c>
      <c r="DR125" s="416">
        <f t="shared" si="105"/>
        <v>0</v>
      </c>
      <c r="DS125" s="416">
        <f t="shared" si="105"/>
        <v>0</v>
      </c>
      <c r="DT125" s="416">
        <f t="shared" si="105"/>
        <v>0</v>
      </c>
      <c r="DU125" s="416">
        <f t="shared" si="105"/>
        <v>0</v>
      </c>
      <c r="DV125" s="428">
        <f>NPV($C$7,E125:AR125)</f>
        <v>-71929.32886846023</v>
      </c>
      <c r="DW125" s="428">
        <f>NPV($C$7,E125:CF125)</f>
        <v>-80752.021473101326</v>
      </c>
      <c r="DX125" s="428">
        <f>NPV($C$7,E125:DU125)</f>
        <v>-80752.021473101326</v>
      </c>
    </row>
    <row r="126" spans="1:128" s="275" customFormat="1" ht="11.25" customHeight="1">
      <c r="A126" s="396" t="s">
        <v>683</v>
      </c>
      <c r="B126" s="385" t="s">
        <v>638</v>
      </c>
      <c r="D126" s="446">
        <f t="shared" si="59"/>
        <v>407928.24353524979</v>
      </c>
      <c r="E126" s="448">
        <f t="shared" ref="E126:AJ126" si="106">SUM(E124:E125)</f>
        <v>112872.82555957252</v>
      </c>
      <c r="F126" s="448">
        <f t="shared" si="106"/>
        <v>112872.82555957252</v>
      </c>
      <c r="G126" s="448">
        <f t="shared" si="106"/>
        <v>112872.82555957252</v>
      </c>
      <c r="H126" s="448">
        <f t="shared" si="106"/>
        <v>112872.82555957252</v>
      </c>
      <c r="I126" s="448">
        <f t="shared" si="106"/>
        <v>112872.82555957252</v>
      </c>
      <c r="J126" s="448">
        <f t="shared" si="106"/>
        <v>0</v>
      </c>
      <c r="K126" s="448">
        <f t="shared" si="106"/>
        <v>-6282</v>
      </c>
      <c r="L126" s="448">
        <f t="shared" si="106"/>
        <v>-6282</v>
      </c>
      <c r="M126" s="448">
        <f t="shared" si="106"/>
        <v>-6282</v>
      </c>
      <c r="N126" s="448">
        <f t="shared" si="106"/>
        <v>-6282</v>
      </c>
      <c r="O126" s="448">
        <f t="shared" si="106"/>
        <v>-6282</v>
      </c>
      <c r="P126" s="448">
        <f t="shared" si="106"/>
        <v>-6282</v>
      </c>
      <c r="Q126" s="448">
        <f t="shared" si="106"/>
        <v>-6282</v>
      </c>
      <c r="R126" s="448">
        <f t="shared" si="106"/>
        <v>-6282</v>
      </c>
      <c r="S126" s="448">
        <f t="shared" si="106"/>
        <v>-6282</v>
      </c>
      <c r="T126" s="448">
        <f t="shared" si="106"/>
        <v>-6282</v>
      </c>
      <c r="U126" s="448">
        <f t="shared" si="106"/>
        <v>-6282</v>
      </c>
      <c r="V126" s="448">
        <f t="shared" si="106"/>
        <v>-6282</v>
      </c>
      <c r="W126" s="448">
        <f t="shared" si="106"/>
        <v>-6282</v>
      </c>
      <c r="X126" s="448">
        <f t="shared" si="106"/>
        <v>-6282</v>
      </c>
      <c r="Y126" s="448">
        <f t="shared" si="106"/>
        <v>-6282</v>
      </c>
      <c r="Z126" s="448">
        <f t="shared" si="106"/>
        <v>-6282</v>
      </c>
      <c r="AA126" s="448">
        <f t="shared" si="106"/>
        <v>-6282</v>
      </c>
      <c r="AB126" s="448">
        <f t="shared" si="106"/>
        <v>-6282</v>
      </c>
      <c r="AC126" s="448">
        <f t="shared" si="106"/>
        <v>-6282</v>
      </c>
      <c r="AD126" s="448">
        <f t="shared" si="106"/>
        <v>-4984</v>
      </c>
      <c r="AE126" s="448">
        <f t="shared" si="106"/>
        <v>-4984</v>
      </c>
      <c r="AF126" s="448">
        <f t="shared" si="106"/>
        <v>-4984</v>
      </c>
      <c r="AG126" s="448">
        <f t="shared" si="106"/>
        <v>-4984</v>
      </c>
      <c r="AH126" s="448">
        <f t="shared" si="106"/>
        <v>-4984</v>
      </c>
      <c r="AI126" s="448">
        <f t="shared" si="106"/>
        <v>-4984</v>
      </c>
      <c r="AJ126" s="448">
        <f t="shared" si="106"/>
        <v>-4984</v>
      </c>
      <c r="AK126" s="448">
        <f t="shared" ref="AK126:BP126" si="107">SUM(AK124:AK125)</f>
        <v>-4984</v>
      </c>
      <c r="AL126" s="448">
        <f t="shared" si="107"/>
        <v>-4984</v>
      </c>
      <c r="AM126" s="448">
        <f t="shared" si="107"/>
        <v>-4984</v>
      </c>
      <c r="AN126" s="448">
        <f t="shared" si="107"/>
        <v>-4984</v>
      </c>
      <c r="AO126" s="448">
        <f t="shared" si="107"/>
        <v>-4984</v>
      </c>
      <c r="AP126" s="448">
        <f t="shared" si="107"/>
        <v>-4984</v>
      </c>
      <c r="AQ126" s="448">
        <f t="shared" si="107"/>
        <v>-4984</v>
      </c>
      <c r="AR126" s="448">
        <f t="shared" si="107"/>
        <v>-4984</v>
      </c>
      <c r="AS126" s="448">
        <f t="shared" si="107"/>
        <v>-4984</v>
      </c>
      <c r="AT126" s="448">
        <f t="shared" si="107"/>
        <v>-4984</v>
      </c>
      <c r="AU126" s="448">
        <f t="shared" si="107"/>
        <v>-4984</v>
      </c>
      <c r="AV126" s="448">
        <f t="shared" si="107"/>
        <v>-4984</v>
      </c>
      <c r="AW126" s="448">
        <f t="shared" si="107"/>
        <v>-4984</v>
      </c>
      <c r="AX126" s="448">
        <f t="shared" si="107"/>
        <v>-4984</v>
      </c>
      <c r="AY126" s="448">
        <f t="shared" si="107"/>
        <v>-4984</v>
      </c>
      <c r="AZ126" s="448">
        <f t="shared" si="107"/>
        <v>-4984</v>
      </c>
      <c r="BA126" s="448">
        <f t="shared" si="107"/>
        <v>-4984</v>
      </c>
      <c r="BB126" s="448">
        <f t="shared" si="107"/>
        <v>-4984</v>
      </c>
      <c r="BC126" s="448">
        <f t="shared" si="107"/>
        <v>-4984</v>
      </c>
      <c r="BD126" s="448">
        <f t="shared" si="107"/>
        <v>-4984</v>
      </c>
      <c r="BE126" s="448">
        <f t="shared" si="107"/>
        <v>-4984</v>
      </c>
      <c r="BF126" s="448">
        <f t="shared" si="107"/>
        <v>-4984</v>
      </c>
      <c r="BG126" s="448">
        <f t="shared" si="107"/>
        <v>-4984</v>
      </c>
      <c r="BH126" s="448">
        <f t="shared" si="107"/>
        <v>-4984</v>
      </c>
      <c r="BI126" s="448">
        <f t="shared" si="107"/>
        <v>-4984</v>
      </c>
      <c r="BJ126" s="448">
        <f t="shared" si="107"/>
        <v>-4984</v>
      </c>
      <c r="BK126" s="448">
        <f t="shared" si="107"/>
        <v>-4984</v>
      </c>
      <c r="BL126" s="448">
        <f t="shared" si="107"/>
        <v>-4984</v>
      </c>
      <c r="BM126" s="448">
        <f t="shared" si="107"/>
        <v>0</v>
      </c>
      <c r="BN126" s="448">
        <f t="shared" si="107"/>
        <v>0</v>
      </c>
      <c r="BO126" s="448">
        <f t="shared" si="107"/>
        <v>0</v>
      </c>
      <c r="BP126" s="448">
        <f t="shared" si="107"/>
        <v>0</v>
      </c>
      <c r="BQ126" s="448">
        <f t="shared" ref="BQ126:CV126" si="108">SUM(BQ124:BQ125)</f>
        <v>0</v>
      </c>
      <c r="BR126" s="448">
        <f t="shared" si="108"/>
        <v>0</v>
      </c>
      <c r="BS126" s="448">
        <f t="shared" si="108"/>
        <v>0</v>
      </c>
      <c r="BT126" s="448">
        <f t="shared" si="108"/>
        <v>0</v>
      </c>
      <c r="BU126" s="448">
        <f t="shared" si="108"/>
        <v>0</v>
      </c>
      <c r="BV126" s="448">
        <f t="shared" si="108"/>
        <v>0</v>
      </c>
      <c r="BW126" s="448">
        <f t="shared" si="108"/>
        <v>0</v>
      </c>
      <c r="BX126" s="448">
        <f t="shared" si="108"/>
        <v>0</v>
      </c>
      <c r="BY126" s="448">
        <f t="shared" si="108"/>
        <v>0</v>
      </c>
      <c r="BZ126" s="448">
        <f t="shared" si="108"/>
        <v>0</v>
      </c>
      <c r="CA126" s="448">
        <f t="shared" si="108"/>
        <v>0</v>
      </c>
      <c r="CB126" s="448">
        <f t="shared" si="108"/>
        <v>0</v>
      </c>
      <c r="CC126" s="448">
        <f t="shared" si="108"/>
        <v>0</v>
      </c>
      <c r="CD126" s="448">
        <f t="shared" si="108"/>
        <v>0</v>
      </c>
      <c r="CE126" s="448">
        <f t="shared" si="108"/>
        <v>0</v>
      </c>
      <c r="CF126" s="448">
        <f t="shared" si="108"/>
        <v>0</v>
      </c>
      <c r="CG126" s="448">
        <f t="shared" si="108"/>
        <v>0</v>
      </c>
      <c r="CH126" s="448">
        <f t="shared" si="108"/>
        <v>0</v>
      </c>
      <c r="CI126" s="448">
        <f t="shared" si="108"/>
        <v>0</v>
      </c>
      <c r="CJ126" s="448">
        <f t="shared" si="108"/>
        <v>0</v>
      </c>
      <c r="CK126" s="448">
        <f t="shared" si="108"/>
        <v>0</v>
      </c>
      <c r="CL126" s="448">
        <f t="shared" si="108"/>
        <v>0</v>
      </c>
      <c r="CM126" s="448">
        <f t="shared" si="108"/>
        <v>0</v>
      </c>
      <c r="CN126" s="448">
        <f t="shared" si="108"/>
        <v>0</v>
      </c>
      <c r="CO126" s="448">
        <f t="shared" si="108"/>
        <v>0</v>
      </c>
      <c r="CP126" s="448">
        <f t="shared" si="108"/>
        <v>0</v>
      </c>
      <c r="CQ126" s="448">
        <f t="shared" si="108"/>
        <v>0</v>
      </c>
      <c r="CR126" s="448">
        <f t="shared" si="108"/>
        <v>0</v>
      </c>
      <c r="CS126" s="448">
        <f t="shared" si="108"/>
        <v>0</v>
      </c>
      <c r="CT126" s="448">
        <f t="shared" si="108"/>
        <v>0</v>
      </c>
      <c r="CU126" s="448">
        <f t="shared" si="108"/>
        <v>0</v>
      </c>
      <c r="CV126" s="448">
        <f t="shared" si="108"/>
        <v>0</v>
      </c>
      <c r="CW126" s="448">
        <f t="shared" ref="CW126:DU126" si="109">SUM(CW124:CW125)</f>
        <v>0</v>
      </c>
      <c r="CX126" s="448">
        <f t="shared" si="109"/>
        <v>0</v>
      </c>
      <c r="CY126" s="448">
        <f t="shared" si="109"/>
        <v>0</v>
      </c>
      <c r="CZ126" s="448">
        <f t="shared" si="109"/>
        <v>0</v>
      </c>
      <c r="DA126" s="448">
        <f t="shared" si="109"/>
        <v>0</v>
      </c>
      <c r="DB126" s="448">
        <f t="shared" si="109"/>
        <v>0</v>
      </c>
      <c r="DC126" s="448">
        <f t="shared" si="109"/>
        <v>0</v>
      </c>
      <c r="DD126" s="448">
        <f t="shared" si="109"/>
        <v>0</v>
      </c>
      <c r="DE126" s="448">
        <f t="shared" si="109"/>
        <v>0</v>
      </c>
      <c r="DF126" s="448">
        <f t="shared" si="109"/>
        <v>0</v>
      </c>
      <c r="DG126" s="448">
        <f t="shared" si="109"/>
        <v>0</v>
      </c>
      <c r="DH126" s="448">
        <f t="shared" si="109"/>
        <v>0</v>
      </c>
      <c r="DI126" s="448">
        <f t="shared" si="109"/>
        <v>0</v>
      </c>
      <c r="DJ126" s="448">
        <f t="shared" si="109"/>
        <v>0</v>
      </c>
      <c r="DK126" s="448">
        <f t="shared" si="109"/>
        <v>0</v>
      </c>
      <c r="DL126" s="448">
        <f t="shared" si="109"/>
        <v>0</v>
      </c>
      <c r="DM126" s="448">
        <f t="shared" si="109"/>
        <v>0</v>
      </c>
      <c r="DN126" s="448">
        <f t="shared" si="109"/>
        <v>0</v>
      </c>
      <c r="DO126" s="448">
        <f t="shared" si="109"/>
        <v>0</v>
      </c>
      <c r="DP126" s="448">
        <f t="shared" si="109"/>
        <v>0</v>
      </c>
      <c r="DQ126" s="448">
        <f t="shared" si="109"/>
        <v>0</v>
      </c>
      <c r="DR126" s="448">
        <f t="shared" si="109"/>
        <v>0</v>
      </c>
      <c r="DS126" s="448">
        <f t="shared" si="109"/>
        <v>0</v>
      </c>
      <c r="DT126" s="448">
        <f t="shared" si="109"/>
        <v>0</v>
      </c>
      <c r="DU126" s="448">
        <f t="shared" si="109"/>
        <v>0</v>
      </c>
      <c r="DV126" s="448">
        <f t="shared" ref="DV126:DX126" si="110">SUM(DV124:DV125)</f>
        <v>416750.93613989092</v>
      </c>
      <c r="DW126" s="448">
        <f t="shared" si="110"/>
        <v>407928.24353524984</v>
      </c>
      <c r="DX126" s="448">
        <f t="shared" si="110"/>
        <v>407928.24353524984</v>
      </c>
    </row>
    <row r="127" spans="1:128" s="275" customFormat="1" ht="11.25" customHeight="1">
      <c r="A127" s="385" t="s">
        <v>634</v>
      </c>
      <c r="B127" s="385" t="s">
        <v>638</v>
      </c>
      <c r="D127" s="446">
        <f t="shared" si="59"/>
        <v>15306163.658891574</v>
      </c>
      <c r="E127" s="448">
        <f t="shared" ref="E127:AJ127" si="111">SUM(E114,E117,E123,E126)</f>
        <v>-1491909.1185999939</v>
      </c>
      <c r="F127" s="448">
        <f t="shared" si="111"/>
        <v>-1491909.1185999939</v>
      </c>
      <c r="G127" s="448">
        <f t="shared" si="111"/>
        <v>-1491909.1185999939</v>
      </c>
      <c r="H127" s="448">
        <f t="shared" si="111"/>
        <v>-1491909.1185999939</v>
      </c>
      <c r="I127" s="448">
        <f t="shared" si="111"/>
        <v>-1491909.1185999939</v>
      </c>
      <c r="J127" s="448">
        <f t="shared" si="111"/>
        <v>1393531.3809710001</v>
      </c>
      <c r="K127" s="448">
        <f t="shared" si="111"/>
        <v>1476020.3809710001</v>
      </c>
      <c r="L127" s="448">
        <f t="shared" si="111"/>
        <v>1476020.3809710001</v>
      </c>
      <c r="M127" s="448">
        <f t="shared" si="111"/>
        <v>1478043.1083045001</v>
      </c>
      <c r="N127" s="448">
        <f t="shared" si="111"/>
        <v>1478043.1083045001</v>
      </c>
      <c r="O127" s="448">
        <f t="shared" si="111"/>
        <v>1478043.1083045001</v>
      </c>
      <c r="P127" s="448">
        <f t="shared" si="111"/>
        <v>1478043.1083045001</v>
      </c>
      <c r="Q127" s="448">
        <f t="shared" si="111"/>
        <v>1480065.8356380002</v>
      </c>
      <c r="R127" s="448">
        <f t="shared" si="111"/>
        <v>1480065.8356380002</v>
      </c>
      <c r="S127" s="448">
        <f t="shared" si="111"/>
        <v>1480065.8356380002</v>
      </c>
      <c r="T127" s="448">
        <f t="shared" si="111"/>
        <v>1480065.8356380002</v>
      </c>
      <c r="U127" s="448">
        <f t="shared" si="111"/>
        <v>1482088.5629715002</v>
      </c>
      <c r="V127" s="448">
        <f t="shared" si="111"/>
        <v>1482088.5629715002</v>
      </c>
      <c r="W127" s="448">
        <f t="shared" si="111"/>
        <v>1482088.5629715002</v>
      </c>
      <c r="X127" s="448">
        <f t="shared" si="111"/>
        <v>1482088.5629715002</v>
      </c>
      <c r="Y127" s="448">
        <f t="shared" si="111"/>
        <v>1484112.1196315002</v>
      </c>
      <c r="Z127" s="448">
        <f t="shared" si="111"/>
        <v>1484112.1196315002</v>
      </c>
      <c r="AA127" s="448">
        <f t="shared" si="111"/>
        <v>1484112.1196315002</v>
      </c>
      <c r="AB127" s="448">
        <f t="shared" si="111"/>
        <v>1484112.1196315002</v>
      </c>
      <c r="AC127" s="448">
        <f t="shared" si="111"/>
        <v>1487443.5241820002</v>
      </c>
      <c r="AD127" s="448">
        <f t="shared" si="111"/>
        <v>1472358.5816820001</v>
      </c>
      <c r="AE127" s="448">
        <f t="shared" si="111"/>
        <v>1472358.5816820001</v>
      </c>
      <c r="AF127" s="448">
        <f t="shared" si="111"/>
        <v>1472358.5816820001</v>
      </c>
      <c r="AG127" s="448">
        <f t="shared" si="111"/>
        <v>1475690.815559</v>
      </c>
      <c r="AH127" s="448">
        <f t="shared" si="111"/>
        <v>1475690.815559</v>
      </c>
      <c r="AI127" s="448">
        <f t="shared" si="111"/>
        <v>1475690.815559</v>
      </c>
      <c r="AJ127" s="448">
        <f t="shared" si="111"/>
        <v>1475690.815559</v>
      </c>
      <c r="AK127" s="448">
        <f t="shared" ref="AK127:BP127" si="112">SUM(AK114,AK117,AK123,AK126)</f>
        <v>1479022.2201095</v>
      </c>
      <c r="AL127" s="448">
        <f t="shared" si="112"/>
        <v>1479022.2201095</v>
      </c>
      <c r="AM127" s="448">
        <f t="shared" si="112"/>
        <v>1479022.2201095</v>
      </c>
      <c r="AN127" s="448">
        <f t="shared" si="112"/>
        <v>1479022.2201095</v>
      </c>
      <c r="AO127" s="448">
        <f t="shared" si="112"/>
        <v>1482354.4539864999</v>
      </c>
      <c r="AP127" s="448">
        <f t="shared" si="112"/>
        <v>1482354.4539864999</v>
      </c>
      <c r="AQ127" s="448">
        <f t="shared" si="112"/>
        <v>1482354.4539864999</v>
      </c>
      <c r="AR127" s="448">
        <f t="shared" si="112"/>
        <v>1482354.4539864999</v>
      </c>
      <c r="AS127" s="448">
        <f t="shared" si="112"/>
        <v>1485685.8585369999</v>
      </c>
      <c r="AT127" s="448">
        <f t="shared" si="112"/>
        <v>1485685.8585369999</v>
      </c>
      <c r="AU127" s="448">
        <f t="shared" si="112"/>
        <v>1485685.8585369999</v>
      </c>
      <c r="AV127" s="448">
        <f t="shared" si="112"/>
        <v>1485685.8585369999</v>
      </c>
      <c r="AW127" s="448">
        <f t="shared" si="112"/>
        <v>1488898.669398</v>
      </c>
      <c r="AX127" s="448">
        <f t="shared" si="112"/>
        <v>1488898.669398</v>
      </c>
      <c r="AY127" s="448">
        <f t="shared" si="112"/>
        <v>1488898.669398</v>
      </c>
      <c r="AZ127" s="448">
        <f t="shared" si="112"/>
        <v>1488898.669398</v>
      </c>
      <c r="BA127" s="448">
        <f t="shared" si="112"/>
        <v>1492111.4802590001</v>
      </c>
      <c r="BB127" s="448">
        <f t="shared" si="112"/>
        <v>1492111.4802590001</v>
      </c>
      <c r="BC127" s="448">
        <f t="shared" si="112"/>
        <v>1492111.4802590001</v>
      </c>
      <c r="BD127" s="448">
        <f t="shared" si="112"/>
        <v>1492111.4802590001</v>
      </c>
      <c r="BE127" s="448">
        <f t="shared" si="112"/>
        <v>1495324.29112</v>
      </c>
      <c r="BF127" s="448">
        <f t="shared" si="112"/>
        <v>1495324.29112</v>
      </c>
      <c r="BG127" s="448">
        <f t="shared" si="112"/>
        <v>1495324.29112</v>
      </c>
      <c r="BH127" s="448">
        <f t="shared" si="112"/>
        <v>1495324.29112</v>
      </c>
      <c r="BI127" s="448">
        <f t="shared" si="112"/>
        <v>1498537.101981</v>
      </c>
      <c r="BJ127" s="448">
        <f t="shared" si="112"/>
        <v>1498537.101981</v>
      </c>
      <c r="BK127" s="448">
        <f t="shared" si="112"/>
        <v>1498537.101981</v>
      </c>
      <c r="BL127" s="448">
        <f t="shared" si="112"/>
        <v>5444066.8078574855</v>
      </c>
      <c r="BM127" s="448">
        <f t="shared" si="112"/>
        <v>0</v>
      </c>
      <c r="BN127" s="448">
        <f t="shared" si="112"/>
        <v>0</v>
      </c>
      <c r="BO127" s="448">
        <f t="shared" si="112"/>
        <v>0</v>
      </c>
      <c r="BP127" s="448">
        <f t="shared" si="112"/>
        <v>0</v>
      </c>
      <c r="BQ127" s="448">
        <f t="shared" ref="BQ127:CV127" si="113">SUM(BQ114,BQ117,BQ123,BQ126)</f>
        <v>0</v>
      </c>
      <c r="BR127" s="448">
        <f t="shared" si="113"/>
        <v>0</v>
      </c>
      <c r="BS127" s="448">
        <f t="shared" si="113"/>
        <v>0</v>
      </c>
      <c r="BT127" s="448">
        <f t="shared" si="113"/>
        <v>0</v>
      </c>
      <c r="BU127" s="448">
        <f t="shared" si="113"/>
        <v>0</v>
      </c>
      <c r="BV127" s="448">
        <f t="shared" si="113"/>
        <v>0</v>
      </c>
      <c r="BW127" s="448">
        <f t="shared" si="113"/>
        <v>0</v>
      </c>
      <c r="BX127" s="448">
        <f t="shared" si="113"/>
        <v>0</v>
      </c>
      <c r="BY127" s="448">
        <f t="shared" si="113"/>
        <v>0</v>
      </c>
      <c r="BZ127" s="448">
        <f t="shared" si="113"/>
        <v>0</v>
      </c>
      <c r="CA127" s="448">
        <f t="shared" si="113"/>
        <v>0</v>
      </c>
      <c r="CB127" s="448">
        <f t="shared" si="113"/>
        <v>0</v>
      </c>
      <c r="CC127" s="448">
        <f t="shared" si="113"/>
        <v>0</v>
      </c>
      <c r="CD127" s="448">
        <f t="shared" si="113"/>
        <v>0</v>
      </c>
      <c r="CE127" s="448">
        <f t="shared" si="113"/>
        <v>0</v>
      </c>
      <c r="CF127" s="448">
        <f t="shared" si="113"/>
        <v>0</v>
      </c>
      <c r="CG127" s="448">
        <f t="shared" si="113"/>
        <v>0</v>
      </c>
      <c r="CH127" s="448">
        <f t="shared" si="113"/>
        <v>0</v>
      </c>
      <c r="CI127" s="448">
        <f t="shared" si="113"/>
        <v>0</v>
      </c>
      <c r="CJ127" s="448">
        <f t="shared" si="113"/>
        <v>0</v>
      </c>
      <c r="CK127" s="448">
        <f t="shared" si="113"/>
        <v>0</v>
      </c>
      <c r="CL127" s="448">
        <f t="shared" si="113"/>
        <v>0</v>
      </c>
      <c r="CM127" s="448">
        <f t="shared" si="113"/>
        <v>0</v>
      </c>
      <c r="CN127" s="448">
        <f t="shared" si="113"/>
        <v>0</v>
      </c>
      <c r="CO127" s="448">
        <f t="shared" si="113"/>
        <v>0</v>
      </c>
      <c r="CP127" s="448">
        <f t="shared" si="113"/>
        <v>0</v>
      </c>
      <c r="CQ127" s="448">
        <f t="shared" si="113"/>
        <v>0</v>
      </c>
      <c r="CR127" s="448">
        <f t="shared" si="113"/>
        <v>0</v>
      </c>
      <c r="CS127" s="448">
        <f t="shared" si="113"/>
        <v>0</v>
      </c>
      <c r="CT127" s="448">
        <f t="shared" si="113"/>
        <v>0</v>
      </c>
      <c r="CU127" s="448">
        <f t="shared" si="113"/>
        <v>0</v>
      </c>
      <c r="CV127" s="448">
        <f t="shared" si="113"/>
        <v>0</v>
      </c>
      <c r="CW127" s="448">
        <f t="shared" ref="CW127:DU127" si="114">SUM(CW114,CW117,CW123,CW126)</f>
        <v>0</v>
      </c>
      <c r="CX127" s="448">
        <f t="shared" si="114"/>
        <v>0</v>
      </c>
      <c r="CY127" s="448">
        <f t="shared" si="114"/>
        <v>0</v>
      </c>
      <c r="CZ127" s="448">
        <f t="shared" si="114"/>
        <v>0</v>
      </c>
      <c r="DA127" s="448">
        <f t="shared" si="114"/>
        <v>0</v>
      </c>
      <c r="DB127" s="448">
        <f t="shared" si="114"/>
        <v>0</v>
      </c>
      <c r="DC127" s="448">
        <f t="shared" si="114"/>
        <v>0</v>
      </c>
      <c r="DD127" s="448">
        <f t="shared" si="114"/>
        <v>0</v>
      </c>
      <c r="DE127" s="448">
        <f t="shared" si="114"/>
        <v>0</v>
      </c>
      <c r="DF127" s="448">
        <f t="shared" si="114"/>
        <v>0</v>
      </c>
      <c r="DG127" s="448">
        <f t="shared" si="114"/>
        <v>0</v>
      </c>
      <c r="DH127" s="448">
        <f t="shared" si="114"/>
        <v>0</v>
      </c>
      <c r="DI127" s="448">
        <f t="shared" si="114"/>
        <v>0</v>
      </c>
      <c r="DJ127" s="448">
        <f t="shared" si="114"/>
        <v>0</v>
      </c>
      <c r="DK127" s="448">
        <f t="shared" si="114"/>
        <v>0</v>
      </c>
      <c r="DL127" s="448">
        <f t="shared" si="114"/>
        <v>0</v>
      </c>
      <c r="DM127" s="448">
        <f t="shared" si="114"/>
        <v>0</v>
      </c>
      <c r="DN127" s="448">
        <f t="shared" si="114"/>
        <v>0</v>
      </c>
      <c r="DO127" s="448">
        <f t="shared" si="114"/>
        <v>0</v>
      </c>
      <c r="DP127" s="448">
        <f t="shared" si="114"/>
        <v>0</v>
      </c>
      <c r="DQ127" s="448">
        <f t="shared" si="114"/>
        <v>0</v>
      </c>
      <c r="DR127" s="448">
        <f t="shared" si="114"/>
        <v>0</v>
      </c>
      <c r="DS127" s="448">
        <f t="shared" si="114"/>
        <v>0</v>
      </c>
      <c r="DT127" s="448">
        <f t="shared" si="114"/>
        <v>0</v>
      </c>
      <c r="DU127" s="448">
        <f t="shared" si="114"/>
        <v>0</v>
      </c>
      <c r="DV127" s="448">
        <f t="shared" ref="DV127:DX127" si="115">SUM(DV114,DV117,DV123,DV126)</f>
        <v>12455781.245121598</v>
      </c>
      <c r="DW127" s="448">
        <f t="shared" si="115"/>
        <v>15306163.658891574</v>
      </c>
      <c r="DX127" s="448">
        <f t="shared" si="115"/>
        <v>15306163.658891574</v>
      </c>
    </row>
    <row r="128" spans="1:128" s="275" customFormat="1" ht="11.25" customHeight="1">
      <c r="A128" s="396" t="s">
        <v>685</v>
      </c>
      <c r="B128" s="385" t="s">
        <v>638</v>
      </c>
      <c r="C128" s="448">
        <f>NPV($C$7,E127:DU127)</f>
        <v>15306163.658891574</v>
      </c>
      <c r="DU128" s="496" t="s">
        <v>655</v>
      </c>
      <c r="DV128" s="495">
        <f>DV127</f>
        <v>12455781.245121598</v>
      </c>
      <c r="DW128" s="495">
        <f t="shared" ref="DW128:DX128" si="116">DW127</f>
        <v>15306163.658891574</v>
      </c>
      <c r="DX128" s="495">
        <f t="shared" si="116"/>
        <v>15306163.658891574</v>
      </c>
    </row>
    <row r="129" spans="1:128" s="275" customFormat="1" ht="11.25" customHeight="1">
      <c r="A129" s="396" t="s">
        <v>686</v>
      </c>
      <c r="B129" s="396" t="s">
        <v>33</v>
      </c>
      <c r="C129" s="450">
        <f>IRR(E127:DU127,C7)</f>
        <v>0.14680492706236126</v>
      </c>
      <c r="DU129" s="496" t="s">
        <v>656</v>
      </c>
      <c r="DV129" s="537">
        <f>IRR(E127:AR127,$C$7)</f>
        <v>0.14586341954385773</v>
      </c>
      <c r="DW129" s="537">
        <f>IRR(E127:CF127,$C$7)</f>
        <v>0.14680492706236126</v>
      </c>
      <c r="DX129" s="537">
        <f>IRR(E127:DU127,$C$7)</f>
        <v>0.14680492706236126</v>
      </c>
    </row>
    <row r="130" spans="1:128" s="275" customFormat="1" ht="11.25" customHeight="1">
      <c r="A130" s="396" t="s">
        <v>687</v>
      </c>
      <c r="B130" s="396"/>
      <c r="C130" s="451">
        <f>ABS(SUM(D114,D117)/SUM(D123,D126))</f>
        <v>3.8097546678356475</v>
      </c>
      <c r="DU130" s="496" t="s">
        <v>687</v>
      </c>
      <c r="DV130" s="538">
        <f>ABS(SUM(DV114,DV117)/SUM(DV123,DV126))</f>
        <v>3.240338275562809</v>
      </c>
      <c r="DW130" s="538">
        <f t="shared" ref="DW130:DX130" si="117">ABS(SUM(DW114,DW117)/SUM(DW123,DW126))</f>
        <v>3.8097546678356462</v>
      </c>
      <c r="DX130" s="538">
        <f t="shared" si="117"/>
        <v>3.8097546678356462</v>
      </c>
    </row>
    <row r="133" spans="1:128" s="381" customFormat="1" ht="11.25" customHeight="1">
      <c r="A133" s="379" t="s">
        <v>873</v>
      </c>
      <c r="B133" s="379"/>
      <c r="C133" s="379"/>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c r="AB133" s="379"/>
      <c r="AC133" s="379"/>
      <c r="AD133" s="379"/>
      <c r="AE133" s="379"/>
      <c r="AF133" s="379"/>
      <c r="AG133" s="379"/>
      <c r="AH133" s="379"/>
      <c r="AI133" s="379"/>
      <c r="AJ133" s="379"/>
      <c r="AK133" s="379"/>
      <c r="AL133" s="379"/>
      <c r="AM133" s="379"/>
      <c r="AN133" s="379"/>
      <c r="AO133" s="379"/>
      <c r="AP133" s="379"/>
      <c r="AQ133" s="379"/>
      <c r="AR133" s="379"/>
      <c r="AS133" s="379"/>
      <c r="AT133" s="379"/>
      <c r="AU133" s="379"/>
      <c r="AV133" s="379"/>
      <c r="AW133" s="379"/>
      <c r="AX133" s="379"/>
      <c r="AY133" s="379"/>
      <c r="AZ133" s="379"/>
      <c r="BA133" s="379"/>
      <c r="BB133" s="379"/>
      <c r="BC133" s="379"/>
      <c r="BD133" s="379"/>
      <c r="BE133" s="379"/>
      <c r="BF133" s="379"/>
      <c r="BG133" s="379"/>
      <c r="BH133" s="379"/>
      <c r="BI133" s="379"/>
      <c r="BJ133" s="379"/>
      <c r="BK133" s="379"/>
      <c r="BL133" s="379"/>
      <c r="BM133" s="379"/>
      <c r="BN133" s="379"/>
      <c r="BO133" s="379"/>
      <c r="BP133" s="379"/>
      <c r="BQ133" s="379"/>
      <c r="BR133" s="379"/>
      <c r="BS133" s="379"/>
      <c r="BT133" s="379"/>
      <c r="BU133" s="379"/>
      <c r="BV133" s="379"/>
      <c r="BW133" s="379"/>
      <c r="BX133" s="379"/>
      <c r="BY133" s="379"/>
      <c r="BZ133" s="379"/>
      <c r="CA133" s="379"/>
      <c r="CB133" s="379"/>
      <c r="CC133" s="379"/>
      <c r="CD133" s="379"/>
      <c r="CE133" s="379"/>
      <c r="CF133" s="379"/>
      <c r="CG133" s="379"/>
      <c r="CH133" s="379"/>
      <c r="CI133" s="379"/>
      <c r="CJ133" s="379"/>
      <c r="CK133" s="379"/>
      <c r="CL133" s="379"/>
      <c r="CM133" s="379"/>
      <c r="CN133" s="379"/>
      <c r="CO133" s="379"/>
      <c r="CP133" s="379"/>
      <c r="CQ133" s="379"/>
      <c r="CR133" s="379"/>
      <c r="CS133" s="379"/>
      <c r="CT133" s="379"/>
      <c r="CU133" s="379"/>
      <c r="CV133" s="379"/>
      <c r="CW133" s="379"/>
      <c r="CX133" s="379"/>
      <c r="CY133" s="379"/>
      <c r="CZ133" s="379"/>
      <c r="DA133" s="379"/>
      <c r="DB133" s="379"/>
      <c r="DC133" s="379"/>
      <c r="DD133" s="379"/>
      <c r="DE133" s="379"/>
      <c r="DF133" s="379"/>
      <c r="DG133" s="379"/>
      <c r="DH133" s="379"/>
      <c r="DI133" s="379"/>
      <c r="DJ133" s="379"/>
      <c r="DK133" s="379"/>
      <c r="DL133" s="379"/>
      <c r="DM133" s="379"/>
      <c r="DN133" s="379"/>
      <c r="DO133" s="379"/>
      <c r="DP133" s="379"/>
      <c r="DQ133" s="379"/>
      <c r="DR133" s="379"/>
      <c r="DS133" s="379"/>
      <c r="DT133" s="379"/>
      <c r="DU133" s="379"/>
    </row>
    <row r="135" spans="1:128" ht="11.25" customHeight="1">
      <c r="A135" s="415" t="s">
        <v>676</v>
      </c>
      <c r="B135" s="389" t="s">
        <v>638</v>
      </c>
      <c r="D135" s="397">
        <f>NPV($C$7,E135:DU135)</f>
        <v>20087260.463146575</v>
      </c>
      <c r="E135" s="416">
        <f>E92-E53</f>
        <v>0</v>
      </c>
      <c r="F135" s="416">
        <f t="shared" ref="F135:BQ135" si="118">F92-F53</f>
        <v>0</v>
      </c>
      <c r="G135" s="416">
        <f t="shared" si="118"/>
        <v>0</v>
      </c>
      <c r="H135" s="416">
        <f t="shared" si="118"/>
        <v>0</v>
      </c>
      <c r="I135" s="416">
        <f t="shared" si="118"/>
        <v>0</v>
      </c>
      <c r="J135" s="416">
        <f t="shared" si="118"/>
        <v>1375857.39375</v>
      </c>
      <c r="K135" s="416">
        <f t="shared" si="118"/>
        <v>1375857.39375</v>
      </c>
      <c r="L135" s="416">
        <f t="shared" si="118"/>
        <v>1375857.39375</v>
      </c>
      <c r="M135" s="416">
        <f t="shared" si="118"/>
        <v>1375857.39375</v>
      </c>
      <c r="N135" s="416">
        <f t="shared" si="118"/>
        <v>1375857.39375</v>
      </c>
      <c r="O135" s="416">
        <f t="shared" si="118"/>
        <v>1375857.39375</v>
      </c>
      <c r="P135" s="416">
        <f t="shared" si="118"/>
        <v>1375857.39375</v>
      </c>
      <c r="Q135" s="416">
        <f t="shared" si="118"/>
        <v>1375857.39375</v>
      </c>
      <c r="R135" s="416">
        <f t="shared" si="118"/>
        <v>1375857.39375</v>
      </c>
      <c r="S135" s="416">
        <f t="shared" si="118"/>
        <v>1375857.39375</v>
      </c>
      <c r="T135" s="416">
        <f t="shared" si="118"/>
        <v>1375857.39375</v>
      </c>
      <c r="U135" s="416">
        <f t="shared" si="118"/>
        <v>1375857.39375</v>
      </c>
      <c r="V135" s="416">
        <f t="shared" si="118"/>
        <v>1375857.39375</v>
      </c>
      <c r="W135" s="416">
        <f t="shared" si="118"/>
        <v>1375857.39375</v>
      </c>
      <c r="X135" s="416">
        <f t="shared" si="118"/>
        <v>1375857.39375</v>
      </c>
      <c r="Y135" s="416">
        <f t="shared" si="118"/>
        <v>1375857.39375</v>
      </c>
      <c r="Z135" s="416">
        <f t="shared" si="118"/>
        <v>1375857.39375</v>
      </c>
      <c r="AA135" s="416">
        <f t="shared" si="118"/>
        <v>1375857.39375</v>
      </c>
      <c r="AB135" s="416">
        <f t="shared" si="118"/>
        <v>1375857.39375</v>
      </c>
      <c r="AC135" s="416">
        <f t="shared" si="118"/>
        <v>1375857.39375</v>
      </c>
      <c r="AD135" s="416">
        <f t="shared" si="118"/>
        <v>1375857.39375</v>
      </c>
      <c r="AE135" s="416">
        <f t="shared" si="118"/>
        <v>1375857.39375</v>
      </c>
      <c r="AF135" s="416">
        <f t="shared" si="118"/>
        <v>1375857.39375</v>
      </c>
      <c r="AG135" s="416">
        <f t="shared" si="118"/>
        <v>1375857.39375</v>
      </c>
      <c r="AH135" s="416">
        <f t="shared" si="118"/>
        <v>1375857.39375</v>
      </c>
      <c r="AI135" s="416">
        <f t="shared" si="118"/>
        <v>1375857.39375</v>
      </c>
      <c r="AJ135" s="416">
        <f t="shared" si="118"/>
        <v>1375857.39375</v>
      </c>
      <c r="AK135" s="416">
        <f t="shared" si="118"/>
        <v>1375857.39375</v>
      </c>
      <c r="AL135" s="416">
        <f t="shared" si="118"/>
        <v>1375857.39375</v>
      </c>
      <c r="AM135" s="416">
        <f t="shared" si="118"/>
        <v>1375857.39375</v>
      </c>
      <c r="AN135" s="416">
        <f t="shared" si="118"/>
        <v>1375857.39375</v>
      </c>
      <c r="AO135" s="416">
        <f t="shared" si="118"/>
        <v>1375857.39375</v>
      </c>
      <c r="AP135" s="416">
        <f t="shared" si="118"/>
        <v>1375857.39375</v>
      </c>
      <c r="AQ135" s="416">
        <f t="shared" si="118"/>
        <v>1375857.39375</v>
      </c>
      <c r="AR135" s="416">
        <f t="shared" si="118"/>
        <v>1375857.39375</v>
      </c>
      <c r="AS135" s="416">
        <f t="shared" si="118"/>
        <v>1375857.39375</v>
      </c>
      <c r="AT135" s="416">
        <f t="shared" si="118"/>
        <v>1375857.39375</v>
      </c>
      <c r="AU135" s="416">
        <f t="shared" si="118"/>
        <v>1375857.39375</v>
      </c>
      <c r="AV135" s="416">
        <f t="shared" si="118"/>
        <v>1375857.39375</v>
      </c>
      <c r="AW135" s="416">
        <f t="shared" si="118"/>
        <v>1375857.39375</v>
      </c>
      <c r="AX135" s="416">
        <f t="shared" si="118"/>
        <v>1375857.39375</v>
      </c>
      <c r="AY135" s="416">
        <f t="shared" si="118"/>
        <v>1375857.39375</v>
      </c>
      <c r="AZ135" s="416">
        <f t="shared" si="118"/>
        <v>1375857.39375</v>
      </c>
      <c r="BA135" s="416">
        <f t="shared" si="118"/>
        <v>1375857.39375</v>
      </c>
      <c r="BB135" s="416">
        <f t="shared" si="118"/>
        <v>1375857.39375</v>
      </c>
      <c r="BC135" s="416">
        <f t="shared" si="118"/>
        <v>1375857.39375</v>
      </c>
      <c r="BD135" s="416">
        <f t="shared" si="118"/>
        <v>1375857.39375</v>
      </c>
      <c r="BE135" s="416">
        <f t="shared" si="118"/>
        <v>1375857.39375</v>
      </c>
      <c r="BF135" s="416">
        <f t="shared" si="118"/>
        <v>1375857.39375</v>
      </c>
      <c r="BG135" s="416">
        <f t="shared" si="118"/>
        <v>1375857.39375</v>
      </c>
      <c r="BH135" s="416">
        <f t="shared" si="118"/>
        <v>1375857.39375</v>
      </c>
      <c r="BI135" s="416">
        <f t="shared" si="118"/>
        <v>1375857.39375</v>
      </c>
      <c r="BJ135" s="416">
        <f t="shared" si="118"/>
        <v>1375857.39375</v>
      </c>
      <c r="BK135" s="416">
        <f t="shared" si="118"/>
        <v>1375857.39375</v>
      </c>
      <c r="BL135" s="416">
        <f t="shared" si="118"/>
        <v>1375857.39375</v>
      </c>
      <c r="BM135" s="416">
        <f t="shared" si="118"/>
        <v>0</v>
      </c>
      <c r="BN135" s="416">
        <f t="shared" si="118"/>
        <v>0</v>
      </c>
      <c r="BO135" s="416">
        <f t="shared" si="118"/>
        <v>0</v>
      </c>
      <c r="BP135" s="416">
        <f t="shared" si="118"/>
        <v>0</v>
      </c>
      <c r="BQ135" s="416">
        <f t="shared" si="118"/>
        <v>0</v>
      </c>
      <c r="BR135" s="416">
        <f t="shared" ref="BR135:DU135" si="119">BR92-BR53</f>
        <v>0</v>
      </c>
      <c r="BS135" s="416">
        <f t="shared" si="119"/>
        <v>0</v>
      </c>
      <c r="BT135" s="416">
        <f t="shared" si="119"/>
        <v>0</v>
      </c>
      <c r="BU135" s="416">
        <f t="shared" si="119"/>
        <v>0</v>
      </c>
      <c r="BV135" s="416">
        <f t="shared" si="119"/>
        <v>0</v>
      </c>
      <c r="BW135" s="416">
        <f t="shared" si="119"/>
        <v>0</v>
      </c>
      <c r="BX135" s="416">
        <f t="shared" si="119"/>
        <v>0</v>
      </c>
      <c r="BY135" s="416">
        <f t="shared" si="119"/>
        <v>0</v>
      </c>
      <c r="BZ135" s="416">
        <f t="shared" si="119"/>
        <v>0</v>
      </c>
      <c r="CA135" s="416">
        <f t="shared" si="119"/>
        <v>0</v>
      </c>
      <c r="CB135" s="416">
        <f t="shared" si="119"/>
        <v>0</v>
      </c>
      <c r="CC135" s="416">
        <f t="shared" si="119"/>
        <v>0</v>
      </c>
      <c r="CD135" s="416">
        <f t="shared" si="119"/>
        <v>0</v>
      </c>
      <c r="CE135" s="416">
        <f t="shared" si="119"/>
        <v>0</v>
      </c>
      <c r="CF135" s="416">
        <f t="shared" si="119"/>
        <v>0</v>
      </c>
      <c r="CG135" s="416">
        <f t="shared" si="119"/>
        <v>0</v>
      </c>
      <c r="CH135" s="416">
        <f t="shared" si="119"/>
        <v>0</v>
      </c>
      <c r="CI135" s="416">
        <f t="shared" si="119"/>
        <v>0</v>
      </c>
      <c r="CJ135" s="416">
        <f t="shared" si="119"/>
        <v>0</v>
      </c>
      <c r="CK135" s="416">
        <f t="shared" si="119"/>
        <v>0</v>
      </c>
      <c r="CL135" s="416">
        <f t="shared" si="119"/>
        <v>0</v>
      </c>
      <c r="CM135" s="416">
        <f t="shared" si="119"/>
        <v>0</v>
      </c>
      <c r="CN135" s="416">
        <f t="shared" si="119"/>
        <v>0</v>
      </c>
      <c r="CO135" s="416">
        <f t="shared" si="119"/>
        <v>0</v>
      </c>
      <c r="CP135" s="416">
        <f t="shared" si="119"/>
        <v>0</v>
      </c>
      <c r="CQ135" s="416">
        <f t="shared" si="119"/>
        <v>0</v>
      </c>
      <c r="CR135" s="416">
        <f t="shared" si="119"/>
        <v>0</v>
      </c>
      <c r="CS135" s="416">
        <f t="shared" si="119"/>
        <v>0</v>
      </c>
      <c r="CT135" s="416">
        <f t="shared" si="119"/>
        <v>0</v>
      </c>
      <c r="CU135" s="416">
        <f t="shared" si="119"/>
        <v>0</v>
      </c>
      <c r="CV135" s="416">
        <f t="shared" si="119"/>
        <v>0</v>
      </c>
      <c r="CW135" s="416">
        <f t="shared" si="119"/>
        <v>0</v>
      </c>
      <c r="CX135" s="416">
        <f t="shared" si="119"/>
        <v>0</v>
      </c>
      <c r="CY135" s="416">
        <f t="shared" si="119"/>
        <v>0</v>
      </c>
      <c r="CZ135" s="416">
        <f t="shared" si="119"/>
        <v>0</v>
      </c>
      <c r="DA135" s="416">
        <f t="shared" si="119"/>
        <v>0</v>
      </c>
      <c r="DB135" s="416">
        <f t="shared" si="119"/>
        <v>0</v>
      </c>
      <c r="DC135" s="416">
        <f t="shared" si="119"/>
        <v>0</v>
      </c>
      <c r="DD135" s="416">
        <f t="shared" si="119"/>
        <v>0</v>
      </c>
      <c r="DE135" s="416">
        <f t="shared" si="119"/>
        <v>0</v>
      </c>
      <c r="DF135" s="416">
        <f t="shared" si="119"/>
        <v>0</v>
      </c>
      <c r="DG135" s="416">
        <f t="shared" si="119"/>
        <v>0</v>
      </c>
      <c r="DH135" s="416">
        <f t="shared" si="119"/>
        <v>0</v>
      </c>
      <c r="DI135" s="416">
        <f t="shared" si="119"/>
        <v>0</v>
      </c>
      <c r="DJ135" s="416">
        <f t="shared" si="119"/>
        <v>0</v>
      </c>
      <c r="DK135" s="416">
        <f t="shared" si="119"/>
        <v>0</v>
      </c>
      <c r="DL135" s="416">
        <f t="shared" si="119"/>
        <v>0</v>
      </c>
      <c r="DM135" s="416">
        <f t="shared" si="119"/>
        <v>0</v>
      </c>
      <c r="DN135" s="416">
        <f t="shared" si="119"/>
        <v>0</v>
      </c>
      <c r="DO135" s="416">
        <f t="shared" si="119"/>
        <v>0</v>
      </c>
      <c r="DP135" s="416">
        <f t="shared" si="119"/>
        <v>0</v>
      </c>
      <c r="DQ135" s="416">
        <f t="shared" si="119"/>
        <v>0</v>
      </c>
      <c r="DR135" s="416">
        <f t="shared" si="119"/>
        <v>0</v>
      </c>
      <c r="DS135" s="416">
        <f t="shared" si="119"/>
        <v>0</v>
      </c>
      <c r="DT135" s="416">
        <f t="shared" si="119"/>
        <v>0</v>
      </c>
      <c r="DU135" s="416">
        <f t="shared" si="119"/>
        <v>0</v>
      </c>
      <c r="DV135" s="428">
        <f>NPV($C$7,E135:AR135)</f>
        <v>17651713.341782425</v>
      </c>
      <c r="DW135" s="428">
        <f>NPV($C$7,E135:CF135)</f>
        <v>20087260.463146575</v>
      </c>
      <c r="DX135" s="428">
        <f>NPV($C$7,E135:DU135)</f>
        <v>20087260.463146575</v>
      </c>
    </row>
    <row r="136" spans="1:128" ht="11.25" customHeight="1">
      <c r="A136" s="415" t="s">
        <v>671</v>
      </c>
      <c r="B136" s="389" t="s">
        <v>638</v>
      </c>
      <c r="D136" s="397">
        <f t="shared" ref="D136:D150" si="120">NPV($C$7,E136:DU136)</f>
        <v>455186.13173229981</v>
      </c>
      <c r="E136" s="416">
        <f>E93-E54</f>
        <v>0</v>
      </c>
      <c r="F136" s="416">
        <f t="shared" ref="F136:BQ136" si="121">F93-F54</f>
        <v>0</v>
      </c>
      <c r="G136" s="416">
        <f t="shared" si="121"/>
        <v>0</v>
      </c>
      <c r="H136" s="416">
        <f t="shared" si="121"/>
        <v>0</v>
      </c>
      <c r="I136" s="416">
        <f t="shared" si="121"/>
        <v>0</v>
      </c>
      <c r="J136" s="416">
        <f t="shared" si="121"/>
        <v>21657.032220999998</v>
      </c>
      <c r="K136" s="416">
        <f t="shared" si="121"/>
        <v>21657.032220999998</v>
      </c>
      <c r="L136" s="416">
        <f t="shared" si="121"/>
        <v>21657.032220999998</v>
      </c>
      <c r="M136" s="416">
        <f t="shared" si="121"/>
        <v>23679.759554499997</v>
      </c>
      <c r="N136" s="416">
        <f t="shared" si="121"/>
        <v>23679.759554499997</v>
      </c>
      <c r="O136" s="416">
        <f t="shared" si="121"/>
        <v>23679.759554499997</v>
      </c>
      <c r="P136" s="416">
        <f t="shared" si="121"/>
        <v>23679.759554499997</v>
      </c>
      <c r="Q136" s="416">
        <f t="shared" si="121"/>
        <v>25702.486887999999</v>
      </c>
      <c r="R136" s="416">
        <f t="shared" si="121"/>
        <v>25702.486887999999</v>
      </c>
      <c r="S136" s="416">
        <f t="shared" si="121"/>
        <v>25702.486887999999</v>
      </c>
      <c r="T136" s="416">
        <f t="shared" si="121"/>
        <v>25702.486887999999</v>
      </c>
      <c r="U136" s="416">
        <f t="shared" si="121"/>
        <v>27725.214221499999</v>
      </c>
      <c r="V136" s="416">
        <f t="shared" si="121"/>
        <v>27725.214221499999</v>
      </c>
      <c r="W136" s="416">
        <f t="shared" si="121"/>
        <v>27725.214221499999</v>
      </c>
      <c r="X136" s="416">
        <f t="shared" si="121"/>
        <v>27725.214221499999</v>
      </c>
      <c r="Y136" s="416">
        <f t="shared" si="121"/>
        <v>29748.770881499997</v>
      </c>
      <c r="Z136" s="416">
        <f t="shared" si="121"/>
        <v>29748.770881499997</v>
      </c>
      <c r="AA136" s="416">
        <f t="shared" si="121"/>
        <v>29748.770881499997</v>
      </c>
      <c r="AB136" s="416">
        <f t="shared" si="121"/>
        <v>29748.770881499997</v>
      </c>
      <c r="AC136" s="416">
        <f t="shared" si="121"/>
        <v>33080.175431999996</v>
      </c>
      <c r="AD136" s="416">
        <f t="shared" si="121"/>
        <v>33080.175431999996</v>
      </c>
      <c r="AE136" s="416">
        <f t="shared" si="121"/>
        <v>33080.175431999996</v>
      </c>
      <c r="AF136" s="416">
        <f t="shared" si="121"/>
        <v>33080.175431999996</v>
      </c>
      <c r="AG136" s="416">
        <f t="shared" si="121"/>
        <v>36412.409308999995</v>
      </c>
      <c r="AH136" s="416">
        <f t="shared" si="121"/>
        <v>36412.409308999995</v>
      </c>
      <c r="AI136" s="416">
        <f t="shared" si="121"/>
        <v>36412.409308999995</v>
      </c>
      <c r="AJ136" s="416">
        <f t="shared" si="121"/>
        <v>36412.409308999995</v>
      </c>
      <c r="AK136" s="416">
        <f t="shared" si="121"/>
        <v>39743.813859499998</v>
      </c>
      <c r="AL136" s="416">
        <f t="shared" si="121"/>
        <v>39743.813859499998</v>
      </c>
      <c r="AM136" s="416">
        <f t="shared" si="121"/>
        <v>39743.813859499998</v>
      </c>
      <c r="AN136" s="416">
        <f t="shared" si="121"/>
        <v>39743.813859499998</v>
      </c>
      <c r="AO136" s="416">
        <f t="shared" si="121"/>
        <v>43076.047736499997</v>
      </c>
      <c r="AP136" s="416">
        <f t="shared" si="121"/>
        <v>43076.047736499997</v>
      </c>
      <c r="AQ136" s="416">
        <f t="shared" si="121"/>
        <v>43076.047736499997</v>
      </c>
      <c r="AR136" s="416">
        <f t="shared" si="121"/>
        <v>43076.047736499997</v>
      </c>
      <c r="AS136" s="416">
        <f t="shared" si="121"/>
        <v>46407.452287</v>
      </c>
      <c r="AT136" s="416">
        <f t="shared" si="121"/>
        <v>46407.452287</v>
      </c>
      <c r="AU136" s="416">
        <f t="shared" si="121"/>
        <v>46407.452287</v>
      </c>
      <c r="AV136" s="416">
        <f t="shared" si="121"/>
        <v>46407.452287</v>
      </c>
      <c r="AW136" s="416">
        <f t="shared" si="121"/>
        <v>49620.263147999998</v>
      </c>
      <c r="AX136" s="416">
        <f t="shared" si="121"/>
        <v>49620.263147999998</v>
      </c>
      <c r="AY136" s="416">
        <f t="shared" si="121"/>
        <v>49620.263147999998</v>
      </c>
      <c r="AZ136" s="416">
        <f t="shared" si="121"/>
        <v>49620.263147999998</v>
      </c>
      <c r="BA136" s="416">
        <f t="shared" si="121"/>
        <v>52833.074008999989</v>
      </c>
      <c r="BB136" s="416">
        <f t="shared" si="121"/>
        <v>52833.074008999989</v>
      </c>
      <c r="BC136" s="416">
        <f t="shared" si="121"/>
        <v>52833.074008999989</v>
      </c>
      <c r="BD136" s="416">
        <f t="shared" si="121"/>
        <v>52833.074008999989</v>
      </c>
      <c r="BE136" s="416">
        <f t="shared" si="121"/>
        <v>56045.884869999994</v>
      </c>
      <c r="BF136" s="416">
        <f t="shared" si="121"/>
        <v>56045.884869999994</v>
      </c>
      <c r="BG136" s="416">
        <f t="shared" si="121"/>
        <v>56045.884869999994</v>
      </c>
      <c r="BH136" s="416">
        <f t="shared" si="121"/>
        <v>56045.884869999994</v>
      </c>
      <c r="BI136" s="416">
        <f t="shared" si="121"/>
        <v>59258.695730999993</v>
      </c>
      <c r="BJ136" s="416">
        <f t="shared" si="121"/>
        <v>59258.695730999993</v>
      </c>
      <c r="BK136" s="416">
        <f t="shared" si="121"/>
        <v>59258.695730999993</v>
      </c>
      <c r="BL136" s="416">
        <f t="shared" si="121"/>
        <v>59258.695730999993</v>
      </c>
      <c r="BM136" s="416">
        <f t="shared" si="121"/>
        <v>0</v>
      </c>
      <c r="BN136" s="416">
        <f t="shared" si="121"/>
        <v>0</v>
      </c>
      <c r="BO136" s="416">
        <f t="shared" si="121"/>
        <v>0</v>
      </c>
      <c r="BP136" s="416">
        <f t="shared" si="121"/>
        <v>0</v>
      </c>
      <c r="BQ136" s="416">
        <f t="shared" si="121"/>
        <v>0</v>
      </c>
      <c r="BR136" s="416">
        <f t="shared" ref="BR136:DU136" si="122">BR93-BR54</f>
        <v>0</v>
      </c>
      <c r="BS136" s="416">
        <f t="shared" si="122"/>
        <v>0</v>
      </c>
      <c r="BT136" s="416">
        <f t="shared" si="122"/>
        <v>0</v>
      </c>
      <c r="BU136" s="416">
        <f t="shared" si="122"/>
        <v>0</v>
      </c>
      <c r="BV136" s="416">
        <f t="shared" si="122"/>
        <v>0</v>
      </c>
      <c r="BW136" s="416">
        <f t="shared" si="122"/>
        <v>0</v>
      </c>
      <c r="BX136" s="416">
        <f t="shared" si="122"/>
        <v>0</v>
      </c>
      <c r="BY136" s="416">
        <f t="shared" si="122"/>
        <v>0</v>
      </c>
      <c r="BZ136" s="416">
        <f t="shared" si="122"/>
        <v>0</v>
      </c>
      <c r="CA136" s="416">
        <f t="shared" si="122"/>
        <v>0</v>
      </c>
      <c r="CB136" s="416">
        <f t="shared" si="122"/>
        <v>0</v>
      </c>
      <c r="CC136" s="416">
        <f t="shared" si="122"/>
        <v>0</v>
      </c>
      <c r="CD136" s="416">
        <f t="shared" si="122"/>
        <v>0</v>
      </c>
      <c r="CE136" s="416">
        <f t="shared" si="122"/>
        <v>0</v>
      </c>
      <c r="CF136" s="416">
        <f t="shared" si="122"/>
        <v>0</v>
      </c>
      <c r="CG136" s="416">
        <f t="shared" si="122"/>
        <v>0</v>
      </c>
      <c r="CH136" s="416">
        <f t="shared" si="122"/>
        <v>0</v>
      </c>
      <c r="CI136" s="416">
        <f t="shared" si="122"/>
        <v>0</v>
      </c>
      <c r="CJ136" s="416">
        <f t="shared" si="122"/>
        <v>0</v>
      </c>
      <c r="CK136" s="416">
        <f t="shared" si="122"/>
        <v>0</v>
      </c>
      <c r="CL136" s="416">
        <f t="shared" si="122"/>
        <v>0</v>
      </c>
      <c r="CM136" s="416">
        <f t="shared" si="122"/>
        <v>0</v>
      </c>
      <c r="CN136" s="416">
        <f t="shared" si="122"/>
        <v>0</v>
      </c>
      <c r="CO136" s="416">
        <f t="shared" si="122"/>
        <v>0</v>
      </c>
      <c r="CP136" s="416">
        <f t="shared" si="122"/>
        <v>0</v>
      </c>
      <c r="CQ136" s="416">
        <f t="shared" si="122"/>
        <v>0</v>
      </c>
      <c r="CR136" s="416">
        <f t="shared" si="122"/>
        <v>0</v>
      </c>
      <c r="CS136" s="416">
        <f t="shared" si="122"/>
        <v>0</v>
      </c>
      <c r="CT136" s="416">
        <f t="shared" si="122"/>
        <v>0</v>
      </c>
      <c r="CU136" s="416">
        <f t="shared" si="122"/>
        <v>0</v>
      </c>
      <c r="CV136" s="416">
        <f t="shared" si="122"/>
        <v>0</v>
      </c>
      <c r="CW136" s="416">
        <f t="shared" si="122"/>
        <v>0</v>
      </c>
      <c r="CX136" s="416">
        <f t="shared" si="122"/>
        <v>0</v>
      </c>
      <c r="CY136" s="416">
        <f t="shared" si="122"/>
        <v>0</v>
      </c>
      <c r="CZ136" s="416">
        <f t="shared" si="122"/>
        <v>0</v>
      </c>
      <c r="DA136" s="416">
        <f t="shared" si="122"/>
        <v>0</v>
      </c>
      <c r="DB136" s="416">
        <f t="shared" si="122"/>
        <v>0</v>
      </c>
      <c r="DC136" s="416">
        <f t="shared" si="122"/>
        <v>0</v>
      </c>
      <c r="DD136" s="416">
        <f t="shared" si="122"/>
        <v>0</v>
      </c>
      <c r="DE136" s="416">
        <f t="shared" si="122"/>
        <v>0</v>
      </c>
      <c r="DF136" s="416">
        <f t="shared" si="122"/>
        <v>0</v>
      </c>
      <c r="DG136" s="416">
        <f t="shared" si="122"/>
        <v>0</v>
      </c>
      <c r="DH136" s="416">
        <f t="shared" si="122"/>
        <v>0</v>
      </c>
      <c r="DI136" s="416">
        <f t="shared" si="122"/>
        <v>0</v>
      </c>
      <c r="DJ136" s="416">
        <f t="shared" si="122"/>
        <v>0</v>
      </c>
      <c r="DK136" s="416">
        <f t="shared" si="122"/>
        <v>0</v>
      </c>
      <c r="DL136" s="416">
        <f t="shared" si="122"/>
        <v>0</v>
      </c>
      <c r="DM136" s="416">
        <f t="shared" si="122"/>
        <v>0</v>
      </c>
      <c r="DN136" s="416">
        <f t="shared" si="122"/>
        <v>0</v>
      </c>
      <c r="DO136" s="416">
        <f t="shared" si="122"/>
        <v>0</v>
      </c>
      <c r="DP136" s="416">
        <f t="shared" si="122"/>
        <v>0</v>
      </c>
      <c r="DQ136" s="416">
        <f t="shared" si="122"/>
        <v>0</v>
      </c>
      <c r="DR136" s="416">
        <f t="shared" si="122"/>
        <v>0</v>
      </c>
      <c r="DS136" s="416">
        <f t="shared" si="122"/>
        <v>0</v>
      </c>
      <c r="DT136" s="416">
        <f t="shared" si="122"/>
        <v>0</v>
      </c>
      <c r="DU136" s="416">
        <f t="shared" si="122"/>
        <v>0</v>
      </c>
      <c r="DV136" s="428">
        <f>NPV($C$7,E136:AR136)</f>
        <v>363844.91602825437</v>
      </c>
      <c r="DW136" s="428">
        <f>NPV($C$7,E136:CF136)</f>
        <v>455186.13173229981</v>
      </c>
      <c r="DX136" s="428">
        <f>NPV($C$7,E136:DU136)</f>
        <v>455186.13173229981</v>
      </c>
    </row>
    <row r="137" spans="1:128" ht="11.25" customHeight="1">
      <c r="A137" s="396" t="s">
        <v>677</v>
      </c>
      <c r="B137" s="385" t="s">
        <v>638</v>
      </c>
      <c r="C137" s="275"/>
      <c r="D137" s="446">
        <f t="shared" si="120"/>
        <v>20542446.594878875</v>
      </c>
      <c r="E137" s="448">
        <f>SUM(E135:E136)</f>
        <v>0</v>
      </c>
      <c r="F137" s="448">
        <f t="shared" ref="F137:BQ137" si="123">SUM(F135:F136)</f>
        <v>0</v>
      </c>
      <c r="G137" s="448">
        <f t="shared" si="123"/>
        <v>0</v>
      </c>
      <c r="H137" s="448">
        <f t="shared" si="123"/>
        <v>0</v>
      </c>
      <c r="I137" s="448">
        <f t="shared" si="123"/>
        <v>0</v>
      </c>
      <c r="J137" s="448">
        <f t="shared" si="123"/>
        <v>1397514.425971</v>
      </c>
      <c r="K137" s="448">
        <f t="shared" si="123"/>
        <v>1397514.425971</v>
      </c>
      <c r="L137" s="448">
        <f t="shared" si="123"/>
        <v>1397514.425971</v>
      </c>
      <c r="M137" s="448">
        <f t="shared" si="123"/>
        <v>1399537.1533045</v>
      </c>
      <c r="N137" s="448">
        <f t="shared" si="123"/>
        <v>1399537.1533045</v>
      </c>
      <c r="O137" s="448">
        <f t="shared" si="123"/>
        <v>1399537.1533045</v>
      </c>
      <c r="P137" s="448">
        <f t="shared" si="123"/>
        <v>1399537.1533045</v>
      </c>
      <c r="Q137" s="448">
        <f t="shared" si="123"/>
        <v>1401559.8806380001</v>
      </c>
      <c r="R137" s="448">
        <f t="shared" si="123"/>
        <v>1401559.8806380001</v>
      </c>
      <c r="S137" s="448">
        <f t="shared" si="123"/>
        <v>1401559.8806380001</v>
      </c>
      <c r="T137" s="448">
        <f t="shared" si="123"/>
        <v>1401559.8806380001</v>
      </c>
      <c r="U137" s="448">
        <f t="shared" si="123"/>
        <v>1403582.6079715001</v>
      </c>
      <c r="V137" s="448">
        <f t="shared" si="123"/>
        <v>1403582.6079715001</v>
      </c>
      <c r="W137" s="448">
        <f t="shared" si="123"/>
        <v>1403582.6079715001</v>
      </c>
      <c r="X137" s="448">
        <f t="shared" si="123"/>
        <v>1403582.6079715001</v>
      </c>
      <c r="Y137" s="448">
        <f t="shared" si="123"/>
        <v>1405606.1646315001</v>
      </c>
      <c r="Z137" s="448">
        <f t="shared" si="123"/>
        <v>1405606.1646315001</v>
      </c>
      <c r="AA137" s="448">
        <f t="shared" si="123"/>
        <v>1405606.1646315001</v>
      </c>
      <c r="AB137" s="448">
        <f t="shared" si="123"/>
        <v>1405606.1646315001</v>
      </c>
      <c r="AC137" s="448">
        <f t="shared" si="123"/>
        <v>1408937.5691820001</v>
      </c>
      <c r="AD137" s="448">
        <f t="shared" si="123"/>
        <v>1408937.5691820001</v>
      </c>
      <c r="AE137" s="448">
        <f t="shared" si="123"/>
        <v>1408937.5691820001</v>
      </c>
      <c r="AF137" s="448">
        <f t="shared" si="123"/>
        <v>1408937.5691820001</v>
      </c>
      <c r="AG137" s="448">
        <f t="shared" si="123"/>
        <v>1412269.8030590001</v>
      </c>
      <c r="AH137" s="448">
        <f t="shared" si="123"/>
        <v>1412269.8030590001</v>
      </c>
      <c r="AI137" s="448">
        <f t="shared" si="123"/>
        <v>1412269.8030590001</v>
      </c>
      <c r="AJ137" s="448">
        <f t="shared" si="123"/>
        <v>1412269.8030590001</v>
      </c>
      <c r="AK137" s="448">
        <f t="shared" si="123"/>
        <v>1415601.2076095</v>
      </c>
      <c r="AL137" s="448">
        <f t="shared" si="123"/>
        <v>1415601.2076095</v>
      </c>
      <c r="AM137" s="448">
        <f t="shared" si="123"/>
        <v>1415601.2076095</v>
      </c>
      <c r="AN137" s="448">
        <f t="shared" si="123"/>
        <v>1415601.2076095</v>
      </c>
      <c r="AO137" s="448">
        <f t="shared" si="123"/>
        <v>1418933.4414865</v>
      </c>
      <c r="AP137" s="448">
        <f t="shared" si="123"/>
        <v>1418933.4414865</v>
      </c>
      <c r="AQ137" s="448">
        <f t="shared" si="123"/>
        <v>1418933.4414865</v>
      </c>
      <c r="AR137" s="448">
        <f t="shared" si="123"/>
        <v>1418933.4414865</v>
      </c>
      <c r="AS137" s="448">
        <f t="shared" si="123"/>
        <v>1422264.846037</v>
      </c>
      <c r="AT137" s="448">
        <f t="shared" si="123"/>
        <v>1422264.846037</v>
      </c>
      <c r="AU137" s="448">
        <f t="shared" si="123"/>
        <v>1422264.846037</v>
      </c>
      <c r="AV137" s="448">
        <f t="shared" si="123"/>
        <v>1422264.846037</v>
      </c>
      <c r="AW137" s="448">
        <f t="shared" si="123"/>
        <v>1425477.656898</v>
      </c>
      <c r="AX137" s="448">
        <f t="shared" si="123"/>
        <v>1425477.656898</v>
      </c>
      <c r="AY137" s="448">
        <f t="shared" si="123"/>
        <v>1425477.656898</v>
      </c>
      <c r="AZ137" s="448">
        <f t="shared" si="123"/>
        <v>1425477.656898</v>
      </c>
      <c r="BA137" s="448">
        <f t="shared" si="123"/>
        <v>1428690.4677590001</v>
      </c>
      <c r="BB137" s="448">
        <f t="shared" si="123"/>
        <v>1428690.4677590001</v>
      </c>
      <c r="BC137" s="448">
        <f t="shared" si="123"/>
        <v>1428690.4677590001</v>
      </c>
      <c r="BD137" s="448">
        <f t="shared" si="123"/>
        <v>1428690.4677590001</v>
      </c>
      <c r="BE137" s="448">
        <f t="shared" si="123"/>
        <v>1431903.27862</v>
      </c>
      <c r="BF137" s="448">
        <f t="shared" si="123"/>
        <v>1431903.27862</v>
      </c>
      <c r="BG137" s="448">
        <f t="shared" si="123"/>
        <v>1431903.27862</v>
      </c>
      <c r="BH137" s="448">
        <f t="shared" si="123"/>
        <v>1431903.27862</v>
      </c>
      <c r="BI137" s="448">
        <f t="shared" si="123"/>
        <v>1435116.0894810001</v>
      </c>
      <c r="BJ137" s="448">
        <f t="shared" si="123"/>
        <v>1435116.0894810001</v>
      </c>
      <c r="BK137" s="448">
        <f t="shared" si="123"/>
        <v>1435116.0894810001</v>
      </c>
      <c r="BL137" s="448">
        <f t="shared" si="123"/>
        <v>1435116.0894810001</v>
      </c>
      <c r="BM137" s="448">
        <f t="shared" si="123"/>
        <v>0</v>
      </c>
      <c r="BN137" s="448">
        <f t="shared" si="123"/>
        <v>0</v>
      </c>
      <c r="BO137" s="448">
        <f t="shared" si="123"/>
        <v>0</v>
      </c>
      <c r="BP137" s="448">
        <f t="shared" si="123"/>
        <v>0</v>
      </c>
      <c r="BQ137" s="448">
        <f t="shared" si="123"/>
        <v>0</v>
      </c>
      <c r="BR137" s="448">
        <f t="shared" ref="BR137:DU137" si="124">SUM(BR135:BR136)</f>
        <v>0</v>
      </c>
      <c r="BS137" s="448">
        <f t="shared" si="124"/>
        <v>0</v>
      </c>
      <c r="BT137" s="448">
        <f t="shared" si="124"/>
        <v>0</v>
      </c>
      <c r="BU137" s="448">
        <f t="shared" si="124"/>
        <v>0</v>
      </c>
      <c r="BV137" s="448">
        <f t="shared" si="124"/>
        <v>0</v>
      </c>
      <c r="BW137" s="448">
        <f t="shared" si="124"/>
        <v>0</v>
      </c>
      <c r="BX137" s="448">
        <f t="shared" si="124"/>
        <v>0</v>
      </c>
      <c r="BY137" s="448">
        <f t="shared" si="124"/>
        <v>0</v>
      </c>
      <c r="BZ137" s="448">
        <f t="shared" si="124"/>
        <v>0</v>
      </c>
      <c r="CA137" s="448">
        <f t="shared" si="124"/>
        <v>0</v>
      </c>
      <c r="CB137" s="448">
        <f t="shared" si="124"/>
        <v>0</v>
      </c>
      <c r="CC137" s="448">
        <f t="shared" si="124"/>
        <v>0</v>
      </c>
      <c r="CD137" s="448">
        <f t="shared" si="124"/>
        <v>0</v>
      </c>
      <c r="CE137" s="448">
        <f t="shared" si="124"/>
        <v>0</v>
      </c>
      <c r="CF137" s="448">
        <f t="shared" si="124"/>
        <v>0</v>
      </c>
      <c r="CG137" s="448">
        <f t="shared" si="124"/>
        <v>0</v>
      </c>
      <c r="CH137" s="448">
        <f t="shared" si="124"/>
        <v>0</v>
      </c>
      <c r="CI137" s="448">
        <f t="shared" si="124"/>
        <v>0</v>
      </c>
      <c r="CJ137" s="448">
        <f t="shared" si="124"/>
        <v>0</v>
      </c>
      <c r="CK137" s="448">
        <f t="shared" si="124"/>
        <v>0</v>
      </c>
      <c r="CL137" s="448">
        <f t="shared" si="124"/>
        <v>0</v>
      </c>
      <c r="CM137" s="448">
        <f t="shared" si="124"/>
        <v>0</v>
      </c>
      <c r="CN137" s="448">
        <f t="shared" si="124"/>
        <v>0</v>
      </c>
      <c r="CO137" s="448">
        <f t="shared" si="124"/>
        <v>0</v>
      </c>
      <c r="CP137" s="448">
        <f t="shared" si="124"/>
        <v>0</v>
      </c>
      <c r="CQ137" s="448">
        <f t="shared" si="124"/>
        <v>0</v>
      </c>
      <c r="CR137" s="448">
        <f t="shared" si="124"/>
        <v>0</v>
      </c>
      <c r="CS137" s="448">
        <f t="shared" si="124"/>
        <v>0</v>
      </c>
      <c r="CT137" s="448">
        <f t="shared" si="124"/>
        <v>0</v>
      </c>
      <c r="CU137" s="448">
        <f t="shared" si="124"/>
        <v>0</v>
      </c>
      <c r="CV137" s="448">
        <f t="shared" si="124"/>
        <v>0</v>
      </c>
      <c r="CW137" s="448">
        <f t="shared" si="124"/>
        <v>0</v>
      </c>
      <c r="CX137" s="448">
        <f t="shared" si="124"/>
        <v>0</v>
      </c>
      <c r="CY137" s="448">
        <f t="shared" si="124"/>
        <v>0</v>
      </c>
      <c r="CZ137" s="448">
        <f t="shared" si="124"/>
        <v>0</v>
      </c>
      <c r="DA137" s="448">
        <f t="shared" si="124"/>
        <v>0</v>
      </c>
      <c r="DB137" s="448">
        <f t="shared" si="124"/>
        <v>0</v>
      </c>
      <c r="DC137" s="448">
        <f t="shared" si="124"/>
        <v>0</v>
      </c>
      <c r="DD137" s="448">
        <f t="shared" si="124"/>
        <v>0</v>
      </c>
      <c r="DE137" s="448">
        <f t="shared" si="124"/>
        <v>0</v>
      </c>
      <c r="DF137" s="448">
        <f t="shared" si="124"/>
        <v>0</v>
      </c>
      <c r="DG137" s="448">
        <f t="shared" si="124"/>
        <v>0</v>
      </c>
      <c r="DH137" s="448">
        <f t="shared" si="124"/>
        <v>0</v>
      </c>
      <c r="DI137" s="448">
        <f t="shared" si="124"/>
        <v>0</v>
      </c>
      <c r="DJ137" s="448">
        <f t="shared" si="124"/>
        <v>0</v>
      </c>
      <c r="DK137" s="448">
        <f t="shared" si="124"/>
        <v>0</v>
      </c>
      <c r="DL137" s="448">
        <f t="shared" si="124"/>
        <v>0</v>
      </c>
      <c r="DM137" s="448">
        <f t="shared" si="124"/>
        <v>0</v>
      </c>
      <c r="DN137" s="448">
        <f t="shared" si="124"/>
        <v>0</v>
      </c>
      <c r="DO137" s="448">
        <f t="shared" si="124"/>
        <v>0</v>
      </c>
      <c r="DP137" s="448">
        <f t="shared" si="124"/>
        <v>0</v>
      </c>
      <c r="DQ137" s="448">
        <f t="shared" si="124"/>
        <v>0</v>
      </c>
      <c r="DR137" s="448">
        <f t="shared" si="124"/>
        <v>0</v>
      </c>
      <c r="DS137" s="448">
        <f t="shared" si="124"/>
        <v>0</v>
      </c>
      <c r="DT137" s="448">
        <f t="shared" si="124"/>
        <v>0</v>
      </c>
      <c r="DU137" s="448">
        <f t="shared" si="124"/>
        <v>0</v>
      </c>
      <c r="DV137" s="448">
        <f t="shared" ref="DV137:DX137" si="125">SUM(DV135:DV136)</f>
        <v>18015558.257810678</v>
      </c>
      <c r="DW137" s="448">
        <f t="shared" si="125"/>
        <v>20542446.594878875</v>
      </c>
      <c r="DX137" s="448">
        <f t="shared" si="125"/>
        <v>20542446.594878875</v>
      </c>
    </row>
    <row r="138" spans="1:128" ht="11.25" customHeight="1">
      <c r="A138" s="383" t="s">
        <v>126</v>
      </c>
      <c r="B138" s="389" t="s">
        <v>638</v>
      </c>
      <c r="D138" s="397">
        <f t="shared" si="120"/>
        <v>0</v>
      </c>
      <c r="E138" s="416">
        <f t="shared" ref="E138:T139" si="126">E95-E56</f>
        <v>0</v>
      </c>
      <c r="F138" s="416">
        <f t="shared" si="126"/>
        <v>0</v>
      </c>
      <c r="G138" s="416">
        <f t="shared" si="126"/>
        <v>0</v>
      </c>
      <c r="H138" s="416">
        <f t="shared" si="126"/>
        <v>0</v>
      </c>
      <c r="I138" s="416">
        <f t="shared" si="126"/>
        <v>0</v>
      </c>
      <c r="J138" s="416">
        <f t="shared" si="126"/>
        <v>0</v>
      </c>
      <c r="K138" s="416">
        <f t="shared" si="126"/>
        <v>0</v>
      </c>
      <c r="L138" s="416">
        <f t="shared" si="126"/>
        <v>0</v>
      </c>
      <c r="M138" s="416">
        <f t="shared" si="126"/>
        <v>0</v>
      </c>
      <c r="N138" s="416">
        <f t="shared" si="126"/>
        <v>0</v>
      </c>
      <c r="O138" s="416">
        <f t="shared" si="126"/>
        <v>0</v>
      </c>
      <c r="P138" s="416">
        <f t="shared" si="126"/>
        <v>0</v>
      </c>
      <c r="Q138" s="416">
        <f t="shared" si="126"/>
        <v>0</v>
      </c>
      <c r="R138" s="416">
        <f t="shared" si="126"/>
        <v>0</v>
      </c>
      <c r="S138" s="416">
        <f t="shared" si="126"/>
        <v>0</v>
      </c>
      <c r="T138" s="416">
        <f t="shared" si="126"/>
        <v>0</v>
      </c>
      <c r="U138" s="416">
        <f t="shared" ref="U138:CF139" si="127">U95-U56</f>
        <v>0</v>
      </c>
      <c r="V138" s="416">
        <f t="shared" si="127"/>
        <v>0</v>
      </c>
      <c r="W138" s="416">
        <f t="shared" si="127"/>
        <v>0</v>
      </c>
      <c r="X138" s="416">
        <f t="shared" si="127"/>
        <v>0</v>
      </c>
      <c r="Y138" s="416">
        <f t="shared" si="127"/>
        <v>0</v>
      </c>
      <c r="Z138" s="416">
        <f t="shared" si="127"/>
        <v>0</v>
      </c>
      <c r="AA138" s="416">
        <f t="shared" si="127"/>
        <v>0</v>
      </c>
      <c r="AB138" s="416">
        <f t="shared" si="127"/>
        <v>0</v>
      </c>
      <c r="AC138" s="416">
        <f t="shared" si="127"/>
        <v>0</v>
      </c>
      <c r="AD138" s="416">
        <f t="shared" si="127"/>
        <v>0</v>
      </c>
      <c r="AE138" s="416">
        <f t="shared" si="127"/>
        <v>0</v>
      </c>
      <c r="AF138" s="416">
        <f t="shared" si="127"/>
        <v>0</v>
      </c>
      <c r="AG138" s="416">
        <f t="shared" si="127"/>
        <v>0</v>
      </c>
      <c r="AH138" s="416">
        <f t="shared" si="127"/>
        <v>0</v>
      </c>
      <c r="AI138" s="416">
        <f t="shared" si="127"/>
        <v>0</v>
      </c>
      <c r="AJ138" s="416">
        <f t="shared" si="127"/>
        <v>0</v>
      </c>
      <c r="AK138" s="416">
        <f t="shared" si="127"/>
        <v>0</v>
      </c>
      <c r="AL138" s="416">
        <f t="shared" si="127"/>
        <v>0</v>
      </c>
      <c r="AM138" s="416">
        <f t="shared" si="127"/>
        <v>0</v>
      </c>
      <c r="AN138" s="416">
        <f t="shared" si="127"/>
        <v>0</v>
      </c>
      <c r="AO138" s="416">
        <f t="shared" si="127"/>
        <v>0</v>
      </c>
      <c r="AP138" s="416">
        <f t="shared" si="127"/>
        <v>0</v>
      </c>
      <c r="AQ138" s="416">
        <f t="shared" si="127"/>
        <v>0</v>
      </c>
      <c r="AR138" s="416">
        <f t="shared" si="127"/>
        <v>0</v>
      </c>
      <c r="AS138" s="416">
        <f t="shared" si="127"/>
        <v>0</v>
      </c>
      <c r="AT138" s="416">
        <f t="shared" si="127"/>
        <v>0</v>
      </c>
      <c r="AU138" s="416">
        <f t="shared" si="127"/>
        <v>0</v>
      </c>
      <c r="AV138" s="416">
        <f t="shared" si="127"/>
        <v>0</v>
      </c>
      <c r="AW138" s="416">
        <f t="shared" si="127"/>
        <v>0</v>
      </c>
      <c r="AX138" s="416">
        <f t="shared" si="127"/>
        <v>0</v>
      </c>
      <c r="AY138" s="416">
        <f t="shared" si="127"/>
        <v>0</v>
      </c>
      <c r="AZ138" s="416">
        <f t="shared" si="127"/>
        <v>0</v>
      </c>
      <c r="BA138" s="416">
        <f t="shared" si="127"/>
        <v>0</v>
      </c>
      <c r="BB138" s="416">
        <f t="shared" si="127"/>
        <v>0</v>
      </c>
      <c r="BC138" s="416">
        <f t="shared" si="127"/>
        <v>0</v>
      </c>
      <c r="BD138" s="416">
        <f t="shared" si="127"/>
        <v>0</v>
      </c>
      <c r="BE138" s="416">
        <f t="shared" si="127"/>
        <v>0</v>
      </c>
      <c r="BF138" s="416">
        <f t="shared" si="127"/>
        <v>0</v>
      </c>
      <c r="BG138" s="416">
        <f t="shared" si="127"/>
        <v>0</v>
      </c>
      <c r="BH138" s="416">
        <f t="shared" si="127"/>
        <v>0</v>
      </c>
      <c r="BI138" s="416">
        <f t="shared" si="127"/>
        <v>0</v>
      </c>
      <c r="BJ138" s="416">
        <f t="shared" si="127"/>
        <v>0</v>
      </c>
      <c r="BK138" s="416">
        <f t="shared" si="127"/>
        <v>0</v>
      </c>
      <c r="BL138" s="416">
        <f t="shared" si="127"/>
        <v>0</v>
      </c>
      <c r="BM138" s="416">
        <f t="shared" si="127"/>
        <v>0</v>
      </c>
      <c r="BN138" s="416">
        <f t="shared" si="127"/>
        <v>0</v>
      </c>
      <c r="BO138" s="416">
        <f t="shared" si="127"/>
        <v>0</v>
      </c>
      <c r="BP138" s="416">
        <f t="shared" si="127"/>
        <v>0</v>
      </c>
      <c r="BQ138" s="416">
        <f t="shared" si="127"/>
        <v>0</v>
      </c>
      <c r="BR138" s="416">
        <f t="shared" si="127"/>
        <v>0</v>
      </c>
      <c r="BS138" s="416">
        <f t="shared" si="127"/>
        <v>0</v>
      </c>
      <c r="BT138" s="416">
        <f t="shared" si="127"/>
        <v>0</v>
      </c>
      <c r="BU138" s="416">
        <f t="shared" si="127"/>
        <v>0</v>
      </c>
      <c r="BV138" s="416">
        <f t="shared" si="127"/>
        <v>0</v>
      </c>
      <c r="BW138" s="416">
        <f t="shared" si="127"/>
        <v>0</v>
      </c>
      <c r="BX138" s="416">
        <f t="shared" si="127"/>
        <v>0</v>
      </c>
      <c r="BY138" s="416">
        <f t="shared" si="127"/>
        <v>0</v>
      </c>
      <c r="BZ138" s="416">
        <f t="shared" si="127"/>
        <v>0</v>
      </c>
      <c r="CA138" s="416">
        <f t="shared" si="127"/>
        <v>0</v>
      </c>
      <c r="CB138" s="416">
        <f t="shared" si="127"/>
        <v>0</v>
      </c>
      <c r="CC138" s="416">
        <f t="shared" si="127"/>
        <v>0</v>
      </c>
      <c r="CD138" s="416">
        <f t="shared" si="127"/>
        <v>0</v>
      </c>
      <c r="CE138" s="416">
        <f t="shared" si="127"/>
        <v>0</v>
      </c>
      <c r="CF138" s="416">
        <f t="shared" si="127"/>
        <v>0</v>
      </c>
      <c r="CG138" s="416">
        <f t="shared" ref="CG138:DU139" si="128">CG95-CG56</f>
        <v>0</v>
      </c>
      <c r="CH138" s="416">
        <f t="shared" si="128"/>
        <v>0</v>
      </c>
      <c r="CI138" s="416">
        <f t="shared" si="128"/>
        <v>0</v>
      </c>
      <c r="CJ138" s="416">
        <f t="shared" si="128"/>
        <v>0</v>
      </c>
      <c r="CK138" s="416">
        <f t="shared" si="128"/>
        <v>0</v>
      </c>
      <c r="CL138" s="416">
        <f t="shared" si="128"/>
        <v>0</v>
      </c>
      <c r="CM138" s="416">
        <f t="shared" si="128"/>
        <v>0</v>
      </c>
      <c r="CN138" s="416">
        <f t="shared" si="128"/>
        <v>0</v>
      </c>
      <c r="CO138" s="416">
        <f t="shared" si="128"/>
        <v>0</v>
      </c>
      <c r="CP138" s="416">
        <f t="shared" si="128"/>
        <v>0</v>
      </c>
      <c r="CQ138" s="416">
        <f t="shared" si="128"/>
        <v>0</v>
      </c>
      <c r="CR138" s="416">
        <f t="shared" si="128"/>
        <v>0</v>
      </c>
      <c r="CS138" s="416">
        <f t="shared" si="128"/>
        <v>0</v>
      </c>
      <c r="CT138" s="416">
        <f t="shared" si="128"/>
        <v>0</v>
      </c>
      <c r="CU138" s="416">
        <f t="shared" si="128"/>
        <v>0</v>
      </c>
      <c r="CV138" s="416">
        <f t="shared" si="128"/>
        <v>0</v>
      </c>
      <c r="CW138" s="416">
        <f t="shared" si="128"/>
        <v>0</v>
      </c>
      <c r="CX138" s="416">
        <f t="shared" si="128"/>
        <v>0</v>
      </c>
      <c r="CY138" s="416">
        <f t="shared" si="128"/>
        <v>0</v>
      </c>
      <c r="CZ138" s="416">
        <f t="shared" si="128"/>
        <v>0</v>
      </c>
      <c r="DA138" s="416">
        <f t="shared" si="128"/>
        <v>0</v>
      </c>
      <c r="DB138" s="416">
        <f t="shared" si="128"/>
        <v>0</v>
      </c>
      <c r="DC138" s="416">
        <f t="shared" si="128"/>
        <v>0</v>
      </c>
      <c r="DD138" s="416">
        <f t="shared" si="128"/>
        <v>0</v>
      </c>
      <c r="DE138" s="416">
        <f t="shared" si="128"/>
        <v>0</v>
      </c>
      <c r="DF138" s="416">
        <f t="shared" si="128"/>
        <v>0</v>
      </c>
      <c r="DG138" s="416">
        <f t="shared" si="128"/>
        <v>0</v>
      </c>
      <c r="DH138" s="416">
        <f t="shared" si="128"/>
        <v>0</v>
      </c>
      <c r="DI138" s="416">
        <f t="shared" si="128"/>
        <v>0</v>
      </c>
      <c r="DJ138" s="416">
        <f t="shared" si="128"/>
        <v>0</v>
      </c>
      <c r="DK138" s="416">
        <f t="shared" si="128"/>
        <v>0</v>
      </c>
      <c r="DL138" s="416">
        <f t="shared" si="128"/>
        <v>0</v>
      </c>
      <c r="DM138" s="416">
        <f t="shared" si="128"/>
        <v>0</v>
      </c>
      <c r="DN138" s="416">
        <f t="shared" si="128"/>
        <v>0</v>
      </c>
      <c r="DO138" s="416">
        <f t="shared" si="128"/>
        <v>0</v>
      </c>
      <c r="DP138" s="416">
        <f t="shared" si="128"/>
        <v>0</v>
      </c>
      <c r="DQ138" s="416">
        <f t="shared" si="128"/>
        <v>0</v>
      </c>
      <c r="DR138" s="416">
        <f t="shared" si="128"/>
        <v>0</v>
      </c>
      <c r="DS138" s="416">
        <f t="shared" si="128"/>
        <v>0</v>
      </c>
      <c r="DT138" s="416">
        <f t="shared" si="128"/>
        <v>0</v>
      </c>
      <c r="DU138" s="416">
        <f t="shared" si="128"/>
        <v>0</v>
      </c>
      <c r="DV138" s="428">
        <f>NPV($C$7,E138:AR138)</f>
        <v>0</v>
      </c>
      <c r="DW138" s="428">
        <f>NPV($C$7,E138:CF138)</f>
        <v>0</v>
      </c>
      <c r="DX138" s="428">
        <f>NPV($C$7,E138:DU138)</f>
        <v>0</v>
      </c>
    </row>
    <row r="139" spans="1:128" ht="11.25" customHeight="1">
      <c r="A139" s="389" t="s">
        <v>636</v>
      </c>
      <c r="B139" s="389" t="s">
        <v>638</v>
      </c>
      <c r="D139" s="397">
        <f t="shared" si="120"/>
        <v>187416.15504081396</v>
      </c>
      <c r="E139" s="416">
        <f t="shared" si="126"/>
        <v>0</v>
      </c>
      <c r="F139" s="416">
        <f t="shared" ref="F139:BQ139" si="129">F96-F57</f>
        <v>0</v>
      </c>
      <c r="G139" s="416">
        <f t="shared" si="129"/>
        <v>0</v>
      </c>
      <c r="H139" s="416">
        <f t="shared" si="129"/>
        <v>0</v>
      </c>
      <c r="I139" s="416">
        <f t="shared" si="129"/>
        <v>0</v>
      </c>
      <c r="J139" s="416">
        <f t="shared" si="129"/>
        <v>0</v>
      </c>
      <c r="K139" s="416">
        <f t="shared" si="129"/>
        <v>0</v>
      </c>
      <c r="L139" s="416">
        <f t="shared" si="129"/>
        <v>0</v>
      </c>
      <c r="M139" s="416">
        <f t="shared" si="129"/>
        <v>0</v>
      </c>
      <c r="N139" s="416">
        <f t="shared" si="129"/>
        <v>0</v>
      </c>
      <c r="O139" s="416">
        <f t="shared" si="129"/>
        <v>0</v>
      </c>
      <c r="P139" s="416">
        <f t="shared" si="129"/>
        <v>0</v>
      </c>
      <c r="Q139" s="416">
        <f t="shared" si="129"/>
        <v>0</v>
      </c>
      <c r="R139" s="416">
        <f t="shared" si="129"/>
        <v>0</v>
      </c>
      <c r="S139" s="416">
        <f t="shared" si="129"/>
        <v>0</v>
      </c>
      <c r="T139" s="416">
        <f t="shared" si="129"/>
        <v>0</v>
      </c>
      <c r="U139" s="416">
        <f t="shared" si="129"/>
        <v>0</v>
      </c>
      <c r="V139" s="416">
        <f t="shared" si="129"/>
        <v>0</v>
      </c>
      <c r="W139" s="416">
        <f t="shared" si="129"/>
        <v>0</v>
      </c>
      <c r="X139" s="416">
        <f t="shared" si="129"/>
        <v>0</v>
      </c>
      <c r="Y139" s="416">
        <f t="shared" si="129"/>
        <v>0</v>
      </c>
      <c r="Z139" s="416">
        <f t="shared" si="129"/>
        <v>0</v>
      </c>
      <c r="AA139" s="416">
        <f t="shared" si="129"/>
        <v>0</v>
      </c>
      <c r="AB139" s="416">
        <f t="shared" si="129"/>
        <v>0</v>
      </c>
      <c r="AC139" s="416">
        <f t="shared" si="129"/>
        <v>0</v>
      </c>
      <c r="AD139" s="416">
        <f t="shared" si="129"/>
        <v>0</v>
      </c>
      <c r="AE139" s="416">
        <f t="shared" si="129"/>
        <v>0</v>
      </c>
      <c r="AF139" s="416">
        <f t="shared" si="129"/>
        <v>0</v>
      </c>
      <c r="AG139" s="416">
        <f t="shared" si="129"/>
        <v>0</v>
      </c>
      <c r="AH139" s="416">
        <f t="shared" si="129"/>
        <v>0</v>
      </c>
      <c r="AI139" s="416">
        <f t="shared" si="129"/>
        <v>0</v>
      </c>
      <c r="AJ139" s="416">
        <f t="shared" si="129"/>
        <v>0</v>
      </c>
      <c r="AK139" s="416">
        <f t="shared" si="129"/>
        <v>0</v>
      </c>
      <c r="AL139" s="416">
        <f t="shared" si="129"/>
        <v>0</v>
      </c>
      <c r="AM139" s="416">
        <f t="shared" si="129"/>
        <v>0</v>
      </c>
      <c r="AN139" s="416">
        <f t="shared" si="129"/>
        <v>0</v>
      </c>
      <c r="AO139" s="416">
        <f t="shared" si="129"/>
        <v>0</v>
      </c>
      <c r="AP139" s="416">
        <f t="shared" si="129"/>
        <v>0</v>
      </c>
      <c r="AQ139" s="416">
        <f t="shared" si="129"/>
        <v>0</v>
      </c>
      <c r="AR139" s="416">
        <f t="shared" si="129"/>
        <v>0</v>
      </c>
      <c r="AS139" s="416">
        <f t="shared" si="129"/>
        <v>0</v>
      </c>
      <c r="AT139" s="416">
        <f t="shared" si="129"/>
        <v>0</v>
      </c>
      <c r="AU139" s="416">
        <f t="shared" si="129"/>
        <v>0</v>
      </c>
      <c r="AV139" s="416">
        <f t="shared" si="129"/>
        <v>0</v>
      </c>
      <c r="AW139" s="416">
        <f t="shared" si="129"/>
        <v>0</v>
      </c>
      <c r="AX139" s="416">
        <f t="shared" si="129"/>
        <v>0</v>
      </c>
      <c r="AY139" s="416">
        <f t="shared" si="129"/>
        <v>0</v>
      </c>
      <c r="AZ139" s="416">
        <f t="shared" si="129"/>
        <v>0</v>
      </c>
      <c r="BA139" s="416">
        <f t="shared" si="129"/>
        <v>0</v>
      </c>
      <c r="BB139" s="416">
        <f t="shared" si="129"/>
        <v>0</v>
      </c>
      <c r="BC139" s="416">
        <f t="shared" si="129"/>
        <v>0</v>
      </c>
      <c r="BD139" s="416">
        <f t="shared" si="129"/>
        <v>0</v>
      </c>
      <c r="BE139" s="416">
        <f t="shared" si="129"/>
        <v>0</v>
      </c>
      <c r="BF139" s="416">
        <f t="shared" si="129"/>
        <v>0</v>
      </c>
      <c r="BG139" s="416">
        <f t="shared" si="129"/>
        <v>0</v>
      </c>
      <c r="BH139" s="416">
        <f t="shared" si="129"/>
        <v>0</v>
      </c>
      <c r="BI139" s="416">
        <f t="shared" si="129"/>
        <v>0</v>
      </c>
      <c r="BJ139" s="416">
        <f t="shared" si="129"/>
        <v>0</v>
      </c>
      <c r="BK139" s="416">
        <f t="shared" si="129"/>
        <v>0</v>
      </c>
      <c r="BL139" s="416">
        <f t="shared" si="129"/>
        <v>3500781.1995691406</v>
      </c>
      <c r="BM139" s="416">
        <f t="shared" si="129"/>
        <v>0</v>
      </c>
      <c r="BN139" s="416">
        <f t="shared" si="129"/>
        <v>0</v>
      </c>
      <c r="BO139" s="416">
        <f t="shared" si="129"/>
        <v>0</v>
      </c>
      <c r="BP139" s="416">
        <f t="shared" si="129"/>
        <v>0</v>
      </c>
      <c r="BQ139" s="416">
        <f t="shared" si="129"/>
        <v>0</v>
      </c>
      <c r="BR139" s="416">
        <f t="shared" si="127"/>
        <v>0</v>
      </c>
      <c r="BS139" s="416">
        <f t="shared" si="127"/>
        <v>0</v>
      </c>
      <c r="BT139" s="416">
        <f t="shared" si="127"/>
        <v>0</v>
      </c>
      <c r="BU139" s="416">
        <f t="shared" si="127"/>
        <v>0</v>
      </c>
      <c r="BV139" s="416">
        <f t="shared" si="127"/>
        <v>0</v>
      </c>
      <c r="BW139" s="416">
        <f t="shared" si="127"/>
        <v>0</v>
      </c>
      <c r="BX139" s="416">
        <f t="shared" si="127"/>
        <v>0</v>
      </c>
      <c r="BY139" s="416">
        <f t="shared" si="127"/>
        <v>0</v>
      </c>
      <c r="BZ139" s="416">
        <f t="shared" si="127"/>
        <v>0</v>
      </c>
      <c r="CA139" s="416">
        <f t="shared" si="127"/>
        <v>0</v>
      </c>
      <c r="CB139" s="416">
        <f t="shared" si="127"/>
        <v>0</v>
      </c>
      <c r="CC139" s="416">
        <f t="shared" si="127"/>
        <v>0</v>
      </c>
      <c r="CD139" s="416">
        <f t="shared" si="127"/>
        <v>0</v>
      </c>
      <c r="CE139" s="416">
        <f t="shared" si="127"/>
        <v>0</v>
      </c>
      <c r="CF139" s="416">
        <f t="shared" si="127"/>
        <v>0</v>
      </c>
      <c r="CG139" s="416">
        <f t="shared" si="128"/>
        <v>0</v>
      </c>
      <c r="CH139" s="416">
        <f t="shared" si="128"/>
        <v>0</v>
      </c>
      <c r="CI139" s="416">
        <f t="shared" si="128"/>
        <v>0</v>
      </c>
      <c r="CJ139" s="416">
        <f t="shared" si="128"/>
        <v>0</v>
      </c>
      <c r="CK139" s="416">
        <f t="shared" si="128"/>
        <v>0</v>
      </c>
      <c r="CL139" s="416">
        <f t="shared" si="128"/>
        <v>0</v>
      </c>
      <c r="CM139" s="416">
        <f t="shared" si="128"/>
        <v>0</v>
      </c>
      <c r="CN139" s="416">
        <f t="shared" si="128"/>
        <v>0</v>
      </c>
      <c r="CO139" s="416">
        <f t="shared" si="128"/>
        <v>0</v>
      </c>
      <c r="CP139" s="416">
        <f t="shared" si="128"/>
        <v>0</v>
      </c>
      <c r="CQ139" s="416">
        <f t="shared" si="128"/>
        <v>0</v>
      </c>
      <c r="CR139" s="416">
        <f t="shared" si="128"/>
        <v>0</v>
      </c>
      <c r="CS139" s="416">
        <f t="shared" si="128"/>
        <v>0</v>
      </c>
      <c r="CT139" s="416">
        <f t="shared" si="128"/>
        <v>0</v>
      </c>
      <c r="CU139" s="416">
        <f t="shared" si="128"/>
        <v>0</v>
      </c>
      <c r="CV139" s="416">
        <f t="shared" si="128"/>
        <v>0</v>
      </c>
      <c r="CW139" s="416">
        <f t="shared" si="128"/>
        <v>0</v>
      </c>
      <c r="CX139" s="416">
        <f t="shared" si="128"/>
        <v>0</v>
      </c>
      <c r="CY139" s="416">
        <f t="shared" si="128"/>
        <v>0</v>
      </c>
      <c r="CZ139" s="416">
        <f t="shared" si="128"/>
        <v>0</v>
      </c>
      <c r="DA139" s="416">
        <f t="shared" si="128"/>
        <v>0</v>
      </c>
      <c r="DB139" s="416">
        <f t="shared" si="128"/>
        <v>0</v>
      </c>
      <c r="DC139" s="416">
        <f t="shared" si="128"/>
        <v>0</v>
      </c>
      <c r="DD139" s="416">
        <f t="shared" si="128"/>
        <v>0</v>
      </c>
      <c r="DE139" s="416">
        <f t="shared" si="128"/>
        <v>0</v>
      </c>
      <c r="DF139" s="416">
        <f t="shared" si="128"/>
        <v>0</v>
      </c>
      <c r="DG139" s="416">
        <f t="shared" si="128"/>
        <v>0</v>
      </c>
      <c r="DH139" s="416">
        <f t="shared" si="128"/>
        <v>0</v>
      </c>
      <c r="DI139" s="416">
        <f t="shared" si="128"/>
        <v>0</v>
      </c>
      <c r="DJ139" s="416">
        <f t="shared" si="128"/>
        <v>0</v>
      </c>
      <c r="DK139" s="416">
        <f t="shared" si="128"/>
        <v>0</v>
      </c>
      <c r="DL139" s="416">
        <f t="shared" si="128"/>
        <v>0</v>
      </c>
      <c r="DM139" s="416">
        <f t="shared" si="128"/>
        <v>0</v>
      </c>
      <c r="DN139" s="416">
        <f t="shared" si="128"/>
        <v>0</v>
      </c>
      <c r="DO139" s="416">
        <f t="shared" si="128"/>
        <v>0</v>
      </c>
      <c r="DP139" s="416">
        <f t="shared" si="128"/>
        <v>0</v>
      </c>
      <c r="DQ139" s="416">
        <f t="shared" si="128"/>
        <v>0</v>
      </c>
      <c r="DR139" s="416">
        <f t="shared" si="128"/>
        <v>0</v>
      </c>
      <c r="DS139" s="416">
        <f t="shared" si="128"/>
        <v>0</v>
      </c>
      <c r="DT139" s="416">
        <f t="shared" si="128"/>
        <v>0</v>
      </c>
      <c r="DU139" s="416">
        <f t="shared" si="128"/>
        <v>0</v>
      </c>
      <c r="DV139" s="428">
        <f>NPV($C$7,E139:AR139)</f>
        <v>0</v>
      </c>
      <c r="DW139" s="428">
        <f>NPV($C$7,E139:CF139)</f>
        <v>187416.15504081396</v>
      </c>
      <c r="DX139" s="428">
        <f>NPV($C$7,E139:DU139)</f>
        <v>187416.15504081396</v>
      </c>
    </row>
    <row r="140" spans="1:128" ht="11.25" customHeight="1">
      <c r="A140" s="385" t="s">
        <v>688</v>
      </c>
      <c r="B140" s="385" t="s">
        <v>638</v>
      </c>
      <c r="C140" s="275"/>
      <c r="D140" s="446">
        <f t="shared" si="120"/>
        <v>187416.15504081396</v>
      </c>
      <c r="E140" s="448">
        <f>SUM(E138:E139)</f>
        <v>0</v>
      </c>
      <c r="F140" s="448">
        <f t="shared" ref="F140:BQ140" si="130">SUM(F138:F139)</f>
        <v>0</v>
      </c>
      <c r="G140" s="448">
        <f t="shared" si="130"/>
        <v>0</v>
      </c>
      <c r="H140" s="448">
        <f t="shared" si="130"/>
        <v>0</v>
      </c>
      <c r="I140" s="448">
        <f t="shared" si="130"/>
        <v>0</v>
      </c>
      <c r="J140" s="448">
        <f t="shared" si="130"/>
        <v>0</v>
      </c>
      <c r="K140" s="448">
        <f t="shared" si="130"/>
        <v>0</v>
      </c>
      <c r="L140" s="448">
        <f t="shared" si="130"/>
        <v>0</v>
      </c>
      <c r="M140" s="448">
        <f t="shared" si="130"/>
        <v>0</v>
      </c>
      <c r="N140" s="448">
        <f t="shared" si="130"/>
        <v>0</v>
      </c>
      <c r="O140" s="448">
        <f t="shared" si="130"/>
        <v>0</v>
      </c>
      <c r="P140" s="448">
        <f t="shared" si="130"/>
        <v>0</v>
      </c>
      <c r="Q140" s="448">
        <f t="shared" si="130"/>
        <v>0</v>
      </c>
      <c r="R140" s="448">
        <f t="shared" si="130"/>
        <v>0</v>
      </c>
      <c r="S140" s="448">
        <f t="shared" si="130"/>
        <v>0</v>
      </c>
      <c r="T140" s="448">
        <f t="shared" si="130"/>
        <v>0</v>
      </c>
      <c r="U140" s="448">
        <f t="shared" si="130"/>
        <v>0</v>
      </c>
      <c r="V140" s="448">
        <f t="shared" si="130"/>
        <v>0</v>
      </c>
      <c r="W140" s="448">
        <f t="shared" si="130"/>
        <v>0</v>
      </c>
      <c r="X140" s="448">
        <f t="shared" si="130"/>
        <v>0</v>
      </c>
      <c r="Y140" s="448">
        <f t="shared" si="130"/>
        <v>0</v>
      </c>
      <c r="Z140" s="448">
        <f t="shared" si="130"/>
        <v>0</v>
      </c>
      <c r="AA140" s="448">
        <f t="shared" si="130"/>
        <v>0</v>
      </c>
      <c r="AB140" s="448">
        <f t="shared" si="130"/>
        <v>0</v>
      </c>
      <c r="AC140" s="448">
        <f t="shared" si="130"/>
        <v>0</v>
      </c>
      <c r="AD140" s="448">
        <f t="shared" si="130"/>
        <v>0</v>
      </c>
      <c r="AE140" s="448">
        <f t="shared" si="130"/>
        <v>0</v>
      </c>
      <c r="AF140" s="448">
        <f t="shared" si="130"/>
        <v>0</v>
      </c>
      <c r="AG140" s="448">
        <f t="shared" si="130"/>
        <v>0</v>
      </c>
      <c r="AH140" s="448">
        <f t="shared" si="130"/>
        <v>0</v>
      </c>
      <c r="AI140" s="448">
        <f t="shared" si="130"/>
        <v>0</v>
      </c>
      <c r="AJ140" s="448">
        <f t="shared" si="130"/>
        <v>0</v>
      </c>
      <c r="AK140" s="448">
        <f t="shared" si="130"/>
        <v>0</v>
      </c>
      <c r="AL140" s="448">
        <f t="shared" si="130"/>
        <v>0</v>
      </c>
      <c r="AM140" s="448">
        <f t="shared" si="130"/>
        <v>0</v>
      </c>
      <c r="AN140" s="448">
        <f t="shared" si="130"/>
        <v>0</v>
      </c>
      <c r="AO140" s="448">
        <f t="shared" si="130"/>
        <v>0</v>
      </c>
      <c r="AP140" s="448">
        <f t="shared" si="130"/>
        <v>0</v>
      </c>
      <c r="AQ140" s="448">
        <f t="shared" si="130"/>
        <v>0</v>
      </c>
      <c r="AR140" s="448">
        <f t="shared" si="130"/>
        <v>0</v>
      </c>
      <c r="AS140" s="448">
        <f t="shared" si="130"/>
        <v>0</v>
      </c>
      <c r="AT140" s="448">
        <f t="shared" si="130"/>
        <v>0</v>
      </c>
      <c r="AU140" s="448">
        <f t="shared" si="130"/>
        <v>0</v>
      </c>
      <c r="AV140" s="448">
        <f t="shared" si="130"/>
        <v>0</v>
      </c>
      <c r="AW140" s="448">
        <f t="shared" si="130"/>
        <v>0</v>
      </c>
      <c r="AX140" s="448">
        <f t="shared" si="130"/>
        <v>0</v>
      </c>
      <c r="AY140" s="448">
        <f t="shared" si="130"/>
        <v>0</v>
      </c>
      <c r="AZ140" s="448">
        <f t="shared" si="130"/>
        <v>0</v>
      </c>
      <c r="BA140" s="448">
        <f t="shared" si="130"/>
        <v>0</v>
      </c>
      <c r="BB140" s="448">
        <f t="shared" si="130"/>
        <v>0</v>
      </c>
      <c r="BC140" s="448">
        <f t="shared" si="130"/>
        <v>0</v>
      </c>
      <c r="BD140" s="448">
        <f t="shared" si="130"/>
        <v>0</v>
      </c>
      <c r="BE140" s="448">
        <f t="shared" si="130"/>
        <v>0</v>
      </c>
      <c r="BF140" s="448">
        <f t="shared" si="130"/>
        <v>0</v>
      </c>
      <c r="BG140" s="448">
        <f t="shared" si="130"/>
        <v>0</v>
      </c>
      <c r="BH140" s="448">
        <f t="shared" si="130"/>
        <v>0</v>
      </c>
      <c r="BI140" s="448">
        <f t="shared" si="130"/>
        <v>0</v>
      </c>
      <c r="BJ140" s="448">
        <f t="shared" si="130"/>
        <v>0</v>
      </c>
      <c r="BK140" s="448">
        <f t="shared" si="130"/>
        <v>0</v>
      </c>
      <c r="BL140" s="448">
        <f t="shared" si="130"/>
        <v>3500781.1995691406</v>
      </c>
      <c r="BM140" s="448">
        <f t="shared" si="130"/>
        <v>0</v>
      </c>
      <c r="BN140" s="448">
        <f t="shared" si="130"/>
        <v>0</v>
      </c>
      <c r="BO140" s="448">
        <f t="shared" si="130"/>
        <v>0</v>
      </c>
      <c r="BP140" s="448">
        <f t="shared" si="130"/>
        <v>0</v>
      </c>
      <c r="BQ140" s="448">
        <f t="shared" si="130"/>
        <v>0</v>
      </c>
      <c r="BR140" s="448">
        <f t="shared" ref="BR140:DX140" si="131">SUM(BR138:BR139)</f>
        <v>0</v>
      </c>
      <c r="BS140" s="448">
        <f t="shared" si="131"/>
        <v>0</v>
      </c>
      <c r="BT140" s="448">
        <f t="shared" si="131"/>
        <v>0</v>
      </c>
      <c r="BU140" s="448">
        <f t="shared" si="131"/>
        <v>0</v>
      </c>
      <c r="BV140" s="448">
        <f t="shared" si="131"/>
        <v>0</v>
      </c>
      <c r="BW140" s="448">
        <f t="shared" si="131"/>
        <v>0</v>
      </c>
      <c r="BX140" s="448">
        <f t="shared" si="131"/>
        <v>0</v>
      </c>
      <c r="BY140" s="448">
        <f t="shared" si="131"/>
        <v>0</v>
      </c>
      <c r="BZ140" s="448">
        <f t="shared" si="131"/>
        <v>0</v>
      </c>
      <c r="CA140" s="448">
        <f t="shared" si="131"/>
        <v>0</v>
      </c>
      <c r="CB140" s="448">
        <f t="shared" si="131"/>
        <v>0</v>
      </c>
      <c r="CC140" s="448">
        <f t="shared" si="131"/>
        <v>0</v>
      </c>
      <c r="CD140" s="448">
        <f t="shared" si="131"/>
        <v>0</v>
      </c>
      <c r="CE140" s="448">
        <f t="shared" si="131"/>
        <v>0</v>
      </c>
      <c r="CF140" s="448">
        <f t="shared" si="131"/>
        <v>0</v>
      </c>
      <c r="CG140" s="448">
        <f t="shared" si="131"/>
        <v>0</v>
      </c>
      <c r="CH140" s="448">
        <f t="shared" si="131"/>
        <v>0</v>
      </c>
      <c r="CI140" s="448">
        <f t="shared" si="131"/>
        <v>0</v>
      </c>
      <c r="CJ140" s="448">
        <f t="shared" si="131"/>
        <v>0</v>
      </c>
      <c r="CK140" s="448">
        <f t="shared" si="131"/>
        <v>0</v>
      </c>
      <c r="CL140" s="448">
        <f t="shared" si="131"/>
        <v>0</v>
      </c>
      <c r="CM140" s="448">
        <f t="shared" si="131"/>
        <v>0</v>
      </c>
      <c r="CN140" s="448">
        <f t="shared" si="131"/>
        <v>0</v>
      </c>
      <c r="CO140" s="448">
        <f t="shared" si="131"/>
        <v>0</v>
      </c>
      <c r="CP140" s="448">
        <f t="shared" si="131"/>
        <v>0</v>
      </c>
      <c r="CQ140" s="448">
        <f t="shared" si="131"/>
        <v>0</v>
      </c>
      <c r="CR140" s="448">
        <f t="shared" si="131"/>
        <v>0</v>
      </c>
      <c r="CS140" s="448">
        <f t="shared" si="131"/>
        <v>0</v>
      </c>
      <c r="CT140" s="448">
        <f t="shared" si="131"/>
        <v>0</v>
      </c>
      <c r="CU140" s="448">
        <f t="shared" si="131"/>
        <v>0</v>
      </c>
      <c r="CV140" s="448">
        <f t="shared" si="131"/>
        <v>0</v>
      </c>
      <c r="CW140" s="448">
        <f t="shared" si="131"/>
        <v>0</v>
      </c>
      <c r="CX140" s="448">
        <f t="shared" si="131"/>
        <v>0</v>
      </c>
      <c r="CY140" s="448">
        <f t="shared" si="131"/>
        <v>0</v>
      </c>
      <c r="CZ140" s="448">
        <f t="shared" si="131"/>
        <v>0</v>
      </c>
      <c r="DA140" s="448">
        <f t="shared" si="131"/>
        <v>0</v>
      </c>
      <c r="DB140" s="448">
        <f t="shared" si="131"/>
        <v>0</v>
      </c>
      <c r="DC140" s="448">
        <f t="shared" si="131"/>
        <v>0</v>
      </c>
      <c r="DD140" s="448">
        <f t="shared" si="131"/>
        <v>0</v>
      </c>
      <c r="DE140" s="448">
        <f t="shared" si="131"/>
        <v>0</v>
      </c>
      <c r="DF140" s="448">
        <f t="shared" si="131"/>
        <v>0</v>
      </c>
      <c r="DG140" s="448">
        <f t="shared" si="131"/>
        <v>0</v>
      </c>
      <c r="DH140" s="448">
        <f t="shared" si="131"/>
        <v>0</v>
      </c>
      <c r="DI140" s="448">
        <f t="shared" si="131"/>
        <v>0</v>
      </c>
      <c r="DJ140" s="448">
        <f t="shared" si="131"/>
        <v>0</v>
      </c>
      <c r="DK140" s="448">
        <f t="shared" si="131"/>
        <v>0</v>
      </c>
      <c r="DL140" s="448">
        <f t="shared" si="131"/>
        <v>0</v>
      </c>
      <c r="DM140" s="448">
        <f t="shared" si="131"/>
        <v>0</v>
      </c>
      <c r="DN140" s="448">
        <f t="shared" si="131"/>
        <v>0</v>
      </c>
      <c r="DO140" s="448">
        <f t="shared" si="131"/>
        <v>0</v>
      </c>
      <c r="DP140" s="448">
        <f t="shared" si="131"/>
        <v>0</v>
      </c>
      <c r="DQ140" s="448">
        <f t="shared" si="131"/>
        <v>0</v>
      </c>
      <c r="DR140" s="448">
        <f t="shared" si="131"/>
        <v>0</v>
      </c>
      <c r="DS140" s="448">
        <f t="shared" si="131"/>
        <v>0</v>
      </c>
      <c r="DT140" s="448">
        <f t="shared" si="131"/>
        <v>0</v>
      </c>
      <c r="DU140" s="448">
        <f t="shared" si="131"/>
        <v>0</v>
      </c>
      <c r="DV140" s="448">
        <f t="shared" si="131"/>
        <v>0</v>
      </c>
      <c r="DW140" s="448">
        <f t="shared" si="131"/>
        <v>187416.15504081396</v>
      </c>
      <c r="DX140" s="448">
        <f t="shared" si="131"/>
        <v>187416.15504081396</v>
      </c>
    </row>
    <row r="141" spans="1:128" ht="11.25" customHeight="1">
      <c r="A141" s="383" t="s">
        <v>680</v>
      </c>
      <c r="B141" s="389" t="s">
        <v>638</v>
      </c>
      <c r="D141" s="397">
        <f t="shared" si="120"/>
        <v>-6017383.7633496346</v>
      </c>
      <c r="E141" s="416">
        <f t="shared" ref="E141:T145" si="132">E98-E59</f>
        <v>-1389864.0000000005</v>
      </c>
      <c r="F141" s="416">
        <f t="shared" si="132"/>
        <v>-1389864.0000000005</v>
      </c>
      <c r="G141" s="416">
        <f t="shared" si="132"/>
        <v>-1389864.0000000005</v>
      </c>
      <c r="H141" s="416">
        <f t="shared" si="132"/>
        <v>-1389864.0000000005</v>
      </c>
      <c r="I141" s="416">
        <f t="shared" si="132"/>
        <v>-1389864.0000000005</v>
      </c>
      <c r="J141" s="416">
        <f t="shared" si="132"/>
        <v>0</v>
      </c>
      <c r="K141" s="416">
        <f t="shared" si="132"/>
        <v>0</v>
      </c>
      <c r="L141" s="416">
        <f t="shared" si="132"/>
        <v>0</v>
      </c>
      <c r="M141" s="416">
        <f t="shared" si="132"/>
        <v>0</v>
      </c>
      <c r="N141" s="416">
        <f t="shared" si="132"/>
        <v>0</v>
      </c>
      <c r="O141" s="416">
        <f t="shared" si="132"/>
        <v>0</v>
      </c>
      <c r="P141" s="416">
        <f t="shared" si="132"/>
        <v>0</v>
      </c>
      <c r="Q141" s="416">
        <f t="shared" si="132"/>
        <v>0</v>
      </c>
      <c r="R141" s="416">
        <f t="shared" si="132"/>
        <v>0</v>
      </c>
      <c r="S141" s="416">
        <f t="shared" si="132"/>
        <v>0</v>
      </c>
      <c r="T141" s="416">
        <f t="shared" si="132"/>
        <v>0</v>
      </c>
      <c r="U141" s="416">
        <f t="shared" ref="U141:CF144" si="133">U98-U59</f>
        <v>0</v>
      </c>
      <c r="V141" s="416">
        <f t="shared" si="133"/>
        <v>0</v>
      </c>
      <c r="W141" s="416">
        <f t="shared" si="133"/>
        <v>0</v>
      </c>
      <c r="X141" s="416">
        <f t="shared" si="133"/>
        <v>0</v>
      </c>
      <c r="Y141" s="416">
        <f t="shared" si="133"/>
        <v>0</v>
      </c>
      <c r="Z141" s="416">
        <f t="shared" si="133"/>
        <v>0</v>
      </c>
      <c r="AA141" s="416">
        <f t="shared" si="133"/>
        <v>0</v>
      </c>
      <c r="AB141" s="416">
        <f t="shared" si="133"/>
        <v>0</v>
      </c>
      <c r="AC141" s="416">
        <f t="shared" si="133"/>
        <v>0</v>
      </c>
      <c r="AD141" s="416">
        <f t="shared" si="133"/>
        <v>0</v>
      </c>
      <c r="AE141" s="416">
        <f t="shared" si="133"/>
        <v>0</v>
      </c>
      <c r="AF141" s="416">
        <f t="shared" si="133"/>
        <v>0</v>
      </c>
      <c r="AG141" s="416">
        <f t="shared" si="133"/>
        <v>0</v>
      </c>
      <c r="AH141" s="416">
        <f t="shared" si="133"/>
        <v>0</v>
      </c>
      <c r="AI141" s="416">
        <f t="shared" si="133"/>
        <v>0</v>
      </c>
      <c r="AJ141" s="416">
        <f t="shared" si="133"/>
        <v>0</v>
      </c>
      <c r="AK141" s="416">
        <f t="shared" si="133"/>
        <v>0</v>
      </c>
      <c r="AL141" s="416">
        <f t="shared" si="133"/>
        <v>0</v>
      </c>
      <c r="AM141" s="416">
        <f t="shared" si="133"/>
        <v>0</v>
      </c>
      <c r="AN141" s="416">
        <f t="shared" si="133"/>
        <v>0</v>
      </c>
      <c r="AO141" s="416">
        <f t="shared" si="133"/>
        <v>0</v>
      </c>
      <c r="AP141" s="416">
        <f t="shared" si="133"/>
        <v>0</v>
      </c>
      <c r="AQ141" s="416">
        <f t="shared" si="133"/>
        <v>0</v>
      </c>
      <c r="AR141" s="416">
        <f t="shared" si="133"/>
        <v>0</v>
      </c>
      <c r="AS141" s="416">
        <f t="shared" si="133"/>
        <v>0</v>
      </c>
      <c r="AT141" s="416">
        <f t="shared" si="133"/>
        <v>0</v>
      </c>
      <c r="AU141" s="416">
        <f t="shared" si="133"/>
        <v>0</v>
      </c>
      <c r="AV141" s="416">
        <f t="shared" si="133"/>
        <v>0</v>
      </c>
      <c r="AW141" s="416">
        <f t="shared" si="133"/>
        <v>0</v>
      </c>
      <c r="AX141" s="416">
        <f t="shared" si="133"/>
        <v>0</v>
      </c>
      <c r="AY141" s="416">
        <f t="shared" si="133"/>
        <v>0</v>
      </c>
      <c r="AZ141" s="416">
        <f t="shared" si="133"/>
        <v>0</v>
      </c>
      <c r="BA141" s="416">
        <f t="shared" si="133"/>
        <v>0</v>
      </c>
      <c r="BB141" s="416">
        <f t="shared" si="133"/>
        <v>0</v>
      </c>
      <c r="BC141" s="416">
        <f t="shared" si="133"/>
        <v>0</v>
      </c>
      <c r="BD141" s="416">
        <f t="shared" si="133"/>
        <v>0</v>
      </c>
      <c r="BE141" s="416">
        <f t="shared" si="133"/>
        <v>0</v>
      </c>
      <c r="BF141" s="416">
        <f t="shared" si="133"/>
        <v>0</v>
      </c>
      <c r="BG141" s="416">
        <f t="shared" si="133"/>
        <v>0</v>
      </c>
      <c r="BH141" s="416">
        <f t="shared" si="133"/>
        <v>0</v>
      </c>
      <c r="BI141" s="416">
        <f t="shared" si="133"/>
        <v>0</v>
      </c>
      <c r="BJ141" s="416">
        <f t="shared" si="133"/>
        <v>0</v>
      </c>
      <c r="BK141" s="416">
        <f t="shared" si="133"/>
        <v>0</v>
      </c>
      <c r="BL141" s="416">
        <f t="shared" si="133"/>
        <v>0</v>
      </c>
      <c r="BM141" s="416">
        <f t="shared" si="133"/>
        <v>0</v>
      </c>
      <c r="BN141" s="416">
        <f t="shared" si="133"/>
        <v>0</v>
      </c>
      <c r="BO141" s="416">
        <f t="shared" si="133"/>
        <v>0</v>
      </c>
      <c r="BP141" s="416">
        <f t="shared" si="133"/>
        <v>0</v>
      </c>
      <c r="BQ141" s="416">
        <f t="shared" si="133"/>
        <v>0</v>
      </c>
      <c r="BR141" s="416">
        <f t="shared" si="133"/>
        <v>0</v>
      </c>
      <c r="BS141" s="416">
        <f t="shared" si="133"/>
        <v>0</v>
      </c>
      <c r="BT141" s="416">
        <f t="shared" si="133"/>
        <v>0</v>
      </c>
      <c r="BU141" s="416">
        <f t="shared" si="133"/>
        <v>0</v>
      </c>
      <c r="BV141" s="416">
        <f t="shared" si="133"/>
        <v>0</v>
      </c>
      <c r="BW141" s="416">
        <f t="shared" si="133"/>
        <v>0</v>
      </c>
      <c r="BX141" s="416">
        <f t="shared" si="133"/>
        <v>0</v>
      </c>
      <c r="BY141" s="416">
        <f t="shared" si="133"/>
        <v>0</v>
      </c>
      <c r="BZ141" s="416">
        <f t="shared" si="133"/>
        <v>0</v>
      </c>
      <c r="CA141" s="416">
        <f t="shared" si="133"/>
        <v>0</v>
      </c>
      <c r="CB141" s="416">
        <f t="shared" si="133"/>
        <v>0</v>
      </c>
      <c r="CC141" s="416">
        <f t="shared" si="133"/>
        <v>0</v>
      </c>
      <c r="CD141" s="416">
        <f t="shared" si="133"/>
        <v>0</v>
      </c>
      <c r="CE141" s="416">
        <f t="shared" si="133"/>
        <v>0</v>
      </c>
      <c r="CF141" s="416">
        <f t="shared" si="133"/>
        <v>0</v>
      </c>
      <c r="CG141" s="416">
        <f t="shared" ref="CG141:DU144" si="134">CG98-CG59</f>
        <v>0</v>
      </c>
      <c r="CH141" s="416">
        <f t="shared" si="134"/>
        <v>0</v>
      </c>
      <c r="CI141" s="416">
        <f t="shared" si="134"/>
        <v>0</v>
      </c>
      <c r="CJ141" s="416">
        <f t="shared" si="134"/>
        <v>0</v>
      </c>
      <c r="CK141" s="416">
        <f t="shared" si="134"/>
        <v>0</v>
      </c>
      <c r="CL141" s="416">
        <f t="shared" si="134"/>
        <v>0</v>
      </c>
      <c r="CM141" s="416">
        <f t="shared" si="134"/>
        <v>0</v>
      </c>
      <c r="CN141" s="416">
        <f t="shared" si="134"/>
        <v>0</v>
      </c>
      <c r="CO141" s="416">
        <f t="shared" si="134"/>
        <v>0</v>
      </c>
      <c r="CP141" s="416">
        <f t="shared" si="134"/>
        <v>0</v>
      </c>
      <c r="CQ141" s="416">
        <f t="shared" si="134"/>
        <v>0</v>
      </c>
      <c r="CR141" s="416">
        <f t="shared" si="134"/>
        <v>0</v>
      </c>
      <c r="CS141" s="416">
        <f t="shared" si="134"/>
        <v>0</v>
      </c>
      <c r="CT141" s="416">
        <f t="shared" si="134"/>
        <v>0</v>
      </c>
      <c r="CU141" s="416">
        <f t="shared" si="134"/>
        <v>0</v>
      </c>
      <c r="CV141" s="416">
        <f t="shared" si="134"/>
        <v>0</v>
      </c>
      <c r="CW141" s="416">
        <f t="shared" si="134"/>
        <v>0</v>
      </c>
      <c r="CX141" s="416">
        <f t="shared" si="134"/>
        <v>0</v>
      </c>
      <c r="CY141" s="416">
        <f t="shared" si="134"/>
        <v>0</v>
      </c>
      <c r="CZ141" s="416">
        <f t="shared" si="134"/>
        <v>0</v>
      </c>
      <c r="DA141" s="416">
        <f t="shared" si="134"/>
        <v>0</v>
      </c>
      <c r="DB141" s="416">
        <f t="shared" si="134"/>
        <v>0</v>
      </c>
      <c r="DC141" s="416">
        <f t="shared" si="134"/>
        <v>0</v>
      </c>
      <c r="DD141" s="416">
        <f t="shared" si="134"/>
        <v>0</v>
      </c>
      <c r="DE141" s="416">
        <f t="shared" si="134"/>
        <v>0</v>
      </c>
      <c r="DF141" s="416">
        <f t="shared" si="134"/>
        <v>0</v>
      </c>
      <c r="DG141" s="416">
        <f t="shared" si="134"/>
        <v>0</v>
      </c>
      <c r="DH141" s="416">
        <f t="shared" si="134"/>
        <v>0</v>
      </c>
      <c r="DI141" s="416">
        <f t="shared" si="134"/>
        <v>0</v>
      </c>
      <c r="DJ141" s="416">
        <f t="shared" si="134"/>
        <v>0</v>
      </c>
      <c r="DK141" s="416">
        <f t="shared" si="134"/>
        <v>0</v>
      </c>
      <c r="DL141" s="416">
        <f t="shared" si="134"/>
        <v>0</v>
      </c>
      <c r="DM141" s="416">
        <f t="shared" si="134"/>
        <v>0</v>
      </c>
      <c r="DN141" s="416">
        <f t="shared" si="134"/>
        <v>0</v>
      </c>
      <c r="DO141" s="416">
        <f t="shared" si="134"/>
        <v>0</v>
      </c>
      <c r="DP141" s="416">
        <f t="shared" si="134"/>
        <v>0</v>
      </c>
      <c r="DQ141" s="416">
        <f t="shared" si="134"/>
        <v>0</v>
      </c>
      <c r="DR141" s="416">
        <f t="shared" si="134"/>
        <v>0</v>
      </c>
      <c r="DS141" s="416">
        <f t="shared" si="134"/>
        <v>0</v>
      </c>
      <c r="DT141" s="416">
        <f t="shared" si="134"/>
        <v>0</v>
      </c>
      <c r="DU141" s="416">
        <f t="shared" si="134"/>
        <v>0</v>
      </c>
      <c r="DV141" s="428">
        <f>NPV($C$7,E141:AR141)</f>
        <v>-6017383.7633496346</v>
      </c>
      <c r="DW141" s="428">
        <f>NPV($C$7,E141:CF141)</f>
        <v>-6017383.7633496346</v>
      </c>
      <c r="DX141" s="428">
        <f>NPV($C$7,E141:DU141)</f>
        <v>-6017383.7633496346</v>
      </c>
    </row>
    <row r="142" spans="1:128" ht="11.25" customHeight="1">
      <c r="A142" s="383" t="s">
        <v>266</v>
      </c>
      <c r="B142" s="389" t="s">
        <v>638</v>
      </c>
      <c r="D142" s="397">
        <f t="shared" si="120"/>
        <v>1651494.8545269745</v>
      </c>
      <c r="E142" s="416">
        <f t="shared" si="132"/>
        <v>0</v>
      </c>
      <c r="F142" s="416">
        <f t="shared" ref="F142:BQ145" si="135">F99-F60</f>
        <v>0</v>
      </c>
      <c r="G142" s="416">
        <f t="shared" si="135"/>
        <v>0</v>
      </c>
      <c r="H142" s="416">
        <f t="shared" si="135"/>
        <v>0</v>
      </c>
      <c r="I142" s="416">
        <f t="shared" si="135"/>
        <v>0</v>
      </c>
      <c r="J142" s="416">
        <f t="shared" si="135"/>
        <v>0</v>
      </c>
      <c r="K142" s="416">
        <f t="shared" si="135"/>
        <v>118786.79000000001</v>
      </c>
      <c r="L142" s="416">
        <f t="shared" si="135"/>
        <v>118786.79000000001</v>
      </c>
      <c r="M142" s="416">
        <f t="shared" si="135"/>
        <v>118786.79000000001</v>
      </c>
      <c r="N142" s="416">
        <f t="shared" si="135"/>
        <v>118786.79000000001</v>
      </c>
      <c r="O142" s="416">
        <f t="shared" si="135"/>
        <v>118786.79000000001</v>
      </c>
      <c r="P142" s="416">
        <f t="shared" si="135"/>
        <v>118786.79000000001</v>
      </c>
      <c r="Q142" s="416">
        <f t="shared" si="135"/>
        <v>118786.79000000001</v>
      </c>
      <c r="R142" s="416">
        <f t="shared" si="135"/>
        <v>118786.79000000001</v>
      </c>
      <c r="S142" s="416">
        <f t="shared" si="135"/>
        <v>118786.79000000001</v>
      </c>
      <c r="T142" s="416">
        <f t="shared" si="135"/>
        <v>118786.79000000001</v>
      </c>
      <c r="U142" s="416">
        <f t="shared" si="135"/>
        <v>118786.79000000001</v>
      </c>
      <c r="V142" s="416">
        <f t="shared" si="135"/>
        <v>118786.79000000001</v>
      </c>
      <c r="W142" s="416">
        <f t="shared" si="135"/>
        <v>118786.79000000001</v>
      </c>
      <c r="X142" s="416">
        <f t="shared" si="135"/>
        <v>119644.55</v>
      </c>
      <c r="Y142" s="416">
        <f t="shared" si="135"/>
        <v>119644.55</v>
      </c>
      <c r="Z142" s="416">
        <f t="shared" si="135"/>
        <v>119644.55</v>
      </c>
      <c r="AA142" s="416">
        <f t="shared" si="135"/>
        <v>119644.55</v>
      </c>
      <c r="AB142" s="416">
        <f t="shared" si="135"/>
        <v>119644.55</v>
      </c>
      <c r="AC142" s="416">
        <f t="shared" si="135"/>
        <v>119644.55</v>
      </c>
      <c r="AD142" s="416">
        <f t="shared" si="135"/>
        <v>119644.55</v>
      </c>
      <c r="AE142" s="416">
        <f t="shared" si="135"/>
        <v>119644.55</v>
      </c>
      <c r="AF142" s="416">
        <f t="shared" si="135"/>
        <v>119644.55</v>
      </c>
      <c r="AG142" s="416">
        <f t="shared" si="135"/>
        <v>119644.55</v>
      </c>
      <c r="AH142" s="416">
        <f t="shared" si="135"/>
        <v>119644.55</v>
      </c>
      <c r="AI142" s="416">
        <f t="shared" si="135"/>
        <v>119644.55</v>
      </c>
      <c r="AJ142" s="416">
        <f t="shared" si="135"/>
        <v>119644.55</v>
      </c>
      <c r="AK142" s="416">
        <f t="shared" si="135"/>
        <v>119644.55</v>
      </c>
      <c r="AL142" s="416">
        <f t="shared" si="135"/>
        <v>119644.55</v>
      </c>
      <c r="AM142" s="416">
        <f t="shared" si="135"/>
        <v>119644.55</v>
      </c>
      <c r="AN142" s="416">
        <f t="shared" si="135"/>
        <v>119644.55</v>
      </c>
      <c r="AO142" s="416">
        <f t="shared" si="135"/>
        <v>119644.55</v>
      </c>
      <c r="AP142" s="416">
        <f t="shared" si="135"/>
        <v>119644.55</v>
      </c>
      <c r="AQ142" s="416">
        <f t="shared" si="135"/>
        <v>119644.55</v>
      </c>
      <c r="AR142" s="416">
        <f t="shared" si="135"/>
        <v>119644.55</v>
      </c>
      <c r="AS142" s="416">
        <f t="shared" si="135"/>
        <v>119644.55</v>
      </c>
      <c r="AT142" s="416">
        <f t="shared" si="135"/>
        <v>119644.55</v>
      </c>
      <c r="AU142" s="416">
        <f t="shared" si="135"/>
        <v>119644.55</v>
      </c>
      <c r="AV142" s="416">
        <f t="shared" si="135"/>
        <v>119644.55</v>
      </c>
      <c r="AW142" s="416">
        <f t="shared" si="135"/>
        <v>119644.55</v>
      </c>
      <c r="AX142" s="416">
        <f t="shared" si="135"/>
        <v>119644.55</v>
      </c>
      <c r="AY142" s="416">
        <f t="shared" si="135"/>
        <v>119644.55</v>
      </c>
      <c r="AZ142" s="416">
        <f t="shared" si="135"/>
        <v>119644.55</v>
      </c>
      <c r="BA142" s="416">
        <f t="shared" si="135"/>
        <v>119644.55</v>
      </c>
      <c r="BB142" s="416">
        <f t="shared" si="135"/>
        <v>119644.55</v>
      </c>
      <c r="BC142" s="416">
        <f t="shared" si="135"/>
        <v>119644.55</v>
      </c>
      <c r="BD142" s="416">
        <f t="shared" si="135"/>
        <v>119644.55</v>
      </c>
      <c r="BE142" s="416">
        <f t="shared" si="135"/>
        <v>119644.55</v>
      </c>
      <c r="BF142" s="416">
        <f t="shared" si="135"/>
        <v>119644.55</v>
      </c>
      <c r="BG142" s="416">
        <f t="shared" si="135"/>
        <v>119644.55</v>
      </c>
      <c r="BH142" s="416">
        <f t="shared" si="135"/>
        <v>119644.55</v>
      </c>
      <c r="BI142" s="416">
        <f t="shared" si="135"/>
        <v>119644.55</v>
      </c>
      <c r="BJ142" s="416">
        <f t="shared" si="135"/>
        <v>119644.55</v>
      </c>
      <c r="BK142" s="416">
        <f t="shared" si="135"/>
        <v>119644.55</v>
      </c>
      <c r="BL142" s="416">
        <f t="shared" si="135"/>
        <v>119644.55</v>
      </c>
      <c r="BM142" s="416">
        <f t="shared" si="135"/>
        <v>0</v>
      </c>
      <c r="BN142" s="416">
        <f t="shared" si="135"/>
        <v>0</v>
      </c>
      <c r="BO142" s="416">
        <f t="shared" si="135"/>
        <v>0</v>
      </c>
      <c r="BP142" s="416">
        <f t="shared" si="135"/>
        <v>0</v>
      </c>
      <c r="BQ142" s="416">
        <f t="shared" si="135"/>
        <v>0</v>
      </c>
      <c r="BR142" s="416">
        <f t="shared" si="133"/>
        <v>0</v>
      </c>
      <c r="BS142" s="416">
        <f t="shared" si="133"/>
        <v>0</v>
      </c>
      <c r="BT142" s="416">
        <f t="shared" si="133"/>
        <v>0</v>
      </c>
      <c r="BU142" s="416">
        <f t="shared" si="133"/>
        <v>0</v>
      </c>
      <c r="BV142" s="416">
        <f t="shared" si="133"/>
        <v>0</v>
      </c>
      <c r="BW142" s="416">
        <f t="shared" si="133"/>
        <v>0</v>
      </c>
      <c r="BX142" s="416">
        <f t="shared" si="133"/>
        <v>0</v>
      </c>
      <c r="BY142" s="416">
        <f t="shared" si="133"/>
        <v>0</v>
      </c>
      <c r="BZ142" s="416">
        <f t="shared" si="133"/>
        <v>0</v>
      </c>
      <c r="CA142" s="416">
        <f t="shared" si="133"/>
        <v>0</v>
      </c>
      <c r="CB142" s="416">
        <f t="shared" si="133"/>
        <v>0</v>
      </c>
      <c r="CC142" s="416">
        <f t="shared" si="133"/>
        <v>0</v>
      </c>
      <c r="CD142" s="416">
        <f t="shared" si="133"/>
        <v>0</v>
      </c>
      <c r="CE142" s="416">
        <f t="shared" si="133"/>
        <v>0</v>
      </c>
      <c r="CF142" s="416">
        <f t="shared" si="133"/>
        <v>0</v>
      </c>
      <c r="CG142" s="416">
        <f t="shared" si="134"/>
        <v>0</v>
      </c>
      <c r="CH142" s="416">
        <f t="shared" si="134"/>
        <v>0</v>
      </c>
      <c r="CI142" s="416">
        <f t="shared" si="134"/>
        <v>0</v>
      </c>
      <c r="CJ142" s="416">
        <f t="shared" si="134"/>
        <v>0</v>
      </c>
      <c r="CK142" s="416">
        <f t="shared" si="134"/>
        <v>0</v>
      </c>
      <c r="CL142" s="416">
        <f t="shared" si="134"/>
        <v>0</v>
      </c>
      <c r="CM142" s="416">
        <f t="shared" si="134"/>
        <v>0</v>
      </c>
      <c r="CN142" s="416">
        <f t="shared" si="134"/>
        <v>0</v>
      </c>
      <c r="CO142" s="416">
        <f t="shared" si="134"/>
        <v>0</v>
      </c>
      <c r="CP142" s="416">
        <f t="shared" si="134"/>
        <v>0</v>
      </c>
      <c r="CQ142" s="416">
        <f t="shared" si="134"/>
        <v>0</v>
      </c>
      <c r="CR142" s="416">
        <f t="shared" si="134"/>
        <v>0</v>
      </c>
      <c r="CS142" s="416">
        <f t="shared" si="134"/>
        <v>0</v>
      </c>
      <c r="CT142" s="416">
        <f t="shared" si="134"/>
        <v>0</v>
      </c>
      <c r="CU142" s="416">
        <f t="shared" si="134"/>
        <v>0</v>
      </c>
      <c r="CV142" s="416">
        <f t="shared" si="134"/>
        <v>0</v>
      </c>
      <c r="CW142" s="416">
        <f t="shared" si="134"/>
        <v>0</v>
      </c>
      <c r="CX142" s="416">
        <f t="shared" si="134"/>
        <v>0</v>
      </c>
      <c r="CY142" s="416">
        <f t="shared" si="134"/>
        <v>0</v>
      </c>
      <c r="CZ142" s="416">
        <f t="shared" si="134"/>
        <v>0</v>
      </c>
      <c r="DA142" s="416">
        <f t="shared" si="134"/>
        <v>0</v>
      </c>
      <c r="DB142" s="416">
        <f t="shared" si="134"/>
        <v>0</v>
      </c>
      <c r="DC142" s="416">
        <f t="shared" si="134"/>
        <v>0</v>
      </c>
      <c r="DD142" s="416">
        <f t="shared" si="134"/>
        <v>0</v>
      </c>
      <c r="DE142" s="416">
        <f t="shared" si="134"/>
        <v>0</v>
      </c>
      <c r="DF142" s="416">
        <f t="shared" si="134"/>
        <v>0</v>
      </c>
      <c r="DG142" s="416">
        <f t="shared" si="134"/>
        <v>0</v>
      </c>
      <c r="DH142" s="416">
        <f t="shared" si="134"/>
        <v>0</v>
      </c>
      <c r="DI142" s="416">
        <f t="shared" si="134"/>
        <v>0</v>
      </c>
      <c r="DJ142" s="416">
        <f t="shared" si="134"/>
        <v>0</v>
      </c>
      <c r="DK142" s="416">
        <f t="shared" si="134"/>
        <v>0</v>
      </c>
      <c r="DL142" s="416">
        <f t="shared" si="134"/>
        <v>0</v>
      </c>
      <c r="DM142" s="416">
        <f t="shared" si="134"/>
        <v>0</v>
      </c>
      <c r="DN142" s="416">
        <f t="shared" si="134"/>
        <v>0</v>
      </c>
      <c r="DO142" s="416">
        <f t="shared" si="134"/>
        <v>0</v>
      </c>
      <c r="DP142" s="416">
        <f t="shared" si="134"/>
        <v>0</v>
      </c>
      <c r="DQ142" s="416">
        <f t="shared" si="134"/>
        <v>0</v>
      </c>
      <c r="DR142" s="416">
        <f t="shared" si="134"/>
        <v>0</v>
      </c>
      <c r="DS142" s="416">
        <f t="shared" si="134"/>
        <v>0</v>
      </c>
      <c r="DT142" s="416">
        <f t="shared" si="134"/>
        <v>0</v>
      </c>
      <c r="DU142" s="416">
        <f t="shared" si="134"/>
        <v>0</v>
      </c>
      <c r="DV142" s="428">
        <f>NPV($C$7,E142:AR142)</f>
        <v>1439699.692715053</v>
      </c>
      <c r="DW142" s="428">
        <f>NPV($C$7,E142:CF142)</f>
        <v>1651494.8545269745</v>
      </c>
      <c r="DX142" s="428">
        <f>NPV($C$7,E142:DU142)</f>
        <v>1651494.8545269745</v>
      </c>
    </row>
    <row r="143" spans="1:128" ht="11.25" customHeight="1">
      <c r="A143" s="383" t="s">
        <v>240</v>
      </c>
      <c r="B143" s="389" t="s">
        <v>638</v>
      </c>
      <c r="D143" s="397">
        <f t="shared" si="120"/>
        <v>-83849.656492646638</v>
      </c>
      <c r="E143" s="416">
        <f t="shared" si="132"/>
        <v>0</v>
      </c>
      <c r="F143" s="416">
        <f t="shared" si="135"/>
        <v>0</v>
      </c>
      <c r="G143" s="416">
        <f t="shared" si="135"/>
        <v>0</v>
      </c>
      <c r="H143" s="416">
        <f t="shared" si="135"/>
        <v>0</v>
      </c>
      <c r="I143" s="416">
        <f t="shared" si="135"/>
        <v>0</v>
      </c>
      <c r="J143" s="416">
        <f t="shared" si="135"/>
        <v>0</v>
      </c>
      <c r="K143" s="416">
        <f t="shared" si="135"/>
        <v>0</v>
      </c>
      <c r="L143" s="416">
        <f t="shared" si="135"/>
        <v>0</v>
      </c>
      <c r="M143" s="416">
        <f t="shared" si="135"/>
        <v>0</v>
      </c>
      <c r="N143" s="416">
        <f t="shared" si="135"/>
        <v>0</v>
      </c>
      <c r="O143" s="416">
        <f t="shared" si="135"/>
        <v>0</v>
      </c>
      <c r="P143" s="416">
        <f t="shared" si="135"/>
        <v>0</v>
      </c>
      <c r="Q143" s="416">
        <f t="shared" si="135"/>
        <v>0</v>
      </c>
      <c r="R143" s="416">
        <f t="shared" si="135"/>
        <v>0</v>
      </c>
      <c r="S143" s="416">
        <f t="shared" si="135"/>
        <v>0</v>
      </c>
      <c r="T143" s="416">
        <f t="shared" si="135"/>
        <v>0</v>
      </c>
      <c r="U143" s="416">
        <f t="shared" si="135"/>
        <v>0</v>
      </c>
      <c r="V143" s="416">
        <f t="shared" si="135"/>
        <v>0</v>
      </c>
      <c r="W143" s="416">
        <f t="shared" si="135"/>
        <v>0</v>
      </c>
      <c r="X143" s="416">
        <f t="shared" si="135"/>
        <v>0</v>
      </c>
      <c r="Y143" s="416">
        <f t="shared" si="135"/>
        <v>0</v>
      </c>
      <c r="Z143" s="416">
        <f t="shared" si="135"/>
        <v>0</v>
      </c>
      <c r="AA143" s="416">
        <f t="shared" si="135"/>
        <v>0</v>
      </c>
      <c r="AB143" s="416">
        <f t="shared" si="135"/>
        <v>0</v>
      </c>
      <c r="AC143" s="416">
        <f t="shared" si="135"/>
        <v>0</v>
      </c>
      <c r="AD143" s="416">
        <f t="shared" si="135"/>
        <v>-17340.987500000003</v>
      </c>
      <c r="AE143" s="416">
        <f t="shared" si="135"/>
        <v>-17340.987500000003</v>
      </c>
      <c r="AF143" s="416">
        <f t="shared" si="135"/>
        <v>-17340.987500000003</v>
      </c>
      <c r="AG143" s="416">
        <f t="shared" si="135"/>
        <v>-17340.987500000003</v>
      </c>
      <c r="AH143" s="416">
        <f t="shared" si="135"/>
        <v>-17340.987500000003</v>
      </c>
      <c r="AI143" s="416">
        <f t="shared" si="135"/>
        <v>-17340.987500000003</v>
      </c>
      <c r="AJ143" s="416">
        <f t="shared" si="135"/>
        <v>-17340.987500000003</v>
      </c>
      <c r="AK143" s="416">
        <f t="shared" si="135"/>
        <v>-17340.987500000003</v>
      </c>
      <c r="AL143" s="416">
        <f t="shared" si="135"/>
        <v>-17340.987500000003</v>
      </c>
      <c r="AM143" s="416">
        <f t="shared" si="135"/>
        <v>-17340.987500000003</v>
      </c>
      <c r="AN143" s="416">
        <f t="shared" si="135"/>
        <v>-17340.987500000003</v>
      </c>
      <c r="AO143" s="416">
        <f t="shared" si="135"/>
        <v>-17340.987500000003</v>
      </c>
      <c r="AP143" s="416">
        <f t="shared" si="135"/>
        <v>-17340.987500000003</v>
      </c>
      <c r="AQ143" s="416">
        <f t="shared" si="135"/>
        <v>-17340.987500000003</v>
      </c>
      <c r="AR143" s="416">
        <f t="shared" si="135"/>
        <v>-17340.987500000003</v>
      </c>
      <c r="AS143" s="416">
        <f t="shared" si="135"/>
        <v>-17340.987500000003</v>
      </c>
      <c r="AT143" s="416">
        <f t="shared" si="135"/>
        <v>-17340.987500000003</v>
      </c>
      <c r="AU143" s="416">
        <f t="shared" si="135"/>
        <v>-17340.987500000003</v>
      </c>
      <c r="AV143" s="416">
        <f t="shared" si="135"/>
        <v>-17340.987500000003</v>
      </c>
      <c r="AW143" s="416">
        <f t="shared" si="135"/>
        <v>-17340.987500000003</v>
      </c>
      <c r="AX143" s="416">
        <f t="shared" si="135"/>
        <v>-17340.987500000003</v>
      </c>
      <c r="AY143" s="416">
        <f t="shared" si="135"/>
        <v>-17340.987500000003</v>
      </c>
      <c r="AZ143" s="416">
        <f t="shared" si="135"/>
        <v>-17340.987500000003</v>
      </c>
      <c r="BA143" s="416">
        <f t="shared" si="135"/>
        <v>-17340.987500000003</v>
      </c>
      <c r="BB143" s="416">
        <f t="shared" si="135"/>
        <v>-17340.987500000003</v>
      </c>
      <c r="BC143" s="416">
        <f t="shared" si="135"/>
        <v>-17340.987500000003</v>
      </c>
      <c r="BD143" s="416">
        <f t="shared" si="135"/>
        <v>-17340.987500000003</v>
      </c>
      <c r="BE143" s="416">
        <f t="shared" si="135"/>
        <v>-17340.987500000003</v>
      </c>
      <c r="BF143" s="416">
        <f t="shared" si="135"/>
        <v>-17340.987500000003</v>
      </c>
      <c r="BG143" s="416">
        <f t="shared" si="135"/>
        <v>-17340.987500000003</v>
      </c>
      <c r="BH143" s="416">
        <f t="shared" si="135"/>
        <v>-17340.987500000003</v>
      </c>
      <c r="BI143" s="416">
        <f t="shared" si="135"/>
        <v>-17340.987500000003</v>
      </c>
      <c r="BJ143" s="416">
        <f t="shared" si="135"/>
        <v>-17340.987500000003</v>
      </c>
      <c r="BK143" s="416">
        <f t="shared" si="135"/>
        <v>-17340.987500000003</v>
      </c>
      <c r="BL143" s="416">
        <f t="shared" si="135"/>
        <v>-17340.987500000003</v>
      </c>
      <c r="BM143" s="416">
        <f t="shared" si="135"/>
        <v>0</v>
      </c>
      <c r="BN143" s="416">
        <f t="shared" si="135"/>
        <v>0</v>
      </c>
      <c r="BO143" s="416">
        <f t="shared" si="135"/>
        <v>0</v>
      </c>
      <c r="BP143" s="416">
        <f t="shared" si="135"/>
        <v>0</v>
      </c>
      <c r="BQ143" s="416">
        <f t="shared" si="135"/>
        <v>0</v>
      </c>
      <c r="BR143" s="416">
        <f t="shared" si="133"/>
        <v>0</v>
      </c>
      <c r="BS143" s="416">
        <f t="shared" si="133"/>
        <v>0</v>
      </c>
      <c r="BT143" s="416">
        <f t="shared" si="133"/>
        <v>0</v>
      </c>
      <c r="BU143" s="416">
        <f t="shared" si="133"/>
        <v>0</v>
      </c>
      <c r="BV143" s="416">
        <f t="shared" si="133"/>
        <v>0</v>
      </c>
      <c r="BW143" s="416">
        <f t="shared" si="133"/>
        <v>0</v>
      </c>
      <c r="BX143" s="416">
        <f t="shared" si="133"/>
        <v>0</v>
      </c>
      <c r="BY143" s="416">
        <f t="shared" si="133"/>
        <v>0</v>
      </c>
      <c r="BZ143" s="416">
        <f t="shared" si="133"/>
        <v>0</v>
      </c>
      <c r="CA143" s="416">
        <f t="shared" si="133"/>
        <v>0</v>
      </c>
      <c r="CB143" s="416">
        <f t="shared" si="133"/>
        <v>0</v>
      </c>
      <c r="CC143" s="416">
        <f t="shared" si="133"/>
        <v>0</v>
      </c>
      <c r="CD143" s="416">
        <f t="shared" si="133"/>
        <v>0</v>
      </c>
      <c r="CE143" s="416">
        <f t="shared" si="133"/>
        <v>0</v>
      </c>
      <c r="CF143" s="416">
        <f t="shared" si="133"/>
        <v>0</v>
      </c>
      <c r="CG143" s="416">
        <f t="shared" si="134"/>
        <v>0</v>
      </c>
      <c r="CH143" s="416">
        <f t="shared" si="134"/>
        <v>0</v>
      </c>
      <c r="CI143" s="416">
        <f t="shared" si="134"/>
        <v>0</v>
      </c>
      <c r="CJ143" s="416">
        <f t="shared" si="134"/>
        <v>0</v>
      </c>
      <c r="CK143" s="416">
        <f t="shared" si="134"/>
        <v>0</v>
      </c>
      <c r="CL143" s="416">
        <f t="shared" si="134"/>
        <v>0</v>
      </c>
      <c r="CM143" s="416">
        <f t="shared" si="134"/>
        <v>0</v>
      </c>
      <c r="CN143" s="416">
        <f t="shared" si="134"/>
        <v>0</v>
      </c>
      <c r="CO143" s="416">
        <f t="shared" si="134"/>
        <v>0</v>
      </c>
      <c r="CP143" s="416">
        <f t="shared" si="134"/>
        <v>0</v>
      </c>
      <c r="CQ143" s="416">
        <f t="shared" si="134"/>
        <v>0</v>
      </c>
      <c r="CR143" s="416">
        <f t="shared" si="134"/>
        <v>0</v>
      </c>
      <c r="CS143" s="416">
        <f t="shared" si="134"/>
        <v>0</v>
      </c>
      <c r="CT143" s="416">
        <f t="shared" si="134"/>
        <v>0</v>
      </c>
      <c r="CU143" s="416">
        <f t="shared" si="134"/>
        <v>0</v>
      </c>
      <c r="CV143" s="416">
        <f t="shared" si="134"/>
        <v>0</v>
      </c>
      <c r="CW143" s="416">
        <f t="shared" si="134"/>
        <v>0</v>
      </c>
      <c r="CX143" s="416">
        <f t="shared" si="134"/>
        <v>0</v>
      </c>
      <c r="CY143" s="416">
        <f t="shared" si="134"/>
        <v>0</v>
      </c>
      <c r="CZ143" s="416">
        <f t="shared" si="134"/>
        <v>0</v>
      </c>
      <c r="DA143" s="416">
        <f t="shared" si="134"/>
        <v>0</v>
      </c>
      <c r="DB143" s="416">
        <f t="shared" si="134"/>
        <v>0</v>
      </c>
      <c r="DC143" s="416">
        <f t="shared" si="134"/>
        <v>0</v>
      </c>
      <c r="DD143" s="416">
        <f t="shared" si="134"/>
        <v>0</v>
      </c>
      <c r="DE143" s="416">
        <f t="shared" si="134"/>
        <v>0</v>
      </c>
      <c r="DF143" s="416">
        <f t="shared" si="134"/>
        <v>0</v>
      </c>
      <c r="DG143" s="416">
        <f t="shared" si="134"/>
        <v>0</v>
      </c>
      <c r="DH143" s="416">
        <f t="shared" si="134"/>
        <v>0</v>
      </c>
      <c r="DI143" s="416">
        <f t="shared" si="134"/>
        <v>0</v>
      </c>
      <c r="DJ143" s="416">
        <f t="shared" si="134"/>
        <v>0</v>
      </c>
      <c r="DK143" s="416">
        <f t="shared" si="134"/>
        <v>0</v>
      </c>
      <c r="DL143" s="416">
        <f t="shared" si="134"/>
        <v>0</v>
      </c>
      <c r="DM143" s="416">
        <f t="shared" si="134"/>
        <v>0</v>
      </c>
      <c r="DN143" s="416">
        <f t="shared" si="134"/>
        <v>0</v>
      </c>
      <c r="DO143" s="416">
        <f t="shared" si="134"/>
        <v>0</v>
      </c>
      <c r="DP143" s="416">
        <f t="shared" si="134"/>
        <v>0</v>
      </c>
      <c r="DQ143" s="416">
        <f t="shared" si="134"/>
        <v>0</v>
      </c>
      <c r="DR143" s="416">
        <f t="shared" si="134"/>
        <v>0</v>
      </c>
      <c r="DS143" s="416">
        <f t="shared" si="134"/>
        <v>0</v>
      </c>
      <c r="DT143" s="416">
        <f t="shared" si="134"/>
        <v>0</v>
      </c>
      <c r="DU143" s="416">
        <f t="shared" si="134"/>
        <v>0</v>
      </c>
      <c r="DV143" s="428">
        <f>NPV($C$7,E143:AR143)</f>
        <v>-53152.585430563086</v>
      </c>
      <c r="DW143" s="428">
        <f>NPV($C$7,E143:CF143)</f>
        <v>-83849.656492646638</v>
      </c>
      <c r="DX143" s="428">
        <f>NPV($C$7,E143:DU143)</f>
        <v>-83849.656492646638</v>
      </c>
    </row>
    <row r="144" spans="1:128" ht="11.25" customHeight="1">
      <c r="A144" s="383" t="s">
        <v>243</v>
      </c>
      <c r="B144" s="389" t="s">
        <v>638</v>
      </c>
      <c r="D144" s="397">
        <f t="shared" si="120"/>
        <v>-137710.58129488496</v>
      </c>
      <c r="E144" s="416">
        <f t="shared" si="132"/>
        <v>-7275</v>
      </c>
      <c r="F144" s="416">
        <f t="shared" si="135"/>
        <v>-7275</v>
      </c>
      <c r="G144" s="416">
        <f t="shared" si="135"/>
        <v>-7275</v>
      </c>
      <c r="H144" s="416">
        <f t="shared" si="135"/>
        <v>-7275</v>
      </c>
      <c r="I144" s="416">
        <f t="shared" si="135"/>
        <v>-7275</v>
      </c>
      <c r="J144" s="416">
        <f t="shared" si="135"/>
        <v>-7275</v>
      </c>
      <c r="K144" s="416">
        <f t="shared" si="135"/>
        <v>-7275</v>
      </c>
      <c r="L144" s="416">
        <f t="shared" si="135"/>
        <v>-7275</v>
      </c>
      <c r="M144" s="416">
        <f t="shared" si="135"/>
        <v>-7275</v>
      </c>
      <c r="N144" s="416">
        <f t="shared" si="135"/>
        <v>-7275</v>
      </c>
      <c r="O144" s="416">
        <f t="shared" si="135"/>
        <v>-7275</v>
      </c>
      <c r="P144" s="416">
        <f t="shared" si="135"/>
        <v>-7275</v>
      </c>
      <c r="Q144" s="416">
        <f t="shared" si="135"/>
        <v>-7275</v>
      </c>
      <c r="R144" s="416">
        <f t="shared" si="135"/>
        <v>-7275</v>
      </c>
      <c r="S144" s="416">
        <f t="shared" si="135"/>
        <v>-7275</v>
      </c>
      <c r="T144" s="416">
        <f t="shared" si="135"/>
        <v>-7275</v>
      </c>
      <c r="U144" s="416">
        <f t="shared" si="135"/>
        <v>-7275</v>
      </c>
      <c r="V144" s="416">
        <f t="shared" si="135"/>
        <v>-7275</v>
      </c>
      <c r="W144" s="416">
        <f t="shared" si="135"/>
        <v>-7275</v>
      </c>
      <c r="X144" s="416">
        <f t="shared" si="135"/>
        <v>-7275</v>
      </c>
      <c r="Y144" s="416">
        <f t="shared" si="135"/>
        <v>-7275</v>
      </c>
      <c r="Z144" s="416">
        <f t="shared" si="135"/>
        <v>-7275</v>
      </c>
      <c r="AA144" s="416">
        <f t="shared" si="135"/>
        <v>-7275</v>
      </c>
      <c r="AB144" s="416">
        <f t="shared" si="135"/>
        <v>-7275</v>
      </c>
      <c r="AC144" s="416">
        <f t="shared" si="135"/>
        <v>-7275</v>
      </c>
      <c r="AD144" s="416">
        <f t="shared" si="135"/>
        <v>-7275</v>
      </c>
      <c r="AE144" s="416">
        <f t="shared" si="135"/>
        <v>-7275</v>
      </c>
      <c r="AF144" s="416">
        <f t="shared" si="135"/>
        <v>-7275</v>
      </c>
      <c r="AG144" s="416">
        <f t="shared" si="135"/>
        <v>-7275</v>
      </c>
      <c r="AH144" s="416">
        <f t="shared" si="135"/>
        <v>-7275</v>
      </c>
      <c r="AI144" s="416">
        <f t="shared" si="135"/>
        <v>-7275</v>
      </c>
      <c r="AJ144" s="416">
        <f t="shared" si="135"/>
        <v>-7275</v>
      </c>
      <c r="AK144" s="416">
        <f t="shared" si="135"/>
        <v>-7275</v>
      </c>
      <c r="AL144" s="416">
        <f t="shared" si="135"/>
        <v>-7275</v>
      </c>
      <c r="AM144" s="416">
        <f t="shared" si="135"/>
        <v>-7275</v>
      </c>
      <c r="AN144" s="416">
        <f t="shared" si="135"/>
        <v>-7275</v>
      </c>
      <c r="AO144" s="416">
        <f t="shared" si="135"/>
        <v>-7275</v>
      </c>
      <c r="AP144" s="416">
        <f t="shared" si="135"/>
        <v>-7275</v>
      </c>
      <c r="AQ144" s="416">
        <f t="shared" si="135"/>
        <v>-7275</v>
      </c>
      <c r="AR144" s="416">
        <f t="shared" si="135"/>
        <v>-7275</v>
      </c>
      <c r="AS144" s="416">
        <f t="shared" si="135"/>
        <v>-7275</v>
      </c>
      <c r="AT144" s="416">
        <f t="shared" si="135"/>
        <v>-7275</v>
      </c>
      <c r="AU144" s="416">
        <f t="shared" si="135"/>
        <v>-7275</v>
      </c>
      <c r="AV144" s="416">
        <f t="shared" si="135"/>
        <v>-7275</v>
      </c>
      <c r="AW144" s="416">
        <f t="shared" si="135"/>
        <v>-7275</v>
      </c>
      <c r="AX144" s="416">
        <f t="shared" si="135"/>
        <v>-7275</v>
      </c>
      <c r="AY144" s="416">
        <f t="shared" si="135"/>
        <v>-7275</v>
      </c>
      <c r="AZ144" s="416">
        <f t="shared" si="135"/>
        <v>-7275</v>
      </c>
      <c r="BA144" s="416">
        <f t="shared" si="135"/>
        <v>-7275</v>
      </c>
      <c r="BB144" s="416">
        <f t="shared" si="135"/>
        <v>-7275</v>
      </c>
      <c r="BC144" s="416">
        <f t="shared" si="135"/>
        <v>-7275</v>
      </c>
      <c r="BD144" s="416">
        <f t="shared" si="135"/>
        <v>-7275</v>
      </c>
      <c r="BE144" s="416">
        <f t="shared" si="135"/>
        <v>-7275</v>
      </c>
      <c r="BF144" s="416">
        <f t="shared" si="135"/>
        <v>-7275</v>
      </c>
      <c r="BG144" s="416">
        <f t="shared" si="135"/>
        <v>-7275</v>
      </c>
      <c r="BH144" s="416">
        <f t="shared" si="135"/>
        <v>-7275</v>
      </c>
      <c r="BI144" s="416">
        <f t="shared" si="135"/>
        <v>-7275</v>
      </c>
      <c r="BJ144" s="416">
        <f t="shared" si="135"/>
        <v>-7275</v>
      </c>
      <c r="BK144" s="416">
        <f t="shared" si="135"/>
        <v>-7275</v>
      </c>
      <c r="BL144" s="416">
        <f t="shared" si="135"/>
        <v>-7275</v>
      </c>
      <c r="BM144" s="416">
        <f t="shared" si="135"/>
        <v>0</v>
      </c>
      <c r="BN144" s="416">
        <f t="shared" si="135"/>
        <v>0</v>
      </c>
      <c r="BO144" s="416">
        <f t="shared" si="135"/>
        <v>0</v>
      </c>
      <c r="BP144" s="416">
        <f t="shared" si="135"/>
        <v>0</v>
      </c>
      <c r="BQ144" s="416">
        <f t="shared" si="135"/>
        <v>0</v>
      </c>
      <c r="BR144" s="416">
        <f t="shared" si="133"/>
        <v>0</v>
      </c>
      <c r="BS144" s="416">
        <f t="shared" si="133"/>
        <v>0</v>
      </c>
      <c r="BT144" s="416">
        <f t="shared" si="133"/>
        <v>0</v>
      </c>
      <c r="BU144" s="416">
        <f t="shared" si="133"/>
        <v>0</v>
      </c>
      <c r="BV144" s="416">
        <f t="shared" si="133"/>
        <v>0</v>
      </c>
      <c r="BW144" s="416">
        <f t="shared" si="133"/>
        <v>0</v>
      </c>
      <c r="BX144" s="416">
        <f t="shared" si="133"/>
        <v>0</v>
      </c>
      <c r="BY144" s="416">
        <f t="shared" si="133"/>
        <v>0</v>
      </c>
      <c r="BZ144" s="416">
        <f t="shared" si="133"/>
        <v>0</v>
      </c>
      <c r="CA144" s="416">
        <f t="shared" si="133"/>
        <v>0</v>
      </c>
      <c r="CB144" s="416">
        <f t="shared" si="133"/>
        <v>0</v>
      </c>
      <c r="CC144" s="416">
        <f t="shared" si="133"/>
        <v>0</v>
      </c>
      <c r="CD144" s="416">
        <f t="shared" si="133"/>
        <v>0</v>
      </c>
      <c r="CE144" s="416">
        <f t="shared" si="133"/>
        <v>0</v>
      </c>
      <c r="CF144" s="416">
        <f t="shared" si="133"/>
        <v>0</v>
      </c>
      <c r="CG144" s="416">
        <f t="shared" si="134"/>
        <v>0</v>
      </c>
      <c r="CH144" s="416">
        <f t="shared" si="134"/>
        <v>0</v>
      </c>
      <c r="CI144" s="416">
        <f t="shared" si="134"/>
        <v>0</v>
      </c>
      <c r="CJ144" s="416">
        <f t="shared" si="134"/>
        <v>0</v>
      </c>
      <c r="CK144" s="416">
        <f t="shared" si="134"/>
        <v>0</v>
      </c>
      <c r="CL144" s="416">
        <f t="shared" si="134"/>
        <v>0</v>
      </c>
      <c r="CM144" s="416">
        <f t="shared" si="134"/>
        <v>0</v>
      </c>
      <c r="CN144" s="416">
        <f t="shared" si="134"/>
        <v>0</v>
      </c>
      <c r="CO144" s="416">
        <f t="shared" si="134"/>
        <v>0</v>
      </c>
      <c r="CP144" s="416">
        <f t="shared" si="134"/>
        <v>0</v>
      </c>
      <c r="CQ144" s="416">
        <f t="shared" si="134"/>
        <v>0</v>
      </c>
      <c r="CR144" s="416">
        <f t="shared" si="134"/>
        <v>0</v>
      </c>
      <c r="CS144" s="416">
        <f t="shared" si="134"/>
        <v>0</v>
      </c>
      <c r="CT144" s="416">
        <f t="shared" si="134"/>
        <v>0</v>
      </c>
      <c r="CU144" s="416">
        <f t="shared" si="134"/>
        <v>0</v>
      </c>
      <c r="CV144" s="416">
        <f t="shared" si="134"/>
        <v>0</v>
      </c>
      <c r="CW144" s="416">
        <f t="shared" si="134"/>
        <v>0</v>
      </c>
      <c r="CX144" s="416">
        <f t="shared" si="134"/>
        <v>0</v>
      </c>
      <c r="CY144" s="416">
        <f t="shared" si="134"/>
        <v>0</v>
      </c>
      <c r="CZ144" s="416">
        <f t="shared" si="134"/>
        <v>0</v>
      </c>
      <c r="DA144" s="416">
        <f t="shared" si="134"/>
        <v>0</v>
      </c>
      <c r="DB144" s="416">
        <f t="shared" si="134"/>
        <v>0</v>
      </c>
      <c r="DC144" s="416">
        <f t="shared" si="134"/>
        <v>0</v>
      </c>
      <c r="DD144" s="416">
        <f t="shared" si="134"/>
        <v>0</v>
      </c>
      <c r="DE144" s="416">
        <f t="shared" si="134"/>
        <v>0</v>
      </c>
      <c r="DF144" s="416">
        <f t="shared" si="134"/>
        <v>0</v>
      </c>
      <c r="DG144" s="416">
        <f t="shared" si="134"/>
        <v>0</v>
      </c>
      <c r="DH144" s="416">
        <f t="shared" si="134"/>
        <v>0</v>
      </c>
      <c r="DI144" s="416">
        <f t="shared" si="134"/>
        <v>0</v>
      </c>
      <c r="DJ144" s="416">
        <f t="shared" si="134"/>
        <v>0</v>
      </c>
      <c r="DK144" s="416">
        <f t="shared" si="134"/>
        <v>0</v>
      </c>
      <c r="DL144" s="416">
        <f t="shared" si="134"/>
        <v>0</v>
      </c>
      <c r="DM144" s="416">
        <f t="shared" si="134"/>
        <v>0</v>
      </c>
      <c r="DN144" s="416">
        <f t="shared" si="134"/>
        <v>0</v>
      </c>
      <c r="DO144" s="416">
        <f t="shared" si="134"/>
        <v>0</v>
      </c>
      <c r="DP144" s="416">
        <f t="shared" si="134"/>
        <v>0</v>
      </c>
      <c r="DQ144" s="416">
        <f t="shared" si="134"/>
        <v>0</v>
      </c>
      <c r="DR144" s="416">
        <f t="shared" si="134"/>
        <v>0</v>
      </c>
      <c r="DS144" s="416">
        <f t="shared" si="134"/>
        <v>0</v>
      </c>
      <c r="DT144" s="416">
        <f t="shared" si="134"/>
        <v>0</v>
      </c>
      <c r="DU144" s="416">
        <f t="shared" si="134"/>
        <v>0</v>
      </c>
      <c r="DV144" s="428">
        <f>NPV($C$7,E144:AR144)</f>
        <v>-124832.35322530949</v>
      </c>
      <c r="DW144" s="428">
        <f>NPV($C$7,E144:CF144)</f>
        <v>-137710.58129488496</v>
      </c>
      <c r="DX144" s="428">
        <f>NPV($C$7,E144:DU144)</f>
        <v>-137710.58129488496</v>
      </c>
    </row>
    <row r="145" spans="1:128" ht="11.25" customHeight="1">
      <c r="A145" s="383" t="s">
        <v>245</v>
      </c>
      <c r="B145" s="389" t="s">
        <v>638</v>
      </c>
      <c r="D145" s="397">
        <f t="shared" si="120"/>
        <v>-80816.304549554188</v>
      </c>
      <c r="E145" s="416">
        <f t="shared" si="132"/>
        <v>-6949.3200000000015</v>
      </c>
      <c r="F145" s="416">
        <f t="shared" si="135"/>
        <v>-6949.3200000000015</v>
      </c>
      <c r="G145" s="416">
        <f t="shared" si="135"/>
        <v>-6949.3200000000015</v>
      </c>
      <c r="H145" s="416">
        <f t="shared" si="135"/>
        <v>-6949.3200000000015</v>
      </c>
      <c r="I145" s="416">
        <f t="shared" si="135"/>
        <v>-6949.3200000000015</v>
      </c>
      <c r="J145" s="416">
        <f t="shared" si="135"/>
        <v>-3474.6600000000008</v>
      </c>
      <c r="K145" s="416">
        <f t="shared" si="135"/>
        <v>-3474.6600000000008</v>
      </c>
      <c r="L145" s="416">
        <f t="shared" si="135"/>
        <v>-3474.6600000000008</v>
      </c>
      <c r="M145" s="416">
        <f t="shared" si="135"/>
        <v>-3474.6600000000008</v>
      </c>
      <c r="N145" s="416">
        <f t="shared" si="135"/>
        <v>-3474.6600000000008</v>
      </c>
      <c r="O145" s="416">
        <f t="shared" si="135"/>
        <v>-3474.6600000000008</v>
      </c>
      <c r="P145" s="416">
        <f t="shared" si="135"/>
        <v>-3474.6600000000008</v>
      </c>
      <c r="Q145" s="416">
        <f t="shared" si="135"/>
        <v>-3474.6600000000008</v>
      </c>
      <c r="R145" s="416">
        <f t="shared" si="135"/>
        <v>-3474.6600000000008</v>
      </c>
      <c r="S145" s="416">
        <f t="shared" si="135"/>
        <v>-3474.6600000000008</v>
      </c>
      <c r="T145" s="416">
        <f t="shared" si="135"/>
        <v>-3474.6600000000008</v>
      </c>
      <c r="U145" s="416">
        <f t="shared" si="135"/>
        <v>-3474.6600000000008</v>
      </c>
      <c r="V145" s="416">
        <f t="shared" si="135"/>
        <v>-3474.6600000000008</v>
      </c>
      <c r="W145" s="416">
        <f t="shared" si="135"/>
        <v>-3474.6600000000008</v>
      </c>
      <c r="X145" s="416">
        <f t="shared" si="135"/>
        <v>-3474.6600000000008</v>
      </c>
      <c r="Y145" s="416">
        <f t="shared" si="135"/>
        <v>-3474.6600000000008</v>
      </c>
      <c r="Z145" s="416">
        <f t="shared" si="135"/>
        <v>-3474.6600000000008</v>
      </c>
      <c r="AA145" s="416">
        <f t="shared" si="135"/>
        <v>-3474.6600000000008</v>
      </c>
      <c r="AB145" s="416">
        <f t="shared" si="135"/>
        <v>-3474.6600000000008</v>
      </c>
      <c r="AC145" s="416">
        <f t="shared" si="135"/>
        <v>-3474.6600000000008</v>
      </c>
      <c r="AD145" s="416">
        <f t="shared" si="135"/>
        <v>-3474.6600000000008</v>
      </c>
      <c r="AE145" s="416">
        <f t="shared" si="135"/>
        <v>-3474.6600000000008</v>
      </c>
      <c r="AF145" s="416">
        <f t="shared" si="135"/>
        <v>-3474.6600000000008</v>
      </c>
      <c r="AG145" s="416">
        <f t="shared" si="135"/>
        <v>-3474.6600000000008</v>
      </c>
      <c r="AH145" s="416">
        <f t="shared" si="135"/>
        <v>-3474.6600000000008</v>
      </c>
      <c r="AI145" s="416">
        <f t="shared" si="135"/>
        <v>-3474.6600000000008</v>
      </c>
      <c r="AJ145" s="416">
        <f t="shared" si="135"/>
        <v>-3474.6600000000008</v>
      </c>
      <c r="AK145" s="416">
        <f t="shared" si="135"/>
        <v>-3474.6600000000008</v>
      </c>
      <c r="AL145" s="416">
        <f t="shared" si="135"/>
        <v>-3474.6600000000008</v>
      </c>
      <c r="AM145" s="416">
        <f t="shared" si="135"/>
        <v>-3474.6600000000008</v>
      </c>
      <c r="AN145" s="416">
        <f t="shared" si="135"/>
        <v>-3474.6600000000008</v>
      </c>
      <c r="AO145" s="416">
        <f t="shared" si="135"/>
        <v>-3474.6600000000008</v>
      </c>
      <c r="AP145" s="416">
        <f t="shared" si="135"/>
        <v>-3474.6600000000008</v>
      </c>
      <c r="AQ145" s="416">
        <f t="shared" si="135"/>
        <v>-3474.6600000000008</v>
      </c>
      <c r="AR145" s="416">
        <f t="shared" si="135"/>
        <v>-3474.6600000000008</v>
      </c>
      <c r="AS145" s="416">
        <f t="shared" si="135"/>
        <v>-3474.6600000000008</v>
      </c>
      <c r="AT145" s="416">
        <f t="shared" si="135"/>
        <v>-3474.6600000000008</v>
      </c>
      <c r="AU145" s="416">
        <f t="shared" si="135"/>
        <v>-3474.6600000000008</v>
      </c>
      <c r="AV145" s="416">
        <f t="shared" si="135"/>
        <v>-3474.6600000000008</v>
      </c>
      <c r="AW145" s="416">
        <f t="shared" si="135"/>
        <v>-3474.6600000000008</v>
      </c>
      <c r="AX145" s="416">
        <f t="shared" si="135"/>
        <v>-3474.6600000000008</v>
      </c>
      <c r="AY145" s="416">
        <f t="shared" si="135"/>
        <v>-3474.6600000000008</v>
      </c>
      <c r="AZ145" s="416">
        <f t="shared" si="135"/>
        <v>-3474.6600000000008</v>
      </c>
      <c r="BA145" s="416">
        <f t="shared" si="135"/>
        <v>-3474.6600000000008</v>
      </c>
      <c r="BB145" s="416">
        <f t="shared" si="135"/>
        <v>-3474.6600000000008</v>
      </c>
      <c r="BC145" s="416">
        <f t="shared" si="135"/>
        <v>-3474.6600000000008</v>
      </c>
      <c r="BD145" s="416">
        <f t="shared" si="135"/>
        <v>-3474.6600000000008</v>
      </c>
      <c r="BE145" s="416">
        <f t="shared" si="135"/>
        <v>-3474.6600000000008</v>
      </c>
      <c r="BF145" s="416">
        <f t="shared" si="135"/>
        <v>-3474.6600000000008</v>
      </c>
      <c r="BG145" s="416">
        <f t="shared" si="135"/>
        <v>-3474.6600000000008</v>
      </c>
      <c r="BH145" s="416">
        <f t="shared" si="135"/>
        <v>-3474.6600000000008</v>
      </c>
      <c r="BI145" s="416">
        <f t="shared" si="135"/>
        <v>-3474.6600000000008</v>
      </c>
      <c r="BJ145" s="416">
        <f t="shared" si="135"/>
        <v>-3474.6600000000008</v>
      </c>
      <c r="BK145" s="416">
        <f t="shared" si="135"/>
        <v>-3474.6600000000008</v>
      </c>
      <c r="BL145" s="416">
        <f t="shared" si="135"/>
        <v>-3474.6600000000008</v>
      </c>
      <c r="BM145" s="416">
        <f t="shared" si="135"/>
        <v>0</v>
      </c>
      <c r="BN145" s="416">
        <f t="shared" si="135"/>
        <v>0</v>
      </c>
      <c r="BO145" s="416">
        <f t="shared" si="135"/>
        <v>0</v>
      </c>
      <c r="BP145" s="416">
        <f t="shared" si="135"/>
        <v>0</v>
      </c>
      <c r="BQ145" s="416">
        <f t="shared" ref="BQ145:DU145" si="136">BQ102-BQ63</f>
        <v>0</v>
      </c>
      <c r="BR145" s="416">
        <f t="shared" si="136"/>
        <v>0</v>
      </c>
      <c r="BS145" s="416">
        <f t="shared" si="136"/>
        <v>0</v>
      </c>
      <c r="BT145" s="416">
        <f t="shared" si="136"/>
        <v>0</v>
      </c>
      <c r="BU145" s="416">
        <f t="shared" si="136"/>
        <v>0</v>
      </c>
      <c r="BV145" s="416">
        <f t="shared" si="136"/>
        <v>0</v>
      </c>
      <c r="BW145" s="416">
        <f t="shared" si="136"/>
        <v>0</v>
      </c>
      <c r="BX145" s="416">
        <f t="shared" si="136"/>
        <v>0</v>
      </c>
      <c r="BY145" s="416">
        <f t="shared" si="136"/>
        <v>0</v>
      </c>
      <c r="BZ145" s="416">
        <f t="shared" si="136"/>
        <v>0</v>
      </c>
      <c r="CA145" s="416">
        <f t="shared" si="136"/>
        <v>0</v>
      </c>
      <c r="CB145" s="416">
        <f t="shared" si="136"/>
        <v>0</v>
      </c>
      <c r="CC145" s="416">
        <f t="shared" si="136"/>
        <v>0</v>
      </c>
      <c r="CD145" s="416">
        <f t="shared" si="136"/>
        <v>0</v>
      </c>
      <c r="CE145" s="416">
        <f t="shared" si="136"/>
        <v>0</v>
      </c>
      <c r="CF145" s="416">
        <f t="shared" si="136"/>
        <v>0</v>
      </c>
      <c r="CG145" s="416">
        <f t="shared" si="136"/>
        <v>0</v>
      </c>
      <c r="CH145" s="416">
        <f t="shared" si="136"/>
        <v>0</v>
      </c>
      <c r="CI145" s="416">
        <f t="shared" si="136"/>
        <v>0</v>
      </c>
      <c r="CJ145" s="416">
        <f t="shared" si="136"/>
        <v>0</v>
      </c>
      <c r="CK145" s="416">
        <f t="shared" si="136"/>
        <v>0</v>
      </c>
      <c r="CL145" s="416">
        <f t="shared" si="136"/>
        <v>0</v>
      </c>
      <c r="CM145" s="416">
        <f t="shared" si="136"/>
        <v>0</v>
      </c>
      <c r="CN145" s="416">
        <f t="shared" si="136"/>
        <v>0</v>
      </c>
      <c r="CO145" s="416">
        <f t="shared" si="136"/>
        <v>0</v>
      </c>
      <c r="CP145" s="416">
        <f t="shared" si="136"/>
        <v>0</v>
      </c>
      <c r="CQ145" s="416">
        <f t="shared" si="136"/>
        <v>0</v>
      </c>
      <c r="CR145" s="416">
        <f t="shared" si="136"/>
        <v>0</v>
      </c>
      <c r="CS145" s="416">
        <f t="shared" si="136"/>
        <v>0</v>
      </c>
      <c r="CT145" s="416">
        <f t="shared" si="136"/>
        <v>0</v>
      </c>
      <c r="CU145" s="416">
        <f t="shared" si="136"/>
        <v>0</v>
      </c>
      <c r="CV145" s="416">
        <f t="shared" si="136"/>
        <v>0</v>
      </c>
      <c r="CW145" s="416">
        <f t="shared" si="136"/>
        <v>0</v>
      </c>
      <c r="CX145" s="416">
        <f t="shared" si="136"/>
        <v>0</v>
      </c>
      <c r="CY145" s="416">
        <f t="shared" si="136"/>
        <v>0</v>
      </c>
      <c r="CZ145" s="416">
        <f t="shared" si="136"/>
        <v>0</v>
      </c>
      <c r="DA145" s="416">
        <f t="shared" si="136"/>
        <v>0</v>
      </c>
      <c r="DB145" s="416">
        <f t="shared" si="136"/>
        <v>0</v>
      </c>
      <c r="DC145" s="416">
        <f t="shared" si="136"/>
        <v>0</v>
      </c>
      <c r="DD145" s="416">
        <f t="shared" si="136"/>
        <v>0</v>
      </c>
      <c r="DE145" s="416">
        <f t="shared" si="136"/>
        <v>0</v>
      </c>
      <c r="DF145" s="416">
        <f t="shared" si="136"/>
        <v>0</v>
      </c>
      <c r="DG145" s="416">
        <f t="shared" si="136"/>
        <v>0</v>
      </c>
      <c r="DH145" s="416">
        <f t="shared" si="136"/>
        <v>0</v>
      </c>
      <c r="DI145" s="416">
        <f t="shared" si="136"/>
        <v>0</v>
      </c>
      <c r="DJ145" s="416">
        <f t="shared" si="136"/>
        <v>0</v>
      </c>
      <c r="DK145" s="416">
        <f t="shared" si="136"/>
        <v>0</v>
      </c>
      <c r="DL145" s="416">
        <f t="shared" si="136"/>
        <v>0</v>
      </c>
      <c r="DM145" s="416">
        <f t="shared" si="136"/>
        <v>0</v>
      </c>
      <c r="DN145" s="416">
        <f t="shared" si="136"/>
        <v>0</v>
      </c>
      <c r="DO145" s="416">
        <f t="shared" si="136"/>
        <v>0</v>
      </c>
      <c r="DP145" s="416">
        <f t="shared" si="136"/>
        <v>0</v>
      </c>
      <c r="DQ145" s="416">
        <f t="shared" si="136"/>
        <v>0</v>
      </c>
      <c r="DR145" s="416">
        <f t="shared" si="136"/>
        <v>0</v>
      </c>
      <c r="DS145" s="416">
        <f t="shared" si="136"/>
        <v>0</v>
      </c>
      <c r="DT145" s="416">
        <f t="shared" si="136"/>
        <v>0</v>
      </c>
      <c r="DU145" s="416">
        <f t="shared" si="136"/>
        <v>0</v>
      </c>
      <c r="DV145" s="428">
        <f>NPV($C$7,E145:AR145)</f>
        <v>-74665.450399144378</v>
      </c>
      <c r="DW145" s="428">
        <f>NPV($C$7,E145:CF145)</f>
        <v>-80816.304549554188</v>
      </c>
      <c r="DX145" s="428">
        <f>NPV($C$7,E145:DU145)</f>
        <v>-80816.304549554188</v>
      </c>
    </row>
    <row r="146" spans="1:128" ht="11.25" customHeight="1">
      <c r="A146" s="385" t="s">
        <v>679</v>
      </c>
      <c r="B146" s="396"/>
      <c r="C146" s="275"/>
      <c r="D146" s="446">
        <f t="shared" si="120"/>
        <v>-4668265.4511597464</v>
      </c>
      <c r="E146" s="448">
        <f>SUM(E141:E145)</f>
        <v>-1404088.3200000005</v>
      </c>
      <c r="F146" s="448">
        <f t="shared" ref="F146:BQ146" si="137">SUM(F141:F145)</f>
        <v>-1404088.3200000005</v>
      </c>
      <c r="G146" s="448">
        <f t="shared" si="137"/>
        <v>-1404088.3200000005</v>
      </c>
      <c r="H146" s="448">
        <f t="shared" si="137"/>
        <v>-1404088.3200000005</v>
      </c>
      <c r="I146" s="448">
        <f t="shared" si="137"/>
        <v>-1404088.3200000005</v>
      </c>
      <c r="J146" s="448">
        <f t="shared" si="137"/>
        <v>-10749.66</v>
      </c>
      <c r="K146" s="448">
        <f t="shared" si="137"/>
        <v>108037.13</v>
      </c>
      <c r="L146" s="448">
        <f t="shared" si="137"/>
        <v>108037.13</v>
      </c>
      <c r="M146" s="448">
        <f t="shared" si="137"/>
        <v>108037.13</v>
      </c>
      <c r="N146" s="448">
        <f t="shared" si="137"/>
        <v>108037.13</v>
      </c>
      <c r="O146" s="448">
        <f t="shared" si="137"/>
        <v>108037.13</v>
      </c>
      <c r="P146" s="448">
        <f t="shared" si="137"/>
        <v>108037.13</v>
      </c>
      <c r="Q146" s="448">
        <f t="shared" si="137"/>
        <v>108037.13</v>
      </c>
      <c r="R146" s="448">
        <f t="shared" si="137"/>
        <v>108037.13</v>
      </c>
      <c r="S146" s="448">
        <f t="shared" si="137"/>
        <v>108037.13</v>
      </c>
      <c r="T146" s="448">
        <f t="shared" si="137"/>
        <v>108037.13</v>
      </c>
      <c r="U146" s="448">
        <f t="shared" si="137"/>
        <v>108037.13</v>
      </c>
      <c r="V146" s="448">
        <f t="shared" si="137"/>
        <v>108037.13</v>
      </c>
      <c r="W146" s="448">
        <f t="shared" si="137"/>
        <v>108037.13</v>
      </c>
      <c r="X146" s="448">
        <f t="shared" si="137"/>
        <v>108894.89</v>
      </c>
      <c r="Y146" s="448">
        <f t="shared" si="137"/>
        <v>108894.89</v>
      </c>
      <c r="Z146" s="448">
        <f t="shared" si="137"/>
        <v>108894.89</v>
      </c>
      <c r="AA146" s="448">
        <f t="shared" si="137"/>
        <v>108894.89</v>
      </c>
      <c r="AB146" s="448">
        <f t="shared" si="137"/>
        <v>108894.89</v>
      </c>
      <c r="AC146" s="448">
        <f t="shared" si="137"/>
        <v>108894.89</v>
      </c>
      <c r="AD146" s="448">
        <f t="shared" si="137"/>
        <v>91553.902499999997</v>
      </c>
      <c r="AE146" s="448">
        <f t="shared" si="137"/>
        <v>91553.902499999997</v>
      </c>
      <c r="AF146" s="448">
        <f t="shared" si="137"/>
        <v>91553.902499999997</v>
      </c>
      <c r="AG146" s="448">
        <f t="shared" si="137"/>
        <v>91553.902499999997</v>
      </c>
      <c r="AH146" s="448">
        <f t="shared" si="137"/>
        <v>91553.902499999997</v>
      </c>
      <c r="AI146" s="448">
        <f t="shared" si="137"/>
        <v>91553.902499999997</v>
      </c>
      <c r="AJ146" s="448">
        <f t="shared" si="137"/>
        <v>91553.902499999997</v>
      </c>
      <c r="AK146" s="448">
        <f t="shared" si="137"/>
        <v>91553.902499999997</v>
      </c>
      <c r="AL146" s="448">
        <f t="shared" si="137"/>
        <v>91553.902499999997</v>
      </c>
      <c r="AM146" s="448">
        <f t="shared" si="137"/>
        <v>91553.902499999997</v>
      </c>
      <c r="AN146" s="448">
        <f t="shared" si="137"/>
        <v>91553.902499999997</v>
      </c>
      <c r="AO146" s="448">
        <f t="shared" si="137"/>
        <v>91553.902499999997</v>
      </c>
      <c r="AP146" s="448">
        <f t="shared" si="137"/>
        <v>91553.902499999997</v>
      </c>
      <c r="AQ146" s="448">
        <f t="shared" si="137"/>
        <v>91553.902499999997</v>
      </c>
      <c r="AR146" s="448">
        <f t="shared" si="137"/>
        <v>91553.902499999997</v>
      </c>
      <c r="AS146" s="448">
        <f t="shared" si="137"/>
        <v>91553.902499999997</v>
      </c>
      <c r="AT146" s="448">
        <f t="shared" si="137"/>
        <v>91553.902499999997</v>
      </c>
      <c r="AU146" s="448">
        <f t="shared" si="137"/>
        <v>91553.902499999997</v>
      </c>
      <c r="AV146" s="448">
        <f t="shared" si="137"/>
        <v>91553.902499999997</v>
      </c>
      <c r="AW146" s="448">
        <f t="shared" si="137"/>
        <v>91553.902499999997</v>
      </c>
      <c r="AX146" s="448">
        <f t="shared" si="137"/>
        <v>91553.902499999997</v>
      </c>
      <c r="AY146" s="448">
        <f t="shared" si="137"/>
        <v>91553.902499999997</v>
      </c>
      <c r="AZ146" s="448">
        <f t="shared" si="137"/>
        <v>91553.902499999997</v>
      </c>
      <c r="BA146" s="448">
        <f t="shared" si="137"/>
        <v>91553.902499999997</v>
      </c>
      <c r="BB146" s="448">
        <f t="shared" si="137"/>
        <v>91553.902499999997</v>
      </c>
      <c r="BC146" s="448">
        <f t="shared" si="137"/>
        <v>91553.902499999997</v>
      </c>
      <c r="BD146" s="448">
        <f t="shared" si="137"/>
        <v>91553.902499999997</v>
      </c>
      <c r="BE146" s="448">
        <f t="shared" si="137"/>
        <v>91553.902499999997</v>
      </c>
      <c r="BF146" s="448">
        <f t="shared" si="137"/>
        <v>91553.902499999997</v>
      </c>
      <c r="BG146" s="448">
        <f t="shared" si="137"/>
        <v>91553.902499999997</v>
      </c>
      <c r="BH146" s="448">
        <f t="shared" si="137"/>
        <v>91553.902499999997</v>
      </c>
      <c r="BI146" s="448">
        <f t="shared" si="137"/>
        <v>91553.902499999997</v>
      </c>
      <c r="BJ146" s="448">
        <f t="shared" si="137"/>
        <v>91553.902499999997</v>
      </c>
      <c r="BK146" s="448">
        <f t="shared" si="137"/>
        <v>91553.902499999997</v>
      </c>
      <c r="BL146" s="448">
        <f t="shared" si="137"/>
        <v>91553.902499999997</v>
      </c>
      <c r="BM146" s="448">
        <f t="shared" si="137"/>
        <v>0</v>
      </c>
      <c r="BN146" s="448">
        <f t="shared" si="137"/>
        <v>0</v>
      </c>
      <c r="BO146" s="448">
        <f t="shared" si="137"/>
        <v>0</v>
      </c>
      <c r="BP146" s="448">
        <f t="shared" si="137"/>
        <v>0</v>
      </c>
      <c r="BQ146" s="448">
        <f t="shared" si="137"/>
        <v>0</v>
      </c>
      <c r="BR146" s="448">
        <f t="shared" ref="BR146:DX146" si="138">SUM(BR141:BR145)</f>
        <v>0</v>
      </c>
      <c r="BS146" s="448">
        <f t="shared" si="138"/>
        <v>0</v>
      </c>
      <c r="BT146" s="448">
        <f t="shared" si="138"/>
        <v>0</v>
      </c>
      <c r="BU146" s="448">
        <f t="shared" si="138"/>
        <v>0</v>
      </c>
      <c r="BV146" s="448">
        <f t="shared" si="138"/>
        <v>0</v>
      </c>
      <c r="BW146" s="448">
        <f t="shared" si="138"/>
        <v>0</v>
      </c>
      <c r="BX146" s="448">
        <f t="shared" si="138"/>
        <v>0</v>
      </c>
      <c r="BY146" s="448">
        <f t="shared" si="138"/>
        <v>0</v>
      </c>
      <c r="BZ146" s="448">
        <f t="shared" si="138"/>
        <v>0</v>
      </c>
      <c r="CA146" s="448">
        <f t="shared" si="138"/>
        <v>0</v>
      </c>
      <c r="CB146" s="448">
        <f t="shared" si="138"/>
        <v>0</v>
      </c>
      <c r="CC146" s="448">
        <f t="shared" si="138"/>
        <v>0</v>
      </c>
      <c r="CD146" s="448">
        <f t="shared" si="138"/>
        <v>0</v>
      </c>
      <c r="CE146" s="448">
        <f t="shared" si="138"/>
        <v>0</v>
      </c>
      <c r="CF146" s="448">
        <f t="shared" si="138"/>
        <v>0</v>
      </c>
      <c r="CG146" s="448">
        <f t="shared" si="138"/>
        <v>0</v>
      </c>
      <c r="CH146" s="448">
        <f t="shared" si="138"/>
        <v>0</v>
      </c>
      <c r="CI146" s="448">
        <f t="shared" si="138"/>
        <v>0</v>
      </c>
      <c r="CJ146" s="448">
        <f t="shared" si="138"/>
        <v>0</v>
      </c>
      <c r="CK146" s="448">
        <f t="shared" si="138"/>
        <v>0</v>
      </c>
      <c r="CL146" s="448">
        <f t="shared" si="138"/>
        <v>0</v>
      </c>
      <c r="CM146" s="448">
        <f t="shared" si="138"/>
        <v>0</v>
      </c>
      <c r="CN146" s="448">
        <f t="shared" si="138"/>
        <v>0</v>
      </c>
      <c r="CO146" s="448">
        <f t="shared" si="138"/>
        <v>0</v>
      </c>
      <c r="CP146" s="448">
        <f t="shared" si="138"/>
        <v>0</v>
      </c>
      <c r="CQ146" s="448">
        <f t="shared" si="138"/>
        <v>0</v>
      </c>
      <c r="CR146" s="448">
        <f t="shared" si="138"/>
        <v>0</v>
      </c>
      <c r="CS146" s="448">
        <f t="shared" si="138"/>
        <v>0</v>
      </c>
      <c r="CT146" s="448">
        <f t="shared" si="138"/>
        <v>0</v>
      </c>
      <c r="CU146" s="448">
        <f t="shared" si="138"/>
        <v>0</v>
      </c>
      <c r="CV146" s="448">
        <f t="shared" si="138"/>
        <v>0</v>
      </c>
      <c r="CW146" s="448">
        <f t="shared" si="138"/>
        <v>0</v>
      </c>
      <c r="CX146" s="448">
        <f t="shared" si="138"/>
        <v>0</v>
      </c>
      <c r="CY146" s="448">
        <f t="shared" si="138"/>
        <v>0</v>
      </c>
      <c r="CZ146" s="448">
        <f t="shared" si="138"/>
        <v>0</v>
      </c>
      <c r="DA146" s="448">
        <f t="shared" si="138"/>
        <v>0</v>
      </c>
      <c r="DB146" s="448">
        <f t="shared" si="138"/>
        <v>0</v>
      </c>
      <c r="DC146" s="448">
        <f t="shared" si="138"/>
        <v>0</v>
      </c>
      <c r="DD146" s="448">
        <f t="shared" si="138"/>
        <v>0</v>
      </c>
      <c r="DE146" s="448">
        <f t="shared" si="138"/>
        <v>0</v>
      </c>
      <c r="DF146" s="448">
        <f t="shared" si="138"/>
        <v>0</v>
      </c>
      <c r="DG146" s="448">
        <f t="shared" si="138"/>
        <v>0</v>
      </c>
      <c r="DH146" s="448">
        <f t="shared" si="138"/>
        <v>0</v>
      </c>
      <c r="DI146" s="448">
        <f t="shared" si="138"/>
        <v>0</v>
      </c>
      <c r="DJ146" s="448">
        <f t="shared" si="138"/>
        <v>0</v>
      </c>
      <c r="DK146" s="448">
        <f t="shared" si="138"/>
        <v>0</v>
      </c>
      <c r="DL146" s="448">
        <f t="shared" si="138"/>
        <v>0</v>
      </c>
      <c r="DM146" s="448">
        <f t="shared" si="138"/>
        <v>0</v>
      </c>
      <c r="DN146" s="448">
        <f t="shared" si="138"/>
        <v>0</v>
      </c>
      <c r="DO146" s="448">
        <f t="shared" si="138"/>
        <v>0</v>
      </c>
      <c r="DP146" s="448">
        <f t="shared" si="138"/>
        <v>0</v>
      </c>
      <c r="DQ146" s="448">
        <f t="shared" si="138"/>
        <v>0</v>
      </c>
      <c r="DR146" s="448">
        <f t="shared" si="138"/>
        <v>0</v>
      </c>
      <c r="DS146" s="448">
        <f t="shared" si="138"/>
        <v>0</v>
      </c>
      <c r="DT146" s="448">
        <f t="shared" si="138"/>
        <v>0</v>
      </c>
      <c r="DU146" s="448">
        <f t="shared" si="138"/>
        <v>0</v>
      </c>
      <c r="DV146" s="448">
        <f t="shared" si="138"/>
        <v>-4830334.4596895985</v>
      </c>
      <c r="DW146" s="448">
        <f t="shared" si="138"/>
        <v>-4668265.4511597464</v>
      </c>
      <c r="DX146" s="448">
        <f t="shared" si="138"/>
        <v>-4668265.4511597464</v>
      </c>
    </row>
    <row r="147" spans="1:128" ht="11.25" customHeight="1">
      <c r="A147" s="383" t="s">
        <v>681</v>
      </c>
      <c r="B147" s="389" t="s">
        <v>638</v>
      </c>
      <c r="D147" s="397">
        <f t="shared" si="120"/>
        <v>425850.24893225357</v>
      </c>
      <c r="E147" s="416">
        <f>E104-E65</f>
        <v>98360.675280000025</v>
      </c>
      <c r="F147" s="416">
        <f t="shared" ref="F147:BQ147" si="139">F104-F65</f>
        <v>98360.675280000025</v>
      </c>
      <c r="G147" s="416">
        <f t="shared" si="139"/>
        <v>98360.675280000025</v>
      </c>
      <c r="H147" s="416">
        <f t="shared" si="139"/>
        <v>98360.675280000025</v>
      </c>
      <c r="I147" s="416">
        <f t="shared" si="139"/>
        <v>98360.675280000025</v>
      </c>
      <c r="J147" s="416">
        <f t="shared" si="139"/>
        <v>0</v>
      </c>
      <c r="K147" s="416">
        <f t="shared" si="139"/>
        <v>0</v>
      </c>
      <c r="L147" s="416">
        <f t="shared" si="139"/>
        <v>0</v>
      </c>
      <c r="M147" s="416">
        <f t="shared" si="139"/>
        <v>0</v>
      </c>
      <c r="N147" s="416">
        <f t="shared" si="139"/>
        <v>0</v>
      </c>
      <c r="O147" s="416">
        <f t="shared" si="139"/>
        <v>0</v>
      </c>
      <c r="P147" s="416">
        <f t="shared" si="139"/>
        <v>0</v>
      </c>
      <c r="Q147" s="416">
        <f t="shared" si="139"/>
        <v>0</v>
      </c>
      <c r="R147" s="416">
        <f t="shared" si="139"/>
        <v>0</v>
      </c>
      <c r="S147" s="416">
        <f t="shared" si="139"/>
        <v>0</v>
      </c>
      <c r="T147" s="416">
        <f t="shared" si="139"/>
        <v>0</v>
      </c>
      <c r="U147" s="416">
        <f t="shared" si="139"/>
        <v>0</v>
      </c>
      <c r="V147" s="416">
        <f t="shared" si="139"/>
        <v>0</v>
      </c>
      <c r="W147" s="416">
        <f t="shared" si="139"/>
        <v>0</v>
      </c>
      <c r="X147" s="416">
        <f t="shared" si="139"/>
        <v>0</v>
      </c>
      <c r="Y147" s="416">
        <f t="shared" si="139"/>
        <v>0</v>
      </c>
      <c r="Z147" s="416">
        <f t="shared" si="139"/>
        <v>0</v>
      </c>
      <c r="AA147" s="416">
        <f t="shared" si="139"/>
        <v>0</v>
      </c>
      <c r="AB147" s="416">
        <f t="shared" si="139"/>
        <v>0</v>
      </c>
      <c r="AC147" s="416">
        <f t="shared" si="139"/>
        <v>0</v>
      </c>
      <c r="AD147" s="416">
        <f t="shared" si="139"/>
        <v>0</v>
      </c>
      <c r="AE147" s="416">
        <f t="shared" si="139"/>
        <v>0</v>
      </c>
      <c r="AF147" s="416">
        <f t="shared" si="139"/>
        <v>0</v>
      </c>
      <c r="AG147" s="416">
        <f t="shared" si="139"/>
        <v>0</v>
      </c>
      <c r="AH147" s="416">
        <f t="shared" si="139"/>
        <v>0</v>
      </c>
      <c r="AI147" s="416">
        <f t="shared" si="139"/>
        <v>0</v>
      </c>
      <c r="AJ147" s="416">
        <f t="shared" si="139"/>
        <v>0</v>
      </c>
      <c r="AK147" s="416">
        <f t="shared" si="139"/>
        <v>0</v>
      </c>
      <c r="AL147" s="416">
        <f t="shared" si="139"/>
        <v>0</v>
      </c>
      <c r="AM147" s="416">
        <f t="shared" si="139"/>
        <v>0</v>
      </c>
      <c r="AN147" s="416">
        <f t="shared" si="139"/>
        <v>0</v>
      </c>
      <c r="AO147" s="416">
        <f t="shared" si="139"/>
        <v>0</v>
      </c>
      <c r="AP147" s="416">
        <f t="shared" si="139"/>
        <v>0</v>
      </c>
      <c r="AQ147" s="416">
        <f t="shared" si="139"/>
        <v>0</v>
      </c>
      <c r="AR147" s="416">
        <f t="shared" si="139"/>
        <v>0</v>
      </c>
      <c r="AS147" s="416">
        <f t="shared" si="139"/>
        <v>0</v>
      </c>
      <c r="AT147" s="416">
        <f t="shared" si="139"/>
        <v>0</v>
      </c>
      <c r="AU147" s="416">
        <f t="shared" si="139"/>
        <v>0</v>
      </c>
      <c r="AV147" s="416">
        <f t="shared" si="139"/>
        <v>0</v>
      </c>
      <c r="AW147" s="416">
        <f t="shared" si="139"/>
        <v>0</v>
      </c>
      <c r="AX147" s="416">
        <f t="shared" si="139"/>
        <v>0</v>
      </c>
      <c r="AY147" s="416">
        <f t="shared" si="139"/>
        <v>0</v>
      </c>
      <c r="AZ147" s="416">
        <f t="shared" si="139"/>
        <v>0</v>
      </c>
      <c r="BA147" s="416">
        <f t="shared" si="139"/>
        <v>0</v>
      </c>
      <c r="BB147" s="416">
        <f t="shared" si="139"/>
        <v>0</v>
      </c>
      <c r="BC147" s="416">
        <f t="shared" si="139"/>
        <v>0</v>
      </c>
      <c r="BD147" s="416">
        <f t="shared" si="139"/>
        <v>0</v>
      </c>
      <c r="BE147" s="416">
        <f t="shared" si="139"/>
        <v>0</v>
      </c>
      <c r="BF147" s="416">
        <f t="shared" si="139"/>
        <v>0</v>
      </c>
      <c r="BG147" s="416">
        <f t="shared" si="139"/>
        <v>0</v>
      </c>
      <c r="BH147" s="416">
        <f t="shared" si="139"/>
        <v>0</v>
      </c>
      <c r="BI147" s="416">
        <f t="shared" si="139"/>
        <v>0</v>
      </c>
      <c r="BJ147" s="416">
        <f t="shared" si="139"/>
        <v>0</v>
      </c>
      <c r="BK147" s="416">
        <f t="shared" si="139"/>
        <v>0</v>
      </c>
      <c r="BL147" s="416">
        <f t="shared" si="139"/>
        <v>0</v>
      </c>
      <c r="BM147" s="416">
        <f t="shared" si="139"/>
        <v>0</v>
      </c>
      <c r="BN147" s="416">
        <f t="shared" si="139"/>
        <v>0</v>
      </c>
      <c r="BO147" s="416">
        <f t="shared" si="139"/>
        <v>0</v>
      </c>
      <c r="BP147" s="416">
        <f t="shared" si="139"/>
        <v>0</v>
      </c>
      <c r="BQ147" s="416">
        <f t="shared" si="139"/>
        <v>0</v>
      </c>
      <c r="BR147" s="416">
        <f t="shared" ref="BR147:DU147" si="140">BR104-BR65</f>
        <v>0</v>
      </c>
      <c r="BS147" s="416">
        <f t="shared" si="140"/>
        <v>0</v>
      </c>
      <c r="BT147" s="416">
        <f t="shared" si="140"/>
        <v>0</v>
      </c>
      <c r="BU147" s="416">
        <f t="shared" si="140"/>
        <v>0</v>
      </c>
      <c r="BV147" s="416">
        <f t="shared" si="140"/>
        <v>0</v>
      </c>
      <c r="BW147" s="416">
        <f t="shared" si="140"/>
        <v>0</v>
      </c>
      <c r="BX147" s="416">
        <f t="shared" si="140"/>
        <v>0</v>
      </c>
      <c r="BY147" s="416">
        <f t="shared" si="140"/>
        <v>0</v>
      </c>
      <c r="BZ147" s="416">
        <f t="shared" si="140"/>
        <v>0</v>
      </c>
      <c r="CA147" s="416">
        <f t="shared" si="140"/>
        <v>0</v>
      </c>
      <c r="CB147" s="416">
        <f t="shared" si="140"/>
        <v>0</v>
      </c>
      <c r="CC147" s="416">
        <f t="shared" si="140"/>
        <v>0</v>
      </c>
      <c r="CD147" s="416">
        <f t="shared" si="140"/>
        <v>0</v>
      </c>
      <c r="CE147" s="416">
        <f t="shared" si="140"/>
        <v>0</v>
      </c>
      <c r="CF147" s="416">
        <f t="shared" si="140"/>
        <v>0</v>
      </c>
      <c r="CG147" s="416">
        <f t="shared" si="140"/>
        <v>0</v>
      </c>
      <c r="CH147" s="416">
        <f t="shared" si="140"/>
        <v>0</v>
      </c>
      <c r="CI147" s="416">
        <f t="shared" si="140"/>
        <v>0</v>
      </c>
      <c r="CJ147" s="416">
        <f t="shared" si="140"/>
        <v>0</v>
      </c>
      <c r="CK147" s="416">
        <f t="shared" si="140"/>
        <v>0</v>
      </c>
      <c r="CL147" s="416">
        <f t="shared" si="140"/>
        <v>0</v>
      </c>
      <c r="CM147" s="416">
        <f t="shared" si="140"/>
        <v>0</v>
      </c>
      <c r="CN147" s="416">
        <f t="shared" si="140"/>
        <v>0</v>
      </c>
      <c r="CO147" s="416">
        <f t="shared" si="140"/>
        <v>0</v>
      </c>
      <c r="CP147" s="416">
        <f t="shared" si="140"/>
        <v>0</v>
      </c>
      <c r="CQ147" s="416">
        <f t="shared" si="140"/>
        <v>0</v>
      </c>
      <c r="CR147" s="416">
        <f t="shared" si="140"/>
        <v>0</v>
      </c>
      <c r="CS147" s="416">
        <f t="shared" si="140"/>
        <v>0</v>
      </c>
      <c r="CT147" s="416">
        <f t="shared" si="140"/>
        <v>0</v>
      </c>
      <c r="CU147" s="416">
        <f t="shared" si="140"/>
        <v>0</v>
      </c>
      <c r="CV147" s="416">
        <f t="shared" si="140"/>
        <v>0</v>
      </c>
      <c r="CW147" s="416">
        <f t="shared" si="140"/>
        <v>0</v>
      </c>
      <c r="CX147" s="416">
        <f t="shared" si="140"/>
        <v>0</v>
      </c>
      <c r="CY147" s="416">
        <f t="shared" si="140"/>
        <v>0</v>
      </c>
      <c r="CZ147" s="416">
        <f t="shared" si="140"/>
        <v>0</v>
      </c>
      <c r="DA147" s="416">
        <f t="shared" si="140"/>
        <v>0</v>
      </c>
      <c r="DB147" s="416">
        <f t="shared" si="140"/>
        <v>0</v>
      </c>
      <c r="DC147" s="416">
        <f t="shared" si="140"/>
        <v>0</v>
      </c>
      <c r="DD147" s="416">
        <f t="shared" si="140"/>
        <v>0</v>
      </c>
      <c r="DE147" s="416">
        <f t="shared" si="140"/>
        <v>0</v>
      </c>
      <c r="DF147" s="416">
        <f t="shared" si="140"/>
        <v>0</v>
      </c>
      <c r="DG147" s="416">
        <f t="shared" si="140"/>
        <v>0</v>
      </c>
      <c r="DH147" s="416">
        <f t="shared" si="140"/>
        <v>0</v>
      </c>
      <c r="DI147" s="416">
        <f t="shared" si="140"/>
        <v>0</v>
      </c>
      <c r="DJ147" s="416">
        <f t="shared" si="140"/>
        <v>0</v>
      </c>
      <c r="DK147" s="416">
        <f t="shared" si="140"/>
        <v>0</v>
      </c>
      <c r="DL147" s="416">
        <f t="shared" si="140"/>
        <v>0</v>
      </c>
      <c r="DM147" s="416">
        <f t="shared" si="140"/>
        <v>0</v>
      </c>
      <c r="DN147" s="416">
        <f t="shared" si="140"/>
        <v>0</v>
      </c>
      <c r="DO147" s="416">
        <f t="shared" si="140"/>
        <v>0</v>
      </c>
      <c r="DP147" s="416">
        <f t="shared" si="140"/>
        <v>0</v>
      </c>
      <c r="DQ147" s="416">
        <f t="shared" si="140"/>
        <v>0</v>
      </c>
      <c r="DR147" s="416">
        <f t="shared" si="140"/>
        <v>0</v>
      </c>
      <c r="DS147" s="416">
        <f t="shared" si="140"/>
        <v>0</v>
      </c>
      <c r="DT147" s="416">
        <f t="shared" si="140"/>
        <v>0</v>
      </c>
      <c r="DU147" s="416">
        <f t="shared" si="140"/>
        <v>0</v>
      </c>
      <c r="DV147" s="428">
        <f>NPV($C$7,E147:AR147)</f>
        <v>425850.24893225357</v>
      </c>
      <c r="DW147" s="428">
        <f>NPV($C$7,E147:CF147)</f>
        <v>425850.24893225357</v>
      </c>
      <c r="DX147" s="428">
        <f>NPV($C$7,E147:DU147)</f>
        <v>425850.24893225357</v>
      </c>
    </row>
    <row r="148" spans="1:128" ht="11.25" customHeight="1">
      <c r="A148" s="383" t="s">
        <v>682</v>
      </c>
      <c r="B148" s="389" t="s">
        <v>638</v>
      </c>
      <c r="D148" s="397">
        <f t="shared" si="120"/>
        <v>-110942.25066488932</v>
      </c>
      <c r="E148" s="611">
        <f>E105-E66</f>
        <v>0</v>
      </c>
      <c r="F148" s="611">
        <f t="shared" ref="F148:BQ148" si="141">F105-F66</f>
        <v>0</v>
      </c>
      <c r="G148" s="611">
        <f t="shared" si="141"/>
        <v>0</v>
      </c>
      <c r="H148" s="611">
        <f t="shared" si="141"/>
        <v>0</v>
      </c>
      <c r="I148" s="611">
        <f t="shared" si="141"/>
        <v>0</v>
      </c>
      <c r="J148" s="611">
        <f t="shared" si="141"/>
        <v>0</v>
      </c>
      <c r="K148" s="611">
        <f t="shared" si="141"/>
        <v>-8406.5411282999994</v>
      </c>
      <c r="L148" s="611">
        <f t="shared" si="141"/>
        <v>-8406.5411282999994</v>
      </c>
      <c r="M148" s="611">
        <f t="shared" si="141"/>
        <v>-8406.5411282999994</v>
      </c>
      <c r="N148" s="611">
        <f t="shared" si="141"/>
        <v>-8406.5411282999994</v>
      </c>
      <c r="O148" s="611">
        <f t="shared" si="141"/>
        <v>-8406.5411282999994</v>
      </c>
      <c r="P148" s="611">
        <f t="shared" si="141"/>
        <v>-8406.5411282999994</v>
      </c>
      <c r="Q148" s="611">
        <f t="shared" si="141"/>
        <v>-8406.5411282999994</v>
      </c>
      <c r="R148" s="611">
        <f t="shared" si="141"/>
        <v>-8406.5411282999994</v>
      </c>
      <c r="S148" s="611">
        <f t="shared" si="141"/>
        <v>-8406.5411282999994</v>
      </c>
      <c r="T148" s="611">
        <f t="shared" si="141"/>
        <v>-8406.5411282999994</v>
      </c>
      <c r="U148" s="611">
        <f t="shared" si="141"/>
        <v>-8406.5411282999994</v>
      </c>
      <c r="V148" s="611">
        <f t="shared" si="141"/>
        <v>-8406.5411282999994</v>
      </c>
      <c r="W148" s="611">
        <f t="shared" si="141"/>
        <v>-8406.5411282999994</v>
      </c>
      <c r="X148" s="611">
        <f t="shared" si="141"/>
        <v>-8467.2448035000016</v>
      </c>
      <c r="Y148" s="611">
        <f t="shared" si="141"/>
        <v>-8467.2448035000016</v>
      </c>
      <c r="Z148" s="611">
        <f t="shared" si="141"/>
        <v>-8467.2448035000016</v>
      </c>
      <c r="AA148" s="611">
        <f t="shared" si="141"/>
        <v>-8467.2448035000016</v>
      </c>
      <c r="AB148" s="611">
        <f t="shared" si="141"/>
        <v>-8467.2448035000016</v>
      </c>
      <c r="AC148" s="611">
        <f t="shared" si="141"/>
        <v>-8467.2448035000016</v>
      </c>
      <c r="AD148" s="611">
        <f t="shared" si="141"/>
        <v>-7240.0231181250001</v>
      </c>
      <c r="AE148" s="611">
        <f t="shared" si="141"/>
        <v>-7240.0231181250001</v>
      </c>
      <c r="AF148" s="611">
        <f t="shared" si="141"/>
        <v>-7240.0231181250001</v>
      </c>
      <c r="AG148" s="611">
        <f t="shared" si="141"/>
        <v>-7240.0231181250001</v>
      </c>
      <c r="AH148" s="611">
        <f t="shared" si="141"/>
        <v>-7240.0231181250001</v>
      </c>
      <c r="AI148" s="611">
        <f t="shared" si="141"/>
        <v>-7240.0231181250001</v>
      </c>
      <c r="AJ148" s="611">
        <f t="shared" si="141"/>
        <v>-7240.0231181250001</v>
      </c>
      <c r="AK148" s="611">
        <f t="shared" si="141"/>
        <v>-7240.0231181250001</v>
      </c>
      <c r="AL148" s="611">
        <f t="shared" si="141"/>
        <v>-7240.0231181250001</v>
      </c>
      <c r="AM148" s="611">
        <f t="shared" si="141"/>
        <v>-7240.0231181250001</v>
      </c>
      <c r="AN148" s="611">
        <f t="shared" si="141"/>
        <v>-7240.0231181250001</v>
      </c>
      <c r="AO148" s="611">
        <f t="shared" si="141"/>
        <v>-7240.0231181250001</v>
      </c>
      <c r="AP148" s="611">
        <f t="shared" si="141"/>
        <v>-7240.0231181250001</v>
      </c>
      <c r="AQ148" s="611">
        <f t="shared" si="141"/>
        <v>-7240.0231181250001</v>
      </c>
      <c r="AR148" s="611">
        <f t="shared" si="141"/>
        <v>-7240.0231181250001</v>
      </c>
      <c r="AS148" s="611">
        <f t="shared" si="141"/>
        <v>-7240.0231181250001</v>
      </c>
      <c r="AT148" s="611">
        <f t="shared" si="141"/>
        <v>-7240.0231181250001</v>
      </c>
      <c r="AU148" s="611">
        <f t="shared" si="141"/>
        <v>-7240.0231181250001</v>
      </c>
      <c r="AV148" s="611">
        <f t="shared" si="141"/>
        <v>-7240.0231181250001</v>
      </c>
      <c r="AW148" s="611">
        <f t="shared" si="141"/>
        <v>-7240.0231181250001</v>
      </c>
      <c r="AX148" s="611">
        <f t="shared" si="141"/>
        <v>-7240.0231181250001</v>
      </c>
      <c r="AY148" s="611">
        <f t="shared" si="141"/>
        <v>-7240.0231181250001</v>
      </c>
      <c r="AZ148" s="611">
        <f t="shared" si="141"/>
        <v>-7240.0231181250001</v>
      </c>
      <c r="BA148" s="611">
        <f t="shared" si="141"/>
        <v>-7240.0231181250001</v>
      </c>
      <c r="BB148" s="611">
        <f t="shared" si="141"/>
        <v>-7240.0231181250001</v>
      </c>
      <c r="BC148" s="611">
        <f t="shared" si="141"/>
        <v>-7240.0231181250001</v>
      </c>
      <c r="BD148" s="611">
        <f t="shared" si="141"/>
        <v>-7240.0231181250001</v>
      </c>
      <c r="BE148" s="611">
        <f t="shared" si="141"/>
        <v>-7240.0231181250001</v>
      </c>
      <c r="BF148" s="611">
        <f t="shared" si="141"/>
        <v>-7240.0231181250001</v>
      </c>
      <c r="BG148" s="611">
        <f t="shared" si="141"/>
        <v>-7240.0231181250001</v>
      </c>
      <c r="BH148" s="611">
        <f t="shared" si="141"/>
        <v>-7240.0231181250001</v>
      </c>
      <c r="BI148" s="611">
        <f t="shared" si="141"/>
        <v>-7240.0231181250001</v>
      </c>
      <c r="BJ148" s="611">
        <f t="shared" si="141"/>
        <v>-7240.0231181250001</v>
      </c>
      <c r="BK148" s="611">
        <f t="shared" si="141"/>
        <v>-7240.0231181250001</v>
      </c>
      <c r="BL148" s="611">
        <f t="shared" si="141"/>
        <v>-7240.0231181250001</v>
      </c>
      <c r="BM148" s="611">
        <f t="shared" si="141"/>
        <v>0</v>
      </c>
      <c r="BN148" s="611">
        <f t="shared" si="141"/>
        <v>0</v>
      </c>
      <c r="BO148" s="611">
        <f t="shared" si="141"/>
        <v>0</v>
      </c>
      <c r="BP148" s="611">
        <f t="shared" si="141"/>
        <v>0</v>
      </c>
      <c r="BQ148" s="611">
        <f t="shared" si="141"/>
        <v>0</v>
      </c>
      <c r="BR148" s="611">
        <f t="shared" ref="BR148:DX148" si="142">BR105-BR66</f>
        <v>0</v>
      </c>
      <c r="BS148" s="611">
        <f t="shared" si="142"/>
        <v>0</v>
      </c>
      <c r="BT148" s="611">
        <f t="shared" si="142"/>
        <v>0</v>
      </c>
      <c r="BU148" s="611">
        <f t="shared" si="142"/>
        <v>0</v>
      </c>
      <c r="BV148" s="611">
        <f t="shared" si="142"/>
        <v>0</v>
      </c>
      <c r="BW148" s="611">
        <f t="shared" si="142"/>
        <v>0</v>
      </c>
      <c r="BX148" s="611">
        <f t="shared" si="142"/>
        <v>0</v>
      </c>
      <c r="BY148" s="611">
        <f t="shared" si="142"/>
        <v>0</v>
      </c>
      <c r="BZ148" s="611">
        <f t="shared" si="142"/>
        <v>0</v>
      </c>
      <c r="CA148" s="611">
        <f t="shared" si="142"/>
        <v>0</v>
      </c>
      <c r="CB148" s="611">
        <f t="shared" si="142"/>
        <v>0</v>
      </c>
      <c r="CC148" s="611">
        <f t="shared" si="142"/>
        <v>0</v>
      </c>
      <c r="CD148" s="611">
        <f t="shared" si="142"/>
        <v>0</v>
      </c>
      <c r="CE148" s="611">
        <f t="shared" si="142"/>
        <v>0</v>
      </c>
      <c r="CF148" s="611">
        <f t="shared" si="142"/>
        <v>0</v>
      </c>
      <c r="CG148" s="611">
        <f t="shared" si="142"/>
        <v>0</v>
      </c>
      <c r="CH148" s="611">
        <f t="shared" si="142"/>
        <v>0</v>
      </c>
      <c r="CI148" s="611">
        <f t="shared" si="142"/>
        <v>0</v>
      </c>
      <c r="CJ148" s="611">
        <f t="shared" si="142"/>
        <v>0</v>
      </c>
      <c r="CK148" s="611">
        <f t="shared" si="142"/>
        <v>0</v>
      </c>
      <c r="CL148" s="611">
        <f t="shared" si="142"/>
        <v>0</v>
      </c>
      <c r="CM148" s="611">
        <f t="shared" si="142"/>
        <v>0</v>
      </c>
      <c r="CN148" s="611">
        <f t="shared" si="142"/>
        <v>0</v>
      </c>
      <c r="CO148" s="611">
        <f t="shared" si="142"/>
        <v>0</v>
      </c>
      <c r="CP148" s="611">
        <f t="shared" si="142"/>
        <v>0</v>
      </c>
      <c r="CQ148" s="611">
        <f t="shared" si="142"/>
        <v>0</v>
      </c>
      <c r="CR148" s="611">
        <f t="shared" si="142"/>
        <v>0</v>
      </c>
      <c r="CS148" s="611">
        <f t="shared" si="142"/>
        <v>0</v>
      </c>
      <c r="CT148" s="611">
        <f t="shared" si="142"/>
        <v>0</v>
      </c>
      <c r="CU148" s="611">
        <f t="shared" si="142"/>
        <v>0</v>
      </c>
      <c r="CV148" s="611">
        <f t="shared" si="142"/>
        <v>0</v>
      </c>
      <c r="CW148" s="611">
        <f t="shared" si="142"/>
        <v>0</v>
      </c>
      <c r="CX148" s="611">
        <f t="shared" si="142"/>
        <v>0</v>
      </c>
      <c r="CY148" s="611">
        <f t="shared" si="142"/>
        <v>0</v>
      </c>
      <c r="CZ148" s="611">
        <f t="shared" si="142"/>
        <v>0</v>
      </c>
      <c r="DA148" s="611">
        <f t="shared" si="142"/>
        <v>0</v>
      </c>
      <c r="DB148" s="611">
        <f t="shared" si="142"/>
        <v>0</v>
      </c>
      <c r="DC148" s="611">
        <f t="shared" si="142"/>
        <v>0</v>
      </c>
      <c r="DD148" s="611">
        <f t="shared" si="142"/>
        <v>0</v>
      </c>
      <c r="DE148" s="611">
        <f t="shared" si="142"/>
        <v>0</v>
      </c>
      <c r="DF148" s="611">
        <f t="shared" si="142"/>
        <v>0</v>
      </c>
      <c r="DG148" s="611">
        <f t="shared" si="142"/>
        <v>0</v>
      </c>
      <c r="DH148" s="611">
        <f t="shared" si="142"/>
        <v>0</v>
      </c>
      <c r="DI148" s="611">
        <f t="shared" si="142"/>
        <v>0</v>
      </c>
      <c r="DJ148" s="611">
        <f t="shared" si="142"/>
        <v>0</v>
      </c>
      <c r="DK148" s="611">
        <f t="shared" si="142"/>
        <v>0</v>
      </c>
      <c r="DL148" s="611">
        <f t="shared" si="142"/>
        <v>0</v>
      </c>
      <c r="DM148" s="611">
        <f t="shared" si="142"/>
        <v>0</v>
      </c>
      <c r="DN148" s="611">
        <f t="shared" si="142"/>
        <v>0</v>
      </c>
      <c r="DO148" s="611">
        <f t="shared" si="142"/>
        <v>0</v>
      </c>
      <c r="DP148" s="611">
        <f t="shared" si="142"/>
        <v>0</v>
      </c>
      <c r="DQ148" s="611">
        <f t="shared" si="142"/>
        <v>0</v>
      </c>
      <c r="DR148" s="611">
        <f t="shared" si="142"/>
        <v>0</v>
      </c>
      <c r="DS148" s="611">
        <f t="shared" si="142"/>
        <v>0</v>
      </c>
      <c r="DT148" s="611">
        <f t="shared" si="142"/>
        <v>0</v>
      </c>
      <c r="DU148" s="611">
        <f t="shared" si="142"/>
        <v>0</v>
      </c>
      <c r="DV148" s="611">
        <f t="shared" si="142"/>
        <v>0</v>
      </c>
      <c r="DW148" s="611">
        <f t="shared" si="142"/>
        <v>0</v>
      </c>
      <c r="DX148" s="611">
        <f t="shared" si="142"/>
        <v>0</v>
      </c>
    </row>
    <row r="149" spans="1:128" ht="11.25" customHeight="1">
      <c r="A149" s="396" t="s">
        <v>683</v>
      </c>
      <c r="B149" s="385" t="s">
        <v>638</v>
      </c>
      <c r="C149" s="275"/>
      <c r="D149" s="446">
        <f t="shared" si="120"/>
        <v>314907.99826736405</v>
      </c>
      <c r="E149" s="448">
        <f t="shared" ref="E149:BP149" si="143">SUM(E147:E148)</f>
        <v>98360.675280000025</v>
      </c>
      <c r="F149" s="448">
        <f t="shared" si="143"/>
        <v>98360.675280000025</v>
      </c>
      <c r="G149" s="448">
        <f t="shared" si="143"/>
        <v>98360.675280000025</v>
      </c>
      <c r="H149" s="448">
        <f t="shared" si="143"/>
        <v>98360.675280000025</v>
      </c>
      <c r="I149" s="448">
        <f t="shared" si="143"/>
        <v>98360.675280000025</v>
      </c>
      <c r="J149" s="448">
        <f t="shared" si="143"/>
        <v>0</v>
      </c>
      <c r="K149" s="448">
        <f t="shared" si="143"/>
        <v>-8406.5411282999994</v>
      </c>
      <c r="L149" s="448">
        <f t="shared" si="143"/>
        <v>-8406.5411282999994</v>
      </c>
      <c r="M149" s="448">
        <f t="shared" si="143"/>
        <v>-8406.5411282999994</v>
      </c>
      <c r="N149" s="448">
        <f t="shared" si="143"/>
        <v>-8406.5411282999994</v>
      </c>
      <c r="O149" s="448">
        <f t="shared" si="143"/>
        <v>-8406.5411282999994</v>
      </c>
      <c r="P149" s="448">
        <f t="shared" si="143"/>
        <v>-8406.5411282999994</v>
      </c>
      <c r="Q149" s="448">
        <f t="shared" si="143"/>
        <v>-8406.5411282999994</v>
      </c>
      <c r="R149" s="448">
        <f t="shared" si="143"/>
        <v>-8406.5411282999994</v>
      </c>
      <c r="S149" s="448">
        <f t="shared" si="143"/>
        <v>-8406.5411282999994</v>
      </c>
      <c r="T149" s="448">
        <f t="shared" si="143"/>
        <v>-8406.5411282999994</v>
      </c>
      <c r="U149" s="448">
        <f t="shared" si="143"/>
        <v>-8406.5411282999994</v>
      </c>
      <c r="V149" s="448">
        <f t="shared" si="143"/>
        <v>-8406.5411282999994</v>
      </c>
      <c r="W149" s="448">
        <f t="shared" si="143"/>
        <v>-8406.5411282999994</v>
      </c>
      <c r="X149" s="448">
        <f t="shared" si="143"/>
        <v>-8467.2448035000016</v>
      </c>
      <c r="Y149" s="448">
        <f t="shared" si="143"/>
        <v>-8467.2448035000016</v>
      </c>
      <c r="Z149" s="448">
        <f t="shared" si="143"/>
        <v>-8467.2448035000016</v>
      </c>
      <c r="AA149" s="448">
        <f t="shared" si="143"/>
        <v>-8467.2448035000016</v>
      </c>
      <c r="AB149" s="448">
        <f t="shared" si="143"/>
        <v>-8467.2448035000016</v>
      </c>
      <c r="AC149" s="448">
        <f t="shared" si="143"/>
        <v>-8467.2448035000016</v>
      </c>
      <c r="AD149" s="448">
        <f t="shared" si="143"/>
        <v>-7240.0231181250001</v>
      </c>
      <c r="AE149" s="448">
        <f t="shared" si="143"/>
        <v>-7240.0231181250001</v>
      </c>
      <c r="AF149" s="448">
        <f t="shared" si="143"/>
        <v>-7240.0231181250001</v>
      </c>
      <c r="AG149" s="448">
        <f t="shared" si="143"/>
        <v>-7240.0231181250001</v>
      </c>
      <c r="AH149" s="448">
        <f t="shared" si="143"/>
        <v>-7240.0231181250001</v>
      </c>
      <c r="AI149" s="448">
        <f t="shared" si="143"/>
        <v>-7240.0231181250001</v>
      </c>
      <c r="AJ149" s="448">
        <f t="shared" si="143"/>
        <v>-7240.0231181250001</v>
      </c>
      <c r="AK149" s="448">
        <f t="shared" si="143"/>
        <v>-7240.0231181250001</v>
      </c>
      <c r="AL149" s="448">
        <f t="shared" si="143"/>
        <v>-7240.0231181250001</v>
      </c>
      <c r="AM149" s="448">
        <f t="shared" si="143"/>
        <v>-7240.0231181250001</v>
      </c>
      <c r="AN149" s="448">
        <f t="shared" si="143"/>
        <v>-7240.0231181250001</v>
      </c>
      <c r="AO149" s="448">
        <f t="shared" si="143"/>
        <v>-7240.0231181250001</v>
      </c>
      <c r="AP149" s="448">
        <f t="shared" si="143"/>
        <v>-7240.0231181250001</v>
      </c>
      <c r="AQ149" s="448">
        <f t="shared" si="143"/>
        <v>-7240.0231181250001</v>
      </c>
      <c r="AR149" s="448">
        <f t="shared" si="143"/>
        <v>-7240.0231181250001</v>
      </c>
      <c r="AS149" s="448">
        <f t="shared" si="143"/>
        <v>-7240.0231181250001</v>
      </c>
      <c r="AT149" s="448">
        <f t="shared" si="143"/>
        <v>-7240.0231181250001</v>
      </c>
      <c r="AU149" s="448">
        <f t="shared" si="143"/>
        <v>-7240.0231181250001</v>
      </c>
      <c r="AV149" s="448">
        <f t="shared" si="143"/>
        <v>-7240.0231181250001</v>
      </c>
      <c r="AW149" s="448">
        <f t="shared" si="143"/>
        <v>-7240.0231181250001</v>
      </c>
      <c r="AX149" s="448">
        <f t="shared" si="143"/>
        <v>-7240.0231181250001</v>
      </c>
      <c r="AY149" s="448">
        <f t="shared" si="143"/>
        <v>-7240.0231181250001</v>
      </c>
      <c r="AZ149" s="448">
        <f t="shared" si="143"/>
        <v>-7240.0231181250001</v>
      </c>
      <c r="BA149" s="448">
        <f t="shared" si="143"/>
        <v>-7240.0231181250001</v>
      </c>
      <c r="BB149" s="448">
        <f t="shared" si="143"/>
        <v>-7240.0231181250001</v>
      </c>
      <c r="BC149" s="448">
        <f t="shared" si="143"/>
        <v>-7240.0231181250001</v>
      </c>
      <c r="BD149" s="448">
        <f t="shared" si="143"/>
        <v>-7240.0231181250001</v>
      </c>
      <c r="BE149" s="448">
        <f t="shared" si="143"/>
        <v>-7240.0231181250001</v>
      </c>
      <c r="BF149" s="448">
        <f t="shared" si="143"/>
        <v>-7240.0231181250001</v>
      </c>
      <c r="BG149" s="448">
        <f t="shared" si="143"/>
        <v>-7240.0231181250001</v>
      </c>
      <c r="BH149" s="448">
        <f t="shared" si="143"/>
        <v>-7240.0231181250001</v>
      </c>
      <c r="BI149" s="448">
        <f t="shared" si="143"/>
        <v>-7240.0231181250001</v>
      </c>
      <c r="BJ149" s="448">
        <f t="shared" si="143"/>
        <v>-7240.0231181250001</v>
      </c>
      <c r="BK149" s="448">
        <f t="shared" si="143"/>
        <v>-7240.0231181250001</v>
      </c>
      <c r="BL149" s="448">
        <f t="shared" si="143"/>
        <v>-7240.0231181250001</v>
      </c>
      <c r="BM149" s="448">
        <f t="shared" si="143"/>
        <v>0</v>
      </c>
      <c r="BN149" s="448">
        <f t="shared" si="143"/>
        <v>0</v>
      </c>
      <c r="BO149" s="448">
        <f t="shared" si="143"/>
        <v>0</v>
      </c>
      <c r="BP149" s="448">
        <f t="shared" si="143"/>
        <v>0</v>
      </c>
      <c r="BQ149" s="448">
        <f t="shared" ref="BQ149:DX149" si="144">SUM(BQ147:BQ148)</f>
        <v>0</v>
      </c>
      <c r="BR149" s="448">
        <f t="shared" si="144"/>
        <v>0</v>
      </c>
      <c r="BS149" s="448">
        <f t="shared" si="144"/>
        <v>0</v>
      </c>
      <c r="BT149" s="448">
        <f t="shared" si="144"/>
        <v>0</v>
      </c>
      <c r="BU149" s="448">
        <f t="shared" si="144"/>
        <v>0</v>
      </c>
      <c r="BV149" s="448">
        <f t="shared" si="144"/>
        <v>0</v>
      </c>
      <c r="BW149" s="448">
        <f t="shared" si="144"/>
        <v>0</v>
      </c>
      <c r="BX149" s="448">
        <f t="shared" si="144"/>
        <v>0</v>
      </c>
      <c r="BY149" s="448">
        <f t="shared" si="144"/>
        <v>0</v>
      </c>
      <c r="BZ149" s="448">
        <f t="shared" si="144"/>
        <v>0</v>
      </c>
      <c r="CA149" s="448">
        <f t="shared" si="144"/>
        <v>0</v>
      </c>
      <c r="CB149" s="448">
        <f t="shared" si="144"/>
        <v>0</v>
      </c>
      <c r="CC149" s="448">
        <f t="shared" si="144"/>
        <v>0</v>
      </c>
      <c r="CD149" s="448">
        <f t="shared" si="144"/>
        <v>0</v>
      </c>
      <c r="CE149" s="448">
        <f t="shared" si="144"/>
        <v>0</v>
      </c>
      <c r="CF149" s="448">
        <f t="shared" si="144"/>
        <v>0</v>
      </c>
      <c r="CG149" s="448">
        <f t="shared" si="144"/>
        <v>0</v>
      </c>
      <c r="CH149" s="448">
        <f t="shared" si="144"/>
        <v>0</v>
      </c>
      <c r="CI149" s="448">
        <f t="shared" si="144"/>
        <v>0</v>
      </c>
      <c r="CJ149" s="448">
        <f t="shared" si="144"/>
        <v>0</v>
      </c>
      <c r="CK149" s="448">
        <f t="shared" si="144"/>
        <v>0</v>
      </c>
      <c r="CL149" s="448">
        <f t="shared" si="144"/>
        <v>0</v>
      </c>
      <c r="CM149" s="448">
        <f t="shared" si="144"/>
        <v>0</v>
      </c>
      <c r="CN149" s="448">
        <f t="shared" si="144"/>
        <v>0</v>
      </c>
      <c r="CO149" s="448">
        <f t="shared" si="144"/>
        <v>0</v>
      </c>
      <c r="CP149" s="448">
        <f t="shared" si="144"/>
        <v>0</v>
      </c>
      <c r="CQ149" s="448">
        <f t="shared" si="144"/>
        <v>0</v>
      </c>
      <c r="CR149" s="448">
        <f t="shared" si="144"/>
        <v>0</v>
      </c>
      <c r="CS149" s="448">
        <f t="shared" si="144"/>
        <v>0</v>
      </c>
      <c r="CT149" s="448">
        <f t="shared" si="144"/>
        <v>0</v>
      </c>
      <c r="CU149" s="448">
        <f t="shared" si="144"/>
        <v>0</v>
      </c>
      <c r="CV149" s="448">
        <f t="shared" si="144"/>
        <v>0</v>
      </c>
      <c r="CW149" s="448">
        <f t="shared" si="144"/>
        <v>0</v>
      </c>
      <c r="CX149" s="448">
        <f t="shared" si="144"/>
        <v>0</v>
      </c>
      <c r="CY149" s="448">
        <f t="shared" si="144"/>
        <v>0</v>
      </c>
      <c r="CZ149" s="448">
        <f t="shared" si="144"/>
        <v>0</v>
      </c>
      <c r="DA149" s="448">
        <f t="shared" si="144"/>
        <v>0</v>
      </c>
      <c r="DB149" s="448">
        <f t="shared" si="144"/>
        <v>0</v>
      </c>
      <c r="DC149" s="448">
        <f t="shared" si="144"/>
        <v>0</v>
      </c>
      <c r="DD149" s="448">
        <f t="shared" si="144"/>
        <v>0</v>
      </c>
      <c r="DE149" s="448">
        <f t="shared" si="144"/>
        <v>0</v>
      </c>
      <c r="DF149" s="448">
        <f t="shared" si="144"/>
        <v>0</v>
      </c>
      <c r="DG149" s="448">
        <f t="shared" si="144"/>
        <v>0</v>
      </c>
      <c r="DH149" s="448">
        <f t="shared" si="144"/>
        <v>0</v>
      </c>
      <c r="DI149" s="448">
        <f t="shared" si="144"/>
        <v>0</v>
      </c>
      <c r="DJ149" s="448">
        <f t="shared" si="144"/>
        <v>0</v>
      </c>
      <c r="DK149" s="448">
        <f t="shared" si="144"/>
        <v>0</v>
      </c>
      <c r="DL149" s="448">
        <f t="shared" si="144"/>
        <v>0</v>
      </c>
      <c r="DM149" s="448">
        <f t="shared" si="144"/>
        <v>0</v>
      </c>
      <c r="DN149" s="448">
        <f t="shared" si="144"/>
        <v>0</v>
      </c>
      <c r="DO149" s="448">
        <f t="shared" si="144"/>
        <v>0</v>
      </c>
      <c r="DP149" s="448">
        <f t="shared" si="144"/>
        <v>0</v>
      </c>
      <c r="DQ149" s="448">
        <f t="shared" si="144"/>
        <v>0</v>
      </c>
      <c r="DR149" s="448">
        <f t="shared" si="144"/>
        <v>0</v>
      </c>
      <c r="DS149" s="448">
        <f t="shared" si="144"/>
        <v>0</v>
      </c>
      <c r="DT149" s="448">
        <f t="shared" si="144"/>
        <v>0</v>
      </c>
      <c r="DU149" s="448">
        <f t="shared" si="144"/>
        <v>0</v>
      </c>
      <c r="DV149" s="448">
        <f t="shared" si="144"/>
        <v>425850.24893225357</v>
      </c>
      <c r="DW149" s="448">
        <f t="shared" si="144"/>
        <v>425850.24893225357</v>
      </c>
      <c r="DX149" s="448">
        <f t="shared" si="144"/>
        <v>425850.24893225357</v>
      </c>
    </row>
    <row r="150" spans="1:128" ht="11.25" customHeight="1">
      <c r="A150" s="385" t="s">
        <v>634</v>
      </c>
      <c r="B150" s="385" t="s">
        <v>638</v>
      </c>
      <c r="C150" s="275"/>
      <c r="D150" s="446">
        <f t="shared" si="120"/>
        <v>16376505.297027314</v>
      </c>
      <c r="E150" s="448">
        <f t="shared" ref="E150:BP150" si="145">SUM(E137,E140,E146,E149)</f>
        <v>-1305727.6447200004</v>
      </c>
      <c r="F150" s="448">
        <f t="shared" si="145"/>
        <v>-1305727.6447200004</v>
      </c>
      <c r="G150" s="448">
        <f t="shared" si="145"/>
        <v>-1305727.6447200004</v>
      </c>
      <c r="H150" s="448">
        <f t="shared" si="145"/>
        <v>-1305727.6447200004</v>
      </c>
      <c r="I150" s="448">
        <f t="shared" si="145"/>
        <v>-1305727.6447200004</v>
      </c>
      <c r="J150" s="448">
        <f t="shared" si="145"/>
        <v>1386764.7659710001</v>
      </c>
      <c r="K150" s="448">
        <f t="shared" si="145"/>
        <v>1497145.0148427</v>
      </c>
      <c r="L150" s="448">
        <f t="shared" si="145"/>
        <v>1497145.0148427</v>
      </c>
      <c r="M150" s="448">
        <f t="shared" si="145"/>
        <v>1499167.7421762</v>
      </c>
      <c r="N150" s="448">
        <f t="shared" si="145"/>
        <v>1499167.7421762</v>
      </c>
      <c r="O150" s="448">
        <f t="shared" si="145"/>
        <v>1499167.7421762</v>
      </c>
      <c r="P150" s="448">
        <f t="shared" si="145"/>
        <v>1499167.7421762</v>
      </c>
      <c r="Q150" s="448">
        <f t="shared" si="145"/>
        <v>1501190.4695097001</v>
      </c>
      <c r="R150" s="448">
        <f t="shared" si="145"/>
        <v>1501190.4695097001</v>
      </c>
      <c r="S150" s="448">
        <f t="shared" si="145"/>
        <v>1501190.4695097001</v>
      </c>
      <c r="T150" s="448">
        <f t="shared" si="145"/>
        <v>1501190.4695097001</v>
      </c>
      <c r="U150" s="448">
        <f t="shared" si="145"/>
        <v>1503213.1968432001</v>
      </c>
      <c r="V150" s="448">
        <f t="shared" si="145"/>
        <v>1503213.1968432001</v>
      </c>
      <c r="W150" s="448">
        <f t="shared" si="145"/>
        <v>1503213.1968432001</v>
      </c>
      <c r="X150" s="448">
        <f t="shared" si="145"/>
        <v>1504010.2531680001</v>
      </c>
      <c r="Y150" s="448">
        <f t="shared" si="145"/>
        <v>1506033.8098280001</v>
      </c>
      <c r="Z150" s="448">
        <f t="shared" si="145"/>
        <v>1506033.8098280001</v>
      </c>
      <c r="AA150" s="448">
        <f t="shared" si="145"/>
        <v>1506033.8098280001</v>
      </c>
      <c r="AB150" s="448">
        <f t="shared" si="145"/>
        <v>1506033.8098280001</v>
      </c>
      <c r="AC150" s="448">
        <f t="shared" si="145"/>
        <v>1509365.2143785001</v>
      </c>
      <c r="AD150" s="448">
        <f t="shared" si="145"/>
        <v>1493251.4485638752</v>
      </c>
      <c r="AE150" s="448">
        <f t="shared" si="145"/>
        <v>1493251.4485638752</v>
      </c>
      <c r="AF150" s="448">
        <f t="shared" si="145"/>
        <v>1493251.4485638752</v>
      </c>
      <c r="AG150" s="448">
        <f t="shared" si="145"/>
        <v>1496583.6824408751</v>
      </c>
      <c r="AH150" s="448">
        <f t="shared" si="145"/>
        <v>1496583.6824408751</v>
      </c>
      <c r="AI150" s="448">
        <f t="shared" si="145"/>
        <v>1496583.6824408751</v>
      </c>
      <c r="AJ150" s="448">
        <f t="shared" si="145"/>
        <v>1496583.6824408751</v>
      </c>
      <c r="AK150" s="448">
        <f t="shared" si="145"/>
        <v>1499915.0869913751</v>
      </c>
      <c r="AL150" s="448">
        <f t="shared" si="145"/>
        <v>1499915.0869913751</v>
      </c>
      <c r="AM150" s="448">
        <f t="shared" si="145"/>
        <v>1499915.0869913751</v>
      </c>
      <c r="AN150" s="448">
        <f t="shared" si="145"/>
        <v>1499915.0869913751</v>
      </c>
      <c r="AO150" s="448">
        <f t="shared" si="145"/>
        <v>1503247.320868375</v>
      </c>
      <c r="AP150" s="448">
        <f t="shared" si="145"/>
        <v>1503247.320868375</v>
      </c>
      <c r="AQ150" s="448">
        <f t="shared" si="145"/>
        <v>1503247.320868375</v>
      </c>
      <c r="AR150" s="448">
        <f t="shared" si="145"/>
        <v>1503247.320868375</v>
      </c>
      <c r="AS150" s="448">
        <f t="shared" si="145"/>
        <v>1506578.725418875</v>
      </c>
      <c r="AT150" s="448">
        <f t="shared" si="145"/>
        <v>1506578.725418875</v>
      </c>
      <c r="AU150" s="448">
        <f t="shared" si="145"/>
        <v>1506578.725418875</v>
      </c>
      <c r="AV150" s="448">
        <f t="shared" si="145"/>
        <v>1506578.725418875</v>
      </c>
      <c r="AW150" s="448">
        <f t="shared" si="145"/>
        <v>1509791.5362798751</v>
      </c>
      <c r="AX150" s="448">
        <f t="shared" si="145"/>
        <v>1509791.5362798751</v>
      </c>
      <c r="AY150" s="448">
        <f t="shared" si="145"/>
        <v>1509791.5362798751</v>
      </c>
      <c r="AZ150" s="448">
        <f t="shared" si="145"/>
        <v>1509791.5362798751</v>
      </c>
      <c r="BA150" s="448">
        <f t="shared" si="145"/>
        <v>1513004.3471408752</v>
      </c>
      <c r="BB150" s="448">
        <f t="shared" si="145"/>
        <v>1513004.3471408752</v>
      </c>
      <c r="BC150" s="448">
        <f t="shared" si="145"/>
        <v>1513004.3471408752</v>
      </c>
      <c r="BD150" s="448">
        <f t="shared" si="145"/>
        <v>1513004.3471408752</v>
      </c>
      <c r="BE150" s="448">
        <f t="shared" si="145"/>
        <v>1516217.158001875</v>
      </c>
      <c r="BF150" s="448">
        <f t="shared" si="145"/>
        <v>1516217.158001875</v>
      </c>
      <c r="BG150" s="448">
        <f t="shared" si="145"/>
        <v>1516217.158001875</v>
      </c>
      <c r="BH150" s="448">
        <f t="shared" si="145"/>
        <v>1516217.158001875</v>
      </c>
      <c r="BI150" s="448">
        <f t="shared" si="145"/>
        <v>1519429.9688628751</v>
      </c>
      <c r="BJ150" s="448">
        <f t="shared" si="145"/>
        <v>1519429.9688628751</v>
      </c>
      <c r="BK150" s="448">
        <f t="shared" si="145"/>
        <v>1519429.9688628751</v>
      </c>
      <c r="BL150" s="448">
        <f t="shared" si="145"/>
        <v>5020211.168432015</v>
      </c>
      <c r="BM150" s="448">
        <f t="shared" si="145"/>
        <v>0</v>
      </c>
      <c r="BN150" s="448">
        <f t="shared" si="145"/>
        <v>0</v>
      </c>
      <c r="BO150" s="448">
        <f t="shared" si="145"/>
        <v>0</v>
      </c>
      <c r="BP150" s="448">
        <f t="shared" si="145"/>
        <v>0</v>
      </c>
      <c r="BQ150" s="448">
        <f t="shared" ref="BQ150:DX150" si="146">SUM(BQ137,BQ140,BQ146,BQ149)</f>
        <v>0</v>
      </c>
      <c r="BR150" s="448">
        <f t="shared" si="146"/>
        <v>0</v>
      </c>
      <c r="BS150" s="448">
        <f t="shared" si="146"/>
        <v>0</v>
      </c>
      <c r="BT150" s="448">
        <f t="shared" si="146"/>
        <v>0</v>
      </c>
      <c r="BU150" s="448">
        <f t="shared" si="146"/>
        <v>0</v>
      </c>
      <c r="BV150" s="448">
        <f t="shared" si="146"/>
        <v>0</v>
      </c>
      <c r="BW150" s="448">
        <f t="shared" si="146"/>
        <v>0</v>
      </c>
      <c r="BX150" s="448">
        <f t="shared" si="146"/>
        <v>0</v>
      </c>
      <c r="BY150" s="448">
        <f t="shared" si="146"/>
        <v>0</v>
      </c>
      <c r="BZ150" s="448">
        <f t="shared" si="146"/>
        <v>0</v>
      </c>
      <c r="CA150" s="448">
        <f t="shared" si="146"/>
        <v>0</v>
      </c>
      <c r="CB150" s="448">
        <f t="shared" si="146"/>
        <v>0</v>
      </c>
      <c r="CC150" s="448">
        <f t="shared" si="146"/>
        <v>0</v>
      </c>
      <c r="CD150" s="448">
        <f t="shared" si="146"/>
        <v>0</v>
      </c>
      <c r="CE150" s="448">
        <f t="shared" si="146"/>
        <v>0</v>
      </c>
      <c r="CF150" s="448">
        <f t="shared" si="146"/>
        <v>0</v>
      </c>
      <c r="CG150" s="448">
        <f t="shared" si="146"/>
        <v>0</v>
      </c>
      <c r="CH150" s="448">
        <f t="shared" si="146"/>
        <v>0</v>
      </c>
      <c r="CI150" s="448">
        <f t="shared" si="146"/>
        <v>0</v>
      </c>
      <c r="CJ150" s="448">
        <f t="shared" si="146"/>
        <v>0</v>
      </c>
      <c r="CK150" s="448">
        <f t="shared" si="146"/>
        <v>0</v>
      </c>
      <c r="CL150" s="448">
        <f t="shared" si="146"/>
        <v>0</v>
      </c>
      <c r="CM150" s="448">
        <f t="shared" si="146"/>
        <v>0</v>
      </c>
      <c r="CN150" s="448">
        <f t="shared" si="146"/>
        <v>0</v>
      </c>
      <c r="CO150" s="448">
        <f t="shared" si="146"/>
        <v>0</v>
      </c>
      <c r="CP150" s="448">
        <f t="shared" si="146"/>
        <v>0</v>
      </c>
      <c r="CQ150" s="448">
        <f t="shared" si="146"/>
        <v>0</v>
      </c>
      <c r="CR150" s="448">
        <f t="shared" si="146"/>
        <v>0</v>
      </c>
      <c r="CS150" s="448">
        <f t="shared" si="146"/>
        <v>0</v>
      </c>
      <c r="CT150" s="448">
        <f t="shared" si="146"/>
        <v>0</v>
      </c>
      <c r="CU150" s="448">
        <f t="shared" si="146"/>
        <v>0</v>
      </c>
      <c r="CV150" s="448">
        <f t="shared" si="146"/>
        <v>0</v>
      </c>
      <c r="CW150" s="448">
        <f t="shared" si="146"/>
        <v>0</v>
      </c>
      <c r="CX150" s="448">
        <f t="shared" si="146"/>
        <v>0</v>
      </c>
      <c r="CY150" s="448">
        <f t="shared" si="146"/>
        <v>0</v>
      </c>
      <c r="CZ150" s="448">
        <f t="shared" si="146"/>
        <v>0</v>
      </c>
      <c r="DA150" s="448">
        <f t="shared" si="146"/>
        <v>0</v>
      </c>
      <c r="DB150" s="448">
        <f t="shared" si="146"/>
        <v>0</v>
      </c>
      <c r="DC150" s="448">
        <f t="shared" si="146"/>
        <v>0</v>
      </c>
      <c r="DD150" s="448">
        <f t="shared" si="146"/>
        <v>0</v>
      </c>
      <c r="DE150" s="448">
        <f t="shared" si="146"/>
        <v>0</v>
      </c>
      <c r="DF150" s="448">
        <f t="shared" si="146"/>
        <v>0</v>
      </c>
      <c r="DG150" s="448">
        <f t="shared" si="146"/>
        <v>0</v>
      </c>
      <c r="DH150" s="448">
        <f t="shared" si="146"/>
        <v>0</v>
      </c>
      <c r="DI150" s="448">
        <f t="shared" si="146"/>
        <v>0</v>
      </c>
      <c r="DJ150" s="448">
        <f t="shared" si="146"/>
        <v>0</v>
      </c>
      <c r="DK150" s="448">
        <f t="shared" si="146"/>
        <v>0</v>
      </c>
      <c r="DL150" s="448">
        <f t="shared" si="146"/>
        <v>0</v>
      </c>
      <c r="DM150" s="448">
        <f t="shared" si="146"/>
        <v>0</v>
      </c>
      <c r="DN150" s="448">
        <f t="shared" si="146"/>
        <v>0</v>
      </c>
      <c r="DO150" s="448">
        <f t="shared" si="146"/>
        <v>0</v>
      </c>
      <c r="DP150" s="448">
        <f t="shared" si="146"/>
        <v>0</v>
      </c>
      <c r="DQ150" s="448">
        <f t="shared" si="146"/>
        <v>0</v>
      </c>
      <c r="DR150" s="448">
        <f t="shared" si="146"/>
        <v>0</v>
      </c>
      <c r="DS150" s="448">
        <f t="shared" si="146"/>
        <v>0</v>
      </c>
      <c r="DT150" s="448">
        <f t="shared" si="146"/>
        <v>0</v>
      </c>
      <c r="DU150" s="448">
        <f t="shared" si="146"/>
        <v>0</v>
      </c>
      <c r="DV150" s="448">
        <f t="shared" si="146"/>
        <v>13611074.047053333</v>
      </c>
      <c r="DW150" s="448">
        <f t="shared" si="146"/>
        <v>16487447.547692198</v>
      </c>
      <c r="DX150" s="448">
        <f t="shared" si="146"/>
        <v>16487447.547692198</v>
      </c>
    </row>
    <row r="151" spans="1:128" ht="11.25" customHeight="1">
      <c r="A151" s="396" t="s">
        <v>685</v>
      </c>
      <c r="B151" s="385" t="s">
        <v>638</v>
      </c>
      <c r="C151" s="448">
        <f>NPV($C$7,E150:DU150)</f>
        <v>16376505.297027314</v>
      </c>
      <c r="D151" s="275"/>
      <c r="DU151" s="496" t="s">
        <v>655</v>
      </c>
      <c r="DV151" s="495">
        <f>DV150</f>
        <v>13611074.047053333</v>
      </c>
      <c r="DW151" s="495">
        <f t="shared" ref="DW151" si="147">DW150</f>
        <v>16487447.547692198</v>
      </c>
      <c r="DX151" s="495">
        <f t="shared" ref="DX151" si="148">DX150</f>
        <v>16487447.547692198</v>
      </c>
    </row>
    <row r="152" spans="1:128" ht="11.25" customHeight="1">
      <c r="A152" s="396" t="s">
        <v>686</v>
      </c>
      <c r="B152" s="396" t="s">
        <v>33</v>
      </c>
      <c r="C152" s="450">
        <f>IRR(E150:DU150,C32)</f>
        <v>0.16394280955219465</v>
      </c>
      <c r="D152" s="275"/>
      <c r="DU152" s="496" t="s">
        <v>656</v>
      </c>
      <c r="DV152" s="537">
        <f>IRR(E150:AR150,$C$7)</f>
        <v>0.16333334462139648</v>
      </c>
      <c r="DW152" s="537">
        <f>IRR(E150:CF150,$C$7)</f>
        <v>0.16394280955219465</v>
      </c>
      <c r="DX152" s="537">
        <f>IRR(E150:DU150,$C$7)</f>
        <v>0.16394280955219465</v>
      </c>
    </row>
    <row r="153" spans="1:128" ht="11.25" customHeight="1">
      <c r="A153" s="396" t="s">
        <v>687</v>
      </c>
      <c r="B153" s="396"/>
      <c r="C153" s="451">
        <f>ABS(SUM(D137,D140)/SUM(D146,D149))</f>
        <v>4.7618103898513349</v>
      </c>
      <c r="D153" s="275"/>
      <c r="DU153" s="496" t="s">
        <v>687</v>
      </c>
      <c r="DV153" s="538">
        <f>ABS(SUM(DV137,DV140)/SUM(DV146,DV149))</f>
        <v>4.0902764990756832</v>
      </c>
      <c r="DW153" s="538">
        <f t="shared" ref="DW153:DX153" si="149">ABS(SUM(DW137,DW140)/SUM(DW146,DW149))</f>
        <v>4.8863352033613809</v>
      </c>
      <c r="DX153" s="538">
        <f t="shared" si="149"/>
        <v>4.8863352033613809</v>
      </c>
    </row>
  </sheetData>
  <mergeCells count="1">
    <mergeCell ref="A1:D1"/>
  </mergeCells>
  <pageMargins left="0.7" right="0.7" top="0.75" bottom="0.75" header="0.3" footer="0.3"/>
  <pageSetup paperSize="9" orientation="portrait" horizontalDpi="0" verticalDpi="0" r:id="rId1"/>
  <ignoredErrors>
    <ignoredError sqref="E114:DU115 E117:DU118 E119:DU122 F123:DU123" formula="1"/>
  </ignoredError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dimension ref="A2:O30"/>
  <sheetViews>
    <sheetView topLeftCell="A14" workbookViewId="0">
      <selection activeCell="C25" sqref="C25"/>
    </sheetView>
  </sheetViews>
  <sheetFormatPr defaultColWidth="9.21875" defaultRowHeight="11.25" customHeight="1"/>
  <cols>
    <col min="1" max="1" width="71.44140625" style="277" customWidth="1"/>
    <col min="2" max="6" width="10.5546875" style="277" customWidth="1"/>
    <col min="7" max="7" width="10.77734375" style="277" customWidth="1"/>
    <col min="8" max="14" width="10.5546875" style="277" customWidth="1"/>
    <col min="15" max="16384" width="9.21875" style="277"/>
  </cols>
  <sheetData>
    <row r="2" spans="1:15" ht="11.25" customHeight="1">
      <c r="B2" s="400" t="s">
        <v>0</v>
      </c>
    </row>
    <row r="4" spans="1:15" ht="11.25" customHeight="1">
      <c r="A4" s="379" t="s">
        <v>2409</v>
      </c>
      <c r="B4" s="379"/>
      <c r="C4" s="379"/>
      <c r="D4" s="379"/>
      <c r="E4" s="379"/>
      <c r="F4" s="379"/>
      <c r="G4" s="379"/>
      <c r="H4" s="379"/>
      <c r="I4" s="379"/>
      <c r="J4" s="379"/>
      <c r="K4" s="379"/>
      <c r="L4" s="379"/>
      <c r="M4" s="379"/>
      <c r="N4" s="379"/>
    </row>
    <row r="6" spans="1:15" ht="30.6">
      <c r="A6" s="632" t="s">
        <v>768</v>
      </c>
      <c r="B6" s="633"/>
      <c r="C6" s="634" t="s">
        <v>777</v>
      </c>
      <c r="D6" s="476" t="s">
        <v>769</v>
      </c>
      <c r="E6" s="476" t="s">
        <v>778</v>
      </c>
      <c r="F6" s="476" t="s">
        <v>770</v>
      </c>
      <c r="G6" s="476" t="s">
        <v>771</v>
      </c>
      <c r="H6" s="476" t="s">
        <v>779</v>
      </c>
      <c r="I6" s="476" t="s">
        <v>772</v>
      </c>
      <c r="J6" s="636" t="s">
        <v>773</v>
      </c>
      <c r="K6" s="636" t="s">
        <v>780</v>
      </c>
      <c r="L6" s="636" t="s">
        <v>774</v>
      </c>
      <c r="M6" s="476" t="s">
        <v>775</v>
      </c>
      <c r="N6" s="476" t="s">
        <v>776</v>
      </c>
    </row>
    <row r="7" spans="1:15" ht="11.25" customHeight="1">
      <c r="A7" s="508" t="s">
        <v>950</v>
      </c>
      <c r="B7" s="508"/>
      <c r="C7" s="508"/>
      <c r="D7" s="631">
        <f>'IIA Finanšu analīze'!C69</f>
        <v>-6493946.9291166607</v>
      </c>
      <c r="E7" s="599">
        <f>'IIA Finanšu analīze'!C151</f>
        <v>-2279241.1194773903</v>
      </c>
      <c r="F7" s="599">
        <f>'IIA Ekonomiskā analīze'!C128</f>
        <v>15306163.658891574</v>
      </c>
      <c r="G7" s="600">
        <v>-6340486</v>
      </c>
      <c r="H7" s="601"/>
      <c r="I7" s="601">
        <v>15420776</v>
      </c>
      <c r="J7" s="637">
        <f t="shared" ref="J7:L8" si="0">D7/G7-1</f>
        <v>2.4203338532197805E-2</v>
      </c>
      <c r="K7" s="637"/>
      <c r="L7" s="637">
        <f t="shared" si="0"/>
        <v>-7.4323329194605492E-3</v>
      </c>
      <c r="M7" s="635"/>
      <c r="N7" s="602"/>
    </row>
    <row r="8" spans="1:15" ht="11.25" customHeight="1">
      <c r="A8" s="508" t="s">
        <v>929</v>
      </c>
      <c r="B8" s="508"/>
      <c r="C8" s="508"/>
      <c r="D8" s="631">
        <f>'IIA Finanšu analīze'!C85</f>
        <v>-4985477.5559868943</v>
      </c>
      <c r="E8" s="599">
        <f>'IIA Finanšu analīze'!C169</f>
        <v>2598684.5897504026</v>
      </c>
      <c r="F8" s="599">
        <f>'IIA Ekonomiskā analīze'!C151</f>
        <v>16376505.297027314</v>
      </c>
      <c r="G8" s="600">
        <v>-4985478</v>
      </c>
      <c r="H8" s="601"/>
      <c r="I8" s="601">
        <v>16376505</v>
      </c>
      <c r="J8" s="637">
        <f t="shared" si="0"/>
        <v>-8.9061290786673908E-8</v>
      </c>
      <c r="K8" s="637"/>
      <c r="L8" s="637">
        <f t="shared" si="0"/>
        <v>1.8137405577434151E-8</v>
      </c>
      <c r="M8" s="602"/>
      <c r="N8" s="602"/>
    </row>
    <row r="9" spans="1:15" ht="11.25" customHeight="1">
      <c r="A9" s="629" t="s">
        <v>949</v>
      </c>
      <c r="B9" s="629" t="s">
        <v>33</v>
      </c>
      <c r="C9" s="630">
        <v>0</v>
      </c>
      <c r="D9" s="642"/>
      <c r="E9" s="643"/>
      <c r="F9" s="643"/>
      <c r="G9" s="642">
        <f>D7-G7</f>
        <v>-153460.92911666073</v>
      </c>
      <c r="H9" s="643"/>
      <c r="I9" s="643">
        <f>F7-I7</f>
        <v>-114612.34110842645</v>
      </c>
      <c r="J9" s="650">
        <v>1.2500000000000001E-2</v>
      </c>
      <c r="K9" s="716"/>
      <c r="L9" s="546">
        <v>-3.9300000000000003E-3</v>
      </c>
      <c r="M9" s="720">
        <v>-0.8</v>
      </c>
      <c r="N9" s="721">
        <v>2.5299999999999998</v>
      </c>
      <c r="O9" s="915" t="s">
        <v>951</v>
      </c>
    </row>
    <row r="10" spans="1:15" ht="11.25" customHeight="1">
      <c r="A10" s="629" t="s">
        <v>952</v>
      </c>
      <c r="B10" s="629"/>
      <c r="C10" s="630">
        <v>0</v>
      </c>
      <c r="D10" s="642"/>
      <c r="E10" s="643"/>
      <c r="F10" s="643"/>
      <c r="G10" s="642"/>
      <c r="H10" s="643"/>
      <c r="I10" s="643"/>
      <c r="J10" s="650">
        <v>1.8E-3</v>
      </c>
      <c r="K10" s="716"/>
      <c r="L10" s="546">
        <v>-6.9999999999999999E-4</v>
      </c>
      <c r="M10" s="718"/>
      <c r="N10" s="719"/>
      <c r="O10" s="915"/>
    </row>
    <row r="11" spans="1:15" ht="11.25" customHeight="1">
      <c r="A11" s="415" t="s">
        <v>106</v>
      </c>
      <c r="B11" s="415" t="s">
        <v>33</v>
      </c>
      <c r="C11" s="477">
        <v>0</v>
      </c>
      <c r="D11" s="642"/>
      <c r="E11" s="643"/>
      <c r="F11" s="643"/>
      <c r="G11" s="642"/>
      <c r="H11" s="643"/>
      <c r="I11" s="643"/>
      <c r="J11" s="650"/>
      <c r="K11" s="650"/>
      <c r="L11" s="546"/>
      <c r="M11" s="546"/>
      <c r="N11" s="638"/>
      <c r="O11" s="916"/>
    </row>
    <row r="12" spans="1:15" ht="11.25" customHeight="1">
      <c r="A12" s="415" t="s">
        <v>765</v>
      </c>
      <c r="B12" s="415" t="s">
        <v>33</v>
      </c>
      <c r="C12" s="477">
        <v>0</v>
      </c>
      <c r="D12" s="642"/>
      <c r="E12" s="643"/>
      <c r="F12" s="643"/>
      <c r="G12" s="642"/>
      <c r="H12" s="643"/>
      <c r="I12" s="643"/>
      <c r="J12" s="650"/>
      <c r="K12" s="650"/>
      <c r="L12" s="546"/>
      <c r="M12" s="546"/>
      <c r="N12" s="638"/>
      <c r="O12" s="916"/>
    </row>
    <row r="13" spans="1:15" ht="11.25" customHeight="1">
      <c r="A13" s="415" t="s">
        <v>953</v>
      </c>
      <c r="B13" s="415" t="s">
        <v>33</v>
      </c>
      <c r="C13" s="477">
        <v>0</v>
      </c>
      <c r="D13" s="642"/>
      <c r="E13" s="643"/>
      <c r="F13" s="643"/>
      <c r="G13" s="642"/>
      <c r="H13" s="643"/>
      <c r="I13" s="643"/>
      <c r="J13" s="716"/>
      <c r="K13" s="716"/>
      <c r="L13" s="546">
        <v>1.2999999999999999E-2</v>
      </c>
      <c r="M13" s="651" t="s">
        <v>859</v>
      </c>
      <c r="N13" s="720">
        <v>-0.77</v>
      </c>
      <c r="O13" s="916"/>
    </row>
    <row r="14" spans="1:15" ht="11.25" customHeight="1">
      <c r="A14" s="415" t="s">
        <v>954</v>
      </c>
      <c r="B14" s="415" t="s">
        <v>33</v>
      </c>
      <c r="C14" s="641">
        <v>0</v>
      </c>
      <c r="D14" s="642"/>
      <c r="E14" s="643"/>
      <c r="F14" s="643"/>
      <c r="G14" s="642"/>
      <c r="H14" s="643"/>
      <c r="I14" s="643"/>
      <c r="J14" s="716"/>
      <c r="K14" s="716"/>
      <c r="L14" s="546">
        <v>2.9999999999999997E-4</v>
      </c>
      <c r="M14" s="717"/>
      <c r="N14" s="719"/>
      <c r="O14" s="916"/>
    </row>
    <row r="15" spans="1:15" ht="11.25" customHeight="1">
      <c r="A15" s="645" t="s">
        <v>949</v>
      </c>
      <c r="B15" s="639" t="s">
        <v>33</v>
      </c>
      <c r="C15" s="508"/>
      <c r="D15" s="642"/>
      <c r="E15" s="643"/>
      <c r="F15" s="643"/>
      <c r="G15" s="642">
        <f>D8-G8</f>
        <v>0.44401310570538044</v>
      </c>
      <c r="H15" s="643"/>
      <c r="I15" s="643">
        <f>F8-I8</f>
        <v>0.29702731408178806</v>
      </c>
      <c r="J15" s="650">
        <v>1.4999999999999999E-2</v>
      </c>
      <c r="K15" s="716"/>
      <c r="L15" s="546">
        <v>-3.3999999999999998E-3</v>
      </c>
      <c r="M15" s="720">
        <v>-0.67</v>
      </c>
      <c r="N15" s="721">
        <v>2.93</v>
      </c>
      <c r="O15" s="915" t="s">
        <v>929</v>
      </c>
    </row>
    <row r="16" spans="1:15" ht="11.25" customHeight="1">
      <c r="A16" s="645" t="s">
        <v>952</v>
      </c>
      <c r="B16" s="639"/>
      <c r="C16" s="508"/>
      <c r="D16" s="642"/>
      <c r="E16" s="643"/>
      <c r="F16" s="643"/>
      <c r="G16" s="642"/>
      <c r="H16" s="643"/>
      <c r="I16" s="643"/>
      <c r="J16" s="650">
        <v>2.3E-3</v>
      </c>
      <c r="K16" s="716"/>
      <c r="L16" s="546">
        <v>-5.9999999999999995E-4</v>
      </c>
      <c r="M16" s="718"/>
      <c r="N16" s="719"/>
      <c r="O16" s="915"/>
    </row>
    <row r="17" spans="1:15" ht="11.25" customHeight="1">
      <c r="A17" s="646" t="s">
        <v>106</v>
      </c>
      <c r="B17" s="640" t="s">
        <v>33</v>
      </c>
      <c r="C17" s="508"/>
      <c r="D17" s="642"/>
      <c r="E17" s="643"/>
      <c r="F17" s="643"/>
      <c r="G17" s="642"/>
      <c r="H17" s="643"/>
      <c r="I17" s="643"/>
      <c r="J17" s="603"/>
      <c r="K17" s="603"/>
      <c r="L17" s="392"/>
      <c r="M17" s="392"/>
      <c r="N17" s="638"/>
      <c r="O17" s="916"/>
    </row>
    <row r="18" spans="1:15" ht="11.25" customHeight="1">
      <c r="A18" s="646" t="s">
        <v>765</v>
      </c>
      <c r="B18" s="640" t="s">
        <v>33</v>
      </c>
      <c r="C18" s="508"/>
      <c r="D18" s="642"/>
      <c r="E18" s="643"/>
      <c r="F18" s="643"/>
      <c r="G18" s="642"/>
      <c r="H18" s="643"/>
      <c r="I18" s="643"/>
      <c r="J18" s="603"/>
      <c r="K18" s="603"/>
      <c r="L18" s="392"/>
      <c r="M18" s="392"/>
      <c r="N18" s="638"/>
      <c r="O18" s="916"/>
    </row>
    <row r="19" spans="1:15" ht="11.25" customHeight="1">
      <c r="A19" s="646" t="s">
        <v>953</v>
      </c>
      <c r="B19" s="640" t="s">
        <v>33</v>
      </c>
      <c r="C19" s="508"/>
      <c r="D19" s="642"/>
      <c r="E19" s="643"/>
      <c r="F19" s="643"/>
      <c r="G19" s="642"/>
      <c r="H19" s="643"/>
      <c r="I19" s="643"/>
      <c r="J19" s="603"/>
      <c r="K19" s="603"/>
      <c r="L19" s="546">
        <v>1.23E-2</v>
      </c>
      <c r="M19" s="651" t="s">
        <v>859</v>
      </c>
      <c r="N19" s="720">
        <v>-0.82</v>
      </c>
      <c r="O19" s="916"/>
    </row>
    <row r="20" spans="1:15" ht="11.25" customHeight="1">
      <c r="A20" s="646" t="s">
        <v>766</v>
      </c>
      <c r="B20" s="640" t="s">
        <v>33</v>
      </c>
      <c r="C20" s="508"/>
      <c r="D20" s="644"/>
      <c r="E20" s="644"/>
      <c r="F20" s="644"/>
      <c r="G20" s="644"/>
      <c r="H20" s="644"/>
      <c r="I20" s="644"/>
      <c r="J20" s="603"/>
      <c r="K20" s="603"/>
      <c r="L20" s="546">
        <v>2.9999999999999997E-4</v>
      </c>
      <c r="M20" s="717"/>
      <c r="N20" s="719"/>
      <c r="O20" s="916"/>
    </row>
    <row r="22" spans="1:15" ht="11.25" customHeight="1">
      <c r="A22" s="379" t="s">
        <v>810</v>
      </c>
      <c r="B22" s="379"/>
      <c r="C22" s="379"/>
      <c r="D22" s="379"/>
      <c r="E22" s="379"/>
      <c r="F22" s="379"/>
      <c r="G22" s="379"/>
      <c r="H22" s="379"/>
      <c r="I22" s="379"/>
      <c r="J22" s="379"/>
      <c r="K22" s="379"/>
      <c r="L22" s="379"/>
      <c r="M22" s="379"/>
      <c r="N22" s="379"/>
    </row>
    <row r="23" spans="1:15" ht="11.25" customHeight="1">
      <c r="D23" s="527" t="s">
        <v>2410</v>
      </c>
      <c r="E23" s="527" t="s">
        <v>2411</v>
      </c>
      <c r="F23" s="527" t="s">
        <v>2412</v>
      </c>
      <c r="G23" s="527" t="s">
        <v>2413</v>
      </c>
    </row>
    <row r="24" spans="1:15" ht="11.25" customHeight="1">
      <c r="A24" s="275" t="s">
        <v>2414</v>
      </c>
      <c r="C24" s="798">
        <v>0</v>
      </c>
      <c r="D24" s="513">
        <f ca="1">Kopsavilkums!K46</f>
        <v>3013716.2535242438</v>
      </c>
      <c r="E24" s="799">
        <v>3013716</v>
      </c>
    </row>
    <row r="25" spans="1:15" ht="11.25" customHeight="1">
      <c r="A25" s="800">
        <v>0.1</v>
      </c>
      <c r="F25" s="799">
        <v>1937855</v>
      </c>
    </row>
    <row r="26" spans="1:15" ht="11.25" customHeight="1">
      <c r="A26" s="800">
        <v>-0.1</v>
      </c>
      <c r="E26" s="397"/>
      <c r="F26" s="397"/>
      <c r="G26" s="799">
        <v>4082283</v>
      </c>
    </row>
    <row r="27" spans="1:15" ht="11.25" customHeight="1">
      <c r="G27" s="397"/>
    </row>
    <row r="28" spans="1:15" ht="11.25" customHeight="1">
      <c r="A28" s="275" t="s">
        <v>619</v>
      </c>
      <c r="C28" s="798">
        <v>0</v>
      </c>
      <c r="D28" s="513">
        <f ca="1">Kopsavilkums!K46</f>
        <v>3013716.2535242438</v>
      </c>
      <c r="E28" s="799"/>
    </row>
    <row r="29" spans="1:15" ht="11.25" customHeight="1">
      <c r="A29" s="802" t="s">
        <v>2415</v>
      </c>
      <c r="F29" s="799"/>
    </row>
    <row r="30" spans="1:15" ht="11.25" customHeight="1">
      <c r="A30" s="802" t="s">
        <v>2416</v>
      </c>
      <c r="G30" s="799"/>
    </row>
  </sheetData>
  <mergeCells count="2">
    <mergeCell ref="O9:O14"/>
    <mergeCell ref="O15:O2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A1:A28"/>
  <sheetViews>
    <sheetView showGridLines="0" view="pageBreakPreview" zoomScaleNormal="100" zoomScaleSheetLayoutView="100" workbookViewId="0">
      <selection activeCell="G7" sqref="G7"/>
    </sheetView>
  </sheetViews>
  <sheetFormatPr defaultRowHeight="14.4"/>
  <cols>
    <col min="1" max="1" width="43.5546875" customWidth="1"/>
  </cols>
  <sheetData>
    <row r="1" spans="1:1" ht="15" thickTop="1">
      <c r="A1" s="43" t="s">
        <v>473</v>
      </c>
    </row>
    <row r="3" spans="1:1">
      <c r="A3" s="317" t="s">
        <v>476</v>
      </c>
    </row>
    <row r="4" spans="1:1">
      <c r="A4" s="318" t="s">
        <v>466</v>
      </c>
    </row>
    <row r="5" spans="1:1">
      <c r="A5" s="318" t="s">
        <v>318</v>
      </c>
    </row>
    <row r="6" spans="1:1">
      <c r="A6" s="318" t="s">
        <v>474</v>
      </c>
    </row>
    <row r="7" spans="1:1">
      <c r="A7" s="318" t="s">
        <v>460</v>
      </c>
    </row>
    <row r="8" spans="1:1">
      <c r="A8" s="317" t="s">
        <v>475</v>
      </c>
    </row>
    <row r="9" spans="1:1">
      <c r="A9" s="318" t="s">
        <v>176</v>
      </c>
    </row>
    <row r="10" spans="1:1">
      <c r="A10" s="318" t="s">
        <v>146</v>
      </c>
    </row>
    <row r="11" spans="1:1">
      <c r="A11" s="318" t="s">
        <v>182</v>
      </c>
    </row>
    <row r="12" spans="1:1">
      <c r="A12" s="318" t="s">
        <v>186</v>
      </c>
    </row>
    <row r="13" spans="1:1">
      <c r="A13" s="318" t="s">
        <v>278</v>
      </c>
    </row>
    <row r="14" spans="1:1">
      <c r="A14" s="318" t="s">
        <v>286</v>
      </c>
    </row>
    <row r="15" spans="1:1">
      <c r="A15" s="318" t="s">
        <v>315</v>
      </c>
    </row>
    <row r="16" spans="1:1">
      <c r="A16" s="317" t="s">
        <v>477</v>
      </c>
    </row>
    <row r="17" spans="1:1">
      <c r="A17" s="318" t="s">
        <v>304</v>
      </c>
    </row>
    <row r="18" spans="1:1">
      <c r="A18" s="318" t="s">
        <v>471</v>
      </c>
    </row>
    <row r="19" spans="1:1">
      <c r="A19" s="318" t="s">
        <v>478</v>
      </c>
    </row>
    <row r="20" spans="1:1">
      <c r="A20" s="318" t="s">
        <v>479</v>
      </c>
    </row>
    <row r="21" spans="1:1">
      <c r="A21" s="277"/>
    </row>
    <row r="22" spans="1:1">
      <c r="A22" s="277"/>
    </row>
    <row r="23" spans="1:1">
      <c r="A23" s="277"/>
    </row>
    <row r="24" spans="1:1">
      <c r="A24" s="277"/>
    </row>
    <row r="25" spans="1:1">
      <c r="A25" s="277"/>
    </row>
    <row r="26" spans="1:1">
      <c r="A26" s="277"/>
    </row>
    <row r="27" spans="1:1">
      <c r="A27" s="277"/>
    </row>
    <row r="28" spans="1:1">
      <c r="A28" s="277"/>
    </row>
  </sheetData>
  <sheetProtection sheet="1" objects="1" scenarios="1"/>
  <hyperlinks>
    <hyperlink ref="A4" location="'Info par projektu'!A1" display="Informācija par projektu" xr:uid="{00000000-0004-0000-0200-000000000000}"/>
    <hyperlink ref="A3" location="'Ievades lapas &gt;&gt;'!A1" display="Ievades lapas &gt;&gt;" xr:uid="{00000000-0004-0000-0200-000001000000}"/>
    <hyperlink ref="A5" location="Pieņēmumi!A1" display="Pieņēmumi" xr:uid="{00000000-0004-0000-0200-000002000000}"/>
    <hyperlink ref="A6" location="Riski!A1" display="Riski" xr:uid="{00000000-0004-0000-0200-000003000000}"/>
    <hyperlink ref="A7" location="'Statistiskā uzskaite'!A1" display="Statistiskā uzskaite" xr:uid="{00000000-0004-0000-0200-000004000000}"/>
    <hyperlink ref="A8" location="'Aprēķinu lapas &gt;&gt;'!A1" display="Aprēķinu lapas &gt;&gt;" xr:uid="{00000000-0004-0000-0200-000005000000}"/>
    <hyperlink ref="A9" location="Kapitālieguldījumi!A1" display="Kapitālieguldījumi" xr:uid="{00000000-0004-0000-0200-000006000000}"/>
    <hyperlink ref="A10" location="'Laika grafiks'!A1" display="Laika grafiks" xr:uid="{00000000-0004-0000-0200-000007000000}"/>
    <hyperlink ref="A11" location="Finansēšana!A1" display="Finansēšana" xr:uid="{00000000-0004-0000-0200-000008000000}"/>
    <hyperlink ref="A12" location="Izmaksas!A1" display="Izmaksas" xr:uid="{00000000-0004-0000-0200-000009000000}"/>
    <hyperlink ref="A13" location="Ieņēmumi!A1" display="Ieņēmumi" xr:uid="{00000000-0004-0000-0200-00000A000000}"/>
    <hyperlink ref="A14" location="'Naudas plūsmas'!A1" display="Naudas plūsmas" xr:uid="{00000000-0004-0000-0200-00000B000000}"/>
    <hyperlink ref="A15" location="'Jutīguma analīze'!A1" display="Jutīguma analīze" xr:uid="{00000000-0004-0000-0200-00000C000000}"/>
    <hyperlink ref="A16" location="'Rezultātu lapas &gt;&gt;'!A1" display="Rezultātu lapas &gt;&gt;" xr:uid="{00000000-0004-0000-0200-00000D000000}"/>
    <hyperlink ref="A17" location="Rādītāji!A1" display="Rādītāji" xr:uid="{00000000-0004-0000-0200-00000E000000}"/>
    <hyperlink ref="A18" location="Grafiks!A1" display="Grafiks" xr:uid="{00000000-0004-0000-0200-00000F000000}"/>
    <hyperlink ref="A19" location="Pārbaudes!A1" display="Pārbaudes" xr:uid="{00000000-0004-0000-0200-000010000000}"/>
    <hyperlink ref="A20" location="Kopsavilkums!A1" display="Kopsavilkums" xr:uid="{00000000-0004-0000-0200-000011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dimension ref="A1:DU50"/>
  <sheetViews>
    <sheetView topLeftCell="B13" zoomScale="120" zoomScaleNormal="120" workbookViewId="0">
      <selection activeCell="I50" sqref="I50"/>
    </sheetView>
  </sheetViews>
  <sheetFormatPr defaultColWidth="9.21875" defaultRowHeight="11.25" customHeight="1"/>
  <cols>
    <col min="1" max="1" width="71.44140625" style="277" customWidth="1"/>
    <col min="2" max="15" width="10.5546875" style="277" customWidth="1"/>
    <col min="16" max="16384" width="9.21875" style="277"/>
  </cols>
  <sheetData>
    <row r="1" spans="1:125" ht="11.25" customHeight="1" thickTop="1">
      <c r="A1" s="479" t="s">
        <v>304</v>
      </c>
      <c r="B1" s="480">
        <v>2023</v>
      </c>
      <c r="C1" s="480">
        <v>2024</v>
      </c>
      <c r="D1" s="480">
        <v>2025</v>
      </c>
      <c r="E1" s="480">
        <v>2026</v>
      </c>
      <c r="F1" s="480">
        <v>2027</v>
      </c>
      <c r="G1" s="480">
        <v>2028</v>
      </c>
      <c r="H1" s="480">
        <v>2029</v>
      </c>
      <c r="I1" s="480">
        <v>2030</v>
      </c>
      <c r="J1" s="480">
        <v>2031</v>
      </c>
      <c r="K1" s="480">
        <v>2032</v>
      </c>
      <c r="L1" s="480">
        <v>2033</v>
      </c>
      <c r="M1" s="480">
        <v>2034</v>
      </c>
      <c r="N1" s="480">
        <v>2035</v>
      </c>
      <c r="O1" s="480">
        <v>2036</v>
      </c>
      <c r="P1" s="480">
        <v>2037</v>
      </c>
      <c r="Q1" s="480">
        <v>2038</v>
      </c>
      <c r="R1" s="480">
        <v>2039</v>
      </c>
      <c r="S1" s="480">
        <v>2040</v>
      </c>
      <c r="T1" s="480">
        <v>2041</v>
      </c>
      <c r="U1" s="480">
        <v>2042</v>
      </c>
      <c r="V1" s="480">
        <v>2043</v>
      </c>
      <c r="W1" s="480">
        <v>2044</v>
      </c>
    </row>
    <row r="2" spans="1:125" s="393" customFormat="1" ht="11.25" customHeight="1">
      <c r="E2" s="393">
        <v>1</v>
      </c>
      <c r="F2" s="393">
        <v>2</v>
      </c>
      <c r="G2" s="393">
        <v>3</v>
      </c>
      <c r="H2" s="393">
        <v>4</v>
      </c>
      <c r="I2" s="393">
        <v>5</v>
      </c>
      <c r="J2" s="393">
        <v>6</v>
      </c>
      <c r="K2" s="393">
        <v>7</v>
      </c>
      <c r="L2" s="393">
        <v>8</v>
      </c>
      <c r="M2" s="393">
        <v>9</v>
      </c>
      <c r="N2" s="393">
        <v>10</v>
      </c>
      <c r="O2" s="393">
        <v>11</v>
      </c>
      <c r="P2" s="393">
        <v>12</v>
      </c>
      <c r="Q2" s="393">
        <v>13</v>
      </c>
      <c r="R2" s="393">
        <v>14</v>
      </c>
      <c r="S2" s="393">
        <v>15</v>
      </c>
      <c r="T2" s="393">
        <v>16</v>
      </c>
      <c r="U2" s="393">
        <v>17</v>
      </c>
      <c r="V2" s="393">
        <v>18</v>
      </c>
      <c r="W2" s="393">
        <v>19</v>
      </c>
    </row>
    <row r="4" spans="1:125" ht="11.25" customHeight="1">
      <c r="A4" s="541" t="s">
        <v>874</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c r="CR4" s="541"/>
      <c r="CS4" s="541"/>
      <c r="CT4" s="541"/>
      <c r="CU4" s="541"/>
      <c r="CV4" s="541"/>
      <c r="CW4" s="541"/>
      <c r="CX4" s="541"/>
      <c r="CY4" s="541"/>
      <c r="CZ4" s="541"/>
      <c r="DA4" s="541"/>
      <c r="DB4" s="541"/>
      <c r="DC4" s="541"/>
      <c r="DD4" s="541"/>
      <c r="DE4" s="541"/>
      <c r="DF4" s="541"/>
      <c r="DG4" s="541"/>
      <c r="DH4" s="541"/>
      <c r="DI4" s="541"/>
      <c r="DJ4" s="541"/>
      <c r="DK4" s="541"/>
      <c r="DL4" s="541"/>
      <c r="DM4" s="541"/>
      <c r="DN4" s="541"/>
      <c r="DO4" s="541"/>
      <c r="DP4" s="541"/>
      <c r="DQ4" s="541"/>
      <c r="DR4" s="541"/>
      <c r="DS4" s="541"/>
      <c r="DT4" s="541"/>
      <c r="DU4" s="541"/>
    </row>
    <row r="6" spans="1:125" s="386" customFormat="1" ht="11.25" customHeight="1">
      <c r="A6" s="482" t="s">
        <v>2586</v>
      </c>
      <c r="B6" s="544"/>
      <c r="C6" s="544">
        <v>14178371</v>
      </c>
      <c r="D6" s="544">
        <v>12021010</v>
      </c>
      <c r="E6" s="544">
        <v>12432111</v>
      </c>
      <c r="F6" s="544">
        <v>12344406</v>
      </c>
      <c r="G6" s="544">
        <v>11343921</v>
      </c>
      <c r="H6" s="544">
        <v>10789362</v>
      </c>
      <c r="I6" s="544">
        <v>10256381</v>
      </c>
      <c r="J6" s="544">
        <f>I6</f>
        <v>10256381</v>
      </c>
      <c r="K6" s="544">
        <f t="shared" ref="K6:S6" si="0">J6</f>
        <v>10256381</v>
      </c>
      <c r="L6" s="544">
        <f t="shared" si="0"/>
        <v>10256381</v>
      </c>
      <c r="M6" s="544">
        <f t="shared" si="0"/>
        <v>10256381</v>
      </c>
      <c r="N6" s="544">
        <f t="shared" si="0"/>
        <v>10256381</v>
      </c>
      <c r="O6" s="544">
        <f t="shared" si="0"/>
        <v>10256381</v>
      </c>
      <c r="P6" s="544">
        <f t="shared" si="0"/>
        <v>10256381</v>
      </c>
      <c r="Q6" s="544">
        <f t="shared" si="0"/>
        <v>10256381</v>
      </c>
      <c r="R6" s="544">
        <f t="shared" si="0"/>
        <v>10256381</v>
      </c>
      <c r="S6" s="544">
        <f t="shared" si="0"/>
        <v>10256381</v>
      </c>
      <c r="T6" s="487" t="s">
        <v>980</v>
      </c>
    </row>
    <row r="7" spans="1:125" s="386" customFormat="1" ht="11.25" customHeight="1">
      <c r="A7" s="482" t="s">
        <v>781</v>
      </c>
      <c r="B7" s="544">
        <v>0</v>
      </c>
      <c r="C7" s="544">
        <v>0</v>
      </c>
      <c r="D7" s="544">
        <v>0</v>
      </c>
      <c r="E7" s="544">
        <v>0</v>
      </c>
      <c r="F7" s="544">
        <v>0</v>
      </c>
      <c r="G7" s="544">
        <v>0</v>
      </c>
      <c r="H7" s="544">
        <v>0</v>
      </c>
      <c r="I7" s="544">
        <v>0</v>
      </c>
      <c r="J7" s="544">
        <v>0</v>
      </c>
      <c r="K7" s="544">
        <v>0</v>
      </c>
      <c r="L7" s="544">
        <v>0</v>
      </c>
      <c r="M7" s="544">
        <v>0</v>
      </c>
      <c r="N7" s="544">
        <v>0</v>
      </c>
      <c r="O7" s="544">
        <v>0</v>
      </c>
      <c r="P7" s="544">
        <v>0</v>
      </c>
      <c r="Q7" s="544">
        <v>0</v>
      </c>
      <c r="R7" s="544">
        <v>0</v>
      </c>
      <c r="S7" s="544">
        <v>0</v>
      </c>
    </row>
    <row r="8" spans="1:125" s="386" customFormat="1" ht="11.25" customHeight="1">
      <c r="A8" s="542" t="s">
        <v>782</v>
      </c>
      <c r="B8" s="545"/>
      <c r="C8" s="545">
        <f t="shared" ref="C8:S8" si="1">C6*(100%/C9)</f>
        <v>90828770.01921846</v>
      </c>
      <c r="D8" s="545">
        <f t="shared" si="1"/>
        <v>90861753.590325013</v>
      </c>
      <c r="E8" s="545">
        <f t="shared" si="1"/>
        <v>90811621.621621624</v>
      </c>
      <c r="F8" s="545">
        <f t="shared" si="1"/>
        <v>90834481.236203089</v>
      </c>
      <c r="G8" s="545">
        <f t="shared" si="1"/>
        <v>90824027.221777424</v>
      </c>
      <c r="H8" s="545">
        <f t="shared" si="1"/>
        <v>90819545.454545453</v>
      </c>
      <c r="I8" s="545">
        <f t="shared" si="1"/>
        <v>90844827.280779451</v>
      </c>
      <c r="J8" s="545">
        <f t="shared" si="1"/>
        <v>90844827.280779451</v>
      </c>
      <c r="K8" s="545">
        <f t="shared" si="1"/>
        <v>90844827.280779451</v>
      </c>
      <c r="L8" s="545">
        <f t="shared" si="1"/>
        <v>90844827.280779451</v>
      </c>
      <c r="M8" s="545">
        <f t="shared" si="1"/>
        <v>90844827.280779451</v>
      </c>
      <c r="N8" s="545">
        <f t="shared" si="1"/>
        <v>90844827.280779451</v>
      </c>
      <c r="O8" s="545">
        <f t="shared" si="1"/>
        <v>90844827.280779451</v>
      </c>
      <c r="P8" s="545">
        <f t="shared" si="1"/>
        <v>90844827.280779451</v>
      </c>
      <c r="Q8" s="545">
        <f t="shared" si="1"/>
        <v>90844827.280779451</v>
      </c>
      <c r="R8" s="545">
        <f t="shared" si="1"/>
        <v>90844827.280779451</v>
      </c>
      <c r="S8" s="545">
        <f t="shared" si="1"/>
        <v>90844827.280779451</v>
      </c>
    </row>
    <row r="9" spans="1:125" s="386" customFormat="1" ht="11.25" customHeight="1">
      <c r="A9" s="482" t="s">
        <v>796</v>
      </c>
      <c r="B9" s="546"/>
      <c r="C9" s="546">
        <v>0.15609999999999999</v>
      </c>
      <c r="D9" s="546">
        <v>0.1323</v>
      </c>
      <c r="E9" s="546">
        <v>0.13689999999999999</v>
      </c>
      <c r="F9" s="546">
        <v>0.13589999999999999</v>
      </c>
      <c r="G9" s="546">
        <v>0.1249</v>
      </c>
      <c r="H9" s="546">
        <v>0.1188</v>
      </c>
      <c r="I9" s="546">
        <v>0.1129</v>
      </c>
      <c r="J9" s="546">
        <f>I9</f>
        <v>0.1129</v>
      </c>
      <c r="K9" s="546">
        <f t="shared" ref="K9:S9" si="2">J9</f>
        <v>0.1129</v>
      </c>
      <c r="L9" s="546">
        <f t="shared" si="2"/>
        <v>0.1129</v>
      </c>
      <c r="M9" s="546">
        <f t="shared" si="2"/>
        <v>0.1129</v>
      </c>
      <c r="N9" s="546">
        <f t="shared" si="2"/>
        <v>0.1129</v>
      </c>
      <c r="O9" s="546">
        <f t="shared" si="2"/>
        <v>0.1129</v>
      </c>
      <c r="P9" s="546">
        <f t="shared" si="2"/>
        <v>0.1129</v>
      </c>
      <c r="Q9" s="546">
        <f t="shared" si="2"/>
        <v>0.1129</v>
      </c>
      <c r="R9" s="546">
        <f t="shared" si="2"/>
        <v>0.1129</v>
      </c>
      <c r="S9" s="546">
        <f t="shared" si="2"/>
        <v>0.1129</v>
      </c>
      <c r="T9" s="487" t="s">
        <v>980</v>
      </c>
    </row>
    <row r="10" spans="1:125" s="386" customFormat="1" ht="11.25" customHeight="1">
      <c r="A10" s="482"/>
      <c r="B10" s="482"/>
      <c r="C10" s="482"/>
      <c r="D10" s="482"/>
      <c r="E10" s="482"/>
      <c r="F10" s="482"/>
      <c r="G10" s="482"/>
      <c r="H10" s="482"/>
      <c r="I10" s="482"/>
      <c r="J10" s="482"/>
      <c r="K10" s="482"/>
      <c r="L10" s="482"/>
      <c r="M10" s="482"/>
      <c r="N10" s="482"/>
      <c r="O10" s="482"/>
    </row>
    <row r="11" spans="1:125" s="386" customFormat="1" ht="11.25" customHeight="1">
      <c r="A11" s="482" t="s">
        <v>783</v>
      </c>
      <c r="B11" s="546"/>
      <c r="C11" s="546">
        <v>0.2</v>
      </c>
      <c r="D11" s="546">
        <v>0.2</v>
      </c>
      <c r="E11" s="546">
        <v>0.2</v>
      </c>
      <c r="F11" s="546">
        <v>0.2</v>
      </c>
      <c r="G11" s="546">
        <v>0.2</v>
      </c>
      <c r="H11" s="546">
        <v>0.2</v>
      </c>
      <c r="I11" s="546">
        <v>0.2</v>
      </c>
      <c r="J11" s="546">
        <v>0.2</v>
      </c>
      <c r="K11" s="546">
        <v>0.2</v>
      </c>
      <c r="L11" s="546">
        <v>0.2</v>
      </c>
      <c r="M11" s="546">
        <v>0.2</v>
      </c>
      <c r="N11" s="546">
        <v>0.2</v>
      </c>
      <c r="O11" s="546">
        <v>0.2</v>
      </c>
      <c r="P11" s="546">
        <v>0.2</v>
      </c>
      <c r="Q11" s="546">
        <v>0.2</v>
      </c>
      <c r="R11" s="546">
        <v>0.2</v>
      </c>
      <c r="S11" s="546">
        <v>0.2</v>
      </c>
    </row>
    <row r="12" spans="1:125" s="386" customFormat="1" ht="11.25" customHeight="1">
      <c r="A12" s="482" t="s">
        <v>784</v>
      </c>
      <c r="B12" s="483"/>
      <c r="C12" s="483">
        <f t="shared" ref="C12:S12" si="3">C8*C11</f>
        <v>18165754.003843691</v>
      </c>
      <c r="D12" s="483">
        <f t="shared" si="3"/>
        <v>18172350.718065005</v>
      </c>
      <c r="E12" s="483">
        <f t="shared" si="3"/>
        <v>18162324.324324325</v>
      </c>
      <c r="F12" s="483">
        <f t="shared" si="3"/>
        <v>18166896.247240618</v>
      </c>
      <c r="G12" s="483">
        <f t="shared" si="3"/>
        <v>18164805.444355484</v>
      </c>
      <c r="H12" s="483">
        <f t="shared" si="3"/>
        <v>18163909.09090909</v>
      </c>
      <c r="I12" s="483">
        <f t="shared" si="3"/>
        <v>18168965.456155892</v>
      </c>
      <c r="J12" s="483">
        <f t="shared" si="3"/>
        <v>18168965.456155892</v>
      </c>
      <c r="K12" s="483">
        <f t="shared" si="3"/>
        <v>18168965.456155892</v>
      </c>
      <c r="L12" s="483">
        <f t="shared" si="3"/>
        <v>18168965.456155892</v>
      </c>
      <c r="M12" s="483">
        <f t="shared" si="3"/>
        <v>18168965.456155892</v>
      </c>
      <c r="N12" s="483">
        <f t="shared" si="3"/>
        <v>18168965.456155892</v>
      </c>
      <c r="O12" s="483">
        <f t="shared" si="3"/>
        <v>18168965.456155892</v>
      </c>
      <c r="P12" s="483">
        <f t="shared" si="3"/>
        <v>18168965.456155892</v>
      </c>
      <c r="Q12" s="483">
        <f t="shared" si="3"/>
        <v>18168965.456155892</v>
      </c>
      <c r="R12" s="483">
        <f t="shared" si="3"/>
        <v>18168965.456155892</v>
      </c>
      <c r="S12" s="483">
        <f t="shared" si="3"/>
        <v>18168965.456155892</v>
      </c>
    </row>
    <row r="13" spans="1:125" s="386" customFormat="1" ht="11.25" customHeight="1">
      <c r="A13" s="482" t="s">
        <v>785</v>
      </c>
      <c r="B13" s="483"/>
      <c r="C13" s="483">
        <f t="shared" ref="C13:S13" si="4">C12-C6</f>
        <v>3987383.0038436912</v>
      </c>
      <c r="D13" s="483">
        <f t="shared" si="4"/>
        <v>6151340.7180650048</v>
      </c>
      <c r="E13" s="483">
        <f t="shared" si="4"/>
        <v>5730213.3243243247</v>
      </c>
      <c r="F13" s="483">
        <f t="shared" si="4"/>
        <v>5822490.2472406179</v>
      </c>
      <c r="G13" s="483">
        <f t="shared" si="4"/>
        <v>6820884.4443554841</v>
      </c>
      <c r="H13" s="483">
        <f t="shared" si="4"/>
        <v>7374547.0909090899</v>
      </c>
      <c r="I13" s="483">
        <f t="shared" si="4"/>
        <v>7912584.4561558925</v>
      </c>
      <c r="J13" s="483">
        <f t="shared" si="4"/>
        <v>7912584.4561558925</v>
      </c>
      <c r="K13" s="483">
        <f t="shared" si="4"/>
        <v>7912584.4561558925</v>
      </c>
      <c r="L13" s="483">
        <f t="shared" si="4"/>
        <v>7912584.4561558925</v>
      </c>
      <c r="M13" s="483">
        <f t="shared" si="4"/>
        <v>7912584.4561558925</v>
      </c>
      <c r="N13" s="483">
        <f t="shared" si="4"/>
        <v>7912584.4561558925</v>
      </c>
      <c r="O13" s="483">
        <f t="shared" si="4"/>
        <v>7912584.4561558925</v>
      </c>
      <c r="P13" s="483">
        <f t="shared" si="4"/>
        <v>7912584.4561558925</v>
      </c>
      <c r="Q13" s="483">
        <f t="shared" si="4"/>
        <v>7912584.4561558925</v>
      </c>
      <c r="R13" s="483">
        <f t="shared" si="4"/>
        <v>7912584.4561558925</v>
      </c>
      <c r="S13" s="483">
        <f t="shared" si="4"/>
        <v>7912584.4561558925</v>
      </c>
    </row>
    <row r="14" spans="1:125" s="386" customFormat="1" ht="11.25" customHeight="1">
      <c r="B14" s="481"/>
      <c r="C14" s="481"/>
      <c r="D14" s="481"/>
      <c r="E14" s="481"/>
      <c r="F14" s="481"/>
      <c r="G14" s="481"/>
      <c r="H14" s="481"/>
      <c r="I14" s="481"/>
      <c r="J14" s="481"/>
      <c r="K14" s="481"/>
      <c r="L14" s="481"/>
      <c r="M14" s="481"/>
      <c r="N14" s="481"/>
      <c r="O14" s="481"/>
    </row>
    <row r="15" spans="1:125" s="386" customFormat="1" ht="11.25" customHeight="1">
      <c r="A15" s="385" t="s">
        <v>844</v>
      </c>
      <c r="B15" s="483"/>
      <c r="C15" s="483"/>
      <c r="D15" s="552"/>
      <c r="E15" s="483"/>
      <c r="F15" s="494">
        <f>Kopsavilkums!E47+Kopsavilkums!E48</f>
        <v>2712578.5225279331</v>
      </c>
      <c r="G15" s="494">
        <f>F15</f>
        <v>2712578.5225279331</v>
      </c>
      <c r="H15" s="494">
        <f t="shared" ref="H15:O15" si="5">G15</f>
        <v>2712578.5225279331</v>
      </c>
      <c r="I15" s="494">
        <f t="shared" si="5"/>
        <v>2712578.5225279331</v>
      </c>
      <c r="J15" s="494">
        <f t="shared" si="5"/>
        <v>2712578.5225279331</v>
      </c>
      <c r="K15" s="494">
        <f t="shared" si="5"/>
        <v>2712578.5225279331</v>
      </c>
      <c r="L15" s="494">
        <f t="shared" si="5"/>
        <v>2712578.5225279331</v>
      </c>
      <c r="M15" s="494">
        <f t="shared" si="5"/>
        <v>2712578.5225279331</v>
      </c>
      <c r="N15" s="494">
        <f t="shared" si="5"/>
        <v>2712578.5225279331</v>
      </c>
      <c r="O15" s="494">
        <f t="shared" si="5"/>
        <v>2712578.5225279331</v>
      </c>
      <c r="P15" s="494">
        <f t="shared" ref="P15" si="6">O15</f>
        <v>2712578.5225279331</v>
      </c>
      <c r="Q15" s="494">
        <f t="shared" ref="Q15" si="7">P15</f>
        <v>2712578.5225279331</v>
      </c>
      <c r="R15" s="494">
        <f t="shared" ref="R15" si="8">Q15</f>
        <v>2712578.5225279331</v>
      </c>
      <c r="S15" s="494">
        <f t="shared" ref="S15" si="9">R15</f>
        <v>2712578.5225279331</v>
      </c>
    </row>
    <row r="16" spans="1:125" s="386" customFormat="1" ht="11.25" customHeight="1">
      <c r="A16" s="482" t="s">
        <v>797</v>
      </c>
      <c r="B16" s="483"/>
      <c r="C16" s="484">
        <f t="shared" ref="C16:S16" si="10">SUM(C6,C15)/C8</f>
        <v>0.15609999999999999</v>
      </c>
      <c r="D16" s="484">
        <f t="shared" si="10"/>
        <v>0.1323</v>
      </c>
      <c r="E16" s="484">
        <f t="shared" si="10"/>
        <v>0.13689999999999999</v>
      </c>
      <c r="F16" s="484">
        <f t="shared" si="10"/>
        <v>0.16576287239835971</v>
      </c>
      <c r="G16" s="484">
        <f t="shared" si="10"/>
        <v>0.15476630967050448</v>
      </c>
      <c r="H16" s="484">
        <f t="shared" si="10"/>
        <v>0.14866778351456911</v>
      </c>
      <c r="I16" s="484">
        <f t="shared" si="10"/>
        <v>0.14275947140549905</v>
      </c>
      <c r="J16" s="484">
        <f t="shared" si="10"/>
        <v>0.14275947140549905</v>
      </c>
      <c r="K16" s="484">
        <f t="shared" si="10"/>
        <v>0.14275947140549905</v>
      </c>
      <c r="L16" s="484">
        <f t="shared" si="10"/>
        <v>0.14275947140549905</v>
      </c>
      <c r="M16" s="484">
        <f t="shared" si="10"/>
        <v>0.14275947140549905</v>
      </c>
      <c r="N16" s="484">
        <f t="shared" si="10"/>
        <v>0.14275947140549905</v>
      </c>
      <c r="O16" s="484">
        <f t="shared" si="10"/>
        <v>0.14275947140549905</v>
      </c>
      <c r="P16" s="484">
        <f t="shared" si="10"/>
        <v>0.14275947140549905</v>
      </c>
      <c r="Q16" s="484">
        <f t="shared" si="10"/>
        <v>0.14275947140549905</v>
      </c>
      <c r="R16" s="484">
        <f t="shared" si="10"/>
        <v>0.14275947140549905</v>
      </c>
      <c r="S16" s="484">
        <f t="shared" si="10"/>
        <v>0.14275947140549905</v>
      </c>
    </row>
    <row r="17" spans="1:125" s="386" customFormat="1" ht="11.25" customHeight="1"/>
    <row r="18" spans="1:125" ht="11.25" customHeight="1">
      <c r="A18" s="386" t="s">
        <v>845</v>
      </c>
    </row>
    <row r="19" spans="1:125" ht="11.25" customHeight="1">
      <c r="A19" s="386"/>
    </row>
    <row r="20" spans="1:125" ht="11.25" customHeight="1">
      <c r="A20" s="386"/>
    </row>
    <row r="22" spans="1:125" ht="11.25" customHeight="1">
      <c r="A22" s="482" t="s">
        <v>786</v>
      </c>
      <c r="B22" s="415"/>
      <c r="C22" s="415"/>
      <c r="D22" s="415"/>
      <c r="E22" s="415"/>
      <c r="F22" s="483">
        <f t="shared" ref="F22:S22" si="11">F15</f>
        <v>2712578.5225279331</v>
      </c>
      <c r="G22" s="483">
        <f t="shared" si="11"/>
        <v>2712578.5225279331</v>
      </c>
      <c r="H22" s="483">
        <f t="shared" si="11"/>
        <v>2712578.5225279331</v>
      </c>
      <c r="I22" s="483">
        <f t="shared" si="11"/>
        <v>2712578.5225279331</v>
      </c>
      <c r="J22" s="483">
        <f t="shared" si="11"/>
        <v>2712578.5225279331</v>
      </c>
      <c r="K22" s="483">
        <f t="shared" si="11"/>
        <v>2712578.5225279331</v>
      </c>
      <c r="L22" s="483">
        <f t="shared" si="11"/>
        <v>2712578.5225279331</v>
      </c>
      <c r="M22" s="483">
        <f t="shared" si="11"/>
        <v>2712578.5225279331</v>
      </c>
      <c r="N22" s="483">
        <f t="shared" si="11"/>
        <v>2712578.5225279331</v>
      </c>
      <c r="O22" s="483">
        <f t="shared" si="11"/>
        <v>2712578.5225279331</v>
      </c>
      <c r="P22" s="483">
        <f t="shared" si="11"/>
        <v>2712578.5225279331</v>
      </c>
      <c r="Q22" s="483">
        <f t="shared" si="11"/>
        <v>2712578.5225279331</v>
      </c>
      <c r="R22" s="483">
        <f t="shared" si="11"/>
        <v>2712578.5225279331</v>
      </c>
      <c r="S22" s="483">
        <f t="shared" si="11"/>
        <v>2712578.5225279331</v>
      </c>
    </row>
    <row r="23" spans="1:125" ht="11.25" customHeight="1">
      <c r="A23" s="482" t="s">
        <v>974</v>
      </c>
      <c r="B23" s="415"/>
      <c r="C23" s="415"/>
      <c r="D23" s="552"/>
      <c r="E23" s="552"/>
      <c r="F23" s="483">
        <f>IF(Saistības!G20=1,('IIA Papildus aprēķini'!$C$36-'IIA Papildus aprēķini'!$C$57)*4,0)</f>
        <v>281116</v>
      </c>
      <c r="G23" s="483">
        <f>IF(Saistības!H20=1,('IIA Papildus aprēķini'!$C$36-'IIA Papildus aprēķini'!$C$57)*4,0)</f>
        <v>281116</v>
      </c>
      <c r="H23" s="483">
        <f>IF(Saistības!I20=1,('IIA Papildus aprēķini'!$C$36-'IIA Papildus aprēķini'!$C$57)*4,0)</f>
        <v>281116</v>
      </c>
      <c r="I23" s="483">
        <f>IF(Saistības!J20=1,('IIA Papildus aprēķini'!$C$36-'IIA Papildus aprēķini'!$C$57)*4,0)</f>
        <v>281116</v>
      </c>
      <c r="J23" s="483">
        <f>IF(Saistības!K20=1,('IIA Papildus aprēķini'!$C$36-'IIA Papildus aprēķini'!$C$57)*4,0)</f>
        <v>281116</v>
      </c>
      <c r="K23" s="483">
        <f>IF(Saistības!L20=1,('IIA Papildus aprēķini'!$C$36-'IIA Papildus aprēķini'!$C$57)*4,0)</f>
        <v>281116</v>
      </c>
      <c r="L23" s="483">
        <f>IF(Saistības!M20=1,('IIA Papildus aprēķini'!$C$36-'IIA Papildus aprēķini'!$C$57)*4,0)</f>
        <v>281116</v>
      </c>
      <c r="M23" s="483">
        <f>IF(Saistības!N20=1,('IIA Papildus aprēķini'!$C$36-'IIA Papildus aprēķini'!$C$57)*4,0)</f>
        <v>281116</v>
      </c>
      <c r="N23" s="483">
        <f>IF(Saistības!O20=1,('IIA Papildus aprēķini'!$C$36-'IIA Papildus aprēķini'!$C$57)*4,0)</f>
        <v>281116</v>
      </c>
      <c r="O23" s="483">
        <f>IF(Saistības!P20=1,('IIA Papildus aprēķini'!$C$36-'IIA Papildus aprēķini'!$C$57)*4,0)</f>
        <v>281116</v>
      </c>
      <c r="P23" s="483">
        <f>IF(Saistības!Q20=1,('IIA Papildus aprēķini'!$C$36-'IIA Papildus aprēķini'!$C$57)*4,0)</f>
        <v>281116</v>
      </c>
      <c r="Q23" s="483">
        <f>IF(Saistības!R20=1,('IIA Papildus aprēķini'!$C$36-'IIA Papildus aprēķini'!$C$57)*4,0)</f>
        <v>281116</v>
      </c>
      <c r="R23" s="483">
        <f>IF(Saistības!S20=1,('IIA Papildus aprēķini'!$C$36-'IIA Papildus aprēķini'!$C$57)*4,0)</f>
        <v>281116</v>
      </c>
      <c r="S23" s="483">
        <f>IF(Saistības!T20=1,('IIA Papildus aprēķini'!$C$36-'IIA Papildus aprēķini'!$C$57)*4,0)</f>
        <v>281116</v>
      </c>
    </row>
    <row r="24" spans="1:125" ht="11.25" customHeight="1">
      <c r="A24" s="385" t="s">
        <v>846</v>
      </c>
      <c r="B24" s="415"/>
      <c r="C24" s="415"/>
      <c r="D24" s="415"/>
      <c r="E24" s="415"/>
      <c r="F24" s="494">
        <f>F22-F23</f>
        <v>2431462.5225279331</v>
      </c>
      <c r="G24" s="494">
        <f t="shared" ref="G24:S24" si="12">G22-G23</f>
        <v>2431462.5225279331</v>
      </c>
      <c r="H24" s="494">
        <f t="shared" si="12"/>
        <v>2431462.5225279331</v>
      </c>
      <c r="I24" s="494">
        <f t="shared" si="12"/>
        <v>2431462.5225279331</v>
      </c>
      <c r="J24" s="494">
        <f t="shared" si="12"/>
        <v>2431462.5225279331</v>
      </c>
      <c r="K24" s="494">
        <f t="shared" si="12"/>
        <v>2431462.5225279331</v>
      </c>
      <c r="L24" s="494">
        <f t="shared" si="12"/>
        <v>2431462.5225279331</v>
      </c>
      <c r="M24" s="494">
        <f t="shared" si="12"/>
        <v>2431462.5225279331</v>
      </c>
      <c r="N24" s="494">
        <f t="shared" si="12"/>
        <v>2431462.5225279331</v>
      </c>
      <c r="O24" s="494">
        <f t="shared" si="12"/>
        <v>2431462.5225279331</v>
      </c>
      <c r="P24" s="494">
        <f t="shared" si="12"/>
        <v>2431462.5225279331</v>
      </c>
      <c r="Q24" s="494">
        <f t="shared" si="12"/>
        <v>2431462.5225279331</v>
      </c>
      <c r="R24" s="494">
        <f t="shared" si="12"/>
        <v>2431462.5225279331</v>
      </c>
      <c r="S24" s="494">
        <f t="shared" si="12"/>
        <v>2431462.5225279331</v>
      </c>
    </row>
    <row r="25" spans="1:125" s="386" customFormat="1" ht="11.25" customHeight="1"/>
    <row r="26" spans="1:125" s="386" customFormat="1" ht="11.25" customHeight="1"/>
    <row r="27" spans="1:125" ht="11.25" customHeight="1">
      <c r="A27" s="541" t="s">
        <v>875</v>
      </c>
      <c r="B27" s="541"/>
      <c r="C27" s="541"/>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541"/>
      <c r="AM27" s="541"/>
      <c r="AN27" s="541"/>
      <c r="AO27" s="541"/>
      <c r="AP27" s="541"/>
      <c r="AQ27" s="541"/>
      <c r="AR27" s="541"/>
      <c r="AS27" s="541"/>
      <c r="AT27" s="541"/>
      <c r="AU27" s="541"/>
      <c r="AV27" s="541"/>
      <c r="AW27" s="541"/>
      <c r="AX27" s="541"/>
      <c r="AY27" s="541"/>
      <c r="AZ27" s="541"/>
      <c r="BA27" s="541"/>
      <c r="BB27" s="541"/>
      <c r="BC27" s="541"/>
      <c r="BD27" s="541"/>
      <c r="BE27" s="541"/>
      <c r="BF27" s="541"/>
      <c r="BG27" s="541"/>
      <c r="BH27" s="541"/>
      <c r="BI27" s="541"/>
      <c r="BJ27" s="541"/>
      <c r="BK27" s="541"/>
      <c r="BL27" s="541"/>
      <c r="BM27" s="541"/>
      <c r="BN27" s="541"/>
      <c r="BO27" s="541"/>
      <c r="BP27" s="541"/>
      <c r="BQ27" s="541"/>
      <c r="BR27" s="541"/>
      <c r="BS27" s="541"/>
      <c r="BT27" s="541"/>
      <c r="BU27" s="541"/>
      <c r="BV27" s="541"/>
      <c r="BW27" s="541"/>
      <c r="BX27" s="541"/>
      <c r="BY27" s="541"/>
      <c r="BZ27" s="541"/>
      <c r="CA27" s="541"/>
      <c r="CB27" s="541"/>
      <c r="CC27" s="541"/>
      <c r="CD27" s="541"/>
      <c r="CE27" s="541"/>
      <c r="CF27" s="541"/>
      <c r="CG27" s="541"/>
      <c r="CH27" s="541"/>
      <c r="CI27" s="541"/>
      <c r="CJ27" s="541"/>
      <c r="CK27" s="541"/>
      <c r="CL27" s="541"/>
      <c r="CM27" s="541"/>
      <c r="CN27" s="541"/>
      <c r="CO27" s="541"/>
      <c r="CP27" s="541"/>
      <c r="CQ27" s="541"/>
      <c r="CR27" s="541"/>
      <c r="CS27" s="541"/>
      <c r="CT27" s="541"/>
      <c r="CU27" s="541"/>
      <c r="CV27" s="541"/>
      <c r="CW27" s="541"/>
      <c r="CX27" s="541"/>
      <c r="CY27" s="541"/>
      <c r="CZ27" s="541"/>
      <c r="DA27" s="541"/>
      <c r="DB27" s="541"/>
      <c r="DC27" s="541"/>
      <c r="DD27" s="541"/>
      <c r="DE27" s="541"/>
      <c r="DF27" s="541"/>
      <c r="DG27" s="541"/>
      <c r="DH27" s="541"/>
      <c r="DI27" s="541"/>
      <c r="DJ27" s="541"/>
      <c r="DK27" s="541"/>
      <c r="DL27" s="541"/>
      <c r="DM27" s="541"/>
      <c r="DN27" s="541"/>
      <c r="DO27" s="541"/>
      <c r="DP27" s="541"/>
      <c r="DQ27" s="541"/>
      <c r="DR27" s="541"/>
      <c r="DS27" s="541"/>
      <c r="DT27" s="541"/>
      <c r="DU27" s="541"/>
    </row>
    <row r="28" spans="1:125" s="386" customFormat="1" ht="11.25" customHeight="1"/>
    <row r="29" spans="1:125" s="386" customFormat="1" ht="11.25" customHeight="1">
      <c r="A29" s="542" t="s">
        <v>787</v>
      </c>
      <c r="B29" s="546">
        <v>1</v>
      </c>
      <c r="C29" s="485" t="s">
        <v>788</v>
      </c>
    </row>
    <row r="30" spans="1:125" s="386" customFormat="1" ht="11.25" customHeight="1">
      <c r="A30" s="542" t="s">
        <v>789</v>
      </c>
      <c r="B30" s="545">
        <f ca="1">SUM(OFFSET(F13,0,0,1,B34))*B29</f>
        <v>51668259.607128769</v>
      </c>
      <c r="C30" s="486" t="s">
        <v>790</v>
      </c>
    </row>
    <row r="31" spans="1:125" s="386" customFormat="1" ht="11.25" customHeight="1">
      <c r="A31" s="482" t="s">
        <v>791</v>
      </c>
      <c r="B31" s="547">
        <f>SUM(B32:B33)</f>
        <v>4.1000000000000002E-2</v>
      </c>
    </row>
    <row r="32" spans="1:125" s="386" customFormat="1" ht="11.25" customHeight="1">
      <c r="A32" s="543" t="s">
        <v>792</v>
      </c>
      <c r="B32" s="548">
        <v>4.1000000000000002E-2</v>
      </c>
    </row>
    <row r="33" spans="1:23" s="386" customFormat="1" ht="11.25" customHeight="1">
      <c r="A33" s="543" t="s">
        <v>857</v>
      </c>
      <c r="B33" s="546"/>
    </row>
    <row r="34" spans="1:23" s="386" customFormat="1" ht="11.25" customHeight="1">
      <c r="A34" s="482" t="s">
        <v>793</v>
      </c>
      <c r="B34" s="549">
        <v>7</v>
      </c>
      <c r="C34" s="487" t="s">
        <v>907</v>
      </c>
      <c r="D34" s="487"/>
    </row>
    <row r="35" spans="1:23" s="386" customFormat="1" ht="11.25" customHeight="1">
      <c r="A35" s="482" t="s">
        <v>794</v>
      </c>
      <c r="B35" s="550">
        <f>B34*12</f>
        <v>84</v>
      </c>
    </row>
    <row r="36" spans="1:23" s="386" customFormat="1" ht="11.25" customHeight="1">
      <c r="A36" s="482" t="s">
        <v>847</v>
      </c>
      <c r="B36" s="494">
        <f ca="1">PV(B31/12,B35,-B30*B29/12/B34)</f>
        <v>44848958.073185153</v>
      </c>
      <c r="C36" s="488" t="s">
        <v>795</v>
      </c>
    </row>
    <row r="38" spans="1:23" ht="11.25" customHeight="1">
      <c r="A38" s="482" t="s">
        <v>2586</v>
      </c>
      <c r="B38" s="428">
        <f t="shared" ref="B38:S38" si="13">B6</f>
        <v>0</v>
      </c>
      <c r="C38" s="428">
        <f t="shared" si="13"/>
        <v>14178371</v>
      </c>
      <c r="D38" s="428">
        <f t="shared" si="13"/>
        <v>12021010</v>
      </c>
      <c r="E38" s="428">
        <f t="shared" si="13"/>
        <v>12432111</v>
      </c>
      <c r="F38" s="428">
        <f t="shared" si="13"/>
        <v>12344406</v>
      </c>
      <c r="G38" s="428">
        <f t="shared" si="13"/>
        <v>11343921</v>
      </c>
      <c r="H38" s="428">
        <f t="shared" si="13"/>
        <v>10789362</v>
      </c>
      <c r="I38" s="428">
        <f t="shared" si="13"/>
        <v>10256381</v>
      </c>
      <c r="J38" s="428">
        <f t="shared" si="13"/>
        <v>10256381</v>
      </c>
      <c r="K38" s="428">
        <f t="shared" si="13"/>
        <v>10256381</v>
      </c>
      <c r="L38" s="428">
        <f t="shared" si="13"/>
        <v>10256381</v>
      </c>
      <c r="M38" s="428">
        <f t="shared" si="13"/>
        <v>10256381</v>
      </c>
      <c r="N38" s="428">
        <f t="shared" si="13"/>
        <v>10256381</v>
      </c>
      <c r="O38" s="428">
        <f t="shared" si="13"/>
        <v>10256381</v>
      </c>
      <c r="P38" s="428">
        <f t="shared" si="13"/>
        <v>10256381</v>
      </c>
      <c r="Q38" s="428">
        <f t="shared" si="13"/>
        <v>10256381</v>
      </c>
      <c r="R38" s="428">
        <f t="shared" si="13"/>
        <v>10256381</v>
      </c>
      <c r="S38" s="428">
        <f t="shared" si="13"/>
        <v>10256381</v>
      </c>
    </row>
    <row r="39" spans="1:23" ht="11.25" customHeight="1">
      <c r="A39" s="482" t="s">
        <v>781</v>
      </c>
      <c r="B39" s="428">
        <f t="shared" ref="B39:S39" si="14">B7</f>
        <v>0</v>
      </c>
      <c r="C39" s="428">
        <f t="shared" si="14"/>
        <v>0</v>
      </c>
      <c r="D39" s="428">
        <f t="shared" si="14"/>
        <v>0</v>
      </c>
      <c r="E39" s="428">
        <f t="shared" si="14"/>
        <v>0</v>
      </c>
      <c r="F39" s="428">
        <f t="shared" si="14"/>
        <v>0</v>
      </c>
      <c r="G39" s="428">
        <f t="shared" si="14"/>
        <v>0</v>
      </c>
      <c r="H39" s="428">
        <f t="shared" si="14"/>
        <v>0</v>
      </c>
      <c r="I39" s="428">
        <f t="shared" si="14"/>
        <v>0</v>
      </c>
      <c r="J39" s="428">
        <f t="shared" si="14"/>
        <v>0</v>
      </c>
      <c r="K39" s="428">
        <f t="shared" si="14"/>
        <v>0</v>
      </c>
      <c r="L39" s="428">
        <f t="shared" si="14"/>
        <v>0</v>
      </c>
      <c r="M39" s="428">
        <f t="shared" si="14"/>
        <v>0</v>
      </c>
      <c r="N39" s="428">
        <f t="shared" si="14"/>
        <v>0</v>
      </c>
      <c r="O39" s="428">
        <f t="shared" si="14"/>
        <v>0</v>
      </c>
      <c r="P39" s="428">
        <f t="shared" si="14"/>
        <v>0</v>
      </c>
      <c r="Q39" s="428">
        <f t="shared" si="14"/>
        <v>0</v>
      </c>
      <c r="R39" s="428">
        <f t="shared" si="14"/>
        <v>0</v>
      </c>
      <c r="S39" s="428">
        <f t="shared" si="14"/>
        <v>0</v>
      </c>
    </row>
    <row r="40" spans="1:23" ht="11.25" customHeight="1">
      <c r="A40" s="542" t="s">
        <v>782</v>
      </c>
      <c r="B40" s="428">
        <f t="shared" ref="B40:S40" si="15">B8</f>
        <v>0</v>
      </c>
      <c r="C40" s="428">
        <f t="shared" si="15"/>
        <v>90828770.01921846</v>
      </c>
      <c r="D40" s="428">
        <f t="shared" si="15"/>
        <v>90861753.590325013</v>
      </c>
      <c r="E40" s="428">
        <f t="shared" si="15"/>
        <v>90811621.621621624</v>
      </c>
      <c r="F40" s="428">
        <f t="shared" si="15"/>
        <v>90834481.236203089</v>
      </c>
      <c r="G40" s="428">
        <f t="shared" si="15"/>
        <v>90824027.221777424</v>
      </c>
      <c r="H40" s="428">
        <f t="shared" si="15"/>
        <v>90819545.454545453</v>
      </c>
      <c r="I40" s="428">
        <f t="shared" si="15"/>
        <v>90844827.280779451</v>
      </c>
      <c r="J40" s="428">
        <f t="shared" si="15"/>
        <v>90844827.280779451</v>
      </c>
      <c r="K40" s="428">
        <f t="shared" si="15"/>
        <v>90844827.280779451</v>
      </c>
      <c r="L40" s="428">
        <f t="shared" si="15"/>
        <v>90844827.280779451</v>
      </c>
      <c r="M40" s="428">
        <f t="shared" si="15"/>
        <v>90844827.280779451</v>
      </c>
      <c r="N40" s="428">
        <f t="shared" si="15"/>
        <v>90844827.280779451</v>
      </c>
      <c r="O40" s="428">
        <f t="shared" si="15"/>
        <v>90844827.280779451</v>
      </c>
      <c r="P40" s="428">
        <f t="shared" si="15"/>
        <v>90844827.280779451</v>
      </c>
      <c r="Q40" s="428">
        <f t="shared" si="15"/>
        <v>90844827.280779451</v>
      </c>
      <c r="R40" s="428">
        <f t="shared" si="15"/>
        <v>90844827.280779451</v>
      </c>
      <c r="S40" s="428">
        <f t="shared" si="15"/>
        <v>90844827.280779451</v>
      </c>
    </row>
    <row r="41" spans="1:23" ht="11.25" customHeight="1">
      <c r="A41" s="482" t="s">
        <v>796</v>
      </c>
      <c r="B41" s="428">
        <f t="shared" ref="B41:S41" si="16">B9</f>
        <v>0</v>
      </c>
      <c r="C41" s="428">
        <f t="shared" si="16"/>
        <v>0.15609999999999999</v>
      </c>
      <c r="D41" s="428">
        <f t="shared" si="16"/>
        <v>0.1323</v>
      </c>
      <c r="E41" s="428">
        <f t="shared" si="16"/>
        <v>0.13689999999999999</v>
      </c>
      <c r="F41" s="428">
        <f t="shared" si="16"/>
        <v>0.13589999999999999</v>
      </c>
      <c r="G41" s="428">
        <f t="shared" si="16"/>
        <v>0.1249</v>
      </c>
      <c r="H41" s="428">
        <f t="shared" si="16"/>
        <v>0.1188</v>
      </c>
      <c r="I41" s="428">
        <f t="shared" si="16"/>
        <v>0.1129</v>
      </c>
      <c r="J41" s="428">
        <f t="shared" si="16"/>
        <v>0.1129</v>
      </c>
      <c r="K41" s="428">
        <f t="shared" si="16"/>
        <v>0.1129</v>
      </c>
      <c r="L41" s="428">
        <f t="shared" si="16"/>
        <v>0.1129</v>
      </c>
      <c r="M41" s="428">
        <f t="shared" si="16"/>
        <v>0.1129</v>
      </c>
      <c r="N41" s="428">
        <f t="shared" si="16"/>
        <v>0.1129</v>
      </c>
      <c r="O41" s="428">
        <f t="shared" si="16"/>
        <v>0.1129</v>
      </c>
      <c r="P41" s="428">
        <f t="shared" si="16"/>
        <v>0.1129</v>
      </c>
      <c r="Q41" s="428">
        <f t="shared" si="16"/>
        <v>0.1129</v>
      </c>
      <c r="R41" s="428">
        <f t="shared" si="16"/>
        <v>0.1129</v>
      </c>
      <c r="S41" s="428">
        <f t="shared" si="16"/>
        <v>0.1129</v>
      </c>
    </row>
    <row r="42" spans="1:23" ht="11.25" customHeight="1">
      <c r="A42" s="482"/>
      <c r="B42" s="428">
        <f t="shared" ref="B42:S42" si="17">B10</f>
        <v>0</v>
      </c>
      <c r="C42" s="428">
        <f t="shared" si="17"/>
        <v>0</v>
      </c>
      <c r="D42" s="428">
        <f t="shared" si="17"/>
        <v>0</v>
      </c>
      <c r="E42" s="428">
        <f t="shared" si="17"/>
        <v>0</v>
      </c>
      <c r="F42" s="428">
        <f t="shared" si="17"/>
        <v>0</v>
      </c>
      <c r="G42" s="428">
        <f t="shared" si="17"/>
        <v>0</v>
      </c>
      <c r="H42" s="428">
        <f t="shared" si="17"/>
        <v>0</v>
      </c>
      <c r="I42" s="428">
        <f t="shared" si="17"/>
        <v>0</v>
      </c>
      <c r="J42" s="428">
        <f t="shared" si="17"/>
        <v>0</v>
      </c>
      <c r="K42" s="428">
        <f t="shared" si="17"/>
        <v>0</v>
      </c>
      <c r="L42" s="428">
        <f t="shared" si="17"/>
        <v>0</v>
      </c>
      <c r="M42" s="428">
        <f t="shared" si="17"/>
        <v>0</v>
      </c>
      <c r="N42" s="428">
        <f t="shared" si="17"/>
        <v>0</v>
      </c>
      <c r="O42" s="428">
        <f t="shared" si="17"/>
        <v>0</v>
      </c>
      <c r="P42" s="428">
        <f t="shared" si="17"/>
        <v>0</v>
      </c>
      <c r="Q42" s="428">
        <f t="shared" si="17"/>
        <v>0</v>
      </c>
      <c r="R42" s="428">
        <f t="shared" si="17"/>
        <v>0</v>
      </c>
      <c r="S42" s="428">
        <f t="shared" si="17"/>
        <v>0</v>
      </c>
    </row>
    <row r="43" spans="1:23" ht="11.25" customHeight="1">
      <c r="A43" s="482" t="s">
        <v>783</v>
      </c>
      <c r="B43" s="428">
        <f t="shared" ref="B43:S43" si="18">B11</f>
        <v>0</v>
      </c>
      <c r="C43" s="428">
        <f t="shared" si="18"/>
        <v>0.2</v>
      </c>
      <c r="D43" s="428">
        <f t="shared" si="18"/>
        <v>0.2</v>
      </c>
      <c r="E43" s="428">
        <f t="shared" si="18"/>
        <v>0.2</v>
      </c>
      <c r="F43" s="428">
        <f t="shared" si="18"/>
        <v>0.2</v>
      </c>
      <c r="G43" s="428">
        <f t="shared" si="18"/>
        <v>0.2</v>
      </c>
      <c r="H43" s="428">
        <f t="shared" si="18"/>
        <v>0.2</v>
      </c>
      <c r="I43" s="428">
        <f t="shared" si="18"/>
        <v>0.2</v>
      </c>
      <c r="J43" s="428">
        <f t="shared" si="18"/>
        <v>0.2</v>
      </c>
      <c r="K43" s="428">
        <f t="shared" si="18"/>
        <v>0.2</v>
      </c>
      <c r="L43" s="428">
        <f t="shared" si="18"/>
        <v>0.2</v>
      </c>
      <c r="M43" s="428">
        <f t="shared" si="18"/>
        <v>0.2</v>
      </c>
      <c r="N43" s="428">
        <f t="shared" si="18"/>
        <v>0.2</v>
      </c>
      <c r="O43" s="428">
        <f t="shared" si="18"/>
        <v>0.2</v>
      </c>
      <c r="P43" s="428">
        <f t="shared" si="18"/>
        <v>0.2</v>
      </c>
      <c r="Q43" s="428">
        <f t="shared" si="18"/>
        <v>0.2</v>
      </c>
      <c r="R43" s="428">
        <f t="shared" si="18"/>
        <v>0.2</v>
      </c>
      <c r="S43" s="428">
        <f t="shared" si="18"/>
        <v>0.2</v>
      </c>
    </row>
    <row r="44" spans="1:23" ht="11.25" customHeight="1">
      <c r="A44" s="482" t="s">
        <v>784</v>
      </c>
      <c r="B44" s="428">
        <f t="shared" ref="B44:S44" si="19">B12</f>
        <v>0</v>
      </c>
      <c r="C44" s="428">
        <f t="shared" si="19"/>
        <v>18165754.003843691</v>
      </c>
      <c r="D44" s="428">
        <f t="shared" si="19"/>
        <v>18172350.718065005</v>
      </c>
      <c r="E44" s="428">
        <f t="shared" si="19"/>
        <v>18162324.324324325</v>
      </c>
      <c r="F44" s="428">
        <f t="shared" si="19"/>
        <v>18166896.247240618</v>
      </c>
      <c r="G44" s="428">
        <f t="shared" si="19"/>
        <v>18164805.444355484</v>
      </c>
      <c r="H44" s="428">
        <f t="shared" si="19"/>
        <v>18163909.09090909</v>
      </c>
      <c r="I44" s="428">
        <f t="shared" si="19"/>
        <v>18168965.456155892</v>
      </c>
      <c r="J44" s="428">
        <f t="shared" si="19"/>
        <v>18168965.456155892</v>
      </c>
      <c r="K44" s="428">
        <f t="shared" si="19"/>
        <v>18168965.456155892</v>
      </c>
      <c r="L44" s="428">
        <f t="shared" si="19"/>
        <v>18168965.456155892</v>
      </c>
      <c r="M44" s="428">
        <f t="shared" si="19"/>
        <v>18168965.456155892</v>
      </c>
      <c r="N44" s="428">
        <f t="shared" si="19"/>
        <v>18168965.456155892</v>
      </c>
      <c r="O44" s="428">
        <f t="shared" si="19"/>
        <v>18168965.456155892</v>
      </c>
      <c r="P44" s="428">
        <f t="shared" si="19"/>
        <v>18168965.456155892</v>
      </c>
      <c r="Q44" s="428">
        <f t="shared" si="19"/>
        <v>18168965.456155892</v>
      </c>
      <c r="R44" s="428">
        <f t="shared" si="19"/>
        <v>18168965.456155892</v>
      </c>
      <c r="S44" s="428">
        <f t="shared" si="19"/>
        <v>18168965.456155892</v>
      </c>
    </row>
    <row r="45" spans="1:23" ht="11.25" customHeight="1">
      <c r="A45" s="482" t="s">
        <v>785</v>
      </c>
      <c r="B45" s="428">
        <f t="shared" ref="B45:S45" si="20">B13</f>
        <v>0</v>
      </c>
      <c r="C45" s="428">
        <f t="shared" si="20"/>
        <v>3987383.0038436912</v>
      </c>
      <c r="D45" s="428">
        <f t="shared" si="20"/>
        <v>6151340.7180650048</v>
      </c>
      <c r="E45" s="428">
        <f t="shared" si="20"/>
        <v>5730213.3243243247</v>
      </c>
      <c r="F45" s="428">
        <f t="shared" si="20"/>
        <v>5822490.2472406179</v>
      </c>
      <c r="G45" s="428">
        <f t="shared" si="20"/>
        <v>6820884.4443554841</v>
      </c>
      <c r="H45" s="428">
        <f t="shared" si="20"/>
        <v>7374547.0909090899</v>
      </c>
      <c r="I45" s="428">
        <f t="shared" si="20"/>
        <v>7912584.4561558925</v>
      </c>
      <c r="J45" s="428">
        <f t="shared" si="20"/>
        <v>7912584.4561558925</v>
      </c>
      <c r="K45" s="428">
        <f t="shared" si="20"/>
        <v>7912584.4561558925</v>
      </c>
      <c r="L45" s="428">
        <f t="shared" si="20"/>
        <v>7912584.4561558925</v>
      </c>
      <c r="M45" s="428">
        <f t="shared" si="20"/>
        <v>7912584.4561558925</v>
      </c>
      <c r="N45" s="428">
        <f t="shared" si="20"/>
        <v>7912584.4561558925</v>
      </c>
      <c r="O45" s="428">
        <f t="shared" si="20"/>
        <v>7912584.4561558925</v>
      </c>
      <c r="P45" s="428">
        <f t="shared" si="20"/>
        <v>7912584.4561558925</v>
      </c>
      <c r="Q45" s="428">
        <f t="shared" si="20"/>
        <v>7912584.4561558925</v>
      </c>
      <c r="R45" s="428">
        <f t="shared" si="20"/>
        <v>7912584.4561558925</v>
      </c>
      <c r="S45" s="428">
        <f t="shared" si="20"/>
        <v>7912584.4561558925</v>
      </c>
    </row>
    <row r="46" spans="1:23" ht="11.25" customHeight="1">
      <c r="A46" s="386"/>
    </row>
    <row r="47" spans="1:23" s="512" customFormat="1" ht="11.25" customHeight="1">
      <c r="A47" s="609" t="s">
        <v>876</v>
      </c>
      <c r="B47" s="551"/>
      <c r="C47" s="551"/>
      <c r="D47" s="483"/>
      <c r="E47" s="483">
        <f>INDEX('IIA Finansēšana'!F66:CG66,MATCH('IIA Saistību novērtējums'!E2,'IIA Finansēšana'!F3:CG3,0))</f>
        <v>0</v>
      </c>
      <c r="F47" s="483">
        <f>INDEX('IIA Finansēšana'!G66:CH66,MATCH('IIA Saistību novērtējums'!F2,'IIA Finansēšana'!G3:CH3,0))</f>
        <v>712288.7717602076</v>
      </c>
      <c r="G47" s="483">
        <f>INDEX('IIA Finansēšana'!H66:CI66,MATCH('IIA Saistību novērtējums'!G2,'IIA Finansēšana'!H3:CI3,0))</f>
        <v>949718.36234694347</v>
      </c>
      <c r="H47" s="483">
        <f>INDEX('IIA Finansēšana'!I66:CJ66,MATCH('IIA Saistību novērtējums'!H2,'IIA Finansēšana'!I3:CJ3,0))</f>
        <v>949718.36234694358</v>
      </c>
      <c r="I47" s="483">
        <f>INDEX('IIA Finansēšana'!J66:CK66,MATCH('IIA Saistību novērtējums'!I2,'IIA Finansēšana'!J3:CK3,0))</f>
        <v>949718.36234694358</v>
      </c>
      <c r="J47" s="483">
        <f>INDEX('IIA Finansēšana'!K66:CL66,MATCH('IIA Saistību novērtējums'!J2,'IIA Finansēšana'!K3:CL3,0))</f>
        <v>949718.36234694347</v>
      </c>
      <c r="K47" s="483">
        <f>INDEX('IIA Finansēšana'!L66:CM66,MATCH('IIA Saistību novērtējums'!K2,'IIA Finansēšana'!L3:CM3,0))</f>
        <v>949718.3623469437</v>
      </c>
      <c r="L47" s="483">
        <f>INDEX('IIA Finansēšana'!M66:CN66,MATCH('IIA Saistību novērtējums'!L2,'IIA Finansēšana'!M3:CN3,0))</f>
        <v>949718.36234694347</v>
      </c>
      <c r="M47" s="483">
        <f>INDEX('IIA Finansēšana'!N66:CO66,MATCH('IIA Saistību novērtējums'!M2,'IIA Finansēšana'!N3:CO3,0))</f>
        <v>949718.36234694358</v>
      </c>
      <c r="N47" s="483">
        <f>INDEX('IIA Finansēšana'!O66:CP66,MATCH('IIA Saistību novērtējums'!N2,'IIA Finansēšana'!O3:CP3,0))</f>
        <v>949718.36234694358</v>
      </c>
      <c r="O47" s="483">
        <f>INDEX('IIA Finansēšana'!P66:CQ66,MATCH('IIA Saistību novērtējums'!O2,'IIA Finansēšana'!P3:CQ3,0))</f>
        <v>949718.36234694358</v>
      </c>
      <c r="P47" s="483">
        <f>INDEX('IIA Finansēšana'!Q66:CR66,MATCH('IIA Saistību novērtējums'!P2,'IIA Finansēšana'!Q3:CR3,0))</f>
        <v>949718.36234694347</v>
      </c>
      <c r="Q47" s="483">
        <f>INDEX('IIA Finansēšana'!R66:CS66,MATCH('IIA Saistību novērtējums'!Q2,'IIA Finansēšana'!R3:CS3,0))</f>
        <v>949718.36234694358</v>
      </c>
      <c r="R47" s="483">
        <f>INDEX('IIA Finansēšana'!S66:CT66,MATCH('IIA Saistību novērtējums'!R2,'IIA Finansēšana'!S3:CT3,0))</f>
        <v>949718.36234694358</v>
      </c>
      <c r="S47" s="483">
        <f>INDEX('IIA Finansēšana'!T66:CU66,MATCH('IIA Saistību novērtējums'!S2,'IIA Finansēšana'!T3:CU3,0))</f>
        <v>712288.77176020772</v>
      </c>
      <c r="T47" s="561"/>
      <c r="U47" s="561"/>
      <c r="V47" s="561"/>
      <c r="W47" s="561"/>
    </row>
    <row r="48" spans="1:23" ht="11.25" customHeight="1">
      <c r="A48" s="609" t="s">
        <v>2481</v>
      </c>
      <c r="B48" s="415"/>
      <c r="C48" s="415"/>
      <c r="D48" s="482"/>
      <c r="E48" s="482"/>
      <c r="F48" s="482"/>
      <c r="G48" s="666">
        <f>IF(Saistības!G20=1,('IIA Papildus aprēķini'!$C$36-'IIA Papildus aprēķini'!$C$57)*4,0)</f>
        <v>281116</v>
      </c>
      <c r="H48" s="666">
        <f>IF(Saistības!H20=1,('IIA Papildus aprēķini'!$C$36-'IIA Papildus aprēķini'!$C$57)*4,0)</f>
        <v>281116</v>
      </c>
      <c r="I48" s="666">
        <f>IF(Saistības!I20=1,('IIA Papildus aprēķini'!$C$36-'IIA Papildus aprēķini'!$C$57)*4,0)</f>
        <v>281116</v>
      </c>
      <c r="J48" s="666">
        <f>IF(Saistības!J20=1,('IIA Papildus aprēķini'!$C$36-'IIA Papildus aprēķini'!$C$57)*4,0)</f>
        <v>281116</v>
      </c>
      <c r="K48" s="666">
        <f>IF(Saistības!K20=1,('IIA Papildus aprēķini'!$C$36-'IIA Papildus aprēķini'!$C$57)*4,0)</f>
        <v>281116</v>
      </c>
      <c r="L48" s="666">
        <f>IF(Saistības!L20=1,('IIA Papildus aprēķini'!$C$36-'IIA Papildus aprēķini'!$C$57)*4,0)</f>
        <v>281116</v>
      </c>
      <c r="M48" s="666">
        <f>IF(Saistības!M20=1,('IIA Papildus aprēķini'!$C$36-'IIA Papildus aprēķini'!$C$57)*4,0)</f>
        <v>281116</v>
      </c>
      <c r="N48" s="666">
        <f>IF(Saistības!N20=1,('IIA Papildus aprēķini'!$C$36-'IIA Papildus aprēķini'!$C$57)*4,0)</f>
        <v>281116</v>
      </c>
      <c r="O48" s="666">
        <f>IF(Saistības!O20=1,('IIA Papildus aprēķini'!$C$36-'IIA Papildus aprēķini'!$C$57)*4,0)</f>
        <v>281116</v>
      </c>
      <c r="P48" s="666">
        <f>IF(Saistības!P20=1,('IIA Papildus aprēķini'!$C$36-'IIA Papildus aprēķini'!$C$57)*4,0)</f>
        <v>281116</v>
      </c>
      <c r="Q48" s="666">
        <f>IF(Saistības!Q20=1,('IIA Papildus aprēķini'!$C$36-'IIA Papildus aprēķini'!$C$57)*4,0)</f>
        <v>281116</v>
      </c>
      <c r="R48" s="666">
        <f>IF(Saistības!R20=1,('IIA Papildus aprēķini'!$C$36-'IIA Papildus aprēķini'!$C$57)*4,0)</f>
        <v>281116</v>
      </c>
      <c r="S48" s="666">
        <f>IF(Saistības!S20=1,('IIA Papildus aprēķini'!$C$36-'IIA Papildus aprēķini'!$C$57)*4,0)</f>
        <v>281116</v>
      </c>
    </row>
    <row r="49" spans="1:19" ht="11.25" customHeight="1">
      <c r="A49" s="665" t="s">
        <v>975</v>
      </c>
      <c r="B49" s="415"/>
      <c r="C49" s="415"/>
      <c r="D49" s="494">
        <f t="shared" ref="D49:F49" si="21">D47-D48</f>
        <v>0</v>
      </c>
      <c r="E49" s="494">
        <f t="shared" si="21"/>
        <v>0</v>
      </c>
      <c r="F49" s="494">
        <f t="shared" si="21"/>
        <v>712288.7717602076</v>
      </c>
      <c r="G49" s="494">
        <f t="shared" ref="G49:S49" si="22">G47-G48</f>
        <v>668602.36234694347</v>
      </c>
      <c r="H49" s="494">
        <f t="shared" si="22"/>
        <v>668602.36234694358</v>
      </c>
      <c r="I49" s="494">
        <f t="shared" si="22"/>
        <v>668602.36234694358</v>
      </c>
      <c r="J49" s="494">
        <f t="shared" si="22"/>
        <v>668602.36234694347</v>
      </c>
      <c r="K49" s="494">
        <f t="shared" si="22"/>
        <v>668602.3623469437</v>
      </c>
      <c r="L49" s="494">
        <f t="shared" si="22"/>
        <v>668602.36234694347</v>
      </c>
      <c r="M49" s="494">
        <f t="shared" si="22"/>
        <v>668602.36234694358</v>
      </c>
      <c r="N49" s="494">
        <f t="shared" si="22"/>
        <v>668602.36234694358</v>
      </c>
      <c r="O49" s="494">
        <f t="shared" si="22"/>
        <v>668602.36234694358</v>
      </c>
      <c r="P49" s="494">
        <f t="shared" si="22"/>
        <v>668602.36234694347</v>
      </c>
      <c r="Q49" s="494">
        <f t="shared" si="22"/>
        <v>668602.36234694358</v>
      </c>
      <c r="R49" s="494">
        <f t="shared" si="22"/>
        <v>668602.36234694358</v>
      </c>
      <c r="S49" s="494">
        <f t="shared" si="22"/>
        <v>431172.77176020772</v>
      </c>
    </row>
    <row r="50" spans="1:19" s="386" customFormat="1" ht="11.25" customHeight="1">
      <c r="A50" s="609" t="s">
        <v>2482</v>
      </c>
      <c r="B50" s="483"/>
      <c r="C50" s="484">
        <f>SUM(C38,C47)/C40</f>
        <v>0.15609999999999999</v>
      </c>
      <c r="D50" s="484">
        <f t="shared" ref="D50:S50" si="23">SUM(D38,D47)/D40</f>
        <v>0.1323</v>
      </c>
      <c r="E50" s="484">
        <f t="shared" si="23"/>
        <v>0.13689999999999999</v>
      </c>
      <c r="F50" s="484">
        <f t="shared" si="23"/>
        <v>0.14374161215065448</v>
      </c>
      <c r="G50" s="484">
        <f t="shared" si="23"/>
        <v>0.13535668631305994</v>
      </c>
      <c r="H50" s="484">
        <f t="shared" si="23"/>
        <v>0.12925720233011154</v>
      </c>
      <c r="I50" s="484">
        <f t="shared" si="23"/>
        <v>0.12335429212399285</v>
      </c>
      <c r="J50" s="484">
        <f t="shared" si="23"/>
        <v>0.12335429212399285</v>
      </c>
      <c r="K50" s="484">
        <f t="shared" si="23"/>
        <v>0.12335429212399285</v>
      </c>
      <c r="L50" s="484">
        <f t="shared" si="23"/>
        <v>0.12335429212399285</v>
      </c>
      <c r="M50" s="484">
        <f t="shared" si="23"/>
        <v>0.12335429212399285</v>
      </c>
      <c r="N50" s="484">
        <f t="shared" si="23"/>
        <v>0.12335429212399285</v>
      </c>
      <c r="O50" s="484">
        <f t="shared" si="23"/>
        <v>0.12335429212399285</v>
      </c>
      <c r="P50" s="484">
        <f t="shared" si="23"/>
        <v>0.12335429212399285</v>
      </c>
      <c r="Q50" s="484">
        <f t="shared" si="23"/>
        <v>0.12335429212399285</v>
      </c>
      <c r="R50" s="484">
        <f t="shared" si="23"/>
        <v>0.12335429212399285</v>
      </c>
      <c r="S50" s="484">
        <f t="shared" si="23"/>
        <v>0.12074071909299465</v>
      </c>
    </row>
  </sheetData>
  <conditionalFormatting sqref="B13:O16">
    <cfRule type="cellIs" dxfId="6" priority="5" operator="lessThan">
      <formula>0</formula>
    </cfRule>
  </conditionalFormatting>
  <conditionalFormatting sqref="B9:S9">
    <cfRule type="cellIs" dxfId="5" priority="6" operator="greaterThan">
      <formula>0.2</formula>
    </cfRule>
  </conditionalFormatting>
  <conditionalFormatting sqref="B50:S50">
    <cfRule type="cellIs" dxfId="4" priority="4" operator="lessThan">
      <formula>0</formula>
    </cfRule>
  </conditionalFormatting>
  <conditionalFormatting sqref="P13:S13">
    <cfRule type="cellIs" dxfId="3" priority="3" operator="lessThan">
      <formula>0</formula>
    </cfRule>
  </conditionalFormatting>
  <conditionalFormatting sqref="P15:S16">
    <cfRule type="cellIs" dxfId="2" priority="1" operator="lessThan">
      <formula>0</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79998168889431442"/>
  </sheetPr>
  <dimension ref="A1:D10"/>
  <sheetViews>
    <sheetView showGridLines="0" view="pageBreakPreview" zoomScaleNormal="100" zoomScaleSheetLayoutView="100" workbookViewId="0">
      <selection activeCell="C12" sqref="C12"/>
    </sheetView>
  </sheetViews>
  <sheetFormatPr defaultRowHeight="14.4"/>
  <cols>
    <col min="1" max="1" width="57.5546875" customWidth="1"/>
    <col min="2" max="2" width="10.21875" customWidth="1"/>
    <col min="4" max="4" width="13.77734375" customWidth="1"/>
  </cols>
  <sheetData>
    <row r="1" spans="1:4" ht="15" thickTop="1">
      <c r="A1" s="853" t="s">
        <v>630</v>
      </c>
      <c r="B1" s="854"/>
      <c r="C1" s="854"/>
      <c r="D1" s="854"/>
    </row>
    <row r="2" spans="1:4">
      <c r="A2" s="2"/>
      <c r="B2" s="3"/>
      <c r="C2" s="3"/>
      <c r="D2" s="1"/>
    </row>
    <row r="3" spans="1:4">
      <c r="A3" s="2"/>
      <c r="B3" s="3" t="s">
        <v>586</v>
      </c>
      <c r="C3" s="3" t="s">
        <v>585</v>
      </c>
      <c r="D3" s="1"/>
    </row>
    <row r="4" spans="1:4">
      <c r="A4" s="2"/>
      <c r="B4" s="3"/>
      <c r="C4" s="3"/>
      <c r="D4" s="1"/>
    </row>
    <row r="5" spans="1:4">
      <c r="A5" s="2" t="s">
        <v>537</v>
      </c>
      <c r="B5" s="180">
        <f>Rādītāji!C37</f>
        <v>1.3</v>
      </c>
      <c r="C5" s="180">
        <f ca="1">Rādītāji!D37</f>
        <v>1.3129357216477084</v>
      </c>
      <c r="D5" s="374" t="str">
        <f ca="1">IF(C5&lt;B5,"!!!","OK")</f>
        <v>OK</v>
      </c>
    </row>
    <row r="6" spans="1:4">
      <c r="A6" s="17" t="s">
        <v>536</v>
      </c>
      <c r="B6" s="180">
        <f>Rādītāji!C38</f>
        <v>1.3</v>
      </c>
      <c r="C6" s="180">
        <f ca="1">Rādītāji!D38</f>
        <v>1.844604434443514</v>
      </c>
      <c r="D6" s="374" t="str">
        <f ca="1">IF(C6&lt;B6,"!!!","OK")</f>
        <v>OK</v>
      </c>
    </row>
    <row r="7" spans="1:4">
      <c r="A7" s="17" t="s">
        <v>538</v>
      </c>
      <c r="B7" s="180">
        <f>Rādītāji!C39</f>
        <v>1.3</v>
      </c>
      <c r="C7" s="180">
        <f ca="1">Rādītāji!D39</f>
        <v>1.844604434443514</v>
      </c>
      <c r="D7" s="374" t="str">
        <f ca="1">IF(C7&lt;B7,"!!!","OK")</f>
        <v>OK</v>
      </c>
    </row>
    <row r="8" spans="1:4">
      <c r="A8" s="202" t="s">
        <v>517</v>
      </c>
      <c r="B8" s="376">
        <f>Ieņēmumi!D73</f>
        <v>0.14999899999999999</v>
      </c>
      <c r="C8" s="280">
        <f ca="1">Kopsavilkums!K12</f>
        <v>0.1500896593347476</v>
      </c>
      <c r="D8" s="374" t="str">
        <f ca="1">IF(C8&lt;B8,"!!!","OK")</f>
        <v>OK</v>
      </c>
    </row>
    <row r="9" spans="1:4">
      <c r="A9" s="202" t="s">
        <v>518</v>
      </c>
      <c r="B9" s="281"/>
      <c r="C9" s="280">
        <f ca="1">Kopsavilkums!K13</f>
        <v>0.1500896593347476</v>
      </c>
      <c r="D9" s="374" t="str">
        <f ca="1">IF(C9&lt;B9,"!!!","OK")</f>
        <v>OK</v>
      </c>
    </row>
    <row r="10" spans="1:4">
      <c r="A10" s="356" t="s">
        <v>540</v>
      </c>
      <c r="B10" s="59"/>
      <c r="C10" s="59"/>
      <c r="D10" s="374" t="str">
        <f ca="1">IF(COUNTIF('Naudas plūsmas'!E66:DU66,"&lt;0"),"!!!","OK")</f>
        <v>OK</v>
      </c>
    </row>
  </sheetData>
  <mergeCells count="1">
    <mergeCell ref="A1:D1"/>
  </mergeCells>
  <conditionalFormatting sqref="A10:C10">
    <cfRule type="cellIs" dxfId="1" priority="3" operator="equal">
      <formula>"Jāpalielina pamatkapitāls!"</formula>
    </cfRule>
  </conditionalFormatting>
  <conditionalFormatting sqref="D5:D10">
    <cfRule type="cellIs" dxfId="0" priority="1" operator="equal">
      <formula>"!!!"</formula>
    </cfRule>
  </conditionalFormatting>
  <pageMargins left="0.7" right="0.7" top="0.75" bottom="0.75" header="0.3" footer="0.3"/>
  <pageSetup paperSize="9" orientation="landscape"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DU162"/>
  <sheetViews>
    <sheetView topLeftCell="A148" workbookViewId="0">
      <selection activeCell="C157" sqref="C157"/>
    </sheetView>
  </sheetViews>
  <sheetFormatPr defaultColWidth="9.21875" defaultRowHeight="11.25" customHeight="1"/>
  <cols>
    <col min="1" max="1" width="71.44140625" style="277" customWidth="1"/>
    <col min="2" max="4" width="10.5546875" style="277" customWidth="1"/>
    <col min="5" max="5" width="11" style="277" customWidth="1"/>
    <col min="6" max="125" width="10.5546875" style="277" customWidth="1"/>
    <col min="126" max="16384" width="9.21875" style="277"/>
  </cols>
  <sheetData>
    <row r="1" spans="1:125" ht="11.25" customHeight="1" thickTop="1">
      <c r="A1" s="912" t="s">
        <v>304</v>
      </c>
      <c r="B1" s="913"/>
      <c r="C1" s="913"/>
      <c r="D1" s="914"/>
      <c r="E1" s="377">
        <f>'IIA Laika grafiks'!E1</f>
        <v>45930</v>
      </c>
      <c r="F1" s="377">
        <f>'IIA Laika grafiks'!F1</f>
        <v>46022</v>
      </c>
      <c r="G1" s="377">
        <f>'IIA Laika grafiks'!G1</f>
        <v>46112</v>
      </c>
      <c r="H1" s="377">
        <f>'IIA Laika grafiks'!H1</f>
        <v>46203</v>
      </c>
      <c r="I1" s="377">
        <f>'IIA Laika grafiks'!I1</f>
        <v>46295</v>
      </c>
      <c r="J1" s="377">
        <f>'IIA Laika grafiks'!J1</f>
        <v>46387</v>
      </c>
      <c r="K1" s="377">
        <f>'IIA Laika grafiks'!K1</f>
        <v>46477</v>
      </c>
      <c r="L1" s="377">
        <f>'IIA Laika grafiks'!L1</f>
        <v>46568</v>
      </c>
      <c r="M1" s="377">
        <f>'IIA Laika grafiks'!M1</f>
        <v>46660</v>
      </c>
      <c r="N1" s="377">
        <f>'IIA Laika grafiks'!N1</f>
        <v>46752</v>
      </c>
      <c r="O1" s="377">
        <f>'IIA Laika grafiks'!O1</f>
        <v>46843</v>
      </c>
      <c r="P1" s="377">
        <f>'IIA Laika grafiks'!P1</f>
        <v>46934</v>
      </c>
      <c r="Q1" s="377">
        <f>'IIA Laika grafiks'!Q1</f>
        <v>47026</v>
      </c>
      <c r="R1" s="377">
        <f>'IIA Laika grafiks'!R1</f>
        <v>47118</v>
      </c>
      <c r="S1" s="377">
        <f>'IIA Laika grafiks'!S1</f>
        <v>47208</v>
      </c>
      <c r="T1" s="377">
        <f>'IIA Laika grafiks'!T1</f>
        <v>47299</v>
      </c>
      <c r="U1" s="377">
        <f>'IIA Laika grafiks'!U1</f>
        <v>47391</v>
      </c>
      <c r="V1" s="377">
        <f>'IIA Laika grafiks'!V1</f>
        <v>47483</v>
      </c>
      <c r="W1" s="377">
        <f>'IIA Laika grafiks'!W1</f>
        <v>47573</v>
      </c>
      <c r="X1" s="377">
        <f>'IIA Laika grafiks'!X1</f>
        <v>47664</v>
      </c>
      <c r="Y1" s="377">
        <f>'IIA Laika grafiks'!Y1</f>
        <v>47756</v>
      </c>
      <c r="Z1" s="377">
        <f>'IIA Laika grafiks'!Z1</f>
        <v>47848</v>
      </c>
      <c r="AA1" s="377">
        <f>'IIA Laika grafiks'!AA1</f>
        <v>47938</v>
      </c>
      <c r="AB1" s="377">
        <f>'IIA Laika grafiks'!AB1</f>
        <v>48029</v>
      </c>
      <c r="AC1" s="377">
        <f>'IIA Laika grafiks'!AC1</f>
        <v>48121</v>
      </c>
      <c r="AD1" s="377">
        <f>'IIA Laika grafiks'!AD1</f>
        <v>48213</v>
      </c>
      <c r="AE1" s="377">
        <f>'IIA Laika grafiks'!AE1</f>
        <v>48304</v>
      </c>
      <c r="AF1" s="377">
        <f>'IIA Laika grafiks'!AF1</f>
        <v>48395</v>
      </c>
      <c r="AG1" s="377">
        <f>'IIA Laika grafiks'!AG1</f>
        <v>48487</v>
      </c>
      <c r="AH1" s="377">
        <f>'IIA Laika grafiks'!AH1</f>
        <v>48579</v>
      </c>
      <c r="AI1" s="377">
        <f>'IIA Laika grafiks'!AI1</f>
        <v>48669</v>
      </c>
      <c r="AJ1" s="377">
        <f>'IIA Laika grafiks'!AJ1</f>
        <v>48760</v>
      </c>
      <c r="AK1" s="377">
        <f>'IIA Laika grafiks'!AK1</f>
        <v>48852</v>
      </c>
      <c r="AL1" s="377">
        <f>'IIA Laika grafiks'!AL1</f>
        <v>48944</v>
      </c>
      <c r="AM1" s="377">
        <f>'IIA Laika grafiks'!AM1</f>
        <v>49034</v>
      </c>
      <c r="AN1" s="377">
        <f>'IIA Laika grafiks'!AN1</f>
        <v>49125</v>
      </c>
      <c r="AO1" s="377">
        <f>'IIA Laika grafiks'!AO1</f>
        <v>49217</v>
      </c>
      <c r="AP1" s="377">
        <f>'IIA Laika grafiks'!AP1</f>
        <v>49309</v>
      </c>
      <c r="AQ1" s="377">
        <f>'IIA Laika grafiks'!AQ1</f>
        <v>49399</v>
      </c>
      <c r="AR1" s="377">
        <f>'IIA Laika grafiks'!AR1</f>
        <v>49490</v>
      </c>
      <c r="AS1" s="377">
        <f>'IIA Laika grafiks'!AS1</f>
        <v>49582</v>
      </c>
      <c r="AT1" s="377">
        <f>'IIA Laika grafiks'!AT1</f>
        <v>49674</v>
      </c>
      <c r="AU1" s="377">
        <f>'IIA Laika grafiks'!AU1</f>
        <v>49765</v>
      </c>
      <c r="AV1" s="377">
        <f>'IIA Laika grafiks'!AV1</f>
        <v>49856</v>
      </c>
      <c r="AW1" s="377">
        <f>'IIA Laika grafiks'!AW1</f>
        <v>49948</v>
      </c>
      <c r="AX1" s="377">
        <f>'IIA Laika grafiks'!AX1</f>
        <v>50040</v>
      </c>
      <c r="AY1" s="377">
        <f>'IIA Laika grafiks'!AY1</f>
        <v>50130</v>
      </c>
      <c r="AZ1" s="377">
        <f>'IIA Laika grafiks'!AZ1</f>
        <v>50221</v>
      </c>
      <c r="BA1" s="377">
        <f>'IIA Laika grafiks'!BA1</f>
        <v>50313</v>
      </c>
      <c r="BB1" s="377">
        <f>'IIA Laika grafiks'!BB1</f>
        <v>50405</v>
      </c>
      <c r="BC1" s="377">
        <f>'IIA Laika grafiks'!BC1</f>
        <v>50495</v>
      </c>
      <c r="BD1" s="377">
        <f>'IIA Laika grafiks'!BD1</f>
        <v>50586</v>
      </c>
      <c r="BE1" s="377">
        <f>'IIA Laika grafiks'!BE1</f>
        <v>50678</v>
      </c>
      <c r="BF1" s="377">
        <f>'IIA Laika grafiks'!BF1</f>
        <v>50770</v>
      </c>
      <c r="BG1" s="377">
        <f>'IIA Laika grafiks'!BG1</f>
        <v>50860</v>
      </c>
      <c r="BH1" s="377">
        <f>'IIA Laika grafiks'!BH1</f>
        <v>50951</v>
      </c>
      <c r="BI1" s="377">
        <f>'IIA Laika grafiks'!BI1</f>
        <v>51043</v>
      </c>
      <c r="BJ1" s="377">
        <f>'IIA Laika grafiks'!BJ1</f>
        <v>51135</v>
      </c>
      <c r="BK1" s="377">
        <f>'IIA Laika grafiks'!BK1</f>
        <v>51226</v>
      </c>
      <c r="BL1" s="377">
        <f>'IIA Laika grafiks'!BL1</f>
        <v>51317</v>
      </c>
      <c r="BM1" s="377">
        <f>'IIA Laika grafiks'!BM1</f>
        <v>51409</v>
      </c>
      <c r="BN1" s="377" t="str">
        <f>'IIA Laika grafiks'!BN1</f>
        <v>-</v>
      </c>
      <c r="BO1" s="377" t="str">
        <f>'IIA Laika grafiks'!BO1</f>
        <v>-</v>
      </c>
      <c r="BP1" s="377" t="str">
        <f>'IIA Laika grafiks'!BP1</f>
        <v>-</v>
      </c>
      <c r="BQ1" s="377" t="str">
        <f>'IIA Laika grafiks'!BQ1</f>
        <v>-</v>
      </c>
      <c r="BR1" s="377" t="str">
        <f>'IIA Laika grafiks'!BR1</f>
        <v>-</v>
      </c>
      <c r="BS1" s="377" t="str">
        <f>'IIA Laika grafiks'!BS1</f>
        <v>-</v>
      </c>
      <c r="BT1" s="377" t="str">
        <f>'IIA Laika grafiks'!BT1</f>
        <v>-</v>
      </c>
      <c r="BU1" s="377" t="str">
        <f>'IIA Laika grafiks'!BU1</f>
        <v>-</v>
      </c>
      <c r="BV1" s="377" t="str">
        <f>'IIA Laika grafiks'!BV1</f>
        <v>-</v>
      </c>
      <c r="BW1" s="377" t="str">
        <f>'IIA Laika grafiks'!BW1</f>
        <v>-</v>
      </c>
      <c r="BX1" s="377" t="str">
        <f>'IIA Laika grafiks'!BX1</f>
        <v>-</v>
      </c>
      <c r="BY1" s="377" t="str">
        <f>'IIA Laika grafiks'!BY1</f>
        <v>-</v>
      </c>
      <c r="BZ1" s="377" t="str">
        <f>'IIA Laika grafiks'!BZ1</f>
        <v>-</v>
      </c>
      <c r="CA1" s="377" t="str">
        <f>'IIA Laika grafiks'!CA1</f>
        <v>-</v>
      </c>
      <c r="CB1" s="377" t="str">
        <f>'IIA Laika grafiks'!CB1</f>
        <v>-</v>
      </c>
      <c r="CC1" s="377" t="str">
        <f>'IIA Laika grafiks'!CC1</f>
        <v>-</v>
      </c>
      <c r="CD1" s="377" t="str">
        <f>'IIA Laika grafiks'!CD1</f>
        <v>-</v>
      </c>
      <c r="CE1" s="377" t="str">
        <f>'IIA Laika grafiks'!CE1</f>
        <v>-</v>
      </c>
      <c r="CF1" s="377" t="str">
        <f>'IIA Laika grafiks'!CF1</f>
        <v>-</v>
      </c>
      <c r="CG1" s="377" t="str">
        <f>'IIA Laika grafiks'!CG1</f>
        <v>-</v>
      </c>
      <c r="CH1" s="377" t="str">
        <f>'IIA Laika grafiks'!CH1</f>
        <v>-</v>
      </c>
      <c r="CI1" s="377" t="str">
        <f>'IIA Laika grafiks'!CI1</f>
        <v>-</v>
      </c>
      <c r="CJ1" s="377" t="str">
        <f>'IIA Laika grafiks'!CJ1</f>
        <v>-</v>
      </c>
      <c r="CK1" s="377" t="str">
        <f>'IIA Laika grafiks'!CK1</f>
        <v>-</v>
      </c>
      <c r="CL1" s="377" t="str">
        <f>'IIA Laika grafiks'!CL1</f>
        <v>-</v>
      </c>
      <c r="CM1" s="377" t="str">
        <f>'IIA Laika grafiks'!CM1</f>
        <v>-</v>
      </c>
      <c r="CN1" s="377" t="str">
        <f>'IIA Laika grafiks'!CN1</f>
        <v>-</v>
      </c>
      <c r="CO1" s="377" t="str">
        <f>'IIA Laika grafiks'!CO1</f>
        <v>-</v>
      </c>
      <c r="CP1" s="377" t="str">
        <f>'IIA Laika grafiks'!CP1</f>
        <v>-</v>
      </c>
      <c r="CQ1" s="377" t="str">
        <f>'IIA Laika grafiks'!CQ1</f>
        <v>-</v>
      </c>
      <c r="CR1" s="377" t="str">
        <f>'IIA Laika grafiks'!CR1</f>
        <v>-</v>
      </c>
      <c r="CS1" s="377" t="str">
        <f>'IIA Laika grafiks'!CS1</f>
        <v>-</v>
      </c>
      <c r="CT1" s="377" t="str">
        <f>'IIA Laika grafiks'!CT1</f>
        <v>-</v>
      </c>
      <c r="CU1" s="377" t="str">
        <f>'IIA Laika grafiks'!CU1</f>
        <v>-</v>
      </c>
      <c r="CV1" s="377" t="str">
        <f>'IIA Laika grafiks'!CV1</f>
        <v>-</v>
      </c>
      <c r="CW1" s="377" t="str">
        <f>'IIA Laika grafiks'!CW1</f>
        <v>-</v>
      </c>
      <c r="CX1" s="377" t="str">
        <f>'IIA Laika grafiks'!CX1</f>
        <v>-</v>
      </c>
      <c r="CY1" s="377" t="str">
        <f>'IIA Laika grafiks'!CY1</f>
        <v>-</v>
      </c>
      <c r="CZ1" s="377" t="str">
        <f>'IIA Laika grafiks'!CZ1</f>
        <v>-</v>
      </c>
      <c r="DA1" s="377" t="str">
        <f>'IIA Laika grafiks'!DA1</f>
        <v>-</v>
      </c>
      <c r="DB1" s="377" t="str">
        <f>'IIA Laika grafiks'!DB1</f>
        <v>-</v>
      </c>
      <c r="DC1" s="377" t="str">
        <f>'IIA Laika grafiks'!DC1</f>
        <v>-</v>
      </c>
      <c r="DD1" s="377" t="str">
        <f>'IIA Laika grafiks'!DD1</f>
        <v>-</v>
      </c>
      <c r="DE1" s="377" t="str">
        <f>'IIA Laika grafiks'!DE1</f>
        <v>-</v>
      </c>
      <c r="DF1" s="377" t="str">
        <f>'IIA Laika grafiks'!DF1</f>
        <v>-</v>
      </c>
      <c r="DG1" s="377" t="str">
        <f>'IIA Laika grafiks'!DG1</f>
        <v>-</v>
      </c>
      <c r="DH1" s="377" t="str">
        <f>'IIA Laika grafiks'!DH1</f>
        <v>-</v>
      </c>
      <c r="DI1" s="377" t="str">
        <f>'IIA Laika grafiks'!DI1</f>
        <v>-</v>
      </c>
      <c r="DJ1" s="377" t="str">
        <f>'IIA Laika grafiks'!DJ1</f>
        <v>-</v>
      </c>
      <c r="DK1" s="377" t="str">
        <f>'IIA Laika grafiks'!DK1</f>
        <v>-</v>
      </c>
      <c r="DL1" s="377" t="str">
        <f>'IIA Laika grafiks'!DL1</f>
        <v>-</v>
      </c>
      <c r="DM1" s="377" t="str">
        <f>'IIA Laika grafiks'!DM1</f>
        <v>-</v>
      </c>
      <c r="DN1" s="377" t="str">
        <f>'IIA Laika grafiks'!DN1</f>
        <v>-</v>
      </c>
      <c r="DO1" s="377" t="str">
        <f>'IIA Laika grafiks'!DO1</f>
        <v>-</v>
      </c>
      <c r="DP1" s="377" t="str">
        <f>'IIA Laika grafiks'!DP1</f>
        <v>-</v>
      </c>
      <c r="DQ1" s="377" t="str">
        <f>'IIA Laika grafiks'!DQ1</f>
        <v>-</v>
      </c>
      <c r="DR1" s="377" t="str">
        <f>'IIA Laika grafiks'!DR1</f>
        <v>-</v>
      </c>
      <c r="DS1" s="377" t="str">
        <f>'IIA Laika grafiks'!DS1</f>
        <v>-</v>
      </c>
      <c r="DT1" s="377" t="str">
        <f>'IIA Laika grafiks'!DT1</f>
        <v>-</v>
      </c>
      <c r="DU1" s="377" t="str">
        <f>'IIA Laika grafiks'!DU1</f>
        <v>-</v>
      </c>
    </row>
    <row r="2" spans="1:125" ht="11.25" customHeight="1">
      <c r="A2" s="380"/>
      <c r="B2" s="380"/>
      <c r="C2" s="380"/>
      <c r="D2" s="380"/>
      <c r="E2" s="378">
        <f>'IIA Laika grafiks'!E2</f>
        <v>0</v>
      </c>
      <c r="F2" s="378">
        <f>'IIA Laika grafiks'!F2</f>
        <v>1</v>
      </c>
      <c r="G2" s="378">
        <f>'IIA Laika grafiks'!G2</f>
        <v>2</v>
      </c>
      <c r="H2" s="378">
        <f>'IIA Laika grafiks'!H2</f>
        <v>3</v>
      </c>
      <c r="I2" s="378">
        <f>'IIA Laika grafiks'!I2</f>
        <v>4</v>
      </c>
      <c r="J2" s="378">
        <f>'IIA Laika grafiks'!J2</f>
        <v>5</v>
      </c>
      <c r="K2" s="378">
        <f>'IIA Laika grafiks'!K2</f>
        <v>6</v>
      </c>
      <c r="L2" s="378">
        <f>'IIA Laika grafiks'!L2</f>
        <v>7</v>
      </c>
      <c r="M2" s="378">
        <f>'IIA Laika grafiks'!M2</f>
        <v>8</v>
      </c>
      <c r="N2" s="378">
        <f>'IIA Laika grafiks'!N2</f>
        <v>9</v>
      </c>
      <c r="O2" s="378">
        <f>'IIA Laika grafiks'!O2</f>
        <v>10</v>
      </c>
      <c r="P2" s="378">
        <f>'IIA Laika grafiks'!P2</f>
        <v>11</v>
      </c>
      <c r="Q2" s="378">
        <f>'IIA Laika grafiks'!Q2</f>
        <v>12</v>
      </c>
      <c r="R2" s="378">
        <f>'IIA Laika grafiks'!R2</f>
        <v>13</v>
      </c>
      <c r="S2" s="378">
        <f>'IIA Laika grafiks'!S2</f>
        <v>14</v>
      </c>
      <c r="T2" s="378">
        <f>'IIA Laika grafiks'!T2</f>
        <v>15</v>
      </c>
      <c r="U2" s="378">
        <f>'IIA Laika grafiks'!U2</f>
        <v>16</v>
      </c>
      <c r="V2" s="378">
        <f>'IIA Laika grafiks'!V2</f>
        <v>17</v>
      </c>
      <c r="W2" s="378">
        <f>'IIA Laika grafiks'!W2</f>
        <v>18</v>
      </c>
      <c r="X2" s="378">
        <f>'IIA Laika grafiks'!X2</f>
        <v>19</v>
      </c>
      <c r="Y2" s="378">
        <f>'IIA Laika grafiks'!Y2</f>
        <v>20</v>
      </c>
      <c r="Z2" s="378">
        <f>'IIA Laika grafiks'!Z2</f>
        <v>21</v>
      </c>
      <c r="AA2" s="378">
        <f>'IIA Laika grafiks'!AA2</f>
        <v>22</v>
      </c>
      <c r="AB2" s="378">
        <f>'IIA Laika grafiks'!AB2</f>
        <v>23</v>
      </c>
      <c r="AC2" s="378">
        <f>'IIA Laika grafiks'!AC2</f>
        <v>24</v>
      </c>
      <c r="AD2" s="378">
        <f>'IIA Laika grafiks'!AD2</f>
        <v>25</v>
      </c>
      <c r="AE2" s="378">
        <f>'IIA Laika grafiks'!AE2</f>
        <v>26</v>
      </c>
      <c r="AF2" s="378">
        <f>'IIA Laika grafiks'!AF2</f>
        <v>27</v>
      </c>
      <c r="AG2" s="378">
        <f>'IIA Laika grafiks'!AG2</f>
        <v>28</v>
      </c>
      <c r="AH2" s="378">
        <f>'IIA Laika grafiks'!AH2</f>
        <v>29</v>
      </c>
      <c r="AI2" s="378">
        <f>'IIA Laika grafiks'!AI2</f>
        <v>30</v>
      </c>
      <c r="AJ2" s="378">
        <f>'IIA Laika grafiks'!AJ2</f>
        <v>31</v>
      </c>
      <c r="AK2" s="378">
        <f>'IIA Laika grafiks'!AK2</f>
        <v>32</v>
      </c>
      <c r="AL2" s="378">
        <f>'IIA Laika grafiks'!AL2</f>
        <v>33</v>
      </c>
      <c r="AM2" s="378">
        <f>'IIA Laika grafiks'!AM2</f>
        <v>34</v>
      </c>
      <c r="AN2" s="378">
        <f>'IIA Laika grafiks'!AN2</f>
        <v>35</v>
      </c>
      <c r="AO2" s="378">
        <f>'IIA Laika grafiks'!AO2</f>
        <v>36</v>
      </c>
      <c r="AP2" s="378">
        <f>'IIA Laika grafiks'!AP2</f>
        <v>37</v>
      </c>
      <c r="AQ2" s="378">
        <f>'IIA Laika grafiks'!AQ2</f>
        <v>38</v>
      </c>
      <c r="AR2" s="378">
        <f>'IIA Laika grafiks'!AR2</f>
        <v>39</v>
      </c>
      <c r="AS2" s="378">
        <f>'IIA Laika grafiks'!AS2</f>
        <v>40</v>
      </c>
      <c r="AT2" s="378">
        <f>'IIA Laika grafiks'!AT2</f>
        <v>41</v>
      </c>
      <c r="AU2" s="378">
        <f>'IIA Laika grafiks'!AU2</f>
        <v>42</v>
      </c>
      <c r="AV2" s="378">
        <f>'IIA Laika grafiks'!AV2</f>
        <v>43</v>
      </c>
      <c r="AW2" s="378">
        <f>'IIA Laika grafiks'!AW2</f>
        <v>44</v>
      </c>
      <c r="AX2" s="378">
        <f>'IIA Laika grafiks'!AX2</f>
        <v>45</v>
      </c>
      <c r="AY2" s="378">
        <f>'IIA Laika grafiks'!AY2</f>
        <v>46</v>
      </c>
      <c r="AZ2" s="378">
        <f>'IIA Laika grafiks'!AZ2</f>
        <v>47</v>
      </c>
      <c r="BA2" s="378">
        <f>'IIA Laika grafiks'!BA2</f>
        <v>48</v>
      </c>
      <c r="BB2" s="378">
        <f>'IIA Laika grafiks'!BB2</f>
        <v>49</v>
      </c>
      <c r="BC2" s="378">
        <f>'IIA Laika grafiks'!BC2</f>
        <v>50</v>
      </c>
      <c r="BD2" s="378">
        <f>'IIA Laika grafiks'!BD2</f>
        <v>51</v>
      </c>
      <c r="BE2" s="378">
        <f>'IIA Laika grafiks'!BE2</f>
        <v>52</v>
      </c>
      <c r="BF2" s="378">
        <f>'IIA Laika grafiks'!BF2</f>
        <v>53</v>
      </c>
      <c r="BG2" s="378">
        <f>'IIA Laika grafiks'!BG2</f>
        <v>54</v>
      </c>
      <c r="BH2" s="378">
        <f>'IIA Laika grafiks'!BH2</f>
        <v>55</v>
      </c>
      <c r="BI2" s="378">
        <f>'IIA Laika grafiks'!BI2</f>
        <v>56</v>
      </c>
      <c r="BJ2" s="378">
        <f>'IIA Laika grafiks'!BJ2</f>
        <v>57</v>
      </c>
      <c r="BK2" s="378">
        <f>'IIA Laika grafiks'!BK2</f>
        <v>58</v>
      </c>
      <c r="BL2" s="378">
        <f>'IIA Laika grafiks'!BL2</f>
        <v>59</v>
      </c>
      <c r="BM2" s="378">
        <f>'IIA Laika grafiks'!BM2</f>
        <v>60</v>
      </c>
      <c r="BN2" s="378">
        <f>'IIA Laika grafiks'!BN2</f>
        <v>61</v>
      </c>
      <c r="BO2" s="378">
        <f>'IIA Laika grafiks'!BO2</f>
        <v>62</v>
      </c>
      <c r="BP2" s="378">
        <f>'IIA Laika grafiks'!BP2</f>
        <v>63</v>
      </c>
      <c r="BQ2" s="378">
        <f>'IIA Laika grafiks'!BQ2</f>
        <v>64</v>
      </c>
      <c r="BR2" s="378">
        <f>'IIA Laika grafiks'!BR2</f>
        <v>65</v>
      </c>
      <c r="BS2" s="378">
        <f>'IIA Laika grafiks'!BS2</f>
        <v>66</v>
      </c>
      <c r="BT2" s="378">
        <f>'IIA Laika grafiks'!BT2</f>
        <v>67</v>
      </c>
      <c r="BU2" s="378">
        <f>'IIA Laika grafiks'!BU2</f>
        <v>68</v>
      </c>
      <c r="BV2" s="378">
        <f>'IIA Laika grafiks'!BV2</f>
        <v>69</v>
      </c>
      <c r="BW2" s="378">
        <f>'IIA Laika grafiks'!BW2</f>
        <v>70</v>
      </c>
      <c r="BX2" s="378">
        <f>'IIA Laika grafiks'!BX2</f>
        <v>71</v>
      </c>
      <c r="BY2" s="378">
        <f>'IIA Laika grafiks'!BY2</f>
        <v>72</v>
      </c>
      <c r="BZ2" s="378">
        <f>'IIA Laika grafiks'!BZ2</f>
        <v>73</v>
      </c>
      <c r="CA2" s="378">
        <f>'IIA Laika grafiks'!CA2</f>
        <v>74</v>
      </c>
      <c r="CB2" s="378">
        <f>'IIA Laika grafiks'!CB2</f>
        <v>75</v>
      </c>
      <c r="CC2" s="378">
        <f>'IIA Laika grafiks'!CC2</f>
        <v>76</v>
      </c>
      <c r="CD2" s="378">
        <f>'IIA Laika grafiks'!CD2</f>
        <v>77</v>
      </c>
      <c r="CE2" s="378">
        <f>'IIA Laika grafiks'!CE2</f>
        <v>78</v>
      </c>
      <c r="CF2" s="378">
        <f>'IIA Laika grafiks'!CF2</f>
        <v>79</v>
      </c>
      <c r="CG2" s="378">
        <f>'IIA Laika grafiks'!CG2</f>
        <v>80</v>
      </c>
      <c r="CH2" s="378">
        <f>'IIA Laika grafiks'!CH2</f>
        <v>81</v>
      </c>
      <c r="CI2" s="378">
        <f>'IIA Laika grafiks'!CI2</f>
        <v>82</v>
      </c>
      <c r="CJ2" s="378">
        <f>'IIA Laika grafiks'!CJ2</f>
        <v>83</v>
      </c>
      <c r="CK2" s="378">
        <f>'IIA Laika grafiks'!CK2</f>
        <v>84</v>
      </c>
      <c r="CL2" s="378">
        <f>'IIA Laika grafiks'!CL2</f>
        <v>85</v>
      </c>
      <c r="CM2" s="378">
        <f>'IIA Laika grafiks'!CM2</f>
        <v>86</v>
      </c>
      <c r="CN2" s="378">
        <f>'IIA Laika grafiks'!CN2</f>
        <v>87</v>
      </c>
      <c r="CO2" s="378">
        <f>'IIA Laika grafiks'!CO2</f>
        <v>88</v>
      </c>
      <c r="CP2" s="378">
        <f>'IIA Laika grafiks'!CP2</f>
        <v>89</v>
      </c>
      <c r="CQ2" s="378">
        <f>'IIA Laika grafiks'!CQ2</f>
        <v>90</v>
      </c>
      <c r="CR2" s="378">
        <f>'IIA Laika grafiks'!CR2</f>
        <v>91</v>
      </c>
      <c r="CS2" s="378">
        <f>'IIA Laika grafiks'!CS2</f>
        <v>92</v>
      </c>
      <c r="CT2" s="378">
        <f>'IIA Laika grafiks'!CT2</f>
        <v>93</v>
      </c>
      <c r="CU2" s="378">
        <f>'IIA Laika grafiks'!CU2</f>
        <v>94</v>
      </c>
      <c r="CV2" s="378">
        <f>'IIA Laika grafiks'!CV2</f>
        <v>95</v>
      </c>
      <c r="CW2" s="378">
        <f>'IIA Laika grafiks'!CW2</f>
        <v>96</v>
      </c>
      <c r="CX2" s="378">
        <f>'IIA Laika grafiks'!CX2</f>
        <v>97</v>
      </c>
      <c r="CY2" s="378">
        <f>'IIA Laika grafiks'!CY2</f>
        <v>98</v>
      </c>
      <c r="CZ2" s="378">
        <f>'IIA Laika grafiks'!CZ2</f>
        <v>99</v>
      </c>
      <c r="DA2" s="378">
        <f>'IIA Laika grafiks'!DA2</f>
        <v>100</v>
      </c>
      <c r="DB2" s="378">
        <f>'IIA Laika grafiks'!DB2</f>
        <v>101</v>
      </c>
      <c r="DC2" s="378">
        <f>'IIA Laika grafiks'!DC2</f>
        <v>102</v>
      </c>
      <c r="DD2" s="378">
        <f>'IIA Laika grafiks'!DD2</f>
        <v>103</v>
      </c>
      <c r="DE2" s="378">
        <f>'IIA Laika grafiks'!DE2</f>
        <v>104</v>
      </c>
      <c r="DF2" s="378">
        <f>'IIA Laika grafiks'!DF2</f>
        <v>105</v>
      </c>
      <c r="DG2" s="378">
        <f>'IIA Laika grafiks'!DG2</f>
        <v>106</v>
      </c>
      <c r="DH2" s="378">
        <f>'IIA Laika grafiks'!DH2</f>
        <v>107</v>
      </c>
      <c r="DI2" s="378">
        <f>'IIA Laika grafiks'!DI2</f>
        <v>108</v>
      </c>
      <c r="DJ2" s="378">
        <f>'IIA Laika grafiks'!DJ2</f>
        <v>109</v>
      </c>
      <c r="DK2" s="378">
        <f>'IIA Laika grafiks'!DK2</f>
        <v>110</v>
      </c>
      <c r="DL2" s="378">
        <f>'IIA Laika grafiks'!DL2</f>
        <v>111</v>
      </c>
      <c r="DM2" s="378">
        <f>'IIA Laika grafiks'!DM2</f>
        <v>112</v>
      </c>
      <c r="DN2" s="378">
        <f>'IIA Laika grafiks'!DN2</f>
        <v>113</v>
      </c>
      <c r="DO2" s="378">
        <f>'IIA Laika grafiks'!DO2</f>
        <v>114</v>
      </c>
      <c r="DP2" s="378">
        <f>'IIA Laika grafiks'!DP2</f>
        <v>115</v>
      </c>
      <c r="DQ2" s="378">
        <f>'IIA Laika grafiks'!DQ2</f>
        <v>116</v>
      </c>
      <c r="DR2" s="378">
        <f>'IIA Laika grafiks'!DR2</f>
        <v>117</v>
      </c>
      <c r="DS2" s="378">
        <f>'IIA Laika grafiks'!DS2</f>
        <v>118</v>
      </c>
      <c r="DT2" s="378">
        <f>'IIA Laika grafiks'!DT2</f>
        <v>119</v>
      </c>
      <c r="DU2" s="378">
        <f>'IIA Laika grafiks'!DU2</f>
        <v>120</v>
      </c>
    </row>
    <row r="3" spans="1:125" s="399" customFormat="1" ht="11.25" customHeight="1">
      <c r="B3" s="400" t="s">
        <v>0</v>
      </c>
      <c r="C3" s="380"/>
      <c r="D3" s="380"/>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c r="BR3" s="378"/>
      <c r="BS3" s="378"/>
      <c r="BT3" s="378"/>
      <c r="BU3" s="378"/>
      <c r="BV3" s="378"/>
      <c r="BW3" s="378"/>
      <c r="BX3" s="378"/>
      <c r="BY3" s="378"/>
      <c r="BZ3" s="378"/>
      <c r="CA3" s="378"/>
      <c r="CB3" s="378"/>
      <c r="CC3" s="378"/>
      <c r="CD3" s="378"/>
      <c r="CE3" s="378"/>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row>
    <row r="4" spans="1:125" s="399" customFormat="1" ht="11.25" customHeight="1">
      <c r="B4" s="400"/>
      <c r="C4" s="380"/>
      <c r="D4" s="380"/>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8"/>
      <c r="BO4" s="378"/>
      <c r="BP4" s="378"/>
      <c r="BQ4" s="378"/>
      <c r="BR4" s="378"/>
      <c r="BS4" s="378"/>
      <c r="BT4" s="378"/>
      <c r="BU4" s="378"/>
      <c r="BV4" s="378"/>
      <c r="BW4" s="378"/>
      <c r="BX4" s="378"/>
      <c r="BY4" s="378"/>
      <c r="BZ4" s="378"/>
      <c r="CA4" s="378"/>
      <c r="CB4" s="378"/>
      <c r="CC4" s="378"/>
      <c r="CD4" s="378"/>
      <c r="CE4" s="378"/>
      <c r="CF4" s="378"/>
      <c r="CG4" s="378"/>
      <c r="CH4" s="378"/>
      <c r="CI4" s="378"/>
      <c r="CJ4" s="378"/>
      <c r="CK4" s="378"/>
      <c r="CL4" s="378"/>
      <c r="CM4" s="378"/>
      <c r="CN4" s="378"/>
      <c r="CO4" s="378"/>
      <c r="CP4" s="378"/>
      <c r="CQ4" s="378"/>
      <c r="CR4" s="378"/>
      <c r="CS4" s="378"/>
      <c r="CT4" s="378"/>
      <c r="CU4" s="378"/>
      <c r="CV4" s="378"/>
      <c r="CW4" s="378"/>
      <c r="CX4" s="378"/>
      <c r="CY4" s="378"/>
      <c r="CZ4" s="378"/>
      <c r="DA4" s="378"/>
      <c r="DB4" s="378"/>
      <c r="DC4" s="378"/>
      <c r="DD4" s="378"/>
      <c r="DE4" s="378"/>
      <c r="DF4" s="378"/>
      <c r="DG4" s="378"/>
      <c r="DH4" s="378"/>
      <c r="DI4" s="378"/>
      <c r="DJ4" s="378"/>
      <c r="DK4" s="378"/>
      <c r="DL4" s="378"/>
      <c r="DM4" s="378"/>
      <c r="DN4" s="378"/>
      <c r="DO4" s="378"/>
      <c r="DP4" s="378"/>
      <c r="DQ4" s="378"/>
      <c r="DR4" s="378"/>
      <c r="DS4" s="378"/>
      <c r="DT4" s="378"/>
      <c r="DU4" s="378"/>
    </row>
    <row r="5" spans="1:125" s="381" customFormat="1" ht="11.25" customHeight="1">
      <c r="A5" s="379" t="s">
        <v>887</v>
      </c>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row>
    <row r="6" spans="1:125" s="399" customFormat="1" ht="11.25" customHeight="1">
      <c r="B6" s="400"/>
      <c r="C6" s="380"/>
      <c r="D6" s="380"/>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8"/>
      <c r="BA6" s="378"/>
      <c r="BB6" s="378"/>
      <c r="BC6" s="378"/>
      <c r="BD6" s="378"/>
      <c r="BE6" s="378"/>
      <c r="BF6" s="378"/>
      <c r="BG6" s="378"/>
      <c r="BH6" s="378"/>
      <c r="BI6" s="378"/>
      <c r="BJ6" s="378"/>
      <c r="BK6" s="378"/>
      <c r="BL6" s="378"/>
      <c r="BM6" s="378"/>
      <c r="BN6" s="378"/>
      <c r="BO6" s="378"/>
      <c r="BP6" s="378"/>
      <c r="BQ6" s="378"/>
      <c r="BR6" s="378"/>
      <c r="BS6" s="378"/>
      <c r="BT6" s="378"/>
      <c r="BU6" s="378"/>
      <c r="BV6" s="378"/>
      <c r="BW6" s="378"/>
      <c r="BX6" s="378"/>
      <c r="BY6" s="378"/>
      <c r="BZ6" s="378"/>
      <c r="CA6" s="378"/>
      <c r="CB6" s="378"/>
      <c r="CC6" s="378"/>
      <c r="CD6" s="378"/>
      <c r="CE6" s="378"/>
      <c r="CF6" s="378"/>
      <c r="CG6" s="378"/>
      <c r="CH6" s="378"/>
      <c r="CI6" s="378"/>
      <c r="CJ6" s="378"/>
      <c r="CK6" s="378"/>
      <c r="CL6" s="378"/>
      <c r="CM6" s="378"/>
      <c r="CN6" s="378"/>
      <c r="CO6" s="378"/>
      <c r="CP6" s="378"/>
      <c r="CQ6" s="378"/>
      <c r="CR6" s="378"/>
      <c r="CS6" s="378"/>
      <c r="CT6" s="378"/>
      <c r="CU6" s="378"/>
      <c r="CV6" s="378"/>
      <c r="CW6" s="378"/>
      <c r="CX6" s="378"/>
      <c r="CY6" s="378"/>
      <c r="CZ6" s="378"/>
      <c r="DA6" s="378"/>
      <c r="DB6" s="378"/>
      <c r="DC6" s="378"/>
      <c r="DD6" s="378"/>
      <c r="DE6" s="378"/>
      <c r="DF6" s="378"/>
      <c r="DG6" s="378"/>
      <c r="DH6" s="378"/>
      <c r="DI6" s="378"/>
      <c r="DJ6" s="378"/>
      <c r="DK6" s="378"/>
      <c r="DL6" s="378"/>
      <c r="DM6" s="378"/>
      <c r="DN6" s="378"/>
      <c r="DO6" s="378"/>
      <c r="DP6" s="378"/>
      <c r="DQ6" s="378"/>
      <c r="DR6" s="378"/>
      <c r="DS6" s="378"/>
      <c r="DT6" s="378"/>
      <c r="DU6" s="378"/>
    </row>
    <row r="7" spans="1:125" s="399" customFormat="1" ht="11.25" customHeight="1">
      <c r="B7" s="400"/>
      <c r="C7" s="567"/>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8"/>
      <c r="BX7" s="378"/>
      <c r="BY7" s="378"/>
      <c r="BZ7" s="378"/>
      <c r="CA7" s="378"/>
      <c r="CB7" s="378"/>
      <c r="CC7" s="378"/>
      <c r="CD7" s="378"/>
      <c r="CE7" s="378"/>
      <c r="CF7" s="378"/>
      <c r="CG7" s="378"/>
      <c r="CH7" s="378"/>
      <c r="CI7" s="378"/>
      <c r="CJ7" s="378"/>
      <c r="CK7" s="378"/>
      <c r="CL7" s="378"/>
      <c r="CM7" s="378"/>
      <c r="CN7" s="378"/>
      <c r="CO7" s="378"/>
      <c r="CP7" s="378"/>
      <c r="CQ7" s="378"/>
      <c r="CR7" s="378"/>
      <c r="CS7" s="378"/>
      <c r="CT7" s="378"/>
      <c r="CU7" s="378"/>
      <c r="CV7" s="378"/>
      <c r="CW7" s="378"/>
      <c r="CX7" s="378"/>
      <c r="CY7" s="378"/>
      <c r="CZ7" s="378"/>
      <c r="DA7" s="378"/>
      <c r="DB7" s="378"/>
      <c r="DC7" s="378"/>
      <c r="DD7" s="378"/>
      <c r="DE7" s="378"/>
      <c r="DF7" s="378"/>
      <c r="DG7" s="378"/>
      <c r="DH7" s="378"/>
      <c r="DI7" s="378"/>
      <c r="DJ7" s="378"/>
      <c r="DK7" s="378"/>
      <c r="DL7" s="378"/>
      <c r="DM7" s="378"/>
      <c r="DN7" s="378"/>
      <c r="DO7" s="378"/>
      <c r="DP7" s="378"/>
      <c r="DQ7" s="378"/>
      <c r="DR7" s="378"/>
      <c r="DS7" s="378"/>
      <c r="DT7" s="378"/>
      <c r="DU7" s="378"/>
    </row>
    <row r="8" spans="1:125" s="399" customFormat="1" ht="11.25" customHeight="1">
      <c r="A8" s="452" t="s">
        <v>888</v>
      </c>
      <c r="B8" s="566"/>
      <c r="C8" s="568" t="s">
        <v>885</v>
      </c>
      <c r="D8" s="568" t="s">
        <v>886</v>
      </c>
      <c r="E8" s="569" t="s">
        <v>642</v>
      </c>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c r="AR8" s="378"/>
      <c r="AS8" s="378"/>
      <c r="AT8" s="378"/>
      <c r="AU8" s="378"/>
      <c r="AV8" s="378"/>
      <c r="AW8" s="378"/>
      <c r="AX8" s="378"/>
      <c r="AY8" s="378"/>
      <c r="AZ8" s="378"/>
      <c r="BA8" s="378"/>
      <c r="BB8" s="378"/>
      <c r="BC8" s="378"/>
      <c r="BD8" s="378"/>
      <c r="BE8" s="378"/>
      <c r="BF8" s="378"/>
      <c r="BG8" s="378"/>
      <c r="BH8" s="378"/>
      <c r="BI8" s="378"/>
      <c r="BJ8" s="378"/>
      <c r="BK8" s="378"/>
      <c r="BL8" s="378"/>
      <c r="BM8" s="378"/>
      <c r="BN8" s="378"/>
      <c r="BO8" s="378"/>
      <c r="BP8" s="378"/>
      <c r="BQ8" s="378"/>
      <c r="BR8" s="378"/>
      <c r="BS8" s="378"/>
      <c r="BT8" s="378"/>
      <c r="BU8" s="378"/>
      <c r="BV8" s="378"/>
      <c r="BW8" s="378"/>
      <c r="BX8" s="378"/>
      <c r="BY8" s="378"/>
      <c r="BZ8" s="378"/>
      <c r="CA8" s="378"/>
      <c r="CB8" s="378"/>
      <c r="CC8" s="378"/>
      <c r="CD8" s="378"/>
      <c r="CE8" s="378"/>
      <c r="CF8" s="378"/>
      <c r="CG8" s="378"/>
      <c r="CH8" s="378"/>
      <c r="CI8" s="378"/>
      <c r="CJ8" s="378"/>
      <c r="CK8" s="378"/>
      <c r="CL8" s="378"/>
      <c r="CM8" s="378"/>
      <c r="CN8" s="378"/>
      <c r="CO8" s="378"/>
      <c r="CP8" s="378"/>
      <c r="CQ8" s="378"/>
      <c r="CR8" s="378"/>
      <c r="CS8" s="378"/>
      <c r="CT8" s="378"/>
      <c r="CU8" s="378"/>
      <c r="CV8" s="378"/>
      <c r="CW8" s="378"/>
      <c r="CX8" s="378"/>
      <c r="CY8" s="378"/>
      <c r="CZ8" s="378"/>
      <c r="DA8" s="378"/>
      <c r="DB8" s="378"/>
      <c r="DC8" s="378"/>
      <c r="DD8" s="378"/>
      <c r="DE8" s="378"/>
      <c r="DF8" s="378"/>
      <c r="DG8" s="378"/>
      <c r="DH8" s="378"/>
      <c r="DI8" s="378"/>
      <c r="DJ8" s="378"/>
      <c r="DK8" s="378"/>
      <c r="DL8" s="378"/>
      <c r="DM8" s="378"/>
      <c r="DN8" s="378"/>
      <c r="DO8" s="378"/>
      <c r="DP8" s="378"/>
      <c r="DQ8" s="378"/>
      <c r="DR8" s="378"/>
      <c r="DS8" s="378"/>
      <c r="DT8" s="378"/>
      <c r="DU8" s="378"/>
    </row>
    <row r="9" spans="1:125" s="399" customFormat="1" ht="11.25" customHeight="1">
      <c r="A9" s="570" t="str">
        <f>IFERROR(Pieņēmumi!B127,"")</f>
        <v>LED gaismekļi</v>
      </c>
      <c r="B9" s="389" t="s">
        <v>638</v>
      </c>
      <c r="C9" s="676">
        <f>ROUND(5133444*1.05,0)</f>
        <v>5390116</v>
      </c>
      <c r="D9" s="623">
        <f>C9*0.21</f>
        <v>1131924.3599999999</v>
      </c>
      <c r="E9" s="623">
        <f>SUM(C9:D9)</f>
        <v>6522040.3599999994</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8"/>
      <c r="AM9" s="378"/>
      <c r="AN9" s="378"/>
      <c r="AO9" s="378"/>
      <c r="AP9" s="378"/>
      <c r="AQ9" s="378"/>
      <c r="AR9" s="378"/>
      <c r="AS9" s="378"/>
      <c r="AT9" s="378"/>
      <c r="AU9" s="378"/>
      <c r="AV9" s="378"/>
      <c r="AW9" s="378"/>
      <c r="AX9" s="378"/>
      <c r="AY9" s="378"/>
      <c r="AZ9" s="378"/>
      <c r="BA9" s="378"/>
      <c r="BB9" s="378"/>
      <c r="BC9" s="378"/>
      <c r="BD9" s="378"/>
      <c r="BE9" s="378"/>
      <c r="BF9" s="378"/>
      <c r="BG9" s="378"/>
      <c r="BH9" s="378"/>
      <c r="BI9" s="378"/>
      <c r="BJ9" s="378"/>
      <c r="BK9" s="378"/>
      <c r="BL9" s="378"/>
      <c r="BM9" s="378"/>
      <c r="BN9" s="378"/>
      <c r="BO9" s="378"/>
      <c r="BP9" s="378"/>
      <c r="BQ9" s="378"/>
      <c r="BR9" s="378"/>
      <c r="BS9" s="378"/>
      <c r="BT9" s="378"/>
      <c r="BU9" s="378"/>
      <c r="BV9" s="378"/>
      <c r="BW9" s="378"/>
      <c r="BX9" s="378"/>
      <c r="BY9" s="378"/>
      <c r="BZ9" s="378"/>
      <c r="CA9" s="378"/>
      <c r="CB9" s="378"/>
      <c r="CC9" s="378"/>
      <c r="CD9" s="378"/>
      <c r="CE9" s="378"/>
      <c r="CF9" s="378"/>
      <c r="CG9" s="378"/>
      <c r="CH9" s="378"/>
      <c r="CI9" s="378"/>
      <c r="CJ9" s="378"/>
      <c r="CK9" s="378"/>
      <c r="CL9" s="378"/>
      <c r="CM9" s="378"/>
      <c r="CN9" s="378"/>
      <c r="CO9" s="378"/>
      <c r="CP9" s="378"/>
      <c r="CQ9" s="378"/>
      <c r="CR9" s="378"/>
      <c r="CS9" s="378"/>
      <c r="CT9" s="378"/>
      <c r="CU9" s="378"/>
      <c r="CV9" s="378"/>
      <c r="CW9" s="378"/>
      <c r="CX9" s="378"/>
      <c r="CY9" s="378"/>
      <c r="CZ9" s="378"/>
      <c r="DA9" s="378"/>
      <c r="DB9" s="378"/>
      <c r="DC9" s="378"/>
      <c r="DD9" s="378"/>
      <c r="DE9" s="378"/>
      <c r="DF9" s="378"/>
      <c r="DG9" s="378"/>
      <c r="DH9" s="378"/>
      <c r="DI9" s="378"/>
      <c r="DJ9" s="378"/>
      <c r="DK9" s="378"/>
      <c r="DL9" s="378"/>
      <c r="DM9" s="378"/>
      <c r="DN9" s="378"/>
      <c r="DO9" s="378"/>
      <c r="DP9" s="378"/>
      <c r="DQ9" s="378"/>
      <c r="DR9" s="378"/>
      <c r="DS9" s="378"/>
      <c r="DT9" s="378"/>
      <c r="DU9" s="378"/>
    </row>
    <row r="10" spans="1:125" s="399" customFormat="1" ht="11.25" customHeight="1">
      <c r="A10" s="570" t="str">
        <f>IFERROR(Pieņēmumi!B128,"")</f>
        <v>Vadības paneļi</v>
      </c>
      <c r="B10" s="389" t="s">
        <v>638</v>
      </c>
      <c r="C10" s="676">
        <f>ROUND(866500*1.05,0)</f>
        <v>909825</v>
      </c>
      <c r="D10" s="623">
        <f t="shared" ref="D10:D15" si="0">C10*0.21</f>
        <v>191063.25</v>
      </c>
      <c r="E10" s="623">
        <f t="shared" ref="E10:E15" si="1">SUM(C10:D10)</f>
        <v>1100888.25</v>
      </c>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row>
    <row r="11" spans="1:125" s="399" customFormat="1" ht="11.25" customHeight="1">
      <c r="A11" s="570" t="str">
        <f>IFERROR(Pieņēmumi!B129,"")</f>
        <v>Elektroapgādes kabeļi ar montāžu</v>
      </c>
      <c r="B11" s="389" t="s">
        <v>638</v>
      </c>
      <c r="C11" s="676">
        <f>ROUND(654404*1.05,0)</f>
        <v>687124</v>
      </c>
      <c r="D11" s="623">
        <f t="shared" si="0"/>
        <v>144296.04</v>
      </c>
      <c r="E11" s="623">
        <f t="shared" si="1"/>
        <v>831420.04</v>
      </c>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row>
    <row r="12" spans="1:125" s="399" customFormat="1" ht="11.25" customHeight="1">
      <c r="A12" s="570" t="str">
        <f>IFERROR(Pieņēmumi!B130,"")</f>
        <v>Apgaismojuma stabi ar montāžu</v>
      </c>
      <c r="B12" s="389" t="s">
        <v>638</v>
      </c>
      <c r="C12" s="676">
        <f>ROUND(303240*1.05,0)</f>
        <v>318402</v>
      </c>
      <c r="D12" s="623">
        <f t="shared" si="0"/>
        <v>66864.42</v>
      </c>
      <c r="E12" s="623">
        <f t="shared" si="1"/>
        <v>385266.42</v>
      </c>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row>
    <row r="13" spans="1:125" s="399" customFormat="1" ht="11.25" customHeight="1">
      <c r="A13" s="570" t="str">
        <f>IFERROR(Pieņēmumi!B131,"")</f>
        <v>Konsoles ar montāžu</v>
      </c>
      <c r="B13" s="389" t="s">
        <v>638</v>
      </c>
      <c r="C13" s="676">
        <f>ROUND(188959*1.05,0)</f>
        <v>198407</v>
      </c>
      <c r="D13" s="623">
        <f t="shared" si="0"/>
        <v>41665.47</v>
      </c>
      <c r="E13" s="623">
        <f t="shared" si="1"/>
        <v>240072.47</v>
      </c>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row>
    <row r="14" spans="1:125" s="399" customFormat="1" ht="11.25" customHeight="1">
      <c r="A14" s="570" t="str">
        <f>IFERROR(Pieņēmumi!B132,"")</f>
        <v>Projektēšana un autoruzraudzība</v>
      </c>
      <c r="B14" s="389" t="s">
        <v>638</v>
      </c>
      <c r="C14" s="676">
        <f>ROUND(205473*1.05,0)</f>
        <v>215747</v>
      </c>
      <c r="D14" s="623">
        <f t="shared" si="0"/>
        <v>45306.869999999995</v>
      </c>
      <c r="E14" s="623">
        <f t="shared" si="1"/>
        <v>261053.87</v>
      </c>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row>
    <row r="15" spans="1:125" s="400" customFormat="1" ht="11.25" customHeight="1">
      <c r="A15" s="570" t="str">
        <f>IFERROR(Pieņēmumi!B133,"")</f>
        <v>Būvuzraudzība</v>
      </c>
      <c r="B15" s="389" t="s">
        <v>638</v>
      </c>
      <c r="C15" s="676">
        <f>ROUND(107199*1.05,0)</f>
        <v>112559</v>
      </c>
      <c r="D15" s="623">
        <f t="shared" si="0"/>
        <v>23637.39</v>
      </c>
      <c r="E15" s="623">
        <f t="shared" si="1"/>
        <v>136196.39000000001</v>
      </c>
      <c r="F15" s="565"/>
      <c r="G15" s="565"/>
      <c r="H15" s="565"/>
      <c r="I15" s="565"/>
      <c r="J15" s="565"/>
      <c r="K15" s="565"/>
      <c r="L15" s="565"/>
      <c r="M15" s="565"/>
      <c r="N15" s="565"/>
      <c r="O15" s="565"/>
      <c r="P15" s="565"/>
      <c r="Q15" s="565"/>
      <c r="R15" s="565"/>
      <c r="S15" s="565"/>
      <c r="T15" s="565"/>
      <c r="U15" s="565"/>
      <c r="V15" s="565"/>
      <c r="W15" s="565"/>
      <c r="X15" s="565"/>
      <c r="Y15" s="565"/>
      <c r="Z15" s="565"/>
      <c r="AA15" s="565"/>
      <c r="AB15" s="565"/>
      <c r="AC15" s="565"/>
      <c r="AD15" s="565"/>
      <c r="AE15" s="565"/>
      <c r="AF15" s="565"/>
      <c r="AG15" s="565"/>
      <c r="AH15" s="565"/>
      <c r="AI15" s="565"/>
      <c r="AJ15" s="565"/>
      <c r="AK15" s="565"/>
      <c r="AL15" s="565"/>
      <c r="AM15" s="565"/>
      <c r="AN15" s="565"/>
      <c r="AO15" s="565"/>
      <c r="AP15" s="565"/>
      <c r="AQ15" s="565"/>
      <c r="AR15" s="565"/>
      <c r="AS15" s="565"/>
      <c r="AT15" s="565"/>
      <c r="AU15" s="565"/>
      <c r="AV15" s="565"/>
      <c r="AW15" s="565"/>
      <c r="AX15" s="565"/>
      <c r="AY15" s="565"/>
      <c r="AZ15" s="565"/>
      <c r="BA15" s="565"/>
      <c r="BB15" s="565"/>
      <c r="BC15" s="565"/>
      <c r="BD15" s="565"/>
      <c r="BE15" s="565"/>
      <c r="BF15" s="565"/>
      <c r="BG15" s="565"/>
      <c r="BH15" s="565"/>
      <c r="BI15" s="565"/>
      <c r="BJ15" s="565"/>
      <c r="BK15" s="565"/>
      <c r="BL15" s="565"/>
      <c r="BM15" s="565"/>
      <c r="BN15" s="565"/>
      <c r="BO15" s="565"/>
      <c r="BP15" s="565"/>
      <c r="BQ15" s="565"/>
      <c r="BR15" s="565"/>
      <c r="BS15" s="565"/>
      <c r="BT15" s="565"/>
      <c r="BU15" s="565"/>
      <c r="BV15" s="565"/>
      <c r="BW15" s="565"/>
      <c r="BX15" s="565"/>
      <c r="BY15" s="565"/>
      <c r="BZ15" s="565"/>
      <c r="CA15" s="565"/>
      <c r="CB15" s="565"/>
      <c r="CC15" s="565"/>
      <c r="CD15" s="565"/>
      <c r="CE15" s="565"/>
      <c r="CF15" s="565"/>
      <c r="CG15" s="565"/>
      <c r="CH15" s="565"/>
      <c r="CI15" s="565"/>
      <c r="CJ15" s="565"/>
      <c r="CK15" s="565"/>
      <c r="CL15" s="565"/>
      <c r="CM15" s="565"/>
      <c r="CN15" s="565"/>
      <c r="CO15" s="565"/>
      <c r="CP15" s="565"/>
      <c r="CQ15" s="565"/>
      <c r="CR15" s="565"/>
      <c r="CS15" s="565"/>
      <c r="CT15" s="565"/>
      <c r="CU15" s="565"/>
      <c r="CV15" s="565"/>
      <c r="CW15" s="565"/>
      <c r="CX15" s="565"/>
      <c r="CY15" s="565"/>
      <c r="CZ15" s="565"/>
      <c r="DA15" s="565"/>
      <c r="DB15" s="565"/>
      <c r="DC15" s="565"/>
      <c r="DD15" s="565"/>
      <c r="DE15" s="565"/>
      <c r="DF15" s="565"/>
      <c r="DG15" s="565"/>
      <c r="DH15" s="565"/>
      <c r="DI15" s="565"/>
      <c r="DJ15" s="565"/>
      <c r="DK15" s="565"/>
      <c r="DL15" s="565"/>
      <c r="DM15" s="565"/>
      <c r="DN15" s="565"/>
      <c r="DO15" s="565"/>
      <c r="DP15" s="565"/>
      <c r="DQ15" s="565"/>
      <c r="DR15" s="565"/>
      <c r="DS15" s="565"/>
      <c r="DT15" s="565"/>
      <c r="DU15" s="565"/>
    </row>
    <row r="16" spans="1:125" s="400" customFormat="1" ht="11.25" customHeight="1">
      <c r="A16" s="571" t="s">
        <v>884</v>
      </c>
      <c r="B16" s="462" t="s">
        <v>638</v>
      </c>
      <c r="C16" s="624">
        <f>SUM(C9:C15)</f>
        <v>7832180</v>
      </c>
      <c r="D16" s="624">
        <f t="shared" ref="D16:E16" si="2">SUM(D9:D15)</f>
        <v>1644757.7999999996</v>
      </c>
      <c r="E16" s="624">
        <f t="shared" si="2"/>
        <v>9476937.7999999989</v>
      </c>
      <c r="F16" s="565"/>
      <c r="G16" s="565"/>
      <c r="H16" s="565"/>
      <c r="I16" s="565"/>
      <c r="J16" s="565"/>
      <c r="K16" s="565"/>
      <c r="L16" s="565"/>
      <c r="M16" s="565"/>
      <c r="N16" s="565"/>
      <c r="O16" s="565"/>
      <c r="P16" s="565"/>
      <c r="Q16" s="565"/>
      <c r="R16" s="565"/>
      <c r="S16" s="565"/>
      <c r="T16" s="565"/>
      <c r="U16" s="565"/>
      <c r="V16" s="565"/>
      <c r="W16" s="565"/>
      <c r="X16" s="565"/>
      <c r="Y16" s="565"/>
      <c r="Z16" s="565"/>
      <c r="AA16" s="565"/>
      <c r="AB16" s="565"/>
      <c r="AC16" s="565"/>
      <c r="AD16" s="565"/>
      <c r="AE16" s="565"/>
      <c r="AF16" s="565"/>
      <c r="AG16" s="565"/>
      <c r="AH16" s="565"/>
      <c r="AI16" s="565"/>
      <c r="AJ16" s="565"/>
      <c r="AK16" s="565"/>
      <c r="AL16" s="565"/>
      <c r="AM16" s="565"/>
      <c r="AN16" s="565"/>
      <c r="AO16" s="565"/>
      <c r="AP16" s="565"/>
      <c r="AQ16" s="565"/>
      <c r="AR16" s="565"/>
      <c r="AS16" s="565"/>
      <c r="AT16" s="565"/>
      <c r="AU16" s="565"/>
      <c r="AV16" s="565"/>
      <c r="AW16" s="565"/>
      <c r="AX16" s="565"/>
      <c r="AY16" s="565"/>
      <c r="AZ16" s="565"/>
      <c r="BA16" s="565"/>
      <c r="BB16" s="565"/>
      <c r="BC16" s="565"/>
      <c r="BD16" s="565"/>
      <c r="BE16" s="565"/>
      <c r="BF16" s="565"/>
      <c r="BG16" s="565"/>
      <c r="BH16" s="565"/>
      <c r="BI16" s="565"/>
      <c r="BJ16" s="565"/>
      <c r="BK16" s="565"/>
      <c r="BL16" s="565"/>
      <c r="BM16" s="565"/>
      <c r="BN16" s="565"/>
      <c r="BO16" s="565"/>
      <c r="BP16" s="565"/>
      <c r="BQ16" s="565"/>
      <c r="BR16" s="565"/>
      <c r="BS16" s="565"/>
      <c r="BT16" s="565"/>
      <c r="BU16" s="565"/>
      <c r="BV16" s="565"/>
      <c r="BW16" s="565"/>
      <c r="BX16" s="565"/>
      <c r="BY16" s="565"/>
      <c r="BZ16" s="565"/>
      <c r="CA16" s="565"/>
      <c r="CB16" s="565"/>
      <c r="CC16" s="565"/>
      <c r="CD16" s="565"/>
      <c r="CE16" s="565"/>
      <c r="CF16" s="565"/>
      <c r="CG16" s="565"/>
      <c r="CH16" s="565"/>
      <c r="CI16" s="565"/>
      <c r="CJ16" s="565"/>
      <c r="CK16" s="565"/>
      <c r="CL16" s="565"/>
      <c r="CM16" s="565"/>
      <c r="CN16" s="565"/>
      <c r="CO16" s="565"/>
      <c r="CP16" s="565"/>
      <c r="CQ16" s="565"/>
      <c r="CR16" s="565"/>
      <c r="CS16" s="565"/>
      <c r="CT16" s="565"/>
      <c r="CU16" s="565"/>
      <c r="CV16" s="565"/>
      <c r="CW16" s="565"/>
      <c r="CX16" s="565"/>
      <c r="CY16" s="565"/>
      <c r="CZ16" s="565"/>
      <c r="DA16" s="565"/>
      <c r="DB16" s="565"/>
      <c r="DC16" s="565"/>
      <c r="DD16" s="565"/>
      <c r="DE16" s="565"/>
      <c r="DF16" s="565"/>
      <c r="DG16" s="565"/>
      <c r="DH16" s="565"/>
      <c r="DI16" s="565"/>
      <c r="DJ16" s="565"/>
      <c r="DK16" s="565"/>
      <c r="DL16" s="565"/>
      <c r="DM16" s="565"/>
      <c r="DN16" s="565"/>
      <c r="DO16" s="565"/>
      <c r="DP16" s="565"/>
      <c r="DQ16" s="565"/>
      <c r="DR16" s="565"/>
      <c r="DS16" s="565"/>
      <c r="DT16" s="565"/>
      <c r="DU16" s="565"/>
    </row>
    <row r="17" spans="1:125" s="399" customFormat="1" ht="11.25" customHeight="1">
      <c r="B17" s="400"/>
      <c r="C17" s="380"/>
      <c r="D17" s="380"/>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c r="BD17" s="378"/>
      <c r="BE17" s="378"/>
      <c r="BF17" s="378"/>
      <c r="BG17" s="378"/>
      <c r="BH17" s="378"/>
      <c r="BI17" s="378"/>
      <c r="BJ17" s="378"/>
      <c r="BK17" s="378"/>
      <c r="BL17" s="378"/>
      <c r="BM17" s="378"/>
      <c r="BN17" s="378"/>
      <c r="BO17" s="378"/>
      <c r="BP17" s="378"/>
      <c r="BQ17" s="378"/>
      <c r="BR17" s="378"/>
      <c r="BS17" s="378"/>
      <c r="BT17" s="378"/>
      <c r="BU17" s="378"/>
      <c r="BV17" s="378"/>
      <c r="BW17" s="378"/>
      <c r="BX17" s="378"/>
      <c r="BY17" s="378"/>
      <c r="BZ17" s="378"/>
      <c r="CA17" s="378"/>
      <c r="CB17" s="378"/>
      <c r="CC17" s="378"/>
      <c r="CD17" s="378"/>
      <c r="CE17" s="378"/>
      <c r="CF17" s="378"/>
      <c r="CG17" s="378"/>
      <c r="CH17" s="378"/>
      <c r="CI17" s="378"/>
      <c r="CJ17" s="378"/>
      <c r="CK17" s="378"/>
      <c r="CL17" s="378"/>
      <c r="CM17" s="378"/>
      <c r="CN17" s="378"/>
      <c r="CO17" s="378"/>
      <c r="CP17" s="378"/>
      <c r="CQ17" s="378"/>
      <c r="CR17" s="378"/>
      <c r="CS17" s="378"/>
      <c r="CT17" s="378"/>
      <c r="CU17" s="378"/>
      <c r="CV17" s="378"/>
      <c r="CW17" s="378"/>
      <c r="CX17" s="378"/>
      <c r="CY17" s="378"/>
      <c r="CZ17" s="378"/>
      <c r="DA17" s="378"/>
      <c r="DB17" s="378"/>
      <c r="DC17" s="378"/>
      <c r="DD17" s="378"/>
      <c r="DE17" s="378"/>
      <c r="DF17" s="378"/>
      <c r="DG17" s="378"/>
      <c r="DH17" s="378"/>
      <c r="DI17" s="378"/>
      <c r="DJ17" s="378"/>
      <c r="DK17" s="378"/>
      <c r="DL17" s="378"/>
      <c r="DM17" s="378"/>
      <c r="DN17" s="378"/>
      <c r="DO17" s="378"/>
      <c r="DP17" s="378"/>
      <c r="DQ17" s="378"/>
      <c r="DR17" s="378"/>
      <c r="DS17" s="378"/>
      <c r="DT17" s="378"/>
      <c r="DU17" s="378"/>
    </row>
    <row r="18" spans="1:125" s="400" customFormat="1" ht="11.25" customHeight="1">
      <c r="A18" s="571" t="s">
        <v>1012</v>
      </c>
      <c r="B18" s="462" t="s">
        <v>638</v>
      </c>
      <c r="C18" s="572"/>
      <c r="D18" s="572"/>
      <c r="E18" s="625">
        <f>C16-Kapitālieguldījumi!D39</f>
        <v>882859.99999999907</v>
      </c>
      <c r="F18" s="565"/>
      <c r="G18" s="565"/>
      <c r="H18" s="565"/>
      <c r="I18" s="565"/>
      <c r="J18" s="565"/>
      <c r="K18" s="565"/>
      <c r="L18" s="565"/>
      <c r="M18" s="565"/>
      <c r="N18" s="565"/>
      <c r="O18" s="565"/>
      <c r="P18" s="565"/>
      <c r="Q18" s="565"/>
      <c r="R18" s="565"/>
      <c r="S18" s="565"/>
      <c r="T18" s="565"/>
      <c r="U18" s="565"/>
      <c r="V18" s="565"/>
      <c r="W18" s="565"/>
      <c r="X18" s="565"/>
      <c r="Y18" s="565"/>
      <c r="Z18" s="565"/>
      <c r="AA18" s="565"/>
      <c r="AB18" s="565"/>
      <c r="AC18" s="565"/>
      <c r="AD18" s="565"/>
      <c r="AE18" s="565"/>
      <c r="AF18" s="565"/>
      <c r="AG18" s="565"/>
      <c r="AH18" s="565"/>
      <c r="AI18" s="565"/>
      <c r="AJ18" s="565"/>
      <c r="AK18" s="565"/>
      <c r="AL18" s="565"/>
      <c r="AM18" s="565"/>
      <c r="AN18" s="565"/>
      <c r="AO18" s="565"/>
      <c r="AP18" s="565"/>
      <c r="AQ18" s="565"/>
      <c r="AR18" s="565"/>
      <c r="AS18" s="565"/>
      <c r="AT18" s="565"/>
      <c r="AU18" s="565"/>
      <c r="AV18" s="565"/>
      <c r="AW18" s="565"/>
      <c r="AX18" s="565"/>
      <c r="AY18" s="565"/>
      <c r="AZ18" s="565"/>
      <c r="BA18" s="565"/>
      <c r="BB18" s="565"/>
      <c r="BC18" s="565"/>
      <c r="BD18" s="565"/>
      <c r="BE18" s="565"/>
      <c r="BF18" s="565"/>
      <c r="BG18" s="565"/>
      <c r="BH18" s="565"/>
      <c r="BI18" s="565"/>
      <c r="BJ18" s="565"/>
      <c r="BK18" s="565"/>
      <c r="BL18" s="565"/>
      <c r="BM18" s="565"/>
      <c r="BN18" s="565"/>
      <c r="BO18" s="565"/>
      <c r="BP18" s="565"/>
      <c r="BQ18" s="565"/>
      <c r="BR18" s="565"/>
      <c r="BS18" s="565"/>
      <c r="BT18" s="565"/>
      <c r="BU18" s="565"/>
      <c r="BV18" s="565"/>
      <c r="BW18" s="565"/>
      <c r="BX18" s="565"/>
      <c r="BY18" s="565"/>
      <c r="BZ18" s="565"/>
      <c r="CA18" s="565"/>
      <c r="CB18" s="565"/>
      <c r="CC18" s="565"/>
      <c r="CD18" s="565"/>
      <c r="CE18" s="565"/>
      <c r="CF18" s="565"/>
      <c r="CG18" s="565"/>
      <c r="CH18" s="565"/>
      <c r="CI18" s="565"/>
      <c r="CJ18" s="565"/>
      <c r="CK18" s="565"/>
      <c r="CL18" s="565"/>
      <c r="CM18" s="565"/>
      <c r="CN18" s="565"/>
      <c r="CO18" s="565"/>
      <c r="CP18" s="565"/>
      <c r="CQ18" s="565"/>
      <c r="CR18" s="565"/>
      <c r="CS18" s="565"/>
      <c r="CT18" s="565"/>
      <c r="CU18" s="565"/>
      <c r="CV18" s="565"/>
      <c r="CW18" s="565"/>
      <c r="CX18" s="565"/>
      <c r="CY18" s="565"/>
      <c r="CZ18" s="565"/>
      <c r="DA18" s="565"/>
      <c r="DB18" s="565"/>
      <c r="DC18" s="565"/>
      <c r="DD18" s="565"/>
      <c r="DE18" s="565"/>
      <c r="DF18" s="565"/>
      <c r="DG18" s="565"/>
      <c r="DH18" s="565"/>
      <c r="DI18" s="565"/>
      <c r="DJ18" s="565"/>
      <c r="DK18" s="565"/>
      <c r="DL18" s="565"/>
      <c r="DM18" s="565"/>
      <c r="DN18" s="565"/>
      <c r="DO18" s="565"/>
      <c r="DP18" s="565"/>
      <c r="DQ18" s="565"/>
      <c r="DR18" s="565"/>
      <c r="DS18" s="565"/>
      <c r="DT18" s="565"/>
      <c r="DU18" s="565"/>
    </row>
    <row r="19" spans="1:125" s="399" customFormat="1" ht="11.25" customHeight="1">
      <c r="B19" s="400"/>
      <c r="C19" s="380"/>
      <c r="D19" s="380"/>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c r="AJ19" s="378"/>
      <c r="AK19" s="378"/>
      <c r="AL19" s="378"/>
      <c r="AM19" s="378"/>
      <c r="AN19" s="378"/>
      <c r="AO19" s="378"/>
      <c r="AP19" s="378"/>
      <c r="AQ19" s="378"/>
      <c r="AR19" s="378"/>
      <c r="AS19" s="378"/>
      <c r="AT19" s="378"/>
      <c r="AU19" s="378"/>
      <c r="AV19" s="378"/>
      <c r="AW19" s="378"/>
      <c r="AX19" s="378"/>
      <c r="AY19" s="378"/>
      <c r="AZ19" s="378"/>
      <c r="BA19" s="378"/>
      <c r="BB19" s="378"/>
      <c r="BC19" s="378"/>
      <c r="BD19" s="378"/>
      <c r="BE19" s="378"/>
      <c r="BF19" s="378"/>
      <c r="BG19" s="378"/>
      <c r="BH19" s="378"/>
      <c r="BI19" s="378"/>
      <c r="BJ19" s="378"/>
      <c r="BK19" s="378"/>
      <c r="BL19" s="378"/>
      <c r="BM19" s="378"/>
      <c r="BN19" s="378"/>
      <c r="BO19" s="378"/>
      <c r="BP19" s="378"/>
      <c r="BQ19" s="378"/>
      <c r="BR19" s="378"/>
      <c r="BS19" s="378"/>
      <c r="BT19" s="378"/>
      <c r="BU19" s="378"/>
      <c r="BV19" s="378"/>
      <c r="BW19" s="378"/>
      <c r="BX19" s="378"/>
      <c r="BY19" s="378"/>
      <c r="BZ19" s="378"/>
      <c r="CA19" s="378"/>
      <c r="CB19" s="378"/>
      <c r="CC19" s="378"/>
      <c r="CD19" s="378"/>
      <c r="CE19" s="378"/>
      <c r="CF19" s="378"/>
      <c r="CG19" s="378"/>
      <c r="CH19" s="378"/>
      <c r="CI19" s="378"/>
      <c r="CJ19" s="378"/>
      <c r="CK19" s="378"/>
      <c r="CL19" s="378"/>
      <c r="CM19" s="378"/>
      <c r="CN19" s="378"/>
      <c r="CO19" s="378"/>
      <c r="CP19" s="378"/>
      <c r="CQ19" s="378"/>
      <c r="CR19" s="378"/>
      <c r="CS19" s="378"/>
      <c r="CT19" s="378"/>
      <c r="CU19" s="378"/>
      <c r="CV19" s="378"/>
      <c r="CW19" s="378"/>
      <c r="CX19" s="378"/>
      <c r="CY19" s="378"/>
      <c r="CZ19" s="378"/>
      <c r="DA19" s="378"/>
      <c r="DB19" s="378"/>
      <c r="DC19" s="378"/>
      <c r="DD19" s="378"/>
      <c r="DE19" s="378"/>
      <c r="DF19" s="378"/>
      <c r="DG19" s="378"/>
      <c r="DH19" s="378"/>
      <c r="DI19" s="378"/>
      <c r="DJ19" s="378"/>
      <c r="DK19" s="378"/>
      <c r="DL19" s="378"/>
      <c r="DM19" s="378"/>
      <c r="DN19" s="378"/>
      <c r="DO19" s="378"/>
      <c r="DP19" s="378"/>
      <c r="DQ19" s="378"/>
      <c r="DR19" s="378"/>
      <c r="DS19" s="378"/>
      <c r="DT19" s="378"/>
      <c r="DU19" s="378"/>
    </row>
    <row r="20" spans="1:125" s="399" customFormat="1" ht="11.25" customHeight="1">
      <c r="C20" s="605"/>
      <c r="D20" s="464"/>
      <c r="E20" s="378"/>
      <c r="F20" s="378"/>
      <c r="G20" s="378"/>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c r="AI20" s="378"/>
      <c r="AJ20" s="378"/>
      <c r="AK20" s="378"/>
      <c r="AL20" s="378"/>
      <c r="AM20" s="378"/>
      <c r="AN20" s="378"/>
      <c r="AO20" s="378"/>
      <c r="AP20" s="378"/>
      <c r="AQ20" s="378"/>
      <c r="AR20" s="378"/>
      <c r="AS20" s="378"/>
      <c r="AT20" s="378"/>
      <c r="AU20" s="378"/>
      <c r="AV20" s="378"/>
      <c r="AW20" s="378"/>
      <c r="AX20" s="378"/>
      <c r="AY20" s="378"/>
      <c r="AZ20" s="378"/>
      <c r="BA20" s="378"/>
      <c r="BB20" s="378"/>
      <c r="BC20" s="378"/>
      <c r="BD20" s="378"/>
      <c r="BE20" s="378"/>
      <c r="BF20" s="378"/>
      <c r="BG20" s="378"/>
      <c r="BH20" s="378"/>
      <c r="BI20" s="378"/>
      <c r="BJ20" s="378"/>
      <c r="BK20" s="378"/>
      <c r="BL20" s="378"/>
      <c r="BM20" s="378"/>
      <c r="BN20" s="378"/>
      <c r="BO20" s="378"/>
      <c r="BP20" s="378"/>
      <c r="BQ20" s="378"/>
      <c r="BR20" s="378"/>
      <c r="BS20" s="378"/>
      <c r="BT20" s="378"/>
      <c r="BU20" s="378"/>
      <c r="BV20" s="378"/>
      <c r="BW20" s="378"/>
      <c r="BX20" s="378"/>
      <c r="BY20" s="378"/>
      <c r="BZ20" s="378"/>
      <c r="CA20" s="378"/>
      <c r="CB20" s="378"/>
      <c r="CC20" s="378"/>
      <c r="CD20" s="378"/>
      <c r="CE20" s="378"/>
      <c r="CF20" s="378"/>
      <c r="CG20" s="378"/>
      <c r="CH20" s="378"/>
      <c r="CI20" s="378"/>
      <c r="CJ20" s="378"/>
      <c r="CK20" s="378"/>
      <c r="CL20" s="378"/>
      <c r="CM20" s="378"/>
      <c r="CN20" s="378"/>
      <c r="CO20" s="378"/>
      <c r="CP20" s="378"/>
      <c r="CQ20" s="378"/>
      <c r="CR20" s="378"/>
      <c r="CS20" s="378"/>
      <c r="CT20" s="378"/>
      <c r="CU20" s="378"/>
      <c r="CV20" s="378"/>
      <c r="CW20" s="378"/>
      <c r="CX20" s="378"/>
      <c r="CY20" s="378"/>
      <c r="CZ20" s="378"/>
      <c r="DA20" s="378"/>
      <c r="DB20" s="378"/>
      <c r="DC20" s="378"/>
      <c r="DD20" s="378"/>
      <c r="DE20" s="378"/>
      <c r="DF20" s="378"/>
      <c r="DG20" s="378"/>
      <c r="DH20" s="378"/>
      <c r="DI20" s="378"/>
      <c r="DJ20" s="378"/>
      <c r="DK20" s="378"/>
      <c r="DL20" s="378"/>
      <c r="DM20" s="378"/>
      <c r="DN20" s="378"/>
      <c r="DO20" s="378"/>
      <c r="DP20" s="378"/>
      <c r="DQ20" s="378"/>
      <c r="DR20" s="378"/>
      <c r="DS20" s="378"/>
      <c r="DT20" s="378"/>
      <c r="DU20" s="378"/>
    </row>
    <row r="21" spans="1:125" s="381" customFormat="1" ht="11.25" customHeight="1">
      <c r="A21" s="379" t="s">
        <v>744</v>
      </c>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c r="BS21" s="379"/>
      <c r="BT21" s="379"/>
      <c r="BU21" s="379"/>
      <c r="BV21" s="379"/>
      <c r="BW21" s="379"/>
      <c r="BX21" s="379"/>
      <c r="BY21" s="379"/>
      <c r="BZ21" s="379"/>
      <c r="CA21" s="379"/>
      <c r="CB21" s="379"/>
      <c r="CC21" s="379"/>
      <c r="CD21" s="379"/>
      <c r="CE21" s="379"/>
      <c r="CF21" s="379"/>
      <c r="CG21" s="379"/>
      <c r="CH21" s="379"/>
      <c r="CI21" s="379"/>
      <c r="CJ21" s="379"/>
      <c r="CK21" s="379"/>
      <c r="CL21" s="379"/>
      <c r="CM21" s="379"/>
      <c r="CN21" s="379"/>
      <c r="CO21" s="379"/>
      <c r="CP21" s="379"/>
      <c r="CQ21" s="379"/>
      <c r="CR21" s="379"/>
      <c r="CS21" s="379"/>
      <c r="CT21" s="379"/>
      <c r="CU21" s="379"/>
      <c r="CV21" s="379"/>
      <c r="CW21" s="379"/>
      <c r="CX21" s="379"/>
      <c r="CY21" s="379"/>
      <c r="CZ21" s="379"/>
      <c r="DA21" s="379"/>
      <c r="DB21" s="379"/>
      <c r="DC21" s="379"/>
      <c r="DD21" s="379"/>
      <c r="DE21" s="379"/>
      <c r="DF21" s="379"/>
      <c r="DG21" s="379"/>
      <c r="DH21" s="379"/>
      <c r="DI21" s="379"/>
      <c r="DJ21" s="379"/>
      <c r="DK21" s="379"/>
      <c r="DL21" s="379"/>
      <c r="DM21" s="379"/>
      <c r="DN21" s="379"/>
      <c r="DO21" s="379"/>
      <c r="DP21" s="379"/>
      <c r="DQ21" s="379"/>
      <c r="DR21" s="379"/>
      <c r="DS21" s="379"/>
      <c r="DT21" s="379"/>
      <c r="DU21" s="379"/>
    </row>
    <row r="22" spans="1:125" s="399" customFormat="1" ht="11.25" customHeight="1">
      <c r="C22" s="464"/>
      <c r="D22" s="464"/>
      <c r="E22" s="378"/>
      <c r="F22" s="378"/>
      <c r="G22" s="378"/>
      <c r="H22" s="378"/>
      <c r="I22" s="378"/>
      <c r="J22" s="378"/>
      <c r="K22" s="378"/>
      <c r="L22" s="378"/>
      <c r="M22" s="378"/>
      <c r="N22" s="378"/>
      <c r="O22" s="378"/>
      <c r="P22" s="378"/>
      <c r="Q22" s="378"/>
      <c r="R22" s="378"/>
      <c r="S22" s="378"/>
      <c r="T22" s="378"/>
      <c r="U22" s="378"/>
      <c r="V22" s="378"/>
      <c r="W22" s="378"/>
      <c r="X22" s="378"/>
      <c r="Y22" s="378"/>
      <c r="Z22" s="378"/>
      <c r="AA22" s="378"/>
      <c r="AB22" s="378"/>
      <c r="AC22" s="378"/>
      <c r="AD22" s="378"/>
      <c r="AE22" s="378"/>
      <c r="AF22" s="378"/>
      <c r="AG22" s="378"/>
      <c r="AH22" s="378"/>
      <c r="AI22" s="378"/>
      <c r="AJ22" s="378"/>
      <c r="AK22" s="378"/>
      <c r="AL22" s="378"/>
      <c r="AM22" s="378"/>
      <c r="AN22" s="378"/>
      <c r="AO22" s="378"/>
      <c r="AP22" s="378"/>
      <c r="AQ22" s="378"/>
      <c r="AR22" s="378"/>
      <c r="AS22" s="378"/>
      <c r="AT22" s="378"/>
      <c r="AU22" s="378"/>
      <c r="AV22" s="378"/>
      <c r="AW22" s="378"/>
      <c r="AX22" s="378"/>
      <c r="AY22" s="378"/>
      <c r="AZ22" s="378"/>
      <c r="BA22" s="378"/>
      <c r="BB22" s="378"/>
      <c r="BC22" s="378"/>
      <c r="BD22" s="378"/>
      <c r="BE22" s="378"/>
      <c r="BF22" s="378"/>
      <c r="BG22" s="378"/>
      <c r="BH22" s="378"/>
      <c r="BI22" s="378"/>
      <c r="BJ22" s="378"/>
      <c r="BK22" s="378"/>
      <c r="BL22" s="378"/>
      <c r="BM22" s="378"/>
      <c r="BN22" s="378"/>
      <c r="BO22" s="378"/>
      <c r="BP22" s="378"/>
      <c r="BQ22" s="378"/>
      <c r="BR22" s="378"/>
      <c r="BS22" s="378"/>
      <c r="BT22" s="378"/>
      <c r="BU22" s="378"/>
      <c r="BV22" s="378"/>
      <c r="BW22" s="378"/>
      <c r="BX22" s="378"/>
      <c r="BY22" s="378"/>
      <c r="BZ22" s="378"/>
      <c r="CA22" s="378"/>
      <c r="CB22" s="378"/>
      <c r="CC22" s="378"/>
      <c r="CD22" s="378"/>
      <c r="CE22" s="378"/>
      <c r="CF22" s="378"/>
      <c r="CG22" s="378"/>
      <c r="CH22" s="378"/>
      <c r="CI22" s="378"/>
      <c r="CJ22" s="378"/>
      <c r="CK22" s="378"/>
      <c r="CL22" s="378"/>
      <c r="CM22" s="378"/>
      <c r="CN22" s="378"/>
      <c r="CO22" s="378"/>
      <c r="CP22" s="378"/>
      <c r="CQ22" s="378"/>
      <c r="CR22" s="378"/>
      <c r="CS22" s="378"/>
      <c r="CT22" s="378"/>
      <c r="CU22" s="378"/>
      <c r="CV22" s="378"/>
      <c r="CW22" s="378"/>
      <c r="CX22" s="378"/>
      <c r="CY22" s="378"/>
      <c r="CZ22" s="378"/>
      <c r="DA22" s="378"/>
      <c r="DB22" s="378"/>
      <c r="DC22" s="378"/>
      <c r="DD22" s="378"/>
      <c r="DE22" s="378"/>
      <c r="DF22" s="378"/>
      <c r="DG22" s="378"/>
      <c r="DH22" s="378"/>
      <c r="DI22" s="378"/>
      <c r="DJ22" s="378"/>
      <c r="DK22" s="378"/>
      <c r="DL22" s="378"/>
      <c r="DM22" s="378"/>
      <c r="DN22" s="378"/>
      <c r="DO22" s="378"/>
      <c r="DP22" s="378"/>
      <c r="DQ22" s="378"/>
      <c r="DR22" s="378"/>
      <c r="DS22" s="378"/>
      <c r="DT22" s="378"/>
      <c r="DU22" s="378"/>
    </row>
    <row r="23" spans="1:125" s="399" customFormat="1" ht="11.25" customHeight="1">
      <c r="A23" s="444" t="s">
        <v>736</v>
      </c>
      <c r="B23" s="444"/>
      <c r="C23" s="444"/>
      <c r="D23" s="464"/>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c r="AI23" s="378"/>
      <c r="AJ23" s="378"/>
      <c r="AK23" s="378"/>
      <c r="AL23" s="378"/>
      <c r="AM23" s="378"/>
      <c r="AN23" s="378"/>
      <c r="AO23" s="378"/>
      <c r="AP23" s="378"/>
      <c r="AQ23" s="378"/>
      <c r="AR23" s="378"/>
      <c r="AS23" s="378"/>
      <c r="AT23" s="378"/>
      <c r="AU23" s="378"/>
      <c r="AV23" s="378"/>
      <c r="AW23" s="378"/>
      <c r="AX23" s="378"/>
      <c r="AY23" s="378"/>
      <c r="AZ23" s="378"/>
      <c r="BA23" s="378"/>
      <c r="BB23" s="378"/>
      <c r="BC23" s="378"/>
      <c r="BD23" s="378"/>
      <c r="BE23" s="378"/>
      <c r="BF23" s="378"/>
      <c r="BG23" s="378"/>
      <c r="BH23" s="378"/>
      <c r="BI23" s="378"/>
      <c r="BJ23" s="378"/>
      <c r="BK23" s="378"/>
      <c r="BL23" s="378"/>
      <c r="BM23" s="378"/>
      <c r="BN23" s="378"/>
      <c r="BO23" s="378"/>
      <c r="BP23" s="378"/>
      <c r="BQ23" s="378"/>
      <c r="BR23" s="378"/>
      <c r="BS23" s="378"/>
      <c r="BT23" s="378"/>
      <c r="BU23" s="378"/>
      <c r="BV23" s="378"/>
      <c r="BW23" s="378"/>
      <c r="BX23" s="378"/>
      <c r="BY23" s="378"/>
      <c r="BZ23" s="378"/>
      <c r="CA23" s="378"/>
      <c r="CB23" s="378"/>
      <c r="CC23" s="378"/>
      <c r="CD23" s="378"/>
      <c r="CE23" s="378"/>
      <c r="CF23" s="378"/>
      <c r="CG23" s="378"/>
      <c r="CH23" s="378"/>
      <c r="CI23" s="378"/>
      <c r="CJ23" s="378"/>
      <c r="CK23" s="378"/>
      <c r="CL23" s="378"/>
      <c r="CM23" s="378"/>
      <c r="CN23" s="378"/>
      <c r="CO23" s="378"/>
      <c r="CP23" s="378"/>
      <c r="CQ23" s="378"/>
      <c r="CR23" s="378"/>
      <c r="CS23" s="378"/>
      <c r="CT23" s="378"/>
      <c r="CU23" s="378"/>
      <c r="CV23" s="378"/>
      <c r="CW23" s="378"/>
      <c r="CX23" s="378"/>
      <c r="CY23" s="378"/>
      <c r="CZ23" s="378"/>
      <c r="DA23" s="378"/>
      <c r="DB23" s="378"/>
      <c r="DC23" s="378"/>
      <c r="DD23" s="378"/>
      <c r="DE23" s="378"/>
      <c r="DF23" s="378"/>
      <c r="DG23" s="378"/>
      <c r="DH23" s="378"/>
      <c r="DI23" s="378"/>
      <c r="DJ23" s="378"/>
      <c r="DK23" s="378"/>
      <c r="DL23" s="378"/>
      <c r="DM23" s="378"/>
      <c r="DN23" s="378"/>
      <c r="DO23" s="378"/>
      <c r="DP23" s="378"/>
      <c r="DQ23" s="378"/>
      <c r="DR23" s="378"/>
      <c r="DS23" s="378"/>
      <c r="DT23" s="378"/>
      <c r="DU23" s="378"/>
    </row>
    <row r="24" spans="1:125" s="399" customFormat="1" ht="11.25" customHeight="1">
      <c r="A24" s="467" t="s">
        <v>737</v>
      </c>
      <c r="B24" s="467" t="s">
        <v>667</v>
      </c>
      <c r="C24" s="434">
        <v>129624.23</v>
      </c>
      <c r="D24" s="464"/>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c r="AJ24" s="378"/>
      <c r="AK24" s="378"/>
      <c r="AL24" s="378"/>
      <c r="AM24" s="378"/>
      <c r="AN24" s="378"/>
      <c r="AO24" s="378"/>
      <c r="AP24" s="378"/>
      <c r="AQ24" s="378"/>
      <c r="AR24" s="378"/>
      <c r="AS24" s="378"/>
      <c r="AT24" s="378"/>
      <c r="AU24" s="378"/>
      <c r="AV24" s="378"/>
      <c r="AW24" s="378"/>
      <c r="AX24" s="378"/>
      <c r="AY24" s="378"/>
      <c r="AZ24" s="378"/>
      <c r="BA24" s="378"/>
      <c r="BB24" s="378"/>
      <c r="BC24" s="378"/>
      <c r="BD24" s="378"/>
      <c r="BE24" s="378"/>
      <c r="BF24" s="378"/>
      <c r="BG24" s="378"/>
      <c r="BH24" s="378"/>
      <c r="BI24" s="378"/>
      <c r="BJ24" s="378"/>
      <c r="BK24" s="378"/>
      <c r="BL24" s="378"/>
      <c r="BM24" s="378"/>
      <c r="BN24" s="378"/>
      <c r="BO24" s="378"/>
      <c r="BP24" s="378"/>
      <c r="BQ24" s="378"/>
      <c r="BR24" s="378"/>
      <c r="BS24" s="378"/>
      <c r="BT24" s="378"/>
      <c r="BU24" s="378"/>
      <c r="BV24" s="378"/>
      <c r="BW24" s="378"/>
      <c r="BX24" s="378"/>
      <c r="BY24" s="378"/>
      <c r="BZ24" s="378"/>
      <c r="CA24" s="378"/>
      <c r="CB24" s="378"/>
      <c r="CC24" s="378"/>
      <c r="CD24" s="378"/>
      <c r="CE24" s="378"/>
      <c r="CF24" s="378"/>
      <c r="CG24" s="378"/>
      <c r="CH24" s="378"/>
      <c r="CI24" s="378"/>
      <c r="CJ24" s="378"/>
      <c r="CK24" s="378"/>
      <c r="CL24" s="378"/>
      <c r="CM24" s="378"/>
      <c r="CN24" s="378"/>
      <c r="CO24" s="378"/>
      <c r="CP24" s="378"/>
      <c r="CQ24" s="378"/>
      <c r="CR24" s="378"/>
      <c r="CS24" s="378"/>
      <c r="CT24" s="378"/>
      <c r="CU24" s="378"/>
      <c r="CV24" s="378"/>
      <c r="CW24" s="378"/>
      <c r="CX24" s="378"/>
      <c r="CY24" s="378"/>
      <c r="CZ24" s="378"/>
      <c r="DA24" s="378"/>
      <c r="DB24" s="378"/>
      <c r="DC24" s="378"/>
      <c r="DD24" s="378"/>
      <c r="DE24" s="378"/>
      <c r="DF24" s="378"/>
      <c r="DG24" s="378"/>
      <c r="DH24" s="378"/>
      <c r="DI24" s="378"/>
      <c r="DJ24" s="378"/>
      <c r="DK24" s="378"/>
      <c r="DL24" s="378"/>
      <c r="DM24" s="378"/>
      <c r="DN24" s="378"/>
      <c r="DO24" s="378"/>
      <c r="DP24" s="378"/>
      <c r="DQ24" s="378"/>
      <c r="DR24" s="378"/>
      <c r="DS24" s="378"/>
      <c r="DT24" s="378"/>
      <c r="DU24" s="378"/>
    </row>
    <row r="25" spans="1:125" s="399" customFormat="1" ht="11.25" customHeight="1">
      <c r="A25" s="467" t="s">
        <v>738</v>
      </c>
      <c r="B25" s="467" t="s">
        <v>667</v>
      </c>
      <c r="C25" s="434">
        <v>7554.58</v>
      </c>
      <c r="D25" s="464"/>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c r="AF25" s="378"/>
      <c r="AG25" s="378"/>
      <c r="AH25" s="378"/>
      <c r="AI25" s="378"/>
      <c r="AJ25" s="378"/>
      <c r="AK25" s="378"/>
      <c r="AL25" s="378"/>
      <c r="AM25" s="378"/>
      <c r="AN25" s="378"/>
      <c r="AO25" s="378"/>
      <c r="AP25" s="378"/>
      <c r="AQ25" s="378"/>
      <c r="AR25" s="378"/>
      <c r="AS25" s="378"/>
      <c r="AT25" s="378"/>
      <c r="AU25" s="378"/>
      <c r="AV25" s="378"/>
      <c r="AW25" s="378"/>
      <c r="AX25" s="378"/>
      <c r="AY25" s="378"/>
      <c r="AZ25" s="378"/>
      <c r="BA25" s="378"/>
      <c r="BB25" s="378"/>
      <c r="BC25" s="378"/>
      <c r="BD25" s="378"/>
      <c r="BE25" s="378"/>
      <c r="BF25" s="378"/>
      <c r="BG25" s="378"/>
      <c r="BH25" s="378"/>
      <c r="BI25" s="378"/>
      <c r="BJ25" s="378"/>
      <c r="BK25" s="378"/>
      <c r="BL25" s="378"/>
      <c r="BM25" s="378"/>
      <c r="BN25" s="378"/>
      <c r="BO25" s="378"/>
      <c r="BP25" s="378"/>
      <c r="BQ25" s="378"/>
      <c r="BR25" s="378"/>
      <c r="BS25" s="378"/>
      <c r="BT25" s="378"/>
      <c r="BU25" s="378"/>
      <c r="BV25" s="378"/>
      <c r="BW25" s="378"/>
      <c r="BX25" s="378"/>
      <c r="BY25" s="378"/>
      <c r="BZ25" s="378"/>
      <c r="CA25" s="378"/>
      <c r="CB25" s="378"/>
      <c r="CC25" s="378"/>
      <c r="CD25" s="378"/>
      <c r="CE25" s="378"/>
      <c r="CF25" s="378"/>
      <c r="CG25" s="378"/>
      <c r="CH25" s="378"/>
      <c r="CI25" s="378"/>
      <c r="CJ25" s="378"/>
      <c r="CK25" s="378"/>
      <c r="CL25" s="378"/>
      <c r="CM25" s="378"/>
      <c r="CN25" s="378"/>
      <c r="CO25" s="378"/>
      <c r="CP25" s="378"/>
      <c r="CQ25" s="378"/>
      <c r="CR25" s="378"/>
      <c r="CS25" s="378"/>
      <c r="CT25" s="378"/>
      <c r="CU25" s="378"/>
      <c r="CV25" s="378"/>
      <c r="CW25" s="378"/>
      <c r="CX25" s="378"/>
      <c r="CY25" s="378"/>
      <c r="CZ25" s="378"/>
      <c r="DA25" s="378"/>
      <c r="DB25" s="378"/>
      <c r="DC25" s="378"/>
      <c r="DD25" s="378"/>
      <c r="DE25" s="378"/>
      <c r="DF25" s="378"/>
      <c r="DG25" s="378"/>
      <c r="DH25" s="378"/>
      <c r="DI25" s="378"/>
      <c r="DJ25" s="378"/>
      <c r="DK25" s="378"/>
      <c r="DL25" s="378"/>
      <c r="DM25" s="378"/>
      <c r="DN25" s="378"/>
      <c r="DO25" s="378"/>
      <c r="DP25" s="378"/>
      <c r="DQ25" s="378"/>
      <c r="DR25" s="378"/>
      <c r="DS25" s="378"/>
      <c r="DT25" s="378"/>
      <c r="DU25" s="378"/>
    </row>
    <row r="26" spans="1:125" s="399" customFormat="1" ht="11.25" customHeight="1">
      <c r="A26" s="444" t="s">
        <v>739</v>
      </c>
      <c r="B26" s="444"/>
      <c r="C26" s="445"/>
      <c r="D26" s="464"/>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378"/>
      <c r="AS26" s="378"/>
      <c r="AT26" s="378"/>
      <c r="AU26" s="378"/>
      <c r="AV26" s="378"/>
      <c r="AW26" s="378"/>
      <c r="AX26" s="378"/>
      <c r="AY26" s="378"/>
      <c r="AZ26" s="378"/>
      <c r="BA26" s="378"/>
      <c r="BB26" s="378"/>
      <c r="BC26" s="378"/>
      <c r="BD26" s="378"/>
      <c r="BE26" s="378"/>
      <c r="BF26" s="378"/>
      <c r="BG26" s="378"/>
      <c r="BH26" s="378"/>
      <c r="BI26" s="378"/>
      <c r="BJ26" s="378"/>
      <c r="BK26" s="378"/>
      <c r="BL26" s="378"/>
      <c r="BM26" s="378"/>
      <c r="BN26" s="378"/>
      <c r="BO26" s="378"/>
      <c r="BP26" s="378"/>
      <c r="BQ26" s="378"/>
      <c r="BR26" s="378"/>
      <c r="BS26" s="378"/>
      <c r="BT26" s="378"/>
      <c r="BU26" s="378"/>
      <c r="BV26" s="378"/>
      <c r="BW26" s="378"/>
      <c r="BX26" s="378"/>
      <c r="BY26" s="378"/>
      <c r="BZ26" s="378"/>
      <c r="CA26" s="378"/>
      <c r="CB26" s="378"/>
      <c r="CC26" s="378"/>
      <c r="CD26" s="378"/>
      <c r="CE26" s="378"/>
      <c r="CF26" s="378"/>
      <c r="CG26" s="378"/>
      <c r="CH26" s="378"/>
      <c r="CI26" s="378"/>
      <c r="CJ26" s="378"/>
      <c r="CK26" s="378"/>
      <c r="CL26" s="378"/>
      <c r="CM26" s="378"/>
      <c r="CN26" s="378"/>
      <c r="CO26" s="378"/>
      <c r="CP26" s="378"/>
      <c r="CQ26" s="378"/>
      <c r="CR26" s="378"/>
      <c r="CS26" s="378"/>
      <c r="CT26" s="378"/>
      <c r="CU26" s="378"/>
      <c r="CV26" s="378"/>
      <c r="CW26" s="378"/>
      <c r="CX26" s="378"/>
      <c r="CY26" s="378"/>
      <c r="CZ26" s="378"/>
      <c r="DA26" s="378"/>
      <c r="DB26" s="378"/>
      <c r="DC26" s="378"/>
      <c r="DD26" s="378"/>
      <c r="DE26" s="378"/>
      <c r="DF26" s="378"/>
      <c r="DG26" s="378"/>
      <c r="DH26" s="378"/>
      <c r="DI26" s="378"/>
      <c r="DJ26" s="378"/>
      <c r="DK26" s="378"/>
      <c r="DL26" s="378"/>
      <c r="DM26" s="378"/>
      <c r="DN26" s="378"/>
      <c r="DO26" s="378"/>
      <c r="DP26" s="378"/>
      <c r="DQ26" s="378"/>
      <c r="DR26" s="378"/>
      <c r="DS26" s="378"/>
      <c r="DT26" s="378"/>
      <c r="DU26" s="378"/>
    </row>
    <row r="27" spans="1:125" s="399" customFormat="1" ht="11.25" customHeight="1">
      <c r="A27" s="467" t="s">
        <v>879</v>
      </c>
      <c r="B27" s="467" t="s">
        <v>880</v>
      </c>
      <c r="C27" s="562">
        <v>9.2369999999999994E-2</v>
      </c>
      <c r="D27" s="464"/>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c r="BF27" s="378"/>
      <c r="BG27" s="378"/>
      <c r="BH27" s="378"/>
      <c r="BI27" s="378"/>
      <c r="BJ27" s="378"/>
      <c r="BK27" s="378"/>
      <c r="BL27" s="378"/>
      <c r="BM27" s="378"/>
      <c r="BN27" s="378"/>
      <c r="BO27" s="378"/>
      <c r="BP27" s="378"/>
      <c r="BQ27" s="378"/>
      <c r="BR27" s="378"/>
      <c r="BS27" s="378"/>
      <c r="BT27" s="378"/>
      <c r="BU27" s="378"/>
      <c r="BV27" s="378"/>
      <c r="BW27" s="378"/>
      <c r="BX27" s="378"/>
      <c r="BY27" s="378"/>
      <c r="BZ27" s="378"/>
      <c r="CA27" s="378"/>
      <c r="CB27" s="378"/>
      <c r="CC27" s="378"/>
      <c r="CD27" s="378"/>
      <c r="CE27" s="378"/>
      <c r="CF27" s="378"/>
      <c r="CG27" s="378"/>
      <c r="CH27" s="378"/>
      <c r="CI27" s="378"/>
      <c r="CJ27" s="378"/>
      <c r="CK27" s="378"/>
      <c r="CL27" s="378"/>
      <c r="CM27" s="378"/>
      <c r="CN27" s="378"/>
      <c r="CO27" s="378"/>
      <c r="CP27" s="378"/>
      <c r="CQ27" s="378"/>
      <c r="CR27" s="378"/>
      <c r="CS27" s="378"/>
      <c r="CT27" s="378"/>
      <c r="CU27" s="378"/>
      <c r="CV27" s="378"/>
      <c r="CW27" s="378"/>
      <c r="CX27" s="378"/>
      <c r="CY27" s="378"/>
      <c r="CZ27" s="378"/>
      <c r="DA27" s="378"/>
      <c r="DB27" s="378"/>
      <c r="DC27" s="378"/>
      <c r="DD27" s="378"/>
      <c r="DE27" s="378"/>
      <c r="DF27" s="378"/>
      <c r="DG27" s="378"/>
      <c r="DH27" s="378"/>
      <c r="DI27" s="378"/>
      <c r="DJ27" s="378"/>
      <c r="DK27" s="378"/>
      <c r="DL27" s="378"/>
      <c r="DM27" s="378"/>
      <c r="DN27" s="378"/>
      <c r="DO27" s="378"/>
      <c r="DP27" s="378"/>
      <c r="DQ27" s="378"/>
      <c r="DR27" s="378"/>
      <c r="DS27" s="378"/>
      <c r="DT27" s="378"/>
      <c r="DU27" s="378"/>
    </row>
    <row r="28" spans="1:125" s="399" customFormat="1" ht="11.25" customHeight="1">
      <c r="A28" s="467" t="s">
        <v>981</v>
      </c>
      <c r="B28" s="427" t="s">
        <v>882</v>
      </c>
      <c r="C28" s="434">
        <v>5360200</v>
      </c>
      <c r="D28" s="464"/>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8"/>
      <c r="AK28" s="378"/>
      <c r="AL28" s="378"/>
      <c r="AM28" s="378"/>
      <c r="AN28" s="378"/>
      <c r="AO28" s="378"/>
      <c r="AP28" s="378"/>
      <c r="AQ28" s="378"/>
      <c r="AR28" s="378"/>
      <c r="AS28" s="378"/>
      <c r="AT28" s="378"/>
      <c r="AU28" s="378"/>
      <c r="AV28" s="378"/>
      <c r="AW28" s="378"/>
      <c r="AX28" s="378"/>
      <c r="AY28" s="378"/>
      <c r="AZ28" s="378"/>
      <c r="BA28" s="378"/>
      <c r="BB28" s="378"/>
      <c r="BC28" s="378"/>
      <c r="BD28" s="378"/>
      <c r="BE28" s="378"/>
      <c r="BF28" s="378"/>
      <c r="BG28" s="378"/>
      <c r="BH28" s="378"/>
      <c r="BI28" s="378"/>
      <c r="BJ28" s="378"/>
      <c r="BK28" s="378"/>
      <c r="BL28" s="378"/>
      <c r="BM28" s="378"/>
      <c r="BN28" s="378"/>
      <c r="BO28" s="378"/>
      <c r="BP28" s="378"/>
      <c r="BQ28" s="378"/>
      <c r="BR28" s="378"/>
      <c r="BS28" s="378"/>
      <c r="BT28" s="378"/>
      <c r="BU28" s="378"/>
      <c r="BV28" s="378"/>
      <c r="BW28" s="378"/>
      <c r="BX28" s="378"/>
      <c r="BY28" s="378"/>
      <c r="BZ28" s="378"/>
      <c r="CA28" s="378"/>
      <c r="CB28" s="378"/>
      <c r="CC28" s="378"/>
      <c r="CD28" s="378"/>
      <c r="CE28" s="378"/>
      <c r="CF28" s="378"/>
      <c r="CG28" s="378"/>
      <c r="CH28" s="378"/>
      <c r="CI28" s="378"/>
      <c r="CJ28" s="378"/>
      <c r="CK28" s="378"/>
      <c r="CL28" s="378"/>
      <c r="CM28" s="378"/>
      <c r="CN28" s="378"/>
      <c r="CO28" s="378"/>
      <c r="CP28" s="378"/>
      <c r="CQ28" s="378"/>
      <c r="CR28" s="378"/>
      <c r="CS28" s="378"/>
      <c r="CT28" s="378"/>
      <c r="CU28" s="378"/>
      <c r="CV28" s="378"/>
      <c r="CW28" s="378"/>
      <c r="CX28" s="378"/>
      <c r="CY28" s="378"/>
      <c r="CZ28" s="378"/>
      <c r="DA28" s="378"/>
      <c r="DB28" s="378"/>
      <c r="DC28" s="378"/>
      <c r="DD28" s="378"/>
      <c r="DE28" s="378"/>
      <c r="DF28" s="378"/>
      <c r="DG28" s="378"/>
      <c r="DH28" s="378"/>
      <c r="DI28" s="378"/>
      <c r="DJ28" s="378"/>
      <c r="DK28" s="378"/>
      <c r="DL28" s="378"/>
      <c r="DM28" s="378"/>
      <c r="DN28" s="378"/>
      <c r="DO28" s="378"/>
      <c r="DP28" s="378"/>
      <c r="DQ28" s="378"/>
      <c r="DR28" s="378"/>
      <c r="DS28" s="378"/>
      <c r="DT28" s="378"/>
      <c r="DU28" s="378"/>
    </row>
    <row r="29" spans="1:125" s="399" customFormat="1" ht="11.25" customHeight="1">
      <c r="A29" s="467" t="s">
        <v>740</v>
      </c>
      <c r="B29" s="467" t="s">
        <v>667</v>
      </c>
      <c r="C29" s="465">
        <f>C27*C28</f>
        <v>495121.67399999994</v>
      </c>
      <c r="D29" s="464"/>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378"/>
      <c r="AU29" s="378"/>
      <c r="AV29" s="378"/>
      <c r="AW29" s="378"/>
      <c r="AX29" s="378"/>
      <c r="AY29" s="378"/>
      <c r="AZ29" s="378"/>
      <c r="BA29" s="378"/>
      <c r="BB29" s="378"/>
      <c r="BC29" s="378"/>
      <c r="BD29" s="378"/>
      <c r="BE29" s="378"/>
      <c r="BF29" s="378"/>
      <c r="BG29" s="378"/>
      <c r="BH29" s="378"/>
      <c r="BI29" s="378"/>
      <c r="BJ29" s="378"/>
      <c r="BK29" s="378"/>
      <c r="BL29" s="378"/>
      <c r="BM29" s="378"/>
      <c r="BN29" s="378"/>
      <c r="BO29" s="378"/>
      <c r="BP29" s="378"/>
      <c r="BQ29" s="378"/>
      <c r="BR29" s="378"/>
      <c r="BS29" s="378"/>
      <c r="BT29" s="378"/>
      <c r="BU29" s="378"/>
      <c r="BV29" s="378"/>
      <c r="BW29" s="378"/>
      <c r="BX29" s="378"/>
      <c r="BY29" s="378"/>
      <c r="BZ29" s="378"/>
      <c r="CA29" s="378"/>
      <c r="CB29" s="378"/>
      <c r="CC29" s="378"/>
      <c r="CD29" s="378"/>
      <c r="CE29" s="378"/>
      <c r="CF29" s="378"/>
      <c r="CG29" s="378"/>
      <c r="CH29" s="378"/>
      <c r="CI29" s="378"/>
      <c r="CJ29" s="378"/>
      <c r="CK29" s="378"/>
      <c r="CL29" s="378"/>
      <c r="CM29" s="378"/>
      <c r="CN29" s="378"/>
      <c r="CO29" s="378"/>
      <c r="CP29" s="378"/>
      <c r="CQ29" s="378"/>
      <c r="CR29" s="378"/>
      <c r="CS29" s="378"/>
      <c r="CT29" s="378"/>
      <c r="CU29" s="378"/>
      <c r="CV29" s="378"/>
      <c r="CW29" s="378"/>
      <c r="CX29" s="378"/>
      <c r="CY29" s="378"/>
      <c r="CZ29" s="378"/>
      <c r="DA29" s="378"/>
      <c r="DB29" s="378"/>
      <c r="DC29" s="378"/>
      <c r="DD29" s="378"/>
      <c r="DE29" s="378"/>
      <c r="DF29" s="378"/>
      <c r="DG29" s="378"/>
      <c r="DH29" s="378"/>
      <c r="DI29" s="378"/>
      <c r="DJ29" s="378"/>
      <c r="DK29" s="378"/>
      <c r="DL29" s="378"/>
      <c r="DM29" s="378"/>
      <c r="DN29" s="378"/>
      <c r="DO29" s="378"/>
      <c r="DP29" s="378"/>
      <c r="DQ29" s="378"/>
      <c r="DR29" s="378"/>
      <c r="DS29" s="378"/>
      <c r="DT29" s="378"/>
      <c r="DU29" s="378"/>
    </row>
    <row r="30" spans="1:125" s="399" customFormat="1" ht="11.25" customHeight="1">
      <c r="A30" s="467" t="s">
        <v>741</v>
      </c>
      <c r="B30" s="467" t="s">
        <v>667</v>
      </c>
      <c r="C30" s="434">
        <v>87000</v>
      </c>
      <c r="D30" s="464"/>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378"/>
      <c r="BC30" s="378"/>
      <c r="BD30" s="378"/>
      <c r="BE30" s="378"/>
      <c r="BF30" s="378"/>
      <c r="BG30" s="378"/>
      <c r="BH30" s="378"/>
      <c r="BI30" s="378"/>
      <c r="BJ30" s="378"/>
      <c r="BK30" s="378"/>
      <c r="BL30" s="378"/>
      <c r="BM30" s="378"/>
      <c r="BN30" s="378"/>
      <c r="BO30" s="378"/>
      <c r="BP30" s="378"/>
      <c r="BQ30" s="378"/>
      <c r="BR30" s="378"/>
      <c r="BS30" s="378"/>
      <c r="BT30" s="378"/>
      <c r="BU30" s="378"/>
      <c r="BV30" s="378"/>
      <c r="BW30" s="378"/>
      <c r="BX30" s="378"/>
      <c r="BY30" s="378"/>
      <c r="BZ30" s="378"/>
      <c r="CA30" s="378"/>
      <c r="CB30" s="378"/>
      <c r="CC30" s="378"/>
      <c r="CD30" s="378"/>
      <c r="CE30" s="378"/>
      <c r="CF30" s="378"/>
      <c r="CG30" s="378"/>
      <c r="CH30" s="378"/>
      <c r="CI30" s="378"/>
      <c r="CJ30" s="378"/>
      <c r="CK30" s="378"/>
      <c r="CL30" s="378"/>
      <c r="CM30" s="378"/>
      <c r="CN30" s="378"/>
      <c r="CO30" s="378"/>
      <c r="CP30" s="378"/>
      <c r="CQ30" s="378"/>
      <c r="CR30" s="378"/>
      <c r="CS30" s="378"/>
      <c r="CT30" s="378"/>
      <c r="CU30" s="378"/>
      <c r="CV30" s="378"/>
      <c r="CW30" s="378"/>
      <c r="CX30" s="378"/>
      <c r="CY30" s="378"/>
      <c r="CZ30" s="378"/>
      <c r="DA30" s="378"/>
      <c r="DB30" s="378"/>
      <c r="DC30" s="378"/>
      <c r="DD30" s="378"/>
      <c r="DE30" s="378"/>
      <c r="DF30" s="378"/>
      <c r="DG30" s="378"/>
      <c r="DH30" s="378"/>
      <c r="DI30" s="378"/>
      <c r="DJ30" s="378"/>
      <c r="DK30" s="378"/>
      <c r="DL30" s="378"/>
      <c r="DM30" s="378"/>
      <c r="DN30" s="378"/>
      <c r="DO30" s="378"/>
      <c r="DP30" s="378"/>
      <c r="DQ30" s="378"/>
      <c r="DR30" s="378"/>
      <c r="DS30" s="378"/>
      <c r="DT30" s="378"/>
      <c r="DU30" s="378"/>
    </row>
    <row r="31" spans="1:125" s="399" customFormat="1" ht="11.25" customHeight="1">
      <c r="A31" s="467" t="s">
        <v>742</v>
      </c>
      <c r="B31" s="467" t="s">
        <v>667</v>
      </c>
      <c r="C31" s="434">
        <v>43278.21</v>
      </c>
      <c r="D31" s="464"/>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T31" s="378"/>
      <c r="AU31" s="378"/>
      <c r="AV31" s="378"/>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78"/>
      <c r="BU31" s="378"/>
      <c r="BV31" s="378"/>
      <c r="BW31" s="378"/>
      <c r="BX31" s="378"/>
      <c r="BY31" s="378"/>
      <c r="BZ31" s="378"/>
      <c r="CA31" s="378"/>
      <c r="CB31" s="378"/>
      <c r="CC31" s="378"/>
      <c r="CD31" s="378"/>
      <c r="CE31" s="378"/>
      <c r="CF31" s="378"/>
      <c r="CG31" s="378"/>
      <c r="CH31" s="378"/>
      <c r="CI31" s="378"/>
      <c r="CJ31" s="378"/>
      <c r="CK31" s="378"/>
      <c r="CL31" s="378"/>
      <c r="CM31" s="378"/>
      <c r="CN31" s="378"/>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8"/>
      <c r="DL31" s="378"/>
      <c r="DM31" s="378"/>
      <c r="DN31" s="378"/>
      <c r="DO31" s="378"/>
      <c r="DP31" s="378"/>
      <c r="DQ31" s="378"/>
      <c r="DR31" s="378"/>
      <c r="DS31" s="378"/>
      <c r="DT31" s="378"/>
      <c r="DU31" s="378"/>
    </row>
    <row r="32" spans="1:125" s="399" customFormat="1" ht="11.25" customHeight="1">
      <c r="A32" s="467" t="s">
        <v>928</v>
      </c>
      <c r="B32" s="467" t="s">
        <v>667</v>
      </c>
      <c r="C32" s="434">
        <v>7111</v>
      </c>
      <c r="D32" s="464"/>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378"/>
      <c r="BN32" s="378"/>
      <c r="BO32" s="378"/>
      <c r="BP32" s="378"/>
      <c r="BQ32" s="378"/>
      <c r="BR32" s="378"/>
      <c r="BS32" s="378"/>
      <c r="BT32" s="378"/>
      <c r="BU32" s="378"/>
      <c r="BV32" s="378"/>
      <c r="BW32" s="378"/>
      <c r="BX32" s="378"/>
      <c r="BY32" s="378"/>
      <c r="BZ32" s="378"/>
      <c r="CA32" s="378"/>
      <c r="CB32" s="378"/>
      <c r="CC32" s="378"/>
      <c r="CD32" s="378"/>
      <c r="CE32" s="378"/>
      <c r="CF32" s="378"/>
      <c r="CG32" s="378"/>
      <c r="CH32" s="378"/>
      <c r="CI32" s="378"/>
      <c r="CJ32" s="378"/>
      <c r="CK32" s="378"/>
      <c r="CL32" s="378"/>
      <c r="CM32" s="378"/>
      <c r="CN32" s="378"/>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8"/>
      <c r="DL32" s="378"/>
      <c r="DM32" s="378"/>
      <c r="DN32" s="378"/>
      <c r="DO32" s="378"/>
      <c r="DP32" s="378"/>
      <c r="DQ32" s="378"/>
      <c r="DR32" s="378"/>
      <c r="DS32" s="378"/>
      <c r="DT32" s="378"/>
      <c r="DU32" s="378"/>
    </row>
    <row r="33" spans="1:125" s="399" customFormat="1" ht="11.25" customHeight="1">
      <c r="A33" s="463" t="s">
        <v>922</v>
      </c>
      <c r="B33" s="468" t="s">
        <v>667</v>
      </c>
      <c r="C33" s="457">
        <f>SUM(C24:C25,C30:C32)</f>
        <v>274568.02</v>
      </c>
      <c r="D33" s="464"/>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8"/>
      <c r="AI33" s="378"/>
      <c r="AJ33" s="378"/>
      <c r="AK33" s="378"/>
      <c r="AL33" s="378"/>
      <c r="AM33" s="378"/>
      <c r="AN33" s="378"/>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78"/>
      <c r="CZ33" s="378"/>
      <c r="DA33" s="378"/>
      <c r="DB33" s="378"/>
      <c r="DC33" s="378"/>
      <c r="DD33" s="378"/>
      <c r="DE33" s="378"/>
      <c r="DF33" s="378"/>
      <c r="DG33" s="378"/>
      <c r="DH33" s="378"/>
      <c r="DI33" s="378"/>
      <c r="DJ33" s="378"/>
      <c r="DK33" s="378"/>
      <c r="DL33" s="378"/>
      <c r="DM33" s="378"/>
      <c r="DN33" s="378"/>
      <c r="DO33" s="378"/>
      <c r="DP33" s="378"/>
      <c r="DQ33" s="378"/>
      <c r="DR33" s="378"/>
      <c r="DS33" s="378"/>
      <c r="DT33" s="378"/>
      <c r="DU33" s="378"/>
    </row>
    <row r="34" spans="1:125" s="399" customFormat="1" ht="11.25" customHeight="1">
      <c r="A34" s="463" t="s">
        <v>735</v>
      </c>
      <c r="B34" s="468" t="s">
        <v>667</v>
      </c>
      <c r="C34" s="457">
        <f>C29</f>
        <v>495121.67399999994</v>
      </c>
      <c r="D34" s="464"/>
      <c r="E34" s="378"/>
      <c r="F34" s="378"/>
      <c r="G34" s="378"/>
      <c r="H34" s="378"/>
      <c r="I34" s="378"/>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378"/>
      <c r="AU34" s="378"/>
      <c r="AV34" s="378"/>
      <c r="AW34" s="378"/>
      <c r="AX34" s="378"/>
      <c r="AY34" s="378"/>
      <c r="AZ34" s="378"/>
      <c r="BA34" s="378"/>
      <c r="BB34" s="378"/>
      <c r="BC34" s="378"/>
      <c r="BD34" s="378"/>
      <c r="BE34" s="378"/>
      <c r="BF34" s="378"/>
      <c r="BG34" s="378"/>
      <c r="BH34" s="378"/>
      <c r="BI34" s="378"/>
      <c r="BJ34" s="378"/>
      <c r="BK34" s="378"/>
      <c r="BL34" s="378"/>
      <c r="BM34" s="378"/>
      <c r="BN34" s="378"/>
      <c r="BO34" s="378"/>
      <c r="BP34" s="378"/>
      <c r="BQ34" s="378"/>
      <c r="BR34" s="378"/>
      <c r="BS34" s="378"/>
      <c r="BT34" s="378"/>
      <c r="BU34" s="378"/>
      <c r="BV34" s="378"/>
      <c r="BW34" s="378"/>
      <c r="BX34" s="378"/>
      <c r="BY34" s="378"/>
      <c r="BZ34" s="378"/>
      <c r="CA34" s="378"/>
      <c r="CB34" s="378"/>
      <c r="CC34" s="378"/>
      <c r="CD34" s="378"/>
      <c r="CE34" s="378"/>
      <c r="CF34" s="378"/>
      <c r="CG34" s="378"/>
      <c r="CH34" s="378"/>
      <c r="CI34" s="378"/>
      <c r="CJ34" s="378"/>
      <c r="CK34" s="378"/>
      <c r="CL34" s="378"/>
      <c r="CM34" s="378"/>
      <c r="CN34" s="378"/>
      <c r="CO34" s="378"/>
      <c r="CP34" s="378"/>
      <c r="CQ34" s="378"/>
      <c r="CR34" s="378"/>
      <c r="CS34" s="378"/>
      <c r="CT34" s="378"/>
      <c r="CU34" s="378"/>
      <c r="CV34" s="378"/>
      <c r="CW34" s="378"/>
      <c r="CX34" s="378"/>
      <c r="CY34" s="378"/>
      <c r="CZ34" s="378"/>
      <c r="DA34" s="378"/>
      <c r="DB34" s="378"/>
      <c r="DC34" s="378"/>
      <c r="DD34" s="378"/>
      <c r="DE34" s="378"/>
      <c r="DF34" s="378"/>
      <c r="DG34" s="378"/>
      <c r="DH34" s="378"/>
      <c r="DI34" s="378"/>
      <c r="DJ34" s="378"/>
      <c r="DK34" s="378"/>
      <c r="DL34" s="378"/>
      <c r="DM34" s="378"/>
      <c r="DN34" s="378"/>
      <c r="DO34" s="378"/>
      <c r="DP34" s="378"/>
      <c r="DQ34" s="378"/>
      <c r="DR34" s="378"/>
      <c r="DS34" s="378"/>
      <c r="DT34" s="378"/>
      <c r="DU34" s="378"/>
    </row>
    <row r="35" spans="1:125" s="399" customFormat="1" ht="11.25" customHeight="1">
      <c r="A35" s="463" t="s">
        <v>923</v>
      </c>
      <c r="B35" s="462" t="s">
        <v>668</v>
      </c>
      <c r="C35" s="457">
        <f>ROUND(C33/4,0)</f>
        <v>68642</v>
      </c>
      <c r="D35" s="464"/>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378"/>
      <c r="BC35" s="378"/>
      <c r="BD35" s="378"/>
      <c r="BE35" s="378"/>
      <c r="BF35" s="378"/>
      <c r="BG35" s="378"/>
      <c r="BH35" s="378"/>
      <c r="BI35" s="378"/>
      <c r="BJ35" s="378"/>
      <c r="BK35" s="378"/>
      <c r="BL35" s="378"/>
      <c r="BM35" s="378"/>
      <c r="BN35" s="378"/>
      <c r="BO35" s="378"/>
      <c r="BP35" s="378"/>
      <c r="BQ35" s="378"/>
      <c r="BR35" s="378"/>
      <c r="BS35" s="378"/>
      <c r="BT35" s="378"/>
      <c r="BU35" s="378"/>
      <c r="BV35" s="378"/>
      <c r="BW35" s="378"/>
      <c r="BX35" s="378"/>
      <c r="BY35" s="378"/>
      <c r="BZ35" s="378"/>
      <c r="CA35" s="378"/>
      <c r="CB35" s="378"/>
      <c r="CC35" s="378"/>
      <c r="CD35" s="378"/>
      <c r="CE35" s="378"/>
      <c r="CF35" s="378"/>
      <c r="CG35" s="378"/>
      <c r="CH35" s="378"/>
      <c r="CI35" s="378"/>
      <c r="CJ35" s="378"/>
      <c r="CK35" s="378"/>
      <c r="CL35" s="378"/>
      <c r="CM35" s="378"/>
      <c r="CN35" s="378"/>
      <c r="CO35" s="378"/>
      <c r="CP35" s="378"/>
      <c r="CQ35" s="378"/>
      <c r="CR35" s="378"/>
      <c r="CS35" s="378"/>
      <c r="CT35" s="378"/>
      <c r="CU35" s="378"/>
      <c r="CV35" s="378"/>
      <c r="CW35" s="378"/>
      <c r="CX35" s="378"/>
      <c r="CY35" s="378"/>
      <c r="CZ35" s="378"/>
      <c r="DA35" s="378"/>
      <c r="DB35" s="378"/>
      <c r="DC35" s="378"/>
      <c r="DD35" s="378"/>
      <c r="DE35" s="378"/>
      <c r="DF35" s="378"/>
      <c r="DG35" s="378"/>
      <c r="DH35" s="378"/>
      <c r="DI35" s="378"/>
      <c r="DJ35" s="378"/>
      <c r="DK35" s="378"/>
      <c r="DL35" s="378"/>
      <c r="DM35" s="378"/>
      <c r="DN35" s="378"/>
      <c r="DO35" s="378"/>
      <c r="DP35" s="378"/>
      <c r="DQ35" s="378"/>
      <c r="DR35" s="378"/>
      <c r="DS35" s="378"/>
      <c r="DT35" s="378"/>
      <c r="DU35" s="378"/>
    </row>
    <row r="36" spans="1:125" s="399" customFormat="1" ht="11.25" customHeight="1">
      <c r="A36" s="463" t="s">
        <v>743</v>
      </c>
      <c r="B36" s="462" t="s">
        <v>668</v>
      </c>
      <c r="C36" s="457">
        <f>ROUND(C34/4,0)</f>
        <v>123780</v>
      </c>
      <c r="D36" s="464"/>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8"/>
      <c r="AS36" s="378"/>
      <c r="AT36" s="378"/>
      <c r="AU36" s="378"/>
      <c r="AV36" s="378"/>
      <c r="AW36" s="378"/>
      <c r="AX36" s="378"/>
      <c r="AY36" s="378"/>
      <c r="AZ36" s="378"/>
      <c r="BA36" s="378"/>
      <c r="BB36" s="378"/>
      <c r="BC36" s="378"/>
      <c r="BD36" s="378"/>
      <c r="BE36" s="378"/>
      <c r="BF36" s="378"/>
      <c r="BG36" s="378"/>
      <c r="BH36" s="378"/>
      <c r="BI36" s="378"/>
      <c r="BJ36" s="378"/>
      <c r="BK36" s="378"/>
      <c r="BL36" s="378"/>
      <c r="BM36" s="378"/>
      <c r="BN36" s="378"/>
      <c r="BO36" s="378"/>
      <c r="BP36" s="378"/>
      <c r="BQ36" s="378"/>
      <c r="BR36" s="378"/>
      <c r="BS36" s="378"/>
      <c r="BT36" s="378"/>
      <c r="BU36" s="378"/>
      <c r="BV36" s="378"/>
      <c r="BW36" s="378"/>
      <c r="BX36" s="378"/>
      <c r="BY36" s="378"/>
      <c r="BZ36" s="378"/>
      <c r="CA36" s="378"/>
      <c r="CB36" s="378"/>
      <c r="CC36" s="378"/>
      <c r="CD36" s="378"/>
      <c r="CE36" s="378"/>
      <c r="CF36" s="378"/>
      <c r="CG36" s="378"/>
      <c r="CH36" s="378"/>
      <c r="CI36" s="378"/>
      <c r="CJ36" s="378"/>
      <c r="CK36" s="378"/>
      <c r="CL36" s="378"/>
      <c r="CM36" s="378"/>
      <c r="CN36" s="378"/>
      <c r="CO36" s="378"/>
      <c r="CP36" s="378"/>
      <c r="CQ36" s="378"/>
      <c r="CR36" s="378"/>
      <c r="CS36" s="378"/>
      <c r="CT36" s="378"/>
      <c r="CU36" s="378"/>
      <c r="CV36" s="378"/>
      <c r="CW36" s="378"/>
      <c r="CX36" s="378"/>
      <c r="CY36" s="378"/>
      <c r="CZ36" s="378"/>
      <c r="DA36" s="378"/>
      <c r="DB36" s="378"/>
      <c r="DC36" s="378"/>
      <c r="DD36" s="378"/>
      <c r="DE36" s="378"/>
      <c r="DF36" s="378"/>
      <c r="DG36" s="378"/>
      <c r="DH36" s="378"/>
      <c r="DI36" s="378"/>
      <c r="DJ36" s="378"/>
      <c r="DK36" s="378"/>
      <c r="DL36" s="378"/>
      <c r="DM36" s="378"/>
      <c r="DN36" s="378"/>
      <c r="DO36" s="378"/>
      <c r="DP36" s="378"/>
      <c r="DQ36" s="378"/>
      <c r="DR36" s="378"/>
      <c r="DS36" s="378"/>
      <c r="DT36" s="378"/>
      <c r="DU36" s="378"/>
    </row>
    <row r="37" spans="1:125" s="399" customFormat="1" ht="11.25" customHeight="1">
      <c r="A37" s="426"/>
      <c r="B37" s="426"/>
      <c r="C37" s="443"/>
      <c r="D37" s="464"/>
      <c r="E37" s="378"/>
      <c r="F37" s="378"/>
      <c r="G37" s="378"/>
      <c r="H37" s="378"/>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8"/>
      <c r="AS37" s="378"/>
      <c r="AT37" s="378"/>
      <c r="AU37" s="378"/>
      <c r="AV37" s="378"/>
      <c r="AW37" s="378"/>
      <c r="AX37" s="378"/>
      <c r="AY37" s="378"/>
      <c r="AZ37" s="378"/>
      <c r="BA37" s="378"/>
      <c r="BB37" s="378"/>
      <c r="BC37" s="378"/>
      <c r="BD37" s="378"/>
      <c r="BE37" s="378"/>
      <c r="BF37" s="378"/>
      <c r="BG37" s="378"/>
      <c r="BH37" s="378"/>
      <c r="BI37" s="378"/>
      <c r="BJ37" s="378"/>
      <c r="BK37" s="378"/>
      <c r="BL37" s="378"/>
      <c r="BM37" s="378"/>
      <c r="BN37" s="378"/>
      <c r="BO37" s="378"/>
      <c r="BP37" s="378"/>
      <c r="BQ37" s="378"/>
      <c r="BR37" s="378"/>
      <c r="BS37" s="378"/>
      <c r="BT37" s="378"/>
      <c r="BU37" s="378"/>
      <c r="BV37" s="378"/>
      <c r="BW37" s="378"/>
      <c r="BX37" s="378"/>
      <c r="BY37" s="378"/>
      <c r="BZ37" s="378"/>
      <c r="CA37" s="378"/>
      <c r="CB37" s="378"/>
      <c r="CC37" s="378"/>
      <c r="CD37" s="378"/>
      <c r="CE37" s="378"/>
      <c r="CF37" s="378"/>
      <c r="CG37" s="378"/>
      <c r="CH37" s="378"/>
      <c r="CI37" s="378"/>
      <c r="CJ37" s="378"/>
      <c r="CK37" s="378"/>
      <c r="CL37" s="378"/>
      <c r="CM37" s="378"/>
      <c r="CN37" s="378"/>
      <c r="CO37" s="378"/>
      <c r="CP37" s="378"/>
      <c r="CQ37" s="378"/>
      <c r="CR37" s="378"/>
      <c r="CS37" s="378"/>
      <c r="CT37" s="378"/>
      <c r="CU37" s="378"/>
      <c r="CV37" s="378"/>
      <c r="CW37" s="378"/>
      <c r="CX37" s="378"/>
      <c r="CY37" s="378"/>
      <c r="CZ37" s="378"/>
      <c r="DA37" s="378"/>
      <c r="DB37" s="378"/>
      <c r="DC37" s="378"/>
      <c r="DD37" s="378"/>
      <c r="DE37" s="378"/>
      <c r="DF37" s="378"/>
      <c r="DG37" s="378"/>
      <c r="DH37" s="378"/>
      <c r="DI37" s="378"/>
      <c r="DJ37" s="378"/>
      <c r="DK37" s="378"/>
      <c r="DL37" s="378"/>
      <c r="DM37" s="378"/>
      <c r="DN37" s="378"/>
      <c r="DO37" s="378"/>
      <c r="DP37" s="378"/>
      <c r="DQ37" s="378"/>
      <c r="DR37" s="378"/>
      <c r="DS37" s="378"/>
      <c r="DT37" s="378"/>
      <c r="DU37" s="378"/>
    </row>
    <row r="38" spans="1:125" s="399" customFormat="1" ht="11.25" customHeight="1">
      <c r="A38" s="456" t="s">
        <v>858</v>
      </c>
      <c r="B38" s="389" t="s">
        <v>638</v>
      </c>
      <c r="C38" s="443"/>
      <c r="D38" s="464"/>
      <c r="E38" s="466">
        <f>IF(E2&lt;=Izmaksas!$D$229-1,$C$35,0)</f>
        <v>68642</v>
      </c>
      <c r="F38" s="466">
        <f>IF(F2&lt;=Izmaksas!$D$229-1,$C$35,0)</f>
        <v>68642</v>
      </c>
      <c r="G38" s="466">
        <f>IF(G2&lt;=Izmaksas!$D$229-1,$C$35,0)</f>
        <v>68642</v>
      </c>
      <c r="H38" s="466">
        <f>IF(H2&lt;=Izmaksas!$D$229-1,$C$35,0)</f>
        <v>68642</v>
      </c>
      <c r="I38" s="466">
        <f>IF(I2&lt;=Izmaksas!$D$229-1,$C$35,0)</f>
        <v>68642</v>
      </c>
      <c r="J38" s="466">
        <f>IF(J2&lt;=Izmaksas!$D$229-1,$C$35,0)</f>
        <v>68642</v>
      </c>
      <c r="K38" s="466">
        <f>IF(K2&lt;=Izmaksas!$D$229-1,$C$35,0)</f>
        <v>68642</v>
      </c>
      <c r="L38" s="466">
        <f>IF(L2&lt;=Izmaksas!$D$229-1,$C$35,0)</f>
        <v>68642</v>
      </c>
      <c r="M38" s="466">
        <f>IF(M2&lt;=Izmaksas!$D$229-1,$C$35,0)</f>
        <v>68642</v>
      </c>
      <c r="N38" s="466">
        <f>IF(N2&lt;=Izmaksas!$D$229-1,$C$35,0)</f>
        <v>68642</v>
      </c>
      <c r="O38" s="466">
        <f>IF(O2&lt;=Izmaksas!$D$229-1,$C$35,0)</f>
        <v>68642</v>
      </c>
      <c r="P38" s="466">
        <f>IF(P2&lt;=Izmaksas!$D$229-1,$C$35,0)</f>
        <v>68642</v>
      </c>
      <c r="Q38" s="466">
        <f>IF(Q2&lt;=Izmaksas!$D$229-1,$C$35,0)</f>
        <v>68642</v>
      </c>
      <c r="R38" s="466">
        <f>IF(R2&lt;=Izmaksas!$D$229-1,$C$35,0)</f>
        <v>68642</v>
      </c>
      <c r="S38" s="466">
        <f>IF(S2&lt;=Izmaksas!$D$229-1,$C$35,0)</f>
        <v>68642</v>
      </c>
      <c r="T38" s="466">
        <f>IF(T2&lt;=Izmaksas!$D$229-1,$C$35,0)</f>
        <v>68642</v>
      </c>
      <c r="U38" s="466">
        <f>IF(U2&lt;=Izmaksas!$D$229-1,$C$35,0)</f>
        <v>68642</v>
      </c>
      <c r="V38" s="466">
        <f>IF(V2&lt;=Izmaksas!$D$229-1,$C$35,0)</f>
        <v>68642</v>
      </c>
      <c r="W38" s="466">
        <f>IF(W2&lt;=Izmaksas!$D$229-1,$C$35,0)</f>
        <v>68642</v>
      </c>
      <c r="X38" s="466">
        <f>IF(X2&lt;=Izmaksas!$D$229-1,$C$35,0)</f>
        <v>68642</v>
      </c>
      <c r="Y38" s="466">
        <f>IF(Y2&lt;=Izmaksas!$D$229-1,$C$35,0)</f>
        <v>68642</v>
      </c>
      <c r="Z38" s="466">
        <f>IF(Z2&lt;=Izmaksas!$D$229-1,$C$35,0)</f>
        <v>68642</v>
      </c>
      <c r="AA38" s="466">
        <f>IF(AA2&lt;=Izmaksas!$D$229-1,$C$35,0)</f>
        <v>68642</v>
      </c>
      <c r="AB38" s="466">
        <f>IF(AB2&lt;=Izmaksas!$D$229-1,$C$35,0)</f>
        <v>68642</v>
      </c>
      <c r="AC38" s="466">
        <f>IF(AC2&lt;=Izmaksas!$D$229-1,$C$35,0)</f>
        <v>68642</v>
      </c>
      <c r="AD38" s="466">
        <f>IF(AD2&lt;=Izmaksas!$D$229-1,$C$35,0)</f>
        <v>68642</v>
      </c>
      <c r="AE38" s="466">
        <f>IF(AE2&lt;=Izmaksas!$D$229-1,$C$35,0)</f>
        <v>68642</v>
      </c>
      <c r="AF38" s="466">
        <f>IF(AF2&lt;=Izmaksas!$D$229-1,$C$35,0)</f>
        <v>68642</v>
      </c>
      <c r="AG38" s="466">
        <f>IF(AG2&lt;=Izmaksas!$D$229-1,$C$35,0)</f>
        <v>68642</v>
      </c>
      <c r="AH38" s="466">
        <f>IF(AH2&lt;=Izmaksas!$D$229-1,$C$35,0)</f>
        <v>68642</v>
      </c>
      <c r="AI38" s="466">
        <f>IF(AI2&lt;=Izmaksas!$D$229-1,$C$35,0)</f>
        <v>68642</v>
      </c>
      <c r="AJ38" s="466">
        <f>IF(AJ2&lt;=Izmaksas!$D$229-1,$C$35,0)</f>
        <v>68642</v>
      </c>
      <c r="AK38" s="466">
        <f>IF(AK2&lt;=Izmaksas!$D$229-1,$C$35,0)</f>
        <v>68642</v>
      </c>
      <c r="AL38" s="466">
        <f>IF(AL2&lt;=Izmaksas!$D$229-1,$C$35,0)</f>
        <v>68642</v>
      </c>
      <c r="AM38" s="466">
        <f>IF(AM2&lt;=Izmaksas!$D$229-1,$C$35,0)</f>
        <v>68642</v>
      </c>
      <c r="AN38" s="466">
        <f>IF(AN2&lt;=Izmaksas!$D$229-1,$C$35,0)</f>
        <v>68642</v>
      </c>
      <c r="AO38" s="466">
        <f>IF(AO2&lt;=Izmaksas!$D$229-1,$C$35,0)</f>
        <v>68642</v>
      </c>
      <c r="AP38" s="466">
        <f>IF(AP2&lt;=Izmaksas!$D$229-1,$C$35,0)</f>
        <v>68642</v>
      </c>
      <c r="AQ38" s="466">
        <f>IF(AQ2&lt;=Izmaksas!$D$229-1,$C$35,0)</f>
        <v>68642</v>
      </c>
      <c r="AR38" s="466">
        <f>IF(AR2&lt;=Izmaksas!$D$229-1,$C$35,0)</f>
        <v>68642</v>
      </c>
      <c r="AS38" s="466">
        <f>IF(AS2&lt;=Izmaksas!$D$229-1,$C$35,0)</f>
        <v>68642</v>
      </c>
      <c r="AT38" s="466">
        <f>IF(AT2&lt;=Izmaksas!$D$229-1,$C$35,0)</f>
        <v>68642</v>
      </c>
      <c r="AU38" s="466">
        <f>IF(AU2&lt;=Izmaksas!$D$229-1,$C$35,0)</f>
        <v>68642</v>
      </c>
      <c r="AV38" s="466">
        <f>IF(AV2&lt;=Izmaksas!$D$229-1,$C$35,0)</f>
        <v>68642</v>
      </c>
      <c r="AW38" s="466">
        <f>IF(AW2&lt;=Izmaksas!$D$229-1,$C$35,0)</f>
        <v>68642</v>
      </c>
      <c r="AX38" s="466">
        <f>IF(AX2&lt;=Izmaksas!$D$229-1,$C$35,0)</f>
        <v>68642</v>
      </c>
      <c r="AY38" s="466">
        <f>IF(AY2&lt;=Izmaksas!$D$229-1,$C$35,0)</f>
        <v>68642</v>
      </c>
      <c r="AZ38" s="466">
        <f>IF(AZ2&lt;=Izmaksas!$D$229-1,$C$35,0)</f>
        <v>68642</v>
      </c>
      <c r="BA38" s="466">
        <f>IF(BA2&lt;=Izmaksas!$D$229-1,$C$35,0)</f>
        <v>68642</v>
      </c>
      <c r="BB38" s="466">
        <f>IF(BB2&lt;=Izmaksas!$D$229-1,$C$35,0)</f>
        <v>68642</v>
      </c>
      <c r="BC38" s="466">
        <f>IF(BC2&lt;=Izmaksas!$D$229-1,$C$35,0)</f>
        <v>68642</v>
      </c>
      <c r="BD38" s="466">
        <f>IF(BD2&lt;=Izmaksas!$D$229-1,$C$35,0)</f>
        <v>68642</v>
      </c>
      <c r="BE38" s="466">
        <f>IF(BE2&lt;=Izmaksas!$D$229-1,$C$35,0)</f>
        <v>68642</v>
      </c>
      <c r="BF38" s="466">
        <f>IF(BF2&lt;=Izmaksas!$D$229-1,$C$35,0)</f>
        <v>68642</v>
      </c>
      <c r="BG38" s="466">
        <f>IF(BG2&lt;=Izmaksas!$D$229-1,$C$35,0)</f>
        <v>68642</v>
      </c>
      <c r="BH38" s="466">
        <f>IF(BH2&lt;=Izmaksas!$D$229-1,$C$35,0)</f>
        <v>68642</v>
      </c>
      <c r="BI38" s="466">
        <f>IF(BI2&lt;=Izmaksas!$D$229-1,$C$35,0)</f>
        <v>68642</v>
      </c>
      <c r="BJ38" s="466">
        <f>IF(BJ2&lt;=Izmaksas!$D$229-1,$C$35,0)</f>
        <v>68642</v>
      </c>
      <c r="BK38" s="466">
        <f>IF(BK2&lt;=Izmaksas!$D$229-1,$C$35,0)</f>
        <v>68642</v>
      </c>
      <c r="BL38" s="466">
        <f>IF(BL2&lt;=Izmaksas!$D$229-1,$C$35,0)</f>
        <v>68642</v>
      </c>
      <c r="BM38" s="466">
        <f>IF(BM2&lt;=Izmaksas!$D$229-1,$C$35,0)</f>
        <v>0</v>
      </c>
      <c r="BN38" s="466">
        <f>IF(BN2&lt;=Izmaksas!$D$229-1,$C$35,0)</f>
        <v>0</v>
      </c>
      <c r="BO38" s="466">
        <f>IF(BO2&lt;=Izmaksas!$D$229-1,$C$35,0)</f>
        <v>0</v>
      </c>
      <c r="BP38" s="466">
        <f>IF(BP2&lt;=Izmaksas!$D$229-1,$C$35,0)</f>
        <v>0</v>
      </c>
      <c r="BQ38" s="466">
        <f>IF(BQ2&lt;=Izmaksas!$D$229-1,$C$35,0)</f>
        <v>0</v>
      </c>
      <c r="BR38" s="466">
        <f>IF(BR2&lt;=Izmaksas!$D$229-1,$C$35,0)</f>
        <v>0</v>
      </c>
      <c r="BS38" s="466">
        <f>IF(BS2&lt;=Izmaksas!$D$229-1,$C$35,0)</f>
        <v>0</v>
      </c>
      <c r="BT38" s="466">
        <f>IF(BT2&lt;=Izmaksas!$D$229-1,$C$35,0)</f>
        <v>0</v>
      </c>
      <c r="BU38" s="466">
        <f>IF(BU2&lt;=Izmaksas!$D$229-1,$C$35,0)</f>
        <v>0</v>
      </c>
      <c r="BV38" s="466">
        <f>IF(BV2&lt;=Izmaksas!$D$229-1,$C$35,0)</f>
        <v>0</v>
      </c>
      <c r="BW38" s="466">
        <f>IF(BW2&lt;=Izmaksas!$D$229-1,$C$35,0)</f>
        <v>0</v>
      </c>
      <c r="BX38" s="466">
        <f>IF(BX2&lt;=Izmaksas!$D$229-1,$C$35,0)</f>
        <v>0</v>
      </c>
      <c r="BY38" s="466">
        <f>IF(BY2&lt;=Izmaksas!$D$229-1,$C$35,0)</f>
        <v>0</v>
      </c>
      <c r="BZ38" s="466">
        <f>IF(BZ2&lt;=Izmaksas!$D$229-1,$C$35,0)</f>
        <v>0</v>
      </c>
      <c r="CA38" s="466">
        <f>IF(CA2&lt;=Izmaksas!$D$229-1,$C$35,0)</f>
        <v>0</v>
      </c>
      <c r="CB38" s="466">
        <f>IF(CB2&lt;=Izmaksas!$D$229-1,$C$35,0)</f>
        <v>0</v>
      </c>
      <c r="CC38" s="466">
        <f>IF(CC2&lt;=Izmaksas!$D$229-1,$C$35,0)</f>
        <v>0</v>
      </c>
      <c r="CD38" s="466">
        <f>IF(CD2&lt;=Izmaksas!$D$229-1,$C$35,0)</f>
        <v>0</v>
      </c>
      <c r="CE38" s="466">
        <f>IF(CE2&lt;=Izmaksas!$D$229-1,$C$35,0)</f>
        <v>0</v>
      </c>
      <c r="CF38" s="466">
        <f>IF(CF2&lt;=Izmaksas!$D$229-1,$C$35,0)</f>
        <v>0</v>
      </c>
      <c r="CG38" s="466">
        <f>IF(CG2&lt;=Izmaksas!$D$229-1,$C$35,0)</f>
        <v>0</v>
      </c>
      <c r="CH38" s="466">
        <f>IF(CH2&lt;=Izmaksas!$D$229-1,$C$35,0)</f>
        <v>0</v>
      </c>
      <c r="CI38" s="466">
        <f>IF(CI2&lt;=Izmaksas!$D$229-1,$C$35,0)</f>
        <v>0</v>
      </c>
      <c r="CJ38" s="466">
        <f>IF(CJ2&lt;=Izmaksas!$D$229-1,$C$35,0)</f>
        <v>0</v>
      </c>
      <c r="CK38" s="466">
        <f>IF(CK2&lt;=Izmaksas!$D$229-1,$C$35,0)</f>
        <v>0</v>
      </c>
      <c r="CL38" s="466">
        <f>IF(CL2&lt;=Izmaksas!$D$229-1,$C$35,0)</f>
        <v>0</v>
      </c>
      <c r="CM38" s="466">
        <f>IF(CM2&lt;=Izmaksas!$D$229-1,$C$35,0)</f>
        <v>0</v>
      </c>
      <c r="CN38" s="466">
        <f>IF(CN2&lt;=Izmaksas!$D$229-1,$C$35,0)</f>
        <v>0</v>
      </c>
      <c r="CO38" s="466">
        <f>IF(CO2&lt;=Izmaksas!$D$229-1,$C$35,0)</f>
        <v>0</v>
      </c>
      <c r="CP38" s="466">
        <f>IF(CP2&lt;=Izmaksas!$D$229-1,$C$35,0)</f>
        <v>0</v>
      </c>
      <c r="CQ38" s="466">
        <f>IF(CQ2&lt;=Izmaksas!$D$229-1,$C$35,0)</f>
        <v>0</v>
      </c>
      <c r="CR38" s="466">
        <f>IF(CR2&lt;=Izmaksas!$D$229-1,$C$35,0)</f>
        <v>0</v>
      </c>
      <c r="CS38" s="466">
        <f>IF(CS2&lt;=Izmaksas!$D$229-1,$C$35,0)</f>
        <v>0</v>
      </c>
      <c r="CT38" s="466">
        <f>IF(CT2&lt;=Izmaksas!$D$229-1,$C$35,0)</f>
        <v>0</v>
      </c>
      <c r="CU38" s="466">
        <f>IF(CU2&lt;=Izmaksas!$D$229-1,$C$35,0)</f>
        <v>0</v>
      </c>
      <c r="CV38" s="466">
        <f>IF(CV2&lt;=Izmaksas!$D$229-1,$C$35,0)</f>
        <v>0</v>
      </c>
      <c r="CW38" s="466">
        <f>IF(CW2&lt;=Izmaksas!$D$229-1,$C$35,0)</f>
        <v>0</v>
      </c>
      <c r="CX38" s="466">
        <f>IF(CX2&lt;=Izmaksas!$D$229-1,$C$35,0)</f>
        <v>0</v>
      </c>
      <c r="CY38" s="466">
        <f>IF(CY2&lt;=Izmaksas!$D$229-1,$C$35,0)</f>
        <v>0</v>
      </c>
      <c r="CZ38" s="466">
        <f>IF(CZ2&lt;=Izmaksas!$D$229-1,$C$35,0)</f>
        <v>0</v>
      </c>
      <c r="DA38" s="466">
        <f>IF(DA2&lt;=Izmaksas!$D$229-1,$C$35,0)</f>
        <v>0</v>
      </c>
      <c r="DB38" s="466">
        <f>IF(DB2&lt;=Izmaksas!$D$229-1,$C$35,0)</f>
        <v>0</v>
      </c>
      <c r="DC38" s="466">
        <f>IF(DC2&lt;=Izmaksas!$D$229-1,$C$35,0)</f>
        <v>0</v>
      </c>
      <c r="DD38" s="466">
        <f>IF(DD2&lt;=Izmaksas!$D$229-1,$C$35,0)</f>
        <v>0</v>
      </c>
      <c r="DE38" s="466">
        <f>IF(DE2&lt;=Izmaksas!$D$229-1,$C$35,0)</f>
        <v>0</v>
      </c>
      <c r="DF38" s="466">
        <f>IF(DF2&lt;=Izmaksas!$D$229-1,$C$35,0)</f>
        <v>0</v>
      </c>
      <c r="DG38" s="466">
        <f>IF(DG2&lt;=Izmaksas!$D$229-1,$C$35,0)</f>
        <v>0</v>
      </c>
      <c r="DH38" s="466">
        <f>IF(DH2&lt;=Izmaksas!$D$229-1,$C$35,0)</f>
        <v>0</v>
      </c>
      <c r="DI38" s="466">
        <f>IF(DI2&lt;=Izmaksas!$D$229-1,$C$35,0)</f>
        <v>0</v>
      </c>
      <c r="DJ38" s="466">
        <f>IF(DJ2&lt;=Izmaksas!$D$229-1,$C$35,0)</f>
        <v>0</v>
      </c>
      <c r="DK38" s="466">
        <f>IF(DK2&lt;=Izmaksas!$D$229-1,$C$35,0)</f>
        <v>0</v>
      </c>
      <c r="DL38" s="466">
        <f>IF(DL2&lt;=Izmaksas!$D$229-1,$C$35,0)</f>
        <v>0</v>
      </c>
      <c r="DM38" s="466">
        <f>IF(DM2&lt;=Izmaksas!$D$229-1,$C$35,0)</f>
        <v>0</v>
      </c>
      <c r="DN38" s="466">
        <f>IF(DN2&lt;=Izmaksas!$D$229-1,$C$35,0)</f>
        <v>0</v>
      </c>
      <c r="DO38" s="466">
        <f>IF(DO2&lt;=Izmaksas!$D$229-1,$C$35,0)</f>
        <v>0</v>
      </c>
      <c r="DP38" s="466">
        <f>IF(DP2&lt;=Izmaksas!$D$229-1,$C$35,0)</f>
        <v>0</v>
      </c>
      <c r="DQ38" s="466">
        <f>IF(DQ2&lt;=Izmaksas!$D$229-1,$C$35,0)</f>
        <v>0</v>
      </c>
      <c r="DR38" s="466">
        <f>IF(DR2&lt;=Izmaksas!$D$229-1,$C$35,0)</f>
        <v>0</v>
      </c>
      <c r="DS38" s="466">
        <f>IF(DS2&lt;=Izmaksas!$D$229-1,$C$35,0)</f>
        <v>0</v>
      </c>
      <c r="DT38" s="466">
        <f>IF(DT2&lt;=Izmaksas!$D$229-1,$C$35,0)</f>
        <v>0</v>
      </c>
      <c r="DU38" s="466">
        <f>IF(DU2&lt;=Izmaksas!$D$229-1,$C$35,0)</f>
        <v>0</v>
      </c>
    </row>
    <row r="39" spans="1:125" s="399" customFormat="1" ht="11.25" customHeight="1">
      <c r="A39" s="456" t="s">
        <v>735</v>
      </c>
      <c r="B39" s="389" t="s">
        <v>638</v>
      </c>
      <c r="C39" s="443"/>
      <c r="D39" s="464"/>
      <c r="E39" s="466">
        <f>IF(E2&lt;=Izmaksas!$D$229-1,$C$36,0)</f>
        <v>123780</v>
      </c>
      <c r="F39" s="466">
        <f>IF(F2&lt;=Izmaksas!$D$229-1,$C$36,0)</f>
        <v>123780</v>
      </c>
      <c r="G39" s="466">
        <f>IF(G2&lt;=Izmaksas!$D$229-1,$C$36,0)</f>
        <v>123780</v>
      </c>
      <c r="H39" s="466">
        <f>IF(H2&lt;=Izmaksas!$D$229-1,$C$36,0)</f>
        <v>123780</v>
      </c>
      <c r="I39" s="466">
        <f>IF(I2&lt;=Izmaksas!$D$229-1,$C$36,0)</f>
        <v>123780</v>
      </c>
      <c r="J39" s="466">
        <f>IF(J2&lt;=Izmaksas!$D$229-1,$C$36,0)</f>
        <v>123780</v>
      </c>
      <c r="K39" s="466">
        <f>IF(K2&lt;=Izmaksas!$D$229-1,$C$36,0)</f>
        <v>123780</v>
      </c>
      <c r="L39" s="466">
        <f>IF(L2&lt;=Izmaksas!$D$229-1,$C$36,0)</f>
        <v>123780</v>
      </c>
      <c r="M39" s="466">
        <f>IF(M2&lt;=Izmaksas!$D$229-1,$C$36,0)</f>
        <v>123780</v>
      </c>
      <c r="N39" s="466">
        <f>IF(N2&lt;=Izmaksas!$D$229-1,$C$36,0)</f>
        <v>123780</v>
      </c>
      <c r="O39" s="466">
        <f>IF(O2&lt;=Izmaksas!$D$229-1,$C$36,0)</f>
        <v>123780</v>
      </c>
      <c r="P39" s="466">
        <f>IF(P2&lt;=Izmaksas!$D$229-1,$C$36,0)</f>
        <v>123780</v>
      </c>
      <c r="Q39" s="466">
        <f>IF(Q2&lt;=Izmaksas!$D$229-1,$C$36,0)</f>
        <v>123780</v>
      </c>
      <c r="R39" s="466">
        <f>IF(R2&lt;=Izmaksas!$D$229-1,$C$36,0)</f>
        <v>123780</v>
      </c>
      <c r="S39" s="466">
        <f>IF(S2&lt;=Izmaksas!$D$229-1,$C$36,0)</f>
        <v>123780</v>
      </c>
      <c r="T39" s="466">
        <f>IF(T2&lt;=Izmaksas!$D$229-1,$C$36,0)</f>
        <v>123780</v>
      </c>
      <c r="U39" s="466">
        <f>IF(U2&lt;=Izmaksas!$D$229-1,$C$36,0)</f>
        <v>123780</v>
      </c>
      <c r="V39" s="466">
        <f>IF(V2&lt;=Izmaksas!$D$229-1,$C$36,0)</f>
        <v>123780</v>
      </c>
      <c r="W39" s="466">
        <f>IF(W2&lt;=Izmaksas!$D$229-1,$C$36,0)</f>
        <v>123780</v>
      </c>
      <c r="X39" s="466">
        <f>IF(X2&lt;=Izmaksas!$D$229-1,$C$36,0)</f>
        <v>123780</v>
      </c>
      <c r="Y39" s="466">
        <f>IF(Y2&lt;=Izmaksas!$D$229-1,$C$36,0)</f>
        <v>123780</v>
      </c>
      <c r="Z39" s="466">
        <f>IF(Z2&lt;=Izmaksas!$D$229-1,$C$36,0)</f>
        <v>123780</v>
      </c>
      <c r="AA39" s="466">
        <f>IF(AA2&lt;=Izmaksas!$D$229-1,$C$36,0)</f>
        <v>123780</v>
      </c>
      <c r="AB39" s="466">
        <f>IF(AB2&lt;=Izmaksas!$D$229-1,$C$36,0)</f>
        <v>123780</v>
      </c>
      <c r="AC39" s="466">
        <f>IF(AC2&lt;=Izmaksas!$D$229-1,$C$36,0)</f>
        <v>123780</v>
      </c>
      <c r="AD39" s="466">
        <f>IF(AD2&lt;=Izmaksas!$D$229-1,$C$36,0)</f>
        <v>123780</v>
      </c>
      <c r="AE39" s="466">
        <f>IF(AE2&lt;=Izmaksas!$D$229-1,$C$36,0)</f>
        <v>123780</v>
      </c>
      <c r="AF39" s="466">
        <f>IF(AF2&lt;=Izmaksas!$D$229-1,$C$36,0)</f>
        <v>123780</v>
      </c>
      <c r="AG39" s="466">
        <f>IF(AG2&lt;=Izmaksas!$D$229-1,$C$36,0)</f>
        <v>123780</v>
      </c>
      <c r="AH39" s="466">
        <f>IF(AH2&lt;=Izmaksas!$D$229-1,$C$36,0)</f>
        <v>123780</v>
      </c>
      <c r="AI39" s="466">
        <f>IF(AI2&lt;=Izmaksas!$D$229-1,$C$36,0)</f>
        <v>123780</v>
      </c>
      <c r="AJ39" s="466">
        <f>IF(AJ2&lt;=Izmaksas!$D$229-1,$C$36,0)</f>
        <v>123780</v>
      </c>
      <c r="AK39" s="466">
        <f>IF(AK2&lt;=Izmaksas!$D$229-1,$C$36,0)</f>
        <v>123780</v>
      </c>
      <c r="AL39" s="466">
        <f>IF(AL2&lt;=Izmaksas!$D$229-1,$C$36,0)</f>
        <v>123780</v>
      </c>
      <c r="AM39" s="466">
        <f>IF(AM2&lt;=Izmaksas!$D$229-1,$C$36,0)</f>
        <v>123780</v>
      </c>
      <c r="AN39" s="466">
        <f>IF(AN2&lt;=Izmaksas!$D$229-1,$C$36,0)</f>
        <v>123780</v>
      </c>
      <c r="AO39" s="466">
        <f>IF(AO2&lt;=Izmaksas!$D$229-1,$C$36,0)</f>
        <v>123780</v>
      </c>
      <c r="AP39" s="466">
        <f>IF(AP2&lt;=Izmaksas!$D$229-1,$C$36,0)</f>
        <v>123780</v>
      </c>
      <c r="AQ39" s="466">
        <f>IF(AQ2&lt;=Izmaksas!$D$229-1,$C$36,0)</f>
        <v>123780</v>
      </c>
      <c r="AR39" s="466">
        <f>IF(AR2&lt;=Izmaksas!$D$229-1,$C$36,0)</f>
        <v>123780</v>
      </c>
      <c r="AS39" s="466">
        <f>IF(AS2&lt;=Izmaksas!$D$229-1,$C$36,0)</f>
        <v>123780</v>
      </c>
      <c r="AT39" s="466">
        <f>IF(AT2&lt;=Izmaksas!$D$229-1,$C$36,0)</f>
        <v>123780</v>
      </c>
      <c r="AU39" s="466">
        <f>IF(AU2&lt;=Izmaksas!$D$229-1,$C$36,0)</f>
        <v>123780</v>
      </c>
      <c r="AV39" s="466">
        <f>IF(AV2&lt;=Izmaksas!$D$229-1,$C$36,0)</f>
        <v>123780</v>
      </c>
      <c r="AW39" s="466">
        <f>IF(AW2&lt;=Izmaksas!$D$229-1,$C$36,0)</f>
        <v>123780</v>
      </c>
      <c r="AX39" s="466">
        <f>IF(AX2&lt;=Izmaksas!$D$229-1,$C$36,0)</f>
        <v>123780</v>
      </c>
      <c r="AY39" s="466">
        <f>IF(AY2&lt;=Izmaksas!$D$229-1,$C$36,0)</f>
        <v>123780</v>
      </c>
      <c r="AZ39" s="466">
        <f>IF(AZ2&lt;=Izmaksas!$D$229-1,$C$36,0)</f>
        <v>123780</v>
      </c>
      <c r="BA39" s="466">
        <f>IF(BA2&lt;=Izmaksas!$D$229-1,$C$36,0)</f>
        <v>123780</v>
      </c>
      <c r="BB39" s="466">
        <f>IF(BB2&lt;=Izmaksas!$D$229-1,$C$36,0)</f>
        <v>123780</v>
      </c>
      <c r="BC39" s="466">
        <f>IF(BC2&lt;=Izmaksas!$D$229-1,$C$36,0)</f>
        <v>123780</v>
      </c>
      <c r="BD39" s="466">
        <f>IF(BD2&lt;=Izmaksas!$D$229-1,$C$36,0)</f>
        <v>123780</v>
      </c>
      <c r="BE39" s="466">
        <f>IF(BE2&lt;=Izmaksas!$D$229-1,$C$36,0)</f>
        <v>123780</v>
      </c>
      <c r="BF39" s="466">
        <f>IF(BF2&lt;=Izmaksas!$D$229-1,$C$36,0)</f>
        <v>123780</v>
      </c>
      <c r="BG39" s="466">
        <f>IF(BG2&lt;=Izmaksas!$D$229-1,$C$36,0)</f>
        <v>123780</v>
      </c>
      <c r="BH39" s="466">
        <f>IF(BH2&lt;=Izmaksas!$D$229-1,$C$36,0)</f>
        <v>123780</v>
      </c>
      <c r="BI39" s="466">
        <f>IF(BI2&lt;=Izmaksas!$D$229-1,$C$36,0)</f>
        <v>123780</v>
      </c>
      <c r="BJ39" s="466">
        <f>IF(BJ2&lt;=Izmaksas!$D$229-1,$C$36,0)</f>
        <v>123780</v>
      </c>
      <c r="BK39" s="466">
        <f>IF(BK2&lt;=Izmaksas!$D$229-1,$C$36,0)</f>
        <v>123780</v>
      </c>
      <c r="BL39" s="466">
        <f>IF(BL2&lt;=Izmaksas!$D$229-1,$C$36,0)</f>
        <v>123780</v>
      </c>
      <c r="BM39" s="466">
        <f>IF(BM2&lt;=Izmaksas!$D$229-1,$C$36,0)</f>
        <v>0</v>
      </c>
      <c r="BN39" s="466">
        <f>IF(BN2&lt;=Izmaksas!$D$229-1,$C$36,0)</f>
        <v>0</v>
      </c>
      <c r="BO39" s="466">
        <f>IF(BO2&lt;=Izmaksas!$D$229-1,$C$36,0)</f>
        <v>0</v>
      </c>
      <c r="BP39" s="466">
        <f>IF(BP2&lt;=Izmaksas!$D$229-1,$C$36,0)</f>
        <v>0</v>
      </c>
      <c r="BQ39" s="466">
        <f>IF(BQ2&lt;=Izmaksas!$D$229-1,$C$36,0)</f>
        <v>0</v>
      </c>
      <c r="BR39" s="466">
        <f>IF(BR2&lt;=Izmaksas!$D$229-1,$C$36,0)</f>
        <v>0</v>
      </c>
      <c r="BS39" s="466">
        <f>IF(BS2&lt;=Izmaksas!$D$229-1,$C$36,0)</f>
        <v>0</v>
      </c>
      <c r="BT39" s="466">
        <f>IF(BT2&lt;=Izmaksas!$D$229-1,$C$36,0)</f>
        <v>0</v>
      </c>
      <c r="BU39" s="466">
        <f>IF(BU2&lt;=Izmaksas!$D$229-1,$C$36,0)</f>
        <v>0</v>
      </c>
      <c r="BV39" s="466">
        <f>IF(BV2&lt;=Izmaksas!$D$229-1,$C$36,0)</f>
        <v>0</v>
      </c>
      <c r="BW39" s="466">
        <f>IF(BW2&lt;=Izmaksas!$D$229-1,$C$36,0)</f>
        <v>0</v>
      </c>
      <c r="BX39" s="466">
        <f>IF(BX2&lt;=Izmaksas!$D$229-1,$C$36,0)</f>
        <v>0</v>
      </c>
      <c r="BY39" s="466">
        <f>IF(BY2&lt;=Izmaksas!$D$229-1,$C$36,0)</f>
        <v>0</v>
      </c>
      <c r="BZ39" s="466">
        <f>IF(BZ2&lt;=Izmaksas!$D$229-1,$C$36,0)</f>
        <v>0</v>
      </c>
      <c r="CA39" s="466">
        <f>IF(CA2&lt;=Izmaksas!$D$229-1,$C$36,0)</f>
        <v>0</v>
      </c>
      <c r="CB39" s="466">
        <f>IF(CB2&lt;=Izmaksas!$D$229-1,$C$36,0)</f>
        <v>0</v>
      </c>
      <c r="CC39" s="466">
        <f>IF(CC2&lt;=Izmaksas!$D$229-1,$C$36,0)</f>
        <v>0</v>
      </c>
      <c r="CD39" s="466">
        <f>IF(CD2&lt;=Izmaksas!$D$229-1,$C$36,0)</f>
        <v>0</v>
      </c>
      <c r="CE39" s="466">
        <f>IF(CE2&lt;=Izmaksas!$D$229-1,$C$36,0)</f>
        <v>0</v>
      </c>
      <c r="CF39" s="466">
        <f>IF(CF2&lt;=Izmaksas!$D$229-1,$C$36,0)</f>
        <v>0</v>
      </c>
      <c r="CG39" s="466">
        <f>IF(CG2&lt;=Izmaksas!$D$229-1,$C$36,0)</f>
        <v>0</v>
      </c>
      <c r="CH39" s="466">
        <f>IF(CH2&lt;=Izmaksas!$D$229-1,$C$36,0)</f>
        <v>0</v>
      </c>
      <c r="CI39" s="466">
        <f>IF(CI2&lt;=Izmaksas!$D$229-1,$C$36,0)</f>
        <v>0</v>
      </c>
      <c r="CJ39" s="466">
        <f>IF(CJ2&lt;=Izmaksas!$D$229-1,$C$36,0)</f>
        <v>0</v>
      </c>
      <c r="CK39" s="466">
        <f>IF(CK2&lt;=Izmaksas!$D$229-1,$C$36,0)</f>
        <v>0</v>
      </c>
      <c r="CL39" s="466">
        <f>IF(CL2&lt;=Izmaksas!$D$229-1,$C$36,0)</f>
        <v>0</v>
      </c>
      <c r="CM39" s="466">
        <f>IF(CM2&lt;=Izmaksas!$D$229-1,$C$36,0)</f>
        <v>0</v>
      </c>
      <c r="CN39" s="466">
        <f>IF(CN2&lt;=Izmaksas!$D$229-1,$C$36,0)</f>
        <v>0</v>
      </c>
      <c r="CO39" s="466">
        <f>IF(CO2&lt;=Izmaksas!$D$229-1,$C$36,0)</f>
        <v>0</v>
      </c>
      <c r="CP39" s="466">
        <f>IF(CP2&lt;=Izmaksas!$D$229-1,$C$36,0)</f>
        <v>0</v>
      </c>
      <c r="CQ39" s="466">
        <f>IF(CQ2&lt;=Izmaksas!$D$229-1,$C$36,0)</f>
        <v>0</v>
      </c>
      <c r="CR39" s="466">
        <f>IF(CR2&lt;=Izmaksas!$D$229-1,$C$36,0)</f>
        <v>0</v>
      </c>
      <c r="CS39" s="466">
        <f>IF(CS2&lt;=Izmaksas!$D$229-1,$C$36,0)</f>
        <v>0</v>
      </c>
      <c r="CT39" s="466">
        <f>IF(CT2&lt;=Izmaksas!$D$229-1,$C$36,0)</f>
        <v>0</v>
      </c>
      <c r="CU39" s="466">
        <f>IF(CU2&lt;=Izmaksas!$D$229-1,$C$36,0)</f>
        <v>0</v>
      </c>
      <c r="CV39" s="466">
        <f>IF(CV2&lt;=Izmaksas!$D$229-1,$C$36,0)</f>
        <v>0</v>
      </c>
      <c r="CW39" s="466">
        <f>IF(CW2&lt;=Izmaksas!$D$229-1,$C$36,0)</f>
        <v>0</v>
      </c>
      <c r="CX39" s="466">
        <f>IF(CX2&lt;=Izmaksas!$D$229-1,$C$36,0)</f>
        <v>0</v>
      </c>
      <c r="CY39" s="466">
        <f>IF(CY2&lt;=Izmaksas!$D$229-1,$C$36,0)</f>
        <v>0</v>
      </c>
      <c r="CZ39" s="466">
        <f>IF(CZ2&lt;=Izmaksas!$D$229-1,$C$36,0)</f>
        <v>0</v>
      </c>
      <c r="DA39" s="466">
        <f>IF(DA2&lt;=Izmaksas!$D$229-1,$C$36,0)</f>
        <v>0</v>
      </c>
      <c r="DB39" s="466">
        <f>IF(DB2&lt;=Izmaksas!$D$229-1,$C$36,0)</f>
        <v>0</v>
      </c>
      <c r="DC39" s="466">
        <f>IF(DC2&lt;=Izmaksas!$D$229-1,$C$36,0)</f>
        <v>0</v>
      </c>
      <c r="DD39" s="466">
        <f>IF(DD2&lt;=Izmaksas!$D$229-1,$C$36,0)</f>
        <v>0</v>
      </c>
      <c r="DE39" s="466">
        <f>IF(DE2&lt;=Izmaksas!$D$229-1,$C$36,0)</f>
        <v>0</v>
      </c>
      <c r="DF39" s="466">
        <f>IF(DF2&lt;=Izmaksas!$D$229-1,$C$36,0)</f>
        <v>0</v>
      </c>
      <c r="DG39" s="466">
        <f>IF(DG2&lt;=Izmaksas!$D$229-1,$C$36,0)</f>
        <v>0</v>
      </c>
      <c r="DH39" s="466">
        <f>IF(DH2&lt;=Izmaksas!$D$229-1,$C$36,0)</f>
        <v>0</v>
      </c>
      <c r="DI39" s="466">
        <f>IF(DI2&lt;=Izmaksas!$D$229-1,$C$36,0)</f>
        <v>0</v>
      </c>
      <c r="DJ39" s="466">
        <f>IF(DJ2&lt;=Izmaksas!$D$229-1,$C$36,0)</f>
        <v>0</v>
      </c>
      <c r="DK39" s="466">
        <f>IF(DK2&lt;=Izmaksas!$D$229-1,$C$36,0)</f>
        <v>0</v>
      </c>
      <c r="DL39" s="466">
        <f>IF(DL2&lt;=Izmaksas!$D$229-1,$C$36,0)</f>
        <v>0</v>
      </c>
      <c r="DM39" s="466">
        <f>IF(DM2&lt;=Izmaksas!$D$229-1,$C$36,0)</f>
        <v>0</v>
      </c>
      <c r="DN39" s="466">
        <f>IF(DN2&lt;=Izmaksas!$D$229-1,$C$36,0)</f>
        <v>0</v>
      </c>
      <c r="DO39" s="466">
        <f>IF(DO2&lt;=Izmaksas!$D$229-1,$C$36,0)</f>
        <v>0</v>
      </c>
      <c r="DP39" s="466">
        <f>IF(DP2&lt;=Izmaksas!$D$229-1,$C$36,0)</f>
        <v>0</v>
      </c>
      <c r="DQ39" s="466">
        <f>IF(DQ2&lt;=Izmaksas!$D$229-1,$C$36,0)</f>
        <v>0</v>
      </c>
      <c r="DR39" s="466">
        <f>IF(DR2&lt;=Izmaksas!$D$229-1,$C$36,0)</f>
        <v>0</v>
      </c>
      <c r="DS39" s="466">
        <f>IF(DS2&lt;=Izmaksas!$D$229-1,$C$36,0)</f>
        <v>0</v>
      </c>
      <c r="DT39" s="466">
        <f>IF(DT2&lt;=Izmaksas!$D$229-1,$C$36,0)</f>
        <v>0</v>
      </c>
      <c r="DU39" s="466">
        <f>IF(DU2&lt;=Izmaksas!$D$229-1,$C$36,0)</f>
        <v>0</v>
      </c>
    </row>
    <row r="40" spans="1:125" s="400" customFormat="1" ht="11.25" customHeight="1">
      <c r="A40" s="682" t="s">
        <v>989</v>
      </c>
      <c r="B40" s="462" t="s">
        <v>638</v>
      </c>
      <c r="C40" s="442"/>
      <c r="D40" s="380"/>
      <c r="E40" s="417">
        <f>SUM(E38:E39)</f>
        <v>192422</v>
      </c>
      <c r="F40" s="417">
        <f t="shared" ref="F40:BQ40" si="3">SUM(F38:F39)</f>
        <v>192422</v>
      </c>
      <c r="G40" s="417">
        <f t="shared" si="3"/>
        <v>192422</v>
      </c>
      <c r="H40" s="417">
        <f t="shared" si="3"/>
        <v>192422</v>
      </c>
      <c r="I40" s="417">
        <f t="shared" si="3"/>
        <v>192422</v>
      </c>
      <c r="J40" s="417">
        <f t="shared" si="3"/>
        <v>192422</v>
      </c>
      <c r="K40" s="417">
        <f t="shared" si="3"/>
        <v>192422</v>
      </c>
      <c r="L40" s="417">
        <f t="shared" si="3"/>
        <v>192422</v>
      </c>
      <c r="M40" s="417">
        <f t="shared" si="3"/>
        <v>192422</v>
      </c>
      <c r="N40" s="417">
        <f t="shared" si="3"/>
        <v>192422</v>
      </c>
      <c r="O40" s="417">
        <f t="shared" si="3"/>
        <v>192422</v>
      </c>
      <c r="P40" s="417">
        <f t="shared" si="3"/>
        <v>192422</v>
      </c>
      <c r="Q40" s="417">
        <f t="shared" si="3"/>
        <v>192422</v>
      </c>
      <c r="R40" s="417">
        <f t="shared" si="3"/>
        <v>192422</v>
      </c>
      <c r="S40" s="417">
        <f t="shared" si="3"/>
        <v>192422</v>
      </c>
      <c r="T40" s="417">
        <f t="shared" si="3"/>
        <v>192422</v>
      </c>
      <c r="U40" s="417">
        <f t="shared" si="3"/>
        <v>192422</v>
      </c>
      <c r="V40" s="417">
        <f t="shared" si="3"/>
        <v>192422</v>
      </c>
      <c r="W40" s="417">
        <f t="shared" si="3"/>
        <v>192422</v>
      </c>
      <c r="X40" s="417">
        <f t="shared" si="3"/>
        <v>192422</v>
      </c>
      <c r="Y40" s="417">
        <f t="shared" si="3"/>
        <v>192422</v>
      </c>
      <c r="Z40" s="417">
        <f t="shared" si="3"/>
        <v>192422</v>
      </c>
      <c r="AA40" s="417">
        <f t="shared" si="3"/>
        <v>192422</v>
      </c>
      <c r="AB40" s="417">
        <f t="shared" si="3"/>
        <v>192422</v>
      </c>
      <c r="AC40" s="417">
        <f t="shared" si="3"/>
        <v>192422</v>
      </c>
      <c r="AD40" s="417">
        <f t="shared" si="3"/>
        <v>192422</v>
      </c>
      <c r="AE40" s="417">
        <f t="shared" si="3"/>
        <v>192422</v>
      </c>
      <c r="AF40" s="417">
        <f t="shared" si="3"/>
        <v>192422</v>
      </c>
      <c r="AG40" s="417">
        <f t="shared" si="3"/>
        <v>192422</v>
      </c>
      <c r="AH40" s="417">
        <f t="shared" si="3"/>
        <v>192422</v>
      </c>
      <c r="AI40" s="417">
        <f t="shared" si="3"/>
        <v>192422</v>
      </c>
      <c r="AJ40" s="417">
        <f t="shared" si="3"/>
        <v>192422</v>
      </c>
      <c r="AK40" s="417">
        <f t="shared" si="3"/>
        <v>192422</v>
      </c>
      <c r="AL40" s="417">
        <f t="shared" si="3"/>
        <v>192422</v>
      </c>
      <c r="AM40" s="417">
        <f t="shared" si="3"/>
        <v>192422</v>
      </c>
      <c r="AN40" s="417">
        <f t="shared" si="3"/>
        <v>192422</v>
      </c>
      <c r="AO40" s="417">
        <f t="shared" si="3"/>
        <v>192422</v>
      </c>
      <c r="AP40" s="417">
        <f t="shared" si="3"/>
        <v>192422</v>
      </c>
      <c r="AQ40" s="417">
        <f t="shared" si="3"/>
        <v>192422</v>
      </c>
      <c r="AR40" s="417">
        <f t="shared" si="3"/>
        <v>192422</v>
      </c>
      <c r="AS40" s="417">
        <f t="shared" si="3"/>
        <v>192422</v>
      </c>
      <c r="AT40" s="417">
        <f t="shared" si="3"/>
        <v>192422</v>
      </c>
      <c r="AU40" s="417">
        <f t="shared" si="3"/>
        <v>192422</v>
      </c>
      <c r="AV40" s="417">
        <f t="shared" si="3"/>
        <v>192422</v>
      </c>
      <c r="AW40" s="417">
        <f t="shared" si="3"/>
        <v>192422</v>
      </c>
      <c r="AX40" s="417">
        <f t="shared" si="3"/>
        <v>192422</v>
      </c>
      <c r="AY40" s="417">
        <f t="shared" si="3"/>
        <v>192422</v>
      </c>
      <c r="AZ40" s="417">
        <f t="shared" si="3"/>
        <v>192422</v>
      </c>
      <c r="BA40" s="417">
        <f t="shared" si="3"/>
        <v>192422</v>
      </c>
      <c r="BB40" s="417">
        <f t="shared" si="3"/>
        <v>192422</v>
      </c>
      <c r="BC40" s="417">
        <f t="shared" si="3"/>
        <v>192422</v>
      </c>
      <c r="BD40" s="417">
        <f t="shared" si="3"/>
        <v>192422</v>
      </c>
      <c r="BE40" s="417">
        <f t="shared" si="3"/>
        <v>192422</v>
      </c>
      <c r="BF40" s="417">
        <f t="shared" si="3"/>
        <v>192422</v>
      </c>
      <c r="BG40" s="417">
        <f t="shared" si="3"/>
        <v>192422</v>
      </c>
      <c r="BH40" s="417">
        <f t="shared" si="3"/>
        <v>192422</v>
      </c>
      <c r="BI40" s="417">
        <f t="shared" si="3"/>
        <v>192422</v>
      </c>
      <c r="BJ40" s="417">
        <f t="shared" si="3"/>
        <v>192422</v>
      </c>
      <c r="BK40" s="417">
        <f t="shared" si="3"/>
        <v>192422</v>
      </c>
      <c r="BL40" s="417">
        <f t="shared" si="3"/>
        <v>192422</v>
      </c>
      <c r="BM40" s="417">
        <f t="shared" si="3"/>
        <v>0</v>
      </c>
      <c r="BN40" s="417">
        <f t="shared" si="3"/>
        <v>0</v>
      </c>
      <c r="BO40" s="417">
        <f t="shared" si="3"/>
        <v>0</v>
      </c>
      <c r="BP40" s="417">
        <f t="shared" si="3"/>
        <v>0</v>
      </c>
      <c r="BQ40" s="417">
        <f t="shared" si="3"/>
        <v>0</v>
      </c>
      <c r="BR40" s="417">
        <f t="shared" ref="BR40:DU40" si="4">SUM(BR38:BR39)</f>
        <v>0</v>
      </c>
      <c r="BS40" s="417">
        <f t="shared" si="4"/>
        <v>0</v>
      </c>
      <c r="BT40" s="417">
        <f t="shared" si="4"/>
        <v>0</v>
      </c>
      <c r="BU40" s="417">
        <f t="shared" si="4"/>
        <v>0</v>
      </c>
      <c r="BV40" s="417">
        <f t="shared" si="4"/>
        <v>0</v>
      </c>
      <c r="BW40" s="417">
        <f t="shared" si="4"/>
        <v>0</v>
      </c>
      <c r="BX40" s="417">
        <f t="shared" si="4"/>
        <v>0</v>
      </c>
      <c r="BY40" s="417">
        <f t="shared" si="4"/>
        <v>0</v>
      </c>
      <c r="BZ40" s="417">
        <f t="shared" si="4"/>
        <v>0</v>
      </c>
      <c r="CA40" s="417">
        <f t="shared" si="4"/>
        <v>0</v>
      </c>
      <c r="CB40" s="417">
        <f t="shared" si="4"/>
        <v>0</v>
      </c>
      <c r="CC40" s="417">
        <f t="shared" si="4"/>
        <v>0</v>
      </c>
      <c r="CD40" s="417">
        <f t="shared" si="4"/>
        <v>0</v>
      </c>
      <c r="CE40" s="417">
        <f t="shared" si="4"/>
        <v>0</v>
      </c>
      <c r="CF40" s="417">
        <f t="shared" si="4"/>
        <v>0</v>
      </c>
      <c r="CG40" s="417">
        <f t="shared" si="4"/>
        <v>0</v>
      </c>
      <c r="CH40" s="417">
        <f t="shared" si="4"/>
        <v>0</v>
      </c>
      <c r="CI40" s="417">
        <f t="shared" si="4"/>
        <v>0</v>
      </c>
      <c r="CJ40" s="417">
        <f t="shared" si="4"/>
        <v>0</v>
      </c>
      <c r="CK40" s="417">
        <f t="shared" si="4"/>
        <v>0</v>
      </c>
      <c r="CL40" s="417">
        <f t="shared" si="4"/>
        <v>0</v>
      </c>
      <c r="CM40" s="417">
        <f t="shared" si="4"/>
        <v>0</v>
      </c>
      <c r="CN40" s="417">
        <f t="shared" si="4"/>
        <v>0</v>
      </c>
      <c r="CO40" s="417">
        <f t="shared" si="4"/>
        <v>0</v>
      </c>
      <c r="CP40" s="417">
        <f t="shared" si="4"/>
        <v>0</v>
      </c>
      <c r="CQ40" s="417">
        <f t="shared" si="4"/>
        <v>0</v>
      </c>
      <c r="CR40" s="417">
        <f t="shared" si="4"/>
        <v>0</v>
      </c>
      <c r="CS40" s="417">
        <f t="shared" si="4"/>
        <v>0</v>
      </c>
      <c r="CT40" s="417">
        <f t="shared" si="4"/>
        <v>0</v>
      </c>
      <c r="CU40" s="417">
        <f t="shared" si="4"/>
        <v>0</v>
      </c>
      <c r="CV40" s="417">
        <f t="shared" si="4"/>
        <v>0</v>
      </c>
      <c r="CW40" s="417">
        <f t="shared" si="4"/>
        <v>0</v>
      </c>
      <c r="CX40" s="417">
        <f t="shared" si="4"/>
        <v>0</v>
      </c>
      <c r="CY40" s="417">
        <f t="shared" si="4"/>
        <v>0</v>
      </c>
      <c r="CZ40" s="417">
        <f t="shared" si="4"/>
        <v>0</v>
      </c>
      <c r="DA40" s="417">
        <f t="shared" si="4"/>
        <v>0</v>
      </c>
      <c r="DB40" s="417">
        <f t="shared" si="4"/>
        <v>0</v>
      </c>
      <c r="DC40" s="417">
        <f t="shared" si="4"/>
        <v>0</v>
      </c>
      <c r="DD40" s="417">
        <f t="shared" si="4"/>
        <v>0</v>
      </c>
      <c r="DE40" s="417">
        <f t="shared" si="4"/>
        <v>0</v>
      </c>
      <c r="DF40" s="417">
        <f t="shared" si="4"/>
        <v>0</v>
      </c>
      <c r="DG40" s="417">
        <f t="shared" si="4"/>
        <v>0</v>
      </c>
      <c r="DH40" s="417">
        <f t="shared" si="4"/>
        <v>0</v>
      </c>
      <c r="DI40" s="417">
        <f t="shared" si="4"/>
        <v>0</v>
      </c>
      <c r="DJ40" s="417">
        <f t="shared" si="4"/>
        <v>0</v>
      </c>
      <c r="DK40" s="417">
        <f t="shared" si="4"/>
        <v>0</v>
      </c>
      <c r="DL40" s="417">
        <f t="shared" si="4"/>
        <v>0</v>
      </c>
      <c r="DM40" s="417">
        <f t="shared" si="4"/>
        <v>0</v>
      </c>
      <c r="DN40" s="417">
        <f t="shared" si="4"/>
        <v>0</v>
      </c>
      <c r="DO40" s="417">
        <f t="shared" si="4"/>
        <v>0</v>
      </c>
      <c r="DP40" s="417">
        <f t="shared" si="4"/>
        <v>0</v>
      </c>
      <c r="DQ40" s="417">
        <f t="shared" si="4"/>
        <v>0</v>
      </c>
      <c r="DR40" s="417">
        <f t="shared" si="4"/>
        <v>0</v>
      </c>
      <c r="DS40" s="417">
        <f t="shared" si="4"/>
        <v>0</v>
      </c>
      <c r="DT40" s="417">
        <f t="shared" si="4"/>
        <v>0</v>
      </c>
      <c r="DU40" s="417">
        <f t="shared" si="4"/>
        <v>0</v>
      </c>
    </row>
    <row r="41" spans="1:125" s="400" customFormat="1" ht="11.25" customHeight="1">
      <c r="A41" s="682" t="s">
        <v>927</v>
      </c>
      <c r="B41" s="462"/>
      <c r="C41" s="442"/>
      <c r="D41" s="380"/>
      <c r="E41" s="687">
        <f>E40*(1+Pieņēmumi!$E$24)</f>
        <v>232830.62</v>
      </c>
      <c r="F41" s="687">
        <f>F40*(1+Pieņēmumi!$E$24)</f>
        <v>232830.62</v>
      </c>
      <c r="G41" s="687">
        <f>G40*(1+Pieņēmumi!$E$24)</f>
        <v>232830.62</v>
      </c>
      <c r="H41" s="687">
        <f>H40*(1+Pieņēmumi!$E$24)</f>
        <v>232830.62</v>
      </c>
      <c r="I41" s="687">
        <f>I40*(1+Pieņēmumi!$E$24)</f>
        <v>232830.62</v>
      </c>
      <c r="J41" s="687">
        <f>J40*(1+Pieņēmumi!$E$24)</f>
        <v>232830.62</v>
      </c>
      <c r="K41" s="687">
        <f>K40*(1+Pieņēmumi!$E$24)</f>
        <v>232830.62</v>
      </c>
      <c r="L41" s="687">
        <f>L40*(1+Pieņēmumi!$E$24)</f>
        <v>232830.62</v>
      </c>
      <c r="M41" s="687">
        <f>M40*(1+Pieņēmumi!$E$24)</f>
        <v>232830.62</v>
      </c>
      <c r="N41" s="687">
        <f>N40*(1+Pieņēmumi!$E$24)</f>
        <v>232830.62</v>
      </c>
      <c r="O41" s="687">
        <f>O40*(1+Pieņēmumi!$E$24)</f>
        <v>232830.62</v>
      </c>
      <c r="P41" s="687">
        <f>P40*(1+Pieņēmumi!$E$24)</f>
        <v>232830.62</v>
      </c>
      <c r="Q41" s="687">
        <f>Q40*(1+Pieņēmumi!$E$24)</f>
        <v>232830.62</v>
      </c>
      <c r="R41" s="687">
        <f>R40*(1+Pieņēmumi!$E$24)</f>
        <v>232830.62</v>
      </c>
      <c r="S41" s="687">
        <f>S40*(1+Pieņēmumi!$E$24)</f>
        <v>232830.62</v>
      </c>
      <c r="T41" s="687">
        <f>T40*(1+Pieņēmumi!$E$24)</f>
        <v>232830.62</v>
      </c>
      <c r="U41" s="687">
        <f>U40*(1+Pieņēmumi!$E$24)</f>
        <v>232830.62</v>
      </c>
      <c r="V41" s="687">
        <f>V40*(1+Pieņēmumi!$E$24)</f>
        <v>232830.62</v>
      </c>
      <c r="W41" s="687">
        <f>W40*(1+Pieņēmumi!$E$24)</f>
        <v>232830.62</v>
      </c>
      <c r="X41" s="687">
        <f>X40*(1+Pieņēmumi!$E$24)</f>
        <v>232830.62</v>
      </c>
      <c r="Y41" s="687">
        <f>Y40*(1+Pieņēmumi!$E$24)</f>
        <v>232830.62</v>
      </c>
      <c r="Z41" s="687">
        <f>Z40*(1+Pieņēmumi!$E$24)</f>
        <v>232830.62</v>
      </c>
      <c r="AA41" s="687">
        <f>AA40*(1+Pieņēmumi!$E$24)</f>
        <v>232830.62</v>
      </c>
      <c r="AB41" s="687">
        <f>AB40*(1+Pieņēmumi!$E$24)</f>
        <v>232830.62</v>
      </c>
      <c r="AC41" s="687">
        <f>AC40*(1+Pieņēmumi!$E$24)</f>
        <v>232830.62</v>
      </c>
      <c r="AD41" s="687">
        <f>AD40*(1+Pieņēmumi!$E$24)</f>
        <v>232830.62</v>
      </c>
      <c r="AE41" s="687">
        <f>AE40*(1+Pieņēmumi!$E$24)</f>
        <v>232830.62</v>
      </c>
      <c r="AF41" s="687">
        <f>AF40*(1+Pieņēmumi!$E$24)</f>
        <v>232830.62</v>
      </c>
      <c r="AG41" s="687">
        <f>AG40*(1+Pieņēmumi!$E$24)</f>
        <v>232830.62</v>
      </c>
      <c r="AH41" s="687">
        <f>AH40*(1+Pieņēmumi!$E$24)</f>
        <v>232830.62</v>
      </c>
      <c r="AI41" s="687">
        <f>AI40*(1+Pieņēmumi!$E$24)</f>
        <v>232830.62</v>
      </c>
      <c r="AJ41" s="687">
        <f>AJ40*(1+Pieņēmumi!$E$24)</f>
        <v>232830.62</v>
      </c>
      <c r="AK41" s="687">
        <f>AK40*(1+Pieņēmumi!$E$24)</f>
        <v>232830.62</v>
      </c>
      <c r="AL41" s="687">
        <f>AL40*(1+Pieņēmumi!$E$24)</f>
        <v>232830.62</v>
      </c>
      <c r="AM41" s="687">
        <f>AM40*(1+Pieņēmumi!$E$24)</f>
        <v>232830.62</v>
      </c>
      <c r="AN41" s="687">
        <f>AN40*(1+Pieņēmumi!$E$24)</f>
        <v>232830.62</v>
      </c>
      <c r="AO41" s="687">
        <f>AO40*(1+Pieņēmumi!$E$24)</f>
        <v>232830.62</v>
      </c>
      <c r="AP41" s="687">
        <f>AP40*(1+Pieņēmumi!$E$24)</f>
        <v>232830.62</v>
      </c>
      <c r="AQ41" s="687">
        <f>AQ40*(1+Pieņēmumi!$E$24)</f>
        <v>232830.62</v>
      </c>
      <c r="AR41" s="687">
        <f>AR40*(1+Pieņēmumi!$E$24)</f>
        <v>232830.62</v>
      </c>
      <c r="AS41" s="687">
        <f>AS40*(1+Pieņēmumi!$E$24)</f>
        <v>232830.62</v>
      </c>
      <c r="AT41" s="687">
        <f>AT40*(1+Pieņēmumi!$E$24)</f>
        <v>232830.62</v>
      </c>
      <c r="AU41" s="687">
        <f>AU40*(1+Pieņēmumi!$E$24)</f>
        <v>232830.62</v>
      </c>
      <c r="AV41" s="687">
        <f>AV40*(1+Pieņēmumi!$E$24)</f>
        <v>232830.62</v>
      </c>
      <c r="AW41" s="687">
        <f>AW40*(1+Pieņēmumi!$E$24)</f>
        <v>232830.62</v>
      </c>
      <c r="AX41" s="687">
        <f>AX40*(1+Pieņēmumi!$E$24)</f>
        <v>232830.62</v>
      </c>
      <c r="AY41" s="687">
        <f>AY40*(1+Pieņēmumi!$E$24)</f>
        <v>232830.62</v>
      </c>
      <c r="AZ41" s="687">
        <f>AZ40*(1+Pieņēmumi!$E$24)</f>
        <v>232830.62</v>
      </c>
      <c r="BA41" s="687">
        <f>BA40*(1+Pieņēmumi!$E$24)</f>
        <v>232830.62</v>
      </c>
      <c r="BB41" s="687">
        <f>BB40*(1+Pieņēmumi!$E$24)</f>
        <v>232830.62</v>
      </c>
      <c r="BC41" s="687">
        <f>BC40*(1+Pieņēmumi!$E$24)</f>
        <v>232830.62</v>
      </c>
      <c r="BD41" s="687">
        <f>BD40*(1+Pieņēmumi!$E$24)</f>
        <v>232830.62</v>
      </c>
      <c r="BE41" s="687">
        <f>BE40*(1+Pieņēmumi!$E$24)</f>
        <v>232830.62</v>
      </c>
      <c r="BF41" s="687">
        <f>BF40*(1+Pieņēmumi!$E$24)</f>
        <v>232830.62</v>
      </c>
      <c r="BG41" s="687">
        <f>BG40*(1+Pieņēmumi!$E$24)</f>
        <v>232830.62</v>
      </c>
      <c r="BH41" s="687">
        <f>BH40*(1+Pieņēmumi!$E$24)</f>
        <v>232830.62</v>
      </c>
      <c r="BI41" s="687">
        <f>BI40*(1+Pieņēmumi!$E$24)</f>
        <v>232830.62</v>
      </c>
      <c r="BJ41" s="687">
        <f>BJ40*(1+Pieņēmumi!$E$24)</f>
        <v>232830.62</v>
      </c>
      <c r="BK41" s="687">
        <f>BK40*(1+Pieņēmumi!$E$24)</f>
        <v>232830.62</v>
      </c>
      <c r="BL41" s="687">
        <f>BL40*(1+Pieņēmumi!$E$24)</f>
        <v>232830.62</v>
      </c>
      <c r="BM41" s="687">
        <f>BM40*(1+Pieņēmumi!$E$24)</f>
        <v>0</v>
      </c>
      <c r="BN41" s="687">
        <f>BN40*(1+Pieņēmumi!$E$24)</f>
        <v>0</v>
      </c>
      <c r="BO41" s="687">
        <f>BO40*(1+Pieņēmumi!$E$24)</f>
        <v>0</v>
      </c>
      <c r="BP41" s="687">
        <f>BP40*(1+Pieņēmumi!$E$24)</f>
        <v>0</v>
      </c>
      <c r="BQ41" s="687">
        <f>BQ40*(1+Pieņēmumi!$E$24)</f>
        <v>0</v>
      </c>
      <c r="BR41" s="687">
        <f>BR40*(1+Pieņēmumi!$E$24)</f>
        <v>0</v>
      </c>
      <c r="BS41" s="687">
        <f>BS40*(1+Pieņēmumi!$E$24)</f>
        <v>0</v>
      </c>
      <c r="BT41" s="687">
        <f>BT40*(1+Pieņēmumi!$E$24)</f>
        <v>0</v>
      </c>
      <c r="BU41" s="687">
        <f>BU40*(1+Pieņēmumi!$E$24)</f>
        <v>0</v>
      </c>
      <c r="BV41" s="687">
        <f>BV40*(1+Pieņēmumi!$E$24)</f>
        <v>0</v>
      </c>
      <c r="BW41" s="687">
        <f>BW40*(1+Pieņēmumi!$E$24)</f>
        <v>0</v>
      </c>
      <c r="BX41" s="687">
        <f>BX40*(1+Pieņēmumi!$E$24)</f>
        <v>0</v>
      </c>
      <c r="BY41" s="687">
        <f>BY40*(1+Pieņēmumi!$E$24)</f>
        <v>0</v>
      </c>
      <c r="BZ41" s="687">
        <f>BZ40*(1+Pieņēmumi!$E$24)</f>
        <v>0</v>
      </c>
      <c r="CA41" s="687">
        <f>CA40*(1+Pieņēmumi!$E$24)</f>
        <v>0</v>
      </c>
      <c r="CB41" s="687">
        <f>CB40*(1+Pieņēmumi!$E$24)</f>
        <v>0</v>
      </c>
      <c r="CC41" s="687">
        <f>CC40*(1+Pieņēmumi!$E$24)</f>
        <v>0</v>
      </c>
      <c r="CD41" s="687">
        <f>CD40*(1+Pieņēmumi!$E$24)</f>
        <v>0</v>
      </c>
      <c r="CE41" s="687">
        <f>CE40*(1+Pieņēmumi!$E$24)</f>
        <v>0</v>
      </c>
      <c r="CF41" s="687">
        <f>CF40*(1+Pieņēmumi!$E$24)</f>
        <v>0</v>
      </c>
      <c r="CG41" s="687">
        <f>CG40*(1+Pieņēmumi!$E$24)</f>
        <v>0</v>
      </c>
      <c r="CH41" s="687">
        <f>CH40*(1+Pieņēmumi!$E$24)</f>
        <v>0</v>
      </c>
      <c r="CI41" s="687">
        <f>CI40*(1+Pieņēmumi!$E$24)</f>
        <v>0</v>
      </c>
      <c r="CJ41" s="687">
        <f>CJ40*(1+Pieņēmumi!$E$24)</f>
        <v>0</v>
      </c>
      <c r="CK41" s="687">
        <f>CK40*(1+Pieņēmumi!$E$24)</f>
        <v>0</v>
      </c>
      <c r="CL41" s="687">
        <f>CL40*(1+Pieņēmumi!$E$24)</f>
        <v>0</v>
      </c>
      <c r="CM41" s="687">
        <f>CM40*(1+Pieņēmumi!$E$24)</f>
        <v>0</v>
      </c>
      <c r="CN41" s="687">
        <f>CN40*(1+Pieņēmumi!$E$24)</f>
        <v>0</v>
      </c>
      <c r="CO41" s="687">
        <f>CO40*(1+Pieņēmumi!$E$24)</f>
        <v>0</v>
      </c>
      <c r="CP41" s="687">
        <f>CP40*(1+Pieņēmumi!$E$24)</f>
        <v>0</v>
      </c>
      <c r="CQ41" s="687">
        <f>CQ40*(1+Pieņēmumi!$E$24)</f>
        <v>0</v>
      </c>
      <c r="CR41" s="687">
        <f>CR40*(1+Pieņēmumi!$E$24)</f>
        <v>0</v>
      </c>
      <c r="CS41" s="687">
        <f>CS40*(1+Pieņēmumi!$E$24)</f>
        <v>0</v>
      </c>
      <c r="CT41" s="687">
        <f>CT40*(1+Pieņēmumi!$E$24)</f>
        <v>0</v>
      </c>
      <c r="CU41" s="687">
        <f>CU40*(1+Pieņēmumi!$E$24)</f>
        <v>0</v>
      </c>
      <c r="CV41" s="687">
        <f>CV40*(1+Pieņēmumi!$E$24)</f>
        <v>0</v>
      </c>
      <c r="CW41" s="687">
        <f>CW40*(1+Pieņēmumi!$E$24)</f>
        <v>0</v>
      </c>
      <c r="CX41" s="687">
        <f>CX40*(1+Pieņēmumi!$E$24)</f>
        <v>0</v>
      </c>
      <c r="CY41" s="687">
        <f>CY40*(1+Pieņēmumi!$E$24)</f>
        <v>0</v>
      </c>
      <c r="CZ41" s="687">
        <f>CZ40*(1+Pieņēmumi!$E$24)</f>
        <v>0</v>
      </c>
      <c r="DA41" s="687">
        <f>DA40*(1+Pieņēmumi!$E$24)</f>
        <v>0</v>
      </c>
      <c r="DB41" s="687">
        <f>DB40*(1+Pieņēmumi!$E$24)</f>
        <v>0</v>
      </c>
      <c r="DC41" s="687">
        <f>DC40*(1+Pieņēmumi!$E$24)</f>
        <v>0</v>
      </c>
      <c r="DD41" s="687">
        <f>DD40*(1+Pieņēmumi!$E$24)</f>
        <v>0</v>
      </c>
      <c r="DE41" s="687">
        <f>DE40*(1+Pieņēmumi!$E$24)</f>
        <v>0</v>
      </c>
      <c r="DF41" s="687">
        <f>DF40*(1+Pieņēmumi!$E$24)</f>
        <v>0</v>
      </c>
      <c r="DG41" s="687">
        <f>DG40*(1+Pieņēmumi!$E$24)</f>
        <v>0</v>
      </c>
      <c r="DH41" s="687">
        <f>DH40*(1+Pieņēmumi!$E$24)</f>
        <v>0</v>
      </c>
      <c r="DI41" s="687">
        <f>DI40*(1+Pieņēmumi!$E$24)</f>
        <v>0</v>
      </c>
      <c r="DJ41" s="687">
        <f>DJ40*(1+Pieņēmumi!$E$24)</f>
        <v>0</v>
      </c>
      <c r="DK41" s="687">
        <f>DK40*(1+Pieņēmumi!$E$24)</f>
        <v>0</v>
      </c>
      <c r="DL41" s="687">
        <f>DL40*(1+Pieņēmumi!$E$24)</f>
        <v>0</v>
      </c>
      <c r="DM41" s="687">
        <f>DM40*(1+Pieņēmumi!$E$24)</f>
        <v>0</v>
      </c>
      <c r="DN41" s="687">
        <f>DN40*(1+Pieņēmumi!$E$24)</f>
        <v>0</v>
      </c>
      <c r="DO41" s="687">
        <f>DO40*(1+Pieņēmumi!$E$24)</f>
        <v>0</v>
      </c>
      <c r="DP41" s="687">
        <f>DP40*(1+Pieņēmumi!$E$24)</f>
        <v>0</v>
      </c>
      <c r="DQ41" s="687">
        <f>DQ40*(1+Pieņēmumi!$E$24)</f>
        <v>0</v>
      </c>
      <c r="DR41" s="687">
        <f>DR40*(1+Pieņēmumi!$E$24)</f>
        <v>0</v>
      </c>
      <c r="DS41" s="687">
        <f>DS40*(1+Pieņēmumi!$E$24)</f>
        <v>0</v>
      </c>
      <c r="DT41" s="687">
        <f>DT40*(1+Pieņēmumi!$E$24)</f>
        <v>0</v>
      </c>
      <c r="DU41" s="687">
        <f>DU40*(1+Pieņēmumi!$E$24)</f>
        <v>0</v>
      </c>
    </row>
    <row r="42" spans="1:125" s="399" customFormat="1" ht="11.25" customHeight="1">
      <c r="C42" s="464"/>
      <c r="D42" s="464"/>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c r="AT42" s="378"/>
      <c r="AU42" s="378"/>
      <c r="AV42" s="378"/>
      <c r="AW42" s="378"/>
      <c r="AX42" s="378"/>
      <c r="AY42" s="378"/>
      <c r="AZ42" s="378"/>
      <c r="BA42" s="378"/>
      <c r="BB42" s="378"/>
      <c r="BC42" s="378"/>
      <c r="BD42" s="378"/>
      <c r="BE42" s="378"/>
      <c r="BF42" s="378"/>
      <c r="BG42" s="378"/>
      <c r="BH42" s="378"/>
      <c r="BI42" s="378"/>
      <c r="BJ42" s="378"/>
      <c r="BK42" s="378"/>
      <c r="BL42" s="378"/>
      <c r="BM42" s="378"/>
      <c r="BN42" s="378"/>
      <c r="BO42" s="378"/>
      <c r="BP42" s="378"/>
      <c r="BQ42" s="378"/>
      <c r="BR42" s="378"/>
      <c r="BS42" s="378"/>
      <c r="BT42" s="378"/>
      <c r="BU42" s="378"/>
      <c r="BV42" s="378"/>
      <c r="BW42" s="378"/>
      <c r="BX42" s="378"/>
      <c r="BY42" s="378"/>
      <c r="BZ42" s="378"/>
      <c r="CA42" s="378"/>
      <c r="CB42" s="378"/>
      <c r="CC42" s="378"/>
      <c r="CD42" s="378"/>
      <c r="CE42" s="378"/>
      <c r="CF42" s="378"/>
      <c r="CG42" s="378"/>
      <c r="CH42" s="378"/>
      <c r="CI42" s="378"/>
      <c r="CJ42" s="378"/>
      <c r="CK42" s="378"/>
      <c r="CL42" s="378"/>
      <c r="CM42" s="378"/>
      <c r="CN42" s="378"/>
      <c r="CO42" s="378"/>
      <c r="CP42" s="378"/>
      <c r="CQ42" s="378"/>
      <c r="CR42" s="378"/>
      <c r="CS42" s="378"/>
      <c r="CT42" s="378"/>
      <c r="CU42" s="378"/>
      <c r="CV42" s="378"/>
      <c r="CW42" s="378"/>
      <c r="CX42" s="378"/>
      <c r="CY42" s="378"/>
      <c r="CZ42" s="378"/>
      <c r="DA42" s="378"/>
      <c r="DB42" s="378"/>
      <c r="DC42" s="378"/>
      <c r="DD42" s="378"/>
      <c r="DE42" s="378"/>
      <c r="DF42" s="378"/>
      <c r="DG42" s="378"/>
      <c r="DH42" s="378"/>
      <c r="DI42" s="378"/>
      <c r="DJ42" s="378"/>
      <c r="DK42" s="378"/>
      <c r="DL42" s="378"/>
      <c r="DM42" s="378"/>
      <c r="DN42" s="378"/>
      <c r="DO42" s="378"/>
      <c r="DP42" s="378"/>
      <c r="DQ42" s="378"/>
      <c r="DR42" s="378"/>
      <c r="DS42" s="378"/>
      <c r="DT42" s="378"/>
      <c r="DU42" s="378"/>
    </row>
    <row r="43" spans="1:125" s="381" customFormat="1" ht="11.25" customHeight="1">
      <c r="A43" s="379" t="s">
        <v>716</v>
      </c>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c r="BL43" s="379"/>
      <c r="BM43" s="379"/>
      <c r="BN43" s="379"/>
      <c r="BO43" s="379"/>
      <c r="BP43" s="379"/>
      <c r="BQ43" s="379"/>
      <c r="BR43" s="379"/>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c r="CQ43" s="379"/>
      <c r="CR43" s="379"/>
      <c r="CS43" s="379"/>
      <c r="CT43" s="379"/>
      <c r="CU43" s="379"/>
      <c r="CV43" s="379"/>
      <c r="CW43" s="379"/>
      <c r="CX43" s="379"/>
      <c r="CY43" s="379"/>
      <c r="CZ43" s="379"/>
      <c r="DA43" s="379"/>
      <c r="DB43" s="379"/>
      <c r="DC43" s="379"/>
      <c r="DD43" s="379"/>
      <c r="DE43" s="379"/>
      <c r="DF43" s="379"/>
      <c r="DG43" s="379"/>
      <c r="DH43" s="379"/>
      <c r="DI43" s="379"/>
      <c r="DJ43" s="379"/>
      <c r="DK43" s="379"/>
      <c r="DL43" s="379"/>
      <c r="DM43" s="379"/>
      <c r="DN43" s="379"/>
      <c r="DO43" s="379"/>
      <c r="DP43" s="379"/>
      <c r="DQ43" s="379"/>
      <c r="DR43" s="379"/>
      <c r="DS43" s="379"/>
      <c r="DT43" s="379"/>
      <c r="DU43" s="379"/>
    </row>
    <row r="45" spans="1:125" ht="11.25" customHeight="1">
      <c r="A45" s="444" t="s">
        <v>840</v>
      </c>
      <c r="B45" s="444"/>
      <c r="C45" s="444"/>
    </row>
    <row r="46" spans="1:125" ht="11.25" customHeight="1">
      <c r="A46" s="467" t="s">
        <v>737</v>
      </c>
      <c r="B46" s="467" t="s">
        <v>667</v>
      </c>
      <c r="C46" s="434">
        <v>129624</v>
      </c>
    </row>
    <row r="47" spans="1:125" ht="11.25" customHeight="1">
      <c r="A47" s="467" t="s">
        <v>738</v>
      </c>
      <c r="B47" s="467" t="s">
        <v>667</v>
      </c>
      <c r="C47" s="434">
        <v>7555</v>
      </c>
    </row>
    <row r="48" spans="1:125" ht="11.25" customHeight="1">
      <c r="A48" s="444" t="s">
        <v>739</v>
      </c>
      <c r="B48" s="444"/>
      <c r="C48" s="445"/>
    </row>
    <row r="49" spans="1:125" ht="11.25" customHeight="1" thickBot="1">
      <c r="A49" s="467" t="s">
        <v>879</v>
      </c>
      <c r="B49" s="467" t="s">
        <v>880</v>
      </c>
      <c r="C49" s="648">
        <v>9.2369999999999994E-2</v>
      </c>
    </row>
    <row r="50" spans="1:125" ht="11.25" customHeight="1" thickBot="1">
      <c r="A50" s="467" t="s">
        <v>881</v>
      </c>
      <c r="B50" s="647" t="s">
        <v>882</v>
      </c>
      <c r="C50" s="688">
        <f>2316800*(1+'IIA Jūtīguma analīze'!C10)</f>
        <v>2316800</v>
      </c>
      <c r="E50" s="388"/>
    </row>
    <row r="51" spans="1:125" ht="11.25" customHeight="1">
      <c r="A51" s="467" t="s">
        <v>740</v>
      </c>
      <c r="B51" s="467" t="s">
        <v>667</v>
      </c>
      <c r="C51" s="649">
        <f>C49*C50</f>
        <v>214002.81599999999</v>
      </c>
    </row>
    <row r="52" spans="1:125" ht="11.25" customHeight="1">
      <c r="A52" s="467" t="s">
        <v>741</v>
      </c>
      <c r="B52" s="467" t="s">
        <v>667</v>
      </c>
      <c r="C52" s="434">
        <v>37603</v>
      </c>
    </row>
    <row r="53" spans="1:125" ht="11.25" customHeight="1">
      <c r="A53" s="467" t="s">
        <v>742</v>
      </c>
      <c r="B53" s="467" t="s">
        <v>667</v>
      </c>
      <c r="C53" s="434">
        <v>18706</v>
      </c>
    </row>
    <row r="54" spans="1:125" ht="11.25" customHeight="1">
      <c r="A54" s="463" t="s">
        <v>858</v>
      </c>
      <c r="B54" s="467" t="s">
        <v>667</v>
      </c>
      <c r="C54" s="457">
        <f>SUM(C46:C47,C52:C53)</f>
        <v>193488</v>
      </c>
    </row>
    <row r="55" spans="1:125" s="275" customFormat="1" ht="11.25" customHeight="1">
      <c r="A55" s="463" t="s">
        <v>735</v>
      </c>
      <c r="B55" s="468" t="s">
        <v>667</v>
      </c>
      <c r="C55" s="457">
        <f>C51</f>
        <v>214002.81599999999</v>
      </c>
    </row>
    <row r="56" spans="1:125" s="275" customFormat="1" ht="11.25" customHeight="1">
      <c r="A56" s="463" t="s">
        <v>945</v>
      </c>
      <c r="B56" s="462" t="s">
        <v>668</v>
      </c>
      <c r="C56" s="457">
        <f>ROUND(C54/4,0)</f>
        <v>48372</v>
      </c>
    </row>
    <row r="57" spans="1:125" s="275" customFormat="1" ht="11.25" customHeight="1">
      <c r="A57" s="463" t="s">
        <v>743</v>
      </c>
      <c r="B57" s="462" t="s">
        <v>668</v>
      </c>
      <c r="C57" s="457">
        <f>ROUND(C55/4,0)</f>
        <v>53501</v>
      </c>
    </row>
    <row r="58" spans="1:125" ht="11.25" customHeight="1">
      <c r="A58" s="426"/>
      <c r="B58" s="426"/>
      <c r="C58" s="443"/>
    </row>
    <row r="59" spans="1:125" ht="11.25" customHeight="1">
      <c r="A59" s="456" t="s">
        <v>924</v>
      </c>
      <c r="B59" s="389" t="s">
        <v>667</v>
      </c>
      <c r="C59" s="447">
        <f>35555/5</f>
        <v>7111</v>
      </c>
    </row>
    <row r="60" spans="1:125" ht="11.25" customHeight="1">
      <c r="A60" s="456" t="s">
        <v>755</v>
      </c>
      <c r="B60" s="389" t="s">
        <v>668</v>
      </c>
      <c r="C60" s="416">
        <f>ROUND(C59/4,2)</f>
        <v>1777.75</v>
      </c>
    </row>
    <row r="61" spans="1:125" ht="11.25" customHeight="1">
      <c r="A61" s="463" t="s">
        <v>982</v>
      </c>
      <c r="B61" s="389"/>
      <c r="C61" s="417">
        <f>SUM(C54,C55,C59)</f>
        <v>414601.81599999999</v>
      </c>
    </row>
    <row r="63" spans="1:125" s="275" customFormat="1" ht="11.25" customHeight="1">
      <c r="A63" s="456" t="s">
        <v>754</v>
      </c>
      <c r="B63" s="462" t="s">
        <v>638</v>
      </c>
      <c r="E63" s="417">
        <f>IF(AND(E2&gt;Izmaksas!$D$227-1,E2&lt;=Izmaksas!$D$229-1),$C$60,0)</f>
        <v>0</v>
      </c>
      <c r="F63" s="417">
        <f>IF(AND(F2&gt;Izmaksas!$D$227-1,F2&lt;=Izmaksas!$D$229-1),$C$60,0)</f>
        <v>0</v>
      </c>
      <c r="G63" s="417">
        <f>IF(AND(G2&gt;Izmaksas!$D$227-1,G2&lt;=Izmaksas!$D$229-1),$C$60,0)</f>
        <v>0</v>
      </c>
      <c r="H63" s="417">
        <f>IF(AND(H2&gt;Izmaksas!$D$227-1,H2&lt;=Izmaksas!$D$229-1),$C$60,0)</f>
        <v>0</v>
      </c>
      <c r="I63" s="417">
        <f>IF(AND(I2&gt;Izmaksas!$D$227-1,I2&lt;=Izmaksas!$D$229-1),$C$60,0)</f>
        <v>0</v>
      </c>
      <c r="J63" s="417">
        <f>IF(AND(J2&gt;Izmaksas!$D$227-1,J2&lt;=Izmaksas!$D$229-1),$C$60,0)</f>
        <v>1777.75</v>
      </c>
      <c r="K63" s="417">
        <f>IF(AND(K2&gt;Izmaksas!$D$227-1,K2&lt;=Izmaksas!$D$229-1),$C$60,0)</f>
        <v>1777.75</v>
      </c>
      <c r="L63" s="417">
        <f>IF(AND(L2&gt;Izmaksas!$D$227-1,L2&lt;=Izmaksas!$D$229-1),$C$60,0)</f>
        <v>1777.75</v>
      </c>
      <c r="M63" s="417">
        <f>IF(AND(M2&gt;Izmaksas!$D$227-1,M2&lt;=Izmaksas!$D$229-1),$C$60,0)</f>
        <v>1777.75</v>
      </c>
      <c r="N63" s="417">
        <f>IF(AND(N2&gt;Izmaksas!$D$227-1,N2&lt;=Izmaksas!$D$229-1),$C$60,0)</f>
        <v>1777.75</v>
      </c>
      <c r="O63" s="417">
        <f>IF(AND(O2&gt;Izmaksas!$D$227-1,O2&lt;=Izmaksas!$D$229-1),$C$60,0)</f>
        <v>1777.75</v>
      </c>
      <c r="P63" s="417">
        <f>IF(AND(P2&gt;Izmaksas!$D$227-1,P2&lt;=Izmaksas!$D$229-1),$C$60,0)</f>
        <v>1777.75</v>
      </c>
      <c r="Q63" s="417">
        <f>IF(AND(Q2&gt;Izmaksas!$D$227-1,Q2&lt;=Izmaksas!$D$229-1),$C$60,0)</f>
        <v>1777.75</v>
      </c>
      <c r="R63" s="417">
        <f>IF(AND(R2&gt;Izmaksas!$D$227-1,R2&lt;=Izmaksas!$D$229-1),$C$60,0)</f>
        <v>1777.75</v>
      </c>
      <c r="S63" s="417">
        <f>IF(AND(S2&gt;Izmaksas!$D$227-1,S2&lt;=Izmaksas!$D$229-1),$C$60,0)</f>
        <v>1777.75</v>
      </c>
      <c r="T63" s="417">
        <f>IF(AND(T2&gt;Izmaksas!$D$227-1,T2&lt;=Izmaksas!$D$229-1),$C$60,0)</f>
        <v>1777.75</v>
      </c>
      <c r="U63" s="417">
        <f>IF(AND(U2&gt;Izmaksas!$D$227-1,U2&lt;=Izmaksas!$D$229-1),$C$60,0)</f>
        <v>1777.75</v>
      </c>
      <c r="V63" s="417">
        <f>IF(AND(V2&gt;Izmaksas!$D$227-1,V2&lt;=Izmaksas!$D$229-1),$C$60,0)</f>
        <v>1777.75</v>
      </c>
      <c r="W63" s="417">
        <f>IF(AND(W2&gt;Izmaksas!$D$227-1,W2&lt;=Izmaksas!$D$229-1),$C$60,0)</f>
        <v>1777.75</v>
      </c>
      <c r="X63" s="417">
        <f>IF(AND(X2&gt;Izmaksas!$D$227-1,X2&lt;=Izmaksas!$D$229-1),$C$60,0)</f>
        <v>1777.75</v>
      </c>
      <c r="Y63" s="417">
        <f>IF(AND(Y2&gt;Izmaksas!$D$227-1,Y2&lt;=Izmaksas!$D$229-1),$C$60,0)</f>
        <v>1777.75</v>
      </c>
      <c r="Z63" s="417">
        <f>IF(AND(Z2&gt;Izmaksas!$D$227-1,Z2&lt;=Izmaksas!$D$229-1),$C$60,0)</f>
        <v>1777.75</v>
      </c>
      <c r="AA63" s="417">
        <f>IF(AND(AA2&gt;Izmaksas!$D$227-1,AA2&lt;=Izmaksas!$D$229-1),$C$60,0)</f>
        <v>1777.75</v>
      </c>
      <c r="AB63" s="417">
        <f>IF(AND(AB2&gt;Izmaksas!$D$227-1,AB2&lt;=Izmaksas!$D$229-1),$C$60,0)</f>
        <v>1777.75</v>
      </c>
      <c r="AC63" s="417">
        <f>IF(AND(AC2&gt;Izmaksas!$D$227-1,AC2&lt;=Izmaksas!$D$229-1),$C$60,0)</f>
        <v>1777.75</v>
      </c>
      <c r="AD63" s="417">
        <f>IF(AND(AD2&gt;Izmaksas!$D$227-1,AD2&lt;=Izmaksas!$D$229-1),$C$60,0)</f>
        <v>1777.75</v>
      </c>
      <c r="AE63" s="417">
        <f>IF(AND(AE2&gt;Izmaksas!$D$227-1,AE2&lt;=Izmaksas!$D$229-1),$C$60,0)</f>
        <v>1777.75</v>
      </c>
      <c r="AF63" s="417">
        <f>IF(AND(AF2&gt;Izmaksas!$D$227-1,AF2&lt;=Izmaksas!$D$229-1),$C$60,0)</f>
        <v>1777.75</v>
      </c>
      <c r="AG63" s="417">
        <f>IF(AND(AG2&gt;Izmaksas!$D$227-1,AG2&lt;=Izmaksas!$D$229-1),$C$60,0)</f>
        <v>1777.75</v>
      </c>
      <c r="AH63" s="417">
        <f>IF(AND(AH2&gt;Izmaksas!$D$227-1,AH2&lt;=Izmaksas!$D$229-1),$C$60,0)</f>
        <v>1777.75</v>
      </c>
      <c r="AI63" s="417">
        <f>IF(AND(AI2&gt;Izmaksas!$D$227-1,AI2&lt;=Izmaksas!$D$229-1),$C$60,0)</f>
        <v>1777.75</v>
      </c>
      <c r="AJ63" s="417">
        <f>IF(AND(AJ2&gt;Izmaksas!$D$227-1,AJ2&lt;=Izmaksas!$D$229-1),$C$60,0)</f>
        <v>1777.75</v>
      </c>
      <c r="AK63" s="417">
        <f>IF(AND(AK2&gt;Izmaksas!$D$227-1,AK2&lt;=Izmaksas!$D$229-1),$C$60,0)</f>
        <v>1777.75</v>
      </c>
      <c r="AL63" s="417">
        <f>IF(AND(AL2&gt;Izmaksas!$D$227-1,AL2&lt;=Izmaksas!$D$229-1),$C$60,0)</f>
        <v>1777.75</v>
      </c>
      <c r="AM63" s="417">
        <f>IF(AND(AM2&gt;Izmaksas!$D$227-1,AM2&lt;=Izmaksas!$D$229-1),$C$60,0)</f>
        <v>1777.75</v>
      </c>
      <c r="AN63" s="417">
        <f>IF(AND(AN2&gt;Izmaksas!$D$227-1,AN2&lt;=Izmaksas!$D$229-1),$C$60,0)</f>
        <v>1777.75</v>
      </c>
      <c r="AO63" s="417">
        <f>IF(AND(AO2&gt;Izmaksas!$D$227-1,AO2&lt;=Izmaksas!$D$229-1),$C$60,0)</f>
        <v>1777.75</v>
      </c>
      <c r="AP63" s="417">
        <f>IF(AND(AP2&gt;Izmaksas!$D$227-1,AP2&lt;=Izmaksas!$D$229-1),$C$60,0)</f>
        <v>1777.75</v>
      </c>
      <c r="AQ63" s="417">
        <f>IF(AND(AQ2&gt;Izmaksas!$D$227-1,AQ2&lt;=Izmaksas!$D$229-1),$C$60,0)</f>
        <v>1777.75</v>
      </c>
      <c r="AR63" s="417">
        <f>IF(AND(AR2&gt;Izmaksas!$D$227-1,AR2&lt;=Izmaksas!$D$229-1),$C$60,0)</f>
        <v>1777.75</v>
      </c>
      <c r="AS63" s="417">
        <f>IF(AND(AS2&gt;Izmaksas!$D$227-1,AS2&lt;=Izmaksas!$D$229-1),$C$60,0)</f>
        <v>1777.75</v>
      </c>
      <c r="AT63" s="417">
        <f>IF(AND(AT2&gt;Izmaksas!$D$227-1,AT2&lt;=Izmaksas!$D$229-1),$C$60,0)</f>
        <v>1777.75</v>
      </c>
      <c r="AU63" s="417">
        <f>IF(AND(AU2&gt;Izmaksas!$D$227-1,AU2&lt;=Izmaksas!$D$229-1),$C$60,0)</f>
        <v>1777.75</v>
      </c>
      <c r="AV63" s="417">
        <f>IF(AND(AV2&gt;Izmaksas!$D$227-1,AV2&lt;=Izmaksas!$D$229-1),$C$60,0)</f>
        <v>1777.75</v>
      </c>
      <c r="AW63" s="417">
        <f>IF(AND(AW2&gt;Izmaksas!$D$227-1,AW2&lt;=Izmaksas!$D$229-1),$C$60,0)</f>
        <v>1777.75</v>
      </c>
      <c r="AX63" s="417">
        <f>IF(AND(AX2&gt;Izmaksas!$D$227-1,AX2&lt;=Izmaksas!$D$229-1),$C$60,0)</f>
        <v>1777.75</v>
      </c>
      <c r="AY63" s="417">
        <f>IF(AND(AY2&gt;Izmaksas!$D$227-1,AY2&lt;=Izmaksas!$D$229-1),$C$60,0)</f>
        <v>1777.75</v>
      </c>
      <c r="AZ63" s="417">
        <f>IF(AND(AZ2&gt;Izmaksas!$D$227-1,AZ2&lt;=Izmaksas!$D$229-1),$C$60,0)</f>
        <v>1777.75</v>
      </c>
      <c r="BA63" s="417">
        <f>IF(AND(BA2&gt;Izmaksas!$D$227-1,BA2&lt;=Izmaksas!$D$229-1),$C$60,0)</f>
        <v>1777.75</v>
      </c>
      <c r="BB63" s="417">
        <f>IF(AND(BB2&gt;Izmaksas!$D$227-1,BB2&lt;=Izmaksas!$D$229-1),$C$60,0)</f>
        <v>1777.75</v>
      </c>
      <c r="BC63" s="417">
        <f>IF(AND(BC2&gt;Izmaksas!$D$227-1,BC2&lt;=Izmaksas!$D$229-1),$C$60,0)</f>
        <v>1777.75</v>
      </c>
      <c r="BD63" s="417">
        <f>IF(AND(BD2&gt;Izmaksas!$D$227-1,BD2&lt;=Izmaksas!$D$229-1),$C$60,0)</f>
        <v>1777.75</v>
      </c>
      <c r="BE63" s="417">
        <f>IF(AND(BE2&gt;Izmaksas!$D$227-1,BE2&lt;=Izmaksas!$D$229-1),$C$60,0)</f>
        <v>1777.75</v>
      </c>
      <c r="BF63" s="417">
        <f>IF(AND(BF2&gt;Izmaksas!$D$227-1,BF2&lt;=Izmaksas!$D$229-1),$C$60,0)</f>
        <v>1777.75</v>
      </c>
      <c r="BG63" s="417">
        <f>IF(AND(BG2&gt;Izmaksas!$D$227-1,BG2&lt;=Izmaksas!$D$229-1),$C$60,0)</f>
        <v>1777.75</v>
      </c>
      <c r="BH63" s="417">
        <f>IF(AND(BH2&gt;Izmaksas!$D$227-1,BH2&lt;=Izmaksas!$D$229-1),$C$60,0)</f>
        <v>1777.75</v>
      </c>
      <c r="BI63" s="417">
        <f>IF(AND(BI2&gt;Izmaksas!$D$227-1,BI2&lt;=Izmaksas!$D$229-1),$C$60,0)</f>
        <v>1777.75</v>
      </c>
      <c r="BJ63" s="417">
        <f>IF(AND(BJ2&gt;Izmaksas!$D$227-1,BJ2&lt;=Izmaksas!$D$229-1),$C$60,0)</f>
        <v>1777.75</v>
      </c>
      <c r="BK63" s="417">
        <f>IF(AND(BK2&gt;Izmaksas!$D$227-1,BK2&lt;=Izmaksas!$D$229-1),$C$60,0)</f>
        <v>1777.75</v>
      </c>
      <c r="BL63" s="417">
        <f>IF(AND(BL2&gt;Izmaksas!$D$227-1,BL2&lt;=Izmaksas!$D$229-1),$C$60,0)</f>
        <v>1777.75</v>
      </c>
      <c r="BM63" s="417">
        <f>IF(AND(BM2&gt;Izmaksas!$D$227-1,BM2&lt;=Izmaksas!$D$229-1),$C$60,0)</f>
        <v>0</v>
      </c>
      <c r="BN63" s="417">
        <f>IF(AND(BN2&gt;Izmaksas!$D$227-1,BN2&lt;=Izmaksas!$D$229-1),$C$60,0)</f>
        <v>0</v>
      </c>
      <c r="BO63" s="417">
        <f>IF(AND(BO2&gt;Izmaksas!$D$227-1,BO2&lt;=Izmaksas!$D$229-1),$C$60,0)</f>
        <v>0</v>
      </c>
      <c r="BP63" s="417">
        <f>IF(AND(BP2&gt;Izmaksas!$D$227-1,BP2&lt;=Izmaksas!$D$229-1),$C$60,0)</f>
        <v>0</v>
      </c>
      <c r="BQ63" s="417">
        <f>IF(AND(BQ2&gt;Izmaksas!$D$227-1,BQ2&lt;=Izmaksas!$D$229-1),$C$60,0)</f>
        <v>0</v>
      </c>
      <c r="BR63" s="417">
        <f>IF(AND(BR2&gt;Izmaksas!$D$227-1,BR2&lt;=Izmaksas!$D$229-1),$C$60,0)</f>
        <v>0</v>
      </c>
      <c r="BS63" s="417">
        <f>IF(AND(BS2&gt;Izmaksas!$D$227-1,BS2&lt;=Izmaksas!$D$229-1),$C$60,0)</f>
        <v>0</v>
      </c>
      <c r="BT63" s="417">
        <f>IF(AND(BT2&gt;Izmaksas!$D$227-1,BT2&lt;=Izmaksas!$D$229-1),$C$60,0)</f>
        <v>0</v>
      </c>
      <c r="BU63" s="417">
        <f>IF(AND(BU2&gt;Izmaksas!$D$227-1,BU2&lt;=Izmaksas!$D$229-1),$C$60,0)</f>
        <v>0</v>
      </c>
      <c r="BV63" s="417">
        <f>IF(AND(BV2&gt;Izmaksas!$D$227-1,BV2&lt;=Izmaksas!$D$229-1),$C$60,0)</f>
        <v>0</v>
      </c>
      <c r="BW63" s="417">
        <f>IF(AND(BW2&gt;Izmaksas!$D$227-1,BW2&lt;=Izmaksas!$D$229-1),$C$60,0)</f>
        <v>0</v>
      </c>
      <c r="BX63" s="417">
        <f>IF(AND(BX2&gt;Izmaksas!$D$227-1,BX2&lt;=Izmaksas!$D$229-1),$C$60,0)</f>
        <v>0</v>
      </c>
      <c r="BY63" s="417">
        <f>IF(AND(BY2&gt;Izmaksas!$D$227-1,BY2&lt;=Izmaksas!$D$229-1),$C$60,0)</f>
        <v>0</v>
      </c>
      <c r="BZ63" s="417">
        <f>IF(AND(BZ2&gt;Izmaksas!$D$227-1,BZ2&lt;=Izmaksas!$D$229-1),$C$60,0)</f>
        <v>0</v>
      </c>
      <c r="CA63" s="417">
        <f>IF(AND(CA2&gt;Izmaksas!$D$227-1,CA2&lt;=Izmaksas!$D$229-1),$C$60,0)</f>
        <v>0</v>
      </c>
      <c r="CB63" s="417">
        <f>IF(AND(CB2&gt;Izmaksas!$D$227-1,CB2&lt;=Izmaksas!$D$229-1),$C$60,0)</f>
        <v>0</v>
      </c>
      <c r="CC63" s="417">
        <f>IF(AND(CC2&gt;Izmaksas!$D$227-1,CC2&lt;=Izmaksas!$D$229-1),$C$60,0)</f>
        <v>0</v>
      </c>
      <c r="CD63" s="417">
        <f>IF(AND(CD2&gt;Izmaksas!$D$227-1,CD2&lt;=Izmaksas!$D$229-1),$C$60,0)</f>
        <v>0</v>
      </c>
      <c r="CE63" s="417">
        <f>IF(AND(CE2&gt;Izmaksas!$D$227-1,CE2&lt;=Izmaksas!$D$229-1),$C$60,0)</f>
        <v>0</v>
      </c>
      <c r="CF63" s="417">
        <f>IF(AND(CF2&gt;Izmaksas!$D$227-1,CF2&lt;=Izmaksas!$D$229-1),$C$60,0)</f>
        <v>0</v>
      </c>
      <c r="CG63" s="417">
        <f>IF(AND(CG2&gt;Izmaksas!$D$227-1,CG2&lt;=Izmaksas!$D$229-1),$C$60,0)</f>
        <v>0</v>
      </c>
      <c r="CH63" s="417">
        <f>IF(AND(CH2&gt;Izmaksas!$D$227-1,CH2&lt;=Izmaksas!$D$229-1),$C$60,0)</f>
        <v>0</v>
      </c>
      <c r="CI63" s="417">
        <f>IF(AND(CI2&gt;Izmaksas!$D$227-1,CI2&lt;=Izmaksas!$D$229-1),$C$60,0)</f>
        <v>0</v>
      </c>
      <c r="CJ63" s="417">
        <f>IF(AND(CJ2&gt;Izmaksas!$D$227-1,CJ2&lt;=Izmaksas!$D$229-1),$C$60,0)</f>
        <v>0</v>
      </c>
      <c r="CK63" s="417">
        <f>IF(AND(CK2&gt;Izmaksas!$D$227-1,CK2&lt;=Izmaksas!$D$229-1),$C$60,0)</f>
        <v>0</v>
      </c>
      <c r="CL63" s="417">
        <f>IF(AND(CL2&gt;Izmaksas!$D$227-1,CL2&lt;=Izmaksas!$D$229-1),$C$60,0)</f>
        <v>0</v>
      </c>
      <c r="CM63" s="417">
        <f>IF(AND(CM2&gt;Izmaksas!$D$227-1,CM2&lt;=Izmaksas!$D$229-1),$C$60,0)</f>
        <v>0</v>
      </c>
      <c r="CN63" s="417">
        <f>IF(AND(CN2&gt;Izmaksas!$D$227-1,CN2&lt;=Izmaksas!$D$229-1),$C$60,0)</f>
        <v>0</v>
      </c>
      <c r="CO63" s="417">
        <f>IF(AND(CO2&gt;Izmaksas!$D$227-1,CO2&lt;=Izmaksas!$D$229-1),$C$60,0)</f>
        <v>0</v>
      </c>
      <c r="CP63" s="417">
        <f>IF(AND(CP2&gt;Izmaksas!$D$227-1,CP2&lt;=Izmaksas!$D$229-1),$C$60,0)</f>
        <v>0</v>
      </c>
      <c r="CQ63" s="417">
        <f>IF(AND(CQ2&gt;Izmaksas!$D$227-1,CQ2&lt;=Izmaksas!$D$229-1),$C$60,0)</f>
        <v>0</v>
      </c>
      <c r="CR63" s="417">
        <f>IF(AND(CR2&gt;Izmaksas!$D$227-1,CR2&lt;=Izmaksas!$D$229-1),$C$60,0)</f>
        <v>0</v>
      </c>
      <c r="CS63" s="417">
        <f>IF(AND(CS2&gt;Izmaksas!$D$227-1,CS2&lt;=Izmaksas!$D$229-1),$C$60,0)</f>
        <v>0</v>
      </c>
      <c r="CT63" s="417">
        <f>IF(AND(CT2&gt;Izmaksas!$D$227-1,CT2&lt;=Izmaksas!$D$229-1),$C$60,0)</f>
        <v>0</v>
      </c>
      <c r="CU63" s="417">
        <f>IF(AND(CU2&gt;Izmaksas!$D$227-1,CU2&lt;=Izmaksas!$D$229-1),$C$60,0)</f>
        <v>0</v>
      </c>
      <c r="CV63" s="417">
        <f>IF(AND(CV2&gt;Izmaksas!$D$227-1,CV2&lt;=Izmaksas!$D$229-1),$C$60,0)</f>
        <v>0</v>
      </c>
      <c r="CW63" s="417">
        <f>IF(AND(CW2&gt;Izmaksas!$D$227-1,CW2&lt;=Izmaksas!$D$229-1),$C$60,0)</f>
        <v>0</v>
      </c>
      <c r="CX63" s="417">
        <f>IF(AND(CX2&gt;Izmaksas!$D$227-1,CX2&lt;=Izmaksas!$D$229-1),$C$60,0)</f>
        <v>0</v>
      </c>
      <c r="CY63" s="417">
        <f>IF(AND(CY2&gt;Izmaksas!$D$227-1,CY2&lt;=Izmaksas!$D$229-1),$C$60,0)</f>
        <v>0</v>
      </c>
      <c r="CZ63" s="417">
        <f>IF(AND(CZ2&gt;Izmaksas!$D$227-1,CZ2&lt;=Izmaksas!$D$229-1),$C$60,0)</f>
        <v>0</v>
      </c>
      <c r="DA63" s="417">
        <f>IF(AND(DA2&gt;Izmaksas!$D$227-1,DA2&lt;=Izmaksas!$D$229-1),$C$60,0)</f>
        <v>0</v>
      </c>
      <c r="DB63" s="417">
        <f>IF(AND(DB2&gt;Izmaksas!$D$227-1,DB2&lt;=Izmaksas!$D$229-1),$C$60,0)</f>
        <v>0</v>
      </c>
      <c r="DC63" s="417">
        <f>IF(AND(DC2&gt;Izmaksas!$D$227-1,DC2&lt;=Izmaksas!$D$229-1),$C$60,0)</f>
        <v>0</v>
      </c>
      <c r="DD63" s="417">
        <f>IF(AND(DD2&gt;Izmaksas!$D$227-1,DD2&lt;=Izmaksas!$D$229-1),$C$60,0)</f>
        <v>0</v>
      </c>
      <c r="DE63" s="417">
        <f>IF(AND(DE2&gt;Izmaksas!$D$227-1,DE2&lt;=Izmaksas!$D$229-1),$C$60,0)</f>
        <v>0</v>
      </c>
      <c r="DF63" s="417">
        <f>IF(AND(DF2&gt;Izmaksas!$D$227-1,DF2&lt;=Izmaksas!$D$229-1),$C$60,0)</f>
        <v>0</v>
      </c>
      <c r="DG63" s="417">
        <f>IF(AND(DG2&gt;Izmaksas!$D$227-1,DG2&lt;=Izmaksas!$D$229-1),$C$60,0)</f>
        <v>0</v>
      </c>
      <c r="DH63" s="417">
        <f>IF(AND(DH2&gt;Izmaksas!$D$227-1,DH2&lt;=Izmaksas!$D$229-1),$C$60,0)</f>
        <v>0</v>
      </c>
      <c r="DI63" s="417">
        <f>IF(AND(DI2&gt;Izmaksas!$D$227-1,DI2&lt;=Izmaksas!$D$229-1),$C$60,0)</f>
        <v>0</v>
      </c>
      <c r="DJ63" s="417">
        <f>IF(AND(DJ2&gt;Izmaksas!$D$227-1,DJ2&lt;=Izmaksas!$D$229-1),$C$60,0)</f>
        <v>0</v>
      </c>
      <c r="DK63" s="417">
        <f>IF(AND(DK2&gt;Izmaksas!$D$227-1,DK2&lt;=Izmaksas!$D$229-1),$C$60,0)</f>
        <v>0</v>
      </c>
      <c r="DL63" s="417">
        <f>IF(AND(DL2&gt;Izmaksas!$D$227-1,DL2&lt;=Izmaksas!$D$229-1),$C$60,0)</f>
        <v>0</v>
      </c>
      <c r="DM63" s="417">
        <f>IF(AND(DM2&gt;Izmaksas!$D$227-1,DM2&lt;=Izmaksas!$D$229-1),$C$60,0)</f>
        <v>0</v>
      </c>
      <c r="DN63" s="417">
        <f>IF(AND(DN2&gt;Izmaksas!$D$227-1,DN2&lt;=Izmaksas!$D$229-1),$C$60,0)</f>
        <v>0</v>
      </c>
      <c r="DO63" s="417">
        <f>IF(AND(DO2&gt;Izmaksas!$D$227-1,DO2&lt;=Izmaksas!$D$229-1),$C$60,0)</f>
        <v>0</v>
      </c>
      <c r="DP63" s="417">
        <f>IF(AND(DP2&gt;Izmaksas!$D$227-1,DP2&lt;=Izmaksas!$D$229-1),$C$60,0)</f>
        <v>0</v>
      </c>
      <c r="DQ63" s="417">
        <f>IF(AND(DQ2&gt;Izmaksas!$D$227-1,DQ2&lt;=Izmaksas!$D$229-1),$C$60,0)</f>
        <v>0</v>
      </c>
      <c r="DR63" s="417">
        <f>IF(AND(DR2&gt;Izmaksas!$D$227-1,DR2&lt;=Izmaksas!$D$229-1),$C$60,0)</f>
        <v>0</v>
      </c>
      <c r="DS63" s="417">
        <f>IF(AND(DS2&gt;Izmaksas!$D$227-1,DS2&lt;=Izmaksas!$D$229-1),$C$60,0)</f>
        <v>0</v>
      </c>
      <c r="DT63" s="417">
        <f>IF(AND(DT2&gt;Izmaksas!$D$227-1,DT2&lt;=Izmaksas!$D$229-1),$C$60,0)</f>
        <v>0</v>
      </c>
      <c r="DU63" s="417">
        <f>IF(AND(DU2&gt;Izmaksas!$D$227-1,DU2&lt;=Izmaksas!$D$229-1),$C$60,0)</f>
        <v>0</v>
      </c>
    </row>
    <row r="64" spans="1:125" ht="11.25" customHeight="1">
      <c r="A64" s="426"/>
      <c r="B64" s="426"/>
      <c r="C64" s="443"/>
    </row>
    <row r="65" spans="1:125" ht="11.25" customHeight="1">
      <c r="A65" s="456" t="s">
        <v>891</v>
      </c>
      <c r="B65" s="389" t="s">
        <v>638</v>
      </c>
      <c r="C65" s="443"/>
      <c r="E65" s="416">
        <f t="shared" ref="E65:AJ65" si="5">IF(AND(E107&gt;0,E63&lt;=0),$C$36-$C$57,0)</f>
        <v>0</v>
      </c>
      <c r="F65" s="416">
        <f t="shared" si="5"/>
        <v>0</v>
      </c>
      <c r="G65" s="416">
        <f t="shared" si="5"/>
        <v>0</v>
      </c>
      <c r="H65" s="416">
        <f t="shared" si="5"/>
        <v>0</v>
      </c>
      <c r="I65" s="416">
        <f t="shared" si="5"/>
        <v>0</v>
      </c>
      <c r="J65" s="416">
        <f t="shared" si="5"/>
        <v>0</v>
      </c>
      <c r="K65" s="416">
        <f t="shared" si="5"/>
        <v>0</v>
      </c>
      <c r="L65" s="416">
        <f t="shared" si="5"/>
        <v>0</v>
      </c>
      <c r="M65" s="416">
        <f t="shared" si="5"/>
        <v>0</v>
      </c>
      <c r="N65" s="416">
        <f t="shared" si="5"/>
        <v>0</v>
      </c>
      <c r="O65" s="416">
        <f t="shared" si="5"/>
        <v>0</v>
      </c>
      <c r="P65" s="416">
        <f t="shared" si="5"/>
        <v>0</v>
      </c>
      <c r="Q65" s="416">
        <f t="shared" si="5"/>
        <v>0</v>
      </c>
      <c r="R65" s="416">
        <f t="shared" si="5"/>
        <v>0</v>
      </c>
      <c r="S65" s="416">
        <f t="shared" si="5"/>
        <v>0</v>
      </c>
      <c r="T65" s="416">
        <f t="shared" si="5"/>
        <v>0</v>
      </c>
      <c r="U65" s="416">
        <f t="shared" si="5"/>
        <v>0</v>
      </c>
      <c r="V65" s="416">
        <f t="shared" si="5"/>
        <v>0</v>
      </c>
      <c r="W65" s="416">
        <f t="shared" si="5"/>
        <v>0</v>
      </c>
      <c r="X65" s="416">
        <f t="shared" si="5"/>
        <v>0</v>
      </c>
      <c r="Y65" s="416">
        <f t="shared" si="5"/>
        <v>0</v>
      </c>
      <c r="Z65" s="416">
        <f t="shared" si="5"/>
        <v>0</v>
      </c>
      <c r="AA65" s="416">
        <f t="shared" si="5"/>
        <v>0</v>
      </c>
      <c r="AB65" s="416">
        <f t="shared" si="5"/>
        <v>0</v>
      </c>
      <c r="AC65" s="416">
        <f t="shared" si="5"/>
        <v>0</v>
      </c>
      <c r="AD65" s="416">
        <f t="shared" si="5"/>
        <v>0</v>
      </c>
      <c r="AE65" s="416">
        <f t="shared" si="5"/>
        <v>0</v>
      </c>
      <c r="AF65" s="416">
        <f t="shared" si="5"/>
        <v>0</v>
      </c>
      <c r="AG65" s="416">
        <f t="shared" si="5"/>
        <v>0</v>
      </c>
      <c r="AH65" s="416">
        <f t="shared" si="5"/>
        <v>0</v>
      </c>
      <c r="AI65" s="416">
        <f t="shared" si="5"/>
        <v>0</v>
      </c>
      <c r="AJ65" s="416">
        <f t="shared" si="5"/>
        <v>0</v>
      </c>
      <c r="AK65" s="416">
        <f t="shared" ref="AK65:BP65" si="6">IF(AND(AK107&gt;0,AK63&lt;=0),$C$36-$C$57,0)</f>
        <v>0</v>
      </c>
      <c r="AL65" s="416">
        <f t="shared" si="6"/>
        <v>0</v>
      </c>
      <c r="AM65" s="416">
        <f t="shared" si="6"/>
        <v>0</v>
      </c>
      <c r="AN65" s="416">
        <f t="shared" si="6"/>
        <v>0</v>
      </c>
      <c r="AO65" s="416">
        <f t="shared" si="6"/>
        <v>0</v>
      </c>
      <c r="AP65" s="416">
        <f t="shared" si="6"/>
        <v>0</v>
      </c>
      <c r="AQ65" s="416">
        <f t="shared" si="6"/>
        <v>0</v>
      </c>
      <c r="AR65" s="416">
        <f t="shared" si="6"/>
        <v>0</v>
      </c>
      <c r="AS65" s="416">
        <f t="shared" si="6"/>
        <v>0</v>
      </c>
      <c r="AT65" s="416">
        <f t="shared" si="6"/>
        <v>0</v>
      </c>
      <c r="AU65" s="416">
        <f t="shared" si="6"/>
        <v>0</v>
      </c>
      <c r="AV65" s="416">
        <f t="shared" si="6"/>
        <v>0</v>
      </c>
      <c r="AW65" s="416">
        <f t="shared" si="6"/>
        <v>0</v>
      </c>
      <c r="AX65" s="416">
        <f t="shared" si="6"/>
        <v>0</v>
      </c>
      <c r="AY65" s="416">
        <f t="shared" si="6"/>
        <v>0</v>
      </c>
      <c r="AZ65" s="416">
        <f t="shared" si="6"/>
        <v>0</v>
      </c>
      <c r="BA65" s="416">
        <f t="shared" si="6"/>
        <v>0</v>
      </c>
      <c r="BB65" s="416">
        <f t="shared" si="6"/>
        <v>0</v>
      </c>
      <c r="BC65" s="416">
        <f t="shared" si="6"/>
        <v>0</v>
      </c>
      <c r="BD65" s="416">
        <f t="shared" si="6"/>
        <v>0</v>
      </c>
      <c r="BE65" s="416">
        <f t="shared" si="6"/>
        <v>0</v>
      </c>
      <c r="BF65" s="416">
        <f t="shared" si="6"/>
        <v>0</v>
      </c>
      <c r="BG65" s="416">
        <f t="shared" si="6"/>
        <v>0</v>
      </c>
      <c r="BH65" s="416">
        <f t="shared" si="6"/>
        <v>0</v>
      </c>
      <c r="BI65" s="416">
        <f t="shared" si="6"/>
        <v>0</v>
      </c>
      <c r="BJ65" s="416">
        <f t="shared" si="6"/>
        <v>0</v>
      </c>
      <c r="BK65" s="416">
        <f t="shared" si="6"/>
        <v>0</v>
      </c>
      <c r="BL65" s="416">
        <f t="shared" si="6"/>
        <v>0</v>
      </c>
      <c r="BM65" s="416">
        <f t="shared" si="6"/>
        <v>0</v>
      </c>
      <c r="BN65" s="416">
        <f t="shared" si="6"/>
        <v>0</v>
      </c>
      <c r="BO65" s="416">
        <f t="shared" si="6"/>
        <v>0</v>
      </c>
      <c r="BP65" s="416">
        <f t="shared" si="6"/>
        <v>0</v>
      </c>
      <c r="BQ65" s="416">
        <f t="shared" ref="BQ65:CV65" si="7">IF(AND(BQ107&gt;0,BQ63&lt;=0),$C$36-$C$57,0)</f>
        <v>0</v>
      </c>
      <c r="BR65" s="416">
        <f t="shared" si="7"/>
        <v>0</v>
      </c>
      <c r="BS65" s="416">
        <f t="shared" si="7"/>
        <v>0</v>
      </c>
      <c r="BT65" s="416">
        <f t="shared" si="7"/>
        <v>0</v>
      </c>
      <c r="BU65" s="416">
        <f t="shared" si="7"/>
        <v>0</v>
      </c>
      <c r="BV65" s="416">
        <f t="shared" si="7"/>
        <v>0</v>
      </c>
      <c r="BW65" s="416">
        <f t="shared" si="7"/>
        <v>0</v>
      </c>
      <c r="BX65" s="416">
        <f t="shared" si="7"/>
        <v>0</v>
      </c>
      <c r="BY65" s="416">
        <f t="shared" si="7"/>
        <v>0</v>
      </c>
      <c r="BZ65" s="416">
        <f t="shared" si="7"/>
        <v>0</v>
      </c>
      <c r="CA65" s="416">
        <f t="shared" si="7"/>
        <v>0</v>
      </c>
      <c r="CB65" s="416">
        <f t="shared" si="7"/>
        <v>0</v>
      </c>
      <c r="CC65" s="416">
        <f t="shared" si="7"/>
        <v>0</v>
      </c>
      <c r="CD65" s="416">
        <f t="shared" si="7"/>
        <v>0</v>
      </c>
      <c r="CE65" s="416">
        <f t="shared" si="7"/>
        <v>0</v>
      </c>
      <c r="CF65" s="416">
        <f t="shared" si="7"/>
        <v>0</v>
      </c>
      <c r="CG65" s="416">
        <f t="shared" si="7"/>
        <v>0</v>
      </c>
      <c r="CH65" s="416">
        <f t="shared" si="7"/>
        <v>0</v>
      </c>
      <c r="CI65" s="416">
        <f t="shared" si="7"/>
        <v>0</v>
      </c>
      <c r="CJ65" s="416">
        <f t="shared" si="7"/>
        <v>0</v>
      </c>
      <c r="CK65" s="416">
        <f t="shared" si="7"/>
        <v>0</v>
      </c>
      <c r="CL65" s="416">
        <f t="shared" si="7"/>
        <v>0</v>
      </c>
      <c r="CM65" s="416">
        <f t="shared" si="7"/>
        <v>0</v>
      </c>
      <c r="CN65" s="416">
        <f t="shared" si="7"/>
        <v>0</v>
      </c>
      <c r="CO65" s="416">
        <f t="shared" si="7"/>
        <v>0</v>
      </c>
      <c r="CP65" s="416">
        <f t="shared" si="7"/>
        <v>0</v>
      </c>
      <c r="CQ65" s="416">
        <f t="shared" si="7"/>
        <v>0</v>
      </c>
      <c r="CR65" s="416">
        <f t="shared" si="7"/>
        <v>0</v>
      </c>
      <c r="CS65" s="416">
        <f t="shared" si="7"/>
        <v>0</v>
      </c>
      <c r="CT65" s="416">
        <f t="shared" si="7"/>
        <v>0</v>
      </c>
      <c r="CU65" s="416">
        <f t="shared" si="7"/>
        <v>0</v>
      </c>
      <c r="CV65" s="416">
        <f t="shared" si="7"/>
        <v>0</v>
      </c>
      <c r="CW65" s="416">
        <f t="shared" ref="CW65:DU65" si="8">IF(AND(CW107&gt;0,CW63&lt;=0),$C$36-$C$57,0)</f>
        <v>0</v>
      </c>
      <c r="CX65" s="416">
        <f t="shared" si="8"/>
        <v>0</v>
      </c>
      <c r="CY65" s="416">
        <f t="shared" si="8"/>
        <v>0</v>
      </c>
      <c r="CZ65" s="416">
        <f t="shared" si="8"/>
        <v>0</v>
      </c>
      <c r="DA65" s="416">
        <f t="shared" si="8"/>
        <v>0</v>
      </c>
      <c r="DB65" s="416">
        <f t="shared" si="8"/>
        <v>0</v>
      </c>
      <c r="DC65" s="416">
        <f t="shared" si="8"/>
        <v>0</v>
      </c>
      <c r="DD65" s="416">
        <f t="shared" si="8"/>
        <v>0</v>
      </c>
      <c r="DE65" s="416">
        <f t="shared" si="8"/>
        <v>0</v>
      </c>
      <c r="DF65" s="416">
        <f t="shared" si="8"/>
        <v>0</v>
      </c>
      <c r="DG65" s="416">
        <f t="shared" si="8"/>
        <v>0</v>
      </c>
      <c r="DH65" s="416">
        <f t="shared" si="8"/>
        <v>0</v>
      </c>
      <c r="DI65" s="416">
        <f t="shared" si="8"/>
        <v>0</v>
      </c>
      <c r="DJ65" s="416">
        <f t="shared" si="8"/>
        <v>0</v>
      </c>
      <c r="DK65" s="416">
        <f t="shared" si="8"/>
        <v>0</v>
      </c>
      <c r="DL65" s="416">
        <f t="shared" si="8"/>
        <v>0</v>
      </c>
      <c r="DM65" s="416">
        <f t="shared" si="8"/>
        <v>0</v>
      </c>
      <c r="DN65" s="416">
        <f t="shared" si="8"/>
        <v>0</v>
      </c>
      <c r="DO65" s="416">
        <f t="shared" si="8"/>
        <v>0</v>
      </c>
      <c r="DP65" s="416">
        <f t="shared" si="8"/>
        <v>0</v>
      </c>
      <c r="DQ65" s="416">
        <f t="shared" si="8"/>
        <v>0</v>
      </c>
      <c r="DR65" s="416">
        <f t="shared" si="8"/>
        <v>0</v>
      </c>
      <c r="DS65" s="416">
        <f t="shared" si="8"/>
        <v>0</v>
      </c>
      <c r="DT65" s="416">
        <f t="shared" si="8"/>
        <v>0</v>
      </c>
      <c r="DU65" s="416">
        <f t="shared" si="8"/>
        <v>0</v>
      </c>
    </row>
    <row r="66" spans="1:125" ht="11.25" customHeight="1">
      <c r="A66" s="456" t="s">
        <v>922</v>
      </c>
      <c r="B66" s="389" t="s">
        <v>638</v>
      </c>
      <c r="C66" s="443"/>
      <c r="E66" s="416">
        <f>IF(AND(E2&gt;Izmaksas!$D$227,E2&lt;=Izmaksas!$D$229-1),$C$56,0)</f>
        <v>0</v>
      </c>
      <c r="F66" s="416">
        <f>IF(AND(F2&gt;Izmaksas!$D$227,F2&lt;=Izmaksas!$D$229-1),$C$56,0)</f>
        <v>0</v>
      </c>
      <c r="G66" s="416">
        <f>IF(AND(G2&gt;Izmaksas!$D$227,G2&lt;=Izmaksas!$D$229-1),$C$56,0)</f>
        <v>0</v>
      </c>
      <c r="H66" s="416">
        <f>IF(AND(H2&gt;Izmaksas!$D$227,H2&lt;=Izmaksas!$D$229-1),$C$56,0)</f>
        <v>0</v>
      </c>
      <c r="I66" s="416">
        <f>IF(AND(I2&gt;Izmaksas!$D$227,I2&lt;=Izmaksas!$D$229-1),$C$56,0)</f>
        <v>0</v>
      </c>
      <c r="J66" s="416">
        <f>IF(AND(J2&gt;Izmaksas!$D$227,J2&lt;=Izmaksas!$D$229-1),$C$56,0)</f>
        <v>0</v>
      </c>
      <c r="K66" s="416">
        <f>IF(AND(K2&gt;Izmaksas!$D$227,K2&lt;=Izmaksas!$D$229-1),$C$56,0)</f>
        <v>48372</v>
      </c>
      <c r="L66" s="416">
        <f>IF(AND(L2&gt;Izmaksas!$D$227,L2&lt;=Izmaksas!$D$229-1),$C$56,0)</f>
        <v>48372</v>
      </c>
      <c r="M66" s="416">
        <f>IF(AND(M2&gt;Izmaksas!$D$227,M2&lt;=Izmaksas!$D$229-1),$C$56,0)</f>
        <v>48372</v>
      </c>
      <c r="N66" s="416">
        <f>IF(AND(N2&gt;Izmaksas!$D$227,N2&lt;=Izmaksas!$D$229-1),$C$56,0)</f>
        <v>48372</v>
      </c>
      <c r="O66" s="416">
        <f>IF(AND(O2&gt;Izmaksas!$D$227,O2&lt;=Izmaksas!$D$229-1),$C$56,0)</f>
        <v>48372</v>
      </c>
      <c r="P66" s="416">
        <f>IF(AND(P2&gt;Izmaksas!$D$227,P2&lt;=Izmaksas!$D$229-1),$C$56,0)</f>
        <v>48372</v>
      </c>
      <c r="Q66" s="416">
        <f>IF(AND(Q2&gt;Izmaksas!$D$227,Q2&lt;=Izmaksas!$D$229-1),$C$56,0)</f>
        <v>48372</v>
      </c>
      <c r="R66" s="416">
        <f>IF(AND(R2&gt;Izmaksas!$D$227,R2&lt;=Izmaksas!$D$229-1),$C$56,0)</f>
        <v>48372</v>
      </c>
      <c r="S66" s="416">
        <f>IF(AND(S2&gt;Izmaksas!$D$227,S2&lt;=Izmaksas!$D$229-1),$C$56,0)</f>
        <v>48372</v>
      </c>
      <c r="T66" s="416">
        <f>IF(AND(T2&gt;Izmaksas!$D$227,T2&lt;=Izmaksas!$D$229-1),$C$56,0)</f>
        <v>48372</v>
      </c>
      <c r="U66" s="416">
        <f>IF(AND(U2&gt;Izmaksas!$D$227,U2&lt;=Izmaksas!$D$229-1),$C$56,0)</f>
        <v>48372</v>
      </c>
      <c r="V66" s="416">
        <f>IF(AND(V2&gt;Izmaksas!$D$227,V2&lt;=Izmaksas!$D$229-1),$C$56,0)</f>
        <v>48372</v>
      </c>
      <c r="W66" s="416">
        <f>IF(AND(W2&gt;Izmaksas!$D$227,W2&lt;=Izmaksas!$D$229-1),$C$56,0)</f>
        <v>48372</v>
      </c>
      <c r="X66" s="416">
        <f>IF(AND(X2&gt;Izmaksas!$D$227,X2&lt;=Izmaksas!$D$229-1),$C$56,0)</f>
        <v>48372</v>
      </c>
      <c r="Y66" s="416">
        <f>IF(AND(Y2&gt;Izmaksas!$D$227,Y2&lt;=Izmaksas!$D$229-1),$C$56,0)</f>
        <v>48372</v>
      </c>
      <c r="Z66" s="416">
        <f>IF(AND(Z2&gt;Izmaksas!$D$227,Z2&lt;=Izmaksas!$D$229-1),$C$56,0)</f>
        <v>48372</v>
      </c>
      <c r="AA66" s="416">
        <f>IF(AND(AA2&gt;Izmaksas!$D$227,AA2&lt;=Izmaksas!$D$229-1),$C$56,0)</f>
        <v>48372</v>
      </c>
      <c r="AB66" s="416">
        <f>IF(AND(AB2&gt;Izmaksas!$D$227,AB2&lt;=Izmaksas!$D$229-1),$C$56,0)</f>
        <v>48372</v>
      </c>
      <c r="AC66" s="416">
        <f>IF(AND(AC2&gt;Izmaksas!$D$227,AC2&lt;=Izmaksas!$D$229-1),$C$56,0)</f>
        <v>48372</v>
      </c>
      <c r="AD66" s="416">
        <f>IF(AND(AD2&gt;Izmaksas!$D$227,AD2&lt;=Izmaksas!$D$229-1),$C$56,0)</f>
        <v>48372</v>
      </c>
      <c r="AE66" s="416">
        <f>IF(AND(AE2&gt;Izmaksas!$D$227,AE2&lt;=Izmaksas!$D$229-1),$C$56,0)</f>
        <v>48372</v>
      </c>
      <c r="AF66" s="416">
        <f>IF(AND(AF2&gt;Izmaksas!$D$227,AF2&lt;=Izmaksas!$D$229-1),$C$56,0)</f>
        <v>48372</v>
      </c>
      <c r="AG66" s="416">
        <f>IF(AND(AG2&gt;Izmaksas!$D$227,AG2&lt;=Izmaksas!$D$229-1),$C$56,0)</f>
        <v>48372</v>
      </c>
      <c r="AH66" s="416">
        <f>IF(AND(AH2&gt;Izmaksas!$D$227,AH2&lt;=Izmaksas!$D$229-1),$C$56,0)</f>
        <v>48372</v>
      </c>
      <c r="AI66" s="416">
        <f>IF(AND(AI2&gt;Izmaksas!$D$227,AI2&lt;=Izmaksas!$D$229-1),$C$56,0)</f>
        <v>48372</v>
      </c>
      <c r="AJ66" s="416">
        <f>IF(AND(AJ2&gt;Izmaksas!$D$227,AJ2&lt;=Izmaksas!$D$229-1),$C$56,0)</f>
        <v>48372</v>
      </c>
      <c r="AK66" s="416">
        <f>IF(AND(AK2&gt;Izmaksas!$D$227,AK2&lt;=Izmaksas!$D$229-1),$C$56,0)</f>
        <v>48372</v>
      </c>
      <c r="AL66" s="416">
        <f>IF(AND(AL2&gt;Izmaksas!$D$227,AL2&lt;=Izmaksas!$D$229-1),$C$56,0)</f>
        <v>48372</v>
      </c>
      <c r="AM66" s="416">
        <f>IF(AND(AM2&gt;Izmaksas!$D$227,AM2&lt;=Izmaksas!$D$229-1),$C$56,0)</f>
        <v>48372</v>
      </c>
      <c r="AN66" s="416">
        <f>IF(AND(AN2&gt;Izmaksas!$D$227,AN2&lt;=Izmaksas!$D$229-1),$C$56,0)</f>
        <v>48372</v>
      </c>
      <c r="AO66" s="416">
        <f>IF(AND(AO2&gt;Izmaksas!$D$227,AO2&lt;=Izmaksas!$D$229-1),$C$56,0)</f>
        <v>48372</v>
      </c>
      <c r="AP66" s="416">
        <f>IF(AND(AP2&gt;Izmaksas!$D$227,AP2&lt;=Izmaksas!$D$229-1),$C$56,0)</f>
        <v>48372</v>
      </c>
      <c r="AQ66" s="416">
        <f>IF(AND(AQ2&gt;Izmaksas!$D$227,AQ2&lt;=Izmaksas!$D$229-1),$C$56,0)</f>
        <v>48372</v>
      </c>
      <c r="AR66" s="416">
        <f>IF(AND(AR2&gt;Izmaksas!$D$227,AR2&lt;=Izmaksas!$D$229-1),$C$56,0)</f>
        <v>48372</v>
      </c>
      <c r="AS66" s="416">
        <f>IF(AND(AS2&gt;Izmaksas!$D$227,AS2&lt;=Izmaksas!$D$229-1),$C$56,0)</f>
        <v>48372</v>
      </c>
      <c r="AT66" s="416">
        <f>IF(AND(AT2&gt;Izmaksas!$D$227,AT2&lt;=Izmaksas!$D$229-1),$C$56,0)</f>
        <v>48372</v>
      </c>
      <c r="AU66" s="416">
        <f>IF(AND(AU2&gt;Izmaksas!$D$227,AU2&lt;=Izmaksas!$D$229-1),$C$56,0)</f>
        <v>48372</v>
      </c>
      <c r="AV66" s="416">
        <f>IF(AND(AV2&gt;Izmaksas!$D$227,AV2&lt;=Izmaksas!$D$229-1),$C$56,0)</f>
        <v>48372</v>
      </c>
      <c r="AW66" s="416">
        <f>IF(AND(AW2&gt;Izmaksas!$D$227,AW2&lt;=Izmaksas!$D$229-1),$C$56,0)</f>
        <v>48372</v>
      </c>
      <c r="AX66" s="416">
        <f>IF(AND(AX2&gt;Izmaksas!$D$227,AX2&lt;=Izmaksas!$D$229-1),$C$56,0)</f>
        <v>48372</v>
      </c>
      <c r="AY66" s="416">
        <f>IF(AND(AY2&gt;Izmaksas!$D$227,AY2&lt;=Izmaksas!$D$229-1),$C$56,0)</f>
        <v>48372</v>
      </c>
      <c r="AZ66" s="416">
        <f>IF(AND(AZ2&gt;Izmaksas!$D$227,AZ2&lt;=Izmaksas!$D$229-1),$C$56,0)</f>
        <v>48372</v>
      </c>
      <c r="BA66" s="416">
        <f>IF(AND(BA2&gt;Izmaksas!$D$227,BA2&lt;=Izmaksas!$D$229-1),$C$56,0)</f>
        <v>48372</v>
      </c>
      <c r="BB66" s="416">
        <f>IF(AND(BB2&gt;Izmaksas!$D$227,BB2&lt;=Izmaksas!$D$229-1),$C$56,0)</f>
        <v>48372</v>
      </c>
      <c r="BC66" s="416">
        <f>IF(AND(BC2&gt;Izmaksas!$D$227,BC2&lt;=Izmaksas!$D$229-1),$C$56,0)</f>
        <v>48372</v>
      </c>
      <c r="BD66" s="416">
        <f>IF(AND(BD2&gt;Izmaksas!$D$227,BD2&lt;=Izmaksas!$D$229-1),$C$56,0)</f>
        <v>48372</v>
      </c>
      <c r="BE66" s="416">
        <f>IF(AND(BE2&gt;Izmaksas!$D$227,BE2&lt;=Izmaksas!$D$229-1),$C$56,0)</f>
        <v>48372</v>
      </c>
      <c r="BF66" s="416">
        <f>IF(AND(BF2&gt;Izmaksas!$D$227,BF2&lt;=Izmaksas!$D$229-1),$C$56,0)</f>
        <v>48372</v>
      </c>
      <c r="BG66" s="416">
        <f>IF(AND(BG2&gt;Izmaksas!$D$227,BG2&lt;=Izmaksas!$D$229-1),$C$56,0)</f>
        <v>48372</v>
      </c>
      <c r="BH66" s="416">
        <f>IF(AND(BH2&gt;Izmaksas!$D$227,BH2&lt;=Izmaksas!$D$229-1),$C$56,0)</f>
        <v>48372</v>
      </c>
      <c r="BI66" s="416">
        <f>IF(AND(BI2&gt;Izmaksas!$D$227,BI2&lt;=Izmaksas!$D$229-1),$C$56,0)</f>
        <v>48372</v>
      </c>
      <c r="BJ66" s="416">
        <f>IF(AND(BJ2&gt;Izmaksas!$D$227,BJ2&lt;=Izmaksas!$D$229-1),$C$56,0)</f>
        <v>48372</v>
      </c>
      <c r="BK66" s="416">
        <f>IF(AND(BK2&gt;Izmaksas!$D$227,BK2&lt;=Izmaksas!$D$229-1),$C$56,0)</f>
        <v>48372</v>
      </c>
      <c r="BL66" s="416">
        <f>IF(AND(BL2&gt;Izmaksas!$D$227,BL2&lt;=Izmaksas!$D$229-1),$C$56,0)</f>
        <v>48372</v>
      </c>
      <c r="BM66" s="416">
        <f>IF(AND(BM2&gt;Izmaksas!$D$227,BM2&lt;=Izmaksas!$D$229-1),$C$56,0)</f>
        <v>0</v>
      </c>
      <c r="BN66" s="416">
        <f>IF(AND(BN2&gt;Izmaksas!$D$227,BN2&lt;=Izmaksas!$D$229-1),$C$56,0)</f>
        <v>0</v>
      </c>
      <c r="BO66" s="416">
        <f>IF(AND(BO2&gt;Izmaksas!$D$227,BO2&lt;=Izmaksas!$D$229-1),$C$56,0)</f>
        <v>0</v>
      </c>
      <c r="BP66" s="416">
        <f>IF(AND(BP2&gt;Izmaksas!$D$227,BP2&lt;=Izmaksas!$D$229-1),$C$56,0)</f>
        <v>0</v>
      </c>
      <c r="BQ66" s="416">
        <f>IF(AND(BQ2&gt;Izmaksas!$D$227,BQ2&lt;=Izmaksas!$D$229-1),$C$56,0)</f>
        <v>0</v>
      </c>
      <c r="BR66" s="416">
        <f>IF(AND(BR2&gt;Izmaksas!$D$227,BR2&lt;=Izmaksas!$D$229-1),$C$56,0)</f>
        <v>0</v>
      </c>
      <c r="BS66" s="416">
        <f>IF(AND(BS2&gt;Izmaksas!$D$227,BS2&lt;=Izmaksas!$D$229-1),$C$56,0)</f>
        <v>0</v>
      </c>
      <c r="BT66" s="416">
        <f>IF(AND(BT2&gt;Izmaksas!$D$227,BT2&lt;=Izmaksas!$D$229-1),$C$56,0)</f>
        <v>0</v>
      </c>
      <c r="BU66" s="416">
        <f>IF(AND(BU2&gt;Izmaksas!$D$227,BU2&lt;=Izmaksas!$D$229-1),$C$56,0)</f>
        <v>0</v>
      </c>
      <c r="BV66" s="416">
        <f>IF(AND(BV2&gt;Izmaksas!$D$227,BV2&lt;=Izmaksas!$D$229-1),$C$56,0)</f>
        <v>0</v>
      </c>
      <c r="BW66" s="416">
        <f>IF(AND(BW2&gt;Izmaksas!$D$227,BW2&lt;=Izmaksas!$D$229-1),$C$56,0)</f>
        <v>0</v>
      </c>
      <c r="BX66" s="416">
        <f>IF(AND(BX2&gt;Izmaksas!$D$227,BX2&lt;=Izmaksas!$D$229-1),$C$56,0)</f>
        <v>0</v>
      </c>
      <c r="BY66" s="416">
        <f>IF(AND(BY2&gt;Izmaksas!$D$227,BY2&lt;=Izmaksas!$D$229-1),$C$56,0)</f>
        <v>0</v>
      </c>
      <c r="BZ66" s="416">
        <f>IF(AND(BZ2&gt;Izmaksas!$D$227,BZ2&lt;=Izmaksas!$D$229-1),$C$56,0)</f>
        <v>0</v>
      </c>
      <c r="CA66" s="416">
        <f>IF(AND(CA2&gt;Izmaksas!$D$227,CA2&lt;=Izmaksas!$D$229-1),$C$56,0)</f>
        <v>0</v>
      </c>
      <c r="CB66" s="416">
        <f>IF(AND(CB2&gt;Izmaksas!$D$227,CB2&lt;=Izmaksas!$D$229-1),$C$56,0)</f>
        <v>0</v>
      </c>
      <c r="CC66" s="416">
        <f>IF(AND(CC2&gt;Izmaksas!$D$227,CC2&lt;=Izmaksas!$D$229-1),$C$56,0)</f>
        <v>0</v>
      </c>
      <c r="CD66" s="416">
        <f>IF(AND(CD2&gt;Izmaksas!$D$227,CD2&lt;=Izmaksas!$D$229-1),$C$56,0)</f>
        <v>0</v>
      </c>
      <c r="CE66" s="416">
        <f>IF(AND(CE2&gt;Izmaksas!$D$227,CE2&lt;=Izmaksas!$D$229-1),$C$56,0)</f>
        <v>0</v>
      </c>
      <c r="CF66" s="416">
        <f>IF(AND(CF2&gt;Izmaksas!$D$227,CF2&lt;=Izmaksas!$D$229-1),$C$56,0)</f>
        <v>0</v>
      </c>
      <c r="CG66" s="416">
        <f>IF(AND(CG2&gt;Izmaksas!$D$227,CG2&lt;=Izmaksas!$D$229-1),$C$56,0)</f>
        <v>0</v>
      </c>
      <c r="CH66" s="416">
        <f>IF(AND(CH2&gt;Izmaksas!$D$227,CH2&lt;=Izmaksas!$D$229-1),$C$56,0)</f>
        <v>0</v>
      </c>
      <c r="CI66" s="416">
        <f>IF(AND(CI2&gt;Izmaksas!$D$227,CI2&lt;=Izmaksas!$D$229-1),$C$56,0)</f>
        <v>0</v>
      </c>
      <c r="CJ66" s="416">
        <f>IF(AND(CJ2&gt;Izmaksas!$D$227,CJ2&lt;=Izmaksas!$D$229-1),$C$56,0)</f>
        <v>0</v>
      </c>
      <c r="CK66" s="416">
        <f>IF(AND(CK2&gt;Izmaksas!$D$227,CK2&lt;=Izmaksas!$D$229-1),$C$56,0)</f>
        <v>0</v>
      </c>
      <c r="CL66" s="416">
        <f>IF(AND(CL2&gt;Izmaksas!$D$227,CL2&lt;=Izmaksas!$D$229-1),$C$56,0)</f>
        <v>0</v>
      </c>
      <c r="CM66" s="416">
        <f>IF(AND(CM2&gt;Izmaksas!$D$227,CM2&lt;=Izmaksas!$D$229-1),$C$56,0)</f>
        <v>0</v>
      </c>
      <c r="CN66" s="416">
        <f>IF(AND(CN2&gt;Izmaksas!$D$227,CN2&lt;=Izmaksas!$D$229-1),$C$56,0)</f>
        <v>0</v>
      </c>
      <c r="CO66" s="416">
        <f>IF(AND(CO2&gt;Izmaksas!$D$227,CO2&lt;=Izmaksas!$D$229-1),$C$56,0)</f>
        <v>0</v>
      </c>
      <c r="CP66" s="416">
        <f>IF(AND(CP2&gt;Izmaksas!$D$227,CP2&lt;=Izmaksas!$D$229-1),$C$56,0)</f>
        <v>0</v>
      </c>
      <c r="CQ66" s="416">
        <f>IF(AND(CQ2&gt;Izmaksas!$D$227,CQ2&lt;=Izmaksas!$D$229-1),$C$56,0)</f>
        <v>0</v>
      </c>
      <c r="CR66" s="416">
        <f>IF(AND(CR2&gt;Izmaksas!$D$227,CR2&lt;=Izmaksas!$D$229-1),$C$56,0)</f>
        <v>0</v>
      </c>
      <c r="CS66" s="416">
        <f>IF(AND(CS2&gt;Izmaksas!$D$227,CS2&lt;=Izmaksas!$D$229-1),$C$56,0)</f>
        <v>0</v>
      </c>
      <c r="CT66" s="416">
        <f>IF(AND(CT2&gt;Izmaksas!$D$227,CT2&lt;=Izmaksas!$D$229-1),$C$56,0)</f>
        <v>0</v>
      </c>
      <c r="CU66" s="416">
        <f>IF(AND(CU2&gt;Izmaksas!$D$227,CU2&lt;=Izmaksas!$D$229-1),$C$56,0)</f>
        <v>0</v>
      </c>
      <c r="CV66" s="416">
        <f>IF(AND(CV2&gt;Izmaksas!$D$227,CV2&lt;=Izmaksas!$D$229-1),$C$56,0)</f>
        <v>0</v>
      </c>
      <c r="CW66" s="416">
        <f>IF(AND(CW2&gt;Izmaksas!$D$227,CW2&lt;=Izmaksas!$D$229-1),$C$56,0)</f>
        <v>0</v>
      </c>
      <c r="CX66" s="416">
        <f>IF(AND(CX2&gt;Izmaksas!$D$227,CX2&lt;=Izmaksas!$D$229-1),$C$56,0)</f>
        <v>0</v>
      </c>
      <c r="CY66" s="416">
        <f>IF(AND(CY2&gt;Izmaksas!$D$227,CY2&lt;=Izmaksas!$D$229-1),$C$56,0)</f>
        <v>0</v>
      </c>
      <c r="CZ66" s="416">
        <f>IF(AND(CZ2&gt;Izmaksas!$D$227,CZ2&lt;=Izmaksas!$D$229-1),$C$56,0)</f>
        <v>0</v>
      </c>
      <c r="DA66" s="416">
        <f>IF(AND(DA2&gt;Izmaksas!$D$227,DA2&lt;=Izmaksas!$D$229-1),$C$56,0)</f>
        <v>0</v>
      </c>
      <c r="DB66" s="416">
        <f>IF(AND(DB2&gt;Izmaksas!$D$227,DB2&lt;=Izmaksas!$D$229-1),$C$56,0)</f>
        <v>0</v>
      </c>
      <c r="DC66" s="416">
        <f>IF(AND(DC2&gt;Izmaksas!$D$227,DC2&lt;=Izmaksas!$D$229-1),$C$56,0)</f>
        <v>0</v>
      </c>
      <c r="DD66" s="416">
        <f>IF(AND(DD2&gt;Izmaksas!$D$227,DD2&lt;=Izmaksas!$D$229-1),$C$56,0)</f>
        <v>0</v>
      </c>
      <c r="DE66" s="416">
        <f>IF(AND(DE2&gt;Izmaksas!$D$227,DE2&lt;=Izmaksas!$D$229-1),$C$56,0)</f>
        <v>0</v>
      </c>
      <c r="DF66" s="416">
        <f>IF(AND(DF2&gt;Izmaksas!$D$227,DF2&lt;=Izmaksas!$D$229-1),$C$56,0)</f>
        <v>0</v>
      </c>
      <c r="DG66" s="416">
        <f>IF(AND(DG2&gt;Izmaksas!$D$227,DG2&lt;=Izmaksas!$D$229-1),$C$56,0)</f>
        <v>0</v>
      </c>
      <c r="DH66" s="416">
        <f>IF(AND(DH2&gt;Izmaksas!$D$227,DH2&lt;=Izmaksas!$D$229-1),$C$56,0)</f>
        <v>0</v>
      </c>
      <c r="DI66" s="416">
        <f>IF(AND(DI2&gt;Izmaksas!$D$227,DI2&lt;=Izmaksas!$D$229-1),$C$56,0)</f>
        <v>0</v>
      </c>
      <c r="DJ66" s="416">
        <f>IF(AND(DJ2&gt;Izmaksas!$D$227,DJ2&lt;=Izmaksas!$D$229-1),$C$56,0)</f>
        <v>0</v>
      </c>
      <c r="DK66" s="416">
        <f>IF(AND(DK2&gt;Izmaksas!$D$227,DK2&lt;=Izmaksas!$D$229-1),$C$56,0)</f>
        <v>0</v>
      </c>
      <c r="DL66" s="416">
        <f>IF(AND(DL2&gt;Izmaksas!$D$227,DL2&lt;=Izmaksas!$D$229-1),$C$56,0)</f>
        <v>0</v>
      </c>
      <c r="DM66" s="416">
        <f>IF(AND(DM2&gt;Izmaksas!$D$227,DM2&lt;=Izmaksas!$D$229-1),$C$56,0)</f>
        <v>0</v>
      </c>
      <c r="DN66" s="416">
        <f>IF(AND(DN2&gt;Izmaksas!$D$227,DN2&lt;=Izmaksas!$D$229-1),$C$56,0)</f>
        <v>0</v>
      </c>
      <c r="DO66" s="416">
        <f>IF(AND(DO2&gt;Izmaksas!$D$227,DO2&lt;=Izmaksas!$D$229-1),$C$56,0)</f>
        <v>0</v>
      </c>
      <c r="DP66" s="416">
        <f>IF(AND(DP2&gt;Izmaksas!$D$227,DP2&lt;=Izmaksas!$D$229-1),$C$56,0)</f>
        <v>0</v>
      </c>
      <c r="DQ66" s="416">
        <f>IF(AND(DQ2&gt;Izmaksas!$D$227,DQ2&lt;=Izmaksas!$D$229-1),$C$56,0)</f>
        <v>0</v>
      </c>
      <c r="DR66" s="416">
        <f>IF(AND(DR2&gt;Izmaksas!$D$227,DR2&lt;=Izmaksas!$D$229-1),$C$56,0)</f>
        <v>0</v>
      </c>
      <c r="DS66" s="416">
        <f>IF(AND(DS2&gt;Izmaksas!$D$227,DS2&lt;=Izmaksas!$D$229-1),$C$56,0)</f>
        <v>0</v>
      </c>
      <c r="DT66" s="416">
        <f>IF(AND(DT2&gt;Izmaksas!$D$227,DT2&lt;=Izmaksas!$D$229-1),$C$56,0)</f>
        <v>0</v>
      </c>
      <c r="DU66" s="416">
        <f>IF(AND(DU2&gt;Izmaksas!$D$227,DU2&lt;=Izmaksas!$D$229-1),$C$56,0)</f>
        <v>0</v>
      </c>
    </row>
    <row r="67" spans="1:125" ht="11.25" customHeight="1">
      <c r="A67" s="456" t="s">
        <v>735</v>
      </c>
      <c r="B67" s="389" t="s">
        <v>638</v>
      </c>
      <c r="C67" s="443"/>
      <c r="E67" s="416">
        <f>IF(AND(E2&gt;Izmaksas!$D$227,E2&lt;=Izmaksas!$D$229-1),$C$57,0)</f>
        <v>0</v>
      </c>
      <c r="F67" s="416">
        <f>IF(AND(F2&gt;Izmaksas!$D$227,F2&lt;=Izmaksas!$D$229-1),$C$57,0)</f>
        <v>0</v>
      </c>
      <c r="G67" s="416">
        <f>IF(AND(G2&gt;Izmaksas!$D$227,G2&lt;=Izmaksas!$D$229-1),$C$57,0)</f>
        <v>0</v>
      </c>
      <c r="H67" s="416">
        <f>IF(AND(H2&gt;Izmaksas!$D$227,H2&lt;=Izmaksas!$D$229-1),$C$57,0)</f>
        <v>0</v>
      </c>
      <c r="I67" s="416">
        <f>IF(AND(I2&gt;Izmaksas!$D$227,I2&lt;=Izmaksas!$D$229-1),$C$57,0)</f>
        <v>0</v>
      </c>
      <c r="J67" s="416">
        <f>IF(AND(J2&gt;Izmaksas!$D$227,J2&lt;=Izmaksas!$D$229-1),$C$57,0)</f>
        <v>0</v>
      </c>
      <c r="K67" s="416">
        <f>IF(AND(K2&gt;Izmaksas!$D$227,K2&lt;=Izmaksas!$D$229-1),$C$57,0)</f>
        <v>53501</v>
      </c>
      <c r="L67" s="416">
        <f>IF(AND(L2&gt;Izmaksas!$D$227,L2&lt;=Izmaksas!$D$229-1),$C$57,0)</f>
        <v>53501</v>
      </c>
      <c r="M67" s="416">
        <f>IF(AND(M2&gt;Izmaksas!$D$227,M2&lt;=Izmaksas!$D$229-1),$C$57,0)</f>
        <v>53501</v>
      </c>
      <c r="N67" s="416">
        <f>IF(AND(N2&gt;Izmaksas!$D$227,N2&lt;=Izmaksas!$D$229-1),$C$57,0)</f>
        <v>53501</v>
      </c>
      <c r="O67" s="416">
        <f>IF(AND(O2&gt;Izmaksas!$D$227,O2&lt;=Izmaksas!$D$229-1),$C$57,0)</f>
        <v>53501</v>
      </c>
      <c r="P67" s="416">
        <f>IF(AND(P2&gt;Izmaksas!$D$227,P2&lt;=Izmaksas!$D$229-1),$C$57,0)</f>
        <v>53501</v>
      </c>
      <c r="Q67" s="416">
        <f>IF(AND(Q2&gt;Izmaksas!$D$227,Q2&lt;=Izmaksas!$D$229-1),$C$57,0)</f>
        <v>53501</v>
      </c>
      <c r="R67" s="416">
        <f>IF(AND(R2&gt;Izmaksas!$D$227,R2&lt;=Izmaksas!$D$229-1),$C$57,0)</f>
        <v>53501</v>
      </c>
      <c r="S67" s="416">
        <f>IF(AND(S2&gt;Izmaksas!$D$227,S2&lt;=Izmaksas!$D$229-1),$C$57,0)</f>
        <v>53501</v>
      </c>
      <c r="T67" s="416">
        <f>IF(AND(T2&gt;Izmaksas!$D$227,T2&lt;=Izmaksas!$D$229-1),$C$57,0)</f>
        <v>53501</v>
      </c>
      <c r="U67" s="416">
        <f>IF(AND(U2&gt;Izmaksas!$D$227,U2&lt;=Izmaksas!$D$229-1),$C$57,0)</f>
        <v>53501</v>
      </c>
      <c r="V67" s="416">
        <f>IF(AND(V2&gt;Izmaksas!$D$227,V2&lt;=Izmaksas!$D$229-1),$C$57,0)</f>
        <v>53501</v>
      </c>
      <c r="W67" s="416">
        <f>IF(AND(W2&gt;Izmaksas!$D$227,W2&lt;=Izmaksas!$D$229-1),$C$57,0)</f>
        <v>53501</v>
      </c>
      <c r="X67" s="416">
        <f>IF(AND(X2&gt;Izmaksas!$D$227,X2&lt;=Izmaksas!$D$229-1),$C$57,0)</f>
        <v>53501</v>
      </c>
      <c r="Y67" s="416">
        <f>IF(AND(Y2&gt;Izmaksas!$D$227,Y2&lt;=Izmaksas!$D$229-1),$C$57,0)</f>
        <v>53501</v>
      </c>
      <c r="Z67" s="416">
        <f>IF(AND(Z2&gt;Izmaksas!$D$227,Z2&lt;=Izmaksas!$D$229-1),$C$57,0)</f>
        <v>53501</v>
      </c>
      <c r="AA67" s="416">
        <f>IF(AND(AA2&gt;Izmaksas!$D$227,AA2&lt;=Izmaksas!$D$229-1),$C$57,0)</f>
        <v>53501</v>
      </c>
      <c r="AB67" s="416">
        <f>IF(AND(AB2&gt;Izmaksas!$D$227,AB2&lt;=Izmaksas!$D$229-1),$C$57,0)</f>
        <v>53501</v>
      </c>
      <c r="AC67" s="416">
        <f>IF(AND(AC2&gt;Izmaksas!$D$227,AC2&lt;=Izmaksas!$D$229-1),$C$57,0)</f>
        <v>53501</v>
      </c>
      <c r="AD67" s="416">
        <f>IF(AND(AD2&gt;Izmaksas!$D$227,AD2&lt;=Izmaksas!$D$229-1),$C$57,0)</f>
        <v>53501</v>
      </c>
      <c r="AE67" s="416">
        <f>IF(AND(AE2&gt;Izmaksas!$D$227,AE2&lt;=Izmaksas!$D$229-1),$C$57,0)</f>
        <v>53501</v>
      </c>
      <c r="AF67" s="416">
        <f>IF(AND(AF2&gt;Izmaksas!$D$227,AF2&lt;=Izmaksas!$D$229-1),$C$57,0)</f>
        <v>53501</v>
      </c>
      <c r="AG67" s="416">
        <f>IF(AND(AG2&gt;Izmaksas!$D$227,AG2&lt;=Izmaksas!$D$229-1),$C$57,0)</f>
        <v>53501</v>
      </c>
      <c r="AH67" s="416">
        <f>IF(AND(AH2&gt;Izmaksas!$D$227,AH2&lt;=Izmaksas!$D$229-1),$C$57,0)</f>
        <v>53501</v>
      </c>
      <c r="AI67" s="416">
        <f>IF(AND(AI2&gt;Izmaksas!$D$227,AI2&lt;=Izmaksas!$D$229-1),$C$57,0)</f>
        <v>53501</v>
      </c>
      <c r="AJ67" s="416">
        <f>IF(AND(AJ2&gt;Izmaksas!$D$227,AJ2&lt;=Izmaksas!$D$229-1),$C$57,0)</f>
        <v>53501</v>
      </c>
      <c r="AK67" s="416">
        <f>IF(AND(AK2&gt;Izmaksas!$D$227,AK2&lt;=Izmaksas!$D$229-1),$C$57,0)</f>
        <v>53501</v>
      </c>
      <c r="AL67" s="416">
        <f>IF(AND(AL2&gt;Izmaksas!$D$227,AL2&lt;=Izmaksas!$D$229-1),$C$57,0)</f>
        <v>53501</v>
      </c>
      <c r="AM67" s="416">
        <f>IF(AND(AM2&gt;Izmaksas!$D$227,AM2&lt;=Izmaksas!$D$229-1),$C$57,0)</f>
        <v>53501</v>
      </c>
      <c r="AN67" s="416">
        <f>IF(AND(AN2&gt;Izmaksas!$D$227,AN2&lt;=Izmaksas!$D$229-1),$C$57,0)</f>
        <v>53501</v>
      </c>
      <c r="AO67" s="416">
        <f>IF(AND(AO2&gt;Izmaksas!$D$227,AO2&lt;=Izmaksas!$D$229-1),$C$57,0)</f>
        <v>53501</v>
      </c>
      <c r="AP67" s="416">
        <f>IF(AND(AP2&gt;Izmaksas!$D$227,AP2&lt;=Izmaksas!$D$229-1),$C$57,0)</f>
        <v>53501</v>
      </c>
      <c r="AQ67" s="416">
        <f>IF(AND(AQ2&gt;Izmaksas!$D$227,AQ2&lt;=Izmaksas!$D$229-1),$C$57,0)</f>
        <v>53501</v>
      </c>
      <c r="AR67" s="416">
        <f>IF(AND(AR2&gt;Izmaksas!$D$227,AR2&lt;=Izmaksas!$D$229-1),$C$57,0)</f>
        <v>53501</v>
      </c>
      <c r="AS67" s="416">
        <f>IF(AND(AS2&gt;Izmaksas!$D$227,AS2&lt;=Izmaksas!$D$229-1),$C$57,0)</f>
        <v>53501</v>
      </c>
      <c r="AT67" s="416">
        <f>IF(AND(AT2&gt;Izmaksas!$D$227,AT2&lt;=Izmaksas!$D$229-1),$C$57,0)</f>
        <v>53501</v>
      </c>
      <c r="AU67" s="416">
        <f>IF(AND(AU2&gt;Izmaksas!$D$227,AU2&lt;=Izmaksas!$D$229-1),$C$57,0)</f>
        <v>53501</v>
      </c>
      <c r="AV67" s="416">
        <f>IF(AND(AV2&gt;Izmaksas!$D$227,AV2&lt;=Izmaksas!$D$229-1),$C$57,0)</f>
        <v>53501</v>
      </c>
      <c r="AW67" s="416">
        <f>IF(AND(AW2&gt;Izmaksas!$D$227,AW2&lt;=Izmaksas!$D$229-1),$C$57,0)</f>
        <v>53501</v>
      </c>
      <c r="AX67" s="416">
        <f>IF(AND(AX2&gt;Izmaksas!$D$227,AX2&lt;=Izmaksas!$D$229-1),$C$57,0)</f>
        <v>53501</v>
      </c>
      <c r="AY67" s="416">
        <f>IF(AND(AY2&gt;Izmaksas!$D$227,AY2&lt;=Izmaksas!$D$229-1),$C$57,0)</f>
        <v>53501</v>
      </c>
      <c r="AZ67" s="416">
        <f>IF(AND(AZ2&gt;Izmaksas!$D$227,AZ2&lt;=Izmaksas!$D$229-1),$C$57,0)</f>
        <v>53501</v>
      </c>
      <c r="BA67" s="416">
        <f>IF(AND(BA2&gt;Izmaksas!$D$227,BA2&lt;=Izmaksas!$D$229-1),$C$57,0)</f>
        <v>53501</v>
      </c>
      <c r="BB67" s="416">
        <f>IF(AND(BB2&gt;Izmaksas!$D$227,BB2&lt;=Izmaksas!$D$229-1),$C$57,0)</f>
        <v>53501</v>
      </c>
      <c r="BC67" s="416">
        <f>IF(AND(BC2&gt;Izmaksas!$D$227,BC2&lt;=Izmaksas!$D$229-1),$C$57,0)</f>
        <v>53501</v>
      </c>
      <c r="BD67" s="416">
        <f>IF(AND(BD2&gt;Izmaksas!$D$227,BD2&lt;=Izmaksas!$D$229-1),$C$57,0)</f>
        <v>53501</v>
      </c>
      <c r="BE67" s="416">
        <f>IF(AND(BE2&gt;Izmaksas!$D$227,BE2&lt;=Izmaksas!$D$229-1),$C$57,0)</f>
        <v>53501</v>
      </c>
      <c r="BF67" s="416">
        <f>IF(AND(BF2&gt;Izmaksas!$D$227,BF2&lt;=Izmaksas!$D$229-1),$C$57,0)</f>
        <v>53501</v>
      </c>
      <c r="BG67" s="416">
        <f>IF(AND(BG2&gt;Izmaksas!$D$227,BG2&lt;=Izmaksas!$D$229-1),$C$57,0)</f>
        <v>53501</v>
      </c>
      <c r="BH67" s="416">
        <f>IF(AND(BH2&gt;Izmaksas!$D$227,BH2&lt;=Izmaksas!$D$229-1),$C$57,0)</f>
        <v>53501</v>
      </c>
      <c r="BI67" s="416">
        <f>IF(AND(BI2&gt;Izmaksas!$D$227,BI2&lt;=Izmaksas!$D$229-1),$C$57,0)</f>
        <v>53501</v>
      </c>
      <c r="BJ67" s="416">
        <f>IF(AND(BJ2&gt;Izmaksas!$D$227,BJ2&lt;=Izmaksas!$D$229-1),$C$57,0)</f>
        <v>53501</v>
      </c>
      <c r="BK67" s="416">
        <f>IF(AND(BK2&gt;Izmaksas!$D$227,BK2&lt;=Izmaksas!$D$229-1),$C$57,0)</f>
        <v>53501</v>
      </c>
      <c r="BL67" s="416">
        <f>IF(AND(BL2&gt;Izmaksas!$D$227,BL2&lt;=Izmaksas!$D$229-1),$C$57,0)</f>
        <v>53501</v>
      </c>
      <c r="BM67" s="416">
        <f>IF(AND(BM2&gt;Izmaksas!$D$227,BM2&lt;=Izmaksas!$D$229-1),$C$57,0)</f>
        <v>0</v>
      </c>
      <c r="BN67" s="416">
        <f>IF(AND(BN2&gt;Izmaksas!$D$227,BN2&lt;=Izmaksas!$D$229-1),$C$57,0)</f>
        <v>0</v>
      </c>
      <c r="BO67" s="416">
        <f>IF(AND(BO2&gt;Izmaksas!$D$227,BO2&lt;=Izmaksas!$D$229-1),$C$57,0)</f>
        <v>0</v>
      </c>
      <c r="BP67" s="416">
        <f>IF(AND(BP2&gt;Izmaksas!$D$227,BP2&lt;=Izmaksas!$D$229-1),$C$57,0)</f>
        <v>0</v>
      </c>
      <c r="BQ67" s="416">
        <f>IF(AND(BQ2&gt;Izmaksas!$D$227,BQ2&lt;=Izmaksas!$D$229-1),$C$57,0)</f>
        <v>0</v>
      </c>
      <c r="BR67" s="416">
        <f>IF(AND(BR2&gt;Izmaksas!$D$227,BR2&lt;=Izmaksas!$D$229-1),$C$57,0)</f>
        <v>0</v>
      </c>
      <c r="BS67" s="416">
        <f>IF(AND(BS2&gt;Izmaksas!$D$227,BS2&lt;=Izmaksas!$D$229-1),$C$57,0)</f>
        <v>0</v>
      </c>
      <c r="BT67" s="416">
        <f>IF(AND(BT2&gt;Izmaksas!$D$227,BT2&lt;=Izmaksas!$D$229-1),$C$57,0)</f>
        <v>0</v>
      </c>
      <c r="BU67" s="416">
        <f>IF(AND(BU2&gt;Izmaksas!$D$227,BU2&lt;=Izmaksas!$D$229-1),$C$57,0)</f>
        <v>0</v>
      </c>
      <c r="BV67" s="416">
        <f>IF(AND(BV2&gt;Izmaksas!$D$227,BV2&lt;=Izmaksas!$D$229-1),$C$57,0)</f>
        <v>0</v>
      </c>
      <c r="BW67" s="416">
        <f>IF(AND(BW2&gt;Izmaksas!$D$227,BW2&lt;=Izmaksas!$D$229-1),$C$57,0)</f>
        <v>0</v>
      </c>
      <c r="BX67" s="416">
        <f>IF(AND(BX2&gt;Izmaksas!$D$227,BX2&lt;=Izmaksas!$D$229-1),$C$57,0)</f>
        <v>0</v>
      </c>
      <c r="BY67" s="416">
        <f>IF(AND(BY2&gt;Izmaksas!$D$227,BY2&lt;=Izmaksas!$D$229-1),$C$57,0)</f>
        <v>0</v>
      </c>
      <c r="BZ67" s="416">
        <f>IF(AND(BZ2&gt;Izmaksas!$D$227,BZ2&lt;=Izmaksas!$D$229-1),$C$57,0)</f>
        <v>0</v>
      </c>
      <c r="CA67" s="416">
        <f>IF(AND(CA2&gt;Izmaksas!$D$227,CA2&lt;=Izmaksas!$D$229-1),$C$57,0)</f>
        <v>0</v>
      </c>
      <c r="CB67" s="416">
        <f>IF(AND(CB2&gt;Izmaksas!$D$227,CB2&lt;=Izmaksas!$D$229-1),$C$57,0)</f>
        <v>0</v>
      </c>
      <c r="CC67" s="416">
        <f>IF(AND(CC2&gt;Izmaksas!$D$227,CC2&lt;=Izmaksas!$D$229-1),$C$57,0)</f>
        <v>0</v>
      </c>
      <c r="CD67" s="416">
        <f>IF(AND(CD2&gt;Izmaksas!$D$227,CD2&lt;=Izmaksas!$D$229-1),$C$57,0)</f>
        <v>0</v>
      </c>
      <c r="CE67" s="416">
        <f>IF(AND(CE2&gt;Izmaksas!$D$227,CE2&lt;=Izmaksas!$D$229-1),$C$57,0)</f>
        <v>0</v>
      </c>
      <c r="CF67" s="416">
        <f>IF(AND(CF2&gt;Izmaksas!$D$227,CF2&lt;=Izmaksas!$D$229-1),$C$57,0)</f>
        <v>0</v>
      </c>
      <c r="CG67" s="416">
        <f>IF(AND(CG2&gt;Izmaksas!$D$227,CG2&lt;=Izmaksas!$D$229-1),$C$57,0)</f>
        <v>0</v>
      </c>
      <c r="CH67" s="416">
        <f>IF(AND(CH2&gt;Izmaksas!$D$227,CH2&lt;=Izmaksas!$D$229-1),$C$57,0)</f>
        <v>0</v>
      </c>
      <c r="CI67" s="416">
        <f>IF(AND(CI2&gt;Izmaksas!$D$227,CI2&lt;=Izmaksas!$D$229-1),$C$57,0)</f>
        <v>0</v>
      </c>
      <c r="CJ67" s="416">
        <f>IF(AND(CJ2&gt;Izmaksas!$D$227,CJ2&lt;=Izmaksas!$D$229-1),$C$57,0)</f>
        <v>0</v>
      </c>
      <c r="CK67" s="416">
        <f>IF(AND(CK2&gt;Izmaksas!$D$227,CK2&lt;=Izmaksas!$D$229-1),$C$57,0)</f>
        <v>0</v>
      </c>
      <c r="CL67" s="416">
        <f>IF(AND(CL2&gt;Izmaksas!$D$227,CL2&lt;=Izmaksas!$D$229-1),$C$57,0)</f>
        <v>0</v>
      </c>
      <c r="CM67" s="416">
        <f>IF(AND(CM2&gt;Izmaksas!$D$227,CM2&lt;=Izmaksas!$D$229-1),$C$57,0)</f>
        <v>0</v>
      </c>
      <c r="CN67" s="416">
        <f>IF(AND(CN2&gt;Izmaksas!$D$227,CN2&lt;=Izmaksas!$D$229-1),$C$57,0)</f>
        <v>0</v>
      </c>
      <c r="CO67" s="416">
        <f>IF(AND(CO2&gt;Izmaksas!$D$227,CO2&lt;=Izmaksas!$D$229-1),$C$57,0)</f>
        <v>0</v>
      </c>
      <c r="CP67" s="416">
        <f>IF(AND(CP2&gt;Izmaksas!$D$227,CP2&lt;=Izmaksas!$D$229-1),$C$57,0)</f>
        <v>0</v>
      </c>
      <c r="CQ67" s="416">
        <f>IF(AND(CQ2&gt;Izmaksas!$D$227,CQ2&lt;=Izmaksas!$D$229-1),$C$57,0)</f>
        <v>0</v>
      </c>
      <c r="CR67" s="416">
        <f>IF(AND(CR2&gt;Izmaksas!$D$227,CR2&lt;=Izmaksas!$D$229-1),$C$57,0)</f>
        <v>0</v>
      </c>
      <c r="CS67" s="416">
        <f>IF(AND(CS2&gt;Izmaksas!$D$227,CS2&lt;=Izmaksas!$D$229-1),$C$57,0)</f>
        <v>0</v>
      </c>
      <c r="CT67" s="416">
        <f>IF(AND(CT2&gt;Izmaksas!$D$227,CT2&lt;=Izmaksas!$D$229-1),$C$57,0)</f>
        <v>0</v>
      </c>
      <c r="CU67" s="416">
        <f>IF(AND(CU2&gt;Izmaksas!$D$227,CU2&lt;=Izmaksas!$D$229-1),$C$57,0)</f>
        <v>0</v>
      </c>
      <c r="CV67" s="416">
        <f>IF(AND(CV2&gt;Izmaksas!$D$227,CV2&lt;=Izmaksas!$D$229-1),$C$57,0)</f>
        <v>0</v>
      </c>
      <c r="CW67" s="416">
        <f>IF(AND(CW2&gt;Izmaksas!$D$227,CW2&lt;=Izmaksas!$D$229-1),$C$57,0)</f>
        <v>0</v>
      </c>
      <c r="CX67" s="416">
        <f>IF(AND(CX2&gt;Izmaksas!$D$227,CX2&lt;=Izmaksas!$D$229-1),$C$57,0)</f>
        <v>0</v>
      </c>
      <c r="CY67" s="416">
        <f>IF(AND(CY2&gt;Izmaksas!$D$227,CY2&lt;=Izmaksas!$D$229-1),$C$57,0)</f>
        <v>0</v>
      </c>
      <c r="CZ67" s="416">
        <f>IF(AND(CZ2&gt;Izmaksas!$D$227,CZ2&lt;=Izmaksas!$D$229-1),$C$57,0)</f>
        <v>0</v>
      </c>
      <c r="DA67" s="416">
        <f>IF(AND(DA2&gt;Izmaksas!$D$227,DA2&lt;=Izmaksas!$D$229-1),$C$57,0)</f>
        <v>0</v>
      </c>
      <c r="DB67" s="416">
        <f>IF(AND(DB2&gt;Izmaksas!$D$227,DB2&lt;=Izmaksas!$D$229-1),$C$57,0)</f>
        <v>0</v>
      </c>
      <c r="DC67" s="416">
        <f>IF(AND(DC2&gt;Izmaksas!$D$227,DC2&lt;=Izmaksas!$D$229-1),$C$57,0)</f>
        <v>0</v>
      </c>
      <c r="DD67" s="416">
        <f>IF(AND(DD2&gt;Izmaksas!$D$227,DD2&lt;=Izmaksas!$D$229-1),$C$57,0)</f>
        <v>0</v>
      </c>
      <c r="DE67" s="416">
        <f>IF(AND(DE2&gt;Izmaksas!$D$227,DE2&lt;=Izmaksas!$D$229-1),$C$57,0)</f>
        <v>0</v>
      </c>
      <c r="DF67" s="416">
        <f>IF(AND(DF2&gt;Izmaksas!$D$227,DF2&lt;=Izmaksas!$D$229-1),$C$57,0)</f>
        <v>0</v>
      </c>
      <c r="DG67" s="416">
        <f>IF(AND(DG2&gt;Izmaksas!$D$227,DG2&lt;=Izmaksas!$D$229-1),$C$57,0)</f>
        <v>0</v>
      </c>
      <c r="DH67" s="416">
        <f>IF(AND(DH2&gt;Izmaksas!$D$227,DH2&lt;=Izmaksas!$D$229-1),$C$57,0)</f>
        <v>0</v>
      </c>
      <c r="DI67" s="416">
        <f>IF(AND(DI2&gt;Izmaksas!$D$227,DI2&lt;=Izmaksas!$D$229-1),$C$57,0)</f>
        <v>0</v>
      </c>
      <c r="DJ67" s="416">
        <f>IF(AND(DJ2&gt;Izmaksas!$D$227,DJ2&lt;=Izmaksas!$D$229-1),$C$57,0)</f>
        <v>0</v>
      </c>
      <c r="DK67" s="416">
        <f>IF(AND(DK2&gt;Izmaksas!$D$227,DK2&lt;=Izmaksas!$D$229-1),$C$57,0)</f>
        <v>0</v>
      </c>
      <c r="DL67" s="416">
        <f>IF(AND(DL2&gt;Izmaksas!$D$227,DL2&lt;=Izmaksas!$D$229-1),$C$57,0)</f>
        <v>0</v>
      </c>
      <c r="DM67" s="416">
        <f>IF(AND(DM2&gt;Izmaksas!$D$227,DM2&lt;=Izmaksas!$D$229-1),$C$57,0)</f>
        <v>0</v>
      </c>
      <c r="DN67" s="416">
        <f>IF(AND(DN2&gt;Izmaksas!$D$227,DN2&lt;=Izmaksas!$D$229-1),$C$57,0)</f>
        <v>0</v>
      </c>
      <c r="DO67" s="416">
        <f>IF(AND(DO2&gt;Izmaksas!$D$227,DO2&lt;=Izmaksas!$D$229-1),$C$57,0)</f>
        <v>0</v>
      </c>
      <c r="DP67" s="416">
        <f>IF(AND(DP2&gt;Izmaksas!$D$227,DP2&lt;=Izmaksas!$D$229-1),$C$57,0)</f>
        <v>0</v>
      </c>
      <c r="DQ67" s="416">
        <f>IF(AND(DQ2&gt;Izmaksas!$D$227,DQ2&lt;=Izmaksas!$D$229-1),$C$57,0)</f>
        <v>0</v>
      </c>
      <c r="DR67" s="416">
        <f>IF(AND(DR2&gt;Izmaksas!$D$227,DR2&lt;=Izmaksas!$D$229-1),$C$57,0)</f>
        <v>0</v>
      </c>
      <c r="DS67" s="416">
        <f>IF(AND(DS2&gt;Izmaksas!$D$227,DS2&lt;=Izmaksas!$D$229-1),$C$57,0)</f>
        <v>0</v>
      </c>
      <c r="DT67" s="416">
        <f>IF(AND(DT2&gt;Izmaksas!$D$227,DT2&lt;=Izmaksas!$D$229-1),$C$57,0)</f>
        <v>0</v>
      </c>
      <c r="DU67" s="416">
        <f>IF(AND(DU2&gt;Izmaksas!$D$227,DU2&lt;=Izmaksas!$D$229-1),$C$57,0)</f>
        <v>0</v>
      </c>
    </row>
    <row r="68" spans="1:125" s="275" customFormat="1" ht="11.25" customHeight="1">
      <c r="A68" s="682" t="s">
        <v>989</v>
      </c>
      <c r="B68" s="462" t="s">
        <v>638</v>
      </c>
      <c r="C68" s="442"/>
      <c r="E68" s="417">
        <f>SUM(E63,E66:E67)</f>
        <v>0</v>
      </c>
      <c r="F68" s="417">
        <f t="shared" ref="F68:BQ68" si="9">SUM(F63,F66:F67)</f>
        <v>0</v>
      </c>
      <c r="G68" s="417">
        <f t="shared" si="9"/>
        <v>0</v>
      </c>
      <c r="H68" s="417">
        <f t="shared" si="9"/>
        <v>0</v>
      </c>
      <c r="I68" s="417">
        <f t="shared" si="9"/>
        <v>0</v>
      </c>
      <c r="J68" s="417">
        <f t="shared" si="9"/>
        <v>1777.75</v>
      </c>
      <c r="K68" s="417">
        <f t="shared" si="9"/>
        <v>103650.75</v>
      </c>
      <c r="L68" s="417">
        <f t="shared" si="9"/>
        <v>103650.75</v>
      </c>
      <c r="M68" s="417">
        <f t="shared" si="9"/>
        <v>103650.75</v>
      </c>
      <c r="N68" s="417">
        <f t="shared" si="9"/>
        <v>103650.75</v>
      </c>
      <c r="O68" s="417">
        <f t="shared" si="9"/>
        <v>103650.75</v>
      </c>
      <c r="P68" s="417">
        <f t="shared" si="9"/>
        <v>103650.75</v>
      </c>
      <c r="Q68" s="417">
        <f t="shared" si="9"/>
        <v>103650.75</v>
      </c>
      <c r="R68" s="417">
        <f t="shared" si="9"/>
        <v>103650.75</v>
      </c>
      <c r="S68" s="417">
        <f t="shared" si="9"/>
        <v>103650.75</v>
      </c>
      <c r="T68" s="417">
        <f t="shared" si="9"/>
        <v>103650.75</v>
      </c>
      <c r="U68" s="417">
        <f t="shared" si="9"/>
        <v>103650.75</v>
      </c>
      <c r="V68" s="417">
        <f t="shared" si="9"/>
        <v>103650.75</v>
      </c>
      <c r="W68" s="417">
        <f t="shared" si="9"/>
        <v>103650.75</v>
      </c>
      <c r="X68" s="417">
        <f t="shared" si="9"/>
        <v>103650.75</v>
      </c>
      <c r="Y68" s="417">
        <f t="shared" si="9"/>
        <v>103650.75</v>
      </c>
      <c r="Z68" s="417">
        <f t="shared" si="9"/>
        <v>103650.75</v>
      </c>
      <c r="AA68" s="417">
        <f t="shared" si="9"/>
        <v>103650.75</v>
      </c>
      <c r="AB68" s="417">
        <f t="shared" si="9"/>
        <v>103650.75</v>
      </c>
      <c r="AC68" s="417">
        <f t="shared" si="9"/>
        <v>103650.75</v>
      </c>
      <c r="AD68" s="417">
        <f t="shared" si="9"/>
        <v>103650.75</v>
      </c>
      <c r="AE68" s="417">
        <f t="shared" si="9"/>
        <v>103650.75</v>
      </c>
      <c r="AF68" s="417">
        <f t="shared" si="9"/>
        <v>103650.75</v>
      </c>
      <c r="AG68" s="417">
        <f t="shared" si="9"/>
        <v>103650.75</v>
      </c>
      <c r="AH68" s="417">
        <f t="shared" si="9"/>
        <v>103650.75</v>
      </c>
      <c r="AI68" s="417">
        <f t="shared" si="9"/>
        <v>103650.75</v>
      </c>
      <c r="AJ68" s="417">
        <f t="shared" si="9"/>
        <v>103650.75</v>
      </c>
      <c r="AK68" s="417">
        <f t="shared" si="9"/>
        <v>103650.75</v>
      </c>
      <c r="AL68" s="417">
        <f t="shared" si="9"/>
        <v>103650.75</v>
      </c>
      <c r="AM68" s="417">
        <f t="shared" si="9"/>
        <v>103650.75</v>
      </c>
      <c r="AN68" s="417">
        <f t="shared" si="9"/>
        <v>103650.75</v>
      </c>
      <c r="AO68" s="417">
        <f t="shared" si="9"/>
        <v>103650.75</v>
      </c>
      <c r="AP68" s="417">
        <f t="shared" si="9"/>
        <v>103650.75</v>
      </c>
      <c r="AQ68" s="417">
        <f t="shared" si="9"/>
        <v>103650.75</v>
      </c>
      <c r="AR68" s="417">
        <f t="shared" si="9"/>
        <v>103650.75</v>
      </c>
      <c r="AS68" s="417">
        <f t="shared" si="9"/>
        <v>103650.75</v>
      </c>
      <c r="AT68" s="417">
        <f t="shared" si="9"/>
        <v>103650.75</v>
      </c>
      <c r="AU68" s="417">
        <f t="shared" si="9"/>
        <v>103650.75</v>
      </c>
      <c r="AV68" s="417">
        <f t="shared" si="9"/>
        <v>103650.75</v>
      </c>
      <c r="AW68" s="417">
        <f t="shared" si="9"/>
        <v>103650.75</v>
      </c>
      <c r="AX68" s="417">
        <f t="shared" si="9"/>
        <v>103650.75</v>
      </c>
      <c r="AY68" s="417">
        <f t="shared" si="9"/>
        <v>103650.75</v>
      </c>
      <c r="AZ68" s="417">
        <f t="shared" si="9"/>
        <v>103650.75</v>
      </c>
      <c r="BA68" s="417">
        <f t="shared" si="9"/>
        <v>103650.75</v>
      </c>
      <c r="BB68" s="417">
        <f t="shared" si="9"/>
        <v>103650.75</v>
      </c>
      <c r="BC68" s="417">
        <f t="shared" si="9"/>
        <v>103650.75</v>
      </c>
      <c r="BD68" s="417">
        <f t="shared" si="9"/>
        <v>103650.75</v>
      </c>
      <c r="BE68" s="417">
        <f t="shared" si="9"/>
        <v>103650.75</v>
      </c>
      <c r="BF68" s="417">
        <f t="shared" si="9"/>
        <v>103650.75</v>
      </c>
      <c r="BG68" s="417">
        <f t="shared" si="9"/>
        <v>103650.75</v>
      </c>
      <c r="BH68" s="417">
        <f t="shared" si="9"/>
        <v>103650.75</v>
      </c>
      <c r="BI68" s="417">
        <f t="shared" si="9"/>
        <v>103650.75</v>
      </c>
      <c r="BJ68" s="417">
        <f t="shared" si="9"/>
        <v>103650.75</v>
      </c>
      <c r="BK68" s="417">
        <f t="shared" si="9"/>
        <v>103650.75</v>
      </c>
      <c r="BL68" s="417">
        <f t="shared" si="9"/>
        <v>103650.75</v>
      </c>
      <c r="BM68" s="417">
        <f t="shared" si="9"/>
        <v>0</v>
      </c>
      <c r="BN68" s="417">
        <f t="shared" si="9"/>
        <v>0</v>
      </c>
      <c r="BO68" s="417">
        <f t="shared" si="9"/>
        <v>0</v>
      </c>
      <c r="BP68" s="417">
        <f t="shared" si="9"/>
        <v>0</v>
      </c>
      <c r="BQ68" s="417">
        <f t="shared" si="9"/>
        <v>0</v>
      </c>
      <c r="BR68" s="417">
        <f t="shared" ref="BR68:DU68" si="10">SUM(BR63,BR66:BR67)</f>
        <v>0</v>
      </c>
      <c r="BS68" s="417">
        <f t="shared" si="10"/>
        <v>0</v>
      </c>
      <c r="BT68" s="417">
        <f t="shared" si="10"/>
        <v>0</v>
      </c>
      <c r="BU68" s="417">
        <f t="shared" si="10"/>
        <v>0</v>
      </c>
      <c r="BV68" s="417">
        <f t="shared" si="10"/>
        <v>0</v>
      </c>
      <c r="BW68" s="417">
        <f t="shared" si="10"/>
        <v>0</v>
      </c>
      <c r="BX68" s="417">
        <f t="shared" si="10"/>
        <v>0</v>
      </c>
      <c r="BY68" s="417">
        <f t="shared" si="10"/>
        <v>0</v>
      </c>
      <c r="BZ68" s="417">
        <f t="shared" si="10"/>
        <v>0</v>
      </c>
      <c r="CA68" s="417">
        <f t="shared" si="10"/>
        <v>0</v>
      </c>
      <c r="CB68" s="417">
        <f t="shared" si="10"/>
        <v>0</v>
      </c>
      <c r="CC68" s="417">
        <f t="shared" si="10"/>
        <v>0</v>
      </c>
      <c r="CD68" s="417">
        <f t="shared" si="10"/>
        <v>0</v>
      </c>
      <c r="CE68" s="417">
        <f t="shared" si="10"/>
        <v>0</v>
      </c>
      <c r="CF68" s="417">
        <f t="shared" si="10"/>
        <v>0</v>
      </c>
      <c r="CG68" s="417">
        <f t="shared" si="10"/>
        <v>0</v>
      </c>
      <c r="CH68" s="417">
        <f t="shared" si="10"/>
        <v>0</v>
      </c>
      <c r="CI68" s="417">
        <f t="shared" si="10"/>
        <v>0</v>
      </c>
      <c r="CJ68" s="417">
        <f t="shared" si="10"/>
        <v>0</v>
      </c>
      <c r="CK68" s="417">
        <f t="shared" si="10"/>
        <v>0</v>
      </c>
      <c r="CL68" s="417">
        <f t="shared" si="10"/>
        <v>0</v>
      </c>
      <c r="CM68" s="417">
        <f t="shared" si="10"/>
        <v>0</v>
      </c>
      <c r="CN68" s="417">
        <f t="shared" si="10"/>
        <v>0</v>
      </c>
      <c r="CO68" s="417">
        <f t="shared" si="10"/>
        <v>0</v>
      </c>
      <c r="CP68" s="417">
        <f t="shared" si="10"/>
        <v>0</v>
      </c>
      <c r="CQ68" s="417">
        <f t="shared" si="10"/>
        <v>0</v>
      </c>
      <c r="CR68" s="417">
        <f t="shared" si="10"/>
        <v>0</v>
      </c>
      <c r="CS68" s="417">
        <f t="shared" si="10"/>
        <v>0</v>
      </c>
      <c r="CT68" s="417">
        <f t="shared" si="10"/>
        <v>0</v>
      </c>
      <c r="CU68" s="417">
        <f t="shared" si="10"/>
        <v>0</v>
      </c>
      <c r="CV68" s="417">
        <f t="shared" si="10"/>
        <v>0</v>
      </c>
      <c r="CW68" s="417">
        <f t="shared" si="10"/>
        <v>0</v>
      </c>
      <c r="CX68" s="417">
        <f t="shared" si="10"/>
        <v>0</v>
      </c>
      <c r="CY68" s="417">
        <f t="shared" si="10"/>
        <v>0</v>
      </c>
      <c r="CZ68" s="417">
        <f t="shared" si="10"/>
        <v>0</v>
      </c>
      <c r="DA68" s="417">
        <f t="shared" si="10"/>
        <v>0</v>
      </c>
      <c r="DB68" s="417">
        <f t="shared" si="10"/>
        <v>0</v>
      </c>
      <c r="DC68" s="417">
        <f t="shared" si="10"/>
        <v>0</v>
      </c>
      <c r="DD68" s="417">
        <f t="shared" si="10"/>
        <v>0</v>
      </c>
      <c r="DE68" s="417">
        <f t="shared" si="10"/>
        <v>0</v>
      </c>
      <c r="DF68" s="417">
        <f t="shared" si="10"/>
        <v>0</v>
      </c>
      <c r="DG68" s="417">
        <f t="shared" si="10"/>
        <v>0</v>
      </c>
      <c r="DH68" s="417">
        <f t="shared" si="10"/>
        <v>0</v>
      </c>
      <c r="DI68" s="417">
        <f t="shared" si="10"/>
        <v>0</v>
      </c>
      <c r="DJ68" s="417">
        <f t="shared" si="10"/>
        <v>0</v>
      </c>
      <c r="DK68" s="417">
        <f t="shared" si="10"/>
        <v>0</v>
      </c>
      <c r="DL68" s="417">
        <f t="shared" si="10"/>
        <v>0</v>
      </c>
      <c r="DM68" s="417">
        <f t="shared" si="10"/>
        <v>0</v>
      </c>
      <c r="DN68" s="417">
        <f t="shared" si="10"/>
        <v>0</v>
      </c>
      <c r="DO68" s="417">
        <f t="shared" si="10"/>
        <v>0</v>
      </c>
      <c r="DP68" s="417">
        <f t="shared" si="10"/>
        <v>0</v>
      </c>
      <c r="DQ68" s="417">
        <f t="shared" si="10"/>
        <v>0</v>
      </c>
      <c r="DR68" s="417">
        <f t="shared" si="10"/>
        <v>0</v>
      </c>
      <c r="DS68" s="417">
        <f t="shared" si="10"/>
        <v>0</v>
      </c>
      <c r="DT68" s="417">
        <f t="shared" si="10"/>
        <v>0</v>
      </c>
      <c r="DU68" s="417">
        <f t="shared" si="10"/>
        <v>0</v>
      </c>
    </row>
    <row r="69" spans="1:125" s="275" customFormat="1" ht="11.25" customHeight="1">
      <c r="A69" s="682" t="s">
        <v>927</v>
      </c>
      <c r="B69" s="462" t="s">
        <v>638</v>
      </c>
      <c r="C69" s="442"/>
      <c r="E69" s="687">
        <f>E68*(1+Pieņēmumi!$E$24)</f>
        <v>0</v>
      </c>
      <c r="F69" s="687">
        <f>F68*(1+Pieņēmumi!$E$24)</f>
        <v>0</v>
      </c>
      <c r="G69" s="687">
        <f>G68*(1+Pieņēmumi!$E$24)</f>
        <v>0</v>
      </c>
      <c r="H69" s="687">
        <f>H68*(1+Pieņēmumi!$E$24)</f>
        <v>0</v>
      </c>
      <c r="I69" s="687">
        <f>I68*(1+Pieņēmumi!$E$24)</f>
        <v>0</v>
      </c>
      <c r="J69" s="687">
        <f>J68*(1+Pieņēmumi!$E$24)</f>
        <v>2151.0774999999999</v>
      </c>
      <c r="K69" s="687">
        <f>K68*(1+Pieņēmumi!$E$24)</f>
        <v>125417.4075</v>
      </c>
      <c r="L69" s="687">
        <f>L68*(1+Pieņēmumi!$E$24)</f>
        <v>125417.4075</v>
      </c>
      <c r="M69" s="687">
        <f>M68*(1+Pieņēmumi!$E$24)</f>
        <v>125417.4075</v>
      </c>
      <c r="N69" s="687">
        <f>N68*(1+Pieņēmumi!$E$24)</f>
        <v>125417.4075</v>
      </c>
      <c r="O69" s="687">
        <f>O68*(1+Pieņēmumi!$E$24)</f>
        <v>125417.4075</v>
      </c>
      <c r="P69" s="687">
        <f>P68*(1+Pieņēmumi!$E$24)</f>
        <v>125417.4075</v>
      </c>
      <c r="Q69" s="687">
        <f>Q68*(1+Pieņēmumi!$E$24)</f>
        <v>125417.4075</v>
      </c>
      <c r="R69" s="687">
        <f>R68*(1+Pieņēmumi!$E$24)</f>
        <v>125417.4075</v>
      </c>
      <c r="S69" s="687">
        <f>S68*(1+Pieņēmumi!$E$24)</f>
        <v>125417.4075</v>
      </c>
      <c r="T69" s="687">
        <f>T68*(1+Pieņēmumi!$E$24)</f>
        <v>125417.4075</v>
      </c>
      <c r="U69" s="687">
        <f>U68*(1+Pieņēmumi!$E$24)</f>
        <v>125417.4075</v>
      </c>
      <c r="V69" s="687">
        <f>V68*(1+Pieņēmumi!$E$24)</f>
        <v>125417.4075</v>
      </c>
      <c r="W69" s="687">
        <f>W68*(1+Pieņēmumi!$E$24)</f>
        <v>125417.4075</v>
      </c>
      <c r="X69" s="687">
        <f>X68*(1+Pieņēmumi!$E$24)</f>
        <v>125417.4075</v>
      </c>
      <c r="Y69" s="687">
        <f>Y68*(1+Pieņēmumi!$E$24)</f>
        <v>125417.4075</v>
      </c>
      <c r="Z69" s="687">
        <f>Z68*(1+Pieņēmumi!$E$24)</f>
        <v>125417.4075</v>
      </c>
      <c r="AA69" s="687">
        <f>AA68*(1+Pieņēmumi!$E$24)</f>
        <v>125417.4075</v>
      </c>
      <c r="AB69" s="687">
        <f>AB68*(1+Pieņēmumi!$E$24)</f>
        <v>125417.4075</v>
      </c>
      <c r="AC69" s="687">
        <f>AC68*(1+Pieņēmumi!$E$24)</f>
        <v>125417.4075</v>
      </c>
      <c r="AD69" s="687">
        <f>AD68*(1+Pieņēmumi!$E$24)</f>
        <v>125417.4075</v>
      </c>
      <c r="AE69" s="687">
        <f>AE68*(1+Pieņēmumi!$E$24)</f>
        <v>125417.4075</v>
      </c>
      <c r="AF69" s="687">
        <f>AF68*(1+Pieņēmumi!$E$24)</f>
        <v>125417.4075</v>
      </c>
      <c r="AG69" s="687">
        <f>AG68*(1+Pieņēmumi!$E$24)</f>
        <v>125417.4075</v>
      </c>
      <c r="AH69" s="687">
        <f>AH68*(1+Pieņēmumi!$E$24)</f>
        <v>125417.4075</v>
      </c>
      <c r="AI69" s="687">
        <f>AI68*(1+Pieņēmumi!$E$24)</f>
        <v>125417.4075</v>
      </c>
      <c r="AJ69" s="687">
        <f>AJ68*(1+Pieņēmumi!$E$24)</f>
        <v>125417.4075</v>
      </c>
      <c r="AK69" s="687">
        <f>AK68*(1+Pieņēmumi!$E$24)</f>
        <v>125417.4075</v>
      </c>
      <c r="AL69" s="687">
        <f>AL68*(1+Pieņēmumi!$E$24)</f>
        <v>125417.4075</v>
      </c>
      <c r="AM69" s="687">
        <f>AM68*(1+Pieņēmumi!$E$24)</f>
        <v>125417.4075</v>
      </c>
      <c r="AN69" s="687">
        <f>AN68*(1+Pieņēmumi!$E$24)</f>
        <v>125417.4075</v>
      </c>
      <c r="AO69" s="687">
        <f>AO68*(1+Pieņēmumi!$E$24)</f>
        <v>125417.4075</v>
      </c>
      <c r="AP69" s="687">
        <f>AP68*(1+Pieņēmumi!$E$24)</f>
        <v>125417.4075</v>
      </c>
      <c r="AQ69" s="687">
        <f>AQ68*(1+Pieņēmumi!$E$24)</f>
        <v>125417.4075</v>
      </c>
      <c r="AR69" s="687">
        <f>AR68*(1+Pieņēmumi!$E$24)</f>
        <v>125417.4075</v>
      </c>
      <c r="AS69" s="687">
        <f>AS68*(1+Pieņēmumi!$E$24)</f>
        <v>125417.4075</v>
      </c>
      <c r="AT69" s="687">
        <f>AT68*(1+Pieņēmumi!$E$24)</f>
        <v>125417.4075</v>
      </c>
      <c r="AU69" s="687">
        <f>AU68*(1+Pieņēmumi!$E$24)</f>
        <v>125417.4075</v>
      </c>
      <c r="AV69" s="687">
        <f>AV68*(1+Pieņēmumi!$E$24)</f>
        <v>125417.4075</v>
      </c>
      <c r="AW69" s="687">
        <f>AW68*(1+Pieņēmumi!$E$24)</f>
        <v>125417.4075</v>
      </c>
      <c r="AX69" s="687">
        <f>AX68*(1+Pieņēmumi!$E$24)</f>
        <v>125417.4075</v>
      </c>
      <c r="AY69" s="687">
        <f>AY68*(1+Pieņēmumi!$E$24)</f>
        <v>125417.4075</v>
      </c>
      <c r="AZ69" s="687">
        <f>AZ68*(1+Pieņēmumi!$E$24)</f>
        <v>125417.4075</v>
      </c>
      <c r="BA69" s="687">
        <f>BA68*(1+Pieņēmumi!$E$24)</f>
        <v>125417.4075</v>
      </c>
      <c r="BB69" s="687">
        <f>BB68*(1+Pieņēmumi!$E$24)</f>
        <v>125417.4075</v>
      </c>
      <c r="BC69" s="687">
        <f>BC68*(1+Pieņēmumi!$E$24)</f>
        <v>125417.4075</v>
      </c>
      <c r="BD69" s="687">
        <f>BD68*(1+Pieņēmumi!$E$24)</f>
        <v>125417.4075</v>
      </c>
      <c r="BE69" s="687">
        <f>BE68*(1+Pieņēmumi!$E$24)</f>
        <v>125417.4075</v>
      </c>
      <c r="BF69" s="687">
        <f>BF68*(1+Pieņēmumi!$E$24)</f>
        <v>125417.4075</v>
      </c>
      <c r="BG69" s="687">
        <f>BG68*(1+Pieņēmumi!$E$24)</f>
        <v>125417.4075</v>
      </c>
      <c r="BH69" s="687">
        <f>BH68*(1+Pieņēmumi!$E$24)</f>
        <v>125417.4075</v>
      </c>
      <c r="BI69" s="687">
        <f>BI68*(1+Pieņēmumi!$E$24)</f>
        <v>125417.4075</v>
      </c>
      <c r="BJ69" s="687">
        <f>BJ68*(1+Pieņēmumi!$E$24)</f>
        <v>125417.4075</v>
      </c>
      <c r="BK69" s="687">
        <f>BK68*(1+Pieņēmumi!$E$24)</f>
        <v>125417.4075</v>
      </c>
      <c r="BL69" s="687">
        <f>BL68*(1+Pieņēmumi!$E$24)</f>
        <v>125417.4075</v>
      </c>
      <c r="BM69" s="687">
        <f>BM68*(1+Pieņēmumi!$E$24)</f>
        <v>0</v>
      </c>
      <c r="BN69" s="687">
        <f>BN68*(1+Pieņēmumi!$E$24)</f>
        <v>0</v>
      </c>
      <c r="BO69" s="687">
        <f>BO68*(1+Pieņēmumi!$E$24)</f>
        <v>0</v>
      </c>
      <c r="BP69" s="687">
        <f>BP68*(1+Pieņēmumi!$E$24)</f>
        <v>0</v>
      </c>
      <c r="BQ69" s="687">
        <f>BQ68*(1+Pieņēmumi!$E$24)</f>
        <v>0</v>
      </c>
      <c r="BR69" s="687">
        <f>BR68*(1+Pieņēmumi!$E$24)</f>
        <v>0</v>
      </c>
      <c r="BS69" s="687">
        <f>BS68*(1+Pieņēmumi!$E$24)</f>
        <v>0</v>
      </c>
      <c r="BT69" s="687">
        <f>BT68*(1+Pieņēmumi!$E$24)</f>
        <v>0</v>
      </c>
      <c r="BU69" s="687">
        <f>BU68*(1+Pieņēmumi!$E$24)</f>
        <v>0</v>
      </c>
      <c r="BV69" s="687">
        <f>BV68*(1+Pieņēmumi!$E$24)</f>
        <v>0</v>
      </c>
      <c r="BW69" s="687">
        <f>BW68*(1+Pieņēmumi!$E$24)</f>
        <v>0</v>
      </c>
      <c r="BX69" s="687">
        <f>BX68*(1+Pieņēmumi!$E$24)</f>
        <v>0</v>
      </c>
      <c r="BY69" s="687">
        <f>BY68*(1+Pieņēmumi!$E$24)</f>
        <v>0</v>
      </c>
      <c r="BZ69" s="687">
        <f>BZ68*(1+Pieņēmumi!$E$24)</f>
        <v>0</v>
      </c>
      <c r="CA69" s="687">
        <f>CA68*(1+Pieņēmumi!$E$24)</f>
        <v>0</v>
      </c>
      <c r="CB69" s="687">
        <f>CB68*(1+Pieņēmumi!$E$24)</f>
        <v>0</v>
      </c>
      <c r="CC69" s="687">
        <f>CC68*(1+Pieņēmumi!$E$24)</f>
        <v>0</v>
      </c>
      <c r="CD69" s="687">
        <f>CD68*(1+Pieņēmumi!$E$24)</f>
        <v>0</v>
      </c>
      <c r="CE69" s="687">
        <f>CE68*(1+Pieņēmumi!$E$24)</f>
        <v>0</v>
      </c>
      <c r="CF69" s="687">
        <f>CF68*(1+Pieņēmumi!$E$24)</f>
        <v>0</v>
      </c>
      <c r="CG69" s="687">
        <f>CG68*(1+Pieņēmumi!$E$24)</f>
        <v>0</v>
      </c>
      <c r="CH69" s="687">
        <f>CH68*(1+Pieņēmumi!$E$24)</f>
        <v>0</v>
      </c>
      <c r="CI69" s="687">
        <f>CI68*(1+Pieņēmumi!$E$24)</f>
        <v>0</v>
      </c>
      <c r="CJ69" s="687">
        <f>CJ68*(1+Pieņēmumi!$E$24)</f>
        <v>0</v>
      </c>
      <c r="CK69" s="687">
        <f>CK68*(1+Pieņēmumi!$E$24)</f>
        <v>0</v>
      </c>
      <c r="CL69" s="687">
        <f>CL68*(1+Pieņēmumi!$E$24)</f>
        <v>0</v>
      </c>
      <c r="CM69" s="687">
        <f>CM68*(1+Pieņēmumi!$E$24)</f>
        <v>0</v>
      </c>
      <c r="CN69" s="687">
        <f>CN68*(1+Pieņēmumi!$E$24)</f>
        <v>0</v>
      </c>
      <c r="CO69" s="687">
        <f>CO68*(1+Pieņēmumi!$E$24)</f>
        <v>0</v>
      </c>
      <c r="CP69" s="687">
        <f>CP68*(1+Pieņēmumi!$E$24)</f>
        <v>0</v>
      </c>
      <c r="CQ69" s="687">
        <f>CQ68*(1+Pieņēmumi!$E$24)</f>
        <v>0</v>
      </c>
      <c r="CR69" s="687">
        <f>CR68*(1+Pieņēmumi!$E$24)</f>
        <v>0</v>
      </c>
      <c r="CS69" s="687">
        <f>CS68*(1+Pieņēmumi!$E$24)</f>
        <v>0</v>
      </c>
      <c r="CT69" s="687">
        <f>CT68*(1+Pieņēmumi!$E$24)</f>
        <v>0</v>
      </c>
      <c r="CU69" s="687">
        <f>CU68*(1+Pieņēmumi!$E$24)</f>
        <v>0</v>
      </c>
      <c r="CV69" s="687">
        <f>CV68*(1+Pieņēmumi!$E$24)</f>
        <v>0</v>
      </c>
      <c r="CW69" s="687">
        <f>CW68*(1+Pieņēmumi!$E$24)</f>
        <v>0</v>
      </c>
      <c r="CX69" s="687">
        <f>CX68*(1+Pieņēmumi!$E$24)</f>
        <v>0</v>
      </c>
      <c r="CY69" s="687">
        <f>CY68*(1+Pieņēmumi!$E$24)</f>
        <v>0</v>
      </c>
      <c r="CZ69" s="687">
        <f>CZ68*(1+Pieņēmumi!$E$24)</f>
        <v>0</v>
      </c>
      <c r="DA69" s="687">
        <f>DA68*(1+Pieņēmumi!$E$24)</f>
        <v>0</v>
      </c>
      <c r="DB69" s="687">
        <f>DB68*(1+Pieņēmumi!$E$24)</f>
        <v>0</v>
      </c>
      <c r="DC69" s="687">
        <f>DC68*(1+Pieņēmumi!$E$24)</f>
        <v>0</v>
      </c>
      <c r="DD69" s="687">
        <f>DD68*(1+Pieņēmumi!$E$24)</f>
        <v>0</v>
      </c>
      <c r="DE69" s="687">
        <f>DE68*(1+Pieņēmumi!$E$24)</f>
        <v>0</v>
      </c>
      <c r="DF69" s="687">
        <f>DF68*(1+Pieņēmumi!$E$24)</f>
        <v>0</v>
      </c>
      <c r="DG69" s="687">
        <f>DG68*(1+Pieņēmumi!$E$24)</f>
        <v>0</v>
      </c>
      <c r="DH69" s="687">
        <f>DH68*(1+Pieņēmumi!$E$24)</f>
        <v>0</v>
      </c>
      <c r="DI69" s="687">
        <f>DI68*(1+Pieņēmumi!$E$24)</f>
        <v>0</v>
      </c>
      <c r="DJ69" s="687">
        <f>DJ68*(1+Pieņēmumi!$E$24)</f>
        <v>0</v>
      </c>
      <c r="DK69" s="687">
        <f>DK68*(1+Pieņēmumi!$E$24)</f>
        <v>0</v>
      </c>
      <c r="DL69" s="687">
        <f>DL68*(1+Pieņēmumi!$E$24)</f>
        <v>0</v>
      </c>
      <c r="DM69" s="687">
        <f>DM68*(1+Pieņēmumi!$E$24)</f>
        <v>0</v>
      </c>
      <c r="DN69" s="687">
        <f>DN68*(1+Pieņēmumi!$E$24)</f>
        <v>0</v>
      </c>
      <c r="DO69" s="687">
        <f>DO68*(1+Pieņēmumi!$E$24)</f>
        <v>0</v>
      </c>
      <c r="DP69" s="687">
        <f>DP68*(1+Pieņēmumi!$E$24)</f>
        <v>0</v>
      </c>
      <c r="DQ69" s="687">
        <f>DQ68*(1+Pieņēmumi!$E$24)</f>
        <v>0</v>
      </c>
      <c r="DR69" s="687">
        <f>DR68*(1+Pieņēmumi!$E$24)</f>
        <v>0</v>
      </c>
      <c r="DS69" s="687">
        <f>DS68*(1+Pieņēmumi!$E$24)</f>
        <v>0</v>
      </c>
      <c r="DT69" s="687">
        <f>DT68*(1+Pieņēmumi!$E$24)</f>
        <v>0</v>
      </c>
      <c r="DU69" s="687">
        <f>DU68*(1+Pieņēmumi!$E$24)</f>
        <v>0</v>
      </c>
    </row>
    <row r="70" spans="1:125" ht="11.25" customHeight="1">
      <c r="A70" s="426"/>
      <c r="B70" s="426"/>
      <c r="C70" s="443"/>
    </row>
    <row r="71" spans="1:125" s="381" customFormat="1" ht="11.25" customHeight="1">
      <c r="A71" s="379" t="s">
        <v>718</v>
      </c>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79"/>
      <c r="BM71" s="379"/>
      <c r="BN71" s="379"/>
      <c r="BO71" s="379"/>
      <c r="BP71" s="379"/>
      <c r="BQ71" s="379"/>
      <c r="BR71" s="379"/>
      <c r="BS71" s="379"/>
      <c r="BT71" s="379"/>
      <c r="BU71" s="379"/>
      <c r="BV71" s="379"/>
      <c r="BW71" s="379"/>
      <c r="BX71" s="379"/>
      <c r="BY71" s="379"/>
      <c r="BZ71" s="379"/>
      <c r="CA71" s="379"/>
      <c r="CB71" s="379"/>
      <c r="CC71" s="379"/>
      <c r="CD71" s="379"/>
      <c r="CE71" s="379"/>
      <c r="CF71" s="379"/>
      <c r="CG71" s="379"/>
      <c r="CH71" s="379"/>
      <c r="CI71" s="379"/>
      <c r="CJ71" s="379"/>
      <c r="CK71" s="379"/>
      <c r="CL71" s="379"/>
      <c r="CM71" s="379"/>
      <c r="CN71" s="379"/>
      <c r="CO71" s="379"/>
      <c r="CP71" s="379"/>
      <c r="CQ71" s="379"/>
      <c r="CR71" s="379"/>
      <c r="CS71" s="379"/>
      <c r="CT71" s="379"/>
      <c r="CU71" s="379"/>
      <c r="CV71" s="379"/>
      <c r="CW71" s="379"/>
      <c r="CX71" s="379"/>
      <c r="CY71" s="379"/>
      <c r="CZ71" s="379"/>
      <c r="DA71" s="379"/>
      <c r="DB71" s="379"/>
      <c r="DC71" s="379"/>
      <c r="DD71" s="379"/>
      <c r="DE71" s="379"/>
      <c r="DF71" s="379"/>
      <c r="DG71" s="379"/>
      <c r="DH71" s="379"/>
      <c r="DI71" s="379"/>
      <c r="DJ71" s="379"/>
      <c r="DK71" s="379"/>
      <c r="DL71" s="379"/>
      <c r="DM71" s="379"/>
      <c r="DN71" s="379"/>
      <c r="DO71" s="379"/>
      <c r="DP71" s="379"/>
      <c r="DQ71" s="379"/>
      <c r="DR71" s="379"/>
      <c r="DS71" s="379"/>
      <c r="DT71" s="379"/>
      <c r="DU71" s="379"/>
    </row>
    <row r="73" spans="1:125" ht="11.25" customHeight="1">
      <c r="A73" s="683" t="s">
        <v>990</v>
      </c>
      <c r="B73" s="389" t="s">
        <v>33</v>
      </c>
      <c r="C73" s="546">
        <v>0.01</v>
      </c>
      <c r="O73" s="397"/>
    </row>
    <row r="74" spans="1:125" ht="11.25" customHeight="1">
      <c r="A74" s="683" t="s">
        <v>934</v>
      </c>
      <c r="B74" s="389" t="s">
        <v>730</v>
      </c>
      <c r="C74" s="544">
        <f>6625+467+56</f>
        <v>7148</v>
      </c>
    </row>
    <row r="75" spans="1:125" ht="11.25" customHeight="1">
      <c r="A75" s="683" t="s">
        <v>935</v>
      </c>
      <c r="B75" s="389" t="s">
        <v>730</v>
      </c>
      <c r="C75" s="416">
        <f>C74*C73</f>
        <v>71.48</v>
      </c>
    </row>
    <row r="76" spans="1:125" ht="11.25" customHeight="1">
      <c r="A76" s="683" t="s">
        <v>722</v>
      </c>
      <c r="B76" s="389" t="s">
        <v>725</v>
      </c>
      <c r="C76" s="447">
        <v>1</v>
      </c>
    </row>
    <row r="77" spans="1:125" ht="11.25" customHeight="1">
      <c r="A77" s="683" t="s">
        <v>723</v>
      </c>
      <c r="B77" s="389" t="s">
        <v>725</v>
      </c>
      <c r="C77" s="447">
        <v>2</v>
      </c>
    </row>
    <row r="78" spans="1:125" ht="11.25" customHeight="1">
      <c r="A78" s="683" t="s">
        <v>724</v>
      </c>
      <c r="B78" s="389" t="s">
        <v>725</v>
      </c>
      <c r="C78" s="447">
        <v>1</v>
      </c>
    </row>
    <row r="79" spans="1:125" ht="11.25" customHeight="1">
      <c r="A79" s="683" t="s">
        <v>726</v>
      </c>
      <c r="B79" s="389" t="s">
        <v>725</v>
      </c>
      <c r="C79" s="416">
        <f>SUM(C76:C78)</f>
        <v>4</v>
      </c>
    </row>
    <row r="80" spans="1:125" ht="11.25" customHeight="1">
      <c r="A80" s="683" t="s">
        <v>728</v>
      </c>
      <c r="B80" s="389" t="s">
        <v>727</v>
      </c>
      <c r="C80" s="447">
        <v>60</v>
      </c>
      <c r="D80" s="626"/>
    </row>
    <row r="81" spans="1:4" ht="11.25" customHeight="1">
      <c r="A81" s="683" t="s">
        <v>936</v>
      </c>
      <c r="B81" s="389" t="s">
        <v>729</v>
      </c>
      <c r="C81" s="416">
        <f>C79*C80</f>
        <v>240</v>
      </c>
      <c r="D81" s="626"/>
    </row>
    <row r="82" spans="1:4" ht="11.25" customHeight="1">
      <c r="A82" s="683" t="s">
        <v>719</v>
      </c>
      <c r="B82" s="389" t="s">
        <v>721</v>
      </c>
      <c r="C82" s="447">
        <v>5</v>
      </c>
      <c r="D82" s="626"/>
    </row>
    <row r="83" spans="1:4" ht="11.25" customHeight="1">
      <c r="A83" s="683" t="s">
        <v>937</v>
      </c>
      <c r="B83" s="389" t="s">
        <v>720</v>
      </c>
      <c r="C83" s="447">
        <f>C82*4</f>
        <v>20</v>
      </c>
      <c r="D83" s="626"/>
    </row>
    <row r="84" spans="1:4" ht="11.25" customHeight="1">
      <c r="A84" s="683" t="s">
        <v>938</v>
      </c>
      <c r="B84" s="389" t="s">
        <v>668</v>
      </c>
      <c r="C84" s="416">
        <f>C75*C81/C83</f>
        <v>857.76</v>
      </c>
      <c r="D84" s="626"/>
    </row>
    <row r="85" spans="1:4" ht="11.25" customHeight="1">
      <c r="C85" s="397"/>
      <c r="D85" s="626"/>
    </row>
    <row r="86" spans="1:4" ht="11.25" customHeight="1">
      <c r="A86" s="683" t="s">
        <v>931</v>
      </c>
      <c r="B86" s="389" t="s">
        <v>33</v>
      </c>
      <c r="C86" s="546">
        <v>0.01</v>
      </c>
      <c r="D86" s="626"/>
    </row>
    <row r="87" spans="1:4" ht="11.25" customHeight="1">
      <c r="A87" s="683" t="s">
        <v>991</v>
      </c>
      <c r="B87" s="389" t="s">
        <v>730</v>
      </c>
      <c r="C87" s="544">
        <v>4788</v>
      </c>
    </row>
    <row r="88" spans="1:4" ht="11.25" customHeight="1">
      <c r="A88" s="683" t="s">
        <v>992</v>
      </c>
      <c r="B88" s="389" t="s">
        <v>730</v>
      </c>
      <c r="C88" s="544">
        <f>6625+467+56</f>
        <v>7148</v>
      </c>
    </row>
    <row r="89" spans="1:4" ht="11.25" customHeight="1">
      <c r="A89" s="683" t="s">
        <v>717</v>
      </c>
      <c r="B89" s="389" t="s">
        <v>730</v>
      </c>
      <c r="C89" s="416">
        <f>SUM(C87:C88)</f>
        <v>11936</v>
      </c>
    </row>
    <row r="90" spans="1:4" ht="11.25" customHeight="1">
      <c r="A90" s="683" t="s">
        <v>993</v>
      </c>
      <c r="B90" s="389" t="s">
        <v>730</v>
      </c>
      <c r="C90" s="689">
        <f>ROUND(C89*C86,0)</f>
        <v>119</v>
      </c>
    </row>
    <row r="91" spans="1:4" ht="11.25" customHeight="1">
      <c r="A91" s="683" t="s">
        <v>994</v>
      </c>
      <c r="B91" s="389" t="s">
        <v>733</v>
      </c>
      <c r="C91" s="416">
        <f>ROUND(C90/(Izmaksas!D229-Izmaksas!D227),0)</f>
        <v>2</v>
      </c>
    </row>
    <row r="92" spans="1:4" ht="11.25" customHeight="1">
      <c r="A92" s="456" t="s">
        <v>722</v>
      </c>
      <c r="B92" s="389" t="s">
        <v>725</v>
      </c>
      <c r="C92" s="447">
        <v>1</v>
      </c>
    </row>
    <row r="93" spans="1:4" ht="11.25" customHeight="1">
      <c r="A93" s="456" t="s">
        <v>939</v>
      </c>
      <c r="B93" s="389" t="s">
        <v>725</v>
      </c>
      <c r="C93" s="447">
        <v>2</v>
      </c>
    </row>
    <row r="94" spans="1:4" ht="11.25" customHeight="1">
      <c r="A94" s="456" t="s">
        <v>724</v>
      </c>
      <c r="B94" s="389" t="s">
        <v>725</v>
      </c>
      <c r="C94" s="447">
        <v>1</v>
      </c>
    </row>
    <row r="95" spans="1:4" ht="11.25" customHeight="1">
      <c r="A95" s="456" t="s">
        <v>941</v>
      </c>
      <c r="B95" s="389" t="s">
        <v>725</v>
      </c>
      <c r="C95" s="416">
        <f>SUM(C92:C94)</f>
        <v>4</v>
      </c>
    </row>
    <row r="96" spans="1:4" ht="11.25" customHeight="1">
      <c r="A96" s="456" t="s">
        <v>728</v>
      </c>
      <c r="B96" s="389" t="s">
        <v>727</v>
      </c>
      <c r="C96" s="447">
        <v>60</v>
      </c>
    </row>
    <row r="97" spans="1:125" ht="11.25" customHeight="1">
      <c r="A97" s="456" t="s">
        <v>940</v>
      </c>
      <c r="B97" s="389" t="s">
        <v>729</v>
      </c>
      <c r="C97" s="416">
        <f>C95*C96</f>
        <v>240</v>
      </c>
    </row>
    <row r="98" spans="1:125" ht="11.25" customHeight="1">
      <c r="A98" s="683" t="s">
        <v>995</v>
      </c>
      <c r="B98" s="389" t="s">
        <v>668</v>
      </c>
      <c r="C98" s="416">
        <f>ROUND(C91*C97,0)</f>
        <v>480</v>
      </c>
    </row>
    <row r="100" spans="1:125" ht="11.25" customHeight="1">
      <c r="A100" s="683" t="s">
        <v>996</v>
      </c>
      <c r="B100" s="456" t="s">
        <v>33</v>
      </c>
      <c r="C100" s="392">
        <v>0.01</v>
      </c>
    </row>
    <row r="101" spans="1:125" ht="11.25" customHeight="1">
      <c r="A101" s="683" t="s">
        <v>997</v>
      </c>
      <c r="B101" s="389" t="s">
        <v>638</v>
      </c>
      <c r="C101" s="689">
        <f>ROUND(SUM(Kapitālieguldījumi!D18:D22)*'IIA Papildus aprēķini'!C100,0)</f>
        <v>68077</v>
      </c>
      <c r="E101" s="397"/>
    </row>
    <row r="102" spans="1:125" ht="11.25" customHeight="1">
      <c r="A102" s="683" t="s">
        <v>731</v>
      </c>
      <c r="B102" s="389" t="s">
        <v>668</v>
      </c>
      <c r="C102" s="416">
        <f>ROUND(C101/4,0)</f>
        <v>17019</v>
      </c>
      <c r="E102" s="397">
        <f>C56-C84-C98-C102</f>
        <v>30015.239999999998</v>
      </c>
      <c r="F102" s="598" t="s">
        <v>944</v>
      </c>
    </row>
    <row r="103" spans="1:125" ht="11.25" customHeight="1">
      <c r="C103" s="397"/>
    </row>
    <row r="104" spans="1:125" ht="11.25" customHeight="1">
      <c r="A104" s="683" t="s">
        <v>998</v>
      </c>
      <c r="B104" s="389" t="s">
        <v>638</v>
      </c>
      <c r="E104" s="689">
        <f>IF(AND(E2&gt;Izmaksas!$D$9-1,E2&lt;$C$83-1,E2&lt;=Izmaksas!$D$11-1),'IIA Papildus aprēķini'!$C$84,0)</f>
        <v>0</v>
      </c>
      <c r="F104" s="689">
        <f>IF(AND(F2&gt;Izmaksas!$D$9-1,F2&lt;$C$83-1,F2&lt;=Izmaksas!$D$11-1),'IIA Papildus aprēķini'!$C$84,0)</f>
        <v>0</v>
      </c>
      <c r="G104" s="689">
        <f>IF(AND(G2&gt;Izmaksas!$D$9-1,G2&lt;$C$83-1,G2&lt;=Izmaksas!$D$11-1),'IIA Papildus aprēķini'!$C$84,0)</f>
        <v>0</v>
      </c>
      <c r="H104" s="689">
        <f>IF(AND(H2&gt;Izmaksas!$D$9-1,H2&lt;$C$83-1,H2&lt;=Izmaksas!$D$11-1),'IIA Papildus aprēķini'!$C$84,0)</f>
        <v>0</v>
      </c>
      <c r="I104" s="689">
        <f>IF(AND(I2&gt;Izmaksas!$D$9-1,I2&lt;$C$83-1,I2&lt;=Izmaksas!$D$11-1),'IIA Papildus aprēķini'!$C$84,0)</f>
        <v>0</v>
      </c>
      <c r="J104" s="689">
        <f>IF(AND(J2&gt;Izmaksas!$D$9-1,J2&lt;$C$83-1,J2&lt;=Izmaksas!$D$11-1),'IIA Papildus aprēķini'!$C$84,0)</f>
        <v>857.76</v>
      </c>
      <c r="K104" s="689">
        <f>IF(AND(K2&gt;Izmaksas!$D$9-1,K2&lt;$C$83-1,K2&lt;=Izmaksas!$D$11-1),'IIA Papildus aprēķini'!$C$84,0)</f>
        <v>857.76</v>
      </c>
      <c r="L104" s="689">
        <f>IF(AND(L2&gt;Izmaksas!$D$9-1,L2&lt;$C$83-1,L2&lt;=Izmaksas!$D$11-1),'IIA Papildus aprēķini'!$C$84,0)</f>
        <v>857.76</v>
      </c>
      <c r="M104" s="689">
        <f>IF(AND(M2&gt;Izmaksas!$D$9-1,M2&lt;$C$83-1,M2&lt;=Izmaksas!$D$11-1),'IIA Papildus aprēķini'!$C$84,0)</f>
        <v>857.76</v>
      </c>
      <c r="N104" s="689">
        <f>IF(AND(N2&gt;Izmaksas!$D$9-1,N2&lt;$C$83-1,N2&lt;=Izmaksas!$D$11-1),'IIA Papildus aprēķini'!$C$84,0)</f>
        <v>857.76</v>
      </c>
      <c r="O104" s="689">
        <f>IF(AND(O2&gt;Izmaksas!$D$9-1,O2&lt;$C$83-1,O2&lt;=Izmaksas!$D$11-1),'IIA Papildus aprēķini'!$C$84,0)</f>
        <v>857.76</v>
      </c>
      <c r="P104" s="689">
        <f>IF(AND(P2&gt;Izmaksas!$D$9-1,P2&lt;$C$83-1,P2&lt;=Izmaksas!$D$11-1),'IIA Papildus aprēķini'!$C$84,0)</f>
        <v>857.76</v>
      </c>
      <c r="Q104" s="689">
        <f>IF(AND(Q2&gt;Izmaksas!$D$9-1,Q2&lt;$C$83-1,Q2&lt;=Izmaksas!$D$11-1),'IIA Papildus aprēķini'!$C$84,0)</f>
        <v>857.76</v>
      </c>
      <c r="R104" s="689">
        <f>IF(AND(R2&gt;Izmaksas!$D$9-1,R2&lt;$C$83-1,R2&lt;=Izmaksas!$D$11-1),'IIA Papildus aprēķini'!$C$84,0)</f>
        <v>857.76</v>
      </c>
      <c r="S104" s="689">
        <f>IF(AND(S2&gt;Izmaksas!$D$9-1,S2&lt;$C$83-1,S2&lt;=Izmaksas!$D$11-1),'IIA Papildus aprēķini'!$C$84,0)</f>
        <v>857.76</v>
      </c>
      <c r="T104" s="689">
        <f>IF(AND(T2&gt;Izmaksas!$D$9-1,T2&lt;$C$83-1,T2&lt;=Izmaksas!$D$11-1),'IIA Papildus aprēķini'!$C$84,0)</f>
        <v>857.76</v>
      </c>
      <c r="U104" s="689">
        <f>IF(AND(U2&gt;Izmaksas!$D$9-1,U2&lt;$C$83-1,U2&lt;=Izmaksas!$D$11-1),'IIA Papildus aprēķini'!$C$84,0)</f>
        <v>857.76</v>
      </c>
      <c r="V104" s="689">
        <f>IF(AND(V2&gt;Izmaksas!$D$9-1,V2&lt;$C$83-1,V2&lt;=Izmaksas!$D$11-1),'IIA Papildus aprēķini'!$C$84,0)</f>
        <v>857.76</v>
      </c>
      <c r="W104" s="689">
        <f>IF(AND(W2&gt;Izmaksas!$D$9-1,W2&lt;$C$83-1,W2&lt;=Izmaksas!$D$11-1),'IIA Papildus aprēķini'!$C$84,0)</f>
        <v>857.76</v>
      </c>
      <c r="X104" s="689">
        <f>IF(AND(X2&gt;Izmaksas!$D$9-1,X2&lt;$C$83-1,X2&lt;=Izmaksas!$D$11-1),'IIA Papildus aprēķini'!$C$84,0)</f>
        <v>0</v>
      </c>
      <c r="Y104" s="689">
        <f>IF(AND(Y2&gt;Izmaksas!$D$9-1,Y2&lt;$C$83-1,Y2&lt;=Izmaksas!$D$11-1),'IIA Papildus aprēķini'!$C$84,0)</f>
        <v>0</v>
      </c>
      <c r="Z104" s="689">
        <f>IF(AND(Z2&gt;Izmaksas!$D$9-1,Z2&lt;$C$83-1,Z2&lt;=Izmaksas!$D$11-1),'IIA Papildus aprēķini'!$C$84,0)</f>
        <v>0</v>
      </c>
      <c r="AA104" s="689">
        <f>IF(AND(AA2&gt;Izmaksas!$D$9-1,AA2&lt;$C$83-1,AA2&lt;=Izmaksas!$D$11-1),'IIA Papildus aprēķini'!$C$84,0)</f>
        <v>0</v>
      </c>
      <c r="AB104" s="689">
        <f>IF(AND(AB2&gt;Izmaksas!$D$9-1,AB2&lt;$C$83-1,AB2&lt;=Izmaksas!$D$11-1),'IIA Papildus aprēķini'!$C$84,0)</f>
        <v>0</v>
      </c>
      <c r="AC104" s="689">
        <f>IF(AND(AC2&gt;Izmaksas!$D$9-1,AC2&lt;$C$83-1,AC2&lt;=Izmaksas!$D$11-1),'IIA Papildus aprēķini'!$C$84,0)</f>
        <v>0</v>
      </c>
      <c r="AD104" s="689">
        <f>IF(AND(AD2&gt;Izmaksas!$D$9-1,AD2&lt;$C$83-1,AD2&lt;=Izmaksas!$D$11-1),'IIA Papildus aprēķini'!$C$84,0)</f>
        <v>0</v>
      </c>
      <c r="AE104" s="689">
        <f>IF(AND(AE2&gt;Izmaksas!$D$9-1,AE2&lt;$C$83-1,AE2&lt;=Izmaksas!$D$11-1),'IIA Papildus aprēķini'!$C$84,0)</f>
        <v>0</v>
      </c>
      <c r="AF104" s="689">
        <f>IF(AND(AF2&gt;Izmaksas!$D$9-1,AF2&lt;$C$83-1,AF2&lt;=Izmaksas!$D$11-1),'IIA Papildus aprēķini'!$C$84,0)</f>
        <v>0</v>
      </c>
      <c r="AG104" s="689">
        <f>IF(AND(AG2&gt;Izmaksas!$D$9-1,AG2&lt;$C$83-1,AG2&lt;=Izmaksas!$D$11-1),'IIA Papildus aprēķini'!$C$84,0)</f>
        <v>0</v>
      </c>
      <c r="AH104" s="689">
        <f>IF(AND(AH2&gt;Izmaksas!$D$9-1,AH2&lt;$C$83-1,AH2&lt;=Izmaksas!$D$11-1),'IIA Papildus aprēķini'!$C$84,0)</f>
        <v>0</v>
      </c>
      <c r="AI104" s="689">
        <f>IF(AND(AI2&gt;Izmaksas!$D$9-1,AI2&lt;$C$83-1,AI2&lt;=Izmaksas!$D$11-1),'IIA Papildus aprēķini'!$C$84,0)</f>
        <v>0</v>
      </c>
      <c r="AJ104" s="689">
        <f>IF(AND(AJ2&gt;Izmaksas!$D$9-1,AJ2&lt;$C$83-1,AJ2&lt;=Izmaksas!$D$11-1),'IIA Papildus aprēķini'!$C$84,0)</f>
        <v>0</v>
      </c>
      <c r="AK104" s="689">
        <f>IF(AND(AK2&gt;Izmaksas!$D$9-1,AK2&lt;$C$83-1,AK2&lt;=Izmaksas!$D$11-1),'IIA Papildus aprēķini'!$C$84,0)</f>
        <v>0</v>
      </c>
      <c r="AL104" s="689">
        <f>IF(AND(AL2&gt;Izmaksas!$D$9-1,AL2&lt;$C$83-1,AL2&lt;=Izmaksas!$D$11-1),'IIA Papildus aprēķini'!$C$84,0)</f>
        <v>0</v>
      </c>
      <c r="AM104" s="689">
        <f>IF(AND(AM2&gt;Izmaksas!$D$9-1,AM2&lt;$C$83-1,AM2&lt;=Izmaksas!$D$11-1),'IIA Papildus aprēķini'!$C$84,0)</f>
        <v>0</v>
      </c>
      <c r="AN104" s="689">
        <f>IF(AND(AN2&gt;Izmaksas!$D$9-1,AN2&lt;$C$83-1,AN2&lt;=Izmaksas!$D$11-1),'IIA Papildus aprēķini'!$C$84,0)</f>
        <v>0</v>
      </c>
      <c r="AO104" s="689">
        <f>IF(AND(AO2&gt;Izmaksas!$D$9-1,AO2&lt;$C$83-1,AO2&lt;=Izmaksas!$D$11-1),'IIA Papildus aprēķini'!$C$84,0)</f>
        <v>0</v>
      </c>
      <c r="AP104" s="689">
        <f>IF(AND(AP2&gt;Izmaksas!$D$9-1,AP2&lt;$C$83-1,AP2&lt;=Izmaksas!$D$11-1),'IIA Papildus aprēķini'!$C$84,0)</f>
        <v>0</v>
      </c>
      <c r="AQ104" s="689">
        <f>IF(AND(AQ2&gt;Izmaksas!$D$9-1,AQ2&lt;$C$83-1,AQ2&lt;=Izmaksas!$D$11-1),'IIA Papildus aprēķini'!$C$84,0)</f>
        <v>0</v>
      </c>
      <c r="AR104" s="689">
        <f>IF(AND(AR2&gt;Izmaksas!$D$9-1,AR2&lt;$C$83-1,AR2&lt;=Izmaksas!$D$11-1),'IIA Papildus aprēķini'!$C$84,0)</f>
        <v>0</v>
      </c>
      <c r="AS104" s="689">
        <f>IF(AND(AS2&gt;Izmaksas!$D$9-1,AS2&lt;$C$83-1,AS2&lt;=Izmaksas!$D$11-1),'IIA Papildus aprēķini'!$C$84,0)</f>
        <v>0</v>
      </c>
      <c r="AT104" s="689">
        <f>IF(AND(AT2&gt;Izmaksas!$D$9-1,AT2&lt;$C$83-1,AT2&lt;=Izmaksas!$D$11-1),'IIA Papildus aprēķini'!$C$84,0)</f>
        <v>0</v>
      </c>
      <c r="AU104" s="689">
        <f>IF(AND(AU2&gt;Izmaksas!$D$9-1,AU2&lt;$C$83-1,AU2&lt;=Izmaksas!$D$11-1),'IIA Papildus aprēķini'!$C$84,0)</f>
        <v>0</v>
      </c>
      <c r="AV104" s="689">
        <f>IF(AND(AV2&gt;Izmaksas!$D$9-1,AV2&lt;$C$83-1,AV2&lt;=Izmaksas!$D$11-1),'IIA Papildus aprēķini'!$C$84,0)</f>
        <v>0</v>
      </c>
      <c r="AW104" s="689">
        <f>IF(AND(AW2&gt;Izmaksas!$D$9-1,AW2&lt;$C$83-1,AW2&lt;=Izmaksas!$D$11-1),'IIA Papildus aprēķini'!$C$84,0)</f>
        <v>0</v>
      </c>
      <c r="AX104" s="689">
        <f>IF(AND(AX2&gt;Izmaksas!$D$9-1,AX2&lt;$C$83-1,AX2&lt;=Izmaksas!$D$11-1),'IIA Papildus aprēķini'!$C$84,0)</f>
        <v>0</v>
      </c>
      <c r="AY104" s="689">
        <f>IF(AND(AY2&gt;Izmaksas!$D$9-1,AY2&lt;$C$83-1,AY2&lt;=Izmaksas!$D$11-1),'IIA Papildus aprēķini'!$C$84,0)</f>
        <v>0</v>
      </c>
      <c r="AZ104" s="689">
        <f>IF(AND(AZ2&gt;Izmaksas!$D$9-1,AZ2&lt;$C$83-1,AZ2&lt;=Izmaksas!$D$11-1),'IIA Papildus aprēķini'!$C$84,0)</f>
        <v>0</v>
      </c>
      <c r="BA104" s="689">
        <f>IF(AND(BA2&gt;Izmaksas!$D$9-1,BA2&lt;$C$83-1,BA2&lt;=Izmaksas!$D$11-1),'IIA Papildus aprēķini'!$C$84,0)</f>
        <v>0</v>
      </c>
      <c r="BB104" s="689">
        <f>IF(AND(BB2&gt;Izmaksas!$D$9-1,BB2&lt;$C$83-1,BB2&lt;=Izmaksas!$D$11-1),'IIA Papildus aprēķini'!$C$84,0)</f>
        <v>0</v>
      </c>
      <c r="BC104" s="689">
        <f>IF(AND(BC2&gt;Izmaksas!$D$9-1,BC2&lt;$C$83-1,BC2&lt;=Izmaksas!$D$11-1),'IIA Papildus aprēķini'!$C$84,0)</f>
        <v>0</v>
      </c>
      <c r="BD104" s="689">
        <f>IF(AND(BD2&gt;Izmaksas!$D$9-1,BD2&lt;$C$83-1,BD2&lt;=Izmaksas!$D$11-1),'IIA Papildus aprēķini'!$C$84,0)</f>
        <v>0</v>
      </c>
      <c r="BE104" s="689">
        <f>IF(AND(BE2&gt;Izmaksas!$D$9-1,BE2&lt;$C$83-1,BE2&lt;=Izmaksas!$D$11-1),'IIA Papildus aprēķini'!$C$84,0)</f>
        <v>0</v>
      </c>
      <c r="BF104" s="689">
        <f>IF(AND(BF2&gt;Izmaksas!$D$9-1,BF2&lt;$C$83-1,BF2&lt;=Izmaksas!$D$11-1),'IIA Papildus aprēķini'!$C$84,0)</f>
        <v>0</v>
      </c>
      <c r="BG104" s="689">
        <f>IF(AND(BG2&gt;Izmaksas!$D$9-1,BG2&lt;$C$83-1,BG2&lt;=Izmaksas!$D$11-1),'IIA Papildus aprēķini'!$C$84,0)</f>
        <v>0</v>
      </c>
      <c r="BH104" s="689">
        <f>IF(AND(BH2&gt;Izmaksas!$D$9-1,BH2&lt;$C$83-1,BH2&lt;=Izmaksas!$D$11-1),'IIA Papildus aprēķini'!$C$84,0)</f>
        <v>0</v>
      </c>
      <c r="BI104" s="689">
        <f>IF(AND(BI2&gt;Izmaksas!$D$9-1,BI2&lt;$C$83-1,BI2&lt;=Izmaksas!$D$11-1),'IIA Papildus aprēķini'!$C$84,0)</f>
        <v>0</v>
      </c>
      <c r="BJ104" s="689">
        <f>IF(AND(BJ2&gt;Izmaksas!$D$9-1,BJ2&lt;$C$83-1,BJ2&lt;=Izmaksas!$D$11-1),'IIA Papildus aprēķini'!$C$84,0)</f>
        <v>0</v>
      </c>
      <c r="BK104" s="689">
        <f>IF(AND(BK2&gt;Izmaksas!$D$9-1,BK2&lt;$C$83-1,BK2&lt;=Izmaksas!$D$11-1),'IIA Papildus aprēķini'!$C$84,0)</f>
        <v>0</v>
      </c>
      <c r="BL104" s="689">
        <f>IF(AND(BL2&gt;Izmaksas!$D$9-1,BL2&lt;$C$83-1,BL2&lt;=Izmaksas!$D$11-1),'IIA Papildus aprēķini'!$C$84,0)</f>
        <v>0</v>
      </c>
      <c r="BM104" s="689">
        <f>IF(AND(BM2&gt;Izmaksas!$D$9-1,BM2&lt;$C$83-1,BM2&lt;=Izmaksas!$D$11-1),'IIA Papildus aprēķini'!$C$84,0)</f>
        <v>0</v>
      </c>
      <c r="BN104" s="689">
        <f>IF(AND(BN2&gt;Izmaksas!$D$9-1,BN2&lt;$C$83-1,BN2&lt;=Izmaksas!$D$11-1),'IIA Papildus aprēķini'!$C$84,0)</f>
        <v>0</v>
      </c>
      <c r="BO104" s="689">
        <f>IF(AND(BO2&gt;Izmaksas!$D$9-1,BO2&lt;$C$83-1,BO2&lt;=Izmaksas!$D$11-1),'IIA Papildus aprēķini'!$C$84,0)</f>
        <v>0</v>
      </c>
      <c r="BP104" s="689">
        <f>IF(AND(BP2&gt;Izmaksas!$D$9-1,BP2&lt;$C$83-1,BP2&lt;=Izmaksas!$D$11-1),'IIA Papildus aprēķini'!$C$84,0)</f>
        <v>0</v>
      </c>
      <c r="BQ104" s="689">
        <f>IF(AND(BQ2&gt;Izmaksas!$D$9-1,BQ2&lt;$C$83-1,BQ2&lt;=Izmaksas!$D$11-1),'IIA Papildus aprēķini'!$C$84,0)</f>
        <v>0</v>
      </c>
      <c r="BR104" s="689">
        <f>IF(AND(BR2&gt;Izmaksas!$D$9-1,BR2&lt;$C$83-1,BR2&lt;=Izmaksas!$D$11-1),'IIA Papildus aprēķini'!$C$84,0)</f>
        <v>0</v>
      </c>
      <c r="BS104" s="689">
        <f>IF(AND(BS2&gt;Izmaksas!$D$9-1,BS2&lt;$C$83-1,BS2&lt;=Izmaksas!$D$11-1),'IIA Papildus aprēķini'!$C$84,0)</f>
        <v>0</v>
      </c>
      <c r="BT104" s="689">
        <f>IF(AND(BT2&gt;Izmaksas!$D$9-1,BT2&lt;$C$83-1,BT2&lt;=Izmaksas!$D$11-1),'IIA Papildus aprēķini'!$C$84,0)</f>
        <v>0</v>
      </c>
      <c r="BU104" s="689">
        <f>IF(AND(BU2&gt;Izmaksas!$D$9-1,BU2&lt;$C$83-1,BU2&lt;=Izmaksas!$D$11-1),'IIA Papildus aprēķini'!$C$84,0)</f>
        <v>0</v>
      </c>
      <c r="BV104" s="689">
        <f>IF(AND(BV2&gt;Izmaksas!$D$9-1,BV2&lt;$C$83-1,BV2&lt;=Izmaksas!$D$11-1),'IIA Papildus aprēķini'!$C$84,0)</f>
        <v>0</v>
      </c>
      <c r="BW104" s="689">
        <f>IF(AND(BW2&gt;Izmaksas!$D$9-1,BW2&lt;$C$83-1,BW2&lt;=Izmaksas!$D$11-1),'IIA Papildus aprēķini'!$C$84,0)</f>
        <v>0</v>
      </c>
      <c r="BX104" s="689">
        <f>IF(AND(BX2&gt;Izmaksas!$D$9-1,BX2&lt;$C$83-1,BX2&lt;=Izmaksas!$D$11-1),'IIA Papildus aprēķini'!$C$84,0)</f>
        <v>0</v>
      </c>
      <c r="BY104" s="689">
        <f>IF(AND(BY2&gt;Izmaksas!$D$9-1,BY2&lt;$C$83-1,BY2&lt;=Izmaksas!$D$11-1),'IIA Papildus aprēķini'!$C$84,0)</f>
        <v>0</v>
      </c>
      <c r="BZ104" s="689">
        <f>IF(AND(BZ2&gt;Izmaksas!$D$9-1,BZ2&lt;$C$83-1,BZ2&lt;=Izmaksas!$D$11-1),'IIA Papildus aprēķini'!$C$84,0)</f>
        <v>0</v>
      </c>
      <c r="CA104" s="689">
        <f>IF(AND(CA2&gt;Izmaksas!$D$9-1,CA2&lt;$C$83-1,CA2&lt;=Izmaksas!$D$11-1),'IIA Papildus aprēķini'!$C$84,0)</f>
        <v>0</v>
      </c>
      <c r="CB104" s="689">
        <f>IF(AND(CB2&gt;Izmaksas!$D$9-1,CB2&lt;$C$83-1,CB2&lt;=Izmaksas!$D$11-1),'IIA Papildus aprēķini'!$C$84,0)</f>
        <v>0</v>
      </c>
      <c r="CC104" s="689">
        <f>IF(AND(CC2&gt;Izmaksas!$D$9-1,CC2&lt;$C$83-1,CC2&lt;=Izmaksas!$D$11-1),'IIA Papildus aprēķini'!$C$84,0)</f>
        <v>0</v>
      </c>
      <c r="CD104" s="689">
        <f>IF(AND(CD2&gt;Izmaksas!$D$9-1,CD2&lt;$C$83-1,CD2&lt;=Izmaksas!$D$11-1),'IIA Papildus aprēķini'!$C$84,0)</f>
        <v>0</v>
      </c>
      <c r="CE104" s="689">
        <f>IF(AND(CE2&gt;Izmaksas!$D$9-1,CE2&lt;$C$83-1,CE2&lt;=Izmaksas!$D$11-1),'IIA Papildus aprēķini'!$C$84,0)</f>
        <v>0</v>
      </c>
      <c r="CF104" s="689">
        <f>IF(AND(CF2&gt;Izmaksas!$D$9-1,CF2&lt;$C$83-1,CF2&lt;=Izmaksas!$D$11-1),'IIA Papildus aprēķini'!$C$84,0)</f>
        <v>0</v>
      </c>
      <c r="CG104" s="689">
        <f>IF(AND(CG2&gt;Izmaksas!$D$9-1,CG2&lt;$C$83-1,CG2&lt;=Izmaksas!$D$11-1),'IIA Papildus aprēķini'!$C$84,0)</f>
        <v>0</v>
      </c>
      <c r="CH104" s="689">
        <f>IF(AND(CH2&gt;Izmaksas!$D$9-1,CH2&lt;$C$83-1,CH2&lt;=Izmaksas!$D$11-1),'IIA Papildus aprēķini'!$C$84,0)</f>
        <v>0</v>
      </c>
      <c r="CI104" s="689">
        <f>IF(AND(CI2&gt;Izmaksas!$D$9-1,CI2&lt;$C$83-1,CI2&lt;=Izmaksas!$D$11-1),'IIA Papildus aprēķini'!$C$84,0)</f>
        <v>0</v>
      </c>
      <c r="CJ104" s="689">
        <f>IF(AND(CJ2&gt;Izmaksas!$D$9-1,CJ2&lt;$C$83-1,CJ2&lt;=Izmaksas!$D$11-1),'IIA Papildus aprēķini'!$C$84,0)</f>
        <v>0</v>
      </c>
      <c r="CK104" s="689">
        <f>IF(AND(CK2&gt;Izmaksas!$D$9-1,CK2&lt;$C$83-1,CK2&lt;=Izmaksas!$D$11-1),'IIA Papildus aprēķini'!$C$84,0)</f>
        <v>0</v>
      </c>
      <c r="CL104" s="689">
        <f>IF(AND(CL2&gt;Izmaksas!$D$9-1,CL2&lt;$C$83-1,CL2&lt;=Izmaksas!$D$11-1),'IIA Papildus aprēķini'!$C$84,0)</f>
        <v>0</v>
      </c>
      <c r="CM104" s="689">
        <f>IF(AND(CM2&gt;Izmaksas!$D$9-1,CM2&lt;$C$83-1,CM2&lt;=Izmaksas!$D$11-1),'IIA Papildus aprēķini'!$C$84,0)</f>
        <v>0</v>
      </c>
      <c r="CN104" s="689">
        <f>IF(AND(CN2&gt;Izmaksas!$D$9-1,CN2&lt;$C$83-1,CN2&lt;=Izmaksas!$D$11-1),'IIA Papildus aprēķini'!$C$84,0)</f>
        <v>0</v>
      </c>
      <c r="CO104" s="689">
        <f>IF(AND(CO2&gt;Izmaksas!$D$9-1,CO2&lt;$C$83-1,CO2&lt;=Izmaksas!$D$11-1),'IIA Papildus aprēķini'!$C$84,0)</f>
        <v>0</v>
      </c>
      <c r="CP104" s="689">
        <f>IF(AND(CP2&gt;Izmaksas!$D$9-1,CP2&lt;$C$83-1,CP2&lt;=Izmaksas!$D$11-1),'IIA Papildus aprēķini'!$C$84,0)</f>
        <v>0</v>
      </c>
      <c r="CQ104" s="689">
        <f>IF(AND(CQ2&gt;Izmaksas!$D$9-1,CQ2&lt;$C$83-1,CQ2&lt;=Izmaksas!$D$11-1),'IIA Papildus aprēķini'!$C$84,0)</f>
        <v>0</v>
      </c>
      <c r="CR104" s="689">
        <f>IF(AND(CR2&gt;Izmaksas!$D$9-1,CR2&lt;$C$83-1,CR2&lt;=Izmaksas!$D$11-1),'IIA Papildus aprēķini'!$C$84,0)</f>
        <v>0</v>
      </c>
      <c r="CS104" s="689">
        <f>IF(AND(CS2&gt;Izmaksas!$D$9-1,CS2&lt;$C$83-1,CS2&lt;=Izmaksas!$D$11-1),'IIA Papildus aprēķini'!$C$84,0)</f>
        <v>0</v>
      </c>
      <c r="CT104" s="689">
        <f>IF(AND(CT2&gt;Izmaksas!$D$9-1,CT2&lt;$C$83-1,CT2&lt;=Izmaksas!$D$11-1),'IIA Papildus aprēķini'!$C$84,0)</f>
        <v>0</v>
      </c>
      <c r="CU104" s="689">
        <f>IF(AND(CU2&gt;Izmaksas!$D$9-1,CU2&lt;$C$83-1,CU2&lt;=Izmaksas!$D$11-1),'IIA Papildus aprēķini'!$C$84,0)</f>
        <v>0</v>
      </c>
      <c r="CV104" s="689">
        <f>IF(AND(CV2&gt;Izmaksas!$D$9-1,CV2&lt;$C$83-1,CV2&lt;=Izmaksas!$D$11-1),'IIA Papildus aprēķini'!$C$84,0)</f>
        <v>0</v>
      </c>
      <c r="CW104" s="689">
        <f>IF(AND(CW2&gt;Izmaksas!$D$9-1,CW2&lt;$C$83-1,CW2&lt;=Izmaksas!$D$11-1),'IIA Papildus aprēķini'!$C$84,0)</f>
        <v>0</v>
      </c>
      <c r="CX104" s="689">
        <f>IF(AND(CX2&gt;Izmaksas!$D$9-1,CX2&lt;$C$83-1,CX2&lt;=Izmaksas!$D$11-1),'IIA Papildus aprēķini'!$C$84,0)</f>
        <v>0</v>
      </c>
      <c r="CY104" s="689">
        <f>IF(AND(CY2&gt;Izmaksas!$D$9-1,CY2&lt;$C$83-1,CY2&lt;=Izmaksas!$D$11-1),'IIA Papildus aprēķini'!$C$84,0)</f>
        <v>0</v>
      </c>
      <c r="CZ104" s="689">
        <f>IF(AND(CZ2&gt;Izmaksas!$D$9-1,CZ2&lt;$C$83-1,CZ2&lt;=Izmaksas!$D$11-1),'IIA Papildus aprēķini'!$C$84,0)</f>
        <v>0</v>
      </c>
      <c r="DA104" s="689">
        <f>IF(AND(DA2&gt;Izmaksas!$D$9-1,DA2&lt;$C$83-1,DA2&lt;=Izmaksas!$D$11-1),'IIA Papildus aprēķini'!$C$84,0)</f>
        <v>0</v>
      </c>
      <c r="DB104" s="689">
        <f>IF(AND(DB2&gt;Izmaksas!$D$9-1,DB2&lt;$C$83-1,DB2&lt;=Izmaksas!$D$11-1),'IIA Papildus aprēķini'!$C$84,0)</f>
        <v>0</v>
      </c>
      <c r="DC104" s="689">
        <f>IF(AND(DC2&gt;Izmaksas!$D$9-1,DC2&lt;$C$83-1,DC2&lt;=Izmaksas!$D$11-1),'IIA Papildus aprēķini'!$C$84,0)</f>
        <v>0</v>
      </c>
      <c r="DD104" s="689">
        <f>IF(AND(DD2&gt;Izmaksas!$D$9-1,DD2&lt;$C$83-1,DD2&lt;=Izmaksas!$D$11-1),'IIA Papildus aprēķini'!$C$84,0)</f>
        <v>0</v>
      </c>
      <c r="DE104" s="689">
        <f>IF(AND(DE2&gt;Izmaksas!$D$9-1,DE2&lt;$C$83-1,DE2&lt;=Izmaksas!$D$11-1),'IIA Papildus aprēķini'!$C$84,0)</f>
        <v>0</v>
      </c>
      <c r="DF104" s="689">
        <f>IF(AND(DF2&gt;Izmaksas!$D$9-1,DF2&lt;$C$83-1,DF2&lt;=Izmaksas!$D$11-1),'IIA Papildus aprēķini'!$C$84,0)</f>
        <v>0</v>
      </c>
      <c r="DG104" s="689">
        <f>IF(AND(DG2&gt;Izmaksas!$D$9-1,DG2&lt;$C$83-1,DG2&lt;=Izmaksas!$D$11-1),'IIA Papildus aprēķini'!$C$84,0)</f>
        <v>0</v>
      </c>
      <c r="DH104" s="689">
        <f>IF(AND(DH2&gt;Izmaksas!$D$9-1,DH2&lt;$C$83-1,DH2&lt;=Izmaksas!$D$11-1),'IIA Papildus aprēķini'!$C$84,0)</f>
        <v>0</v>
      </c>
      <c r="DI104" s="689">
        <f>IF(AND(DI2&gt;Izmaksas!$D$9-1,DI2&lt;$C$83-1,DI2&lt;=Izmaksas!$D$11-1),'IIA Papildus aprēķini'!$C$84,0)</f>
        <v>0</v>
      </c>
      <c r="DJ104" s="689">
        <f>IF(AND(DJ2&gt;Izmaksas!$D$9-1,DJ2&lt;$C$83-1,DJ2&lt;=Izmaksas!$D$11-1),'IIA Papildus aprēķini'!$C$84,0)</f>
        <v>0</v>
      </c>
      <c r="DK104" s="689">
        <f>IF(AND(DK2&gt;Izmaksas!$D$9-1,DK2&lt;$C$83-1,DK2&lt;=Izmaksas!$D$11-1),'IIA Papildus aprēķini'!$C$84,0)</f>
        <v>0</v>
      </c>
      <c r="DL104" s="689">
        <f>IF(AND(DL2&gt;Izmaksas!$D$9-1,DL2&lt;$C$83-1,DL2&lt;=Izmaksas!$D$11-1),'IIA Papildus aprēķini'!$C$84,0)</f>
        <v>0</v>
      </c>
      <c r="DM104" s="689">
        <f>IF(AND(DM2&gt;Izmaksas!$D$9-1,DM2&lt;$C$83-1,DM2&lt;=Izmaksas!$D$11-1),'IIA Papildus aprēķini'!$C$84,0)</f>
        <v>0</v>
      </c>
      <c r="DN104" s="689">
        <f>IF(AND(DN2&gt;Izmaksas!$D$9-1,DN2&lt;$C$83-1,DN2&lt;=Izmaksas!$D$11-1),'IIA Papildus aprēķini'!$C$84,0)</f>
        <v>0</v>
      </c>
      <c r="DO104" s="689">
        <f>IF(AND(DO2&gt;Izmaksas!$D$9-1,DO2&lt;$C$83-1,DO2&lt;=Izmaksas!$D$11-1),'IIA Papildus aprēķini'!$C$84,0)</f>
        <v>0</v>
      </c>
      <c r="DP104" s="689">
        <f>IF(AND(DP2&gt;Izmaksas!$D$9-1,DP2&lt;$C$83-1,DP2&lt;=Izmaksas!$D$11-1),'IIA Papildus aprēķini'!$C$84,0)</f>
        <v>0</v>
      </c>
      <c r="DQ104" s="689">
        <f>IF(AND(DQ2&gt;Izmaksas!$D$9-1,DQ2&lt;$C$83-1,DQ2&lt;=Izmaksas!$D$11-1),'IIA Papildus aprēķini'!$C$84,0)</f>
        <v>0</v>
      </c>
      <c r="DR104" s="689">
        <f>IF(AND(DR2&gt;Izmaksas!$D$9-1,DR2&lt;$C$83-1,DR2&lt;=Izmaksas!$D$11-1),'IIA Papildus aprēķini'!$C$84,0)</f>
        <v>0</v>
      </c>
      <c r="DS104" s="689">
        <f>IF(AND(DS2&gt;Izmaksas!$D$9-1,DS2&lt;$C$83-1,DS2&lt;=Izmaksas!$D$11-1),'IIA Papildus aprēķini'!$C$84,0)</f>
        <v>0</v>
      </c>
      <c r="DT104" s="689">
        <f>IF(AND(DT2&gt;Izmaksas!$D$9-1,DT2&lt;$C$83-1,DT2&lt;=Izmaksas!$D$11-1),'IIA Papildus aprēķini'!$C$84,0)</f>
        <v>0</v>
      </c>
      <c r="DU104" s="689">
        <f>IF(AND(DU2&gt;Izmaksas!$D$9-1,DU2&lt;$C$83-1,DU2&lt;=Izmaksas!$D$11-1),'IIA Papildus aprēķini'!$C$84,0)</f>
        <v>0</v>
      </c>
    </row>
    <row r="105" spans="1:125" ht="11.25" customHeight="1">
      <c r="A105" s="683" t="s">
        <v>999</v>
      </c>
      <c r="B105" s="389" t="s">
        <v>638</v>
      </c>
      <c r="E105" s="416">
        <f>IF(AND(E2&gt;Izmaksas!$D$9-1,E2&lt;=Izmaksas!$D$229-1),$C$98,0)</f>
        <v>0</v>
      </c>
      <c r="F105" s="416">
        <f>IF(AND(F2&gt;Izmaksas!$D$9-1,F2&lt;=Izmaksas!$D$229-1),$C$98,0)</f>
        <v>0</v>
      </c>
      <c r="G105" s="416">
        <f>IF(AND(G2&gt;Izmaksas!$D$9-1,G2&lt;=Izmaksas!$D$229-1),$C$98,0)</f>
        <v>0</v>
      </c>
      <c r="H105" s="416">
        <f>IF(AND(H2&gt;Izmaksas!$D$9-1,H2&lt;=Izmaksas!$D$229-1),$C$98,0)</f>
        <v>0</v>
      </c>
      <c r="I105" s="416">
        <f>IF(AND(I2&gt;Izmaksas!$D$9-1,I2&lt;=Izmaksas!$D$229-1),$C$98,0)</f>
        <v>0</v>
      </c>
      <c r="J105" s="416">
        <f>IF(AND(J2&gt;Izmaksas!$D$9-1,J2&lt;=Izmaksas!$D$229-1),$C$98,0)</f>
        <v>480</v>
      </c>
      <c r="K105" s="416">
        <f>IF(AND(K2&gt;Izmaksas!$D$9-1,K2&lt;=Izmaksas!$D$229-1),$C$98,0)</f>
        <v>480</v>
      </c>
      <c r="L105" s="416">
        <f>IF(AND(L2&gt;Izmaksas!$D$9-1,L2&lt;=Izmaksas!$D$229-1),$C$98,0)</f>
        <v>480</v>
      </c>
      <c r="M105" s="416">
        <f>IF(AND(M2&gt;Izmaksas!$D$9-1,M2&lt;=Izmaksas!$D$229-1),$C$98,0)</f>
        <v>480</v>
      </c>
      <c r="N105" s="416">
        <f>IF(AND(N2&gt;Izmaksas!$D$9-1,N2&lt;=Izmaksas!$D$229-1),$C$98,0)</f>
        <v>480</v>
      </c>
      <c r="O105" s="416">
        <f>IF(AND(O2&gt;Izmaksas!$D$9-1,O2&lt;=Izmaksas!$D$229-1),$C$98,0)</f>
        <v>480</v>
      </c>
      <c r="P105" s="416">
        <f>IF(AND(P2&gt;Izmaksas!$D$9-1,P2&lt;=Izmaksas!$D$229-1),$C$98,0)</f>
        <v>480</v>
      </c>
      <c r="Q105" s="416">
        <f>IF(AND(Q2&gt;Izmaksas!$D$9-1,Q2&lt;=Izmaksas!$D$229-1),$C$98,0)</f>
        <v>480</v>
      </c>
      <c r="R105" s="416">
        <f>IF(AND(R2&gt;Izmaksas!$D$9-1,R2&lt;=Izmaksas!$D$229-1),$C$98,0)</f>
        <v>480</v>
      </c>
      <c r="S105" s="416">
        <f>IF(AND(S2&gt;Izmaksas!$D$9-1,S2&lt;=Izmaksas!$D$229-1),$C$98,0)</f>
        <v>480</v>
      </c>
      <c r="T105" s="416">
        <f>IF(AND(T2&gt;Izmaksas!$D$9-1,T2&lt;=Izmaksas!$D$229-1),$C$98,0)</f>
        <v>480</v>
      </c>
      <c r="U105" s="416">
        <f>IF(AND(U2&gt;Izmaksas!$D$9-1,U2&lt;=Izmaksas!$D$229-1),$C$98,0)</f>
        <v>480</v>
      </c>
      <c r="V105" s="416">
        <f>IF(AND(V2&gt;Izmaksas!$D$9-1,V2&lt;=Izmaksas!$D$229-1),$C$98,0)</f>
        <v>480</v>
      </c>
      <c r="W105" s="416">
        <f>IF(AND(W2&gt;Izmaksas!$D$9-1,W2&lt;=Izmaksas!$D$229-1),$C$98,0)</f>
        <v>480</v>
      </c>
      <c r="X105" s="416">
        <f>IF(AND(X2&gt;Izmaksas!$D$9-1,X2&lt;=Izmaksas!$D$229-1),$C$98,0)</f>
        <v>480</v>
      </c>
      <c r="Y105" s="416">
        <f>IF(AND(Y2&gt;Izmaksas!$D$9-1,Y2&lt;=Izmaksas!$D$229-1),$C$98,0)</f>
        <v>480</v>
      </c>
      <c r="Z105" s="416">
        <f>IF(AND(Z2&gt;Izmaksas!$D$9-1,Z2&lt;=Izmaksas!$D$229-1),$C$98,0)</f>
        <v>480</v>
      </c>
      <c r="AA105" s="416">
        <f>IF(AND(AA2&gt;Izmaksas!$D$9-1,AA2&lt;=Izmaksas!$D$229-1),$C$98,0)</f>
        <v>480</v>
      </c>
      <c r="AB105" s="416">
        <f>IF(AND(AB2&gt;Izmaksas!$D$9-1,AB2&lt;=Izmaksas!$D$229-1),$C$98,0)</f>
        <v>480</v>
      </c>
      <c r="AC105" s="416">
        <f>IF(AND(AC2&gt;Izmaksas!$D$9-1,AC2&lt;=Izmaksas!$D$229-1),$C$98,0)</f>
        <v>480</v>
      </c>
      <c r="AD105" s="416">
        <f>IF(AND(AD2&gt;Izmaksas!$D$9-1,AD2&lt;=Izmaksas!$D$229-1),$C$98,0)</f>
        <v>480</v>
      </c>
      <c r="AE105" s="416">
        <f>IF(AND(AE2&gt;Izmaksas!$D$9-1,AE2&lt;=Izmaksas!$D$229-1),$C$98,0)</f>
        <v>480</v>
      </c>
      <c r="AF105" s="416">
        <f>IF(AND(AF2&gt;Izmaksas!$D$9-1,AF2&lt;=Izmaksas!$D$229-1),$C$98,0)</f>
        <v>480</v>
      </c>
      <c r="AG105" s="416">
        <f>IF(AND(AG2&gt;Izmaksas!$D$9-1,AG2&lt;=Izmaksas!$D$229-1),$C$98,0)</f>
        <v>480</v>
      </c>
      <c r="AH105" s="416">
        <f>IF(AND(AH2&gt;Izmaksas!$D$9-1,AH2&lt;=Izmaksas!$D$229-1),$C$98,0)</f>
        <v>480</v>
      </c>
      <c r="AI105" s="416">
        <f>IF(AND(AI2&gt;Izmaksas!$D$9-1,AI2&lt;=Izmaksas!$D$229-1),$C$98,0)</f>
        <v>480</v>
      </c>
      <c r="AJ105" s="416">
        <f>IF(AND(AJ2&gt;Izmaksas!$D$9-1,AJ2&lt;=Izmaksas!$D$229-1),$C$98,0)</f>
        <v>480</v>
      </c>
      <c r="AK105" s="416">
        <f>IF(AND(AK2&gt;Izmaksas!$D$9-1,AK2&lt;=Izmaksas!$D$229-1),$C$98,0)</f>
        <v>480</v>
      </c>
      <c r="AL105" s="416">
        <f>IF(AND(AL2&gt;Izmaksas!$D$9-1,AL2&lt;=Izmaksas!$D$229-1),$C$98,0)</f>
        <v>480</v>
      </c>
      <c r="AM105" s="416">
        <f>IF(AND(AM2&gt;Izmaksas!$D$9-1,AM2&lt;=Izmaksas!$D$229-1),$C$98,0)</f>
        <v>480</v>
      </c>
      <c r="AN105" s="416">
        <f>IF(AND(AN2&gt;Izmaksas!$D$9-1,AN2&lt;=Izmaksas!$D$229-1),$C$98,0)</f>
        <v>480</v>
      </c>
      <c r="AO105" s="416">
        <f>IF(AND(AO2&gt;Izmaksas!$D$9-1,AO2&lt;=Izmaksas!$D$229-1),$C$98,0)</f>
        <v>480</v>
      </c>
      <c r="AP105" s="416">
        <f>IF(AND(AP2&gt;Izmaksas!$D$9-1,AP2&lt;=Izmaksas!$D$229-1),$C$98,0)</f>
        <v>480</v>
      </c>
      <c r="AQ105" s="416">
        <f>IF(AND(AQ2&gt;Izmaksas!$D$9-1,AQ2&lt;=Izmaksas!$D$229-1),$C$98,0)</f>
        <v>480</v>
      </c>
      <c r="AR105" s="416">
        <f>IF(AND(AR2&gt;Izmaksas!$D$9-1,AR2&lt;=Izmaksas!$D$229-1),$C$98,0)</f>
        <v>480</v>
      </c>
      <c r="AS105" s="416">
        <f>IF(AND(AS2&gt;Izmaksas!$D$9-1,AS2&lt;=Izmaksas!$D$229-1),$C$98,0)</f>
        <v>480</v>
      </c>
      <c r="AT105" s="416">
        <f>IF(AND(AT2&gt;Izmaksas!$D$9-1,AT2&lt;=Izmaksas!$D$229-1),$C$98,0)</f>
        <v>480</v>
      </c>
      <c r="AU105" s="416">
        <f>IF(AND(AU2&gt;Izmaksas!$D$9-1,AU2&lt;=Izmaksas!$D$229-1),$C$98,0)</f>
        <v>480</v>
      </c>
      <c r="AV105" s="416">
        <f>IF(AND(AV2&gt;Izmaksas!$D$9-1,AV2&lt;=Izmaksas!$D$229-1),$C$98,0)</f>
        <v>480</v>
      </c>
      <c r="AW105" s="416">
        <f>IF(AND(AW2&gt;Izmaksas!$D$9-1,AW2&lt;=Izmaksas!$D$229-1),$C$98,0)</f>
        <v>480</v>
      </c>
      <c r="AX105" s="416">
        <f>IF(AND(AX2&gt;Izmaksas!$D$9-1,AX2&lt;=Izmaksas!$D$229-1),$C$98,0)</f>
        <v>480</v>
      </c>
      <c r="AY105" s="416">
        <f>IF(AND(AY2&gt;Izmaksas!$D$9-1,AY2&lt;=Izmaksas!$D$229-1),$C$98,0)</f>
        <v>480</v>
      </c>
      <c r="AZ105" s="416">
        <f>IF(AND(AZ2&gt;Izmaksas!$D$9-1,AZ2&lt;=Izmaksas!$D$229-1),$C$98,0)</f>
        <v>480</v>
      </c>
      <c r="BA105" s="416">
        <f>IF(AND(BA2&gt;Izmaksas!$D$9-1,BA2&lt;=Izmaksas!$D$229-1),$C$98,0)</f>
        <v>480</v>
      </c>
      <c r="BB105" s="416">
        <f>IF(AND(BB2&gt;Izmaksas!$D$9-1,BB2&lt;=Izmaksas!$D$229-1),$C$98,0)</f>
        <v>480</v>
      </c>
      <c r="BC105" s="416">
        <f>IF(AND(BC2&gt;Izmaksas!$D$9-1,BC2&lt;=Izmaksas!$D$229-1),$C$98,0)</f>
        <v>480</v>
      </c>
      <c r="BD105" s="416">
        <f>IF(AND(BD2&gt;Izmaksas!$D$9-1,BD2&lt;=Izmaksas!$D$229-1),$C$98,0)</f>
        <v>480</v>
      </c>
      <c r="BE105" s="416">
        <f>IF(AND(BE2&gt;Izmaksas!$D$9-1,BE2&lt;=Izmaksas!$D$229-1),$C$98,0)</f>
        <v>480</v>
      </c>
      <c r="BF105" s="416">
        <f>IF(AND(BF2&gt;Izmaksas!$D$9-1,BF2&lt;=Izmaksas!$D$229-1),$C$98,0)</f>
        <v>480</v>
      </c>
      <c r="BG105" s="416">
        <f>IF(AND(BG2&gt;Izmaksas!$D$9-1,BG2&lt;=Izmaksas!$D$229-1),$C$98,0)</f>
        <v>480</v>
      </c>
      <c r="BH105" s="416">
        <f>IF(AND(BH2&gt;Izmaksas!$D$9-1,BH2&lt;=Izmaksas!$D$229-1),$C$98,0)</f>
        <v>480</v>
      </c>
      <c r="BI105" s="416">
        <f>IF(AND(BI2&gt;Izmaksas!$D$9-1,BI2&lt;=Izmaksas!$D$229-1),$C$98,0)</f>
        <v>480</v>
      </c>
      <c r="BJ105" s="416">
        <f>IF(AND(BJ2&gt;Izmaksas!$D$9-1,BJ2&lt;=Izmaksas!$D$229-1),$C$98,0)</f>
        <v>480</v>
      </c>
      <c r="BK105" s="416">
        <f>IF(AND(BK2&gt;Izmaksas!$D$9-1,BK2&lt;=Izmaksas!$D$229-1),$C$98,0)</f>
        <v>480</v>
      </c>
      <c r="BL105" s="416">
        <f>IF(AND(BL2&gt;Izmaksas!$D$9-1,BL2&lt;=Izmaksas!$D$229-1),$C$98,0)</f>
        <v>480</v>
      </c>
      <c r="BM105" s="416">
        <f>IF(AND(BM2&gt;Izmaksas!$D$9-1,BM2&lt;=Izmaksas!$D$229-1),$C$98,0)</f>
        <v>0</v>
      </c>
      <c r="BN105" s="416">
        <f>IF(AND(BN2&gt;Izmaksas!$D$9-1,BN2&lt;=Izmaksas!$D$229-1),$C$98,0)</f>
        <v>0</v>
      </c>
      <c r="BO105" s="416">
        <f>IF(AND(BO2&gt;Izmaksas!$D$9-1,BO2&lt;=Izmaksas!$D$229-1),$C$98,0)</f>
        <v>0</v>
      </c>
      <c r="BP105" s="416">
        <f>IF(AND(BP2&gt;Izmaksas!$D$9-1,BP2&lt;=Izmaksas!$D$229-1),$C$98,0)</f>
        <v>0</v>
      </c>
      <c r="BQ105" s="416">
        <f>IF(AND(BQ2&gt;Izmaksas!$D$9-1,BQ2&lt;=Izmaksas!$D$229-1),$C$98,0)</f>
        <v>0</v>
      </c>
      <c r="BR105" s="416">
        <f>IF(AND(BR2&gt;Izmaksas!$D$9-1,BR2&lt;=Izmaksas!$D$229-1),$C$98,0)</f>
        <v>0</v>
      </c>
      <c r="BS105" s="416">
        <f>IF(AND(BS2&gt;Izmaksas!$D$9-1,BS2&lt;=Izmaksas!$D$229-1),$C$98,0)</f>
        <v>0</v>
      </c>
      <c r="BT105" s="416">
        <f>IF(AND(BT2&gt;Izmaksas!$D$9-1,BT2&lt;=Izmaksas!$D$229-1),$C$98,0)</f>
        <v>0</v>
      </c>
      <c r="BU105" s="416">
        <f>IF(AND(BU2&gt;Izmaksas!$D$9-1,BU2&lt;=Izmaksas!$D$229-1),$C$98,0)</f>
        <v>0</v>
      </c>
      <c r="BV105" s="416">
        <f>IF(AND(BV2&gt;Izmaksas!$D$9-1,BV2&lt;=Izmaksas!$D$229-1),$C$98,0)</f>
        <v>0</v>
      </c>
      <c r="BW105" s="416">
        <f>IF(AND(BW2&gt;Izmaksas!$D$9-1,BW2&lt;=Izmaksas!$D$229-1),$C$98,0)</f>
        <v>0</v>
      </c>
      <c r="BX105" s="416">
        <f>IF(AND(BX2&gt;Izmaksas!$D$9-1,BX2&lt;=Izmaksas!$D$229-1),$C$98,0)</f>
        <v>0</v>
      </c>
      <c r="BY105" s="416">
        <f>IF(AND(BY2&gt;Izmaksas!$D$9-1,BY2&lt;=Izmaksas!$D$229-1),$C$98,0)</f>
        <v>0</v>
      </c>
      <c r="BZ105" s="416">
        <f>IF(AND(BZ2&gt;Izmaksas!$D$9-1,BZ2&lt;=Izmaksas!$D$229-1),$C$98,0)</f>
        <v>0</v>
      </c>
      <c r="CA105" s="416">
        <f>IF(AND(CA2&gt;Izmaksas!$D$9-1,CA2&lt;=Izmaksas!$D$229-1),$C$98,0)</f>
        <v>0</v>
      </c>
      <c r="CB105" s="416">
        <f>IF(AND(CB2&gt;Izmaksas!$D$9-1,CB2&lt;=Izmaksas!$D$229-1),$C$98,0)</f>
        <v>0</v>
      </c>
      <c r="CC105" s="416">
        <f>IF(AND(CC2&gt;Izmaksas!$D$9-1,CC2&lt;=Izmaksas!$D$229-1),$C$98,0)</f>
        <v>0</v>
      </c>
      <c r="CD105" s="416">
        <f>IF(AND(CD2&gt;Izmaksas!$D$9-1,CD2&lt;=Izmaksas!$D$229-1),$C$98,0)</f>
        <v>0</v>
      </c>
      <c r="CE105" s="416">
        <f>IF(AND(CE2&gt;Izmaksas!$D$9-1,CE2&lt;=Izmaksas!$D$229-1),$C$98,0)</f>
        <v>0</v>
      </c>
      <c r="CF105" s="416">
        <f>IF(AND(CF2&gt;Izmaksas!$D$9-1,CF2&lt;=Izmaksas!$D$229-1),$C$98,0)</f>
        <v>0</v>
      </c>
      <c r="CG105" s="416">
        <f>IF(AND(CG2&gt;Izmaksas!$D$9-1,CG2&lt;=Izmaksas!$D$229-1),$C$98,0)</f>
        <v>0</v>
      </c>
      <c r="CH105" s="416">
        <f>IF(AND(CH2&gt;Izmaksas!$D$9-1,CH2&lt;=Izmaksas!$D$229-1),$C$98,0)</f>
        <v>0</v>
      </c>
      <c r="CI105" s="416">
        <f>IF(AND(CI2&gt;Izmaksas!$D$9-1,CI2&lt;=Izmaksas!$D$229-1),$C$98,0)</f>
        <v>0</v>
      </c>
      <c r="CJ105" s="416">
        <f>IF(AND(CJ2&gt;Izmaksas!$D$9-1,CJ2&lt;=Izmaksas!$D$229-1),$C$98,0)</f>
        <v>0</v>
      </c>
      <c r="CK105" s="416">
        <f>IF(AND(CK2&gt;Izmaksas!$D$9-1,CK2&lt;=Izmaksas!$D$229-1),$C$98,0)</f>
        <v>0</v>
      </c>
      <c r="CL105" s="416">
        <f>IF(AND(CL2&gt;Izmaksas!$D$9-1,CL2&lt;=Izmaksas!$D$229-1),$C$98,0)</f>
        <v>0</v>
      </c>
      <c r="CM105" s="416">
        <f>IF(AND(CM2&gt;Izmaksas!$D$9-1,CM2&lt;=Izmaksas!$D$229-1),$C$98,0)</f>
        <v>0</v>
      </c>
      <c r="CN105" s="416">
        <f>IF(AND(CN2&gt;Izmaksas!$D$9-1,CN2&lt;=Izmaksas!$D$229-1),$C$98,0)</f>
        <v>0</v>
      </c>
      <c r="CO105" s="416">
        <f>IF(AND(CO2&gt;Izmaksas!$D$9-1,CO2&lt;=Izmaksas!$D$229-1),$C$98,0)</f>
        <v>0</v>
      </c>
      <c r="CP105" s="416">
        <f>IF(AND(CP2&gt;Izmaksas!$D$9-1,CP2&lt;=Izmaksas!$D$229-1),$C$98,0)</f>
        <v>0</v>
      </c>
      <c r="CQ105" s="416">
        <f>IF(AND(CQ2&gt;Izmaksas!$D$9-1,CQ2&lt;=Izmaksas!$D$229-1),$C$98,0)</f>
        <v>0</v>
      </c>
      <c r="CR105" s="416">
        <f>IF(AND(CR2&gt;Izmaksas!$D$9-1,CR2&lt;=Izmaksas!$D$229-1),$C$98,0)</f>
        <v>0</v>
      </c>
      <c r="CS105" s="416">
        <f>IF(AND(CS2&gt;Izmaksas!$D$9-1,CS2&lt;=Izmaksas!$D$229-1),$C$98,0)</f>
        <v>0</v>
      </c>
      <c r="CT105" s="416">
        <f>IF(AND(CT2&gt;Izmaksas!$D$9-1,CT2&lt;=Izmaksas!$D$229-1),$C$98,0)</f>
        <v>0</v>
      </c>
      <c r="CU105" s="416">
        <f>IF(AND(CU2&gt;Izmaksas!$D$9-1,CU2&lt;=Izmaksas!$D$229-1),$C$98,0)</f>
        <v>0</v>
      </c>
      <c r="CV105" s="416">
        <f>IF(AND(CV2&gt;Izmaksas!$D$9-1,CV2&lt;=Izmaksas!$D$229-1),$C$98,0)</f>
        <v>0</v>
      </c>
      <c r="CW105" s="416">
        <f>IF(AND(CW2&gt;Izmaksas!$D$9-1,CW2&lt;=Izmaksas!$D$229-1),$C$98,0)</f>
        <v>0</v>
      </c>
      <c r="CX105" s="416">
        <f>IF(AND(CX2&gt;Izmaksas!$D$9-1,CX2&lt;=Izmaksas!$D$229-1),$C$98,0)</f>
        <v>0</v>
      </c>
      <c r="CY105" s="416">
        <f>IF(AND(CY2&gt;Izmaksas!$D$9-1,CY2&lt;=Izmaksas!$D$229-1),$C$98,0)</f>
        <v>0</v>
      </c>
      <c r="CZ105" s="416">
        <f>IF(AND(CZ2&gt;Izmaksas!$D$9-1,CZ2&lt;=Izmaksas!$D$229-1),$C$98,0)</f>
        <v>0</v>
      </c>
      <c r="DA105" s="416">
        <f>IF(AND(DA2&gt;Izmaksas!$D$9-1,DA2&lt;=Izmaksas!$D$229-1),$C$98,0)</f>
        <v>0</v>
      </c>
      <c r="DB105" s="416">
        <f>IF(AND(DB2&gt;Izmaksas!$D$9-1,DB2&lt;=Izmaksas!$D$229-1),$C$98,0)</f>
        <v>0</v>
      </c>
      <c r="DC105" s="416">
        <f>IF(AND(DC2&gt;Izmaksas!$D$9-1,DC2&lt;=Izmaksas!$D$229-1),$C$98,0)</f>
        <v>0</v>
      </c>
      <c r="DD105" s="416">
        <f>IF(AND(DD2&gt;Izmaksas!$D$9-1,DD2&lt;=Izmaksas!$D$229-1),$C$98,0)</f>
        <v>0</v>
      </c>
      <c r="DE105" s="416">
        <f>IF(AND(DE2&gt;Izmaksas!$D$9-1,DE2&lt;=Izmaksas!$D$229-1),$C$98,0)</f>
        <v>0</v>
      </c>
      <c r="DF105" s="416">
        <f>IF(AND(DF2&gt;Izmaksas!$D$9-1,DF2&lt;=Izmaksas!$D$229-1),$C$98,0)</f>
        <v>0</v>
      </c>
      <c r="DG105" s="416">
        <f>IF(AND(DG2&gt;Izmaksas!$D$9-1,DG2&lt;=Izmaksas!$D$229-1),$C$98,0)</f>
        <v>0</v>
      </c>
      <c r="DH105" s="416">
        <f>IF(AND(DH2&gt;Izmaksas!$D$9-1,DH2&lt;=Izmaksas!$D$229-1),$C$98,0)</f>
        <v>0</v>
      </c>
      <c r="DI105" s="416">
        <f>IF(AND(DI2&gt;Izmaksas!$D$9-1,DI2&lt;=Izmaksas!$D$229-1),$C$98,0)</f>
        <v>0</v>
      </c>
      <c r="DJ105" s="416">
        <f>IF(AND(DJ2&gt;Izmaksas!$D$9-1,DJ2&lt;=Izmaksas!$D$229-1),$C$98,0)</f>
        <v>0</v>
      </c>
      <c r="DK105" s="416">
        <f>IF(AND(DK2&gt;Izmaksas!$D$9-1,DK2&lt;=Izmaksas!$D$229-1),$C$98,0)</f>
        <v>0</v>
      </c>
      <c r="DL105" s="416">
        <f>IF(AND(DL2&gt;Izmaksas!$D$9-1,DL2&lt;=Izmaksas!$D$229-1),$C$98,0)</f>
        <v>0</v>
      </c>
      <c r="DM105" s="416">
        <f>IF(AND(DM2&gt;Izmaksas!$D$9-1,DM2&lt;=Izmaksas!$D$229-1),$C$98,0)</f>
        <v>0</v>
      </c>
      <c r="DN105" s="416">
        <f>IF(AND(DN2&gt;Izmaksas!$D$9-1,DN2&lt;=Izmaksas!$D$229-1),$C$98,0)</f>
        <v>0</v>
      </c>
      <c r="DO105" s="416">
        <f>IF(AND(DO2&gt;Izmaksas!$D$9-1,DO2&lt;=Izmaksas!$D$229-1),$C$98,0)</f>
        <v>0</v>
      </c>
      <c r="DP105" s="416">
        <f>IF(AND(DP2&gt;Izmaksas!$D$9-1,DP2&lt;=Izmaksas!$D$229-1),$C$98,0)</f>
        <v>0</v>
      </c>
      <c r="DQ105" s="416">
        <f>IF(AND(DQ2&gt;Izmaksas!$D$9-1,DQ2&lt;=Izmaksas!$D$229-1),$C$98,0)</f>
        <v>0</v>
      </c>
      <c r="DR105" s="416">
        <f>IF(AND(DR2&gt;Izmaksas!$D$9-1,DR2&lt;=Izmaksas!$D$229-1),$C$98,0)</f>
        <v>0</v>
      </c>
      <c r="DS105" s="416">
        <f>IF(AND(DS2&gt;Izmaksas!$D$9-1,DS2&lt;=Izmaksas!$D$229-1),$C$98,0)</f>
        <v>0</v>
      </c>
      <c r="DT105" s="416">
        <f>IF(AND(DT2&gt;Izmaksas!$D$9-1,DT2&lt;=Izmaksas!$D$229-1),$C$98,0)</f>
        <v>0</v>
      </c>
      <c r="DU105" s="416">
        <f>IF(AND(DU2&gt;Izmaksas!$D$9-1,DU2&lt;=Izmaksas!$D$229-1),$C$98,0)</f>
        <v>0</v>
      </c>
    </row>
    <row r="106" spans="1:125" ht="11.25" customHeight="1">
      <c r="A106" s="683" t="s">
        <v>732</v>
      </c>
      <c r="B106" s="389" t="s">
        <v>638</v>
      </c>
      <c r="E106" s="416">
        <f>IF(AND(E2&gt;Izmaksas!$D$9-1,E2&lt;=Izmaksas!$D$229-1),$C$102,0)</f>
        <v>0</v>
      </c>
      <c r="F106" s="416">
        <f>IF(AND(F2&gt;Izmaksas!$D$9-1,F2&lt;=Izmaksas!$D$229-1),$C$102,0)</f>
        <v>0</v>
      </c>
      <c r="G106" s="416">
        <f>IF(AND(G2&gt;Izmaksas!$D$9-1,G2&lt;=Izmaksas!$D$229-1),$C$102,0)</f>
        <v>0</v>
      </c>
      <c r="H106" s="416">
        <f>IF(AND(H2&gt;Izmaksas!$D$9-1,H2&lt;=Izmaksas!$D$229-1),$C$102,0)</f>
        <v>0</v>
      </c>
      <c r="I106" s="416">
        <f>IF(AND(I2&gt;Izmaksas!$D$9-1,I2&lt;=Izmaksas!$D$229-1),$C$102,0)</f>
        <v>0</v>
      </c>
      <c r="J106" s="416">
        <f>IF(AND(J2&gt;Izmaksas!$D$9-1,J2&lt;=Izmaksas!$D$229-1),$C$102,0)</f>
        <v>17019</v>
      </c>
      <c r="K106" s="416">
        <f>IF(AND(K2&gt;Izmaksas!$D$9-1,K2&lt;=Izmaksas!$D$229-1),$C$102,0)</f>
        <v>17019</v>
      </c>
      <c r="L106" s="416">
        <f>IF(AND(L2&gt;Izmaksas!$D$9-1,L2&lt;=Izmaksas!$D$229-1),$C$102,0)</f>
        <v>17019</v>
      </c>
      <c r="M106" s="416">
        <f>IF(AND(M2&gt;Izmaksas!$D$9-1,M2&lt;=Izmaksas!$D$229-1),$C$102,0)</f>
        <v>17019</v>
      </c>
      <c r="N106" s="416">
        <f>IF(AND(N2&gt;Izmaksas!$D$9-1,N2&lt;=Izmaksas!$D$229-1),$C$102,0)</f>
        <v>17019</v>
      </c>
      <c r="O106" s="416">
        <f>IF(AND(O2&gt;Izmaksas!$D$9-1,O2&lt;=Izmaksas!$D$229-1),$C$102,0)</f>
        <v>17019</v>
      </c>
      <c r="P106" s="416">
        <f>IF(AND(P2&gt;Izmaksas!$D$9-1,P2&lt;=Izmaksas!$D$229-1),$C$102,0)</f>
        <v>17019</v>
      </c>
      <c r="Q106" s="416">
        <f>IF(AND(Q2&gt;Izmaksas!$D$9-1,Q2&lt;=Izmaksas!$D$229-1),$C$102,0)</f>
        <v>17019</v>
      </c>
      <c r="R106" s="416">
        <f>IF(AND(R2&gt;Izmaksas!$D$9-1,R2&lt;=Izmaksas!$D$229-1),$C$102,0)</f>
        <v>17019</v>
      </c>
      <c r="S106" s="416">
        <f>IF(AND(S2&gt;Izmaksas!$D$9-1,S2&lt;=Izmaksas!$D$229-1),$C$102,0)</f>
        <v>17019</v>
      </c>
      <c r="T106" s="416">
        <f>IF(AND(T2&gt;Izmaksas!$D$9-1,T2&lt;=Izmaksas!$D$229-1),$C$102,0)</f>
        <v>17019</v>
      </c>
      <c r="U106" s="416">
        <f>IF(AND(U2&gt;Izmaksas!$D$9-1,U2&lt;=Izmaksas!$D$229-1),$C$102,0)</f>
        <v>17019</v>
      </c>
      <c r="V106" s="416">
        <f>IF(AND(V2&gt;Izmaksas!$D$9-1,V2&lt;=Izmaksas!$D$229-1),$C$102,0)</f>
        <v>17019</v>
      </c>
      <c r="W106" s="416">
        <f>IF(AND(W2&gt;Izmaksas!$D$9-1,W2&lt;=Izmaksas!$D$229-1),$C$102,0)</f>
        <v>17019</v>
      </c>
      <c r="X106" s="416">
        <f>IF(AND(X2&gt;Izmaksas!$D$9-1,X2&lt;=Izmaksas!$D$229-1),$C$102,0)</f>
        <v>17019</v>
      </c>
      <c r="Y106" s="416">
        <f>IF(AND(Y2&gt;Izmaksas!$D$9-1,Y2&lt;=Izmaksas!$D$229-1),$C$102,0)</f>
        <v>17019</v>
      </c>
      <c r="Z106" s="416">
        <f>IF(AND(Z2&gt;Izmaksas!$D$9-1,Z2&lt;=Izmaksas!$D$229-1),$C$102,0)</f>
        <v>17019</v>
      </c>
      <c r="AA106" s="416">
        <f>IF(AND(AA2&gt;Izmaksas!$D$9-1,AA2&lt;=Izmaksas!$D$229-1),$C$102,0)</f>
        <v>17019</v>
      </c>
      <c r="AB106" s="416">
        <f>IF(AND(AB2&gt;Izmaksas!$D$9-1,AB2&lt;=Izmaksas!$D$229-1),$C$102,0)</f>
        <v>17019</v>
      </c>
      <c r="AC106" s="416">
        <f>IF(AND(AC2&gt;Izmaksas!$D$9-1,AC2&lt;=Izmaksas!$D$229-1),$C$102,0)</f>
        <v>17019</v>
      </c>
      <c r="AD106" s="416">
        <f>IF(AND(AD2&gt;Izmaksas!$D$9-1,AD2&lt;=Izmaksas!$D$229-1),$C$102,0)</f>
        <v>17019</v>
      </c>
      <c r="AE106" s="416">
        <f>IF(AND(AE2&gt;Izmaksas!$D$9-1,AE2&lt;=Izmaksas!$D$229-1),$C$102,0)</f>
        <v>17019</v>
      </c>
      <c r="AF106" s="416">
        <f>IF(AND(AF2&gt;Izmaksas!$D$9-1,AF2&lt;=Izmaksas!$D$229-1),$C$102,0)</f>
        <v>17019</v>
      </c>
      <c r="AG106" s="416">
        <f>IF(AND(AG2&gt;Izmaksas!$D$9-1,AG2&lt;=Izmaksas!$D$229-1),$C$102,0)</f>
        <v>17019</v>
      </c>
      <c r="AH106" s="416">
        <f>IF(AND(AH2&gt;Izmaksas!$D$9-1,AH2&lt;=Izmaksas!$D$229-1),$C$102,0)</f>
        <v>17019</v>
      </c>
      <c r="AI106" s="416">
        <f>IF(AND(AI2&gt;Izmaksas!$D$9-1,AI2&lt;=Izmaksas!$D$229-1),$C$102,0)</f>
        <v>17019</v>
      </c>
      <c r="AJ106" s="416">
        <f>IF(AND(AJ2&gt;Izmaksas!$D$9-1,AJ2&lt;=Izmaksas!$D$229-1),$C$102,0)</f>
        <v>17019</v>
      </c>
      <c r="AK106" s="416">
        <f>IF(AND(AK2&gt;Izmaksas!$D$9-1,AK2&lt;=Izmaksas!$D$229-1),$C$102,0)</f>
        <v>17019</v>
      </c>
      <c r="AL106" s="416">
        <f>IF(AND(AL2&gt;Izmaksas!$D$9-1,AL2&lt;=Izmaksas!$D$229-1),$C$102,0)</f>
        <v>17019</v>
      </c>
      <c r="AM106" s="416">
        <f>IF(AND(AM2&gt;Izmaksas!$D$9-1,AM2&lt;=Izmaksas!$D$229-1),$C$102,0)</f>
        <v>17019</v>
      </c>
      <c r="AN106" s="416">
        <f>IF(AND(AN2&gt;Izmaksas!$D$9-1,AN2&lt;=Izmaksas!$D$229-1),$C$102,0)</f>
        <v>17019</v>
      </c>
      <c r="AO106" s="416">
        <f>IF(AND(AO2&gt;Izmaksas!$D$9-1,AO2&lt;=Izmaksas!$D$229-1),$C$102,0)</f>
        <v>17019</v>
      </c>
      <c r="AP106" s="416">
        <f>IF(AND(AP2&gt;Izmaksas!$D$9-1,AP2&lt;=Izmaksas!$D$229-1),$C$102,0)</f>
        <v>17019</v>
      </c>
      <c r="AQ106" s="416">
        <f>IF(AND(AQ2&gt;Izmaksas!$D$9-1,AQ2&lt;=Izmaksas!$D$229-1),$C$102,0)</f>
        <v>17019</v>
      </c>
      <c r="AR106" s="416">
        <f>IF(AND(AR2&gt;Izmaksas!$D$9-1,AR2&lt;=Izmaksas!$D$229-1),$C$102,0)</f>
        <v>17019</v>
      </c>
      <c r="AS106" s="416">
        <f>IF(AND(AS2&gt;Izmaksas!$D$9-1,AS2&lt;=Izmaksas!$D$229-1),$C$102,0)</f>
        <v>17019</v>
      </c>
      <c r="AT106" s="416">
        <f>IF(AND(AT2&gt;Izmaksas!$D$9-1,AT2&lt;=Izmaksas!$D$229-1),$C$102,0)</f>
        <v>17019</v>
      </c>
      <c r="AU106" s="416">
        <f>IF(AND(AU2&gt;Izmaksas!$D$9-1,AU2&lt;=Izmaksas!$D$229-1),$C$102,0)</f>
        <v>17019</v>
      </c>
      <c r="AV106" s="416">
        <f>IF(AND(AV2&gt;Izmaksas!$D$9-1,AV2&lt;=Izmaksas!$D$229-1),$C$102,0)</f>
        <v>17019</v>
      </c>
      <c r="AW106" s="416">
        <f>IF(AND(AW2&gt;Izmaksas!$D$9-1,AW2&lt;=Izmaksas!$D$229-1),$C$102,0)</f>
        <v>17019</v>
      </c>
      <c r="AX106" s="416">
        <f>IF(AND(AX2&gt;Izmaksas!$D$9-1,AX2&lt;=Izmaksas!$D$229-1),$C$102,0)</f>
        <v>17019</v>
      </c>
      <c r="AY106" s="416">
        <f>IF(AND(AY2&gt;Izmaksas!$D$9-1,AY2&lt;=Izmaksas!$D$229-1),$C$102,0)</f>
        <v>17019</v>
      </c>
      <c r="AZ106" s="416">
        <f>IF(AND(AZ2&gt;Izmaksas!$D$9-1,AZ2&lt;=Izmaksas!$D$229-1),$C$102,0)</f>
        <v>17019</v>
      </c>
      <c r="BA106" s="416">
        <f>IF(AND(BA2&gt;Izmaksas!$D$9-1,BA2&lt;=Izmaksas!$D$229-1),$C$102,0)</f>
        <v>17019</v>
      </c>
      <c r="BB106" s="416">
        <f>IF(AND(BB2&gt;Izmaksas!$D$9-1,BB2&lt;=Izmaksas!$D$229-1),$C$102,0)</f>
        <v>17019</v>
      </c>
      <c r="BC106" s="416">
        <f>IF(AND(BC2&gt;Izmaksas!$D$9-1,BC2&lt;=Izmaksas!$D$229-1),$C$102,0)</f>
        <v>17019</v>
      </c>
      <c r="BD106" s="416">
        <f>IF(AND(BD2&gt;Izmaksas!$D$9-1,BD2&lt;=Izmaksas!$D$229-1),$C$102,0)</f>
        <v>17019</v>
      </c>
      <c r="BE106" s="416">
        <f>IF(AND(BE2&gt;Izmaksas!$D$9-1,BE2&lt;=Izmaksas!$D$229-1),$C$102,0)</f>
        <v>17019</v>
      </c>
      <c r="BF106" s="416">
        <f>IF(AND(BF2&gt;Izmaksas!$D$9-1,BF2&lt;=Izmaksas!$D$229-1),$C$102,0)</f>
        <v>17019</v>
      </c>
      <c r="BG106" s="416">
        <f>IF(AND(BG2&gt;Izmaksas!$D$9-1,BG2&lt;=Izmaksas!$D$229-1),$C$102,0)</f>
        <v>17019</v>
      </c>
      <c r="BH106" s="416">
        <f>IF(AND(BH2&gt;Izmaksas!$D$9-1,BH2&lt;=Izmaksas!$D$229-1),$C$102,0)</f>
        <v>17019</v>
      </c>
      <c r="BI106" s="416">
        <f>IF(AND(BI2&gt;Izmaksas!$D$9-1,BI2&lt;=Izmaksas!$D$229-1),$C$102,0)</f>
        <v>17019</v>
      </c>
      <c r="BJ106" s="416">
        <f>IF(AND(BJ2&gt;Izmaksas!$D$9-1,BJ2&lt;=Izmaksas!$D$229-1),$C$102,0)</f>
        <v>17019</v>
      </c>
      <c r="BK106" s="416">
        <f>IF(AND(BK2&gt;Izmaksas!$D$9-1,BK2&lt;=Izmaksas!$D$229-1),$C$102,0)</f>
        <v>17019</v>
      </c>
      <c r="BL106" s="416">
        <f>IF(AND(BL2&gt;Izmaksas!$D$9-1,BL2&lt;=Izmaksas!$D$229-1),$C$102,0)</f>
        <v>17019</v>
      </c>
      <c r="BM106" s="416">
        <f>IF(AND(BM2&gt;Izmaksas!$D$9-1,BM2&lt;=Izmaksas!$D$229-1),$C$102,0)</f>
        <v>0</v>
      </c>
      <c r="BN106" s="416">
        <f>IF(AND(BN2&gt;Izmaksas!$D$9-1,BN2&lt;=Izmaksas!$D$229-1),$C$102,0)</f>
        <v>0</v>
      </c>
      <c r="BO106" s="416">
        <f>IF(AND(BO2&gt;Izmaksas!$D$9-1,BO2&lt;=Izmaksas!$D$229-1),$C$102,0)</f>
        <v>0</v>
      </c>
      <c r="BP106" s="416">
        <f>IF(AND(BP2&gt;Izmaksas!$D$9-1,BP2&lt;=Izmaksas!$D$229-1),$C$102,0)</f>
        <v>0</v>
      </c>
      <c r="BQ106" s="416">
        <f>IF(AND(BQ2&gt;Izmaksas!$D$9-1,BQ2&lt;=Izmaksas!$D$229-1),$C$102,0)</f>
        <v>0</v>
      </c>
      <c r="BR106" s="416">
        <f>IF(AND(BR2&gt;Izmaksas!$D$9-1,BR2&lt;=Izmaksas!$D$229-1),$C$102,0)</f>
        <v>0</v>
      </c>
      <c r="BS106" s="416">
        <f>IF(AND(BS2&gt;Izmaksas!$D$9-1,BS2&lt;=Izmaksas!$D$229-1),$C$102,0)</f>
        <v>0</v>
      </c>
      <c r="BT106" s="416">
        <f>IF(AND(BT2&gt;Izmaksas!$D$9-1,BT2&lt;=Izmaksas!$D$229-1),$C$102,0)</f>
        <v>0</v>
      </c>
      <c r="BU106" s="416">
        <f>IF(AND(BU2&gt;Izmaksas!$D$9-1,BU2&lt;=Izmaksas!$D$229-1),$C$102,0)</f>
        <v>0</v>
      </c>
      <c r="BV106" s="416">
        <f>IF(AND(BV2&gt;Izmaksas!$D$9-1,BV2&lt;=Izmaksas!$D$229-1),$C$102,0)</f>
        <v>0</v>
      </c>
      <c r="BW106" s="416">
        <f>IF(AND(BW2&gt;Izmaksas!$D$9-1,BW2&lt;=Izmaksas!$D$229-1),$C$102,0)</f>
        <v>0</v>
      </c>
      <c r="BX106" s="416">
        <f>IF(AND(BX2&gt;Izmaksas!$D$9-1,BX2&lt;=Izmaksas!$D$229-1),$C$102,0)</f>
        <v>0</v>
      </c>
      <c r="BY106" s="416">
        <f>IF(AND(BY2&gt;Izmaksas!$D$9-1,BY2&lt;=Izmaksas!$D$229-1),$C$102,0)</f>
        <v>0</v>
      </c>
      <c r="BZ106" s="416">
        <f>IF(AND(BZ2&gt;Izmaksas!$D$9-1,BZ2&lt;=Izmaksas!$D$229-1),$C$102,0)</f>
        <v>0</v>
      </c>
      <c r="CA106" s="416">
        <f>IF(AND(CA2&gt;Izmaksas!$D$9-1,CA2&lt;=Izmaksas!$D$229-1),$C$102,0)</f>
        <v>0</v>
      </c>
      <c r="CB106" s="416">
        <f>IF(AND(CB2&gt;Izmaksas!$D$9-1,CB2&lt;=Izmaksas!$D$229-1),$C$102,0)</f>
        <v>0</v>
      </c>
      <c r="CC106" s="416">
        <f>IF(AND(CC2&gt;Izmaksas!$D$9-1,CC2&lt;=Izmaksas!$D$229-1),$C$102,0)</f>
        <v>0</v>
      </c>
      <c r="CD106" s="416">
        <f>IF(AND(CD2&gt;Izmaksas!$D$9-1,CD2&lt;=Izmaksas!$D$229-1),$C$102,0)</f>
        <v>0</v>
      </c>
      <c r="CE106" s="416">
        <f>IF(AND(CE2&gt;Izmaksas!$D$9-1,CE2&lt;=Izmaksas!$D$229-1),$C$102,0)</f>
        <v>0</v>
      </c>
      <c r="CF106" s="416">
        <f>IF(AND(CF2&gt;Izmaksas!$D$9-1,CF2&lt;=Izmaksas!$D$229-1),$C$102,0)</f>
        <v>0</v>
      </c>
      <c r="CG106" s="416">
        <f>IF(AND(CG2&gt;Izmaksas!$D$9-1,CG2&lt;=Izmaksas!$D$229-1),$C$102,0)</f>
        <v>0</v>
      </c>
      <c r="CH106" s="416">
        <f>IF(AND(CH2&gt;Izmaksas!$D$9-1,CH2&lt;=Izmaksas!$D$229-1),$C$102,0)</f>
        <v>0</v>
      </c>
      <c r="CI106" s="416">
        <f>IF(AND(CI2&gt;Izmaksas!$D$9-1,CI2&lt;=Izmaksas!$D$229-1),$C$102,0)</f>
        <v>0</v>
      </c>
      <c r="CJ106" s="416">
        <f>IF(AND(CJ2&gt;Izmaksas!$D$9-1,CJ2&lt;=Izmaksas!$D$229-1),$C$102,0)</f>
        <v>0</v>
      </c>
      <c r="CK106" s="416">
        <f>IF(AND(CK2&gt;Izmaksas!$D$9-1,CK2&lt;=Izmaksas!$D$229-1),$C$102,0)</f>
        <v>0</v>
      </c>
      <c r="CL106" s="416">
        <f>IF(AND(CL2&gt;Izmaksas!$D$9-1,CL2&lt;=Izmaksas!$D$229-1),$C$102,0)</f>
        <v>0</v>
      </c>
      <c r="CM106" s="416">
        <f>IF(AND(CM2&gt;Izmaksas!$D$9-1,CM2&lt;=Izmaksas!$D$229-1),$C$102,0)</f>
        <v>0</v>
      </c>
      <c r="CN106" s="416">
        <f>IF(AND(CN2&gt;Izmaksas!$D$9-1,CN2&lt;=Izmaksas!$D$229-1),$C$102,0)</f>
        <v>0</v>
      </c>
      <c r="CO106" s="416">
        <f>IF(AND(CO2&gt;Izmaksas!$D$9-1,CO2&lt;=Izmaksas!$D$229-1),$C$102,0)</f>
        <v>0</v>
      </c>
      <c r="CP106" s="416">
        <f>IF(AND(CP2&gt;Izmaksas!$D$9-1,CP2&lt;=Izmaksas!$D$229-1),$C$102,0)</f>
        <v>0</v>
      </c>
      <c r="CQ106" s="416">
        <f>IF(AND(CQ2&gt;Izmaksas!$D$9-1,CQ2&lt;=Izmaksas!$D$229-1),$C$102,0)</f>
        <v>0</v>
      </c>
      <c r="CR106" s="416">
        <f>IF(AND(CR2&gt;Izmaksas!$D$9-1,CR2&lt;=Izmaksas!$D$229-1),$C$102,0)</f>
        <v>0</v>
      </c>
      <c r="CS106" s="416">
        <f>IF(AND(CS2&gt;Izmaksas!$D$9-1,CS2&lt;=Izmaksas!$D$229-1),$C$102,0)</f>
        <v>0</v>
      </c>
      <c r="CT106" s="416">
        <f>IF(AND(CT2&gt;Izmaksas!$D$9-1,CT2&lt;=Izmaksas!$D$229-1),$C$102,0)</f>
        <v>0</v>
      </c>
      <c r="CU106" s="416">
        <f>IF(AND(CU2&gt;Izmaksas!$D$9-1,CU2&lt;=Izmaksas!$D$229-1),$C$102,0)</f>
        <v>0</v>
      </c>
      <c r="CV106" s="416">
        <f>IF(AND(CV2&gt;Izmaksas!$D$9-1,CV2&lt;=Izmaksas!$D$229-1),$C$102,0)</f>
        <v>0</v>
      </c>
      <c r="CW106" s="416">
        <f>IF(AND(CW2&gt;Izmaksas!$D$9-1,CW2&lt;=Izmaksas!$D$229-1),$C$102,0)</f>
        <v>0</v>
      </c>
      <c r="CX106" s="416">
        <f>IF(AND(CX2&gt;Izmaksas!$D$9-1,CX2&lt;=Izmaksas!$D$229-1),$C$102,0)</f>
        <v>0</v>
      </c>
      <c r="CY106" s="416">
        <f>IF(AND(CY2&gt;Izmaksas!$D$9-1,CY2&lt;=Izmaksas!$D$229-1),$C$102,0)</f>
        <v>0</v>
      </c>
      <c r="CZ106" s="416">
        <f>IF(AND(CZ2&gt;Izmaksas!$D$9-1,CZ2&lt;=Izmaksas!$D$229-1),$C$102,0)</f>
        <v>0</v>
      </c>
      <c r="DA106" s="416">
        <f>IF(AND(DA2&gt;Izmaksas!$D$9-1,DA2&lt;=Izmaksas!$D$229-1),$C$102,0)</f>
        <v>0</v>
      </c>
      <c r="DB106" s="416">
        <f>IF(AND(DB2&gt;Izmaksas!$D$9-1,DB2&lt;=Izmaksas!$D$229-1),$C$102,0)</f>
        <v>0</v>
      </c>
      <c r="DC106" s="416">
        <f>IF(AND(DC2&gt;Izmaksas!$D$9-1,DC2&lt;=Izmaksas!$D$229-1),$C$102,0)</f>
        <v>0</v>
      </c>
      <c r="DD106" s="416">
        <f>IF(AND(DD2&gt;Izmaksas!$D$9-1,DD2&lt;=Izmaksas!$D$229-1),$C$102,0)</f>
        <v>0</v>
      </c>
      <c r="DE106" s="416">
        <f>IF(AND(DE2&gt;Izmaksas!$D$9-1,DE2&lt;=Izmaksas!$D$229-1),$C$102,0)</f>
        <v>0</v>
      </c>
      <c r="DF106" s="416">
        <f>IF(AND(DF2&gt;Izmaksas!$D$9-1,DF2&lt;=Izmaksas!$D$229-1),$C$102,0)</f>
        <v>0</v>
      </c>
      <c r="DG106" s="416">
        <f>IF(AND(DG2&gt;Izmaksas!$D$9-1,DG2&lt;=Izmaksas!$D$229-1),$C$102,0)</f>
        <v>0</v>
      </c>
      <c r="DH106" s="416">
        <f>IF(AND(DH2&gt;Izmaksas!$D$9-1,DH2&lt;=Izmaksas!$D$229-1),$C$102,0)</f>
        <v>0</v>
      </c>
      <c r="DI106" s="416">
        <f>IF(AND(DI2&gt;Izmaksas!$D$9-1,DI2&lt;=Izmaksas!$D$229-1),$C$102,0)</f>
        <v>0</v>
      </c>
      <c r="DJ106" s="416">
        <f>IF(AND(DJ2&gt;Izmaksas!$D$9-1,DJ2&lt;=Izmaksas!$D$229-1),$C$102,0)</f>
        <v>0</v>
      </c>
      <c r="DK106" s="416">
        <f>IF(AND(DK2&gt;Izmaksas!$D$9-1,DK2&lt;=Izmaksas!$D$229-1),$C$102,0)</f>
        <v>0</v>
      </c>
      <c r="DL106" s="416">
        <f>IF(AND(DL2&gt;Izmaksas!$D$9-1,DL2&lt;=Izmaksas!$D$229-1),$C$102,0)</f>
        <v>0</v>
      </c>
      <c r="DM106" s="416">
        <f>IF(AND(DM2&gt;Izmaksas!$D$9-1,DM2&lt;=Izmaksas!$D$229-1),$C$102,0)</f>
        <v>0</v>
      </c>
      <c r="DN106" s="416">
        <f>IF(AND(DN2&gt;Izmaksas!$D$9-1,DN2&lt;=Izmaksas!$D$229-1),$C$102,0)</f>
        <v>0</v>
      </c>
      <c r="DO106" s="416">
        <f>IF(AND(DO2&gt;Izmaksas!$D$9-1,DO2&lt;=Izmaksas!$D$229-1),$C$102,0)</f>
        <v>0</v>
      </c>
      <c r="DP106" s="416">
        <f>IF(AND(DP2&gt;Izmaksas!$D$9-1,DP2&lt;=Izmaksas!$D$229-1),$C$102,0)</f>
        <v>0</v>
      </c>
      <c r="DQ106" s="416">
        <f>IF(AND(DQ2&gt;Izmaksas!$D$9-1,DQ2&lt;=Izmaksas!$D$229-1),$C$102,0)</f>
        <v>0</v>
      </c>
      <c r="DR106" s="416">
        <f>IF(AND(DR2&gt;Izmaksas!$D$9-1,DR2&lt;=Izmaksas!$D$229-1),$C$102,0)</f>
        <v>0</v>
      </c>
      <c r="DS106" s="416">
        <f>IF(AND(DS2&gt;Izmaksas!$D$9-1,DS2&lt;=Izmaksas!$D$229-1),$C$102,0)</f>
        <v>0</v>
      </c>
      <c r="DT106" s="416">
        <f>IF(AND(DT2&gt;Izmaksas!$D$9-1,DT2&lt;=Izmaksas!$D$229-1),$C$102,0)</f>
        <v>0</v>
      </c>
      <c r="DU106" s="416">
        <f>IF(AND(DU2&gt;Izmaksas!$D$9-1,DU2&lt;=Izmaksas!$D$229-1),$C$102,0)</f>
        <v>0</v>
      </c>
    </row>
    <row r="107" spans="1:125" s="275" customFormat="1" ht="11.25" customHeight="1">
      <c r="A107" s="463" t="s">
        <v>922</v>
      </c>
      <c r="B107" s="462" t="s">
        <v>638</v>
      </c>
      <c r="E107" s="417">
        <f t="shared" ref="E107:H107" si="11">SUM(E104:E106)</f>
        <v>0</v>
      </c>
      <c r="F107" s="417">
        <f t="shared" si="11"/>
        <v>0</v>
      </c>
      <c r="G107" s="417">
        <f t="shared" si="11"/>
        <v>0</v>
      </c>
      <c r="H107" s="417">
        <f t="shared" si="11"/>
        <v>0</v>
      </c>
      <c r="I107" s="417">
        <f t="shared" ref="I107" si="12">SUM(I104:I106)</f>
        <v>0</v>
      </c>
      <c r="J107" s="417">
        <f t="shared" ref="J107:BU107" si="13">SUM(J104:J106)</f>
        <v>18356.759999999998</v>
      </c>
      <c r="K107" s="417">
        <f t="shared" si="13"/>
        <v>18356.759999999998</v>
      </c>
      <c r="L107" s="417">
        <f t="shared" si="13"/>
        <v>18356.759999999998</v>
      </c>
      <c r="M107" s="417">
        <f t="shared" si="13"/>
        <v>18356.759999999998</v>
      </c>
      <c r="N107" s="417">
        <f t="shared" si="13"/>
        <v>18356.759999999998</v>
      </c>
      <c r="O107" s="417">
        <f t="shared" si="13"/>
        <v>18356.759999999998</v>
      </c>
      <c r="P107" s="417">
        <f t="shared" si="13"/>
        <v>18356.759999999998</v>
      </c>
      <c r="Q107" s="417">
        <f t="shared" si="13"/>
        <v>18356.759999999998</v>
      </c>
      <c r="R107" s="417">
        <f t="shared" si="13"/>
        <v>18356.759999999998</v>
      </c>
      <c r="S107" s="417">
        <f t="shared" si="13"/>
        <v>18356.759999999998</v>
      </c>
      <c r="T107" s="417">
        <f t="shared" si="13"/>
        <v>18356.759999999998</v>
      </c>
      <c r="U107" s="417">
        <f t="shared" si="13"/>
        <v>18356.759999999998</v>
      </c>
      <c r="V107" s="417">
        <f t="shared" si="13"/>
        <v>18356.759999999998</v>
      </c>
      <c r="W107" s="417">
        <f t="shared" si="13"/>
        <v>18356.759999999998</v>
      </c>
      <c r="X107" s="417">
        <f t="shared" si="13"/>
        <v>17499</v>
      </c>
      <c r="Y107" s="417">
        <f t="shared" si="13"/>
        <v>17499</v>
      </c>
      <c r="Z107" s="417">
        <f t="shared" si="13"/>
        <v>17499</v>
      </c>
      <c r="AA107" s="417">
        <f t="shared" si="13"/>
        <v>17499</v>
      </c>
      <c r="AB107" s="417">
        <f t="shared" si="13"/>
        <v>17499</v>
      </c>
      <c r="AC107" s="417">
        <f t="shared" si="13"/>
        <v>17499</v>
      </c>
      <c r="AD107" s="417">
        <f t="shared" si="13"/>
        <v>17499</v>
      </c>
      <c r="AE107" s="417">
        <f t="shared" si="13"/>
        <v>17499</v>
      </c>
      <c r="AF107" s="417">
        <f t="shared" si="13"/>
        <v>17499</v>
      </c>
      <c r="AG107" s="417">
        <f t="shared" si="13"/>
        <v>17499</v>
      </c>
      <c r="AH107" s="417">
        <f t="shared" si="13"/>
        <v>17499</v>
      </c>
      <c r="AI107" s="417">
        <f t="shared" si="13"/>
        <v>17499</v>
      </c>
      <c r="AJ107" s="417">
        <f t="shared" si="13"/>
        <v>17499</v>
      </c>
      <c r="AK107" s="417">
        <f t="shared" si="13"/>
        <v>17499</v>
      </c>
      <c r="AL107" s="417">
        <f t="shared" si="13"/>
        <v>17499</v>
      </c>
      <c r="AM107" s="417">
        <f t="shared" si="13"/>
        <v>17499</v>
      </c>
      <c r="AN107" s="417">
        <f t="shared" si="13"/>
        <v>17499</v>
      </c>
      <c r="AO107" s="417">
        <f t="shared" si="13"/>
        <v>17499</v>
      </c>
      <c r="AP107" s="417">
        <f t="shared" si="13"/>
        <v>17499</v>
      </c>
      <c r="AQ107" s="417">
        <f t="shared" si="13"/>
        <v>17499</v>
      </c>
      <c r="AR107" s="417">
        <f t="shared" si="13"/>
        <v>17499</v>
      </c>
      <c r="AS107" s="417">
        <f t="shared" si="13"/>
        <v>17499</v>
      </c>
      <c r="AT107" s="417">
        <f t="shared" si="13"/>
        <v>17499</v>
      </c>
      <c r="AU107" s="417">
        <f t="shared" si="13"/>
        <v>17499</v>
      </c>
      <c r="AV107" s="417">
        <f t="shared" si="13"/>
        <v>17499</v>
      </c>
      <c r="AW107" s="417">
        <f t="shared" si="13"/>
        <v>17499</v>
      </c>
      <c r="AX107" s="417">
        <f t="shared" si="13"/>
        <v>17499</v>
      </c>
      <c r="AY107" s="417">
        <f t="shared" si="13"/>
        <v>17499</v>
      </c>
      <c r="AZ107" s="417">
        <f t="shared" si="13"/>
        <v>17499</v>
      </c>
      <c r="BA107" s="417">
        <f t="shared" si="13"/>
        <v>17499</v>
      </c>
      <c r="BB107" s="417">
        <f t="shared" si="13"/>
        <v>17499</v>
      </c>
      <c r="BC107" s="417">
        <f t="shared" si="13"/>
        <v>17499</v>
      </c>
      <c r="BD107" s="417">
        <f t="shared" si="13"/>
        <v>17499</v>
      </c>
      <c r="BE107" s="417">
        <f t="shared" si="13"/>
        <v>17499</v>
      </c>
      <c r="BF107" s="417">
        <f t="shared" si="13"/>
        <v>17499</v>
      </c>
      <c r="BG107" s="417">
        <f t="shared" si="13"/>
        <v>17499</v>
      </c>
      <c r="BH107" s="417">
        <f t="shared" si="13"/>
        <v>17499</v>
      </c>
      <c r="BI107" s="417">
        <f t="shared" si="13"/>
        <v>17499</v>
      </c>
      <c r="BJ107" s="417">
        <f t="shared" si="13"/>
        <v>17499</v>
      </c>
      <c r="BK107" s="417">
        <f t="shared" si="13"/>
        <v>17499</v>
      </c>
      <c r="BL107" s="417">
        <f t="shared" si="13"/>
        <v>17499</v>
      </c>
      <c r="BM107" s="417">
        <f t="shared" si="13"/>
        <v>0</v>
      </c>
      <c r="BN107" s="417">
        <f t="shared" si="13"/>
        <v>0</v>
      </c>
      <c r="BO107" s="417">
        <f t="shared" si="13"/>
        <v>0</v>
      </c>
      <c r="BP107" s="417">
        <f t="shared" si="13"/>
        <v>0</v>
      </c>
      <c r="BQ107" s="417">
        <f t="shared" si="13"/>
        <v>0</v>
      </c>
      <c r="BR107" s="417">
        <f t="shared" si="13"/>
        <v>0</v>
      </c>
      <c r="BS107" s="417">
        <f t="shared" si="13"/>
        <v>0</v>
      </c>
      <c r="BT107" s="417">
        <f t="shared" si="13"/>
        <v>0</v>
      </c>
      <c r="BU107" s="417">
        <f t="shared" si="13"/>
        <v>0</v>
      </c>
      <c r="BV107" s="417">
        <f t="shared" ref="BV107:DU107" si="14">SUM(BV104:BV106)</f>
        <v>0</v>
      </c>
      <c r="BW107" s="417">
        <f t="shared" si="14"/>
        <v>0</v>
      </c>
      <c r="BX107" s="417">
        <f t="shared" si="14"/>
        <v>0</v>
      </c>
      <c r="BY107" s="417">
        <f t="shared" si="14"/>
        <v>0</v>
      </c>
      <c r="BZ107" s="417">
        <f t="shared" si="14"/>
        <v>0</v>
      </c>
      <c r="CA107" s="417">
        <f t="shared" si="14"/>
        <v>0</v>
      </c>
      <c r="CB107" s="417">
        <f t="shared" si="14"/>
        <v>0</v>
      </c>
      <c r="CC107" s="417">
        <f t="shared" si="14"/>
        <v>0</v>
      </c>
      <c r="CD107" s="417">
        <f t="shared" si="14"/>
        <v>0</v>
      </c>
      <c r="CE107" s="417">
        <f t="shared" si="14"/>
        <v>0</v>
      </c>
      <c r="CF107" s="417">
        <f t="shared" si="14"/>
        <v>0</v>
      </c>
      <c r="CG107" s="417">
        <f t="shared" si="14"/>
        <v>0</v>
      </c>
      <c r="CH107" s="417">
        <f t="shared" si="14"/>
        <v>0</v>
      </c>
      <c r="CI107" s="417">
        <f t="shared" si="14"/>
        <v>0</v>
      </c>
      <c r="CJ107" s="417">
        <f t="shared" si="14"/>
        <v>0</v>
      </c>
      <c r="CK107" s="417">
        <f t="shared" si="14"/>
        <v>0</v>
      </c>
      <c r="CL107" s="417">
        <f t="shared" si="14"/>
        <v>0</v>
      </c>
      <c r="CM107" s="417">
        <f t="shared" si="14"/>
        <v>0</v>
      </c>
      <c r="CN107" s="417">
        <f t="shared" si="14"/>
        <v>0</v>
      </c>
      <c r="CO107" s="417">
        <f t="shared" si="14"/>
        <v>0</v>
      </c>
      <c r="CP107" s="417">
        <f t="shared" si="14"/>
        <v>0</v>
      </c>
      <c r="CQ107" s="417">
        <f t="shared" si="14"/>
        <v>0</v>
      </c>
      <c r="CR107" s="417">
        <f t="shared" si="14"/>
        <v>0</v>
      </c>
      <c r="CS107" s="417">
        <f t="shared" si="14"/>
        <v>0</v>
      </c>
      <c r="CT107" s="417">
        <f t="shared" si="14"/>
        <v>0</v>
      </c>
      <c r="CU107" s="417">
        <f t="shared" si="14"/>
        <v>0</v>
      </c>
      <c r="CV107" s="417">
        <f t="shared" si="14"/>
        <v>0</v>
      </c>
      <c r="CW107" s="417">
        <f t="shared" si="14"/>
        <v>0</v>
      </c>
      <c r="CX107" s="417">
        <f t="shared" si="14"/>
        <v>0</v>
      </c>
      <c r="CY107" s="417">
        <f t="shared" si="14"/>
        <v>0</v>
      </c>
      <c r="CZ107" s="417">
        <f t="shared" si="14"/>
        <v>0</v>
      </c>
      <c r="DA107" s="417">
        <f t="shared" si="14"/>
        <v>0</v>
      </c>
      <c r="DB107" s="417">
        <f t="shared" si="14"/>
        <v>0</v>
      </c>
      <c r="DC107" s="417">
        <f t="shared" si="14"/>
        <v>0</v>
      </c>
      <c r="DD107" s="417">
        <f t="shared" si="14"/>
        <v>0</v>
      </c>
      <c r="DE107" s="417">
        <f t="shared" si="14"/>
        <v>0</v>
      </c>
      <c r="DF107" s="417">
        <f t="shared" si="14"/>
        <v>0</v>
      </c>
      <c r="DG107" s="417">
        <f t="shared" si="14"/>
        <v>0</v>
      </c>
      <c r="DH107" s="417">
        <f t="shared" si="14"/>
        <v>0</v>
      </c>
      <c r="DI107" s="417">
        <f t="shared" si="14"/>
        <v>0</v>
      </c>
      <c r="DJ107" s="417">
        <f t="shared" si="14"/>
        <v>0</v>
      </c>
      <c r="DK107" s="417">
        <f t="shared" si="14"/>
        <v>0</v>
      </c>
      <c r="DL107" s="417">
        <f t="shared" si="14"/>
        <v>0</v>
      </c>
      <c r="DM107" s="417">
        <f t="shared" si="14"/>
        <v>0</v>
      </c>
      <c r="DN107" s="417">
        <f t="shared" si="14"/>
        <v>0</v>
      </c>
      <c r="DO107" s="417">
        <f t="shared" si="14"/>
        <v>0</v>
      </c>
      <c r="DP107" s="417">
        <f t="shared" si="14"/>
        <v>0</v>
      </c>
      <c r="DQ107" s="417">
        <f t="shared" si="14"/>
        <v>0</v>
      </c>
      <c r="DR107" s="417">
        <f t="shared" si="14"/>
        <v>0</v>
      </c>
      <c r="DS107" s="417">
        <f t="shared" si="14"/>
        <v>0</v>
      </c>
      <c r="DT107" s="417">
        <f t="shared" si="14"/>
        <v>0</v>
      </c>
      <c r="DU107" s="417">
        <f t="shared" si="14"/>
        <v>0</v>
      </c>
    </row>
    <row r="109" spans="1:125" ht="11.25" customHeight="1">
      <c r="A109" s="456" t="s">
        <v>734</v>
      </c>
      <c r="B109" s="389" t="s">
        <v>667</v>
      </c>
      <c r="C109" s="416">
        <f>C51</f>
        <v>214002.81599999999</v>
      </c>
    </row>
    <row r="110" spans="1:125" ht="11.25" customHeight="1">
      <c r="A110" s="456" t="s">
        <v>753</v>
      </c>
      <c r="B110" s="389" t="s">
        <v>668</v>
      </c>
      <c r="C110" s="416">
        <f>ROUND(C109/4,2)</f>
        <v>53500.7</v>
      </c>
    </row>
    <row r="111" spans="1:125" ht="11.25" customHeight="1">
      <c r="A111" s="463" t="s">
        <v>735</v>
      </c>
      <c r="B111" s="462" t="s">
        <v>638</v>
      </c>
      <c r="E111" s="417">
        <f>IF(AND(E2&gt;Izmaksas!$D$9-1,E2&lt;=Izmaksas!$D$229-1),$C$110,0)</f>
        <v>0</v>
      </c>
      <c r="F111" s="417">
        <f>IF(AND(F2&gt;Izmaksas!$D$9-1,F2&lt;=Izmaksas!$D$229-1),$C$110,0)</f>
        <v>0</v>
      </c>
      <c r="G111" s="417">
        <f>IF(AND(G2&gt;Izmaksas!$D$9-1,G2&lt;=Izmaksas!$D$229-1),$C$110,0)</f>
        <v>0</v>
      </c>
      <c r="H111" s="417">
        <f>IF(AND(H2&gt;Izmaksas!$D$9-1,H2&lt;=Izmaksas!$D$229-1),$C$110,0)</f>
        <v>0</v>
      </c>
      <c r="I111" s="417">
        <f>IF(AND(I2&gt;Izmaksas!$D$9-1,I2&lt;=Izmaksas!$D$229-1),$C$110,0)</f>
        <v>0</v>
      </c>
      <c r="J111" s="417">
        <f>IF(AND(J2&gt;Izmaksas!$D$9-1,J2&lt;=Izmaksas!$D$229-1),$C$110,0)</f>
        <v>53500.7</v>
      </c>
      <c r="K111" s="417">
        <f>IF(AND(K2&gt;Izmaksas!$D$9-1,K2&lt;=Izmaksas!$D$229-1),$C$110,0)</f>
        <v>53500.7</v>
      </c>
      <c r="L111" s="417">
        <f>IF(AND(L2&gt;Izmaksas!$D$9-1,L2&lt;=Izmaksas!$D$229-1),$C$110,0)</f>
        <v>53500.7</v>
      </c>
      <c r="M111" s="417">
        <f>IF(AND(M2&gt;Izmaksas!$D$9-1,M2&lt;=Izmaksas!$D$229-1),$C$110,0)</f>
        <v>53500.7</v>
      </c>
      <c r="N111" s="417">
        <f>IF(AND(N2&gt;Izmaksas!$D$9-1,N2&lt;=Izmaksas!$D$229-1),$C$110,0)</f>
        <v>53500.7</v>
      </c>
      <c r="O111" s="417">
        <f>IF(AND(O2&gt;Izmaksas!$D$9-1,O2&lt;=Izmaksas!$D$229-1),$C$110,0)</f>
        <v>53500.7</v>
      </c>
      <c r="P111" s="417">
        <f>IF(AND(P2&gt;Izmaksas!$D$9-1,P2&lt;=Izmaksas!$D$229-1),$C$110,0)</f>
        <v>53500.7</v>
      </c>
      <c r="Q111" s="417">
        <f>IF(AND(Q2&gt;Izmaksas!$D$9-1,Q2&lt;=Izmaksas!$D$229-1),$C$110,0)</f>
        <v>53500.7</v>
      </c>
      <c r="R111" s="417">
        <f>IF(AND(R2&gt;Izmaksas!$D$9-1,R2&lt;=Izmaksas!$D$229-1),$C$110,0)</f>
        <v>53500.7</v>
      </c>
      <c r="S111" s="417">
        <f>IF(AND(S2&gt;Izmaksas!$D$9-1,S2&lt;=Izmaksas!$D$229-1),$C$110,0)</f>
        <v>53500.7</v>
      </c>
      <c r="T111" s="417">
        <f>IF(AND(T2&gt;Izmaksas!$D$9-1,T2&lt;=Izmaksas!$D$229-1),$C$110,0)</f>
        <v>53500.7</v>
      </c>
      <c r="U111" s="417">
        <f>IF(AND(U2&gt;Izmaksas!$D$9-1,U2&lt;=Izmaksas!$D$229-1),$C$110,0)</f>
        <v>53500.7</v>
      </c>
      <c r="V111" s="417">
        <f>IF(AND(V2&gt;Izmaksas!$D$9-1,V2&lt;=Izmaksas!$D$229-1),$C$110,0)</f>
        <v>53500.7</v>
      </c>
      <c r="W111" s="417">
        <f>IF(AND(W2&gt;Izmaksas!$D$9-1,W2&lt;=Izmaksas!$D$229-1),$C$110,0)</f>
        <v>53500.7</v>
      </c>
      <c r="X111" s="417">
        <f>IF(AND(X2&gt;Izmaksas!$D$9-1,X2&lt;=Izmaksas!$D$229-1),$C$110,0)</f>
        <v>53500.7</v>
      </c>
      <c r="Y111" s="417">
        <f>IF(AND(Y2&gt;Izmaksas!$D$9-1,Y2&lt;=Izmaksas!$D$229-1),$C$110,0)</f>
        <v>53500.7</v>
      </c>
      <c r="Z111" s="417">
        <f>IF(AND(Z2&gt;Izmaksas!$D$9-1,Z2&lt;=Izmaksas!$D$229-1),$C$110,0)</f>
        <v>53500.7</v>
      </c>
      <c r="AA111" s="417">
        <f>IF(AND(AA2&gt;Izmaksas!$D$9-1,AA2&lt;=Izmaksas!$D$229-1),$C$110,0)</f>
        <v>53500.7</v>
      </c>
      <c r="AB111" s="417">
        <f>IF(AND(AB2&gt;Izmaksas!$D$9-1,AB2&lt;=Izmaksas!$D$229-1),$C$110,0)</f>
        <v>53500.7</v>
      </c>
      <c r="AC111" s="417">
        <f>IF(AND(AC2&gt;Izmaksas!$D$9-1,AC2&lt;=Izmaksas!$D$229-1),$C$110,0)</f>
        <v>53500.7</v>
      </c>
      <c r="AD111" s="417">
        <f>IF(AND(AD2&gt;Izmaksas!$D$9-1,AD2&lt;=Izmaksas!$D$229-1),$C$110,0)</f>
        <v>53500.7</v>
      </c>
      <c r="AE111" s="417">
        <f>IF(AND(AE2&gt;Izmaksas!$D$9-1,AE2&lt;=Izmaksas!$D$229-1),$C$110,0)</f>
        <v>53500.7</v>
      </c>
      <c r="AF111" s="417">
        <f>IF(AND(AF2&gt;Izmaksas!$D$9-1,AF2&lt;=Izmaksas!$D$229-1),$C$110,0)</f>
        <v>53500.7</v>
      </c>
      <c r="AG111" s="417">
        <f>IF(AND(AG2&gt;Izmaksas!$D$9-1,AG2&lt;=Izmaksas!$D$229-1),$C$110,0)</f>
        <v>53500.7</v>
      </c>
      <c r="AH111" s="417">
        <f>IF(AND(AH2&gt;Izmaksas!$D$9-1,AH2&lt;=Izmaksas!$D$229-1),$C$110,0)</f>
        <v>53500.7</v>
      </c>
      <c r="AI111" s="417">
        <f>IF(AND(AI2&gt;Izmaksas!$D$9-1,AI2&lt;=Izmaksas!$D$229-1),$C$110,0)</f>
        <v>53500.7</v>
      </c>
      <c r="AJ111" s="417">
        <f>IF(AND(AJ2&gt;Izmaksas!$D$9-1,AJ2&lt;=Izmaksas!$D$229-1),$C$110,0)</f>
        <v>53500.7</v>
      </c>
      <c r="AK111" s="417">
        <f>IF(AND(AK2&gt;Izmaksas!$D$9-1,AK2&lt;=Izmaksas!$D$229-1),$C$110,0)</f>
        <v>53500.7</v>
      </c>
      <c r="AL111" s="417">
        <f>IF(AND(AL2&gt;Izmaksas!$D$9-1,AL2&lt;=Izmaksas!$D$229-1),$C$110,0)</f>
        <v>53500.7</v>
      </c>
      <c r="AM111" s="417">
        <f>IF(AND(AM2&gt;Izmaksas!$D$9-1,AM2&lt;=Izmaksas!$D$229-1),$C$110,0)</f>
        <v>53500.7</v>
      </c>
      <c r="AN111" s="417">
        <f>IF(AND(AN2&gt;Izmaksas!$D$9-1,AN2&lt;=Izmaksas!$D$229-1),$C$110,0)</f>
        <v>53500.7</v>
      </c>
      <c r="AO111" s="417">
        <f>IF(AND(AO2&gt;Izmaksas!$D$9-1,AO2&lt;=Izmaksas!$D$229-1),$C$110,0)</f>
        <v>53500.7</v>
      </c>
      <c r="AP111" s="417">
        <f>IF(AND(AP2&gt;Izmaksas!$D$9-1,AP2&lt;=Izmaksas!$D$229-1),$C$110,0)</f>
        <v>53500.7</v>
      </c>
      <c r="AQ111" s="417">
        <f>IF(AND(AQ2&gt;Izmaksas!$D$9-1,AQ2&lt;=Izmaksas!$D$229-1),$C$110,0)</f>
        <v>53500.7</v>
      </c>
      <c r="AR111" s="417">
        <f>IF(AND(AR2&gt;Izmaksas!$D$9-1,AR2&lt;=Izmaksas!$D$229-1),$C$110,0)</f>
        <v>53500.7</v>
      </c>
      <c r="AS111" s="417">
        <f>IF(AND(AS2&gt;Izmaksas!$D$9-1,AS2&lt;=Izmaksas!$D$229-1),$C$110,0)</f>
        <v>53500.7</v>
      </c>
      <c r="AT111" s="417">
        <f>IF(AND(AT2&gt;Izmaksas!$D$9-1,AT2&lt;=Izmaksas!$D$229-1),$C$110,0)</f>
        <v>53500.7</v>
      </c>
      <c r="AU111" s="417">
        <f>IF(AND(AU2&gt;Izmaksas!$D$9-1,AU2&lt;=Izmaksas!$D$229-1),$C$110,0)</f>
        <v>53500.7</v>
      </c>
      <c r="AV111" s="417">
        <f>IF(AND(AV2&gt;Izmaksas!$D$9-1,AV2&lt;=Izmaksas!$D$229-1),$C$110,0)</f>
        <v>53500.7</v>
      </c>
      <c r="AW111" s="417">
        <f>IF(AND(AW2&gt;Izmaksas!$D$9-1,AW2&lt;=Izmaksas!$D$229-1),$C$110,0)</f>
        <v>53500.7</v>
      </c>
      <c r="AX111" s="417">
        <f>IF(AND(AX2&gt;Izmaksas!$D$9-1,AX2&lt;=Izmaksas!$D$229-1),$C$110,0)</f>
        <v>53500.7</v>
      </c>
      <c r="AY111" s="417">
        <f>IF(AND(AY2&gt;Izmaksas!$D$9-1,AY2&lt;=Izmaksas!$D$229-1),$C$110,0)</f>
        <v>53500.7</v>
      </c>
      <c r="AZ111" s="417">
        <f>IF(AND(AZ2&gt;Izmaksas!$D$9-1,AZ2&lt;=Izmaksas!$D$229-1),$C$110,0)</f>
        <v>53500.7</v>
      </c>
      <c r="BA111" s="417">
        <f>IF(AND(BA2&gt;Izmaksas!$D$9-1,BA2&lt;=Izmaksas!$D$229-1),$C$110,0)</f>
        <v>53500.7</v>
      </c>
      <c r="BB111" s="417">
        <f>IF(AND(BB2&gt;Izmaksas!$D$9-1,BB2&lt;=Izmaksas!$D$229-1),$C$110,0)</f>
        <v>53500.7</v>
      </c>
      <c r="BC111" s="417">
        <f>IF(AND(BC2&gt;Izmaksas!$D$9-1,BC2&lt;=Izmaksas!$D$229-1),$C$110,0)</f>
        <v>53500.7</v>
      </c>
      <c r="BD111" s="417">
        <f>IF(AND(BD2&gt;Izmaksas!$D$9-1,BD2&lt;=Izmaksas!$D$229-1),$C$110,0)</f>
        <v>53500.7</v>
      </c>
      <c r="BE111" s="417">
        <f>IF(AND(BE2&gt;Izmaksas!$D$9-1,BE2&lt;=Izmaksas!$D$229-1),$C$110,0)</f>
        <v>53500.7</v>
      </c>
      <c r="BF111" s="417">
        <f>IF(AND(BF2&gt;Izmaksas!$D$9-1,BF2&lt;=Izmaksas!$D$229-1),$C$110,0)</f>
        <v>53500.7</v>
      </c>
      <c r="BG111" s="417">
        <f>IF(AND(BG2&gt;Izmaksas!$D$9-1,BG2&lt;=Izmaksas!$D$229-1),$C$110,0)</f>
        <v>53500.7</v>
      </c>
      <c r="BH111" s="417">
        <f>IF(AND(BH2&gt;Izmaksas!$D$9-1,BH2&lt;=Izmaksas!$D$229-1),$C$110,0)</f>
        <v>53500.7</v>
      </c>
      <c r="BI111" s="417">
        <f>IF(AND(BI2&gt;Izmaksas!$D$9-1,BI2&lt;=Izmaksas!$D$229-1),$C$110,0)</f>
        <v>53500.7</v>
      </c>
      <c r="BJ111" s="417">
        <f>IF(AND(BJ2&gt;Izmaksas!$D$9-1,BJ2&lt;=Izmaksas!$D$229-1),$C$110,0)</f>
        <v>53500.7</v>
      </c>
      <c r="BK111" s="417">
        <f>IF(AND(BK2&gt;Izmaksas!$D$9-1,BK2&lt;=Izmaksas!$D$229-1),$C$110,0)</f>
        <v>53500.7</v>
      </c>
      <c r="BL111" s="417">
        <f>IF(AND(BL2&gt;Izmaksas!$D$9-1,BL2&lt;=Izmaksas!$D$229-1),$C$110,0)</f>
        <v>53500.7</v>
      </c>
      <c r="BM111" s="417">
        <f>IF(AND(BM2&gt;Izmaksas!$D$9-1,BM2&lt;=Izmaksas!$D$229-1),$C$110,0)</f>
        <v>0</v>
      </c>
      <c r="BN111" s="417">
        <f>IF(AND(BN2&gt;Izmaksas!$D$9-1,BN2&lt;=Izmaksas!$D$229-1),$C$110,0)</f>
        <v>0</v>
      </c>
      <c r="BO111" s="417">
        <f>IF(AND(BO2&gt;Izmaksas!$D$9-1,BO2&lt;=Izmaksas!$D$229-1),$C$110,0)</f>
        <v>0</v>
      </c>
      <c r="BP111" s="417">
        <f>IF(AND(BP2&gt;Izmaksas!$D$9-1,BP2&lt;=Izmaksas!$D$229-1),$C$110,0)</f>
        <v>0</v>
      </c>
      <c r="BQ111" s="417">
        <f>IF(AND(BQ2&gt;Izmaksas!$D$9-1,BQ2&lt;=Izmaksas!$D$229-1),$C$110,0)</f>
        <v>0</v>
      </c>
      <c r="BR111" s="417">
        <f>IF(AND(BR2&gt;Izmaksas!$D$9-1,BR2&lt;=Izmaksas!$D$229-1),$C$110,0)</f>
        <v>0</v>
      </c>
      <c r="BS111" s="417">
        <f>IF(AND(BS2&gt;Izmaksas!$D$9-1,BS2&lt;=Izmaksas!$D$229-1),$C$110,0)</f>
        <v>0</v>
      </c>
      <c r="BT111" s="417">
        <f>IF(AND(BT2&gt;Izmaksas!$D$9-1,BT2&lt;=Izmaksas!$D$229-1),$C$110,0)</f>
        <v>0</v>
      </c>
      <c r="BU111" s="417">
        <f>IF(AND(BU2&gt;Izmaksas!$D$9-1,BU2&lt;=Izmaksas!$D$229-1),$C$110,0)</f>
        <v>0</v>
      </c>
      <c r="BV111" s="417">
        <f>IF(AND(BV2&gt;Izmaksas!$D$9-1,BV2&lt;=Izmaksas!$D$229-1),$C$110,0)</f>
        <v>0</v>
      </c>
      <c r="BW111" s="417">
        <f>IF(AND(BW2&gt;Izmaksas!$D$9-1,BW2&lt;=Izmaksas!$D$229-1),$C$110,0)</f>
        <v>0</v>
      </c>
      <c r="BX111" s="417">
        <f>IF(AND(BX2&gt;Izmaksas!$D$9-1,BX2&lt;=Izmaksas!$D$229-1),$C$110,0)</f>
        <v>0</v>
      </c>
      <c r="BY111" s="417">
        <f>IF(AND(BY2&gt;Izmaksas!$D$9-1,BY2&lt;=Izmaksas!$D$229-1),$C$110,0)</f>
        <v>0</v>
      </c>
      <c r="BZ111" s="417">
        <f>IF(AND(BZ2&gt;Izmaksas!$D$9-1,BZ2&lt;=Izmaksas!$D$229-1),$C$110,0)</f>
        <v>0</v>
      </c>
      <c r="CA111" s="417">
        <f>IF(AND(CA2&gt;Izmaksas!$D$9-1,CA2&lt;=Izmaksas!$D$229-1),$C$110,0)</f>
        <v>0</v>
      </c>
      <c r="CB111" s="417">
        <f>IF(AND(CB2&gt;Izmaksas!$D$9-1,CB2&lt;=Izmaksas!$D$229-1),$C$110,0)</f>
        <v>0</v>
      </c>
      <c r="CC111" s="417">
        <f>IF(AND(CC2&gt;Izmaksas!$D$9-1,CC2&lt;=Izmaksas!$D$229-1),$C$110,0)</f>
        <v>0</v>
      </c>
      <c r="CD111" s="417">
        <f>IF(AND(CD2&gt;Izmaksas!$D$9-1,CD2&lt;=Izmaksas!$D$229-1),$C$110,0)</f>
        <v>0</v>
      </c>
      <c r="CE111" s="417">
        <f>IF(AND(CE2&gt;Izmaksas!$D$9-1,CE2&lt;=Izmaksas!$D$229-1),$C$110,0)</f>
        <v>0</v>
      </c>
      <c r="CF111" s="417">
        <f>IF(AND(CF2&gt;Izmaksas!$D$9-1,CF2&lt;=Izmaksas!$D$229-1),$C$110,0)</f>
        <v>0</v>
      </c>
      <c r="CG111" s="417">
        <f>IF(AND(CG2&gt;Izmaksas!$D$9-1,CG2&lt;=Izmaksas!$D$229-1),$C$110,0)</f>
        <v>0</v>
      </c>
      <c r="CH111" s="417">
        <f>IF(AND(CH2&gt;Izmaksas!$D$9-1,CH2&lt;=Izmaksas!$D$229-1),$C$110,0)</f>
        <v>0</v>
      </c>
      <c r="CI111" s="417">
        <f>IF(AND(CI2&gt;Izmaksas!$D$9-1,CI2&lt;=Izmaksas!$D$229-1),$C$110,0)</f>
        <v>0</v>
      </c>
      <c r="CJ111" s="417">
        <f>IF(AND(CJ2&gt;Izmaksas!$D$9-1,CJ2&lt;=Izmaksas!$D$229-1),$C$110,0)</f>
        <v>0</v>
      </c>
      <c r="CK111" s="417">
        <f>IF(AND(CK2&gt;Izmaksas!$D$9-1,CK2&lt;=Izmaksas!$D$229-1),$C$110,0)</f>
        <v>0</v>
      </c>
      <c r="CL111" s="417">
        <f>IF(AND(CL2&gt;Izmaksas!$D$9-1,CL2&lt;=Izmaksas!$D$229-1),$C$110,0)</f>
        <v>0</v>
      </c>
      <c r="CM111" s="417">
        <f>IF(AND(CM2&gt;Izmaksas!$D$9-1,CM2&lt;=Izmaksas!$D$229-1),$C$110,0)</f>
        <v>0</v>
      </c>
      <c r="CN111" s="417">
        <f>IF(AND(CN2&gt;Izmaksas!$D$9-1,CN2&lt;=Izmaksas!$D$229-1),$C$110,0)</f>
        <v>0</v>
      </c>
      <c r="CO111" s="417">
        <f>IF(AND(CO2&gt;Izmaksas!$D$9-1,CO2&lt;=Izmaksas!$D$229-1),$C$110,0)</f>
        <v>0</v>
      </c>
      <c r="CP111" s="417">
        <f>IF(AND(CP2&gt;Izmaksas!$D$9-1,CP2&lt;=Izmaksas!$D$229-1),$C$110,0)</f>
        <v>0</v>
      </c>
      <c r="CQ111" s="417">
        <f>IF(AND(CQ2&gt;Izmaksas!$D$9-1,CQ2&lt;=Izmaksas!$D$229-1),$C$110,0)</f>
        <v>0</v>
      </c>
      <c r="CR111" s="417">
        <f>IF(AND(CR2&gt;Izmaksas!$D$9-1,CR2&lt;=Izmaksas!$D$229-1),$C$110,0)</f>
        <v>0</v>
      </c>
      <c r="CS111" s="417">
        <f>IF(AND(CS2&gt;Izmaksas!$D$9-1,CS2&lt;=Izmaksas!$D$229-1),$C$110,0)</f>
        <v>0</v>
      </c>
      <c r="CT111" s="417">
        <f>IF(AND(CT2&gt;Izmaksas!$D$9-1,CT2&lt;=Izmaksas!$D$229-1),$C$110,0)</f>
        <v>0</v>
      </c>
      <c r="CU111" s="417">
        <f>IF(AND(CU2&gt;Izmaksas!$D$9-1,CU2&lt;=Izmaksas!$D$229-1),$C$110,0)</f>
        <v>0</v>
      </c>
      <c r="CV111" s="417">
        <f>IF(AND(CV2&gt;Izmaksas!$D$9-1,CV2&lt;=Izmaksas!$D$229-1),$C$110,0)</f>
        <v>0</v>
      </c>
      <c r="CW111" s="417">
        <f>IF(AND(CW2&gt;Izmaksas!$D$9-1,CW2&lt;=Izmaksas!$D$229-1),$C$110,0)</f>
        <v>0</v>
      </c>
      <c r="CX111" s="417">
        <f>IF(AND(CX2&gt;Izmaksas!$D$9-1,CX2&lt;=Izmaksas!$D$229-1),$C$110,0)</f>
        <v>0</v>
      </c>
      <c r="CY111" s="417">
        <f>IF(AND(CY2&gt;Izmaksas!$D$9-1,CY2&lt;=Izmaksas!$D$229-1),$C$110,0)</f>
        <v>0</v>
      </c>
      <c r="CZ111" s="417">
        <f>IF(AND(CZ2&gt;Izmaksas!$D$9-1,CZ2&lt;=Izmaksas!$D$229-1),$C$110,0)</f>
        <v>0</v>
      </c>
      <c r="DA111" s="417">
        <f>IF(AND(DA2&gt;Izmaksas!$D$9-1,DA2&lt;=Izmaksas!$D$229-1),$C$110,0)</f>
        <v>0</v>
      </c>
      <c r="DB111" s="417">
        <f>IF(AND(DB2&gt;Izmaksas!$D$9-1,DB2&lt;=Izmaksas!$D$229-1),$C$110,0)</f>
        <v>0</v>
      </c>
      <c r="DC111" s="417">
        <f>IF(AND(DC2&gt;Izmaksas!$D$9-1,DC2&lt;=Izmaksas!$D$229-1),$C$110,0)</f>
        <v>0</v>
      </c>
      <c r="DD111" s="417">
        <f>IF(AND(DD2&gt;Izmaksas!$D$9-1,DD2&lt;=Izmaksas!$D$229-1),$C$110,0)</f>
        <v>0</v>
      </c>
      <c r="DE111" s="417">
        <f>IF(AND(DE2&gt;Izmaksas!$D$9-1,DE2&lt;=Izmaksas!$D$229-1),$C$110,0)</f>
        <v>0</v>
      </c>
      <c r="DF111" s="417">
        <f>IF(AND(DF2&gt;Izmaksas!$D$9-1,DF2&lt;=Izmaksas!$D$229-1),$C$110,0)</f>
        <v>0</v>
      </c>
      <c r="DG111" s="417">
        <f>IF(AND(DG2&gt;Izmaksas!$D$9-1,DG2&lt;=Izmaksas!$D$229-1),$C$110,0)</f>
        <v>0</v>
      </c>
      <c r="DH111" s="417">
        <f>IF(AND(DH2&gt;Izmaksas!$D$9-1,DH2&lt;=Izmaksas!$D$229-1),$C$110,0)</f>
        <v>0</v>
      </c>
      <c r="DI111" s="417">
        <f>IF(AND(DI2&gt;Izmaksas!$D$9-1,DI2&lt;=Izmaksas!$D$229-1),$C$110,0)</f>
        <v>0</v>
      </c>
      <c r="DJ111" s="417">
        <f>IF(AND(DJ2&gt;Izmaksas!$D$9-1,DJ2&lt;=Izmaksas!$D$229-1),$C$110,0)</f>
        <v>0</v>
      </c>
      <c r="DK111" s="417">
        <f>IF(AND(DK2&gt;Izmaksas!$D$9-1,DK2&lt;=Izmaksas!$D$229-1),$C$110,0)</f>
        <v>0</v>
      </c>
      <c r="DL111" s="417">
        <f>IF(AND(DL2&gt;Izmaksas!$D$9-1,DL2&lt;=Izmaksas!$D$229-1),$C$110,0)</f>
        <v>0</v>
      </c>
      <c r="DM111" s="417">
        <f>IF(AND(DM2&gt;Izmaksas!$D$9-1,DM2&lt;=Izmaksas!$D$229-1),$C$110,0)</f>
        <v>0</v>
      </c>
      <c r="DN111" s="417">
        <f>IF(AND(DN2&gt;Izmaksas!$D$9-1,DN2&lt;=Izmaksas!$D$229-1),$C$110,0)</f>
        <v>0</v>
      </c>
      <c r="DO111" s="417">
        <f>IF(AND(DO2&gt;Izmaksas!$D$9-1,DO2&lt;=Izmaksas!$D$229-1),$C$110,0)</f>
        <v>0</v>
      </c>
      <c r="DP111" s="417">
        <f>IF(AND(DP2&gt;Izmaksas!$D$9-1,DP2&lt;=Izmaksas!$D$229-1),$C$110,0)</f>
        <v>0</v>
      </c>
      <c r="DQ111" s="417">
        <f>IF(AND(DQ2&gt;Izmaksas!$D$9-1,DQ2&lt;=Izmaksas!$D$229-1),$C$110,0)</f>
        <v>0</v>
      </c>
      <c r="DR111" s="417">
        <f>IF(AND(DR2&gt;Izmaksas!$D$9-1,DR2&lt;=Izmaksas!$D$229-1),$C$110,0)</f>
        <v>0</v>
      </c>
      <c r="DS111" s="417">
        <f>IF(AND(DS2&gt;Izmaksas!$D$9-1,DS2&lt;=Izmaksas!$D$229-1),$C$110,0)</f>
        <v>0</v>
      </c>
      <c r="DT111" s="417">
        <f>IF(AND(DT2&gt;Izmaksas!$D$9-1,DT2&lt;=Izmaksas!$D$229-1),$C$110,0)</f>
        <v>0</v>
      </c>
      <c r="DU111" s="417">
        <f>IF(AND(DU2&gt;Izmaksas!$D$9-1,DU2&lt;=Izmaksas!$D$229-1),$C$110,0)</f>
        <v>0</v>
      </c>
    </row>
    <row r="113" spans="1:125" ht="11.25" customHeight="1">
      <c r="A113" s="456" t="s">
        <v>754</v>
      </c>
      <c r="B113" s="389" t="s">
        <v>667</v>
      </c>
      <c r="C113" s="447">
        <f>35555/5</f>
        <v>7111</v>
      </c>
    </row>
    <row r="114" spans="1:125" ht="11.25" customHeight="1">
      <c r="A114" s="456" t="s">
        <v>755</v>
      </c>
      <c r="B114" s="389" t="s">
        <v>668</v>
      </c>
      <c r="C114" s="416">
        <f>ROUND(C113/4,2)</f>
        <v>1777.75</v>
      </c>
    </row>
    <row r="115" spans="1:125" s="275" customFormat="1" ht="11.25" customHeight="1">
      <c r="A115" s="463" t="s">
        <v>756</v>
      </c>
      <c r="B115" s="462" t="s">
        <v>638</v>
      </c>
      <c r="E115" s="417">
        <f>IF(AND(E2&gt;Izmaksas!$D$9-1,E2&lt;=Izmaksas!$D$229-1),$C$114,0)</f>
        <v>0</v>
      </c>
      <c r="F115" s="417">
        <f>IF(AND(F2&gt;Izmaksas!$D$9-1,F2&lt;=Izmaksas!$D$229-1),$C$114,0)</f>
        <v>0</v>
      </c>
      <c r="G115" s="417">
        <f>IF(AND(G2&gt;Izmaksas!$D$9-1,G2&lt;=Izmaksas!$D$229-1),$C$114,0)</f>
        <v>0</v>
      </c>
      <c r="H115" s="417">
        <f>IF(AND(H2&gt;Izmaksas!$D$9-1,H2&lt;=Izmaksas!$D$229-1),$C$114,0)</f>
        <v>0</v>
      </c>
      <c r="I115" s="417">
        <f>IF(AND(I2&gt;Izmaksas!$D$9-1,I2&lt;=Izmaksas!$D$229-1),$C$114,0)</f>
        <v>0</v>
      </c>
      <c r="J115" s="417">
        <f>IF(AND(J2&gt;Izmaksas!$D$9-1,J2&lt;=Izmaksas!$D$229-1),$C$114,0)</f>
        <v>1777.75</v>
      </c>
      <c r="K115" s="417">
        <f>IF(AND(K2&gt;Izmaksas!$D$9-1,K2&lt;=Izmaksas!$D$229-1),$C$114,0)</f>
        <v>1777.75</v>
      </c>
      <c r="L115" s="417">
        <f>IF(AND(L2&gt;Izmaksas!$D$9-1,L2&lt;=Izmaksas!$D$229-1),$C$114,0)</f>
        <v>1777.75</v>
      </c>
      <c r="M115" s="417">
        <f>IF(AND(M2&gt;Izmaksas!$D$9-1,M2&lt;=Izmaksas!$D$229-1),$C$114,0)</f>
        <v>1777.75</v>
      </c>
      <c r="N115" s="417">
        <f>IF(AND(N2&gt;Izmaksas!$D$9-1,N2&lt;=Izmaksas!$D$229-1),$C$114,0)</f>
        <v>1777.75</v>
      </c>
      <c r="O115" s="417">
        <f>IF(AND(O2&gt;Izmaksas!$D$9-1,O2&lt;=Izmaksas!$D$229-1),$C$114,0)</f>
        <v>1777.75</v>
      </c>
      <c r="P115" s="417">
        <f>IF(AND(P2&gt;Izmaksas!$D$9-1,P2&lt;=Izmaksas!$D$229-1),$C$114,0)</f>
        <v>1777.75</v>
      </c>
      <c r="Q115" s="417">
        <f>IF(AND(Q2&gt;Izmaksas!$D$9-1,Q2&lt;=Izmaksas!$D$229-1),$C$114,0)</f>
        <v>1777.75</v>
      </c>
      <c r="R115" s="417">
        <f>IF(AND(R2&gt;Izmaksas!$D$9-1,R2&lt;=Izmaksas!$D$229-1),$C$114,0)</f>
        <v>1777.75</v>
      </c>
      <c r="S115" s="417">
        <f>IF(AND(S2&gt;Izmaksas!$D$9-1,S2&lt;=Izmaksas!$D$229-1),$C$114,0)</f>
        <v>1777.75</v>
      </c>
      <c r="T115" s="417">
        <f>IF(AND(T2&gt;Izmaksas!$D$9-1,T2&lt;=Izmaksas!$D$229-1),$C$114,0)</f>
        <v>1777.75</v>
      </c>
      <c r="U115" s="417">
        <f>IF(AND(U2&gt;Izmaksas!$D$9-1,U2&lt;=Izmaksas!$D$229-1),$C$114,0)</f>
        <v>1777.75</v>
      </c>
      <c r="V115" s="417">
        <f>IF(AND(V2&gt;Izmaksas!$D$9-1,V2&lt;=Izmaksas!$D$229-1),$C$114,0)</f>
        <v>1777.75</v>
      </c>
      <c r="W115" s="417">
        <f>IF(AND(W2&gt;Izmaksas!$D$9-1,W2&lt;=Izmaksas!$D$229-1),$C$114,0)</f>
        <v>1777.75</v>
      </c>
      <c r="X115" s="417">
        <f>IF(AND(X2&gt;Izmaksas!$D$9-1,X2&lt;=Izmaksas!$D$229-1),$C$114,0)</f>
        <v>1777.75</v>
      </c>
      <c r="Y115" s="417">
        <f>IF(AND(Y2&gt;Izmaksas!$D$9-1,Y2&lt;=Izmaksas!$D$229-1),$C$114,0)</f>
        <v>1777.75</v>
      </c>
      <c r="Z115" s="417">
        <f>IF(AND(Z2&gt;Izmaksas!$D$9-1,Z2&lt;=Izmaksas!$D$229-1),$C$114,0)</f>
        <v>1777.75</v>
      </c>
      <c r="AA115" s="417">
        <f>IF(AND(AA2&gt;Izmaksas!$D$9-1,AA2&lt;=Izmaksas!$D$229-1),$C$114,0)</f>
        <v>1777.75</v>
      </c>
      <c r="AB115" s="417">
        <f>IF(AND(AB2&gt;Izmaksas!$D$9-1,AB2&lt;=Izmaksas!$D$229-1),$C$114,0)</f>
        <v>1777.75</v>
      </c>
      <c r="AC115" s="417">
        <f>IF(AND(AC2&gt;Izmaksas!$D$9-1,AC2&lt;=Izmaksas!$D$229-1),$C$114,0)</f>
        <v>1777.75</v>
      </c>
      <c r="AD115" s="417">
        <f>IF(AND(AD2&gt;Izmaksas!$D$9-1,AD2&lt;=Izmaksas!$D$229-1),$C$114,0)</f>
        <v>1777.75</v>
      </c>
      <c r="AE115" s="417">
        <f>IF(AND(AE2&gt;Izmaksas!$D$9-1,AE2&lt;=Izmaksas!$D$229-1),$C$114,0)</f>
        <v>1777.75</v>
      </c>
      <c r="AF115" s="417">
        <f>IF(AND(AF2&gt;Izmaksas!$D$9-1,AF2&lt;=Izmaksas!$D$229-1),$C$114,0)</f>
        <v>1777.75</v>
      </c>
      <c r="AG115" s="417">
        <f>IF(AND(AG2&gt;Izmaksas!$D$9-1,AG2&lt;=Izmaksas!$D$229-1),$C$114,0)</f>
        <v>1777.75</v>
      </c>
      <c r="AH115" s="417">
        <f>IF(AND(AH2&gt;Izmaksas!$D$9-1,AH2&lt;=Izmaksas!$D$229-1),$C$114,0)</f>
        <v>1777.75</v>
      </c>
      <c r="AI115" s="417">
        <f>IF(AND(AI2&gt;Izmaksas!$D$9-1,AI2&lt;=Izmaksas!$D$229-1),$C$114,0)</f>
        <v>1777.75</v>
      </c>
      <c r="AJ115" s="417">
        <f>IF(AND(AJ2&gt;Izmaksas!$D$9-1,AJ2&lt;=Izmaksas!$D$229-1),$C$114,0)</f>
        <v>1777.75</v>
      </c>
      <c r="AK115" s="417">
        <f>IF(AND(AK2&gt;Izmaksas!$D$9-1,AK2&lt;=Izmaksas!$D$229-1),$C$114,0)</f>
        <v>1777.75</v>
      </c>
      <c r="AL115" s="417">
        <f>IF(AND(AL2&gt;Izmaksas!$D$9-1,AL2&lt;=Izmaksas!$D$229-1),$C$114,0)</f>
        <v>1777.75</v>
      </c>
      <c r="AM115" s="417">
        <f>IF(AND(AM2&gt;Izmaksas!$D$9-1,AM2&lt;=Izmaksas!$D$229-1),$C$114,0)</f>
        <v>1777.75</v>
      </c>
      <c r="AN115" s="417">
        <f>IF(AND(AN2&gt;Izmaksas!$D$9-1,AN2&lt;=Izmaksas!$D$229-1),$C$114,0)</f>
        <v>1777.75</v>
      </c>
      <c r="AO115" s="417">
        <f>IF(AND(AO2&gt;Izmaksas!$D$9-1,AO2&lt;=Izmaksas!$D$229-1),$C$114,0)</f>
        <v>1777.75</v>
      </c>
      <c r="AP115" s="417">
        <f>IF(AND(AP2&gt;Izmaksas!$D$9-1,AP2&lt;=Izmaksas!$D$229-1),$C$114,0)</f>
        <v>1777.75</v>
      </c>
      <c r="AQ115" s="417">
        <f>IF(AND(AQ2&gt;Izmaksas!$D$9-1,AQ2&lt;=Izmaksas!$D$229-1),$C$114,0)</f>
        <v>1777.75</v>
      </c>
      <c r="AR115" s="417">
        <f>IF(AND(AR2&gt;Izmaksas!$D$9-1,AR2&lt;=Izmaksas!$D$229-1),$C$114,0)</f>
        <v>1777.75</v>
      </c>
      <c r="AS115" s="417">
        <f>IF(AND(AS2&gt;Izmaksas!$D$9-1,AS2&lt;=Izmaksas!$D$229-1),$C$114,0)</f>
        <v>1777.75</v>
      </c>
      <c r="AT115" s="417">
        <f>IF(AND(AT2&gt;Izmaksas!$D$9-1,AT2&lt;=Izmaksas!$D$229-1),$C$114,0)</f>
        <v>1777.75</v>
      </c>
      <c r="AU115" s="417">
        <f>IF(AND(AU2&gt;Izmaksas!$D$9-1,AU2&lt;=Izmaksas!$D$229-1),$C$114,0)</f>
        <v>1777.75</v>
      </c>
      <c r="AV115" s="417">
        <f>IF(AND(AV2&gt;Izmaksas!$D$9-1,AV2&lt;=Izmaksas!$D$229-1),$C$114,0)</f>
        <v>1777.75</v>
      </c>
      <c r="AW115" s="417">
        <f>IF(AND(AW2&gt;Izmaksas!$D$9-1,AW2&lt;=Izmaksas!$D$229-1),$C$114,0)</f>
        <v>1777.75</v>
      </c>
      <c r="AX115" s="417">
        <f>IF(AND(AX2&gt;Izmaksas!$D$9-1,AX2&lt;=Izmaksas!$D$229-1),$C$114,0)</f>
        <v>1777.75</v>
      </c>
      <c r="AY115" s="417">
        <f>IF(AND(AY2&gt;Izmaksas!$D$9-1,AY2&lt;=Izmaksas!$D$229-1),$C$114,0)</f>
        <v>1777.75</v>
      </c>
      <c r="AZ115" s="417">
        <f>IF(AND(AZ2&gt;Izmaksas!$D$9-1,AZ2&lt;=Izmaksas!$D$229-1),$C$114,0)</f>
        <v>1777.75</v>
      </c>
      <c r="BA115" s="417">
        <f>IF(AND(BA2&gt;Izmaksas!$D$9-1,BA2&lt;=Izmaksas!$D$229-1),$C$114,0)</f>
        <v>1777.75</v>
      </c>
      <c r="BB115" s="417">
        <f>IF(AND(BB2&gt;Izmaksas!$D$9-1,BB2&lt;=Izmaksas!$D$229-1),$C$114,0)</f>
        <v>1777.75</v>
      </c>
      <c r="BC115" s="417">
        <f>IF(AND(BC2&gt;Izmaksas!$D$9-1,BC2&lt;=Izmaksas!$D$229-1),$C$114,0)</f>
        <v>1777.75</v>
      </c>
      <c r="BD115" s="417">
        <f>IF(AND(BD2&gt;Izmaksas!$D$9-1,BD2&lt;=Izmaksas!$D$229-1),$C$114,0)</f>
        <v>1777.75</v>
      </c>
      <c r="BE115" s="417">
        <f>IF(AND(BE2&gt;Izmaksas!$D$9-1,BE2&lt;=Izmaksas!$D$229-1),$C$114,0)</f>
        <v>1777.75</v>
      </c>
      <c r="BF115" s="417">
        <f>IF(AND(BF2&gt;Izmaksas!$D$9-1,BF2&lt;=Izmaksas!$D$229-1),$C$114,0)</f>
        <v>1777.75</v>
      </c>
      <c r="BG115" s="417">
        <f>IF(AND(BG2&gt;Izmaksas!$D$9-1,BG2&lt;=Izmaksas!$D$229-1),$C$114,0)</f>
        <v>1777.75</v>
      </c>
      <c r="BH115" s="417">
        <f>IF(AND(BH2&gt;Izmaksas!$D$9-1,BH2&lt;=Izmaksas!$D$229-1),$C$114,0)</f>
        <v>1777.75</v>
      </c>
      <c r="BI115" s="417">
        <f>IF(AND(BI2&gt;Izmaksas!$D$9-1,BI2&lt;=Izmaksas!$D$229-1),$C$114,0)</f>
        <v>1777.75</v>
      </c>
      <c r="BJ115" s="417">
        <f>IF(AND(BJ2&gt;Izmaksas!$D$9-1,BJ2&lt;=Izmaksas!$D$229-1),$C$114,0)</f>
        <v>1777.75</v>
      </c>
      <c r="BK115" s="417">
        <f>IF(AND(BK2&gt;Izmaksas!$D$9-1,BK2&lt;=Izmaksas!$D$229-1),$C$114,0)</f>
        <v>1777.75</v>
      </c>
      <c r="BL115" s="417">
        <f>IF(AND(BL2&gt;Izmaksas!$D$9-1,BL2&lt;=Izmaksas!$D$229-1),$C$114,0)</f>
        <v>1777.75</v>
      </c>
      <c r="BM115" s="417">
        <f>IF(AND(BM2&gt;Izmaksas!$D$9-1,BM2&lt;=Izmaksas!$D$229-1),$C$114,0)</f>
        <v>0</v>
      </c>
      <c r="BN115" s="417">
        <f>IF(AND(BN2&gt;Izmaksas!$D$9-1,BN2&lt;=Izmaksas!$D$229-1),$C$114,0)</f>
        <v>0</v>
      </c>
      <c r="BO115" s="417">
        <f>IF(AND(BO2&gt;Izmaksas!$D$9-1,BO2&lt;=Izmaksas!$D$229-1),$C$114,0)</f>
        <v>0</v>
      </c>
      <c r="BP115" s="417">
        <f>IF(AND(BP2&gt;Izmaksas!$D$9-1,BP2&lt;=Izmaksas!$D$229-1),$C$114,0)</f>
        <v>0</v>
      </c>
      <c r="BQ115" s="417">
        <f>IF(AND(BQ2&gt;Izmaksas!$D$9-1,BQ2&lt;=Izmaksas!$D$229-1),$C$114,0)</f>
        <v>0</v>
      </c>
      <c r="BR115" s="417">
        <f>IF(AND(BR2&gt;Izmaksas!$D$9-1,BR2&lt;=Izmaksas!$D$229-1),$C$114,0)</f>
        <v>0</v>
      </c>
      <c r="BS115" s="417">
        <f>IF(AND(BS2&gt;Izmaksas!$D$9-1,BS2&lt;=Izmaksas!$D$229-1),$C$114,0)</f>
        <v>0</v>
      </c>
      <c r="BT115" s="417">
        <f>IF(AND(BT2&gt;Izmaksas!$D$9-1,BT2&lt;=Izmaksas!$D$229-1),$C$114,0)</f>
        <v>0</v>
      </c>
      <c r="BU115" s="417">
        <f>IF(AND(BU2&gt;Izmaksas!$D$9-1,BU2&lt;=Izmaksas!$D$229-1),$C$114,0)</f>
        <v>0</v>
      </c>
      <c r="BV115" s="417">
        <f>IF(AND(BV2&gt;Izmaksas!$D$9-1,BV2&lt;=Izmaksas!$D$229-1),$C$114,0)</f>
        <v>0</v>
      </c>
      <c r="BW115" s="417">
        <f>IF(AND(BW2&gt;Izmaksas!$D$9-1,BW2&lt;=Izmaksas!$D$229-1),$C$114,0)</f>
        <v>0</v>
      </c>
      <c r="BX115" s="417">
        <f>IF(AND(BX2&gt;Izmaksas!$D$9-1,BX2&lt;=Izmaksas!$D$229-1),$C$114,0)</f>
        <v>0</v>
      </c>
      <c r="BY115" s="417">
        <f>IF(AND(BY2&gt;Izmaksas!$D$9-1,BY2&lt;=Izmaksas!$D$229-1),$C$114,0)</f>
        <v>0</v>
      </c>
      <c r="BZ115" s="417">
        <f>IF(AND(BZ2&gt;Izmaksas!$D$9-1,BZ2&lt;=Izmaksas!$D$229-1),$C$114,0)</f>
        <v>0</v>
      </c>
      <c r="CA115" s="417">
        <f>IF(AND(CA2&gt;Izmaksas!$D$9-1,CA2&lt;=Izmaksas!$D$229-1),$C$114,0)</f>
        <v>0</v>
      </c>
      <c r="CB115" s="417">
        <f>IF(AND(CB2&gt;Izmaksas!$D$9-1,CB2&lt;=Izmaksas!$D$229-1),$C$114,0)</f>
        <v>0</v>
      </c>
      <c r="CC115" s="417">
        <f>IF(AND(CC2&gt;Izmaksas!$D$9-1,CC2&lt;=Izmaksas!$D$229-1),$C$114,0)</f>
        <v>0</v>
      </c>
      <c r="CD115" s="417">
        <f>IF(AND(CD2&gt;Izmaksas!$D$9-1,CD2&lt;=Izmaksas!$D$229-1),$C$114,0)</f>
        <v>0</v>
      </c>
      <c r="CE115" s="417">
        <f>IF(AND(CE2&gt;Izmaksas!$D$9-1,CE2&lt;=Izmaksas!$D$229-1),$C$114,0)</f>
        <v>0</v>
      </c>
      <c r="CF115" s="417">
        <f>IF(AND(CF2&gt;Izmaksas!$D$9-1,CF2&lt;=Izmaksas!$D$229-1),$C$114,0)</f>
        <v>0</v>
      </c>
      <c r="CG115" s="417">
        <f>IF(AND(CG2&gt;Izmaksas!$D$9-1,CG2&lt;=Izmaksas!$D$229-1),$C$114,0)</f>
        <v>0</v>
      </c>
      <c r="CH115" s="417">
        <f>IF(AND(CH2&gt;Izmaksas!$D$9-1,CH2&lt;=Izmaksas!$D$229-1),$C$114,0)</f>
        <v>0</v>
      </c>
      <c r="CI115" s="417">
        <f>IF(AND(CI2&gt;Izmaksas!$D$9-1,CI2&lt;=Izmaksas!$D$229-1),$C$114,0)</f>
        <v>0</v>
      </c>
      <c r="CJ115" s="417">
        <f>IF(AND(CJ2&gt;Izmaksas!$D$9-1,CJ2&lt;=Izmaksas!$D$229-1),$C$114,0)</f>
        <v>0</v>
      </c>
      <c r="CK115" s="417">
        <f>IF(AND(CK2&gt;Izmaksas!$D$9-1,CK2&lt;=Izmaksas!$D$229-1),$C$114,0)</f>
        <v>0</v>
      </c>
      <c r="CL115" s="417">
        <f>IF(AND(CL2&gt;Izmaksas!$D$9-1,CL2&lt;=Izmaksas!$D$229-1),$C$114,0)</f>
        <v>0</v>
      </c>
      <c r="CM115" s="417">
        <f>IF(AND(CM2&gt;Izmaksas!$D$9-1,CM2&lt;=Izmaksas!$D$229-1),$C$114,0)</f>
        <v>0</v>
      </c>
      <c r="CN115" s="417">
        <f>IF(AND(CN2&gt;Izmaksas!$D$9-1,CN2&lt;=Izmaksas!$D$229-1),$C$114,0)</f>
        <v>0</v>
      </c>
      <c r="CO115" s="417">
        <f>IF(AND(CO2&gt;Izmaksas!$D$9-1,CO2&lt;=Izmaksas!$D$229-1),$C$114,0)</f>
        <v>0</v>
      </c>
      <c r="CP115" s="417">
        <f>IF(AND(CP2&gt;Izmaksas!$D$9-1,CP2&lt;=Izmaksas!$D$229-1),$C$114,0)</f>
        <v>0</v>
      </c>
      <c r="CQ115" s="417">
        <f>IF(AND(CQ2&gt;Izmaksas!$D$9-1,CQ2&lt;=Izmaksas!$D$229-1),$C$114,0)</f>
        <v>0</v>
      </c>
      <c r="CR115" s="417">
        <f>IF(AND(CR2&gt;Izmaksas!$D$9-1,CR2&lt;=Izmaksas!$D$229-1),$C$114,0)</f>
        <v>0</v>
      </c>
      <c r="CS115" s="417">
        <f>IF(AND(CS2&gt;Izmaksas!$D$9-1,CS2&lt;=Izmaksas!$D$229-1),$C$114,0)</f>
        <v>0</v>
      </c>
      <c r="CT115" s="417">
        <f>IF(AND(CT2&gt;Izmaksas!$D$9-1,CT2&lt;=Izmaksas!$D$229-1),$C$114,0)</f>
        <v>0</v>
      </c>
      <c r="CU115" s="417">
        <f>IF(AND(CU2&gt;Izmaksas!$D$9-1,CU2&lt;=Izmaksas!$D$229-1),$C$114,0)</f>
        <v>0</v>
      </c>
      <c r="CV115" s="417">
        <f>IF(AND(CV2&gt;Izmaksas!$D$9-1,CV2&lt;=Izmaksas!$D$229-1),$C$114,0)</f>
        <v>0</v>
      </c>
      <c r="CW115" s="417">
        <f>IF(AND(CW2&gt;Izmaksas!$D$9-1,CW2&lt;=Izmaksas!$D$229-1),$C$114,0)</f>
        <v>0</v>
      </c>
      <c r="CX115" s="417">
        <f>IF(AND(CX2&gt;Izmaksas!$D$9-1,CX2&lt;=Izmaksas!$D$229-1),$C$114,0)</f>
        <v>0</v>
      </c>
      <c r="CY115" s="417">
        <f>IF(AND(CY2&gt;Izmaksas!$D$9-1,CY2&lt;=Izmaksas!$D$229-1),$C$114,0)</f>
        <v>0</v>
      </c>
      <c r="CZ115" s="417">
        <f>IF(AND(CZ2&gt;Izmaksas!$D$9-1,CZ2&lt;=Izmaksas!$D$229-1),$C$114,0)</f>
        <v>0</v>
      </c>
      <c r="DA115" s="417">
        <f>IF(AND(DA2&gt;Izmaksas!$D$9-1,DA2&lt;=Izmaksas!$D$229-1),$C$114,0)</f>
        <v>0</v>
      </c>
      <c r="DB115" s="417">
        <f>IF(AND(DB2&gt;Izmaksas!$D$9-1,DB2&lt;=Izmaksas!$D$229-1),$C$114,0)</f>
        <v>0</v>
      </c>
      <c r="DC115" s="417">
        <f>IF(AND(DC2&gt;Izmaksas!$D$9-1,DC2&lt;=Izmaksas!$D$229-1),$C$114,0)</f>
        <v>0</v>
      </c>
      <c r="DD115" s="417">
        <f>IF(AND(DD2&gt;Izmaksas!$D$9-1,DD2&lt;=Izmaksas!$D$229-1),$C$114,0)</f>
        <v>0</v>
      </c>
      <c r="DE115" s="417">
        <f>IF(AND(DE2&gt;Izmaksas!$D$9-1,DE2&lt;=Izmaksas!$D$229-1),$C$114,0)</f>
        <v>0</v>
      </c>
      <c r="DF115" s="417">
        <f>IF(AND(DF2&gt;Izmaksas!$D$9-1,DF2&lt;=Izmaksas!$D$229-1),$C$114,0)</f>
        <v>0</v>
      </c>
      <c r="DG115" s="417">
        <f>IF(AND(DG2&gt;Izmaksas!$D$9-1,DG2&lt;=Izmaksas!$D$229-1),$C$114,0)</f>
        <v>0</v>
      </c>
      <c r="DH115" s="417">
        <f>IF(AND(DH2&gt;Izmaksas!$D$9-1,DH2&lt;=Izmaksas!$D$229-1),$C$114,0)</f>
        <v>0</v>
      </c>
      <c r="DI115" s="417">
        <f>IF(AND(DI2&gt;Izmaksas!$D$9-1,DI2&lt;=Izmaksas!$D$229-1),$C$114,0)</f>
        <v>0</v>
      </c>
      <c r="DJ115" s="417">
        <f>IF(AND(DJ2&gt;Izmaksas!$D$9-1,DJ2&lt;=Izmaksas!$D$229-1),$C$114,0)</f>
        <v>0</v>
      </c>
      <c r="DK115" s="417">
        <f>IF(AND(DK2&gt;Izmaksas!$D$9-1,DK2&lt;=Izmaksas!$D$229-1),$C$114,0)</f>
        <v>0</v>
      </c>
      <c r="DL115" s="417">
        <f>IF(AND(DL2&gt;Izmaksas!$D$9-1,DL2&lt;=Izmaksas!$D$229-1),$C$114,0)</f>
        <v>0</v>
      </c>
      <c r="DM115" s="417">
        <f>IF(AND(DM2&gt;Izmaksas!$D$9-1,DM2&lt;=Izmaksas!$D$229-1),$C$114,0)</f>
        <v>0</v>
      </c>
      <c r="DN115" s="417">
        <f>IF(AND(DN2&gt;Izmaksas!$D$9-1,DN2&lt;=Izmaksas!$D$229-1),$C$114,0)</f>
        <v>0</v>
      </c>
      <c r="DO115" s="417">
        <f>IF(AND(DO2&gt;Izmaksas!$D$9-1,DO2&lt;=Izmaksas!$D$229-1),$C$114,0)</f>
        <v>0</v>
      </c>
      <c r="DP115" s="417">
        <f>IF(AND(DP2&gt;Izmaksas!$D$9-1,DP2&lt;=Izmaksas!$D$229-1),$C$114,0)</f>
        <v>0</v>
      </c>
      <c r="DQ115" s="417">
        <f>IF(AND(DQ2&gt;Izmaksas!$D$9-1,DQ2&lt;=Izmaksas!$D$229-1),$C$114,0)</f>
        <v>0</v>
      </c>
      <c r="DR115" s="417">
        <f>IF(AND(DR2&gt;Izmaksas!$D$9-1,DR2&lt;=Izmaksas!$D$229-1),$C$114,0)</f>
        <v>0</v>
      </c>
      <c r="DS115" s="417">
        <f>IF(AND(DS2&gt;Izmaksas!$D$9-1,DS2&lt;=Izmaksas!$D$229-1),$C$114,0)</f>
        <v>0</v>
      </c>
      <c r="DT115" s="417">
        <f>IF(AND(DT2&gt;Izmaksas!$D$9-1,DT2&lt;=Izmaksas!$D$229-1),$C$114,0)</f>
        <v>0</v>
      </c>
      <c r="DU115" s="417">
        <f>IF(AND(DU2&gt;Izmaksas!$D$9-1,DU2&lt;=Izmaksas!$D$229-1),$C$114,0)</f>
        <v>0</v>
      </c>
    </row>
    <row r="116" spans="1:125" s="275" customFormat="1" ht="11.25" customHeight="1">
      <c r="A116" s="456" t="s">
        <v>2460</v>
      </c>
      <c r="B116" s="462"/>
      <c r="C116" s="830">
        <f>C84/SUM(C84,C102,C114)</f>
        <v>4.364189186095202E-2</v>
      </c>
      <c r="E116" s="829"/>
      <c r="F116" s="829"/>
      <c r="G116" s="829"/>
      <c r="H116" s="829"/>
      <c r="I116" s="829"/>
      <c r="J116" s="829"/>
      <c r="K116" s="829"/>
      <c r="L116" s="829"/>
      <c r="M116" s="829"/>
      <c r="N116" s="829"/>
      <c r="O116" s="829"/>
      <c r="P116" s="829"/>
      <c r="Q116" s="829"/>
      <c r="R116" s="829"/>
      <c r="S116" s="829"/>
      <c r="T116" s="829"/>
      <c r="U116" s="829"/>
      <c r="V116" s="829"/>
      <c r="W116" s="829"/>
      <c r="X116" s="829"/>
      <c r="Y116" s="829"/>
      <c r="Z116" s="829"/>
      <c r="AA116" s="829"/>
      <c r="AB116" s="829"/>
      <c r="AC116" s="829"/>
      <c r="AD116" s="829"/>
      <c r="AE116" s="829"/>
      <c r="AF116" s="829"/>
      <c r="AG116" s="829"/>
      <c r="AH116" s="829"/>
      <c r="AI116" s="829"/>
      <c r="AJ116" s="829"/>
      <c r="AK116" s="829"/>
      <c r="AL116" s="829"/>
      <c r="AM116" s="829"/>
      <c r="AN116" s="829"/>
      <c r="AO116" s="829"/>
      <c r="AP116" s="829"/>
      <c r="AQ116" s="829"/>
      <c r="AR116" s="829"/>
      <c r="AS116" s="829"/>
      <c r="AT116" s="829"/>
      <c r="AU116" s="829"/>
      <c r="AV116" s="829"/>
      <c r="AW116" s="829"/>
      <c r="AX116" s="829"/>
      <c r="AY116" s="829"/>
      <c r="AZ116" s="829"/>
      <c r="BA116" s="829"/>
      <c r="BB116" s="829"/>
      <c r="BC116" s="829"/>
      <c r="BD116" s="829"/>
      <c r="BE116" s="829"/>
      <c r="BF116" s="829"/>
      <c r="BG116" s="829"/>
      <c r="BH116" s="829"/>
      <c r="BI116" s="829"/>
      <c r="BJ116" s="829"/>
      <c r="BK116" s="829"/>
      <c r="BL116" s="829"/>
      <c r="BM116" s="829"/>
      <c r="BN116" s="829"/>
      <c r="BO116" s="829"/>
      <c r="BP116" s="829"/>
      <c r="BQ116" s="829"/>
      <c r="BR116" s="829"/>
      <c r="BS116" s="829"/>
      <c r="BT116" s="829"/>
      <c r="BU116" s="829"/>
      <c r="BV116" s="829"/>
      <c r="BW116" s="829"/>
      <c r="BX116" s="829"/>
      <c r="BY116" s="829"/>
      <c r="BZ116" s="829"/>
      <c r="CA116" s="829"/>
      <c r="CB116" s="829"/>
      <c r="CC116" s="829"/>
      <c r="CD116" s="829"/>
      <c r="CE116" s="829"/>
      <c r="CF116" s="829"/>
      <c r="CG116" s="829"/>
      <c r="CH116" s="829"/>
      <c r="CI116" s="829"/>
      <c r="CJ116" s="829"/>
      <c r="CK116" s="829"/>
      <c r="CL116" s="829"/>
      <c r="CM116" s="829"/>
      <c r="CN116" s="829"/>
      <c r="CO116" s="829"/>
      <c r="CP116" s="829"/>
      <c r="CQ116" s="829"/>
      <c r="CR116" s="829"/>
      <c r="CS116" s="829"/>
      <c r="CT116" s="829"/>
      <c r="CU116" s="829"/>
      <c r="CV116" s="829"/>
      <c r="CW116" s="829"/>
      <c r="CX116" s="829"/>
      <c r="CY116" s="829"/>
      <c r="CZ116" s="829"/>
      <c r="DA116" s="829"/>
      <c r="DB116" s="829"/>
      <c r="DC116" s="829"/>
      <c r="DD116" s="829"/>
      <c r="DE116" s="829"/>
      <c r="DF116" s="829"/>
      <c r="DG116" s="829"/>
      <c r="DH116" s="829"/>
      <c r="DI116" s="829"/>
      <c r="DJ116" s="829"/>
      <c r="DK116" s="829"/>
      <c r="DL116" s="829"/>
      <c r="DM116" s="829"/>
      <c r="DN116" s="829"/>
      <c r="DO116" s="829"/>
      <c r="DP116" s="829"/>
      <c r="DQ116" s="829"/>
      <c r="DR116" s="829"/>
      <c r="DS116" s="829"/>
      <c r="DT116" s="829"/>
      <c r="DU116" s="829"/>
    </row>
    <row r="118" spans="1:125" s="275" customFormat="1" ht="11.25" customHeight="1">
      <c r="A118" s="682" t="s">
        <v>989</v>
      </c>
      <c r="B118" s="462" t="s">
        <v>638</v>
      </c>
      <c r="E118" s="417">
        <f>SUM(E107,E111,E115)</f>
        <v>0</v>
      </c>
      <c r="F118" s="417">
        <f t="shared" ref="F118:BQ118" si="15">SUM(F107,F111,F115)</f>
        <v>0</v>
      </c>
      <c r="G118" s="417">
        <f t="shared" si="15"/>
        <v>0</v>
      </c>
      <c r="H118" s="417">
        <f t="shared" si="15"/>
        <v>0</v>
      </c>
      <c r="I118" s="417">
        <f t="shared" si="15"/>
        <v>0</v>
      </c>
      <c r="J118" s="417">
        <f t="shared" si="15"/>
        <v>73635.209999999992</v>
      </c>
      <c r="K118" s="417">
        <f t="shared" si="15"/>
        <v>73635.209999999992</v>
      </c>
      <c r="L118" s="417">
        <f t="shared" si="15"/>
        <v>73635.209999999992</v>
      </c>
      <c r="M118" s="417">
        <f t="shared" si="15"/>
        <v>73635.209999999992</v>
      </c>
      <c r="N118" s="417">
        <f>SUM(N107,N111,N115)</f>
        <v>73635.209999999992</v>
      </c>
      <c r="O118" s="417">
        <f t="shared" si="15"/>
        <v>73635.209999999992</v>
      </c>
      <c r="P118" s="417">
        <f t="shared" si="15"/>
        <v>73635.209999999992</v>
      </c>
      <c r="Q118" s="417">
        <f t="shared" si="15"/>
        <v>73635.209999999992</v>
      </c>
      <c r="R118" s="417">
        <f t="shared" si="15"/>
        <v>73635.209999999992</v>
      </c>
      <c r="S118" s="417">
        <f t="shared" si="15"/>
        <v>73635.209999999992</v>
      </c>
      <c r="T118" s="417">
        <f t="shared" si="15"/>
        <v>73635.209999999992</v>
      </c>
      <c r="U118" s="417">
        <f t="shared" si="15"/>
        <v>73635.209999999992</v>
      </c>
      <c r="V118" s="417">
        <f t="shared" si="15"/>
        <v>73635.209999999992</v>
      </c>
      <c r="W118" s="417">
        <f t="shared" si="15"/>
        <v>73635.209999999992</v>
      </c>
      <c r="X118" s="417">
        <f t="shared" si="15"/>
        <v>72777.45</v>
      </c>
      <c r="Y118" s="417">
        <f t="shared" si="15"/>
        <v>72777.45</v>
      </c>
      <c r="Z118" s="417">
        <f t="shared" si="15"/>
        <v>72777.45</v>
      </c>
      <c r="AA118" s="417">
        <f t="shared" si="15"/>
        <v>72777.45</v>
      </c>
      <c r="AB118" s="417">
        <f t="shared" si="15"/>
        <v>72777.45</v>
      </c>
      <c r="AC118" s="417">
        <f t="shared" si="15"/>
        <v>72777.45</v>
      </c>
      <c r="AD118" s="417">
        <f t="shared" si="15"/>
        <v>72777.45</v>
      </c>
      <c r="AE118" s="417">
        <f t="shared" si="15"/>
        <v>72777.45</v>
      </c>
      <c r="AF118" s="417">
        <f t="shared" si="15"/>
        <v>72777.45</v>
      </c>
      <c r="AG118" s="417">
        <f t="shared" si="15"/>
        <v>72777.45</v>
      </c>
      <c r="AH118" s="417">
        <f t="shared" si="15"/>
        <v>72777.45</v>
      </c>
      <c r="AI118" s="417">
        <f t="shared" si="15"/>
        <v>72777.45</v>
      </c>
      <c r="AJ118" s="417">
        <f t="shared" si="15"/>
        <v>72777.45</v>
      </c>
      <c r="AK118" s="417">
        <f t="shared" si="15"/>
        <v>72777.45</v>
      </c>
      <c r="AL118" s="417">
        <f t="shared" si="15"/>
        <v>72777.45</v>
      </c>
      <c r="AM118" s="417">
        <f t="shared" si="15"/>
        <v>72777.45</v>
      </c>
      <c r="AN118" s="417">
        <f t="shared" si="15"/>
        <v>72777.45</v>
      </c>
      <c r="AO118" s="417">
        <f t="shared" si="15"/>
        <v>72777.45</v>
      </c>
      <c r="AP118" s="417">
        <f t="shared" si="15"/>
        <v>72777.45</v>
      </c>
      <c r="AQ118" s="417">
        <f t="shared" si="15"/>
        <v>72777.45</v>
      </c>
      <c r="AR118" s="417">
        <f t="shared" si="15"/>
        <v>72777.45</v>
      </c>
      <c r="AS118" s="417">
        <f t="shared" si="15"/>
        <v>72777.45</v>
      </c>
      <c r="AT118" s="417">
        <f t="shared" si="15"/>
        <v>72777.45</v>
      </c>
      <c r="AU118" s="417">
        <f t="shared" si="15"/>
        <v>72777.45</v>
      </c>
      <c r="AV118" s="417">
        <f t="shared" si="15"/>
        <v>72777.45</v>
      </c>
      <c r="AW118" s="417">
        <f t="shared" si="15"/>
        <v>72777.45</v>
      </c>
      <c r="AX118" s="417">
        <f t="shared" si="15"/>
        <v>72777.45</v>
      </c>
      <c r="AY118" s="417">
        <f t="shared" si="15"/>
        <v>72777.45</v>
      </c>
      <c r="AZ118" s="417">
        <f t="shared" si="15"/>
        <v>72777.45</v>
      </c>
      <c r="BA118" s="417">
        <f t="shared" si="15"/>
        <v>72777.45</v>
      </c>
      <c r="BB118" s="417">
        <f t="shared" si="15"/>
        <v>72777.45</v>
      </c>
      <c r="BC118" s="417">
        <f t="shared" si="15"/>
        <v>72777.45</v>
      </c>
      <c r="BD118" s="417">
        <f t="shared" si="15"/>
        <v>72777.45</v>
      </c>
      <c r="BE118" s="417">
        <f t="shared" si="15"/>
        <v>72777.45</v>
      </c>
      <c r="BF118" s="417">
        <f t="shared" si="15"/>
        <v>72777.45</v>
      </c>
      <c r="BG118" s="417">
        <f t="shared" si="15"/>
        <v>72777.45</v>
      </c>
      <c r="BH118" s="417">
        <f t="shared" si="15"/>
        <v>72777.45</v>
      </c>
      <c r="BI118" s="417">
        <f t="shared" si="15"/>
        <v>72777.45</v>
      </c>
      <c r="BJ118" s="417">
        <f t="shared" si="15"/>
        <v>72777.45</v>
      </c>
      <c r="BK118" s="417">
        <f t="shared" si="15"/>
        <v>72777.45</v>
      </c>
      <c r="BL118" s="417">
        <f t="shared" si="15"/>
        <v>72777.45</v>
      </c>
      <c r="BM118" s="417">
        <f t="shared" si="15"/>
        <v>0</v>
      </c>
      <c r="BN118" s="417">
        <f t="shared" si="15"/>
        <v>0</v>
      </c>
      <c r="BO118" s="417">
        <f t="shared" si="15"/>
        <v>0</v>
      </c>
      <c r="BP118" s="417">
        <f t="shared" si="15"/>
        <v>0</v>
      </c>
      <c r="BQ118" s="417">
        <f t="shared" si="15"/>
        <v>0</v>
      </c>
      <c r="BR118" s="417">
        <f t="shared" ref="BR118:DU118" si="16">SUM(BR107,BR111,BR115)</f>
        <v>0</v>
      </c>
      <c r="BS118" s="417">
        <f t="shared" si="16"/>
        <v>0</v>
      </c>
      <c r="BT118" s="417">
        <f t="shared" si="16"/>
        <v>0</v>
      </c>
      <c r="BU118" s="417">
        <f t="shared" si="16"/>
        <v>0</v>
      </c>
      <c r="BV118" s="417">
        <f t="shared" si="16"/>
        <v>0</v>
      </c>
      <c r="BW118" s="417">
        <f t="shared" si="16"/>
        <v>0</v>
      </c>
      <c r="BX118" s="417">
        <f t="shared" si="16"/>
        <v>0</v>
      </c>
      <c r="BY118" s="417">
        <f t="shared" si="16"/>
        <v>0</v>
      </c>
      <c r="BZ118" s="417">
        <f t="shared" si="16"/>
        <v>0</v>
      </c>
      <c r="CA118" s="417">
        <f t="shared" si="16"/>
        <v>0</v>
      </c>
      <c r="CB118" s="417">
        <f t="shared" si="16"/>
        <v>0</v>
      </c>
      <c r="CC118" s="417">
        <f t="shared" si="16"/>
        <v>0</v>
      </c>
      <c r="CD118" s="417">
        <f t="shared" si="16"/>
        <v>0</v>
      </c>
      <c r="CE118" s="417">
        <f t="shared" si="16"/>
        <v>0</v>
      </c>
      <c r="CF118" s="417">
        <f t="shared" si="16"/>
        <v>0</v>
      </c>
      <c r="CG118" s="417">
        <f t="shared" si="16"/>
        <v>0</v>
      </c>
      <c r="CH118" s="417">
        <f t="shared" si="16"/>
        <v>0</v>
      </c>
      <c r="CI118" s="417">
        <f t="shared" si="16"/>
        <v>0</v>
      </c>
      <c r="CJ118" s="417">
        <f t="shared" si="16"/>
        <v>0</v>
      </c>
      <c r="CK118" s="417">
        <f t="shared" si="16"/>
        <v>0</v>
      </c>
      <c r="CL118" s="417">
        <f t="shared" si="16"/>
        <v>0</v>
      </c>
      <c r="CM118" s="417">
        <f t="shared" si="16"/>
        <v>0</v>
      </c>
      <c r="CN118" s="417">
        <f t="shared" si="16"/>
        <v>0</v>
      </c>
      <c r="CO118" s="417">
        <f t="shared" si="16"/>
        <v>0</v>
      </c>
      <c r="CP118" s="417">
        <f t="shared" si="16"/>
        <v>0</v>
      </c>
      <c r="CQ118" s="417">
        <f t="shared" si="16"/>
        <v>0</v>
      </c>
      <c r="CR118" s="417">
        <f t="shared" si="16"/>
        <v>0</v>
      </c>
      <c r="CS118" s="417">
        <f t="shared" si="16"/>
        <v>0</v>
      </c>
      <c r="CT118" s="417">
        <f t="shared" si="16"/>
        <v>0</v>
      </c>
      <c r="CU118" s="417">
        <f t="shared" si="16"/>
        <v>0</v>
      </c>
      <c r="CV118" s="417">
        <f t="shared" si="16"/>
        <v>0</v>
      </c>
      <c r="CW118" s="417">
        <f t="shared" si="16"/>
        <v>0</v>
      </c>
      <c r="CX118" s="417">
        <f t="shared" si="16"/>
        <v>0</v>
      </c>
      <c r="CY118" s="417">
        <f t="shared" si="16"/>
        <v>0</v>
      </c>
      <c r="CZ118" s="417">
        <f t="shared" si="16"/>
        <v>0</v>
      </c>
      <c r="DA118" s="417">
        <f t="shared" si="16"/>
        <v>0</v>
      </c>
      <c r="DB118" s="417">
        <f t="shared" si="16"/>
        <v>0</v>
      </c>
      <c r="DC118" s="417">
        <f t="shared" si="16"/>
        <v>0</v>
      </c>
      <c r="DD118" s="417">
        <f t="shared" si="16"/>
        <v>0</v>
      </c>
      <c r="DE118" s="417">
        <f t="shared" si="16"/>
        <v>0</v>
      </c>
      <c r="DF118" s="417">
        <f t="shared" si="16"/>
        <v>0</v>
      </c>
      <c r="DG118" s="417">
        <f t="shared" si="16"/>
        <v>0</v>
      </c>
      <c r="DH118" s="417">
        <f t="shared" si="16"/>
        <v>0</v>
      </c>
      <c r="DI118" s="417">
        <f t="shared" si="16"/>
        <v>0</v>
      </c>
      <c r="DJ118" s="417">
        <f t="shared" si="16"/>
        <v>0</v>
      </c>
      <c r="DK118" s="417">
        <f t="shared" si="16"/>
        <v>0</v>
      </c>
      <c r="DL118" s="417">
        <f t="shared" si="16"/>
        <v>0</v>
      </c>
      <c r="DM118" s="417">
        <f t="shared" si="16"/>
        <v>0</v>
      </c>
      <c r="DN118" s="417">
        <f t="shared" si="16"/>
        <v>0</v>
      </c>
      <c r="DO118" s="417">
        <f t="shared" si="16"/>
        <v>0</v>
      </c>
      <c r="DP118" s="417">
        <f t="shared" si="16"/>
        <v>0</v>
      </c>
      <c r="DQ118" s="417">
        <f t="shared" si="16"/>
        <v>0</v>
      </c>
      <c r="DR118" s="417">
        <f t="shared" si="16"/>
        <v>0</v>
      </c>
      <c r="DS118" s="417">
        <f t="shared" si="16"/>
        <v>0</v>
      </c>
      <c r="DT118" s="417">
        <f t="shared" si="16"/>
        <v>0</v>
      </c>
      <c r="DU118" s="417">
        <f t="shared" si="16"/>
        <v>0</v>
      </c>
    </row>
    <row r="119" spans="1:125" s="275" customFormat="1" ht="11.25" customHeight="1">
      <c r="A119" s="682" t="s">
        <v>927</v>
      </c>
      <c r="B119" s="462" t="s">
        <v>638</v>
      </c>
      <c r="E119" s="687">
        <f>E118*(1+Pieņēmumi!$E$24)</f>
        <v>0</v>
      </c>
      <c r="F119" s="687">
        <f>F118*(1+Pieņēmumi!$E$24)</f>
        <v>0</v>
      </c>
      <c r="G119" s="687">
        <f>G118*(1+Pieņēmumi!$E$24)</f>
        <v>0</v>
      </c>
      <c r="H119" s="687">
        <f>H118*(1+Pieņēmumi!$E$24)</f>
        <v>0</v>
      </c>
      <c r="I119" s="687">
        <f>I118*(1+Pieņēmumi!$E$24)</f>
        <v>0</v>
      </c>
      <c r="J119" s="687">
        <f>J118*(1+Pieņēmumi!$E$24)</f>
        <v>89098.604099999982</v>
      </c>
      <c r="K119" s="687">
        <f>K118*(1+Pieņēmumi!$E$24)</f>
        <v>89098.604099999982</v>
      </c>
      <c r="L119" s="687">
        <f>L118*(1+Pieņēmumi!$E$24)</f>
        <v>89098.604099999982</v>
      </c>
      <c r="M119" s="687">
        <f>M118*(1+Pieņēmumi!$E$24)</f>
        <v>89098.604099999982</v>
      </c>
      <c r="N119" s="687">
        <f>N118*(1+Pieņēmumi!$E$24)</f>
        <v>89098.604099999982</v>
      </c>
      <c r="O119" s="687">
        <f>O118*(1+Pieņēmumi!$E$24)</f>
        <v>89098.604099999982</v>
      </c>
      <c r="P119" s="687">
        <f>P118*(1+Pieņēmumi!$E$24)</f>
        <v>89098.604099999982</v>
      </c>
      <c r="Q119" s="687">
        <f>Q118*(1+Pieņēmumi!$E$24)</f>
        <v>89098.604099999982</v>
      </c>
      <c r="R119" s="687">
        <f>R118*(1+Pieņēmumi!$E$24)</f>
        <v>89098.604099999982</v>
      </c>
      <c r="S119" s="687">
        <f>S118*(1+Pieņēmumi!$E$24)</f>
        <v>89098.604099999982</v>
      </c>
      <c r="T119" s="687">
        <f>T118*(1+Pieņēmumi!$E$24)</f>
        <v>89098.604099999982</v>
      </c>
      <c r="U119" s="687">
        <f>U118*(1+Pieņēmumi!$E$24)</f>
        <v>89098.604099999982</v>
      </c>
      <c r="V119" s="687">
        <f>V118*(1+Pieņēmumi!$E$24)</f>
        <v>89098.604099999982</v>
      </c>
      <c r="W119" s="687">
        <f>W118*(1+Pieņēmumi!$E$24)</f>
        <v>89098.604099999982</v>
      </c>
      <c r="X119" s="687">
        <f>X118*(1+Pieņēmumi!$E$24)</f>
        <v>88060.714499999987</v>
      </c>
      <c r="Y119" s="687">
        <f>Y118*(1+Pieņēmumi!$E$24)</f>
        <v>88060.714499999987</v>
      </c>
      <c r="Z119" s="687">
        <f>Z118*(1+Pieņēmumi!$E$24)</f>
        <v>88060.714499999987</v>
      </c>
      <c r="AA119" s="687">
        <f>AA118*(1+Pieņēmumi!$E$24)</f>
        <v>88060.714499999987</v>
      </c>
      <c r="AB119" s="687">
        <f>AB118*(1+Pieņēmumi!$E$24)</f>
        <v>88060.714499999987</v>
      </c>
      <c r="AC119" s="687">
        <f>AC118*(1+Pieņēmumi!$E$24)</f>
        <v>88060.714499999987</v>
      </c>
      <c r="AD119" s="687">
        <f>AD118*(1+Pieņēmumi!$E$24)</f>
        <v>88060.714499999987</v>
      </c>
      <c r="AE119" s="687">
        <f>AE118*(1+Pieņēmumi!$E$24)</f>
        <v>88060.714499999987</v>
      </c>
      <c r="AF119" s="687">
        <f>AF118*(1+Pieņēmumi!$E$24)</f>
        <v>88060.714499999987</v>
      </c>
      <c r="AG119" s="687">
        <f>AG118*(1+Pieņēmumi!$E$24)</f>
        <v>88060.714499999987</v>
      </c>
      <c r="AH119" s="687">
        <f>AH118*(1+Pieņēmumi!$E$24)</f>
        <v>88060.714499999987</v>
      </c>
      <c r="AI119" s="687">
        <f>AI118*(1+Pieņēmumi!$E$24)</f>
        <v>88060.714499999987</v>
      </c>
      <c r="AJ119" s="687">
        <f>AJ118*(1+Pieņēmumi!$E$24)</f>
        <v>88060.714499999987</v>
      </c>
      <c r="AK119" s="687">
        <f>AK118*(1+Pieņēmumi!$E$24)</f>
        <v>88060.714499999987</v>
      </c>
      <c r="AL119" s="687">
        <f>AL118*(1+Pieņēmumi!$E$24)</f>
        <v>88060.714499999987</v>
      </c>
      <c r="AM119" s="687">
        <f>AM118*(1+Pieņēmumi!$E$24)</f>
        <v>88060.714499999987</v>
      </c>
      <c r="AN119" s="687">
        <f>AN118*(1+Pieņēmumi!$E$24)</f>
        <v>88060.714499999987</v>
      </c>
      <c r="AO119" s="687">
        <f>AO118*(1+Pieņēmumi!$E$24)</f>
        <v>88060.714499999987</v>
      </c>
      <c r="AP119" s="687">
        <f>AP118*(1+Pieņēmumi!$E$24)</f>
        <v>88060.714499999987</v>
      </c>
      <c r="AQ119" s="687">
        <f>AQ118*(1+Pieņēmumi!$E$24)</f>
        <v>88060.714499999987</v>
      </c>
      <c r="AR119" s="687">
        <f>AR118*(1+Pieņēmumi!$E$24)</f>
        <v>88060.714499999987</v>
      </c>
      <c r="AS119" s="687">
        <f>AS118*(1+Pieņēmumi!$E$24)</f>
        <v>88060.714499999987</v>
      </c>
      <c r="AT119" s="687">
        <f>AT118*(1+Pieņēmumi!$E$24)</f>
        <v>88060.714499999987</v>
      </c>
      <c r="AU119" s="687">
        <f>AU118*(1+Pieņēmumi!$E$24)</f>
        <v>88060.714499999987</v>
      </c>
      <c r="AV119" s="687">
        <f>AV118*(1+Pieņēmumi!$E$24)</f>
        <v>88060.714499999987</v>
      </c>
      <c r="AW119" s="687">
        <f>AW118*(1+Pieņēmumi!$E$24)</f>
        <v>88060.714499999987</v>
      </c>
      <c r="AX119" s="687">
        <f>AX118*(1+Pieņēmumi!$E$24)</f>
        <v>88060.714499999987</v>
      </c>
      <c r="AY119" s="687">
        <f>AY118*(1+Pieņēmumi!$E$24)</f>
        <v>88060.714499999987</v>
      </c>
      <c r="AZ119" s="687">
        <f>AZ118*(1+Pieņēmumi!$E$24)</f>
        <v>88060.714499999987</v>
      </c>
      <c r="BA119" s="687">
        <f>BA118*(1+Pieņēmumi!$E$24)</f>
        <v>88060.714499999987</v>
      </c>
      <c r="BB119" s="687">
        <f>BB118*(1+Pieņēmumi!$E$24)</f>
        <v>88060.714499999987</v>
      </c>
      <c r="BC119" s="687">
        <f>BC118*(1+Pieņēmumi!$E$24)</f>
        <v>88060.714499999987</v>
      </c>
      <c r="BD119" s="687">
        <f>BD118*(1+Pieņēmumi!$E$24)</f>
        <v>88060.714499999987</v>
      </c>
      <c r="BE119" s="687">
        <f>BE118*(1+Pieņēmumi!$E$24)</f>
        <v>88060.714499999987</v>
      </c>
      <c r="BF119" s="687">
        <f>BF118*(1+Pieņēmumi!$E$24)</f>
        <v>88060.714499999987</v>
      </c>
      <c r="BG119" s="687">
        <f>BG118*(1+Pieņēmumi!$E$24)</f>
        <v>88060.714499999987</v>
      </c>
      <c r="BH119" s="687">
        <f>BH118*(1+Pieņēmumi!$E$24)</f>
        <v>88060.714499999987</v>
      </c>
      <c r="BI119" s="687">
        <f>BI118*(1+Pieņēmumi!$E$24)</f>
        <v>88060.714499999987</v>
      </c>
      <c r="BJ119" s="687">
        <f>BJ118*(1+Pieņēmumi!$E$24)</f>
        <v>88060.714499999987</v>
      </c>
      <c r="BK119" s="687">
        <f>BK118*(1+Pieņēmumi!$E$24)</f>
        <v>88060.714499999987</v>
      </c>
      <c r="BL119" s="687">
        <f>BL118*(1+Pieņēmumi!$E$24)</f>
        <v>88060.714499999987</v>
      </c>
      <c r="BM119" s="687">
        <f>BM118*(1+Pieņēmumi!$E$24)</f>
        <v>0</v>
      </c>
      <c r="BN119" s="687">
        <f>BN118*(1+Pieņēmumi!$E$24)</f>
        <v>0</v>
      </c>
      <c r="BO119" s="687">
        <f>BO118*(1+Pieņēmumi!$E$24)</f>
        <v>0</v>
      </c>
      <c r="BP119" s="687">
        <f>BP118*(1+Pieņēmumi!$E$24)</f>
        <v>0</v>
      </c>
      <c r="BQ119" s="687">
        <f>BQ118*(1+Pieņēmumi!$E$24)</f>
        <v>0</v>
      </c>
      <c r="BR119" s="687">
        <f>BR118*(1+Pieņēmumi!$E$24)</f>
        <v>0</v>
      </c>
      <c r="BS119" s="687">
        <f>BS118*(1+Pieņēmumi!$E$24)</f>
        <v>0</v>
      </c>
      <c r="BT119" s="687">
        <f>BT118*(1+Pieņēmumi!$E$24)</f>
        <v>0</v>
      </c>
      <c r="BU119" s="687">
        <f>BU118*(1+Pieņēmumi!$E$24)</f>
        <v>0</v>
      </c>
      <c r="BV119" s="687">
        <f>BV118*(1+Pieņēmumi!$E$24)</f>
        <v>0</v>
      </c>
      <c r="BW119" s="687">
        <f>BW118*(1+Pieņēmumi!$E$24)</f>
        <v>0</v>
      </c>
      <c r="BX119" s="687">
        <f>BX118*(1+Pieņēmumi!$E$24)</f>
        <v>0</v>
      </c>
      <c r="BY119" s="687">
        <f>BY118*(1+Pieņēmumi!$E$24)</f>
        <v>0</v>
      </c>
      <c r="BZ119" s="687">
        <f>BZ118*(1+Pieņēmumi!$E$24)</f>
        <v>0</v>
      </c>
      <c r="CA119" s="687">
        <f>CA118*(1+Pieņēmumi!$E$24)</f>
        <v>0</v>
      </c>
      <c r="CB119" s="687">
        <f>CB118*(1+Pieņēmumi!$E$24)</f>
        <v>0</v>
      </c>
      <c r="CC119" s="687">
        <f>CC118*(1+Pieņēmumi!$E$24)</f>
        <v>0</v>
      </c>
      <c r="CD119" s="687">
        <f>CD118*(1+Pieņēmumi!$E$24)</f>
        <v>0</v>
      </c>
      <c r="CE119" s="687">
        <f>CE118*(1+Pieņēmumi!$E$24)</f>
        <v>0</v>
      </c>
      <c r="CF119" s="687">
        <f>CF118*(1+Pieņēmumi!$E$24)</f>
        <v>0</v>
      </c>
      <c r="CG119" s="687">
        <f>CG118*(1+Pieņēmumi!$E$24)</f>
        <v>0</v>
      </c>
      <c r="CH119" s="687">
        <f>CH118*(1+Pieņēmumi!$E$24)</f>
        <v>0</v>
      </c>
      <c r="CI119" s="687">
        <f>CI118*(1+Pieņēmumi!$E$24)</f>
        <v>0</v>
      </c>
      <c r="CJ119" s="687">
        <f>CJ118*(1+Pieņēmumi!$E$24)</f>
        <v>0</v>
      </c>
      <c r="CK119" s="687">
        <f>CK118*(1+Pieņēmumi!$E$24)</f>
        <v>0</v>
      </c>
      <c r="CL119" s="687">
        <f>CL118*(1+Pieņēmumi!$E$24)</f>
        <v>0</v>
      </c>
      <c r="CM119" s="687">
        <f>CM118*(1+Pieņēmumi!$E$24)</f>
        <v>0</v>
      </c>
      <c r="CN119" s="687">
        <f>CN118*(1+Pieņēmumi!$E$24)</f>
        <v>0</v>
      </c>
      <c r="CO119" s="687">
        <f>CO118*(1+Pieņēmumi!$E$24)</f>
        <v>0</v>
      </c>
      <c r="CP119" s="687">
        <f>CP118*(1+Pieņēmumi!$E$24)</f>
        <v>0</v>
      </c>
      <c r="CQ119" s="687">
        <f>CQ118*(1+Pieņēmumi!$E$24)</f>
        <v>0</v>
      </c>
      <c r="CR119" s="687">
        <f>CR118*(1+Pieņēmumi!$E$24)</f>
        <v>0</v>
      </c>
      <c r="CS119" s="687">
        <f>CS118*(1+Pieņēmumi!$E$24)</f>
        <v>0</v>
      </c>
      <c r="CT119" s="687">
        <f>CT118*(1+Pieņēmumi!$E$24)</f>
        <v>0</v>
      </c>
      <c r="CU119" s="687">
        <f>CU118*(1+Pieņēmumi!$E$24)</f>
        <v>0</v>
      </c>
      <c r="CV119" s="687">
        <f>CV118*(1+Pieņēmumi!$E$24)</f>
        <v>0</v>
      </c>
      <c r="CW119" s="687">
        <f>CW118*(1+Pieņēmumi!$E$24)</f>
        <v>0</v>
      </c>
      <c r="CX119" s="687">
        <f>CX118*(1+Pieņēmumi!$E$24)</f>
        <v>0</v>
      </c>
      <c r="CY119" s="687">
        <f>CY118*(1+Pieņēmumi!$E$24)</f>
        <v>0</v>
      </c>
      <c r="CZ119" s="687">
        <f>CZ118*(1+Pieņēmumi!$E$24)</f>
        <v>0</v>
      </c>
      <c r="DA119" s="687">
        <f>DA118*(1+Pieņēmumi!$E$24)</f>
        <v>0</v>
      </c>
      <c r="DB119" s="687">
        <f>DB118*(1+Pieņēmumi!$E$24)</f>
        <v>0</v>
      </c>
      <c r="DC119" s="687">
        <f>DC118*(1+Pieņēmumi!$E$24)</f>
        <v>0</v>
      </c>
      <c r="DD119" s="687">
        <f>DD118*(1+Pieņēmumi!$E$24)</f>
        <v>0</v>
      </c>
      <c r="DE119" s="687">
        <f>DE118*(1+Pieņēmumi!$E$24)</f>
        <v>0</v>
      </c>
      <c r="DF119" s="687">
        <f>DF118*(1+Pieņēmumi!$E$24)</f>
        <v>0</v>
      </c>
      <c r="DG119" s="687">
        <f>DG118*(1+Pieņēmumi!$E$24)</f>
        <v>0</v>
      </c>
      <c r="DH119" s="687">
        <f>DH118*(1+Pieņēmumi!$E$24)</f>
        <v>0</v>
      </c>
      <c r="DI119" s="687">
        <f>DI118*(1+Pieņēmumi!$E$24)</f>
        <v>0</v>
      </c>
      <c r="DJ119" s="687">
        <f>DJ118*(1+Pieņēmumi!$E$24)</f>
        <v>0</v>
      </c>
      <c r="DK119" s="687">
        <f>DK118*(1+Pieņēmumi!$E$24)</f>
        <v>0</v>
      </c>
      <c r="DL119" s="687">
        <f>DL118*(1+Pieņēmumi!$E$24)</f>
        <v>0</v>
      </c>
      <c r="DM119" s="687">
        <f>DM118*(1+Pieņēmumi!$E$24)</f>
        <v>0</v>
      </c>
      <c r="DN119" s="687">
        <f>DN118*(1+Pieņēmumi!$E$24)</f>
        <v>0</v>
      </c>
      <c r="DO119" s="687">
        <f>DO118*(1+Pieņēmumi!$E$24)</f>
        <v>0</v>
      </c>
      <c r="DP119" s="687">
        <f>DP118*(1+Pieņēmumi!$E$24)</f>
        <v>0</v>
      </c>
      <c r="DQ119" s="687">
        <f>DQ118*(1+Pieņēmumi!$E$24)</f>
        <v>0</v>
      </c>
      <c r="DR119" s="687">
        <f>DR118*(1+Pieņēmumi!$E$24)</f>
        <v>0</v>
      </c>
      <c r="DS119" s="687">
        <f>DS118*(1+Pieņēmumi!$E$24)</f>
        <v>0</v>
      </c>
      <c r="DT119" s="687">
        <f>DT118*(1+Pieņēmumi!$E$24)</f>
        <v>0</v>
      </c>
      <c r="DU119" s="687">
        <f>DU118*(1+Pieņēmumi!$E$24)</f>
        <v>0</v>
      </c>
    </row>
    <row r="121" spans="1:125" s="381" customFormat="1" ht="11.25" customHeight="1">
      <c r="A121" s="379" t="s">
        <v>745</v>
      </c>
      <c r="B121" s="379"/>
      <c r="C121" s="379"/>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79"/>
      <c r="BE121" s="379"/>
      <c r="BF121" s="379"/>
      <c r="BG121" s="379"/>
      <c r="BH121" s="379"/>
      <c r="BI121" s="379"/>
      <c r="BJ121" s="379"/>
      <c r="BK121" s="379"/>
      <c r="BL121" s="379"/>
      <c r="BM121" s="379"/>
      <c r="BN121" s="379"/>
      <c r="BO121" s="379"/>
      <c r="BP121" s="379"/>
      <c r="BQ121" s="379"/>
      <c r="BR121" s="379"/>
      <c r="BS121" s="379"/>
      <c r="BT121" s="379"/>
      <c r="BU121" s="379"/>
      <c r="BV121" s="379"/>
      <c r="BW121" s="379"/>
      <c r="BX121" s="379"/>
      <c r="BY121" s="379"/>
      <c r="BZ121" s="379"/>
      <c r="CA121" s="379"/>
      <c r="CB121" s="379"/>
      <c r="CC121" s="379"/>
      <c r="CD121" s="379"/>
      <c r="CE121" s="379"/>
      <c r="CF121" s="379"/>
      <c r="CG121" s="379"/>
      <c r="CH121" s="379"/>
      <c r="CI121" s="379"/>
      <c r="CJ121" s="379"/>
      <c r="CK121" s="379"/>
      <c r="CL121" s="379"/>
      <c r="CM121" s="379"/>
      <c r="CN121" s="379"/>
      <c r="CO121" s="379"/>
      <c r="CP121" s="379"/>
      <c r="CQ121" s="379"/>
      <c r="CR121" s="379"/>
      <c r="CS121" s="379"/>
      <c r="CT121" s="379"/>
      <c r="CU121" s="379"/>
      <c r="CV121" s="379"/>
      <c r="CW121" s="379"/>
      <c r="CX121" s="379"/>
      <c r="CY121" s="379"/>
      <c r="CZ121" s="379"/>
      <c r="DA121" s="379"/>
      <c r="DB121" s="379"/>
      <c r="DC121" s="379"/>
      <c r="DD121" s="379"/>
      <c r="DE121" s="379"/>
      <c r="DF121" s="379"/>
      <c r="DG121" s="379"/>
      <c r="DH121" s="379"/>
      <c r="DI121" s="379"/>
      <c r="DJ121" s="379"/>
      <c r="DK121" s="379"/>
      <c r="DL121" s="379"/>
      <c r="DM121" s="379"/>
      <c r="DN121" s="379"/>
      <c r="DO121" s="379"/>
      <c r="DP121" s="379"/>
      <c r="DQ121" s="379"/>
      <c r="DR121" s="379"/>
      <c r="DS121" s="379"/>
      <c r="DT121" s="379"/>
      <c r="DU121" s="379"/>
    </row>
    <row r="123" spans="1:125" ht="11.25" customHeight="1">
      <c r="A123" s="456" t="s">
        <v>747</v>
      </c>
      <c r="B123" s="462" t="s">
        <v>746</v>
      </c>
      <c r="C123" s="690">
        <v>3000</v>
      </c>
    </row>
    <row r="124" spans="1:125" ht="11.25" customHeight="1">
      <c r="A124" s="456" t="s">
        <v>748</v>
      </c>
      <c r="B124" s="456" t="s">
        <v>749</v>
      </c>
      <c r="C124" s="549">
        <v>0.15</v>
      </c>
      <c r="O124" s="397"/>
    </row>
    <row r="125" spans="1:125" ht="11.25" customHeight="1">
      <c r="A125" s="456" t="s">
        <v>926</v>
      </c>
      <c r="B125" s="456" t="s">
        <v>749</v>
      </c>
      <c r="C125" s="549">
        <v>0.2</v>
      </c>
    </row>
    <row r="126" spans="1:125" ht="11.25" customHeight="1">
      <c r="A126" s="456" t="s">
        <v>750</v>
      </c>
      <c r="B126" s="462" t="s">
        <v>746</v>
      </c>
      <c r="C126" s="549">
        <v>500</v>
      </c>
    </row>
    <row r="127" spans="1:125" ht="11.25" customHeight="1">
      <c r="A127" s="456" t="s">
        <v>751</v>
      </c>
      <c r="B127" s="462" t="s">
        <v>746</v>
      </c>
      <c r="C127" s="691">
        <f>C123*C124+C123*C125+C126</f>
        <v>1550</v>
      </c>
    </row>
    <row r="128" spans="1:125" ht="11.25" customHeight="1">
      <c r="A128" s="456" t="s">
        <v>752</v>
      </c>
      <c r="B128" s="389" t="s">
        <v>668</v>
      </c>
      <c r="C128" s="691">
        <f>C127*3</f>
        <v>4650</v>
      </c>
    </row>
    <row r="130" spans="1:125" ht="11.25" customHeight="1">
      <c r="A130" s="456" t="s">
        <v>751</v>
      </c>
      <c r="B130" s="462" t="s">
        <v>638</v>
      </c>
      <c r="E130" s="416">
        <f>IF(E2&lt;=Izmaksas!$D$229-1,$C$128,0)</f>
        <v>4650</v>
      </c>
      <c r="F130" s="416">
        <f>IF(F2&lt;=Izmaksas!$D$229-1,$C$128,0)</f>
        <v>4650</v>
      </c>
      <c r="G130" s="416">
        <f>IF(G2&lt;=Izmaksas!$D$229-1,$C$128,0)</f>
        <v>4650</v>
      </c>
      <c r="H130" s="416">
        <f>IF(H2&lt;=Izmaksas!$D$229-1,$C$128,0)</f>
        <v>4650</v>
      </c>
      <c r="I130" s="416">
        <f>IF(I2&lt;=Izmaksas!$D$229-1,$C$128,0)</f>
        <v>4650</v>
      </c>
      <c r="J130" s="416">
        <f>IF(J2&lt;=Izmaksas!$D$229-1,$C$128,0)</f>
        <v>4650</v>
      </c>
      <c r="K130" s="416">
        <f>IF(K2&lt;=Izmaksas!$D$229-1,$C$128,0)</f>
        <v>4650</v>
      </c>
      <c r="L130" s="416">
        <f>IF(L2&lt;=Izmaksas!$D$229-1,$C$128,0)</f>
        <v>4650</v>
      </c>
      <c r="M130" s="416">
        <f>IF(M2&lt;=Izmaksas!$D$229-1,$C$128,0)</f>
        <v>4650</v>
      </c>
      <c r="N130" s="416">
        <f>IF(N2&lt;=Izmaksas!$D$229-1,$C$128,0)</f>
        <v>4650</v>
      </c>
      <c r="O130" s="416">
        <f>IF(O2&lt;=Izmaksas!$D$229-1,$C$128,0)</f>
        <v>4650</v>
      </c>
      <c r="P130" s="416">
        <f>IF(P2&lt;=Izmaksas!$D$229-1,$C$128,0)</f>
        <v>4650</v>
      </c>
      <c r="Q130" s="416">
        <f>IF(Q2&lt;=Izmaksas!$D$229-1,$C$128,0)</f>
        <v>4650</v>
      </c>
      <c r="R130" s="416">
        <f>IF(R2&lt;=Izmaksas!$D$229-1,$C$128,0)</f>
        <v>4650</v>
      </c>
      <c r="S130" s="416">
        <f>IF(S2&lt;=Izmaksas!$D$229-1,$C$128,0)</f>
        <v>4650</v>
      </c>
      <c r="T130" s="416">
        <f>IF(T2&lt;=Izmaksas!$D$229-1,$C$128,0)</f>
        <v>4650</v>
      </c>
      <c r="U130" s="416">
        <f>IF(U2&lt;=Izmaksas!$D$229-1,$C$128,0)</f>
        <v>4650</v>
      </c>
      <c r="V130" s="416">
        <f>IF(V2&lt;=Izmaksas!$D$229-1,$C$128,0)</f>
        <v>4650</v>
      </c>
      <c r="W130" s="416">
        <f>IF(W2&lt;=Izmaksas!$D$229-1,$C$128,0)</f>
        <v>4650</v>
      </c>
      <c r="X130" s="416">
        <f>IF(X2&lt;=Izmaksas!$D$229-1,$C$128,0)</f>
        <v>4650</v>
      </c>
      <c r="Y130" s="416">
        <f>IF(Y2&lt;=Izmaksas!$D$229-1,$C$128,0)</f>
        <v>4650</v>
      </c>
      <c r="Z130" s="416">
        <f>IF(Z2&lt;=Izmaksas!$D$229-1,$C$128,0)</f>
        <v>4650</v>
      </c>
      <c r="AA130" s="416">
        <f>IF(AA2&lt;=Izmaksas!$D$229-1,$C$128,0)</f>
        <v>4650</v>
      </c>
      <c r="AB130" s="416">
        <f>IF(AB2&lt;=Izmaksas!$D$229-1,$C$128,0)</f>
        <v>4650</v>
      </c>
      <c r="AC130" s="416">
        <f>IF(AC2&lt;=Izmaksas!$D$229-1,$C$128,0)</f>
        <v>4650</v>
      </c>
      <c r="AD130" s="416">
        <f>IF(AD2&lt;=Izmaksas!$D$229-1,$C$128,0)</f>
        <v>4650</v>
      </c>
      <c r="AE130" s="416">
        <f>IF(AE2&lt;=Izmaksas!$D$229-1,$C$128,0)</f>
        <v>4650</v>
      </c>
      <c r="AF130" s="416">
        <f>IF(AF2&lt;=Izmaksas!$D$229-1,$C$128,0)</f>
        <v>4650</v>
      </c>
      <c r="AG130" s="416">
        <f>IF(AG2&lt;=Izmaksas!$D$229-1,$C$128,0)</f>
        <v>4650</v>
      </c>
      <c r="AH130" s="416">
        <f>IF(AH2&lt;=Izmaksas!$D$229-1,$C$128,0)</f>
        <v>4650</v>
      </c>
      <c r="AI130" s="416">
        <f>IF(AI2&lt;=Izmaksas!$D$229-1,$C$128,0)</f>
        <v>4650</v>
      </c>
      <c r="AJ130" s="416">
        <f>IF(AJ2&lt;=Izmaksas!$D$229-1,$C$128,0)</f>
        <v>4650</v>
      </c>
      <c r="AK130" s="416">
        <f>IF(AK2&lt;=Izmaksas!$D$229-1,$C$128,0)</f>
        <v>4650</v>
      </c>
      <c r="AL130" s="416">
        <f>IF(AL2&lt;=Izmaksas!$D$229-1,$C$128,0)</f>
        <v>4650</v>
      </c>
      <c r="AM130" s="416">
        <f>IF(AM2&lt;=Izmaksas!$D$229-1,$C$128,0)</f>
        <v>4650</v>
      </c>
      <c r="AN130" s="416">
        <f>IF(AN2&lt;=Izmaksas!$D$229-1,$C$128,0)</f>
        <v>4650</v>
      </c>
      <c r="AO130" s="416">
        <f>IF(AO2&lt;=Izmaksas!$D$229-1,$C$128,0)</f>
        <v>4650</v>
      </c>
      <c r="AP130" s="416">
        <f>IF(AP2&lt;=Izmaksas!$D$229-1,$C$128,0)</f>
        <v>4650</v>
      </c>
      <c r="AQ130" s="416">
        <f>IF(AQ2&lt;=Izmaksas!$D$229-1,$C$128,0)</f>
        <v>4650</v>
      </c>
      <c r="AR130" s="416">
        <f>IF(AR2&lt;=Izmaksas!$D$229-1,$C$128,0)</f>
        <v>4650</v>
      </c>
      <c r="AS130" s="416">
        <f>IF(AS2&lt;=Izmaksas!$D$229-1,$C$128,0)</f>
        <v>4650</v>
      </c>
      <c r="AT130" s="416">
        <f>IF(AT2&lt;=Izmaksas!$D$229-1,$C$128,0)</f>
        <v>4650</v>
      </c>
      <c r="AU130" s="416">
        <f>IF(AU2&lt;=Izmaksas!$D$229-1,$C$128,0)</f>
        <v>4650</v>
      </c>
      <c r="AV130" s="416">
        <f>IF(AV2&lt;=Izmaksas!$D$229-1,$C$128,0)</f>
        <v>4650</v>
      </c>
      <c r="AW130" s="416">
        <f>IF(AW2&lt;=Izmaksas!$D$229-1,$C$128,0)</f>
        <v>4650</v>
      </c>
      <c r="AX130" s="416">
        <f>IF(AX2&lt;=Izmaksas!$D$229-1,$C$128,0)</f>
        <v>4650</v>
      </c>
      <c r="AY130" s="416">
        <f>IF(AY2&lt;=Izmaksas!$D$229-1,$C$128,0)</f>
        <v>4650</v>
      </c>
      <c r="AZ130" s="416">
        <f>IF(AZ2&lt;=Izmaksas!$D$229-1,$C$128,0)</f>
        <v>4650</v>
      </c>
      <c r="BA130" s="416">
        <f>IF(BA2&lt;=Izmaksas!$D$229-1,$C$128,0)</f>
        <v>4650</v>
      </c>
      <c r="BB130" s="416">
        <f>IF(BB2&lt;=Izmaksas!$D$229-1,$C$128,0)</f>
        <v>4650</v>
      </c>
      <c r="BC130" s="416">
        <f>IF(BC2&lt;=Izmaksas!$D$229-1,$C$128,0)</f>
        <v>4650</v>
      </c>
      <c r="BD130" s="416">
        <f>IF(BD2&lt;=Izmaksas!$D$229-1,$C$128,0)</f>
        <v>4650</v>
      </c>
      <c r="BE130" s="416">
        <f>IF(BE2&lt;=Izmaksas!$D$229-1,$C$128,0)</f>
        <v>4650</v>
      </c>
      <c r="BF130" s="416">
        <f>IF(BF2&lt;=Izmaksas!$D$229-1,$C$128,0)</f>
        <v>4650</v>
      </c>
      <c r="BG130" s="416">
        <f>IF(BG2&lt;=Izmaksas!$D$229-1,$C$128,0)</f>
        <v>4650</v>
      </c>
      <c r="BH130" s="416">
        <f>IF(BH2&lt;=Izmaksas!$D$229-1,$C$128,0)</f>
        <v>4650</v>
      </c>
      <c r="BI130" s="416">
        <f>IF(BI2&lt;=Izmaksas!$D$229-1,$C$128,0)</f>
        <v>4650</v>
      </c>
      <c r="BJ130" s="416">
        <f>IF(BJ2&lt;=Izmaksas!$D$229-1,$C$128,0)</f>
        <v>4650</v>
      </c>
      <c r="BK130" s="416">
        <f>IF(BK2&lt;=Izmaksas!$D$229-1,$C$128,0)</f>
        <v>4650</v>
      </c>
      <c r="BL130" s="416">
        <f>IF(BL2&lt;=Izmaksas!$D$229-1,$C$128,0)</f>
        <v>4650</v>
      </c>
      <c r="BM130" s="416">
        <f>IF(BM2&lt;=Izmaksas!$D$229-1,$C$128,0)</f>
        <v>0</v>
      </c>
      <c r="BN130" s="416">
        <f>IF(BN2&lt;=Izmaksas!$D$229-1,$C$128,0)</f>
        <v>0</v>
      </c>
      <c r="BO130" s="416">
        <f>IF(BO2&lt;=Izmaksas!$D$229-1,$C$128,0)</f>
        <v>0</v>
      </c>
      <c r="BP130" s="416">
        <f>IF(BP2&lt;=Izmaksas!$D$229-1,$C$128,0)</f>
        <v>0</v>
      </c>
      <c r="BQ130" s="416">
        <f>IF(BQ2&lt;=Izmaksas!$D$229-1,$C$128,0)</f>
        <v>0</v>
      </c>
      <c r="BR130" s="416">
        <f>IF(BR2&lt;=Izmaksas!$D$229-1,$C$128,0)</f>
        <v>0</v>
      </c>
      <c r="BS130" s="416">
        <f>IF(BS2&lt;=Izmaksas!$D$229-1,$C$128,0)</f>
        <v>0</v>
      </c>
      <c r="BT130" s="416">
        <f>IF(BT2&lt;=Izmaksas!$D$229-1,$C$128,0)</f>
        <v>0</v>
      </c>
      <c r="BU130" s="416">
        <f>IF(BU2&lt;=Izmaksas!$D$229-1,$C$128,0)</f>
        <v>0</v>
      </c>
      <c r="BV130" s="416">
        <f>IF(BV2&lt;=Izmaksas!$D$229-1,$C$128,0)</f>
        <v>0</v>
      </c>
      <c r="BW130" s="416">
        <f>IF(BW2&lt;=Izmaksas!$D$229-1,$C$128,0)</f>
        <v>0</v>
      </c>
      <c r="BX130" s="416">
        <f>IF(BX2&lt;=Izmaksas!$D$229-1,$C$128,0)</f>
        <v>0</v>
      </c>
      <c r="BY130" s="416">
        <f>IF(BY2&lt;=Izmaksas!$D$229-1,$C$128,0)</f>
        <v>0</v>
      </c>
      <c r="BZ130" s="416">
        <f>IF(BZ2&lt;=Izmaksas!$D$229-1,$C$128,0)</f>
        <v>0</v>
      </c>
      <c r="CA130" s="416">
        <f>IF(CA2&lt;=Izmaksas!$D$229-1,$C$128,0)</f>
        <v>0</v>
      </c>
      <c r="CB130" s="416">
        <f>IF(CB2&lt;=Izmaksas!$D$229-1,$C$128,0)</f>
        <v>0</v>
      </c>
      <c r="CC130" s="416">
        <f>IF(CC2&lt;=Izmaksas!$D$229-1,$C$128,0)</f>
        <v>0</v>
      </c>
      <c r="CD130" s="416">
        <f>IF(CD2&lt;=Izmaksas!$D$229-1,$C$128,0)</f>
        <v>0</v>
      </c>
      <c r="CE130" s="416">
        <f>IF(CE2&lt;=Izmaksas!$D$229-1,$C$128,0)</f>
        <v>0</v>
      </c>
      <c r="CF130" s="416">
        <f>IF(CF2&lt;=Izmaksas!$D$229-1,$C$128,0)</f>
        <v>0</v>
      </c>
      <c r="CG130" s="416">
        <f>IF(CG2&lt;=Izmaksas!$D$229-1,$C$128,0)</f>
        <v>0</v>
      </c>
      <c r="CH130" s="416">
        <f>IF(CH2&lt;=Izmaksas!$D$229-1,$C$128,0)</f>
        <v>0</v>
      </c>
      <c r="CI130" s="416">
        <f>IF(CI2&lt;=Izmaksas!$D$229-1,$C$128,0)</f>
        <v>0</v>
      </c>
      <c r="CJ130" s="416">
        <f>IF(CJ2&lt;=Izmaksas!$D$229-1,$C$128,0)</f>
        <v>0</v>
      </c>
      <c r="CK130" s="416">
        <f>IF(CK2&lt;=Izmaksas!$D$229-1,$C$128,0)</f>
        <v>0</v>
      </c>
      <c r="CL130" s="416">
        <f>IF(CL2&lt;=Izmaksas!$D$229-1,$C$128,0)</f>
        <v>0</v>
      </c>
      <c r="CM130" s="416">
        <f>IF(CM2&lt;=Izmaksas!$D$229-1,$C$128,0)</f>
        <v>0</v>
      </c>
      <c r="CN130" s="416">
        <f>IF(CN2&lt;=Izmaksas!$D$229-1,$C$128,0)</f>
        <v>0</v>
      </c>
      <c r="CO130" s="416">
        <f>IF(CO2&lt;=Izmaksas!$D$229-1,$C$128,0)</f>
        <v>0</v>
      </c>
      <c r="CP130" s="416">
        <f>IF(CP2&lt;=Izmaksas!$D$229-1,$C$128,0)</f>
        <v>0</v>
      </c>
      <c r="CQ130" s="416">
        <f>IF(CQ2&lt;=Izmaksas!$D$229-1,$C$128,0)</f>
        <v>0</v>
      </c>
      <c r="CR130" s="416">
        <f>IF(CR2&lt;=Izmaksas!$D$229-1,$C$128,0)</f>
        <v>0</v>
      </c>
      <c r="CS130" s="416">
        <f>IF(CS2&lt;=Izmaksas!$D$229-1,$C$128,0)</f>
        <v>0</v>
      </c>
      <c r="CT130" s="416">
        <f>IF(CT2&lt;=Izmaksas!$D$229-1,$C$128,0)</f>
        <v>0</v>
      </c>
      <c r="CU130" s="416">
        <f>IF(CU2&lt;=Izmaksas!$D$229-1,$C$128,0)</f>
        <v>0</v>
      </c>
      <c r="CV130" s="416">
        <f>IF(CV2&lt;=Izmaksas!$D$229-1,$C$128,0)</f>
        <v>0</v>
      </c>
      <c r="CW130" s="416">
        <f>IF(CW2&lt;=Izmaksas!$D$229-1,$C$128,0)</f>
        <v>0</v>
      </c>
      <c r="CX130" s="416">
        <f>IF(CX2&lt;=Izmaksas!$D$229-1,$C$128,0)</f>
        <v>0</v>
      </c>
      <c r="CY130" s="416">
        <f>IF(CY2&lt;=Izmaksas!$D$229-1,$C$128,0)</f>
        <v>0</v>
      </c>
      <c r="CZ130" s="416">
        <f>IF(CZ2&lt;=Izmaksas!$D$229-1,$C$128,0)</f>
        <v>0</v>
      </c>
      <c r="DA130" s="416">
        <f>IF(DA2&lt;=Izmaksas!$D$229-1,$C$128,0)</f>
        <v>0</v>
      </c>
      <c r="DB130" s="416">
        <f>IF(DB2&lt;=Izmaksas!$D$229-1,$C$128,0)</f>
        <v>0</v>
      </c>
      <c r="DC130" s="416">
        <f>IF(DC2&lt;=Izmaksas!$D$229-1,$C$128,0)</f>
        <v>0</v>
      </c>
      <c r="DD130" s="416">
        <f>IF(DD2&lt;=Izmaksas!$D$229-1,$C$128,0)</f>
        <v>0</v>
      </c>
      <c r="DE130" s="416">
        <f>IF(DE2&lt;=Izmaksas!$D$229-1,$C$128,0)</f>
        <v>0</v>
      </c>
      <c r="DF130" s="416">
        <f>IF(DF2&lt;=Izmaksas!$D$229-1,$C$128,0)</f>
        <v>0</v>
      </c>
      <c r="DG130" s="416">
        <f>IF(DG2&lt;=Izmaksas!$D$229-1,$C$128,0)</f>
        <v>0</v>
      </c>
      <c r="DH130" s="416">
        <f>IF(DH2&lt;=Izmaksas!$D$229-1,$C$128,0)</f>
        <v>0</v>
      </c>
      <c r="DI130" s="416">
        <f>IF(DI2&lt;=Izmaksas!$D$229-1,$C$128,0)</f>
        <v>0</v>
      </c>
      <c r="DJ130" s="416">
        <f>IF(DJ2&lt;=Izmaksas!$D$229-1,$C$128,0)</f>
        <v>0</v>
      </c>
      <c r="DK130" s="416">
        <f>IF(DK2&lt;=Izmaksas!$D$229-1,$C$128,0)</f>
        <v>0</v>
      </c>
      <c r="DL130" s="416">
        <f>IF(DL2&lt;=Izmaksas!$D$229-1,$C$128,0)</f>
        <v>0</v>
      </c>
      <c r="DM130" s="416">
        <f>IF(DM2&lt;=Izmaksas!$D$229-1,$C$128,0)</f>
        <v>0</v>
      </c>
      <c r="DN130" s="416">
        <f>IF(DN2&lt;=Izmaksas!$D$229-1,$C$128,0)</f>
        <v>0</v>
      </c>
      <c r="DO130" s="416">
        <f>IF(DO2&lt;=Izmaksas!$D$229-1,$C$128,0)</f>
        <v>0</v>
      </c>
      <c r="DP130" s="416">
        <f>IF(DP2&lt;=Izmaksas!$D$229-1,$C$128,0)</f>
        <v>0</v>
      </c>
      <c r="DQ130" s="416">
        <f>IF(DQ2&lt;=Izmaksas!$D$229-1,$C$128,0)</f>
        <v>0</v>
      </c>
      <c r="DR130" s="416">
        <f>IF(DR2&lt;=Izmaksas!$D$229-1,$C$128,0)</f>
        <v>0</v>
      </c>
      <c r="DS130" s="416">
        <f>IF(DS2&lt;=Izmaksas!$D$229-1,$C$128,0)</f>
        <v>0</v>
      </c>
      <c r="DT130" s="416">
        <f>IF(DT2&lt;=Izmaksas!$D$229-1,$C$128,0)</f>
        <v>0</v>
      </c>
      <c r="DU130" s="416">
        <f>IF(DU2&lt;=Izmaksas!$D$229-1,$C$128,0)</f>
        <v>0</v>
      </c>
    </row>
    <row r="132" spans="1:125" s="381" customFormat="1" ht="11.25" customHeight="1">
      <c r="A132" s="684" t="s">
        <v>1000</v>
      </c>
      <c r="B132" s="379"/>
      <c r="C132" s="379"/>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c r="AB132" s="379"/>
      <c r="AC132" s="379"/>
      <c r="AD132" s="379"/>
      <c r="AE132" s="379"/>
      <c r="AF132" s="379"/>
      <c r="AG132" s="379"/>
      <c r="AH132" s="379"/>
      <c r="AI132" s="379"/>
      <c r="AJ132" s="379"/>
      <c r="AK132" s="379"/>
      <c r="AL132" s="379"/>
      <c r="AM132" s="379"/>
      <c r="AN132" s="379"/>
      <c r="AO132" s="379"/>
      <c r="AP132" s="379"/>
      <c r="AQ132" s="379"/>
      <c r="AR132" s="379"/>
      <c r="AS132" s="379"/>
      <c r="AT132" s="379"/>
      <c r="AU132" s="379"/>
      <c r="AV132" s="379"/>
      <c r="AW132" s="379"/>
      <c r="AX132" s="379"/>
      <c r="AY132" s="379"/>
      <c r="AZ132" s="379"/>
      <c r="BA132" s="379"/>
      <c r="BB132" s="379"/>
      <c r="BC132" s="379"/>
      <c r="BD132" s="379"/>
      <c r="BE132" s="379"/>
      <c r="BF132" s="379"/>
      <c r="BG132" s="379"/>
      <c r="BH132" s="379"/>
      <c r="BI132" s="379"/>
      <c r="BJ132" s="379"/>
      <c r="BK132" s="379"/>
      <c r="BL132" s="379"/>
      <c r="BM132" s="379"/>
      <c r="BN132" s="379"/>
      <c r="BO132" s="379"/>
      <c r="BP132" s="379"/>
      <c r="BQ132" s="379"/>
      <c r="BR132" s="379"/>
      <c r="BS132" s="379"/>
      <c r="BT132" s="379"/>
      <c r="BU132" s="379"/>
      <c r="BV132" s="379"/>
      <c r="BW132" s="379"/>
      <c r="BX132" s="379"/>
      <c r="BY132" s="379"/>
      <c r="BZ132" s="379"/>
      <c r="CA132" s="379"/>
      <c r="CB132" s="379"/>
      <c r="CC132" s="379"/>
      <c r="CD132" s="379"/>
      <c r="CE132" s="379"/>
      <c r="CF132" s="379"/>
      <c r="CG132" s="379"/>
      <c r="CH132" s="379"/>
      <c r="CI132" s="379"/>
      <c r="CJ132" s="379"/>
      <c r="CK132" s="379"/>
      <c r="CL132" s="379"/>
      <c r="CM132" s="379"/>
      <c r="CN132" s="379"/>
      <c r="CO132" s="379"/>
      <c r="CP132" s="379"/>
      <c r="CQ132" s="379"/>
      <c r="CR132" s="379"/>
      <c r="CS132" s="379"/>
      <c r="CT132" s="379"/>
      <c r="CU132" s="379"/>
      <c r="CV132" s="379"/>
      <c r="CW132" s="379"/>
      <c r="CX132" s="379"/>
      <c r="CY132" s="379"/>
      <c r="CZ132" s="379"/>
      <c r="DA132" s="379"/>
      <c r="DB132" s="379"/>
      <c r="DC132" s="379"/>
      <c r="DD132" s="379"/>
      <c r="DE132" s="379"/>
      <c r="DF132" s="379"/>
      <c r="DG132" s="379"/>
      <c r="DH132" s="379"/>
      <c r="DI132" s="379"/>
      <c r="DJ132" s="379"/>
      <c r="DK132" s="379"/>
      <c r="DL132" s="379"/>
      <c r="DM132" s="379"/>
      <c r="DN132" s="379"/>
      <c r="DO132" s="379"/>
      <c r="DP132" s="379"/>
      <c r="DQ132" s="379"/>
      <c r="DR132" s="379"/>
      <c r="DS132" s="379"/>
      <c r="DT132" s="379"/>
      <c r="DU132" s="379"/>
    </row>
    <row r="134" spans="1:125" ht="11.25" customHeight="1">
      <c r="A134" s="415" t="s">
        <v>798</v>
      </c>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704">
        <f>6625+4788+467+56</f>
        <v>11936</v>
      </c>
      <c r="Y134" s="692">
        <f>IF(Y2&lt;=Izmaksas!$D$229-1,X134,0)</f>
        <v>11936</v>
      </c>
      <c r="Z134" s="692">
        <f>IF(Z2&lt;=Izmaksas!$D$229-1,Y134,0)</f>
        <v>11936</v>
      </c>
      <c r="AA134" s="692">
        <f>IF(AA2&lt;=Izmaksas!$D$229-1,Z134,0)</f>
        <v>11936</v>
      </c>
      <c r="AB134" s="692">
        <f>IF(AB2&lt;=Izmaksas!$D$229-1,AA134,0)</f>
        <v>11936</v>
      </c>
      <c r="AC134" s="692">
        <f>IF(AC2&lt;=Izmaksas!$D$229-1,AB134,0)</f>
        <v>11936</v>
      </c>
      <c r="AD134" s="692">
        <f>IF(AD2&lt;=Izmaksas!$D$229-1,AC134,0)</f>
        <v>11936</v>
      </c>
      <c r="AE134" s="692">
        <f>IF(AE2&lt;=Izmaksas!$D$229-1,AD134,0)</f>
        <v>11936</v>
      </c>
      <c r="AF134" s="692">
        <f>IF(AF2&lt;=Izmaksas!$D$229-1,AE134,0)</f>
        <v>11936</v>
      </c>
      <c r="AG134" s="692">
        <f>IF(AG2&lt;=Izmaksas!$D$229-1,AF134,0)</f>
        <v>11936</v>
      </c>
      <c r="AH134" s="692">
        <f>IF(AH2&lt;=Izmaksas!$D$229-1,AG134,0)</f>
        <v>11936</v>
      </c>
      <c r="AI134" s="692">
        <f>IF(AI2&lt;=Izmaksas!$D$229-1,AH134,0)</f>
        <v>11936</v>
      </c>
      <c r="AJ134" s="692">
        <f>IF(AJ2&lt;=Izmaksas!$D$229-1,AI134,0)</f>
        <v>11936</v>
      </c>
      <c r="AK134" s="692">
        <f>IF(AK2&lt;=Izmaksas!$D$229-1,AJ134,0)</f>
        <v>11936</v>
      </c>
      <c r="AL134" s="692">
        <f>IF(AL2&lt;=Izmaksas!$D$229-1,AK134,0)</f>
        <v>11936</v>
      </c>
      <c r="AM134" s="692">
        <f>IF(AM2&lt;=Izmaksas!$D$229-1,AL134,0)</f>
        <v>11936</v>
      </c>
      <c r="AN134" s="692">
        <f>IF(AN2&lt;=Izmaksas!$D$229-1,AM134,0)</f>
        <v>11936</v>
      </c>
      <c r="AO134" s="692">
        <f>IF(AO2&lt;=Izmaksas!$D$229-1,AN134,0)</f>
        <v>11936</v>
      </c>
      <c r="AP134" s="692">
        <f>IF(AP2&lt;=Izmaksas!$D$229-1,AO134,0)</f>
        <v>11936</v>
      </c>
      <c r="AQ134" s="692">
        <f>IF(AQ2&lt;=Izmaksas!$D$229-1,AP134,0)</f>
        <v>11936</v>
      </c>
      <c r="AR134" s="692">
        <f>IF(AR2&lt;=Izmaksas!$D$229-1,AQ134,0)</f>
        <v>11936</v>
      </c>
      <c r="AS134" s="692">
        <f>IF(AS2&lt;=Izmaksas!$D$229-1,AR134,0)</f>
        <v>11936</v>
      </c>
      <c r="AT134" s="692">
        <f>IF(AT2&lt;=Izmaksas!$D$229-1,AS134,0)</f>
        <v>11936</v>
      </c>
      <c r="AU134" s="692">
        <f>IF(AU2&lt;=Izmaksas!$D$229-1,AT134,0)</f>
        <v>11936</v>
      </c>
      <c r="AV134" s="692">
        <f>IF(AV2&lt;=Izmaksas!$D$229-1,AU134,0)</f>
        <v>11936</v>
      </c>
      <c r="AW134" s="692">
        <f>IF(AW2&lt;=Izmaksas!$D$229-1,AV134,0)</f>
        <v>11936</v>
      </c>
      <c r="AX134" s="692">
        <f>IF(AX2&lt;=Izmaksas!$D$229-1,AW134,0)</f>
        <v>11936</v>
      </c>
      <c r="AY134" s="692">
        <f>IF(AY2&lt;=Izmaksas!$D$229-1,AX134,0)</f>
        <v>11936</v>
      </c>
      <c r="AZ134" s="692">
        <f>IF(AZ2&lt;=Izmaksas!$D$229-1,AY134,0)</f>
        <v>11936</v>
      </c>
      <c r="BA134" s="692">
        <f>IF(BA2&lt;=Izmaksas!$D$229-1,AZ134,0)</f>
        <v>11936</v>
      </c>
      <c r="BB134" s="692">
        <f>IF(BB2&lt;=Izmaksas!$D$229-1,BA134,0)</f>
        <v>11936</v>
      </c>
      <c r="BC134" s="692">
        <f>IF(BC2&lt;=Izmaksas!$D$229-1,BB134,0)</f>
        <v>11936</v>
      </c>
      <c r="BD134" s="692">
        <f>IF(BD2&lt;=Izmaksas!$D$229-1,BC134,0)</f>
        <v>11936</v>
      </c>
      <c r="BE134" s="692">
        <f>IF(BE2&lt;=Izmaksas!$D$229-1,BD134,0)</f>
        <v>11936</v>
      </c>
      <c r="BF134" s="692">
        <f>IF(BF2&lt;=Izmaksas!$D$229-1,BE134,0)</f>
        <v>11936</v>
      </c>
      <c r="BG134" s="692">
        <f>IF(BG2&lt;=Izmaksas!$D$229-1,BF134,0)</f>
        <v>11936</v>
      </c>
      <c r="BH134" s="692">
        <f>IF(BH2&lt;=Izmaksas!$D$229-1,BG134,0)</f>
        <v>11936</v>
      </c>
      <c r="BI134" s="692">
        <f>IF(BI2&lt;=Izmaksas!$D$229-1,BH134,0)</f>
        <v>11936</v>
      </c>
      <c r="BJ134" s="692">
        <f>IF(BJ2&lt;=Izmaksas!$D$229-1,BI134,0)</f>
        <v>11936</v>
      </c>
      <c r="BK134" s="692">
        <f>IF(BK2&lt;=Izmaksas!$D$229-1,BJ134,0)</f>
        <v>11936</v>
      </c>
      <c r="BL134" s="692">
        <f>IF(BL2&lt;=Izmaksas!$D$229-1,BK134,0)</f>
        <v>11936</v>
      </c>
      <c r="BM134" s="692">
        <f>IF(BM2&lt;=Izmaksas!$D$229-1,BL134,0)</f>
        <v>0</v>
      </c>
      <c r="BN134" s="692">
        <f>IF(BN2&lt;=Izmaksas!$D$229-1,BM134,0)</f>
        <v>0</v>
      </c>
      <c r="BO134" s="692">
        <f>IF(BO2&lt;=Izmaksas!$D$229-1,BN134,0)</f>
        <v>0</v>
      </c>
      <c r="BP134" s="692">
        <f>IF(BP2&lt;=Izmaksas!$D$229-1,BO134,0)</f>
        <v>0</v>
      </c>
      <c r="BQ134" s="692">
        <f>IF(BQ2&lt;=Izmaksas!$D$229-1,BP134,0)</f>
        <v>0</v>
      </c>
      <c r="BR134" s="692">
        <f>IF(BR2&lt;=Izmaksas!$D$229-1,BQ134,0)</f>
        <v>0</v>
      </c>
      <c r="BS134" s="692">
        <f>IF(BS2&lt;=Izmaksas!$D$229-1,BR134,0)</f>
        <v>0</v>
      </c>
      <c r="BT134" s="692">
        <f>IF(BT2&lt;=Izmaksas!$D$229-1,BS134,0)</f>
        <v>0</v>
      </c>
      <c r="BU134" s="692">
        <f>IF(BU2&lt;=Izmaksas!$D$229-1,BT134,0)</f>
        <v>0</v>
      </c>
      <c r="BV134" s="692">
        <f>IF(BV2&lt;=Izmaksas!$D$229-1,BU134,0)</f>
        <v>0</v>
      </c>
      <c r="BW134" s="692">
        <f>IF(BW2&lt;=Izmaksas!$D$229-1,BV134,0)</f>
        <v>0</v>
      </c>
      <c r="BX134" s="692">
        <f>IF(BX2&lt;=Izmaksas!$D$229-1,BW134,0)</f>
        <v>0</v>
      </c>
      <c r="BY134" s="692">
        <f>IF(BY2&lt;=Izmaksas!$D$229-1,BX134,0)</f>
        <v>0</v>
      </c>
      <c r="BZ134" s="692">
        <f>IF(BZ2&lt;=Izmaksas!$D$229-1,BY134,0)</f>
        <v>0</v>
      </c>
      <c r="CA134" s="692">
        <f>IF(CA2&lt;=Izmaksas!$D$229-1,BZ134,0)</f>
        <v>0</v>
      </c>
      <c r="CB134" s="692">
        <f>IF(CB2&lt;=Izmaksas!$D$229-1,CA134,0)</f>
        <v>0</v>
      </c>
      <c r="CC134" s="692">
        <f>IF(CC2&lt;=Izmaksas!$D$229-1,CB134,0)</f>
        <v>0</v>
      </c>
      <c r="CD134" s="692">
        <f>IF(CD2&lt;=Izmaksas!$D$229-1,CC134,0)</f>
        <v>0</v>
      </c>
      <c r="CE134" s="692">
        <f>IF(CE2&lt;=Izmaksas!$D$229-1,CD134,0)</f>
        <v>0</v>
      </c>
      <c r="CF134" s="692">
        <f>IF(CF2&lt;=Izmaksas!$D$229-1,CE134,0)</f>
        <v>0</v>
      </c>
      <c r="CG134" s="692">
        <f>IF(CG2&lt;=Izmaksas!$D$229-1,CF134,0)</f>
        <v>0</v>
      </c>
      <c r="CH134" s="692">
        <f>IF(CH2&lt;=Izmaksas!$D$229-1,CG134,0)</f>
        <v>0</v>
      </c>
      <c r="CI134" s="692">
        <f>IF(CI2&lt;=Izmaksas!$D$229-1,CH134,0)</f>
        <v>0</v>
      </c>
      <c r="CJ134" s="692">
        <f>IF(CJ2&lt;=Izmaksas!$D$229-1,CI134,0)</f>
        <v>0</v>
      </c>
      <c r="CK134" s="692">
        <f>IF(CK2&lt;=Izmaksas!$D$229-1,CJ134,0)</f>
        <v>0</v>
      </c>
      <c r="CL134" s="692">
        <f>IF(CL2&lt;=Izmaksas!$D$229-1,CK134,0)</f>
        <v>0</v>
      </c>
      <c r="CM134" s="692">
        <f>IF(CM2&lt;=Izmaksas!$D$229-1,CL134,0)</f>
        <v>0</v>
      </c>
      <c r="CN134" s="692">
        <f>IF(CN2&lt;=Izmaksas!$D$229-1,CM134,0)</f>
        <v>0</v>
      </c>
      <c r="CO134" s="692">
        <f>IF(CO2&lt;=Izmaksas!$D$229-1,CN134,0)</f>
        <v>0</v>
      </c>
      <c r="CP134" s="692">
        <f>IF(CP2&lt;=Izmaksas!$D$229-1,CO134,0)</f>
        <v>0</v>
      </c>
      <c r="CQ134" s="692">
        <f>IF(CQ2&lt;=Izmaksas!$D$229-1,CP134,0)</f>
        <v>0</v>
      </c>
      <c r="CR134" s="692">
        <f>IF(CR2&lt;=Izmaksas!$D$229-1,CQ134,0)</f>
        <v>0</v>
      </c>
      <c r="CS134" s="692">
        <f>IF(CS2&lt;=Izmaksas!$D$229-1,CR134,0)</f>
        <v>0</v>
      </c>
      <c r="CT134" s="692">
        <f>IF(CT2&lt;=Izmaksas!$D$229-1,CS134,0)</f>
        <v>0</v>
      </c>
      <c r="CU134" s="692">
        <f>IF(CU2&lt;=Izmaksas!$D$229-1,CT134,0)</f>
        <v>0</v>
      </c>
      <c r="CV134" s="692">
        <f>IF(CV2&lt;=Izmaksas!$D$229-1,CU134,0)</f>
        <v>0</v>
      </c>
      <c r="CW134" s="692">
        <f>IF(CW2&lt;=Izmaksas!$D$229-1,CV134,0)</f>
        <v>0</v>
      </c>
      <c r="CX134" s="692">
        <f>IF(CX2&lt;=Izmaksas!$D$229-1,CW134,0)</f>
        <v>0</v>
      </c>
      <c r="CY134" s="692">
        <f>IF(CY2&lt;=Izmaksas!$D$229-1,CX134,0)</f>
        <v>0</v>
      </c>
      <c r="CZ134" s="692">
        <f>IF(CZ2&lt;=Izmaksas!$D$229-1,CY134,0)</f>
        <v>0</v>
      </c>
      <c r="DA134" s="692">
        <f>IF(DA2&lt;=Izmaksas!$D$229-1,CZ134,0)</f>
        <v>0</v>
      </c>
      <c r="DB134" s="692">
        <f>IF(DB2&lt;=Izmaksas!$D$229-1,DA134,0)</f>
        <v>0</v>
      </c>
      <c r="DC134" s="692">
        <f>IF(DC2&lt;=Izmaksas!$D$229-1,DB134,0)</f>
        <v>0</v>
      </c>
      <c r="DD134" s="692">
        <f>IF(DD2&lt;=Izmaksas!$D$229-1,DC134,0)</f>
        <v>0</v>
      </c>
      <c r="DE134" s="692">
        <f>IF(DE2&lt;=Izmaksas!$D$229-1,DD134,0)</f>
        <v>0</v>
      </c>
      <c r="DF134" s="692">
        <f>IF(DF2&lt;=Izmaksas!$D$229-1,DE134,0)</f>
        <v>0</v>
      </c>
      <c r="DG134" s="692">
        <f>IF(DG2&lt;=Izmaksas!$D$229-1,DF134,0)</f>
        <v>0</v>
      </c>
      <c r="DH134" s="692">
        <f>IF(DH2&lt;=Izmaksas!$D$229-1,DG134,0)</f>
        <v>0</v>
      </c>
      <c r="DI134" s="692">
        <f>IF(DI2&lt;=Izmaksas!$D$229-1,DH134,0)</f>
        <v>0</v>
      </c>
      <c r="DJ134" s="692">
        <f>IF(DJ2&lt;=Izmaksas!$D$229-1,DI134,0)</f>
        <v>0</v>
      </c>
      <c r="DK134" s="692">
        <f>IF(DK2&lt;=Izmaksas!$D$229-1,DJ134,0)</f>
        <v>0</v>
      </c>
      <c r="DL134" s="692">
        <f>IF(DL2&lt;=Izmaksas!$D$229-1,DK134,0)</f>
        <v>0</v>
      </c>
      <c r="DM134" s="692">
        <f>IF(DM2&lt;=Izmaksas!$D$229-1,DL134,0)</f>
        <v>0</v>
      </c>
      <c r="DN134" s="692">
        <f>IF(DN2&lt;=Izmaksas!$D$229-1,DM134,0)</f>
        <v>0</v>
      </c>
      <c r="DO134" s="692">
        <f>IF(DO2&lt;=Izmaksas!$D$229-1,DN134,0)</f>
        <v>0</v>
      </c>
      <c r="DP134" s="692">
        <f>IF(DP2&lt;=Izmaksas!$D$229-1,DO134,0)</f>
        <v>0</v>
      </c>
      <c r="DQ134" s="692">
        <f>IF(DQ2&lt;=Izmaksas!$D$229-1,DP134,0)</f>
        <v>0</v>
      </c>
      <c r="DR134" s="692">
        <f>IF(DR2&lt;=Izmaksas!$D$229-1,DQ134,0)</f>
        <v>0</v>
      </c>
      <c r="DS134" s="692">
        <f>IF(DS2&lt;=Izmaksas!$D$229-1,DR134,0)</f>
        <v>0</v>
      </c>
      <c r="DT134" s="692">
        <f>IF(DT2&lt;=Izmaksas!$D$229-1,DS134,0)</f>
        <v>0</v>
      </c>
      <c r="DU134" s="692">
        <f>IF(DU2&lt;=Izmaksas!$D$229-1,DT134,0)</f>
        <v>0</v>
      </c>
    </row>
    <row r="135" spans="1:125" ht="11.25" customHeight="1">
      <c r="A135" s="277" t="s">
        <v>804</v>
      </c>
      <c r="B135" s="456" t="s">
        <v>33</v>
      </c>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29">
        <f t="shared" ref="X135:BC135" si="17">(0.0006*X2-0.0072)</f>
        <v>4.1999999999999989E-3</v>
      </c>
      <c r="Y135" s="489">
        <f t="shared" si="17"/>
        <v>4.7999999999999987E-3</v>
      </c>
      <c r="Z135" s="489">
        <f t="shared" si="17"/>
        <v>5.3999999999999986E-3</v>
      </c>
      <c r="AA135" s="489">
        <f t="shared" si="17"/>
        <v>5.9999999999999984E-3</v>
      </c>
      <c r="AB135" s="489">
        <f t="shared" si="17"/>
        <v>6.5999999999999982E-3</v>
      </c>
      <c r="AC135" s="489">
        <f t="shared" si="17"/>
        <v>7.1999999999999998E-3</v>
      </c>
      <c r="AD135" s="489">
        <f t="shared" si="17"/>
        <v>7.7999999999999996E-3</v>
      </c>
      <c r="AE135" s="489">
        <f t="shared" si="17"/>
        <v>8.3999999999999995E-3</v>
      </c>
      <c r="AF135" s="489">
        <f t="shared" si="17"/>
        <v>8.9999999999999993E-3</v>
      </c>
      <c r="AG135" s="489">
        <f t="shared" si="17"/>
        <v>9.5999999999999992E-3</v>
      </c>
      <c r="AH135" s="489">
        <f t="shared" si="17"/>
        <v>1.0199999999999999E-2</v>
      </c>
      <c r="AI135" s="489">
        <f t="shared" si="17"/>
        <v>1.0799999999999999E-2</v>
      </c>
      <c r="AJ135" s="489">
        <f t="shared" si="17"/>
        <v>1.1399999999999999E-2</v>
      </c>
      <c r="AK135" s="489">
        <f t="shared" si="17"/>
        <v>1.1999999999999999E-2</v>
      </c>
      <c r="AL135" s="489">
        <f t="shared" si="17"/>
        <v>1.2599999999999998E-2</v>
      </c>
      <c r="AM135" s="489">
        <f t="shared" si="17"/>
        <v>1.3199999999999998E-2</v>
      </c>
      <c r="AN135" s="489">
        <f t="shared" si="17"/>
        <v>1.3799999999999998E-2</v>
      </c>
      <c r="AO135" s="489">
        <f t="shared" si="17"/>
        <v>1.4399999999999998E-2</v>
      </c>
      <c r="AP135" s="489">
        <f t="shared" si="17"/>
        <v>1.4999999999999998E-2</v>
      </c>
      <c r="AQ135" s="489">
        <f t="shared" si="17"/>
        <v>1.5599999999999998E-2</v>
      </c>
      <c r="AR135" s="489">
        <f t="shared" si="17"/>
        <v>1.6199999999999999E-2</v>
      </c>
      <c r="AS135" s="489">
        <f t="shared" si="17"/>
        <v>1.6799999999999995E-2</v>
      </c>
      <c r="AT135" s="489">
        <f t="shared" si="17"/>
        <v>1.7399999999999999E-2</v>
      </c>
      <c r="AU135" s="489">
        <f t="shared" si="17"/>
        <v>1.7999999999999995E-2</v>
      </c>
      <c r="AV135" s="489">
        <f t="shared" si="17"/>
        <v>1.8599999999999998E-2</v>
      </c>
      <c r="AW135" s="489">
        <f t="shared" si="17"/>
        <v>1.9199999999999995E-2</v>
      </c>
      <c r="AX135" s="489">
        <f t="shared" si="17"/>
        <v>1.9799999999999998E-2</v>
      </c>
      <c r="AY135" s="489">
        <f t="shared" si="17"/>
        <v>2.0399999999999995E-2</v>
      </c>
      <c r="AZ135" s="489">
        <f t="shared" si="17"/>
        <v>2.0999999999999998E-2</v>
      </c>
      <c r="BA135" s="489">
        <f t="shared" si="17"/>
        <v>2.1600000000000001E-2</v>
      </c>
      <c r="BB135" s="489">
        <f t="shared" si="17"/>
        <v>2.2199999999999998E-2</v>
      </c>
      <c r="BC135" s="489">
        <f t="shared" si="17"/>
        <v>2.2800000000000001E-2</v>
      </c>
      <c r="BD135" s="489">
        <f t="shared" ref="BD135:CI135" si="18">(0.0006*BD2-0.0072)</f>
        <v>2.3399999999999997E-2</v>
      </c>
      <c r="BE135" s="489">
        <f t="shared" si="18"/>
        <v>2.4E-2</v>
      </c>
      <c r="BF135" s="489">
        <f t="shared" si="18"/>
        <v>2.4599999999999997E-2</v>
      </c>
      <c r="BG135" s="489">
        <f t="shared" si="18"/>
        <v>2.52E-2</v>
      </c>
      <c r="BH135" s="489">
        <f t="shared" si="18"/>
        <v>2.5799999999999997E-2</v>
      </c>
      <c r="BI135" s="489">
        <f t="shared" si="18"/>
        <v>2.64E-2</v>
      </c>
      <c r="BJ135" s="489">
        <f t="shared" si="18"/>
        <v>2.6999999999999996E-2</v>
      </c>
      <c r="BK135" s="489">
        <f t="shared" si="18"/>
        <v>2.76E-2</v>
      </c>
      <c r="BL135" s="489">
        <f t="shared" si="18"/>
        <v>2.8199999999999996E-2</v>
      </c>
      <c r="BM135" s="489">
        <f t="shared" si="18"/>
        <v>2.8799999999999999E-2</v>
      </c>
      <c r="BN135" s="489">
        <f t="shared" si="18"/>
        <v>2.9399999999999996E-2</v>
      </c>
      <c r="BO135" s="489">
        <f t="shared" si="18"/>
        <v>0.03</v>
      </c>
      <c r="BP135" s="489">
        <f t="shared" si="18"/>
        <v>3.0599999999999995E-2</v>
      </c>
      <c r="BQ135" s="489">
        <f t="shared" si="18"/>
        <v>3.1199999999999999E-2</v>
      </c>
      <c r="BR135" s="489">
        <f t="shared" si="18"/>
        <v>3.1800000000000002E-2</v>
      </c>
      <c r="BS135" s="489">
        <f t="shared" si="18"/>
        <v>3.2399999999999998E-2</v>
      </c>
      <c r="BT135" s="489">
        <f t="shared" si="18"/>
        <v>3.3000000000000002E-2</v>
      </c>
      <c r="BU135" s="489">
        <f t="shared" si="18"/>
        <v>3.3599999999999998E-2</v>
      </c>
      <c r="BV135" s="489">
        <f t="shared" si="18"/>
        <v>3.4200000000000001E-2</v>
      </c>
      <c r="BW135" s="489">
        <f t="shared" si="18"/>
        <v>3.4799999999999998E-2</v>
      </c>
      <c r="BX135" s="489">
        <f t="shared" si="18"/>
        <v>3.5400000000000001E-2</v>
      </c>
      <c r="BY135" s="489">
        <f t="shared" si="18"/>
        <v>3.5999999999999997E-2</v>
      </c>
      <c r="BZ135" s="489">
        <f t="shared" si="18"/>
        <v>3.6600000000000001E-2</v>
      </c>
      <c r="CA135" s="489">
        <f t="shared" si="18"/>
        <v>3.7199999999999997E-2</v>
      </c>
      <c r="CB135" s="489">
        <f t="shared" si="18"/>
        <v>3.78E-2</v>
      </c>
      <c r="CC135" s="489">
        <f t="shared" si="18"/>
        <v>3.8399999999999997E-2</v>
      </c>
      <c r="CD135" s="489">
        <f t="shared" si="18"/>
        <v>3.9E-2</v>
      </c>
      <c r="CE135" s="489">
        <f t="shared" si="18"/>
        <v>3.9599999999999996E-2</v>
      </c>
      <c r="CF135" s="489">
        <f t="shared" si="18"/>
        <v>4.02E-2</v>
      </c>
      <c r="CG135" s="489">
        <f t="shared" si="18"/>
        <v>4.0799999999999996E-2</v>
      </c>
      <c r="CH135" s="489">
        <f t="shared" si="18"/>
        <v>4.1399999999999999E-2</v>
      </c>
      <c r="CI135" s="489">
        <f t="shared" si="18"/>
        <v>4.1999999999999996E-2</v>
      </c>
      <c r="CJ135" s="489">
        <f t="shared" ref="CJ135:DO135" si="19">(0.0006*CJ2-0.0072)</f>
        <v>4.2599999999999999E-2</v>
      </c>
      <c r="CK135" s="489">
        <f t="shared" si="19"/>
        <v>4.3199999999999995E-2</v>
      </c>
      <c r="CL135" s="489">
        <f t="shared" si="19"/>
        <v>4.3799999999999999E-2</v>
      </c>
      <c r="CM135" s="489">
        <f t="shared" si="19"/>
        <v>4.4399999999999995E-2</v>
      </c>
      <c r="CN135" s="489">
        <f t="shared" si="19"/>
        <v>4.4999999999999998E-2</v>
      </c>
      <c r="CO135" s="489">
        <f t="shared" si="19"/>
        <v>4.5599999999999995E-2</v>
      </c>
      <c r="CP135" s="489">
        <f t="shared" si="19"/>
        <v>4.6199999999999998E-2</v>
      </c>
      <c r="CQ135" s="489">
        <f t="shared" si="19"/>
        <v>4.6799999999999994E-2</v>
      </c>
      <c r="CR135" s="489">
        <f t="shared" si="19"/>
        <v>4.7399999999999998E-2</v>
      </c>
      <c r="CS135" s="489">
        <f t="shared" si="19"/>
        <v>4.7999999999999994E-2</v>
      </c>
      <c r="CT135" s="489">
        <f t="shared" si="19"/>
        <v>4.8599999999999997E-2</v>
      </c>
      <c r="CU135" s="489">
        <f t="shared" si="19"/>
        <v>4.9199999999999994E-2</v>
      </c>
      <c r="CV135" s="489">
        <f t="shared" si="19"/>
        <v>4.9799999999999997E-2</v>
      </c>
      <c r="CW135" s="489">
        <f t="shared" si="19"/>
        <v>5.04E-2</v>
      </c>
      <c r="CX135" s="489">
        <f t="shared" si="19"/>
        <v>5.0999999999999997E-2</v>
      </c>
      <c r="CY135" s="489">
        <f t="shared" si="19"/>
        <v>5.16E-2</v>
      </c>
      <c r="CZ135" s="489">
        <f t="shared" si="19"/>
        <v>5.2199999999999996E-2</v>
      </c>
      <c r="DA135" s="489">
        <f t="shared" si="19"/>
        <v>5.28E-2</v>
      </c>
      <c r="DB135" s="489">
        <f t="shared" si="19"/>
        <v>5.3399999999999996E-2</v>
      </c>
      <c r="DC135" s="489">
        <f t="shared" si="19"/>
        <v>5.3999999999999999E-2</v>
      </c>
      <c r="DD135" s="489">
        <f t="shared" si="19"/>
        <v>5.4599999999999996E-2</v>
      </c>
      <c r="DE135" s="489">
        <f t="shared" si="19"/>
        <v>5.5199999999999999E-2</v>
      </c>
      <c r="DF135" s="489">
        <f t="shared" si="19"/>
        <v>5.5800000000000002E-2</v>
      </c>
      <c r="DG135" s="489">
        <f t="shared" si="19"/>
        <v>5.6399999999999992E-2</v>
      </c>
      <c r="DH135" s="489">
        <f t="shared" si="19"/>
        <v>5.6999999999999995E-2</v>
      </c>
      <c r="DI135" s="489">
        <f t="shared" si="19"/>
        <v>5.7599999999999998E-2</v>
      </c>
      <c r="DJ135" s="489">
        <f t="shared" si="19"/>
        <v>5.8200000000000002E-2</v>
      </c>
      <c r="DK135" s="489">
        <f t="shared" si="19"/>
        <v>5.8799999999999991E-2</v>
      </c>
      <c r="DL135" s="489">
        <f t="shared" si="19"/>
        <v>5.9399999999999994E-2</v>
      </c>
      <c r="DM135" s="489">
        <f t="shared" si="19"/>
        <v>0.06</v>
      </c>
      <c r="DN135" s="489">
        <f t="shared" si="19"/>
        <v>6.0600000000000001E-2</v>
      </c>
      <c r="DO135" s="489">
        <f t="shared" si="19"/>
        <v>6.1199999999999991E-2</v>
      </c>
      <c r="DP135" s="489">
        <f t="shared" ref="DP135:DU135" si="20">(0.0006*DP2-0.0072)</f>
        <v>6.1799999999999994E-2</v>
      </c>
      <c r="DQ135" s="489">
        <f t="shared" si="20"/>
        <v>6.2399999999999997E-2</v>
      </c>
      <c r="DR135" s="489">
        <f t="shared" si="20"/>
        <v>6.3E-2</v>
      </c>
      <c r="DS135" s="489">
        <f t="shared" si="20"/>
        <v>6.359999999999999E-2</v>
      </c>
      <c r="DT135" s="489">
        <f t="shared" si="20"/>
        <v>6.4199999999999993E-2</v>
      </c>
      <c r="DU135" s="489">
        <f t="shared" si="20"/>
        <v>6.4799999999999996E-2</v>
      </c>
    </row>
    <row r="136" spans="1:125" ht="11.25" customHeight="1">
      <c r="A136" s="415" t="s">
        <v>803</v>
      </c>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693">
        <f>X134*X135*'IIA Laika grafiks'!X29</f>
        <v>50.131199999999986</v>
      </c>
      <c r="Y136" s="693">
        <f>Y134*Y135*'IIA Laika grafiks'!Y29</f>
        <v>57.292799999999986</v>
      </c>
      <c r="Z136" s="693">
        <f>Z134*Z135*'IIA Laika grafiks'!Z29</f>
        <v>64.454399999999978</v>
      </c>
      <c r="AA136" s="693">
        <f>AA134*AA135*'IIA Laika grafiks'!AA29</f>
        <v>71.615999999999985</v>
      </c>
      <c r="AB136" s="693">
        <f>AB134*AB135*'IIA Laika grafiks'!AB29</f>
        <v>78.777599999999978</v>
      </c>
      <c r="AC136" s="693">
        <f>AC134*AC135*'IIA Laika grafiks'!AC29</f>
        <v>85.9392</v>
      </c>
      <c r="AD136" s="693">
        <f>AD134*AD135*'IIA Laika grafiks'!AD29</f>
        <v>93.100799999999992</v>
      </c>
      <c r="AE136" s="693">
        <f>AE134*AE135*'IIA Laika grafiks'!AE29</f>
        <v>100.2624</v>
      </c>
      <c r="AF136" s="693">
        <f>AF134*AF135*'IIA Laika grafiks'!AF29</f>
        <v>107.42399999999999</v>
      </c>
      <c r="AG136" s="693">
        <f>AG134*AG135*'IIA Laika grafiks'!AG29</f>
        <v>114.58559999999999</v>
      </c>
      <c r="AH136" s="693">
        <f>AH134*AH135*'IIA Laika grafiks'!AH29</f>
        <v>121.74719999999999</v>
      </c>
      <c r="AI136" s="693">
        <f>AI134*AI135*'IIA Laika grafiks'!AI29</f>
        <v>128.90879999999999</v>
      </c>
      <c r="AJ136" s="693">
        <f>AJ134*AJ135*'IIA Laika grafiks'!AJ29</f>
        <v>136.07039999999998</v>
      </c>
      <c r="AK136" s="693">
        <f>AK134*AK135*'IIA Laika grafiks'!AK29</f>
        <v>143.23199999999997</v>
      </c>
      <c r="AL136" s="693">
        <f>AL134*AL135*'IIA Laika grafiks'!AL29</f>
        <v>150.39359999999999</v>
      </c>
      <c r="AM136" s="693">
        <f>AM134*AM135*'IIA Laika grafiks'!AM29</f>
        <v>157.55519999999999</v>
      </c>
      <c r="AN136" s="693">
        <f>AN134*AN135*'IIA Laika grafiks'!AN29</f>
        <v>164.71679999999998</v>
      </c>
      <c r="AO136" s="693">
        <f>AO134*AO135*'IIA Laika grafiks'!AO29</f>
        <v>171.87839999999997</v>
      </c>
      <c r="AP136" s="693">
        <f>AP134*AP135*'IIA Laika grafiks'!AP29</f>
        <v>179.03999999999996</v>
      </c>
      <c r="AQ136" s="693">
        <f>AQ134*AQ135*'IIA Laika grafiks'!AQ29</f>
        <v>186.20159999999998</v>
      </c>
      <c r="AR136" s="693">
        <f>AR134*AR135*'IIA Laika grafiks'!AR29</f>
        <v>193.36319999999998</v>
      </c>
      <c r="AS136" s="693">
        <f>AS134*AS135*'IIA Laika grafiks'!AS29</f>
        <v>200.52479999999994</v>
      </c>
      <c r="AT136" s="693">
        <f>AT134*AT135*'IIA Laika grafiks'!AT29</f>
        <v>207.68639999999999</v>
      </c>
      <c r="AU136" s="693">
        <f>AU134*AU135*'IIA Laika grafiks'!AU29</f>
        <v>214.84799999999996</v>
      </c>
      <c r="AV136" s="693">
        <f>AV134*AV135*'IIA Laika grafiks'!AV29</f>
        <v>222.00959999999998</v>
      </c>
      <c r="AW136" s="693">
        <f>AW134*AW135*'IIA Laika grafiks'!AW29</f>
        <v>229.17119999999994</v>
      </c>
      <c r="AX136" s="693">
        <f>AX134*AX135*'IIA Laika grafiks'!AX29</f>
        <v>236.33279999999999</v>
      </c>
      <c r="AY136" s="693">
        <f>AY134*AY135*'IIA Laika grafiks'!AY29</f>
        <v>243.49439999999993</v>
      </c>
      <c r="AZ136" s="693">
        <f>AZ134*AZ135*'IIA Laika grafiks'!AZ29</f>
        <v>250.65599999999998</v>
      </c>
      <c r="BA136" s="693">
        <f>BA134*BA135*'IIA Laika grafiks'!BA29</f>
        <v>257.81760000000003</v>
      </c>
      <c r="BB136" s="693">
        <f>BB134*BB135*'IIA Laika grafiks'!BB29</f>
        <v>264.97919999999999</v>
      </c>
      <c r="BC136" s="693">
        <f>BC134*BC135*'IIA Laika grafiks'!BC29</f>
        <v>272.14080000000001</v>
      </c>
      <c r="BD136" s="693">
        <f>BD134*BD135*'IIA Laika grafiks'!BD29</f>
        <v>279.30239999999998</v>
      </c>
      <c r="BE136" s="693">
        <f>BE134*BE135*'IIA Laika grafiks'!BE29</f>
        <v>286.464</v>
      </c>
      <c r="BF136" s="693">
        <f>BF134*BF135*'IIA Laika grafiks'!BF29</f>
        <v>293.62559999999996</v>
      </c>
      <c r="BG136" s="693">
        <f>BG134*BG135*'IIA Laika grafiks'!BG29</f>
        <v>300.78719999999998</v>
      </c>
      <c r="BH136" s="693">
        <f>BH134*BH135*'IIA Laika grafiks'!BH29</f>
        <v>307.94879999999995</v>
      </c>
      <c r="BI136" s="693">
        <f>BI134*BI135*'IIA Laika grafiks'!BI29</f>
        <v>315.11039999999997</v>
      </c>
      <c r="BJ136" s="693">
        <f>BJ134*BJ135*'IIA Laika grafiks'!BJ29</f>
        <v>322.27199999999993</v>
      </c>
      <c r="BK136" s="693">
        <f>BK134*BK135*'IIA Laika grafiks'!BK29</f>
        <v>329.43360000000001</v>
      </c>
      <c r="BL136" s="693">
        <f>BL134*BL135*'IIA Laika grafiks'!BL29</f>
        <v>336.59519999999998</v>
      </c>
      <c r="BM136" s="693">
        <f>BM134*BM135*'IIA Laika grafiks'!BM29</f>
        <v>0</v>
      </c>
      <c r="BN136" s="693">
        <f>BN134*BN135*'IIA Laika grafiks'!BN29</f>
        <v>0</v>
      </c>
      <c r="BO136" s="693">
        <f>BO134*BO135*'IIA Laika grafiks'!BO29</f>
        <v>0</v>
      </c>
      <c r="BP136" s="693">
        <f>BP134*BP135*'IIA Laika grafiks'!BP29</f>
        <v>0</v>
      </c>
      <c r="BQ136" s="693">
        <f>BQ134*BQ135*'IIA Laika grafiks'!BQ29</f>
        <v>0</v>
      </c>
      <c r="BR136" s="693">
        <f>BR134*BR135*'IIA Laika grafiks'!BR29</f>
        <v>0</v>
      </c>
      <c r="BS136" s="693">
        <f>BS134*BS135*'IIA Laika grafiks'!BS29</f>
        <v>0</v>
      </c>
      <c r="BT136" s="693">
        <f>BT134*BT135*'IIA Laika grafiks'!BT29</f>
        <v>0</v>
      </c>
      <c r="BU136" s="693">
        <f>BU134*BU135*'IIA Laika grafiks'!BU29</f>
        <v>0</v>
      </c>
      <c r="BV136" s="693">
        <f>BV134*BV135*'IIA Laika grafiks'!BV29</f>
        <v>0</v>
      </c>
      <c r="BW136" s="693">
        <f>BW134*BW135*'IIA Laika grafiks'!BW29</f>
        <v>0</v>
      </c>
      <c r="BX136" s="693">
        <f>BX134*BX135*'IIA Laika grafiks'!BX29</f>
        <v>0</v>
      </c>
      <c r="BY136" s="693">
        <f>BY134*BY135*'IIA Laika grafiks'!BY29</f>
        <v>0</v>
      </c>
      <c r="BZ136" s="693">
        <f>BZ134*BZ135*'IIA Laika grafiks'!BZ29</f>
        <v>0</v>
      </c>
      <c r="CA136" s="693">
        <f>CA134*CA135*'IIA Laika grafiks'!CA29</f>
        <v>0</v>
      </c>
      <c r="CB136" s="693">
        <f>CB134*CB135*'IIA Laika grafiks'!CB29</f>
        <v>0</v>
      </c>
      <c r="CC136" s="693">
        <f>CC134*CC135*'IIA Laika grafiks'!CC29</f>
        <v>0</v>
      </c>
      <c r="CD136" s="693">
        <f>CD134*CD135*'IIA Laika grafiks'!CD29</f>
        <v>0</v>
      </c>
      <c r="CE136" s="693">
        <f>CE134*CE135*'IIA Laika grafiks'!CE29</f>
        <v>0</v>
      </c>
      <c r="CF136" s="693">
        <f>CF134*CF135*'IIA Laika grafiks'!CF29</f>
        <v>0</v>
      </c>
      <c r="CG136" s="693">
        <f>CG134*CG135*'IIA Laika grafiks'!CG29</f>
        <v>0</v>
      </c>
      <c r="CH136" s="693">
        <f>CH134*CH135*'IIA Laika grafiks'!CH29</f>
        <v>0</v>
      </c>
      <c r="CI136" s="693">
        <f>CI134*CI135*'IIA Laika grafiks'!CI29</f>
        <v>0</v>
      </c>
      <c r="CJ136" s="693">
        <f>CJ134*CJ135*'IIA Laika grafiks'!CJ29</f>
        <v>0</v>
      </c>
      <c r="CK136" s="693">
        <f>CK134*CK135*'IIA Laika grafiks'!CK29</f>
        <v>0</v>
      </c>
      <c r="CL136" s="693">
        <f>CL134*CL135*'IIA Laika grafiks'!CL29</f>
        <v>0</v>
      </c>
      <c r="CM136" s="693">
        <f>CM134*CM135*'IIA Laika grafiks'!CM29</f>
        <v>0</v>
      </c>
      <c r="CN136" s="693">
        <f>CN134*CN135*'IIA Laika grafiks'!CN29</f>
        <v>0</v>
      </c>
      <c r="CO136" s="693">
        <f>CO134*CO135*'IIA Laika grafiks'!CO29</f>
        <v>0</v>
      </c>
      <c r="CP136" s="693">
        <f>CP134*CP135*'IIA Laika grafiks'!CP29</f>
        <v>0</v>
      </c>
      <c r="CQ136" s="693">
        <f>CQ134*CQ135*'IIA Laika grafiks'!CQ29</f>
        <v>0</v>
      </c>
      <c r="CR136" s="693">
        <f>CR134*CR135*'IIA Laika grafiks'!CR29</f>
        <v>0</v>
      </c>
      <c r="CS136" s="693">
        <f>CS134*CS135*'IIA Laika grafiks'!CS29</f>
        <v>0</v>
      </c>
      <c r="CT136" s="693">
        <f>CT134*CT135*'IIA Laika grafiks'!CT29</f>
        <v>0</v>
      </c>
      <c r="CU136" s="693">
        <f>CU134*CU135*'IIA Laika grafiks'!CU29</f>
        <v>0</v>
      </c>
      <c r="CV136" s="693">
        <f>CV134*CV135*'IIA Laika grafiks'!CV29</f>
        <v>0</v>
      </c>
      <c r="CW136" s="693">
        <f>CW134*CW135*'IIA Laika grafiks'!CW29</f>
        <v>0</v>
      </c>
      <c r="CX136" s="693">
        <f>CX134*CX135*'IIA Laika grafiks'!CX29</f>
        <v>0</v>
      </c>
      <c r="CY136" s="693">
        <f>CY134*CY135*'IIA Laika grafiks'!CY29</f>
        <v>0</v>
      </c>
      <c r="CZ136" s="693">
        <f>CZ134*CZ135*'IIA Laika grafiks'!CZ29</f>
        <v>0</v>
      </c>
      <c r="DA136" s="693">
        <f>DA134*DA135*'IIA Laika grafiks'!DA29</f>
        <v>0</v>
      </c>
      <c r="DB136" s="693">
        <f>DB134*DB135*'IIA Laika grafiks'!DB29</f>
        <v>0</v>
      </c>
      <c r="DC136" s="693">
        <f>DC134*DC135*'IIA Laika grafiks'!DC29</f>
        <v>0</v>
      </c>
      <c r="DD136" s="693">
        <f>DD134*DD135*'IIA Laika grafiks'!DD29</f>
        <v>0</v>
      </c>
      <c r="DE136" s="693">
        <f>DE134*DE135*'IIA Laika grafiks'!DE29</f>
        <v>0</v>
      </c>
      <c r="DF136" s="693">
        <f>DF134*DF135*'IIA Laika grafiks'!DF29</f>
        <v>0</v>
      </c>
      <c r="DG136" s="693">
        <f>DG134*DG135*'IIA Laika grafiks'!DG29</f>
        <v>0</v>
      </c>
      <c r="DH136" s="693">
        <f>DH134*DH135*'IIA Laika grafiks'!DH29</f>
        <v>0</v>
      </c>
      <c r="DI136" s="693">
        <f>DI134*DI135*'IIA Laika grafiks'!DI29</f>
        <v>0</v>
      </c>
      <c r="DJ136" s="693">
        <f>DJ134*DJ135*'IIA Laika grafiks'!DJ29</f>
        <v>0</v>
      </c>
      <c r="DK136" s="693">
        <f>DK134*DK135*'IIA Laika grafiks'!DK29</f>
        <v>0</v>
      </c>
      <c r="DL136" s="693">
        <f>DL134*DL135*'IIA Laika grafiks'!DL29</f>
        <v>0</v>
      </c>
      <c r="DM136" s="693">
        <f>DM134*DM135*'IIA Laika grafiks'!DM29</f>
        <v>0</v>
      </c>
      <c r="DN136" s="693">
        <f>DN134*DN135*'IIA Laika grafiks'!DN29</f>
        <v>0</v>
      </c>
      <c r="DO136" s="693">
        <f>DO134*DO135*'IIA Laika grafiks'!DO29</f>
        <v>0</v>
      </c>
      <c r="DP136" s="693">
        <f>DP134*DP135*'IIA Laika grafiks'!DP29</f>
        <v>0</v>
      </c>
      <c r="DQ136" s="693">
        <f>DQ134*DQ135*'IIA Laika grafiks'!DQ29</f>
        <v>0</v>
      </c>
      <c r="DR136" s="693">
        <f>DR134*DR135*'IIA Laika grafiks'!DR29</f>
        <v>0</v>
      </c>
      <c r="DS136" s="693">
        <f>DS134*DS135*'IIA Laika grafiks'!DS29</f>
        <v>0</v>
      </c>
      <c r="DT136" s="693">
        <f>DT134*DT135*'IIA Laika grafiks'!DT29</f>
        <v>0</v>
      </c>
      <c r="DU136" s="693">
        <f>DU134*DU135*'IIA Laika grafiks'!DU29</f>
        <v>0</v>
      </c>
    </row>
    <row r="137" spans="1:125" ht="11.25" customHeight="1">
      <c r="A137" s="415" t="s">
        <v>799</v>
      </c>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549">
        <f>7*'IIA Laika grafiks'!Y29</f>
        <v>7</v>
      </c>
      <c r="Z137" s="692">
        <f>ROUND(Z136-Y136,0)*'IIA Laika grafiks'!Z29</f>
        <v>7</v>
      </c>
      <c r="AA137" s="692">
        <f>ROUND(AA136-Z136,0)*'IIA Laika grafiks'!AA29</f>
        <v>7</v>
      </c>
      <c r="AB137" s="692">
        <f>ROUND(AB136-AA136,0)*'IIA Laika grafiks'!AB29</f>
        <v>7</v>
      </c>
      <c r="AC137" s="692">
        <f>ROUND(AC136-AB136,0)*'IIA Laika grafiks'!AC29</f>
        <v>7</v>
      </c>
      <c r="AD137" s="692">
        <f>ROUND(AD136-AC136,0)*'IIA Laika grafiks'!AD29</f>
        <v>7</v>
      </c>
      <c r="AE137" s="692">
        <f>ROUND(AE136-AD136,0)*'IIA Laika grafiks'!AE29</f>
        <v>7</v>
      </c>
      <c r="AF137" s="692">
        <f>ROUND(AF136-AE136,0)*'IIA Laika grafiks'!AF29</f>
        <v>7</v>
      </c>
      <c r="AG137" s="692">
        <f>ROUND(AG136-AF136,0)*'IIA Laika grafiks'!AG29</f>
        <v>7</v>
      </c>
      <c r="AH137" s="692">
        <f>ROUND(AH136-AG136,0)*'IIA Laika grafiks'!AH29</f>
        <v>7</v>
      </c>
      <c r="AI137" s="692">
        <f>ROUND(AI136-AH136,0)*'IIA Laika grafiks'!AI29</f>
        <v>7</v>
      </c>
      <c r="AJ137" s="692">
        <f>ROUND(AJ136-AI136,0)*'IIA Laika grafiks'!AJ29</f>
        <v>7</v>
      </c>
      <c r="AK137" s="692">
        <f>ROUND(AK136-AJ136,0)*'IIA Laika grafiks'!AK29</f>
        <v>7</v>
      </c>
      <c r="AL137" s="692">
        <f>ROUND(AL136-AK136,0)*'IIA Laika grafiks'!AL29</f>
        <v>7</v>
      </c>
      <c r="AM137" s="692">
        <f>ROUND(AM136-AL136,0)*'IIA Laika grafiks'!AM29</f>
        <v>7</v>
      </c>
      <c r="AN137" s="692">
        <f>ROUND(AN136-AM136,0)*'IIA Laika grafiks'!AN29</f>
        <v>7</v>
      </c>
      <c r="AO137" s="692">
        <f>ROUND(AO136-AN136,0)*'IIA Laika grafiks'!AO29</f>
        <v>7</v>
      </c>
      <c r="AP137" s="692">
        <f>ROUND(AP136-AO136,0)*'IIA Laika grafiks'!AP29</f>
        <v>7</v>
      </c>
      <c r="AQ137" s="692">
        <f>ROUND(AQ136-AP136,0)*'IIA Laika grafiks'!AQ29</f>
        <v>7</v>
      </c>
      <c r="AR137" s="692">
        <f>ROUND(AR136-AQ136,0)*'IIA Laika grafiks'!AR29</f>
        <v>7</v>
      </c>
      <c r="AS137" s="692">
        <f>ROUND(AS136-AR136,0)*'IIA Laika grafiks'!AS29</f>
        <v>7</v>
      </c>
      <c r="AT137" s="692">
        <f>ROUND(AT136-AS136,0)*'IIA Laika grafiks'!AT29</f>
        <v>7</v>
      </c>
      <c r="AU137" s="692">
        <f>ROUND(AU136-AT136,0)*'IIA Laika grafiks'!AU29</f>
        <v>7</v>
      </c>
      <c r="AV137" s="692">
        <f>ROUND(AV136-AU136,0)*'IIA Laika grafiks'!AV29</f>
        <v>7</v>
      </c>
      <c r="AW137" s="692">
        <f>ROUND(AW136-AV136,0)*'IIA Laika grafiks'!AW29</f>
        <v>7</v>
      </c>
      <c r="AX137" s="692">
        <f>ROUND(AX136-AW136,0)*'IIA Laika grafiks'!AX29</f>
        <v>7</v>
      </c>
      <c r="AY137" s="692">
        <f>ROUND(AY136-AX136,0)*'IIA Laika grafiks'!AY29</f>
        <v>7</v>
      </c>
      <c r="AZ137" s="692">
        <f>ROUND(AZ136-AY136,0)*'IIA Laika grafiks'!AZ29</f>
        <v>7</v>
      </c>
      <c r="BA137" s="692">
        <f>ROUND(BA136-AZ136,0)*'IIA Laika grafiks'!BA29</f>
        <v>7</v>
      </c>
      <c r="BB137" s="692">
        <f>ROUND(BB136-BA136,0)*'IIA Laika grafiks'!BB29</f>
        <v>7</v>
      </c>
      <c r="BC137" s="692">
        <f>ROUND(BC136-BB136,0)*'IIA Laika grafiks'!BC29</f>
        <v>7</v>
      </c>
      <c r="BD137" s="692">
        <f>ROUND(BD136-BC136,0)*'IIA Laika grafiks'!BD29</f>
        <v>7</v>
      </c>
      <c r="BE137" s="692">
        <f>ROUND(BE136-BD136,0)*'IIA Laika grafiks'!BE29</f>
        <v>7</v>
      </c>
      <c r="BF137" s="692">
        <f>ROUND(BF136-BE136,0)*'IIA Laika grafiks'!BF29</f>
        <v>7</v>
      </c>
      <c r="BG137" s="692">
        <f>ROUND(BG136-BF136,0)*'IIA Laika grafiks'!BG29</f>
        <v>7</v>
      </c>
      <c r="BH137" s="692">
        <f>ROUND(BH136-BG136,0)*'IIA Laika grafiks'!BH29</f>
        <v>7</v>
      </c>
      <c r="BI137" s="692">
        <f>ROUND(BI136-BH136,0)*'IIA Laika grafiks'!BI29</f>
        <v>7</v>
      </c>
      <c r="BJ137" s="692">
        <f>ROUND(BJ136-BI136,0)*'IIA Laika grafiks'!BJ29</f>
        <v>7</v>
      </c>
      <c r="BK137" s="692">
        <f>ROUND(BK136-BJ136,0)*'IIA Laika grafiks'!BK29</f>
        <v>7</v>
      </c>
      <c r="BL137" s="692">
        <f>ROUND(BL136-BK136,0)*'IIA Laika grafiks'!BL29</f>
        <v>7</v>
      </c>
      <c r="BM137" s="692">
        <f>ROUND(BM136-BL136,0)*'IIA Laika grafiks'!BM29</f>
        <v>0</v>
      </c>
      <c r="BN137" s="692">
        <f>ROUND(BN136-BM136,0)*'IIA Laika grafiks'!BN29</f>
        <v>0</v>
      </c>
      <c r="BO137" s="692">
        <f>ROUND(BO136-BN136,0)*'IIA Laika grafiks'!BO29</f>
        <v>0</v>
      </c>
      <c r="BP137" s="692">
        <f>ROUND(BP136-BO136,0)*'IIA Laika grafiks'!BP29</f>
        <v>0</v>
      </c>
      <c r="BQ137" s="692">
        <f>ROUND(BQ136-BP136,0)*'IIA Laika grafiks'!BQ29</f>
        <v>0</v>
      </c>
      <c r="BR137" s="692">
        <f>ROUND(BR136-BQ136,0)*'IIA Laika grafiks'!BR29</f>
        <v>0</v>
      </c>
      <c r="BS137" s="692">
        <f>ROUND(BS136-BR136,0)*'IIA Laika grafiks'!BS29</f>
        <v>0</v>
      </c>
      <c r="BT137" s="692">
        <f>ROUND(BT136-BS136,0)*'IIA Laika grafiks'!BT29</f>
        <v>0</v>
      </c>
      <c r="BU137" s="692">
        <f>ROUND(BU136-BT136,0)*'IIA Laika grafiks'!BU29</f>
        <v>0</v>
      </c>
      <c r="BV137" s="692">
        <f>ROUND(BV136-BU136,0)*'IIA Laika grafiks'!BV29</f>
        <v>0</v>
      </c>
      <c r="BW137" s="692">
        <f>ROUND(BW136-BV136,0)*'IIA Laika grafiks'!BW29</f>
        <v>0</v>
      </c>
      <c r="BX137" s="692">
        <f>ROUND(BX136-BW136,0)*'IIA Laika grafiks'!BX29</f>
        <v>0</v>
      </c>
      <c r="BY137" s="692">
        <f>ROUND(BY136-BX136,0)*'IIA Laika grafiks'!BY29</f>
        <v>0</v>
      </c>
      <c r="BZ137" s="692">
        <f>ROUND(BZ136-BY136,0)*'IIA Laika grafiks'!BZ29</f>
        <v>0</v>
      </c>
      <c r="CA137" s="692">
        <f>ROUND(CA136-BZ136,0)*'IIA Laika grafiks'!CA29</f>
        <v>0</v>
      </c>
      <c r="CB137" s="692">
        <f>ROUND(CB136-CA136,0)*'IIA Laika grafiks'!CB29</f>
        <v>0</v>
      </c>
      <c r="CC137" s="692">
        <f>ROUND(CC136-CB136,0)*'IIA Laika grafiks'!CC29</f>
        <v>0</v>
      </c>
      <c r="CD137" s="692">
        <f>ROUND(CD136-CC136,0)*'IIA Laika grafiks'!CD29</f>
        <v>0</v>
      </c>
      <c r="CE137" s="692">
        <f>ROUND(CE136-CD136,0)*'IIA Laika grafiks'!CE29</f>
        <v>0</v>
      </c>
      <c r="CF137" s="692">
        <f>ROUND(CF136-CE136,0)*'IIA Laika grafiks'!CF29</f>
        <v>0</v>
      </c>
      <c r="CG137" s="692">
        <f>ROUND(CG136-CF136,0)*'IIA Laika grafiks'!CG29</f>
        <v>0</v>
      </c>
      <c r="CH137" s="692">
        <f>ROUND(CH136-CG136,0)*'IIA Laika grafiks'!CH29</f>
        <v>0</v>
      </c>
      <c r="CI137" s="692">
        <f>ROUND(CI136-CH136,0)*'IIA Laika grafiks'!CI29</f>
        <v>0</v>
      </c>
      <c r="CJ137" s="692">
        <f>ROUND(CJ136-CI136,0)*'IIA Laika grafiks'!CJ29</f>
        <v>0</v>
      </c>
      <c r="CK137" s="692">
        <f>ROUND(CK136-CJ136,0)*'IIA Laika grafiks'!CK29</f>
        <v>0</v>
      </c>
      <c r="CL137" s="692">
        <f>ROUND(CL136-CK136,0)*'IIA Laika grafiks'!CL29</f>
        <v>0</v>
      </c>
      <c r="CM137" s="692">
        <f>ROUND(CM136-CL136,0)*'IIA Laika grafiks'!CM29</f>
        <v>0</v>
      </c>
      <c r="CN137" s="692">
        <f>ROUND(CN136-CM136,0)*'IIA Laika grafiks'!CN29</f>
        <v>0</v>
      </c>
      <c r="CO137" s="692">
        <f>ROUND(CO136-CN136,0)*'IIA Laika grafiks'!CO29</f>
        <v>0</v>
      </c>
      <c r="CP137" s="692">
        <f>ROUND(CP136-CO136,0)*'IIA Laika grafiks'!CP29</f>
        <v>0</v>
      </c>
      <c r="CQ137" s="692">
        <f>ROUND(CQ136-CP136,0)*'IIA Laika grafiks'!CQ29</f>
        <v>0</v>
      </c>
      <c r="CR137" s="692">
        <f>ROUND(CR136-CQ136,0)*'IIA Laika grafiks'!CR29</f>
        <v>0</v>
      </c>
      <c r="CS137" s="692">
        <f>ROUND(CS136-CR136,0)*'IIA Laika grafiks'!CS29</f>
        <v>0</v>
      </c>
      <c r="CT137" s="692">
        <f>ROUND(CT136-CS136,0)*'IIA Laika grafiks'!CT29</f>
        <v>0</v>
      </c>
      <c r="CU137" s="692">
        <f>ROUND(CU136-CT136,0)*'IIA Laika grafiks'!CU29</f>
        <v>0</v>
      </c>
      <c r="CV137" s="692">
        <f>ROUND(CV136-CU136,0)*'IIA Laika grafiks'!CV29</f>
        <v>0</v>
      </c>
      <c r="CW137" s="692">
        <f>ROUND(CW136-CV136,0)*'IIA Laika grafiks'!CW29</f>
        <v>0</v>
      </c>
      <c r="CX137" s="692">
        <f>ROUND(CX136-CW136,0)*'IIA Laika grafiks'!CX29</f>
        <v>0</v>
      </c>
      <c r="CY137" s="692">
        <f>ROUND(CY136-CX136,0)*'IIA Laika grafiks'!CY29</f>
        <v>0</v>
      </c>
      <c r="CZ137" s="692">
        <f>ROUND(CZ136-CY136,0)*'IIA Laika grafiks'!CZ29</f>
        <v>0</v>
      </c>
      <c r="DA137" s="692">
        <f>ROUND(DA136-CZ136,0)*'IIA Laika grafiks'!DA29</f>
        <v>0</v>
      </c>
      <c r="DB137" s="692">
        <f>ROUND(DB136-DA136,0)*'IIA Laika grafiks'!DB29</f>
        <v>0</v>
      </c>
      <c r="DC137" s="692">
        <f>ROUND(DC136-DB136,0)*'IIA Laika grafiks'!DC29</f>
        <v>0</v>
      </c>
      <c r="DD137" s="692">
        <f>ROUND(DD136-DC136,0)*'IIA Laika grafiks'!DD29</f>
        <v>0</v>
      </c>
      <c r="DE137" s="692">
        <f>ROUND(DE136-DD136,0)*'IIA Laika grafiks'!DE29</f>
        <v>0</v>
      </c>
      <c r="DF137" s="692">
        <f>ROUND(DF136-DE136,0)*'IIA Laika grafiks'!DF29</f>
        <v>0</v>
      </c>
      <c r="DG137" s="692">
        <f>ROUND(DG136-DF136,0)*'IIA Laika grafiks'!DG29</f>
        <v>0</v>
      </c>
      <c r="DH137" s="692">
        <f>ROUND(DH136-DG136,0)*'IIA Laika grafiks'!DH29</f>
        <v>0</v>
      </c>
      <c r="DI137" s="692">
        <f>ROUND(DI136-DH136,0)*'IIA Laika grafiks'!DI29</f>
        <v>0</v>
      </c>
      <c r="DJ137" s="692">
        <f>ROUND(DJ136-DI136,0)*'IIA Laika grafiks'!DJ29</f>
        <v>0</v>
      </c>
      <c r="DK137" s="692">
        <f>ROUND(DK136-DJ136,0)*'IIA Laika grafiks'!DK29</f>
        <v>0</v>
      </c>
      <c r="DL137" s="692">
        <f>ROUND(DL136-DK136,0)*'IIA Laika grafiks'!DL29</f>
        <v>0</v>
      </c>
      <c r="DM137" s="692">
        <f>ROUND(DM136-DL136,0)*'IIA Laika grafiks'!DM29</f>
        <v>0</v>
      </c>
      <c r="DN137" s="692">
        <f>ROUND(DN136-DM136,0)*'IIA Laika grafiks'!DN29</f>
        <v>0</v>
      </c>
      <c r="DO137" s="692">
        <f>ROUND(DO136-DN136,0)*'IIA Laika grafiks'!DO29</f>
        <v>0</v>
      </c>
      <c r="DP137" s="692">
        <f>ROUND(DP136-DO136,0)*'IIA Laika grafiks'!DP29</f>
        <v>0</v>
      </c>
      <c r="DQ137" s="692">
        <f>ROUND(DQ136-DP136,0)*'IIA Laika grafiks'!DQ29</f>
        <v>0</v>
      </c>
      <c r="DR137" s="692">
        <f>ROUND(DR136-DQ136,0)*'IIA Laika grafiks'!DR29</f>
        <v>0</v>
      </c>
      <c r="DS137" s="692">
        <f>ROUND(DS136-DR136,0)*'IIA Laika grafiks'!DS29</f>
        <v>0</v>
      </c>
      <c r="DT137" s="692">
        <f>ROUND(DT136-DS136,0)*'IIA Laika grafiks'!DT29</f>
        <v>0</v>
      </c>
      <c r="DU137" s="692">
        <f>ROUND(DU136-DT136,0)*'IIA Laika grafiks'!DU29</f>
        <v>0</v>
      </c>
    </row>
    <row r="138" spans="1:125" ht="11.25" customHeight="1">
      <c r="A138" s="415" t="s">
        <v>802</v>
      </c>
      <c r="B138" s="415"/>
      <c r="C138" s="415">
        <f>SUM(C139:C140)</f>
        <v>590</v>
      </c>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692">
        <f>C138*'IIA Laika grafiks'!Y29</f>
        <v>590</v>
      </c>
      <c r="Z138" s="692">
        <f>Y138*'IIA Laika grafiks'!Z29</f>
        <v>590</v>
      </c>
      <c r="AA138" s="692">
        <f>Z138*'IIA Laika grafiks'!AA29</f>
        <v>590</v>
      </c>
      <c r="AB138" s="692">
        <f>AA138*'IIA Laika grafiks'!AB29</f>
        <v>590</v>
      </c>
      <c r="AC138" s="692">
        <f>AB138*'IIA Laika grafiks'!AC29</f>
        <v>590</v>
      </c>
      <c r="AD138" s="692">
        <f>AC138*'IIA Laika grafiks'!AD29</f>
        <v>590</v>
      </c>
      <c r="AE138" s="692">
        <f>AD138*'IIA Laika grafiks'!AE29</f>
        <v>590</v>
      </c>
      <c r="AF138" s="692">
        <f>AE138*'IIA Laika grafiks'!AF29</f>
        <v>590</v>
      </c>
      <c r="AG138" s="692">
        <f>AF138*'IIA Laika grafiks'!AG29</f>
        <v>590</v>
      </c>
      <c r="AH138" s="692">
        <f>AG138*'IIA Laika grafiks'!AH29</f>
        <v>590</v>
      </c>
      <c r="AI138" s="692">
        <f>AH138*'IIA Laika grafiks'!AI29</f>
        <v>590</v>
      </c>
      <c r="AJ138" s="692">
        <f>AI138*'IIA Laika grafiks'!AJ29</f>
        <v>590</v>
      </c>
      <c r="AK138" s="692">
        <f>AJ138*'IIA Laika grafiks'!AK29</f>
        <v>590</v>
      </c>
      <c r="AL138" s="692">
        <f>AK138*'IIA Laika grafiks'!AL29</f>
        <v>590</v>
      </c>
      <c r="AM138" s="692">
        <f>AL138*'IIA Laika grafiks'!AM29</f>
        <v>590</v>
      </c>
      <c r="AN138" s="692">
        <f>AM138*'IIA Laika grafiks'!AN29</f>
        <v>590</v>
      </c>
      <c r="AO138" s="692">
        <f>AN138*'IIA Laika grafiks'!AO29</f>
        <v>590</v>
      </c>
      <c r="AP138" s="692">
        <f>AO138*'IIA Laika grafiks'!AP29</f>
        <v>590</v>
      </c>
      <c r="AQ138" s="692">
        <f>AP138*'IIA Laika grafiks'!AQ29</f>
        <v>590</v>
      </c>
      <c r="AR138" s="692">
        <f>AQ138*'IIA Laika grafiks'!AR29</f>
        <v>590</v>
      </c>
      <c r="AS138" s="692">
        <f>AR138*'IIA Laika grafiks'!AS29</f>
        <v>590</v>
      </c>
      <c r="AT138" s="692">
        <f>AS138*'IIA Laika grafiks'!AT29</f>
        <v>590</v>
      </c>
      <c r="AU138" s="692">
        <f>AT138*'IIA Laika grafiks'!AU29</f>
        <v>590</v>
      </c>
      <c r="AV138" s="692">
        <f>AU138*'IIA Laika grafiks'!AV29</f>
        <v>590</v>
      </c>
      <c r="AW138" s="692">
        <f>AV138*'IIA Laika grafiks'!AW29</f>
        <v>590</v>
      </c>
      <c r="AX138" s="692">
        <f>AW138*'IIA Laika grafiks'!AX29</f>
        <v>590</v>
      </c>
      <c r="AY138" s="692">
        <f>AX138*'IIA Laika grafiks'!AY29</f>
        <v>590</v>
      </c>
      <c r="AZ138" s="692">
        <f>AY138*'IIA Laika grafiks'!AZ29</f>
        <v>590</v>
      </c>
      <c r="BA138" s="692">
        <f>AZ138*'IIA Laika grafiks'!BA29</f>
        <v>590</v>
      </c>
      <c r="BB138" s="692">
        <f>BA138*'IIA Laika grafiks'!BB29</f>
        <v>590</v>
      </c>
      <c r="BC138" s="692">
        <f>BB138*'IIA Laika grafiks'!BC29</f>
        <v>590</v>
      </c>
      <c r="BD138" s="692">
        <f>BC138*'IIA Laika grafiks'!BD29</f>
        <v>590</v>
      </c>
      <c r="BE138" s="692">
        <f>BD138*'IIA Laika grafiks'!BE29</f>
        <v>590</v>
      </c>
      <c r="BF138" s="692">
        <f>BE138*'IIA Laika grafiks'!BF29</f>
        <v>590</v>
      </c>
      <c r="BG138" s="692">
        <f>BF138*'IIA Laika grafiks'!BG29</f>
        <v>590</v>
      </c>
      <c r="BH138" s="692">
        <f>BG138*'IIA Laika grafiks'!BH29</f>
        <v>590</v>
      </c>
      <c r="BI138" s="692">
        <f>BH138*'IIA Laika grafiks'!BI29</f>
        <v>590</v>
      </c>
      <c r="BJ138" s="692">
        <f>BI138*'IIA Laika grafiks'!BJ29</f>
        <v>590</v>
      </c>
      <c r="BK138" s="692">
        <f>BJ138*'IIA Laika grafiks'!BK29</f>
        <v>590</v>
      </c>
      <c r="BL138" s="692">
        <f>BK138*'IIA Laika grafiks'!BL29</f>
        <v>590</v>
      </c>
      <c r="BM138" s="692">
        <f>BL138*'IIA Laika grafiks'!BM29</f>
        <v>0</v>
      </c>
      <c r="BN138" s="692">
        <f>BM138*'IIA Laika grafiks'!BN29</f>
        <v>0</v>
      </c>
      <c r="BO138" s="692">
        <f>BN138*'IIA Laika grafiks'!BO29</f>
        <v>0</v>
      </c>
      <c r="BP138" s="692">
        <f>BO138*'IIA Laika grafiks'!BP29</f>
        <v>0</v>
      </c>
      <c r="BQ138" s="692">
        <f>BP138*'IIA Laika grafiks'!BQ29</f>
        <v>0</v>
      </c>
      <c r="BR138" s="692">
        <f>BQ138*'IIA Laika grafiks'!BR29</f>
        <v>0</v>
      </c>
      <c r="BS138" s="692">
        <f>BR138*'IIA Laika grafiks'!BS29</f>
        <v>0</v>
      </c>
      <c r="BT138" s="692">
        <f>BS138*'IIA Laika grafiks'!BT29</f>
        <v>0</v>
      </c>
      <c r="BU138" s="692">
        <f>BT138*'IIA Laika grafiks'!BU29</f>
        <v>0</v>
      </c>
      <c r="BV138" s="692">
        <f>BU138*'IIA Laika grafiks'!BV29</f>
        <v>0</v>
      </c>
      <c r="BW138" s="692">
        <f>BV138*'IIA Laika grafiks'!BW29</f>
        <v>0</v>
      </c>
      <c r="BX138" s="692">
        <f>BW138*'IIA Laika grafiks'!BX29</f>
        <v>0</v>
      </c>
      <c r="BY138" s="692">
        <f>BX138*'IIA Laika grafiks'!BY29</f>
        <v>0</v>
      </c>
      <c r="BZ138" s="692">
        <f>BY138*'IIA Laika grafiks'!BZ29</f>
        <v>0</v>
      </c>
      <c r="CA138" s="692">
        <f>BZ138*'IIA Laika grafiks'!CA29</f>
        <v>0</v>
      </c>
      <c r="CB138" s="692">
        <f>CA138*'IIA Laika grafiks'!CB29</f>
        <v>0</v>
      </c>
      <c r="CC138" s="692">
        <f>CB138*'IIA Laika grafiks'!CC29</f>
        <v>0</v>
      </c>
      <c r="CD138" s="692">
        <f>CC138*'IIA Laika grafiks'!CD29</f>
        <v>0</v>
      </c>
      <c r="CE138" s="692">
        <f>CD138*'IIA Laika grafiks'!CE29</f>
        <v>0</v>
      </c>
      <c r="CF138" s="692">
        <f>CE138*'IIA Laika grafiks'!CF29</f>
        <v>0</v>
      </c>
      <c r="CG138" s="692">
        <f>CF138*'IIA Laika grafiks'!CG29</f>
        <v>0</v>
      </c>
      <c r="CH138" s="692">
        <f>CG138*'IIA Laika grafiks'!CH29</f>
        <v>0</v>
      </c>
      <c r="CI138" s="692">
        <f>CH138*'IIA Laika grafiks'!CI29</f>
        <v>0</v>
      </c>
      <c r="CJ138" s="692">
        <f>CI138*'IIA Laika grafiks'!CJ29</f>
        <v>0</v>
      </c>
      <c r="CK138" s="692">
        <f>CJ138*'IIA Laika grafiks'!CK29</f>
        <v>0</v>
      </c>
      <c r="CL138" s="692">
        <f>CK138*'IIA Laika grafiks'!CL29</f>
        <v>0</v>
      </c>
      <c r="CM138" s="692">
        <f>CL138*'IIA Laika grafiks'!CM29</f>
        <v>0</v>
      </c>
      <c r="CN138" s="692">
        <f>CM138*'IIA Laika grafiks'!CN29</f>
        <v>0</v>
      </c>
      <c r="CO138" s="692">
        <f>CN138*'IIA Laika grafiks'!CO29</f>
        <v>0</v>
      </c>
      <c r="CP138" s="692">
        <f>CO138*'IIA Laika grafiks'!CP29</f>
        <v>0</v>
      </c>
      <c r="CQ138" s="692">
        <f>CP138*'IIA Laika grafiks'!CQ29</f>
        <v>0</v>
      </c>
      <c r="CR138" s="692">
        <f>CQ138*'IIA Laika grafiks'!CR29</f>
        <v>0</v>
      </c>
      <c r="CS138" s="692">
        <f>CR138*'IIA Laika grafiks'!CS29</f>
        <v>0</v>
      </c>
      <c r="CT138" s="692">
        <f>CS138*'IIA Laika grafiks'!CT29</f>
        <v>0</v>
      </c>
      <c r="CU138" s="692">
        <f>CT138*'IIA Laika grafiks'!CU29</f>
        <v>0</v>
      </c>
      <c r="CV138" s="692">
        <f>CU138*'IIA Laika grafiks'!CV29</f>
        <v>0</v>
      </c>
      <c r="CW138" s="692">
        <f>CV138*'IIA Laika grafiks'!CW29</f>
        <v>0</v>
      </c>
      <c r="CX138" s="692">
        <f>CW138*'IIA Laika grafiks'!CX29</f>
        <v>0</v>
      </c>
      <c r="CY138" s="692">
        <f>CX138*'IIA Laika grafiks'!CY29</f>
        <v>0</v>
      </c>
      <c r="CZ138" s="692">
        <f>CY138*'IIA Laika grafiks'!CZ29</f>
        <v>0</v>
      </c>
      <c r="DA138" s="692">
        <f>CZ138*'IIA Laika grafiks'!DA29</f>
        <v>0</v>
      </c>
      <c r="DB138" s="692">
        <f>DA138*'IIA Laika grafiks'!DB29</f>
        <v>0</v>
      </c>
      <c r="DC138" s="692">
        <f>DB138*'IIA Laika grafiks'!DC29</f>
        <v>0</v>
      </c>
      <c r="DD138" s="692">
        <f>DC138*'IIA Laika grafiks'!DD29</f>
        <v>0</v>
      </c>
      <c r="DE138" s="692">
        <f>DD138*'IIA Laika grafiks'!DE29</f>
        <v>0</v>
      </c>
      <c r="DF138" s="692">
        <f>DE138*'IIA Laika grafiks'!DF29</f>
        <v>0</v>
      </c>
      <c r="DG138" s="692">
        <f>DF138*'IIA Laika grafiks'!DG29</f>
        <v>0</v>
      </c>
      <c r="DH138" s="692">
        <f>DG138*'IIA Laika grafiks'!DH29</f>
        <v>0</v>
      </c>
      <c r="DI138" s="692">
        <f>DH138*'IIA Laika grafiks'!DI29</f>
        <v>0</v>
      </c>
      <c r="DJ138" s="692">
        <f>DI138*'IIA Laika grafiks'!DJ29</f>
        <v>0</v>
      </c>
      <c r="DK138" s="692">
        <f>DJ138*'IIA Laika grafiks'!DK29</f>
        <v>0</v>
      </c>
      <c r="DL138" s="692">
        <f>DK138*'IIA Laika grafiks'!DL29</f>
        <v>0</v>
      </c>
      <c r="DM138" s="692">
        <f>DL138*'IIA Laika grafiks'!DM29</f>
        <v>0</v>
      </c>
      <c r="DN138" s="692">
        <f>DM138*'IIA Laika grafiks'!DN29</f>
        <v>0</v>
      </c>
      <c r="DO138" s="692">
        <f>DN138*'IIA Laika grafiks'!DO29</f>
        <v>0</v>
      </c>
      <c r="DP138" s="692">
        <f>DO138*'IIA Laika grafiks'!DP29</f>
        <v>0</v>
      </c>
      <c r="DQ138" s="692">
        <f>DP138*'IIA Laika grafiks'!DQ29</f>
        <v>0</v>
      </c>
      <c r="DR138" s="692">
        <f>DQ138*'IIA Laika grafiks'!DR29</f>
        <v>0</v>
      </c>
      <c r="DS138" s="692">
        <f>DR138*'IIA Laika grafiks'!DS29</f>
        <v>0</v>
      </c>
      <c r="DT138" s="692">
        <f>DS138*'IIA Laika grafiks'!DT29</f>
        <v>0</v>
      </c>
      <c r="DU138" s="692">
        <f>DT138*'IIA Laika grafiks'!DU29</f>
        <v>0</v>
      </c>
    </row>
    <row r="139" spans="1:125" ht="11.25" customHeight="1">
      <c r="A139" s="415" t="s">
        <v>800</v>
      </c>
      <c r="B139" s="415"/>
      <c r="C139" s="549">
        <v>350</v>
      </c>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90"/>
      <c r="Z139" s="490"/>
      <c r="AA139" s="490"/>
      <c r="AB139" s="490"/>
      <c r="AC139" s="490"/>
      <c r="AD139" s="490"/>
      <c r="AE139" s="490"/>
      <c r="AF139" s="490"/>
      <c r="AG139" s="490"/>
      <c r="AH139" s="490"/>
      <c r="AI139" s="490"/>
      <c r="AJ139" s="490"/>
      <c r="AK139" s="490"/>
      <c r="AL139" s="490"/>
      <c r="AM139" s="490"/>
      <c r="AN139" s="490"/>
      <c r="AO139" s="490"/>
      <c r="AP139" s="490"/>
      <c r="AQ139" s="490"/>
      <c r="AR139" s="490"/>
      <c r="AS139" s="490"/>
      <c r="AT139" s="490"/>
      <c r="AU139" s="490"/>
      <c r="AV139" s="490"/>
      <c r="AW139" s="490"/>
      <c r="AX139" s="490"/>
      <c r="AY139" s="490"/>
      <c r="AZ139" s="490"/>
      <c r="BA139" s="490"/>
      <c r="BB139" s="490"/>
      <c r="BC139" s="490"/>
      <c r="BD139" s="490"/>
      <c r="BE139" s="490"/>
      <c r="BF139" s="490"/>
      <c r="BG139" s="490"/>
      <c r="BH139" s="490"/>
      <c r="BI139" s="490"/>
      <c r="BJ139" s="490"/>
      <c r="BK139" s="490"/>
      <c r="BL139" s="490"/>
      <c r="BM139" s="490"/>
      <c r="BN139" s="490"/>
      <c r="BO139" s="490"/>
      <c r="BP139" s="490"/>
      <c r="BQ139" s="490"/>
      <c r="BR139" s="490"/>
      <c r="BS139" s="490"/>
      <c r="BT139" s="490"/>
      <c r="BU139" s="490"/>
      <c r="BV139" s="490"/>
      <c r="BW139" s="490"/>
      <c r="BX139" s="490"/>
      <c r="BY139" s="490"/>
      <c r="BZ139" s="490"/>
      <c r="CA139" s="490"/>
      <c r="CB139" s="490"/>
      <c r="CC139" s="490"/>
      <c r="CD139" s="490"/>
      <c r="CE139" s="490"/>
      <c r="CF139" s="490"/>
      <c r="CG139" s="490"/>
      <c r="CH139" s="490"/>
      <c r="CI139" s="490"/>
      <c r="CJ139" s="490"/>
      <c r="CK139" s="490"/>
      <c r="CL139" s="490"/>
      <c r="CM139" s="490"/>
      <c r="CN139" s="490"/>
      <c r="CO139" s="490"/>
      <c r="CP139" s="490"/>
      <c r="CQ139" s="490"/>
      <c r="CR139" s="490"/>
      <c r="CS139" s="490"/>
      <c r="CT139" s="490"/>
      <c r="CU139" s="490"/>
      <c r="CV139" s="490"/>
      <c r="CW139" s="490"/>
      <c r="CX139" s="490"/>
      <c r="CY139" s="490"/>
      <c r="CZ139" s="490"/>
      <c r="DA139" s="490"/>
      <c r="DB139" s="490"/>
      <c r="DC139" s="490"/>
      <c r="DD139" s="490"/>
      <c r="DE139" s="490"/>
      <c r="DF139" s="490"/>
      <c r="DG139" s="490"/>
      <c r="DH139" s="490"/>
      <c r="DI139" s="490"/>
      <c r="DJ139" s="490"/>
      <c r="DK139" s="490"/>
      <c r="DL139" s="490"/>
      <c r="DM139" s="490"/>
      <c r="DN139" s="490"/>
      <c r="DO139" s="490"/>
      <c r="DP139" s="490"/>
      <c r="DQ139" s="490"/>
      <c r="DR139" s="490"/>
      <c r="DS139" s="490"/>
      <c r="DT139" s="490"/>
      <c r="DU139" s="490"/>
    </row>
    <row r="140" spans="1:125" ht="10.95" customHeight="1">
      <c r="A140" s="415" t="s">
        <v>801</v>
      </c>
      <c r="B140" s="415"/>
      <c r="C140" s="482">
        <f>C97</f>
        <v>240</v>
      </c>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90"/>
      <c r="Z140" s="490"/>
      <c r="AA140" s="490"/>
      <c r="AB140" s="490"/>
      <c r="AC140" s="490"/>
      <c r="AD140" s="490"/>
      <c r="AE140" s="490"/>
      <c r="AF140" s="490"/>
      <c r="AG140" s="490"/>
      <c r="AH140" s="490"/>
      <c r="AI140" s="490"/>
      <c r="AJ140" s="490"/>
      <c r="AK140" s="490"/>
      <c r="AL140" s="490"/>
      <c r="AM140" s="490"/>
      <c r="AN140" s="490"/>
      <c r="AO140" s="490"/>
      <c r="AP140" s="490"/>
      <c r="AQ140" s="490"/>
      <c r="AR140" s="490"/>
      <c r="AS140" s="490"/>
      <c r="AT140" s="490"/>
      <c r="AU140" s="490"/>
      <c r="AV140" s="490"/>
      <c r="AW140" s="490"/>
      <c r="AX140" s="490"/>
      <c r="AY140" s="490"/>
      <c r="AZ140" s="490"/>
      <c r="BA140" s="490"/>
      <c r="BB140" s="490"/>
      <c r="BC140" s="490"/>
      <c r="BD140" s="490"/>
      <c r="BE140" s="490"/>
      <c r="BF140" s="490"/>
      <c r="BG140" s="490"/>
      <c r="BH140" s="490"/>
      <c r="BI140" s="490"/>
      <c r="BJ140" s="490"/>
      <c r="BK140" s="490"/>
      <c r="BL140" s="490"/>
      <c r="BM140" s="490"/>
      <c r="BN140" s="490"/>
      <c r="BO140" s="490"/>
      <c r="BP140" s="490"/>
      <c r="BQ140" s="490"/>
      <c r="BR140" s="490"/>
      <c r="BS140" s="490"/>
      <c r="BT140" s="490"/>
      <c r="BU140" s="490"/>
      <c r="BV140" s="490"/>
      <c r="BW140" s="490"/>
      <c r="BX140" s="490"/>
      <c r="BY140" s="490"/>
      <c r="BZ140" s="490"/>
      <c r="CA140" s="490"/>
      <c r="CB140" s="490"/>
      <c r="CC140" s="490"/>
      <c r="CD140" s="490"/>
      <c r="CE140" s="490"/>
      <c r="CF140" s="490"/>
      <c r="CG140" s="490"/>
      <c r="CH140" s="490"/>
      <c r="CI140" s="490"/>
      <c r="CJ140" s="490"/>
      <c r="CK140" s="490"/>
      <c r="CL140" s="490"/>
      <c r="CM140" s="490"/>
      <c r="CN140" s="490"/>
      <c r="CO140" s="490"/>
      <c r="CP140" s="490"/>
      <c r="CQ140" s="490"/>
      <c r="CR140" s="490"/>
      <c r="CS140" s="490"/>
      <c r="CT140" s="490"/>
      <c r="CU140" s="490"/>
      <c r="CV140" s="490"/>
      <c r="CW140" s="490"/>
      <c r="CX140" s="490"/>
      <c r="CY140" s="490"/>
      <c r="CZ140" s="490"/>
      <c r="DA140" s="490"/>
      <c r="DB140" s="490"/>
      <c r="DC140" s="490"/>
      <c r="DD140" s="490"/>
      <c r="DE140" s="490"/>
      <c r="DF140" s="490"/>
      <c r="DG140" s="490"/>
      <c r="DH140" s="490"/>
      <c r="DI140" s="490"/>
      <c r="DJ140" s="490"/>
      <c r="DK140" s="490"/>
      <c r="DL140" s="490"/>
      <c r="DM140" s="490"/>
      <c r="DN140" s="490"/>
      <c r="DO140" s="490"/>
      <c r="DP140" s="490"/>
      <c r="DQ140" s="490"/>
      <c r="DR140" s="490"/>
      <c r="DS140" s="490"/>
      <c r="DT140" s="490"/>
      <c r="DU140" s="490"/>
    </row>
    <row r="141" spans="1:125" ht="10.5" customHeight="1">
      <c r="A141" s="617" t="s">
        <v>925</v>
      </c>
      <c r="B141" s="618" t="s">
        <v>638</v>
      </c>
      <c r="C141" s="617"/>
      <c r="D141" s="617"/>
      <c r="E141" s="617"/>
      <c r="F141" s="617"/>
      <c r="G141" s="617"/>
      <c r="H141" s="617"/>
      <c r="I141" s="617"/>
      <c r="J141" s="617"/>
      <c r="K141" s="617"/>
      <c r="L141" s="617"/>
      <c r="M141" s="617"/>
      <c r="N141" s="617"/>
      <c r="O141" s="617"/>
      <c r="P141" s="617"/>
      <c r="Q141" s="617"/>
      <c r="R141" s="617"/>
      <c r="S141" s="617"/>
      <c r="T141" s="617"/>
      <c r="U141" s="617"/>
      <c r="V141" s="617"/>
      <c r="W141" s="617"/>
      <c r="X141" s="617"/>
      <c r="Y141" s="619">
        <f>Y137*Y138*'IIA Laika grafiks'!Y29</f>
        <v>4130</v>
      </c>
      <c r="Z141" s="619">
        <f>Z137*Z138*'IIA Laika grafiks'!Z29</f>
        <v>4130</v>
      </c>
      <c r="AA141" s="619">
        <f>AA137*AA138*'IIA Laika grafiks'!AA29</f>
        <v>4130</v>
      </c>
      <c r="AB141" s="619">
        <f>AB137*AB138*'IIA Laika grafiks'!AB29</f>
        <v>4130</v>
      </c>
      <c r="AC141" s="619">
        <f>AC137*AC138*'IIA Laika grafiks'!AC29</f>
        <v>4130</v>
      </c>
      <c r="AD141" s="619">
        <f>AD137*AD138*'IIA Laika grafiks'!AD29</f>
        <v>4130</v>
      </c>
      <c r="AE141" s="619">
        <f>AE137*AE138*'IIA Laika grafiks'!AE29</f>
        <v>4130</v>
      </c>
      <c r="AF141" s="619">
        <f>AF137*AF138*'IIA Laika grafiks'!AF29</f>
        <v>4130</v>
      </c>
      <c r="AG141" s="619">
        <f>AG137*AG138*'IIA Laika grafiks'!AG29</f>
        <v>4130</v>
      </c>
      <c r="AH141" s="619">
        <f>AH137*AH138*'IIA Laika grafiks'!AH29</f>
        <v>4130</v>
      </c>
      <c r="AI141" s="619">
        <f>AI137*AI138*'IIA Laika grafiks'!AI29</f>
        <v>4130</v>
      </c>
      <c r="AJ141" s="619">
        <f>AJ137*AJ138*'IIA Laika grafiks'!AJ29</f>
        <v>4130</v>
      </c>
      <c r="AK141" s="619">
        <f>AK137*AK138*'IIA Laika grafiks'!AK29</f>
        <v>4130</v>
      </c>
      <c r="AL141" s="619">
        <f>AL137*AL138*'IIA Laika grafiks'!AL29</f>
        <v>4130</v>
      </c>
      <c r="AM141" s="619">
        <f>AM137*AM138*'IIA Laika grafiks'!AM29</f>
        <v>4130</v>
      </c>
      <c r="AN141" s="619">
        <f>AN137*AN138*'IIA Laika grafiks'!AN29</f>
        <v>4130</v>
      </c>
      <c r="AO141" s="619">
        <f>AO137*AO138*'IIA Laika grafiks'!AO29</f>
        <v>4130</v>
      </c>
      <c r="AP141" s="619">
        <f>AP137*AP138*'IIA Laika grafiks'!AP29</f>
        <v>4130</v>
      </c>
      <c r="AQ141" s="619">
        <f>AQ137*AQ138*'IIA Laika grafiks'!AQ29</f>
        <v>4130</v>
      </c>
      <c r="AR141" s="619">
        <f>AR137*AR138*'IIA Laika grafiks'!AR29</f>
        <v>4130</v>
      </c>
      <c r="AS141" s="619">
        <f>AS137*AS138*'IIA Laika grafiks'!AS29</f>
        <v>4130</v>
      </c>
      <c r="AT141" s="619">
        <f>AT137*AT138*'IIA Laika grafiks'!AT29</f>
        <v>4130</v>
      </c>
      <c r="AU141" s="619">
        <f>AU137*AU138*'IIA Laika grafiks'!AU29</f>
        <v>4130</v>
      </c>
      <c r="AV141" s="619">
        <f>AV137*AV138*'IIA Laika grafiks'!AV29</f>
        <v>4130</v>
      </c>
      <c r="AW141" s="619">
        <f>AW137*AW138*'IIA Laika grafiks'!AW29</f>
        <v>4130</v>
      </c>
      <c r="AX141" s="619">
        <f>AX137*AX138*'IIA Laika grafiks'!AX29</f>
        <v>4130</v>
      </c>
      <c r="AY141" s="619">
        <f>AY137*AY138*'IIA Laika grafiks'!AY29</f>
        <v>4130</v>
      </c>
      <c r="AZ141" s="619">
        <f>AZ137*AZ138*'IIA Laika grafiks'!AZ29</f>
        <v>4130</v>
      </c>
      <c r="BA141" s="619">
        <f>BA137*BA138*'IIA Laika grafiks'!BA29</f>
        <v>4130</v>
      </c>
      <c r="BB141" s="619">
        <f>BB137*BB138*'IIA Laika grafiks'!BB29</f>
        <v>4130</v>
      </c>
      <c r="BC141" s="619">
        <f>BC137*BC138*'IIA Laika grafiks'!BC29</f>
        <v>4130</v>
      </c>
      <c r="BD141" s="619">
        <f>BD137*BD138*'IIA Laika grafiks'!BD29</f>
        <v>4130</v>
      </c>
      <c r="BE141" s="619">
        <f>BE137*BE138*'IIA Laika grafiks'!BE29</f>
        <v>4130</v>
      </c>
      <c r="BF141" s="619">
        <f>BF137*BF138*'IIA Laika grafiks'!BF29</f>
        <v>4130</v>
      </c>
      <c r="BG141" s="619">
        <f>BG137*BG138*'IIA Laika grafiks'!BG29</f>
        <v>4130</v>
      </c>
      <c r="BH141" s="619">
        <f>BH137*BH138*'IIA Laika grafiks'!BH29</f>
        <v>4130</v>
      </c>
      <c r="BI141" s="619">
        <f>BI137*BI138*'IIA Laika grafiks'!BI29</f>
        <v>4130</v>
      </c>
      <c r="BJ141" s="619">
        <f>BJ137*BJ138*'IIA Laika grafiks'!BJ29</f>
        <v>4130</v>
      </c>
      <c r="BK141" s="619">
        <f>BK137*BK138*'IIA Laika grafiks'!BK29</f>
        <v>4130</v>
      </c>
      <c r="BL141" s="619">
        <f>BL137*BL138*'IIA Laika grafiks'!BL29</f>
        <v>4130</v>
      </c>
      <c r="BM141" s="619">
        <f>BM137*BM138*'IIA Laika grafiks'!BM29</f>
        <v>0</v>
      </c>
      <c r="BN141" s="619">
        <f>BN137*BN138*'IIA Laika grafiks'!BN29</f>
        <v>0</v>
      </c>
      <c r="BO141" s="619">
        <f>BO137*BO138*'IIA Laika grafiks'!BO29</f>
        <v>0</v>
      </c>
      <c r="BP141" s="619">
        <f>BP137*BP138*'IIA Laika grafiks'!BP29</f>
        <v>0</v>
      </c>
      <c r="BQ141" s="619">
        <f>BQ137*BQ138*'IIA Laika grafiks'!BQ29</f>
        <v>0</v>
      </c>
      <c r="BR141" s="619">
        <f>BR137*BR138*'IIA Laika grafiks'!BR29</f>
        <v>0</v>
      </c>
      <c r="BS141" s="619">
        <f>BS137*BS138*'IIA Laika grafiks'!BS29</f>
        <v>0</v>
      </c>
      <c r="BT141" s="619">
        <f>BT137*BT138*'IIA Laika grafiks'!BT29</f>
        <v>0</v>
      </c>
      <c r="BU141" s="619">
        <f>BU137*BU138*'IIA Laika grafiks'!BU29</f>
        <v>0</v>
      </c>
      <c r="BV141" s="619">
        <f>BV137*BV138*'IIA Laika grafiks'!BV29</f>
        <v>0</v>
      </c>
      <c r="BW141" s="619">
        <f>BW137*BW138*'IIA Laika grafiks'!BW29</f>
        <v>0</v>
      </c>
      <c r="BX141" s="619">
        <f>BX137*BX138*'IIA Laika grafiks'!BX29</f>
        <v>0</v>
      </c>
      <c r="BY141" s="619">
        <f>BY137*BY138*'IIA Laika grafiks'!BY29</f>
        <v>0</v>
      </c>
      <c r="BZ141" s="619">
        <f>BZ137*BZ138*'IIA Laika grafiks'!BZ29</f>
        <v>0</v>
      </c>
      <c r="CA141" s="619">
        <f>CA137*CA138*'IIA Laika grafiks'!CA29</f>
        <v>0</v>
      </c>
      <c r="CB141" s="619">
        <f>CB137*CB138*'IIA Laika grafiks'!CB29</f>
        <v>0</v>
      </c>
      <c r="CC141" s="619">
        <f>CC137*CC138*'IIA Laika grafiks'!CC29</f>
        <v>0</v>
      </c>
      <c r="CD141" s="619">
        <f>CD137*CD138*'IIA Laika grafiks'!CD29</f>
        <v>0</v>
      </c>
      <c r="CE141" s="619">
        <f>CE137*CE138*'IIA Laika grafiks'!CE29</f>
        <v>0</v>
      </c>
      <c r="CF141" s="619">
        <f>CF137*CF138*'IIA Laika grafiks'!CF29</f>
        <v>0</v>
      </c>
      <c r="CG141" s="619">
        <f>CG137*CG138*'IIA Laika grafiks'!CG29</f>
        <v>0</v>
      </c>
      <c r="CH141" s="619">
        <f>CH137*CH138*'IIA Laika grafiks'!CH29</f>
        <v>0</v>
      </c>
      <c r="CI141" s="619">
        <f>CI137*CI138*'IIA Laika grafiks'!CI29</f>
        <v>0</v>
      </c>
      <c r="CJ141" s="619">
        <f>CJ137*CJ138*'IIA Laika grafiks'!CJ29</f>
        <v>0</v>
      </c>
      <c r="CK141" s="619">
        <f>CK137*CK138*'IIA Laika grafiks'!CK29</f>
        <v>0</v>
      </c>
      <c r="CL141" s="619">
        <f>CL137*CL138*'IIA Laika grafiks'!CL29</f>
        <v>0</v>
      </c>
      <c r="CM141" s="619">
        <f>CM137*CM138*'IIA Laika grafiks'!CM29</f>
        <v>0</v>
      </c>
      <c r="CN141" s="619">
        <f>CN137*CN138*'IIA Laika grafiks'!CN29</f>
        <v>0</v>
      </c>
      <c r="CO141" s="619">
        <f>CO137*CO138*'IIA Laika grafiks'!CO29</f>
        <v>0</v>
      </c>
      <c r="CP141" s="619">
        <f>CP137*CP138*'IIA Laika grafiks'!CP29</f>
        <v>0</v>
      </c>
      <c r="CQ141" s="619">
        <f>CQ137*CQ138*'IIA Laika grafiks'!CQ29</f>
        <v>0</v>
      </c>
      <c r="CR141" s="619">
        <f>CR137*CR138*'IIA Laika grafiks'!CR29</f>
        <v>0</v>
      </c>
      <c r="CS141" s="619">
        <f>CS137*CS138*'IIA Laika grafiks'!CS29</f>
        <v>0</v>
      </c>
      <c r="CT141" s="619">
        <f>CT137*CT138*'IIA Laika grafiks'!CT29</f>
        <v>0</v>
      </c>
      <c r="CU141" s="619">
        <f>CU137*CU138*'IIA Laika grafiks'!CU29</f>
        <v>0</v>
      </c>
      <c r="CV141" s="619">
        <f>CV137*CV138*'IIA Laika grafiks'!CV29</f>
        <v>0</v>
      </c>
      <c r="CW141" s="619">
        <f>CW137*CW138*'IIA Laika grafiks'!CW29</f>
        <v>0</v>
      </c>
      <c r="CX141" s="619">
        <f>CX137*CX138*'IIA Laika grafiks'!CX29</f>
        <v>0</v>
      </c>
      <c r="CY141" s="619">
        <f>CY137*CY138*'IIA Laika grafiks'!CY29</f>
        <v>0</v>
      </c>
      <c r="CZ141" s="619">
        <f>CZ137*CZ138*'IIA Laika grafiks'!CZ29</f>
        <v>0</v>
      </c>
      <c r="DA141" s="619">
        <f>DA137*DA138*'IIA Laika grafiks'!DA29</f>
        <v>0</v>
      </c>
      <c r="DB141" s="619">
        <f>DB137*DB138*'IIA Laika grafiks'!DB29</f>
        <v>0</v>
      </c>
      <c r="DC141" s="619">
        <f>DC137*DC138*'IIA Laika grafiks'!DC29</f>
        <v>0</v>
      </c>
      <c r="DD141" s="619">
        <f>DD137*DD138*'IIA Laika grafiks'!DD29</f>
        <v>0</v>
      </c>
      <c r="DE141" s="619">
        <f>DE137*DE138*'IIA Laika grafiks'!DE29</f>
        <v>0</v>
      </c>
      <c r="DF141" s="619">
        <f>DF137*DF138*'IIA Laika grafiks'!DF29</f>
        <v>0</v>
      </c>
      <c r="DG141" s="619">
        <f>DG137*DG138*'IIA Laika grafiks'!DG29</f>
        <v>0</v>
      </c>
      <c r="DH141" s="619">
        <f>DH137*DH138*'IIA Laika grafiks'!DH29</f>
        <v>0</v>
      </c>
      <c r="DI141" s="619">
        <f>DI137*DI138*'IIA Laika grafiks'!DI29</f>
        <v>0</v>
      </c>
      <c r="DJ141" s="619">
        <f>DJ137*DJ138*'IIA Laika grafiks'!DJ29</f>
        <v>0</v>
      </c>
      <c r="DK141" s="619">
        <f>DK137*DK138*'IIA Laika grafiks'!DK29</f>
        <v>0</v>
      </c>
      <c r="DL141" s="619">
        <f>DL137*DL138*'IIA Laika grafiks'!DL29</f>
        <v>0</v>
      </c>
      <c r="DM141" s="619">
        <f>DM137*DM138*'IIA Laika grafiks'!DM29</f>
        <v>0</v>
      </c>
      <c r="DN141" s="619">
        <f>DN137*DN138*'IIA Laika grafiks'!DN29</f>
        <v>0</v>
      </c>
      <c r="DO141" s="619">
        <f>DO137*DO138*'IIA Laika grafiks'!DO29</f>
        <v>0</v>
      </c>
      <c r="DP141" s="619">
        <f>DP137*DP138*'IIA Laika grafiks'!DP29</f>
        <v>0</v>
      </c>
      <c r="DQ141" s="619">
        <f>DQ137*DQ138*'IIA Laika grafiks'!DQ29</f>
        <v>0</v>
      </c>
      <c r="DR141" s="619">
        <f>DR137*DR138*'IIA Laika grafiks'!DR29</f>
        <v>0</v>
      </c>
      <c r="DS141" s="619">
        <f>DS137*DS138*'IIA Laika grafiks'!DS29</f>
        <v>0</v>
      </c>
      <c r="DT141" s="619">
        <f>DT137*DT138*'IIA Laika grafiks'!DT29</f>
        <v>0</v>
      </c>
      <c r="DU141" s="619">
        <f>DU137*DU138*'IIA Laika grafiks'!DU29</f>
        <v>0</v>
      </c>
    </row>
    <row r="142" spans="1:125" ht="11.25" customHeight="1">
      <c r="A142" s="685" t="s">
        <v>932</v>
      </c>
      <c r="B142" s="621"/>
      <c r="C142" s="622"/>
      <c r="D142" s="622"/>
      <c r="E142" s="622"/>
      <c r="F142" s="622"/>
      <c r="G142" s="622"/>
      <c r="H142" s="622"/>
      <c r="I142" s="622"/>
      <c r="J142" s="622"/>
      <c r="K142" s="622"/>
      <c r="L142" s="622"/>
      <c r="M142" s="622"/>
      <c r="N142" s="622"/>
      <c r="O142" s="622"/>
      <c r="P142" s="622"/>
      <c r="Q142" s="622"/>
      <c r="R142" s="622"/>
      <c r="S142" s="622"/>
      <c r="T142" s="622"/>
      <c r="U142" s="622"/>
      <c r="V142" s="622"/>
      <c r="W142" s="622"/>
      <c r="X142" s="622"/>
      <c r="Y142" s="695">
        <f>SUM(C10:C13)*2.5%/4*'IIA Laika grafiks'!Y29</f>
        <v>13210.987500000001</v>
      </c>
      <c r="Z142" s="703">
        <f>Y142*'IIA Laika grafiks'!Z29</f>
        <v>13210.987500000001</v>
      </c>
      <c r="AA142" s="703">
        <f>Z142*'IIA Laika grafiks'!AA29</f>
        <v>13210.987500000001</v>
      </c>
      <c r="AB142" s="703">
        <f>AA142*'IIA Laika grafiks'!AB29</f>
        <v>13210.987500000001</v>
      </c>
      <c r="AC142" s="703">
        <f>AB142*'IIA Laika grafiks'!AC29</f>
        <v>13210.987500000001</v>
      </c>
      <c r="AD142" s="703">
        <f>AC142*'IIA Laika grafiks'!AD29</f>
        <v>13210.987500000001</v>
      </c>
      <c r="AE142" s="703">
        <f>AD142*'IIA Laika grafiks'!AE29</f>
        <v>13210.987500000001</v>
      </c>
      <c r="AF142" s="703">
        <f>AE142*'IIA Laika grafiks'!AF29</f>
        <v>13210.987500000001</v>
      </c>
      <c r="AG142" s="703">
        <f>AF142*'IIA Laika grafiks'!AG29</f>
        <v>13210.987500000001</v>
      </c>
      <c r="AH142" s="703">
        <f>AG142*'IIA Laika grafiks'!AH29</f>
        <v>13210.987500000001</v>
      </c>
      <c r="AI142" s="703">
        <f>AH142*'IIA Laika grafiks'!AI29</f>
        <v>13210.987500000001</v>
      </c>
      <c r="AJ142" s="703">
        <f>AI142*'IIA Laika grafiks'!AJ29</f>
        <v>13210.987500000001</v>
      </c>
      <c r="AK142" s="703">
        <f>AJ142*'IIA Laika grafiks'!AK29</f>
        <v>13210.987500000001</v>
      </c>
      <c r="AL142" s="703">
        <f>AK142*'IIA Laika grafiks'!AL29</f>
        <v>13210.987500000001</v>
      </c>
      <c r="AM142" s="703">
        <f>AL142*'IIA Laika grafiks'!AM29</f>
        <v>13210.987500000001</v>
      </c>
      <c r="AN142" s="703">
        <f>AM142*'IIA Laika grafiks'!AN29</f>
        <v>13210.987500000001</v>
      </c>
      <c r="AO142" s="703">
        <f>AN142*'IIA Laika grafiks'!AO29</f>
        <v>13210.987500000001</v>
      </c>
      <c r="AP142" s="703">
        <f>AO142*'IIA Laika grafiks'!AP29</f>
        <v>13210.987500000001</v>
      </c>
      <c r="AQ142" s="703">
        <f>AP142*'IIA Laika grafiks'!AQ29</f>
        <v>13210.987500000001</v>
      </c>
      <c r="AR142" s="703">
        <f>AQ142*'IIA Laika grafiks'!AR29</f>
        <v>13210.987500000001</v>
      </c>
      <c r="AS142" s="703">
        <f>AR142*'IIA Laika grafiks'!AS29</f>
        <v>13210.987500000001</v>
      </c>
      <c r="AT142" s="703">
        <f>AS142*'IIA Laika grafiks'!AT29</f>
        <v>13210.987500000001</v>
      </c>
      <c r="AU142" s="703">
        <f>AT142*'IIA Laika grafiks'!AU29</f>
        <v>13210.987500000001</v>
      </c>
      <c r="AV142" s="703">
        <f>AU142*'IIA Laika grafiks'!AV29</f>
        <v>13210.987500000001</v>
      </c>
      <c r="AW142" s="703">
        <f>AV142*'IIA Laika grafiks'!AW29</f>
        <v>13210.987500000001</v>
      </c>
      <c r="AX142" s="703">
        <f>AW142*'IIA Laika grafiks'!AX29</f>
        <v>13210.987500000001</v>
      </c>
      <c r="AY142" s="703">
        <f>AX142*'IIA Laika grafiks'!AY29</f>
        <v>13210.987500000001</v>
      </c>
      <c r="AZ142" s="703">
        <f>AY142*'IIA Laika grafiks'!AZ29</f>
        <v>13210.987500000001</v>
      </c>
      <c r="BA142" s="703">
        <f>AZ142*'IIA Laika grafiks'!BA29</f>
        <v>13210.987500000001</v>
      </c>
      <c r="BB142" s="703">
        <f>BA142*'IIA Laika grafiks'!BB29</f>
        <v>13210.987500000001</v>
      </c>
      <c r="BC142" s="703">
        <f>BB142*'IIA Laika grafiks'!BC29</f>
        <v>13210.987500000001</v>
      </c>
      <c r="BD142" s="703">
        <f>BC142*'IIA Laika grafiks'!BD29</f>
        <v>13210.987500000001</v>
      </c>
      <c r="BE142" s="703">
        <f>BD142*'IIA Laika grafiks'!BE29</f>
        <v>13210.987500000001</v>
      </c>
      <c r="BF142" s="703">
        <f>BE142*'IIA Laika grafiks'!BF29</f>
        <v>13210.987500000001</v>
      </c>
      <c r="BG142" s="703">
        <f>BF142*'IIA Laika grafiks'!BG29</f>
        <v>13210.987500000001</v>
      </c>
      <c r="BH142" s="703">
        <f>BG142*'IIA Laika grafiks'!BH29</f>
        <v>13210.987500000001</v>
      </c>
      <c r="BI142" s="703">
        <f>BH142*'IIA Laika grafiks'!BI29</f>
        <v>13210.987500000001</v>
      </c>
      <c r="BJ142" s="703">
        <f>BI142*'IIA Laika grafiks'!BJ29</f>
        <v>13210.987500000001</v>
      </c>
      <c r="BK142" s="703">
        <f>BJ142*'IIA Laika grafiks'!BK29</f>
        <v>13210.987500000001</v>
      </c>
      <c r="BL142" s="703">
        <f>BK142*'IIA Laika grafiks'!BL29</f>
        <v>13210.987500000001</v>
      </c>
      <c r="BM142" s="703">
        <f>BL142*'IIA Laika grafiks'!BM29</f>
        <v>0</v>
      </c>
      <c r="BN142" s="703">
        <f>BM142*'IIA Laika grafiks'!BN29</f>
        <v>0</v>
      </c>
      <c r="BO142" s="703">
        <f>BN142*'IIA Laika grafiks'!BO29</f>
        <v>0</v>
      </c>
      <c r="BP142" s="703">
        <f>BO142*'IIA Laika grafiks'!BP29</f>
        <v>0</v>
      </c>
      <c r="BQ142" s="703">
        <f>BP142*'IIA Laika grafiks'!BQ29</f>
        <v>0</v>
      </c>
      <c r="BR142" s="703">
        <f>BQ142*'IIA Laika grafiks'!BR29</f>
        <v>0</v>
      </c>
      <c r="BS142" s="703">
        <f>BR142*'IIA Laika grafiks'!BS29</f>
        <v>0</v>
      </c>
      <c r="BT142" s="703">
        <f>BS142*'IIA Laika grafiks'!BT29</f>
        <v>0</v>
      </c>
      <c r="BU142" s="703">
        <f>BT142*'IIA Laika grafiks'!BU29</f>
        <v>0</v>
      </c>
      <c r="BV142" s="703">
        <f>BU142*'IIA Laika grafiks'!BV29</f>
        <v>0</v>
      </c>
      <c r="BW142" s="703">
        <f>BV142*'IIA Laika grafiks'!BW29</f>
        <v>0</v>
      </c>
      <c r="BX142" s="703">
        <f>BW142*'IIA Laika grafiks'!BX29</f>
        <v>0</v>
      </c>
      <c r="BY142" s="703">
        <f>BX142*'IIA Laika grafiks'!BY29</f>
        <v>0</v>
      </c>
      <c r="BZ142" s="703">
        <f>BY142*'IIA Laika grafiks'!BZ29</f>
        <v>0</v>
      </c>
      <c r="CA142" s="703">
        <f>BZ142*'IIA Laika grafiks'!CA29</f>
        <v>0</v>
      </c>
      <c r="CB142" s="703">
        <f>CA142*'IIA Laika grafiks'!CB29</f>
        <v>0</v>
      </c>
      <c r="CC142" s="703">
        <f>CB142*'IIA Laika grafiks'!CC29</f>
        <v>0</v>
      </c>
      <c r="CD142" s="703">
        <f>CC142*'IIA Laika grafiks'!CD29</f>
        <v>0</v>
      </c>
      <c r="CE142" s="703">
        <f>CD142*'IIA Laika grafiks'!CE29</f>
        <v>0</v>
      </c>
      <c r="CF142" s="703">
        <f>CE142*'IIA Laika grafiks'!CF29</f>
        <v>0</v>
      </c>
      <c r="CG142" s="703">
        <f>CF142*'IIA Laika grafiks'!CG29</f>
        <v>0</v>
      </c>
      <c r="CH142" s="703">
        <f>CG142*'IIA Laika grafiks'!CH29</f>
        <v>0</v>
      </c>
      <c r="CI142" s="703">
        <f>CH142*'IIA Laika grafiks'!CI29</f>
        <v>0</v>
      </c>
      <c r="CJ142" s="703">
        <f>CI142*'IIA Laika grafiks'!CJ29</f>
        <v>0</v>
      </c>
      <c r="CK142" s="703">
        <f>CJ142*'IIA Laika grafiks'!CK29</f>
        <v>0</v>
      </c>
      <c r="CL142" s="703">
        <f>CK142*'IIA Laika grafiks'!CL29</f>
        <v>0</v>
      </c>
      <c r="CM142" s="703">
        <f>CL142*'IIA Laika grafiks'!CM29</f>
        <v>0</v>
      </c>
      <c r="CN142" s="703">
        <f>CM142*'IIA Laika grafiks'!CN29</f>
        <v>0</v>
      </c>
      <c r="CO142" s="703">
        <f>CN142*'IIA Laika grafiks'!CO29</f>
        <v>0</v>
      </c>
      <c r="CP142" s="703">
        <f>CO142*'IIA Laika grafiks'!CP29</f>
        <v>0</v>
      </c>
      <c r="CQ142" s="703">
        <f>CP142*'IIA Laika grafiks'!CQ29</f>
        <v>0</v>
      </c>
      <c r="CR142" s="703">
        <f>CQ142*'IIA Laika grafiks'!CR29</f>
        <v>0</v>
      </c>
      <c r="CS142" s="703">
        <f>CR142*'IIA Laika grafiks'!CS29</f>
        <v>0</v>
      </c>
      <c r="CT142" s="703">
        <f>CS142*'IIA Laika grafiks'!CT29</f>
        <v>0</v>
      </c>
      <c r="CU142" s="703">
        <f>CT142*'IIA Laika grafiks'!CU29</f>
        <v>0</v>
      </c>
      <c r="CV142" s="703">
        <f>CU142*'IIA Laika grafiks'!CV29</f>
        <v>0</v>
      </c>
      <c r="CW142" s="703">
        <f>CV142*'IIA Laika grafiks'!CW29</f>
        <v>0</v>
      </c>
      <c r="CX142" s="703">
        <f>CW142*'IIA Laika grafiks'!CX29</f>
        <v>0</v>
      </c>
      <c r="CY142" s="703">
        <f>CX142*'IIA Laika grafiks'!CY29</f>
        <v>0</v>
      </c>
      <c r="CZ142" s="703">
        <f>CY142*'IIA Laika grafiks'!CZ29</f>
        <v>0</v>
      </c>
      <c r="DA142" s="703">
        <f>CZ142*'IIA Laika grafiks'!DA29</f>
        <v>0</v>
      </c>
      <c r="DB142" s="703">
        <f>DA142*'IIA Laika grafiks'!DB29</f>
        <v>0</v>
      </c>
      <c r="DC142" s="703">
        <f>DB142*'IIA Laika grafiks'!DC29</f>
        <v>0</v>
      </c>
      <c r="DD142" s="703">
        <f>DC142*'IIA Laika grafiks'!DD29</f>
        <v>0</v>
      </c>
      <c r="DE142" s="703">
        <f>DD142*'IIA Laika grafiks'!DE29</f>
        <v>0</v>
      </c>
      <c r="DF142" s="703">
        <f>DE142*'IIA Laika grafiks'!DF29</f>
        <v>0</v>
      </c>
      <c r="DG142" s="703">
        <f>DF142*'IIA Laika grafiks'!DG29</f>
        <v>0</v>
      </c>
      <c r="DH142" s="703">
        <f>DG142*'IIA Laika grafiks'!DH29</f>
        <v>0</v>
      </c>
      <c r="DI142" s="703">
        <f>DH142*'IIA Laika grafiks'!DI29</f>
        <v>0</v>
      </c>
      <c r="DJ142" s="703">
        <f>DI142*'IIA Laika grafiks'!DJ29</f>
        <v>0</v>
      </c>
      <c r="DK142" s="703">
        <f>DJ142*'IIA Laika grafiks'!DK29</f>
        <v>0</v>
      </c>
      <c r="DL142" s="703">
        <f>DK142*'IIA Laika grafiks'!DL29</f>
        <v>0</v>
      </c>
      <c r="DM142" s="703">
        <f>DL142*'IIA Laika grafiks'!DM29</f>
        <v>0</v>
      </c>
      <c r="DN142" s="703">
        <f>DM142*'IIA Laika grafiks'!DN29</f>
        <v>0</v>
      </c>
      <c r="DO142" s="703">
        <f>DN142*'IIA Laika grafiks'!DO29</f>
        <v>0</v>
      </c>
      <c r="DP142" s="703">
        <f>DO142*'IIA Laika grafiks'!DP29</f>
        <v>0</v>
      </c>
      <c r="DQ142" s="703">
        <f>DP142*'IIA Laika grafiks'!DQ29</f>
        <v>0</v>
      </c>
      <c r="DR142" s="703">
        <f>DQ142*'IIA Laika grafiks'!DR29</f>
        <v>0</v>
      </c>
      <c r="DS142" s="703">
        <f>DR142*'IIA Laika grafiks'!DS29</f>
        <v>0</v>
      </c>
      <c r="DT142" s="703">
        <f>DS142*'IIA Laika grafiks'!DT29</f>
        <v>0</v>
      </c>
      <c r="DU142" s="703">
        <f>DT142*'IIA Laika grafiks'!DU29</f>
        <v>0</v>
      </c>
    </row>
    <row r="143" spans="1:125" ht="11.25" customHeight="1">
      <c r="A143" s="674" t="s">
        <v>933</v>
      </c>
      <c r="B143" s="620"/>
      <c r="C143" s="508"/>
      <c r="D143" s="508"/>
      <c r="E143" s="508"/>
      <c r="F143" s="508"/>
      <c r="G143" s="508"/>
      <c r="H143" s="508"/>
      <c r="I143" s="508"/>
      <c r="J143" s="508"/>
      <c r="K143" s="508"/>
      <c r="L143" s="508"/>
      <c r="M143" s="508"/>
      <c r="N143" s="508"/>
      <c r="O143" s="508"/>
      <c r="P143" s="508"/>
      <c r="Q143" s="508"/>
      <c r="R143" s="508"/>
      <c r="S143" s="508"/>
      <c r="T143" s="508"/>
      <c r="U143" s="508"/>
      <c r="V143" s="508"/>
      <c r="W143" s="508"/>
      <c r="X143" s="508"/>
      <c r="Y143" s="702">
        <f>SUM(Y141:Y142)</f>
        <v>17340.987500000003</v>
      </c>
      <c r="Z143" s="702">
        <f t="shared" ref="Z143:CK143" si="21">SUM(Z141:Z142)</f>
        <v>17340.987500000003</v>
      </c>
      <c r="AA143" s="702">
        <f t="shared" si="21"/>
        <v>17340.987500000003</v>
      </c>
      <c r="AB143" s="702">
        <f t="shared" si="21"/>
        <v>17340.987500000003</v>
      </c>
      <c r="AC143" s="702">
        <f t="shared" si="21"/>
        <v>17340.987500000003</v>
      </c>
      <c r="AD143" s="702">
        <f t="shared" si="21"/>
        <v>17340.987500000003</v>
      </c>
      <c r="AE143" s="702">
        <f t="shared" si="21"/>
        <v>17340.987500000003</v>
      </c>
      <c r="AF143" s="702">
        <f t="shared" si="21"/>
        <v>17340.987500000003</v>
      </c>
      <c r="AG143" s="702">
        <f t="shared" si="21"/>
        <v>17340.987500000003</v>
      </c>
      <c r="AH143" s="702">
        <f t="shared" si="21"/>
        <v>17340.987500000003</v>
      </c>
      <c r="AI143" s="702">
        <f t="shared" si="21"/>
        <v>17340.987500000003</v>
      </c>
      <c r="AJ143" s="702">
        <f t="shared" si="21"/>
        <v>17340.987500000003</v>
      </c>
      <c r="AK143" s="702">
        <f t="shared" si="21"/>
        <v>17340.987500000003</v>
      </c>
      <c r="AL143" s="702">
        <f t="shared" si="21"/>
        <v>17340.987500000003</v>
      </c>
      <c r="AM143" s="702">
        <f t="shared" si="21"/>
        <v>17340.987500000003</v>
      </c>
      <c r="AN143" s="702">
        <f t="shared" si="21"/>
        <v>17340.987500000003</v>
      </c>
      <c r="AO143" s="702">
        <f t="shared" si="21"/>
        <v>17340.987500000003</v>
      </c>
      <c r="AP143" s="702">
        <f t="shared" si="21"/>
        <v>17340.987500000003</v>
      </c>
      <c r="AQ143" s="702">
        <f t="shared" si="21"/>
        <v>17340.987500000003</v>
      </c>
      <c r="AR143" s="702">
        <f t="shared" si="21"/>
        <v>17340.987500000003</v>
      </c>
      <c r="AS143" s="702">
        <f t="shared" si="21"/>
        <v>17340.987500000003</v>
      </c>
      <c r="AT143" s="702">
        <f t="shared" si="21"/>
        <v>17340.987500000003</v>
      </c>
      <c r="AU143" s="702">
        <f t="shared" si="21"/>
        <v>17340.987500000003</v>
      </c>
      <c r="AV143" s="702">
        <f t="shared" si="21"/>
        <v>17340.987500000003</v>
      </c>
      <c r="AW143" s="702">
        <f t="shared" si="21"/>
        <v>17340.987500000003</v>
      </c>
      <c r="AX143" s="702">
        <f t="shared" si="21"/>
        <v>17340.987500000003</v>
      </c>
      <c r="AY143" s="702">
        <f t="shared" si="21"/>
        <v>17340.987500000003</v>
      </c>
      <c r="AZ143" s="702">
        <f t="shared" si="21"/>
        <v>17340.987500000003</v>
      </c>
      <c r="BA143" s="702">
        <f t="shared" si="21"/>
        <v>17340.987500000003</v>
      </c>
      <c r="BB143" s="702">
        <f t="shared" si="21"/>
        <v>17340.987500000003</v>
      </c>
      <c r="BC143" s="702">
        <f t="shared" si="21"/>
        <v>17340.987500000003</v>
      </c>
      <c r="BD143" s="702">
        <f t="shared" si="21"/>
        <v>17340.987500000003</v>
      </c>
      <c r="BE143" s="702">
        <f t="shared" si="21"/>
        <v>17340.987500000003</v>
      </c>
      <c r="BF143" s="702">
        <f t="shared" si="21"/>
        <v>17340.987500000003</v>
      </c>
      <c r="BG143" s="702">
        <f t="shared" si="21"/>
        <v>17340.987500000003</v>
      </c>
      <c r="BH143" s="702">
        <f t="shared" si="21"/>
        <v>17340.987500000003</v>
      </c>
      <c r="BI143" s="702">
        <f t="shared" si="21"/>
        <v>17340.987500000003</v>
      </c>
      <c r="BJ143" s="702">
        <f t="shared" si="21"/>
        <v>17340.987500000003</v>
      </c>
      <c r="BK143" s="702">
        <f t="shared" si="21"/>
        <v>17340.987500000003</v>
      </c>
      <c r="BL143" s="702">
        <f t="shared" si="21"/>
        <v>17340.987500000003</v>
      </c>
      <c r="BM143" s="702">
        <f t="shared" si="21"/>
        <v>0</v>
      </c>
      <c r="BN143" s="702">
        <f t="shared" si="21"/>
        <v>0</v>
      </c>
      <c r="BO143" s="702">
        <f t="shared" si="21"/>
        <v>0</v>
      </c>
      <c r="BP143" s="702">
        <f t="shared" si="21"/>
        <v>0</v>
      </c>
      <c r="BQ143" s="702">
        <f t="shared" si="21"/>
        <v>0</v>
      </c>
      <c r="BR143" s="702">
        <f t="shared" si="21"/>
        <v>0</v>
      </c>
      <c r="BS143" s="702">
        <f t="shared" si="21"/>
        <v>0</v>
      </c>
      <c r="BT143" s="702">
        <f t="shared" si="21"/>
        <v>0</v>
      </c>
      <c r="BU143" s="702">
        <f t="shared" si="21"/>
        <v>0</v>
      </c>
      <c r="BV143" s="702">
        <f t="shared" si="21"/>
        <v>0</v>
      </c>
      <c r="BW143" s="702">
        <f t="shared" si="21"/>
        <v>0</v>
      </c>
      <c r="BX143" s="702">
        <f t="shared" si="21"/>
        <v>0</v>
      </c>
      <c r="BY143" s="702">
        <f t="shared" si="21"/>
        <v>0</v>
      </c>
      <c r="BZ143" s="702">
        <f t="shared" si="21"/>
        <v>0</v>
      </c>
      <c r="CA143" s="702">
        <f t="shared" si="21"/>
        <v>0</v>
      </c>
      <c r="CB143" s="702">
        <f t="shared" si="21"/>
        <v>0</v>
      </c>
      <c r="CC143" s="702">
        <f t="shared" si="21"/>
        <v>0</v>
      </c>
      <c r="CD143" s="702">
        <f t="shared" si="21"/>
        <v>0</v>
      </c>
      <c r="CE143" s="702">
        <f t="shared" si="21"/>
        <v>0</v>
      </c>
      <c r="CF143" s="702">
        <f t="shared" si="21"/>
        <v>0</v>
      </c>
      <c r="CG143" s="702">
        <f t="shared" si="21"/>
        <v>0</v>
      </c>
      <c r="CH143" s="702">
        <f t="shared" si="21"/>
        <v>0</v>
      </c>
      <c r="CI143" s="702">
        <f t="shared" si="21"/>
        <v>0</v>
      </c>
      <c r="CJ143" s="702">
        <f t="shared" si="21"/>
        <v>0</v>
      </c>
      <c r="CK143" s="702">
        <f t="shared" si="21"/>
        <v>0</v>
      </c>
      <c r="CL143" s="702">
        <f t="shared" ref="CL143:DU143" si="22">SUM(CL141:CL142)</f>
        <v>0</v>
      </c>
      <c r="CM143" s="702">
        <f t="shared" si="22"/>
        <v>0</v>
      </c>
      <c r="CN143" s="702">
        <f t="shared" si="22"/>
        <v>0</v>
      </c>
      <c r="CO143" s="702">
        <f t="shared" si="22"/>
        <v>0</v>
      </c>
      <c r="CP143" s="702">
        <f t="shared" si="22"/>
        <v>0</v>
      </c>
      <c r="CQ143" s="702">
        <f t="shared" si="22"/>
        <v>0</v>
      </c>
      <c r="CR143" s="702">
        <f t="shared" si="22"/>
        <v>0</v>
      </c>
      <c r="CS143" s="702">
        <f t="shared" si="22"/>
        <v>0</v>
      </c>
      <c r="CT143" s="702">
        <f t="shared" si="22"/>
        <v>0</v>
      </c>
      <c r="CU143" s="702">
        <f t="shared" si="22"/>
        <v>0</v>
      </c>
      <c r="CV143" s="702">
        <f t="shared" si="22"/>
        <v>0</v>
      </c>
      <c r="CW143" s="702">
        <f t="shared" si="22"/>
        <v>0</v>
      </c>
      <c r="CX143" s="702">
        <f t="shared" si="22"/>
        <v>0</v>
      </c>
      <c r="CY143" s="702">
        <f t="shared" si="22"/>
        <v>0</v>
      </c>
      <c r="CZ143" s="702">
        <f t="shared" si="22"/>
        <v>0</v>
      </c>
      <c r="DA143" s="702">
        <f t="shared" si="22"/>
        <v>0</v>
      </c>
      <c r="DB143" s="702">
        <f t="shared" si="22"/>
        <v>0</v>
      </c>
      <c r="DC143" s="702">
        <f t="shared" si="22"/>
        <v>0</v>
      </c>
      <c r="DD143" s="702">
        <f t="shared" si="22"/>
        <v>0</v>
      </c>
      <c r="DE143" s="702">
        <f t="shared" si="22"/>
        <v>0</v>
      </c>
      <c r="DF143" s="702">
        <f t="shared" si="22"/>
        <v>0</v>
      </c>
      <c r="DG143" s="702">
        <f t="shared" si="22"/>
        <v>0</v>
      </c>
      <c r="DH143" s="702">
        <f t="shared" si="22"/>
        <v>0</v>
      </c>
      <c r="DI143" s="702">
        <f t="shared" si="22"/>
        <v>0</v>
      </c>
      <c r="DJ143" s="702">
        <f t="shared" si="22"/>
        <v>0</v>
      </c>
      <c r="DK143" s="702">
        <f t="shared" si="22"/>
        <v>0</v>
      </c>
      <c r="DL143" s="702">
        <f t="shared" si="22"/>
        <v>0</v>
      </c>
      <c r="DM143" s="702">
        <f t="shared" si="22"/>
        <v>0</v>
      </c>
      <c r="DN143" s="702">
        <f t="shared" si="22"/>
        <v>0</v>
      </c>
      <c r="DO143" s="702">
        <f t="shared" si="22"/>
        <v>0</v>
      </c>
      <c r="DP143" s="702">
        <f t="shared" si="22"/>
        <v>0</v>
      </c>
      <c r="DQ143" s="702">
        <f t="shared" si="22"/>
        <v>0</v>
      </c>
      <c r="DR143" s="702">
        <f t="shared" si="22"/>
        <v>0</v>
      </c>
      <c r="DS143" s="702">
        <f t="shared" si="22"/>
        <v>0</v>
      </c>
      <c r="DT143" s="702">
        <f t="shared" si="22"/>
        <v>0</v>
      </c>
      <c r="DU143" s="702">
        <f t="shared" si="22"/>
        <v>0</v>
      </c>
    </row>
    <row r="144" spans="1:125" ht="11.25" customHeight="1">
      <c r="A144" s="679" t="s">
        <v>930</v>
      </c>
      <c r="B144" s="620"/>
      <c r="C144" s="508"/>
      <c r="D144" s="508"/>
      <c r="E144" s="508"/>
      <c r="F144" s="508"/>
      <c r="G144" s="508"/>
      <c r="H144" s="508"/>
      <c r="I144" s="508"/>
      <c r="J144" s="508"/>
      <c r="K144" s="508"/>
      <c r="L144" s="508"/>
      <c r="M144" s="508"/>
      <c r="N144" s="508"/>
      <c r="O144" s="508"/>
      <c r="P144" s="508"/>
      <c r="Q144" s="508"/>
      <c r="R144" s="508"/>
      <c r="S144" s="508"/>
      <c r="T144" s="508"/>
      <c r="U144" s="508"/>
      <c r="V144" s="508"/>
      <c r="W144" s="508"/>
      <c r="X144" s="508"/>
      <c r="Y144" s="701">
        <f>Y143*(1+Pieņēmumi!$E$24)</f>
        <v>20982.594875000003</v>
      </c>
      <c r="Z144" s="701">
        <f>Z143*(1+Pieņēmumi!$E$24)</f>
        <v>20982.594875000003</v>
      </c>
      <c r="AA144" s="701">
        <f>AA143*(1+Pieņēmumi!$E$24)</f>
        <v>20982.594875000003</v>
      </c>
      <c r="AB144" s="701">
        <f>AB143*(1+Pieņēmumi!$E$24)</f>
        <v>20982.594875000003</v>
      </c>
      <c r="AC144" s="701">
        <f>AC143*(1+Pieņēmumi!$E$24)</f>
        <v>20982.594875000003</v>
      </c>
      <c r="AD144" s="701">
        <f>AD143*(1+Pieņēmumi!$E$24)</f>
        <v>20982.594875000003</v>
      </c>
      <c r="AE144" s="701">
        <f>AE143*(1+Pieņēmumi!$E$24)</f>
        <v>20982.594875000003</v>
      </c>
      <c r="AF144" s="701">
        <f>AF143*(1+Pieņēmumi!$E$24)</f>
        <v>20982.594875000003</v>
      </c>
      <c r="AG144" s="701">
        <f>AG143*(1+Pieņēmumi!$E$24)</f>
        <v>20982.594875000003</v>
      </c>
      <c r="AH144" s="701">
        <f>AH143*(1+Pieņēmumi!$E$24)</f>
        <v>20982.594875000003</v>
      </c>
      <c r="AI144" s="701">
        <f>AI143*(1+Pieņēmumi!$E$24)</f>
        <v>20982.594875000003</v>
      </c>
      <c r="AJ144" s="701">
        <f>AJ143*(1+Pieņēmumi!$E$24)</f>
        <v>20982.594875000003</v>
      </c>
      <c r="AK144" s="701">
        <f>AK143*(1+Pieņēmumi!$E$24)</f>
        <v>20982.594875000003</v>
      </c>
      <c r="AL144" s="701">
        <f>AL143*(1+Pieņēmumi!$E$24)</f>
        <v>20982.594875000003</v>
      </c>
      <c r="AM144" s="701">
        <f>AM143*(1+Pieņēmumi!$E$24)</f>
        <v>20982.594875000003</v>
      </c>
      <c r="AN144" s="701">
        <f>AN143*(1+Pieņēmumi!$E$24)</f>
        <v>20982.594875000003</v>
      </c>
      <c r="AO144" s="701">
        <f>AO143*(1+Pieņēmumi!$E$24)</f>
        <v>20982.594875000003</v>
      </c>
      <c r="AP144" s="701">
        <f>AP143*(1+Pieņēmumi!$E$24)</f>
        <v>20982.594875000003</v>
      </c>
      <c r="AQ144" s="701">
        <f>AQ143*(1+Pieņēmumi!$E$24)</f>
        <v>20982.594875000003</v>
      </c>
      <c r="AR144" s="701">
        <f>AR143*(1+Pieņēmumi!$E$24)</f>
        <v>20982.594875000003</v>
      </c>
      <c r="AS144" s="701">
        <f>AS143*(1+Pieņēmumi!$E$24)</f>
        <v>20982.594875000003</v>
      </c>
      <c r="AT144" s="701">
        <f>AT143*(1+Pieņēmumi!$E$24)</f>
        <v>20982.594875000003</v>
      </c>
      <c r="AU144" s="701">
        <f>AU143*(1+Pieņēmumi!$E$24)</f>
        <v>20982.594875000003</v>
      </c>
      <c r="AV144" s="701">
        <f>AV143*(1+Pieņēmumi!$E$24)</f>
        <v>20982.594875000003</v>
      </c>
      <c r="AW144" s="701">
        <f>AW143*(1+Pieņēmumi!$E$24)</f>
        <v>20982.594875000003</v>
      </c>
      <c r="AX144" s="701">
        <f>AX143*(1+Pieņēmumi!$E$24)</f>
        <v>20982.594875000003</v>
      </c>
      <c r="AY144" s="701">
        <f>AY143*(1+Pieņēmumi!$E$24)</f>
        <v>20982.594875000003</v>
      </c>
      <c r="AZ144" s="701">
        <f>AZ143*(1+Pieņēmumi!$E$24)</f>
        <v>20982.594875000003</v>
      </c>
      <c r="BA144" s="701">
        <f>BA143*(1+Pieņēmumi!$E$24)</f>
        <v>20982.594875000003</v>
      </c>
      <c r="BB144" s="701">
        <f>BB143*(1+Pieņēmumi!$E$24)</f>
        <v>20982.594875000003</v>
      </c>
      <c r="BC144" s="701">
        <f>BC143*(1+Pieņēmumi!$E$24)</f>
        <v>20982.594875000003</v>
      </c>
      <c r="BD144" s="701">
        <f>BD143*(1+Pieņēmumi!$E$24)</f>
        <v>20982.594875000003</v>
      </c>
      <c r="BE144" s="701">
        <f>BE143*(1+Pieņēmumi!$E$24)</f>
        <v>20982.594875000003</v>
      </c>
      <c r="BF144" s="701">
        <f>BF143*(1+Pieņēmumi!$E$24)</f>
        <v>20982.594875000003</v>
      </c>
      <c r="BG144" s="701">
        <f>BG143*(1+Pieņēmumi!$E$24)</f>
        <v>20982.594875000003</v>
      </c>
      <c r="BH144" s="701">
        <f>BH143*(1+Pieņēmumi!$E$24)</f>
        <v>20982.594875000003</v>
      </c>
      <c r="BI144" s="701">
        <f>BI143*(1+Pieņēmumi!$E$24)</f>
        <v>20982.594875000003</v>
      </c>
      <c r="BJ144" s="701">
        <f>BJ143*(1+Pieņēmumi!$E$24)</f>
        <v>20982.594875000003</v>
      </c>
      <c r="BK144" s="701">
        <f>BK143*(1+Pieņēmumi!$E$24)</f>
        <v>20982.594875000003</v>
      </c>
      <c r="BL144" s="701">
        <f>BL143*(1+Pieņēmumi!$E$24)</f>
        <v>20982.594875000003</v>
      </c>
      <c r="BM144" s="701">
        <f>BM143*(1+Pieņēmumi!$E$24)</f>
        <v>0</v>
      </c>
      <c r="BN144" s="701">
        <f>BN143*(1+Pieņēmumi!$E$24)</f>
        <v>0</v>
      </c>
      <c r="BO144" s="701">
        <f>BO143*(1+Pieņēmumi!$E$24)</f>
        <v>0</v>
      </c>
      <c r="BP144" s="701">
        <f>BP143*(1+Pieņēmumi!$E$24)</f>
        <v>0</v>
      </c>
      <c r="BQ144" s="701">
        <f>BQ143*(1+Pieņēmumi!$E$24)</f>
        <v>0</v>
      </c>
      <c r="BR144" s="701">
        <f>BR143*(1+Pieņēmumi!$E$24)</f>
        <v>0</v>
      </c>
      <c r="BS144" s="701">
        <f>BS143*(1+Pieņēmumi!$E$24)</f>
        <v>0</v>
      </c>
      <c r="BT144" s="701">
        <f>BT143*(1+Pieņēmumi!$E$24)</f>
        <v>0</v>
      </c>
      <c r="BU144" s="701">
        <f>BU143*(1+Pieņēmumi!$E$24)</f>
        <v>0</v>
      </c>
      <c r="BV144" s="701">
        <f>BV143*(1+Pieņēmumi!$E$24)</f>
        <v>0</v>
      </c>
      <c r="BW144" s="701">
        <f>BW143*(1+Pieņēmumi!$E$24)</f>
        <v>0</v>
      </c>
      <c r="BX144" s="701">
        <f>BX143*(1+Pieņēmumi!$E$24)</f>
        <v>0</v>
      </c>
      <c r="BY144" s="701">
        <f>BY143*(1+Pieņēmumi!$E$24)</f>
        <v>0</v>
      </c>
      <c r="BZ144" s="701">
        <f>BZ143*(1+Pieņēmumi!$E$24)</f>
        <v>0</v>
      </c>
      <c r="CA144" s="701">
        <f>CA143*(1+Pieņēmumi!$E$24)</f>
        <v>0</v>
      </c>
      <c r="CB144" s="701">
        <f>CB143*(1+Pieņēmumi!$E$24)</f>
        <v>0</v>
      </c>
      <c r="CC144" s="701">
        <f>CC143*(1+Pieņēmumi!$E$24)</f>
        <v>0</v>
      </c>
      <c r="CD144" s="701">
        <f>CD143*(1+Pieņēmumi!$E$24)</f>
        <v>0</v>
      </c>
      <c r="CE144" s="701">
        <f>CE143*(1+Pieņēmumi!$E$24)</f>
        <v>0</v>
      </c>
      <c r="CF144" s="701">
        <f>CF143*(1+Pieņēmumi!$E$24)</f>
        <v>0</v>
      </c>
      <c r="CG144" s="701">
        <f>CG143*(1+Pieņēmumi!$E$24)</f>
        <v>0</v>
      </c>
      <c r="CH144" s="701">
        <f>CH143*(1+Pieņēmumi!$E$24)</f>
        <v>0</v>
      </c>
      <c r="CI144" s="701">
        <f>CI143*(1+Pieņēmumi!$E$24)</f>
        <v>0</v>
      </c>
      <c r="CJ144" s="701">
        <f>CJ143*(1+Pieņēmumi!$E$24)</f>
        <v>0</v>
      </c>
      <c r="CK144" s="701">
        <f>CK143*(1+Pieņēmumi!$E$24)</f>
        <v>0</v>
      </c>
      <c r="CL144" s="701">
        <f>CL143*(1+Pieņēmumi!$E$24)</f>
        <v>0</v>
      </c>
      <c r="CM144" s="701">
        <f>CM143*(1+Pieņēmumi!$E$24)</f>
        <v>0</v>
      </c>
      <c r="CN144" s="701">
        <f>CN143*(1+Pieņēmumi!$E$24)</f>
        <v>0</v>
      </c>
      <c r="CO144" s="701">
        <f>CO143*(1+Pieņēmumi!$E$24)</f>
        <v>0</v>
      </c>
      <c r="CP144" s="701">
        <f>CP143*(1+Pieņēmumi!$E$24)</f>
        <v>0</v>
      </c>
      <c r="CQ144" s="701">
        <f>CQ143*(1+Pieņēmumi!$E$24)</f>
        <v>0</v>
      </c>
      <c r="CR144" s="701">
        <f>CR143*(1+Pieņēmumi!$E$24)</f>
        <v>0</v>
      </c>
      <c r="CS144" s="701">
        <f>CS143*(1+Pieņēmumi!$E$24)</f>
        <v>0</v>
      </c>
      <c r="CT144" s="701">
        <f>CT143*(1+Pieņēmumi!$E$24)</f>
        <v>0</v>
      </c>
      <c r="CU144" s="701">
        <f>CU143*(1+Pieņēmumi!$E$24)</f>
        <v>0</v>
      </c>
      <c r="CV144" s="701">
        <f>CV143*(1+Pieņēmumi!$E$24)</f>
        <v>0</v>
      </c>
      <c r="CW144" s="701">
        <f>CW143*(1+Pieņēmumi!$E$24)</f>
        <v>0</v>
      </c>
      <c r="CX144" s="701">
        <f>CX143*(1+Pieņēmumi!$E$24)</f>
        <v>0</v>
      </c>
      <c r="CY144" s="701">
        <f>CY143*(1+Pieņēmumi!$E$24)</f>
        <v>0</v>
      </c>
      <c r="CZ144" s="701">
        <f>CZ143*(1+Pieņēmumi!$E$24)</f>
        <v>0</v>
      </c>
      <c r="DA144" s="701">
        <f>DA143*(1+Pieņēmumi!$E$24)</f>
        <v>0</v>
      </c>
      <c r="DB144" s="701">
        <f>DB143*(1+Pieņēmumi!$E$24)</f>
        <v>0</v>
      </c>
      <c r="DC144" s="701">
        <f>DC143*(1+Pieņēmumi!$E$24)</f>
        <v>0</v>
      </c>
      <c r="DD144" s="701">
        <f>DD143*(1+Pieņēmumi!$E$24)</f>
        <v>0</v>
      </c>
      <c r="DE144" s="701">
        <f>DE143*(1+Pieņēmumi!$E$24)</f>
        <v>0</v>
      </c>
      <c r="DF144" s="701">
        <f>DF143*(1+Pieņēmumi!$E$24)</f>
        <v>0</v>
      </c>
      <c r="DG144" s="701">
        <f>DG143*(1+Pieņēmumi!$E$24)</f>
        <v>0</v>
      </c>
      <c r="DH144" s="701">
        <f>DH143*(1+Pieņēmumi!$E$24)</f>
        <v>0</v>
      </c>
      <c r="DI144" s="701">
        <f>DI143*(1+Pieņēmumi!$E$24)</f>
        <v>0</v>
      </c>
      <c r="DJ144" s="701">
        <f>DJ143*(1+Pieņēmumi!$E$24)</f>
        <v>0</v>
      </c>
      <c r="DK144" s="701">
        <f>DK143*(1+Pieņēmumi!$E$24)</f>
        <v>0</v>
      </c>
      <c r="DL144" s="701">
        <f>DL143*(1+Pieņēmumi!$E$24)</f>
        <v>0</v>
      </c>
      <c r="DM144" s="701">
        <f>DM143*(1+Pieņēmumi!$E$24)</f>
        <v>0</v>
      </c>
      <c r="DN144" s="701">
        <f>DN143*(1+Pieņēmumi!$E$24)</f>
        <v>0</v>
      </c>
      <c r="DO144" s="701">
        <f>DO143*(1+Pieņēmumi!$E$24)</f>
        <v>0</v>
      </c>
      <c r="DP144" s="701">
        <f>DP143*(1+Pieņēmumi!$E$24)</f>
        <v>0</v>
      </c>
      <c r="DQ144" s="701">
        <f>DQ143*(1+Pieņēmumi!$E$24)</f>
        <v>0</v>
      </c>
      <c r="DR144" s="701">
        <f>DR143*(1+Pieņēmumi!$E$24)</f>
        <v>0</v>
      </c>
      <c r="DS144" s="701">
        <f>DS143*(1+Pieņēmumi!$E$24)</f>
        <v>0</v>
      </c>
      <c r="DT144" s="701">
        <f>DT143*(1+Pieņēmumi!$E$24)</f>
        <v>0</v>
      </c>
      <c r="DU144" s="701">
        <f>DU143*(1+Pieņēmumi!$E$24)</f>
        <v>0</v>
      </c>
    </row>
    <row r="145" spans="1:125" ht="11.25" customHeight="1">
      <c r="A145" s="674" t="s">
        <v>2459</v>
      </c>
      <c r="B145" s="508"/>
      <c r="C145" s="508"/>
      <c r="D145" s="508"/>
      <c r="E145" s="508"/>
      <c r="F145" s="508"/>
      <c r="G145" s="508"/>
      <c r="H145" s="508"/>
      <c r="I145" s="508"/>
      <c r="J145" s="508"/>
      <c r="K145" s="508"/>
      <c r="L145" s="508"/>
      <c r="M145" s="508"/>
      <c r="N145" s="508"/>
      <c r="O145" s="508"/>
      <c r="P145" s="508"/>
      <c r="Q145" s="508"/>
      <c r="R145" s="508"/>
      <c r="S145" s="508"/>
      <c r="T145" s="508"/>
      <c r="U145" s="508"/>
      <c r="V145" s="508"/>
      <c r="W145" s="508"/>
      <c r="X145" s="508"/>
      <c r="Y145" s="673">
        <f>ROUND(Y141/Y143,2)</f>
        <v>0.24</v>
      </c>
      <c r="Z145" s="701"/>
      <c r="AA145" s="701"/>
      <c r="AB145" s="701"/>
      <c r="AC145" s="701"/>
      <c r="AD145" s="701"/>
      <c r="AE145" s="701"/>
      <c r="AF145" s="701"/>
      <c r="AG145" s="701"/>
      <c r="AH145" s="701"/>
      <c r="AI145" s="701"/>
      <c r="AJ145" s="701"/>
      <c r="AK145" s="701"/>
      <c r="AL145" s="701"/>
      <c r="AM145" s="701"/>
      <c r="AN145" s="701"/>
      <c r="AO145" s="701"/>
      <c r="AP145" s="701"/>
      <c r="AQ145" s="701"/>
      <c r="AR145" s="701"/>
      <c r="AS145" s="701"/>
      <c r="AT145" s="701"/>
      <c r="AU145" s="701"/>
      <c r="AV145" s="701"/>
      <c r="AW145" s="701"/>
      <c r="AX145" s="701"/>
      <c r="AY145" s="701"/>
      <c r="AZ145" s="701"/>
      <c r="BA145" s="701"/>
      <c r="BB145" s="701"/>
      <c r="BC145" s="701"/>
      <c r="BD145" s="701"/>
      <c r="BE145" s="701"/>
      <c r="BF145" s="701"/>
      <c r="BG145" s="701"/>
      <c r="BH145" s="701"/>
      <c r="BI145" s="701"/>
      <c r="BJ145" s="701"/>
      <c r="BK145" s="701"/>
      <c r="BL145" s="701"/>
      <c r="BM145" s="701"/>
      <c r="BN145" s="701"/>
      <c r="BO145" s="701"/>
      <c r="BP145" s="701"/>
      <c r="BQ145" s="701"/>
      <c r="BR145" s="701"/>
      <c r="BS145" s="701"/>
      <c r="BT145" s="701"/>
      <c r="BU145" s="701"/>
      <c r="BV145" s="701"/>
      <c r="BW145" s="701"/>
      <c r="BX145" s="701"/>
      <c r="BY145" s="701"/>
      <c r="BZ145" s="701"/>
      <c r="CA145" s="701"/>
      <c r="CB145" s="701"/>
      <c r="CC145" s="701"/>
      <c r="CD145" s="701"/>
      <c r="CE145" s="701"/>
      <c r="CF145" s="701"/>
      <c r="CG145" s="701"/>
      <c r="CH145" s="701"/>
      <c r="CI145" s="701"/>
      <c r="CJ145" s="701"/>
      <c r="CK145" s="701"/>
      <c r="CL145" s="701"/>
      <c r="CM145" s="701"/>
      <c r="CN145" s="701"/>
      <c r="CO145" s="701"/>
      <c r="CP145" s="701"/>
      <c r="CQ145" s="701"/>
      <c r="CR145" s="701"/>
      <c r="CS145" s="701"/>
      <c r="CT145" s="701"/>
      <c r="CU145" s="701"/>
      <c r="CV145" s="701"/>
      <c r="CW145" s="701"/>
      <c r="CX145" s="701"/>
      <c r="CY145" s="701"/>
      <c r="CZ145" s="701"/>
      <c r="DA145" s="701"/>
      <c r="DB145" s="701"/>
      <c r="DC145" s="701"/>
      <c r="DD145" s="701"/>
      <c r="DE145" s="701"/>
      <c r="DF145" s="701"/>
      <c r="DG145" s="701"/>
      <c r="DH145" s="701"/>
      <c r="DI145" s="701"/>
      <c r="DJ145" s="701"/>
      <c r="DK145" s="701"/>
      <c r="DL145" s="701"/>
      <c r="DM145" s="701"/>
      <c r="DN145" s="701"/>
      <c r="DO145" s="701"/>
      <c r="DP145" s="701"/>
      <c r="DQ145" s="701"/>
      <c r="DR145" s="701"/>
      <c r="DS145" s="701"/>
      <c r="DT145" s="701"/>
      <c r="DU145" s="701"/>
    </row>
    <row r="146" spans="1:125" ht="11.25" customHeight="1">
      <c r="A146" s="393" t="s">
        <v>1024</v>
      </c>
    </row>
    <row r="147" spans="1:125" ht="11.25" customHeight="1">
      <c r="Y147" s="528"/>
    </row>
    <row r="148" spans="1:125" ht="11.25" customHeight="1">
      <c r="Y148" s="528"/>
    </row>
    <row r="152" spans="1:125" s="381" customFormat="1" ht="11.25" customHeight="1">
      <c r="A152" s="379" t="s">
        <v>764</v>
      </c>
      <c r="B152" s="379"/>
      <c r="C152" s="379"/>
      <c r="D152" s="379"/>
      <c r="E152" s="379"/>
      <c r="F152" s="379"/>
      <c r="G152" s="379"/>
      <c r="H152" s="379"/>
      <c r="I152" s="379"/>
      <c r="J152" s="379"/>
      <c r="K152" s="379"/>
      <c r="L152" s="379"/>
      <c r="M152" s="379"/>
      <c r="N152" s="379"/>
      <c r="O152" s="379"/>
      <c r="P152" s="379"/>
      <c r="Q152" s="379"/>
      <c r="R152" s="379"/>
      <c r="S152" s="379"/>
      <c r="T152" s="379"/>
      <c r="U152" s="379"/>
      <c r="V152" s="379"/>
      <c r="W152" s="379"/>
      <c r="X152" s="379"/>
      <c r="Y152" s="379"/>
      <c r="Z152" s="379"/>
      <c r="AA152" s="379"/>
      <c r="AB152" s="379"/>
      <c r="AC152" s="379"/>
      <c r="AD152" s="379"/>
      <c r="AE152" s="379"/>
      <c r="AF152" s="379"/>
      <c r="AG152" s="379"/>
      <c r="AH152" s="379"/>
      <c r="AI152" s="379"/>
      <c r="AJ152" s="379"/>
      <c r="AK152" s="379"/>
      <c r="AL152" s="379"/>
      <c r="AM152" s="379"/>
      <c r="AN152" s="379"/>
      <c r="AO152" s="379"/>
      <c r="AP152" s="379"/>
      <c r="AQ152" s="379"/>
      <c r="AR152" s="379"/>
      <c r="AS152" s="379"/>
      <c r="AT152" s="379"/>
      <c r="AU152" s="379"/>
      <c r="AV152" s="379"/>
      <c r="AW152" s="379"/>
      <c r="AX152" s="379"/>
      <c r="AY152" s="379"/>
      <c r="AZ152" s="379"/>
      <c r="BA152" s="379"/>
      <c r="BB152" s="379"/>
      <c r="BC152" s="379"/>
      <c r="BD152" s="379"/>
      <c r="BE152" s="379"/>
      <c r="BF152" s="379"/>
      <c r="BG152" s="379"/>
      <c r="BH152" s="379"/>
      <c r="BI152" s="379"/>
      <c r="BJ152" s="379"/>
      <c r="BK152" s="379"/>
      <c r="BL152" s="379"/>
      <c r="BM152" s="379"/>
      <c r="BN152" s="379"/>
      <c r="BO152" s="379"/>
      <c r="BP152" s="379"/>
      <c r="BQ152" s="379"/>
      <c r="BR152" s="379"/>
      <c r="BS152" s="379"/>
      <c r="BT152" s="379"/>
      <c r="BU152" s="379"/>
      <c r="BV152" s="379"/>
      <c r="BW152" s="379"/>
      <c r="BX152" s="379"/>
      <c r="BY152" s="379"/>
      <c r="BZ152" s="379"/>
      <c r="CA152" s="379"/>
      <c r="CB152" s="379"/>
      <c r="CC152" s="379"/>
      <c r="CD152" s="379"/>
      <c r="CE152" s="379"/>
      <c r="CF152" s="379"/>
      <c r="CG152" s="379"/>
      <c r="CH152" s="379"/>
      <c r="CI152" s="379"/>
      <c r="CJ152" s="379"/>
      <c r="CK152" s="379"/>
      <c r="CL152" s="379"/>
      <c r="CM152" s="379"/>
      <c r="CN152" s="379"/>
      <c r="CO152" s="379"/>
      <c r="CP152" s="379"/>
      <c r="CQ152" s="379"/>
      <c r="CR152" s="379"/>
      <c r="CS152" s="379"/>
      <c r="CT152" s="379"/>
      <c r="CU152" s="379"/>
      <c r="CV152" s="379"/>
      <c r="CW152" s="379"/>
      <c r="CX152" s="379"/>
      <c r="CY152" s="379"/>
      <c r="CZ152" s="379"/>
      <c r="DA152" s="379"/>
      <c r="DB152" s="379"/>
      <c r="DC152" s="379"/>
      <c r="DD152" s="379"/>
      <c r="DE152" s="379"/>
      <c r="DF152" s="379"/>
      <c r="DG152" s="379"/>
      <c r="DH152" s="379"/>
      <c r="DI152" s="379"/>
      <c r="DJ152" s="379"/>
      <c r="DK152" s="379"/>
      <c r="DL152" s="379"/>
      <c r="DM152" s="379"/>
      <c r="DN152" s="379"/>
      <c r="DO152" s="379"/>
      <c r="DP152" s="379"/>
      <c r="DQ152" s="379"/>
      <c r="DR152" s="379"/>
      <c r="DS152" s="379"/>
      <c r="DT152" s="379"/>
      <c r="DU152" s="379"/>
    </row>
    <row r="154" spans="1:125" s="397" customFormat="1" ht="11.25" customHeight="1">
      <c r="A154" s="397" t="s">
        <v>759</v>
      </c>
      <c r="E154" s="397">
        <f ca="1">Ieņēmumi!E86</f>
        <v>-1148039.7855842167</v>
      </c>
      <c r="F154" s="397">
        <f ca="1">Ieņēmumi!F86</f>
        <v>0</v>
      </c>
      <c r="G154" s="397">
        <f ca="1">Ieņēmumi!G86</f>
        <v>0</v>
      </c>
      <c r="H154" s="397">
        <f ca="1">Ieņēmumi!H86</f>
        <v>0</v>
      </c>
      <c r="I154" s="397">
        <f ca="1">Ieņēmumi!I86</f>
        <v>0</v>
      </c>
      <c r="J154" s="397">
        <f ca="1">Ieņēmumi!J86</f>
        <v>-555844.91813119443</v>
      </c>
      <c r="K154" s="397">
        <f ca="1">Ieņēmumi!K86</f>
        <v>-208418.52579407234</v>
      </c>
      <c r="L154" s="397">
        <f ca="1">Ieņēmumi!L86</f>
        <v>-208628.20959322699</v>
      </c>
      <c r="M154" s="397">
        <f ca="1">Ieņēmumi!M86</f>
        <v>-208594.00424452257</v>
      </c>
      <c r="N154" s="397">
        <f ca="1">Ieņēmumi!N86</f>
        <v>-208781.53334120321</v>
      </c>
      <c r="O154" s="397">
        <f ca="1">Ieņēmumi!O86</f>
        <v>-208967.92726743614</v>
      </c>
      <c r="P154" s="397">
        <f ca="1">Ieņēmumi!P86</f>
        <v>-209153.15983307629</v>
      </c>
      <c r="Q154" s="397">
        <f ca="1">Ieņēmumi!Q86</f>
        <v>-209341.39811615928</v>
      </c>
      <c r="R154" s="397">
        <f ca="1">Ieņēmumi!R86</f>
        <v>-209532.67779477345</v>
      </c>
      <c r="S154" s="397">
        <f ca="1">Ieņēmumi!S86</f>
        <v>-209722.79959953111</v>
      </c>
      <c r="T154" s="397">
        <f ca="1">Ieņēmumi!T86</f>
        <v>-209911.7368164841</v>
      </c>
      <c r="U154" s="397">
        <f ca="1">Ieņēmumi!U86</f>
        <v>-210103.73986522871</v>
      </c>
      <c r="V154" s="397">
        <f ca="1">Ieņēmumi!V86</f>
        <v>-210298.84513741513</v>
      </c>
      <c r="W154" s="397">
        <f ca="1">Ieņēmumi!W86</f>
        <v>-210492.76937826793</v>
      </c>
      <c r="X154" s="397">
        <f ca="1">Ieņēmumi!X86</f>
        <v>-210685.48533955999</v>
      </c>
      <c r="Y154" s="397">
        <f ca="1">Ieņēmumi!Y86</f>
        <v>-210881.32844927956</v>
      </c>
      <c r="Z154" s="397">
        <f ca="1">Ieņēmumi!Z86</f>
        <v>-211080.33582690961</v>
      </c>
      <c r="AA154" s="397">
        <f ca="1">Ieņēmumi!AA86</f>
        <v>-211278.13855257959</v>
      </c>
      <c r="AB154" s="397">
        <f ca="1">Ieņēmumi!AB86</f>
        <v>-211474.70883309745</v>
      </c>
      <c r="AC154" s="397">
        <f ca="1">Ieņēmumi!AC86</f>
        <v>-211674.4688050113</v>
      </c>
      <c r="AD154" s="397">
        <f ca="1">Ieņēmumi!AD86</f>
        <v>-238855.75204678465</v>
      </c>
      <c r="AE154" s="397">
        <f ca="1">Ieņēmumi!AE86</f>
        <v>-239191.40226257106</v>
      </c>
      <c r="AF154" s="397">
        <f ca="1">Ieņēmumi!AF86</f>
        <v>-239524.96114983887</v>
      </c>
      <c r="AG154" s="397">
        <f ca="1">Ieņēmumi!AG86</f>
        <v>-239863.93260461197</v>
      </c>
      <c r="AH154" s="397">
        <f ca="1">Ieņēmumi!AH86</f>
        <v>-240208.38087446653</v>
      </c>
      <c r="AI154" s="397">
        <f ca="1">Ieņēmumi!AI86</f>
        <v>-240550.74409456871</v>
      </c>
      <c r="AJ154" s="397">
        <f ca="1">Ieņēmumi!AJ86</f>
        <v>-240890.97415958194</v>
      </c>
      <c r="AK154" s="397">
        <f ca="1">Ieņēmumi!AK86</f>
        <v>-241236.72504345039</v>
      </c>
      <c r="AL154" s="397">
        <f ca="1">Ieņēmumi!AL86</f>
        <v>-241588.0622787021</v>
      </c>
      <c r="AM154" s="397">
        <f ca="1">Ieņēmumi!AM86</f>
        <v>-241937.27276320633</v>
      </c>
      <c r="AN154" s="397">
        <f ca="1">Ieņēmumi!AN86</f>
        <v>-242284.30742951983</v>
      </c>
      <c r="AO154" s="397">
        <f ca="1">Ieņēmumi!AO86</f>
        <v>-242636.97333106562</v>
      </c>
      <c r="AP154" s="397">
        <f ca="1">Ieņēmumi!AP86</f>
        <v>-242995.33731102245</v>
      </c>
      <c r="AQ154" s="397">
        <f ca="1">Ieņēmumi!AQ86</f>
        <v>-243351.53200521675</v>
      </c>
      <c r="AR154" s="397">
        <f ca="1">Ieņēmumi!AR86</f>
        <v>-243705.50736485643</v>
      </c>
      <c r="AS154" s="397">
        <f ca="1">Ieņēmumi!AS86</f>
        <v>-244065.22658443317</v>
      </c>
      <c r="AT154" s="397">
        <f ca="1">Ieņēmumi!AT86</f>
        <v>-244430.75784398915</v>
      </c>
      <c r="AU154" s="397">
        <f ca="1">Ieņēmumi!AU86</f>
        <v>-244794.07643206732</v>
      </c>
      <c r="AV154" s="397">
        <f ca="1">Ieņēmumi!AV86</f>
        <v>-245155.1312988998</v>
      </c>
      <c r="AW154" s="397">
        <f ca="1">Ieņēmumi!AW86</f>
        <v>-245522.04490286819</v>
      </c>
      <c r="AX154" s="397">
        <f ca="1">Ieņēmumi!AX86</f>
        <v>-245894.88678761513</v>
      </c>
      <c r="AY154" s="397">
        <f ca="1">Ieņēmumi!AY86</f>
        <v>-246265.47174745487</v>
      </c>
      <c r="AZ154" s="397">
        <f ca="1">Ieņēmumi!AZ86</f>
        <v>-246633.74771162405</v>
      </c>
      <c r="BA154" s="397">
        <f ca="1">Ieņēmumi!BA86</f>
        <v>-247007.99958767177</v>
      </c>
      <c r="BB154" s="397">
        <f ca="1">Ieņēmumi!BB86</f>
        <v>-247388.29831011369</v>
      </c>
      <c r="BC154" s="397">
        <f ca="1">Ieņēmumi!BC86</f>
        <v>-247766.29496915021</v>
      </c>
      <c r="BD154" s="397">
        <f ca="1">Ieņēmumi!BD86</f>
        <v>-248141.93645260276</v>
      </c>
      <c r="BE154" s="397">
        <f ca="1">Ieņēmumi!BE86</f>
        <v>-248523.67336617148</v>
      </c>
      <c r="BF154" s="397">
        <f ca="1">Ieņēmumi!BF86</f>
        <v>-248911.57806306216</v>
      </c>
      <c r="BG154" s="397">
        <f ca="1">Ieņēmumi!BG86</f>
        <v>-249297.13465527951</v>
      </c>
      <c r="BH154" s="397">
        <f ca="1">Ieņēmumi!BH86</f>
        <v>-249680.28896840109</v>
      </c>
      <c r="BI154" s="397">
        <f ca="1">Ieņēmumi!BI86</f>
        <v>-163592.73604312594</v>
      </c>
      <c r="BJ154" s="397">
        <f ca="1">Ieņēmumi!BJ86</f>
        <v>-164420.7834568402</v>
      </c>
      <c r="BK154" s="397">
        <f ca="1">Ieņēmumi!BK86</f>
        <v>-165246.43580378732</v>
      </c>
      <c r="BL154" s="397">
        <f ca="1">Ieņēmumi!BL86</f>
        <v>-166069.63782605695</v>
      </c>
      <c r="BM154" s="397">
        <f ca="1">Ieņēmumi!BM86</f>
        <v>0</v>
      </c>
      <c r="BN154" s="397">
        <f ca="1">Ieņēmumi!BN86</f>
        <v>0</v>
      </c>
      <c r="BO154" s="397">
        <f ca="1">Ieņēmumi!BO86</f>
        <v>0</v>
      </c>
      <c r="BP154" s="397">
        <f ca="1">Ieņēmumi!BP86</f>
        <v>0</v>
      </c>
      <c r="BQ154" s="397">
        <f ca="1">Ieņēmumi!BQ86</f>
        <v>0</v>
      </c>
      <c r="BR154" s="397">
        <f ca="1">Ieņēmumi!BR86</f>
        <v>0</v>
      </c>
      <c r="BS154" s="397">
        <f ca="1">Ieņēmumi!BS86</f>
        <v>0</v>
      </c>
      <c r="BT154" s="397">
        <f ca="1">Ieņēmumi!BT86</f>
        <v>0</v>
      </c>
      <c r="BU154" s="397">
        <f ca="1">Ieņēmumi!BU86</f>
        <v>0</v>
      </c>
      <c r="BV154" s="397">
        <f ca="1">Ieņēmumi!BV86</f>
        <v>0</v>
      </c>
      <c r="BW154" s="397">
        <f ca="1">Ieņēmumi!BW86</f>
        <v>0</v>
      </c>
      <c r="BX154" s="397">
        <f ca="1">Ieņēmumi!BX86</f>
        <v>0</v>
      </c>
      <c r="BY154" s="397">
        <f ca="1">Ieņēmumi!BY86</f>
        <v>0</v>
      </c>
      <c r="BZ154" s="397">
        <f ca="1">Ieņēmumi!BZ86</f>
        <v>0</v>
      </c>
      <c r="CA154" s="397">
        <f ca="1">Ieņēmumi!CA86</f>
        <v>0</v>
      </c>
      <c r="CB154" s="397">
        <f ca="1">Ieņēmumi!CB86</f>
        <v>0</v>
      </c>
      <c r="CC154" s="397">
        <f ca="1">Ieņēmumi!CC86</f>
        <v>0</v>
      </c>
      <c r="CD154" s="397">
        <f ca="1">Ieņēmumi!CD86</f>
        <v>0</v>
      </c>
      <c r="CE154" s="397">
        <f ca="1">Ieņēmumi!CE86</f>
        <v>0</v>
      </c>
      <c r="CF154" s="397">
        <f ca="1">Ieņēmumi!CF86</f>
        <v>0</v>
      </c>
      <c r="CG154" s="397">
        <f ca="1">Ieņēmumi!CG86</f>
        <v>0</v>
      </c>
      <c r="CH154" s="397">
        <f ca="1">Ieņēmumi!CH86</f>
        <v>0</v>
      </c>
      <c r="CI154" s="397">
        <f ca="1">Ieņēmumi!CI86</f>
        <v>0</v>
      </c>
      <c r="CJ154" s="397">
        <f ca="1">Ieņēmumi!CJ86</f>
        <v>0</v>
      </c>
      <c r="CK154" s="397">
        <f ca="1">Ieņēmumi!CK86</f>
        <v>0</v>
      </c>
      <c r="CL154" s="397">
        <f ca="1">Ieņēmumi!CL86</f>
        <v>0</v>
      </c>
      <c r="CM154" s="397">
        <f ca="1">Ieņēmumi!CM86</f>
        <v>0</v>
      </c>
      <c r="CN154" s="397">
        <f ca="1">Ieņēmumi!CN86</f>
        <v>0</v>
      </c>
      <c r="CO154" s="397">
        <f ca="1">Ieņēmumi!CO86</f>
        <v>0</v>
      </c>
      <c r="CP154" s="397">
        <f ca="1">Ieņēmumi!CP86</f>
        <v>0</v>
      </c>
      <c r="CQ154" s="397">
        <f ca="1">Ieņēmumi!CQ86</f>
        <v>0</v>
      </c>
      <c r="CR154" s="397">
        <f ca="1">Ieņēmumi!CR86</f>
        <v>0</v>
      </c>
      <c r="CS154" s="397">
        <f ca="1">Ieņēmumi!CS86</f>
        <v>0</v>
      </c>
      <c r="CT154" s="397">
        <f ca="1">Ieņēmumi!CT86</f>
        <v>0</v>
      </c>
      <c r="CU154" s="397">
        <f ca="1">Ieņēmumi!CU86</f>
        <v>0</v>
      </c>
      <c r="CV154" s="397">
        <f ca="1">Ieņēmumi!CV86</f>
        <v>0</v>
      </c>
      <c r="CW154" s="397">
        <f ca="1">Ieņēmumi!CW86</f>
        <v>0</v>
      </c>
      <c r="CX154" s="397">
        <f ca="1">Ieņēmumi!CX86</f>
        <v>0</v>
      </c>
      <c r="CY154" s="397">
        <f ca="1">Ieņēmumi!CY86</f>
        <v>0</v>
      </c>
      <c r="CZ154" s="397">
        <f ca="1">Ieņēmumi!CZ86</f>
        <v>0</v>
      </c>
      <c r="DA154" s="397">
        <f ca="1">Ieņēmumi!DA86</f>
        <v>0</v>
      </c>
      <c r="DB154" s="397">
        <f ca="1">Ieņēmumi!DB86</f>
        <v>0</v>
      </c>
      <c r="DC154" s="397">
        <f ca="1">Ieņēmumi!DC86</f>
        <v>0</v>
      </c>
      <c r="DD154" s="397">
        <f ca="1">Ieņēmumi!DD86</f>
        <v>0</v>
      </c>
      <c r="DE154" s="397">
        <f ca="1">Ieņēmumi!DE86</f>
        <v>0</v>
      </c>
      <c r="DF154" s="397">
        <f ca="1">Ieņēmumi!DF86</f>
        <v>0</v>
      </c>
      <c r="DG154" s="397">
        <f ca="1">Ieņēmumi!DG86</f>
        <v>0</v>
      </c>
      <c r="DH154" s="397">
        <f ca="1">Ieņēmumi!DH86</f>
        <v>0</v>
      </c>
      <c r="DI154" s="397">
        <f ca="1">Ieņēmumi!DI86</f>
        <v>0</v>
      </c>
      <c r="DJ154" s="397">
        <f ca="1">Ieņēmumi!DJ86</f>
        <v>0</v>
      </c>
      <c r="DK154" s="397">
        <f ca="1">Ieņēmumi!DK86</f>
        <v>0</v>
      </c>
      <c r="DL154" s="397">
        <f ca="1">Ieņēmumi!DL86</f>
        <v>0</v>
      </c>
      <c r="DM154" s="397">
        <f ca="1">Ieņēmumi!DM86</f>
        <v>0</v>
      </c>
      <c r="DN154" s="397">
        <f ca="1">Ieņēmumi!DN86</f>
        <v>0</v>
      </c>
      <c r="DO154" s="397">
        <f ca="1">Ieņēmumi!DO86</f>
        <v>0</v>
      </c>
      <c r="DP154" s="397">
        <f ca="1">Ieņēmumi!DP86</f>
        <v>0</v>
      </c>
      <c r="DQ154" s="397">
        <f ca="1">Ieņēmumi!DQ86</f>
        <v>0</v>
      </c>
      <c r="DR154" s="397">
        <f ca="1">Ieņēmumi!DR86</f>
        <v>0</v>
      </c>
      <c r="DS154" s="397">
        <f ca="1">Ieņēmumi!DS86</f>
        <v>0</v>
      </c>
      <c r="DT154" s="397">
        <f ca="1">Ieņēmumi!DT86</f>
        <v>0</v>
      </c>
      <c r="DU154" s="397">
        <f ca="1">Ieņēmumi!DU86</f>
        <v>0</v>
      </c>
    </row>
    <row r="155" spans="1:125" s="397" customFormat="1" ht="11.25" customHeight="1" thickBot="1">
      <c r="A155" s="397" t="s">
        <v>760</v>
      </c>
      <c r="C155" s="695">
        <v>700000</v>
      </c>
      <c r="E155" s="397">
        <v>0</v>
      </c>
      <c r="F155" s="397">
        <v>0</v>
      </c>
      <c r="G155" s="397">
        <f>$C$155*'Laika grafiks'!G31</f>
        <v>0</v>
      </c>
      <c r="H155" s="397">
        <f>$C$155*'Laika grafiks'!H31</f>
        <v>0</v>
      </c>
      <c r="I155" s="397">
        <f>$C$155*'Laika grafiks'!I31</f>
        <v>0</v>
      </c>
      <c r="J155" s="397">
        <f>$C$155*'Laika grafiks'!J31</f>
        <v>700000</v>
      </c>
      <c r="K155" s="397">
        <f>$C$155*'Laika grafiks'!K31</f>
        <v>700000</v>
      </c>
      <c r="L155" s="397">
        <f>$C$155*'Laika grafiks'!L31</f>
        <v>700000</v>
      </c>
      <c r="M155" s="397">
        <f>$C$155*'Laika grafiks'!M31</f>
        <v>700000</v>
      </c>
      <c r="N155" s="397">
        <f>$C$155*'Laika grafiks'!N31</f>
        <v>700000</v>
      </c>
      <c r="O155" s="397">
        <f>$C$155*'Laika grafiks'!O31</f>
        <v>700000</v>
      </c>
      <c r="P155" s="397">
        <f>$C$155*'Laika grafiks'!P31</f>
        <v>700000</v>
      </c>
      <c r="Q155" s="397">
        <f>$C$155*'Laika grafiks'!Q31</f>
        <v>700000</v>
      </c>
      <c r="R155" s="397">
        <f>$C$155*'Laika grafiks'!R31</f>
        <v>700000</v>
      </c>
      <c r="S155" s="397">
        <f>$C$155*'Laika grafiks'!S31</f>
        <v>700000</v>
      </c>
      <c r="T155" s="397">
        <f>$C$155*'Laika grafiks'!T31</f>
        <v>700000</v>
      </c>
      <c r="U155" s="397">
        <f>$C$155*'Laika grafiks'!U31</f>
        <v>700000</v>
      </c>
      <c r="V155" s="397">
        <f>$C$155*'Laika grafiks'!V31</f>
        <v>700000</v>
      </c>
      <c r="W155" s="397">
        <f>$C$155*'Laika grafiks'!W31</f>
        <v>700000</v>
      </c>
      <c r="X155" s="397">
        <f>$C$155*'Laika grafiks'!X31</f>
        <v>700000</v>
      </c>
      <c r="Y155" s="397">
        <f>$C$155*'Laika grafiks'!Y31</f>
        <v>700000</v>
      </c>
      <c r="Z155" s="397">
        <f>$C$155*'Laika grafiks'!Z31</f>
        <v>700000</v>
      </c>
      <c r="AA155" s="397">
        <f>$C$155*'Laika grafiks'!AA31</f>
        <v>700000</v>
      </c>
      <c r="AB155" s="397">
        <f>$C$155*'Laika grafiks'!AB31</f>
        <v>700000</v>
      </c>
      <c r="AC155" s="397">
        <f>$C$155*'Laika grafiks'!AC31</f>
        <v>700000</v>
      </c>
      <c r="AD155" s="397">
        <f>$C$155*'Laika grafiks'!AD31</f>
        <v>700000</v>
      </c>
      <c r="AE155" s="397">
        <f>$C$155*'Laika grafiks'!AE31</f>
        <v>700000</v>
      </c>
      <c r="AF155" s="397">
        <f>$C$155*'Laika grafiks'!AF31</f>
        <v>700000</v>
      </c>
      <c r="AG155" s="397">
        <f>$C$155*'Laika grafiks'!AG31</f>
        <v>700000</v>
      </c>
      <c r="AH155" s="397">
        <f>$C$155*'Laika grafiks'!AH31</f>
        <v>700000</v>
      </c>
      <c r="AI155" s="397">
        <f>$C$155*'Laika grafiks'!AI31</f>
        <v>700000</v>
      </c>
      <c r="AJ155" s="397">
        <f>$C$155*'Laika grafiks'!AJ31</f>
        <v>700000</v>
      </c>
      <c r="AK155" s="397">
        <f>$C$155*'Laika grafiks'!AK31</f>
        <v>700000</v>
      </c>
      <c r="AL155" s="397">
        <f>$C$155*'Laika grafiks'!AL31</f>
        <v>700000</v>
      </c>
      <c r="AM155" s="397">
        <f>$C$155*'Laika grafiks'!AM31</f>
        <v>700000</v>
      </c>
      <c r="AN155" s="397">
        <f>$C$155*'Laika grafiks'!AN31</f>
        <v>700000</v>
      </c>
      <c r="AO155" s="397">
        <f>$C$155*'Laika grafiks'!AO31</f>
        <v>700000</v>
      </c>
      <c r="AP155" s="397">
        <f>$C$155*'Laika grafiks'!AP31</f>
        <v>700000</v>
      </c>
      <c r="AQ155" s="397">
        <f>$C$155*'Laika grafiks'!AQ31</f>
        <v>700000</v>
      </c>
      <c r="AR155" s="397">
        <f>$C$155*'Laika grafiks'!AR31</f>
        <v>700000</v>
      </c>
      <c r="AS155" s="397">
        <f>$C$155*'Laika grafiks'!AS31</f>
        <v>700000</v>
      </c>
      <c r="AT155" s="397">
        <f>$C$155*'Laika grafiks'!AT31</f>
        <v>700000</v>
      </c>
      <c r="AU155" s="397">
        <f>$C$155*'Laika grafiks'!AU31</f>
        <v>700000</v>
      </c>
      <c r="AV155" s="397">
        <f>$C$155*'Laika grafiks'!AV31</f>
        <v>700000</v>
      </c>
      <c r="AW155" s="397">
        <f>$C$155*'Laika grafiks'!AW31</f>
        <v>700000</v>
      </c>
      <c r="AX155" s="397">
        <f>$C$155*'Laika grafiks'!AX31</f>
        <v>700000</v>
      </c>
      <c r="AY155" s="397">
        <f>$C$155*'Laika grafiks'!AY31</f>
        <v>700000</v>
      </c>
      <c r="AZ155" s="397">
        <f>$C$155*'Laika grafiks'!AZ31</f>
        <v>700000</v>
      </c>
      <c r="BA155" s="397">
        <f>$C$155*'Laika grafiks'!BA31</f>
        <v>700000</v>
      </c>
      <c r="BB155" s="397">
        <f>$C$155*'Laika grafiks'!BB31</f>
        <v>700000</v>
      </c>
      <c r="BC155" s="397">
        <f>$C$155*'Laika grafiks'!BC31</f>
        <v>700000</v>
      </c>
      <c r="BD155" s="397">
        <f>$C$155*'Laika grafiks'!BD31</f>
        <v>700000</v>
      </c>
      <c r="BE155" s="397">
        <f>$C$155*'Laika grafiks'!BE31</f>
        <v>700000</v>
      </c>
      <c r="BF155" s="397">
        <f>$C$155*'Laika grafiks'!BF31</f>
        <v>700000</v>
      </c>
      <c r="BG155" s="397">
        <f>$C$155*'Laika grafiks'!BG31</f>
        <v>700000</v>
      </c>
      <c r="BH155" s="397">
        <f>$C$155*'Laika grafiks'!BH31</f>
        <v>700000</v>
      </c>
      <c r="BI155" s="397">
        <f>$C$155*'Laika grafiks'!BI31</f>
        <v>700000</v>
      </c>
      <c r="BJ155" s="397">
        <f>$C$155*'Laika grafiks'!BJ31</f>
        <v>700000</v>
      </c>
      <c r="BK155" s="397">
        <f>$C$155*'Laika grafiks'!BK31</f>
        <v>700000</v>
      </c>
      <c r="BL155" s="397">
        <f>$C$155*'Laika grafiks'!BL31</f>
        <v>700000</v>
      </c>
      <c r="BM155" s="397">
        <f>$C$155*'Laika grafiks'!BM31</f>
        <v>0</v>
      </c>
      <c r="BN155" s="397">
        <f>$C$155*'Laika grafiks'!BN31</f>
        <v>0</v>
      </c>
      <c r="BO155" s="397">
        <f>$C$155*'Laika grafiks'!BO31</f>
        <v>0</v>
      </c>
      <c r="BP155" s="397">
        <f>$C$155*'Laika grafiks'!BP31</f>
        <v>0</v>
      </c>
      <c r="BQ155" s="397">
        <f>$C$155*'Laika grafiks'!BQ31</f>
        <v>0</v>
      </c>
      <c r="BR155" s="397">
        <f>$C$155*'Laika grafiks'!BR31</f>
        <v>0</v>
      </c>
      <c r="BS155" s="397">
        <f>$C$155*'Laika grafiks'!BS31</f>
        <v>0</v>
      </c>
      <c r="BT155" s="397">
        <f>$C$155*'Laika grafiks'!BT31</f>
        <v>0</v>
      </c>
      <c r="BU155" s="397">
        <f>$C$155*'Laika grafiks'!BU31</f>
        <v>0</v>
      </c>
      <c r="BV155" s="397">
        <f>$C$155*'Laika grafiks'!BV31</f>
        <v>0</v>
      </c>
      <c r="BW155" s="397">
        <f>$C$155*'Laika grafiks'!BW31</f>
        <v>0</v>
      </c>
      <c r="BX155" s="397">
        <f>$C$155*'Laika grafiks'!BX31</f>
        <v>0</v>
      </c>
      <c r="BY155" s="397">
        <f>$C$155*'Laika grafiks'!BY31</f>
        <v>0</v>
      </c>
      <c r="BZ155" s="397">
        <f>$C$155*'Laika grafiks'!BZ31</f>
        <v>0</v>
      </c>
      <c r="CA155" s="397">
        <f>$C$155*'Laika grafiks'!CA31</f>
        <v>0</v>
      </c>
      <c r="CB155" s="397">
        <f>$C$155*'Laika grafiks'!CB31</f>
        <v>0</v>
      </c>
      <c r="CC155" s="397">
        <f>$C$155*'Laika grafiks'!CC31</f>
        <v>0</v>
      </c>
      <c r="CD155" s="397">
        <f>$C$155*'Laika grafiks'!CD31</f>
        <v>0</v>
      </c>
      <c r="CE155" s="397">
        <f>$C$155*'Laika grafiks'!CE31</f>
        <v>0</v>
      </c>
      <c r="CF155" s="397">
        <f>$C$155*'Laika grafiks'!CF31</f>
        <v>0</v>
      </c>
      <c r="CG155" s="397">
        <f>$C$155*'Laika grafiks'!CG31</f>
        <v>0</v>
      </c>
      <c r="CH155" s="397">
        <f>$C$155*'Laika grafiks'!CH31</f>
        <v>0</v>
      </c>
      <c r="CI155" s="397">
        <f>$C$155*'Laika grafiks'!CI31</f>
        <v>0</v>
      </c>
      <c r="CJ155" s="397">
        <f>$C$155*'Laika grafiks'!CJ31</f>
        <v>0</v>
      </c>
      <c r="CK155" s="397">
        <f>$C$155*'Laika grafiks'!CK31</f>
        <v>0</v>
      </c>
      <c r="CL155" s="397">
        <f>$C$155*'Laika grafiks'!CL31</f>
        <v>0</v>
      </c>
      <c r="CM155" s="397">
        <f>$C$155*'Laika grafiks'!CM31</f>
        <v>0</v>
      </c>
      <c r="CN155" s="397">
        <f>$C$155*'Laika grafiks'!CN31</f>
        <v>0</v>
      </c>
      <c r="CO155" s="397">
        <f>$C$155*'Laika grafiks'!CO31</f>
        <v>0</v>
      </c>
      <c r="CP155" s="397">
        <f>$C$155*'Laika grafiks'!CP31</f>
        <v>0</v>
      </c>
      <c r="CQ155" s="397">
        <f>$C$155*'Laika grafiks'!CQ31</f>
        <v>0</v>
      </c>
      <c r="CR155" s="397">
        <f>$C$155*'Laika grafiks'!CR31</f>
        <v>0</v>
      </c>
      <c r="CS155" s="397">
        <f>$C$155*'Laika grafiks'!CS31</f>
        <v>0</v>
      </c>
      <c r="CT155" s="397">
        <f>$C$155*'Laika grafiks'!CT31</f>
        <v>0</v>
      </c>
      <c r="CU155" s="397">
        <f>$C$155*'Laika grafiks'!CU31</f>
        <v>0</v>
      </c>
      <c r="CV155" s="397">
        <f>$C$155*'Laika grafiks'!CV31</f>
        <v>0</v>
      </c>
      <c r="CW155" s="397">
        <f>$C$155*'Laika grafiks'!CW31</f>
        <v>0</v>
      </c>
      <c r="CX155" s="397">
        <f>$C$155*'Laika grafiks'!CX31</f>
        <v>0</v>
      </c>
      <c r="CY155" s="397">
        <f>$C$155*'Laika grafiks'!CY31</f>
        <v>0</v>
      </c>
      <c r="CZ155" s="397">
        <f>$C$155*'Laika grafiks'!CZ31</f>
        <v>0</v>
      </c>
      <c r="DA155" s="397">
        <f>$C$155*'Laika grafiks'!DA31</f>
        <v>0</v>
      </c>
      <c r="DB155" s="397">
        <f>$C$155*'Laika grafiks'!DB31</f>
        <v>0</v>
      </c>
      <c r="DC155" s="397">
        <f>$C$155*'Laika grafiks'!DC31</f>
        <v>0</v>
      </c>
      <c r="DD155" s="397">
        <f>$C$155*'Laika grafiks'!DD31</f>
        <v>0</v>
      </c>
      <c r="DE155" s="397">
        <f>$C$155*'Laika grafiks'!DE31</f>
        <v>0</v>
      </c>
      <c r="DF155" s="397">
        <f>$C$155*'Laika grafiks'!DF31</f>
        <v>0</v>
      </c>
      <c r="DG155" s="397">
        <f>$C$155*'Laika grafiks'!DG31</f>
        <v>0</v>
      </c>
      <c r="DH155" s="397">
        <f>$C$155*'Laika grafiks'!DH31</f>
        <v>0</v>
      </c>
      <c r="DI155" s="397">
        <f>$C$155*'Laika grafiks'!DI31</f>
        <v>0</v>
      </c>
      <c r="DJ155" s="397">
        <f>$C$155*'Laika grafiks'!DJ31</f>
        <v>0</v>
      </c>
      <c r="DK155" s="397">
        <f>$C$155*'Laika grafiks'!DK31</f>
        <v>0</v>
      </c>
      <c r="DL155" s="397">
        <f>$C$155*'Laika grafiks'!DL31</f>
        <v>0</v>
      </c>
      <c r="DM155" s="397">
        <f>$C$155*'Laika grafiks'!DM31</f>
        <v>0</v>
      </c>
      <c r="DN155" s="397">
        <f>$C$155*'Laika grafiks'!DN31</f>
        <v>0</v>
      </c>
      <c r="DO155" s="397">
        <f>$C$155*'Laika grafiks'!DO31</f>
        <v>0</v>
      </c>
      <c r="DP155" s="397">
        <f>$C$155*'Laika grafiks'!DP31</f>
        <v>0</v>
      </c>
      <c r="DQ155" s="397">
        <f>$C$155*'Laika grafiks'!DQ31</f>
        <v>0</v>
      </c>
      <c r="DR155" s="397">
        <f>$C$155*'Laika grafiks'!DR31</f>
        <v>0</v>
      </c>
      <c r="DS155" s="397">
        <f>$C$155*'Laika grafiks'!DS31</f>
        <v>0</v>
      </c>
      <c r="DT155" s="397">
        <f>$C$155*'Laika grafiks'!DT31</f>
        <v>0</v>
      </c>
      <c r="DU155" s="397">
        <f>$C$155*'Laika grafiks'!DU31</f>
        <v>0</v>
      </c>
    </row>
    <row r="156" spans="1:125" s="397" customFormat="1" ht="11.25" customHeight="1" thickBot="1">
      <c r="A156" s="397" t="s">
        <v>762</v>
      </c>
      <c r="C156" s="652">
        <v>0.43809999999999999</v>
      </c>
      <c r="G156" s="397">
        <f>$C$156*G155</f>
        <v>0</v>
      </c>
      <c r="H156" s="397">
        <f t="shared" ref="H156:BS156" si="23">$C$156*H155</f>
        <v>0</v>
      </c>
      <c r="I156" s="397">
        <f t="shared" si="23"/>
        <v>0</v>
      </c>
      <c r="J156" s="397">
        <f t="shared" si="23"/>
        <v>306670</v>
      </c>
      <c r="K156" s="397">
        <f t="shared" si="23"/>
        <v>306670</v>
      </c>
      <c r="L156" s="397">
        <f t="shared" si="23"/>
        <v>306670</v>
      </c>
      <c r="M156" s="397">
        <f t="shared" si="23"/>
        <v>306670</v>
      </c>
      <c r="N156" s="397">
        <f t="shared" si="23"/>
        <v>306670</v>
      </c>
      <c r="O156" s="397">
        <f t="shared" si="23"/>
        <v>306670</v>
      </c>
      <c r="P156" s="397">
        <f t="shared" si="23"/>
        <v>306670</v>
      </c>
      <c r="Q156" s="397">
        <f t="shared" si="23"/>
        <v>306670</v>
      </c>
      <c r="R156" s="397">
        <f t="shared" si="23"/>
        <v>306670</v>
      </c>
      <c r="S156" s="397">
        <f t="shared" si="23"/>
        <v>306670</v>
      </c>
      <c r="T156" s="397">
        <f t="shared" si="23"/>
        <v>306670</v>
      </c>
      <c r="U156" s="397">
        <f t="shared" si="23"/>
        <v>306670</v>
      </c>
      <c r="V156" s="397">
        <f t="shared" si="23"/>
        <v>306670</v>
      </c>
      <c r="W156" s="397">
        <f t="shared" si="23"/>
        <v>306670</v>
      </c>
      <c r="X156" s="397">
        <f t="shared" si="23"/>
        <v>306670</v>
      </c>
      <c r="Y156" s="397">
        <f t="shared" si="23"/>
        <v>306670</v>
      </c>
      <c r="Z156" s="397">
        <f t="shared" si="23"/>
        <v>306670</v>
      </c>
      <c r="AA156" s="397">
        <f t="shared" si="23"/>
        <v>306670</v>
      </c>
      <c r="AB156" s="397">
        <f t="shared" si="23"/>
        <v>306670</v>
      </c>
      <c r="AC156" s="397">
        <f t="shared" si="23"/>
        <v>306670</v>
      </c>
      <c r="AD156" s="397">
        <f t="shared" si="23"/>
        <v>306670</v>
      </c>
      <c r="AE156" s="397">
        <f t="shared" si="23"/>
        <v>306670</v>
      </c>
      <c r="AF156" s="397">
        <f t="shared" si="23"/>
        <v>306670</v>
      </c>
      <c r="AG156" s="397">
        <f t="shared" si="23"/>
        <v>306670</v>
      </c>
      <c r="AH156" s="397">
        <f t="shared" si="23"/>
        <v>306670</v>
      </c>
      <c r="AI156" s="397">
        <f t="shared" si="23"/>
        <v>306670</v>
      </c>
      <c r="AJ156" s="397">
        <f t="shared" si="23"/>
        <v>306670</v>
      </c>
      <c r="AK156" s="397">
        <f t="shared" si="23"/>
        <v>306670</v>
      </c>
      <c r="AL156" s="397">
        <f t="shared" si="23"/>
        <v>306670</v>
      </c>
      <c r="AM156" s="397">
        <f t="shared" si="23"/>
        <v>306670</v>
      </c>
      <c r="AN156" s="397">
        <f t="shared" si="23"/>
        <v>306670</v>
      </c>
      <c r="AO156" s="397">
        <f t="shared" si="23"/>
        <v>306670</v>
      </c>
      <c r="AP156" s="397">
        <f t="shared" si="23"/>
        <v>306670</v>
      </c>
      <c r="AQ156" s="397">
        <f t="shared" si="23"/>
        <v>306670</v>
      </c>
      <c r="AR156" s="397">
        <f t="shared" si="23"/>
        <v>306670</v>
      </c>
      <c r="AS156" s="397">
        <f t="shared" si="23"/>
        <v>306670</v>
      </c>
      <c r="AT156" s="397">
        <f t="shared" si="23"/>
        <v>306670</v>
      </c>
      <c r="AU156" s="397">
        <f t="shared" si="23"/>
        <v>306670</v>
      </c>
      <c r="AV156" s="397">
        <f t="shared" si="23"/>
        <v>306670</v>
      </c>
      <c r="AW156" s="397">
        <f t="shared" si="23"/>
        <v>306670</v>
      </c>
      <c r="AX156" s="397">
        <f t="shared" si="23"/>
        <v>306670</v>
      </c>
      <c r="AY156" s="397">
        <f t="shared" si="23"/>
        <v>306670</v>
      </c>
      <c r="AZ156" s="397">
        <f t="shared" si="23"/>
        <v>306670</v>
      </c>
      <c r="BA156" s="397">
        <f t="shared" si="23"/>
        <v>306670</v>
      </c>
      <c r="BB156" s="397">
        <f t="shared" si="23"/>
        <v>306670</v>
      </c>
      <c r="BC156" s="397">
        <f t="shared" si="23"/>
        <v>306670</v>
      </c>
      <c r="BD156" s="397">
        <f t="shared" si="23"/>
        <v>306670</v>
      </c>
      <c r="BE156" s="397">
        <f t="shared" si="23"/>
        <v>306670</v>
      </c>
      <c r="BF156" s="397">
        <f t="shared" si="23"/>
        <v>306670</v>
      </c>
      <c r="BG156" s="397">
        <f t="shared" si="23"/>
        <v>306670</v>
      </c>
      <c r="BH156" s="397">
        <f t="shared" si="23"/>
        <v>306670</v>
      </c>
      <c r="BI156" s="397">
        <f t="shared" si="23"/>
        <v>306670</v>
      </c>
      <c r="BJ156" s="397">
        <f t="shared" si="23"/>
        <v>306670</v>
      </c>
      <c r="BK156" s="397">
        <f t="shared" si="23"/>
        <v>306670</v>
      </c>
      <c r="BL156" s="397">
        <f t="shared" si="23"/>
        <v>306670</v>
      </c>
      <c r="BM156" s="397">
        <f t="shared" si="23"/>
        <v>0</v>
      </c>
      <c r="BN156" s="397">
        <f t="shared" si="23"/>
        <v>0</v>
      </c>
      <c r="BO156" s="397">
        <f t="shared" si="23"/>
        <v>0</v>
      </c>
      <c r="BP156" s="397">
        <f t="shared" si="23"/>
        <v>0</v>
      </c>
      <c r="BQ156" s="397">
        <f t="shared" si="23"/>
        <v>0</v>
      </c>
      <c r="BR156" s="397">
        <f t="shared" si="23"/>
        <v>0</v>
      </c>
      <c r="BS156" s="397">
        <f t="shared" si="23"/>
        <v>0</v>
      </c>
      <c r="BT156" s="397">
        <f t="shared" ref="BT156:DU156" si="24">$C$156*BT155</f>
        <v>0</v>
      </c>
      <c r="BU156" s="397">
        <f t="shared" si="24"/>
        <v>0</v>
      </c>
      <c r="BV156" s="397">
        <f t="shared" si="24"/>
        <v>0</v>
      </c>
      <c r="BW156" s="397">
        <f t="shared" si="24"/>
        <v>0</v>
      </c>
      <c r="BX156" s="397">
        <f t="shared" si="24"/>
        <v>0</v>
      </c>
      <c r="BY156" s="397">
        <f t="shared" si="24"/>
        <v>0</v>
      </c>
      <c r="BZ156" s="397">
        <f t="shared" si="24"/>
        <v>0</v>
      </c>
      <c r="CA156" s="397">
        <f t="shared" si="24"/>
        <v>0</v>
      </c>
      <c r="CB156" s="397">
        <f t="shared" si="24"/>
        <v>0</v>
      </c>
      <c r="CC156" s="397">
        <f t="shared" si="24"/>
        <v>0</v>
      </c>
      <c r="CD156" s="397">
        <f t="shared" si="24"/>
        <v>0</v>
      </c>
      <c r="CE156" s="397">
        <f t="shared" si="24"/>
        <v>0</v>
      </c>
      <c r="CF156" s="397">
        <f t="shared" si="24"/>
        <v>0</v>
      </c>
      <c r="CG156" s="397">
        <f t="shared" si="24"/>
        <v>0</v>
      </c>
      <c r="CH156" s="397">
        <f t="shared" si="24"/>
        <v>0</v>
      </c>
      <c r="CI156" s="397">
        <f t="shared" si="24"/>
        <v>0</v>
      </c>
      <c r="CJ156" s="397">
        <f t="shared" si="24"/>
        <v>0</v>
      </c>
      <c r="CK156" s="397">
        <f t="shared" si="24"/>
        <v>0</v>
      </c>
      <c r="CL156" s="397">
        <f t="shared" si="24"/>
        <v>0</v>
      </c>
      <c r="CM156" s="397">
        <f t="shared" si="24"/>
        <v>0</v>
      </c>
      <c r="CN156" s="397">
        <f t="shared" si="24"/>
        <v>0</v>
      </c>
      <c r="CO156" s="397">
        <f t="shared" si="24"/>
        <v>0</v>
      </c>
      <c r="CP156" s="397">
        <f t="shared" si="24"/>
        <v>0</v>
      </c>
      <c r="CQ156" s="397">
        <f t="shared" si="24"/>
        <v>0</v>
      </c>
      <c r="CR156" s="397">
        <f t="shared" si="24"/>
        <v>0</v>
      </c>
      <c r="CS156" s="397">
        <f t="shared" si="24"/>
        <v>0</v>
      </c>
      <c r="CT156" s="397">
        <f t="shared" si="24"/>
        <v>0</v>
      </c>
      <c r="CU156" s="397">
        <f t="shared" si="24"/>
        <v>0</v>
      </c>
      <c r="CV156" s="397">
        <f t="shared" si="24"/>
        <v>0</v>
      </c>
      <c r="CW156" s="397">
        <f t="shared" si="24"/>
        <v>0</v>
      </c>
      <c r="CX156" s="397">
        <f t="shared" si="24"/>
        <v>0</v>
      </c>
      <c r="CY156" s="397">
        <f t="shared" si="24"/>
        <v>0</v>
      </c>
      <c r="CZ156" s="397">
        <f t="shared" si="24"/>
        <v>0</v>
      </c>
      <c r="DA156" s="397">
        <f t="shared" si="24"/>
        <v>0</v>
      </c>
      <c r="DB156" s="397">
        <f t="shared" si="24"/>
        <v>0</v>
      </c>
      <c r="DC156" s="397">
        <f t="shared" si="24"/>
        <v>0</v>
      </c>
      <c r="DD156" s="397">
        <f t="shared" si="24"/>
        <v>0</v>
      </c>
      <c r="DE156" s="397">
        <f t="shared" si="24"/>
        <v>0</v>
      </c>
      <c r="DF156" s="397">
        <f t="shared" si="24"/>
        <v>0</v>
      </c>
      <c r="DG156" s="397">
        <f t="shared" si="24"/>
        <v>0</v>
      </c>
      <c r="DH156" s="397">
        <f t="shared" si="24"/>
        <v>0</v>
      </c>
      <c r="DI156" s="397">
        <f t="shared" si="24"/>
        <v>0</v>
      </c>
      <c r="DJ156" s="397">
        <f t="shared" si="24"/>
        <v>0</v>
      </c>
      <c r="DK156" s="397">
        <f t="shared" si="24"/>
        <v>0</v>
      </c>
      <c r="DL156" s="397">
        <f t="shared" si="24"/>
        <v>0</v>
      </c>
      <c r="DM156" s="397">
        <f t="shared" si="24"/>
        <v>0</v>
      </c>
      <c r="DN156" s="397">
        <f t="shared" si="24"/>
        <v>0</v>
      </c>
      <c r="DO156" s="397">
        <f t="shared" si="24"/>
        <v>0</v>
      </c>
      <c r="DP156" s="397">
        <f t="shared" si="24"/>
        <v>0</v>
      </c>
      <c r="DQ156" s="397">
        <f t="shared" si="24"/>
        <v>0</v>
      </c>
      <c r="DR156" s="397">
        <f t="shared" si="24"/>
        <v>0</v>
      </c>
      <c r="DS156" s="397">
        <f t="shared" si="24"/>
        <v>0</v>
      </c>
      <c r="DT156" s="397">
        <f t="shared" si="24"/>
        <v>0</v>
      </c>
      <c r="DU156" s="397">
        <f t="shared" si="24"/>
        <v>0</v>
      </c>
    </row>
    <row r="157" spans="1:125" s="397" customFormat="1" ht="11.25" customHeight="1">
      <c r="A157" s="397" t="s">
        <v>763</v>
      </c>
      <c r="E157" s="397">
        <f ca="1">SUM(E154,E156)</f>
        <v>-1148039.7855842167</v>
      </c>
      <c r="F157" s="397">
        <f t="shared" ref="F157:AJ157" ca="1" si="25">SUM(F154,F156)</f>
        <v>0</v>
      </c>
      <c r="G157" s="397">
        <f t="shared" ca="1" si="25"/>
        <v>0</v>
      </c>
      <c r="H157" s="397">
        <f t="shared" ca="1" si="25"/>
        <v>0</v>
      </c>
      <c r="I157" s="397">
        <f t="shared" ca="1" si="25"/>
        <v>0</v>
      </c>
      <c r="J157" s="397">
        <f t="shared" ca="1" si="25"/>
        <v>-249174.91813119443</v>
      </c>
      <c r="K157" s="397">
        <f t="shared" ca="1" si="25"/>
        <v>98251.474205927661</v>
      </c>
      <c r="L157" s="397">
        <f t="shared" ca="1" si="25"/>
        <v>98041.790406773012</v>
      </c>
      <c r="M157" s="397">
        <f t="shared" ca="1" si="25"/>
        <v>98075.99575547743</v>
      </c>
      <c r="N157" s="397">
        <f t="shared" ca="1" si="25"/>
        <v>97888.466658796795</v>
      </c>
      <c r="O157" s="397">
        <f t="shared" ca="1" si="25"/>
        <v>97702.072732563858</v>
      </c>
      <c r="P157" s="397">
        <f t="shared" ca="1" si="25"/>
        <v>97516.840166923706</v>
      </c>
      <c r="Q157" s="397">
        <f t="shared" ca="1" si="25"/>
        <v>97328.601883840718</v>
      </c>
      <c r="R157" s="397">
        <f t="shared" ca="1" si="25"/>
        <v>97137.322205226548</v>
      </c>
      <c r="S157" s="397">
        <f t="shared" ca="1" si="25"/>
        <v>96947.200400468893</v>
      </c>
      <c r="T157" s="397">
        <f t="shared" ca="1" si="25"/>
        <v>96758.263183515897</v>
      </c>
      <c r="U157" s="397">
        <f t="shared" ca="1" si="25"/>
        <v>96566.260134771292</v>
      </c>
      <c r="V157" s="397">
        <f t="shared" ca="1" si="25"/>
        <v>96371.154862584866</v>
      </c>
      <c r="W157" s="397">
        <f t="shared" ca="1" si="25"/>
        <v>96177.230621732073</v>
      </c>
      <c r="X157" s="397">
        <f t="shared" ca="1" si="25"/>
        <v>95984.514660440007</v>
      </c>
      <c r="Y157" s="397">
        <f t="shared" ca="1" si="25"/>
        <v>95788.671550720435</v>
      </c>
      <c r="Z157" s="397">
        <f t="shared" ca="1" si="25"/>
        <v>95589.664173090394</v>
      </c>
      <c r="AA157" s="397">
        <f t="shared" ca="1" si="25"/>
        <v>95391.861447420408</v>
      </c>
      <c r="AB157" s="397">
        <f t="shared" ca="1" si="25"/>
        <v>95195.291166902549</v>
      </c>
      <c r="AC157" s="397">
        <f t="shared" ca="1" si="25"/>
        <v>94995.531194988696</v>
      </c>
      <c r="AD157" s="397">
        <f t="shared" ca="1" si="25"/>
        <v>67814.247953215352</v>
      </c>
      <c r="AE157" s="397">
        <f t="shared" ca="1" si="25"/>
        <v>67478.597737428936</v>
      </c>
      <c r="AF157" s="397">
        <f t="shared" ca="1" si="25"/>
        <v>67145.038850161131</v>
      </c>
      <c r="AG157" s="397">
        <f t="shared" ca="1" si="25"/>
        <v>66806.067395388032</v>
      </c>
      <c r="AH157" s="397">
        <f t="shared" ca="1" si="25"/>
        <v>66461.619125533471</v>
      </c>
      <c r="AI157" s="397">
        <f t="shared" ca="1" si="25"/>
        <v>66119.255905431288</v>
      </c>
      <c r="AJ157" s="397">
        <f t="shared" ca="1" si="25"/>
        <v>65779.025840418064</v>
      </c>
      <c r="AK157" s="397">
        <f t="shared" ref="AK157:BP157" ca="1" si="26">SUM(AK154,AK156)</f>
        <v>65433.274956549605</v>
      </c>
      <c r="AL157" s="397">
        <f t="shared" ca="1" si="26"/>
        <v>65081.937721297902</v>
      </c>
      <c r="AM157" s="397">
        <f t="shared" ca="1" si="26"/>
        <v>64732.727236793668</v>
      </c>
      <c r="AN157" s="397">
        <f t="shared" ca="1" si="26"/>
        <v>64385.692570480169</v>
      </c>
      <c r="AO157" s="397">
        <f t="shared" ca="1" si="26"/>
        <v>64033.026668934384</v>
      </c>
      <c r="AP157" s="397">
        <f t="shared" ca="1" si="26"/>
        <v>63674.662688977551</v>
      </c>
      <c r="AQ157" s="397">
        <f t="shared" ca="1" si="26"/>
        <v>63318.467994783248</v>
      </c>
      <c r="AR157" s="397">
        <f t="shared" ca="1" si="26"/>
        <v>62964.492635143572</v>
      </c>
      <c r="AS157" s="397">
        <f t="shared" ca="1" si="26"/>
        <v>62604.773415566829</v>
      </c>
      <c r="AT157" s="397">
        <f t="shared" ca="1" si="26"/>
        <v>62239.242156010849</v>
      </c>
      <c r="AU157" s="397">
        <f t="shared" ca="1" si="26"/>
        <v>61875.923567932681</v>
      </c>
      <c r="AV157" s="397">
        <f t="shared" ca="1" si="26"/>
        <v>61514.868701100204</v>
      </c>
      <c r="AW157" s="397">
        <f t="shared" ca="1" si="26"/>
        <v>61147.955097131809</v>
      </c>
      <c r="AX157" s="397">
        <f t="shared" ca="1" si="26"/>
        <v>60775.113212384866</v>
      </c>
      <c r="AY157" s="397">
        <f t="shared" ca="1" si="26"/>
        <v>60404.528252545133</v>
      </c>
      <c r="AZ157" s="397">
        <f t="shared" ca="1" si="26"/>
        <v>60036.252288375952</v>
      </c>
      <c r="BA157" s="397">
        <f t="shared" ca="1" si="26"/>
        <v>59662.000412328227</v>
      </c>
      <c r="BB157" s="397">
        <f t="shared" ca="1" si="26"/>
        <v>59281.701689886308</v>
      </c>
      <c r="BC157" s="397">
        <f t="shared" ca="1" si="26"/>
        <v>58903.705030849786</v>
      </c>
      <c r="BD157" s="397">
        <f t="shared" ca="1" si="26"/>
        <v>58528.063547397236</v>
      </c>
      <c r="BE157" s="397">
        <f t="shared" ca="1" si="26"/>
        <v>58146.326633828518</v>
      </c>
      <c r="BF157" s="397">
        <f t="shared" ca="1" si="26"/>
        <v>57758.421936937841</v>
      </c>
      <c r="BG157" s="397">
        <f t="shared" ca="1" si="26"/>
        <v>57372.865344720485</v>
      </c>
      <c r="BH157" s="397">
        <f t="shared" ca="1" si="26"/>
        <v>56989.711031598912</v>
      </c>
      <c r="BI157" s="397">
        <f t="shared" ca="1" si="26"/>
        <v>143077.26395687406</v>
      </c>
      <c r="BJ157" s="397">
        <f t="shared" ca="1" si="26"/>
        <v>142249.2165431598</v>
      </c>
      <c r="BK157" s="397">
        <f t="shared" ca="1" si="26"/>
        <v>141423.56419621268</v>
      </c>
      <c r="BL157" s="397">
        <f t="shared" ca="1" si="26"/>
        <v>140600.36217394305</v>
      </c>
      <c r="BM157" s="397">
        <f t="shared" ca="1" si="26"/>
        <v>0</v>
      </c>
      <c r="BN157" s="397">
        <f t="shared" ca="1" si="26"/>
        <v>0</v>
      </c>
      <c r="BO157" s="397">
        <f t="shared" ca="1" si="26"/>
        <v>0</v>
      </c>
      <c r="BP157" s="397">
        <f t="shared" ca="1" si="26"/>
        <v>0</v>
      </c>
      <c r="BQ157" s="397">
        <f t="shared" ref="BQ157:CV157" ca="1" si="27">SUM(BQ154,BQ156)</f>
        <v>0</v>
      </c>
      <c r="BR157" s="397">
        <f t="shared" ca="1" si="27"/>
        <v>0</v>
      </c>
      <c r="BS157" s="397">
        <f t="shared" ca="1" si="27"/>
        <v>0</v>
      </c>
      <c r="BT157" s="397">
        <f t="shared" ca="1" si="27"/>
        <v>0</v>
      </c>
      <c r="BU157" s="397">
        <f t="shared" ca="1" si="27"/>
        <v>0</v>
      </c>
      <c r="BV157" s="397">
        <f t="shared" ca="1" si="27"/>
        <v>0</v>
      </c>
      <c r="BW157" s="397">
        <f t="shared" ca="1" si="27"/>
        <v>0</v>
      </c>
      <c r="BX157" s="397">
        <f t="shared" ca="1" si="27"/>
        <v>0</v>
      </c>
      <c r="BY157" s="397">
        <f t="shared" ca="1" si="27"/>
        <v>0</v>
      </c>
      <c r="BZ157" s="397">
        <f t="shared" ca="1" si="27"/>
        <v>0</v>
      </c>
      <c r="CA157" s="397">
        <f t="shared" ca="1" si="27"/>
        <v>0</v>
      </c>
      <c r="CB157" s="397">
        <f t="shared" ca="1" si="27"/>
        <v>0</v>
      </c>
      <c r="CC157" s="397">
        <f t="shared" ca="1" si="27"/>
        <v>0</v>
      </c>
      <c r="CD157" s="397">
        <f t="shared" ca="1" si="27"/>
        <v>0</v>
      </c>
      <c r="CE157" s="397">
        <f t="shared" ca="1" si="27"/>
        <v>0</v>
      </c>
      <c r="CF157" s="397">
        <f t="shared" ca="1" si="27"/>
        <v>0</v>
      </c>
      <c r="CG157" s="397">
        <f t="shared" ca="1" si="27"/>
        <v>0</v>
      </c>
      <c r="CH157" s="397">
        <f t="shared" ca="1" si="27"/>
        <v>0</v>
      </c>
      <c r="CI157" s="397">
        <f t="shared" ca="1" si="27"/>
        <v>0</v>
      </c>
      <c r="CJ157" s="397">
        <f t="shared" ca="1" si="27"/>
        <v>0</v>
      </c>
      <c r="CK157" s="397">
        <f t="shared" ca="1" si="27"/>
        <v>0</v>
      </c>
      <c r="CL157" s="397">
        <f t="shared" ca="1" si="27"/>
        <v>0</v>
      </c>
      <c r="CM157" s="397">
        <f t="shared" ca="1" si="27"/>
        <v>0</v>
      </c>
      <c r="CN157" s="397">
        <f t="shared" ca="1" si="27"/>
        <v>0</v>
      </c>
      <c r="CO157" s="397">
        <f t="shared" ca="1" si="27"/>
        <v>0</v>
      </c>
      <c r="CP157" s="397">
        <f t="shared" ca="1" si="27"/>
        <v>0</v>
      </c>
      <c r="CQ157" s="397">
        <f t="shared" ca="1" si="27"/>
        <v>0</v>
      </c>
      <c r="CR157" s="397">
        <f t="shared" ca="1" si="27"/>
        <v>0</v>
      </c>
      <c r="CS157" s="397">
        <f t="shared" ca="1" si="27"/>
        <v>0</v>
      </c>
      <c r="CT157" s="397">
        <f t="shared" ca="1" si="27"/>
        <v>0</v>
      </c>
      <c r="CU157" s="397">
        <f t="shared" ca="1" si="27"/>
        <v>0</v>
      </c>
      <c r="CV157" s="397">
        <f t="shared" ca="1" si="27"/>
        <v>0</v>
      </c>
      <c r="CW157" s="397">
        <f t="shared" ref="CW157:DU157" ca="1" si="28">SUM(CW154,CW156)</f>
        <v>0</v>
      </c>
      <c r="CX157" s="397">
        <f t="shared" ca="1" si="28"/>
        <v>0</v>
      </c>
      <c r="CY157" s="397">
        <f t="shared" ca="1" si="28"/>
        <v>0</v>
      </c>
      <c r="CZ157" s="397">
        <f t="shared" ca="1" si="28"/>
        <v>0</v>
      </c>
      <c r="DA157" s="397">
        <f t="shared" ca="1" si="28"/>
        <v>0</v>
      </c>
      <c r="DB157" s="397">
        <f t="shared" ca="1" si="28"/>
        <v>0</v>
      </c>
      <c r="DC157" s="397">
        <f t="shared" ca="1" si="28"/>
        <v>0</v>
      </c>
      <c r="DD157" s="397">
        <f t="shared" ca="1" si="28"/>
        <v>0</v>
      </c>
      <c r="DE157" s="397">
        <f t="shared" ca="1" si="28"/>
        <v>0</v>
      </c>
      <c r="DF157" s="397">
        <f t="shared" ca="1" si="28"/>
        <v>0</v>
      </c>
      <c r="DG157" s="397">
        <f t="shared" ca="1" si="28"/>
        <v>0</v>
      </c>
      <c r="DH157" s="397">
        <f t="shared" ca="1" si="28"/>
        <v>0</v>
      </c>
      <c r="DI157" s="397">
        <f t="shared" ca="1" si="28"/>
        <v>0</v>
      </c>
      <c r="DJ157" s="397">
        <f t="shared" ca="1" si="28"/>
        <v>0</v>
      </c>
      <c r="DK157" s="397">
        <f t="shared" ca="1" si="28"/>
        <v>0</v>
      </c>
      <c r="DL157" s="397">
        <f t="shared" ca="1" si="28"/>
        <v>0</v>
      </c>
      <c r="DM157" s="397">
        <f t="shared" ca="1" si="28"/>
        <v>0</v>
      </c>
      <c r="DN157" s="397">
        <f t="shared" ca="1" si="28"/>
        <v>0</v>
      </c>
      <c r="DO157" s="397">
        <f t="shared" ca="1" si="28"/>
        <v>0</v>
      </c>
      <c r="DP157" s="397">
        <f t="shared" ca="1" si="28"/>
        <v>0</v>
      </c>
      <c r="DQ157" s="397">
        <f t="shared" ca="1" si="28"/>
        <v>0</v>
      </c>
      <c r="DR157" s="397">
        <f t="shared" ca="1" si="28"/>
        <v>0</v>
      </c>
      <c r="DS157" s="397">
        <f t="shared" ca="1" si="28"/>
        <v>0</v>
      </c>
      <c r="DT157" s="397">
        <f t="shared" ca="1" si="28"/>
        <v>0</v>
      </c>
      <c r="DU157" s="397">
        <f t="shared" ca="1" si="28"/>
        <v>0</v>
      </c>
    </row>
    <row r="158" spans="1:125" ht="11.25" customHeight="1">
      <c r="B158" s="277" t="s">
        <v>761</v>
      </c>
      <c r="C158" s="694">
        <f ca="1">IRR(E157:DU157)</f>
        <v>4.6664608318378153E-2</v>
      </c>
    </row>
    <row r="162" spans="3:3" ht="11.25" customHeight="1">
      <c r="C162" s="277">
        <v>0.43809999999999999</v>
      </c>
    </row>
  </sheetData>
  <mergeCells count="1">
    <mergeCell ref="A1:D1"/>
  </mergeCells>
  <pageMargins left="0.7" right="0.7" top="0.75" bottom="0.75"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tabColor rgb="FF00B0F0"/>
  </sheetPr>
  <dimension ref="B2:L27"/>
  <sheetViews>
    <sheetView topLeftCell="A11" zoomScale="120" zoomScaleNormal="120" workbookViewId="0">
      <selection activeCell="J16" sqref="J16"/>
    </sheetView>
  </sheetViews>
  <sheetFormatPr defaultRowHeight="14.4"/>
  <cols>
    <col min="1" max="1" width="3.44140625" customWidth="1"/>
    <col min="2" max="2" width="5.44140625" customWidth="1"/>
    <col min="3" max="3" width="35.44140625" customWidth="1"/>
    <col min="4" max="4" width="8.44140625" customWidth="1"/>
    <col min="5" max="5" width="8.5546875" customWidth="1"/>
    <col min="6" max="6" width="4.21875" customWidth="1"/>
    <col min="7" max="7" width="4.77734375" customWidth="1"/>
    <col min="8" max="8" width="35.44140625" customWidth="1"/>
    <col min="10" max="10" width="11.21875" customWidth="1"/>
    <col min="11" max="11" width="4.44140625" customWidth="1"/>
    <col min="12" max="12" width="37.21875" customWidth="1"/>
  </cols>
  <sheetData>
    <row r="2" spans="2:12">
      <c r="B2" s="504" t="s">
        <v>850</v>
      </c>
      <c r="C2" s="504"/>
      <c r="D2" s="504"/>
      <c r="E2" s="504"/>
      <c r="F2" s="504"/>
      <c r="G2" s="504"/>
      <c r="H2" s="504"/>
      <c r="I2" s="504"/>
      <c r="J2" s="504"/>
    </row>
    <row r="4" spans="2:12">
      <c r="B4" s="531" t="s">
        <v>851</v>
      </c>
    </row>
    <row r="6" spans="2:12">
      <c r="B6" s="507" t="s">
        <v>836</v>
      </c>
      <c r="G6" s="507" t="s">
        <v>837</v>
      </c>
    </row>
    <row r="8" spans="2:12" ht="43.5" customHeight="1">
      <c r="B8" s="594" t="s">
        <v>832</v>
      </c>
      <c r="C8" s="594" t="s">
        <v>833</v>
      </c>
      <c r="D8" s="595" t="s">
        <v>186</v>
      </c>
      <c r="E8" s="595" t="s">
        <v>860</v>
      </c>
      <c r="G8" s="594" t="s">
        <v>832</v>
      </c>
      <c r="H8" s="594" t="s">
        <v>833</v>
      </c>
      <c r="I8" s="595" t="s">
        <v>186</v>
      </c>
    </row>
    <row r="9" spans="2:12">
      <c r="B9" s="594">
        <v>1</v>
      </c>
      <c r="C9" s="415" t="s">
        <v>710</v>
      </c>
      <c r="D9" s="596">
        <f>'IIA Finanšu analīze'!D176</f>
        <v>5390116</v>
      </c>
      <c r="E9" s="676">
        <f>301693*1.05</f>
        <v>316777.65000000002</v>
      </c>
      <c r="G9" s="594">
        <v>1</v>
      </c>
      <c r="H9" s="415" t="s">
        <v>710</v>
      </c>
      <c r="I9" s="596">
        <f>'IIA Finanšu analīze'!D225</f>
        <v>4963424</v>
      </c>
    </row>
    <row r="10" spans="2:12">
      <c r="B10" s="594">
        <v>2</v>
      </c>
      <c r="C10" s="415" t="s">
        <v>711</v>
      </c>
      <c r="D10" s="596">
        <f>'IIA Finanšu analīze'!D177</f>
        <v>909825</v>
      </c>
      <c r="E10" s="676">
        <f>124000*1.05</f>
        <v>130200</v>
      </c>
      <c r="G10" s="594">
        <v>2</v>
      </c>
      <c r="H10" s="415" t="s">
        <v>711</v>
      </c>
      <c r="I10" s="596">
        <f>'IIA Finanšu analīze'!D226</f>
        <v>793822.00000000012</v>
      </c>
      <c r="L10" s="514"/>
    </row>
    <row r="11" spans="2:12">
      <c r="B11" s="594">
        <v>3</v>
      </c>
      <c r="C11" s="415" t="s">
        <v>852</v>
      </c>
      <c r="D11" s="596">
        <f>'IIA Finanšu analīze'!D178</f>
        <v>687124</v>
      </c>
      <c r="E11" s="676">
        <f>654404*1.05</f>
        <v>687124.20000000007</v>
      </c>
      <c r="G11" s="594">
        <v>3</v>
      </c>
      <c r="H11" s="415" t="s">
        <v>852</v>
      </c>
      <c r="I11" s="596">
        <f>'IIA Finanšu analīze'!D227</f>
        <v>599515</v>
      </c>
      <c r="L11" s="514"/>
    </row>
    <row r="12" spans="2:12">
      <c r="B12" s="594">
        <v>4</v>
      </c>
      <c r="C12" s="415" t="s">
        <v>712</v>
      </c>
      <c r="D12" s="596">
        <f>'IIA Finanšu analīze'!D179</f>
        <v>318402</v>
      </c>
      <c r="E12" s="676">
        <f>303240*1.05</f>
        <v>318402</v>
      </c>
      <c r="G12" s="594">
        <v>4</v>
      </c>
      <c r="H12" s="415" t="s">
        <v>712</v>
      </c>
      <c r="I12" s="596">
        <f>'IIA Finanšu analīze'!D228</f>
        <v>277806</v>
      </c>
      <c r="L12" s="500"/>
    </row>
    <row r="13" spans="2:12">
      <c r="B13" s="594">
        <v>5</v>
      </c>
      <c r="C13" s="415" t="s">
        <v>713</v>
      </c>
      <c r="D13" s="596">
        <f>'IIA Finanšu analīze'!D180</f>
        <v>198407</v>
      </c>
      <c r="E13" s="676">
        <f>188959*1.05</f>
        <v>198406.95</v>
      </c>
      <c r="G13" s="594">
        <v>5</v>
      </c>
      <c r="H13" s="415" t="s">
        <v>713</v>
      </c>
      <c r="I13" s="596">
        <f>'IIA Finanšu analīze'!D229</f>
        <v>173111.00000000003</v>
      </c>
    </row>
    <row r="14" spans="2:12">
      <c r="B14" s="594">
        <v>6</v>
      </c>
      <c r="C14" s="415" t="s">
        <v>714</v>
      </c>
      <c r="D14" s="596">
        <f>'IIA Finanšu analīze'!D181</f>
        <v>215747</v>
      </c>
      <c r="E14" s="676">
        <f>205473*1.05</f>
        <v>215746.65000000002</v>
      </c>
      <c r="G14" s="594">
        <v>6</v>
      </c>
      <c r="H14" s="415" t="s">
        <v>714</v>
      </c>
      <c r="I14" s="596">
        <f>'IIA Finanšu analīze'!D230</f>
        <v>107874.00000000001</v>
      </c>
    </row>
    <row r="15" spans="2:12">
      <c r="B15" s="594">
        <v>7</v>
      </c>
      <c r="C15" s="415" t="s">
        <v>883</v>
      </c>
      <c r="D15" s="596">
        <f>'IIA Finanšu analīze'!D182</f>
        <v>112559</v>
      </c>
      <c r="E15" s="676">
        <f>17200*1.05</f>
        <v>18060</v>
      </c>
      <c r="G15" s="594">
        <v>7</v>
      </c>
      <c r="H15" s="415" t="s">
        <v>883</v>
      </c>
      <c r="I15" s="596">
        <f>'IIA Finanšu analīze'!D231</f>
        <v>33768</v>
      </c>
    </row>
    <row r="16" spans="2:12">
      <c r="B16" s="594">
        <v>8</v>
      </c>
      <c r="C16" s="396" t="s">
        <v>983</v>
      </c>
      <c r="D16" s="593">
        <f>SUM(D9:D15)</f>
        <v>7832180</v>
      </c>
      <c r="E16" s="593">
        <f>SUM(E9:E15)+SUM(E9:E15)*5%</f>
        <v>1978953.3225000002</v>
      </c>
      <c r="G16" s="597">
        <v>8</v>
      </c>
      <c r="H16" s="396" t="s">
        <v>983</v>
      </c>
      <c r="I16" s="593">
        <f>SUM(I9:I15)</f>
        <v>6949320</v>
      </c>
      <c r="L16" s="532"/>
    </row>
    <row r="17" spans="2:12">
      <c r="B17" s="527"/>
      <c r="C17" s="277"/>
      <c r="D17" s="528"/>
      <c r="E17" s="529"/>
      <c r="G17" s="597"/>
      <c r="H17" s="396" t="s">
        <v>853</v>
      </c>
      <c r="I17" s="593">
        <f>Kapitālieguldījumi!D41</f>
        <v>7075707.2501330152</v>
      </c>
      <c r="J17" s="529"/>
      <c r="L17" s="564"/>
    </row>
    <row r="19" spans="2:12">
      <c r="B19" s="393"/>
    </row>
    <row r="20" spans="2:12">
      <c r="B20" s="530"/>
      <c r="C20" s="530"/>
      <c r="D20" s="394"/>
      <c r="E20" s="394"/>
      <c r="G20" s="530"/>
      <c r="H20" s="530"/>
      <c r="I20" s="394"/>
      <c r="J20" s="394"/>
    </row>
    <row r="21" spans="2:12">
      <c r="C21" s="277"/>
    </row>
    <row r="22" spans="2:12">
      <c r="B22" s="530"/>
      <c r="C22" s="277"/>
      <c r="D22" s="528"/>
      <c r="E22" s="528"/>
    </row>
    <row r="23" spans="2:12">
      <c r="B23" s="530"/>
      <c r="C23" s="277"/>
      <c r="D23" s="528"/>
      <c r="E23" s="528"/>
    </row>
    <row r="24" spans="2:12">
      <c r="C24" s="277"/>
    </row>
    <row r="25" spans="2:12">
      <c r="B25" s="530"/>
      <c r="C25" s="277"/>
      <c r="D25" s="528"/>
      <c r="E25" s="528"/>
    </row>
    <row r="26" spans="2:12">
      <c r="B26" s="530"/>
      <c r="C26" s="277"/>
      <c r="D26" s="528"/>
      <c r="E26" s="528"/>
    </row>
    <row r="27" spans="2:12">
      <c r="B27" s="530"/>
      <c r="C27" s="277"/>
      <c r="D27" s="528"/>
      <c r="E27" s="528"/>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tabColor rgb="FF00B0F0"/>
  </sheetPr>
  <dimension ref="B2:K36"/>
  <sheetViews>
    <sheetView tabSelected="1" topLeftCell="A25" zoomScale="120" zoomScaleNormal="120" workbookViewId="0">
      <selection activeCell="I30" sqref="I30"/>
    </sheetView>
  </sheetViews>
  <sheetFormatPr defaultRowHeight="14.4"/>
  <cols>
    <col min="1" max="1" width="2.77734375" customWidth="1"/>
    <col min="2" max="2" width="5.44140625" customWidth="1"/>
    <col min="3" max="3" width="41.21875" customWidth="1"/>
    <col min="4" max="4" width="8.44140625" customWidth="1"/>
    <col min="5" max="5" width="8.5546875" customWidth="1"/>
    <col min="6" max="6" width="12" customWidth="1"/>
    <col min="7" max="7" width="11.6640625" customWidth="1"/>
    <col min="8" max="8" width="37.21875" customWidth="1"/>
    <col min="9" max="9" width="13.88671875" customWidth="1"/>
    <col min="10" max="10" width="4.44140625" customWidth="1"/>
    <col min="11" max="11" width="12.77734375" customWidth="1"/>
  </cols>
  <sheetData>
    <row r="2" spans="2:11">
      <c r="B2" s="504" t="s">
        <v>849</v>
      </c>
      <c r="C2" s="504"/>
      <c r="D2" s="504"/>
      <c r="E2" s="504"/>
      <c r="F2" s="504"/>
      <c r="G2" s="504"/>
      <c r="H2" s="504"/>
      <c r="I2" s="504"/>
    </row>
    <row r="4" spans="2:11">
      <c r="B4" s="507" t="s">
        <v>836</v>
      </c>
      <c r="G4" s="507" t="s">
        <v>837</v>
      </c>
    </row>
    <row r="6" spans="2:11">
      <c r="B6" s="677" t="s">
        <v>988</v>
      </c>
      <c r="G6" s="393"/>
    </row>
    <row r="7" spans="2:11" ht="43.05" customHeight="1">
      <c r="B7" s="510" t="s">
        <v>832</v>
      </c>
      <c r="C7" s="510" t="s">
        <v>833</v>
      </c>
      <c r="D7" s="509" t="s">
        <v>834</v>
      </c>
      <c r="E7" s="509" t="s">
        <v>835</v>
      </c>
      <c r="F7" s="670" t="s">
        <v>909</v>
      </c>
      <c r="G7" s="670" t="s">
        <v>1010</v>
      </c>
      <c r="H7" s="530"/>
      <c r="I7" s="394"/>
    </row>
    <row r="8" spans="2:11">
      <c r="B8" s="510">
        <v>1</v>
      </c>
      <c r="C8" s="508" t="s">
        <v>838</v>
      </c>
      <c r="D8" s="508">
        <f>'IIA Papildus aprēķini'!C27</f>
        <v>9.2369999999999994E-2</v>
      </c>
      <c r="E8" s="508">
        <f>'IIA Papildus aprēķini'!C49</f>
        <v>9.2369999999999994E-2</v>
      </c>
      <c r="F8" s="662"/>
      <c r="G8" s="671"/>
      <c r="H8" s="277"/>
      <c r="I8" s="277"/>
      <c r="K8" s="917"/>
    </row>
    <row r="9" spans="2:11" ht="14.55" customHeight="1">
      <c r="B9" s="510">
        <v>2</v>
      </c>
      <c r="C9" s="674" t="s">
        <v>984</v>
      </c>
      <c r="D9" s="513">
        <f>'IIA Papildus aprēķini'!C28/1000</f>
        <v>5360.2</v>
      </c>
      <c r="E9" s="513">
        <f>'IIA Papildus aprēķini'!C50/1000</f>
        <v>2316.8000000000002</v>
      </c>
      <c r="F9" s="672">
        <f>D9-E9</f>
        <v>3043.3999999999996</v>
      </c>
      <c r="G9" s="673">
        <f>1-E9/D9</f>
        <v>0.56777732174172602</v>
      </c>
      <c r="H9" s="586"/>
      <c r="I9" s="528"/>
      <c r="K9" s="917"/>
    </row>
    <row r="10" spans="2:11" ht="14.55" customHeight="1">
      <c r="B10" s="510">
        <v>3</v>
      </c>
      <c r="C10" s="508" t="s">
        <v>911</v>
      </c>
      <c r="D10" s="513">
        <v>0</v>
      </c>
      <c r="E10" s="676">
        <v>107</v>
      </c>
      <c r="F10" s="672"/>
      <c r="G10" s="673"/>
      <c r="H10" s="586"/>
      <c r="I10" s="528"/>
      <c r="K10" s="917"/>
    </row>
    <row r="11" spans="2:11" ht="14.55" customHeight="1">
      <c r="B11" s="675">
        <v>4</v>
      </c>
      <c r="C11" s="674" t="s">
        <v>910</v>
      </c>
      <c r="D11" s="672">
        <f>D9-D10</f>
        <v>5360.2</v>
      </c>
      <c r="E11" s="672">
        <f>E9-E10</f>
        <v>2209.8000000000002</v>
      </c>
      <c r="F11" s="672">
        <f>D11-E11</f>
        <v>3150.3999999999996</v>
      </c>
      <c r="G11" s="673">
        <f>1-E11/D11</f>
        <v>0.58773926346031857</v>
      </c>
      <c r="H11" s="586"/>
      <c r="I11" s="528"/>
      <c r="K11" s="917"/>
    </row>
    <row r="12" spans="2:11">
      <c r="B12" s="510">
        <v>5</v>
      </c>
      <c r="C12" s="508" t="s">
        <v>839</v>
      </c>
      <c r="D12" s="513">
        <f>'IIA Papildus aprēķini'!C29</f>
        <v>495121.67399999994</v>
      </c>
      <c r="E12" s="513">
        <f>'IIA Papildus aprēķini'!C51</f>
        <v>214002.81599999999</v>
      </c>
      <c r="G12" s="530"/>
      <c r="H12" s="277"/>
      <c r="I12" s="528"/>
      <c r="K12" s="917"/>
    </row>
    <row r="13" spans="2:11">
      <c r="B13" s="526">
        <v>6</v>
      </c>
      <c r="C13" s="525" t="s">
        <v>848</v>
      </c>
      <c r="D13" s="513"/>
      <c r="E13" s="515">
        <f>D12-E12</f>
        <v>281118.85799999995</v>
      </c>
      <c r="G13" s="527"/>
      <c r="H13" s="275"/>
      <c r="I13" s="529"/>
    </row>
    <row r="14" spans="2:11">
      <c r="B14" s="527"/>
      <c r="C14" s="277" t="s">
        <v>985</v>
      </c>
      <c r="D14" s="528"/>
      <c r="E14" s="529"/>
      <c r="G14" s="527"/>
      <c r="H14" s="275"/>
      <c r="I14" s="529"/>
    </row>
    <row r="16" spans="2:11">
      <c r="B16" s="677" t="s">
        <v>986</v>
      </c>
      <c r="H16" s="677" t="s">
        <v>929</v>
      </c>
    </row>
    <row r="17" spans="2:9" ht="21.6">
      <c r="B17" s="516" t="s">
        <v>832</v>
      </c>
      <c r="C17" s="516" t="s">
        <v>833</v>
      </c>
      <c r="D17" s="517" t="s">
        <v>834</v>
      </c>
      <c r="E17" s="517" t="s">
        <v>835</v>
      </c>
      <c r="G17" s="510" t="s">
        <v>832</v>
      </c>
      <c r="H17" s="510" t="s">
        <v>833</v>
      </c>
      <c r="I17" s="509" t="s">
        <v>835</v>
      </c>
    </row>
    <row r="18" spans="2:9">
      <c r="B18" s="520"/>
      <c r="C18" s="506" t="s">
        <v>840</v>
      </c>
      <c r="D18" s="521"/>
      <c r="E18" s="522"/>
      <c r="G18" s="520"/>
      <c r="H18" s="506" t="s">
        <v>840</v>
      </c>
      <c r="I18" s="522"/>
    </row>
    <row r="19" spans="2:9">
      <c r="B19" s="518">
        <v>1</v>
      </c>
      <c r="C19" s="519" t="s">
        <v>737</v>
      </c>
      <c r="D19" s="513">
        <f>'IIA Papildus aprēķini'!C24</f>
        <v>129624.23</v>
      </c>
      <c r="E19" s="513">
        <f>'IIA Papildus aprēķini'!C46</f>
        <v>129624</v>
      </c>
      <c r="G19" s="518">
        <v>1</v>
      </c>
      <c r="H19" s="519" t="s">
        <v>737</v>
      </c>
      <c r="I19" s="508" t="s">
        <v>1002</v>
      </c>
    </row>
    <row r="20" spans="2:9">
      <c r="B20" s="510">
        <v>2</v>
      </c>
      <c r="C20" s="508" t="s">
        <v>1014</v>
      </c>
      <c r="D20" s="513">
        <f>'IIA Papildus aprēķini'!C25</f>
        <v>7554.58</v>
      </c>
      <c r="E20" s="513">
        <f>'IIA Papildus aprēķini'!C47</f>
        <v>7555</v>
      </c>
      <c r="G20" s="510">
        <v>2</v>
      </c>
      <c r="H20" s="508" t="s">
        <v>1014</v>
      </c>
      <c r="I20" s="508" t="s">
        <v>1002</v>
      </c>
    </row>
    <row r="21" spans="2:9">
      <c r="B21" s="510">
        <v>3</v>
      </c>
      <c r="C21" s="508" t="s">
        <v>1015</v>
      </c>
      <c r="D21" s="513">
        <v>0</v>
      </c>
      <c r="E21" s="513">
        <v>7111</v>
      </c>
      <c r="G21" s="510">
        <v>3</v>
      </c>
      <c r="H21" s="508" t="s">
        <v>1015</v>
      </c>
      <c r="I21" s="513">
        <v>7111</v>
      </c>
    </row>
    <row r="22" spans="2:9">
      <c r="B22" s="520"/>
      <c r="C22" s="506" t="s">
        <v>739</v>
      </c>
      <c r="D22" s="521"/>
      <c r="E22" s="522"/>
      <c r="G22" s="520"/>
      <c r="H22" s="506" t="s">
        <v>739</v>
      </c>
      <c r="I22" s="522"/>
    </row>
    <row r="23" spans="2:9">
      <c r="B23" s="510">
        <v>3</v>
      </c>
      <c r="C23" s="508" t="s">
        <v>1016</v>
      </c>
      <c r="D23" s="513">
        <f>D12</f>
        <v>495121.67399999994</v>
      </c>
      <c r="E23" s="513">
        <f>E12</f>
        <v>214002.81599999999</v>
      </c>
      <c r="G23" s="510">
        <v>4</v>
      </c>
      <c r="H23" s="508" t="s">
        <v>1016</v>
      </c>
      <c r="I23" s="513">
        <f>E23</f>
        <v>214002.81599999999</v>
      </c>
    </row>
    <row r="24" spans="2:9">
      <c r="B24" s="510">
        <v>5</v>
      </c>
      <c r="C24" s="508" t="s">
        <v>741</v>
      </c>
      <c r="D24" s="513">
        <f>'IIA Papildus aprēķini'!C30</f>
        <v>87000</v>
      </c>
      <c r="E24" s="513">
        <f>'IIA Papildus aprēķini'!C52</f>
        <v>37603</v>
      </c>
      <c r="G24" s="510">
        <v>5</v>
      </c>
      <c r="H24" s="508" t="s">
        <v>741</v>
      </c>
      <c r="I24" s="508" t="s">
        <v>1002</v>
      </c>
    </row>
    <row r="25" spans="2:9">
      <c r="B25" s="510">
        <v>6</v>
      </c>
      <c r="C25" s="508" t="s">
        <v>742</v>
      </c>
      <c r="D25" s="513">
        <f>'IIA Papildus aprēķini'!C31</f>
        <v>43278.21</v>
      </c>
      <c r="E25" s="513">
        <f>'IIA Papildus aprēķini'!C53</f>
        <v>18706</v>
      </c>
      <c r="G25" s="510">
        <v>6</v>
      </c>
      <c r="H25" s="508" t="s">
        <v>742</v>
      </c>
      <c r="I25" s="508" t="s">
        <v>1002</v>
      </c>
    </row>
    <row r="26" spans="2:9" s="563" customFormat="1">
      <c r="B26" s="510">
        <v>7</v>
      </c>
      <c r="C26" s="524" t="s">
        <v>841</v>
      </c>
      <c r="D26" s="515">
        <f>SUM(D19:D25)</f>
        <v>762578.6939999999</v>
      </c>
      <c r="E26" s="515">
        <f>SUM(E19:E25)</f>
        <v>414601.81599999999</v>
      </c>
      <c r="G26" s="526">
        <v>7</v>
      </c>
      <c r="H26" s="681" t="s">
        <v>1001</v>
      </c>
      <c r="I26" s="515">
        <f>SUM(I27:I28)</f>
        <v>292620.85599999997</v>
      </c>
    </row>
    <row r="27" spans="2:9">
      <c r="B27" s="510"/>
      <c r="C27" s="523" t="s">
        <v>842</v>
      </c>
      <c r="D27" s="513">
        <f>D23</f>
        <v>495121.67399999994</v>
      </c>
      <c r="E27" s="513">
        <f>E23</f>
        <v>214002.81599999999</v>
      </c>
      <c r="G27" s="511"/>
      <c r="H27" s="680" t="s">
        <v>842</v>
      </c>
      <c r="I27" s="513">
        <f>E27</f>
        <v>214002.81599999999</v>
      </c>
    </row>
    <row r="28" spans="2:9">
      <c r="B28" s="510"/>
      <c r="C28" s="523" t="s">
        <v>843</v>
      </c>
      <c r="D28" s="513">
        <f>SUM(D19:D21,D24:D25)</f>
        <v>267457.02</v>
      </c>
      <c r="E28" s="513">
        <f>SUM(E19:E21,E24:E25)</f>
        <v>200599</v>
      </c>
      <c r="G28" s="511"/>
      <c r="H28" s="680" t="s">
        <v>843</v>
      </c>
      <c r="I28" s="513">
        <f>SUM('IIA Papildus aprēķini'!C84,'IIA Papildus aprēķini'!C102,'IIA Papildus aprēķini'!C114)*4</f>
        <v>78618.039999999994</v>
      </c>
    </row>
    <row r="29" spans="2:9">
      <c r="B29" s="510"/>
      <c r="C29" s="524" t="s">
        <v>1017</v>
      </c>
      <c r="D29" s="511"/>
      <c r="E29" s="515">
        <f>D26-E26</f>
        <v>347976.87799999991</v>
      </c>
      <c r="G29" s="510">
        <v>7</v>
      </c>
      <c r="H29" s="525" t="s">
        <v>1017</v>
      </c>
      <c r="I29" s="515">
        <f>D26-I26</f>
        <v>469957.83799999993</v>
      </c>
    </row>
    <row r="30" spans="2:9">
      <c r="B30" s="510"/>
      <c r="C30" s="523" t="s">
        <v>842</v>
      </c>
      <c r="D30" s="511"/>
      <c r="E30" s="513">
        <f>D23-E23</f>
        <v>281118.85799999995</v>
      </c>
      <c r="G30" s="510">
        <v>8</v>
      </c>
      <c r="H30" s="680" t="s">
        <v>842</v>
      </c>
      <c r="I30" s="513">
        <f>E30</f>
        <v>281118.85799999995</v>
      </c>
    </row>
    <row r="31" spans="2:9">
      <c r="B31" s="510"/>
      <c r="C31" s="523" t="s">
        <v>843</v>
      </c>
      <c r="D31" s="511"/>
      <c r="E31" s="513">
        <f>SUM(D19:D20,D24:D25)-SUM(E19:E20,E24:E25)</f>
        <v>73969.020000000019</v>
      </c>
      <c r="G31" s="510">
        <v>9</v>
      </c>
      <c r="H31" s="680" t="s">
        <v>843</v>
      </c>
      <c r="I31" s="513">
        <f>SUM(D19:D20,D24:D25)-I28</f>
        <v>188838.98000000004</v>
      </c>
    </row>
    <row r="32" spans="2:9">
      <c r="B32" s="510"/>
      <c r="C32" s="524" t="s">
        <v>1030</v>
      </c>
      <c r="D32" s="511"/>
      <c r="E32" s="515">
        <f>E29*1.21</f>
        <v>421052.02237999986</v>
      </c>
      <c r="G32" s="510"/>
      <c r="H32" s="524" t="s">
        <v>1030</v>
      </c>
      <c r="I32" s="515">
        <f>I29*1.21</f>
        <v>568648.9839799999</v>
      </c>
    </row>
    <row r="33" spans="2:9">
      <c r="B33" s="510">
        <v>8</v>
      </c>
      <c r="C33" s="678" t="s">
        <v>987</v>
      </c>
      <c r="D33" s="515">
        <f>D26</f>
        <v>762578.6939999999</v>
      </c>
      <c r="E33" s="515">
        <f>E26</f>
        <v>414601.81599999999</v>
      </c>
      <c r="G33" s="510">
        <v>11</v>
      </c>
      <c r="H33" s="679" t="s">
        <v>987</v>
      </c>
      <c r="I33" s="515">
        <f>I26</f>
        <v>292620.85599999997</v>
      </c>
    </row>
    <row r="34" spans="2:9">
      <c r="B34" s="511"/>
      <c r="C34" s="679" t="s">
        <v>1018</v>
      </c>
      <c r="D34" s="515">
        <f>D26*0.21</f>
        <v>160141.52573999998</v>
      </c>
      <c r="E34" s="515">
        <f>E26*0.21</f>
        <v>87066.381359999999</v>
      </c>
      <c r="G34" s="511"/>
      <c r="H34" s="679" t="s">
        <v>1018</v>
      </c>
      <c r="I34" s="515">
        <f>I26*0.21</f>
        <v>61450.379759999989</v>
      </c>
    </row>
    <row r="35" spans="2:9">
      <c r="B35" s="510">
        <v>9</v>
      </c>
      <c r="C35" s="679" t="s">
        <v>1013</v>
      </c>
      <c r="D35" s="515">
        <f>SUM(D26,D34)</f>
        <v>922720.21973999985</v>
      </c>
      <c r="E35" s="515">
        <f>SUM(E26,E34)</f>
        <v>501668.19735999999</v>
      </c>
      <c r="G35" s="511"/>
      <c r="H35" s="679" t="s">
        <v>1013</v>
      </c>
      <c r="I35" s="515">
        <f>SUM(I26,I34)</f>
        <v>354071.23575999995</v>
      </c>
    </row>
    <row r="36" spans="2:9">
      <c r="B36" s="511"/>
      <c r="C36" s="523" t="s">
        <v>1019</v>
      </c>
      <c r="D36" s="511"/>
      <c r="E36" s="700">
        <f>1-E33/D33</f>
        <v>0.45631602448100916</v>
      </c>
      <c r="G36" s="511"/>
      <c r="H36" s="680"/>
      <c r="I36" s="700">
        <f>1-I33/D33</f>
        <v>0.61627454543071725</v>
      </c>
    </row>
  </sheetData>
  <mergeCells count="1">
    <mergeCell ref="K8:K12"/>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F0"/>
  </sheetPr>
  <dimension ref="A1:X83"/>
  <sheetViews>
    <sheetView workbookViewId="0">
      <selection activeCell="G6" sqref="G6"/>
    </sheetView>
  </sheetViews>
  <sheetFormatPr defaultColWidth="9.21875" defaultRowHeight="11.25" customHeight="1" outlineLevelRow="1"/>
  <cols>
    <col min="1" max="1" width="71.44140625" style="277" customWidth="1"/>
    <col min="2" max="2" width="9.21875" style="277"/>
    <col min="3" max="3" width="10.44140625" style="277" bestFit="1" customWidth="1"/>
    <col min="4" max="4" width="11.77734375" style="277" bestFit="1" customWidth="1"/>
    <col min="5" max="5" width="10" style="277" customWidth="1"/>
    <col min="6" max="16384" width="9.21875" style="277"/>
  </cols>
  <sheetData>
    <row r="1" spans="1:24" ht="11.25" customHeight="1" thickTop="1">
      <c r="A1" s="479" t="s">
        <v>304</v>
      </c>
      <c r="B1" s="480"/>
      <c r="C1" s="480" t="s">
        <v>640</v>
      </c>
      <c r="D1" s="480" t="s">
        <v>865</v>
      </c>
      <c r="E1" s="480">
        <v>2025</v>
      </c>
      <c r="F1" s="480">
        <v>2026</v>
      </c>
      <c r="G1" s="480">
        <v>2027</v>
      </c>
      <c r="H1" s="480">
        <v>2028</v>
      </c>
      <c r="I1" s="480">
        <v>2029</v>
      </c>
      <c r="J1" s="480">
        <v>2030</v>
      </c>
      <c r="K1" s="480">
        <v>2031</v>
      </c>
      <c r="L1" s="480">
        <v>2032</v>
      </c>
      <c r="M1" s="480">
        <v>2033</v>
      </c>
      <c r="N1" s="480">
        <v>2034</v>
      </c>
      <c r="O1" s="480">
        <v>2035</v>
      </c>
      <c r="P1" s="480">
        <v>2036</v>
      </c>
      <c r="Q1" s="480">
        <v>2037</v>
      </c>
      <c r="R1" s="480">
        <v>2038</v>
      </c>
      <c r="S1" s="480">
        <v>2039</v>
      </c>
      <c r="T1" s="480">
        <v>2040</v>
      </c>
      <c r="U1" s="480">
        <v>2041</v>
      </c>
      <c r="V1" s="480">
        <v>2042</v>
      </c>
      <c r="W1" s="480">
        <v>2043</v>
      </c>
      <c r="X1" s="480">
        <v>2044</v>
      </c>
    </row>
    <row r="2" spans="1:24" s="393" customFormat="1" ht="11.25" customHeight="1">
      <c r="E2" s="393">
        <v>1</v>
      </c>
      <c r="F2" s="393">
        <v>2</v>
      </c>
      <c r="G2" s="393">
        <v>3</v>
      </c>
      <c r="H2" s="393">
        <v>4</v>
      </c>
      <c r="I2" s="393">
        <v>5</v>
      </c>
      <c r="J2" s="393">
        <v>6</v>
      </c>
      <c r="K2" s="393">
        <v>7</v>
      </c>
      <c r="L2" s="393">
        <v>8</v>
      </c>
      <c r="M2" s="393">
        <v>9</v>
      </c>
      <c r="N2" s="393">
        <v>10</v>
      </c>
      <c r="O2" s="393">
        <v>11</v>
      </c>
      <c r="P2" s="393">
        <v>12</v>
      </c>
      <c r="Q2" s="393">
        <v>13</v>
      </c>
      <c r="R2" s="393">
        <v>14</v>
      </c>
      <c r="S2" s="393">
        <v>15</v>
      </c>
      <c r="T2" s="393">
        <v>16</v>
      </c>
      <c r="U2" s="393">
        <v>17</v>
      </c>
      <c r="V2" s="393">
        <v>18</v>
      </c>
      <c r="W2" s="393">
        <v>19</v>
      </c>
      <c r="X2" s="393">
        <v>20</v>
      </c>
    </row>
    <row r="3" spans="1:24" ht="11.25" customHeight="1">
      <c r="A3" s="277" t="s">
        <v>901</v>
      </c>
      <c r="B3" s="530" t="s">
        <v>33</v>
      </c>
      <c r="C3" s="402">
        <v>0.04</v>
      </c>
    </row>
    <row r="5" spans="1:24" ht="11.25" customHeight="1">
      <c r="A5" s="277" t="s">
        <v>1011</v>
      </c>
      <c r="B5" s="530" t="s">
        <v>896</v>
      </c>
      <c r="C5" s="414">
        <f>SUM(E5:X5)</f>
        <v>-14148383.769483181</v>
      </c>
      <c r="D5" s="397">
        <f>NPV($C$3,E5:X5)</f>
        <v>-9352033.2731462326</v>
      </c>
      <c r="E5" s="414">
        <f>-SUM(E44,E47)</f>
        <v>-158248.43509991217</v>
      </c>
      <c r="F5" s="414">
        <f t="shared" ref="F5:X5" si="0">-SUM(F44,F47)</f>
        <v>-356058.97897480242</v>
      </c>
      <c r="G5" s="414">
        <f t="shared" si="0"/>
        <v>-760795.41106820642</v>
      </c>
      <c r="H5" s="414">
        <f t="shared" si="0"/>
        <v>-760482.05831807968</v>
      </c>
      <c r="I5" s="414">
        <f t="shared" si="0"/>
        <v>-760155.85810519778</v>
      </c>
      <c r="J5" s="414">
        <f t="shared" si="0"/>
        <v>-759816.28368358768</v>
      </c>
      <c r="K5" s="414">
        <f t="shared" si="0"/>
        <v>-759462.78671069152</v>
      </c>
      <c r="L5" s="414">
        <f t="shared" si="0"/>
        <v>-759094.79636190669</v>
      </c>
      <c r="M5" s="414">
        <f t="shared" si="0"/>
        <v>-758711.71840882162</v>
      </c>
      <c r="N5" s="414">
        <f t="shared" si="0"/>
        <v>-758312.93425966019</v>
      </c>
      <c r="O5" s="414">
        <f t="shared" si="0"/>
        <v>-757897.7999603831</v>
      </c>
      <c r="P5" s="414">
        <f t="shared" si="0"/>
        <v>-757465.64515483554</v>
      </c>
      <c r="Q5" s="414">
        <f t="shared" si="0"/>
        <v>-757015.77200226055</v>
      </c>
      <c r="R5" s="414">
        <f t="shared" si="0"/>
        <v>-756547.4540504301</v>
      </c>
      <c r="S5" s="414">
        <f t="shared" si="0"/>
        <v>-756059.93506257446</v>
      </c>
      <c r="T5" s="414">
        <f t="shared" si="0"/>
        <v>-755552.42779621691</v>
      </c>
      <c r="U5" s="414">
        <f t="shared" si="0"/>
        <v>-755024.11273193872</v>
      </c>
      <c r="V5" s="414">
        <f t="shared" si="0"/>
        <v>-754474.13675002486</v>
      </c>
      <c r="W5" s="414">
        <f t="shared" si="0"/>
        <v>-753901.61175285268</v>
      </c>
      <c r="X5" s="414">
        <f t="shared" si="0"/>
        <v>-753305.6132307963</v>
      </c>
    </row>
    <row r="6" spans="1:24" ht="11.25" customHeight="1">
      <c r="A6" s="277" t="s">
        <v>897</v>
      </c>
      <c r="B6" s="530" t="s">
        <v>896</v>
      </c>
      <c r="C6" s="414">
        <f>SUM(E6:X6)</f>
        <v>5341204</v>
      </c>
      <c r="D6" s="397">
        <f t="shared" ref="D6:D7" si="1">NPV($C$3,E6:X6)</f>
        <v>3550154.3346380889</v>
      </c>
      <c r="E6" s="397">
        <f>IF(E20=1,('IIA Papildus aprēķini'!$C$36-'IIA Papildus aprēķini'!$C$57)*4,0)</f>
        <v>0</v>
      </c>
      <c r="F6" s="397">
        <f>IF(F20=1,('IIA Papildus aprēķini'!$C$36-'IIA Papildus aprēķini'!$C$57)*4,0)</f>
        <v>281116</v>
      </c>
      <c r="G6" s="397">
        <f>IF(G20=1,('IIA Papildus aprēķini'!$C$36-'IIA Papildus aprēķini'!$C$57)*4,0)</f>
        <v>281116</v>
      </c>
      <c r="H6" s="397">
        <f>IF(H20=1,('IIA Papildus aprēķini'!$C$36-'IIA Papildus aprēķini'!$C$57)*4,0)</f>
        <v>281116</v>
      </c>
      <c r="I6" s="397">
        <f>IF(I20=1,('IIA Papildus aprēķini'!$C$36-'IIA Papildus aprēķini'!$C$57)*4,0)</f>
        <v>281116</v>
      </c>
      <c r="J6" s="397">
        <f>IF(J20=1,('IIA Papildus aprēķini'!$C$36-'IIA Papildus aprēķini'!$C$57)*4,0)</f>
        <v>281116</v>
      </c>
      <c r="K6" s="397">
        <f>IF(K20=1,('IIA Papildus aprēķini'!$C$36-'IIA Papildus aprēķini'!$C$57)*4,0)</f>
        <v>281116</v>
      </c>
      <c r="L6" s="397">
        <f>IF(L20=1,('IIA Papildus aprēķini'!$C$36-'IIA Papildus aprēķini'!$C$57)*4,0)</f>
        <v>281116</v>
      </c>
      <c r="M6" s="397">
        <f>IF(M20=1,('IIA Papildus aprēķini'!$C$36-'IIA Papildus aprēķini'!$C$57)*4,0)</f>
        <v>281116</v>
      </c>
      <c r="N6" s="397">
        <f>IF(N20=1,('IIA Papildus aprēķini'!$C$36-'IIA Papildus aprēķini'!$C$57)*4,0)</f>
        <v>281116</v>
      </c>
      <c r="O6" s="397">
        <f>IF(O20=1,('IIA Papildus aprēķini'!$C$36-'IIA Papildus aprēķini'!$C$57)*4,0)</f>
        <v>281116</v>
      </c>
      <c r="P6" s="397">
        <f>IF(P20=1,('IIA Papildus aprēķini'!$C$36-'IIA Papildus aprēķini'!$C$57)*4,0)</f>
        <v>281116</v>
      </c>
      <c r="Q6" s="397">
        <f>IF(Q20=1,('IIA Papildus aprēķini'!$C$36-'IIA Papildus aprēķini'!$C$57)*4,0)</f>
        <v>281116</v>
      </c>
      <c r="R6" s="397">
        <f>IF(R20=1,('IIA Papildus aprēķini'!$C$36-'IIA Papildus aprēķini'!$C$57)*4,0)</f>
        <v>281116</v>
      </c>
      <c r="S6" s="397">
        <f>IF(S20=1,('IIA Papildus aprēķini'!$C$36-'IIA Papildus aprēķini'!$C$57)*4,0)</f>
        <v>281116</v>
      </c>
      <c r="T6" s="397">
        <f>IF(T20=1,('IIA Papildus aprēķini'!$C$36-'IIA Papildus aprēķini'!$C$57)*4,0)</f>
        <v>281116</v>
      </c>
      <c r="U6" s="397">
        <f>IF(U20=1,('IIA Papildus aprēķini'!$C$36-'IIA Papildus aprēķini'!$C$57)*4,0)</f>
        <v>281116</v>
      </c>
      <c r="V6" s="397">
        <f>IF(V20=1,('IIA Papildus aprēķini'!$C$36-'IIA Papildus aprēķini'!$C$57)*4,0)</f>
        <v>281116</v>
      </c>
      <c r="W6" s="397">
        <f>IF(W20=1,('IIA Papildus aprēķini'!$C$36-'IIA Papildus aprēķini'!$C$57)*4,0)</f>
        <v>281116</v>
      </c>
      <c r="X6" s="397">
        <f>IF(X20=1,('IIA Papildus aprēķini'!$C$36-'IIA Papildus aprēķini'!$C$57)*4,0)</f>
        <v>281116</v>
      </c>
    </row>
    <row r="7" spans="1:24" s="275" customFormat="1" ht="11.25" customHeight="1">
      <c r="A7" s="275" t="s">
        <v>900</v>
      </c>
      <c r="B7" s="527" t="s">
        <v>896</v>
      </c>
      <c r="C7" s="587">
        <f>SUM(E7:X7)</f>
        <v>-8807179.7694831789</v>
      </c>
      <c r="D7" s="446">
        <f t="shared" si="1"/>
        <v>-5801878.9385081455</v>
      </c>
      <c r="E7" s="587">
        <f>SUM(E5:E6)</f>
        <v>-158248.43509991217</v>
      </c>
      <c r="F7" s="587">
        <f t="shared" ref="F7:X7" si="2">SUM(F5:F6)</f>
        <v>-74942.97897480242</v>
      </c>
      <c r="G7" s="587">
        <f t="shared" si="2"/>
        <v>-479679.41106820642</v>
      </c>
      <c r="H7" s="587">
        <f t="shared" si="2"/>
        <v>-479366.05831807968</v>
      </c>
      <c r="I7" s="587">
        <f t="shared" si="2"/>
        <v>-479039.85810519778</v>
      </c>
      <c r="J7" s="587">
        <f t="shared" si="2"/>
        <v>-478700.28368358768</v>
      </c>
      <c r="K7" s="587">
        <f t="shared" si="2"/>
        <v>-478346.78671069152</v>
      </c>
      <c r="L7" s="587">
        <f t="shared" si="2"/>
        <v>-477978.79636190669</v>
      </c>
      <c r="M7" s="587">
        <f t="shared" si="2"/>
        <v>-477595.71840882162</v>
      </c>
      <c r="N7" s="587">
        <f t="shared" si="2"/>
        <v>-477196.93425966019</v>
      </c>
      <c r="O7" s="587">
        <f t="shared" si="2"/>
        <v>-476781.7999603831</v>
      </c>
      <c r="P7" s="587">
        <f t="shared" si="2"/>
        <v>-476349.64515483554</v>
      </c>
      <c r="Q7" s="587">
        <f t="shared" si="2"/>
        <v>-475899.77200226055</v>
      </c>
      <c r="R7" s="587">
        <f t="shared" si="2"/>
        <v>-475431.4540504301</v>
      </c>
      <c r="S7" s="587">
        <f t="shared" si="2"/>
        <v>-474943.93506257446</v>
      </c>
      <c r="T7" s="587">
        <f t="shared" si="2"/>
        <v>-474436.42779621691</v>
      </c>
      <c r="U7" s="587">
        <f t="shared" si="2"/>
        <v>-473908.11273193872</v>
      </c>
      <c r="V7" s="587">
        <f t="shared" si="2"/>
        <v>-473358.13675002486</v>
      </c>
      <c r="W7" s="587">
        <f t="shared" si="2"/>
        <v>-472785.61175285268</v>
      </c>
      <c r="X7" s="587">
        <f t="shared" si="2"/>
        <v>-472189.6132307963</v>
      </c>
    </row>
    <row r="10" spans="1:24" ht="11.25" customHeight="1">
      <c r="A10" s="277" t="s">
        <v>902</v>
      </c>
      <c r="B10" s="530" t="s">
        <v>896</v>
      </c>
      <c r="C10" s="589">
        <f>SUM(E10:X10)</f>
        <v>-8354182.5846992871</v>
      </c>
      <c r="D10" s="589">
        <f>NPV($C$3,E10:X10)</f>
        <v>-5535190.3502545003</v>
      </c>
      <c r="E10" s="589">
        <f>-SUM(E78,E81)</f>
        <v>-116151.43018830997</v>
      </c>
      <c r="F10" s="589">
        <f t="shared" ref="F10:X10" si="3">-SUM(F78,F81)</f>
        <v>-232302.86037661994</v>
      </c>
      <c r="G10" s="589">
        <f t="shared" si="3"/>
        <v>-446727.83030294569</v>
      </c>
      <c r="H10" s="589">
        <f t="shared" si="3"/>
        <v>-446543.83419552044</v>
      </c>
      <c r="I10" s="589">
        <f t="shared" si="3"/>
        <v>-446352.2942476907</v>
      </c>
      <c r="J10" s="589">
        <f t="shared" si="3"/>
        <v>-446152.90116199997</v>
      </c>
      <c r="K10" s="589">
        <f t="shared" si="3"/>
        <v>-445945.33295979595</v>
      </c>
      <c r="L10" s="589">
        <f t="shared" si="3"/>
        <v>-445729.25446130143</v>
      </c>
      <c r="M10" s="589">
        <f t="shared" si="3"/>
        <v>-445504.31674436876</v>
      </c>
      <c r="N10" s="589">
        <f t="shared" si="3"/>
        <v>-445270.15658104175</v>
      </c>
      <c r="O10" s="589">
        <f t="shared" si="3"/>
        <v>-445026.39585101837</v>
      </c>
      <c r="P10" s="589">
        <f t="shared" si="3"/>
        <v>-444772.64093106409</v>
      </c>
      <c r="Q10" s="589">
        <f t="shared" si="3"/>
        <v>-444508.48205939168</v>
      </c>
      <c r="R10" s="589">
        <f t="shared" si="3"/>
        <v>-444233.49267398065</v>
      </c>
      <c r="S10" s="589">
        <f t="shared" si="3"/>
        <v>-443947.22872376774</v>
      </c>
      <c r="T10" s="589">
        <f t="shared" si="3"/>
        <v>-443649.2279515962</v>
      </c>
      <c r="U10" s="589">
        <f t="shared" si="3"/>
        <v>-443339.00914776558</v>
      </c>
      <c r="V10" s="589">
        <f t="shared" si="3"/>
        <v>-443016.07137297792</v>
      </c>
      <c r="W10" s="589">
        <f t="shared" si="3"/>
        <v>-442679.89314942388</v>
      </c>
      <c r="X10" s="589">
        <f t="shared" si="3"/>
        <v>-442329.93161870423</v>
      </c>
    </row>
    <row r="11" spans="1:24" ht="11.25" customHeight="1">
      <c r="A11" s="277" t="s">
        <v>897</v>
      </c>
      <c r="B11" s="530" t="s">
        <v>896</v>
      </c>
      <c r="C11" s="589">
        <f>SUM(E11:X11)</f>
        <v>5341204</v>
      </c>
      <c r="D11" s="589">
        <f t="shared" ref="D11:D12" si="4">NPV($C$3,E11:X11)</f>
        <v>3550154.3346380889</v>
      </c>
      <c r="E11" s="589">
        <f>IF(E20=1,('IIA Papildus aprēķini'!$C$36-'IIA Papildus aprēķini'!$C$57)*4,0)</f>
        <v>0</v>
      </c>
      <c r="F11" s="589">
        <f>IF(F20=1,('IIA Papildus aprēķini'!$C$36-'IIA Papildus aprēķini'!$C$57)*4,0)</f>
        <v>281116</v>
      </c>
      <c r="G11" s="589">
        <f>IF(G20=1,('IIA Papildus aprēķini'!$C$36-'IIA Papildus aprēķini'!$C$57)*4,0)</f>
        <v>281116</v>
      </c>
      <c r="H11" s="589">
        <f>IF(H20=1,('IIA Papildus aprēķini'!$C$36-'IIA Papildus aprēķini'!$C$57)*4,0)</f>
        <v>281116</v>
      </c>
      <c r="I11" s="589">
        <f>IF(I20=1,('IIA Papildus aprēķini'!$C$36-'IIA Papildus aprēķini'!$C$57)*4,0)</f>
        <v>281116</v>
      </c>
      <c r="J11" s="589">
        <f>IF(J20=1,('IIA Papildus aprēķini'!$C$36-'IIA Papildus aprēķini'!$C$57)*4,0)</f>
        <v>281116</v>
      </c>
      <c r="K11" s="589">
        <f>IF(K20=1,('IIA Papildus aprēķini'!$C$36-'IIA Papildus aprēķini'!$C$57)*4,0)</f>
        <v>281116</v>
      </c>
      <c r="L11" s="589">
        <f>IF(L20=1,('IIA Papildus aprēķini'!$C$36-'IIA Papildus aprēķini'!$C$57)*4,0)</f>
        <v>281116</v>
      </c>
      <c r="M11" s="589">
        <f>IF(M20=1,('IIA Papildus aprēķini'!$C$36-'IIA Papildus aprēķini'!$C$57)*4,0)</f>
        <v>281116</v>
      </c>
      <c r="N11" s="589">
        <f>IF(N20=1,('IIA Papildus aprēķini'!$C$36-'IIA Papildus aprēķini'!$C$57)*4,0)</f>
        <v>281116</v>
      </c>
      <c r="O11" s="589">
        <f>IF(O20=1,('IIA Papildus aprēķini'!$C$36-'IIA Papildus aprēķini'!$C$57)*4,0)</f>
        <v>281116</v>
      </c>
      <c r="P11" s="589">
        <f>IF(P20=1,('IIA Papildus aprēķini'!$C$36-'IIA Papildus aprēķini'!$C$57)*4,0)</f>
        <v>281116</v>
      </c>
      <c r="Q11" s="589">
        <f>IF(Q20=1,('IIA Papildus aprēķini'!$C$36-'IIA Papildus aprēķini'!$C$57)*4,0)</f>
        <v>281116</v>
      </c>
      <c r="R11" s="589">
        <f>IF(R20=1,('IIA Papildus aprēķini'!$C$36-'IIA Papildus aprēķini'!$C$57)*4,0)</f>
        <v>281116</v>
      </c>
      <c r="S11" s="589">
        <f>IF(S20=1,('IIA Papildus aprēķini'!$C$36-'IIA Papildus aprēķini'!$C$57)*4,0)</f>
        <v>281116</v>
      </c>
      <c r="T11" s="589">
        <f>IF(T20=1,('IIA Papildus aprēķini'!$C$36-'IIA Papildus aprēķini'!$C$57)*4,0)</f>
        <v>281116</v>
      </c>
      <c r="U11" s="589">
        <f>IF(U20=1,('IIA Papildus aprēķini'!$C$36-'IIA Papildus aprēķini'!$C$57)*4,0)</f>
        <v>281116</v>
      </c>
      <c r="V11" s="589">
        <f>IF(V20=1,('IIA Papildus aprēķini'!$C$36-'IIA Papildus aprēķini'!$C$57)*4,0)</f>
        <v>281116</v>
      </c>
      <c r="W11" s="589">
        <f>IF(W20=1,('IIA Papildus aprēķini'!$C$36-'IIA Papildus aprēķini'!$C$57)*4,0)</f>
        <v>281116</v>
      </c>
      <c r="X11" s="589">
        <f>IF(X20=1,('IIA Papildus aprēķini'!$C$36-'IIA Papildus aprēķini'!$C$57)*4,0)</f>
        <v>281116</v>
      </c>
    </row>
    <row r="12" spans="1:24" ht="11.25" customHeight="1">
      <c r="A12" s="275" t="s">
        <v>900</v>
      </c>
      <c r="B12" s="527" t="s">
        <v>896</v>
      </c>
      <c r="C12" s="590">
        <f>SUM(E12:X12)</f>
        <v>-3012978.5846992843</v>
      </c>
      <c r="D12" s="590">
        <f t="shared" si="4"/>
        <v>-1985036.0156164106</v>
      </c>
      <c r="E12" s="590">
        <f>SUM(E10:E11)</f>
        <v>-116151.43018830997</v>
      </c>
      <c r="F12" s="590">
        <f t="shared" ref="F12:X12" si="5">SUM(F10:F11)</f>
        <v>48813.139623380062</v>
      </c>
      <c r="G12" s="590">
        <f t="shared" si="5"/>
        <v>-165611.83030294569</v>
      </c>
      <c r="H12" s="590">
        <f t="shared" si="5"/>
        <v>-165427.83419552044</v>
      </c>
      <c r="I12" s="590">
        <f t="shared" si="5"/>
        <v>-165236.2942476907</v>
      </c>
      <c r="J12" s="590">
        <f t="shared" si="5"/>
        <v>-165036.90116199997</v>
      </c>
      <c r="K12" s="590">
        <f t="shared" si="5"/>
        <v>-164829.33295979595</v>
      </c>
      <c r="L12" s="590">
        <f t="shared" si="5"/>
        <v>-164613.25446130143</v>
      </c>
      <c r="M12" s="590">
        <f t="shared" si="5"/>
        <v>-164388.31674436876</v>
      </c>
      <c r="N12" s="590">
        <f t="shared" si="5"/>
        <v>-164154.15658104175</v>
      </c>
      <c r="O12" s="590">
        <f t="shared" si="5"/>
        <v>-163910.39585101837</v>
      </c>
      <c r="P12" s="590">
        <f t="shared" si="5"/>
        <v>-163656.64093106409</v>
      </c>
      <c r="Q12" s="590">
        <f t="shared" si="5"/>
        <v>-163392.48205939168</v>
      </c>
      <c r="R12" s="590">
        <f t="shared" si="5"/>
        <v>-163117.49267398065</v>
      </c>
      <c r="S12" s="590">
        <f t="shared" si="5"/>
        <v>-162831.22872376774</v>
      </c>
      <c r="T12" s="590">
        <f t="shared" si="5"/>
        <v>-162533.2279515962</v>
      </c>
      <c r="U12" s="590">
        <f t="shared" si="5"/>
        <v>-162223.00914776558</v>
      </c>
      <c r="V12" s="590">
        <f t="shared" si="5"/>
        <v>-161900.07137297792</v>
      </c>
      <c r="W12" s="590">
        <f t="shared" si="5"/>
        <v>-161563.89314942388</v>
      </c>
      <c r="X12" s="590">
        <f t="shared" si="5"/>
        <v>-161213.93161870423</v>
      </c>
    </row>
    <row r="15" spans="1:24" ht="11.25" customHeight="1" outlineLevel="1"/>
    <row r="16" spans="1:24" ht="11.25" customHeight="1" outlineLevel="1">
      <c r="A16" s="275" t="s">
        <v>904</v>
      </c>
    </row>
    <row r="17" spans="1:24" ht="11.25" customHeight="1" outlineLevel="1"/>
    <row r="18" spans="1:24" ht="11.25" customHeight="1" outlineLevel="1">
      <c r="A18" s="415" t="s">
        <v>899</v>
      </c>
      <c r="B18" s="585" t="s">
        <v>721</v>
      </c>
      <c r="D18" s="456">
        <f>'IIA Laika grafiks'!D13/4</f>
        <v>1.25</v>
      </c>
    </row>
    <row r="19" spans="1:24" ht="11.25" customHeight="1" outlineLevel="1"/>
    <row r="20" spans="1:24" ht="11.25" customHeight="1" outlineLevel="1">
      <c r="A20" s="277" t="s">
        <v>908</v>
      </c>
      <c r="E20" s="416">
        <f>IFERROR(IF(E$2&gt;$D18,1,0),"")</f>
        <v>0</v>
      </c>
      <c r="F20" s="416">
        <f t="shared" ref="F20:X20" si="6">IFERROR(IF(F$2&gt;$D18,1,0),"")</f>
        <v>1</v>
      </c>
      <c r="G20" s="416">
        <f t="shared" si="6"/>
        <v>1</v>
      </c>
      <c r="H20" s="416">
        <f t="shared" si="6"/>
        <v>1</v>
      </c>
      <c r="I20" s="416">
        <f t="shared" si="6"/>
        <v>1</v>
      </c>
      <c r="J20" s="416">
        <f t="shared" si="6"/>
        <v>1</v>
      </c>
      <c r="K20" s="416">
        <f t="shared" si="6"/>
        <v>1</v>
      </c>
      <c r="L20" s="416">
        <f t="shared" si="6"/>
        <v>1</v>
      </c>
      <c r="M20" s="416">
        <f t="shared" si="6"/>
        <v>1</v>
      </c>
      <c r="N20" s="416">
        <f t="shared" si="6"/>
        <v>1</v>
      </c>
      <c r="O20" s="416">
        <f t="shared" si="6"/>
        <v>1</v>
      </c>
      <c r="P20" s="416">
        <f t="shared" si="6"/>
        <v>1</v>
      </c>
      <c r="Q20" s="416">
        <f t="shared" si="6"/>
        <v>1</v>
      </c>
      <c r="R20" s="416">
        <f t="shared" si="6"/>
        <v>1</v>
      </c>
      <c r="S20" s="416">
        <f t="shared" si="6"/>
        <v>1</v>
      </c>
      <c r="T20" s="416">
        <f t="shared" si="6"/>
        <v>1</v>
      </c>
      <c r="U20" s="416">
        <f t="shared" si="6"/>
        <v>1</v>
      </c>
      <c r="V20" s="416">
        <f t="shared" si="6"/>
        <v>1</v>
      </c>
      <c r="W20" s="416">
        <f t="shared" si="6"/>
        <v>1</v>
      </c>
      <c r="X20" s="416">
        <f t="shared" si="6"/>
        <v>1</v>
      </c>
    </row>
    <row r="21" spans="1:24" ht="11.25" customHeight="1" outlineLevel="1"/>
    <row r="22" spans="1:24" ht="11.25" customHeight="1" outlineLevel="1">
      <c r="A22" s="277" t="s">
        <v>905</v>
      </c>
      <c r="D22" s="416">
        <f>'IIA Papildus aprēķini'!E16</f>
        <v>9476937.7999999989</v>
      </c>
      <c r="E22" s="416">
        <f>SUM('IIA Finansēšana'!E7:H7)-SUM('IIA Papildus aprēķini'!E65:H65)</f>
        <v>7719435.8585323021</v>
      </c>
      <c r="F22" s="416">
        <f>SUM('IIA Finansēšana'!I7:L7)-SUM('IIA Papildus aprēķini'!I65:L65)</f>
        <v>1929858.9646330755</v>
      </c>
      <c r="G22" s="416">
        <f>SUM('IIA Finansēšana'!M7:P7)-SUM('IIA Papildus aprēķini'!M65:P65)</f>
        <v>0</v>
      </c>
    </row>
    <row r="23" spans="1:24" ht="11.25" customHeight="1" outlineLevel="1"/>
    <row r="24" spans="1:24" ht="11.25" customHeight="1" outlineLevel="1">
      <c r="A24" s="429" t="s">
        <v>646</v>
      </c>
      <c r="B24" s="575" t="s">
        <v>33</v>
      </c>
      <c r="C24" s="573"/>
      <c r="D24" s="392">
        <v>0</v>
      </c>
      <c r="E24" s="416">
        <f>E22*$D$24</f>
        <v>0</v>
      </c>
      <c r="F24" s="416">
        <f>F22*$D$24</f>
        <v>0</v>
      </c>
      <c r="G24" s="416">
        <f>G22*$D$24</f>
        <v>0</v>
      </c>
    </row>
    <row r="25" spans="1:24" ht="11.25" customHeight="1" outlineLevel="1">
      <c r="A25" s="429" t="s">
        <v>645</v>
      </c>
      <c r="B25" s="575" t="s">
        <v>33</v>
      </c>
      <c r="C25" s="573"/>
      <c r="D25" s="574">
        <f>1-D24</f>
        <v>1</v>
      </c>
      <c r="E25" s="416">
        <f>E22-E24</f>
        <v>7719435.8585323021</v>
      </c>
      <c r="F25" s="416">
        <f t="shared" ref="F25:G25" si="7">F22-F24</f>
        <v>1929858.9646330755</v>
      </c>
      <c r="G25" s="416">
        <f t="shared" si="7"/>
        <v>0</v>
      </c>
    </row>
    <row r="26" spans="1:24" ht="11.25" customHeight="1" outlineLevel="1">
      <c r="A26" s="415" t="s">
        <v>642</v>
      </c>
      <c r="B26" s="470" t="s">
        <v>33</v>
      </c>
      <c r="C26" s="395"/>
      <c r="D26" s="574">
        <f>SUM(D24:D25)</f>
        <v>1</v>
      </c>
      <c r="E26" s="416">
        <f>SUM(E24:E25)</f>
        <v>7719435.8585323021</v>
      </c>
      <c r="F26" s="416">
        <f t="shared" ref="F26:G26" si="8">SUM(F24:F25)</f>
        <v>1929858.9646330755</v>
      </c>
      <c r="G26" s="416">
        <f t="shared" si="8"/>
        <v>0</v>
      </c>
    </row>
    <row r="27" spans="1:24" ht="11.25" customHeight="1" outlineLevel="1"/>
    <row r="28" spans="1:24" ht="11.25" customHeight="1" outlineLevel="1">
      <c r="A28" s="277" t="s">
        <v>648</v>
      </c>
      <c r="D28" s="416">
        <f>SUM(E28:G28)</f>
        <v>9649294.8231653776</v>
      </c>
      <c r="E28" s="416">
        <f>E22-E24</f>
        <v>7719435.8585323021</v>
      </c>
      <c r="F28" s="416">
        <f t="shared" ref="F28:G28" si="9">F22-F24</f>
        <v>1929858.9646330755</v>
      </c>
      <c r="G28" s="416">
        <f t="shared" si="9"/>
        <v>0</v>
      </c>
    </row>
    <row r="29" spans="1:24" ht="11.25" customHeight="1" outlineLevel="1"/>
    <row r="30" spans="1:24" ht="11.25" customHeight="1" outlineLevel="1">
      <c r="A30" s="576" t="s">
        <v>895</v>
      </c>
      <c r="B30" s="585" t="s">
        <v>721</v>
      </c>
      <c r="D30" s="577">
        <v>20</v>
      </c>
    </row>
    <row r="31" spans="1:24" ht="11.25" customHeight="1" outlineLevel="1">
      <c r="A31" s="415" t="s">
        <v>892</v>
      </c>
      <c r="B31" s="415"/>
      <c r="D31" s="578">
        <v>3</v>
      </c>
    </row>
    <row r="32" spans="1:24" ht="11.25" customHeight="1" outlineLevel="1">
      <c r="A32" s="415" t="s">
        <v>893</v>
      </c>
      <c r="B32" s="415"/>
      <c r="D32" s="578">
        <v>1</v>
      </c>
    </row>
    <row r="33" spans="1:24" ht="11.25" customHeight="1" outlineLevel="1"/>
    <row r="34" spans="1:24" ht="11.25" customHeight="1" outlineLevel="1">
      <c r="A34" s="277" t="s">
        <v>205</v>
      </c>
      <c r="B34" s="579"/>
      <c r="D34" s="401"/>
      <c r="E34" s="574">
        <f>'IIA Finansēšana'!$D$40</f>
        <v>4.0999999999999995E-2</v>
      </c>
      <c r="F34" s="574">
        <f>'IIA Finansēšana'!$D$40</f>
        <v>4.0999999999999995E-2</v>
      </c>
      <c r="G34" s="574">
        <f>'IIA Finansēšana'!$D$40</f>
        <v>4.0999999999999995E-2</v>
      </c>
      <c r="H34" s="574">
        <f>'IIA Finansēšana'!$D$40</f>
        <v>4.0999999999999995E-2</v>
      </c>
      <c r="I34" s="574">
        <f>'IIA Finansēšana'!$D$40</f>
        <v>4.0999999999999995E-2</v>
      </c>
      <c r="J34" s="574">
        <f>'IIA Finansēšana'!$D$40</f>
        <v>4.0999999999999995E-2</v>
      </c>
      <c r="K34" s="574">
        <f>'IIA Finansēšana'!$D$40</f>
        <v>4.0999999999999995E-2</v>
      </c>
      <c r="L34" s="574">
        <f>'IIA Finansēšana'!$D$40</f>
        <v>4.0999999999999995E-2</v>
      </c>
      <c r="M34" s="574">
        <f>'IIA Finansēšana'!$D$40</f>
        <v>4.0999999999999995E-2</v>
      </c>
      <c r="N34" s="574">
        <f>'IIA Finansēšana'!$D$40</f>
        <v>4.0999999999999995E-2</v>
      </c>
      <c r="O34" s="574">
        <f>'IIA Finansēšana'!$D$40</f>
        <v>4.0999999999999995E-2</v>
      </c>
      <c r="P34" s="574">
        <f>'IIA Finansēšana'!$D$40</f>
        <v>4.0999999999999995E-2</v>
      </c>
      <c r="Q34" s="574">
        <f>'IIA Finansēšana'!$D$40</f>
        <v>4.0999999999999995E-2</v>
      </c>
      <c r="R34" s="574">
        <f>'IIA Finansēšana'!$D$40</f>
        <v>4.0999999999999995E-2</v>
      </c>
      <c r="S34" s="574">
        <f>'IIA Finansēšana'!$D$40</f>
        <v>4.0999999999999995E-2</v>
      </c>
      <c r="T34" s="574">
        <f>'IIA Finansēšana'!$D$40</f>
        <v>4.0999999999999995E-2</v>
      </c>
      <c r="U34" s="574">
        <f>'IIA Finansēšana'!$D$40</f>
        <v>4.0999999999999995E-2</v>
      </c>
      <c r="V34" s="574">
        <f>'IIA Finansēšana'!$D$40</f>
        <v>4.0999999999999995E-2</v>
      </c>
      <c r="W34" s="574">
        <f>'IIA Finansēšana'!$D$40</f>
        <v>4.0999999999999995E-2</v>
      </c>
      <c r="X34" s="574">
        <f>'IIA Finansēšana'!$D$40</f>
        <v>4.0999999999999995E-2</v>
      </c>
    </row>
    <row r="35" spans="1:24" ht="11.25" customHeight="1" outlineLevel="1">
      <c r="B35" s="579"/>
      <c r="D35" s="401"/>
    </row>
    <row r="36" spans="1:24" ht="11.25" customHeight="1" outlineLevel="1">
      <c r="A36" s="277" t="s">
        <v>208</v>
      </c>
      <c r="D36" s="414">
        <f>SUM(E36:X36)</f>
        <v>18</v>
      </c>
      <c r="E36" s="580">
        <f t="shared" ref="E36:X36" si="10">IFERROR(IF(E$2&gt;=$D31,IF(E$2&lt;=$D30,1,0),0),"")</f>
        <v>0</v>
      </c>
      <c r="F36" s="580">
        <f t="shared" si="10"/>
        <v>0</v>
      </c>
      <c r="G36" s="580">
        <f t="shared" si="10"/>
        <v>1</v>
      </c>
      <c r="H36" s="580">
        <f t="shared" si="10"/>
        <v>1</v>
      </c>
      <c r="I36" s="580">
        <f t="shared" si="10"/>
        <v>1</v>
      </c>
      <c r="J36" s="580">
        <f t="shared" si="10"/>
        <v>1</v>
      </c>
      <c r="K36" s="580">
        <f t="shared" si="10"/>
        <v>1</v>
      </c>
      <c r="L36" s="580">
        <f t="shared" si="10"/>
        <v>1</v>
      </c>
      <c r="M36" s="580">
        <f t="shared" si="10"/>
        <v>1</v>
      </c>
      <c r="N36" s="580">
        <f t="shared" si="10"/>
        <v>1</v>
      </c>
      <c r="O36" s="580">
        <f t="shared" si="10"/>
        <v>1</v>
      </c>
      <c r="P36" s="580">
        <f t="shared" si="10"/>
        <v>1</v>
      </c>
      <c r="Q36" s="580">
        <f t="shared" si="10"/>
        <v>1</v>
      </c>
      <c r="R36" s="580">
        <f t="shared" si="10"/>
        <v>1</v>
      </c>
      <c r="S36" s="580">
        <f t="shared" si="10"/>
        <v>1</v>
      </c>
      <c r="T36" s="580">
        <f t="shared" si="10"/>
        <v>1</v>
      </c>
      <c r="U36" s="580">
        <f t="shared" si="10"/>
        <v>1</v>
      </c>
      <c r="V36" s="580">
        <f t="shared" si="10"/>
        <v>1</v>
      </c>
      <c r="W36" s="580">
        <f t="shared" si="10"/>
        <v>1</v>
      </c>
      <c r="X36" s="580">
        <f t="shared" si="10"/>
        <v>1</v>
      </c>
    </row>
    <row r="37" spans="1:24" s="581" customFormat="1" ht="11.25" customHeight="1" outlineLevel="1">
      <c r="A37" s="277" t="s">
        <v>209</v>
      </c>
      <c r="B37" s="277"/>
      <c r="C37" s="277"/>
      <c r="D37" s="277"/>
      <c r="E37" s="580">
        <f>IFERROR(E36,"")</f>
        <v>0</v>
      </c>
      <c r="F37" s="580">
        <f t="shared" ref="F37:X37" si="11">IFERROR(IF(F36=0,0,E37+F36),"")</f>
        <v>0</v>
      </c>
      <c r="G37" s="580">
        <f t="shared" si="11"/>
        <v>1</v>
      </c>
      <c r="H37" s="580">
        <f t="shared" si="11"/>
        <v>2</v>
      </c>
      <c r="I37" s="580">
        <f t="shared" si="11"/>
        <v>3</v>
      </c>
      <c r="J37" s="580">
        <f t="shared" si="11"/>
        <v>4</v>
      </c>
      <c r="K37" s="580">
        <f t="shared" si="11"/>
        <v>5</v>
      </c>
      <c r="L37" s="580">
        <f t="shared" si="11"/>
        <v>6</v>
      </c>
      <c r="M37" s="580">
        <f t="shared" si="11"/>
        <v>7</v>
      </c>
      <c r="N37" s="580">
        <f t="shared" si="11"/>
        <v>8</v>
      </c>
      <c r="O37" s="580">
        <f t="shared" si="11"/>
        <v>9</v>
      </c>
      <c r="P37" s="580">
        <f t="shared" si="11"/>
        <v>10</v>
      </c>
      <c r="Q37" s="580">
        <f t="shared" si="11"/>
        <v>11</v>
      </c>
      <c r="R37" s="580">
        <f t="shared" si="11"/>
        <v>12</v>
      </c>
      <c r="S37" s="580">
        <f t="shared" si="11"/>
        <v>13</v>
      </c>
      <c r="T37" s="580">
        <f t="shared" si="11"/>
        <v>14</v>
      </c>
      <c r="U37" s="580">
        <f t="shared" si="11"/>
        <v>15</v>
      </c>
      <c r="V37" s="580">
        <f t="shared" si="11"/>
        <v>16</v>
      </c>
      <c r="W37" s="580">
        <f t="shared" si="11"/>
        <v>17</v>
      </c>
      <c r="X37" s="580">
        <f t="shared" si="11"/>
        <v>18</v>
      </c>
    </row>
    <row r="38" spans="1:24" ht="11.25" customHeight="1" outlineLevel="1">
      <c r="A38" s="277" t="s">
        <v>210</v>
      </c>
      <c r="E38" s="580">
        <f t="shared" ref="E38:X38" si="12">IFERROR(IF(E$2&gt;=$D32,IF(E$2&lt;=$D30,1,0),0),"")</f>
        <v>1</v>
      </c>
      <c r="F38" s="580">
        <f t="shared" si="12"/>
        <v>1</v>
      </c>
      <c r="G38" s="580">
        <f t="shared" si="12"/>
        <v>1</v>
      </c>
      <c r="H38" s="580">
        <f t="shared" si="12"/>
        <v>1</v>
      </c>
      <c r="I38" s="580">
        <f t="shared" si="12"/>
        <v>1</v>
      </c>
      <c r="J38" s="580">
        <f t="shared" si="12"/>
        <v>1</v>
      </c>
      <c r="K38" s="580">
        <f t="shared" si="12"/>
        <v>1</v>
      </c>
      <c r="L38" s="580">
        <f t="shared" si="12"/>
        <v>1</v>
      </c>
      <c r="M38" s="580">
        <f t="shared" si="12"/>
        <v>1</v>
      </c>
      <c r="N38" s="580">
        <f t="shared" si="12"/>
        <v>1</v>
      </c>
      <c r="O38" s="580">
        <f t="shared" si="12"/>
        <v>1</v>
      </c>
      <c r="P38" s="580">
        <f t="shared" si="12"/>
        <v>1</v>
      </c>
      <c r="Q38" s="580">
        <f t="shared" si="12"/>
        <v>1</v>
      </c>
      <c r="R38" s="580">
        <f t="shared" si="12"/>
        <v>1</v>
      </c>
      <c r="S38" s="580">
        <f t="shared" si="12"/>
        <v>1</v>
      </c>
      <c r="T38" s="580">
        <f t="shared" si="12"/>
        <v>1</v>
      </c>
      <c r="U38" s="580">
        <f t="shared" si="12"/>
        <v>1</v>
      </c>
      <c r="V38" s="580">
        <f t="shared" si="12"/>
        <v>1</v>
      </c>
      <c r="W38" s="580">
        <f t="shared" si="12"/>
        <v>1</v>
      </c>
      <c r="X38" s="580">
        <f t="shared" si="12"/>
        <v>1</v>
      </c>
    </row>
    <row r="39" spans="1:24" ht="11.25" customHeight="1" outlineLevel="1"/>
    <row r="40" spans="1:24" ht="11.25" customHeight="1" outlineLevel="1">
      <c r="D40" s="414"/>
    </row>
    <row r="41" spans="1:24" ht="11.25" customHeight="1" outlineLevel="1">
      <c r="A41" s="277" t="s">
        <v>485</v>
      </c>
      <c r="D41" s="414"/>
      <c r="E41" s="580">
        <v>0</v>
      </c>
      <c r="F41" s="580">
        <f t="shared" ref="F41:X41" si="13">IFERROR(E45,"")</f>
        <v>7719435.8585323021</v>
      </c>
      <c r="G41" s="580">
        <f t="shared" si="13"/>
        <v>9649294.8231653776</v>
      </c>
      <c r="H41" s="580">
        <f t="shared" si="13"/>
        <v>9276477.74984386</v>
      </c>
      <c r="I41" s="580">
        <f t="shared" si="13"/>
        <v>8888375.1765161604</v>
      </c>
      <c r="J41" s="580">
        <f t="shared" si="13"/>
        <v>8484360.397682026</v>
      </c>
      <c r="K41" s="580">
        <f t="shared" si="13"/>
        <v>8063781.0129156914</v>
      </c>
      <c r="L41" s="580">
        <f t="shared" si="13"/>
        <v>7625957.8733739369</v>
      </c>
      <c r="M41" s="580">
        <f t="shared" si="13"/>
        <v>7170183.9851109711</v>
      </c>
      <c r="N41" s="580">
        <f t="shared" si="13"/>
        <v>6695723.3674292238</v>
      </c>
      <c r="O41" s="580">
        <f t="shared" si="13"/>
        <v>6201809.8644225243</v>
      </c>
      <c r="P41" s="580">
        <f t="shared" si="13"/>
        <v>5687645.9077925505</v>
      </c>
      <c r="Q41" s="580">
        <f t="shared" si="13"/>
        <v>5152401.2289407477</v>
      </c>
      <c r="R41" s="580">
        <f t="shared" si="13"/>
        <v>4595211.5182560207</v>
      </c>
      <c r="S41" s="580">
        <f t="shared" si="13"/>
        <v>4015177.0294332202</v>
      </c>
      <c r="T41" s="580">
        <f t="shared" si="13"/>
        <v>3411361.1265686848</v>
      </c>
      <c r="U41" s="580">
        <f t="shared" si="13"/>
        <v>2782788.7716867034</v>
      </c>
      <c r="V41" s="580">
        <f t="shared" si="13"/>
        <v>2128444.9502545604</v>
      </c>
      <c r="W41" s="580">
        <f t="shared" si="13"/>
        <v>1447273.0321436999</v>
      </c>
      <c r="X41" s="580">
        <f t="shared" si="13"/>
        <v>738173.06539029418</v>
      </c>
    </row>
    <row r="42" spans="1:24" ht="11.25" customHeight="1" outlineLevel="1">
      <c r="A42" s="277" t="s">
        <v>894</v>
      </c>
      <c r="D42" s="414">
        <f>SUM(E42:X42)</f>
        <v>9649294.8231653776</v>
      </c>
      <c r="E42" s="580">
        <f t="shared" ref="E42:X42" si="14">IFERROR(E28,"")</f>
        <v>7719435.8585323021</v>
      </c>
      <c r="F42" s="580">
        <f t="shared" si="14"/>
        <v>1929858.9646330755</v>
      </c>
      <c r="G42" s="580">
        <f t="shared" si="14"/>
        <v>0</v>
      </c>
      <c r="H42" s="580">
        <f t="shared" si="14"/>
        <v>0</v>
      </c>
      <c r="I42" s="580">
        <f t="shared" si="14"/>
        <v>0</v>
      </c>
      <c r="J42" s="580">
        <f t="shared" si="14"/>
        <v>0</v>
      </c>
      <c r="K42" s="580">
        <f t="shared" si="14"/>
        <v>0</v>
      </c>
      <c r="L42" s="580">
        <f t="shared" si="14"/>
        <v>0</v>
      </c>
      <c r="M42" s="580">
        <f t="shared" si="14"/>
        <v>0</v>
      </c>
      <c r="N42" s="580">
        <f t="shared" si="14"/>
        <v>0</v>
      </c>
      <c r="O42" s="580">
        <f t="shared" si="14"/>
        <v>0</v>
      </c>
      <c r="P42" s="580">
        <f t="shared" si="14"/>
        <v>0</v>
      </c>
      <c r="Q42" s="580">
        <f t="shared" si="14"/>
        <v>0</v>
      </c>
      <c r="R42" s="580">
        <f t="shared" si="14"/>
        <v>0</v>
      </c>
      <c r="S42" s="580">
        <f t="shared" si="14"/>
        <v>0</v>
      </c>
      <c r="T42" s="580">
        <f t="shared" si="14"/>
        <v>0</v>
      </c>
      <c r="U42" s="580">
        <f t="shared" si="14"/>
        <v>0</v>
      </c>
      <c r="V42" s="580">
        <f t="shared" si="14"/>
        <v>0</v>
      </c>
      <c r="W42" s="580">
        <f t="shared" si="14"/>
        <v>0</v>
      </c>
      <c r="X42" s="580">
        <f t="shared" si="14"/>
        <v>0</v>
      </c>
    </row>
    <row r="43" spans="1:24" ht="11.25" customHeight="1" outlineLevel="1">
      <c r="A43" s="277" t="s">
        <v>213</v>
      </c>
      <c r="D43" s="414">
        <f>SUM(E43:X43)</f>
        <v>0</v>
      </c>
      <c r="E43" s="580">
        <f t="shared" ref="E43:X43" si="15">IFERROR(IF(AND(E$2&lt;=$D30,E38=0),E41*E34,0),"")</f>
        <v>0</v>
      </c>
      <c r="F43" s="580">
        <f t="shared" si="15"/>
        <v>0</v>
      </c>
      <c r="G43" s="580">
        <f t="shared" si="15"/>
        <v>0</v>
      </c>
      <c r="H43" s="580">
        <f t="shared" si="15"/>
        <v>0</v>
      </c>
      <c r="I43" s="580">
        <f t="shared" si="15"/>
        <v>0</v>
      </c>
      <c r="J43" s="580">
        <f t="shared" si="15"/>
        <v>0</v>
      </c>
      <c r="K43" s="580">
        <f t="shared" si="15"/>
        <v>0</v>
      </c>
      <c r="L43" s="580">
        <f t="shared" si="15"/>
        <v>0</v>
      </c>
      <c r="M43" s="580">
        <f t="shared" si="15"/>
        <v>0</v>
      </c>
      <c r="N43" s="580">
        <f t="shared" si="15"/>
        <v>0</v>
      </c>
      <c r="O43" s="580">
        <f t="shared" si="15"/>
        <v>0</v>
      </c>
      <c r="P43" s="580">
        <f t="shared" si="15"/>
        <v>0</v>
      </c>
      <c r="Q43" s="580">
        <f t="shared" si="15"/>
        <v>0</v>
      </c>
      <c r="R43" s="580">
        <f t="shared" si="15"/>
        <v>0</v>
      </c>
      <c r="S43" s="580">
        <f t="shared" si="15"/>
        <v>0</v>
      </c>
      <c r="T43" s="580">
        <f t="shared" si="15"/>
        <v>0</v>
      </c>
      <c r="U43" s="580">
        <f t="shared" si="15"/>
        <v>0</v>
      </c>
      <c r="V43" s="580">
        <f t="shared" si="15"/>
        <v>0</v>
      </c>
      <c r="W43" s="580">
        <f t="shared" si="15"/>
        <v>0</v>
      </c>
      <c r="X43" s="580">
        <f t="shared" si="15"/>
        <v>0</v>
      </c>
    </row>
    <row r="44" spans="1:24" ht="11.25" customHeight="1" outlineLevel="1">
      <c r="A44" s="277" t="s">
        <v>214</v>
      </c>
      <c r="D44" s="414">
        <f>SUM(E44:X44)</f>
        <v>9649294.8231653795</v>
      </c>
      <c r="E44" s="582">
        <f t="shared" ref="E44:X44" si="16">IFERROR(IF(E37=0,0,-IFERROR(PPMT(E34,E37,$D36,SUM($D42:$D43)),0)),"")</f>
        <v>0</v>
      </c>
      <c r="F44" s="582">
        <f t="shared" si="16"/>
        <v>0</v>
      </c>
      <c r="G44" s="582">
        <f t="shared" si="16"/>
        <v>372817.07332151709</v>
      </c>
      <c r="H44" s="582">
        <f t="shared" si="16"/>
        <v>388102.57332769933</v>
      </c>
      <c r="I44" s="582">
        <f t="shared" si="16"/>
        <v>404014.77883413492</v>
      </c>
      <c r="J44" s="582">
        <f t="shared" si="16"/>
        <v>420579.38476633449</v>
      </c>
      <c r="K44" s="582">
        <f t="shared" si="16"/>
        <v>437823.13954175421</v>
      </c>
      <c r="L44" s="582">
        <f t="shared" si="16"/>
        <v>455773.88826296607</v>
      </c>
      <c r="M44" s="582">
        <f t="shared" si="16"/>
        <v>474460.61768174771</v>
      </c>
      <c r="N44" s="582">
        <f t="shared" si="16"/>
        <v>493913.50300669938</v>
      </c>
      <c r="O44" s="582">
        <f t="shared" si="16"/>
        <v>514163.95662997407</v>
      </c>
      <c r="P44" s="582">
        <f t="shared" si="16"/>
        <v>535244.67885180295</v>
      </c>
      <c r="Q44" s="582">
        <f t="shared" si="16"/>
        <v>557189.71068472683</v>
      </c>
      <c r="R44" s="582">
        <f t="shared" si="16"/>
        <v>580034.48882280069</v>
      </c>
      <c r="S44" s="582">
        <f t="shared" si="16"/>
        <v>603815.90286453546</v>
      </c>
      <c r="T44" s="582">
        <f t="shared" si="16"/>
        <v>628572.3548819815</v>
      </c>
      <c r="U44" s="582">
        <f t="shared" si="16"/>
        <v>654343.82143214275</v>
      </c>
      <c r="V44" s="582">
        <f t="shared" si="16"/>
        <v>681171.91811086051</v>
      </c>
      <c r="W44" s="582">
        <f t="shared" si="16"/>
        <v>709099.96675340575</v>
      </c>
      <c r="X44" s="582">
        <f t="shared" si="16"/>
        <v>738173.06539029535</v>
      </c>
    </row>
    <row r="45" spans="1:24" ht="11.25" customHeight="1" outlineLevel="1">
      <c r="A45" s="277" t="s">
        <v>215</v>
      </c>
      <c r="E45" s="580">
        <f>IFERROR(SUM(E41:E43)-E44,"")</f>
        <v>7719435.8585323021</v>
      </c>
      <c r="F45" s="580">
        <f>IFERROR(SUM(F41:F43)-F44,"")</f>
        <v>9649294.8231653776</v>
      </c>
      <c r="G45" s="580">
        <f t="shared" ref="G45:X45" si="17">IFERROR(SUM(G41:G43)-G44,"")</f>
        <v>9276477.74984386</v>
      </c>
      <c r="H45" s="580">
        <f t="shared" si="17"/>
        <v>8888375.1765161604</v>
      </c>
      <c r="I45" s="580">
        <f t="shared" si="17"/>
        <v>8484360.397682026</v>
      </c>
      <c r="J45" s="580">
        <f t="shared" si="17"/>
        <v>8063781.0129156914</v>
      </c>
      <c r="K45" s="580">
        <f t="shared" si="17"/>
        <v>7625957.8733739369</v>
      </c>
      <c r="L45" s="580">
        <f t="shared" si="17"/>
        <v>7170183.9851109711</v>
      </c>
      <c r="M45" s="580">
        <f>IFERROR(SUM(M41:M43)-M44,"")</f>
        <v>6695723.3674292238</v>
      </c>
      <c r="N45" s="580">
        <f t="shared" si="17"/>
        <v>6201809.8644225243</v>
      </c>
      <c r="O45" s="580">
        <f t="shared" si="17"/>
        <v>5687645.9077925505</v>
      </c>
      <c r="P45" s="580">
        <f t="shared" si="17"/>
        <v>5152401.2289407477</v>
      </c>
      <c r="Q45" s="580">
        <f>IFERROR(SUM(Q41:Q43)-Q44,"")</f>
        <v>4595211.5182560207</v>
      </c>
      <c r="R45" s="580">
        <f>IFERROR(SUM(R41:R43)-R44,"")</f>
        <v>4015177.0294332202</v>
      </c>
      <c r="S45" s="580">
        <f t="shared" si="17"/>
        <v>3411361.1265686848</v>
      </c>
      <c r="T45" s="580">
        <f t="shared" si="17"/>
        <v>2782788.7716867034</v>
      </c>
      <c r="U45" s="580">
        <f t="shared" si="17"/>
        <v>2128444.9502545604</v>
      </c>
      <c r="V45" s="580">
        <f t="shared" si="17"/>
        <v>1447273.0321436999</v>
      </c>
      <c r="W45" s="580">
        <f t="shared" si="17"/>
        <v>738173.06539029418</v>
      </c>
      <c r="X45" s="580">
        <f t="shared" si="17"/>
        <v>-1.1641532182693481E-9</v>
      </c>
    </row>
    <row r="46" spans="1:24" ht="11.25" customHeight="1" outlineLevel="1"/>
    <row r="47" spans="1:24" ht="11.25" customHeight="1" outlineLevel="1">
      <c r="A47" s="583" t="s">
        <v>216</v>
      </c>
      <c r="B47" s="583"/>
      <c r="C47" s="583"/>
      <c r="D47" s="583"/>
      <c r="E47" s="584">
        <f t="shared" ref="E47:X47" si="18">IFERROR(IF(E38=0,0,SUM(E41,E45)/2*E34),"")</f>
        <v>158248.43509991217</v>
      </c>
      <c r="F47" s="584">
        <f t="shared" si="18"/>
        <v>356058.97897480242</v>
      </c>
      <c r="G47" s="584">
        <f t="shared" si="18"/>
        <v>387978.33774668933</v>
      </c>
      <c r="H47" s="584">
        <f t="shared" si="18"/>
        <v>372379.48499038036</v>
      </c>
      <c r="I47" s="584">
        <f t="shared" si="18"/>
        <v>356141.0792710628</v>
      </c>
      <c r="J47" s="584">
        <f t="shared" si="18"/>
        <v>339236.89891725319</v>
      </c>
      <c r="K47" s="584">
        <f t="shared" si="18"/>
        <v>321639.64716893731</v>
      </c>
      <c r="L47" s="584">
        <f t="shared" si="18"/>
        <v>303320.90809894062</v>
      </c>
      <c r="M47" s="584">
        <f t="shared" si="18"/>
        <v>284251.10072707396</v>
      </c>
      <c r="N47" s="584">
        <f t="shared" si="18"/>
        <v>264399.43125296081</v>
      </c>
      <c r="O47" s="584">
        <f t="shared" si="18"/>
        <v>243733.84333040903</v>
      </c>
      <c r="P47" s="584">
        <f t="shared" si="18"/>
        <v>222220.96630303256</v>
      </c>
      <c r="Q47" s="584">
        <f t="shared" si="18"/>
        <v>199826.06131753372</v>
      </c>
      <c r="R47" s="584">
        <f t="shared" si="18"/>
        <v>176512.96522762941</v>
      </c>
      <c r="S47" s="584">
        <f t="shared" si="18"/>
        <v>152244.03219803903</v>
      </c>
      <c r="T47" s="584">
        <f t="shared" si="18"/>
        <v>126980.07291423544</v>
      </c>
      <c r="U47" s="584">
        <f t="shared" si="18"/>
        <v>100680.29129979591</v>
      </c>
      <c r="V47" s="584">
        <f t="shared" si="18"/>
        <v>73302.218639164334</v>
      </c>
      <c r="W47" s="584">
        <f t="shared" si="18"/>
        <v>44801.644999446879</v>
      </c>
      <c r="X47" s="584">
        <f t="shared" si="18"/>
        <v>15132.547840501005</v>
      </c>
    </row>
    <row r="48" spans="1:24" ht="11.25" customHeight="1" outlineLevel="1"/>
    <row r="49" spans="1:7" ht="11.25" customHeight="1" outlineLevel="1"/>
    <row r="50" spans="1:7" ht="11.25" customHeight="1" outlineLevel="1">
      <c r="A50" s="275" t="s">
        <v>903</v>
      </c>
    </row>
    <row r="51" spans="1:7" ht="11.25" customHeight="1" outlineLevel="1"/>
    <row r="52" spans="1:7" ht="11.25" customHeight="1" outlineLevel="1">
      <c r="A52" s="415" t="s">
        <v>899</v>
      </c>
      <c r="B52" s="585" t="s">
        <v>721</v>
      </c>
      <c r="D52" s="456">
        <f>D18</f>
        <v>1.25</v>
      </c>
    </row>
    <row r="53" spans="1:7" ht="11.25" customHeight="1" outlineLevel="1"/>
    <row r="54" spans="1:7" ht="11.25" customHeight="1" outlineLevel="1">
      <c r="A54" s="277" t="s">
        <v>898</v>
      </c>
    </row>
    <row r="55" spans="1:7" ht="11.25" customHeight="1" outlineLevel="1">
      <c r="E55" s="591"/>
    </row>
    <row r="56" spans="1:7" ht="11.25" customHeight="1" outlineLevel="1">
      <c r="A56" s="277" t="s">
        <v>905</v>
      </c>
      <c r="D56" s="536">
        <f>D22-'Investīciju izmaksas'!E16*1.21</f>
        <v>7082404.2797749992</v>
      </c>
      <c r="E56" s="592">
        <f>IF(E2&lt;=$D$52, $D$56*1/$D$52,0)</f>
        <v>5665923.4238199992</v>
      </c>
      <c r="F56" s="592">
        <f t="shared" ref="F56:G56" si="19">IF(F2&lt;=$D$52, $D$56*1/$D$52,0)</f>
        <v>0</v>
      </c>
      <c r="G56" s="592">
        <f t="shared" si="19"/>
        <v>0</v>
      </c>
    </row>
    <row r="57" spans="1:7" ht="11.25" customHeight="1" outlineLevel="1"/>
    <row r="58" spans="1:7" ht="11.25" customHeight="1" outlineLevel="1">
      <c r="A58" s="429" t="s">
        <v>646</v>
      </c>
      <c r="B58" s="575" t="s">
        <v>33</v>
      </c>
      <c r="C58" s="573"/>
      <c r="D58" s="574">
        <f>D24</f>
        <v>0</v>
      </c>
      <c r="E58" s="416">
        <f>E56*$D$58</f>
        <v>0</v>
      </c>
      <c r="F58" s="416">
        <f t="shared" ref="F58:G58" si="20">F56*$D$58</f>
        <v>0</v>
      </c>
      <c r="G58" s="416">
        <f t="shared" si="20"/>
        <v>0</v>
      </c>
    </row>
    <row r="59" spans="1:7" ht="11.25" customHeight="1" outlineLevel="1">
      <c r="A59" s="429" t="s">
        <v>645</v>
      </c>
      <c r="B59" s="575" t="s">
        <v>33</v>
      </c>
      <c r="C59" s="573"/>
      <c r="D59" s="574">
        <f>1-D58</f>
        <v>1</v>
      </c>
      <c r="E59" s="416">
        <f>E56-E58</f>
        <v>5665923.4238199992</v>
      </c>
      <c r="F59" s="416">
        <f t="shared" ref="F59:G59" si="21">F56-F58</f>
        <v>0</v>
      </c>
      <c r="G59" s="416">
        <f t="shared" si="21"/>
        <v>0</v>
      </c>
    </row>
    <row r="60" spans="1:7" ht="11.25" customHeight="1" outlineLevel="1">
      <c r="A60" s="415" t="s">
        <v>642</v>
      </c>
      <c r="B60" s="470" t="s">
        <v>33</v>
      </c>
      <c r="C60" s="395"/>
      <c r="D60" s="574">
        <f>SUM(D58:D59)</f>
        <v>1</v>
      </c>
      <c r="E60" s="416">
        <f>SUM(E58:E59)</f>
        <v>5665923.4238199992</v>
      </c>
      <c r="F60" s="416">
        <f t="shared" ref="F60:G60" si="22">SUM(F58:F59)</f>
        <v>0</v>
      </c>
      <c r="G60" s="416">
        <f t="shared" si="22"/>
        <v>0</v>
      </c>
    </row>
    <row r="61" spans="1:7" ht="11.25" customHeight="1" outlineLevel="1"/>
    <row r="62" spans="1:7" ht="11.25" customHeight="1" outlineLevel="1">
      <c r="A62" s="277" t="s">
        <v>648</v>
      </c>
      <c r="D62" s="416">
        <f>SUM(E62:G62)</f>
        <v>5665923.4238199992</v>
      </c>
      <c r="E62" s="416">
        <f>E56-E58</f>
        <v>5665923.4238199992</v>
      </c>
      <c r="F62" s="416">
        <f t="shared" ref="F62:G62" si="23">F56-F58</f>
        <v>0</v>
      </c>
      <c r="G62" s="416">
        <f t="shared" si="23"/>
        <v>0</v>
      </c>
    </row>
    <row r="63" spans="1:7" ht="11.25" customHeight="1" outlineLevel="1"/>
    <row r="64" spans="1:7" ht="11.25" customHeight="1" outlineLevel="1">
      <c r="A64" s="576" t="s">
        <v>895</v>
      </c>
      <c r="B64" s="585" t="s">
        <v>721</v>
      </c>
      <c r="D64" s="416">
        <f>D30</f>
        <v>20</v>
      </c>
    </row>
    <row r="65" spans="1:24" ht="11.25" customHeight="1" outlineLevel="1">
      <c r="A65" s="415" t="s">
        <v>892</v>
      </c>
      <c r="B65" s="415"/>
      <c r="D65" s="416">
        <f t="shared" ref="D65:D66" si="24">D31</f>
        <v>3</v>
      </c>
    </row>
    <row r="66" spans="1:24" ht="11.25" customHeight="1" outlineLevel="1">
      <c r="A66" s="415" t="s">
        <v>893</v>
      </c>
      <c r="B66" s="415"/>
      <c r="D66" s="416">
        <f t="shared" si="24"/>
        <v>1</v>
      </c>
    </row>
    <row r="67" spans="1:24" ht="11.25" customHeight="1" outlineLevel="1"/>
    <row r="68" spans="1:24" ht="11.25" customHeight="1" outlineLevel="1">
      <c r="A68" s="277" t="s">
        <v>205</v>
      </c>
      <c r="B68" s="579"/>
      <c r="D68" s="401"/>
      <c r="E68" s="574">
        <f>'IIA Finansēšana'!$D$40</f>
        <v>4.0999999999999995E-2</v>
      </c>
      <c r="F68" s="574">
        <f>'IIA Finansēšana'!$D$40</f>
        <v>4.0999999999999995E-2</v>
      </c>
      <c r="G68" s="574">
        <f>'IIA Finansēšana'!$D$40</f>
        <v>4.0999999999999995E-2</v>
      </c>
      <c r="H68" s="574">
        <f>'IIA Finansēšana'!$D$40</f>
        <v>4.0999999999999995E-2</v>
      </c>
      <c r="I68" s="574">
        <f>'IIA Finansēšana'!$D$40</f>
        <v>4.0999999999999995E-2</v>
      </c>
      <c r="J68" s="574">
        <f>'IIA Finansēšana'!$D$40</f>
        <v>4.0999999999999995E-2</v>
      </c>
      <c r="K68" s="574">
        <f>'IIA Finansēšana'!$D$40</f>
        <v>4.0999999999999995E-2</v>
      </c>
      <c r="L68" s="574">
        <f>'IIA Finansēšana'!$D$40</f>
        <v>4.0999999999999995E-2</v>
      </c>
      <c r="M68" s="574">
        <f>'IIA Finansēšana'!$D$40</f>
        <v>4.0999999999999995E-2</v>
      </c>
      <c r="N68" s="574">
        <f>'IIA Finansēšana'!$D$40</f>
        <v>4.0999999999999995E-2</v>
      </c>
      <c r="O68" s="574">
        <f>'IIA Finansēšana'!$D$40</f>
        <v>4.0999999999999995E-2</v>
      </c>
      <c r="P68" s="574">
        <f>'IIA Finansēšana'!$D$40</f>
        <v>4.0999999999999995E-2</v>
      </c>
      <c r="Q68" s="574">
        <f>'IIA Finansēšana'!$D$40</f>
        <v>4.0999999999999995E-2</v>
      </c>
      <c r="R68" s="574">
        <f>'IIA Finansēšana'!$D$40</f>
        <v>4.0999999999999995E-2</v>
      </c>
      <c r="S68" s="574">
        <f>'IIA Finansēšana'!$D$40</f>
        <v>4.0999999999999995E-2</v>
      </c>
      <c r="T68" s="574">
        <f>'IIA Finansēšana'!$D$40</f>
        <v>4.0999999999999995E-2</v>
      </c>
      <c r="U68" s="574">
        <f>'IIA Finansēšana'!$D$40</f>
        <v>4.0999999999999995E-2</v>
      </c>
      <c r="V68" s="574">
        <f>'IIA Finansēšana'!$D$40</f>
        <v>4.0999999999999995E-2</v>
      </c>
      <c r="W68" s="574">
        <f>'IIA Finansēšana'!$D$40</f>
        <v>4.0999999999999995E-2</v>
      </c>
      <c r="X68" s="574">
        <f>'IIA Finansēšana'!$D$40</f>
        <v>4.0999999999999995E-2</v>
      </c>
    </row>
    <row r="69" spans="1:24" ht="11.25" customHeight="1" outlineLevel="1">
      <c r="B69" s="579"/>
      <c r="D69" s="401"/>
    </row>
    <row r="70" spans="1:24" ht="11.25" customHeight="1" outlineLevel="1">
      <c r="A70" s="277" t="s">
        <v>208</v>
      </c>
      <c r="D70" s="414">
        <f>SUM(E70:X70)</f>
        <v>18</v>
      </c>
      <c r="E70" s="580">
        <f>IFERROR(IF(E$2&gt;=$D65,IF(E$2&lt;=$D64,1,0),0),"")</f>
        <v>0</v>
      </c>
      <c r="F70" s="580">
        <f t="shared" ref="F70:X70" si="25">IFERROR(IF(F$2&gt;=$D65,IF(F$2&lt;=$D64,1,0),0),"")</f>
        <v>0</v>
      </c>
      <c r="G70" s="580">
        <f t="shared" si="25"/>
        <v>1</v>
      </c>
      <c r="H70" s="580">
        <f t="shared" si="25"/>
        <v>1</v>
      </c>
      <c r="I70" s="580">
        <f t="shared" si="25"/>
        <v>1</v>
      </c>
      <c r="J70" s="580">
        <f t="shared" si="25"/>
        <v>1</v>
      </c>
      <c r="K70" s="580">
        <f t="shared" si="25"/>
        <v>1</v>
      </c>
      <c r="L70" s="580">
        <f t="shared" si="25"/>
        <v>1</v>
      </c>
      <c r="M70" s="580">
        <f t="shared" si="25"/>
        <v>1</v>
      </c>
      <c r="N70" s="580">
        <f t="shared" si="25"/>
        <v>1</v>
      </c>
      <c r="O70" s="580">
        <f t="shared" si="25"/>
        <v>1</v>
      </c>
      <c r="P70" s="580">
        <f t="shared" si="25"/>
        <v>1</v>
      </c>
      <c r="Q70" s="580">
        <f t="shared" si="25"/>
        <v>1</v>
      </c>
      <c r="R70" s="580">
        <f t="shared" si="25"/>
        <v>1</v>
      </c>
      <c r="S70" s="580">
        <f t="shared" si="25"/>
        <v>1</v>
      </c>
      <c r="T70" s="580">
        <f t="shared" si="25"/>
        <v>1</v>
      </c>
      <c r="U70" s="580">
        <f t="shared" si="25"/>
        <v>1</v>
      </c>
      <c r="V70" s="580">
        <f t="shared" si="25"/>
        <v>1</v>
      </c>
      <c r="W70" s="580">
        <f t="shared" si="25"/>
        <v>1</v>
      </c>
      <c r="X70" s="580">
        <f t="shared" si="25"/>
        <v>1</v>
      </c>
    </row>
    <row r="71" spans="1:24" s="581" customFormat="1" ht="11.25" customHeight="1" outlineLevel="1">
      <c r="A71" s="277" t="s">
        <v>209</v>
      </c>
      <c r="B71" s="277"/>
      <c r="C71" s="277"/>
      <c r="D71" s="277"/>
      <c r="E71" s="580">
        <f>IFERROR(E70,"")</f>
        <v>0</v>
      </c>
      <c r="F71" s="580">
        <f t="shared" ref="F71" si="26">IFERROR(IF(F70=0,0,E71+F70),"")</f>
        <v>0</v>
      </c>
      <c r="G71" s="580">
        <f t="shared" ref="G71" si="27">IFERROR(IF(G70=0,0,F71+G70),"")</f>
        <v>1</v>
      </c>
      <c r="H71" s="580">
        <f t="shared" ref="H71" si="28">IFERROR(IF(H70=0,0,G71+H70),"")</f>
        <v>2</v>
      </c>
      <c r="I71" s="580">
        <f t="shared" ref="I71" si="29">IFERROR(IF(I70=0,0,H71+I70),"")</f>
        <v>3</v>
      </c>
      <c r="J71" s="580">
        <f t="shared" ref="J71" si="30">IFERROR(IF(J70=0,0,I71+J70),"")</f>
        <v>4</v>
      </c>
      <c r="K71" s="580">
        <f t="shared" ref="K71" si="31">IFERROR(IF(K70=0,0,J71+K70),"")</f>
        <v>5</v>
      </c>
      <c r="L71" s="580">
        <f t="shared" ref="L71" si="32">IFERROR(IF(L70=0,0,K71+L70),"")</f>
        <v>6</v>
      </c>
      <c r="M71" s="580">
        <f t="shared" ref="M71" si="33">IFERROR(IF(M70=0,0,L71+M70),"")</f>
        <v>7</v>
      </c>
      <c r="N71" s="580">
        <f t="shared" ref="N71" si="34">IFERROR(IF(N70=0,0,M71+N70),"")</f>
        <v>8</v>
      </c>
      <c r="O71" s="580">
        <f t="shared" ref="O71" si="35">IFERROR(IF(O70=0,0,N71+O70),"")</f>
        <v>9</v>
      </c>
      <c r="P71" s="580">
        <f t="shared" ref="P71" si="36">IFERROR(IF(P70=0,0,O71+P70),"")</f>
        <v>10</v>
      </c>
      <c r="Q71" s="580">
        <f t="shared" ref="Q71" si="37">IFERROR(IF(Q70=0,0,P71+Q70),"")</f>
        <v>11</v>
      </c>
      <c r="R71" s="580">
        <f t="shared" ref="R71" si="38">IFERROR(IF(R70=0,0,Q71+R70),"")</f>
        <v>12</v>
      </c>
      <c r="S71" s="580">
        <f t="shared" ref="S71" si="39">IFERROR(IF(S70=0,0,R71+S70),"")</f>
        <v>13</v>
      </c>
      <c r="T71" s="580">
        <f t="shared" ref="T71" si="40">IFERROR(IF(T70=0,0,S71+T70),"")</f>
        <v>14</v>
      </c>
      <c r="U71" s="580">
        <f t="shared" ref="U71" si="41">IFERROR(IF(U70=0,0,T71+U70),"")</f>
        <v>15</v>
      </c>
      <c r="V71" s="580">
        <f t="shared" ref="V71" si="42">IFERROR(IF(V70=0,0,U71+V70),"")</f>
        <v>16</v>
      </c>
      <c r="W71" s="580">
        <f t="shared" ref="W71" si="43">IFERROR(IF(W70=0,0,V71+W70),"")</f>
        <v>17</v>
      </c>
      <c r="X71" s="580">
        <f t="shared" ref="X71" si="44">IFERROR(IF(X70=0,0,W71+X70),"")</f>
        <v>18</v>
      </c>
    </row>
    <row r="72" spans="1:24" ht="11.25" customHeight="1" outlineLevel="1">
      <c r="A72" s="277" t="s">
        <v>210</v>
      </c>
      <c r="E72" s="580">
        <f t="shared" ref="E72:X72" si="45">IFERROR(IF(E$2&gt;=$D66,IF(E$2&lt;=$D64,1,0),0),"")</f>
        <v>1</v>
      </c>
      <c r="F72" s="580">
        <f t="shared" si="45"/>
        <v>1</v>
      </c>
      <c r="G72" s="580">
        <f t="shared" si="45"/>
        <v>1</v>
      </c>
      <c r="H72" s="580">
        <f t="shared" si="45"/>
        <v>1</v>
      </c>
      <c r="I72" s="580">
        <f t="shared" si="45"/>
        <v>1</v>
      </c>
      <c r="J72" s="580">
        <f t="shared" si="45"/>
        <v>1</v>
      </c>
      <c r="K72" s="580">
        <f t="shared" si="45"/>
        <v>1</v>
      </c>
      <c r="L72" s="580">
        <f t="shared" si="45"/>
        <v>1</v>
      </c>
      <c r="M72" s="580">
        <f t="shared" si="45"/>
        <v>1</v>
      </c>
      <c r="N72" s="580">
        <f t="shared" si="45"/>
        <v>1</v>
      </c>
      <c r="O72" s="580">
        <f t="shared" si="45"/>
        <v>1</v>
      </c>
      <c r="P72" s="580">
        <f t="shared" si="45"/>
        <v>1</v>
      </c>
      <c r="Q72" s="580">
        <f t="shared" si="45"/>
        <v>1</v>
      </c>
      <c r="R72" s="580">
        <f t="shared" si="45"/>
        <v>1</v>
      </c>
      <c r="S72" s="580">
        <f t="shared" si="45"/>
        <v>1</v>
      </c>
      <c r="T72" s="580">
        <f t="shared" si="45"/>
        <v>1</v>
      </c>
      <c r="U72" s="580">
        <f t="shared" si="45"/>
        <v>1</v>
      </c>
      <c r="V72" s="580">
        <f t="shared" si="45"/>
        <v>1</v>
      </c>
      <c r="W72" s="580">
        <f t="shared" si="45"/>
        <v>1</v>
      </c>
      <c r="X72" s="580">
        <f t="shared" si="45"/>
        <v>1</v>
      </c>
    </row>
    <row r="73" spans="1:24" ht="11.25" customHeight="1" outlineLevel="1"/>
    <row r="74" spans="1:24" ht="11.25" customHeight="1" outlineLevel="1">
      <c r="D74" s="414"/>
    </row>
    <row r="75" spans="1:24" ht="11.25" customHeight="1" outlineLevel="1">
      <c r="A75" s="277" t="s">
        <v>485</v>
      </c>
      <c r="D75" s="414"/>
      <c r="E75" s="580">
        <v>0</v>
      </c>
      <c r="F75" s="580">
        <f t="shared" ref="F75" si="46">IFERROR(E79,"")</f>
        <v>5665923.4238199992</v>
      </c>
      <c r="G75" s="580">
        <f t="shared" ref="G75" si="47">IFERROR(F79,"")</f>
        <v>5665923.4238199992</v>
      </c>
      <c r="H75" s="580">
        <f t="shared" ref="H75" si="48">IFERROR(G79,"")</f>
        <v>5447010.7439564709</v>
      </c>
      <c r="I75" s="580">
        <f t="shared" ref="I75" si="49">IFERROR(H79,"")</f>
        <v>5219122.644218538</v>
      </c>
      <c r="J75" s="580">
        <f t="shared" ref="J75" si="50">IFERROR(I79,"")</f>
        <v>4981891.1323913503</v>
      </c>
      <c r="K75" s="580">
        <f t="shared" ref="K75" si="51">IFERROR(J79,"")</f>
        <v>4734933.1285792477</v>
      </c>
      <c r="L75" s="580">
        <f t="shared" ref="L75" si="52">IFERROR(K79,"")</f>
        <v>4477849.8466108488</v>
      </c>
      <c r="M75" s="580">
        <f t="shared" ref="M75" si="53">IFERROR(L79,"")</f>
        <v>4210226.1500817453</v>
      </c>
      <c r="N75" s="580">
        <f t="shared" ref="N75" si="54">IFERROR(M79,"")</f>
        <v>3931629.8819949487</v>
      </c>
      <c r="O75" s="580">
        <f t="shared" ref="O75" si="55">IFERROR(N79,"")</f>
        <v>3641611.1669165934</v>
      </c>
      <c r="P75" s="580">
        <f t="shared" ref="P75" si="56">IFERROR(O79,"")</f>
        <v>3339701.6845200257</v>
      </c>
      <c r="Q75" s="580">
        <f t="shared" ref="Q75" si="57">IFERROR(P79,"")</f>
        <v>3025413.9133451986</v>
      </c>
      <c r="R75" s="580">
        <f t="shared" ref="R75" si="58">IFERROR(Q79,"")</f>
        <v>2698240.3435522038</v>
      </c>
      <c r="S75" s="580">
        <f t="shared" ref="S75" si="59">IFERROR(R79,"")</f>
        <v>2357652.6573976963</v>
      </c>
      <c r="T75" s="580">
        <f t="shared" ref="T75" si="60">IFERROR(S79,"")</f>
        <v>2003100.8761108539</v>
      </c>
      <c r="U75" s="580">
        <f t="shared" ref="U75" si="61">IFERROR(T79,"")</f>
        <v>1634012.4717912509</v>
      </c>
      <c r="V75" s="580">
        <f t="shared" ref="V75" si="62">IFERROR(U79,"")</f>
        <v>1249791.442894544</v>
      </c>
      <c r="W75" s="580">
        <f t="shared" ref="W75" si="63">IFERROR(V79,"")</f>
        <v>849817.35181307222</v>
      </c>
      <c r="X75" s="580">
        <f t="shared" ref="X75" si="64">IFERROR(W79,"")</f>
        <v>433444.32299726014</v>
      </c>
    </row>
    <row r="76" spans="1:24" ht="11.25" customHeight="1" outlineLevel="1">
      <c r="A76" s="277" t="s">
        <v>894</v>
      </c>
      <c r="D76" s="414">
        <f>SUM(E76:X76)</f>
        <v>5665923.4238199992</v>
      </c>
      <c r="E76" s="580">
        <f t="shared" ref="E76:X76" si="65">IFERROR(E62,"")</f>
        <v>5665923.4238199992</v>
      </c>
      <c r="F76" s="580">
        <f t="shared" si="65"/>
        <v>0</v>
      </c>
      <c r="G76" s="580">
        <f t="shared" si="65"/>
        <v>0</v>
      </c>
      <c r="H76" s="580">
        <f t="shared" si="65"/>
        <v>0</v>
      </c>
      <c r="I76" s="580">
        <f t="shared" si="65"/>
        <v>0</v>
      </c>
      <c r="J76" s="580">
        <f t="shared" si="65"/>
        <v>0</v>
      </c>
      <c r="K76" s="580">
        <f t="shared" si="65"/>
        <v>0</v>
      </c>
      <c r="L76" s="580">
        <f t="shared" si="65"/>
        <v>0</v>
      </c>
      <c r="M76" s="580">
        <f t="shared" si="65"/>
        <v>0</v>
      </c>
      <c r="N76" s="580">
        <f t="shared" si="65"/>
        <v>0</v>
      </c>
      <c r="O76" s="580">
        <f t="shared" si="65"/>
        <v>0</v>
      </c>
      <c r="P76" s="580">
        <f t="shared" si="65"/>
        <v>0</v>
      </c>
      <c r="Q76" s="580">
        <f t="shared" si="65"/>
        <v>0</v>
      </c>
      <c r="R76" s="580">
        <f t="shared" si="65"/>
        <v>0</v>
      </c>
      <c r="S76" s="580">
        <f t="shared" si="65"/>
        <v>0</v>
      </c>
      <c r="T76" s="580">
        <f t="shared" si="65"/>
        <v>0</v>
      </c>
      <c r="U76" s="580">
        <f t="shared" si="65"/>
        <v>0</v>
      </c>
      <c r="V76" s="580">
        <f t="shared" si="65"/>
        <v>0</v>
      </c>
      <c r="W76" s="580">
        <f t="shared" si="65"/>
        <v>0</v>
      </c>
      <c r="X76" s="580">
        <f t="shared" si="65"/>
        <v>0</v>
      </c>
    </row>
    <row r="77" spans="1:24" ht="11.25" customHeight="1" outlineLevel="1">
      <c r="A77" s="277" t="s">
        <v>213</v>
      </c>
      <c r="D77" s="414">
        <f>SUM(E77:X77)</f>
        <v>0</v>
      </c>
      <c r="E77" s="580">
        <f t="shared" ref="E77:X77" si="66">IFERROR(IF(AND(E$2&lt;=$D64,E72=0),E75*E68,0),"")</f>
        <v>0</v>
      </c>
      <c r="F77" s="580">
        <f t="shared" si="66"/>
        <v>0</v>
      </c>
      <c r="G77" s="580">
        <f t="shared" si="66"/>
        <v>0</v>
      </c>
      <c r="H77" s="580">
        <f t="shared" si="66"/>
        <v>0</v>
      </c>
      <c r="I77" s="580">
        <f t="shared" si="66"/>
        <v>0</v>
      </c>
      <c r="J77" s="580">
        <f t="shared" si="66"/>
        <v>0</v>
      </c>
      <c r="K77" s="580">
        <f t="shared" si="66"/>
        <v>0</v>
      </c>
      <c r="L77" s="580">
        <f t="shared" si="66"/>
        <v>0</v>
      </c>
      <c r="M77" s="580">
        <f t="shared" si="66"/>
        <v>0</v>
      </c>
      <c r="N77" s="580">
        <f t="shared" si="66"/>
        <v>0</v>
      </c>
      <c r="O77" s="580">
        <f t="shared" si="66"/>
        <v>0</v>
      </c>
      <c r="P77" s="580">
        <f t="shared" si="66"/>
        <v>0</v>
      </c>
      <c r="Q77" s="580">
        <f t="shared" si="66"/>
        <v>0</v>
      </c>
      <c r="R77" s="580">
        <f t="shared" si="66"/>
        <v>0</v>
      </c>
      <c r="S77" s="580">
        <f t="shared" si="66"/>
        <v>0</v>
      </c>
      <c r="T77" s="580">
        <f t="shared" si="66"/>
        <v>0</v>
      </c>
      <c r="U77" s="580">
        <f t="shared" si="66"/>
        <v>0</v>
      </c>
      <c r="V77" s="580">
        <f t="shared" si="66"/>
        <v>0</v>
      </c>
      <c r="W77" s="580">
        <f t="shared" si="66"/>
        <v>0</v>
      </c>
      <c r="X77" s="580">
        <f t="shared" si="66"/>
        <v>0</v>
      </c>
    </row>
    <row r="78" spans="1:24" ht="11.25" customHeight="1" outlineLevel="1">
      <c r="A78" s="277" t="s">
        <v>214</v>
      </c>
      <c r="D78" s="414">
        <f>SUM(E78:X78)</f>
        <v>5665923.4238200001</v>
      </c>
      <c r="E78" s="582">
        <f t="shared" ref="E78:X78" si="67">IFERROR(IF(E71=0,0,-IFERROR(PPMT(E68,E71,$D70,SUM($D76:$D77)),0)),"")</f>
        <v>0</v>
      </c>
      <c r="F78" s="582">
        <f t="shared" si="67"/>
        <v>0</v>
      </c>
      <c r="G78" s="582">
        <f t="shared" si="67"/>
        <v>218912.67986352812</v>
      </c>
      <c r="H78" s="582">
        <f t="shared" si="67"/>
        <v>227888.09973793279</v>
      </c>
      <c r="I78" s="582">
        <f t="shared" si="67"/>
        <v>237231.51182718799</v>
      </c>
      <c r="J78" s="582">
        <f t="shared" si="67"/>
        <v>246958.00381210272</v>
      </c>
      <c r="K78" s="582">
        <f t="shared" si="67"/>
        <v>257083.28196839898</v>
      </c>
      <c r="L78" s="582">
        <f t="shared" si="67"/>
        <v>267623.69652910327</v>
      </c>
      <c r="M78" s="582">
        <f t="shared" si="67"/>
        <v>278596.26808679657</v>
      </c>
      <c r="N78" s="582">
        <f t="shared" si="67"/>
        <v>290018.71507835516</v>
      </c>
      <c r="O78" s="582">
        <f t="shared" si="67"/>
        <v>301909.48239656771</v>
      </c>
      <c r="P78" s="582">
        <f t="shared" si="67"/>
        <v>314287.77117482701</v>
      </c>
      <c r="Q78" s="582">
        <f t="shared" si="67"/>
        <v>327173.56979299494</v>
      </c>
      <c r="R78" s="582">
        <f t="shared" si="67"/>
        <v>340587.68615450768</v>
      </c>
      <c r="S78" s="582">
        <f t="shared" si="67"/>
        <v>354551.78128684248</v>
      </c>
      <c r="T78" s="582">
        <f t="shared" si="67"/>
        <v>369088.40431960305</v>
      </c>
      <c r="U78" s="582">
        <f t="shared" si="67"/>
        <v>384221.02889670682</v>
      </c>
      <c r="V78" s="582">
        <f t="shared" si="67"/>
        <v>399974.09108147176</v>
      </c>
      <c r="W78" s="582">
        <f t="shared" si="67"/>
        <v>416373.02881581208</v>
      </c>
      <c r="X78" s="582">
        <f t="shared" si="67"/>
        <v>433444.32299726037</v>
      </c>
    </row>
    <row r="79" spans="1:24" ht="11.25" customHeight="1" outlineLevel="1">
      <c r="A79" s="277" t="s">
        <v>215</v>
      </c>
      <c r="E79" s="580">
        <f>IFERROR(SUM(E75:E77)-E78,"")</f>
        <v>5665923.4238199992</v>
      </c>
      <c r="F79" s="580">
        <f>IFERROR(SUM(F75:F77)-F78,"")</f>
        <v>5665923.4238199992</v>
      </c>
      <c r="G79" s="580">
        <f t="shared" ref="G79:L79" si="68">IFERROR(SUM(G75:G77)-G78,"")</f>
        <v>5447010.7439564709</v>
      </c>
      <c r="H79" s="580">
        <f t="shared" si="68"/>
        <v>5219122.644218538</v>
      </c>
      <c r="I79" s="580">
        <f t="shared" si="68"/>
        <v>4981891.1323913503</v>
      </c>
      <c r="J79" s="580">
        <f t="shared" si="68"/>
        <v>4734933.1285792477</v>
      </c>
      <c r="K79" s="580">
        <f t="shared" si="68"/>
        <v>4477849.8466108488</v>
      </c>
      <c r="L79" s="580">
        <f t="shared" si="68"/>
        <v>4210226.1500817453</v>
      </c>
      <c r="M79" s="580">
        <f>IFERROR(SUM(M75:M77)-M78,"")</f>
        <v>3931629.8819949487</v>
      </c>
      <c r="N79" s="580">
        <f t="shared" ref="N79:P79" si="69">IFERROR(SUM(N75:N77)-N78,"")</f>
        <v>3641611.1669165934</v>
      </c>
      <c r="O79" s="580">
        <f t="shared" si="69"/>
        <v>3339701.6845200257</v>
      </c>
      <c r="P79" s="580">
        <f t="shared" si="69"/>
        <v>3025413.9133451986</v>
      </c>
      <c r="Q79" s="580">
        <f>IFERROR(SUM(Q75:Q77)-Q78,"")</f>
        <v>2698240.3435522038</v>
      </c>
      <c r="R79" s="580">
        <f>IFERROR(SUM(R75:R77)-R78,"")</f>
        <v>2357652.6573976963</v>
      </c>
      <c r="S79" s="580">
        <f t="shared" ref="S79:X79" si="70">IFERROR(SUM(S75:S77)-S78,"")</f>
        <v>2003100.8761108539</v>
      </c>
      <c r="T79" s="580">
        <f t="shared" si="70"/>
        <v>1634012.4717912509</v>
      </c>
      <c r="U79" s="580">
        <f t="shared" si="70"/>
        <v>1249791.442894544</v>
      </c>
      <c r="V79" s="580">
        <f t="shared" si="70"/>
        <v>849817.35181307222</v>
      </c>
      <c r="W79" s="580">
        <f t="shared" si="70"/>
        <v>433444.32299726014</v>
      </c>
      <c r="X79" s="580">
        <f t="shared" si="70"/>
        <v>-2.3283064365386963E-10</v>
      </c>
    </row>
    <row r="80" spans="1:24" ht="11.25" customHeight="1" outlineLevel="1"/>
    <row r="81" spans="1:24" ht="11.25" customHeight="1" outlineLevel="1">
      <c r="A81" s="583" t="s">
        <v>216</v>
      </c>
      <c r="B81" s="583"/>
      <c r="C81" s="583"/>
      <c r="D81" s="583"/>
      <c r="E81" s="584">
        <f t="shared" ref="E81:X81" si="71">IFERROR(IF(E72=0,0,SUM(E75,E79)/2*E68),"")</f>
        <v>116151.43018830997</v>
      </c>
      <c r="F81" s="584">
        <f t="shared" si="71"/>
        <v>232302.86037661994</v>
      </c>
      <c r="G81" s="584">
        <f t="shared" si="71"/>
        <v>227815.1504394176</v>
      </c>
      <c r="H81" s="584">
        <f t="shared" si="71"/>
        <v>218655.73445758765</v>
      </c>
      <c r="I81" s="584">
        <f t="shared" si="71"/>
        <v>209120.78242050268</v>
      </c>
      <c r="J81" s="584">
        <f t="shared" si="71"/>
        <v>199194.89734989725</v>
      </c>
      <c r="K81" s="584">
        <f t="shared" si="71"/>
        <v>188862.05099139694</v>
      </c>
      <c r="L81" s="584">
        <f t="shared" si="71"/>
        <v>178105.55793219816</v>
      </c>
      <c r="M81" s="584">
        <f t="shared" si="71"/>
        <v>166908.04865757222</v>
      </c>
      <c r="N81" s="584">
        <f t="shared" si="71"/>
        <v>155251.44150268659</v>
      </c>
      <c r="O81" s="584">
        <f t="shared" si="71"/>
        <v>143116.91345445067</v>
      </c>
      <c r="P81" s="584">
        <f t="shared" si="71"/>
        <v>130484.86975623708</v>
      </c>
      <c r="Q81" s="584">
        <f t="shared" si="71"/>
        <v>117334.91226639674</v>
      </c>
      <c r="R81" s="584">
        <f t="shared" si="71"/>
        <v>103645.80651947294</v>
      </c>
      <c r="S81" s="584">
        <f t="shared" si="71"/>
        <v>89395.447436925271</v>
      </c>
      <c r="T81" s="584">
        <f t="shared" si="71"/>
        <v>74560.823631993131</v>
      </c>
      <c r="U81" s="584">
        <f t="shared" si="71"/>
        <v>59117.980251058791</v>
      </c>
      <c r="V81" s="584">
        <f t="shared" si="71"/>
        <v>43041.98029150613</v>
      </c>
      <c r="W81" s="584">
        <f t="shared" si="71"/>
        <v>26306.864333611808</v>
      </c>
      <c r="X81" s="584">
        <f t="shared" si="71"/>
        <v>8885.6086214438274</v>
      </c>
    </row>
    <row r="82" spans="1:24" ht="11.25" customHeight="1" outlineLevel="1"/>
    <row r="83" spans="1:24" ht="11.25" customHeight="1" outlineLevel="1"/>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
  <sheetViews>
    <sheetView showGridLines="0" topLeftCell="XFD1" workbookViewId="0">
      <selection sqref="A1:A1048576"/>
    </sheetView>
  </sheetViews>
  <sheetFormatPr defaultColWidth="0" defaultRowHeight="14.4" zeroHeight="1"/>
  <cols>
    <col min="1" max="1" width="8.5546875" hidden="1" customWidth="1"/>
    <col min="2" max="16384" width="9.21875" hidden="1"/>
  </cols>
  <sheetData>
    <row r="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59999389629810485"/>
  </sheetPr>
  <dimension ref="A1:C9"/>
  <sheetViews>
    <sheetView showGridLines="0" view="pageBreakPreview" zoomScaleNormal="100" zoomScaleSheetLayoutView="100" workbookViewId="0">
      <selection activeCell="G7" sqref="G7"/>
    </sheetView>
  </sheetViews>
  <sheetFormatPr defaultRowHeight="14.4"/>
  <cols>
    <col min="2" max="2" width="18.5546875" customWidth="1"/>
    <col min="3" max="3" width="73.44140625" customWidth="1"/>
  </cols>
  <sheetData>
    <row r="1" spans="1:3" ht="15" thickTop="1">
      <c r="A1" s="853" t="s">
        <v>466</v>
      </c>
      <c r="B1" s="854"/>
      <c r="C1" s="854"/>
    </row>
    <row r="2" spans="1:3">
      <c r="A2" s="2"/>
      <c r="B2" s="2"/>
      <c r="C2" s="2"/>
    </row>
    <row r="3" spans="1:3">
      <c r="A3" s="2" t="s">
        <v>467</v>
      </c>
      <c r="B3" s="2"/>
      <c r="C3" s="11" t="s">
        <v>632</v>
      </c>
    </row>
    <row r="4" spans="1:3">
      <c r="A4" s="2"/>
      <c r="B4" s="2"/>
      <c r="C4" s="2"/>
    </row>
    <row r="5" spans="1:3">
      <c r="A5" s="2" t="s">
        <v>468</v>
      </c>
      <c r="B5" s="2"/>
      <c r="C5" s="11" t="s">
        <v>805</v>
      </c>
    </row>
    <row r="6" spans="1:3">
      <c r="A6" s="2"/>
      <c r="B6" s="2"/>
      <c r="C6" s="2"/>
    </row>
    <row r="7" spans="1:3">
      <c r="A7" s="2" t="s">
        <v>806</v>
      </c>
      <c r="B7" s="2"/>
      <c r="C7" s="352" t="s">
        <v>2487</v>
      </c>
    </row>
    <row r="8" spans="1:3">
      <c r="A8" s="2"/>
      <c r="B8" s="2"/>
      <c r="C8" s="2"/>
    </row>
    <row r="9" spans="1:3">
      <c r="A9" s="2" t="s">
        <v>469</v>
      </c>
      <c r="B9" s="2"/>
      <c r="C9" s="11" t="s">
        <v>633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59999389629810485"/>
    <pageSetUpPr fitToPage="1"/>
  </sheetPr>
  <dimension ref="A1:I270"/>
  <sheetViews>
    <sheetView showGridLines="0" view="pageBreakPreview" zoomScale="90" zoomScaleNormal="90" zoomScaleSheetLayoutView="90" workbookViewId="0">
      <pane ySplit="1" topLeftCell="A53" activePane="bottomLeft" state="frozen"/>
      <selection pane="bottomLeft" activeCell="E59" sqref="E59"/>
    </sheetView>
  </sheetViews>
  <sheetFormatPr defaultRowHeight="14.4"/>
  <cols>
    <col min="1" max="1" width="5.5546875" customWidth="1"/>
    <col min="2" max="2" width="65.44140625" customWidth="1"/>
    <col min="3" max="3" width="14.21875" customWidth="1"/>
    <col min="4" max="4" width="14.77734375" customWidth="1"/>
    <col min="5" max="5" width="15.44140625" customWidth="1"/>
    <col min="6" max="6" width="56" customWidth="1"/>
    <col min="7" max="7" width="69.77734375" customWidth="1"/>
  </cols>
  <sheetData>
    <row r="1" spans="1:9">
      <c r="A1" s="1"/>
      <c r="B1" s="2"/>
      <c r="C1" s="3" t="s">
        <v>0</v>
      </c>
      <c r="D1" s="3"/>
      <c r="E1" s="1"/>
      <c r="F1" s="4" t="s">
        <v>2</v>
      </c>
      <c r="G1" s="4" t="s">
        <v>3</v>
      </c>
      <c r="H1" s="1"/>
      <c r="I1" s="1"/>
    </row>
    <row r="2" spans="1:9" ht="15.6">
      <c r="A2" s="1"/>
      <c r="B2" s="855" t="s">
        <v>139</v>
      </c>
      <c r="C2" s="855"/>
      <c r="D2" s="855"/>
      <c r="E2" s="855"/>
      <c r="F2" s="4"/>
      <c r="G2" s="4"/>
      <c r="H2" s="1"/>
      <c r="I2" s="1"/>
    </row>
    <row r="3" spans="1:9">
      <c r="F3" s="2"/>
      <c r="G3" s="5"/>
    </row>
    <row r="4" spans="1:9">
      <c r="A4" s="1"/>
      <c r="B4" s="16" t="s">
        <v>4</v>
      </c>
      <c r="C4" s="16"/>
      <c r="D4" s="16"/>
      <c r="E4" s="16"/>
      <c r="F4" s="2" t="s">
        <v>522</v>
      </c>
      <c r="G4" s="5"/>
      <c r="H4" s="2"/>
      <c r="I4" s="2"/>
    </row>
    <row r="5" spans="1:9">
      <c r="A5" s="1"/>
      <c r="B5" s="2"/>
      <c r="C5" s="2"/>
      <c r="D5" s="2"/>
      <c r="E5" s="1"/>
      <c r="F5" s="2"/>
      <c r="G5" s="5"/>
      <c r="H5" s="1"/>
      <c r="I5" s="1"/>
    </row>
    <row r="6" spans="1:9">
      <c r="B6" s="2" t="s">
        <v>5</v>
      </c>
      <c r="C6" s="6" t="s">
        <v>6</v>
      </c>
      <c r="D6" s="2"/>
      <c r="E6" s="352">
        <v>45839</v>
      </c>
      <c r="F6" s="2" t="s">
        <v>7</v>
      </c>
      <c r="G6" s="5" t="s">
        <v>8</v>
      </c>
    </row>
    <row r="7" spans="1:9">
      <c r="B7" s="2" t="s">
        <v>9</v>
      </c>
      <c r="C7" s="6" t="s">
        <v>10</v>
      </c>
      <c r="D7" s="2"/>
      <c r="E7" s="8">
        <f>'IIA Laika grafiks'!K11</f>
        <v>60</v>
      </c>
      <c r="F7" s="2" t="s">
        <v>7</v>
      </c>
      <c r="G7" s="5" t="s">
        <v>11</v>
      </c>
    </row>
    <row r="8" spans="1:9">
      <c r="A8" s="1"/>
      <c r="B8" s="2" t="s">
        <v>12</v>
      </c>
      <c r="C8" s="6" t="s">
        <v>10</v>
      </c>
      <c r="D8" s="2"/>
      <c r="E8" s="8">
        <v>5</v>
      </c>
      <c r="F8" s="2" t="s">
        <v>7</v>
      </c>
      <c r="G8" s="5" t="s">
        <v>11</v>
      </c>
      <c r="H8" s="2"/>
      <c r="I8" s="2"/>
    </row>
    <row r="9" spans="1:9">
      <c r="A9" s="1"/>
      <c r="B9" s="2"/>
      <c r="C9" s="2"/>
      <c r="D9" s="2"/>
      <c r="E9" s="1"/>
      <c r="F9" s="2"/>
      <c r="G9" s="5"/>
      <c r="H9" s="1"/>
      <c r="I9" s="1"/>
    </row>
    <row r="10" spans="1:9">
      <c r="A10" s="1"/>
      <c r="B10" s="16" t="s">
        <v>13</v>
      </c>
      <c r="C10" s="16"/>
      <c r="D10" s="16"/>
      <c r="E10" s="16"/>
      <c r="F10" s="9" t="s">
        <v>557</v>
      </c>
      <c r="G10" s="5" t="s">
        <v>14</v>
      </c>
      <c r="H10" s="9"/>
      <c r="I10" s="9"/>
    </row>
    <row r="11" spans="1:9">
      <c r="A11" s="1"/>
      <c r="B11" s="2"/>
      <c r="C11" s="2"/>
      <c r="D11" s="2"/>
      <c r="E11" s="1"/>
      <c r="F11" s="2"/>
      <c r="G11" s="5"/>
      <c r="H11" s="1"/>
      <c r="I11" s="1"/>
    </row>
    <row r="12" spans="1:9">
      <c r="A12" s="1"/>
      <c r="B12" s="2" t="s">
        <v>15</v>
      </c>
      <c r="C12" s="10" t="s">
        <v>16</v>
      </c>
      <c r="D12" s="2"/>
      <c r="E12" s="11">
        <v>0.02</v>
      </c>
      <c r="F12" s="2" t="s">
        <v>17</v>
      </c>
      <c r="G12" s="5" t="s">
        <v>18</v>
      </c>
      <c r="H12" s="1"/>
      <c r="I12" s="1"/>
    </row>
    <row r="13" spans="1:9">
      <c r="A13" s="1"/>
      <c r="B13" s="12" t="s">
        <v>19</v>
      </c>
      <c r="C13" s="10" t="s">
        <v>16</v>
      </c>
      <c r="D13" s="2"/>
      <c r="E13" s="11"/>
      <c r="F13" s="2" t="s">
        <v>563</v>
      </c>
      <c r="G13" s="5" t="s">
        <v>20</v>
      </c>
      <c r="H13" s="1"/>
      <c r="I13" s="1"/>
    </row>
    <row r="14" spans="1:9">
      <c r="A14" s="1"/>
      <c r="B14" s="12" t="s">
        <v>21</v>
      </c>
      <c r="C14" s="10" t="s">
        <v>16</v>
      </c>
      <c r="D14" s="2"/>
      <c r="E14" s="11"/>
      <c r="F14" s="2" t="s">
        <v>558</v>
      </c>
      <c r="G14" s="5" t="s">
        <v>22</v>
      </c>
      <c r="H14" s="1"/>
      <c r="I14" s="1"/>
    </row>
    <row r="15" spans="1:9">
      <c r="A15" s="1"/>
      <c r="B15" s="12" t="s">
        <v>23</v>
      </c>
      <c r="C15" s="10" t="s">
        <v>16</v>
      </c>
      <c r="D15" s="2"/>
      <c r="E15" s="11"/>
      <c r="F15" s="2" t="s">
        <v>559</v>
      </c>
      <c r="G15" s="5" t="s">
        <v>24</v>
      </c>
      <c r="H15" s="1"/>
      <c r="I15" s="1"/>
    </row>
    <row r="16" spans="1:9">
      <c r="A16" s="1"/>
      <c r="B16" s="12" t="s">
        <v>25</v>
      </c>
      <c r="C16" s="10" t="s">
        <v>16</v>
      </c>
      <c r="D16" s="2"/>
      <c r="E16" s="11"/>
      <c r="F16" s="2" t="s">
        <v>560</v>
      </c>
      <c r="G16" s="5" t="s">
        <v>26</v>
      </c>
      <c r="H16" s="1"/>
      <c r="I16" s="1"/>
    </row>
    <row r="17" spans="1:9">
      <c r="A17" s="1"/>
      <c r="B17" s="2"/>
      <c r="C17" s="2"/>
      <c r="D17" s="2"/>
      <c r="E17" s="13"/>
      <c r="F17" s="2"/>
      <c r="G17" s="5"/>
      <c r="H17" s="1"/>
      <c r="I17" s="1"/>
    </row>
    <row r="18" spans="1:9">
      <c r="A18" s="1"/>
      <c r="B18" s="16" t="s">
        <v>27</v>
      </c>
      <c r="C18" s="16"/>
      <c r="D18" s="16"/>
      <c r="E18" s="16"/>
      <c r="F18" s="2" t="s">
        <v>596</v>
      </c>
      <c r="G18" s="5"/>
      <c r="H18" s="1"/>
      <c r="I18" s="1"/>
    </row>
    <row r="19" spans="1:9">
      <c r="A19" s="1"/>
      <c r="B19" s="2"/>
      <c r="C19" s="2"/>
      <c r="D19" s="2"/>
      <c r="E19" s="1"/>
      <c r="F19" s="2"/>
      <c r="G19" s="5"/>
      <c r="H19" s="1"/>
      <c r="I19" s="1"/>
    </row>
    <row r="20" spans="1:9">
      <c r="A20" s="1"/>
      <c r="B20" s="2" t="s">
        <v>28</v>
      </c>
      <c r="C20" s="10" t="s">
        <v>16</v>
      </c>
      <c r="D20" s="2"/>
      <c r="E20" s="11">
        <v>0.04</v>
      </c>
      <c r="F20" s="2" t="s">
        <v>29</v>
      </c>
      <c r="G20" s="5" t="s">
        <v>18</v>
      </c>
      <c r="H20" s="1"/>
      <c r="I20" s="1"/>
    </row>
    <row r="21" spans="1:9">
      <c r="A21" s="1"/>
      <c r="B21" s="2"/>
      <c r="C21" s="2"/>
      <c r="D21" s="2"/>
      <c r="E21" s="13"/>
      <c r="F21" s="2"/>
      <c r="G21" s="5"/>
      <c r="H21" s="1"/>
      <c r="I21" s="1"/>
    </row>
    <row r="22" spans="1:9">
      <c r="A22" s="1"/>
      <c r="B22" s="16" t="s">
        <v>30</v>
      </c>
      <c r="C22" s="16"/>
      <c r="D22" s="16"/>
      <c r="E22" s="16"/>
      <c r="F22" s="2" t="s">
        <v>564</v>
      </c>
      <c r="G22" s="5" t="s">
        <v>31</v>
      </c>
      <c r="H22" s="2"/>
      <c r="I22" s="2"/>
    </row>
    <row r="23" spans="1:9">
      <c r="A23" s="1"/>
      <c r="B23" s="2"/>
      <c r="C23" s="2"/>
      <c r="D23" s="2"/>
      <c r="E23" s="1"/>
      <c r="F23" s="14"/>
      <c r="G23" s="5"/>
      <c r="H23" s="1"/>
      <c r="I23" s="1"/>
    </row>
    <row r="24" spans="1:9">
      <c r="A24" s="1"/>
      <c r="B24" s="2" t="s">
        <v>32</v>
      </c>
      <c r="C24" s="10" t="s">
        <v>33</v>
      </c>
      <c r="D24" s="15"/>
      <c r="E24" s="11">
        <v>0.21</v>
      </c>
      <c r="F24" s="2" t="s">
        <v>34</v>
      </c>
      <c r="G24" s="5" t="s">
        <v>35</v>
      </c>
      <c r="H24" s="1"/>
      <c r="I24" s="1"/>
    </row>
    <row r="25" spans="1:9">
      <c r="A25" s="1"/>
      <c r="B25" s="2" t="s">
        <v>507</v>
      </c>
      <c r="C25" s="10" t="s">
        <v>33</v>
      </c>
      <c r="D25" s="2"/>
      <c r="E25" s="11">
        <v>0.2</v>
      </c>
      <c r="F25" s="2" t="s">
        <v>36</v>
      </c>
      <c r="G25" s="5" t="s">
        <v>37</v>
      </c>
      <c r="H25" s="1"/>
      <c r="I25" s="1"/>
    </row>
    <row r="26" spans="1:9">
      <c r="A26" s="1"/>
      <c r="B26" s="2"/>
      <c r="C26" s="2"/>
      <c r="D26" s="2"/>
      <c r="E26" s="1"/>
      <c r="F26" s="2"/>
      <c r="G26" s="5"/>
      <c r="H26" s="1"/>
      <c r="I26" s="1"/>
    </row>
    <row r="27" spans="1:9">
      <c r="A27" s="1"/>
      <c r="B27" s="16" t="s">
        <v>38</v>
      </c>
      <c r="C27" s="16"/>
      <c r="D27" s="16"/>
      <c r="E27" s="16"/>
      <c r="F27" s="9" t="s">
        <v>566</v>
      </c>
      <c r="G27" s="5" t="s">
        <v>39</v>
      </c>
      <c r="H27" s="9"/>
      <c r="I27" s="9"/>
    </row>
    <row r="28" spans="1:9">
      <c r="A28" s="1"/>
      <c r="B28" s="2"/>
      <c r="C28" s="2"/>
      <c r="D28" s="2"/>
      <c r="E28" s="1"/>
      <c r="F28" s="2"/>
      <c r="G28" s="5"/>
      <c r="H28" s="2"/>
      <c r="I28" s="2"/>
    </row>
    <row r="29" spans="1:9">
      <c r="A29" s="1"/>
      <c r="B29" s="16" t="s">
        <v>40</v>
      </c>
      <c r="C29" s="16"/>
      <c r="D29" s="16"/>
      <c r="E29" s="16"/>
      <c r="F29" s="2" t="s">
        <v>7</v>
      </c>
      <c r="G29" s="5" t="s">
        <v>44</v>
      </c>
      <c r="H29" s="2"/>
      <c r="I29" s="2"/>
    </row>
    <row r="30" spans="1:9">
      <c r="A30" s="1"/>
      <c r="B30" s="2"/>
      <c r="C30" s="2"/>
      <c r="D30" s="2"/>
      <c r="E30" s="1"/>
      <c r="F30" s="2"/>
      <c r="G30" s="5"/>
      <c r="H30" s="2"/>
      <c r="I30" s="2"/>
    </row>
    <row r="31" spans="1:9">
      <c r="A31" s="1"/>
      <c r="B31" s="17" t="s">
        <v>520</v>
      </c>
      <c r="C31" s="10" t="s">
        <v>33</v>
      </c>
      <c r="D31" s="2"/>
      <c r="E31" s="11">
        <v>0.15</v>
      </c>
      <c r="F31" s="2" t="s">
        <v>7</v>
      </c>
      <c r="G31" s="5" t="s">
        <v>39</v>
      </c>
      <c r="H31" s="2"/>
      <c r="I31" s="2"/>
    </row>
    <row r="32" spans="1:9">
      <c r="A32" s="1"/>
      <c r="B32" s="17" t="s">
        <v>2406</v>
      </c>
      <c r="C32" s="10" t="s">
        <v>16</v>
      </c>
      <c r="D32" s="2"/>
      <c r="E32" s="696">
        <v>0.12745000000000001</v>
      </c>
      <c r="F32" s="2" t="s">
        <v>567</v>
      </c>
      <c r="G32" s="5" t="s">
        <v>41</v>
      </c>
      <c r="H32" s="2"/>
      <c r="I32" s="2"/>
    </row>
    <row r="33" spans="1:9">
      <c r="A33" s="1"/>
      <c r="B33" s="17"/>
      <c r="C33" s="18"/>
      <c r="D33" s="2"/>
      <c r="E33" s="1"/>
      <c r="F33" s="2"/>
      <c r="G33" s="5"/>
      <c r="H33" s="2"/>
      <c r="I33" s="2"/>
    </row>
    <row r="34" spans="1:9">
      <c r="A34" s="1"/>
      <c r="B34" s="16" t="s">
        <v>42</v>
      </c>
      <c r="C34" s="16"/>
      <c r="D34" s="16"/>
      <c r="E34" s="16"/>
      <c r="F34" s="2" t="s">
        <v>568</v>
      </c>
      <c r="G34" s="5"/>
      <c r="H34" s="2"/>
      <c r="I34" s="2"/>
    </row>
    <row r="35" spans="1:9">
      <c r="A35" s="1"/>
      <c r="B35" s="2"/>
      <c r="C35" s="2"/>
      <c r="D35" s="2"/>
      <c r="E35" s="1"/>
      <c r="F35" s="2"/>
      <c r="G35" s="5"/>
      <c r="H35" s="2"/>
      <c r="I35" s="2"/>
    </row>
    <row r="36" spans="1:9">
      <c r="A36" s="1"/>
      <c r="B36" s="2" t="s">
        <v>519</v>
      </c>
      <c r="C36" s="10" t="s">
        <v>33</v>
      </c>
      <c r="D36" s="2"/>
      <c r="E36" s="11">
        <v>0</v>
      </c>
      <c r="F36" s="2" t="s">
        <v>7</v>
      </c>
      <c r="G36" s="5" t="s">
        <v>11</v>
      </c>
      <c r="H36" s="2"/>
      <c r="I36" s="2"/>
    </row>
    <row r="37" spans="1:9">
      <c r="A37" s="1"/>
      <c r="B37" s="2"/>
      <c r="C37" s="2"/>
      <c r="D37" s="2"/>
      <c r="E37" s="1"/>
      <c r="F37" s="2"/>
      <c r="G37" s="5"/>
      <c r="H37" s="2"/>
      <c r="I37" s="2"/>
    </row>
    <row r="38" spans="1:9">
      <c r="A38" s="1"/>
      <c r="B38" s="19" t="s">
        <v>43</v>
      </c>
      <c r="C38" s="16"/>
      <c r="D38" s="16"/>
      <c r="E38" s="16"/>
      <c r="F38" s="2"/>
      <c r="G38" s="5"/>
      <c r="H38" s="2"/>
      <c r="I38" s="2"/>
    </row>
    <row r="39" spans="1:9">
      <c r="A39" s="1"/>
      <c r="B39" s="2"/>
      <c r="C39" s="2"/>
      <c r="D39" s="2"/>
      <c r="E39" s="1"/>
      <c r="F39" s="2"/>
      <c r="G39" s="5"/>
      <c r="H39" s="2"/>
      <c r="I39" s="2"/>
    </row>
    <row r="40" spans="1:9">
      <c r="A40" s="1"/>
      <c r="B40" s="17" t="s">
        <v>597</v>
      </c>
      <c r="C40" s="10" t="s">
        <v>33</v>
      </c>
      <c r="D40" s="2"/>
      <c r="E40" s="11"/>
      <c r="F40" s="2" t="s">
        <v>7</v>
      </c>
      <c r="G40" s="5" t="s">
        <v>44</v>
      </c>
      <c r="H40" s="2"/>
      <c r="I40" s="2"/>
    </row>
    <row r="41" spans="1:9">
      <c r="A41" s="1"/>
      <c r="B41" s="17" t="s">
        <v>45</v>
      </c>
      <c r="C41" s="10" t="s">
        <v>10</v>
      </c>
      <c r="D41" s="2"/>
      <c r="E41" s="7"/>
      <c r="F41" s="2" t="s">
        <v>7</v>
      </c>
      <c r="G41" s="5" t="s">
        <v>44</v>
      </c>
      <c r="H41" s="2"/>
      <c r="I41" s="2"/>
    </row>
    <row r="42" spans="1:9">
      <c r="A42" s="1"/>
      <c r="B42" s="17" t="s">
        <v>46</v>
      </c>
      <c r="C42" s="10" t="s">
        <v>10</v>
      </c>
      <c r="D42" s="2"/>
      <c r="E42" s="7"/>
      <c r="F42" s="2" t="s">
        <v>7</v>
      </c>
      <c r="G42" s="5" t="s">
        <v>44</v>
      </c>
      <c r="H42" s="2"/>
      <c r="I42" s="2"/>
    </row>
    <row r="43" spans="1:9">
      <c r="A43" s="1"/>
      <c r="B43" s="17" t="s">
        <v>47</v>
      </c>
      <c r="C43" s="10" t="s">
        <v>10</v>
      </c>
      <c r="D43" s="2"/>
      <c r="E43" s="7"/>
      <c r="F43" s="2" t="s">
        <v>7</v>
      </c>
      <c r="G43" s="5" t="s">
        <v>44</v>
      </c>
      <c r="H43" s="2"/>
      <c r="I43" s="2"/>
    </row>
    <row r="44" spans="1:9">
      <c r="A44" s="1"/>
      <c r="B44" s="17" t="s">
        <v>48</v>
      </c>
      <c r="C44" s="10" t="s">
        <v>16</v>
      </c>
      <c r="D44" s="2"/>
      <c r="E44" s="11"/>
      <c r="F44" s="2" t="s">
        <v>7</v>
      </c>
      <c r="G44" s="5" t="s">
        <v>44</v>
      </c>
      <c r="H44" s="2"/>
      <c r="I44" s="2"/>
    </row>
    <row r="45" spans="1:9">
      <c r="A45" s="1"/>
      <c r="B45" s="17" t="s">
        <v>49</v>
      </c>
      <c r="C45" s="10" t="s">
        <v>16</v>
      </c>
      <c r="D45" s="2"/>
      <c r="E45" s="11"/>
      <c r="F45" s="2" t="s">
        <v>7</v>
      </c>
      <c r="G45" s="5" t="s">
        <v>44</v>
      </c>
      <c r="H45" s="2"/>
      <c r="I45" s="2"/>
    </row>
    <row r="46" spans="1:9">
      <c r="A46" s="1"/>
      <c r="B46" s="2"/>
      <c r="C46" s="2"/>
      <c r="D46" s="2"/>
      <c r="E46" s="1"/>
      <c r="F46" s="2"/>
      <c r="G46" s="5"/>
      <c r="H46" s="2"/>
      <c r="I46" s="2"/>
    </row>
    <row r="47" spans="1:9">
      <c r="A47" s="1"/>
      <c r="B47" s="16" t="s">
        <v>50</v>
      </c>
      <c r="C47" s="16"/>
      <c r="D47" s="16"/>
      <c r="E47" s="16"/>
      <c r="F47" s="2"/>
      <c r="G47" s="5"/>
      <c r="H47" s="2"/>
      <c r="I47" s="2"/>
    </row>
    <row r="48" spans="1:9">
      <c r="A48" s="1"/>
      <c r="B48" s="2"/>
      <c r="C48" s="2"/>
      <c r="D48" s="2"/>
      <c r="E48" s="1"/>
      <c r="F48" s="2"/>
      <c r="G48" s="5"/>
      <c r="H48" s="2"/>
      <c r="I48" s="2"/>
    </row>
    <row r="49" spans="1:9">
      <c r="A49" s="1"/>
      <c r="B49" s="17" t="s">
        <v>532</v>
      </c>
      <c r="C49" s="10" t="s">
        <v>33</v>
      </c>
      <c r="D49" s="2"/>
      <c r="E49" s="11"/>
      <c r="F49" s="2" t="s">
        <v>569</v>
      </c>
      <c r="G49" s="5"/>
      <c r="H49" s="2"/>
      <c r="I49" s="2"/>
    </row>
    <row r="50" spans="1:9">
      <c r="A50" s="1"/>
      <c r="B50" s="17"/>
      <c r="C50" s="10"/>
      <c r="D50" s="2"/>
      <c r="E50" s="2"/>
      <c r="F50" s="2"/>
      <c r="G50" s="5"/>
      <c r="H50" s="2"/>
      <c r="I50" s="2"/>
    </row>
    <row r="51" spans="1:9">
      <c r="A51" s="1"/>
      <c r="B51" s="19" t="s">
        <v>51</v>
      </c>
      <c r="C51" s="16"/>
      <c r="D51" s="16"/>
      <c r="E51" s="16"/>
      <c r="F51" s="2" t="s">
        <v>598</v>
      </c>
      <c r="G51" s="5"/>
      <c r="H51" s="2"/>
      <c r="I51" s="2"/>
    </row>
    <row r="52" spans="1:9">
      <c r="A52" s="1"/>
      <c r="B52" s="14"/>
      <c r="C52" s="2"/>
      <c r="D52" s="2"/>
      <c r="E52" s="1"/>
      <c r="F52" s="2" t="s">
        <v>565</v>
      </c>
      <c r="G52" s="5"/>
      <c r="H52" s="2"/>
      <c r="I52" s="2"/>
    </row>
    <row r="53" spans="1:9">
      <c r="A53" s="1"/>
      <c r="B53" s="2" t="s">
        <v>52</v>
      </c>
      <c r="C53" s="1"/>
      <c r="D53" s="1"/>
      <c r="E53" s="1"/>
      <c r="F53" s="2"/>
      <c r="G53" s="5"/>
      <c r="H53" s="1"/>
      <c r="I53" s="1"/>
    </row>
    <row r="54" spans="1:9">
      <c r="A54" s="1"/>
      <c r="B54" s="20" t="s">
        <v>814</v>
      </c>
      <c r="C54" s="10" t="s">
        <v>33</v>
      </c>
      <c r="D54" s="2"/>
      <c r="E54" s="11">
        <v>1</v>
      </c>
      <c r="F54" s="2" t="s">
        <v>7</v>
      </c>
      <c r="G54" s="5" t="s">
        <v>44</v>
      </c>
      <c r="H54" s="2"/>
      <c r="I54" s="2"/>
    </row>
    <row r="55" spans="1:9">
      <c r="A55" s="1"/>
      <c r="B55" s="20" t="s">
        <v>53</v>
      </c>
      <c r="C55" s="10" t="s">
        <v>33</v>
      </c>
      <c r="D55" s="2"/>
      <c r="E55" s="11"/>
      <c r="F55" s="2" t="s">
        <v>7</v>
      </c>
      <c r="G55" s="5" t="s">
        <v>44</v>
      </c>
      <c r="H55" s="2"/>
      <c r="I55" s="2"/>
    </row>
    <row r="56" spans="1:9">
      <c r="A56" s="1"/>
      <c r="B56" s="20" t="s">
        <v>54</v>
      </c>
      <c r="C56" s="10" t="s">
        <v>33</v>
      </c>
      <c r="D56" s="2"/>
      <c r="E56" s="11"/>
      <c r="F56" s="2" t="s">
        <v>7</v>
      </c>
      <c r="G56" s="5" t="s">
        <v>44</v>
      </c>
      <c r="H56" s="2"/>
      <c r="I56" s="2"/>
    </row>
    <row r="57" spans="1:9">
      <c r="A57" s="1"/>
      <c r="B57" s="2"/>
      <c r="C57" s="6"/>
      <c r="D57" s="2"/>
      <c r="E57" s="2"/>
      <c r="F57" s="2"/>
      <c r="G57" s="5"/>
      <c r="H57" s="2"/>
      <c r="I57" s="2"/>
    </row>
    <row r="58" spans="1:9">
      <c r="A58" s="1"/>
      <c r="B58" s="17" t="s">
        <v>619</v>
      </c>
      <c r="C58" s="6" t="s">
        <v>16</v>
      </c>
      <c r="D58" s="2" t="s">
        <v>2465</v>
      </c>
      <c r="E58" s="803">
        <f>3.084%+'IIA Jūtīguma analīze'!C28</f>
        <v>3.0839999999999999E-2</v>
      </c>
      <c r="F58" s="2" t="s">
        <v>56</v>
      </c>
      <c r="G58" s="711" t="s">
        <v>631</v>
      </c>
      <c r="H58" s="2"/>
      <c r="I58" s="2"/>
    </row>
    <row r="59" spans="1:9">
      <c r="A59" s="1"/>
      <c r="B59" s="17"/>
      <c r="C59" s="6"/>
      <c r="D59" s="2"/>
      <c r="E59" s="2"/>
      <c r="F59" s="2"/>
      <c r="G59" s="5"/>
      <c r="H59" s="2"/>
      <c r="I59" s="2"/>
    </row>
    <row r="60" spans="1:9">
      <c r="A60" s="1"/>
      <c r="B60" s="857" t="str">
        <f>B54</f>
        <v>Kredītiestādes aizdevums</v>
      </c>
      <c r="C60" s="858"/>
      <c r="D60" s="858"/>
      <c r="E60" s="858"/>
      <c r="F60" s="2"/>
      <c r="G60" s="5"/>
      <c r="H60" s="1"/>
      <c r="I60" s="1"/>
    </row>
    <row r="61" spans="1:9">
      <c r="A61" s="1"/>
      <c r="B61" s="1"/>
      <c r="C61" s="1"/>
      <c r="D61" s="1"/>
      <c r="E61" s="1"/>
      <c r="F61" s="2"/>
      <c r="G61" s="5"/>
      <c r="H61" s="1"/>
      <c r="I61" s="1"/>
    </row>
    <row r="62" spans="1:9">
      <c r="A62" s="1"/>
      <c r="B62" s="2" t="s">
        <v>57</v>
      </c>
      <c r="C62" s="10" t="s">
        <v>10</v>
      </c>
      <c r="D62" s="2"/>
      <c r="E62" s="697">
        <v>59</v>
      </c>
      <c r="F62" s="2" t="s">
        <v>7</v>
      </c>
      <c r="G62" s="5" t="s">
        <v>44</v>
      </c>
      <c r="H62" s="1"/>
      <c r="I62" s="1"/>
    </row>
    <row r="63" spans="1:9">
      <c r="A63" s="1"/>
      <c r="B63" s="17" t="s">
        <v>46</v>
      </c>
      <c r="C63" s="10" t="s">
        <v>10</v>
      </c>
      <c r="D63" s="2"/>
      <c r="E63" s="697">
        <v>5</v>
      </c>
      <c r="F63" s="2" t="s">
        <v>7</v>
      </c>
      <c r="G63" s="5" t="s">
        <v>44</v>
      </c>
      <c r="H63" s="2"/>
      <c r="I63" s="2"/>
    </row>
    <row r="64" spans="1:9">
      <c r="A64" s="1"/>
      <c r="B64" s="17" t="s">
        <v>47</v>
      </c>
      <c r="C64" s="10" t="s">
        <v>10</v>
      </c>
      <c r="D64" s="2"/>
      <c r="E64" s="697">
        <v>5</v>
      </c>
      <c r="F64" s="2" t="s">
        <v>7</v>
      </c>
      <c r="G64" s="5" t="s">
        <v>44</v>
      </c>
      <c r="H64" s="2"/>
      <c r="I64" s="2"/>
    </row>
    <row r="65" spans="1:9">
      <c r="A65" s="1"/>
      <c r="B65" s="17" t="s">
        <v>58</v>
      </c>
      <c r="C65" s="10" t="s">
        <v>10</v>
      </c>
      <c r="D65" s="2"/>
      <c r="E65" s="7">
        <v>0</v>
      </c>
      <c r="F65" s="2" t="s">
        <v>7</v>
      </c>
      <c r="G65" s="5" t="s">
        <v>44</v>
      </c>
      <c r="H65" s="2"/>
      <c r="I65" s="2"/>
    </row>
    <row r="66" spans="1:9">
      <c r="A66" s="1"/>
      <c r="B66" s="17"/>
      <c r="C66" s="6"/>
      <c r="D66" s="2"/>
      <c r="E66" s="2"/>
      <c r="F66" s="2"/>
      <c r="G66" s="5"/>
      <c r="H66" s="2"/>
      <c r="I66" s="2"/>
    </row>
    <row r="67" spans="1:9">
      <c r="A67" s="1"/>
      <c r="B67" s="17" t="s">
        <v>67</v>
      </c>
      <c r="C67" s="6" t="s">
        <v>16</v>
      </c>
      <c r="D67" s="2"/>
      <c r="E67" s="11">
        <v>1.7999999999999999E-2</v>
      </c>
      <c r="F67" s="2" t="s">
        <v>7</v>
      </c>
      <c r="G67" s="5" t="s">
        <v>44</v>
      </c>
      <c r="H67" s="2"/>
      <c r="I67" s="2"/>
    </row>
    <row r="68" spans="1:9">
      <c r="A68" s="1"/>
      <c r="B68" s="17" t="s">
        <v>59</v>
      </c>
      <c r="C68" s="6" t="s">
        <v>16</v>
      </c>
      <c r="D68" s="2"/>
      <c r="E68" s="11">
        <v>4.1999999999999997E-3</v>
      </c>
      <c r="F68" s="2" t="s">
        <v>7</v>
      </c>
      <c r="G68" s="5" t="s">
        <v>44</v>
      </c>
      <c r="H68" s="2"/>
      <c r="I68" s="2"/>
    </row>
    <row r="69" spans="1:9">
      <c r="A69" s="1"/>
      <c r="B69" s="2" t="s">
        <v>955</v>
      </c>
      <c r="C69" s="6" t="s">
        <v>16</v>
      </c>
      <c r="D69" s="2"/>
      <c r="E69" s="11">
        <v>0.02</v>
      </c>
      <c r="F69" s="2" t="s">
        <v>7</v>
      </c>
      <c r="G69" s="5" t="s">
        <v>44</v>
      </c>
      <c r="H69" s="2"/>
      <c r="I69" s="2"/>
    </row>
    <row r="70" spans="1:9">
      <c r="A70" s="1"/>
      <c r="B70" s="2" t="s">
        <v>61</v>
      </c>
      <c r="C70" s="6" t="s">
        <v>16</v>
      </c>
      <c r="D70" s="2"/>
      <c r="E70" s="11"/>
      <c r="F70" s="2" t="s">
        <v>7</v>
      </c>
      <c r="G70" s="5" t="s">
        <v>44</v>
      </c>
      <c r="H70" s="2"/>
      <c r="I70" s="2"/>
    </row>
    <row r="71" spans="1:9">
      <c r="A71" s="1"/>
      <c r="B71" s="17"/>
      <c r="C71" s="6"/>
      <c r="D71" s="2"/>
      <c r="E71" s="2"/>
      <c r="F71" s="2"/>
      <c r="G71" s="5"/>
      <c r="H71" s="2"/>
      <c r="I71" s="2"/>
    </row>
    <row r="72" spans="1:9">
      <c r="A72" s="1"/>
      <c r="B72" s="17" t="s">
        <v>62</v>
      </c>
      <c r="C72" s="6" t="s">
        <v>33</v>
      </c>
      <c r="D72" s="2"/>
      <c r="E72" s="11"/>
      <c r="F72" s="2" t="s">
        <v>7</v>
      </c>
      <c r="G72" s="5" t="s">
        <v>44</v>
      </c>
      <c r="H72" s="2"/>
      <c r="I72" s="2"/>
    </row>
    <row r="73" spans="1:9">
      <c r="A73" s="1"/>
      <c r="B73" s="21" t="s">
        <v>63</v>
      </c>
      <c r="C73" s="6" t="s">
        <v>33</v>
      </c>
      <c r="D73" s="2"/>
      <c r="E73" s="11"/>
      <c r="F73" s="2" t="s">
        <v>7</v>
      </c>
      <c r="G73" s="5" t="s">
        <v>44</v>
      </c>
      <c r="H73" s="2"/>
      <c r="I73" s="2"/>
    </row>
    <row r="74" spans="1:9">
      <c r="A74" s="1"/>
      <c r="B74" s="17"/>
      <c r="C74" s="6"/>
      <c r="D74" s="2"/>
      <c r="E74" s="1"/>
      <c r="F74" s="2"/>
      <c r="G74" s="5"/>
      <c r="H74" s="2"/>
      <c r="I74" s="2"/>
    </row>
    <row r="75" spans="1:9">
      <c r="A75" s="1"/>
      <c r="B75" s="2" t="s">
        <v>64</v>
      </c>
      <c r="C75" s="6"/>
      <c r="D75" s="2"/>
      <c r="E75" s="11">
        <v>0.5</v>
      </c>
      <c r="F75" s="2" t="s">
        <v>7</v>
      </c>
      <c r="G75" s="5" t="s">
        <v>44</v>
      </c>
      <c r="H75" s="1"/>
      <c r="I75" s="1"/>
    </row>
    <row r="76" spans="1:9">
      <c r="A76" s="1"/>
      <c r="B76" s="2" t="s">
        <v>65</v>
      </c>
      <c r="C76" s="6"/>
      <c r="D76" s="2"/>
      <c r="E76" s="11">
        <v>5.0000000000000001E-3</v>
      </c>
      <c r="F76" s="2" t="s">
        <v>7</v>
      </c>
      <c r="G76" s="5" t="s">
        <v>44</v>
      </c>
      <c r="H76" s="1"/>
      <c r="I76" s="1"/>
    </row>
    <row r="77" spans="1:9">
      <c r="A77" s="1"/>
      <c r="B77" s="2" t="s">
        <v>534</v>
      </c>
      <c r="C77" s="6"/>
      <c r="D77" s="2"/>
      <c r="E77" s="355">
        <v>1.3</v>
      </c>
      <c r="F77" s="2" t="s">
        <v>7</v>
      </c>
      <c r="G77" s="5" t="s">
        <v>44</v>
      </c>
      <c r="H77" s="1"/>
      <c r="I77" s="1"/>
    </row>
    <row r="78" spans="1:9">
      <c r="A78" s="1"/>
      <c r="B78" s="2" t="s">
        <v>539</v>
      </c>
      <c r="C78" s="6"/>
      <c r="D78" s="2"/>
      <c r="E78" s="355">
        <v>1.3</v>
      </c>
      <c r="F78" s="2" t="s">
        <v>7</v>
      </c>
      <c r="G78" s="5" t="s">
        <v>44</v>
      </c>
      <c r="H78" s="1"/>
      <c r="I78" s="1"/>
    </row>
    <row r="79" spans="1:9">
      <c r="A79" s="1"/>
      <c r="B79" s="2" t="s">
        <v>535</v>
      </c>
      <c r="C79" s="6"/>
      <c r="D79" s="2"/>
      <c r="E79" s="355">
        <v>1.3</v>
      </c>
      <c r="F79" s="2" t="s">
        <v>7</v>
      </c>
      <c r="G79" s="5" t="s">
        <v>44</v>
      </c>
      <c r="H79" s="1"/>
      <c r="I79" s="1"/>
    </row>
    <row r="80" spans="1:9">
      <c r="A80" s="1"/>
      <c r="B80" s="22"/>
      <c r="C80" s="23"/>
      <c r="D80" s="22"/>
      <c r="E80" s="1"/>
      <c r="F80" s="2"/>
      <c r="G80" s="5"/>
      <c r="H80" s="1"/>
      <c r="I80" s="1"/>
    </row>
    <row r="81" spans="1:9">
      <c r="A81" s="1"/>
      <c r="B81" s="857" t="str">
        <f>B55</f>
        <v>Banka2</v>
      </c>
      <c r="C81" s="858"/>
      <c r="D81" s="858"/>
      <c r="E81" s="858"/>
      <c r="F81" s="2"/>
      <c r="G81" s="5"/>
      <c r="H81" s="1"/>
      <c r="I81" s="1"/>
    </row>
    <row r="82" spans="1:9">
      <c r="A82" s="1"/>
      <c r="B82" s="1"/>
      <c r="C82" s="1"/>
      <c r="D82" s="2"/>
      <c r="E82" s="1"/>
      <c r="F82" s="2"/>
      <c r="G82" s="5"/>
      <c r="H82" s="1"/>
      <c r="I82" s="1"/>
    </row>
    <row r="83" spans="1:9">
      <c r="A83" s="1"/>
      <c r="B83" s="2" t="s">
        <v>57</v>
      </c>
      <c r="C83" s="10" t="s">
        <v>10</v>
      </c>
      <c r="D83" s="2"/>
      <c r="E83" s="7"/>
      <c r="F83" s="2" t="s">
        <v>7</v>
      </c>
      <c r="G83" s="5" t="s">
        <v>44</v>
      </c>
      <c r="H83" s="1"/>
      <c r="I83" s="1"/>
    </row>
    <row r="84" spans="1:9">
      <c r="A84" s="1"/>
      <c r="B84" s="17" t="s">
        <v>46</v>
      </c>
      <c r="C84" s="10" t="s">
        <v>10</v>
      </c>
      <c r="D84" s="2"/>
      <c r="E84" s="7"/>
      <c r="F84" s="2" t="s">
        <v>7</v>
      </c>
      <c r="G84" s="5" t="s">
        <v>44</v>
      </c>
      <c r="H84" s="2"/>
      <c r="I84" s="2"/>
    </row>
    <row r="85" spans="1:9">
      <c r="A85" s="1"/>
      <c r="B85" s="17" t="s">
        <v>47</v>
      </c>
      <c r="C85" s="10" t="s">
        <v>10</v>
      </c>
      <c r="D85" s="2"/>
      <c r="E85" s="7"/>
      <c r="F85" s="2" t="s">
        <v>7</v>
      </c>
      <c r="G85" s="5" t="s">
        <v>44</v>
      </c>
      <c r="H85" s="2"/>
      <c r="I85" s="2"/>
    </row>
    <row r="86" spans="1:9">
      <c r="A86" s="1"/>
      <c r="B86" s="17" t="s">
        <v>58</v>
      </c>
      <c r="C86" s="10" t="s">
        <v>10</v>
      </c>
      <c r="D86" s="2"/>
      <c r="E86" s="7"/>
      <c r="F86" s="2" t="s">
        <v>7</v>
      </c>
      <c r="G86" s="5" t="s">
        <v>44</v>
      </c>
      <c r="H86" s="2"/>
      <c r="I86" s="2"/>
    </row>
    <row r="87" spans="1:9">
      <c r="A87" s="1"/>
      <c r="B87" s="2"/>
      <c r="C87" s="6"/>
      <c r="D87" s="2"/>
      <c r="E87" s="2"/>
      <c r="F87" s="2"/>
      <c r="G87" s="5"/>
      <c r="H87" s="2"/>
      <c r="I87" s="2"/>
    </row>
    <row r="88" spans="1:9">
      <c r="A88" s="1"/>
      <c r="B88" s="2" t="s">
        <v>67</v>
      </c>
      <c r="C88" s="6" t="s">
        <v>16</v>
      </c>
      <c r="D88" s="2"/>
      <c r="E88" s="11"/>
      <c r="F88" s="2" t="s">
        <v>7</v>
      </c>
      <c r="G88" s="5" t="s">
        <v>44</v>
      </c>
      <c r="H88" s="2"/>
      <c r="I88" s="2"/>
    </row>
    <row r="89" spans="1:9">
      <c r="A89" s="1"/>
      <c r="B89" s="2" t="s">
        <v>59</v>
      </c>
      <c r="C89" s="6" t="s">
        <v>16</v>
      </c>
      <c r="D89" s="2"/>
      <c r="E89" s="11"/>
      <c r="F89" s="2" t="s">
        <v>7</v>
      </c>
      <c r="G89" s="5" t="s">
        <v>44</v>
      </c>
      <c r="H89" s="2"/>
      <c r="I89" s="2"/>
    </row>
    <row r="90" spans="1:9">
      <c r="A90" s="1"/>
      <c r="B90" s="2" t="s">
        <v>60</v>
      </c>
      <c r="C90" s="6" t="s">
        <v>16</v>
      </c>
      <c r="D90" s="2"/>
      <c r="E90" s="11"/>
      <c r="F90" s="2" t="s">
        <v>7</v>
      </c>
      <c r="G90" s="5" t="s">
        <v>44</v>
      </c>
      <c r="H90" s="2"/>
      <c r="I90" s="2"/>
    </row>
    <row r="91" spans="1:9">
      <c r="A91" s="1"/>
      <c r="B91" s="2" t="s">
        <v>61</v>
      </c>
      <c r="C91" s="6" t="s">
        <v>16</v>
      </c>
      <c r="D91" s="2"/>
      <c r="E91" s="11"/>
      <c r="F91" s="2" t="s">
        <v>7</v>
      </c>
      <c r="G91" s="5" t="s">
        <v>44</v>
      </c>
      <c r="H91" s="2"/>
      <c r="I91" s="2"/>
    </row>
    <row r="92" spans="1:9">
      <c r="A92" s="1"/>
      <c r="B92" s="2"/>
      <c r="C92" s="6"/>
      <c r="D92" s="2"/>
      <c r="E92" s="2"/>
      <c r="F92" s="2"/>
      <c r="G92" s="5"/>
      <c r="H92" s="2"/>
      <c r="I92" s="2"/>
    </row>
    <row r="93" spans="1:9">
      <c r="A93" s="1"/>
      <c r="B93" s="2" t="s">
        <v>62</v>
      </c>
      <c r="C93" s="6" t="s">
        <v>33</v>
      </c>
      <c r="D93" s="2"/>
      <c r="E93" s="11"/>
      <c r="F93" s="2" t="s">
        <v>7</v>
      </c>
      <c r="G93" s="5" t="s">
        <v>44</v>
      </c>
      <c r="H93" s="2"/>
      <c r="I93" s="2"/>
    </row>
    <row r="94" spans="1:9">
      <c r="A94" s="1"/>
      <c r="B94" s="21" t="s">
        <v>63</v>
      </c>
      <c r="C94" s="6" t="s">
        <v>33</v>
      </c>
      <c r="D94" s="2"/>
      <c r="E94" s="11"/>
      <c r="F94" s="2" t="s">
        <v>7</v>
      </c>
      <c r="G94" s="5" t="s">
        <v>44</v>
      </c>
      <c r="H94" s="2"/>
      <c r="I94" s="2"/>
    </row>
    <row r="95" spans="1:9">
      <c r="A95" s="1"/>
      <c r="B95" s="2"/>
      <c r="C95" s="6"/>
      <c r="D95" s="2"/>
      <c r="E95" s="1"/>
      <c r="F95" s="2"/>
      <c r="G95" s="5"/>
      <c r="H95" s="2"/>
      <c r="I95" s="2"/>
    </row>
    <row r="96" spans="1:9">
      <c r="A96" s="1"/>
      <c r="B96" s="2" t="s">
        <v>64</v>
      </c>
      <c r="C96" s="6"/>
      <c r="D96" s="2"/>
      <c r="E96" s="11"/>
      <c r="F96" s="2" t="s">
        <v>7</v>
      </c>
      <c r="G96" s="5" t="s">
        <v>44</v>
      </c>
      <c r="H96" s="1"/>
      <c r="I96" s="1"/>
    </row>
    <row r="97" spans="1:9">
      <c r="A97" s="1"/>
      <c r="B97" s="2" t="s">
        <v>65</v>
      </c>
      <c r="C97" s="6"/>
      <c r="D97" s="2"/>
      <c r="E97" s="11"/>
      <c r="F97" s="2" t="s">
        <v>7</v>
      </c>
      <c r="G97" s="5" t="s">
        <v>44</v>
      </c>
      <c r="H97" s="1"/>
      <c r="I97" s="1"/>
    </row>
    <row r="98" spans="1:9">
      <c r="A98" s="1"/>
      <c r="B98" s="2" t="s">
        <v>534</v>
      </c>
      <c r="C98" s="6"/>
      <c r="D98" s="2"/>
      <c r="E98" s="355"/>
      <c r="F98" s="2" t="s">
        <v>7</v>
      </c>
      <c r="G98" s="5" t="s">
        <v>44</v>
      </c>
      <c r="H98" s="1"/>
      <c r="I98" s="1"/>
    </row>
    <row r="99" spans="1:9">
      <c r="A99" s="1"/>
      <c r="B99" s="2" t="s">
        <v>539</v>
      </c>
      <c r="C99" s="6"/>
      <c r="D99" s="2"/>
      <c r="E99" s="355"/>
      <c r="F99" s="2" t="s">
        <v>7</v>
      </c>
      <c r="G99" s="5" t="s">
        <v>44</v>
      </c>
      <c r="H99" s="1"/>
      <c r="I99" s="1"/>
    </row>
    <row r="100" spans="1:9">
      <c r="A100" s="1"/>
      <c r="B100" s="2" t="s">
        <v>535</v>
      </c>
      <c r="C100" s="6"/>
      <c r="D100" s="2"/>
      <c r="E100" s="355"/>
      <c r="F100" s="2" t="s">
        <v>7</v>
      </c>
      <c r="G100" s="5" t="s">
        <v>44</v>
      </c>
      <c r="H100" s="1"/>
      <c r="I100" s="1"/>
    </row>
    <row r="101" spans="1:9">
      <c r="A101" s="1"/>
      <c r="B101" s="22"/>
      <c r="C101" s="23"/>
      <c r="D101" s="22"/>
      <c r="E101" s="1"/>
      <c r="F101" s="2"/>
      <c r="G101" s="5"/>
      <c r="H101" s="1"/>
      <c r="I101" s="1"/>
    </row>
    <row r="102" spans="1:9">
      <c r="A102" s="1"/>
      <c r="B102" s="857" t="str">
        <f>B56</f>
        <v>Banka3</v>
      </c>
      <c r="C102" s="858"/>
      <c r="D102" s="858"/>
      <c r="E102" s="858"/>
      <c r="F102" s="2"/>
      <c r="G102" s="5"/>
      <c r="H102" s="1"/>
      <c r="I102" s="1"/>
    </row>
    <row r="103" spans="1:9">
      <c r="A103" s="1"/>
      <c r="B103" s="1"/>
      <c r="C103" s="1"/>
      <c r="D103" s="1"/>
      <c r="E103" s="1"/>
      <c r="F103" s="2"/>
      <c r="G103" s="5"/>
      <c r="H103" s="1"/>
      <c r="I103" s="1"/>
    </row>
    <row r="104" spans="1:9">
      <c r="A104" s="1"/>
      <c r="B104" s="2" t="s">
        <v>68</v>
      </c>
      <c r="C104" s="10" t="s">
        <v>10</v>
      </c>
      <c r="D104" s="2"/>
      <c r="E104" s="7"/>
      <c r="F104" s="2" t="s">
        <v>7</v>
      </c>
      <c r="G104" s="5" t="s">
        <v>44</v>
      </c>
      <c r="H104" s="1"/>
      <c r="I104" s="1"/>
    </row>
    <row r="105" spans="1:9">
      <c r="A105" s="1"/>
      <c r="B105" s="17" t="s">
        <v>46</v>
      </c>
      <c r="C105" s="10" t="s">
        <v>10</v>
      </c>
      <c r="D105" s="2"/>
      <c r="E105" s="7"/>
      <c r="F105" s="2" t="s">
        <v>7</v>
      </c>
      <c r="G105" s="5" t="s">
        <v>44</v>
      </c>
      <c r="H105" s="2"/>
      <c r="I105" s="2"/>
    </row>
    <row r="106" spans="1:9">
      <c r="A106" s="1"/>
      <c r="B106" s="17" t="s">
        <v>47</v>
      </c>
      <c r="C106" s="10" t="s">
        <v>10</v>
      </c>
      <c r="D106" s="2"/>
      <c r="E106" s="7"/>
      <c r="F106" s="2" t="s">
        <v>7</v>
      </c>
      <c r="G106" s="5" t="s">
        <v>44</v>
      </c>
      <c r="H106" s="2"/>
      <c r="I106" s="2"/>
    </row>
    <row r="107" spans="1:9">
      <c r="A107" s="1"/>
      <c r="B107" s="17" t="s">
        <v>58</v>
      </c>
      <c r="C107" s="10" t="s">
        <v>10</v>
      </c>
      <c r="D107" s="2"/>
      <c r="E107" s="7"/>
      <c r="F107" s="2" t="s">
        <v>7</v>
      </c>
      <c r="G107" s="5" t="s">
        <v>44</v>
      </c>
      <c r="H107" s="2"/>
      <c r="I107" s="2"/>
    </row>
    <row r="108" spans="1:9">
      <c r="A108" s="1"/>
      <c r="B108" s="2"/>
      <c r="C108" s="6"/>
      <c r="D108" s="2"/>
      <c r="E108" s="2"/>
      <c r="F108" s="2"/>
      <c r="G108" s="5"/>
      <c r="H108" s="2"/>
      <c r="I108" s="2"/>
    </row>
    <row r="109" spans="1:9">
      <c r="A109" s="1"/>
      <c r="B109" s="2" t="s">
        <v>67</v>
      </c>
      <c r="C109" s="6" t="s">
        <v>16</v>
      </c>
      <c r="D109" s="2"/>
      <c r="E109" s="11"/>
      <c r="F109" s="2" t="s">
        <v>7</v>
      </c>
      <c r="G109" s="5" t="s">
        <v>44</v>
      </c>
      <c r="H109" s="2"/>
      <c r="I109" s="2"/>
    </row>
    <row r="110" spans="1:9">
      <c r="A110" s="1"/>
      <c r="B110" s="2" t="s">
        <v>59</v>
      </c>
      <c r="C110" s="6" t="s">
        <v>16</v>
      </c>
      <c r="D110" s="2"/>
      <c r="E110" s="11"/>
      <c r="F110" s="2" t="s">
        <v>7</v>
      </c>
      <c r="G110" s="5" t="s">
        <v>44</v>
      </c>
      <c r="H110" s="2"/>
      <c r="I110" s="2"/>
    </row>
    <row r="111" spans="1:9">
      <c r="A111" s="1"/>
      <c r="B111" s="2" t="s">
        <v>60</v>
      </c>
      <c r="C111" s="6" t="s">
        <v>16</v>
      </c>
      <c r="D111" s="2"/>
      <c r="E111" s="11"/>
      <c r="F111" s="2" t="s">
        <v>7</v>
      </c>
      <c r="G111" s="5" t="s">
        <v>44</v>
      </c>
      <c r="H111" s="2"/>
      <c r="I111" s="2"/>
    </row>
    <row r="112" spans="1:9">
      <c r="A112" s="1"/>
      <c r="B112" s="2" t="s">
        <v>61</v>
      </c>
      <c r="C112" s="6" t="s">
        <v>16</v>
      </c>
      <c r="D112" s="2"/>
      <c r="E112" s="11"/>
      <c r="F112" s="2" t="s">
        <v>7</v>
      </c>
      <c r="G112" s="5" t="s">
        <v>44</v>
      </c>
      <c r="H112" s="2"/>
      <c r="I112" s="2"/>
    </row>
    <row r="113" spans="1:9">
      <c r="A113" s="1"/>
      <c r="B113" s="2"/>
      <c r="C113" s="6"/>
      <c r="D113" s="2"/>
      <c r="E113" s="2"/>
      <c r="F113" s="2"/>
      <c r="G113" s="5"/>
      <c r="H113" s="2"/>
      <c r="I113" s="2"/>
    </row>
    <row r="114" spans="1:9">
      <c r="A114" s="1"/>
      <c r="B114" s="2" t="s">
        <v>62</v>
      </c>
      <c r="C114" s="6" t="s">
        <v>33</v>
      </c>
      <c r="D114" s="2"/>
      <c r="E114" s="11"/>
      <c r="F114" s="2" t="s">
        <v>7</v>
      </c>
      <c r="G114" s="5" t="s">
        <v>44</v>
      </c>
      <c r="H114" s="2"/>
      <c r="I114" s="2"/>
    </row>
    <row r="115" spans="1:9">
      <c r="A115" s="1"/>
      <c r="B115" s="21" t="s">
        <v>63</v>
      </c>
      <c r="C115" s="6" t="s">
        <v>33</v>
      </c>
      <c r="D115" s="2"/>
      <c r="E115" s="11"/>
      <c r="F115" s="2" t="s">
        <v>7</v>
      </c>
      <c r="G115" s="5" t="s">
        <v>44</v>
      </c>
      <c r="H115" s="2"/>
      <c r="I115" s="2"/>
    </row>
    <row r="116" spans="1:9">
      <c r="A116" s="1"/>
      <c r="B116" s="2"/>
      <c r="C116" s="6"/>
      <c r="D116" s="2"/>
      <c r="E116" s="1"/>
      <c r="F116" s="2"/>
      <c r="G116" s="5"/>
      <c r="H116" s="2"/>
      <c r="I116" s="2"/>
    </row>
    <row r="117" spans="1:9">
      <c r="A117" s="1"/>
      <c r="B117" s="2" t="s">
        <v>64</v>
      </c>
      <c r="C117" s="6"/>
      <c r="D117" s="2"/>
      <c r="E117" s="11"/>
      <c r="F117" s="2" t="s">
        <v>7</v>
      </c>
      <c r="G117" s="5" t="s">
        <v>44</v>
      </c>
      <c r="H117" s="1"/>
      <c r="I117" s="1"/>
    </row>
    <row r="118" spans="1:9">
      <c r="A118" s="1"/>
      <c r="B118" s="2" t="s">
        <v>65</v>
      </c>
      <c r="C118" s="6"/>
      <c r="D118" s="2"/>
      <c r="E118" s="11"/>
      <c r="F118" s="2" t="s">
        <v>7</v>
      </c>
      <c r="G118" s="5" t="s">
        <v>44</v>
      </c>
      <c r="H118" s="1"/>
      <c r="I118" s="1"/>
    </row>
    <row r="119" spans="1:9">
      <c r="A119" s="1"/>
      <c r="B119" s="2" t="s">
        <v>66</v>
      </c>
      <c r="C119" s="6"/>
      <c r="D119" s="2"/>
      <c r="E119" s="355"/>
      <c r="F119" s="2" t="s">
        <v>7</v>
      </c>
      <c r="G119" s="5" t="s">
        <v>44</v>
      </c>
      <c r="H119" s="1"/>
      <c r="I119" s="1"/>
    </row>
    <row r="120" spans="1:9">
      <c r="A120" s="1"/>
      <c r="B120" s="2" t="s">
        <v>539</v>
      </c>
      <c r="C120" s="6"/>
      <c r="D120" s="2"/>
      <c r="E120" s="355"/>
      <c r="F120" s="2" t="s">
        <v>7</v>
      </c>
      <c r="G120" s="5" t="s">
        <v>44</v>
      </c>
      <c r="H120" s="1"/>
      <c r="I120" s="1"/>
    </row>
    <row r="121" spans="1:9">
      <c r="A121" s="1"/>
      <c r="B121" s="2" t="s">
        <v>535</v>
      </c>
      <c r="C121" s="6"/>
      <c r="D121" s="2"/>
      <c r="E121" s="355"/>
      <c r="F121" s="2" t="s">
        <v>7</v>
      </c>
      <c r="G121" s="5" t="s">
        <v>44</v>
      </c>
      <c r="H121" s="1"/>
      <c r="I121" s="1"/>
    </row>
    <row r="122" spans="1:9">
      <c r="A122" s="1"/>
      <c r="B122" s="22"/>
      <c r="C122" s="23"/>
      <c r="D122" s="22"/>
      <c r="E122" s="1"/>
      <c r="F122" s="2"/>
      <c r="G122" s="5"/>
      <c r="H122" s="1"/>
      <c r="I122" s="1"/>
    </row>
    <row r="123" spans="1:9">
      <c r="A123" s="1"/>
      <c r="B123" s="16" t="s">
        <v>2484</v>
      </c>
      <c r="C123" s="16"/>
      <c r="D123" s="16"/>
      <c r="E123" s="16"/>
      <c r="F123" s="14"/>
      <c r="G123" s="5"/>
      <c r="H123" s="9"/>
      <c r="I123" s="9"/>
    </row>
    <row r="124" spans="1:9">
      <c r="A124" s="1"/>
      <c r="B124" s="2"/>
      <c r="C124" s="2"/>
      <c r="D124" s="2"/>
      <c r="E124" s="1"/>
      <c r="F124" s="2" t="s">
        <v>599</v>
      </c>
      <c r="G124" s="5"/>
      <c r="H124" s="2"/>
      <c r="I124" s="2"/>
    </row>
    <row r="125" spans="1:9">
      <c r="A125" s="1"/>
      <c r="B125" s="2" t="s">
        <v>69</v>
      </c>
      <c r="C125" s="6" t="s">
        <v>70</v>
      </c>
      <c r="D125" s="2"/>
      <c r="E125" s="12" t="s">
        <v>15</v>
      </c>
      <c r="F125" s="2" t="s">
        <v>7</v>
      </c>
      <c r="G125" s="5" t="s">
        <v>14</v>
      </c>
      <c r="H125" s="2"/>
      <c r="I125" s="2"/>
    </row>
    <row r="126" spans="1:9">
      <c r="A126" s="1"/>
      <c r="B126" s="2"/>
      <c r="C126" s="6"/>
      <c r="D126" s="2"/>
      <c r="E126" s="2"/>
      <c r="F126" s="2"/>
      <c r="G126" s="5"/>
      <c r="H126" s="2"/>
      <c r="I126" s="2"/>
    </row>
    <row r="127" spans="1:9">
      <c r="A127" s="1"/>
      <c r="B127" s="12" t="s">
        <v>710</v>
      </c>
      <c r="C127" s="6" t="s">
        <v>71</v>
      </c>
      <c r="D127" s="2"/>
      <c r="E127" s="7">
        <f>ROUND(4727070*1.05,0)</f>
        <v>4963424</v>
      </c>
      <c r="F127" s="2" t="s">
        <v>7</v>
      </c>
      <c r="G127" s="5" t="s">
        <v>14</v>
      </c>
      <c r="H127" s="2"/>
      <c r="I127" s="2"/>
    </row>
    <row r="128" spans="1:9">
      <c r="A128" s="1"/>
      <c r="B128" s="12" t="s">
        <v>711</v>
      </c>
      <c r="C128" s="6" t="s">
        <v>71</v>
      </c>
      <c r="D128" s="2"/>
      <c r="E128" s="7">
        <f>ROUND(756021*1.05,0)</f>
        <v>793822</v>
      </c>
      <c r="F128" s="2" t="s">
        <v>7</v>
      </c>
      <c r="G128" s="5" t="s">
        <v>14</v>
      </c>
      <c r="H128" s="2"/>
      <c r="I128" s="2"/>
    </row>
    <row r="129" spans="1:9">
      <c r="A129" s="1"/>
      <c r="B129" s="12" t="s">
        <v>852</v>
      </c>
      <c r="C129" s="6" t="s">
        <v>71</v>
      </c>
      <c r="D129" s="2"/>
      <c r="E129" s="7">
        <f>ROUND(570967*1.05,0)</f>
        <v>599515</v>
      </c>
      <c r="F129" s="2" t="s">
        <v>7</v>
      </c>
      <c r="G129" s="5" t="s">
        <v>14</v>
      </c>
      <c r="H129" s="2"/>
      <c r="I129" s="2"/>
    </row>
    <row r="130" spans="1:9">
      <c r="A130" s="1"/>
      <c r="B130" s="12" t="s">
        <v>712</v>
      </c>
      <c r="C130" s="6" t="s">
        <v>71</v>
      </c>
      <c r="D130" s="2"/>
      <c r="E130" s="7">
        <f>ROUND(264577*1.05,0)</f>
        <v>277806</v>
      </c>
      <c r="F130" s="2" t="s">
        <v>7</v>
      </c>
      <c r="G130" s="5" t="s">
        <v>14</v>
      </c>
      <c r="H130" s="2"/>
      <c r="I130" s="2"/>
    </row>
    <row r="131" spans="1:9">
      <c r="A131" s="1"/>
      <c r="B131" s="12" t="s">
        <v>713</v>
      </c>
      <c r="C131" s="6" t="s">
        <v>71</v>
      </c>
      <c r="D131" s="2"/>
      <c r="E131" s="7">
        <f>ROUND(164868*1.05,0)</f>
        <v>173111</v>
      </c>
      <c r="F131" s="2" t="s">
        <v>7</v>
      </c>
      <c r="G131" s="5" t="s">
        <v>14</v>
      </c>
      <c r="H131" s="2"/>
      <c r="I131" s="2"/>
    </row>
    <row r="132" spans="1:9">
      <c r="A132" s="1"/>
      <c r="B132" s="12" t="s">
        <v>714</v>
      </c>
      <c r="C132" s="6" t="s">
        <v>71</v>
      </c>
      <c r="D132" s="2"/>
      <c r="E132" s="7">
        <f>ROUND(102737*1.05,0)</f>
        <v>107874</v>
      </c>
      <c r="F132" s="2" t="s">
        <v>7</v>
      </c>
      <c r="G132" s="5" t="s">
        <v>14</v>
      </c>
      <c r="H132" s="2"/>
      <c r="I132" s="2"/>
    </row>
    <row r="133" spans="1:9">
      <c r="A133" s="1"/>
      <c r="B133" s="12" t="s">
        <v>883</v>
      </c>
      <c r="C133" s="6" t="s">
        <v>71</v>
      </c>
      <c r="D133" s="2"/>
      <c r="E133" s="7">
        <f>ROUND(32160*1.05,0)</f>
        <v>33768</v>
      </c>
      <c r="F133" s="2" t="s">
        <v>7</v>
      </c>
      <c r="G133" s="5" t="s">
        <v>14</v>
      </c>
      <c r="H133" s="2"/>
      <c r="I133" s="2"/>
    </row>
    <row r="134" spans="1:9">
      <c r="A134" s="1"/>
      <c r="B134" s="12" t="s">
        <v>601</v>
      </c>
      <c r="C134" s="6" t="s">
        <v>71</v>
      </c>
      <c r="D134" s="2"/>
      <c r="E134" s="7"/>
      <c r="F134" s="2" t="s">
        <v>7</v>
      </c>
      <c r="G134" s="5" t="s">
        <v>14</v>
      </c>
      <c r="H134" s="2"/>
      <c r="I134" s="2"/>
    </row>
    <row r="135" spans="1:9">
      <c r="A135" s="1"/>
      <c r="B135" s="12" t="s">
        <v>602</v>
      </c>
      <c r="C135" s="6" t="s">
        <v>71</v>
      </c>
      <c r="D135" s="2"/>
      <c r="E135" s="7"/>
      <c r="F135" s="2" t="s">
        <v>7</v>
      </c>
      <c r="G135" s="5" t="s">
        <v>14</v>
      </c>
      <c r="H135" s="2"/>
      <c r="I135" s="2"/>
    </row>
    <row r="136" spans="1:9">
      <c r="A136" s="1"/>
      <c r="B136" s="12" t="s">
        <v>603</v>
      </c>
      <c r="C136" s="6" t="s">
        <v>71</v>
      </c>
      <c r="D136" s="2"/>
      <c r="E136" s="7"/>
      <c r="F136" s="2" t="s">
        <v>7</v>
      </c>
      <c r="G136" s="5" t="s">
        <v>14</v>
      </c>
      <c r="H136" s="2"/>
      <c r="I136" s="2"/>
    </row>
    <row r="137" spans="1:9">
      <c r="A137" s="1"/>
      <c r="B137" s="12" t="s">
        <v>604</v>
      </c>
      <c r="C137" s="6" t="s">
        <v>71</v>
      </c>
      <c r="D137" s="2"/>
      <c r="E137" s="7"/>
      <c r="F137" s="2" t="s">
        <v>7</v>
      </c>
      <c r="G137" s="5" t="s">
        <v>14</v>
      </c>
      <c r="H137" s="2"/>
      <c r="I137" s="2"/>
    </row>
    <row r="138" spans="1:9">
      <c r="A138" s="1"/>
      <c r="B138" s="12" t="s">
        <v>605</v>
      </c>
      <c r="C138" s="6" t="s">
        <v>71</v>
      </c>
      <c r="D138" s="2"/>
      <c r="E138" s="7"/>
      <c r="F138" s="2" t="s">
        <v>7</v>
      </c>
      <c r="G138" s="5" t="s">
        <v>14</v>
      </c>
      <c r="H138" s="2"/>
      <c r="I138" s="2"/>
    </row>
    <row r="139" spans="1:9">
      <c r="A139" s="1"/>
      <c r="B139" s="12" t="s">
        <v>606</v>
      </c>
      <c r="C139" s="6" t="s">
        <v>71</v>
      </c>
      <c r="D139" s="2"/>
      <c r="E139" s="7"/>
      <c r="F139" s="2" t="s">
        <v>7</v>
      </c>
      <c r="G139" s="5" t="s">
        <v>14</v>
      </c>
      <c r="H139" s="2"/>
      <c r="I139" s="2"/>
    </row>
    <row r="140" spans="1:9">
      <c r="A140" s="1"/>
      <c r="B140" s="12" t="s">
        <v>607</v>
      </c>
      <c r="C140" s="6" t="s">
        <v>71</v>
      </c>
      <c r="D140" s="2"/>
      <c r="E140" s="7"/>
      <c r="F140" s="2" t="s">
        <v>7</v>
      </c>
      <c r="G140" s="5" t="s">
        <v>14</v>
      </c>
      <c r="H140" s="2"/>
      <c r="I140" s="2"/>
    </row>
    <row r="141" spans="1:9">
      <c r="A141" s="1"/>
      <c r="B141" s="12" t="s">
        <v>608</v>
      </c>
      <c r="C141" s="6" t="s">
        <v>71</v>
      </c>
      <c r="D141" s="2"/>
      <c r="E141" s="7"/>
      <c r="F141" s="2" t="s">
        <v>7</v>
      </c>
      <c r="G141" s="5" t="s">
        <v>14</v>
      </c>
      <c r="H141" s="2"/>
      <c r="I141" s="2"/>
    </row>
    <row r="142" spans="1:9">
      <c r="A142" s="1"/>
      <c r="B142" s="12" t="s">
        <v>609</v>
      </c>
      <c r="C142" s="6" t="s">
        <v>71</v>
      </c>
      <c r="D142" s="2"/>
      <c r="E142" s="7"/>
      <c r="F142" s="2" t="s">
        <v>7</v>
      </c>
      <c r="G142" s="5" t="s">
        <v>14</v>
      </c>
      <c r="H142" s="2"/>
      <c r="I142" s="2"/>
    </row>
    <row r="143" spans="1:9">
      <c r="A143" s="1"/>
      <c r="B143" s="12" t="s">
        <v>610</v>
      </c>
      <c r="C143" s="6" t="s">
        <v>71</v>
      </c>
      <c r="D143" s="2"/>
      <c r="E143" s="7"/>
      <c r="F143" s="2" t="s">
        <v>7</v>
      </c>
      <c r="G143" s="5" t="s">
        <v>14</v>
      </c>
      <c r="H143" s="2"/>
      <c r="I143" s="2"/>
    </row>
    <row r="144" spans="1:9">
      <c r="A144" s="1"/>
      <c r="B144" s="12" t="s">
        <v>611</v>
      </c>
      <c r="C144" s="6" t="s">
        <v>71</v>
      </c>
      <c r="D144" s="2"/>
      <c r="E144" s="7"/>
      <c r="F144" s="2" t="s">
        <v>7</v>
      </c>
      <c r="G144" s="5" t="s">
        <v>14</v>
      </c>
      <c r="H144" s="2"/>
      <c r="I144" s="2"/>
    </row>
    <row r="145" spans="1:9">
      <c r="A145" s="1"/>
      <c r="B145" s="12" t="s">
        <v>612</v>
      </c>
      <c r="C145" s="6" t="s">
        <v>71</v>
      </c>
      <c r="D145" s="2"/>
      <c r="E145" s="7"/>
      <c r="F145" s="2" t="s">
        <v>7</v>
      </c>
      <c r="G145" s="5" t="s">
        <v>14</v>
      </c>
      <c r="H145" s="2"/>
      <c r="I145" s="2"/>
    </row>
    <row r="146" spans="1:9">
      <c r="A146" s="1"/>
      <c r="B146" s="12" t="s">
        <v>613</v>
      </c>
      <c r="C146" s="6" t="s">
        <v>71</v>
      </c>
      <c r="D146" s="432"/>
      <c r="E146" s="7"/>
      <c r="F146" s="2" t="s">
        <v>7</v>
      </c>
      <c r="G146" s="5" t="s">
        <v>14</v>
      </c>
      <c r="H146" s="2"/>
      <c r="I146" s="2"/>
    </row>
    <row r="147" spans="1:9">
      <c r="A147" s="1"/>
      <c r="B147" s="2"/>
      <c r="C147" s="2"/>
      <c r="D147" s="2"/>
      <c r="E147" s="24"/>
      <c r="F147" s="2"/>
      <c r="G147" s="5"/>
      <c r="H147" s="13"/>
      <c r="I147" s="13"/>
    </row>
    <row r="148" spans="1:9">
      <c r="A148" s="2"/>
      <c r="B148" s="25" t="s">
        <v>531</v>
      </c>
      <c r="C148" s="25"/>
      <c r="D148" s="25"/>
      <c r="E148" s="26">
        <f>SUM(E127:E146)</f>
        <v>6949320</v>
      </c>
      <c r="F148" s="26"/>
      <c r="G148" s="27"/>
      <c r="H148" s="26">
        <f>E148*0.1</f>
        <v>694932</v>
      </c>
      <c r="I148" s="26"/>
    </row>
    <row r="149" spans="1:9">
      <c r="A149" s="1"/>
      <c r="B149" s="2"/>
      <c r="C149" s="2"/>
      <c r="D149" s="2"/>
      <c r="E149" s="1"/>
      <c r="F149" s="2"/>
      <c r="G149" s="5"/>
      <c r="H149" s="2"/>
      <c r="I149" s="2"/>
    </row>
    <row r="150" spans="1:9">
      <c r="A150" s="1"/>
      <c r="B150" s="16" t="s">
        <v>72</v>
      </c>
      <c r="C150" s="16"/>
      <c r="D150" s="16"/>
      <c r="E150" s="16"/>
      <c r="F150" s="2" t="s">
        <v>73</v>
      </c>
      <c r="G150" s="5"/>
      <c r="H150" s="9"/>
      <c r="I150" s="9"/>
    </row>
    <row r="151" spans="1:9">
      <c r="A151" s="1"/>
      <c r="B151" s="2"/>
      <c r="C151" s="2"/>
      <c r="D151" s="2"/>
      <c r="E151" s="1"/>
      <c r="F151" s="2"/>
      <c r="G151" s="5"/>
      <c r="H151" s="2"/>
      <c r="I151" s="2"/>
    </row>
    <row r="152" spans="1:9">
      <c r="A152" s="1"/>
      <c r="B152" s="16" t="s">
        <v>74</v>
      </c>
      <c r="C152" s="16"/>
      <c r="D152" s="16"/>
      <c r="E152" s="16"/>
      <c r="F152" s="432"/>
      <c r="G152" s="5"/>
      <c r="H152" s="2"/>
      <c r="I152" s="2"/>
    </row>
    <row r="153" spans="1:9">
      <c r="A153" s="1"/>
      <c r="B153" s="2"/>
      <c r="C153" s="2"/>
      <c r="D153" s="2"/>
      <c r="E153" s="1"/>
      <c r="F153" s="2"/>
      <c r="G153" s="5"/>
      <c r="H153" s="2"/>
      <c r="I153" s="2"/>
    </row>
    <row r="154" spans="1:9">
      <c r="A154" s="1"/>
      <c r="B154" s="2" t="s">
        <v>75</v>
      </c>
      <c r="C154" s="2"/>
      <c r="D154" s="2"/>
      <c r="E154" s="12" t="s">
        <v>15</v>
      </c>
      <c r="F154" s="2" t="s">
        <v>7</v>
      </c>
      <c r="G154" s="5" t="s">
        <v>14</v>
      </c>
      <c r="H154" s="2"/>
      <c r="I154" s="9"/>
    </row>
    <row r="155" spans="1:9">
      <c r="A155" s="1"/>
      <c r="B155" s="2"/>
      <c r="C155" s="2"/>
      <c r="D155" s="2"/>
      <c r="E155" s="1"/>
      <c r="F155" s="2"/>
      <c r="G155" s="5"/>
      <c r="H155" s="2"/>
      <c r="I155" s="2"/>
    </row>
    <row r="156" spans="1:9">
      <c r="A156" s="1"/>
      <c r="B156" s="12" t="s">
        <v>76</v>
      </c>
      <c r="C156" s="6" t="s">
        <v>77</v>
      </c>
      <c r="D156" s="2"/>
      <c r="E156" s="7">
        <f>SUM('IIA Papildus aprēķini'!C84,'IIA Papildus aprēķini'!C102,'IIA Papildus aprēķini'!C114)</f>
        <v>19654.509999999998</v>
      </c>
      <c r="F156" s="2" t="s">
        <v>7</v>
      </c>
      <c r="G156" s="5" t="s">
        <v>14</v>
      </c>
      <c r="H156" s="2"/>
      <c r="I156" s="2"/>
    </row>
    <row r="157" spans="1:9">
      <c r="A157" s="1"/>
      <c r="B157" s="12" t="s">
        <v>78</v>
      </c>
      <c r="C157" s="6" t="s">
        <v>77</v>
      </c>
      <c r="D157" s="2"/>
      <c r="E157" s="7"/>
      <c r="F157" s="2" t="s">
        <v>7</v>
      </c>
      <c r="G157" s="5" t="s">
        <v>14</v>
      </c>
      <c r="H157" s="2"/>
      <c r="I157" s="2"/>
    </row>
    <row r="158" spans="1:9">
      <c r="A158" s="1"/>
      <c r="B158" s="12" t="s">
        <v>79</v>
      </c>
      <c r="C158" s="6" t="s">
        <v>77</v>
      </c>
      <c r="D158" s="2"/>
      <c r="E158" s="7"/>
      <c r="F158" s="2" t="s">
        <v>7</v>
      </c>
      <c r="G158" s="5" t="s">
        <v>14</v>
      </c>
      <c r="H158" s="2"/>
      <c r="I158" s="2"/>
    </row>
    <row r="159" spans="1:9">
      <c r="A159" s="1"/>
      <c r="B159" s="12" t="s">
        <v>80</v>
      </c>
      <c r="C159" s="6" t="s">
        <v>77</v>
      </c>
      <c r="D159" s="2"/>
      <c r="E159" s="7"/>
      <c r="F159" s="2" t="s">
        <v>7</v>
      </c>
      <c r="G159" s="5" t="s">
        <v>14</v>
      </c>
      <c r="H159" s="2"/>
      <c r="I159" s="2"/>
    </row>
    <row r="160" spans="1:9">
      <c r="A160" s="1"/>
      <c r="B160" s="12" t="s">
        <v>81</v>
      </c>
      <c r="C160" s="6" t="s">
        <v>77</v>
      </c>
      <c r="D160" s="2"/>
      <c r="E160" s="7"/>
      <c r="F160" s="2" t="s">
        <v>7</v>
      </c>
      <c r="G160" s="5" t="s">
        <v>14</v>
      </c>
      <c r="H160" s="2"/>
      <c r="I160" s="2"/>
    </row>
    <row r="161" spans="1:9">
      <c r="A161" s="1"/>
      <c r="B161" s="12" t="s">
        <v>82</v>
      </c>
      <c r="C161" s="6" t="s">
        <v>77</v>
      </c>
      <c r="D161" s="2"/>
      <c r="E161" s="7"/>
      <c r="F161" s="2" t="s">
        <v>7</v>
      </c>
      <c r="G161" s="5" t="s">
        <v>14</v>
      </c>
      <c r="H161" s="2"/>
      <c r="I161" s="2"/>
    </row>
    <row r="162" spans="1:9">
      <c r="A162" s="1"/>
      <c r="B162" s="12" t="s">
        <v>83</v>
      </c>
      <c r="C162" s="6" t="s">
        <v>77</v>
      </c>
      <c r="D162" s="2"/>
      <c r="E162" s="7"/>
      <c r="F162" s="2" t="s">
        <v>7</v>
      </c>
      <c r="G162" s="5" t="s">
        <v>14</v>
      </c>
      <c r="H162" s="2"/>
      <c r="I162" s="2"/>
    </row>
    <row r="163" spans="1:9">
      <c r="A163" s="1"/>
      <c r="B163" s="12" t="s">
        <v>84</v>
      </c>
      <c r="C163" s="6" t="s">
        <v>77</v>
      </c>
      <c r="D163" s="2"/>
      <c r="E163" s="7"/>
      <c r="F163" s="2" t="s">
        <v>7</v>
      </c>
      <c r="G163" s="5" t="s">
        <v>14</v>
      </c>
      <c r="H163" s="2"/>
      <c r="I163" s="2"/>
    </row>
    <row r="164" spans="1:9">
      <c r="A164" s="1"/>
      <c r="B164" s="12" t="s">
        <v>85</v>
      </c>
      <c r="C164" s="6" t="s">
        <v>77</v>
      </c>
      <c r="D164" s="2"/>
      <c r="E164" s="7"/>
      <c r="F164" s="2" t="s">
        <v>7</v>
      </c>
      <c r="G164" s="5" t="s">
        <v>14</v>
      </c>
      <c r="H164" s="2"/>
      <c r="I164" s="2"/>
    </row>
    <row r="165" spans="1:9">
      <c r="A165" s="1"/>
      <c r="B165" s="12" t="s">
        <v>86</v>
      </c>
      <c r="C165" s="6" t="s">
        <v>77</v>
      </c>
      <c r="D165" s="2"/>
      <c r="E165" s="7"/>
      <c r="F165" s="2" t="s">
        <v>7</v>
      </c>
      <c r="G165" s="5" t="s">
        <v>14</v>
      </c>
      <c r="H165" s="2"/>
      <c r="I165" s="2"/>
    </row>
    <row r="166" spans="1:9">
      <c r="A166" s="1"/>
      <c r="B166" s="2"/>
      <c r="C166" s="2"/>
      <c r="D166" s="2"/>
      <c r="E166" s="1"/>
      <c r="F166" s="2"/>
      <c r="G166" s="5"/>
      <c r="H166" s="2"/>
      <c r="I166" s="2"/>
    </row>
    <row r="167" spans="1:9">
      <c r="A167" s="1"/>
      <c r="B167" s="25" t="s">
        <v>87</v>
      </c>
      <c r="C167" s="28" t="s">
        <v>77</v>
      </c>
      <c r="D167" s="26"/>
      <c r="E167" s="26">
        <f>SUM(E156:E165)</f>
        <v>19654.509999999998</v>
      </c>
      <c r="F167" s="2"/>
      <c r="G167" s="5"/>
      <c r="H167" s="2"/>
      <c r="I167" s="2"/>
    </row>
    <row r="168" spans="1:9">
      <c r="A168" s="1"/>
      <c r="B168" s="2"/>
      <c r="C168" s="2"/>
      <c r="D168" s="2"/>
      <c r="E168" s="1"/>
      <c r="F168" s="2"/>
      <c r="G168" s="5"/>
      <c r="H168" s="2"/>
      <c r="I168" s="2"/>
    </row>
    <row r="169" spans="1:9">
      <c r="A169" s="1"/>
      <c r="B169" s="16" t="s">
        <v>88</v>
      </c>
      <c r="C169" s="16"/>
      <c r="D169" s="16"/>
      <c r="E169" s="16"/>
      <c r="F169" s="2"/>
      <c r="G169" s="5"/>
      <c r="H169" s="2"/>
      <c r="I169" s="2"/>
    </row>
    <row r="170" spans="1:9">
      <c r="A170" s="1"/>
      <c r="B170" s="2"/>
      <c r="C170" s="2"/>
      <c r="D170" s="2"/>
      <c r="E170" s="1"/>
      <c r="F170" s="2"/>
      <c r="G170" s="5"/>
      <c r="H170" s="2"/>
      <c r="I170" s="2"/>
    </row>
    <row r="171" spans="1:9">
      <c r="A171" s="1"/>
      <c r="B171" s="2" t="s">
        <v>89</v>
      </c>
      <c r="C171" s="2"/>
      <c r="D171" s="2"/>
      <c r="E171" s="12" t="s">
        <v>15</v>
      </c>
      <c r="F171" s="2" t="s">
        <v>7</v>
      </c>
      <c r="G171" s="5" t="s">
        <v>14</v>
      </c>
      <c r="H171" s="9"/>
      <c r="I171" s="9"/>
    </row>
    <row r="172" spans="1:9">
      <c r="A172" s="1"/>
      <c r="B172" s="2"/>
      <c r="C172" s="2"/>
      <c r="D172" s="2"/>
      <c r="E172" s="1"/>
      <c r="F172" s="2"/>
      <c r="G172" s="5"/>
      <c r="H172" s="2"/>
      <c r="I172" s="2"/>
    </row>
    <row r="173" spans="1:9">
      <c r="A173" s="1"/>
      <c r="B173" s="12" t="s">
        <v>90</v>
      </c>
      <c r="C173" s="6" t="s">
        <v>91</v>
      </c>
      <c r="D173" s="2"/>
      <c r="E173" s="7">
        <f>'IIA Papildus aprēķini'!Y143</f>
        <v>17340.987500000003</v>
      </c>
      <c r="F173" s="2" t="s">
        <v>7</v>
      </c>
      <c r="G173" s="5" t="s">
        <v>14</v>
      </c>
      <c r="H173" s="2"/>
      <c r="I173" s="2"/>
    </row>
    <row r="174" spans="1:9">
      <c r="A174" s="1"/>
      <c r="B174" s="12" t="s">
        <v>92</v>
      </c>
      <c r="C174" s="6" t="s">
        <v>91</v>
      </c>
      <c r="D174" s="2"/>
      <c r="E174" s="7"/>
      <c r="F174" s="2" t="s">
        <v>7</v>
      </c>
      <c r="G174" s="5" t="s">
        <v>14</v>
      </c>
      <c r="H174" s="92"/>
      <c r="I174" s="2"/>
    </row>
    <row r="175" spans="1:9">
      <c r="A175" s="1"/>
      <c r="B175" s="12" t="s">
        <v>93</v>
      </c>
      <c r="C175" s="6" t="s">
        <v>91</v>
      </c>
      <c r="D175" s="2"/>
      <c r="E175" s="7"/>
      <c r="F175" s="2" t="s">
        <v>7</v>
      </c>
      <c r="G175" s="5" t="s">
        <v>14</v>
      </c>
      <c r="H175" s="2"/>
      <c r="I175" s="2"/>
    </row>
    <row r="176" spans="1:9">
      <c r="A176" s="1"/>
      <c r="B176" s="12" t="s">
        <v>94</v>
      </c>
      <c r="C176" s="6" t="s">
        <v>91</v>
      </c>
      <c r="D176" s="2"/>
      <c r="E176" s="7"/>
      <c r="F176" s="2" t="s">
        <v>7</v>
      </c>
      <c r="G176" s="5" t="s">
        <v>14</v>
      </c>
      <c r="H176" s="2"/>
      <c r="I176" s="2"/>
    </row>
    <row r="177" spans="1:9">
      <c r="A177" s="1"/>
      <c r="B177" s="12" t="s">
        <v>95</v>
      </c>
      <c r="C177" s="6" t="s">
        <v>91</v>
      </c>
      <c r="D177" s="2"/>
      <c r="E177" s="7"/>
      <c r="F177" s="2" t="s">
        <v>7</v>
      </c>
      <c r="G177" s="5" t="s">
        <v>14</v>
      </c>
      <c r="H177" s="2"/>
      <c r="I177" s="2"/>
    </row>
    <row r="178" spans="1:9">
      <c r="A178" s="1"/>
      <c r="B178" s="12" t="s">
        <v>96</v>
      </c>
      <c r="C178" s="6" t="s">
        <v>91</v>
      </c>
      <c r="D178" s="2"/>
      <c r="E178" s="7"/>
      <c r="F178" s="2" t="s">
        <v>7</v>
      </c>
      <c r="G178" s="5" t="s">
        <v>14</v>
      </c>
      <c r="H178" s="2"/>
      <c r="I178" s="2"/>
    </row>
    <row r="179" spans="1:9">
      <c r="A179" s="1"/>
      <c r="B179" s="12" t="s">
        <v>97</v>
      </c>
      <c r="C179" s="6" t="s">
        <v>91</v>
      </c>
      <c r="D179" s="2"/>
      <c r="E179" s="7"/>
      <c r="F179" s="2" t="s">
        <v>7</v>
      </c>
      <c r="G179" s="5" t="s">
        <v>14</v>
      </c>
      <c r="H179" s="2"/>
      <c r="I179" s="2"/>
    </row>
    <row r="180" spans="1:9">
      <c r="A180" s="1"/>
      <c r="B180" s="12" t="s">
        <v>98</v>
      </c>
      <c r="C180" s="6" t="s">
        <v>91</v>
      </c>
      <c r="D180" s="2"/>
      <c r="E180" s="7"/>
      <c r="F180" s="2" t="s">
        <v>7</v>
      </c>
      <c r="G180" s="5" t="s">
        <v>14</v>
      </c>
      <c r="H180" s="2"/>
      <c r="I180" s="2"/>
    </row>
    <row r="181" spans="1:9">
      <c r="A181" s="1"/>
      <c r="B181" s="12" t="s">
        <v>99</v>
      </c>
      <c r="C181" s="6" t="s">
        <v>91</v>
      </c>
      <c r="D181" s="2"/>
      <c r="E181" s="7"/>
      <c r="F181" s="2" t="s">
        <v>7</v>
      </c>
      <c r="G181" s="5" t="s">
        <v>14</v>
      </c>
      <c r="H181" s="2"/>
      <c r="I181" s="2"/>
    </row>
    <row r="182" spans="1:9">
      <c r="A182" s="1"/>
      <c r="B182" s="12" t="s">
        <v>100</v>
      </c>
      <c r="C182" s="6" t="s">
        <v>91</v>
      </c>
      <c r="D182" s="2"/>
      <c r="E182" s="7"/>
      <c r="F182" s="2" t="s">
        <v>7</v>
      </c>
      <c r="G182" s="5" t="s">
        <v>14</v>
      </c>
      <c r="H182" s="2"/>
      <c r="I182" s="2"/>
    </row>
    <row r="183" spans="1:9">
      <c r="A183" s="1"/>
      <c r="B183" s="2"/>
      <c r="C183" s="2"/>
      <c r="D183" s="2"/>
      <c r="E183" s="1"/>
      <c r="F183" s="2"/>
      <c r="G183" s="5"/>
      <c r="H183" s="2"/>
      <c r="I183" s="2"/>
    </row>
    <row r="184" spans="1:9">
      <c r="A184" s="1"/>
      <c r="B184" s="25" t="s">
        <v>101</v>
      </c>
      <c r="C184" s="28" t="s">
        <v>77</v>
      </c>
      <c r="D184" s="26"/>
      <c r="E184" s="26">
        <f>SUM(E173:E182)</f>
        <v>17340.987500000003</v>
      </c>
      <c r="F184" s="2"/>
      <c r="G184" s="5"/>
      <c r="H184" s="2"/>
      <c r="I184" s="2"/>
    </row>
    <row r="185" spans="1:9">
      <c r="A185" s="1"/>
      <c r="B185" s="3"/>
      <c r="C185" s="3"/>
      <c r="D185" s="29"/>
      <c r="E185" s="29"/>
      <c r="F185" s="2"/>
      <c r="G185" s="5"/>
      <c r="H185" s="2"/>
      <c r="I185" s="2"/>
    </row>
    <row r="186" spans="1:9">
      <c r="A186" s="1"/>
      <c r="B186" s="2" t="s">
        <v>102</v>
      </c>
      <c r="C186" s="6"/>
      <c r="D186" s="2"/>
      <c r="E186" s="7">
        <v>24</v>
      </c>
      <c r="F186" s="2" t="s">
        <v>7</v>
      </c>
      <c r="G186" s="5" t="s">
        <v>44</v>
      </c>
      <c r="H186" s="2"/>
      <c r="I186" s="2"/>
    </row>
    <row r="187" spans="1:9">
      <c r="A187" s="1"/>
      <c r="B187" s="2" t="s">
        <v>103</v>
      </c>
      <c r="C187" s="6" t="s">
        <v>10</v>
      </c>
      <c r="D187" s="2"/>
      <c r="E187" s="7">
        <v>1</v>
      </c>
      <c r="F187" s="2" t="s">
        <v>7</v>
      </c>
      <c r="G187" s="5" t="s">
        <v>44</v>
      </c>
      <c r="H187" s="2"/>
      <c r="I187" s="2"/>
    </row>
    <row r="188" spans="1:9">
      <c r="A188" s="1"/>
      <c r="B188" s="2" t="s">
        <v>104</v>
      </c>
      <c r="C188" s="6" t="s">
        <v>10</v>
      </c>
      <c r="D188" s="2"/>
      <c r="E188" s="7">
        <v>1</v>
      </c>
      <c r="F188" s="2" t="s">
        <v>7</v>
      </c>
      <c r="G188" s="5" t="s">
        <v>44</v>
      </c>
      <c r="H188" s="2"/>
      <c r="I188" s="2"/>
    </row>
    <row r="189" spans="1:9">
      <c r="A189" s="1"/>
      <c r="B189" s="17" t="s">
        <v>105</v>
      </c>
      <c r="C189" s="6"/>
      <c r="D189" s="2"/>
      <c r="E189" s="7"/>
      <c r="F189" s="2" t="s">
        <v>7</v>
      </c>
      <c r="G189" s="5" t="s">
        <v>44</v>
      </c>
      <c r="H189" s="2"/>
      <c r="I189" s="2"/>
    </row>
    <row r="190" spans="1:9">
      <c r="A190" s="1"/>
      <c r="B190" s="2"/>
      <c r="C190" s="2"/>
      <c r="D190" s="2"/>
      <c r="E190" s="1"/>
      <c r="F190" s="2"/>
      <c r="G190" s="5"/>
      <c r="H190" s="2"/>
      <c r="I190" s="2"/>
    </row>
    <row r="191" spans="1:9">
      <c r="A191" s="1"/>
      <c r="B191" s="16" t="s">
        <v>106</v>
      </c>
      <c r="C191" s="16"/>
      <c r="D191" s="16"/>
      <c r="E191" s="16"/>
      <c r="F191" s="2"/>
      <c r="G191" s="5"/>
      <c r="H191" s="2"/>
      <c r="I191" s="2"/>
    </row>
    <row r="192" spans="1:9">
      <c r="A192" s="1"/>
      <c r="B192" s="2"/>
      <c r="C192" s="2"/>
      <c r="D192" s="2"/>
      <c r="E192" s="1"/>
      <c r="F192" s="2"/>
      <c r="G192" s="5"/>
      <c r="H192" s="2"/>
      <c r="I192" s="2"/>
    </row>
    <row r="193" spans="1:9">
      <c r="A193" s="1"/>
      <c r="B193" s="17" t="s">
        <v>1025</v>
      </c>
      <c r="C193" s="6" t="s">
        <v>33</v>
      </c>
      <c r="D193" s="2"/>
      <c r="E193" s="11">
        <f>0.2%</f>
        <v>2E-3</v>
      </c>
      <c r="F193" s="2" t="s">
        <v>7</v>
      </c>
      <c r="G193" s="5" t="s">
        <v>14</v>
      </c>
      <c r="H193" s="2"/>
      <c r="I193" s="2"/>
    </row>
    <row r="194" spans="1:9">
      <c r="A194" s="1"/>
      <c r="B194" s="17" t="s">
        <v>1027</v>
      </c>
      <c r="C194" s="6" t="s">
        <v>33</v>
      </c>
      <c r="D194" s="2"/>
      <c r="E194" s="11">
        <f>0.1%</f>
        <v>1E-3</v>
      </c>
      <c r="F194" s="2" t="s">
        <v>7</v>
      </c>
      <c r="G194" s="5" t="s">
        <v>14</v>
      </c>
      <c r="H194" s="2"/>
      <c r="I194" s="2"/>
    </row>
    <row r="195" spans="1:9">
      <c r="A195" s="1"/>
      <c r="B195" s="17" t="s">
        <v>107</v>
      </c>
      <c r="C195" s="6" t="s">
        <v>33</v>
      </c>
      <c r="D195" s="2"/>
      <c r="E195" s="11">
        <v>0.1</v>
      </c>
      <c r="F195" s="2" t="s">
        <v>7</v>
      </c>
      <c r="G195" s="5" t="s">
        <v>14</v>
      </c>
      <c r="H195" s="2"/>
      <c r="I195" s="2"/>
    </row>
    <row r="196" spans="1:9">
      <c r="A196" s="1"/>
      <c r="B196" s="17" t="s">
        <v>1026</v>
      </c>
      <c r="C196" s="6" t="s">
        <v>33</v>
      </c>
      <c r="D196" s="2"/>
      <c r="E196" s="11">
        <f>2%</f>
        <v>0.02</v>
      </c>
      <c r="F196" s="2" t="s">
        <v>7</v>
      </c>
      <c r="G196" s="5" t="s">
        <v>14</v>
      </c>
      <c r="H196" s="2"/>
      <c r="I196" s="2"/>
    </row>
    <row r="197" spans="1:9">
      <c r="A197" s="1"/>
      <c r="B197" s="17" t="s">
        <v>914</v>
      </c>
      <c r="C197" s="6" t="s">
        <v>33</v>
      </c>
      <c r="D197" s="2"/>
      <c r="E197" s="11">
        <v>0.05</v>
      </c>
      <c r="F197" s="2"/>
      <c r="G197" s="5"/>
      <c r="H197" s="2"/>
      <c r="I197" s="2"/>
    </row>
    <row r="198" spans="1:9">
      <c r="A198" s="1"/>
      <c r="B198" s="17" t="s">
        <v>915</v>
      </c>
      <c r="C198" s="6" t="s">
        <v>33</v>
      </c>
      <c r="D198" s="2"/>
      <c r="E198" s="11">
        <f>2%/4</f>
        <v>5.0000000000000001E-3</v>
      </c>
      <c r="F198" s="2"/>
      <c r="G198" s="5"/>
      <c r="H198" s="2"/>
      <c r="I198" s="2"/>
    </row>
    <row r="199" spans="1:9">
      <c r="A199" s="1"/>
      <c r="B199" s="17" t="s">
        <v>1028</v>
      </c>
      <c r="C199" s="6" t="s">
        <v>33</v>
      </c>
      <c r="D199" s="2"/>
      <c r="E199" s="696">
        <f>0.2%/4</f>
        <v>5.0000000000000001E-4</v>
      </c>
      <c r="F199" s="2" t="s">
        <v>7</v>
      </c>
      <c r="G199" s="5" t="s">
        <v>14</v>
      </c>
      <c r="H199" s="2"/>
      <c r="I199" s="2"/>
    </row>
    <row r="200" spans="1:9">
      <c r="A200" s="1"/>
      <c r="B200" s="17" t="s">
        <v>947</v>
      </c>
      <c r="C200" s="6" t="s">
        <v>10</v>
      </c>
      <c r="D200" s="2"/>
      <c r="E200" s="7">
        <f>4*5</f>
        <v>20</v>
      </c>
      <c r="F200" s="2"/>
      <c r="G200" s="5"/>
      <c r="H200" s="2"/>
      <c r="I200" s="2"/>
    </row>
    <row r="201" spans="1:9">
      <c r="A201" s="1"/>
      <c r="B201" s="14"/>
      <c r="C201" s="6"/>
      <c r="D201" s="2"/>
      <c r="E201" s="30"/>
      <c r="F201" s="2"/>
      <c r="G201" s="31"/>
      <c r="H201" s="2"/>
      <c r="I201" s="2"/>
    </row>
    <row r="202" spans="1:9">
      <c r="A202" s="1"/>
      <c r="B202" s="16" t="s">
        <v>108</v>
      </c>
      <c r="C202" s="16"/>
      <c r="D202" s="16"/>
      <c r="E202" s="16"/>
      <c r="F202" s="2" t="s">
        <v>571</v>
      </c>
      <c r="G202" s="5"/>
      <c r="H202" s="2"/>
      <c r="I202" s="2"/>
    </row>
    <row r="203" spans="1:9">
      <c r="A203" s="1"/>
      <c r="B203" s="2"/>
      <c r="C203" s="2"/>
      <c r="D203" s="2"/>
      <c r="E203" s="1"/>
      <c r="F203" s="2"/>
      <c r="G203" s="5"/>
      <c r="H203" s="2"/>
      <c r="I203" s="2"/>
    </row>
    <row r="204" spans="1:9">
      <c r="A204" s="1"/>
      <c r="B204" s="2" t="s">
        <v>109</v>
      </c>
      <c r="C204" s="2"/>
      <c r="D204" s="2"/>
      <c r="E204" s="12" t="s">
        <v>15</v>
      </c>
      <c r="F204" s="2" t="s">
        <v>7</v>
      </c>
      <c r="G204" s="5" t="s">
        <v>14</v>
      </c>
      <c r="H204" s="9"/>
      <c r="I204" s="9"/>
    </row>
    <row r="205" spans="1:9">
      <c r="A205" s="1"/>
      <c r="B205" s="2"/>
      <c r="C205" s="2"/>
      <c r="D205" s="2"/>
      <c r="E205" s="2"/>
      <c r="F205" s="2"/>
      <c r="G205" s="5"/>
      <c r="H205" s="2"/>
      <c r="I205" s="2"/>
    </row>
    <row r="206" spans="1:9">
      <c r="A206" s="1"/>
      <c r="B206" s="12" t="s">
        <v>110</v>
      </c>
      <c r="C206" s="6" t="s">
        <v>77</v>
      </c>
      <c r="D206" s="2"/>
      <c r="E206" s="7">
        <f>'IIA Papildus aprēķini'!C128</f>
        <v>4650</v>
      </c>
      <c r="F206" s="2" t="s">
        <v>7</v>
      </c>
      <c r="G206" s="5" t="s">
        <v>14</v>
      </c>
      <c r="H206" s="2"/>
      <c r="I206" s="2"/>
    </row>
    <row r="207" spans="1:9">
      <c r="A207" s="1"/>
      <c r="B207" s="12" t="s">
        <v>111</v>
      </c>
      <c r="C207" s="6" t="s">
        <v>77</v>
      </c>
      <c r="D207" s="2"/>
      <c r="E207" s="7"/>
      <c r="F207" s="2" t="s">
        <v>7</v>
      </c>
      <c r="G207" s="5" t="s">
        <v>14</v>
      </c>
      <c r="H207" s="2"/>
      <c r="I207" s="2"/>
    </row>
    <row r="208" spans="1:9">
      <c r="A208" s="1"/>
      <c r="B208" s="12" t="s">
        <v>112</v>
      </c>
      <c r="C208" s="6" t="s">
        <v>77</v>
      </c>
      <c r="D208" s="2"/>
      <c r="E208" s="7"/>
      <c r="F208" s="2" t="s">
        <v>7</v>
      </c>
      <c r="G208" s="5" t="s">
        <v>14</v>
      </c>
      <c r="H208" s="2"/>
      <c r="I208" s="2"/>
    </row>
    <row r="209" spans="1:9">
      <c r="A209" s="1"/>
      <c r="B209" s="12" t="s">
        <v>113</v>
      </c>
      <c r="C209" s="6" t="s">
        <v>77</v>
      </c>
      <c r="D209" s="2"/>
      <c r="E209" s="7"/>
      <c r="F209" s="2" t="s">
        <v>7</v>
      </c>
      <c r="G209" s="5" t="s">
        <v>14</v>
      </c>
      <c r="H209" s="2"/>
      <c r="I209" s="2"/>
    </row>
    <row r="210" spans="1:9">
      <c r="A210" s="1"/>
      <c r="B210" s="12" t="s">
        <v>114</v>
      </c>
      <c r="C210" s="6" t="s">
        <v>77</v>
      </c>
      <c r="D210" s="2"/>
      <c r="E210" s="7"/>
      <c r="F210" s="2" t="s">
        <v>7</v>
      </c>
      <c r="G210" s="5" t="s">
        <v>14</v>
      </c>
      <c r="H210" s="2"/>
      <c r="I210" s="2"/>
    </row>
    <row r="211" spans="1:9">
      <c r="A211" s="1"/>
      <c r="B211" s="12" t="s">
        <v>115</v>
      </c>
      <c r="C211" s="6" t="s">
        <v>77</v>
      </c>
      <c r="D211" s="2"/>
      <c r="E211" s="7"/>
      <c r="F211" s="2" t="s">
        <v>7</v>
      </c>
      <c r="G211" s="5" t="s">
        <v>14</v>
      </c>
      <c r="H211" s="2"/>
      <c r="I211" s="2"/>
    </row>
    <row r="212" spans="1:9">
      <c r="A212" s="1"/>
      <c r="B212" s="12" t="s">
        <v>116</v>
      </c>
      <c r="C212" s="6" t="s">
        <v>77</v>
      </c>
      <c r="D212" s="2"/>
      <c r="E212" s="7"/>
      <c r="F212" s="2" t="s">
        <v>7</v>
      </c>
      <c r="G212" s="5" t="s">
        <v>14</v>
      </c>
      <c r="H212" s="2"/>
      <c r="I212" s="2"/>
    </row>
    <row r="213" spans="1:9">
      <c r="A213" s="1"/>
      <c r="B213" s="12" t="s">
        <v>117</v>
      </c>
      <c r="C213" s="6" t="s">
        <v>77</v>
      </c>
      <c r="D213" s="2"/>
      <c r="E213" s="7"/>
      <c r="F213" s="2" t="s">
        <v>7</v>
      </c>
      <c r="G213" s="5" t="s">
        <v>14</v>
      </c>
      <c r="H213" s="2"/>
      <c r="I213" s="2"/>
    </row>
    <row r="214" spans="1:9">
      <c r="A214" s="1"/>
      <c r="B214" s="12" t="s">
        <v>118</v>
      </c>
      <c r="C214" s="6" t="s">
        <v>77</v>
      </c>
      <c r="D214" s="2"/>
      <c r="E214" s="7"/>
      <c r="F214" s="2" t="s">
        <v>7</v>
      </c>
      <c r="G214" s="5" t="s">
        <v>14</v>
      </c>
      <c r="H214" s="2"/>
      <c r="I214" s="2"/>
    </row>
    <row r="215" spans="1:9">
      <c r="A215" s="1"/>
      <c r="B215" s="12" t="s">
        <v>119</v>
      </c>
      <c r="C215" s="6" t="s">
        <v>77</v>
      </c>
      <c r="D215" s="2"/>
      <c r="E215" s="7"/>
      <c r="F215" s="2" t="s">
        <v>7</v>
      </c>
      <c r="G215" s="5" t="s">
        <v>14</v>
      </c>
      <c r="H215" s="2"/>
      <c r="I215" s="2"/>
    </row>
    <row r="216" spans="1:9">
      <c r="A216" s="1"/>
      <c r="B216" s="2"/>
      <c r="C216" s="2"/>
      <c r="D216" s="2"/>
      <c r="E216" s="1"/>
      <c r="F216" s="2"/>
      <c r="G216" s="5"/>
      <c r="H216" s="2"/>
      <c r="I216" s="2"/>
    </row>
    <row r="217" spans="1:9">
      <c r="A217" s="1"/>
      <c r="B217" s="25" t="s">
        <v>120</v>
      </c>
      <c r="C217" s="28" t="s">
        <v>77</v>
      </c>
      <c r="D217" s="26"/>
      <c r="E217" s="26">
        <f>SUM(E206:E215)</f>
        <v>4650</v>
      </c>
      <c r="F217" s="2"/>
      <c r="G217" s="5"/>
      <c r="H217" s="2"/>
      <c r="I217" s="2"/>
    </row>
    <row r="218" spans="1:9">
      <c r="A218" s="1"/>
      <c r="B218" s="2"/>
      <c r="C218" s="2"/>
      <c r="D218" s="2"/>
      <c r="E218" s="1"/>
      <c r="F218" s="2"/>
      <c r="G218" s="5"/>
      <c r="H218" s="2"/>
      <c r="I218" s="2"/>
    </row>
    <row r="219" spans="1:9">
      <c r="A219" s="1"/>
      <c r="B219" s="16" t="s">
        <v>121</v>
      </c>
      <c r="C219" s="16"/>
      <c r="D219" s="16"/>
      <c r="E219" s="16"/>
      <c r="F219" s="2"/>
      <c r="G219" s="5"/>
      <c r="H219" s="2"/>
      <c r="I219" s="2"/>
    </row>
    <row r="220" spans="1:9">
      <c r="A220" s="1"/>
      <c r="B220" s="2"/>
      <c r="C220" s="2"/>
      <c r="D220" s="2"/>
      <c r="E220" s="1"/>
      <c r="F220" s="2"/>
      <c r="G220" s="5"/>
      <c r="H220" s="2"/>
      <c r="I220" s="2"/>
    </row>
    <row r="221" spans="1:9">
      <c r="A221" s="1"/>
      <c r="B221" s="2" t="s">
        <v>109</v>
      </c>
      <c r="C221" s="2"/>
      <c r="D221" s="2"/>
      <c r="E221" s="12" t="s">
        <v>15</v>
      </c>
      <c r="F221" s="2" t="s">
        <v>7</v>
      </c>
      <c r="G221" s="5" t="s">
        <v>14</v>
      </c>
      <c r="H221" s="9"/>
      <c r="I221" s="9"/>
    </row>
    <row r="222" spans="1:9">
      <c r="A222" s="1"/>
      <c r="B222" s="2"/>
      <c r="C222" s="2"/>
      <c r="D222" s="2"/>
      <c r="E222" s="2"/>
      <c r="F222" s="2"/>
      <c r="G222" s="5"/>
      <c r="H222" s="2"/>
      <c r="I222" s="2"/>
    </row>
    <row r="223" spans="1:9">
      <c r="A223" s="1"/>
      <c r="B223" s="12" t="s">
        <v>1020</v>
      </c>
      <c r="C223" s="6" t="s">
        <v>2423</v>
      </c>
      <c r="D223" s="2"/>
      <c r="E223" s="7">
        <f>(1000*1.75*0.5)*3</f>
        <v>2625</v>
      </c>
      <c r="F223" s="2" t="s">
        <v>7</v>
      </c>
      <c r="G223" s="5" t="s">
        <v>14</v>
      </c>
      <c r="H223" s="2"/>
      <c r="I223" s="2"/>
    </row>
    <row r="224" spans="1:9">
      <c r="A224" s="1"/>
      <c r="B224" s="12" t="s">
        <v>111</v>
      </c>
      <c r="C224" s="6" t="s">
        <v>2423</v>
      </c>
      <c r="D224" s="2"/>
      <c r="E224" s="7"/>
      <c r="F224" s="2" t="s">
        <v>7</v>
      </c>
      <c r="G224" s="5" t="s">
        <v>14</v>
      </c>
      <c r="H224" s="2"/>
      <c r="I224" s="2"/>
    </row>
    <row r="225" spans="1:9">
      <c r="A225" s="1"/>
      <c r="B225" s="12" t="s">
        <v>112</v>
      </c>
      <c r="C225" s="6" t="s">
        <v>2424</v>
      </c>
      <c r="D225" s="2"/>
      <c r="E225" s="7"/>
      <c r="F225" s="2" t="s">
        <v>7</v>
      </c>
      <c r="G225" s="5" t="s">
        <v>14</v>
      </c>
      <c r="H225" s="2"/>
      <c r="I225" s="2"/>
    </row>
    <row r="226" spans="1:9">
      <c r="A226" s="1"/>
      <c r="B226" s="12" t="s">
        <v>113</v>
      </c>
      <c r="C226" s="6" t="s">
        <v>2424</v>
      </c>
      <c r="D226" s="2"/>
      <c r="E226" s="7"/>
      <c r="F226" s="2" t="s">
        <v>7</v>
      </c>
      <c r="G226" s="5" t="s">
        <v>14</v>
      </c>
      <c r="H226" s="2"/>
      <c r="I226" s="2"/>
    </row>
    <row r="227" spans="1:9">
      <c r="A227" s="1"/>
      <c r="B227" s="12" t="s">
        <v>114</v>
      </c>
      <c r="C227" s="6" t="s">
        <v>2424</v>
      </c>
      <c r="D227" s="2"/>
      <c r="E227" s="7"/>
      <c r="F227" s="2" t="s">
        <v>7</v>
      </c>
      <c r="G227" s="5" t="s">
        <v>14</v>
      </c>
      <c r="H227" s="2"/>
      <c r="I227" s="2"/>
    </row>
    <row r="228" spans="1:9">
      <c r="A228" s="1"/>
      <c r="B228" s="12" t="s">
        <v>115</v>
      </c>
      <c r="C228" s="6" t="s">
        <v>2424</v>
      </c>
      <c r="D228" s="2"/>
      <c r="E228" s="7"/>
      <c r="F228" s="2" t="s">
        <v>7</v>
      </c>
      <c r="G228" s="5" t="s">
        <v>14</v>
      </c>
      <c r="H228" s="2"/>
      <c r="I228" s="2"/>
    </row>
    <row r="229" spans="1:9">
      <c r="A229" s="1"/>
      <c r="B229" s="12" t="s">
        <v>116</v>
      </c>
      <c r="C229" s="6" t="s">
        <v>2424</v>
      </c>
      <c r="D229" s="2"/>
      <c r="E229" s="7"/>
      <c r="F229" s="2" t="s">
        <v>7</v>
      </c>
      <c r="G229" s="5" t="s">
        <v>14</v>
      </c>
      <c r="H229" s="2"/>
      <c r="I229" s="2"/>
    </row>
    <row r="230" spans="1:9">
      <c r="A230" s="1"/>
      <c r="B230" s="12" t="s">
        <v>117</v>
      </c>
      <c r="C230" s="6" t="s">
        <v>2424</v>
      </c>
      <c r="D230" s="2"/>
      <c r="E230" s="7"/>
      <c r="F230" s="2" t="s">
        <v>7</v>
      </c>
      <c r="G230" s="5" t="s">
        <v>14</v>
      </c>
      <c r="H230" s="2"/>
      <c r="I230" s="2"/>
    </row>
    <row r="231" spans="1:9">
      <c r="A231" s="1"/>
      <c r="B231" s="12" t="s">
        <v>118</v>
      </c>
      <c r="C231" s="6" t="s">
        <v>2424</v>
      </c>
      <c r="D231" s="2"/>
      <c r="E231" s="7"/>
      <c r="F231" s="2" t="s">
        <v>7</v>
      </c>
      <c r="G231" s="5" t="s">
        <v>14</v>
      </c>
      <c r="H231" s="2"/>
      <c r="I231" s="2"/>
    </row>
    <row r="232" spans="1:9">
      <c r="A232" s="1"/>
      <c r="B232" s="12" t="s">
        <v>119</v>
      </c>
      <c r="C232" s="6" t="s">
        <v>2424</v>
      </c>
      <c r="D232" s="2"/>
      <c r="E232" s="7"/>
      <c r="F232" s="2" t="s">
        <v>7</v>
      </c>
      <c r="G232" s="5" t="s">
        <v>14</v>
      </c>
      <c r="H232" s="2"/>
      <c r="I232" s="2"/>
    </row>
    <row r="233" spans="1:9">
      <c r="A233" s="1"/>
      <c r="B233" s="2"/>
      <c r="C233" s="2"/>
      <c r="D233" s="2"/>
      <c r="E233" s="1"/>
      <c r="F233" s="2"/>
      <c r="G233" s="5"/>
      <c r="H233" s="2"/>
      <c r="I233" s="2"/>
    </row>
    <row r="234" spans="1:9">
      <c r="A234" s="1"/>
      <c r="B234" s="25" t="s">
        <v>122</v>
      </c>
      <c r="C234" s="28" t="s">
        <v>2424</v>
      </c>
      <c r="D234" s="26"/>
      <c r="E234" s="26">
        <f>SUM(E223:E232)</f>
        <v>2625</v>
      </c>
      <c r="F234" s="2"/>
      <c r="G234" s="5"/>
      <c r="H234" s="2"/>
      <c r="I234" s="2"/>
    </row>
    <row r="235" spans="1:9">
      <c r="A235" s="1"/>
      <c r="B235" s="14"/>
      <c r="C235" s="2"/>
      <c r="D235" s="2"/>
      <c r="E235" s="1"/>
      <c r="F235" s="2"/>
      <c r="G235" s="5"/>
      <c r="H235" s="2"/>
      <c r="I235" s="2"/>
    </row>
    <row r="236" spans="1:9">
      <c r="A236" s="1"/>
      <c r="B236" s="16" t="s">
        <v>123</v>
      </c>
      <c r="C236" s="16"/>
      <c r="D236" s="16"/>
      <c r="E236" s="16"/>
      <c r="F236" s="2"/>
      <c r="G236" s="5"/>
      <c r="H236" s="2"/>
      <c r="I236" s="14"/>
    </row>
    <row r="237" spans="1:9" ht="15.6">
      <c r="A237" s="1"/>
      <c r="B237" s="32"/>
      <c r="C237" s="32"/>
      <c r="D237" s="32"/>
      <c r="E237" s="32"/>
      <c r="F237" s="2"/>
      <c r="G237" s="5"/>
      <c r="H237" s="2"/>
      <c r="I237" s="14"/>
    </row>
    <row r="238" spans="1:9">
      <c r="A238" s="1"/>
      <c r="B238" s="2" t="s">
        <v>124</v>
      </c>
      <c r="C238" s="6"/>
      <c r="D238" s="319" t="s">
        <v>125</v>
      </c>
      <c r="E238" s="7" t="s">
        <v>125</v>
      </c>
      <c r="F238" s="2" t="s">
        <v>7</v>
      </c>
      <c r="G238" s="5" t="s">
        <v>14</v>
      </c>
      <c r="H238" s="9"/>
      <c r="I238" s="2"/>
    </row>
    <row r="239" spans="1:9">
      <c r="A239" s="1"/>
      <c r="B239" s="2" t="s">
        <v>126</v>
      </c>
      <c r="C239" s="6"/>
      <c r="D239" s="319" t="s">
        <v>127</v>
      </c>
      <c r="E239" s="7" t="s">
        <v>127</v>
      </c>
      <c r="F239" s="2" t="s">
        <v>7</v>
      </c>
      <c r="G239" s="5" t="s">
        <v>14</v>
      </c>
      <c r="H239" s="9"/>
      <c r="I239" s="2"/>
    </row>
    <row r="240" spans="1:9">
      <c r="A240" s="1"/>
      <c r="B240" s="2"/>
      <c r="C240" s="6"/>
      <c r="D240" s="2"/>
      <c r="E240" s="24"/>
      <c r="F240" s="2"/>
      <c r="G240" s="5"/>
      <c r="H240" s="2"/>
      <c r="I240" s="2"/>
    </row>
    <row r="241" spans="1:9">
      <c r="A241" s="1"/>
      <c r="B241" s="16" t="s">
        <v>126</v>
      </c>
      <c r="C241" s="16"/>
      <c r="D241" s="16"/>
      <c r="E241" s="16"/>
      <c r="F241" s="2" t="s">
        <v>570</v>
      </c>
      <c r="G241" s="5"/>
      <c r="H241" s="2"/>
      <c r="I241" s="14"/>
    </row>
    <row r="242" spans="1:9" ht="15.6">
      <c r="A242" s="1"/>
      <c r="B242" s="32"/>
      <c r="C242" s="32"/>
      <c r="D242" s="32"/>
      <c r="E242" s="32"/>
      <c r="F242" s="2"/>
      <c r="G242" s="5"/>
      <c r="H242" s="2"/>
      <c r="I242" s="14"/>
    </row>
    <row r="243" spans="1:9">
      <c r="A243" s="1"/>
      <c r="B243" s="2" t="s">
        <v>128</v>
      </c>
      <c r="C243" s="6" t="s">
        <v>129</v>
      </c>
      <c r="D243" s="2"/>
      <c r="E243" s="391">
        <v>0</v>
      </c>
      <c r="F243" s="2" t="s">
        <v>7</v>
      </c>
      <c r="G243" s="5" t="s">
        <v>14</v>
      </c>
      <c r="H243" s="9"/>
      <c r="I243" s="2"/>
    </row>
    <row r="244" spans="1:9">
      <c r="A244" s="1"/>
      <c r="B244" s="2" t="s">
        <v>130</v>
      </c>
      <c r="C244" s="6" t="s">
        <v>131</v>
      </c>
      <c r="D244" s="2"/>
      <c r="E244" s="7">
        <v>0</v>
      </c>
      <c r="F244" s="2" t="s">
        <v>7</v>
      </c>
      <c r="G244" s="5" t="s">
        <v>14</v>
      </c>
      <c r="H244" s="9"/>
      <c r="I244" s="2"/>
    </row>
    <row r="245" spans="1:9">
      <c r="A245" s="1"/>
      <c r="B245" s="2"/>
      <c r="C245" s="2"/>
      <c r="D245" s="2"/>
      <c r="E245" s="2"/>
      <c r="F245" s="33"/>
      <c r="G245" s="5"/>
      <c r="H245" s="33"/>
      <c r="I245" s="33"/>
    </row>
    <row r="246" spans="1:9">
      <c r="A246" s="1"/>
      <c r="B246" s="2" t="s">
        <v>132</v>
      </c>
      <c r="C246" s="2"/>
      <c r="D246" s="2"/>
      <c r="E246" s="12" t="s">
        <v>15</v>
      </c>
      <c r="F246" s="2" t="s">
        <v>7</v>
      </c>
      <c r="G246" s="5" t="s">
        <v>14</v>
      </c>
      <c r="H246" s="9"/>
      <c r="I246" s="9"/>
    </row>
    <row r="247" spans="1:9">
      <c r="A247" s="1"/>
      <c r="B247" s="2" t="s">
        <v>133</v>
      </c>
      <c r="C247" s="2"/>
      <c r="D247" s="2"/>
      <c r="E247" s="12" t="s">
        <v>15</v>
      </c>
      <c r="F247" s="2" t="s">
        <v>7</v>
      </c>
      <c r="G247" s="5" t="s">
        <v>14</v>
      </c>
      <c r="H247" s="9"/>
      <c r="I247" s="9"/>
    </row>
    <row r="248" spans="1:9">
      <c r="A248" s="1"/>
      <c r="B248" s="14"/>
      <c r="C248" s="2"/>
      <c r="D248" s="2"/>
      <c r="E248" s="1"/>
      <c r="F248" s="2"/>
      <c r="G248" s="5"/>
      <c r="H248" s="2"/>
      <c r="I248" s="2"/>
    </row>
    <row r="249" spans="1:9" ht="15.6">
      <c r="A249" s="1"/>
      <c r="B249" s="856" t="s">
        <v>581</v>
      </c>
      <c r="C249" s="856"/>
      <c r="D249" s="856"/>
      <c r="E249" s="856"/>
      <c r="F249" s="2" t="s">
        <v>614</v>
      </c>
      <c r="G249" s="5"/>
      <c r="H249" s="2"/>
      <c r="I249" s="14"/>
    </row>
    <row r="250" spans="1:9">
      <c r="A250" s="1"/>
      <c r="B250" s="14"/>
      <c r="C250" s="2"/>
      <c r="D250" s="2"/>
      <c r="E250" s="1"/>
      <c r="F250" s="2"/>
      <c r="G250" s="5"/>
      <c r="H250" s="2"/>
      <c r="I250" s="2"/>
    </row>
    <row r="251" spans="1:9">
      <c r="A251" s="1"/>
      <c r="B251" s="2" t="s">
        <v>135</v>
      </c>
      <c r="C251" s="6" t="s">
        <v>10</v>
      </c>
      <c r="D251" s="2"/>
      <c r="E251" s="7">
        <v>0</v>
      </c>
      <c r="F251" s="2" t="s">
        <v>7</v>
      </c>
      <c r="G251" s="5" t="s">
        <v>136</v>
      </c>
      <c r="H251" s="2"/>
      <c r="I251" s="2"/>
    </row>
    <row r="252" spans="1:9">
      <c r="A252" s="1"/>
      <c r="B252" s="14"/>
      <c r="C252" s="2"/>
      <c r="D252" s="432"/>
      <c r="E252" s="1"/>
      <c r="F252" s="2"/>
      <c r="G252" s="5"/>
      <c r="H252" s="2"/>
      <c r="I252" s="2"/>
    </row>
    <row r="253" spans="1:9">
      <c r="B253" s="2" t="s">
        <v>491</v>
      </c>
      <c r="C253" s="6" t="s">
        <v>91</v>
      </c>
      <c r="E253" s="7">
        <f>'IIA Papildus aprēķini'!E18</f>
        <v>882859.99999999907</v>
      </c>
      <c r="F253" s="2" t="s">
        <v>7</v>
      </c>
      <c r="G253" s="5" t="s">
        <v>136</v>
      </c>
      <c r="H253" s="2"/>
      <c r="I253" s="2"/>
    </row>
    <row r="254" spans="1:9">
      <c r="B254" s="2" t="s">
        <v>492</v>
      </c>
      <c r="C254" s="6" t="s">
        <v>77</v>
      </c>
      <c r="E254" s="7">
        <f>'IIA Papildus aprēķini'!E102</f>
        <v>30015.239999999998</v>
      </c>
      <c r="F254" s="2" t="s">
        <v>7</v>
      </c>
      <c r="G254" s="5" t="s">
        <v>136</v>
      </c>
    </row>
    <row r="255" spans="1:9">
      <c r="B255" s="2" t="s">
        <v>493</v>
      </c>
      <c r="C255" s="6" t="s">
        <v>77</v>
      </c>
      <c r="E255" s="7">
        <v>1000</v>
      </c>
      <c r="F255" s="2" t="s">
        <v>7</v>
      </c>
      <c r="G255" s="5" t="s">
        <v>136</v>
      </c>
    </row>
    <row r="256" spans="1:9">
      <c r="B256" s="2" t="s">
        <v>494</v>
      </c>
      <c r="C256" s="6" t="s">
        <v>77</v>
      </c>
      <c r="E256" s="7">
        <f>-(1000*1.75*0.5)*3</f>
        <v>-2625</v>
      </c>
      <c r="F256" s="2" t="s">
        <v>7</v>
      </c>
      <c r="G256" s="5" t="s">
        <v>136</v>
      </c>
    </row>
    <row r="257" spans="1:9">
      <c r="B257" s="2" t="s">
        <v>582</v>
      </c>
      <c r="C257" s="34"/>
      <c r="D257" s="6"/>
      <c r="E257" s="6"/>
      <c r="F257" s="2" t="s">
        <v>7</v>
      </c>
      <c r="G257" s="5" t="s">
        <v>136</v>
      </c>
    </row>
    <row r="258" spans="1:9">
      <c r="A258" s="1"/>
      <c r="B258" s="2"/>
      <c r="C258" s="2"/>
      <c r="D258" s="2"/>
      <c r="F258" s="2"/>
      <c r="G258" s="5"/>
      <c r="H258" s="2"/>
      <c r="I258" s="2"/>
    </row>
    <row r="259" spans="1:9">
      <c r="A259" s="1"/>
      <c r="B259" s="2" t="s">
        <v>109</v>
      </c>
      <c r="C259" s="2"/>
      <c r="D259" s="2"/>
      <c r="E259" s="12" t="s">
        <v>15</v>
      </c>
      <c r="F259" s="2" t="s">
        <v>7</v>
      </c>
      <c r="G259" s="5" t="s">
        <v>136</v>
      </c>
      <c r="H259" s="9"/>
      <c r="I259" s="9"/>
    </row>
    <row r="260" spans="1:9">
      <c r="A260" s="1"/>
      <c r="B260" s="2"/>
      <c r="C260" s="2"/>
      <c r="D260" s="2"/>
      <c r="E260" s="2"/>
      <c r="F260" s="2"/>
      <c r="G260" s="5"/>
      <c r="H260" s="2"/>
      <c r="I260" s="2"/>
    </row>
    <row r="261" spans="1:9">
      <c r="A261" s="1"/>
      <c r="B261" s="12" t="s">
        <v>110</v>
      </c>
      <c r="C261" s="6" t="s">
        <v>77</v>
      </c>
      <c r="D261" s="2"/>
      <c r="E261" s="7"/>
      <c r="F261" s="2" t="s">
        <v>7</v>
      </c>
      <c r="G261" s="5" t="s">
        <v>136</v>
      </c>
      <c r="H261" s="2"/>
      <c r="I261" s="2"/>
    </row>
    <row r="262" spans="1:9">
      <c r="A262" s="1"/>
      <c r="B262" s="12" t="s">
        <v>111</v>
      </c>
      <c r="C262" s="6" t="s">
        <v>77</v>
      </c>
      <c r="D262" s="2"/>
      <c r="E262" s="7"/>
      <c r="F262" s="2" t="s">
        <v>7</v>
      </c>
      <c r="G262" s="5" t="s">
        <v>136</v>
      </c>
      <c r="H262" s="2"/>
      <c r="I262" s="2"/>
    </row>
    <row r="263" spans="1:9">
      <c r="A263" s="1"/>
      <c r="B263" s="12" t="s">
        <v>112</v>
      </c>
      <c r="C263" s="6" t="s">
        <v>77</v>
      </c>
      <c r="D263" s="2"/>
      <c r="E263" s="7"/>
      <c r="F263" s="2" t="s">
        <v>7</v>
      </c>
      <c r="G263" s="5" t="s">
        <v>136</v>
      </c>
      <c r="H263" s="2"/>
      <c r="I263" s="2"/>
    </row>
    <row r="264" spans="1:9">
      <c r="A264" s="1"/>
      <c r="B264" s="12" t="s">
        <v>113</v>
      </c>
      <c r="C264" s="6" t="s">
        <v>77</v>
      </c>
      <c r="D264" s="2"/>
      <c r="E264" s="7"/>
      <c r="F264" s="2" t="s">
        <v>7</v>
      </c>
      <c r="G264" s="5" t="s">
        <v>136</v>
      </c>
      <c r="H264" s="2"/>
      <c r="I264" s="2"/>
    </row>
    <row r="265" spans="1:9">
      <c r="A265" s="1"/>
      <c r="B265" s="12" t="s">
        <v>114</v>
      </c>
      <c r="C265" s="6" t="s">
        <v>77</v>
      </c>
      <c r="D265" s="2"/>
      <c r="E265" s="7"/>
      <c r="F265" s="2" t="s">
        <v>7</v>
      </c>
      <c r="G265" s="5" t="s">
        <v>136</v>
      </c>
      <c r="H265" s="2"/>
      <c r="I265" s="2"/>
    </row>
    <row r="266" spans="1:9">
      <c r="A266" s="1"/>
      <c r="B266" s="12" t="s">
        <v>115</v>
      </c>
      <c r="C266" s="6" t="s">
        <v>77</v>
      </c>
      <c r="D266" s="2"/>
      <c r="E266" s="7"/>
      <c r="F266" s="2" t="s">
        <v>7</v>
      </c>
      <c r="G266" s="5" t="s">
        <v>136</v>
      </c>
      <c r="H266" s="2"/>
      <c r="I266" s="2"/>
    </row>
    <row r="267" spans="1:9">
      <c r="A267" s="1"/>
      <c r="B267" s="12" t="s">
        <v>116</v>
      </c>
      <c r="C267" s="6" t="s">
        <v>77</v>
      </c>
      <c r="D267" s="2"/>
      <c r="E267" s="7"/>
      <c r="F267" s="2" t="s">
        <v>7</v>
      </c>
      <c r="G267" s="5" t="s">
        <v>136</v>
      </c>
      <c r="H267" s="2"/>
      <c r="I267" s="2"/>
    </row>
    <row r="268" spans="1:9">
      <c r="A268" s="1"/>
      <c r="B268" s="12" t="s">
        <v>117</v>
      </c>
      <c r="C268" s="6" t="s">
        <v>77</v>
      </c>
      <c r="D268" s="2"/>
      <c r="E268" s="7"/>
      <c r="F268" s="2" t="s">
        <v>7</v>
      </c>
      <c r="G268" s="5" t="s">
        <v>136</v>
      </c>
      <c r="H268" s="2"/>
      <c r="I268" s="2"/>
    </row>
    <row r="269" spans="1:9">
      <c r="A269" s="1"/>
      <c r="B269" s="12" t="s">
        <v>118</v>
      </c>
      <c r="C269" s="6" t="s">
        <v>77</v>
      </c>
      <c r="D269" s="2"/>
      <c r="E269" s="7"/>
      <c r="F269" s="2" t="s">
        <v>7</v>
      </c>
      <c r="G269" s="5" t="s">
        <v>136</v>
      </c>
      <c r="H269" s="2"/>
      <c r="I269" s="2"/>
    </row>
    <row r="270" spans="1:9">
      <c r="A270" s="1"/>
      <c r="B270" s="12" t="s">
        <v>119</v>
      </c>
      <c r="C270" s="6" t="s">
        <v>77</v>
      </c>
      <c r="D270" s="2"/>
      <c r="E270" s="7"/>
      <c r="F270" s="2" t="s">
        <v>7</v>
      </c>
      <c r="G270" s="5" t="s">
        <v>136</v>
      </c>
      <c r="H270" s="2"/>
      <c r="I270" s="2"/>
    </row>
  </sheetData>
  <mergeCells count="5">
    <mergeCell ref="B2:E2"/>
    <mergeCell ref="B249:E249"/>
    <mergeCell ref="B60:E60"/>
    <mergeCell ref="B81:E81"/>
    <mergeCell ref="B102:E102"/>
  </mergeCells>
  <dataValidations disablePrompts="1" count="3">
    <dataValidation type="list" allowBlank="1" showInputMessage="1" showErrorMessage="1" sqref="E205 E222 E260" xr:uid="{00000000-0002-0000-0500-000000000000}">
      <formula1>$B$13:$B$17</formula1>
    </dataValidation>
    <dataValidation type="list" allowBlank="1" showInputMessage="1" showErrorMessage="1" sqref="E125 E221 E259 E204 E171 E154 E246:E247" xr:uid="{00000000-0002-0000-0500-000001000000}">
      <formula1>$B$12:$B$16</formula1>
    </dataValidation>
    <dataValidation type="list" allowBlank="1" showInputMessage="1" showErrorMessage="1" sqref="E238:E239" xr:uid="{00000000-0002-0000-0500-000002000000}">
      <formula1>$D$238:$D$239</formula1>
    </dataValidation>
  </dataValidations>
  <hyperlinks>
    <hyperlink ref="G16" r:id="rId1" xr:uid="{00000000-0004-0000-0500-000000000000}"/>
    <hyperlink ref="G15" r:id="rId2" xr:uid="{00000000-0004-0000-0500-000001000000}"/>
    <hyperlink ref="G14" r:id="rId3" xr:uid="{00000000-0004-0000-0500-000002000000}"/>
    <hyperlink ref="G13" r:id="rId4" xr:uid="{00000000-0004-0000-0500-000003000000}"/>
    <hyperlink ref="G12" r:id="rId5" xr:uid="{00000000-0004-0000-0500-000004000000}"/>
    <hyperlink ref="G32" r:id="rId6" location="returns" xr:uid="{00000000-0004-0000-0500-000005000000}"/>
    <hyperlink ref="G20" r:id="rId7" xr:uid="{00000000-0004-0000-0500-000006000000}"/>
    <hyperlink ref="G25" r:id="rId8" xr:uid="{00000000-0004-0000-0500-000007000000}"/>
    <hyperlink ref="G24" r:id="rId9" xr:uid="{00000000-0004-0000-0500-000008000000}"/>
  </hyperlinks>
  <pageMargins left="0.7" right="0.7" top="0.75" bottom="0.75" header="0.3" footer="0.3"/>
  <pageSetup paperSize="9" scale="50" fitToHeight="0" orientation="landscape" r:id="rId10"/>
  <rowBreaks count="1" manualBreakCount="1">
    <brk id="201" max="16383" man="1"/>
  </rowBreaks>
  <drawing r:id="rId11"/>
  <legacyDrawing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0E1DE-54FF-494E-B886-3FC51FD2EFEE}">
  <sheetPr>
    <tabColor theme="6" tint="0.59999389629810485"/>
  </sheetPr>
  <dimension ref="A1:Q1820"/>
  <sheetViews>
    <sheetView zoomScaleNormal="100" workbookViewId="0">
      <pane ySplit="2" topLeftCell="A1715" activePane="bottomLeft" state="frozen"/>
      <selection pane="bottomLeft" activeCell="C211" sqref="C211"/>
    </sheetView>
  </sheetViews>
  <sheetFormatPr defaultRowHeight="14.4" outlineLevelRow="3"/>
  <cols>
    <col min="1" max="1" width="105.21875" customWidth="1"/>
    <col min="2" max="2" width="9.6640625" customWidth="1"/>
    <col min="4" max="4" width="9.33203125" customWidth="1"/>
    <col min="5" max="5" width="10.109375" customWidth="1"/>
    <col min="6" max="6" width="10.44140625" customWidth="1"/>
    <col min="7" max="7" width="10.33203125" customWidth="1"/>
    <col min="8" max="8" width="30.77734375" customWidth="1"/>
    <col min="9" max="9" width="14.21875" customWidth="1"/>
    <col min="10" max="11" width="12.6640625" customWidth="1"/>
    <col min="12" max="12" width="10.5546875" customWidth="1"/>
    <col min="13" max="13" width="11.5546875" customWidth="1"/>
    <col min="14" max="14" width="12.88671875" customWidth="1"/>
    <col min="15" max="15" width="11.77734375" customWidth="1"/>
  </cols>
  <sheetData>
    <row r="1" spans="1:17" ht="47.55" customHeight="1">
      <c r="A1" s="722" t="s">
        <v>1121</v>
      </c>
      <c r="B1" s="864" t="s">
        <v>1122</v>
      </c>
      <c r="C1" s="865"/>
      <c r="D1" s="866"/>
      <c r="E1" s="869" t="s">
        <v>2403</v>
      </c>
      <c r="F1" s="869"/>
      <c r="G1" s="870"/>
      <c r="H1" s="867" t="s">
        <v>1123</v>
      </c>
      <c r="I1" s="868"/>
      <c r="J1" s="861" t="s">
        <v>1126</v>
      </c>
      <c r="K1" s="861" t="s">
        <v>1127</v>
      </c>
      <c r="L1" s="861" t="s">
        <v>1128</v>
      </c>
      <c r="M1" s="861" t="s">
        <v>2426</v>
      </c>
      <c r="N1" s="861" t="s">
        <v>2427</v>
      </c>
      <c r="O1" s="861" t="s">
        <v>2428</v>
      </c>
      <c r="Q1" s="783">
        <v>1</v>
      </c>
    </row>
    <row r="2" spans="1:17" ht="50.55" customHeight="1">
      <c r="A2" s="729"/>
      <c r="B2" s="730" t="s">
        <v>1057</v>
      </c>
      <c r="C2" s="722" t="s">
        <v>1058</v>
      </c>
      <c r="D2" s="722" t="s">
        <v>1059</v>
      </c>
      <c r="E2" s="781" t="s">
        <v>2405</v>
      </c>
      <c r="F2" s="781" t="s">
        <v>2404</v>
      </c>
      <c r="G2" s="804" t="s">
        <v>2417</v>
      </c>
      <c r="H2" s="722" t="s">
        <v>1124</v>
      </c>
      <c r="I2" s="722" t="s">
        <v>1125</v>
      </c>
      <c r="J2" s="862"/>
      <c r="K2" s="862"/>
      <c r="L2" s="862"/>
      <c r="M2" s="862"/>
      <c r="N2" s="862"/>
      <c r="O2" s="862"/>
      <c r="Q2" s="783">
        <v>2</v>
      </c>
    </row>
    <row r="3" spans="1:17">
      <c r="A3" s="859" t="s">
        <v>1039</v>
      </c>
      <c r="B3" s="859"/>
      <c r="C3" s="859"/>
      <c r="D3" s="859"/>
      <c r="E3" s="742"/>
      <c r="F3" s="742"/>
      <c r="G3" s="742"/>
      <c r="H3" s="863"/>
      <c r="I3" s="863"/>
      <c r="J3" s="863"/>
      <c r="K3" s="863"/>
      <c r="L3" s="863"/>
      <c r="M3" s="863"/>
      <c r="N3" s="863"/>
      <c r="O3" s="863"/>
      <c r="Q3" s="783">
        <v>3</v>
      </c>
    </row>
    <row r="4" spans="1:17" hidden="1" outlineLevel="1">
      <c r="A4" s="743" t="s">
        <v>1040</v>
      </c>
    </row>
    <row r="5" spans="1:17" ht="66.599999999999994" hidden="1" outlineLevel="1">
      <c r="A5" s="744" t="s">
        <v>1041</v>
      </c>
    </row>
    <row r="6" spans="1:17" ht="40.200000000000003" hidden="1" outlineLevel="1">
      <c r="A6" s="744" t="s">
        <v>1042</v>
      </c>
    </row>
    <row r="7" spans="1:17" hidden="1" outlineLevel="1">
      <c r="A7" s="745" t="s">
        <v>1043</v>
      </c>
    </row>
    <row r="8" spans="1:17" ht="27" hidden="1" outlineLevel="1">
      <c r="A8" s="746" t="s">
        <v>1044</v>
      </c>
    </row>
    <row r="9" spans="1:17" hidden="1" outlineLevel="1">
      <c r="A9" s="747" t="s">
        <v>1045</v>
      </c>
    </row>
    <row r="10" spans="1:17" ht="40.200000000000003" hidden="1" outlineLevel="1">
      <c r="A10" s="744" t="s">
        <v>1046</v>
      </c>
    </row>
    <row r="11" spans="1:17" hidden="1" outlineLevel="1">
      <c r="A11" s="744" t="s">
        <v>1047</v>
      </c>
    </row>
    <row r="12" spans="1:17" hidden="1" outlineLevel="1">
      <c r="A12" s="744" t="s">
        <v>1048</v>
      </c>
    </row>
    <row r="13" spans="1:17" hidden="1" outlineLevel="1">
      <c r="A13" s="744" t="s">
        <v>1049</v>
      </c>
    </row>
    <row r="14" spans="1:17" ht="27" hidden="1" outlineLevel="1">
      <c r="A14" s="744" t="s">
        <v>1050</v>
      </c>
    </row>
    <row r="15" spans="1:17" ht="40.200000000000003" hidden="1" outlineLevel="1">
      <c r="A15" s="744" t="s">
        <v>1051</v>
      </c>
    </row>
    <row r="16" spans="1:17" hidden="1" outlineLevel="1">
      <c r="A16" s="745" t="s">
        <v>1043</v>
      </c>
    </row>
    <row r="17" spans="1:15" hidden="1" outlineLevel="1">
      <c r="A17" s="746" t="s">
        <v>1052</v>
      </c>
    </row>
    <row r="18" spans="1:15" hidden="1" outlineLevel="1">
      <c r="A18" s="748"/>
    </row>
    <row r="19" spans="1:15" ht="27" hidden="1" outlineLevel="1">
      <c r="A19" s="746" t="s">
        <v>1053</v>
      </c>
    </row>
    <row r="20" spans="1:15" hidden="1" outlineLevel="1">
      <c r="A20" s="746" t="s">
        <v>1054</v>
      </c>
    </row>
    <row r="21" spans="1:15" ht="27" hidden="1" outlineLevel="1">
      <c r="A21" s="746" t="s">
        <v>1055</v>
      </c>
    </row>
    <row r="22" spans="1:15" ht="27" hidden="1" outlineLevel="1">
      <c r="A22" s="749" t="s">
        <v>1056</v>
      </c>
    </row>
    <row r="23" spans="1:15" collapsed="1">
      <c r="A23" s="723" t="s">
        <v>474</v>
      </c>
    </row>
    <row r="24" spans="1:15">
      <c r="A24" s="731" t="s">
        <v>1060</v>
      </c>
      <c r="B24" s="809" t="s">
        <v>2425</v>
      </c>
      <c r="C24" s="810" t="s">
        <v>2425</v>
      </c>
      <c r="D24" s="811" t="s">
        <v>2425</v>
      </c>
      <c r="E24" s="779">
        <v>1</v>
      </c>
      <c r="F24" s="779">
        <v>1</v>
      </c>
      <c r="G24" s="780">
        <f>IF(AND(E24=1,F24=1),1,IF(SUM(E24:F24)=3,2,IF(AND(E24=2,F24=2),2,IF(SUM(E24:F24)=5,6,IF(SUM(E24:F24)=6,9,IF(AND(E24=3,F24=1),3,IF(AND(E24=1,F24=3),3)))))))</f>
        <v>1</v>
      </c>
      <c r="H24" s="782"/>
      <c r="I24" s="780"/>
      <c r="J24" s="776"/>
      <c r="K24" s="777"/>
      <c r="L24" s="778"/>
      <c r="M24" s="780">
        <f>ROUND(I24*J24*K24,0)</f>
        <v>0</v>
      </c>
      <c r="N24" s="780">
        <f>M24*L24</f>
        <v>0</v>
      </c>
      <c r="O24" s="780">
        <f>M24*(1-L24)</f>
        <v>0</v>
      </c>
    </row>
    <row r="25" spans="1:15" hidden="1" outlineLevel="2">
      <c r="A25" s="727"/>
      <c r="E25" s="779"/>
      <c r="F25" s="779"/>
      <c r="G25" s="780"/>
      <c r="H25" s="782"/>
      <c r="I25" s="511"/>
      <c r="J25" s="657"/>
      <c r="K25" s="657"/>
      <c r="L25" s="657"/>
      <c r="M25" s="784"/>
      <c r="N25" s="784"/>
      <c r="O25" s="784"/>
    </row>
    <row r="26" spans="1:15" hidden="1" outlineLevel="2">
      <c r="A26" s="726" t="s">
        <v>1061</v>
      </c>
      <c r="E26" s="779"/>
      <c r="F26" s="779"/>
      <c r="G26" s="780"/>
      <c r="H26" s="782"/>
      <c r="I26" s="511"/>
      <c r="J26" s="657"/>
      <c r="K26" s="657"/>
      <c r="L26" s="657"/>
      <c r="M26" s="784"/>
      <c r="N26" s="784"/>
      <c r="O26" s="784"/>
    </row>
    <row r="27" spans="1:15" ht="79.8" hidden="1" outlineLevel="2">
      <c r="A27" s="724" t="s">
        <v>1062</v>
      </c>
      <c r="B27" s="394" t="s">
        <v>1592</v>
      </c>
      <c r="E27" s="779"/>
      <c r="F27" s="779"/>
      <c r="G27" s="780"/>
      <c r="H27" s="782"/>
      <c r="I27" s="511"/>
      <c r="J27" s="657"/>
      <c r="K27" s="657"/>
      <c r="L27" s="657"/>
      <c r="M27" s="784"/>
      <c r="N27" s="784"/>
      <c r="O27" s="784"/>
    </row>
    <row r="28" spans="1:15" hidden="1" outlineLevel="2">
      <c r="A28" s="726" t="s">
        <v>1063</v>
      </c>
      <c r="E28" s="779"/>
      <c r="F28" s="779"/>
      <c r="G28" s="780"/>
      <c r="H28" s="782"/>
      <c r="I28" s="511"/>
      <c r="J28" s="657"/>
      <c r="K28" s="657"/>
      <c r="L28" s="657"/>
      <c r="M28" s="784"/>
      <c r="N28" s="784"/>
      <c r="O28" s="784"/>
    </row>
    <row r="29" spans="1:15" ht="93" hidden="1" outlineLevel="2">
      <c r="A29" s="724" t="s">
        <v>1064</v>
      </c>
      <c r="B29" s="394" t="s">
        <v>1592</v>
      </c>
      <c r="E29" s="779"/>
      <c r="F29" s="779"/>
      <c r="G29" s="780"/>
      <c r="H29" s="782"/>
      <c r="I29" s="511"/>
      <c r="J29" s="657"/>
      <c r="K29" s="657"/>
      <c r="L29" s="657"/>
      <c r="M29" s="784"/>
      <c r="N29" s="784"/>
      <c r="O29" s="784"/>
    </row>
    <row r="30" spans="1:15" ht="27" hidden="1" outlineLevel="2">
      <c r="A30" s="724" t="s">
        <v>1065</v>
      </c>
      <c r="E30" s="779"/>
      <c r="F30" s="779"/>
      <c r="G30" s="780"/>
      <c r="H30" s="782"/>
      <c r="I30" s="511"/>
      <c r="J30" s="657"/>
      <c r="K30" s="657"/>
      <c r="L30" s="657"/>
      <c r="M30" s="784"/>
      <c r="N30" s="784"/>
      <c r="O30" s="784"/>
    </row>
    <row r="31" spans="1:15" ht="42" hidden="1" outlineLevel="2">
      <c r="A31" s="724" t="s">
        <v>1066</v>
      </c>
      <c r="B31" s="394" t="s">
        <v>1592</v>
      </c>
      <c r="E31" s="779"/>
      <c r="F31" s="779"/>
      <c r="G31" s="780"/>
      <c r="H31" s="782"/>
      <c r="I31" s="511"/>
      <c r="J31" s="657"/>
      <c r="K31" s="657"/>
      <c r="L31" s="657"/>
      <c r="M31" s="784"/>
      <c r="N31" s="784"/>
      <c r="O31" s="784"/>
    </row>
    <row r="32" spans="1:15" ht="53.4" hidden="1" outlineLevel="2">
      <c r="A32" s="724" t="s">
        <v>1067</v>
      </c>
      <c r="B32" s="394" t="s">
        <v>1592</v>
      </c>
      <c r="E32" s="779"/>
      <c r="F32" s="779"/>
      <c r="G32" s="780"/>
      <c r="H32" s="782"/>
      <c r="I32" s="511"/>
      <c r="J32" s="657"/>
      <c r="K32" s="657"/>
      <c r="L32" s="657"/>
      <c r="M32" s="784"/>
      <c r="N32" s="784"/>
      <c r="O32" s="784"/>
    </row>
    <row r="33" spans="1:15" ht="66.599999999999994" hidden="1" outlineLevel="2">
      <c r="A33" s="724" t="s">
        <v>1068</v>
      </c>
      <c r="B33" s="394" t="s">
        <v>1592</v>
      </c>
      <c r="E33" s="779"/>
      <c r="F33" s="779"/>
      <c r="G33" s="780"/>
      <c r="H33" s="782"/>
      <c r="I33" s="511"/>
      <c r="J33" s="657"/>
      <c r="K33" s="657"/>
      <c r="L33" s="657"/>
      <c r="M33" s="784"/>
      <c r="N33" s="784"/>
      <c r="O33" s="784"/>
    </row>
    <row r="34" spans="1:15" hidden="1" outlineLevel="2">
      <c r="A34" s="727"/>
      <c r="E34" s="779"/>
      <c r="F34" s="779"/>
      <c r="G34" s="780"/>
      <c r="H34" s="782"/>
      <c r="I34" s="511"/>
      <c r="J34" s="657"/>
      <c r="K34" s="657"/>
      <c r="L34" s="657"/>
      <c r="M34" s="784"/>
      <c r="N34" s="784"/>
      <c r="O34" s="784"/>
    </row>
    <row r="35" spans="1:15" collapsed="1">
      <c r="A35" s="728" t="s">
        <v>1069</v>
      </c>
      <c r="B35" s="812" t="s">
        <v>2425</v>
      </c>
      <c r="C35" s="810" t="s">
        <v>2425</v>
      </c>
      <c r="D35" s="811" t="s">
        <v>2425</v>
      </c>
      <c r="E35" s="779">
        <v>1</v>
      </c>
      <c r="F35" s="779">
        <v>1</v>
      </c>
      <c r="G35" s="780">
        <f>IF(AND(E35=1,F35=1),1,IF(SUM(E35:F35)=3,2,IF(AND(E35=2,F35=2),2,IF(SUM(E35:F35)=5,6,IF(SUM(E35:F35)=6,9,IF(AND(E35=3,F35=1),3,IF(AND(E35=1,F35=3),3)))))))</f>
        <v>1</v>
      </c>
      <c r="H35" s="782"/>
      <c r="I35" s="780"/>
      <c r="J35" s="776"/>
      <c r="K35" s="777"/>
      <c r="L35" s="778"/>
      <c r="M35" s="813">
        <f t="shared" ref="M35:M42" si="0">ROUND(I35*J35*K35,0)</f>
        <v>0</v>
      </c>
      <c r="N35" s="780">
        <f t="shared" ref="N35:N42" si="1">M35*L35</f>
        <v>0</v>
      </c>
      <c r="O35" s="780">
        <f t="shared" ref="O35:O42" si="2">M35*(1-L35)</f>
        <v>0</v>
      </c>
    </row>
    <row r="36" spans="1:15" hidden="1" outlineLevel="2">
      <c r="A36" s="727"/>
      <c r="E36" s="779">
        <v>1</v>
      </c>
      <c r="F36" s="779">
        <v>1</v>
      </c>
      <c r="G36" s="780">
        <f t="shared" ref="G36:G41" si="3">SUM(E36:F36)</f>
        <v>2</v>
      </c>
      <c r="H36" s="782"/>
      <c r="I36" s="780"/>
      <c r="J36" s="776"/>
      <c r="K36" s="777">
        <v>0</v>
      </c>
      <c r="L36" s="778">
        <v>0</v>
      </c>
      <c r="M36" s="813">
        <f t="shared" si="0"/>
        <v>0</v>
      </c>
      <c r="N36" s="780">
        <f t="shared" si="1"/>
        <v>0</v>
      </c>
      <c r="O36" s="780">
        <f t="shared" si="2"/>
        <v>0</v>
      </c>
    </row>
    <row r="37" spans="1:15" hidden="1" outlineLevel="2">
      <c r="A37" s="725" t="s">
        <v>1070</v>
      </c>
      <c r="E37" s="779">
        <v>1</v>
      </c>
      <c r="F37" s="779">
        <v>1</v>
      </c>
      <c r="G37" s="780">
        <f t="shared" si="3"/>
        <v>2</v>
      </c>
      <c r="H37" s="782"/>
      <c r="I37" s="780"/>
      <c r="J37" s="776"/>
      <c r="K37" s="777">
        <v>0</v>
      </c>
      <c r="L37" s="778">
        <v>0</v>
      </c>
      <c r="M37" s="813">
        <f t="shared" si="0"/>
        <v>0</v>
      </c>
      <c r="N37" s="780">
        <f t="shared" si="1"/>
        <v>0</v>
      </c>
      <c r="O37" s="780">
        <f t="shared" si="2"/>
        <v>0</v>
      </c>
    </row>
    <row r="38" spans="1:15" ht="42" hidden="1" outlineLevel="2">
      <c r="A38" s="724" t="s">
        <v>1071</v>
      </c>
      <c r="B38" s="394" t="s">
        <v>1592</v>
      </c>
      <c r="E38" s="779">
        <v>1</v>
      </c>
      <c r="F38" s="779">
        <v>1</v>
      </c>
      <c r="G38" s="780">
        <f t="shared" si="3"/>
        <v>2</v>
      </c>
      <c r="H38" s="782"/>
      <c r="I38" s="780"/>
      <c r="J38" s="776"/>
      <c r="K38" s="777">
        <v>0</v>
      </c>
      <c r="L38" s="778">
        <v>0</v>
      </c>
      <c r="M38" s="813">
        <f t="shared" si="0"/>
        <v>0</v>
      </c>
      <c r="N38" s="780">
        <f t="shared" si="1"/>
        <v>0</v>
      </c>
      <c r="O38" s="780">
        <f t="shared" si="2"/>
        <v>0</v>
      </c>
    </row>
    <row r="39" spans="1:15" hidden="1" outlineLevel="2">
      <c r="A39" s="725" t="s">
        <v>1072</v>
      </c>
      <c r="E39" s="779">
        <v>1</v>
      </c>
      <c r="F39" s="779">
        <v>1</v>
      </c>
      <c r="G39" s="780">
        <f t="shared" si="3"/>
        <v>2</v>
      </c>
      <c r="H39" s="782"/>
      <c r="I39" s="780"/>
      <c r="J39" s="776"/>
      <c r="K39" s="777">
        <v>0</v>
      </c>
      <c r="L39" s="778">
        <v>0</v>
      </c>
      <c r="M39" s="813">
        <f t="shared" si="0"/>
        <v>0</v>
      </c>
      <c r="N39" s="780">
        <f t="shared" si="1"/>
        <v>0</v>
      </c>
      <c r="O39" s="780">
        <f t="shared" si="2"/>
        <v>0</v>
      </c>
    </row>
    <row r="40" spans="1:15" ht="42" hidden="1" outlineLevel="2">
      <c r="A40" s="724" t="s">
        <v>1073</v>
      </c>
      <c r="B40" s="394" t="s">
        <v>1592</v>
      </c>
      <c r="E40" s="779">
        <v>1</v>
      </c>
      <c r="F40" s="779">
        <v>1</v>
      </c>
      <c r="G40" s="780">
        <f t="shared" si="3"/>
        <v>2</v>
      </c>
      <c r="H40" s="782"/>
      <c r="I40" s="780"/>
      <c r="J40" s="776"/>
      <c r="K40" s="777">
        <v>0</v>
      </c>
      <c r="L40" s="778">
        <v>0</v>
      </c>
      <c r="M40" s="813">
        <f t="shared" si="0"/>
        <v>0</v>
      </c>
      <c r="N40" s="780">
        <f t="shared" si="1"/>
        <v>0</v>
      </c>
      <c r="O40" s="780">
        <f t="shared" si="2"/>
        <v>0</v>
      </c>
    </row>
    <row r="41" spans="1:15" hidden="1" outlineLevel="2">
      <c r="A41" s="727"/>
      <c r="E41" s="779">
        <v>1</v>
      </c>
      <c r="F41" s="779">
        <v>1</v>
      </c>
      <c r="G41" s="780">
        <f t="shared" si="3"/>
        <v>2</v>
      </c>
      <c r="H41" s="782"/>
      <c r="I41" s="780"/>
      <c r="J41" s="776"/>
      <c r="K41" s="777">
        <v>0</v>
      </c>
      <c r="L41" s="778">
        <v>0</v>
      </c>
      <c r="M41" s="813">
        <f t="shared" si="0"/>
        <v>0</v>
      </c>
      <c r="N41" s="780">
        <f t="shared" si="1"/>
        <v>0</v>
      </c>
      <c r="O41" s="780">
        <f t="shared" si="2"/>
        <v>0</v>
      </c>
    </row>
    <row r="42" spans="1:15" collapsed="1">
      <c r="A42" s="728" t="s">
        <v>1074</v>
      </c>
      <c r="B42" s="520"/>
      <c r="C42" s="732" t="s">
        <v>1129</v>
      </c>
      <c r="D42" s="520"/>
      <c r="E42" s="779">
        <v>1</v>
      </c>
      <c r="F42" s="779">
        <v>1</v>
      </c>
      <c r="G42" s="780">
        <f>IF(AND(E42=1,F42=1),1,IF(SUM(E42:F42)=3,2,IF(AND(E42=2,F42=2),2,IF(SUM(E42:F42)=5,6,IF(SUM(E42:F42)=6,9,IF(AND(E42=3,F42=1),3,IF(AND(E42=1,F42=3),3)))))))</f>
        <v>1</v>
      </c>
      <c r="H42" s="782"/>
      <c r="I42" s="780"/>
      <c r="J42" s="776"/>
      <c r="K42" s="777"/>
      <c r="L42" s="778"/>
      <c r="M42" s="813">
        <f t="shared" si="0"/>
        <v>0</v>
      </c>
      <c r="N42" s="780">
        <f t="shared" si="1"/>
        <v>0</v>
      </c>
      <c r="O42" s="780">
        <f t="shared" si="2"/>
        <v>0</v>
      </c>
    </row>
    <row r="43" spans="1:15" hidden="1" outlineLevel="2">
      <c r="A43" s="727"/>
      <c r="M43" s="532"/>
      <c r="N43" s="532"/>
      <c r="O43" s="532"/>
    </row>
    <row r="44" spans="1:15" hidden="1" outlineLevel="2">
      <c r="A44" s="725" t="s">
        <v>1075</v>
      </c>
      <c r="M44" s="532"/>
      <c r="N44" s="532"/>
      <c r="O44" s="532"/>
    </row>
    <row r="45" spans="1:15" ht="40.200000000000003" hidden="1" outlineLevel="2">
      <c r="A45" s="724" t="s">
        <v>1076</v>
      </c>
      <c r="B45" s="741" t="s">
        <v>1129</v>
      </c>
      <c r="M45" s="532"/>
      <c r="N45" s="532"/>
      <c r="O45" s="532"/>
    </row>
    <row r="46" spans="1:15" hidden="1" outlineLevel="2">
      <c r="A46" s="725" t="s">
        <v>1077</v>
      </c>
      <c r="M46" s="532"/>
      <c r="N46" s="532"/>
      <c r="O46" s="532"/>
    </row>
    <row r="47" spans="1:15" ht="40.200000000000003" hidden="1" outlineLevel="2">
      <c r="A47" s="724" t="s">
        <v>1078</v>
      </c>
      <c r="D47" s="741" t="s">
        <v>1129</v>
      </c>
      <c r="M47" s="532"/>
      <c r="N47" s="532"/>
      <c r="O47" s="532"/>
    </row>
    <row r="48" spans="1:15" hidden="1" outlineLevel="2">
      <c r="A48" s="727"/>
      <c r="M48" s="532"/>
      <c r="N48" s="532"/>
      <c r="O48" s="532"/>
    </row>
    <row r="49" spans="1:15" collapsed="1">
      <c r="A49" s="728" t="s">
        <v>1079</v>
      </c>
      <c r="B49" s="511"/>
      <c r="C49" s="732" t="s">
        <v>1129</v>
      </c>
      <c r="D49" s="511"/>
      <c r="E49" s="779">
        <v>1</v>
      </c>
      <c r="F49" s="779">
        <v>1</v>
      </c>
      <c r="G49" s="780">
        <f>IF(AND(E49=1,F49=1),1,IF(SUM(E49:F49)=3,2,IF(AND(E49=2,F49=2),2,IF(SUM(E49:F49)=5,6,IF(SUM(E49:F49)=6,9,IF(AND(E49=3,F49=1),3,IF(AND(E49=1,F49=3),3)))))))</f>
        <v>1</v>
      </c>
      <c r="H49" s="782"/>
      <c r="I49" s="780"/>
      <c r="J49" s="776"/>
      <c r="K49" s="777"/>
      <c r="L49" s="778"/>
      <c r="M49" s="813">
        <f>ROUND(I49*J49*K49,0)</f>
        <v>0</v>
      </c>
      <c r="N49" s="780">
        <f>M49*L49</f>
        <v>0</v>
      </c>
      <c r="O49" s="780">
        <f>M49*(1-L49)</f>
        <v>0</v>
      </c>
    </row>
    <row r="50" spans="1:15" hidden="1" outlineLevel="1">
      <c r="A50" s="727"/>
    </row>
    <row r="51" spans="1:15" hidden="1" outlineLevel="1">
      <c r="A51" s="725" t="s">
        <v>1080</v>
      </c>
    </row>
    <row r="52" spans="1:15" ht="27" hidden="1" outlineLevel="1">
      <c r="A52" s="724" t="s">
        <v>1081</v>
      </c>
      <c r="B52" s="739" t="s">
        <v>1129</v>
      </c>
    </row>
    <row r="53" spans="1:15" ht="53.4" hidden="1" outlineLevel="1">
      <c r="A53" s="724" t="s">
        <v>1082</v>
      </c>
      <c r="B53" s="739" t="s">
        <v>1129</v>
      </c>
    </row>
    <row r="54" spans="1:15" ht="40.200000000000003" hidden="1" outlineLevel="1">
      <c r="A54" s="724" t="s">
        <v>1083</v>
      </c>
      <c r="B54" s="740" t="s">
        <v>2425</v>
      </c>
    </row>
    <row r="55" spans="1:15" hidden="1" outlineLevel="1">
      <c r="A55" s="725" t="s">
        <v>1084</v>
      </c>
    </row>
    <row r="56" spans="1:15" ht="79.8" hidden="1" outlineLevel="1">
      <c r="A56" s="724" t="s">
        <v>1085</v>
      </c>
      <c r="B56" s="739" t="s">
        <v>1129</v>
      </c>
    </row>
    <row r="57" spans="1:15" ht="40.200000000000003" hidden="1" outlineLevel="1">
      <c r="A57" s="724" t="s">
        <v>1086</v>
      </c>
      <c r="B57" s="739" t="s">
        <v>1129</v>
      </c>
    </row>
    <row r="58" spans="1:15" hidden="1" outlineLevel="1">
      <c r="A58" s="725" t="s">
        <v>1087</v>
      </c>
    </row>
    <row r="59" spans="1:15" ht="40.200000000000003" hidden="1" outlineLevel="1">
      <c r="A59" s="724" t="s">
        <v>1088</v>
      </c>
      <c r="D59" s="739" t="s">
        <v>1129</v>
      </c>
    </row>
    <row r="60" spans="1:15" ht="53.4" hidden="1" outlineLevel="1">
      <c r="A60" s="724" t="s">
        <v>1089</v>
      </c>
      <c r="C60" s="739" t="s">
        <v>1129</v>
      </c>
    </row>
    <row r="61" spans="1:15" ht="53.4" hidden="1" outlineLevel="1">
      <c r="A61" s="724" t="s">
        <v>1090</v>
      </c>
      <c r="D61" s="739" t="s">
        <v>1129</v>
      </c>
    </row>
    <row r="62" spans="1:15" hidden="1" outlineLevel="1">
      <c r="A62" s="727"/>
    </row>
    <row r="63" spans="1:15" collapsed="1">
      <c r="A63" s="728" t="s">
        <v>1091</v>
      </c>
      <c r="B63" s="732" t="s">
        <v>1129</v>
      </c>
      <c r="C63" s="511"/>
      <c r="D63" s="520"/>
      <c r="E63" s="779">
        <v>1</v>
      </c>
      <c r="F63" s="779">
        <v>1</v>
      </c>
      <c r="G63" s="780">
        <f>IF(AND(E63=1,F63=1),1,IF(SUM(E63:F63)=3,2,IF(AND(E63=2,F63=2),2,IF(SUM(E63:F63)=5,6,IF(SUM(E63:F63)=6,9,IF(AND(E63=3,F63=1),3,IF(AND(E63=1,F63=3),3)))))))</f>
        <v>1</v>
      </c>
      <c r="H63" s="782"/>
      <c r="I63" s="780"/>
      <c r="J63" s="776"/>
      <c r="K63" s="777"/>
      <c r="L63" s="778">
        <v>0</v>
      </c>
      <c r="M63" s="813">
        <f>ROUND(I63*J63*K63,0)</f>
        <v>0</v>
      </c>
      <c r="N63" s="780">
        <f>M63*L63</f>
        <v>0</v>
      </c>
      <c r="O63" s="780">
        <f>M63*(1-L63)</f>
        <v>0</v>
      </c>
    </row>
    <row r="64" spans="1:15" hidden="1" outlineLevel="3">
      <c r="A64" s="727"/>
      <c r="E64" s="511"/>
      <c r="F64" s="779">
        <v>1</v>
      </c>
      <c r="G64" s="780">
        <f t="shared" ref="G64:G100" si="4">SUM(E64:F64)</f>
        <v>1</v>
      </c>
      <c r="H64" s="782" t="s">
        <v>949</v>
      </c>
      <c r="J64" s="776"/>
      <c r="K64" s="777">
        <v>0</v>
      </c>
      <c r="L64" s="778">
        <v>0</v>
      </c>
    </row>
    <row r="65" spans="1:15" hidden="1" outlineLevel="3">
      <c r="A65" s="726" t="s">
        <v>1061</v>
      </c>
      <c r="E65" s="511"/>
      <c r="F65" s="779">
        <v>1</v>
      </c>
      <c r="G65" s="780">
        <f t="shared" si="4"/>
        <v>1</v>
      </c>
      <c r="H65" s="782" t="s">
        <v>949</v>
      </c>
      <c r="J65" s="776"/>
      <c r="K65" s="777">
        <v>0</v>
      </c>
      <c r="L65" s="778">
        <v>0</v>
      </c>
    </row>
    <row r="66" spans="1:15" ht="79.8" hidden="1" outlineLevel="3">
      <c r="A66" s="724" t="s">
        <v>1092</v>
      </c>
      <c r="B66" s="741" t="s">
        <v>1129</v>
      </c>
      <c r="E66" s="511"/>
      <c r="F66" s="779">
        <v>1</v>
      </c>
      <c r="G66" s="780">
        <f t="shared" si="4"/>
        <v>1</v>
      </c>
      <c r="H66" s="782" t="s">
        <v>949</v>
      </c>
      <c r="J66" s="776"/>
      <c r="K66" s="777">
        <v>0</v>
      </c>
      <c r="L66" s="778">
        <v>0</v>
      </c>
    </row>
    <row r="67" spans="1:15" ht="40.200000000000003" hidden="1" outlineLevel="3">
      <c r="A67" s="724" t="s">
        <v>1093</v>
      </c>
      <c r="B67" s="741" t="s">
        <v>1129</v>
      </c>
      <c r="E67" s="511"/>
      <c r="F67" s="779">
        <v>1</v>
      </c>
      <c r="G67" s="780">
        <f t="shared" si="4"/>
        <v>1</v>
      </c>
      <c r="H67" s="782" t="s">
        <v>949</v>
      </c>
      <c r="J67" s="776"/>
      <c r="K67" s="777">
        <v>0</v>
      </c>
      <c r="L67" s="778">
        <v>0</v>
      </c>
    </row>
    <row r="68" spans="1:15" hidden="1" outlineLevel="3">
      <c r="A68" s="726" t="s">
        <v>1094</v>
      </c>
      <c r="E68" s="511"/>
      <c r="F68" s="779">
        <v>1</v>
      </c>
      <c r="G68" s="780">
        <f t="shared" si="4"/>
        <v>1</v>
      </c>
      <c r="H68" s="782" t="s">
        <v>949</v>
      </c>
      <c r="J68" s="776"/>
      <c r="K68" s="777">
        <v>0</v>
      </c>
      <c r="L68" s="778">
        <v>0</v>
      </c>
    </row>
    <row r="69" spans="1:15" hidden="1" outlineLevel="3">
      <c r="A69" s="724" t="s">
        <v>1095</v>
      </c>
      <c r="B69" s="741" t="s">
        <v>1129</v>
      </c>
      <c r="E69" s="511"/>
      <c r="F69" s="779">
        <v>1</v>
      </c>
      <c r="G69" s="780">
        <f t="shared" si="4"/>
        <v>1</v>
      </c>
      <c r="H69" s="782" t="s">
        <v>949</v>
      </c>
      <c r="J69" s="776"/>
      <c r="K69" s="777">
        <v>0</v>
      </c>
      <c r="L69" s="778">
        <v>0</v>
      </c>
    </row>
    <row r="70" spans="1:15" hidden="1" outlineLevel="3">
      <c r="A70" s="727"/>
      <c r="E70" s="511"/>
      <c r="F70" s="779">
        <v>1</v>
      </c>
      <c r="G70" s="780">
        <f t="shared" si="4"/>
        <v>1</v>
      </c>
      <c r="H70" s="782" t="s">
        <v>949</v>
      </c>
      <c r="J70" s="776"/>
      <c r="K70" s="777">
        <v>0</v>
      </c>
      <c r="L70" s="778">
        <v>0</v>
      </c>
    </row>
    <row r="71" spans="1:15" collapsed="1">
      <c r="A71" s="728" t="s">
        <v>1096</v>
      </c>
      <c r="B71" s="511"/>
      <c r="C71" s="732" t="s">
        <v>1129</v>
      </c>
      <c r="D71" s="520"/>
      <c r="E71" s="779">
        <v>1</v>
      </c>
      <c r="F71" s="779">
        <v>1</v>
      </c>
      <c r="G71" s="780">
        <f>IF(AND(E71=1,F71=1),1,IF(SUM(E71:F71)=3,2,IF(AND(E71=2,F71=2),2,IF(SUM(E71:F71)=5,6,IF(SUM(E71:F71)=6,9,IF(AND(E71=3,F71=1),3,IF(AND(E71=1,F71=3),3)))))))</f>
        <v>1</v>
      </c>
      <c r="H71" s="782"/>
      <c r="I71" s="780"/>
      <c r="J71" s="776"/>
      <c r="K71" s="777"/>
      <c r="L71" s="778"/>
      <c r="M71" s="813">
        <f>ROUND(I71*J71*K71,0)</f>
        <v>0</v>
      </c>
      <c r="N71" s="780">
        <f>M71*L71</f>
        <v>0</v>
      </c>
      <c r="O71" s="780">
        <f>M71*(1-L71)</f>
        <v>0</v>
      </c>
    </row>
    <row r="72" spans="1:15" hidden="1" outlineLevel="1">
      <c r="A72" s="727"/>
      <c r="E72" s="779">
        <v>1</v>
      </c>
      <c r="F72" s="779">
        <v>1</v>
      </c>
      <c r="G72" s="780">
        <f t="shared" si="4"/>
        <v>2</v>
      </c>
      <c r="H72" s="782"/>
      <c r="J72" s="776"/>
      <c r="K72" s="777">
        <v>0</v>
      </c>
      <c r="L72" s="778"/>
    </row>
    <row r="73" spans="1:15" ht="40.200000000000003" hidden="1" outlineLevel="1">
      <c r="A73" s="724" t="s">
        <v>1097</v>
      </c>
      <c r="E73" s="779">
        <v>1</v>
      </c>
      <c r="F73" s="779">
        <v>1</v>
      </c>
      <c r="G73" s="780">
        <f t="shared" si="4"/>
        <v>2</v>
      </c>
      <c r="H73" s="782"/>
      <c r="J73" s="776"/>
      <c r="K73" s="777">
        <v>0</v>
      </c>
      <c r="L73" s="778"/>
    </row>
    <row r="74" spans="1:15" hidden="1" outlineLevel="1">
      <c r="A74" s="725" t="s">
        <v>1098</v>
      </c>
      <c r="E74" s="779">
        <v>1</v>
      </c>
      <c r="F74" s="779">
        <v>1</v>
      </c>
      <c r="G74" s="780">
        <f t="shared" si="4"/>
        <v>2</v>
      </c>
      <c r="H74" s="782"/>
      <c r="J74" s="776"/>
      <c r="K74" s="777">
        <v>0</v>
      </c>
      <c r="L74" s="778"/>
    </row>
    <row r="75" spans="1:15" ht="53.4" hidden="1" outlineLevel="1">
      <c r="A75" s="724" t="s">
        <v>1099</v>
      </c>
      <c r="D75" s="741" t="s">
        <v>1129</v>
      </c>
      <c r="E75" s="779">
        <v>1</v>
      </c>
      <c r="F75" s="779">
        <v>1</v>
      </c>
      <c r="G75" s="780">
        <f t="shared" si="4"/>
        <v>2</v>
      </c>
      <c r="H75" s="782"/>
      <c r="J75" s="776"/>
      <c r="K75" s="777">
        <v>0</v>
      </c>
      <c r="L75" s="778"/>
    </row>
    <row r="76" spans="1:15" hidden="1" outlineLevel="1">
      <c r="A76" s="725" t="s">
        <v>1100</v>
      </c>
      <c r="E76" s="779">
        <v>1</v>
      </c>
      <c r="F76" s="779">
        <v>1</v>
      </c>
      <c r="G76" s="780">
        <f t="shared" si="4"/>
        <v>2</v>
      </c>
      <c r="H76" s="782"/>
      <c r="J76" s="776"/>
      <c r="K76" s="777">
        <v>0</v>
      </c>
      <c r="L76" s="778"/>
    </row>
    <row r="77" spans="1:15" ht="27" hidden="1" outlineLevel="1">
      <c r="A77" s="724" t="s">
        <v>1101</v>
      </c>
      <c r="B77" s="741" t="s">
        <v>1129</v>
      </c>
      <c r="E77" s="779">
        <v>1</v>
      </c>
      <c r="F77" s="779">
        <v>1</v>
      </c>
      <c r="G77" s="780">
        <f t="shared" si="4"/>
        <v>2</v>
      </c>
      <c r="H77" s="782"/>
      <c r="J77" s="776"/>
      <c r="K77" s="777">
        <v>0</v>
      </c>
      <c r="L77" s="778"/>
    </row>
    <row r="78" spans="1:15" hidden="1" outlineLevel="1">
      <c r="A78" s="727"/>
      <c r="E78" s="779">
        <v>1</v>
      </c>
      <c r="F78" s="779">
        <v>1</v>
      </c>
      <c r="G78" s="780">
        <f t="shared" si="4"/>
        <v>2</v>
      </c>
      <c r="H78" s="782"/>
      <c r="J78" s="776"/>
      <c r="K78" s="777">
        <v>0</v>
      </c>
      <c r="L78" s="778"/>
    </row>
    <row r="79" spans="1:15" collapsed="1">
      <c r="A79" s="728" t="s">
        <v>1102</v>
      </c>
      <c r="B79" s="511"/>
      <c r="C79" s="732" t="s">
        <v>1129</v>
      </c>
      <c r="D79" s="520"/>
      <c r="E79" s="779">
        <v>1</v>
      </c>
      <c r="F79" s="779">
        <v>1</v>
      </c>
      <c r="G79" s="780">
        <f>IF(AND(E79=1,F79=1),1,IF(SUM(E79:F79)=3,2,IF(AND(E79=2,F79=2),2,IF(SUM(E79:F79)=5,6,IF(SUM(E79:F79)=6,9,IF(AND(E79=3,F79=1),3,IF(AND(E79=1,F79=3),3)))))))</f>
        <v>1</v>
      </c>
      <c r="H79" s="782"/>
      <c r="I79" s="780"/>
      <c r="J79" s="776"/>
      <c r="K79" s="777"/>
      <c r="L79" s="778"/>
      <c r="M79" s="813">
        <f>ROUND(I79*J79*K79,0)</f>
        <v>0</v>
      </c>
      <c r="N79" s="780">
        <f>M79*L79</f>
        <v>0</v>
      </c>
      <c r="O79" s="780">
        <f>M79*(1-L79)</f>
        <v>0</v>
      </c>
    </row>
    <row r="80" spans="1:15" hidden="1" outlineLevel="1">
      <c r="A80" s="727"/>
      <c r="E80" s="779">
        <v>1</v>
      </c>
      <c r="F80" s="779">
        <v>1</v>
      </c>
      <c r="G80" s="780">
        <f t="shared" si="4"/>
        <v>2</v>
      </c>
      <c r="H80" s="782"/>
      <c r="J80" s="776"/>
      <c r="K80" s="777">
        <v>0</v>
      </c>
      <c r="L80" s="778">
        <v>0</v>
      </c>
    </row>
    <row r="81" spans="1:15" hidden="1" outlineLevel="1">
      <c r="A81" s="725" t="s">
        <v>1103</v>
      </c>
      <c r="E81" s="779">
        <v>1</v>
      </c>
      <c r="F81" s="779">
        <v>1</v>
      </c>
      <c r="G81" s="780">
        <f t="shared" si="4"/>
        <v>2</v>
      </c>
      <c r="H81" s="782"/>
      <c r="J81" s="776"/>
      <c r="K81" s="777">
        <v>0</v>
      </c>
      <c r="L81" s="778">
        <v>0</v>
      </c>
    </row>
    <row r="82" spans="1:15" ht="79.8" hidden="1" outlineLevel="1">
      <c r="A82" s="724" t="s">
        <v>1104</v>
      </c>
      <c r="D82" s="741" t="s">
        <v>1129</v>
      </c>
      <c r="E82" s="779">
        <v>1</v>
      </c>
      <c r="F82" s="779">
        <v>1</v>
      </c>
      <c r="G82" s="780">
        <f t="shared" si="4"/>
        <v>2</v>
      </c>
      <c r="H82" s="782"/>
      <c r="J82" s="776"/>
      <c r="K82" s="777">
        <v>0</v>
      </c>
      <c r="L82" s="778">
        <v>0</v>
      </c>
    </row>
    <row r="83" spans="1:15" hidden="1" outlineLevel="1">
      <c r="A83" s="726" t="s">
        <v>1063</v>
      </c>
      <c r="E83" s="779">
        <v>1</v>
      </c>
      <c r="F83" s="779">
        <v>1</v>
      </c>
      <c r="G83" s="780">
        <f t="shared" si="4"/>
        <v>2</v>
      </c>
      <c r="H83" s="782"/>
      <c r="J83" s="776"/>
      <c r="K83" s="777">
        <v>0</v>
      </c>
      <c r="L83" s="778">
        <v>0</v>
      </c>
    </row>
    <row r="84" spans="1:15" ht="27" hidden="1" outlineLevel="1">
      <c r="A84" s="724" t="s">
        <v>1105</v>
      </c>
      <c r="B84" s="741" t="s">
        <v>1129</v>
      </c>
      <c r="E84" s="779">
        <v>1</v>
      </c>
      <c r="F84" s="779">
        <v>1</v>
      </c>
      <c r="G84" s="780">
        <f t="shared" si="4"/>
        <v>2</v>
      </c>
      <c r="H84" s="782"/>
      <c r="J84" s="776"/>
      <c r="K84" s="777">
        <v>0</v>
      </c>
      <c r="L84" s="778">
        <v>0</v>
      </c>
    </row>
    <row r="85" spans="1:15" ht="53.4" hidden="1" outlineLevel="1">
      <c r="A85" s="724" t="s">
        <v>1106</v>
      </c>
      <c r="D85" s="741" t="s">
        <v>1129</v>
      </c>
      <c r="E85" s="779">
        <v>1</v>
      </c>
      <c r="F85" s="779">
        <v>1</v>
      </c>
      <c r="G85" s="780">
        <f t="shared" si="4"/>
        <v>2</v>
      </c>
      <c r="H85" s="782"/>
      <c r="J85" s="776"/>
      <c r="K85" s="777">
        <v>0</v>
      </c>
      <c r="L85" s="778">
        <v>0</v>
      </c>
    </row>
    <row r="86" spans="1:15" hidden="1" outlineLevel="1">
      <c r="A86" s="727"/>
      <c r="E86" s="779">
        <v>1</v>
      </c>
      <c r="F86" s="779">
        <v>1</v>
      </c>
      <c r="G86" s="780">
        <f t="shared" si="4"/>
        <v>2</v>
      </c>
      <c r="H86" s="782"/>
      <c r="J86" s="776"/>
      <c r="K86" s="777">
        <v>0</v>
      </c>
      <c r="L86" s="778">
        <v>0</v>
      </c>
    </row>
    <row r="87" spans="1:15" collapsed="1">
      <c r="A87" s="728" t="s">
        <v>1107</v>
      </c>
      <c r="B87" s="732" t="s">
        <v>1129</v>
      </c>
      <c r="C87" s="511"/>
      <c r="D87" s="520"/>
      <c r="E87" s="779">
        <v>1</v>
      </c>
      <c r="F87" s="779">
        <v>1</v>
      </c>
      <c r="G87" s="780">
        <f>IF(AND(E87=1,F87=1),1,IF(SUM(E87:F87)=3,2,IF(AND(E87=2,F87=2),2,IF(SUM(E87:F87)=5,6,IF(SUM(E87:F87)=6,9,IF(AND(E87=3,F87=1),3,IF(AND(E87=1,F87=3),3)))))))</f>
        <v>1</v>
      </c>
      <c r="H87" s="782"/>
      <c r="I87" s="780"/>
      <c r="J87" s="776"/>
      <c r="K87" s="777"/>
      <c r="L87" s="778">
        <v>0</v>
      </c>
      <c r="M87" s="813">
        <f>ROUND(I87*J87*K87,0)</f>
        <v>0</v>
      </c>
      <c r="N87" s="780">
        <f>M87*L87</f>
        <v>0</v>
      </c>
      <c r="O87" s="780">
        <f>M87*(1-L87)</f>
        <v>0</v>
      </c>
    </row>
    <row r="88" spans="1:15" hidden="1" outlineLevel="3">
      <c r="A88" s="727"/>
      <c r="E88" s="779">
        <v>1</v>
      </c>
      <c r="F88" s="779">
        <v>1</v>
      </c>
      <c r="G88" s="780">
        <f t="shared" si="4"/>
        <v>2</v>
      </c>
      <c r="H88" s="782"/>
      <c r="J88" s="776"/>
      <c r="K88" s="777">
        <v>0</v>
      </c>
      <c r="L88" s="778">
        <v>0</v>
      </c>
    </row>
    <row r="89" spans="1:15" hidden="1" outlineLevel="3">
      <c r="A89" s="725" t="s">
        <v>1108</v>
      </c>
      <c r="E89" s="779">
        <v>1</v>
      </c>
      <c r="F89" s="779">
        <v>1</v>
      </c>
      <c r="G89" s="780">
        <f t="shared" si="4"/>
        <v>2</v>
      </c>
      <c r="H89" s="782"/>
      <c r="J89" s="776"/>
      <c r="K89" s="777">
        <v>0</v>
      </c>
      <c r="L89" s="778">
        <v>0</v>
      </c>
    </row>
    <row r="90" spans="1:15" ht="93" hidden="1" outlineLevel="3">
      <c r="A90" s="724" t="s">
        <v>1109</v>
      </c>
      <c r="B90" s="741" t="s">
        <v>1129</v>
      </c>
      <c r="E90" s="779">
        <v>1</v>
      </c>
      <c r="F90" s="779">
        <v>1</v>
      </c>
      <c r="G90" s="780">
        <f t="shared" si="4"/>
        <v>2</v>
      </c>
      <c r="H90" s="782"/>
      <c r="J90" s="776"/>
      <c r="K90" s="777">
        <v>0</v>
      </c>
      <c r="L90" s="778">
        <v>0</v>
      </c>
    </row>
    <row r="91" spans="1:15" ht="27" hidden="1" outlineLevel="3">
      <c r="A91" s="724" t="s">
        <v>1110</v>
      </c>
      <c r="B91" s="741" t="s">
        <v>1129</v>
      </c>
      <c r="E91" s="779">
        <v>1</v>
      </c>
      <c r="F91" s="779">
        <v>1</v>
      </c>
      <c r="G91" s="780">
        <f t="shared" si="4"/>
        <v>2</v>
      </c>
      <c r="H91" s="782"/>
      <c r="J91" s="776"/>
      <c r="K91" s="777">
        <v>0</v>
      </c>
      <c r="L91" s="778">
        <v>0</v>
      </c>
    </row>
    <row r="92" spans="1:15" hidden="1" outlineLevel="3">
      <c r="A92" s="725" t="s">
        <v>1111</v>
      </c>
      <c r="E92" s="779">
        <v>1</v>
      </c>
      <c r="F92" s="779">
        <v>1</v>
      </c>
      <c r="G92" s="780">
        <f t="shared" si="4"/>
        <v>2</v>
      </c>
      <c r="H92" s="782"/>
      <c r="J92" s="776"/>
      <c r="K92" s="777">
        <v>0</v>
      </c>
      <c r="L92" s="778">
        <v>0</v>
      </c>
    </row>
    <row r="93" spans="1:15" ht="66.599999999999994" hidden="1" outlineLevel="3">
      <c r="A93" s="724" t="s">
        <v>1112</v>
      </c>
      <c r="B93" s="741" t="s">
        <v>1129</v>
      </c>
      <c r="E93" s="779">
        <v>1</v>
      </c>
      <c r="F93" s="779">
        <v>1</v>
      </c>
      <c r="G93" s="780">
        <f t="shared" si="4"/>
        <v>2</v>
      </c>
      <c r="H93" s="782"/>
      <c r="J93" s="776"/>
      <c r="K93" s="777">
        <v>0</v>
      </c>
      <c r="L93" s="778">
        <v>0</v>
      </c>
    </row>
    <row r="94" spans="1:15" hidden="1" outlineLevel="3">
      <c r="A94" s="725" t="s">
        <v>1113</v>
      </c>
      <c r="E94" s="779">
        <v>1</v>
      </c>
      <c r="F94" s="779">
        <v>1</v>
      </c>
      <c r="G94" s="780">
        <f t="shared" si="4"/>
        <v>2</v>
      </c>
      <c r="H94" s="782"/>
      <c r="J94" s="776"/>
      <c r="K94" s="777">
        <v>0</v>
      </c>
      <c r="L94" s="778">
        <v>0</v>
      </c>
    </row>
    <row r="95" spans="1:15" ht="79.8" hidden="1" outlineLevel="3">
      <c r="A95" s="724" t="s">
        <v>1114</v>
      </c>
      <c r="B95" s="741" t="s">
        <v>1129</v>
      </c>
      <c r="E95" s="779">
        <v>1</v>
      </c>
      <c r="F95" s="779">
        <v>1</v>
      </c>
      <c r="G95" s="780">
        <f t="shared" si="4"/>
        <v>2</v>
      </c>
      <c r="H95" s="782"/>
      <c r="J95" s="776"/>
      <c r="K95" s="777">
        <v>0</v>
      </c>
      <c r="L95" s="778">
        <v>0</v>
      </c>
    </row>
    <row r="96" spans="1:15" hidden="1" outlineLevel="3">
      <c r="A96" s="725" t="s">
        <v>1115</v>
      </c>
      <c r="E96" s="779">
        <v>1</v>
      </c>
      <c r="F96" s="779">
        <v>1</v>
      </c>
      <c r="G96" s="780">
        <f t="shared" si="4"/>
        <v>2</v>
      </c>
      <c r="H96" s="782"/>
      <c r="J96" s="776"/>
      <c r="K96" s="777">
        <v>0</v>
      </c>
      <c r="L96" s="778">
        <v>0</v>
      </c>
    </row>
    <row r="97" spans="1:15" ht="53.4" hidden="1" outlineLevel="3">
      <c r="A97" s="724" t="s">
        <v>1116</v>
      </c>
      <c r="B97" s="741" t="s">
        <v>1129</v>
      </c>
      <c r="E97" s="779">
        <v>1</v>
      </c>
      <c r="F97" s="779">
        <v>1</v>
      </c>
      <c r="G97" s="780">
        <f t="shared" si="4"/>
        <v>2</v>
      </c>
      <c r="H97" s="782"/>
      <c r="J97" s="776"/>
      <c r="K97" s="777">
        <v>0</v>
      </c>
      <c r="L97" s="778">
        <v>0</v>
      </c>
    </row>
    <row r="98" spans="1:15" hidden="1" outlineLevel="3">
      <c r="A98" s="725" t="s">
        <v>1117</v>
      </c>
      <c r="E98" s="779">
        <v>1</v>
      </c>
      <c r="F98" s="779">
        <v>1</v>
      </c>
      <c r="G98" s="780">
        <f t="shared" si="4"/>
        <v>2</v>
      </c>
      <c r="H98" s="782"/>
      <c r="J98" s="776"/>
      <c r="K98" s="777">
        <v>0</v>
      </c>
      <c r="L98" s="778">
        <v>0</v>
      </c>
    </row>
    <row r="99" spans="1:15" ht="42" hidden="1" outlineLevel="3">
      <c r="A99" s="724" t="s">
        <v>1118</v>
      </c>
      <c r="B99" s="394" t="s">
        <v>1592</v>
      </c>
      <c r="E99" s="779">
        <v>1</v>
      </c>
      <c r="F99" s="779">
        <v>1</v>
      </c>
      <c r="G99" s="780">
        <f t="shared" si="4"/>
        <v>2</v>
      </c>
      <c r="H99" s="782"/>
      <c r="J99" s="776"/>
      <c r="K99" s="777">
        <v>0</v>
      </c>
      <c r="L99" s="778">
        <v>0</v>
      </c>
    </row>
    <row r="100" spans="1:15" hidden="1" outlineLevel="3">
      <c r="A100" s="727"/>
      <c r="E100" s="779">
        <v>1</v>
      </c>
      <c r="F100" s="779">
        <v>1</v>
      </c>
      <c r="G100" s="780">
        <f t="shared" si="4"/>
        <v>2</v>
      </c>
      <c r="H100" s="782"/>
      <c r="J100" s="776"/>
      <c r="K100" s="777">
        <v>0</v>
      </c>
      <c r="L100" s="778">
        <v>0</v>
      </c>
    </row>
    <row r="101" spans="1:15" collapsed="1">
      <c r="A101" s="728" t="s">
        <v>1119</v>
      </c>
      <c r="B101" s="732" t="s">
        <v>1129</v>
      </c>
      <c r="C101" s="511"/>
      <c r="D101" s="520"/>
      <c r="E101" s="779">
        <v>1</v>
      </c>
      <c r="F101" s="779">
        <v>1</v>
      </c>
      <c r="G101" s="780">
        <f>IF(AND(E101=1,F101=1),1,IF(SUM(E101:F101)=3,2,IF(AND(E101=2,F101=2),2,IF(SUM(E101:F101)=5,6,IF(SUM(E101:F101)=6,9,IF(AND(E101=3,F101=1),3,IF(AND(E101=1,F101=3),3)))))))</f>
        <v>1</v>
      </c>
      <c r="H101" s="782"/>
      <c r="I101" s="780"/>
      <c r="J101" s="776"/>
      <c r="K101" s="777"/>
      <c r="L101" s="778">
        <v>0</v>
      </c>
      <c r="M101" s="813">
        <f>ROUND(I101*J101*K101,0)</f>
        <v>0</v>
      </c>
      <c r="N101" s="780">
        <f>M101*L101</f>
        <v>0</v>
      </c>
      <c r="O101" s="780">
        <f>M101*(1-L101)</f>
        <v>0</v>
      </c>
    </row>
    <row r="102" spans="1:15" hidden="1" outlineLevel="1">
      <c r="A102" s="727"/>
    </row>
    <row r="103" spans="1:15" ht="66.599999999999994" hidden="1" outlineLevel="1">
      <c r="A103" s="724" t="s">
        <v>1120</v>
      </c>
      <c r="B103" s="741" t="s">
        <v>1129</v>
      </c>
    </row>
    <row r="104" spans="1:15" hidden="1" outlineLevel="1">
      <c r="A104" s="724"/>
      <c r="B104" s="741"/>
    </row>
    <row r="105" spans="1:15" collapsed="1">
      <c r="A105" s="792" t="s">
        <v>2408</v>
      </c>
      <c r="B105" s="511"/>
      <c r="C105" s="511"/>
      <c r="D105" s="511"/>
      <c r="E105" s="511"/>
      <c r="F105" s="511"/>
      <c r="G105" s="511"/>
      <c r="H105" s="511"/>
      <c r="I105" s="511"/>
      <c r="J105" s="511"/>
      <c r="K105" s="511"/>
      <c r="L105" s="511"/>
      <c r="M105" s="511"/>
      <c r="N105" s="793">
        <f>SUM(N24,N35,N42,N49,N71,N79,N87,N101)</f>
        <v>0</v>
      </c>
      <c r="O105" s="793">
        <f>SUM(O24,O35,O42,O49,O71,O79,O87,O101)</f>
        <v>0</v>
      </c>
    </row>
    <row r="106" spans="1:15">
      <c r="A106" s="859" t="s">
        <v>1220</v>
      </c>
      <c r="B106" s="859"/>
      <c r="C106" s="859"/>
      <c r="D106" s="859"/>
      <c r="E106" s="742"/>
      <c r="F106" s="742"/>
      <c r="G106" s="742"/>
      <c r="H106" s="859"/>
      <c r="I106" s="859"/>
      <c r="J106" s="859"/>
      <c r="K106" s="859"/>
      <c r="L106" s="860"/>
      <c r="M106" s="860"/>
      <c r="N106" s="860"/>
      <c r="O106" s="860"/>
    </row>
    <row r="107" spans="1:15" hidden="1" outlineLevel="1">
      <c r="A107" s="734" t="s">
        <v>1130</v>
      </c>
    </row>
    <row r="108" spans="1:15" ht="40.200000000000003" hidden="1" outlineLevel="1">
      <c r="A108" s="736" t="s">
        <v>1131</v>
      </c>
    </row>
    <row r="109" spans="1:15" hidden="1" outlineLevel="1">
      <c r="A109" s="736" t="s">
        <v>1132</v>
      </c>
    </row>
    <row r="110" spans="1:15" ht="40.200000000000003" hidden="1" outlineLevel="1">
      <c r="A110" s="736" t="s">
        <v>1133</v>
      </c>
    </row>
    <row r="111" spans="1:15" hidden="1" outlineLevel="1">
      <c r="A111" s="737" t="s">
        <v>1043</v>
      </c>
    </row>
    <row r="112" spans="1:15" ht="27" hidden="1" outlineLevel="1">
      <c r="A112" s="737" t="s">
        <v>1134</v>
      </c>
    </row>
    <row r="113" spans="1:1" hidden="1" outlineLevel="1">
      <c r="A113" s="735"/>
    </row>
    <row r="114" spans="1:1" hidden="1" outlineLevel="1">
      <c r="A114" s="738" t="s">
        <v>1135</v>
      </c>
    </row>
    <row r="115" spans="1:1" hidden="1" outlineLevel="1">
      <c r="A115" s="738" t="s">
        <v>1136</v>
      </c>
    </row>
    <row r="116" spans="1:1" hidden="1" outlineLevel="1">
      <c r="A116" s="738" t="s">
        <v>1137</v>
      </c>
    </row>
    <row r="117" spans="1:1" hidden="1" outlineLevel="1">
      <c r="A117" s="737" t="s">
        <v>1138</v>
      </c>
    </row>
    <row r="118" spans="1:1" hidden="1" outlineLevel="1">
      <c r="A118" s="734" t="s">
        <v>1139</v>
      </c>
    </row>
    <row r="119" spans="1:1" hidden="1" outlineLevel="1">
      <c r="A119" s="736" t="s">
        <v>1140</v>
      </c>
    </row>
    <row r="120" spans="1:1" hidden="1" outlineLevel="1">
      <c r="A120" s="735"/>
    </row>
    <row r="121" spans="1:1" ht="53.4" hidden="1" outlineLevel="1">
      <c r="A121" s="736" t="s">
        <v>1141</v>
      </c>
    </row>
    <row r="122" spans="1:1" ht="40.200000000000003" hidden="1" outlineLevel="1">
      <c r="A122" s="736" t="s">
        <v>1142</v>
      </c>
    </row>
    <row r="123" spans="1:1" ht="27" hidden="1" outlineLevel="1">
      <c r="A123" s="736" t="s">
        <v>1143</v>
      </c>
    </row>
    <row r="124" spans="1:1" ht="53.4" hidden="1" outlineLevel="1">
      <c r="A124" s="736" t="s">
        <v>1144</v>
      </c>
    </row>
    <row r="125" spans="1:1" ht="27" hidden="1" outlineLevel="1">
      <c r="A125" s="736" t="s">
        <v>1145</v>
      </c>
    </row>
    <row r="126" spans="1:1" hidden="1" outlineLevel="1">
      <c r="A126" s="736" t="s">
        <v>1146</v>
      </c>
    </row>
    <row r="127" spans="1:1" ht="40.200000000000003" hidden="1" outlineLevel="1">
      <c r="A127" s="736" t="s">
        <v>1147</v>
      </c>
    </row>
    <row r="128" spans="1:1" hidden="1" outlineLevel="1">
      <c r="A128" s="737" t="s">
        <v>1043</v>
      </c>
    </row>
    <row r="129" spans="1:1" ht="27" hidden="1" outlineLevel="1">
      <c r="A129" s="737" t="s">
        <v>1148</v>
      </c>
    </row>
    <row r="130" spans="1:1" hidden="1" outlineLevel="1">
      <c r="A130" s="735"/>
    </row>
    <row r="131" spans="1:1" ht="27" hidden="1" outlineLevel="1">
      <c r="A131" s="737" t="s">
        <v>1149</v>
      </c>
    </row>
    <row r="132" spans="1:1" ht="27" hidden="1" outlineLevel="1">
      <c r="A132" s="737" t="s">
        <v>1150</v>
      </c>
    </row>
    <row r="133" spans="1:1" ht="40.200000000000003" hidden="1" outlineLevel="1">
      <c r="A133" s="737" t="s">
        <v>1151</v>
      </c>
    </row>
    <row r="134" spans="1:1" ht="40.200000000000003" hidden="1" outlineLevel="1">
      <c r="A134" s="738" t="s">
        <v>1152</v>
      </c>
    </row>
    <row r="135" spans="1:1" hidden="1" outlineLevel="1">
      <c r="A135" s="734" t="s">
        <v>1153</v>
      </c>
    </row>
    <row r="136" spans="1:1" ht="53.4" hidden="1" outlineLevel="1">
      <c r="A136" s="736" t="s">
        <v>1154</v>
      </c>
    </row>
    <row r="137" spans="1:1" ht="79.8" hidden="1" outlineLevel="1">
      <c r="A137" s="736" t="s">
        <v>1155</v>
      </c>
    </row>
    <row r="138" spans="1:1" ht="40.200000000000003" hidden="1" outlineLevel="1">
      <c r="A138" s="736" t="s">
        <v>1156</v>
      </c>
    </row>
    <row r="139" spans="1:1" hidden="1" outlineLevel="1">
      <c r="A139" s="737" t="s">
        <v>1043</v>
      </c>
    </row>
    <row r="140" spans="1:1" hidden="1" outlineLevel="1">
      <c r="A140" s="738" t="s">
        <v>1157</v>
      </c>
    </row>
    <row r="141" spans="1:1" hidden="1" outlineLevel="1">
      <c r="A141" s="735"/>
    </row>
    <row r="142" spans="1:1" ht="27" hidden="1" outlineLevel="1">
      <c r="A142" s="737" t="s">
        <v>1158</v>
      </c>
    </row>
    <row r="143" spans="1:1" ht="27" hidden="1" outlineLevel="1">
      <c r="A143" s="737" t="s">
        <v>1159</v>
      </c>
    </row>
    <row r="144" spans="1:1" hidden="1" outlineLevel="1">
      <c r="A144" s="735"/>
    </row>
    <row r="145" spans="1:1" hidden="1" outlineLevel="1">
      <c r="A145" s="738" t="s">
        <v>1160</v>
      </c>
    </row>
    <row r="146" spans="1:1" ht="27" hidden="1" outlineLevel="1">
      <c r="A146" s="738" t="s">
        <v>1161</v>
      </c>
    </row>
    <row r="147" spans="1:1" hidden="1" outlineLevel="1">
      <c r="A147" s="735"/>
    </row>
    <row r="148" spans="1:1" ht="27" hidden="1" outlineLevel="1">
      <c r="A148" s="737" t="s">
        <v>1162</v>
      </c>
    </row>
    <row r="149" spans="1:1" hidden="1" outlineLevel="1">
      <c r="A149" s="735"/>
    </row>
    <row r="150" spans="1:1" ht="27" hidden="1" outlineLevel="1">
      <c r="A150" s="738" t="s">
        <v>1163</v>
      </c>
    </row>
    <row r="151" spans="1:1" ht="27" hidden="1" outlineLevel="1">
      <c r="A151" s="738" t="s">
        <v>1164</v>
      </c>
    </row>
    <row r="152" spans="1:1" ht="40.200000000000003" hidden="1" outlineLevel="1">
      <c r="A152" s="738" t="s">
        <v>1165</v>
      </c>
    </row>
    <row r="153" spans="1:1" hidden="1" outlineLevel="1">
      <c r="A153" s="734" t="s">
        <v>1166</v>
      </c>
    </row>
    <row r="154" spans="1:1" ht="27" hidden="1" outlineLevel="1">
      <c r="A154" s="736" t="s">
        <v>1167</v>
      </c>
    </row>
    <row r="155" spans="1:1" hidden="1" outlineLevel="1">
      <c r="A155" s="736" t="s">
        <v>1168</v>
      </c>
    </row>
    <row r="156" spans="1:1" hidden="1" outlineLevel="1">
      <c r="A156" s="737" t="s">
        <v>1043</v>
      </c>
    </row>
    <row r="157" spans="1:1" ht="40.200000000000003" hidden="1" outlineLevel="1">
      <c r="A157" s="737" t="s">
        <v>1169</v>
      </c>
    </row>
    <row r="158" spans="1:1" hidden="1" outlineLevel="1">
      <c r="A158" s="734" t="s">
        <v>1170</v>
      </c>
    </row>
    <row r="159" spans="1:1" ht="40.200000000000003" hidden="1" outlineLevel="1">
      <c r="A159" s="736" t="s">
        <v>1171</v>
      </c>
    </row>
    <row r="160" spans="1:1" hidden="1" outlineLevel="1">
      <c r="A160" s="737" t="s">
        <v>1043</v>
      </c>
    </row>
    <row r="161" spans="1:16" ht="53.4" hidden="1" outlineLevel="1">
      <c r="A161" s="737" t="s">
        <v>1172</v>
      </c>
    </row>
    <row r="162" spans="1:16" hidden="1" outlineLevel="1">
      <c r="A162" s="734" t="s">
        <v>1173</v>
      </c>
    </row>
    <row r="163" spans="1:16" ht="40.200000000000003" hidden="1" outlineLevel="1">
      <c r="A163" s="736" t="s">
        <v>1174</v>
      </c>
    </row>
    <row r="164" spans="1:16" hidden="1" outlineLevel="1">
      <c r="A164" s="737" t="s">
        <v>1043</v>
      </c>
    </row>
    <row r="165" spans="1:16" hidden="1" outlineLevel="1">
      <c r="A165" s="737" t="s">
        <v>1175</v>
      </c>
    </row>
    <row r="166" spans="1:16" hidden="1" outlineLevel="1">
      <c r="A166" s="733"/>
    </row>
    <row r="167" spans="1:16" collapsed="1">
      <c r="A167" s="761" t="s">
        <v>474</v>
      </c>
      <c r="B167" s="521"/>
      <c r="C167" s="521"/>
      <c r="D167" s="521"/>
      <c r="E167" s="521"/>
      <c r="F167" s="521"/>
      <c r="G167" s="521"/>
      <c r="H167" s="521"/>
      <c r="I167" s="521"/>
      <c r="J167" s="521"/>
      <c r="K167" s="521"/>
      <c r="L167" s="521"/>
      <c r="M167" s="521"/>
      <c r="N167" s="521"/>
      <c r="O167" s="522"/>
    </row>
    <row r="168" spans="1:16">
      <c r="A168" s="757" t="s">
        <v>1176</v>
      </c>
      <c r="B168" s="758"/>
      <c r="C168" s="758"/>
      <c r="D168" s="759" t="s">
        <v>1129</v>
      </c>
      <c r="E168" s="779">
        <v>3</v>
      </c>
      <c r="F168" s="779">
        <v>2</v>
      </c>
      <c r="G168" s="780">
        <f>IF(AND(E168=1,F168=1),1,IF(SUM(E168:F168)=3,2,IF(AND(E168=2,F168=2),2,IF(SUM(E168:F168)=5,6,IF(SUM(E168:F168)=6,9,IF(AND(E168=3,F168=1),3,IF(AND(E168=1,F168=3),3)))))))</f>
        <v>6</v>
      </c>
      <c r="H168" s="826" t="s">
        <v>2475</v>
      </c>
      <c r="I168" s="780"/>
      <c r="J168" s="777"/>
      <c r="K168" s="777"/>
      <c r="L168" s="778">
        <v>1</v>
      </c>
      <c r="M168" s="780">
        <f t="shared" ref="M168:M199" si="5">ROUND(I168*J168*K168,0)</f>
        <v>0</v>
      </c>
      <c r="N168" s="780">
        <f t="shared" ref="N168:N199" si="6">M168*L168</f>
        <v>0</v>
      </c>
      <c r="O168" s="780">
        <f t="shared" ref="O168:O199" si="7">M168*(1-L168)</f>
        <v>0</v>
      </c>
      <c r="P168" s="740"/>
    </row>
    <row r="169" spans="1:16" hidden="1" outlineLevel="1">
      <c r="A169" s="752"/>
      <c r="M169" s="780">
        <f t="shared" si="5"/>
        <v>0</v>
      </c>
      <c r="N169" s="780">
        <f t="shared" si="6"/>
        <v>0</v>
      </c>
      <c r="O169" s="780">
        <f t="shared" si="7"/>
        <v>0</v>
      </c>
    </row>
    <row r="170" spans="1:16" ht="53.4" hidden="1" outlineLevel="1">
      <c r="A170" s="753" t="s">
        <v>1177</v>
      </c>
      <c r="M170" s="780">
        <f t="shared" si="5"/>
        <v>0</v>
      </c>
      <c r="N170" s="780">
        <f t="shared" si="6"/>
        <v>0</v>
      </c>
      <c r="O170" s="780">
        <f t="shared" si="7"/>
        <v>0</v>
      </c>
    </row>
    <row r="171" spans="1:16" hidden="1" outlineLevel="1">
      <c r="A171" s="755" t="s">
        <v>1178</v>
      </c>
      <c r="D171" s="739" t="s">
        <v>1129</v>
      </c>
      <c r="E171" s="740"/>
      <c r="F171" s="740"/>
      <c r="G171" s="740"/>
      <c r="M171" s="780">
        <f t="shared" si="5"/>
        <v>0</v>
      </c>
      <c r="N171" s="780">
        <f t="shared" si="6"/>
        <v>0</v>
      </c>
      <c r="O171" s="780">
        <f t="shared" si="7"/>
        <v>0</v>
      </c>
    </row>
    <row r="172" spans="1:16" ht="93" hidden="1" outlineLevel="1">
      <c r="A172" s="756" t="s">
        <v>1179</v>
      </c>
      <c r="M172" s="780">
        <f t="shared" si="5"/>
        <v>0</v>
      </c>
      <c r="N172" s="780">
        <f t="shared" si="6"/>
        <v>0</v>
      </c>
      <c r="O172" s="780">
        <f t="shared" si="7"/>
        <v>0</v>
      </c>
    </row>
    <row r="173" spans="1:16" hidden="1" outlineLevel="1">
      <c r="A173" s="756" t="s">
        <v>1063</v>
      </c>
      <c r="M173" s="780">
        <f t="shared" si="5"/>
        <v>0</v>
      </c>
      <c r="N173" s="780">
        <f t="shared" si="6"/>
        <v>0</v>
      </c>
      <c r="O173" s="780">
        <f t="shared" si="7"/>
        <v>0</v>
      </c>
    </row>
    <row r="174" spans="1:16" ht="53.4" hidden="1" outlineLevel="1">
      <c r="A174" s="753" t="s">
        <v>1180</v>
      </c>
      <c r="M174" s="780">
        <f t="shared" si="5"/>
        <v>0</v>
      </c>
      <c r="N174" s="780">
        <f t="shared" si="6"/>
        <v>0</v>
      </c>
      <c r="O174" s="780">
        <f t="shared" si="7"/>
        <v>0</v>
      </c>
    </row>
    <row r="175" spans="1:16" ht="40.200000000000003" hidden="1" outlineLevel="1">
      <c r="A175" s="753" t="s">
        <v>1181</v>
      </c>
      <c r="M175" s="780">
        <f t="shared" si="5"/>
        <v>0</v>
      </c>
      <c r="N175" s="780">
        <f t="shared" si="6"/>
        <v>0</v>
      </c>
      <c r="O175" s="780">
        <f t="shared" si="7"/>
        <v>0</v>
      </c>
    </row>
    <row r="176" spans="1:16" hidden="1" outlineLevel="1">
      <c r="A176" s="755" t="s">
        <v>1182</v>
      </c>
      <c r="M176" s="780">
        <f t="shared" si="5"/>
        <v>0</v>
      </c>
      <c r="N176" s="780">
        <f t="shared" si="6"/>
        <v>0</v>
      </c>
      <c r="O176" s="780">
        <f t="shared" si="7"/>
        <v>0</v>
      </c>
    </row>
    <row r="177" spans="1:15" ht="93" hidden="1" outlineLevel="1">
      <c r="A177" s="753" t="s">
        <v>1183</v>
      </c>
      <c r="M177" s="780">
        <f t="shared" si="5"/>
        <v>0</v>
      </c>
      <c r="N177" s="780">
        <f t="shared" si="6"/>
        <v>0</v>
      </c>
      <c r="O177" s="780">
        <f t="shared" si="7"/>
        <v>0</v>
      </c>
    </row>
    <row r="178" spans="1:15" ht="40.200000000000003" hidden="1" outlineLevel="1">
      <c r="A178" s="753" t="s">
        <v>1184</v>
      </c>
      <c r="M178" s="780">
        <f t="shared" si="5"/>
        <v>0</v>
      </c>
      <c r="N178" s="780">
        <f t="shared" si="6"/>
        <v>0</v>
      </c>
      <c r="O178" s="780">
        <f t="shared" si="7"/>
        <v>0</v>
      </c>
    </row>
    <row r="179" spans="1:15" hidden="1" outlineLevel="1">
      <c r="A179" s="752"/>
      <c r="M179" s="780">
        <f t="shared" si="5"/>
        <v>0</v>
      </c>
      <c r="N179" s="780">
        <f t="shared" si="6"/>
        <v>0</v>
      </c>
      <c r="O179" s="780">
        <f t="shared" si="7"/>
        <v>0</v>
      </c>
    </row>
    <row r="180" spans="1:15" collapsed="1">
      <c r="A180" s="751" t="s">
        <v>1185</v>
      </c>
      <c r="B180" s="522"/>
      <c r="C180" s="522"/>
      <c r="D180" s="732" t="s">
        <v>1129</v>
      </c>
      <c r="E180" s="779">
        <v>3</v>
      </c>
      <c r="F180" s="779">
        <v>1</v>
      </c>
      <c r="G180" s="780">
        <f>IF(AND(E180=1,F180=1),1,IF(SUM(E180:F180)=3,2,IF(AND(E180=2,F180=2),2,IF(SUM(E180:F180)=5,6,IF(SUM(E180:F180)=6,9,IF(AND(E180=3,F180=1),3,IF(AND(E180=1,F180=3),3)))))))</f>
        <v>3</v>
      </c>
      <c r="H180" s="782"/>
      <c r="I180" s="780"/>
      <c r="J180" s="777"/>
      <c r="K180" s="777"/>
      <c r="L180" s="778">
        <v>1</v>
      </c>
      <c r="M180" s="780">
        <f t="shared" si="5"/>
        <v>0</v>
      </c>
      <c r="N180" s="780">
        <f t="shared" si="6"/>
        <v>0</v>
      </c>
      <c r="O180" s="780">
        <f t="shared" si="7"/>
        <v>0</v>
      </c>
    </row>
    <row r="181" spans="1:15" hidden="1" outlineLevel="2">
      <c r="A181" s="752"/>
      <c r="J181" s="777"/>
      <c r="L181" s="778"/>
      <c r="M181" s="780">
        <f t="shared" si="5"/>
        <v>0</v>
      </c>
      <c r="N181" s="780">
        <f t="shared" si="6"/>
        <v>0</v>
      </c>
      <c r="O181" s="780">
        <f t="shared" si="7"/>
        <v>0</v>
      </c>
    </row>
    <row r="182" spans="1:15" hidden="1" outlineLevel="2">
      <c r="A182" s="756" t="s">
        <v>1186</v>
      </c>
      <c r="J182" s="777"/>
      <c r="L182" s="778"/>
      <c r="M182" s="780">
        <f t="shared" si="5"/>
        <v>0</v>
      </c>
      <c r="N182" s="780">
        <f t="shared" si="6"/>
        <v>0</v>
      </c>
      <c r="O182" s="780">
        <f t="shared" si="7"/>
        <v>0</v>
      </c>
    </row>
    <row r="183" spans="1:15" ht="79.8" hidden="1" outlineLevel="2">
      <c r="A183" s="753" t="s">
        <v>1187</v>
      </c>
      <c r="B183" s="394" t="s">
        <v>1592</v>
      </c>
      <c r="J183" s="777"/>
      <c r="L183" s="778"/>
      <c r="M183" s="780">
        <f t="shared" si="5"/>
        <v>0</v>
      </c>
      <c r="N183" s="780">
        <f t="shared" si="6"/>
        <v>0</v>
      </c>
      <c r="O183" s="780">
        <f t="shared" si="7"/>
        <v>0</v>
      </c>
    </row>
    <row r="184" spans="1:15" hidden="1" outlineLevel="2">
      <c r="A184" s="756" t="s">
        <v>1188</v>
      </c>
      <c r="J184" s="777"/>
      <c r="L184" s="778"/>
      <c r="M184" s="780">
        <f t="shared" si="5"/>
        <v>0</v>
      </c>
      <c r="N184" s="780">
        <f t="shared" si="6"/>
        <v>0</v>
      </c>
      <c r="O184" s="780">
        <f t="shared" si="7"/>
        <v>0</v>
      </c>
    </row>
    <row r="185" spans="1:15" ht="79.8" hidden="1" outlineLevel="2">
      <c r="A185" s="753" t="s">
        <v>1189</v>
      </c>
      <c r="D185" s="739" t="s">
        <v>1129</v>
      </c>
      <c r="J185" s="777"/>
      <c r="L185" s="778"/>
      <c r="M185" s="780">
        <f t="shared" si="5"/>
        <v>0</v>
      </c>
      <c r="N185" s="780">
        <f t="shared" si="6"/>
        <v>0</v>
      </c>
      <c r="O185" s="780">
        <f t="shared" si="7"/>
        <v>0</v>
      </c>
    </row>
    <row r="186" spans="1:15" ht="40.200000000000003" hidden="1" outlineLevel="2">
      <c r="A186" s="753" t="s">
        <v>1088</v>
      </c>
      <c r="D186" s="739" t="s">
        <v>1129</v>
      </c>
      <c r="J186" s="777"/>
      <c r="L186" s="778"/>
      <c r="M186" s="780">
        <f t="shared" si="5"/>
        <v>0</v>
      </c>
      <c r="N186" s="780">
        <f t="shared" si="6"/>
        <v>0</v>
      </c>
      <c r="O186" s="780">
        <f t="shared" si="7"/>
        <v>0</v>
      </c>
    </row>
    <row r="187" spans="1:15" ht="53.4" hidden="1" outlineLevel="2">
      <c r="A187" s="753" t="s">
        <v>1190</v>
      </c>
      <c r="D187" s="739" t="s">
        <v>1129</v>
      </c>
      <c r="J187" s="777"/>
      <c r="L187" s="778"/>
      <c r="M187" s="780">
        <f t="shared" si="5"/>
        <v>0</v>
      </c>
      <c r="N187" s="780">
        <f t="shared" si="6"/>
        <v>0</v>
      </c>
      <c r="O187" s="780">
        <f t="shared" si="7"/>
        <v>0</v>
      </c>
    </row>
    <row r="188" spans="1:15" hidden="1" outlineLevel="2">
      <c r="A188" s="752"/>
      <c r="J188" s="777"/>
      <c r="L188" s="778"/>
      <c r="M188" s="780">
        <f t="shared" si="5"/>
        <v>0</v>
      </c>
      <c r="N188" s="780">
        <f t="shared" si="6"/>
        <v>0</v>
      </c>
      <c r="O188" s="780">
        <f t="shared" si="7"/>
        <v>0</v>
      </c>
    </row>
    <row r="189" spans="1:15" collapsed="1">
      <c r="A189" s="751" t="s">
        <v>1191</v>
      </c>
      <c r="B189" s="732" t="s">
        <v>1129</v>
      </c>
      <c r="C189" s="522"/>
      <c r="D189" s="511"/>
      <c r="E189" s="779">
        <v>3</v>
      </c>
      <c r="F189" s="779">
        <v>1</v>
      </c>
      <c r="G189" s="780">
        <f>IF(AND(E189=1,F189=1),1,IF(SUM(E189:F189)=3,2,IF(AND(E189=2,F189=2),2,IF(SUM(E189:F189)=5,6,IF(SUM(E189:F189)=6,9,IF(AND(E189=3,F189=1),3,IF(AND(E189=1,F189=3),3)))))))</f>
        <v>3</v>
      </c>
      <c r="H189" s="782"/>
      <c r="I189" s="780"/>
      <c r="J189" s="777"/>
      <c r="K189" s="777"/>
      <c r="L189" s="778">
        <v>0</v>
      </c>
      <c r="M189" s="780">
        <f t="shared" si="5"/>
        <v>0</v>
      </c>
      <c r="N189" s="780">
        <f t="shared" si="6"/>
        <v>0</v>
      </c>
      <c r="O189" s="780">
        <f t="shared" si="7"/>
        <v>0</v>
      </c>
    </row>
    <row r="190" spans="1:15" hidden="1" outlineLevel="2">
      <c r="A190" s="752"/>
      <c r="L190" s="778"/>
      <c r="M190" s="780">
        <f t="shared" si="5"/>
        <v>0</v>
      </c>
      <c r="N190" s="780">
        <f t="shared" si="6"/>
        <v>0</v>
      </c>
      <c r="O190" s="780">
        <f t="shared" si="7"/>
        <v>0</v>
      </c>
    </row>
    <row r="191" spans="1:15" ht="40.200000000000003" hidden="1" outlineLevel="2">
      <c r="A191" s="753" t="s">
        <v>1192</v>
      </c>
      <c r="B191" s="739" t="s">
        <v>1129</v>
      </c>
      <c r="D191" s="740" t="s">
        <v>1129</v>
      </c>
      <c r="L191" s="778"/>
      <c r="M191" s="780">
        <f t="shared" si="5"/>
        <v>0</v>
      </c>
      <c r="N191" s="780">
        <f t="shared" si="6"/>
        <v>0</v>
      </c>
      <c r="O191" s="780">
        <f t="shared" si="7"/>
        <v>0</v>
      </c>
    </row>
    <row r="192" spans="1:15" ht="53.4" hidden="1" outlineLevel="2">
      <c r="A192" s="753" t="s">
        <v>1193</v>
      </c>
      <c r="B192" s="740" t="s">
        <v>1129</v>
      </c>
      <c r="L192" s="778"/>
      <c r="M192" s="780">
        <f t="shared" si="5"/>
        <v>0</v>
      </c>
      <c r="N192" s="780">
        <f t="shared" si="6"/>
        <v>0</v>
      </c>
      <c r="O192" s="780">
        <f t="shared" si="7"/>
        <v>0</v>
      </c>
    </row>
    <row r="193" spans="1:16" hidden="1" outlineLevel="2">
      <c r="A193" s="752"/>
      <c r="L193" s="778"/>
      <c r="M193" s="780">
        <f t="shared" si="5"/>
        <v>0</v>
      </c>
      <c r="N193" s="780">
        <f t="shared" si="6"/>
        <v>0</v>
      </c>
      <c r="O193" s="780">
        <f t="shared" si="7"/>
        <v>0</v>
      </c>
    </row>
    <row r="194" spans="1:16" collapsed="1">
      <c r="A194" s="751" t="s">
        <v>1194</v>
      </c>
      <c r="B194" s="522"/>
      <c r="C194" s="732" t="s">
        <v>1129</v>
      </c>
      <c r="D194" s="511"/>
      <c r="E194" s="779">
        <v>3</v>
      </c>
      <c r="F194" s="779">
        <v>2</v>
      </c>
      <c r="G194" s="780">
        <f>IF(AND(E194=1,F194=1),1,IF(SUM(E194:F194)=3,2,IF(AND(E194=2,F194=2),2,IF(SUM(E194:F194)=5,6,IF(SUM(E194:F194)=6,9,IF(AND(E194=3,F194=1),3,IF(AND(E194=1,F194=3),3)))))))</f>
        <v>6</v>
      </c>
      <c r="H194" s="826" t="s">
        <v>2471</v>
      </c>
      <c r="I194" s="780">
        <f>SUM(Pieņēmumi!E127:E131)</f>
        <v>6807678</v>
      </c>
      <c r="J194" s="777"/>
      <c r="K194" s="777"/>
      <c r="L194" s="778"/>
      <c r="M194" s="780">
        <f t="shared" si="5"/>
        <v>0</v>
      </c>
      <c r="N194" s="780">
        <f t="shared" si="6"/>
        <v>0</v>
      </c>
      <c r="O194" s="780">
        <f t="shared" si="7"/>
        <v>0</v>
      </c>
      <c r="P194" s="740"/>
    </row>
    <row r="195" spans="1:16" hidden="1" outlineLevel="3">
      <c r="A195" s="752"/>
      <c r="M195" s="780">
        <f t="shared" si="5"/>
        <v>0</v>
      </c>
      <c r="N195" s="780">
        <f t="shared" si="6"/>
        <v>0</v>
      </c>
      <c r="O195" s="780">
        <f t="shared" si="7"/>
        <v>0</v>
      </c>
    </row>
    <row r="196" spans="1:16" ht="66.599999999999994" hidden="1" outlineLevel="3">
      <c r="A196" s="753" t="s">
        <v>1195</v>
      </c>
      <c r="B196" s="739" t="s">
        <v>1129</v>
      </c>
      <c r="D196" s="739" t="s">
        <v>1129</v>
      </c>
      <c r="E196" s="740"/>
      <c r="F196" s="740"/>
      <c r="G196" s="740"/>
      <c r="L196" s="818"/>
      <c r="M196" s="780">
        <f t="shared" si="5"/>
        <v>0</v>
      </c>
      <c r="N196" s="780">
        <f t="shared" si="6"/>
        <v>0</v>
      </c>
      <c r="O196" s="780">
        <f t="shared" si="7"/>
        <v>0</v>
      </c>
    </row>
    <row r="197" spans="1:16" hidden="1" outlineLevel="3">
      <c r="A197" s="752"/>
      <c r="L197" s="818"/>
      <c r="M197" s="780">
        <f t="shared" si="5"/>
        <v>0</v>
      </c>
      <c r="N197" s="780">
        <f t="shared" si="6"/>
        <v>0</v>
      </c>
      <c r="O197" s="780">
        <f t="shared" si="7"/>
        <v>0</v>
      </c>
    </row>
    <row r="198" spans="1:16" collapsed="1">
      <c r="A198" s="751" t="s">
        <v>1196</v>
      </c>
      <c r="B198" s="522"/>
      <c r="C198" s="511"/>
      <c r="D198" s="732" t="s">
        <v>1129</v>
      </c>
      <c r="E198" s="779">
        <v>3</v>
      </c>
      <c r="F198" s="779">
        <v>2</v>
      </c>
      <c r="G198" s="780">
        <f>IF(AND(E198=1,F198=1),1,IF(SUM(E198:F198)=3,2,IF(AND(E198=2,F198=2),2,IF(SUM(E198:F198)=5,6,IF(SUM(E198:F198)=6,9,IF(AND(E198=3,F198=1),3,IF(AND(E198=1,F198=3),3)))))))</f>
        <v>6</v>
      </c>
      <c r="H198" s="826" t="s">
        <v>2471</v>
      </c>
      <c r="I198" s="780">
        <f>SUM(Pieņēmumi!E127:E131)</f>
        <v>6807678</v>
      </c>
      <c r="J198" s="777"/>
      <c r="K198" s="777"/>
      <c r="L198" s="778">
        <v>1</v>
      </c>
      <c r="M198" s="780">
        <f t="shared" si="5"/>
        <v>0</v>
      </c>
      <c r="N198" s="780">
        <f t="shared" si="6"/>
        <v>0</v>
      </c>
      <c r="O198" s="780">
        <f t="shared" si="7"/>
        <v>0</v>
      </c>
      <c r="P198" s="740"/>
    </row>
    <row r="199" spans="1:16" hidden="1" outlineLevel="1">
      <c r="A199" s="752"/>
      <c r="L199" s="778"/>
      <c r="M199" s="780">
        <f t="shared" si="5"/>
        <v>0</v>
      </c>
      <c r="N199" s="780">
        <f t="shared" si="6"/>
        <v>0</v>
      </c>
      <c r="O199" s="780">
        <f t="shared" si="7"/>
        <v>0</v>
      </c>
    </row>
    <row r="200" spans="1:16" ht="53.4" hidden="1" outlineLevel="1">
      <c r="A200" s="753" t="s">
        <v>1197</v>
      </c>
      <c r="D200" s="741" t="s">
        <v>1129</v>
      </c>
      <c r="L200" s="778"/>
      <c r="M200" s="780">
        <f t="shared" ref="M200:M232" si="8">ROUND(I200*J200*K200,0)</f>
        <v>0</v>
      </c>
      <c r="N200" s="780">
        <f t="shared" ref="N200:N231" si="9">M200*L200</f>
        <v>0</v>
      </c>
      <c r="O200" s="780">
        <f t="shared" ref="O200:O232" si="10">M200*(1-L200)</f>
        <v>0</v>
      </c>
    </row>
    <row r="201" spans="1:16" ht="93" hidden="1" outlineLevel="1">
      <c r="A201" s="753" t="s">
        <v>1198</v>
      </c>
      <c r="D201" s="741" t="s">
        <v>1129</v>
      </c>
      <c r="L201" s="778"/>
      <c r="M201" s="780">
        <f t="shared" si="8"/>
        <v>0</v>
      </c>
      <c r="N201" s="780">
        <f t="shared" si="9"/>
        <v>0</v>
      </c>
      <c r="O201" s="780">
        <f t="shared" si="10"/>
        <v>0</v>
      </c>
    </row>
    <row r="202" spans="1:16" ht="31.8" hidden="1" outlineLevel="1">
      <c r="A202" s="753" t="s">
        <v>1199</v>
      </c>
      <c r="D202" s="394" t="s">
        <v>1221</v>
      </c>
      <c r="L202" s="778"/>
      <c r="M202" s="780">
        <f t="shared" si="8"/>
        <v>0</v>
      </c>
      <c r="N202" s="780">
        <f t="shared" si="9"/>
        <v>0</v>
      </c>
      <c r="O202" s="780">
        <f t="shared" si="10"/>
        <v>0</v>
      </c>
    </row>
    <row r="203" spans="1:16" hidden="1" outlineLevel="1">
      <c r="A203" s="752"/>
      <c r="L203" s="778"/>
      <c r="M203" s="780">
        <f t="shared" si="8"/>
        <v>0</v>
      </c>
      <c r="N203" s="780">
        <f t="shared" si="9"/>
        <v>0</v>
      </c>
      <c r="O203" s="780">
        <f t="shared" si="10"/>
        <v>0</v>
      </c>
    </row>
    <row r="204" spans="1:16" collapsed="1">
      <c r="A204" s="751" t="s">
        <v>1200</v>
      </c>
      <c r="B204" s="522"/>
      <c r="C204" s="511"/>
      <c r="D204" s="732" t="s">
        <v>1129</v>
      </c>
      <c r="E204" s="779">
        <v>1</v>
      </c>
      <c r="F204" s="779">
        <v>1</v>
      </c>
      <c r="G204" s="780">
        <f>IF(AND(E204=1,F204=1),1,IF(SUM(E204:F204)=3,2,IF(AND(E204=2,F204=2),2,IF(SUM(E204:F204)=5,6,IF(SUM(E204:F204)=6,9,IF(AND(E204=3,F204=1),3,IF(AND(E204=1,F204=3),3)))))))</f>
        <v>1</v>
      </c>
      <c r="H204" s="782"/>
      <c r="I204" s="780"/>
      <c r="J204" s="777"/>
      <c r="K204" s="777"/>
      <c r="L204" s="778">
        <v>1</v>
      </c>
      <c r="M204" s="780">
        <f t="shared" si="8"/>
        <v>0</v>
      </c>
      <c r="N204" s="780">
        <f t="shared" si="9"/>
        <v>0</v>
      </c>
      <c r="O204" s="780">
        <f t="shared" si="10"/>
        <v>0</v>
      </c>
    </row>
    <row r="205" spans="1:16" hidden="1" outlineLevel="1">
      <c r="A205" s="752"/>
      <c r="M205" s="780">
        <f t="shared" si="8"/>
        <v>0</v>
      </c>
      <c r="N205" s="780">
        <f t="shared" si="9"/>
        <v>0</v>
      </c>
      <c r="O205" s="780">
        <f t="shared" si="10"/>
        <v>0</v>
      </c>
    </row>
    <row r="206" spans="1:16" ht="66.599999999999994" hidden="1" outlineLevel="1">
      <c r="A206" s="753" t="s">
        <v>1201</v>
      </c>
      <c r="D206" s="741" t="s">
        <v>1129</v>
      </c>
      <c r="M206" s="780">
        <f t="shared" si="8"/>
        <v>0</v>
      </c>
      <c r="N206" s="780">
        <f t="shared" si="9"/>
        <v>0</v>
      </c>
      <c r="O206" s="780">
        <f t="shared" si="10"/>
        <v>0</v>
      </c>
    </row>
    <row r="207" spans="1:16" ht="40.200000000000003" hidden="1" outlineLevel="1">
      <c r="A207" s="753" t="s">
        <v>1202</v>
      </c>
      <c r="D207" s="741" t="s">
        <v>1129</v>
      </c>
      <c r="M207" s="780">
        <f t="shared" si="8"/>
        <v>0</v>
      </c>
      <c r="N207" s="780">
        <f t="shared" si="9"/>
        <v>0</v>
      </c>
      <c r="O207" s="780">
        <f t="shared" si="10"/>
        <v>0</v>
      </c>
    </row>
    <row r="208" spans="1:16" ht="53.4" hidden="1" outlineLevel="1">
      <c r="A208" s="753" t="s">
        <v>1203</v>
      </c>
      <c r="D208" s="741" t="s">
        <v>1129</v>
      </c>
      <c r="M208" s="780">
        <f t="shared" si="8"/>
        <v>0</v>
      </c>
      <c r="N208" s="780">
        <f t="shared" si="9"/>
        <v>0</v>
      </c>
      <c r="O208" s="780">
        <f t="shared" si="10"/>
        <v>0</v>
      </c>
    </row>
    <row r="209" spans="1:15" ht="27" hidden="1" outlineLevel="1">
      <c r="A209" s="753" t="s">
        <v>1204</v>
      </c>
      <c r="D209" s="739" t="s">
        <v>1129</v>
      </c>
      <c r="M209" s="780">
        <f t="shared" si="8"/>
        <v>0</v>
      </c>
      <c r="N209" s="780">
        <f t="shared" si="9"/>
        <v>0</v>
      </c>
      <c r="O209" s="780">
        <f t="shared" si="10"/>
        <v>0</v>
      </c>
    </row>
    <row r="210" spans="1:15" hidden="1" outlineLevel="1">
      <c r="A210" s="752"/>
      <c r="M210" s="780">
        <f t="shared" si="8"/>
        <v>0</v>
      </c>
      <c r="N210" s="780">
        <f t="shared" si="9"/>
        <v>0</v>
      </c>
      <c r="O210" s="780">
        <f t="shared" si="10"/>
        <v>0</v>
      </c>
    </row>
    <row r="211" spans="1:15" collapsed="1">
      <c r="A211" s="751" t="s">
        <v>1205</v>
      </c>
      <c r="B211" s="522"/>
      <c r="C211" s="732" t="s">
        <v>1129</v>
      </c>
      <c r="D211" s="511"/>
      <c r="E211" s="779">
        <v>2</v>
      </c>
      <c r="F211" s="779">
        <v>1</v>
      </c>
      <c r="G211" s="780">
        <f>IF(AND(E211=1,F211=1),1,IF(SUM(E211:F211)=3,2,IF(AND(E211=2,F211=2),2,IF(SUM(E211:F211)=5,6,IF(SUM(E211:F211)=6,9,IF(AND(E211=3,F211=1),3,IF(AND(E211=1,F211=3),3)))))))</f>
        <v>2</v>
      </c>
      <c r="H211" s="782"/>
      <c r="I211" s="780"/>
      <c r="J211" s="777"/>
      <c r="K211" s="777"/>
      <c r="L211" s="778"/>
      <c r="M211" s="780">
        <f t="shared" si="8"/>
        <v>0</v>
      </c>
      <c r="N211" s="780">
        <f t="shared" si="9"/>
        <v>0</v>
      </c>
      <c r="O211" s="780">
        <f t="shared" si="10"/>
        <v>0</v>
      </c>
    </row>
    <row r="212" spans="1:15" hidden="1" outlineLevel="1">
      <c r="A212" s="752"/>
      <c r="J212" s="777"/>
      <c r="L212" s="778"/>
      <c r="M212" s="780">
        <f t="shared" si="8"/>
        <v>0</v>
      </c>
      <c r="N212" s="780">
        <f t="shared" si="9"/>
        <v>0</v>
      </c>
      <c r="O212" s="780">
        <f t="shared" si="10"/>
        <v>0</v>
      </c>
    </row>
    <row r="213" spans="1:15" ht="93" hidden="1" outlineLevel="1">
      <c r="A213" s="753" t="s">
        <v>1206</v>
      </c>
      <c r="D213" s="739" t="s">
        <v>1129</v>
      </c>
      <c r="E213" s="740"/>
      <c r="F213" s="740"/>
      <c r="G213" s="740"/>
      <c r="J213" s="777"/>
      <c r="L213" s="778"/>
      <c r="M213" s="780">
        <f t="shared" si="8"/>
        <v>0</v>
      </c>
      <c r="N213" s="780">
        <f t="shared" si="9"/>
        <v>0</v>
      </c>
      <c r="O213" s="780">
        <f t="shared" si="10"/>
        <v>0</v>
      </c>
    </row>
    <row r="214" spans="1:15" hidden="1" outlineLevel="1">
      <c r="A214" s="753" t="s">
        <v>1207</v>
      </c>
      <c r="B214" s="739" t="s">
        <v>1129</v>
      </c>
      <c r="J214" s="777"/>
      <c r="L214" s="778"/>
      <c r="M214" s="780">
        <f t="shared" si="8"/>
        <v>0</v>
      </c>
      <c r="N214" s="780">
        <f t="shared" si="9"/>
        <v>0</v>
      </c>
      <c r="O214" s="780">
        <f t="shared" si="10"/>
        <v>0</v>
      </c>
    </row>
    <row r="215" spans="1:15" hidden="1" outlineLevel="1">
      <c r="A215" s="752"/>
      <c r="J215" s="777"/>
      <c r="L215" s="778"/>
      <c r="M215" s="780">
        <f t="shared" si="8"/>
        <v>0</v>
      </c>
      <c r="N215" s="780">
        <f t="shared" si="9"/>
        <v>0</v>
      </c>
      <c r="O215" s="780">
        <f t="shared" si="10"/>
        <v>0</v>
      </c>
    </row>
    <row r="216" spans="1:15" collapsed="1">
      <c r="A216" s="751" t="s">
        <v>1208</v>
      </c>
      <c r="B216" s="522"/>
      <c r="C216" s="511"/>
      <c r="D216" s="732" t="s">
        <v>1129</v>
      </c>
      <c r="E216" s="779">
        <v>1</v>
      </c>
      <c r="F216" s="779">
        <v>1</v>
      </c>
      <c r="G216" s="780">
        <f>IF(AND(E216=1,F216=1),1,IF(SUM(E216:F216)=3,2,IF(AND(E216=2,F216=2),2,IF(SUM(E216:F216)=5,6,IF(SUM(E216:F216)=6,9,IF(AND(E216=3,F216=1),3,IF(AND(E216=1,F216=3),3)))))))</f>
        <v>1</v>
      </c>
      <c r="H216" s="782"/>
      <c r="I216" s="780"/>
      <c r="J216" s="777"/>
      <c r="K216" s="777"/>
      <c r="L216" s="778">
        <v>1</v>
      </c>
      <c r="M216" s="780">
        <f t="shared" si="8"/>
        <v>0</v>
      </c>
      <c r="N216" s="780">
        <f t="shared" si="9"/>
        <v>0</v>
      </c>
      <c r="O216" s="780">
        <f t="shared" si="10"/>
        <v>0</v>
      </c>
    </row>
    <row r="217" spans="1:15" hidden="1" outlineLevel="1">
      <c r="A217" s="752"/>
      <c r="J217" s="777"/>
      <c r="L217" s="778"/>
      <c r="M217" s="780">
        <f t="shared" si="8"/>
        <v>0</v>
      </c>
      <c r="N217" s="780">
        <f t="shared" si="9"/>
        <v>0</v>
      </c>
      <c r="O217" s="780">
        <f t="shared" si="10"/>
        <v>0</v>
      </c>
    </row>
    <row r="218" spans="1:15" ht="66.599999999999994" hidden="1" outlineLevel="1">
      <c r="A218" s="753" t="s">
        <v>1209</v>
      </c>
      <c r="D218" s="739" t="s">
        <v>1129</v>
      </c>
      <c r="J218" s="777"/>
      <c r="L218" s="778"/>
      <c r="M218" s="780">
        <f t="shared" si="8"/>
        <v>0</v>
      </c>
      <c r="N218" s="780">
        <f t="shared" si="9"/>
        <v>0</v>
      </c>
      <c r="O218" s="780">
        <f t="shared" si="10"/>
        <v>0</v>
      </c>
    </row>
    <row r="219" spans="1:15" ht="27" hidden="1" outlineLevel="1">
      <c r="A219" s="753" t="s">
        <v>1210</v>
      </c>
      <c r="D219" s="739" t="s">
        <v>1129</v>
      </c>
      <c r="J219" s="777"/>
      <c r="L219" s="778"/>
      <c r="M219" s="780">
        <f t="shared" si="8"/>
        <v>0</v>
      </c>
      <c r="N219" s="780">
        <f t="shared" si="9"/>
        <v>0</v>
      </c>
      <c r="O219" s="780">
        <f t="shared" si="10"/>
        <v>0</v>
      </c>
    </row>
    <row r="220" spans="1:15" hidden="1" outlineLevel="1">
      <c r="A220" s="752"/>
      <c r="J220" s="777"/>
      <c r="L220" s="778"/>
      <c r="M220" s="780">
        <f t="shared" si="8"/>
        <v>0</v>
      </c>
      <c r="N220" s="780">
        <f t="shared" si="9"/>
        <v>0</v>
      </c>
      <c r="O220" s="780">
        <f t="shared" si="10"/>
        <v>0</v>
      </c>
    </row>
    <row r="221" spans="1:15" collapsed="1">
      <c r="A221" s="751" t="s">
        <v>1211</v>
      </c>
      <c r="B221" s="522"/>
      <c r="C221" s="511"/>
      <c r="D221" s="732" t="s">
        <v>1129</v>
      </c>
      <c r="E221" s="779">
        <v>1</v>
      </c>
      <c r="F221" s="779">
        <v>1</v>
      </c>
      <c r="G221" s="780">
        <f>IF(AND(E221=1,F221=1),1,IF(SUM(E221:F221)=3,2,IF(AND(E221=2,F221=2),2,IF(SUM(E221:F221)=5,6,IF(SUM(E221:F221)=6,9,IF(AND(E221=3,F221=1),3,IF(AND(E221=1,F221=3),3)))))))</f>
        <v>1</v>
      </c>
      <c r="H221" s="782"/>
      <c r="I221" s="780"/>
      <c r="J221" s="777"/>
      <c r="K221" s="777"/>
      <c r="L221" s="778">
        <v>1</v>
      </c>
      <c r="M221" s="780">
        <f t="shared" si="8"/>
        <v>0</v>
      </c>
      <c r="N221" s="780">
        <f t="shared" si="9"/>
        <v>0</v>
      </c>
      <c r="O221" s="780">
        <f t="shared" si="10"/>
        <v>0</v>
      </c>
    </row>
    <row r="222" spans="1:15" hidden="1" outlineLevel="1">
      <c r="A222" s="752"/>
      <c r="L222" s="778"/>
      <c r="M222" s="780">
        <f t="shared" si="8"/>
        <v>0</v>
      </c>
      <c r="N222" s="780">
        <f t="shared" si="9"/>
        <v>0</v>
      </c>
      <c r="O222" s="780">
        <f t="shared" si="10"/>
        <v>0</v>
      </c>
    </row>
    <row r="223" spans="1:15" ht="27" hidden="1" outlineLevel="1">
      <c r="A223" s="753" t="s">
        <v>1212</v>
      </c>
      <c r="D223" s="739" t="s">
        <v>1129</v>
      </c>
      <c r="L223" s="778"/>
      <c r="M223" s="780">
        <f t="shared" si="8"/>
        <v>0</v>
      </c>
      <c r="N223" s="780">
        <f t="shared" si="9"/>
        <v>0</v>
      </c>
      <c r="O223" s="780">
        <f t="shared" si="10"/>
        <v>0</v>
      </c>
    </row>
    <row r="224" spans="1:15" ht="31.8" hidden="1" outlineLevel="1">
      <c r="A224" s="753" t="s">
        <v>1213</v>
      </c>
      <c r="D224" s="394" t="s">
        <v>1222</v>
      </c>
      <c r="L224" s="778"/>
      <c r="M224" s="780">
        <f t="shared" si="8"/>
        <v>0</v>
      </c>
      <c r="N224" s="780">
        <f t="shared" si="9"/>
        <v>0</v>
      </c>
      <c r="O224" s="780">
        <f t="shared" si="10"/>
        <v>0</v>
      </c>
    </row>
    <row r="225" spans="1:16" hidden="1" outlineLevel="1">
      <c r="A225" s="752"/>
      <c r="L225" s="778"/>
      <c r="M225" s="780">
        <f t="shared" si="8"/>
        <v>0</v>
      </c>
      <c r="N225" s="780">
        <f t="shared" si="9"/>
        <v>0</v>
      </c>
      <c r="O225" s="780">
        <f t="shared" si="10"/>
        <v>0</v>
      </c>
    </row>
    <row r="226" spans="1:16" collapsed="1">
      <c r="A226" s="751" t="s">
        <v>1214</v>
      </c>
      <c r="B226" s="522"/>
      <c r="C226" s="511"/>
      <c r="D226" s="732" t="s">
        <v>1129</v>
      </c>
      <c r="E226" s="779">
        <v>3</v>
      </c>
      <c r="F226" s="779">
        <v>2</v>
      </c>
      <c r="G226" s="780">
        <f>IF(AND(E226=1,F226=1),1,IF(SUM(E226:F226)=3,2,IF(AND(E226=2,F226=2),2,IF(SUM(E226:F226)=5,6,IF(SUM(E226:F226)=6,9,IF(AND(E226=3,F226=1),3,IF(AND(E226=1,F226=3),3)))))))</f>
        <v>6</v>
      </c>
      <c r="H226" s="826" t="s">
        <v>2476</v>
      </c>
      <c r="I226" s="780">
        <f>-'Naudas plūsmas'!D95/Ieņēmumi!D78</f>
        <v>306670</v>
      </c>
      <c r="J226" s="777"/>
      <c r="K226" s="777"/>
      <c r="L226" s="778">
        <v>1</v>
      </c>
      <c r="M226" s="780">
        <f t="shared" si="8"/>
        <v>0</v>
      </c>
      <c r="N226" s="780">
        <f t="shared" si="9"/>
        <v>0</v>
      </c>
      <c r="O226" s="780">
        <f t="shared" si="10"/>
        <v>0</v>
      </c>
      <c r="P226" s="740"/>
    </row>
    <row r="227" spans="1:16" hidden="1" outlineLevel="1">
      <c r="A227" s="752"/>
      <c r="M227" s="780">
        <f t="shared" si="8"/>
        <v>0</v>
      </c>
      <c r="N227" s="780">
        <f t="shared" si="9"/>
        <v>0</v>
      </c>
      <c r="O227" s="780">
        <f t="shared" si="10"/>
        <v>0</v>
      </c>
    </row>
    <row r="228" spans="1:16" ht="40.200000000000003" hidden="1" outlineLevel="1">
      <c r="A228" s="753" t="s">
        <v>1215</v>
      </c>
      <c r="D228" s="741" t="s">
        <v>1129</v>
      </c>
      <c r="E228" s="821"/>
      <c r="F228" s="821"/>
      <c r="G228" s="821"/>
      <c r="M228" s="780">
        <f t="shared" si="8"/>
        <v>0</v>
      </c>
      <c r="N228" s="780">
        <f t="shared" si="9"/>
        <v>0</v>
      </c>
      <c r="O228" s="780">
        <f t="shared" si="10"/>
        <v>0</v>
      </c>
    </row>
    <row r="229" spans="1:16" ht="40.200000000000003" hidden="1" outlineLevel="1">
      <c r="A229" s="753" t="s">
        <v>1216</v>
      </c>
      <c r="D229" s="741" t="s">
        <v>1129</v>
      </c>
      <c r="E229" s="821"/>
      <c r="F229" s="821"/>
      <c r="G229" s="821"/>
      <c r="L229" s="818"/>
      <c r="M229" s="780">
        <f t="shared" si="8"/>
        <v>0</v>
      </c>
      <c r="N229" s="780">
        <f t="shared" si="9"/>
        <v>0</v>
      </c>
      <c r="O229" s="780">
        <f t="shared" si="10"/>
        <v>0</v>
      </c>
    </row>
    <row r="230" spans="1:16" ht="132.6" hidden="1" outlineLevel="1">
      <c r="A230" s="753" t="s">
        <v>1217</v>
      </c>
      <c r="D230" s="394" t="s">
        <v>1221</v>
      </c>
      <c r="E230" s="394"/>
      <c r="F230" s="394"/>
      <c r="G230" s="394"/>
      <c r="L230" s="818"/>
      <c r="M230" s="780">
        <f t="shared" si="8"/>
        <v>0</v>
      </c>
      <c r="N230" s="780">
        <f t="shared" si="9"/>
        <v>0</v>
      </c>
      <c r="O230" s="780">
        <f t="shared" si="10"/>
        <v>0</v>
      </c>
    </row>
    <row r="231" spans="1:16" hidden="1" outlineLevel="1">
      <c r="A231" s="752"/>
      <c r="L231" s="818"/>
      <c r="M231" s="780">
        <f t="shared" si="8"/>
        <v>0</v>
      </c>
      <c r="N231" s="780">
        <f t="shared" si="9"/>
        <v>0</v>
      </c>
      <c r="O231" s="780">
        <f t="shared" si="10"/>
        <v>0</v>
      </c>
    </row>
    <row r="232" spans="1:16" collapsed="1">
      <c r="A232" s="751" t="s">
        <v>1218</v>
      </c>
      <c r="B232" s="754" t="s">
        <v>1129</v>
      </c>
      <c r="C232" s="511"/>
      <c r="D232" s="511"/>
      <c r="E232" s="779">
        <v>1</v>
      </c>
      <c r="F232" s="779">
        <v>1</v>
      </c>
      <c r="G232" s="780">
        <f>IF(AND(E232=1,F232=1),1,IF(SUM(E232:F232)=3,2,IF(AND(E232=2,F232=2),2,IF(SUM(E232:F232)=5,6,IF(SUM(E232:F232)=6,9,IF(AND(E232=3,F232=1),3,IF(AND(E232=1,F232=3),3)))))))</f>
        <v>1</v>
      </c>
      <c r="H232" s="782"/>
      <c r="I232" s="780"/>
      <c r="J232" s="777"/>
      <c r="K232" s="777"/>
      <c r="L232" s="778">
        <v>0</v>
      </c>
      <c r="M232" s="780">
        <f t="shared" si="8"/>
        <v>0</v>
      </c>
      <c r="N232" s="780">
        <f t="shared" ref="N232" si="11">M232*L232</f>
        <v>0</v>
      </c>
      <c r="O232" s="780">
        <f t="shared" si="10"/>
        <v>0</v>
      </c>
    </row>
    <row r="233" spans="1:16" hidden="1" outlineLevel="1">
      <c r="A233" s="735"/>
    </row>
    <row r="234" spans="1:16" ht="66.599999999999994" hidden="1" outlineLevel="1">
      <c r="A234" s="736" t="s">
        <v>1219</v>
      </c>
      <c r="B234" s="739" t="s">
        <v>1129</v>
      </c>
    </row>
    <row r="235" spans="1:16" hidden="1" outlineLevel="1">
      <c r="A235" s="736"/>
    </row>
    <row r="236" spans="1:16" collapsed="1">
      <c r="A236" s="792" t="s">
        <v>2408</v>
      </c>
      <c r="B236" s="511"/>
      <c r="C236" s="511"/>
      <c r="D236" s="511"/>
      <c r="E236" s="511"/>
      <c r="F236" s="511"/>
      <c r="G236" s="511"/>
      <c r="H236" s="511"/>
      <c r="I236" s="511"/>
      <c r="J236" s="511"/>
      <c r="K236" s="511"/>
      <c r="L236" s="511"/>
      <c r="M236" s="511"/>
      <c r="N236" s="793">
        <f>SUM(N168,N180,N189,N194,N198,N204,N211,N216,N221,N226,N232)</f>
        <v>0</v>
      </c>
      <c r="O236" s="793">
        <f>SUM(O168,O180,O189,O194,O198,O204,O211,O216,O221,O226,O232)</f>
        <v>0</v>
      </c>
      <c r="P236" s="794"/>
    </row>
    <row r="237" spans="1:16">
      <c r="A237" s="859" t="s">
        <v>1223</v>
      </c>
      <c r="B237" s="859"/>
      <c r="C237" s="859"/>
      <c r="D237" s="859"/>
      <c r="E237" s="742"/>
      <c r="F237" s="742"/>
      <c r="G237" s="742"/>
      <c r="H237" s="859"/>
      <c r="I237" s="859"/>
      <c r="J237" s="859"/>
      <c r="K237" s="859"/>
      <c r="L237" s="859"/>
      <c r="M237" s="859"/>
      <c r="N237" s="859"/>
      <c r="O237" s="859"/>
    </row>
    <row r="238" spans="1:16" hidden="1" outlineLevel="1">
      <c r="A238" s="734" t="s">
        <v>1224</v>
      </c>
    </row>
    <row r="239" spans="1:16" ht="27" hidden="1" outlineLevel="1">
      <c r="A239" s="736" t="s">
        <v>1225</v>
      </c>
    </row>
    <row r="240" spans="1:16" hidden="1" outlineLevel="1">
      <c r="A240" s="736" t="s">
        <v>1226</v>
      </c>
    </row>
    <row r="241" spans="1:1" hidden="1" outlineLevel="1">
      <c r="A241" s="735"/>
    </row>
    <row r="242" spans="1:1" ht="40.200000000000003" hidden="1" outlineLevel="1">
      <c r="A242" s="736" t="s">
        <v>1227</v>
      </c>
    </row>
    <row r="243" spans="1:1" ht="40.200000000000003" hidden="1" outlineLevel="1">
      <c r="A243" s="736" t="s">
        <v>1228</v>
      </c>
    </row>
    <row r="244" spans="1:1" ht="27" hidden="1" outlineLevel="1">
      <c r="A244" s="736" t="s">
        <v>1229</v>
      </c>
    </row>
    <row r="245" spans="1:1" hidden="1" outlineLevel="1">
      <c r="A245" s="737" t="s">
        <v>1043</v>
      </c>
    </row>
    <row r="246" spans="1:1" ht="53.4" hidden="1" outlineLevel="1">
      <c r="A246" s="738" t="s">
        <v>1230</v>
      </c>
    </row>
    <row r="247" spans="1:1" ht="40.200000000000003" hidden="1" outlineLevel="1">
      <c r="A247" s="737" t="s">
        <v>1231</v>
      </c>
    </row>
    <row r="248" spans="1:1" ht="27" hidden="1" outlineLevel="1">
      <c r="A248" s="737" t="s">
        <v>1232</v>
      </c>
    </row>
    <row r="249" spans="1:1" ht="53.4" hidden="1" outlineLevel="1">
      <c r="A249" s="737" t="s">
        <v>1233</v>
      </c>
    </row>
    <row r="250" spans="1:1" hidden="1" outlineLevel="1">
      <c r="A250" s="734" t="s">
        <v>1234</v>
      </c>
    </row>
    <row r="251" spans="1:1" ht="40.200000000000003" hidden="1" outlineLevel="1">
      <c r="A251" s="736" t="s">
        <v>1235</v>
      </c>
    </row>
    <row r="252" spans="1:1" ht="53.4" hidden="1" outlineLevel="1">
      <c r="A252" s="736" t="s">
        <v>1236</v>
      </c>
    </row>
    <row r="253" spans="1:1" hidden="1" outlineLevel="1">
      <c r="A253" s="737" t="s">
        <v>1043</v>
      </c>
    </row>
    <row r="254" spans="1:1" hidden="1" outlineLevel="1">
      <c r="A254" s="735"/>
    </row>
    <row r="255" spans="1:1" hidden="1" outlineLevel="1">
      <c r="A255" s="738" t="s">
        <v>1237</v>
      </c>
    </row>
    <row r="256" spans="1:1" ht="27" hidden="1" outlineLevel="1">
      <c r="A256" s="738" t="s">
        <v>1238</v>
      </c>
    </row>
    <row r="257" spans="1:1" ht="27" hidden="1" outlineLevel="1">
      <c r="A257" s="738" t="s">
        <v>1239</v>
      </c>
    </row>
    <row r="258" spans="1:1" ht="27" hidden="1" outlineLevel="1">
      <c r="A258" s="737" t="s">
        <v>1240</v>
      </c>
    </row>
    <row r="259" spans="1:1" hidden="1" outlineLevel="1">
      <c r="A259" s="734" t="s">
        <v>1241</v>
      </c>
    </row>
    <row r="260" spans="1:1" ht="27" hidden="1" outlineLevel="1">
      <c r="A260" s="736" t="s">
        <v>1242</v>
      </c>
    </row>
    <row r="261" spans="1:1" ht="27" hidden="1" outlineLevel="1">
      <c r="A261" s="736" t="s">
        <v>1243</v>
      </c>
    </row>
    <row r="262" spans="1:1" hidden="1" outlineLevel="1">
      <c r="A262" s="737" t="s">
        <v>1043</v>
      </c>
    </row>
    <row r="263" spans="1:1" ht="27" hidden="1" outlineLevel="1">
      <c r="A263" s="737" t="s">
        <v>1244</v>
      </c>
    </row>
    <row r="264" spans="1:1" hidden="1" outlineLevel="1">
      <c r="A264" s="735"/>
    </row>
    <row r="265" spans="1:1" ht="27" hidden="1" outlineLevel="1">
      <c r="A265" s="738" t="s">
        <v>1245</v>
      </c>
    </row>
    <row r="266" spans="1:1" ht="40.200000000000003" hidden="1" outlineLevel="1">
      <c r="A266" s="738" t="s">
        <v>1246</v>
      </c>
    </row>
    <row r="267" spans="1:1" hidden="1" outlineLevel="1">
      <c r="A267" s="734" t="s">
        <v>1247</v>
      </c>
    </row>
    <row r="268" spans="1:1" ht="40.200000000000003" hidden="1" outlineLevel="1">
      <c r="A268" s="738" t="s">
        <v>1248</v>
      </c>
    </row>
    <row r="269" spans="1:1" ht="53.4" hidden="1" outlineLevel="1">
      <c r="A269" s="736" t="s">
        <v>1249</v>
      </c>
    </row>
    <row r="270" spans="1:1" hidden="1" outlineLevel="1">
      <c r="A270" s="737" t="s">
        <v>1043</v>
      </c>
    </row>
    <row r="271" spans="1:1" ht="27" hidden="1" outlineLevel="1">
      <c r="A271" s="737" t="s">
        <v>1250</v>
      </c>
    </row>
    <row r="272" spans="1:1" hidden="1" outlineLevel="1">
      <c r="A272" s="735"/>
    </row>
    <row r="273" spans="1:1" ht="27" hidden="1" outlineLevel="1">
      <c r="A273" s="738" t="s">
        <v>1251</v>
      </c>
    </row>
    <row r="274" spans="1:1" ht="40.200000000000003" hidden="1" outlineLevel="1">
      <c r="A274" s="738" t="s">
        <v>1252</v>
      </c>
    </row>
    <row r="275" spans="1:1" ht="66.599999999999994" hidden="1" outlineLevel="1">
      <c r="A275" s="737" t="s">
        <v>1253</v>
      </c>
    </row>
    <row r="276" spans="1:1" hidden="1" outlineLevel="1">
      <c r="A276" s="734" t="s">
        <v>1254</v>
      </c>
    </row>
    <row r="277" spans="1:1" ht="40.200000000000003" hidden="1" outlineLevel="1">
      <c r="A277" s="736" t="s">
        <v>1255</v>
      </c>
    </row>
    <row r="278" spans="1:1" hidden="1" outlineLevel="1">
      <c r="A278" s="737" t="s">
        <v>1043</v>
      </c>
    </row>
    <row r="279" spans="1:1" hidden="1" outlineLevel="1">
      <c r="A279" s="737" t="s">
        <v>1256</v>
      </c>
    </row>
    <row r="280" spans="1:1" hidden="1" outlineLevel="1">
      <c r="A280" s="734" t="s">
        <v>1257</v>
      </c>
    </row>
    <row r="281" spans="1:1" ht="27" hidden="1" outlineLevel="1">
      <c r="A281" s="736" t="s">
        <v>1258</v>
      </c>
    </row>
    <row r="282" spans="1:1" hidden="1" outlineLevel="1">
      <c r="A282" s="735"/>
    </row>
    <row r="283" spans="1:1" ht="27" hidden="1" outlineLevel="1">
      <c r="A283" s="736" t="s">
        <v>1259</v>
      </c>
    </row>
    <row r="284" spans="1:1" ht="27" hidden="1" outlineLevel="1">
      <c r="A284" s="736" t="s">
        <v>1260</v>
      </c>
    </row>
    <row r="285" spans="1:1" hidden="1" outlineLevel="1">
      <c r="A285" s="736" t="s">
        <v>1261</v>
      </c>
    </row>
    <row r="286" spans="1:1" hidden="1" outlineLevel="1">
      <c r="A286" s="736" t="s">
        <v>1262</v>
      </c>
    </row>
    <row r="287" spans="1:1" hidden="1" outlineLevel="1">
      <c r="A287" s="736" t="s">
        <v>1263</v>
      </c>
    </row>
    <row r="288" spans="1:1" hidden="1" outlineLevel="1">
      <c r="A288" s="737" t="s">
        <v>1043</v>
      </c>
    </row>
    <row r="289" spans="1:16" ht="27" hidden="1" outlineLevel="1">
      <c r="A289" s="737" t="s">
        <v>1264</v>
      </c>
    </row>
    <row r="290" spans="1:16" hidden="1" outlineLevel="1">
      <c r="A290" s="735"/>
    </row>
    <row r="291" spans="1:16" collapsed="1">
      <c r="A291" s="761" t="s">
        <v>474</v>
      </c>
      <c r="B291" s="521"/>
      <c r="C291" s="521"/>
      <c r="D291" s="521"/>
      <c r="E291" s="521"/>
      <c r="F291" s="521"/>
      <c r="G291" s="521"/>
      <c r="H291" s="521"/>
      <c r="I291" s="521"/>
      <c r="J291" s="521"/>
      <c r="K291" s="521"/>
      <c r="L291" s="521"/>
      <c r="M291" s="521"/>
      <c r="N291" s="521"/>
      <c r="O291" s="522"/>
    </row>
    <row r="292" spans="1:16">
      <c r="A292" s="757" t="s">
        <v>1265</v>
      </c>
      <c r="B292" s="758"/>
      <c r="C292" s="760"/>
      <c r="D292" s="759" t="s">
        <v>1129</v>
      </c>
      <c r="E292" s="779">
        <v>3</v>
      </c>
      <c r="F292" s="779">
        <v>2</v>
      </c>
      <c r="G292" s="780">
        <f>IF(AND(E292=1,F292=1),1,IF(SUM(E292:F292)=3,2,IF(AND(E292=2,F292=2),2,IF(SUM(E292:F292)=5,6,IF(SUM(E292:F292)=6,9,IF(AND(E292=3,F292=1),3,IF(AND(E292=1,F292=3),3)))))))</f>
        <v>6</v>
      </c>
      <c r="H292" s="826" t="s">
        <v>2456</v>
      </c>
      <c r="I292" s="780">
        <f>SUM(Izmaksas!D32,Izmaksas!D58,Izmaksas!D81)</f>
        <v>1966932.6125000003</v>
      </c>
      <c r="J292" s="777"/>
      <c r="K292" s="777"/>
      <c r="L292" s="778">
        <v>1</v>
      </c>
      <c r="M292" s="780">
        <f>ROUND(I292*J292*K292,0)</f>
        <v>0</v>
      </c>
      <c r="N292" s="780">
        <f>M292*L292</f>
        <v>0</v>
      </c>
      <c r="O292" s="780">
        <f>M292*(1-L292)</f>
        <v>0</v>
      </c>
      <c r="P292" s="740"/>
    </row>
    <row r="293" spans="1:16" hidden="1" outlineLevel="2">
      <c r="A293" s="752"/>
    </row>
    <row r="294" spans="1:16" ht="66.599999999999994" hidden="1" outlineLevel="2">
      <c r="A294" s="753" t="s">
        <v>1266</v>
      </c>
      <c r="D294" s="741" t="s">
        <v>1129</v>
      </c>
    </row>
    <row r="295" spans="1:16" ht="93" hidden="1" outlineLevel="2">
      <c r="A295" s="753" t="s">
        <v>1267</v>
      </c>
      <c r="D295" s="741" t="s">
        <v>1129</v>
      </c>
    </row>
    <row r="296" spans="1:16" ht="53.4" hidden="1" outlineLevel="2">
      <c r="A296" s="753" t="s">
        <v>1268</v>
      </c>
      <c r="D296" s="394" t="s">
        <v>1221</v>
      </c>
    </row>
    <row r="297" spans="1:16" hidden="1" outlineLevel="2">
      <c r="A297" s="752"/>
    </row>
    <row r="298" spans="1:16" collapsed="1">
      <c r="A298" s="751" t="s">
        <v>1269</v>
      </c>
      <c r="B298" s="522"/>
      <c r="C298" s="511"/>
      <c r="D298" s="732" t="s">
        <v>1129</v>
      </c>
      <c r="E298" s="779">
        <v>3</v>
      </c>
      <c r="F298" s="779">
        <v>2</v>
      </c>
      <c r="G298" s="780">
        <f>IF(AND(E298=1,F298=1),1,IF(SUM(E298:F298)=3,2,IF(AND(E298=2,F298=2),2,IF(SUM(E298:F298)=5,6,IF(SUM(E298:F298)=6,9,IF(AND(E298=3,F298=1),3,IF(AND(E298=1,F298=3),3)))))))</f>
        <v>6</v>
      </c>
      <c r="H298" s="828" t="s">
        <v>2474</v>
      </c>
      <c r="I298" s="780">
        <f>(Izmaksas!D32*'IIA Papildus aprēķini'!C116+Izmaksas!D58*'IIA Papildus aprēķini'!Y145)</f>
        <v>192841.095</v>
      </c>
      <c r="J298" s="777"/>
      <c r="K298" s="777"/>
      <c r="L298" s="778">
        <v>1</v>
      </c>
      <c r="M298" s="780">
        <f>ROUND(I298*J298*K298,0)</f>
        <v>0</v>
      </c>
      <c r="N298" s="780">
        <f>M298*L298</f>
        <v>0</v>
      </c>
      <c r="O298" s="780">
        <f>M298*(1-L298)</f>
        <v>0</v>
      </c>
      <c r="P298" s="740"/>
    </row>
    <row r="299" spans="1:16" hidden="1" outlineLevel="1">
      <c r="A299" s="752"/>
    </row>
    <row r="300" spans="1:16" ht="27" hidden="1" outlineLevel="1">
      <c r="A300" s="753" t="s">
        <v>1270</v>
      </c>
      <c r="D300" s="739" t="s">
        <v>1129</v>
      </c>
    </row>
    <row r="301" spans="1:16" hidden="1" outlineLevel="1">
      <c r="A301" s="752"/>
    </row>
    <row r="302" spans="1:16" collapsed="1">
      <c r="A302" s="751" t="s">
        <v>1271</v>
      </c>
      <c r="B302" s="522"/>
      <c r="C302" s="511"/>
      <c r="D302" s="732" t="s">
        <v>1129</v>
      </c>
      <c r="E302" s="779">
        <v>1</v>
      </c>
      <c r="F302" s="779">
        <v>1</v>
      </c>
      <c r="G302" s="780">
        <f>IF(AND(E302=1,F302=1),1,IF(SUM(E302:F302)=3,2,IF(AND(E302=2,F302=2),2,IF(SUM(E302:F302)=5,6,IF(SUM(E302:F302)=6,9,IF(AND(E302=3,F302=1),3,IF(AND(E302=1,F302=3),3)))))))</f>
        <v>1</v>
      </c>
      <c r="H302" s="782"/>
      <c r="I302" s="780"/>
      <c r="J302" s="777"/>
      <c r="K302" s="777"/>
      <c r="L302" s="778">
        <v>1</v>
      </c>
      <c r="M302" s="780">
        <f>ROUND(I302*J302*K302,0)</f>
        <v>0</v>
      </c>
      <c r="N302" s="780">
        <f>M302*L302</f>
        <v>0</v>
      </c>
      <c r="O302" s="780">
        <f>M302*(1-L302)</f>
        <v>0</v>
      </c>
    </row>
    <row r="303" spans="1:16" hidden="1" outlineLevel="2">
      <c r="A303" s="735"/>
    </row>
    <row r="304" spans="1:16" ht="53.4" hidden="1" outlineLevel="2">
      <c r="A304" s="736" t="s">
        <v>1272</v>
      </c>
      <c r="D304" s="739" t="s">
        <v>1129</v>
      </c>
      <c r="E304" s="739"/>
      <c r="F304" s="739"/>
      <c r="G304" s="739"/>
    </row>
    <row r="305" spans="1:17" ht="40.200000000000003" hidden="1" outlineLevel="2">
      <c r="A305" s="736" t="s">
        <v>1273</v>
      </c>
      <c r="D305" s="739" t="s">
        <v>1129</v>
      </c>
      <c r="E305" s="739"/>
      <c r="F305" s="739"/>
      <c r="G305" s="739"/>
    </row>
    <row r="306" spans="1:17" hidden="1" outlineLevel="2">
      <c r="A306" s="735"/>
    </row>
    <row r="307" spans="1:17" collapsed="1">
      <c r="A307" s="751" t="s">
        <v>1274</v>
      </c>
      <c r="B307" s="511"/>
      <c r="C307" s="732" t="s">
        <v>1129</v>
      </c>
      <c r="D307" s="511"/>
      <c r="E307" s="779">
        <v>1</v>
      </c>
      <c r="F307" s="779">
        <v>1</v>
      </c>
      <c r="G307" s="780">
        <f>IF(AND(E307=1,F307=1),1,IF(SUM(E307:F307)=3,2,IF(AND(E307=2,F307=2),2,IF(SUM(E307:F307)=5,6,IF(SUM(E307:F307)=6,9,IF(AND(E307=3,F307=1),3,IF(AND(E307=1,F307=3),3)))))))</f>
        <v>1</v>
      </c>
      <c r="H307" s="782"/>
      <c r="I307" s="780"/>
      <c r="J307" s="777"/>
      <c r="K307" s="777"/>
      <c r="L307" s="778"/>
      <c r="M307" s="780">
        <f>ROUND(I307*J307*K307,0)</f>
        <v>0</v>
      </c>
      <c r="N307" s="780">
        <f>M307*L307</f>
        <v>0</v>
      </c>
      <c r="O307" s="780">
        <f>M307*(1-L307)</f>
        <v>0</v>
      </c>
    </row>
    <row r="308" spans="1:17" hidden="1" outlineLevel="2">
      <c r="A308" s="735"/>
    </row>
    <row r="309" spans="1:17" ht="66.599999999999994" hidden="1" outlineLevel="2">
      <c r="A309" s="736" t="s">
        <v>1275</v>
      </c>
      <c r="D309" s="741" t="s">
        <v>1129</v>
      </c>
      <c r="E309" s="821"/>
      <c r="F309" s="821"/>
      <c r="G309" s="821"/>
    </row>
    <row r="310" spans="1:17" ht="53.4" hidden="1" outlineLevel="2">
      <c r="A310" s="736" t="s">
        <v>1276</v>
      </c>
      <c r="D310" s="741" t="s">
        <v>1129</v>
      </c>
      <c r="E310" s="821"/>
      <c r="F310" s="821"/>
      <c r="G310" s="821"/>
    </row>
    <row r="311" spans="1:17" ht="31.8" hidden="1" outlineLevel="2">
      <c r="A311" s="736" t="s">
        <v>1277</v>
      </c>
      <c r="D311" s="394" t="s">
        <v>1221</v>
      </c>
      <c r="E311" s="394"/>
      <c r="F311" s="394"/>
      <c r="G311" s="394"/>
    </row>
    <row r="312" spans="1:17" hidden="1" outlineLevel="2">
      <c r="A312" s="735"/>
    </row>
    <row r="313" spans="1:17" collapsed="1">
      <c r="A313" s="751" t="s">
        <v>1278</v>
      </c>
      <c r="B313" s="522"/>
      <c r="C313" s="732" t="s">
        <v>1129</v>
      </c>
      <c r="D313" s="511"/>
      <c r="E313" s="779">
        <v>3</v>
      </c>
      <c r="F313" s="779">
        <v>2</v>
      </c>
      <c r="G313" s="780">
        <f>IF(AND(E313=1,F313=1),1,IF(SUM(E313:F313)=3,2,IF(AND(E313=2,F313=2),2,IF(SUM(E313:F313)=5,6,IF(SUM(E313:F313)=6,9,IF(AND(E313=3,F313=1),3,IF(AND(E313=1,F313=3),3)))))))</f>
        <v>6</v>
      </c>
      <c r="H313" s="826" t="s">
        <v>2476</v>
      </c>
      <c r="I313" s="780">
        <f>-'Naudas plūsmas'!D95/Ieņēmumi!D78</f>
        <v>306670</v>
      </c>
      <c r="J313" s="777"/>
      <c r="K313" s="777"/>
      <c r="L313" s="778"/>
      <c r="M313" s="780">
        <f>ROUND(I313*J313*K313,0)</f>
        <v>0</v>
      </c>
      <c r="N313" s="780">
        <f>M313*L313</f>
        <v>0</v>
      </c>
      <c r="O313" s="780">
        <f>M313*(1-L313)</f>
        <v>0</v>
      </c>
      <c r="P313" s="740"/>
      <c r="Q313" s="532"/>
    </row>
    <row r="314" spans="1:17" hidden="1" outlineLevel="1">
      <c r="A314" s="752"/>
    </row>
    <row r="315" spans="1:17" hidden="1" outlineLevel="1">
      <c r="A315" s="756" t="s">
        <v>1279</v>
      </c>
    </row>
    <row r="316" spans="1:17" ht="53.4" hidden="1" outlineLevel="1">
      <c r="A316" s="753" t="s">
        <v>1280</v>
      </c>
      <c r="D316" s="741" t="s">
        <v>1129</v>
      </c>
      <c r="E316" s="821"/>
      <c r="F316" s="821"/>
      <c r="G316" s="821"/>
    </row>
    <row r="317" spans="1:17" ht="66.599999999999994" hidden="1" outlineLevel="1">
      <c r="A317" s="753" t="s">
        <v>1281</v>
      </c>
      <c r="D317" s="394" t="s">
        <v>1221</v>
      </c>
      <c r="E317" s="394"/>
      <c r="F317" s="394"/>
      <c r="G317" s="394"/>
    </row>
    <row r="318" spans="1:17" ht="40.200000000000003" hidden="1" outlineLevel="1">
      <c r="A318" s="753" t="s">
        <v>1282</v>
      </c>
      <c r="D318" s="394" t="s">
        <v>1221</v>
      </c>
      <c r="E318" s="394"/>
      <c r="F318" s="394"/>
      <c r="G318" s="394"/>
    </row>
    <row r="319" spans="1:17" ht="32.549999999999997" hidden="1" customHeight="1" outlineLevel="1">
      <c r="A319" s="753" t="s">
        <v>1283</v>
      </c>
      <c r="D319" s="394" t="s">
        <v>1221</v>
      </c>
      <c r="E319" s="394"/>
      <c r="F319" s="394"/>
      <c r="G319" s="394"/>
    </row>
    <row r="320" spans="1:17" ht="40.200000000000003" hidden="1" outlineLevel="1">
      <c r="A320" s="753" t="s">
        <v>1284</v>
      </c>
      <c r="D320" s="741" t="s">
        <v>1129</v>
      </c>
      <c r="E320" s="821"/>
      <c r="F320" s="821"/>
      <c r="G320" s="821"/>
    </row>
    <row r="321" spans="1:15" hidden="1" outlineLevel="1">
      <c r="A321" s="755" t="s">
        <v>1285</v>
      </c>
    </row>
    <row r="322" spans="1:15" ht="27" hidden="1" outlineLevel="1">
      <c r="A322" s="753" t="s">
        <v>1286</v>
      </c>
      <c r="D322" s="741" t="s">
        <v>1129</v>
      </c>
    </row>
    <row r="323" spans="1:15" ht="27" hidden="1" outlineLevel="1">
      <c r="A323" s="753" t="s">
        <v>1287</v>
      </c>
      <c r="B323" s="739" t="s">
        <v>1129</v>
      </c>
    </row>
    <row r="324" spans="1:15" hidden="1" outlineLevel="1">
      <c r="A324" s="752"/>
    </row>
    <row r="325" spans="1:15" collapsed="1">
      <c r="A325" s="751" t="s">
        <v>1288</v>
      </c>
      <c r="B325" s="522"/>
      <c r="C325" s="732" t="s">
        <v>1129</v>
      </c>
      <c r="D325" s="511"/>
      <c r="E325" s="779">
        <v>1</v>
      </c>
      <c r="F325" s="779">
        <v>1</v>
      </c>
      <c r="G325" s="780">
        <f>IF(AND(E325=1,F325=1),1,IF(SUM(E325:F325)=3,2,IF(AND(E325=2,F325=2),2,IF(SUM(E325:F325)=5,6,IF(SUM(E325:F325)=6,9,IF(AND(E325=3,F325=1),3,IF(AND(E325=1,F325=3),3)))))))</f>
        <v>1</v>
      </c>
      <c r="H325" s="782"/>
      <c r="I325" s="780"/>
      <c r="J325" s="777"/>
      <c r="K325" s="777"/>
      <c r="L325" s="778"/>
      <c r="M325" s="780">
        <f>ROUND(I325*J325*K325,0)</f>
        <v>0</v>
      </c>
      <c r="N325" s="780">
        <f>M325*L325</f>
        <v>0</v>
      </c>
      <c r="O325" s="780">
        <f>M325*(1-L325)</f>
        <v>0</v>
      </c>
    </row>
    <row r="326" spans="1:15" hidden="1" outlineLevel="1">
      <c r="A326" s="752"/>
    </row>
    <row r="327" spans="1:15" ht="27" hidden="1" outlineLevel="1">
      <c r="A327" s="753" t="s">
        <v>1289</v>
      </c>
      <c r="B327" s="750"/>
      <c r="D327" s="750"/>
    </row>
    <row r="328" spans="1:15" ht="31.8" hidden="1" outlineLevel="1">
      <c r="A328" s="753" t="s">
        <v>1290</v>
      </c>
      <c r="D328" s="394" t="s">
        <v>1221</v>
      </c>
      <c r="E328" s="394"/>
      <c r="F328" s="394"/>
      <c r="G328" s="394"/>
    </row>
    <row r="329" spans="1:15" hidden="1" outlineLevel="1">
      <c r="A329" s="752"/>
    </row>
    <row r="330" spans="1:15" collapsed="1">
      <c r="A330" s="751" t="s">
        <v>1291</v>
      </c>
      <c r="B330" s="522"/>
      <c r="C330" s="511"/>
      <c r="D330" s="732" t="s">
        <v>1129</v>
      </c>
      <c r="E330" s="779">
        <v>3</v>
      </c>
      <c r="F330" s="779">
        <v>1</v>
      </c>
      <c r="G330" s="780">
        <f>IF(AND(E330=1,F330=1),1,IF(SUM(E330:F330)=3,2,IF(AND(E330=2,F330=2),2,IF(SUM(E330:F330)=5,6,IF(SUM(E330:F330)=6,9,IF(AND(E330=3,F330=1),3,IF(AND(E330=1,F330=3),3)))))))</f>
        <v>3</v>
      </c>
      <c r="H330" s="782"/>
      <c r="I330" s="780"/>
      <c r="J330" s="777"/>
      <c r="K330" s="777"/>
      <c r="L330" s="778">
        <v>1</v>
      </c>
      <c r="M330" s="780">
        <f>ROUND(I330*J330*K330,0)</f>
        <v>0</v>
      </c>
      <c r="N330" s="780">
        <f>M330*L330</f>
        <v>0</v>
      </c>
      <c r="O330" s="780">
        <f>M330*(1-L330)</f>
        <v>0</v>
      </c>
    </row>
    <row r="331" spans="1:15" hidden="1" outlineLevel="2">
      <c r="A331" s="752"/>
    </row>
    <row r="332" spans="1:15" ht="66.599999999999994" hidden="1" outlineLevel="2">
      <c r="A332" s="753" t="s">
        <v>1292</v>
      </c>
      <c r="D332" s="741" t="s">
        <v>1129</v>
      </c>
    </row>
    <row r="333" spans="1:15" hidden="1" outlineLevel="2">
      <c r="A333" s="752"/>
    </row>
    <row r="334" spans="1:15" collapsed="1">
      <c r="A334" s="751" t="s">
        <v>1293</v>
      </c>
      <c r="B334" s="522"/>
      <c r="C334" s="511"/>
      <c r="D334" s="732" t="s">
        <v>1129</v>
      </c>
      <c r="E334" s="779">
        <v>1</v>
      </c>
      <c r="F334" s="779">
        <v>1</v>
      </c>
      <c r="G334" s="780">
        <f>IF(AND(E334=1,F334=1),1,IF(SUM(E334:F334)=3,2,IF(AND(E334=2,F334=2),2,IF(SUM(E334:F334)=5,6,IF(SUM(E334:F334)=6,9,IF(AND(E334=3,F334=1),3,IF(AND(E334=1,F334=3),3)))))))</f>
        <v>1</v>
      </c>
      <c r="H334" s="782"/>
      <c r="I334" s="780"/>
      <c r="J334" s="777"/>
      <c r="K334" s="777"/>
      <c r="L334" s="778">
        <v>1</v>
      </c>
      <c r="M334" s="780">
        <f>ROUND(I334*J334*K334,0)</f>
        <v>0</v>
      </c>
      <c r="N334" s="780">
        <f>M334*L334</f>
        <v>0</v>
      </c>
      <c r="O334" s="780">
        <f>M334*(1-L334)</f>
        <v>0</v>
      </c>
    </row>
    <row r="335" spans="1:15" hidden="1" outlineLevel="1">
      <c r="A335" s="752"/>
    </row>
    <row r="336" spans="1:15" ht="66.599999999999994" hidden="1" outlineLevel="1">
      <c r="A336" s="753" t="s">
        <v>1294</v>
      </c>
      <c r="D336" s="741" t="s">
        <v>1129</v>
      </c>
    </row>
    <row r="337" spans="1:15" ht="40.200000000000003" hidden="1" outlineLevel="1">
      <c r="A337" s="753" t="s">
        <v>1295</v>
      </c>
      <c r="D337" s="741" t="s">
        <v>1129</v>
      </c>
    </row>
    <row r="338" spans="1:15" ht="40.200000000000003" hidden="1" outlineLevel="1">
      <c r="A338" s="753" t="s">
        <v>1296</v>
      </c>
      <c r="D338" s="394" t="s">
        <v>1221</v>
      </c>
    </row>
    <row r="339" spans="1:15" ht="53.4" hidden="1" outlineLevel="1">
      <c r="A339" s="753" t="s">
        <v>1297</v>
      </c>
      <c r="D339" s="741" t="s">
        <v>1129</v>
      </c>
    </row>
    <row r="340" spans="1:15" hidden="1" outlineLevel="1">
      <c r="A340" s="752"/>
    </row>
    <row r="341" spans="1:15" collapsed="1">
      <c r="A341" s="751" t="s">
        <v>1298</v>
      </c>
      <c r="B341" s="522"/>
      <c r="C341" s="511"/>
      <c r="D341" s="732" t="s">
        <v>1129</v>
      </c>
      <c r="E341" s="779">
        <v>2</v>
      </c>
      <c r="F341" s="779">
        <v>1</v>
      </c>
      <c r="G341" s="780">
        <f>IF(AND(E341=1,F341=1),1,IF(SUM(E341:F341)=3,2,IF(AND(E341=2,F341=2),2,IF(SUM(E341:F341)=5,6,IF(SUM(E341:F341)=6,9,IF(AND(E341=3,F341=1),3,IF(AND(E341=1,F341=3),3)))))))</f>
        <v>2</v>
      </c>
      <c r="H341" s="782"/>
      <c r="I341" s="780"/>
      <c r="J341" s="777"/>
      <c r="K341" s="777"/>
      <c r="L341" s="778">
        <v>1</v>
      </c>
      <c r="M341" s="780">
        <f>ROUND(I341*J341*K341,0)</f>
        <v>0</v>
      </c>
      <c r="N341" s="780">
        <f>M341*L341</f>
        <v>0</v>
      </c>
      <c r="O341" s="780">
        <f>M341*(1-L341)</f>
        <v>0</v>
      </c>
    </row>
    <row r="342" spans="1:15" hidden="1" outlineLevel="1">
      <c r="A342" s="752"/>
    </row>
    <row r="343" spans="1:15" ht="53.4" hidden="1" outlineLevel="1">
      <c r="A343" s="753" t="s">
        <v>1299</v>
      </c>
      <c r="D343" s="741" t="s">
        <v>1129</v>
      </c>
    </row>
    <row r="344" spans="1:15" hidden="1" outlineLevel="1">
      <c r="A344" s="752"/>
    </row>
    <row r="345" spans="1:15" collapsed="1">
      <c r="A345" s="751" t="s">
        <v>1300</v>
      </c>
      <c r="B345" s="522"/>
      <c r="C345" s="732" t="s">
        <v>1129</v>
      </c>
      <c r="D345" s="511"/>
      <c r="E345" s="779">
        <v>1</v>
      </c>
      <c r="F345" s="779">
        <v>1</v>
      </c>
      <c r="G345" s="780">
        <f>IF(AND(E345=1,F345=1),1,IF(SUM(E345:F345)=3,2,IF(AND(E345=2,F345=2),2,IF(SUM(E345:F345)=5,6,IF(SUM(E345:F345)=6,9,IF(AND(E345=3,F345=1),3,IF(AND(E345=1,F345=3),3)))))))</f>
        <v>1</v>
      </c>
      <c r="H345" s="782"/>
      <c r="I345" s="780"/>
      <c r="J345" s="777"/>
      <c r="K345" s="777"/>
      <c r="L345" s="778"/>
      <c r="M345" s="780">
        <f>ROUND(I345*J345*K345,0)</f>
        <v>0</v>
      </c>
      <c r="N345" s="780">
        <f>M345*L345</f>
        <v>0</v>
      </c>
      <c r="O345" s="780">
        <f>M345*(1-L345)</f>
        <v>0</v>
      </c>
    </row>
    <row r="346" spans="1:15" hidden="1" outlineLevel="1">
      <c r="A346" s="752"/>
    </row>
    <row r="347" spans="1:15" ht="66.599999999999994" hidden="1" outlineLevel="1">
      <c r="A347" s="753" t="s">
        <v>1301</v>
      </c>
    </row>
    <row r="348" spans="1:15" hidden="1" outlineLevel="1">
      <c r="A348" s="751" t="s">
        <v>1302</v>
      </c>
    </row>
    <row r="349" spans="1:15" ht="27" hidden="1" outlineLevel="1">
      <c r="A349" s="753" t="s">
        <v>1303</v>
      </c>
      <c r="D349" s="741" t="s">
        <v>1129</v>
      </c>
    </row>
    <row r="350" spans="1:15" hidden="1" outlineLevel="1">
      <c r="A350" s="751" t="s">
        <v>1304</v>
      </c>
    </row>
    <row r="351" spans="1:15" ht="66.599999999999994" hidden="1" outlineLevel="1">
      <c r="A351" s="753" t="s">
        <v>1305</v>
      </c>
      <c r="B351" s="741" t="s">
        <v>1129</v>
      </c>
    </row>
    <row r="352" spans="1:15" hidden="1" outlineLevel="1">
      <c r="A352" s="752"/>
    </row>
    <row r="353" spans="1:15" ht="15" customHeight="1" collapsed="1">
      <c r="A353" s="751" t="s">
        <v>1306</v>
      </c>
      <c r="B353" s="522"/>
      <c r="C353" s="511"/>
      <c r="D353" s="732" t="s">
        <v>1129</v>
      </c>
      <c r="E353" s="779">
        <v>3</v>
      </c>
      <c r="F353" s="779">
        <v>1</v>
      </c>
      <c r="G353" s="780">
        <f>IF(AND(E353=1,F353=1),1,IF(SUM(E353:F353)=3,2,IF(AND(E353=2,F353=2),2,IF(SUM(E353:F353)=5,6,IF(SUM(E353:F353)=6,9,IF(AND(E353=3,F353=1),3,IF(AND(E353=1,F353=3),3)))))))</f>
        <v>3</v>
      </c>
      <c r="H353" s="782"/>
      <c r="I353" s="780"/>
      <c r="J353" s="777"/>
      <c r="K353" s="777"/>
      <c r="L353" s="778">
        <v>1</v>
      </c>
      <c r="M353" s="780">
        <f>ROUND(I353*J353*K353,0)</f>
        <v>0</v>
      </c>
      <c r="N353" s="780">
        <f>M353*L353</f>
        <v>0</v>
      </c>
      <c r="O353" s="780">
        <f>M353*(1-L353)</f>
        <v>0</v>
      </c>
    </row>
    <row r="354" spans="1:15" hidden="1" outlineLevel="1">
      <c r="A354" s="752"/>
    </row>
    <row r="355" spans="1:15" ht="66.599999999999994" hidden="1" outlineLevel="1">
      <c r="A355" s="753" t="s">
        <v>1307</v>
      </c>
      <c r="D355" s="741" t="s">
        <v>1129</v>
      </c>
    </row>
    <row r="356" spans="1:15" hidden="1" outlineLevel="1">
      <c r="A356" s="752"/>
    </row>
    <row r="357" spans="1:15" collapsed="1">
      <c r="A357" s="751" t="s">
        <v>1308</v>
      </c>
      <c r="B357" s="522"/>
      <c r="C357" s="511"/>
      <c r="D357" s="732" t="s">
        <v>1129</v>
      </c>
      <c r="E357" s="779">
        <v>1</v>
      </c>
      <c r="F357" s="779">
        <v>1</v>
      </c>
      <c r="G357" s="780">
        <f>IF(AND(E357=1,F357=1),1,IF(SUM(E357:F357)=3,2,IF(AND(E357=2,F357=2),2,IF(SUM(E357:F357)=5,6,IF(SUM(E357:F357)=6,9,IF(AND(E357=3,F357=1),3,IF(AND(E357=1,F357=3),3)))))))</f>
        <v>1</v>
      </c>
      <c r="H357" s="782"/>
      <c r="I357" s="780"/>
      <c r="J357" s="777"/>
      <c r="K357" s="777"/>
      <c r="L357" s="778">
        <v>1</v>
      </c>
      <c r="M357" s="780">
        <f>ROUND(I357*J357*K357,0)</f>
        <v>0</v>
      </c>
      <c r="N357" s="780">
        <f>M357*L357</f>
        <v>0</v>
      </c>
      <c r="O357" s="780">
        <f>M357*(1-L357)</f>
        <v>0</v>
      </c>
    </row>
    <row r="358" spans="1:15" hidden="1" outlineLevel="1">
      <c r="A358" s="735"/>
    </row>
    <row r="359" spans="1:15" ht="27" hidden="1" outlineLevel="1">
      <c r="A359" s="736" t="s">
        <v>1258</v>
      </c>
    </row>
    <row r="360" spans="1:15" ht="27" hidden="1" outlineLevel="1">
      <c r="A360" s="736" t="s">
        <v>1309</v>
      </c>
    </row>
    <row r="361" spans="1:15" ht="27" hidden="1" outlineLevel="1">
      <c r="A361" s="736" t="s">
        <v>1310</v>
      </c>
    </row>
    <row r="362" spans="1:15" hidden="1" outlineLevel="1">
      <c r="A362" s="736" t="s">
        <v>1311</v>
      </c>
    </row>
    <row r="363" spans="1:15" hidden="1" outlineLevel="1">
      <c r="A363" s="736" t="s">
        <v>1312</v>
      </c>
      <c r="D363" s="750"/>
    </row>
    <row r="364" spans="1:15" hidden="1" outlineLevel="1">
      <c r="A364" s="736" t="s">
        <v>1313</v>
      </c>
      <c r="D364" s="750"/>
    </row>
    <row r="365" spans="1:15" ht="40.200000000000003" hidden="1" outlineLevel="1">
      <c r="A365" s="736" t="s">
        <v>1314</v>
      </c>
      <c r="D365" s="741" t="s">
        <v>1129</v>
      </c>
    </row>
    <row r="366" spans="1:15" hidden="1" outlineLevel="1">
      <c r="A366" s="736"/>
    </row>
    <row r="367" spans="1:15" collapsed="1">
      <c r="A367" s="792" t="s">
        <v>2408</v>
      </c>
      <c r="B367" s="511"/>
      <c r="C367" s="511"/>
      <c r="D367" s="511"/>
      <c r="E367" s="511"/>
      <c r="F367" s="511"/>
      <c r="G367" s="511"/>
      <c r="H367" s="511"/>
      <c r="I367" s="511"/>
      <c r="J367" s="511"/>
      <c r="K367" s="511"/>
      <c r="L367" s="511"/>
      <c r="M367" s="511"/>
      <c r="N367" s="793">
        <f>SUM(N292,N298,N302,N307,N313,N325,N330,N334,N330,N334,N341,N345,N353,N357)</f>
        <v>0</v>
      </c>
      <c r="O367" s="793">
        <f>SUM(O292,O298,O302,O307,O313,O325,O330,O334,O330,O334,O341,O345,O353,O357)</f>
        <v>0</v>
      </c>
    </row>
    <row r="368" spans="1:15">
      <c r="A368" s="859" t="s">
        <v>1315</v>
      </c>
      <c r="B368" s="859"/>
      <c r="C368" s="859"/>
      <c r="D368" s="859"/>
      <c r="E368" s="742"/>
      <c r="F368" s="742"/>
      <c r="G368" s="742"/>
      <c r="H368" s="859"/>
      <c r="I368" s="859"/>
      <c r="J368" s="859"/>
      <c r="K368" s="859"/>
      <c r="L368" s="859"/>
      <c r="M368" s="859"/>
      <c r="N368" s="859"/>
      <c r="O368" s="859"/>
    </row>
    <row r="369" spans="1:1" hidden="1" outlineLevel="1">
      <c r="A369" s="723" t="s">
        <v>1316</v>
      </c>
    </row>
    <row r="370" spans="1:1" hidden="1" outlineLevel="1">
      <c r="A370" s="723" t="s">
        <v>1317</v>
      </c>
    </row>
    <row r="371" spans="1:1" ht="40.200000000000003" hidden="1" outlineLevel="1">
      <c r="A371" s="724" t="s">
        <v>1318</v>
      </c>
    </row>
    <row r="372" spans="1:1" hidden="1" outlineLevel="1">
      <c r="A372" s="727"/>
    </row>
    <row r="373" spans="1:1" hidden="1" outlineLevel="1">
      <c r="A373" s="724" t="s">
        <v>1319</v>
      </c>
    </row>
    <row r="374" spans="1:1" hidden="1" outlineLevel="1">
      <c r="A374" s="724" t="s">
        <v>1320</v>
      </c>
    </row>
    <row r="375" spans="1:1" hidden="1" outlineLevel="1">
      <c r="A375" s="724" t="s">
        <v>1321</v>
      </c>
    </row>
    <row r="376" spans="1:1" hidden="1" outlineLevel="1">
      <c r="A376" s="724" t="s">
        <v>1322</v>
      </c>
    </row>
    <row r="377" spans="1:1" ht="27" hidden="1" outlineLevel="1">
      <c r="A377" s="724" t="s">
        <v>1323</v>
      </c>
    </row>
    <row r="378" spans="1:1" hidden="1" outlineLevel="1">
      <c r="A378" s="727"/>
    </row>
    <row r="379" spans="1:1" hidden="1" outlineLevel="1">
      <c r="A379" s="724" t="s">
        <v>1319</v>
      </c>
    </row>
    <row r="380" spans="1:1" hidden="1" outlineLevel="1">
      <c r="A380" s="724" t="s">
        <v>1320</v>
      </c>
    </row>
    <row r="381" spans="1:1" hidden="1" outlineLevel="1">
      <c r="A381" s="724" t="s">
        <v>1322</v>
      </c>
    </row>
    <row r="382" spans="1:1" ht="27" hidden="1" outlineLevel="1">
      <c r="A382" s="724" t="s">
        <v>1324</v>
      </c>
    </row>
    <row r="383" spans="1:1" hidden="1" outlineLevel="1">
      <c r="A383" s="725" t="s">
        <v>1043</v>
      </c>
    </row>
    <row r="384" spans="1:1" ht="27" hidden="1" outlineLevel="1">
      <c r="A384" s="725" t="s">
        <v>1325</v>
      </c>
    </row>
    <row r="385" spans="1:1" hidden="1" outlineLevel="1">
      <c r="A385" s="723" t="s">
        <v>1326</v>
      </c>
    </row>
    <row r="386" spans="1:1" ht="27" hidden="1" outlineLevel="1">
      <c r="A386" s="724" t="s">
        <v>1327</v>
      </c>
    </row>
    <row r="387" spans="1:1" hidden="1" outlineLevel="1">
      <c r="A387" s="725" t="s">
        <v>1043</v>
      </c>
    </row>
    <row r="388" spans="1:1" ht="40.200000000000003" hidden="1" outlineLevel="1">
      <c r="A388" s="725" t="s">
        <v>1328</v>
      </c>
    </row>
    <row r="389" spans="1:1" hidden="1" outlineLevel="1">
      <c r="A389" s="727"/>
    </row>
    <row r="390" spans="1:1" ht="40.200000000000003" hidden="1" outlineLevel="1">
      <c r="A390" s="726" t="s">
        <v>1329</v>
      </c>
    </row>
    <row r="391" spans="1:1" ht="53.4" hidden="1" outlineLevel="1">
      <c r="A391" s="726" t="s">
        <v>1330</v>
      </c>
    </row>
    <row r="392" spans="1:1" hidden="1" outlineLevel="1">
      <c r="A392" s="726" t="s">
        <v>1331</v>
      </c>
    </row>
    <row r="393" spans="1:1" hidden="1" outlineLevel="1">
      <c r="A393" s="723" t="s">
        <v>1332</v>
      </c>
    </row>
    <row r="394" spans="1:1" ht="66.599999999999994" hidden="1" outlineLevel="1">
      <c r="A394" s="726" t="s">
        <v>1333</v>
      </c>
    </row>
    <row r="395" spans="1:1" hidden="1" outlineLevel="1">
      <c r="A395" s="724" t="s">
        <v>1334</v>
      </c>
    </row>
    <row r="396" spans="1:1" hidden="1" outlineLevel="1">
      <c r="A396" s="727"/>
    </row>
    <row r="397" spans="1:1" ht="40.200000000000003" hidden="1" outlineLevel="1">
      <c r="A397" s="724" t="s">
        <v>1335</v>
      </c>
    </row>
    <row r="398" spans="1:1" ht="40.200000000000003" hidden="1" outlineLevel="1">
      <c r="A398" s="724" t="s">
        <v>1336</v>
      </c>
    </row>
    <row r="399" spans="1:1" hidden="1" outlineLevel="1">
      <c r="A399" s="725" t="s">
        <v>1043</v>
      </c>
    </row>
    <row r="400" spans="1:1" ht="40.200000000000003" hidden="1" outlineLevel="1">
      <c r="A400" s="725" t="s">
        <v>1337</v>
      </c>
    </row>
    <row r="401" spans="1:1" ht="27" hidden="1" outlineLevel="1">
      <c r="A401" s="725" t="s">
        <v>1338</v>
      </c>
    </row>
    <row r="402" spans="1:1" hidden="1" outlineLevel="1">
      <c r="A402" s="723" t="s">
        <v>1339</v>
      </c>
    </row>
    <row r="403" spans="1:1" ht="27" hidden="1" outlineLevel="1">
      <c r="A403" s="724" t="s">
        <v>1340</v>
      </c>
    </row>
    <row r="404" spans="1:1" ht="40.200000000000003" hidden="1" outlineLevel="1">
      <c r="A404" s="724" t="s">
        <v>1341</v>
      </c>
    </row>
    <row r="405" spans="1:1" ht="40.200000000000003" hidden="1" outlineLevel="1">
      <c r="A405" s="724" t="s">
        <v>1342</v>
      </c>
    </row>
    <row r="406" spans="1:1" ht="27" hidden="1" outlineLevel="1">
      <c r="A406" s="724" t="s">
        <v>1343</v>
      </c>
    </row>
    <row r="407" spans="1:1" hidden="1" outlineLevel="1">
      <c r="A407" s="725" t="s">
        <v>1043</v>
      </c>
    </row>
    <row r="408" spans="1:1" ht="79.8" hidden="1" outlineLevel="1">
      <c r="A408" s="725" t="s">
        <v>1344</v>
      </c>
    </row>
    <row r="409" spans="1:1" ht="40.200000000000003" hidden="1" outlineLevel="1">
      <c r="A409" s="725" t="s">
        <v>1345</v>
      </c>
    </row>
    <row r="410" spans="1:1" ht="27" hidden="1" outlineLevel="1">
      <c r="A410" s="725" t="s">
        <v>1346</v>
      </c>
    </row>
    <row r="411" spans="1:1" hidden="1" outlineLevel="1">
      <c r="A411" s="723" t="s">
        <v>1347</v>
      </c>
    </row>
    <row r="412" spans="1:1" ht="53.4" hidden="1" outlineLevel="1">
      <c r="A412" s="724" t="s">
        <v>1348</v>
      </c>
    </row>
    <row r="413" spans="1:1" hidden="1" outlineLevel="1">
      <c r="A413" s="725" t="s">
        <v>1043</v>
      </c>
    </row>
    <row r="414" spans="1:1" ht="27" hidden="1" outlineLevel="1">
      <c r="A414" s="726" t="s">
        <v>1349</v>
      </c>
    </row>
    <row r="415" spans="1:1" ht="66.599999999999994" hidden="1" outlineLevel="1">
      <c r="A415" s="725" t="s">
        <v>1350</v>
      </c>
    </row>
    <row r="416" spans="1:1" hidden="1" outlineLevel="1">
      <c r="A416" s="723" t="s">
        <v>1351</v>
      </c>
    </row>
    <row r="417" spans="1:1" ht="27" hidden="1" outlineLevel="1">
      <c r="A417" s="724" t="s">
        <v>1352</v>
      </c>
    </row>
    <row r="418" spans="1:1" ht="40.200000000000003" hidden="1" outlineLevel="1">
      <c r="A418" s="724" t="s">
        <v>1353</v>
      </c>
    </row>
    <row r="419" spans="1:1" hidden="1" outlineLevel="1">
      <c r="A419" s="723" t="s">
        <v>1354</v>
      </c>
    </row>
    <row r="420" spans="1:1" ht="40.200000000000003" hidden="1" outlineLevel="1">
      <c r="A420" s="724" t="s">
        <v>1355</v>
      </c>
    </row>
    <row r="421" spans="1:1" ht="40.200000000000003" hidden="1" outlineLevel="1">
      <c r="A421" s="724" t="s">
        <v>1356</v>
      </c>
    </row>
    <row r="422" spans="1:1" ht="66.599999999999994" hidden="1" outlineLevel="1">
      <c r="A422" s="724" t="s">
        <v>1357</v>
      </c>
    </row>
    <row r="423" spans="1:1" hidden="1" outlineLevel="1">
      <c r="A423" s="725" t="s">
        <v>1043</v>
      </c>
    </row>
    <row r="424" spans="1:1" ht="27" hidden="1" outlineLevel="1">
      <c r="A424" s="726" t="s">
        <v>1358</v>
      </c>
    </row>
    <row r="425" spans="1:1" ht="40.200000000000003" hidden="1" outlineLevel="1">
      <c r="A425" s="726" t="s">
        <v>1359</v>
      </c>
    </row>
    <row r="426" spans="1:1" hidden="1" outlineLevel="1">
      <c r="A426" s="727"/>
    </row>
    <row r="427" spans="1:1" ht="27" hidden="1" outlineLevel="1">
      <c r="A427" s="726" t="s">
        <v>1360</v>
      </c>
    </row>
    <row r="428" spans="1:1" ht="27" hidden="1" outlineLevel="1">
      <c r="A428" s="725" t="s">
        <v>1361</v>
      </c>
    </row>
    <row r="429" spans="1:1" ht="27" hidden="1" outlineLevel="1">
      <c r="A429" s="725" t="s">
        <v>1362</v>
      </c>
    </row>
    <row r="430" spans="1:1" hidden="1" outlineLevel="1">
      <c r="A430" s="727"/>
    </row>
    <row r="431" spans="1:1" hidden="1" outlineLevel="1">
      <c r="A431" s="726" t="s">
        <v>1363</v>
      </c>
    </row>
    <row r="432" spans="1:1" hidden="1" outlineLevel="1">
      <c r="A432" s="726" t="s">
        <v>1364</v>
      </c>
    </row>
    <row r="433" spans="1:1" hidden="1" outlineLevel="1">
      <c r="A433" s="726" t="s">
        <v>1365</v>
      </c>
    </row>
    <row r="434" spans="1:1" ht="40.200000000000003" hidden="1" outlineLevel="1">
      <c r="A434" s="726" t="s">
        <v>1366</v>
      </c>
    </row>
    <row r="435" spans="1:1" ht="66.599999999999994" hidden="1" outlineLevel="1">
      <c r="A435" s="725" t="s">
        <v>1367</v>
      </c>
    </row>
    <row r="436" spans="1:1" hidden="1" outlineLevel="1">
      <c r="A436" s="723" t="s">
        <v>1368</v>
      </c>
    </row>
    <row r="437" spans="1:1" ht="66.599999999999994" hidden="1" outlineLevel="1">
      <c r="A437" s="724" t="s">
        <v>1369</v>
      </c>
    </row>
    <row r="438" spans="1:1" ht="27" hidden="1" outlineLevel="1">
      <c r="A438" s="724" t="s">
        <v>1370</v>
      </c>
    </row>
    <row r="439" spans="1:1" hidden="1" outlineLevel="1">
      <c r="A439" s="727"/>
    </row>
    <row r="440" spans="1:1" hidden="1" outlineLevel="1">
      <c r="A440" s="726" t="s">
        <v>1371</v>
      </c>
    </row>
    <row r="441" spans="1:1" ht="27" hidden="1" outlineLevel="1">
      <c r="A441" s="726" t="s">
        <v>1372</v>
      </c>
    </row>
    <row r="442" spans="1:1" hidden="1" outlineLevel="1">
      <c r="A442" s="725" t="s">
        <v>1043</v>
      </c>
    </row>
    <row r="443" spans="1:1" ht="40.200000000000003" hidden="1" outlineLevel="1">
      <c r="A443" s="725" t="s">
        <v>1373</v>
      </c>
    </row>
    <row r="444" spans="1:1" hidden="1" outlineLevel="1">
      <c r="A444" s="727"/>
    </row>
    <row r="445" spans="1:1" ht="27" hidden="1" outlineLevel="1">
      <c r="A445" s="726" t="s">
        <v>1374</v>
      </c>
    </row>
    <row r="446" spans="1:1" hidden="1" outlineLevel="1">
      <c r="A446" s="726" t="s">
        <v>1375</v>
      </c>
    </row>
    <row r="447" spans="1:1" ht="27" hidden="1" outlineLevel="1">
      <c r="A447" s="726" t="s">
        <v>1376</v>
      </c>
    </row>
    <row r="448" spans="1:1" hidden="1" outlineLevel="1">
      <c r="A448" s="723" t="s">
        <v>1377</v>
      </c>
    </row>
    <row r="449" spans="1:1" ht="40.200000000000003" hidden="1" outlineLevel="1">
      <c r="A449" s="724" t="s">
        <v>1378</v>
      </c>
    </row>
    <row r="450" spans="1:1" ht="27" hidden="1" outlineLevel="1">
      <c r="A450" s="724" t="s">
        <v>1379</v>
      </c>
    </row>
    <row r="451" spans="1:1" ht="40.200000000000003" hidden="1" outlineLevel="1">
      <c r="A451" s="724" t="s">
        <v>1380</v>
      </c>
    </row>
    <row r="452" spans="1:1" ht="40.200000000000003" hidden="1" outlineLevel="1">
      <c r="A452" s="724" t="s">
        <v>1381</v>
      </c>
    </row>
    <row r="453" spans="1:1" ht="40.200000000000003" hidden="1" outlineLevel="1">
      <c r="A453" s="724" t="s">
        <v>1382</v>
      </c>
    </row>
    <row r="454" spans="1:1" hidden="1" outlineLevel="1">
      <c r="A454" s="725" t="s">
        <v>1043</v>
      </c>
    </row>
    <row r="455" spans="1:1" ht="66.599999999999994" hidden="1" outlineLevel="1">
      <c r="A455" s="725" t="s">
        <v>1383</v>
      </c>
    </row>
    <row r="456" spans="1:1" hidden="1" outlineLevel="1">
      <c r="A456" s="723" t="s">
        <v>1384</v>
      </c>
    </row>
    <row r="457" spans="1:1" ht="53.4" hidden="1" outlineLevel="1">
      <c r="A457" s="724" t="s">
        <v>1385</v>
      </c>
    </row>
    <row r="458" spans="1:1" hidden="1" outlineLevel="1">
      <c r="A458" s="725" t="s">
        <v>1043</v>
      </c>
    </row>
    <row r="459" spans="1:1" hidden="1" outlineLevel="1">
      <c r="A459" s="725" t="s">
        <v>1386</v>
      </c>
    </row>
    <row r="460" spans="1:1" hidden="1" outlineLevel="1">
      <c r="A460" s="723" t="s">
        <v>1387</v>
      </c>
    </row>
    <row r="461" spans="1:1" ht="40.200000000000003" hidden="1" outlineLevel="1">
      <c r="A461" s="724" t="s">
        <v>1388</v>
      </c>
    </row>
    <row r="462" spans="1:1" hidden="1" outlineLevel="1">
      <c r="A462" s="725" t="s">
        <v>1043</v>
      </c>
    </row>
    <row r="463" spans="1:1" ht="27" hidden="1" outlineLevel="1">
      <c r="A463" s="725" t="s">
        <v>1389</v>
      </c>
    </row>
    <row r="464" spans="1:1" hidden="1" outlineLevel="1">
      <c r="A464" s="723" t="s">
        <v>1390</v>
      </c>
    </row>
    <row r="465" spans="1:1" ht="40.200000000000003" hidden="1" outlineLevel="1">
      <c r="A465" s="724" t="s">
        <v>1391</v>
      </c>
    </row>
    <row r="466" spans="1:1" hidden="1" outlineLevel="1">
      <c r="A466" s="725" t="s">
        <v>1043</v>
      </c>
    </row>
    <row r="467" spans="1:1" ht="40.200000000000003" hidden="1" outlineLevel="1">
      <c r="A467" s="725" t="s">
        <v>1392</v>
      </c>
    </row>
    <row r="468" spans="1:1" hidden="1" outlineLevel="1">
      <c r="A468" s="723" t="s">
        <v>1393</v>
      </c>
    </row>
    <row r="469" spans="1:1" ht="40.200000000000003" hidden="1" outlineLevel="1">
      <c r="A469" s="724" t="s">
        <v>1394</v>
      </c>
    </row>
    <row r="470" spans="1:1" hidden="1" outlineLevel="1">
      <c r="A470" s="725" t="s">
        <v>1043</v>
      </c>
    </row>
    <row r="471" spans="1:1" hidden="1" outlineLevel="1">
      <c r="A471" s="725" t="s">
        <v>1395</v>
      </c>
    </row>
    <row r="472" spans="1:1" hidden="1" outlineLevel="1">
      <c r="A472" s="723" t="s">
        <v>1396</v>
      </c>
    </row>
    <row r="473" spans="1:1" ht="27" hidden="1" outlineLevel="1">
      <c r="A473" s="724" t="s">
        <v>1397</v>
      </c>
    </row>
    <row r="474" spans="1:1" hidden="1" outlineLevel="1">
      <c r="A474" s="723" t="s">
        <v>1398</v>
      </c>
    </row>
    <row r="475" spans="1:1" ht="27" hidden="1" outlineLevel="1">
      <c r="A475" s="724" t="s">
        <v>1399</v>
      </c>
    </row>
    <row r="476" spans="1:1" hidden="1" outlineLevel="1">
      <c r="A476" s="724" t="s">
        <v>1400</v>
      </c>
    </row>
    <row r="477" spans="1:1" hidden="1" outlineLevel="1">
      <c r="A477" s="727"/>
    </row>
    <row r="478" spans="1:1" hidden="1" outlineLevel="1">
      <c r="A478" s="724" t="s">
        <v>1401</v>
      </c>
    </row>
    <row r="479" spans="1:1" ht="27" hidden="1" outlineLevel="1">
      <c r="A479" s="724" t="s">
        <v>1402</v>
      </c>
    </row>
    <row r="480" spans="1:1" ht="40.200000000000003" hidden="1" outlineLevel="1">
      <c r="A480" s="724" t="s">
        <v>1403</v>
      </c>
    </row>
    <row r="481" spans="1:1" hidden="1" outlineLevel="1">
      <c r="A481" s="724" t="s">
        <v>1404</v>
      </c>
    </row>
    <row r="482" spans="1:1" hidden="1" outlineLevel="1">
      <c r="A482" s="727"/>
    </row>
    <row r="483" spans="1:1" hidden="1" outlineLevel="1">
      <c r="A483" s="724" t="s">
        <v>1405</v>
      </c>
    </row>
    <row r="484" spans="1:1" hidden="1" outlineLevel="1">
      <c r="A484" s="724" t="s">
        <v>1406</v>
      </c>
    </row>
    <row r="485" spans="1:1" hidden="1" outlineLevel="1">
      <c r="A485" s="724" t="s">
        <v>1407</v>
      </c>
    </row>
    <row r="486" spans="1:1" hidden="1" outlineLevel="1">
      <c r="A486" s="724" t="s">
        <v>1408</v>
      </c>
    </row>
    <row r="487" spans="1:1" ht="27" hidden="1" outlineLevel="1">
      <c r="A487" s="724" t="s">
        <v>1409</v>
      </c>
    </row>
    <row r="488" spans="1:1" hidden="1" outlineLevel="1">
      <c r="A488" s="725" t="s">
        <v>1043</v>
      </c>
    </row>
    <row r="489" spans="1:1" ht="40.200000000000003" hidden="1" outlineLevel="1">
      <c r="A489" s="725" t="s">
        <v>1410</v>
      </c>
    </row>
    <row r="490" spans="1:1" ht="40.200000000000003" hidden="1" outlineLevel="1">
      <c r="A490" s="725" t="s">
        <v>1411</v>
      </c>
    </row>
    <row r="491" spans="1:1" hidden="1" outlineLevel="1">
      <c r="A491" s="723" t="s">
        <v>1412</v>
      </c>
    </row>
    <row r="492" spans="1:1" ht="40.200000000000003" hidden="1" outlineLevel="1">
      <c r="A492" s="724" t="s">
        <v>1413</v>
      </c>
    </row>
    <row r="493" spans="1:1" ht="40.200000000000003" hidden="1" outlineLevel="1">
      <c r="A493" s="724" t="s">
        <v>1414</v>
      </c>
    </row>
    <row r="494" spans="1:1" hidden="1" outlineLevel="1">
      <c r="A494" s="727"/>
    </row>
    <row r="495" spans="1:1" hidden="1" outlineLevel="1">
      <c r="A495" s="724" t="s">
        <v>1415</v>
      </c>
    </row>
    <row r="496" spans="1:1" hidden="1" outlineLevel="1">
      <c r="A496" s="724" t="s">
        <v>1416</v>
      </c>
    </row>
    <row r="497" spans="1:1" hidden="1" outlineLevel="1">
      <c r="A497" s="724" t="s">
        <v>1417</v>
      </c>
    </row>
    <row r="498" spans="1:1" ht="27" hidden="1" outlineLevel="1">
      <c r="A498" s="724" t="s">
        <v>1418</v>
      </c>
    </row>
    <row r="499" spans="1:1" ht="27" hidden="1" outlineLevel="1">
      <c r="A499" s="724" t="s">
        <v>1419</v>
      </c>
    </row>
    <row r="500" spans="1:1" hidden="1" outlineLevel="1">
      <c r="A500" s="724" t="s">
        <v>1420</v>
      </c>
    </row>
    <row r="501" spans="1:1" hidden="1" outlineLevel="1">
      <c r="A501" s="725" t="s">
        <v>1043</v>
      </c>
    </row>
    <row r="502" spans="1:1" hidden="1" outlineLevel="1">
      <c r="A502" s="726" t="s">
        <v>1237</v>
      </c>
    </row>
    <row r="503" spans="1:1" hidden="1" outlineLevel="1">
      <c r="A503" s="727"/>
    </row>
    <row r="504" spans="1:1" ht="40.200000000000003" hidden="1" outlineLevel="1">
      <c r="A504" s="726" t="s">
        <v>1421</v>
      </c>
    </row>
    <row r="505" spans="1:1" ht="93" hidden="1" outlineLevel="1">
      <c r="A505" s="726" t="s">
        <v>1422</v>
      </c>
    </row>
    <row r="506" spans="1:1" ht="40.200000000000003" hidden="1" outlineLevel="1">
      <c r="A506" s="725" t="s">
        <v>1423</v>
      </c>
    </row>
    <row r="507" spans="1:1" ht="40.200000000000003" hidden="1" outlineLevel="1">
      <c r="A507" s="726" t="s">
        <v>1424</v>
      </c>
    </row>
    <row r="508" spans="1:1" hidden="1" outlineLevel="1">
      <c r="A508" s="723" t="s">
        <v>1425</v>
      </c>
    </row>
    <row r="509" spans="1:1" ht="27" hidden="1" outlineLevel="1">
      <c r="A509" s="724" t="s">
        <v>1426</v>
      </c>
    </row>
    <row r="510" spans="1:1" hidden="1" outlineLevel="1">
      <c r="A510" s="727"/>
    </row>
    <row r="511" spans="1:1" hidden="1" outlineLevel="1">
      <c r="A511" s="724" t="s">
        <v>1427</v>
      </c>
    </row>
    <row r="512" spans="1:1" hidden="1" outlineLevel="1">
      <c r="A512" s="724" t="s">
        <v>1428</v>
      </c>
    </row>
    <row r="513" spans="1:1" hidden="1" outlineLevel="1">
      <c r="A513" s="725" t="s">
        <v>1043</v>
      </c>
    </row>
    <row r="514" spans="1:1" ht="40.200000000000003" hidden="1" outlineLevel="1">
      <c r="A514" s="725" t="s">
        <v>1429</v>
      </c>
    </row>
    <row r="515" spans="1:1" ht="53.4" hidden="1" outlineLevel="1">
      <c r="A515" s="725" t="s">
        <v>1430</v>
      </c>
    </row>
    <row r="516" spans="1:1" hidden="1" outlineLevel="1">
      <c r="A516" s="723" t="s">
        <v>1431</v>
      </c>
    </row>
    <row r="517" spans="1:1" ht="27" hidden="1" outlineLevel="1">
      <c r="A517" s="724" t="s">
        <v>1432</v>
      </c>
    </row>
    <row r="518" spans="1:1" hidden="1" outlineLevel="1">
      <c r="A518" s="727"/>
    </row>
    <row r="519" spans="1:1" ht="27" hidden="1" outlineLevel="1">
      <c r="A519" s="724" t="s">
        <v>1433</v>
      </c>
    </row>
    <row r="520" spans="1:1" ht="27" hidden="1" outlineLevel="1">
      <c r="A520" s="724" t="s">
        <v>1434</v>
      </c>
    </row>
    <row r="521" spans="1:1" ht="27" hidden="1" outlineLevel="1">
      <c r="A521" s="724" t="s">
        <v>1435</v>
      </c>
    </row>
    <row r="522" spans="1:1" ht="40.200000000000003" hidden="1" outlineLevel="1">
      <c r="A522" s="724" t="s">
        <v>1436</v>
      </c>
    </row>
    <row r="523" spans="1:1" ht="40.200000000000003" hidden="1" outlineLevel="1">
      <c r="A523" s="724" t="s">
        <v>1437</v>
      </c>
    </row>
    <row r="524" spans="1:1" hidden="1" outlineLevel="1">
      <c r="A524" s="725" t="s">
        <v>1043</v>
      </c>
    </row>
    <row r="525" spans="1:1" ht="40.200000000000003" hidden="1" outlineLevel="1">
      <c r="A525" s="725" t="s">
        <v>1438</v>
      </c>
    </row>
    <row r="526" spans="1:1" ht="40.200000000000003" hidden="1" outlineLevel="1">
      <c r="A526" s="725" t="s">
        <v>1439</v>
      </c>
    </row>
    <row r="527" spans="1:1" hidden="1" outlineLevel="1">
      <c r="A527" s="727"/>
    </row>
    <row r="528" spans="1:1" hidden="1" outlineLevel="1">
      <c r="A528" s="726" t="s">
        <v>1440</v>
      </c>
    </row>
    <row r="529" spans="1:1" ht="27" hidden="1" outlineLevel="1">
      <c r="A529" s="726" t="s">
        <v>1441</v>
      </c>
    </row>
    <row r="530" spans="1:1" ht="93" hidden="1" outlineLevel="1">
      <c r="A530" s="725" t="s">
        <v>1442</v>
      </c>
    </row>
    <row r="531" spans="1:1" hidden="1" outlineLevel="1">
      <c r="A531" s="723" t="s">
        <v>1443</v>
      </c>
    </row>
    <row r="532" spans="1:1" ht="40.200000000000003" hidden="1" outlineLevel="1">
      <c r="A532" s="724" t="s">
        <v>1444</v>
      </c>
    </row>
    <row r="533" spans="1:1" ht="27" hidden="1" outlineLevel="1">
      <c r="A533" s="724" t="s">
        <v>1445</v>
      </c>
    </row>
    <row r="534" spans="1:1" hidden="1" outlineLevel="1">
      <c r="A534" s="725" t="s">
        <v>1043</v>
      </c>
    </row>
    <row r="535" spans="1:1" ht="53.4" hidden="1" outlineLevel="1">
      <c r="A535" s="725" t="s">
        <v>1446</v>
      </c>
    </row>
    <row r="536" spans="1:1" ht="40.200000000000003" hidden="1" outlineLevel="1">
      <c r="A536" s="725" t="s">
        <v>1447</v>
      </c>
    </row>
    <row r="537" spans="1:1" ht="40.200000000000003" hidden="1" outlineLevel="1">
      <c r="A537" s="726" t="s">
        <v>1448</v>
      </c>
    </row>
    <row r="538" spans="1:1" hidden="1" outlineLevel="1">
      <c r="A538" s="723" t="s">
        <v>1449</v>
      </c>
    </row>
    <row r="539" spans="1:1" hidden="1" outlineLevel="1">
      <c r="A539" s="723" t="s">
        <v>1450</v>
      </c>
    </row>
    <row r="540" spans="1:1" ht="40.200000000000003" hidden="1" outlineLevel="1">
      <c r="A540" s="724" t="s">
        <v>1451</v>
      </c>
    </row>
    <row r="541" spans="1:1" ht="40.200000000000003" hidden="1" outlineLevel="1">
      <c r="A541" s="724" t="s">
        <v>1452</v>
      </c>
    </row>
    <row r="542" spans="1:1" hidden="1" outlineLevel="1">
      <c r="A542" s="723" t="s">
        <v>1453</v>
      </c>
    </row>
    <row r="543" spans="1:1" ht="40.200000000000003" hidden="1" outlineLevel="1">
      <c r="A543" s="724" t="s">
        <v>1454</v>
      </c>
    </row>
    <row r="544" spans="1:1" hidden="1" outlineLevel="1">
      <c r="A544" s="725" t="s">
        <v>1043</v>
      </c>
    </row>
    <row r="545" spans="1:1" ht="40.200000000000003" hidden="1" outlineLevel="1">
      <c r="A545" s="726" t="s">
        <v>1455</v>
      </c>
    </row>
    <row r="546" spans="1:1" ht="27" hidden="1" outlineLevel="1">
      <c r="A546" s="726" t="s">
        <v>1456</v>
      </c>
    </row>
    <row r="547" spans="1:1" hidden="1" outlineLevel="1">
      <c r="A547" s="723" t="s">
        <v>1457</v>
      </c>
    </row>
    <row r="548" spans="1:1" ht="53.4" hidden="1" outlineLevel="1">
      <c r="A548" s="724" t="s">
        <v>1458</v>
      </c>
    </row>
    <row r="549" spans="1:1" hidden="1" outlineLevel="1">
      <c r="A549" s="725" t="s">
        <v>1043</v>
      </c>
    </row>
    <row r="550" spans="1:1" ht="27" hidden="1" outlineLevel="1">
      <c r="A550" s="725" t="s">
        <v>1459</v>
      </c>
    </row>
    <row r="551" spans="1:1" hidden="1" outlineLevel="1">
      <c r="A551" s="723" t="s">
        <v>1460</v>
      </c>
    </row>
    <row r="552" spans="1:1" ht="53.4" hidden="1" outlineLevel="1">
      <c r="A552" s="726" t="s">
        <v>1461</v>
      </c>
    </row>
    <row r="553" spans="1:1" ht="66.599999999999994" hidden="1" outlineLevel="1">
      <c r="A553" s="724" t="s">
        <v>1462</v>
      </c>
    </row>
    <row r="554" spans="1:1" hidden="1" outlineLevel="1">
      <c r="A554" s="725" t="s">
        <v>1043</v>
      </c>
    </row>
    <row r="555" spans="1:1" ht="66.599999999999994" hidden="1" outlineLevel="1">
      <c r="A555" s="725" t="s">
        <v>1463</v>
      </c>
    </row>
    <row r="556" spans="1:1" hidden="1" outlineLevel="1">
      <c r="A556" s="727"/>
    </row>
    <row r="557" spans="1:1" ht="27" hidden="1" outlineLevel="1">
      <c r="A557" s="726" t="s">
        <v>1464</v>
      </c>
    </row>
    <row r="558" spans="1:1" ht="27" hidden="1" outlineLevel="1">
      <c r="A558" s="726" t="s">
        <v>1465</v>
      </c>
    </row>
    <row r="559" spans="1:1" ht="27" hidden="1" outlineLevel="1">
      <c r="A559" s="726" t="s">
        <v>1466</v>
      </c>
    </row>
    <row r="560" spans="1:1" ht="27" hidden="1" outlineLevel="1">
      <c r="A560" s="726" t="s">
        <v>1467</v>
      </c>
    </row>
    <row r="561" spans="1:1" hidden="1" outlineLevel="1">
      <c r="A561" s="723" t="s">
        <v>1468</v>
      </c>
    </row>
    <row r="562" spans="1:1" ht="40.200000000000003" hidden="1" outlineLevel="1">
      <c r="A562" s="724" t="s">
        <v>1469</v>
      </c>
    </row>
    <row r="563" spans="1:1" hidden="1" outlineLevel="1">
      <c r="A563" s="727"/>
    </row>
    <row r="564" spans="1:1" hidden="1" outlineLevel="1">
      <c r="A564" s="724" t="s">
        <v>1470</v>
      </c>
    </row>
    <row r="565" spans="1:1" hidden="1" outlineLevel="1">
      <c r="A565" s="724" t="s">
        <v>1471</v>
      </c>
    </row>
    <row r="566" spans="1:1" hidden="1" outlineLevel="1">
      <c r="A566" s="724" t="s">
        <v>1472</v>
      </c>
    </row>
    <row r="567" spans="1:1" hidden="1" outlineLevel="1">
      <c r="A567" s="725" t="s">
        <v>1043</v>
      </c>
    </row>
    <row r="568" spans="1:1" ht="27" hidden="1" outlineLevel="1">
      <c r="A568" s="725" t="s">
        <v>1473</v>
      </c>
    </row>
    <row r="569" spans="1:1" ht="40.200000000000003" hidden="1" outlineLevel="1">
      <c r="A569" s="726" t="s">
        <v>1474</v>
      </c>
    </row>
    <row r="570" spans="1:1" hidden="1" outlineLevel="1">
      <c r="A570" s="723" t="s">
        <v>1475</v>
      </c>
    </row>
    <row r="571" spans="1:1" hidden="1" outlineLevel="1">
      <c r="A571" s="723" t="s">
        <v>1476</v>
      </c>
    </row>
    <row r="572" spans="1:1" ht="40.200000000000003" hidden="1" outlineLevel="1">
      <c r="A572" s="724" t="s">
        <v>1477</v>
      </c>
    </row>
    <row r="573" spans="1:1" hidden="1" outlineLevel="1">
      <c r="A573" s="727"/>
    </row>
    <row r="574" spans="1:1" hidden="1" outlineLevel="1">
      <c r="A574" s="724" t="s">
        <v>1478</v>
      </c>
    </row>
    <row r="575" spans="1:1" hidden="1" outlineLevel="1">
      <c r="A575" s="724" t="s">
        <v>1479</v>
      </c>
    </row>
    <row r="576" spans="1:1" hidden="1" outlineLevel="1">
      <c r="A576" s="724" t="s">
        <v>1400</v>
      </c>
    </row>
    <row r="577" spans="1:15" hidden="1" outlineLevel="1">
      <c r="A577" s="727"/>
    </row>
    <row r="578" spans="1:15" ht="27" hidden="1" outlineLevel="1">
      <c r="A578" s="724" t="s">
        <v>1480</v>
      </c>
    </row>
    <row r="579" spans="1:15" ht="27" hidden="1" outlineLevel="1">
      <c r="A579" s="724" t="s">
        <v>1481</v>
      </c>
    </row>
    <row r="580" spans="1:15" ht="27" hidden="1" outlineLevel="1">
      <c r="A580" s="724" t="s">
        <v>1482</v>
      </c>
    </row>
    <row r="581" spans="1:15" hidden="1" outlineLevel="1">
      <c r="A581" s="725" t="s">
        <v>1043</v>
      </c>
    </row>
    <row r="582" spans="1:15" ht="27" hidden="1" outlineLevel="1">
      <c r="A582" s="725" t="s">
        <v>1483</v>
      </c>
    </row>
    <row r="583" spans="1:15" hidden="1" outlineLevel="1">
      <c r="A583" s="726" t="s">
        <v>1484</v>
      </c>
    </row>
    <row r="584" spans="1:15" hidden="1" outlineLevel="1">
      <c r="A584" s="727"/>
    </row>
    <row r="585" spans="1:15" ht="66.599999999999994" hidden="1" outlineLevel="1">
      <c r="A585" s="726" t="s">
        <v>1485</v>
      </c>
    </row>
    <row r="586" spans="1:15" ht="40.200000000000003" hidden="1" outlineLevel="1">
      <c r="A586" s="726" t="s">
        <v>1486</v>
      </c>
    </row>
    <row r="587" spans="1:15" hidden="1" outlineLevel="1">
      <c r="A587" s="727"/>
    </row>
    <row r="588" spans="1:15" collapsed="1">
      <c r="A588" s="731" t="s">
        <v>474</v>
      </c>
      <c r="B588" s="521"/>
      <c r="C588" s="521"/>
      <c r="D588" s="521"/>
      <c r="E588" s="521"/>
      <c r="F588" s="521"/>
      <c r="G588" s="521"/>
      <c r="H588" s="521"/>
      <c r="I588" s="521"/>
      <c r="J588" s="521"/>
      <c r="K588" s="521"/>
      <c r="L588" s="521"/>
      <c r="M588" s="521"/>
      <c r="N588" s="521"/>
      <c r="O588" s="522"/>
    </row>
    <row r="589" spans="1:15">
      <c r="A589" s="723" t="s">
        <v>1487</v>
      </c>
      <c r="B589" s="760"/>
      <c r="C589" s="760"/>
      <c r="D589" s="759" t="s">
        <v>1129</v>
      </c>
      <c r="E589" s="779">
        <v>1</v>
      </c>
      <c r="F589" s="779">
        <v>1</v>
      </c>
      <c r="G589" s="780">
        <f>IF(AND(E589=1,F589=1),1,IF(SUM(E589:F589)=3,2,IF(AND(E589=2,F589=2),2,IF(SUM(E589:F589)=5,6,IF(SUM(E589:F589)=6,9,IF(AND(E589=3,F589=1),3,IF(AND(E589=1,F589=3),3)))))))</f>
        <v>1</v>
      </c>
      <c r="H589" s="782"/>
      <c r="I589" s="780"/>
      <c r="J589" s="777"/>
      <c r="K589" s="777"/>
      <c r="L589" s="778">
        <v>1</v>
      </c>
      <c r="M589" s="780">
        <f t="shared" ref="M589:M597" si="12">ROUND(I589*J589*K589,0)</f>
        <v>0</v>
      </c>
      <c r="N589" s="780">
        <f t="shared" ref="N589:N597" si="13">M589*L589</f>
        <v>0</v>
      </c>
      <c r="O589" s="780">
        <f t="shared" ref="O589:O597" si="14">M589*(1-L589)</f>
        <v>0</v>
      </c>
    </row>
    <row r="590" spans="1:15" hidden="1" outlineLevel="2">
      <c r="A590" s="727"/>
      <c r="M590" s="780">
        <f t="shared" si="12"/>
        <v>0</v>
      </c>
      <c r="N590" s="780">
        <f t="shared" si="13"/>
        <v>0</v>
      </c>
      <c r="O590" s="780">
        <f t="shared" si="14"/>
        <v>0</v>
      </c>
    </row>
    <row r="591" spans="1:15" ht="53.4" hidden="1" outlineLevel="2">
      <c r="A591" s="724" t="s">
        <v>1488</v>
      </c>
      <c r="D591" s="741" t="s">
        <v>1129</v>
      </c>
      <c r="E591" s="821"/>
      <c r="F591" s="821"/>
      <c r="G591" s="821"/>
      <c r="M591" s="780">
        <f t="shared" si="12"/>
        <v>0</v>
      </c>
      <c r="N591" s="780">
        <f t="shared" si="13"/>
        <v>0</v>
      </c>
      <c r="O591" s="780">
        <f t="shared" si="14"/>
        <v>0</v>
      </c>
    </row>
    <row r="592" spans="1:15" ht="40.200000000000003" hidden="1" outlineLevel="2">
      <c r="A592" s="724" t="s">
        <v>1489</v>
      </c>
      <c r="D592" s="741" t="s">
        <v>1129</v>
      </c>
      <c r="E592" s="821"/>
      <c r="F592" s="821"/>
      <c r="G592" s="821"/>
      <c r="M592" s="780">
        <f t="shared" si="12"/>
        <v>0</v>
      </c>
      <c r="N592" s="780">
        <f t="shared" si="13"/>
        <v>0</v>
      </c>
      <c r="O592" s="780">
        <f t="shared" si="14"/>
        <v>0</v>
      </c>
    </row>
    <row r="593" spans="1:15" ht="27" hidden="1" outlineLevel="2">
      <c r="A593" s="724" t="s">
        <v>1490</v>
      </c>
      <c r="D593" s="741" t="s">
        <v>1129</v>
      </c>
      <c r="E593" s="821"/>
      <c r="F593" s="821"/>
      <c r="G593" s="821"/>
      <c r="M593" s="780">
        <f t="shared" si="12"/>
        <v>0</v>
      </c>
      <c r="N593" s="780">
        <f t="shared" si="13"/>
        <v>0</v>
      </c>
      <c r="O593" s="780">
        <f t="shared" si="14"/>
        <v>0</v>
      </c>
    </row>
    <row r="594" spans="1:15" ht="53.4" hidden="1" outlineLevel="2">
      <c r="A594" s="724" t="s">
        <v>1491</v>
      </c>
      <c r="D594" s="741" t="s">
        <v>1129</v>
      </c>
      <c r="E594" s="821"/>
      <c r="F594" s="821"/>
      <c r="G594" s="821"/>
      <c r="M594" s="780">
        <f t="shared" si="12"/>
        <v>0</v>
      </c>
      <c r="N594" s="780">
        <f t="shared" si="13"/>
        <v>0</v>
      </c>
      <c r="O594" s="780">
        <f t="shared" si="14"/>
        <v>0</v>
      </c>
    </row>
    <row r="595" spans="1:15" ht="40.200000000000003" hidden="1" outlineLevel="2">
      <c r="A595" s="724" t="s">
        <v>1378</v>
      </c>
      <c r="M595" s="780">
        <f t="shared" si="12"/>
        <v>0</v>
      </c>
      <c r="N595" s="780">
        <f t="shared" si="13"/>
        <v>0</v>
      </c>
      <c r="O595" s="780">
        <f t="shared" si="14"/>
        <v>0</v>
      </c>
    </row>
    <row r="596" spans="1:15" hidden="1" outlineLevel="2">
      <c r="A596" s="727"/>
      <c r="M596" s="780">
        <f t="shared" si="12"/>
        <v>0</v>
      </c>
      <c r="N596" s="780">
        <f t="shared" si="13"/>
        <v>0</v>
      </c>
      <c r="O596" s="780">
        <f t="shared" si="14"/>
        <v>0</v>
      </c>
    </row>
    <row r="597" spans="1:15" collapsed="1">
      <c r="A597" s="723" t="s">
        <v>1492</v>
      </c>
      <c r="B597" s="732" t="s">
        <v>1129</v>
      </c>
      <c r="C597" s="511"/>
      <c r="D597" s="511"/>
      <c r="E597" s="779">
        <v>1</v>
      </c>
      <c r="F597" s="779">
        <v>1</v>
      </c>
      <c r="G597" s="780">
        <f>IF(AND(E597=1,F597=1),1,IF(SUM(E597:F597)=3,2,IF(AND(E597=2,F597=2),2,IF(SUM(E597:F597)=5,6,IF(SUM(E597:F597)=6,9,IF(AND(E597=3,F597=1),3,IF(AND(E597=1,F597=3),3)))))))</f>
        <v>1</v>
      </c>
      <c r="H597" s="782"/>
      <c r="I597" s="780"/>
      <c r="J597" s="777"/>
      <c r="K597" s="777"/>
      <c r="L597" s="778">
        <v>0</v>
      </c>
      <c r="M597" s="780">
        <f t="shared" si="12"/>
        <v>0</v>
      </c>
      <c r="N597" s="780">
        <f t="shared" si="13"/>
        <v>0</v>
      </c>
      <c r="O597" s="780">
        <f t="shared" si="14"/>
        <v>0</v>
      </c>
    </row>
    <row r="598" spans="1:15" hidden="1" outlineLevel="1">
      <c r="A598" s="727"/>
    </row>
    <row r="599" spans="1:15" ht="53.4" hidden="1" outlineLevel="1">
      <c r="A599" s="724" t="s">
        <v>1493</v>
      </c>
      <c r="B599" s="741" t="s">
        <v>1129</v>
      </c>
    </row>
    <row r="600" spans="1:15" ht="53.4" hidden="1" outlineLevel="1">
      <c r="A600" s="724" t="s">
        <v>1494</v>
      </c>
      <c r="B600" s="741" t="s">
        <v>1129</v>
      </c>
    </row>
    <row r="601" spans="1:15" hidden="1" outlineLevel="1">
      <c r="A601" s="724"/>
    </row>
    <row r="602" spans="1:15" collapsed="1">
      <c r="A602" s="792" t="s">
        <v>2408</v>
      </c>
      <c r="B602" s="511"/>
      <c r="C602" s="511"/>
      <c r="D602" s="511"/>
      <c r="E602" s="511"/>
      <c r="F602" s="511"/>
      <c r="G602" s="511"/>
      <c r="H602" s="511"/>
      <c r="I602" s="511"/>
      <c r="J602" s="511"/>
      <c r="K602" s="511"/>
      <c r="L602" s="511"/>
      <c r="M602" s="511"/>
      <c r="N602" s="793">
        <f>SUM(N589,N597)</f>
        <v>0</v>
      </c>
      <c r="O602" s="793">
        <f>SUM(O589,O597)</f>
        <v>0</v>
      </c>
    </row>
    <row r="603" spans="1:15">
      <c r="A603" s="859" t="s">
        <v>1495</v>
      </c>
      <c r="B603" s="859"/>
      <c r="C603" s="859"/>
      <c r="D603" s="859"/>
      <c r="E603" s="742"/>
      <c r="F603" s="742"/>
      <c r="G603" s="742"/>
      <c r="H603" s="859"/>
      <c r="I603" s="859"/>
      <c r="J603" s="859"/>
      <c r="K603" s="859"/>
      <c r="L603" s="859"/>
      <c r="M603" s="859"/>
      <c r="N603" s="859"/>
      <c r="O603" s="859"/>
    </row>
    <row r="604" spans="1:15" hidden="1" outlineLevel="2">
      <c r="A604" s="762" t="s">
        <v>1496</v>
      </c>
    </row>
    <row r="605" spans="1:15" ht="40.200000000000003" hidden="1" outlineLevel="2">
      <c r="A605" s="763" t="s">
        <v>1497</v>
      </c>
    </row>
    <row r="606" spans="1:15" ht="79.8" hidden="1" outlineLevel="2">
      <c r="A606" s="763" t="s">
        <v>1498</v>
      </c>
    </row>
    <row r="607" spans="1:15" hidden="1" outlineLevel="2">
      <c r="A607" s="764" t="s">
        <v>1043</v>
      </c>
    </row>
    <row r="608" spans="1:15" ht="53.4" hidden="1" outlineLevel="2">
      <c r="A608" s="764" t="s">
        <v>1499</v>
      </c>
    </row>
    <row r="609" spans="1:1" ht="27" hidden="1" outlineLevel="2">
      <c r="A609" s="765" t="s">
        <v>1500</v>
      </c>
    </row>
    <row r="610" spans="1:1" hidden="1" outlineLevel="2">
      <c r="A610" s="762" t="s">
        <v>1501</v>
      </c>
    </row>
    <row r="611" spans="1:1" ht="40.200000000000003" hidden="1" outlineLevel="2">
      <c r="A611" s="763" t="s">
        <v>1502</v>
      </c>
    </row>
    <row r="612" spans="1:1" ht="40.200000000000003" hidden="1" outlineLevel="2">
      <c r="A612" s="765" t="s">
        <v>1503</v>
      </c>
    </row>
    <row r="613" spans="1:1" ht="40.200000000000003" hidden="1" outlineLevel="2">
      <c r="A613" s="763" t="s">
        <v>1504</v>
      </c>
    </row>
    <row r="614" spans="1:1" ht="40.200000000000003" hidden="1" outlineLevel="2">
      <c r="A614" s="763" t="s">
        <v>1505</v>
      </c>
    </row>
    <row r="615" spans="1:1" ht="53.4" hidden="1" outlineLevel="2">
      <c r="A615" s="763" t="s">
        <v>1506</v>
      </c>
    </row>
    <row r="616" spans="1:1" ht="27" hidden="1" outlineLevel="2">
      <c r="A616" s="763" t="s">
        <v>1507</v>
      </c>
    </row>
    <row r="617" spans="1:1" hidden="1" outlineLevel="2">
      <c r="A617" s="764" t="s">
        <v>1043</v>
      </c>
    </row>
    <row r="618" spans="1:1" ht="27" hidden="1" outlineLevel="2">
      <c r="A618" s="764" t="s">
        <v>1508</v>
      </c>
    </row>
    <row r="619" spans="1:1" hidden="1" outlineLevel="2">
      <c r="A619" s="763"/>
    </row>
    <row r="620" spans="1:1" ht="40.200000000000003" hidden="1" outlineLevel="2">
      <c r="A620" s="765" t="s">
        <v>1509</v>
      </c>
    </row>
    <row r="621" spans="1:1" hidden="1" outlineLevel="2">
      <c r="A621" s="765" t="s">
        <v>1510</v>
      </c>
    </row>
    <row r="622" spans="1:1" ht="40.200000000000003" hidden="1" outlineLevel="2">
      <c r="A622" s="765" t="s">
        <v>1511</v>
      </c>
    </row>
    <row r="623" spans="1:1" hidden="1" outlineLevel="2">
      <c r="A623" s="762" t="s">
        <v>1512</v>
      </c>
    </row>
    <row r="624" spans="1:1" ht="66.599999999999994" hidden="1" outlineLevel="2">
      <c r="A624" s="763" t="s">
        <v>1513</v>
      </c>
    </row>
    <row r="625" spans="1:1" hidden="1" outlineLevel="2">
      <c r="A625" s="763" t="s">
        <v>1514</v>
      </c>
    </row>
    <row r="626" spans="1:1" hidden="1" outlineLevel="2">
      <c r="A626" s="763"/>
    </row>
    <row r="627" spans="1:1" ht="27" hidden="1" outlineLevel="2">
      <c r="A627" s="763" t="s">
        <v>1515</v>
      </c>
    </row>
    <row r="628" spans="1:1" ht="27" hidden="1" outlineLevel="2">
      <c r="A628" s="763" t="s">
        <v>1516</v>
      </c>
    </row>
    <row r="629" spans="1:1" ht="40.200000000000003" hidden="1" outlineLevel="2">
      <c r="A629" s="763" t="s">
        <v>1517</v>
      </c>
    </row>
    <row r="630" spans="1:1" ht="40.200000000000003" hidden="1" outlineLevel="2">
      <c r="A630" s="763" t="s">
        <v>1518</v>
      </c>
    </row>
    <row r="631" spans="1:1" ht="27" hidden="1" outlineLevel="2">
      <c r="A631" s="763" t="s">
        <v>1519</v>
      </c>
    </row>
    <row r="632" spans="1:1" hidden="1" outlineLevel="2">
      <c r="A632" s="764" t="s">
        <v>1043</v>
      </c>
    </row>
    <row r="633" spans="1:1" hidden="1" outlineLevel="2">
      <c r="A633" s="764" t="s">
        <v>1520</v>
      </c>
    </row>
    <row r="634" spans="1:1" hidden="1" outlineLevel="2">
      <c r="A634" s="763"/>
    </row>
    <row r="635" spans="1:1" ht="27" hidden="1" outlineLevel="2">
      <c r="A635" s="765" t="s">
        <v>1521</v>
      </c>
    </row>
    <row r="636" spans="1:1" hidden="1" outlineLevel="2">
      <c r="A636" s="765" t="s">
        <v>1522</v>
      </c>
    </row>
    <row r="637" spans="1:1" hidden="1" outlineLevel="2">
      <c r="A637" s="764" t="s">
        <v>1523</v>
      </c>
    </row>
    <row r="638" spans="1:1" hidden="1" outlineLevel="2">
      <c r="A638" s="763"/>
    </row>
    <row r="639" spans="1:1" ht="40.200000000000003" hidden="1" outlineLevel="2">
      <c r="A639" s="765" t="s">
        <v>1524</v>
      </c>
    </row>
    <row r="640" spans="1:1" ht="66.599999999999994" hidden="1" outlineLevel="2">
      <c r="A640" s="765" t="s">
        <v>1525</v>
      </c>
    </row>
    <row r="641" spans="1:1" hidden="1" outlineLevel="2">
      <c r="A641" s="762" t="s">
        <v>1526</v>
      </c>
    </row>
    <row r="642" spans="1:1" ht="27" hidden="1" outlineLevel="2">
      <c r="A642" s="763" t="s">
        <v>1527</v>
      </c>
    </row>
    <row r="643" spans="1:1" hidden="1" outlineLevel="2">
      <c r="A643" s="763" t="s">
        <v>1528</v>
      </c>
    </row>
    <row r="644" spans="1:1" hidden="1" outlineLevel="2">
      <c r="A644" s="763"/>
    </row>
    <row r="645" spans="1:1" ht="27" hidden="1" outlineLevel="2">
      <c r="A645" s="763" t="s">
        <v>1529</v>
      </c>
    </row>
    <row r="646" spans="1:1" ht="27" hidden="1" outlineLevel="2">
      <c r="A646" s="763" t="s">
        <v>1530</v>
      </c>
    </row>
    <row r="647" spans="1:1" hidden="1" outlineLevel="2">
      <c r="A647" s="764" t="s">
        <v>1043</v>
      </c>
    </row>
    <row r="648" spans="1:1" ht="40.200000000000003" hidden="1" outlineLevel="2">
      <c r="A648" s="764" t="s">
        <v>1531</v>
      </c>
    </row>
    <row r="649" spans="1:1" ht="27" hidden="1" outlineLevel="2">
      <c r="A649" s="764" t="s">
        <v>1532</v>
      </c>
    </row>
    <row r="650" spans="1:1" hidden="1" outlineLevel="2">
      <c r="A650" s="764" t="s">
        <v>1533</v>
      </c>
    </row>
    <row r="651" spans="1:1" hidden="1" outlineLevel="2">
      <c r="A651" s="762" t="s">
        <v>1534</v>
      </c>
    </row>
    <row r="652" spans="1:1" hidden="1" outlineLevel="2">
      <c r="A652" s="763" t="s">
        <v>1535</v>
      </c>
    </row>
    <row r="653" spans="1:1" hidden="1" outlineLevel="2">
      <c r="A653" s="763"/>
    </row>
    <row r="654" spans="1:1" ht="27" hidden="1" outlineLevel="2">
      <c r="A654" s="763" t="s">
        <v>1536</v>
      </c>
    </row>
    <row r="655" spans="1:1" ht="53.4" hidden="1" outlineLevel="2">
      <c r="A655" s="763" t="s">
        <v>1537</v>
      </c>
    </row>
    <row r="656" spans="1:1" hidden="1" outlineLevel="2">
      <c r="A656" s="763" t="s">
        <v>1538</v>
      </c>
    </row>
    <row r="657" spans="1:1" hidden="1" outlineLevel="2">
      <c r="A657" s="763"/>
    </row>
    <row r="658" spans="1:1" ht="27" hidden="1" outlineLevel="2">
      <c r="A658" s="763" t="s">
        <v>1539</v>
      </c>
    </row>
    <row r="659" spans="1:1" ht="40.200000000000003" hidden="1" outlineLevel="2">
      <c r="A659" s="763" t="s">
        <v>1540</v>
      </c>
    </row>
    <row r="660" spans="1:1" hidden="1" outlineLevel="2">
      <c r="A660" s="764" t="s">
        <v>1043</v>
      </c>
    </row>
    <row r="661" spans="1:1" ht="40.200000000000003" hidden="1" outlineLevel="2">
      <c r="A661" s="764" t="s">
        <v>1541</v>
      </c>
    </row>
    <row r="662" spans="1:1" ht="27" hidden="1" outlineLevel="2">
      <c r="A662" s="765" t="s">
        <v>1542</v>
      </c>
    </row>
    <row r="663" spans="1:1" hidden="1" outlineLevel="2">
      <c r="A663" s="763"/>
    </row>
    <row r="664" spans="1:1" hidden="1" outlineLevel="2">
      <c r="A664" s="765" t="s">
        <v>1543</v>
      </c>
    </row>
    <row r="665" spans="1:1" hidden="1" outlineLevel="2">
      <c r="A665" s="765" t="s">
        <v>1544</v>
      </c>
    </row>
    <row r="666" spans="1:1" ht="27" hidden="1" outlineLevel="2">
      <c r="A666" s="764" t="s">
        <v>1545</v>
      </c>
    </row>
    <row r="667" spans="1:1" ht="53.4" hidden="1" outlineLevel="2">
      <c r="A667" s="765" t="s">
        <v>1546</v>
      </c>
    </row>
    <row r="668" spans="1:1" hidden="1" outlineLevel="2">
      <c r="A668" s="763"/>
    </row>
    <row r="669" spans="1:1" ht="27" hidden="1" outlineLevel="2">
      <c r="A669" s="763" t="s">
        <v>1547</v>
      </c>
    </row>
    <row r="670" spans="1:1" ht="27" hidden="1" outlineLevel="2">
      <c r="A670" s="763" t="s">
        <v>1548</v>
      </c>
    </row>
    <row r="671" spans="1:1" ht="40.200000000000003" hidden="1" outlineLevel="2">
      <c r="A671" s="764" t="s">
        <v>1549</v>
      </c>
    </row>
    <row r="672" spans="1:1" ht="40.200000000000003" hidden="1" outlineLevel="2">
      <c r="A672" s="765" t="s">
        <v>1550</v>
      </c>
    </row>
    <row r="673" spans="1:1" hidden="1" outlineLevel="2">
      <c r="A673" s="762" t="s">
        <v>1551</v>
      </c>
    </row>
    <row r="674" spans="1:1" ht="27" hidden="1" outlineLevel="2">
      <c r="A674" s="763" t="s">
        <v>1552</v>
      </c>
    </row>
    <row r="675" spans="1:1" hidden="1" outlineLevel="2">
      <c r="A675" s="763"/>
    </row>
    <row r="676" spans="1:1" ht="27" hidden="1" outlineLevel="2">
      <c r="A676" s="763" t="s">
        <v>1553</v>
      </c>
    </row>
    <row r="677" spans="1:1" ht="27" hidden="1" outlineLevel="2">
      <c r="A677" s="763" t="s">
        <v>1554</v>
      </c>
    </row>
    <row r="678" spans="1:1" ht="40.200000000000003" hidden="1" outlineLevel="2">
      <c r="A678" s="763" t="s">
        <v>1555</v>
      </c>
    </row>
    <row r="679" spans="1:1" hidden="1" outlineLevel="2">
      <c r="A679" s="764" t="s">
        <v>1043</v>
      </c>
    </row>
    <row r="680" spans="1:1" ht="27" hidden="1" outlineLevel="2">
      <c r="A680" s="764" t="s">
        <v>1556</v>
      </c>
    </row>
    <row r="681" spans="1:1" hidden="1" outlineLevel="2">
      <c r="A681" s="762" t="s">
        <v>1557</v>
      </c>
    </row>
    <row r="682" spans="1:1" ht="53.4" hidden="1" outlineLevel="2">
      <c r="A682" s="763" t="s">
        <v>1558</v>
      </c>
    </row>
    <row r="683" spans="1:1" hidden="1" outlineLevel="2">
      <c r="A683" s="764" t="s">
        <v>1043</v>
      </c>
    </row>
    <row r="684" spans="1:1" ht="27" hidden="1" outlineLevel="2">
      <c r="A684" s="764" t="s">
        <v>1559</v>
      </c>
    </row>
    <row r="685" spans="1:1" hidden="1" outlineLevel="2">
      <c r="A685" s="762" t="s">
        <v>1560</v>
      </c>
    </row>
    <row r="686" spans="1:1" ht="40.200000000000003" hidden="1" outlineLevel="2">
      <c r="A686" s="763" t="s">
        <v>1561</v>
      </c>
    </row>
    <row r="687" spans="1:1" hidden="1" outlineLevel="2">
      <c r="A687" s="764" t="s">
        <v>1043</v>
      </c>
    </row>
    <row r="688" spans="1:1" hidden="1" outlineLevel="2">
      <c r="A688" s="764" t="s">
        <v>1562</v>
      </c>
    </row>
    <row r="689" spans="1:15" hidden="1" outlineLevel="2">
      <c r="A689" s="762" t="s">
        <v>1563</v>
      </c>
    </row>
    <row r="690" spans="1:15" ht="40.200000000000003" hidden="1" outlineLevel="2">
      <c r="A690" s="763" t="s">
        <v>1564</v>
      </c>
    </row>
    <row r="691" spans="1:15" hidden="1" outlineLevel="2">
      <c r="A691" s="764" t="s">
        <v>1043</v>
      </c>
    </row>
    <row r="692" spans="1:15" ht="40.200000000000003" hidden="1" outlineLevel="2">
      <c r="A692" s="764" t="s">
        <v>1565</v>
      </c>
    </row>
    <row r="693" spans="1:15" hidden="1" outlineLevel="2">
      <c r="A693" s="762" t="s">
        <v>1566</v>
      </c>
    </row>
    <row r="694" spans="1:15" ht="40.200000000000003" hidden="1" outlineLevel="2">
      <c r="A694" s="763" t="s">
        <v>1567</v>
      </c>
    </row>
    <row r="695" spans="1:15" hidden="1" outlineLevel="2">
      <c r="A695" s="764" t="s">
        <v>1043</v>
      </c>
    </row>
    <row r="696" spans="1:15" ht="53.4" hidden="1" outlineLevel="2">
      <c r="A696" s="764" t="s">
        <v>1568</v>
      </c>
    </row>
    <row r="697" spans="1:15" hidden="1" outlineLevel="2">
      <c r="A697" s="763"/>
    </row>
    <row r="698" spans="1:15" collapsed="1">
      <c r="A698" s="768" t="s">
        <v>474</v>
      </c>
      <c r="B698" s="521"/>
      <c r="C698" s="521"/>
      <c r="D698" s="521"/>
      <c r="E698" s="521"/>
      <c r="F698" s="521"/>
      <c r="G698" s="521"/>
      <c r="H698" s="521"/>
      <c r="I698" s="521"/>
      <c r="J698" s="521"/>
      <c r="K698" s="521"/>
      <c r="L698" s="521"/>
      <c r="M698" s="521"/>
      <c r="N698" s="521"/>
      <c r="O698" s="522"/>
    </row>
    <row r="699" spans="1:15">
      <c r="A699" s="775" t="s">
        <v>1569</v>
      </c>
      <c r="B699" s="758"/>
      <c r="C699" s="760"/>
      <c r="D699" s="759" t="s">
        <v>1129</v>
      </c>
      <c r="E699" s="785">
        <v>1</v>
      </c>
      <c r="F699" s="785">
        <v>1</v>
      </c>
      <c r="G699" s="780">
        <f>IF(AND(E699=1,F699=1),1,IF(SUM(E699:F699)=3,2,IF(AND(E699=2,F699=2),2,IF(SUM(E699:F699)=5,6,IF(SUM(E699:F699)=6,9,IF(AND(E699=3,F699=1),3,IF(AND(E699=1,F699=3),3)))))))</f>
        <v>1</v>
      </c>
      <c r="H699" s="787"/>
      <c r="I699" s="786"/>
      <c r="J699" s="788"/>
      <c r="K699" s="788"/>
      <c r="L699" s="789">
        <v>1</v>
      </c>
      <c r="M699" s="786">
        <f t="shared" ref="M699:M728" si="15">ROUND(I699*J699*K699,0)</f>
        <v>0</v>
      </c>
      <c r="N699" s="786">
        <f t="shared" ref="N699:N728" si="16">M699*L699</f>
        <v>0</v>
      </c>
      <c r="O699" s="786">
        <f t="shared" ref="O699:O728" si="17">M699*(1-L699)</f>
        <v>0</v>
      </c>
    </row>
    <row r="700" spans="1:15" hidden="1" outlineLevel="1">
      <c r="A700" s="767"/>
      <c r="J700" s="777"/>
      <c r="K700" s="777"/>
      <c r="L700" s="778"/>
      <c r="M700" s="780">
        <f t="shared" si="15"/>
        <v>0</v>
      </c>
      <c r="N700" s="780">
        <f t="shared" si="16"/>
        <v>0</v>
      </c>
      <c r="O700" s="780">
        <f t="shared" si="17"/>
        <v>0</v>
      </c>
    </row>
    <row r="701" spans="1:15" ht="53.4" hidden="1" outlineLevel="1">
      <c r="A701" s="767" t="s">
        <v>1570</v>
      </c>
      <c r="D701" s="741" t="s">
        <v>1129</v>
      </c>
      <c r="J701" s="777"/>
      <c r="K701" s="777"/>
      <c r="L701" s="778"/>
      <c r="M701" s="780">
        <f t="shared" si="15"/>
        <v>0</v>
      </c>
      <c r="N701" s="780">
        <f t="shared" si="16"/>
        <v>0</v>
      </c>
      <c r="O701" s="780">
        <f t="shared" si="17"/>
        <v>0</v>
      </c>
    </row>
    <row r="702" spans="1:15" ht="53.4" hidden="1" outlineLevel="1">
      <c r="A702" s="767" t="s">
        <v>1571</v>
      </c>
      <c r="D702" s="741" t="s">
        <v>1129</v>
      </c>
      <c r="J702" s="777"/>
      <c r="K702" s="777"/>
      <c r="L702" s="778"/>
      <c r="M702" s="780">
        <f t="shared" si="15"/>
        <v>0</v>
      </c>
      <c r="N702" s="780">
        <f t="shared" si="16"/>
        <v>0</v>
      </c>
      <c r="O702" s="780">
        <f t="shared" si="17"/>
        <v>0</v>
      </c>
    </row>
    <row r="703" spans="1:15" hidden="1" outlineLevel="1">
      <c r="A703" s="767"/>
      <c r="J703" s="777"/>
      <c r="K703" s="777"/>
      <c r="L703" s="778"/>
      <c r="M703" s="780">
        <f t="shared" si="15"/>
        <v>0</v>
      </c>
      <c r="N703" s="780">
        <f t="shared" si="16"/>
        <v>0</v>
      </c>
      <c r="O703" s="780">
        <f t="shared" si="17"/>
        <v>0</v>
      </c>
    </row>
    <row r="704" spans="1:15" collapsed="1">
      <c r="A704" s="766" t="s">
        <v>1572</v>
      </c>
      <c r="B704" s="522"/>
      <c r="C704" s="732" t="s">
        <v>1129</v>
      </c>
      <c r="D704" s="511"/>
      <c r="E704" s="779">
        <v>1</v>
      </c>
      <c r="F704" s="779">
        <v>1</v>
      </c>
      <c r="G704" s="780">
        <f>IF(AND(E704=1,F704=1),1,IF(SUM(E704:F704)=3,2,IF(AND(E704=2,F704=2),2,IF(SUM(E704:F704)=5,6,IF(SUM(E704:F704)=6,9,IF(AND(E704=3,F704=1),3,IF(AND(E704=1,F704=3),3)))))))</f>
        <v>1</v>
      </c>
      <c r="H704" s="782"/>
      <c r="I704" s="780"/>
      <c r="J704" s="777"/>
      <c r="K704" s="777"/>
      <c r="L704" s="778"/>
      <c r="M704" s="780">
        <f t="shared" si="15"/>
        <v>0</v>
      </c>
      <c r="N704" s="780">
        <f t="shared" si="16"/>
        <v>0</v>
      </c>
      <c r="O704" s="780">
        <f t="shared" si="17"/>
        <v>0</v>
      </c>
    </row>
    <row r="705" spans="1:15" hidden="1" outlineLevel="2">
      <c r="A705" s="767"/>
      <c r="J705" s="777"/>
      <c r="K705" s="777"/>
      <c r="L705" s="778"/>
      <c r="M705" s="780">
        <f t="shared" si="15"/>
        <v>0</v>
      </c>
      <c r="N705" s="780">
        <f t="shared" si="16"/>
        <v>0</v>
      </c>
      <c r="O705" s="780">
        <f t="shared" si="17"/>
        <v>0</v>
      </c>
    </row>
    <row r="706" spans="1:15" hidden="1" outlineLevel="2">
      <c r="A706" s="766" t="s">
        <v>1573</v>
      </c>
      <c r="J706" s="777"/>
      <c r="K706" s="777"/>
      <c r="L706" s="778"/>
      <c r="M706" s="780">
        <f t="shared" si="15"/>
        <v>0</v>
      </c>
      <c r="N706" s="780">
        <f t="shared" si="16"/>
        <v>0</v>
      </c>
      <c r="O706" s="780">
        <f t="shared" si="17"/>
        <v>0</v>
      </c>
    </row>
    <row r="707" spans="1:15" ht="27" hidden="1" outlineLevel="2">
      <c r="A707" s="767" t="s">
        <v>1574</v>
      </c>
      <c r="D707" s="741" t="s">
        <v>1129</v>
      </c>
      <c r="E707" s="821"/>
      <c r="F707" s="821"/>
      <c r="G707" s="821"/>
      <c r="J707" s="777"/>
      <c r="K707" s="777"/>
      <c r="L707" s="778"/>
      <c r="M707" s="780">
        <f t="shared" si="15"/>
        <v>0</v>
      </c>
      <c r="N707" s="780">
        <f t="shared" si="16"/>
        <v>0</v>
      </c>
      <c r="O707" s="780">
        <f t="shared" si="17"/>
        <v>0</v>
      </c>
    </row>
    <row r="708" spans="1:15" hidden="1" outlineLevel="2">
      <c r="A708" s="766" t="s">
        <v>1575</v>
      </c>
      <c r="J708" s="777"/>
      <c r="K708" s="777"/>
      <c r="L708" s="778"/>
      <c r="M708" s="780">
        <f t="shared" si="15"/>
        <v>0</v>
      </c>
      <c r="N708" s="780">
        <f t="shared" si="16"/>
        <v>0</v>
      </c>
      <c r="O708" s="780">
        <f t="shared" si="17"/>
        <v>0</v>
      </c>
    </row>
    <row r="709" spans="1:15" ht="27" hidden="1" outlineLevel="2">
      <c r="A709" s="767" t="s">
        <v>1576</v>
      </c>
      <c r="B709" s="739" t="s">
        <v>1129</v>
      </c>
      <c r="J709" s="777"/>
      <c r="K709" s="777"/>
      <c r="L709" s="778"/>
      <c r="M709" s="780">
        <f t="shared" si="15"/>
        <v>0</v>
      </c>
      <c r="N709" s="780">
        <f t="shared" si="16"/>
        <v>0</v>
      </c>
      <c r="O709" s="780">
        <f t="shared" si="17"/>
        <v>0</v>
      </c>
    </row>
    <row r="710" spans="1:15" ht="40.200000000000003" hidden="1" outlineLevel="2">
      <c r="A710" s="767" t="s">
        <v>1577</v>
      </c>
      <c r="B710" s="739" t="s">
        <v>1129</v>
      </c>
      <c r="D710" s="739" t="s">
        <v>1129</v>
      </c>
      <c r="E710" s="740"/>
      <c r="F710" s="740"/>
      <c r="G710" s="740"/>
      <c r="J710" s="777"/>
      <c r="K710" s="777"/>
      <c r="L710" s="778"/>
      <c r="M710" s="780">
        <f t="shared" si="15"/>
        <v>0</v>
      </c>
      <c r="N710" s="780">
        <f t="shared" si="16"/>
        <v>0</v>
      </c>
      <c r="O710" s="780">
        <f t="shared" si="17"/>
        <v>0</v>
      </c>
    </row>
    <row r="711" spans="1:15" hidden="1" outlineLevel="2">
      <c r="A711" s="767"/>
      <c r="J711" s="777"/>
      <c r="K711" s="777"/>
      <c r="L711" s="778"/>
      <c r="M711" s="780">
        <f t="shared" si="15"/>
        <v>0</v>
      </c>
      <c r="N711" s="780">
        <f t="shared" si="16"/>
        <v>0</v>
      </c>
      <c r="O711" s="780">
        <f t="shared" si="17"/>
        <v>0</v>
      </c>
    </row>
    <row r="712" spans="1:15" collapsed="1">
      <c r="A712" s="766" t="s">
        <v>1578</v>
      </c>
      <c r="B712" s="522"/>
      <c r="C712" s="511"/>
      <c r="D712" s="732" t="s">
        <v>1129</v>
      </c>
      <c r="E712" s="779">
        <v>1</v>
      </c>
      <c r="F712" s="779">
        <v>1</v>
      </c>
      <c r="G712" s="780">
        <f>IF(AND(E712=1,F712=1),1,IF(SUM(E712:F712)=3,2,IF(AND(E712=2,F712=2),2,IF(SUM(E712:F712)=5,6,IF(SUM(E712:F712)=6,9,IF(AND(E712=3,F712=1),3,IF(AND(E712=1,F712=3),3)))))))</f>
        <v>1</v>
      </c>
      <c r="H712" s="782"/>
      <c r="I712" s="780"/>
      <c r="J712" s="777"/>
      <c r="K712" s="777"/>
      <c r="L712" s="778">
        <v>1</v>
      </c>
      <c r="M712" s="780">
        <f t="shared" si="15"/>
        <v>0</v>
      </c>
      <c r="N712" s="780">
        <f t="shared" si="16"/>
        <v>0</v>
      </c>
      <c r="O712" s="780">
        <f t="shared" si="17"/>
        <v>0</v>
      </c>
    </row>
    <row r="713" spans="1:15" hidden="1" outlineLevel="1">
      <c r="A713" s="767"/>
      <c r="J713" s="777"/>
      <c r="K713" s="777"/>
      <c r="L713" s="778"/>
      <c r="M713" s="780">
        <f t="shared" si="15"/>
        <v>0</v>
      </c>
      <c r="N713" s="780">
        <f t="shared" si="16"/>
        <v>0</v>
      </c>
      <c r="O713" s="780">
        <f t="shared" si="17"/>
        <v>0</v>
      </c>
    </row>
    <row r="714" spans="1:15" ht="53.4" hidden="1" outlineLevel="1">
      <c r="A714" s="766" t="s">
        <v>1579</v>
      </c>
      <c r="D714" s="741" t="s">
        <v>1129</v>
      </c>
      <c r="E714" s="741"/>
      <c r="F714" s="741"/>
      <c r="G714" s="741"/>
      <c r="J714" s="777"/>
      <c r="K714" s="777"/>
      <c r="L714" s="778"/>
      <c r="M714" s="780">
        <f t="shared" si="15"/>
        <v>0</v>
      </c>
      <c r="N714" s="780">
        <f t="shared" si="16"/>
        <v>0</v>
      </c>
      <c r="O714" s="780">
        <f t="shared" si="17"/>
        <v>0</v>
      </c>
    </row>
    <row r="715" spans="1:15" ht="42" hidden="1" outlineLevel="1">
      <c r="A715" s="767" t="s">
        <v>1580</v>
      </c>
      <c r="D715" s="394" t="s">
        <v>1592</v>
      </c>
      <c r="E715" s="394"/>
      <c r="F715" s="394"/>
      <c r="G715" s="394"/>
      <c r="J715" s="777"/>
      <c r="K715" s="777"/>
      <c r="L715" s="778"/>
      <c r="M715" s="780">
        <f t="shared" si="15"/>
        <v>0</v>
      </c>
      <c r="N715" s="780">
        <f t="shared" si="16"/>
        <v>0</v>
      </c>
      <c r="O715" s="780">
        <f t="shared" si="17"/>
        <v>0</v>
      </c>
    </row>
    <row r="716" spans="1:15" ht="79.8" hidden="1" outlineLevel="1">
      <c r="A716" s="766" t="s">
        <v>1581</v>
      </c>
      <c r="D716" s="741" t="s">
        <v>1129</v>
      </c>
      <c r="E716" s="741"/>
      <c r="F716" s="741"/>
      <c r="G716" s="741"/>
      <c r="J716" s="777"/>
      <c r="K716" s="777"/>
      <c r="L716" s="778"/>
      <c r="M716" s="780">
        <f t="shared" si="15"/>
        <v>0</v>
      </c>
      <c r="N716" s="780">
        <f t="shared" si="16"/>
        <v>0</v>
      </c>
      <c r="O716" s="780">
        <f t="shared" si="17"/>
        <v>0</v>
      </c>
    </row>
    <row r="717" spans="1:15" ht="79.8" hidden="1" outlineLevel="1">
      <c r="A717" s="766" t="s">
        <v>1582</v>
      </c>
      <c r="D717" s="741" t="s">
        <v>1129</v>
      </c>
      <c r="E717" s="741"/>
      <c r="F717" s="741"/>
      <c r="G717" s="741"/>
      <c r="J717" s="777"/>
      <c r="K717" s="777"/>
      <c r="L717" s="778"/>
      <c r="M717" s="780">
        <f t="shared" si="15"/>
        <v>0</v>
      </c>
      <c r="N717" s="780">
        <f t="shared" si="16"/>
        <v>0</v>
      </c>
      <c r="O717" s="780">
        <f t="shared" si="17"/>
        <v>0</v>
      </c>
    </row>
    <row r="718" spans="1:15" ht="27" hidden="1" outlineLevel="1">
      <c r="A718" s="766" t="s">
        <v>1583</v>
      </c>
      <c r="D718" s="741" t="s">
        <v>1129</v>
      </c>
      <c r="E718" s="741"/>
      <c r="F718" s="741"/>
      <c r="G718" s="741"/>
      <c r="J718" s="777"/>
      <c r="K718" s="777"/>
      <c r="L718" s="778"/>
      <c r="M718" s="780">
        <f t="shared" si="15"/>
        <v>0</v>
      </c>
      <c r="N718" s="780">
        <f t="shared" si="16"/>
        <v>0</v>
      </c>
      <c r="O718" s="780">
        <f t="shared" si="17"/>
        <v>0</v>
      </c>
    </row>
    <row r="719" spans="1:15" ht="66.599999999999994" hidden="1" outlineLevel="1">
      <c r="A719" s="767" t="s">
        <v>1584</v>
      </c>
      <c r="D719" s="394" t="s">
        <v>1592</v>
      </c>
      <c r="E719" s="394"/>
      <c r="F719" s="394"/>
      <c r="G719" s="394"/>
      <c r="J719" s="777"/>
      <c r="K719" s="777"/>
      <c r="L719" s="778"/>
      <c r="M719" s="780">
        <f t="shared" si="15"/>
        <v>0</v>
      </c>
      <c r="N719" s="780">
        <f t="shared" si="16"/>
        <v>0</v>
      </c>
      <c r="O719" s="780">
        <f t="shared" si="17"/>
        <v>0</v>
      </c>
    </row>
    <row r="720" spans="1:15" ht="66.599999999999994" hidden="1" outlineLevel="1">
      <c r="A720" s="767" t="s">
        <v>1585</v>
      </c>
      <c r="D720" s="394" t="s">
        <v>1592</v>
      </c>
      <c r="E720" s="394"/>
      <c r="F720" s="394"/>
      <c r="G720" s="394"/>
      <c r="J720" s="777"/>
      <c r="K720" s="777"/>
      <c r="L720" s="778"/>
      <c r="M720" s="780">
        <f t="shared" si="15"/>
        <v>0</v>
      </c>
      <c r="N720" s="780">
        <f t="shared" si="16"/>
        <v>0</v>
      </c>
      <c r="O720" s="780">
        <f t="shared" si="17"/>
        <v>0</v>
      </c>
    </row>
    <row r="721" spans="1:15" ht="42" hidden="1" outlineLevel="1">
      <c r="A721" s="767" t="s">
        <v>1586</v>
      </c>
      <c r="D721" s="394" t="s">
        <v>1592</v>
      </c>
      <c r="E721" s="394"/>
      <c r="F721" s="394"/>
      <c r="G721" s="394"/>
      <c r="J721" s="777"/>
      <c r="K721" s="777"/>
      <c r="L721" s="778"/>
      <c r="M721" s="780">
        <f t="shared" si="15"/>
        <v>0</v>
      </c>
      <c r="N721" s="780">
        <f t="shared" si="16"/>
        <v>0</v>
      </c>
      <c r="O721" s="780">
        <f t="shared" si="17"/>
        <v>0</v>
      </c>
    </row>
    <row r="722" spans="1:15" ht="53.4" hidden="1" outlineLevel="1">
      <c r="A722" s="773" t="s">
        <v>1587</v>
      </c>
      <c r="D722" s="741" t="s">
        <v>1129</v>
      </c>
      <c r="E722" s="821"/>
      <c r="F722" s="821"/>
      <c r="G722" s="821"/>
      <c r="J722" s="777"/>
      <c r="K722" s="777"/>
      <c r="L722" s="778"/>
      <c r="M722" s="780">
        <f t="shared" si="15"/>
        <v>0</v>
      </c>
      <c r="N722" s="780">
        <f t="shared" si="16"/>
        <v>0</v>
      </c>
      <c r="O722" s="780">
        <f t="shared" si="17"/>
        <v>0</v>
      </c>
    </row>
    <row r="723" spans="1:15" hidden="1" outlineLevel="1">
      <c r="A723" s="767"/>
      <c r="J723" s="777"/>
      <c r="K723" s="777"/>
      <c r="L723" s="778"/>
      <c r="M723" s="780">
        <f t="shared" si="15"/>
        <v>0</v>
      </c>
      <c r="N723" s="780">
        <f t="shared" si="16"/>
        <v>0</v>
      </c>
      <c r="O723" s="780">
        <f t="shared" si="17"/>
        <v>0</v>
      </c>
    </row>
    <row r="724" spans="1:15" collapsed="1">
      <c r="A724" s="766" t="s">
        <v>1588</v>
      </c>
      <c r="B724" s="511"/>
      <c r="C724" s="732" t="s">
        <v>1129</v>
      </c>
      <c r="D724" s="511"/>
      <c r="E724" s="779">
        <v>1</v>
      </c>
      <c r="F724" s="779">
        <v>1</v>
      </c>
      <c r="G724" s="780">
        <f>IF(AND(E724=1,F724=1),1,IF(SUM(E724:F724)=3,2,IF(AND(E724=2,F724=2),2,IF(SUM(E724:F724)=5,6,IF(SUM(E724:F724)=6,9,IF(AND(E724=3,F724=1),3,IF(AND(E724=1,F724=3),3)))))))</f>
        <v>1</v>
      </c>
      <c r="H724" s="782"/>
      <c r="I724" s="780"/>
      <c r="J724" s="777"/>
      <c r="K724" s="777"/>
      <c r="L724" s="778"/>
      <c r="M724" s="780">
        <f t="shared" si="15"/>
        <v>0</v>
      </c>
      <c r="N724" s="780">
        <f t="shared" si="16"/>
        <v>0</v>
      </c>
      <c r="O724" s="780">
        <f t="shared" si="17"/>
        <v>0</v>
      </c>
    </row>
    <row r="725" spans="1:15" hidden="1" outlineLevel="1">
      <c r="A725" s="763"/>
      <c r="J725" s="777"/>
      <c r="K725" s="777"/>
      <c r="L725" s="778"/>
      <c r="M725" s="780">
        <f t="shared" si="15"/>
        <v>0</v>
      </c>
      <c r="N725" s="780">
        <f t="shared" si="16"/>
        <v>0</v>
      </c>
      <c r="O725" s="780">
        <f t="shared" si="17"/>
        <v>0</v>
      </c>
    </row>
    <row r="726" spans="1:15" ht="53.4" hidden="1" outlineLevel="1">
      <c r="A726" s="763" t="s">
        <v>1589</v>
      </c>
      <c r="B726" s="739" t="s">
        <v>1129</v>
      </c>
      <c r="D726" s="739" t="s">
        <v>1129</v>
      </c>
      <c r="E726" s="740"/>
      <c r="F726" s="740"/>
      <c r="G726" s="740"/>
      <c r="J726" s="777"/>
      <c r="K726" s="777"/>
      <c r="L726" s="778"/>
      <c r="M726" s="780">
        <f t="shared" si="15"/>
        <v>0</v>
      </c>
      <c r="N726" s="780">
        <f t="shared" si="16"/>
        <v>0</v>
      </c>
      <c r="O726" s="780">
        <f t="shared" si="17"/>
        <v>0</v>
      </c>
    </row>
    <row r="727" spans="1:15" hidden="1" outlineLevel="1">
      <c r="A727" s="763"/>
      <c r="J727" s="777"/>
      <c r="K727" s="777"/>
      <c r="L727" s="778"/>
      <c r="M727" s="780">
        <f t="shared" si="15"/>
        <v>0</v>
      </c>
      <c r="N727" s="780">
        <f t="shared" si="16"/>
        <v>0</v>
      </c>
      <c r="O727" s="780">
        <f t="shared" si="17"/>
        <v>0</v>
      </c>
    </row>
    <row r="728" spans="1:15" collapsed="1">
      <c r="A728" s="766" t="s">
        <v>1590</v>
      </c>
      <c r="B728" s="732" t="s">
        <v>1129</v>
      </c>
      <c r="C728" s="511"/>
      <c r="D728" s="511"/>
      <c r="E728" s="779">
        <v>1</v>
      </c>
      <c r="F728" s="779">
        <v>1</v>
      </c>
      <c r="G728" s="780">
        <f>IF(AND(E728=1,F728=1),1,IF(SUM(E728:F728)=3,2,IF(AND(E728=2,F728=2),2,IF(SUM(E728:F728)=5,6,IF(SUM(E728:F728)=6,9,IF(AND(E728=3,F728=1),3,IF(AND(E728=1,F728=3),3)))))))</f>
        <v>1</v>
      </c>
      <c r="H728" s="782"/>
      <c r="I728" s="780"/>
      <c r="J728" s="777"/>
      <c r="K728" s="777"/>
      <c r="L728" s="778">
        <v>0</v>
      </c>
      <c r="M728" s="780">
        <f t="shared" si="15"/>
        <v>0</v>
      </c>
      <c r="N728" s="780">
        <f t="shared" si="16"/>
        <v>0</v>
      </c>
      <c r="O728" s="780">
        <f t="shared" si="17"/>
        <v>0</v>
      </c>
    </row>
    <row r="729" spans="1:15" hidden="1" outlineLevel="1">
      <c r="A729" s="763"/>
    </row>
    <row r="730" spans="1:15" ht="27" hidden="1" outlineLevel="1">
      <c r="A730" s="763" t="s">
        <v>1591</v>
      </c>
      <c r="B730" s="741" t="s">
        <v>1129</v>
      </c>
    </row>
    <row r="731" spans="1:15" hidden="1" outlineLevel="1">
      <c r="A731" s="763" t="s">
        <v>1538</v>
      </c>
    </row>
    <row r="732" spans="1:15" hidden="1" outlineLevel="1">
      <c r="A732" s="763"/>
    </row>
    <row r="733" spans="1:15" ht="27" hidden="1" outlineLevel="1">
      <c r="A733" s="763" t="s">
        <v>1539</v>
      </c>
      <c r="B733" s="741" t="s">
        <v>1129</v>
      </c>
    </row>
    <row r="734" spans="1:15" ht="40.200000000000003" hidden="1" outlineLevel="1">
      <c r="A734" s="763" t="s">
        <v>1540</v>
      </c>
      <c r="B734" s="741" t="s">
        <v>1129</v>
      </c>
    </row>
    <row r="735" spans="1:15" hidden="1" outlineLevel="1">
      <c r="A735" s="763"/>
    </row>
    <row r="736" spans="1:15" collapsed="1">
      <c r="A736" s="792" t="s">
        <v>2408</v>
      </c>
      <c r="B736" s="511"/>
      <c r="C736" s="511"/>
      <c r="D736" s="511"/>
      <c r="E736" s="511"/>
      <c r="F736" s="511"/>
      <c r="G736" s="511"/>
      <c r="H736" s="511"/>
      <c r="I736" s="511"/>
      <c r="J736" s="511"/>
      <c r="K736" s="511"/>
      <c r="L736" s="511"/>
      <c r="M736" s="511"/>
      <c r="N736" s="793">
        <f>SUM(N699,N704,N712,N724,N728)</f>
        <v>0</v>
      </c>
      <c r="O736" s="793">
        <f>SUM(O699,O704,O712,O724,O728)</f>
        <v>0</v>
      </c>
    </row>
    <row r="737" spans="1:15">
      <c r="A737" s="859" t="s">
        <v>1593</v>
      </c>
      <c r="B737" s="859"/>
      <c r="C737" s="859"/>
      <c r="D737" s="859"/>
      <c r="E737" s="742"/>
      <c r="F737" s="742"/>
      <c r="G737" s="742"/>
      <c r="H737" s="859"/>
      <c r="I737" s="859"/>
      <c r="J737" s="859"/>
      <c r="K737" s="859"/>
      <c r="L737" s="859"/>
      <c r="M737" s="859"/>
      <c r="N737" s="859"/>
      <c r="O737" s="859"/>
    </row>
    <row r="738" spans="1:15" ht="27" hidden="1" outlineLevel="1">
      <c r="A738" s="762" t="s">
        <v>1594</v>
      </c>
    </row>
    <row r="739" spans="1:15" ht="66.599999999999994" hidden="1" outlineLevel="1">
      <c r="A739" s="765" t="s">
        <v>1595</v>
      </c>
    </row>
    <row r="740" spans="1:15" hidden="1" outlineLevel="1">
      <c r="A740" s="762" t="s">
        <v>1596</v>
      </c>
    </row>
    <row r="741" spans="1:15" hidden="1" outlineLevel="1">
      <c r="A741" s="763" t="s">
        <v>1597</v>
      </c>
    </row>
    <row r="742" spans="1:15" hidden="1" outlineLevel="1">
      <c r="A742" s="763"/>
    </row>
    <row r="743" spans="1:15" hidden="1" outlineLevel="1">
      <c r="A743" s="763" t="s">
        <v>1598</v>
      </c>
    </row>
    <row r="744" spans="1:15" hidden="1" outlineLevel="1">
      <c r="A744" s="763" t="s">
        <v>1599</v>
      </c>
    </row>
    <row r="745" spans="1:15" hidden="1" outlineLevel="1">
      <c r="A745" s="763" t="s">
        <v>1600</v>
      </c>
    </row>
    <row r="746" spans="1:15" hidden="1" outlineLevel="1">
      <c r="A746" s="763" t="s">
        <v>1601</v>
      </c>
    </row>
    <row r="747" spans="1:15" ht="40.200000000000003" hidden="1" outlineLevel="1">
      <c r="A747" s="763" t="s">
        <v>1602</v>
      </c>
    </row>
    <row r="748" spans="1:15" hidden="1" outlineLevel="1">
      <c r="A748" s="763" t="s">
        <v>1603</v>
      </c>
    </row>
    <row r="749" spans="1:15" hidden="1" outlineLevel="1">
      <c r="A749" s="763" t="s">
        <v>1604</v>
      </c>
    </row>
    <row r="750" spans="1:15" ht="40.200000000000003" hidden="1" outlineLevel="1">
      <c r="A750" s="763" t="s">
        <v>1605</v>
      </c>
    </row>
    <row r="751" spans="1:15" ht="27" hidden="1" outlineLevel="1">
      <c r="A751" s="763" t="s">
        <v>1606</v>
      </c>
    </row>
    <row r="752" spans="1:15" hidden="1" outlineLevel="1">
      <c r="A752" s="763"/>
    </row>
    <row r="753" spans="1:1" ht="40.200000000000003" hidden="1" outlineLevel="1">
      <c r="A753" s="763" t="s">
        <v>1607</v>
      </c>
    </row>
    <row r="754" spans="1:1" ht="40.200000000000003" hidden="1" outlineLevel="1">
      <c r="A754" s="763" t="s">
        <v>1608</v>
      </c>
    </row>
    <row r="755" spans="1:1" ht="27" hidden="1" outlineLevel="1">
      <c r="A755" s="763" t="s">
        <v>1609</v>
      </c>
    </row>
    <row r="756" spans="1:1" hidden="1" outlineLevel="1">
      <c r="A756" s="762" t="s">
        <v>1610</v>
      </c>
    </row>
    <row r="757" spans="1:1" ht="27" hidden="1" outlineLevel="1">
      <c r="A757" s="763" t="s">
        <v>1611</v>
      </c>
    </row>
    <row r="758" spans="1:1" hidden="1" outlineLevel="1">
      <c r="A758" s="763"/>
    </row>
    <row r="759" spans="1:1" hidden="1" outlineLevel="1">
      <c r="A759" s="763" t="s">
        <v>1612</v>
      </c>
    </row>
    <row r="760" spans="1:1" hidden="1" outlineLevel="1">
      <c r="A760" s="763" t="s">
        <v>1613</v>
      </c>
    </row>
    <row r="761" spans="1:1" hidden="1" outlineLevel="1">
      <c r="A761" s="763" t="s">
        <v>1614</v>
      </c>
    </row>
    <row r="762" spans="1:1" ht="27" hidden="1" outlineLevel="1">
      <c r="A762" s="763" t="s">
        <v>1615</v>
      </c>
    </row>
    <row r="763" spans="1:1" hidden="1" outlineLevel="1">
      <c r="A763" s="763" t="s">
        <v>1616</v>
      </c>
    </row>
    <row r="764" spans="1:1" hidden="1" outlineLevel="1">
      <c r="A764" s="763" t="s">
        <v>1617</v>
      </c>
    </row>
    <row r="765" spans="1:1" ht="40.200000000000003" hidden="1" outlineLevel="1">
      <c r="A765" s="763" t="s">
        <v>1618</v>
      </c>
    </row>
    <row r="766" spans="1:1" hidden="1" outlineLevel="1">
      <c r="A766" s="763" t="s">
        <v>1619</v>
      </c>
    </row>
    <row r="767" spans="1:1" hidden="1" outlineLevel="1">
      <c r="A767" s="763"/>
    </row>
    <row r="768" spans="1:1" ht="40.200000000000003" hidden="1" outlineLevel="1">
      <c r="A768" s="763" t="s">
        <v>1620</v>
      </c>
    </row>
    <row r="769" spans="1:1" ht="53.4" hidden="1" outlineLevel="1">
      <c r="A769" s="763" t="s">
        <v>1621</v>
      </c>
    </row>
    <row r="770" spans="1:1" ht="66.599999999999994" hidden="1" outlineLevel="1">
      <c r="A770" s="763" t="s">
        <v>1622</v>
      </c>
    </row>
    <row r="771" spans="1:1" ht="27" hidden="1" outlineLevel="1">
      <c r="A771" s="763" t="s">
        <v>1623</v>
      </c>
    </row>
    <row r="772" spans="1:1" hidden="1" outlineLevel="1">
      <c r="A772" s="762" t="s">
        <v>1624</v>
      </c>
    </row>
    <row r="773" spans="1:1" ht="27" hidden="1" outlineLevel="1">
      <c r="A773" s="763" t="s">
        <v>1625</v>
      </c>
    </row>
    <row r="774" spans="1:1" hidden="1" outlineLevel="1">
      <c r="A774" s="763"/>
    </row>
    <row r="775" spans="1:1" hidden="1" outlineLevel="1">
      <c r="A775" s="763" t="s">
        <v>1626</v>
      </c>
    </row>
    <row r="776" spans="1:1" hidden="1" outlineLevel="1">
      <c r="A776" s="763" t="s">
        <v>1627</v>
      </c>
    </row>
    <row r="777" spans="1:1" hidden="1" outlineLevel="1">
      <c r="A777" s="763" t="s">
        <v>1628</v>
      </c>
    </row>
    <row r="778" spans="1:1" hidden="1" outlineLevel="1">
      <c r="A778" s="763" t="s">
        <v>1629</v>
      </c>
    </row>
    <row r="779" spans="1:1" ht="27" hidden="1" outlineLevel="1">
      <c r="A779" s="763" t="s">
        <v>1630</v>
      </c>
    </row>
    <row r="780" spans="1:1" ht="66.599999999999994" hidden="1" outlineLevel="1">
      <c r="A780" s="763" t="s">
        <v>1631</v>
      </c>
    </row>
    <row r="781" spans="1:1" hidden="1" outlineLevel="1">
      <c r="A781" s="763" t="s">
        <v>1632</v>
      </c>
    </row>
    <row r="782" spans="1:1" hidden="1" outlineLevel="1">
      <c r="A782" s="763"/>
    </row>
    <row r="783" spans="1:1" ht="40.200000000000003" hidden="1" outlineLevel="1">
      <c r="A783" s="763" t="s">
        <v>1607</v>
      </c>
    </row>
    <row r="784" spans="1:1" ht="40.200000000000003" hidden="1" outlineLevel="1">
      <c r="A784" s="763" t="s">
        <v>1633</v>
      </c>
    </row>
    <row r="785" spans="1:1" ht="40.200000000000003" hidden="1" outlineLevel="1">
      <c r="A785" s="763" t="s">
        <v>1634</v>
      </c>
    </row>
    <row r="786" spans="1:1" ht="27" hidden="1" outlineLevel="1">
      <c r="A786" s="763" t="s">
        <v>1635</v>
      </c>
    </row>
    <row r="787" spans="1:1" ht="40.200000000000003" hidden="1" outlineLevel="1">
      <c r="A787" s="763" t="s">
        <v>1636</v>
      </c>
    </row>
    <row r="788" spans="1:1" hidden="1" outlineLevel="1">
      <c r="A788" s="764" t="s">
        <v>1043</v>
      </c>
    </row>
    <row r="789" spans="1:1" ht="40.200000000000003" hidden="1" outlineLevel="1">
      <c r="A789" s="764" t="s">
        <v>1637</v>
      </c>
    </row>
    <row r="790" spans="1:1" hidden="1" outlineLevel="1">
      <c r="A790" s="763"/>
    </row>
    <row r="791" spans="1:1" hidden="1" outlineLevel="1">
      <c r="A791" s="765" t="s">
        <v>1638</v>
      </c>
    </row>
    <row r="792" spans="1:1" hidden="1" outlineLevel="1">
      <c r="A792" s="765" t="s">
        <v>1639</v>
      </c>
    </row>
    <row r="793" spans="1:1" hidden="1" outlineLevel="1">
      <c r="A793" s="765" t="s">
        <v>1640</v>
      </c>
    </row>
    <row r="794" spans="1:1" ht="53.4" hidden="1" outlineLevel="1">
      <c r="A794" s="765" t="s">
        <v>1641</v>
      </c>
    </row>
    <row r="795" spans="1:1" ht="79.8" hidden="1" outlineLevel="1">
      <c r="A795" s="765" t="s">
        <v>1642</v>
      </c>
    </row>
    <row r="796" spans="1:1" ht="40.200000000000003" hidden="1" outlineLevel="1">
      <c r="A796" s="765" t="s">
        <v>1643</v>
      </c>
    </row>
    <row r="797" spans="1:1" ht="53.4" hidden="1" outlineLevel="1">
      <c r="A797" s="764" t="s">
        <v>1644</v>
      </c>
    </row>
    <row r="798" spans="1:1" ht="40.200000000000003" hidden="1" outlineLevel="1">
      <c r="A798" s="765" t="s">
        <v>1645</v>
      </c>
    </row>
    <row r="799" spans="1:1" ht="106.2" hidden="1" outlineLevel="1">
      <c r="A799" s="765" t="s">
        <v>1646</v>
      </c>
    </row>
    <row r="800" spans="1:1" hidden="1" outlineLevel="1">
      <c r="A800" s="762" t="s">
        <v>1647</v>
      </c>
    </row>
    <row r="801" spans="1:1" ht="53.4" hidden="1" outlineLevel="1">
      <c r="A801" s="763" t="s">
        <v>1648</v>
      </c>
    </row>
    <row r="802" spans="1:1" ht="53.4" hidden="1" outlineLevel="1">
      <c r="A802" s="763" t="s">
        <v>1649</v>
      </c>
    </row>
    <row r="803" spans="1:1" ht="53.4" hidden="1" outlineLevel="1">
      <c r="A803" s="763" t="s">
        <v>1650</v>
      </c>
    </row>
    <row r="804" spans="1:1" ht="27" hidden="1" outlineLevel="1">
      <c r="A804" s="763" t="s">
        <v>1651</v>
      </c>
    </row>
    <row r="805" spans="1:1" hidden="1" outlineLevel="1">
      <c r="A805" s="764" t="s">
        <v>1043</v>
      </c>
    </row>
    <row r="806" spans="1:1" ht="27" hidden="1" outlineLevel="1">
      <c r="A806" s="764" t="s">
        <v>1652</v>
      </c>
    </row>
    <row r="807" spans="1:1" hidden="1" outlineLevel="1">
      <c r="A807" s="763"/>
    </row>
    <row r="808" spans="1:1" ht="27" hidden="1" outlineLevel="1">
      <c r="A808" s="764" t="s">
        <v>1653</v>
      </c>
    </row>
    <row r="809" spans="1:1" ht="27" hidden="1" outlineLevel="1">
      <c r="A809" s="765" t="s">
        <v>1654</v>
      </c>
    </row>
    <row r="810" spans="1:1" ht="40.200000000000003" hidden="1" outlineLevel="1">
      <c r="A810" s="765" t="s">
        <v>1655</v>
      </c>
    </row>
    <row r="811" spans="1:1" hidden="1" outlineLevel="1">
      <c r="A811" s="765" t="s">
        <v>1656</v>
      </c>
    </row>
    <row r="812" spans="1:1" hidden="1" outlineLevel="1">
      <c r="A812" s="762" t="s">
        <v>1657</v>
      </c>
    </row>
    <row r="813" spans="1:1" ht="40.200000000000003" hidden="1" outlineLevel="1">
      <c r="A813" s="763" t="s">
        <v>1658</v>
      </c>
    </row>
    <row r="814" spans="1:1" ht="27" hidden="1" outlineLevel="1">
      <c r="A814" s="763" t="s">
        <v>1659</v>
      </c>
    </row>
    <row r="815" spans="1:1" hidden="1" outlineLevel="1">
      <c r="A815" s="764" t="s">
        <v>1043</v>
      </c>
    </row>
    <row r="816" spans="1:1" ht="40.200000000000003" hidden="1" outlineLevel="1">
      <c r="A816" s="764" t="s">
        <v>1660</v>
      </c>
    </row>
    <row r="817" spans="1:15" ht="27" hidden="1" outlineLevel="1">
      <c r="A817" s="762" t="s">
        <v>1661</v>
      </c>
    </row>
    <row r="818" spans="1:15" ht="40.200000000000003" hidden="1" outlineLevel="1">
      <c r="A818" s="763" t="s">
        <v>1662</v>
      </c>
    </row>
    <row r="819" spans="1:15" ht="27" hidden="1" outlineLevel="1">
      <c r="A819" s="763" t="s">
        <v>1663</v>
      </c>
    </row>
    <row r="820" spans="1:15" hidden="1" outlineLevel="1">
      <c r="A820" s="763"/>
    </row>
    <row r="821" spans="1:15" hidden="1" outlineLevel="1">
      <c r="A821" s="763" t="s">
        <v>1664</v>
      </c>
    </row>
    <row r="822" spans="1:15" hidden="1" outlineLevel="1">
      <c r="A822" s="763" t="s">
        <v>1665</v>
      </c>
    </row>
    <row r="823" spans="1:15" ht="40.200000000000003" hidden="1" outlineLevel="1">
      <c r="A823" s="763" t="s">
        <v>1666</v>
      </c>
    </row>
    <row r="824" spans="1:15" ht="40.200000000000003" hidden="1" outlineLevel="1">
      <c r="A824" s="763" t="s">
        <v>1667</v>
      </c>
    </row>
    <row r="825" spans="1:15" hidden="1" outlineLevel="1">
      <c r="A825" s="764" t="s">
        <v>1043</v>
      </c>
    </row>
    <row r="826" spans="1:15" ht="66.599999999999994" hidden="1" outlineLevel="1">
      <c r="A826" s="764" t="s">
        <v>1668</v>
      </c>
    </row>
    <row r="827" spans="1:15" hidden="1" outlineLevel="1">
      <c r="A827" s="763"/>
    </row>
    <row r="828" spans="1:15" collapsed="1">
      <c r="A828" s="768" t="s">
        <v>474</v>
      </c>
      <c r="B828" s="521"/>
      <c r="C828" s="521"/>
      <c r="D828" s="521"/>
      <c r="E828" s="521"/>
      <c r="F828" s="521"/>
      <c r="G828" s="521"/>
      <c r="H828" s="521"/>
      <c r="I828" s="521"/>
      <c r="J828" s="521"/>
      <c r="K828" s="521"/>
      <c r="L828" s="521"/>
      <c r="M828" s="521"/>
      <c r="N828" s="521"/>
      <c r="O828" s="522"/>
    </row>
    <row r="829" spans="1:15">
      <c r="A829" s="766" t="s">
        <v>1669</v>
      </c>
      <c r="B829" s="511"/>
      <c r="C829" s="732" t="s">
        <v>1129</v>
      </c>
      <c r="D829" s="511"/>
      <c r="E829" s="779">
        <v>2</v>
      </c>
      <c r="F829" s="779">
        <v>1</v>
      </c>
      <c r="G829" s="780">
        <f>IF(AND(E829=1,F829=1),1,IF(SUM(E829:F829)=3,2,IF(AND(E829=2,F829=2),2,IF(SUM(E829:F829)=5,6,IF(SUM(E829:F829)=6,9,IF(AND(E829=3,F829=1),3,IF(AND(E829=1,F829=3),3)))))))</f>
        <v>2</v>
      </c>
      <c r="H829" s="782"/>
      <c r="I829" s="780"/>
      <c r="J829" s="777"/>
      <c r="K829" s="777"/>
      <c r="L829" s="778">
        <v>1</v>
      </c>
      <c r="M829" s="780">
        <f>ROUND(I829*J829*K829,0)</f>
        <v>0</v>
      </c>
      <c r="N829" s="780">
        <f>M829*L829</f>
        <v>0</v>
      </c>
      <c r="O829" s="780">
        <f>M829*(1-L829)</f>
        <v>0</v>
      </c>
    </row>
    <row r="830" spans="1:15" hidden="1" outlineLevel="1">
      <c r="A830" s="763"/>
      <c r="E830" s="779">
        <v>1</v>
      </c>
      <c r="F830" s="779">
        <v>1</v>
      </c>
      <c r="G830" s="780">
        <f t="shared" ref="G830:G846" si="18">SUM(E830:F830)</f>
        <v>2</v>
      </c>
    </row>
    <row r="831" spans="1:15" ht="27" hidden="1" outlineLevel="1">
      <c r="A831" s="763" t="s">
        <v>1670</v>
      </c>
      <c r="E831" s="779">
        <v>1</v>
      </c>
      <c r="F831" s="779">
        <v>1</v>
      </c>
      <c r="G831" s="780">
        <f t="shared" si="18"/>
        <v>2</v>
      </c>
    </row>
    <row r="832" spans="1:15" hidden="1" outlineLevel="1">
      <c r="A832" s="763"/>
      <c r="E832" s="779">
        <v>1</v>
      </c>
      <c r="F832" s="779">
        <v>1</v>
      </c>
      <c r="G832" s="780">
        <f t="shared" si="18"/>
        <v>2</v>
      </c>
    </row>
    <row r="833" spans="1:15" hidden="1" outlineLevel="1">
      <c r="A833" s="763" t="s">
        <v>1671</v>
      </c>
      <c r="E833" s="779">
        <v>1</v>
      </c>
      <c r="F833" s="779">
        <v>1</v>
      </c>
      <c r="G833" s="780">
        <f t="shared" si="18"/>
        <v>2</v>
      </c>
    </row>
    <row r="834" spans="1:15" hidden="1" outlineLevel="1">
      <c r="A834" s="763" t="s">
        <v>1672</v>
      </c>
      <c r="E834" s="779">
        <v>1</v>
      </c>
      <c r="F834" s="779">
        <v>1</v>
      </c>
      <c r="G834" s="780">
        <f t="shared" si="18"/>
        <v>2</v>
      </c>
    </row>
    <row r="835" spans="1:15" hidden="1" outlineLevel="1">
      <c r="A835" s="763" t="s">
        <v>1673</v>
      </c>
      <c r="E835" s="779">
        <v>1</v>
      </c>
      <c r="F835" s="779">
        <v>1</v>
      </c>
      <c r="G835" s="780">
        <f t="shared" si="18"/>
        <v>2</v>
      </c>
    </row>
    <row r="836" spans="1:15" ht="27" hidden="1" outlineLevel="1">
      <c r="A836" s="763" t="s">
        <v>1674</v>
      </c>
      <c r="E836" s="779">
        <v>1</v>
      </c>
      <c r="F836" s="779">
        <v>1</v>
      </c>
      <c r="G836" s="780">
        <f t="shared" si="18"/>
        <v>2</v>
      </c>
    </row>
    <row r="837" spans="1:15" hidden="1" outlineLevel="1">
      <c r="A837" s="763" t="s">
        <v>1675</v>
      </c>
      <c r="E837" s="779">
        <v>1</v>
      </c>
      <c r="F837" s="779">
        <v>1</v>
      </c>
      <c r="G837" s="780">
        <f t="shared" si="18"/>
        <v>2</v>
      </c>
    </row>
    <row r="838" spans="1:15" hidden="1" outlineLevel="1">
      <c r="A838" s="763" t="s">
        <v>1676</v>
      </c>
      <c r="E838" s="779">
        <v>1</v>
      </c>
      <c r="F838" s="779">
        <v>1</v>
      </c>
      <c r="G838" s="780">
        <f t="shared" si="18"/>
        <v>2</v>
      </c>
    </row>
    <row r="839" spans="1:15" ht="40.200000000000003" hidden="1" outlineLevel="1">
      <c r="A839" s="763" t="s">
        <v>1677</v>
      </c>
      <c r="E839" s="779">
        <v>1</v>
      </c>
      <c r="F839" s="779">
        <v>1</v>
      </c>
      <c r="G839" s="780">
        <f t="shared" si="18"/>
        <v>2</v>
      </c>
    </row>
    <row r="840" spans="1:15" hidden="1" outlineLevel="1">
      <c r="A840" s="763" t="s">
        <v>1678</v>
      </c>
      <c r="E840" s="779">
        <v>1</v>
      </c>
      <c r="F840" s="779">
        <v>1</v>
      </c>
      <c r="G840" s="780">
        <f t="shared" si="18"/>
        <v>2</v>
      </c>
    </row>
    <row r="841" spans="1:15" hidden="1" outlineLevel="1">
      <c r="A841" s="763"/>
      <c r="E841" s="779">
        <v>1</v>
      </c>
      <c r="F841" s="779">
        <v>1</v>
      </c>
      <c r="G841" s="780">
        <f t="shared" si="18"/>
        <v>2</v>
      </c>
    </row>
    <row r="842" spans="1:15" ht="40.200000000000003" hidden="1" outlineLevel="1">
      <c r="A842" s="763" t="s">
        <v>1679</v>
      </c>
      <c r="D842" s="741" t="s">
        <v>1129</v>
      </c>
      <c r="E842" s="779">
        <v>1</v>
      </c>
      <c r="F842" s="779">
        <v>1</v>
      </c>
      <c r="G842" s="780">
        <f t="shared" si="18"/>
        <v>2</v>
      </c>
    </row>
    <row r="843" spans="1:15" ht="53.4" hidden="1" outlineLevel="1">
      <c r="A843" s="763" t="s">
        <v>1680</v>
      </c>
      <c r="D843" s="741" t="s">
        <v>1129</v>
      </c>
      <c r="E843" s="779">
        <v>1</v>
      </c>
      <c r="F843" s="779">
        <v>1</v>
      </c>
      <c r="G843" s="780">
        <f t="shared" si="18"/>
        <v>2</v>
      </c>
    </row>
    <row r="844" spans="1:15" ht="66.599999999999994" hidden="1" outlineLevel="1">
      <c r="A844" s="763" t="s">
        <v>1681</v>
      </c>
      <c r="D844" s="739" t="s">
        <v>1129</v>
      </c>
      <c r="E844" s="779">
        <v>1</v>
      </c>
      <c r="F844" s="779">
        <v>1</v>
      </c>
      <c r="G844" s="780">
        <f t="shared" si="18"/>
        <v>2</v>
      </c>
    </row>
    <row r="845" spans="1:15" ht="27" hidden="1" outlineLevel="1">
      <c r="A845" s="763" t="s">
        <v>1682</v>
      </c>
      <c r="B845" s="741" t="s">
        <v>1129</v>
      </c>
      <c r="D845" s="741" t="s">
        <v>1129</v>
      </c>
      <c r="E845" s="779">
        <v>1</v>
      </c>
      <c r="F845" s="779">
        <v>1</v>
      </c>
      <c r="G845" s="780">
        <f t="shared" si="18"/>
        <v>2</v>
      </c>
    </row>
    <row r="846" spans="1:15" hidden="1" outlineLevel="1">
      <c r="A846" s="763"/>
      <c r="E846" s="779">
        <v>1</v>
      </c>
      <c r="F846" s="779">
        <v>1</v>
      </c>
      <c r="G846" s="780">
        <f t="shared" si="18"/>
        <v>2</v>
      </c>
    </row>
    <row r="847" spans="1:15" collapsed="1">
      <c r="A847" s="766" t="s">
        <v>1683</v>
      </c>
      <c r="B847" s="732" t="s">
        <v>1129</v>
      </c>
      <c r="C847" s="511"/>
      <c r="D847" s="511"/>
      <c r="E847" s="779">
        <v>2</v>
      </c>
      <c r="F847" s="779">
        <v>1</v>
      </c>
      <c r="G847" s="780">
        <f>IF(AND(E847=1,F847=1),1,IF(SUM(E847:F847)=3,2,IF(AND(E847=2,F847=2),2,IF(SUM(E847:F847)=5,6,IF(SUM(E847:F847)=6,9,IF(AND(E847=3,F847=1),3,IF(AND(E847=1,F847=3),3)))))))</f>
        <v>2</v>
      </c>
      <c r="H847" s="782"/>
      <c r="I847" s="780"/>
      <c r="J847" s="777"/>
      <c r="K847" s="777"/>
      <c r="L847" s="778">
        <v>0</v>
      </c>
      <c r="M847" s="780">
        <f>ROUND(I847*J847*K847,0)</f>
        <v>0</v>
      </c>
      <c r="N847" s="780">
        <f>M847*L847</f>
        <v>0</v>
      </c>
      <c r="O847" s="780">
        <f>M847*(1-L847)</f>
        <v>0</v>
      </c>
    </row>
    <row r="848" spans="1:15" hidden="1" outlineLevel="1">
      <c r="A848" s="763"/>
    </row>
    <row r="849" spans="1:2" hidden="1" outlineLevel="1">
      <c r="A849" s="763" t="s">
        <v>1684</v>
      </c>
    </row>
    <row r="850" spans="1:2" hidden="1" outlineLevel="1">
      <c r="A850" s="763"/>
    </row>
    <row r="851" spans="1:2" hidden="1" outlineLevel="1">
      <c r="A851" s="763" t="s">
        <v>1685</v>
      </c>
      <c r="B851" s="741" t="s">
        <v>1129</v>
      </c>
    </row>
    <row r="852" spans="1:2" hidden="1" outlineLevel="1">
      <c r="A852" s="763" t="s">
        <v>1686</v>
      </c>
      <c r="B852" s="741" t="s">
        <v>1129</v>
      </c>
    </row>
    <row r="853" spans="1:2" hidden="1" outlineLevel="1">
      <c r="A853" s="763" t="s">
        <v>1687</v>
      </c>
      <c r="B853" s="741" t="s">
        <v>1129</v>
      </c>
    </row>
    <row r="854" spans="1:2" hidden="1" outlineLevel="1">
      <c r="A854" s="763" t="s">
        <v>1688</v>
      </c>
      <c r="B854" s="741" t="s">
        <v>1129</v>
      </c>
    </row>
    <row r="855" spans="1:2" ht="40.200000000000003" hidden="1" outlineLevel="1">
      <c r="A855" s="763" t="s">
        <v>1689</v>
      </c>
      <c r="B855" s="741" t="s">
        <v>1129</v>
      </c>
    </row>
    <row r="856" spans="1:2" hidden="1" outlineLevel="1">
      <c r="A856" s="763" t="s">
        <v>1690</v>
      </c>
      <c r="B856" s="741" t="s">
        <v>1129</v>
      </c>
    </row>
    <row r="857" spans="1:2" hidden="1" outlineLevel="1">
      <c r="A857" s="763" t="s">
        <v>1691</v>
      </c>
      <c r="B857" s="741" t="s">
        <v>1129</v>
      </c>
    </row>
    <row r="858" spans="1:2" ht="40.200000000000003" hidden="1" outlineLevel="1">
      <c r="A858" s="763" t="s">
        <v>1692</v>
      </c>
      <c r="B858" s="741" t="s">
        <v>1129</v>
      </c>
    </row>
    <row r="859" spans="1:2" ht="27" hidden="1" outlineLevel="1">
      <c r="A859" s="763" t="s">
        <v>1693</v>
      </c>
    </row>
    <row r="860" spans="1:2" hidden="1" outlineLevel="1">
      <c r="A860" s="763"/>
    </row>
    <row r="861" spans="1:2" ht="40.200000000000003" hidden="1" outlineLevel="1">
      <c r="A861" s="763" t="s">
        <v>1679</v>
      </c>
      <c r="B861" s="741" t="s">
        <v>1129</v>
      </c>
    </row>
    <row r="862" spans="1:2" ht="40.200000000000003" hidden="1" outlineLevel="1">
      <c r="A862" s="763" t="s">
        <v>1694</v>
      </c>
      <c r="B862" s="741" t="s">
        <v>1129</v>
      </c>
    </row>
    <row r="863" spans="1:2" ht="27" hidden="1" outlineLevel="1">
      <c r="A863" s="763" t="s">
        <v>1695</v>
      </c>
      <c r="B863" s="741" t="s">
        <v>1129</v>
      </c>
    </row>
    <row r="864" spans="1:2" hidden="1" outlineLevel="1">
      <c r="A864" s="763"/>
    </row>
    <row r="865" spans="1:15" collapsed="1">
      <c r="A865" s="766" t="s">
        <v>1696</v>
      </c>
      <c r="B865" s="511"/>
      <c r="C865" s="732" t="s">
        <v>1129</v>
      </c>
      <c r="D865" s="511"/>
      <c r="E865" s="779">
        <v>3</v>
      </c>
      <c r="F865" s="779">
        <v>1</v>
      </c>
      <c r="G865" s="780">
        <f>IF(AND(E865=1,F865=1),1,IF(SUM(E865:F865)=3,2,IF(AND(E865=2,F865=2),2,IF(SUM(E865:F865)=5,6,IF(SUM(E865:F865)=6,9,IF(AND(E865=3,F865=1),3,IF(AND(E865=1,F865=3),3)))))))</f>
        <v>3</v>
      </c>
      <c r="H865" s="782"/>
      <c r="I865" s="780"/>
      <c r="J865" s="777"/>
      <c r="K865" s="777"/>
      <c r="L865" s="778">
        <v>1</v>
      </c>
      <c r="M865" s="780">
        <f>ROUND(I865*J865*K865,0)</f>
        <v>0</v>
      </c>
      <c r="N865" s="780">
        <f>M865*L865</f>
        <v>0</v>
      </c>
      <c r="O865" s="780">
        <f>M865*(1-L865)</f>
        <v>0</v>
      </c>
    </row>
    <row r="866" spans="1:15" hidden="1" outlineLevel="1">
      <c r="A866" s="763"/>
    </row>
    <row r="867" spans="1:15" ht="27" hidden="1" outlineLevel="1">
      <c r="A867" s="763" t="s">
        <v>1697</v>
      </c>
    </row>
    <row r="868" spans="1:15" ht="27" hidden="1" outlineLevel="1">
      <c r="A868" s="763" t="s">
        <v>1698</v>
      </c>
    </row>
    <row r="869" spans="1:15" hidden="1" outlineLevel="1">
      <c r="A869" s="763"/>
    </row>
    <row r="870" spans="1:15" hidden="1" outlineLevel="1">
      <c r="A870" s="763" t="s">
        <v>1699</v>
      </c>
      <c r="B870" s="741" t="s">
        <v>1129</v>
      </c>
    </row>
    <row r="871" spans="1:15" hidden="1" outlineLevel="1">
      <c r="A871" s="763" t="s">
        <v>1700</v>
      </c>
      <c r="B871" s="741" t="s">
        <v>1129</v>
      </c>
    </row>
    <row r="872" spans="1:15" hidden="1" outlineLevel="1">
      <c r="A872" s="763" t="s">
        <v>1701</v>
      </c>
      <c r="B872" s="741" t="s">
        <v>1129</v>
      </c>
    </row>
    <row r="873" spans="1:15" hidden="1" outlineLevel="1">
      <c r="A873" s="763" t="s">
        <v>1702</v>
      </c>
      <c r="B873" s="741" t="s">
        <v>1129</v>
      </c>
    </row>
    <row r="874" spans="1:15" ht="27" hidden="1" outlineLevel="1">
      <c r="A874" s="763" t="s">
        <v>1703</v>
      </c>
      <c r="B874" s="741" t="s">
        <v>1129</v>
      </c>
    </row>
    <row r="875" spans="1:15" ht="66.599999999999994" hidden="1" outlineLevel="1">
      <c r="A875" s="763" t="s">
        <v>1704</v>
      </c>
      <c r="B875" s="741" t="s">
        <v>1129</v>
      </c>
    </row>
    <row r="876" spans="1:15" hidden="1" outlineLevel="1">
      <c r="A876" s="763" t="s">
        <v>1705</v>
      </c>
    </row>
    <row r="877" spans="1:15" hidden="1" outlineLevel="1">
      <c r="A877" s="763"/>
    </row>
    <row r="878" spans="1:15" ht="40.200000000000003" hidden="1" outlineLevel="1">
      <c r="A878" s="763" t="s">
        <v>1679</v>
      </c>
      <c r="B878" s="741" t="s">
        <v>1129</v>
      </c>
    </row>
    <row r="879" spans="1:15" ht="40.200000000000003" hidden="1" outlineLevel="1">
      <c r="A879" s="763" t="s">
        <v>1706</v>
      </c>
      <c r="B879" s="741" t="s">
        <v>1129</v>
      </c>
    </row>
    <row r="880" spans="1:15" ht="40.200000000000003" hidden="1" outlineLevel="1">
      <c r="A880" s="763" t="s">
        <v>1707</v>
      </c>
      <c r="B880" s="741" t="s">
        <v>1129</v>
      </c>
    </row>
    <row r="881" spans="1:15" ht="27" hidden="1" outlineLevel="1">
      <c r="A881" s="763" t="s">
        <v>1708</v>
      </c>
      <c r="B881" s="741" t="s">
        <v>1129</v>
      </c>
    </row>
    <row r="882" spans="1:15" ht="53.4" hidden="1" outlineLevel="1">
      <c r="A882" s="762" t="s">
        <v>1709</v>
      </c>
      <c r="B882" s="741" t="s">
        <v>1129</v>
      </c>
    </row>
    <row r="883" spans="1:15" ht="27" hidden="1" outlineLevel="1">
      <c r="A883" s="762" t="s">
        <v>1710</v>
      </c>
      <c r="B883" s="741" t="s">
        <v>1129</v>
      </c>
    </row>
    <row r="884" spans="1:15" ht="53.4" hidden="1" outlineLevel="1">
      <c r="A884" s="763" t="s">
        <v>1711</v>
      </c>
      <c r="B884" s="741" t="s">
        <v>1129</v>
      </c>
    </row>
    <row r="885" spans="1:15" ht="93" hidden="1" outlineLevel="1">
      <c r="A885" s="763" t="s">
        <v>1712</v>
      </c>
      <c r="B885" s="741" t="s">
        <v>1129</v>
      </c>
    </row>
    <row r="886" spans="1:15" ht="106.2" hidden="1" outlineLevel="1">
      <c r="A886" s="762" t="s">
        <v>1713</v>
      </c>
      <c r="B886" s="741" t="s">
        <v>1129</v>
      </c>
    </row>
    <row r="887" spans="1:15" ht="40.200000000000003" hidden="1" outlineLevel="1">
      <c r="A887" s="763" t="s">
        <v>1714</v>
      </c>
      <c r="B887" s="741" t="s">
        <v>1129</v>
      </c>
    </row>
    <row r="888" spans="1:15" ht="93" hidden="1" outlineLevel="1">
      <c r="A888" s="764" t="s">
        <v>1715</v>
      </c>
      <c r="B888" s="741" t="s">
        <v>1129</v>
      </c>
    </row>
    <row r="889" spans="1:15" ht="40.200000000000003" hidden="1" outlineLevel="1">
      <c r="A889" s="763" t="s">
        <v>1716</v>
      </c>
      <c r="B889" s="741" t="s">
        <v>1129</v>
      </c>
    </row>
    <row r="890" spans="1:15" ht="145.80000000000001" hidden="1" outlineLevel="1">
      <c r="A890" s="762" t="s">
        <v>1717</v>
      </c>
      <c r="B890" s="741" t="s">
        <v>1129</v>
      </c>
    </row>
    <row r="891" spans="1:15" ht="93" hidden="1" outlineLevel="1">
      <c r="A891" s="762" t="s">
        <v>1718</v>
      </c>
      <c r="B891" s="741" t="s">
        <v>1129</v>
      </c>
    </row>
    <row r="892" spans="1:15" ht="40.200000000000003" hidden="1" outlineLevel="1">
      <c r="A892" s="762" t="s">
        <v>1719</v>
      </c>
      <c r="B892" s="741" t="s">
        <v>1129</v>
      </c>
    </row>
    <row r="893" spans="1:15" hidden="1" outlineLevel="1">
      <c r="A893" s="762"/>
    </row>
    <row r="894" spans="1:15" collapsed="1">
      <c r="A894" s="792" t="s">
        <v>2408</v>
      </c>
      <c r="B894" s="511"/>
      <c r="C894" s="511"/>
      <c r="D894" s="511"/>
      <c r="E894" s="511"/>
      <c r="F894" s="511"/>
      <c r="G894" s="511"/>
      <c r="H894" s="511"/>
      <c r="I894" s="511"/>
      <c r="J894" s="511"/>
      <c r="K894" s="511"/>
      <c r="L894" s="511"/>
      <c r="M894" s="511"/>
      <c r="N894" s="793">
        <f>SUM(N829,N847,N865)</f>
        <v>0</v>
      </c>
      <c r="O894" s="793">
        <f>SUM(O829,O847,O865)</f>
        <v>0</v>
      </c>
    </row>
    <row r="895" spans="1:15">
      <c r="A895" s="859" t="s">
        <v>1720</v>
      </c>
      <c r="B895" s="859"/>
      <c r="C895" s="859"/>
      <c r="D895" s="859"/>
      <c r="E895" s="742"/>
      <c r="F895" s="742"/>
      <c r="G895" s="742"/>
      <c r="H895" s="859"/>
      <c r="I895" s="859"/>
      <c r="J895" s="859"/>
      <c r="K895" s="859"/>
      <c r="L895" s="859"/>
      <c r="M895" s="859"/>
      <c r="N895" s="859"/>
      <c r="O895" s="859"/>
    </row>
    <row r="896" spans="1:15" hidden="1" outlineLevel="1">
      <c r="A896" s="727"/>
    </row>
    <row r="897" spans="1:1" hidden="1" outlineLevel="1">
      <c r="A897" s="723" t="s">
        <v>1721</v>
      </c>
    </row>
    <row r="898" spans="1:1" ht="40.200000000000003" hidden="1" outlineLevel="1">
      <c r="A898" s="724" t="s">
        <v>1722</v>
      </c>
    </row>
    <row r="899" spans="1:1" ht="40.200000000000003" hidden="1" outlineLevel="1">
      <c r="A899" s="724" t="s">
        <v>1723</v>
      </c>
    </row>
    <row r="900" spans="1:1" hidden="1" outlineLevel="1">
      <c r="A900" s="724" t="s">
        <v>1724</v>
      </c>
    </row>
    <row r="901" spans="1:1" hidden="1" outlineLevel="1">
      <c r="A901" s="727"/>
    </row>
    <row r="902" spans="1:1" hidden="1" outlineLevel="1">
      <c r="A902" s="724" t="s">
        <v>1725</v>
      </c>
    </row>
    <row r="903" spans="1:1" hidden="1" outlineLevel="1">
      <c r="A903" s="724" t="s">
        <v>1726</v>
      </c>
    </row>
    <row r="904" spans="1:1" ht="27" hidden="1" outlineLevel="1">
      <c r="A904" s="724" t="s">
        <v>1727</v>
      </c>
    </row>
    <row r="905" spans="1:1" ht="27" hidden="1" outlineLevel="1">
      <c r="A905" s="724" t="s">
        <v>1728</v>
      </c>
    </row>
    <row r="906" spans="1:1" ht="27" hidden="1" outlineLevel="1">
      <c r="A906" s="724" t="s">
        <v>1729</v>
      </c>
    </row>
    <row r="907" spans="1:1" hidden="1" outlineLevel="1">
      <c r="A907" s="725" t="s">
        <v>1043</v>
      </c>
    </row>
    <row r="908" spans="1:1" hidden="1" outlineLevel="1">
      <c r="A908" s="726" t="s">
        <v>1237</v>
      </c>
    </row>
    <row r="909" spans="1:1" hidden="1" outlineLevel="1">
      <c r="A909" s="727"/>
    </row>
    <row r="910" spans="1:1" ht="27" hidden="1" outlineLevel="1">
      <c r="A910" s="725" t="s">
        <v>1730</v>
      </c>
    </row>
    <row r="911" spans="1:1" ht="79.8" hidden="1" outlineLevel="1">
      <c r="A911" s="726" t="s">
        <v>1731</v>
      </c>
    </row>
    <row r="912" spans="1:1" ht="40.200000000000003" hidden="1" outlineLevel="1">
      <c r="A912" s="725" t="s">
        <v>1732</v>
      </c>
    </row>
    <row r="913" spans="1:1" ht="27" hidden="1" outlineLevel="1">
      <c r="A913" s="725" t="s">
        <v>1733</v>
      </c>
    </row>
    <row r="914" spans="1:1" ht="27" hidden="1" outlineLevel="1">
      <c r="A914" s="726" t="s">
        <v>1734</v>
      </c>
    </row>
    <row r="915" spans="1:1" hidden="1" outlineLevel="1">
      <c r="A915" s="723" t="s">
        <v>1735</v>
      </c>
    </row>
    <row r="916" spans="1:1" ht="27" hidden="1" outlineLevel="1">
      <c r="A916" s="724" t="s">
        <v>1736</v>
      </c>
    </row>
    <row r="917" spans="1:1" hidden="1" outlineLevel="1">
      <c r="A917" s="727"/>
    </row>
    <row r="918" spans="1:1" ht="27" hidden="1" outlineLevel="1">
      <c r="A918" s="724" t="s">
        <v>1737</v>
      </c>
    </row>
    <row r="919" spans="1:1" ht="27" hidden="1" outlineLevel="1">
      <c r="A919" s="724" t="s">
        <v>1738</v>
      </c>
    </row>
    <row r="920" spans="1:1" hidden="1" outlineLevel="1">
      <c r="A920" s="724" t="s">
        <v>1739</v>
      </c>
    </row>
    <row r="921" spans="1:1" hidden="1" outlineLevel="1">
      <c r="A921" s="724" t="s">
        <v>1740</v>
      </c>
    </row>
    <row r="922" spans="1:1" hidden="1" outlineLevel="1">
      <c r="A922" s="725" t="s">
        <v>1043</v>
      </c>
    </row>
    <row r="923" spans="1:1" hidden="1" outlineLevel="1">
      <c r="A923" s="726" t="s">
        <v>1741</v>
      </c>
    </row>
    <row r="924" spans="1:1" hidden="1" outlineLevel="1">
      <c r="A924" s="727"/>
    </row>
    <row r="925" spans="1:1" hidden="1" outlineLevel="1">
      <c r="A925" s="726" t="s">
        <v>1742</v>
      </c>
    </row>
    <row r="926" spans="1:1" ht="27" hidden="1" outlineLevel="1">
      <c r="A926" s="725" t="s">
        <v>1743</v>
      </c>
    </row>
    <row r="927" spans="1:1" ht="40.200000000000003" hidden="1" outlineLevel="1">
      <c r="A927" s="725" t="s">
        <v>1744</v>
      </c>
    </row>
    <row r="928" spans="1:1" ht="40.200000000000003" hidden="1" outlineLevel="1">
      <c r="A928" s="725" t="s">
        <v>1745</v>
      </c>
    </row>
    <row r="929" spans="1:15" hidden="1" outlineLevel="1">
      <c r="A929" s="727"/>
    </row>
    <row r="930" spans="1:15" collapsed="1">
      <c r="A930" s="731" t="s">
        <v>474</v>
      </c>
      <c r="B930" s="521"/>
      <c r="C930" s="521"/>
      <c r="D930" s="521"/>
      <c r="E930" s="521"/>
      <c r="F930" s="521"/>
      <c r="G930" s="521"/>
      <c r="H930" s="521"/>
      <c r="I930" s="521"/>
      <c r="J930" s="521"/>
      <c r="K930" s="521"/>
      <c r="L930" s="521"/>
      <c r="M930" s="521"/>
      <c r="N930" s="521"/>
      <c r="O930" s="522"/>
    </row>
    <row r="931" spans="1:15">
      <c r="A931" s="769" t="s">
        <v>1746</v>
      </c>
      <c r="B931" s="760"/>
      <c r="C931" s="759" t="s">
        <v>1129</v>
      </c>
      <c r="D931" s="760"/>
      <c r="E931" s="779">
        <v>2</v>
      </c>
      <c r="F931" s="779">
        <v>2</v>
      </c>
      <c r="G931" s="835">
        <f>IF(AND(E931=1,F931=1),1,IF(SUM(E931:F931)=3,2,IF(AND(E931=2,F931=2),2,IF(SUM(E931:F931)=5,6,IF(SUM(E931:F931)=6,9,IF(AND(E931=3,F931=1),3,IF(AND(E931=1,F931=3),3)))))))</f>
        <v>2</v>
      </c>
      <c r="H931" s="782"/>
      <c r="I931" s="780"/>
      <c r="J931" s="777"/>
      <c r="K931" s="777"/>
      <c r="L931" s="778"/>
      <c r="M931" s="780">
        <f>ROUND(I931*J931*K931,0)</f>
        <v>0</v>
      </c>
      <c r="N931" s="780">
        <f>M931*L931</f>
        <v>0</v>
      </c>
      <c r="O931" s="780">
        <f>M931*(1-L931)</f>
        <v>0</v>
      </c>
    </row>
    <row r="932" spans="1:15" hidden="1" outlineLevel="1">
      <c r="A932" s="727"/>
    </row>
    <row r="933" spans="1:15" hidden="1" outlineLevel="1">
      <c r="A933" s="725" t="s">
        <v>1747</v>
      </c>
    </row>
    <row r="934" spans="1:15" ht="40.200000000000003" hidden="1" outlineLevel="1">
      <c r="A934" s="724" t="s">
        <v>1748</v>
      </c>
      <c r="B934" s="741" t="s">
        <v>1129</v>
      </c>
    </row>
    <row r="935" spans="1:15" hidden="1" outlineLevel="1">
      <c r="A935" s="725" t="s">
        <v>1749</v>
      </c>
    </row>
    <row r="936" spans="1:15" ht="40.200000000000003" hidden="1" outlineLevel="1">
      <c r="A936" s="724" t="s">
        <v>1750</v>
      </c>
      <c r="D936" s="741" t="s">
        <v>1129</v>
      </c>
    </row>
    <row r="937" spans="1:15" ht="119.4" hidden="1" outlineLevel="1">
      <c r="A937" s="724" t="s">
        <v>1751</v>
      </c>
      <c r="B937" s="741" t="s">
        <v>1129</v>
      </c>
    </row>
    <row r="938" spans="1:15" ht="27" hidden="1" outlineLevel="1">
      <c r="A938" s="724" t="s">
        <v>1752</v>
      </c>
      <c r="B938" s="741" t="s">
        <v>1129</v>
      </c>
    </row>
    <row r="939" spans="1:15" hidden="1" outlineLevel="1">
      <c r="A939" s="724"/>
    </row>
    <row r="940" spans="1:15" collapsed="1">
      <c r="A940" s="792" t="s">
        <v>2408</v>
      </c>
      <c r="B940" s="511"/>
      <c r="C940" s="511"/>
      <c r="D940" s="511"/>
      <c r="E940" s="511"/>
      <c r="F940" s="511"/>
      <c r="G940" s="511"/>
      <c r="H940" s="511"/>
      <c r="I940" s="511"/>
      <c r="J940" s="511"/>
      <c r="K940" s="511"/>
      <c r="L940" s="511"/>
      <c r="M940" s="511"/>
      <c r="N940" s="793">
        <f>N931</f>
        <v>0</v>
      </c>
      <c r="O940" s="793">
        <f>O931</f>
        <v>0</v>
      </c>
    </row>
    <row r="941" spans="1:15">
      <c r="A941" s="859" t="s">
        <v>1753</v>
      </c>
      <c r="B941" s="859"/>
      <c r="C941" s="859"/>
      <c r="D941" s="859"/>
      <c r="E941" s="742"/>
      <c r="F941" s="742"/>
      <c r="G941" s="742"/>
      <c r="H941" s="859"/>
      <c r="I941" s="859"/>
      <c r="J941" s="859"/>
      <c r="K941" s="859"/>
      <c r="L941" s="859"/>
      <c r="M941" s="859"/>
      <c r="N941" s="859"/>
      <c r="O941" s="859"/>
    </row>
    <row r="942" spans="1:15" hidden="1" outlineLevel="1">
      <c r="A942" s="727"/>
    </row>
    <row r="943" spans="1:15" ht="40.200000000000003" hidden="1" outlineLevel="1">
      <c r="A943" s="724" t="s">
        <v>1754</v>
      </c>
    </row>
    <row r="944" spans="1:15" ht="40.200000000000003" hidden="1" outlineLevel="1">
      <c r="A944" s="724" t="s">
        <v>1755</v>
      </c>
    </row>
    <row r="945" spans="1:15" ht="40.200000000000003" hidden="1" outlineLevel="1">
      <c r="A945" s="724" t="s">
        <v>1756</v>
      </c>
    </row>
    <row r="946" spans="1:15" hidden="1" outlineLevel="1">
      <c r="A946" s="727"/>
    </row>
    <row r="947" spans="1:15" hidden="1" outlineLevel="1">
      <c r="A947" s="724" t="s">
        <v>1757</v>
      </c>
    </row>
    <row r="948" spans="1:15" hidden="1" outlineLevel="1">
      <c r="A948" s="724" t="s">
        <v>1758</v>
      </c>
    </row>
    <row r="949" spans="1:15" ht="27" hidden="1" outlineLevel="1">
      <c r="A949" s="724" t="s">
        <v>1759</v>
      </c>
    </row>
    <row r="950" spans="1:15" hidden="1" outlineLevel="1">
      <c r="A950" s="725" t="s">
        <v>1043</v>
      </c>
    </row>
    <row r="951" spans="1:15" ht="27" hidden="1" outlineLevel="1">
      <c r="A951" s="725" t="s">
        <v>1760</v>
      </c>
    </row>
    <row r="952" spans="1:15" hidden="1" outlineLevel="1">
      <c r="A952" s="727"/>
    </row>
    <row r="953" spans="1:15" hidden="1" outlineLevel="1">
      <c r="A953" s="726" t="s">
        <v>1761</v>
      </c>
    </row>
    <row r="954" spans="1:15" ht="53.4" hidden="1" outlineLevel="1">
      <c r="A954" s="726" t="s">
        <v>1762</v>
      </c>
    </row>
    <row r="955" spans="1:15" hidden="1" outlineLevel="1">
      <c r="A955" s="726" t="s">
        <v>1763</v>
      </c>
    </row>
    <row r="956" spans="1:15" hidden="1" outlineLevel="1">
      <c r="A956" s="727"/>
    </row>
    <row r="957" spans="1:15" collapsed="1">
      <c r="A957" s="731" t="s">
        <v>474</v>
      </c>
      <c r="B957" s="521"/>
      <c r="C957" s="521"/>
      <c r="D957" s="521"/>
      <c r="E957" s="521"/>
      <c r="F957" s="521"/>
      <c r="G957" s="521"/>
      <c r="H957" s="521"/>
      <c r="I957" s="521"/>
      <c r="J957" s="521"/>
      <c r="K957" s="521"/>
      <c r="L957" s="521"/>
      <c r="M957" s="521"/>
      <c r="N957" s="521"/>
      <c r="O957" s="522"/>
    </row>
    <row r="958" spans="1:15">
      <c r="A958" s="769" t="s">
        <v>1764</v>
      </c>
      <c r="B958" s="758"/>
      <c r="C958" s="760"/>
      <c r="D958" s="759" t="s">
        <v>1129</v>
      </c>
      <c r="E958" s="779">
        <v>2</v>
      </c>
      <c r="F958" s="779">
        <v>1</v>
      </c>
      <c r="G958" s="780">
        <f>IF(AND(E958=1,F958=1),1,IF(SUM(E958:F958)=3,2,IF(AND(E958=2,F958=2),2,IF(SUM(E958:F958)=5,6,IF(SUM(E958:F958)=6,9,IF(AND(E958=3,F958=1),3,IF(AND(E958=1,F958=3),3)))))))</f>
        <v>2</v>
      </c>
      <c r="H958" s="782" t="s">
        <v>949</v>
      </c>
      <c r="I958" s="780">
        <f>Izmaksas!D140*10%+Izmaksas!D32</f>
        <v>1775930.0500000003</v>
      </c>
      <c r="J958" s="777"/>
      <c r="K958" s="777"/>
      <c r="L958" s="778">
        <v>1</v>
      </c>
      <c r="M958" s="780">
        <f>ROUND(I958*J958*K958,0)</f>
        <v>0</v>
      </c>
      <c r="N958" s="780">
        <f>M958*L958</f>
        <v>0</v>
      </c>
      <c r="O958" s="780">
        <f>M958*(1-L958)</f>
        <v>0</v>
      </c>
    </row>
    <row r="959" spans="1:15" hidden="1" outlineLevel="1">
      <c r="A959" s="727"/>
    </row>
    <row r="960" spans="1:15" hidden="1" outlineLevel="1">
      <c r="A960" s="726" t="s">
        <v>1279</v>
      </c>
    </row>
    <row r="961" spans="1:15" ht="66.599999999999994" hidden="1" outlineLevel="1">
      <c r="A961" s="724" t="s">
        <v>1765</v>
      </c>
      <c r="D961" s="741" t="s">
        <v>1129</v>
      </c>
      <c r="E961" s="741"/>
      <c r="F961" s="741"/>
      <c r="G961" s="741"/>
    </row>
    <row r="962" spans="1:15" ht="27" hidden="1" outlineLevel="1">
      <c r="A962" s="724" t="s">
        <v>1766</v>
      </c>
      <c r="D962" s="741" t="s">
        <v>1129</v>
      </c>
      <c r="E962" s="741"/>
      <c r="F962" s="741"/>
      <c r="G962" s="741"/>
    </row>
    <row r="963" spans="1:15" hidden="1" outlineLevel="1">
      <c r="A963" s="726" t="s">
        <v>1063</v>
      </c>
    </row>
    <row r="964" spans="1:15" ht="27" hidden="1" outlineLevel="1">
      <c r="A964" s="726" t="s">
        <v>1767</v>
      </c>
      <c r="B964" s="741" t="s">
        <v>1129</v>
      </c>
    </row>
    <row r="965" spans="1:15" hidden="1" outlineLevel="1">
      <c r="A965" s="727"/>
    </row>
    <row r="966" spans="1:15" collapsed="1">
      <c r="A966" s="728" t="s">
        <v>1768</v>
      </c>
      <c r="B966" s="732" t="s">
        <v>1129</v>
      </c>
      <c r="C966" s="511"/>
      <c r="D966" s="511"/>
      <c r="E966" s="779">
        <v>2</v>
      </c>
      <c r="F966" s="779">
        <v>2</v>
      </c>
      <c r="G966" s="835">
        <f>IF(AND(E966=1,F966=1),1,IF(SUM(E966:F966)=3,2,IF(AND(E966=2,F966=2),2,IF(SUM(E966:F966)=5,6,IF(SUM(E966:F966)=6,9,IF(AND(E966=3,F966=1),3,IF(AND(E966=1,F966=3),3)))))))</f>
        <v>2</v>
      </c>
      <c r="H966" s="782" t="s">
        <v>949</v>
      </c>
      <c r="I966" s="780">
        <f>Izmaksas!D140*10%+Izmaksas!D32</f>
        <v>1775930.0500000003</v>
      </c>
      <c r="J966" s="777"/>
      <c r="K966" s="777"/>
      <c r="L966" s="778">
        <v>0</v>
      </c>
      <c r="M966" s="780">
        <f>ROUND(I966*J966*K966,0)</f>
        <v>0</v>
      </c>
      <c r="N966" s="780">
        <f>M966*L966</f>
        <v>0</v>
      </c>
      <c r="O966" s="780">
        <f>M966*(1-L966)</f>
        <v>0</v>
      </c>
    </row>
    <row r="967" spans="1:15" hidden="1" outlineLevel="1">
      <c r="A967" s="727"/>
      <c r="G967" s="836"/>
    </row>
    <row r="968" spans="1:15" hidden="1" outlineLevel="1">
      <c r="A968" s="726" t="s">
        <v>1061</v>
      </c>
      <c r="G968" s="836"/>
    </row>
    <row r="969" spans="1:15" ht="106.2" hidden="1" outlineLevel="1">
      <c r="A969" s="724" t="s">
        <v>1769</v>
      </c>
      <c r="B969" s="741" t="s">
        <v>1129</v>
      </c>
      <c r="G969" s="836"/>
    </row>
    <row r="970" spans="1:15" ht="27" hidden="1" outlineLevel="1">
      <c r="A970" s="724" t="s">
        <v>1770</v>
      </c>
      <c r="B970" s="741" t="s">
        <v>1129</v>
      </c>
      <c r="G970" s="836"/>
    </row>
    <row r="971" spans="1:15" hidden="1" outlineLevel="1">
      <c r="A971" s="726" t="s">
        <v>1063</v>
      </c>
      <c r="G971" s="836"/>
    </row>
    <row r="972" spans="1:15" ht="27" hidden="1" outlineLevel="1">
      <c r="A972" s="724" t="s">
        <v>1771</v>
      </c>
      <c r="B972" s="741" t="s">
        <v>1129</v>
      </c>
      <c r="G972" s="836"/>
    </row>
    <row r="973" spans="1:15" ht="53.4" hidden="1" outlineLevel="1">
      <c r="A973" s="724" t="s">
        <v>1772</v>
      </c>
      <c r="B973" s="394" t="s">
        <v>1789</v>
      </c>
      <c r="G973" s="836"/>
    </row>
    <row r="974" spans="1:15" ht="53.4" hidden="1" outlineLevel="1">
      <c r="A974" s="724" t="s">
        <v>1773</v>
      </c>
      <c r="B974" s="394"/>
      <c r="G974" s="836"/>
    </row>
    <row r="975" spans="1:15" hidden="1" outlineLevel="1">
      <c r="A975" s="725" t="s">
        <v>1774</v>
      </c>
      <c r="G975" s="836"/>
    </row>
    <row r="976" spans="1:15" ht="27" hidden="1" outlineLevel="1">
      <c r="A976" s="724" t="s">
        <v>1775</v>
      </c>
      <c r="B976" s="741" t="s">
        <v>1129</v>
      </c>
      <c r="G976" s="836"/>
    </row>
    <row r="977" spans="1:15" hidden="1" outlineLevel="1">
      <c r="A977" s="725" t="s">
        <v>1776</v>
      </c>
      <c r="G977" s="836"/>
    </row>
    <row r="978" spans="1:15" ht="40.200000000000003" hidden="1" outlineLevel="1">
      <c r="A978" s="724" t="s">
        <v>1777</v>
      </c>
      <c r="B978" s="394" t="s">
        <v>1789</v>
      </c>
      <c r="G978" s="836"/>
    </row>
    <row r="979" spans="1:15" hidden="1" outlineLevel="1">
      <c r="A979" s="725" t="s">
        <v>1778</v>
      </c>
      <c r="G979" s="836"/>
    </row>
    <row r="980" spans="1:15" ht="106.2" hidden="1" outlineLevel="1">
      <c r="A980" s="724" t="s">
        <v>1779</v>
      </c>
      <c r="B980" s="741" t="s">
        <v>1129</v>
      </c>
      <c r="G980" s="836"/>
    </row>
    <row r="981" spans="1:15" hidden="1" outlineLevel="1">
      <c r="A981" s="725" t="s">
        <v>1780</v>
      </c>
      <c r="G981" s="836"/>
    </row>
    <row r="982" spans="1:15" ht="27" hidden="1" outlineLevel="1">
      <c r="A982" s="726" t="s">
        <v>1781</v>
      </c>
      <c r="G982" s="836"/>
    </row>
    <row r="983" spans="1:15" hidden="1" outlineLevel="1">
      <c r="A983" s="725" t="s">
        <v>1782</v>
      </c>
      <c r="G983" s="836"/>
    </row>
    <row r="984" spans="1:15" ht="40.200000000000003" hidden="1" outlineLevel="1">
      <c r="A984" s="724" t="s">
        <v>1783</v>
      </c>
      <c r="B984" s="741" t="s">
        <v>1129</v>
      </c>
      <c r="G984" s="836"/>
    </row>
    <row r="985" spans="1:15" ht="27" hidden="1" outlineLevel="1">
      <c r="A985" s="724" t="s">
        <v>1784</v>
      </c>
      <c r="B985" s="741" t="s">
        <v>1129</v>
      </c>
      <c r="G985" s="836"/>
    </row>
    <row r="986" spans="1:15" hidden="1" outlineLevel="1">
      <c r="A986" s="727"/>
      <c r="G986" s="836"/>
    </row>
    <row r="987" spans="1:15" collapsed="1">
      <c r="A987" s="728" t="s">
        <v>1785</v>
      </c>
      <c r="B987" s="732" t="s">
        <v>1129</v>
      </c>
      <c r="C987" s="511"/>
      <c r="D987" s="511"/>
      <c r="E987" s="779">
        <v>2</v>
      </c>
      <c r="F987" s="779">
        <v>2</v>
      </c>
      <c r="G987" s="835">
        <f>IF(AND(E987=1,F987=1),1,IF(SUM(E987:F987)=3,2,IF(AND(E987=2,F987=2),2,IF(SUM(E987:F987)=5,6,IF(SUM(E987:F987)=6,9,IF(AND(E987=3,F987=1),3,IF(AND(E987=1,F987=3),3)))))))</f>
        <v>2</v>
      </c>
      <c r="H987" s="782" t="s">
        <v>949</v>
      </c>
      <c r="I987" s="780">
        <f>Izmaksas!D140*10%+Izmaksas!D32</f>
        <v>1775930.0500000003</v>
      </c>
      <c r="J987" s="777"/>
      <c r="K987" s="777"/>
      <c r="L987" s="778">
        <v>0</v>
      </c>
      <c r="M987" s="780">
        <f>ROUND(I987*J987*K987,0)</f>
        <v>0</v>
      </c>
      <c r="N987" s="780">
        <f>M987*L987</f>
        <v>0</v>
      </c>
      <c r="O987" s="780">
        <f>M987*(1-L987)</f>
        <v>0</v>
      </c>
    </row>
    <row r="988" spans="1:15" hidden="1" outlineLevel="1">
      <c r="A988" s="727"/>
    </row>
    <row r="989" spans="1:15" ht="40.200000000000003" hidden="1" outlineLevel="1">
      <c r="A989" s="724" t="s">
        <v>1786</v>
      </c>
      <c r="B989" s="741" t="s">
        <v>1129</v>
      </c>
    </row>
    <row r="990" spans="1:15" ht="119.4" hidden="1" outlineLevel="1">
      <c r="A990" s="724" t="s">
        <v>1787</v>
      </c>
      <c r="B990" s="741" t="s">
        <v>1129</v>
      </c>
    </row>
    <row r="991" spans="1:15" ht="53.4" hidden="1" outlineLevel="1">
      <c r="A991" s="724" t="s">
        <v>1788</v>
      </c>
      <c r="B991" s="741" t="s">
        <v>1129</v>
      </c>
    </row>
    <row r="992" spans="1:15" hidden="1" outlineLevel="1">
      <c r="A992" s="724"/>
    </row>
    <row r="993" spans="1:15" collapsed="1">
      <c r="A993" s="792" t="s">
        <v>2408</v>
      </c>
      <c r="B993" s="511"/>
      <c r="C993" s="511"/>
      <c r="D993" s="511"/>
      <c r="E993" s="511"/>
      <c r="F993" s="511"/>
      <c r="G993" s="511"/>
      <c r="H993" s="511"/>
      <c r="I993" s="511"/>
      <c r="J993" s="511"/>
      <c r="K993" s="511"/>
      <c r="L993" s="511"/>
      <c r="M993" s="511"/>
      <c r="N993" s="793">
        <f>SUM(N958,N966,N987)</f>
        <v>0</v>
      </c>
      <c r="O993" s="793">
        <f>SUM(O958,O966,O987)</f>
        <v>0</v>
      </c>
    </row>
    <row r="994" spans="1:15">
      <c r="A994" s="859" t="s">
        <v>1790</v>
      </c>
      <c r="B994" s="859"/>
      <c r="C994" s="859"/>
      <c r="D994" s="859"/>
      <c r="E994" s="742"/>
      <c r="F994" s="742"/>
      <c r="G994" s="742"/>
      <c r="H994" s="859"/>
      <c r="I994" s="859"/>
      <c r="J994" s="859"/>
      <c r="K994" s="859"/>
      <c r="L994" s="859"/>
      <c r="M994" s="859"/>
      <c r="N994" s="859"/>
      <c r="O994" s="859"/>
    </row>
    <row r="995" spans="1:15" hidden="1" outlineLevel="1">
      <c r="A995" s="727"/>
    </row>
    <row r="996" spans="1:15" ht="27" hidden="1" outlineLevel="1">
      <c r="A996" s="724" t="s">
        <v>1791</v>
      </c>
    </row>
    <row r="997" spans="1:15" hidden="1" outlineLevel="1">
      <c r="A997" s="727"/>
    </row>
    <row r="998" spans="1:15" hidden="1" outlineLevel="1">
      <c r="A998" s="724" t="s">
        <v>1792</v>
      </c>
    </row>
    <row r="999" spans="1:15" hidden="1" outlineLevel="1">
      <c r="A999" s="724" t="s">
        <v>1793</v>
      </c>
    </row>
    <row r="1000" spans="1:15" hidden="1" outlineLevel="1">
      <c r="A1000" s="724" t="s">
        <v>1794</v>
      </c>
    </row>
    <row r="1001" spans="1:15" ht="27" hidden="1" outlineLevel="1">
      <c r="A1001" s="724" t="s">
        <v>1795</v>
      </c>
    </row>
    <row r="1002" spans="1:15" ht="40.200000000000003" hidden="1" outlineLevel="1">
      <c r="A1002" s="724" t="s">
        <v>1796</v>
      </c>
    </row>
    <row r="1003" spans="1:15" hidden="1" outlineLevel="1">
      <c r="A1003" s="727"/>
    </row>
    <row r="1004" spans="1:15" hidden="1" outlineLevel="1">
      <c r="A1004" s="724" t="s">
        <v>1797</v>
      </c>
    </row>
    <row r="1005" spans="1:15" hidden="1" outlineLevel="1">
      <c r="A1005" s="724" t="s">
        <v>1798</v>
      </c>
    </row>
    <row r="1006" spans="1:15" ht="40.200000000000003" hidden="1" outlineLevel="1">
      <c r="A1006" s="724" t="s">
        <v>1799</v>
      </c>
    </row>
    <row r="1007" spans="1:15" ht="40.200000000000003" hidden="1" outlineLevel="1">
      <c r="A1007" s="724" t="s">
        <v>1800</v>
      </c>
    </row>
    <row r="1008" spans="1:15" hidden="1" outlineLevel="1">
      <c r="A1008" s="725" t="s">
        <v>1043</v>
      </c>
    </row>
    <row r="1009" spans="1:1" ht="27" hidden="1" outlineLevel="1">
      <c r="A1009" s="725" t="s">
        <v>1801</v>
      </c>
    </row>
    <row r="1010" spans="1:1" hidden="1" outlineLevel="1">
      <c r="A1010" s="723" t="s">
        <v>1802</v>
      </c>
    </row>
    <row r="1011" spans="1:1" ht="40.200000000000003" hidden="1" outlineLevel="1">
      <c r="A1011" s="724" t="s">
        <v>1803</v>
      </c>
    </row>
    <row r="1012" spans="1:1" ht="106.2" hidden="1" outlineLevel="1">
      <c r="A1012" s="724" t="s">
        <v>1804</v>
      </c>
    </row>
    <row r="1013" spans="1:1" hidden="1" outlineLevel="1">
      <c r="A1013" s="725" t="s">
        <v>1043</v>
      </c>
    </row>
    <row r="1014" spans="1:1" ht="27" hidden="1" outlineLevel="1">
      <c r="A1014" s="725" t="s">
        <v>1805</v>
      </c>
    </row>
    <row r="1015" spans="1:1" ht="27" hidden="1" outlineLevel="1">
      <c r="A1015" s="725" t="s">
        <v>1806</v>
      </c>
    </row>
    <row r="1016" spans="1:1" hidden="1" outlineLevel="1">
      <c r="A1016" s="723" t="s">
        <v>1807</v>
      </c>
    </row>
    <row r="1017" spans="1:1" ht="27" hidden="1" outlineLevel="1">
      <c r="A1017" s="724" t="s">
        <v>1808</v>
      </c>
    </row>
    <row r="1018" spans="1:1" hidden="1" outlineLevel="1">
      <c r="A1018" s="724" t="s">
        <v>1809</v>
      </c>
    </row>
    <row r="1019" spans="1:1" hidden="1" outlineLevel="1">
      <c r="A1019" s="727"/>
    </row>
    <row r="1020" spans="1:1" ht="27" hidden="1" outlineLevel="1">
      <c r="A1020" s="724" t="s">
        <v>1810</v>
      </c>
    </row>
    <row r="1021" spans="1:1" ht="66.599999999999994" hidden="1" outlineLevel="1">
      <c r="A1021" s="724" t="s">
        <v>1811</v>
      </c>
    </row>
    <row r="1022" spans="1:1" ht="40.200000000000003" hidden="1" outlineLevel="1">
      <c r="A1022" s="724" t="s">
        <v>1812</v>
      </c>
    </row>
    <row r="1023" spans="1:1" ht="27" hidden="1" outlineLevel="1">
      <c r="A1023" s="724" t="s">
        <v>1813</v>
      </c>
    </row>
    <row r="1024" spans="1:1" ht="27" hidden="1" outlineLevel="1">
      <c r="A1024" s="724" t="s">
        <v>1814</v>
      </c>
    </row>
    <row r="1025" spans="1:1" hidden="1" outlineLevel="1">
      <c r="A1025" s="725" t="s">
        <v>1043</v>
      </c>
    </row>
    <row r="1026" spans="1:1" ht="27" hidden="1" outlineLevel="1">
      <c r="A1026" s="725" t="s">
        <v>1815</v>
      </c>
    </row>
    <row r="1027" spans="1:1" ht="27" hidden="1" outlineLevel="1">
      <c r="A1027" s="726" t="s">
        <v>1816</v>
      </c>
    </row>
    <row r="1028" spans="1:1" ht="40.200000000000003" hidden="1" outlineLevel="1">
      <c r="A1028" s="725" t="s">
        <v>1817</v>
      </c>
    </row>
    <row r="1029" spans="1:1" hidden="1" outlineLevel="1">
      <c r="A1029" s="727"/>
    </row>
    <row r="1030" spans="1:1" ht="40.200000000000003" hidden="1" outlineLevel="1">
      <c r="A1030" s="726" t="s">
        <v>1818</v>
      </c>
    </row>
    <row r="1031" spans="1:1" ht="27" hidden="1" outlineLevel="1">
      <c r="A1031" s="726" t="s">
        <v>1819</v>
      </c>
    </row>
    <row r="1032" spans="1:1" ht="27" hidden="1" outlineLevel="1">
      <c r="A1032" s="726" t="s">
        <v>1820</v>
      </c>
    </row>
    <row r="1033" spans="1:1" ht="27" hidden="1" outlineLevel="1">
      <c r="A1033" s="726" t="s">
        <v>1821</v>
      </c>
    </row>
    <row r="1034" spans="1:1" ht="27" hidden="1" outlineLevel="1">
      <c r="A1034" s="726" t="s">
        <v>1822</v>
      </c>
    </row>
    <row r="1035" spans="1:1" ht="27" hidden="1" outlineLevel="1">
      <c r="A1035" s="726" t="s">
        <v>1823</v>
      </c>
    </row>
    <row r="1036" spans="1:1" ht="53.4" hidden="1" outlineLevel="1">
      <c r="A1036" s="725" t="s">
        <v>1824</v>
      </c>
    </row>
    <row r="1037" spans="1:1" ht="93" hidden="1" outlineLevel="1">
      <c r="A1037" s="726" t="s">
        <v>1825</v>
      </c>
    </row>
    <row r="1038" spans="1:1" hidden="1" outlineLevel="1">
      <c r="A1038" s="727"/>
    </row>
    <row r="1039" spans="1:1" ht="27" hidden="1" outlineLevel="1">
      <c r="A1039" s="726" t="s">
        <v>1826</v>
      </c>
    </row>
    <row r="1040" spans="1:1" ht="40.200000000000003" hidden="1" outlineLevel="1">
      <c r="A1040" s="726" t="s">
        <v>1827</v>
      </c>
    </row>
    <row r="1041" spans="1:1" hidden="1" outlineLevel="1">
      <c r="A1041" s="723" t="s">
        <v>1828</v>
      </c>
    </row>
    <row r="1042" spans="1:1" ht="27" hidden="1" outlineLevel="1">
      <c r="A1042" s="724" t="s">
        <v>1829</v>
      </c>
    </row>
    <row r="1043" spans="1:1" ht="40.200000000000003" hidden="1" outlineLevel="1">
      <c r="A1043" s="724" t="s">
        <v>1830</v>
      </c>
    </row>
    <row r="1044" spans="1:1" ht="40.200000000000003" hidden="1" outlineLevel="1">
      <c r="A1044" s="724" t="s">
        <v>1831</v>
      </c>
    </row>
    <row r="1045" spans="1:1" hidden="1" outlineLevel="1">
      <c r="A1045" s="727"/>
    </row>
    <row r="1046" spans="1:1" hidden="1" outlineLevel="1">
      <c r="A1046" s="724" t="s">
        <v>1832</v>
      </c>
    </row>
    <row r="1047" spans="1:1" ht="40.200000000000003" hidden="1" outlineLevel="1">
      <c r="A1047" s="724" t="s">
        <v>1833</v>
      </c>
    </row>
    <row r="1048" spans="1:1" hidden="1" outlineLevel="1">
      <c r="A1048" s="725" t="s">
        <v>1043</v>
      </c>
    </row>
    <row r="1049" spans="1:1" ht="53.4" hidden="1" outlineLevel="1">
      <c r="A1049" s="725" t="s">
        <v>1834</v>
      </c>
    </row>
    <row r="1050" spans="1:1" hidden="1" outlineLevel="1">
      <c r="A1050" s="727"/>
    </row>
    <row r="1051" spans="1:1" hidden="1" outlineLevel="1">
      <c r="A1051" s="726" t="s">
        <v>1835</v>
      </c>
    </row>
    <row r="1052" spans="1:1" hidden="1" outlineLevel="1">
      <c r="A1052" s="726" t="s">
        <v>1836</v>
      </c>
    </row>
    <row r="1053" spans="1:1" ht="53.4" hidden="1" outlineLevel="1">
      <c r="A1053" s="725" t="s">
        <v>1837</v>
      </c>
    </row>
    <row r="1054" spans="1:1" hidden="1" outlineLevel="1">
      <c r="A1054" s="723" t="s">
        <v>1838</v>
      </c>
    </row>
    <row r="1055" spans="1:1" ht="40.200000000000003" hidden="1" outlineLevel="1">
      <c r="A1055" s="724" t="s">
        <v>1839</v>
      </c>
    </row>
    <row r="1056" spans="1:1" ht="40.200000000000003" hidden="1" outlineLevel="1">
      <c r="A1056" s="724" t="s">
        <v>1840</v>
      </c>
    </row>
    <row r="1057" spans="1:16" hidden="1" outlineLevel="1">
      <c r="A1057" s="725" t="s">
        <v>1043</v>
      </c>
    </row>
    <row r="1058" spans="1:16" ht="27" hidden="1" outlineLevel="1">
      <c r="A1058" s="725" t="s">
        <v>1841</v>
      </c>
    </row>
    <row r="1059" spans="1:16" hidden="1" outlineLevel="1">
      <c r="A1059" s="727"/>
    </row>
    <row r="1060" spans="1:16" collapsed="1">
      <c r="A1060" s="731" t="s">
        <v>474</v>
      </c>
      <c r="B1060" s="521"/>
      <c r="C1060" s="521"/>
      <c r="D1060" s="521"/>
      <c r="E1060" s="521"/>
      <c r="F1060" s="521"/>
      <c r="G1060" s="521"/>
      <c r="H1060" s="521"/>
      <c r="I1060" s="521"/>
      <c r="J1060" s="521"/>
      <c r="K1060" s="521"/>
      <c r="L1060" s="521"/>
      <c r="M1060" s="521"/>
      <c r="N1060" s="521"/>
      <c r="O1060" s="522"/>
    </row>
    <row r="1061" spans="1:16">
      <c r="A1061" s="769" t="s">
        <v>1842</v>
      </c>
      <c r="B1061" s="760"/>
      <c r="C1061" s="760"/>
      <c r="D1061" s="790" t="s">
        <v>1129</v>
      </c>
      <c r="E1061" s="779">
        <v>3</v>
      </c>
      <c r="F1061" s="779">
        <v>2</v>
      </c>
      <c r="G1061" s="780">
        <f>IF(AND(E1061=1,F1061=1),1,IF(SUM(E1061:F1061)=3,2,IF(AND(E1061=2,F1061=2),2,IF(SUM(E1061:F1061)=5,6,IF(SUM(E1061:F1061)=6,9,IF(AND(E1061=3,F1061=1),3,IF(AND(E1061=1,F1061=3),3)))))))</f>
        <v>6</v>
      </c>
      <c r="H1061" s="826" t="s">
        <v>2466</v>
      </c>
      <c r="I1061" s="780"/>
      <c r="J1061" s="777"/>
      <c r="K1061" s="777"/>
      <c r="L1061" s="777">
        <v>1</v>
      </c>
      <c r="M1061" s="780">
        <f>ROUND(I1061*J1061*K1061,0)</f>
        <v>0</v>
      </c>
      <c r="N1061" s="780">
        <f>M1061*L1061</f>
        <v>0</v>
      </c>
      <c r="O1061" s="780">
        <f>M1061*(1-L1061)</f>
        <v>0</v>
      </c>
      <c r="P1061" s="740"/>
    </row>
    <row r="1062" spans="1:16" hidden="1" outlineLevel="1">
      <c r="A1062" s="727"/>
      <c r="E1062" s="511"/>
      <c r="F1062" s="511"/>
      <c r="G1062" s="511"/>
      <c r="H1062" s="511"/>
      <c r="I1062" s="511"/>
      <c r="J1062" s="777">
        <v>0.05</v>
      </c>
      <c r="K1062" s="777">
        <v>0</v>
      </c>
      <c r="L1062" s="511"/>
      <c r="M1062" s="511"/>
      <c r="N1062" s="511"/>
      <c r="O1062" s="511"/>
    </row>
    <row r="1063" spans="1:16" hidden="1" outlineLevel="1">
      <c r="A1063" s="726" t="s">
        <v>1279</v>
      </c>
      <c r="E1063" s="511"/>
      <c r="F1063" s="511"/>
      <c r="G1063" s="511"/>
      <c r="H1063" s="511"/>
      <c r="I1063" s="511"/>
      <c r="J1063" s="777">
        <v>0.05</v>
      </c>
      <c r="K1063" s="777">
        <v>0</v>
      </c>
      <c r="L1063" s="511"/>
      <c r="M1063" s="511"/>
      <c r="N1063" s="511"/>
      <c r="O1063" s="511"/>
    </row>
    <row r="1064" spans="1:16" ht="27" hidden="1" outlineLevel="1">
      <c r="A1064" s="724" t="s">
        <v>1843</v>
      </c>
      <c r="B1064" s="741" t="s">
        <v>1129</v>
      </c>
      <c r="E1064" s="511"/>
      <c r="F1064" s="511"/>
      <c r="G1064" s="511"/>
      <c r="H1064" s="511"/>
      <c r="I1064" s="511"/>
      <c r="J1064" s="777">
        <v>0.05</v>
      </c>
      <c r="K1064" s="777">
        <v>0</v>
      </c>
      <c r="L1064" s="511"/>
      <c r="M1064" s="511"/>
      <c r="N1064" s="511"/>
      <c r="O1064" s="511"/>
    </row>
    <row r="1065" spans="1:16" ht="40.200000000000003" hidden="1" outlineLevel="1">
      <c r="A1065" s="724" t="s">
        <v>1844</v>
      </c>
      <c r="B1065" s="741" t="s">
        <v>1129</v>
      </c>
      <c r="E1065" s="511"/>
      <c r="F1065" s="511"/>
      <c r="G1065" s="511"/>
      <c r="H1065" s="511"/>
      <c r="I1065" s="511"/>
      <c r="J1065" s="777">
        <v>0.05</v>
      </c>
      <c r="K1065" s="777">
        <v>0</v>
      </c>
      <c r="L1065" s="511"/>
      <c r="M1065" s="511"/>
      <c r="N1065" s="511"/>
      <c r="O1065" s="511"/>
    </row>
    <row r="1066" spans="1:16" hidden="1" outlineLevel="1">
      <c r="A1066" s="724" t="s">
        <v>1845</v>
      </c>
      <c r="B1066" s="741" t="s">
        <v>1129</v>
      </c>
      <c r="E1066" s="511"/>
      <c r="F1066" s="511"/>
      <c r="G1066" s="511"/>
      <c r="H1066" s="511"/>
      <c r="I1066" s="511"/>
      <c r="J1066" s="777">
        <v>0.05</v>
      </c>
      <c r="K1066" s="777">
        <v>0</v>
      </c>
      <c r="L1066" s="511"/>
      <c r="M1066" s="511"/>
      <c r="N1066" s="511"/>
      <c r="O1066" s="511"/>
    </row>
    <row r="1067" spans="1:16" ht="53.4" hidden="1" outlineLevel="1">
      <c r="A1067" s="724" t="s">
        <v>1846</v>
      </c>
      <c r="B1067" s="394" t="s">
        <v>1221</v>
      </c>
      <c r="E1067" s="511"/>
      <c r="F1067" s="511"/>
      <c r="G1067" s="511"/>
      <c r="H1067" s="511"/>
      <c r="I1067" s="511"/>
      <c r="J1067" s="777">
        <v>0.05</v>
      </c>
      <c r="K1067" s="777">
        <v>0</v>
      </c>
      <c r="L1067" s="511"/>
      <c r="M1067" s="511"/>
      <c r="N1067" s="511"/>
      <c r="O1067" s="511"/>
    </row>
    <row r="1068" spans="1:16" ht="42" hidden="1" outlineLevel="1">
      <c r="A1068" s="724" t="s">
        <v>1847</v>
      </c>
      <c r="B1068" s="394" t="s">
        <v>1592</v>
      </c>
      <c r="E1068" s="511"/>
      <c r="F1068" s="511"/>
      <c r="G1068" s="511"/>
      <c r="H1068" s="511"/>
      <c r="I1068" s="511"/>
      <c r="J1068" s="777">
        <v>0.05</v>
      </c>
      <c r="K1068" s="777">
        <v>0</v>
      </c>
      <c r="L1068" s="511"/>
      <c r="M1068" s="511"/>
      <c r="N1068" s="511"/>
      <c r="O1068" s="511"/>
    </row>
    <row r="1069" spans="1:16" hidden="1" outlineLevel="1">
      <c r="A1069" s="726" t="s">
        <v>1848</v>
      </c>
      <c r="E1069" s="511"/>
      <c r="F1069" s="511"/>
      <c r="G1069" s="511"/>
      <c r="H1069" s="511"/>
      <c r="I1069" s="511"/>
      <c r="J1069" s="777">
        <v>0.05</v>
      </c>
      <c r="K1069" s="777">
        <v>0</v>
      </c>
      <c r="L1069" s="511"/>
      <c r="M1069" s="511"/>
      <c r="N1069" s="511"/>
      <c r="O1069" s="511"/>
    </row>
    <row r="1070" spans="1:16" ht="53.4" hidden="1" outlineLevel="1">
      <c r="A1070" s="723" t="s">
        <v>1849</v>
      </c>
      <c r="B1070" s="741"/>
      <c r="E1070" s="511"/>
      <c r="F1070" s="511"/>
      <c r="G1070" s="511"/>
      <c r="H1070" s="511"/>
      <c r="I1070" s="511"/>
      <c r="J1070" s="777">
        <v>0.05</v>
      </c>
      <c r="K1070" s="777">
        <v>0</v>
      </c>
      <c r="L1070" s="511"/>
      <c r="M1070" s="511"/>
      <c r="N1070" s="511"/>
      <c r="O1070" s="511"/>
    </row>
    <row r="1071" spans="1:16" hidden="1" outlineLevel="1">
      <c r="A1071" s="727"/>
      <c r="E1071" s="511"/>
      <c r="F1071" s="511"/>
      <c r="G1071" s="511"/>
      <c r="H1071" s="511"/>
      <c r="I1071" s="511"/>
      <c r="J1071" s="777">
        <v>0.05</v>
      </c>
      <c r="K1071" s="777">
        <v>0</v>
      </c>
      <c r="L1071" s="511"/>
      <c r="M1071" s="511"/>
      <c r="N1071" s="511"/>
      <c r="O1071" s="511"/>
    </row>
    <row r="1072" spans="1:16" collapsed="1">
      <c r="A1072" s="728" t="s">
        <v>1850</v>
      </c>
      <c r="B1072" s="760"/>
      <c r="C1072" s="759" t="s">
        <v>1129</v>
      </c>
      <c r="D1072" s="791"/>
      <c r="E1072" s="779">
        <v>2</v>
      </c>
      <c r="F1072" s="779">
        <v>1</v>
      </c>
      <c r="G1072" s="780">
        <f>IF(AND(E1072=1,F1072=1),1,IF(SUM(E1072:F1072)=3,2,IF(AND(E1072=2,F1072=2),2,IF(SUM(E1072:F1072)=5,6,IF(SUM(E1072:F1072)=6,9,IF(AND(E1072=3,F1072=1),3,IF(AND(E1072=1,F1072=3),3)))))))</f>
        <v>2</v>
      </c>
      <c r="H1072" s="782" t="s">
        <v>949</v>
      </c>
      <c r="I1072" s="780">
        <f>Izmaksas!D140</f>
        <v>6949320.0000000009</v>
      </c>
      <c r="J1072" s="777">
        <v>0.05</v>
      </c>
      <c r="K1072" s="777">
        <v>0</v>
      </c>
      <c r="L1072" s="777">
        <v>0</v>
      </c>
      <c r="M1072" s="780">
        <f>ROUND(I1072*J1072*K1072,0)</f>
        <v>0</v>
      </c>
      <c r="N1072" s="780">
        <f>M1072*L1072</f>
        <v>0</v>
      </c>
      <c r="O1072" s="780">
        <f>M1072*(1-L1072)</f>
        <v>0</v>
      </c>
    </row>
    <row r="1073" spans="1:15" hidden="1" outlineLevel="1">
      <c r="A1073" s="727"/>
    </row>
    <row r="1074" spans="1:15" hidden="1" outlineLevel="1">
      <c r="A1074" s="726" t="s">
        <v>1851</v>
      </c>
    </row>
    <row r="1075" spans="1:15" ht="79.8" hidden="1" outlineLevel="1">
      <c r="A1075" s="724" t="s">
        <v>1852</v>
      </c>
      <c r="B1075" s="741" t="s">
        <v>1129</v>
      </c>
      <c r="D1075" s="741" t="s">
        <v>1129</v>
      </c>
      <c r="E1075" s="741"/>
      <c r="F1075" s="741"/>
      <c r="G1075" s="741"/>
    </row>
    <row r="1076" spans="1:15" ht="53.4" hidden="1" outlineLevel="1">
      <c r="A1076" s="724" t="s">
        <v>1853</v>
      </c>
      <c r="B1076" s="394" t="s">
        <v>1221</v>
      </c>
    </row>
    <row r="1077" spans="1:15" ht="42" hidden="1" outlineLevel="1">
      <c r="A1077" s="724" t="s">
        <v>1854</v>
      </c>
      <c r="B1077" s="394" t="s">
        <v>1592</v>
      </c>
    </row>
    <row r="1078" spans="1:15" ht="93" hidden="1" outlineLevel="1">
      <c r="A1078" s="723" t="s">
        <v>1855</v>
      </c>
    </row>
    <row r="1079" spans="1:15" ht="27" hidden="1" outlineLevel="1">
      <c r="A1079" s="723" t="s">
        <v>1856</v>
      </c>
    </row>
    <row r="1080" spans="1:15" hidden="1" outlineLevel="1">
      <c r="A1080" s="724" t="s">
        <v>1857</v>
      </c>
      <c r="B1080" s="741" t="s">
        <v>1129</v>
      </c>
    </row>
    <row r="1081" spans="1:15" ht="40.200000000000003" hidden="1" outlineLevel="1">
      <c r="A1081" s="724" t="s">
        <v>1858</v>
      </c>
      <c r="B1081" s="741" t="s">
        <v>1129</v>
      </c>
    </row>
    <row r="1082" spans="1:15" hidden="1" outlineLevel="1">
      <c r="A1082" s="725" t="s">
        <v>1859</v>
      </c>
    </row>
    <row r="1083" spans="1:15" ht="40.200000000000003" hidden="1" outlineLevel="1">
      <c r="A1083" s="724" t="s">
        <v>1860</v>
      </c>
      <c r="B1083" s="741" t="s">
        <v>1129</v>
      </c>
    </row>
    <row r="1084" spans="1:15" ht="31.8" hidden="1" outlineLevel="1">
      <c r="A1084" s="724" t="s">
        <v>1861</v>
      </c>
      <c r="B1084" s="394" t="s">
        <v>1221</v>
      </c>
    </row>
    <row r="1085" spans="1:15" hidden="1" outlineLevel="1">
      <c r="A1085" s="724"/>
      <c r="B1085" s="394"/>
    </row>
    <row r="1086" spans="1:15" collapsed="1">
      <c r="A1086" s="792" t="s">
        <v>2408</v>
      </c>
      <c r="B1086" s="509"/>
      <c r="C1086" s="511"/>
      <c r="D1086" s="511"/>
      <c r="E1086" s="511"/>
      <c r="F1086" s="511"/>
      <c r="G1086" s="511"/>
      <c r="H1086" s="511"/>
      <c r="I1086" s="511"/>
      <c r="J1086" s="511"/>
      <c r="K1086" s="511"/>
      <c r="L1086" s="511"/>
      <c r="M1086" s="511"/>
      <c r="N1086" s="793">
        <f>SUM(N1061,N1072)</f>
        <v>0</v>
      </c>
      <c r="O1086" s="793">
        <f>SUM(O1061,O1072)</f>
        <v>0</v>
      </c>
    </row>
    <row r="1087" spans="1:15">
      <c r="A1087" s="859" t="s">
        <v>1862</v>
      </c>
      <c r="B1087" s="859"/>
      <c r="C1087" s="859"/>
      <c r="D1087" s="859"/>
      <c r="E1087" s="742"/>
      <c r="F1087" s="742"/>
      <c r="G1087" s="742"/>
      <c r="H1087" s="859"/>
      <c r="I1087" s="859"/>
      <c r="J1087" s="859"/>
      <c r="K1087" s="859"/>
      <c r="L1087" s="859"/>
      <c r="M1087" s="859"/>
      <c r="N1087" s="859"/>
      <c r="O1087" s="859"/>
    </row>
    <row r="1088" spans="1:15" hidden="1" outlineLevel="1">
      <c r="A1088" s="763"/>
    </row>
    <row r="1089" spans="1:1" hidden="1" outlineLevel="1">
      <c r="A1089" s="762" t="s">
        <v>1863</v>
      </c>
    </row>
    <row r="1090" spans="1:1" ht="27" hidden="1" outlineLevel="1">
      <c r="A1090" s="763" t="s">
        <v>1864</v>
      </c>
    </row>
    <row r="1091" spans="1:1" hidden="1" outlineLevel="1">
      <c r="A1091" s="763"/>
    </row>
    <row r="1092" spans="1:1" hidden="1" outlineLevel="1">
      <c r="A1092" s="763" t="s">
        <v>1865</v>
      </c>
    </row>
    <row r="1093" spans="1:1" hidden="1" outlineLevel="1">
      <c r="A1093" s="763" t="s">
        <v>1866</v>
      </c>
    </row>
    <row r="1094" spans="1:1" hidden="1" outlineLevel="1">
      <c r="A1094" s="763" t="s">
        <v>1867</v>
      </c>
    </row>
    <row r="1095" spans="1:1" hidden="1" outlineLevel="1">
      <c r="A1095" s="763" t="s">
        <v>1868</v>
      </c>
    </row>
    <row r="1096" spans="1:1" ht="27" hidden="1" outlineLevel="1">
      <c r="A1096" s="763" t="s">
        <v>1869</v>
      </c>
    </row>
    <row r="1097" spans="1:1" hidden="1" outlineLevel="1">
      <c r="A1097" s="763"/>
    </row>
    <row r="1098" spans="1:1" hidden="1" outlineLevel="1">
      <c r="A1098" s="763" t="s">
        <v>1870</v>
      </c>
    </row>
    <row r="1099" spans="1:1" hidden="1" outlineLevel="1">
      <c r="A1099" s="763" t="s">
        <v>1871</v>
      </c>
    </row>
    <row r="1100" spans="1:1" hidden="1" outlineLevel="1">
      <c r="A1100" s="763" t="s">
        <v>1872</v>
      </c>
    </row>
    <row r="1101" spans="1:1" ht="66.599999999999994" hidden="1" outlineLevel="1">
      <c r="A1101" s="763" t="s">
        <v>1873</v>
      </c>
    </row>
    <row r="1102" spans="1:1" hidden="1" outlineLevel="1">
      <c r="A1102" s="764" t="s">
        <v>1043</v>
      </c>
    </row>
    <row r="1103" spans="1:1" hidden="1" outlineLevel="1">
      <c r="A1103" s="764" t="s">
        <v>1874</v>
      </c>
    </row>
    <row r="1104" spans="1:1" ht="66.599999999999994" hidden="1" outlineLevel="1">
      <c r="A1104" s="765" t="s">
        <v>1875</v>
      </c>
    </row>
    <row r="1105" spans="1:1" hidden="1" outlineLevel="1">
      <c r="A1105" s="762" t="s">
        <v>1876</v>
      </c>
    </row>
    <row r="1106" spans="1:1" ht="27" hidden="1" outlineLevel="1">
      <c r="A1106" s="763" t="s">
        <v>1877</v>
      </c>
    </row>
    <row r="1107" spans="1:1" ht="40.200000000000003" hidden="1" outlineLevel="1">
      <c r="A1107" s="763" t="s">
        <v>1878</v>
      </c>
    </row>
    <row r="1108" spans="1:1" hidden="1" outlineLevel="1">
      <c r="A1108" s="763" t="s">
        <v>1879</v>
      </c>
    </row>
    <row r="1109" spans="1:1" hidden="1" outlineLevel="1">
      <c r="A1109" s="763"/>
    </row>
    <row r="1110" spans="1:1" hidden="1" outlineLevel="1">
      <c r="A1110" s="763" t="s">
        <v>1880</v>
      </c>
    </row>
    <row r="1111" spans="1:1" hidden="1" outlineLevel="1">
      <c r="A1111" s="763" t="s">
        <v>1881</v>
      </c>
    </row>
    <row r="1112" spans="1:1" hidden="1" outlineLevel="1">
      <c r="A1112" s="763" t="s">
        <v>1882</v>
      </c>
    </row>
    <row r="1113" spans="1:1" hidden="1" outlineLevel="1">
      <c r="A1113" s="763" t="s">
        <v>1883</v>
      </c>
    </row>
    <row r="1114" spans="1:1" hidden="1" outlineLevel="1">
      <c r="A1114" s="763" t="s">
        <v>1884</v>
      </c>
    </row>
    <row r="1115" spans="1:1" hidden="1" outlineLevel="1">
      <c r="A1115" s="763"/>
    </row>
    <row r="1116" spans="1:1" ht="40.200000000000003" hidden="1" outlineLevel="1">
      <c r="A1116" s="763" t="s">
        <v>1885</v>
      </c>
    </row>
    <row r="1117" spans="1:1" hidden="1" outlineLevel="1">
      <c r="A1117" s="763" t="s">
        <v>1886</v>
      </c>
    </row>
    <row r="1118" spans="1:1" ht="27" hidden="1" outlineLevel="1">
      <c r="A1118" s="763" t="s">
        <v>1887</v>
      </c>
    </row>
    <row r="1119" spans="1:1" hidden="1" outlineLevel="1">
      <c r="A1119" s="764" t="s">
        <v>1043</v>
      </c>
    </row>
    <row r="1120" spans="1:1" ht="40.200000000000003" hidden="1" outlineLevel="1">
      <c r="A1120" s="764" t="s">
        <v>1888</v>
      </c>
    </row>
    <row r="1121" spans="1:1" hidden="1" outlineLevel="1">
      <c r="A1121" s="763"/>
    </row>
    <row r="1122" spans="1:1" ht="27" hidden="1" outlineLevel="1">
      <c r="A1122" s="765" t="s">
        <v>1889</v>
      </c>
    </row>
    <row r="1123" spans="1:1" hidden="1" outlineLevel="1">
      <c r="A1123" s="765" t="s">
        <v>1890</v>
      </c>
    </row>
    <row r="1124" spans="1:1" ht="40.200000000000003" hidden="1" outlineLevel="1">
      <c r="A1124" s="765" t="s">
        <v>1891</v>
      </c>
    </row>
    <row r="1125" spans="1:1" ht="27" hidden="1" outlineLevel="1">
      <c r="A1125" s="765" t="s">
        <v>1892</v>
      </c>
    </row>
    <row r="1126" spans="1:1" hidden="1" outlineLevel="1">
      <c r="A1126" s="762" t="s">
        <v>1893</v>
      </c>
    </row>
    <row r="1127" spans="1:1" ht="27" hidden="1" outlineLevel="1">
      <c r="A1127" s="763" t="s">
        <v>1894</v>
      </c>
    </row>
    <row r="1128" spans="1:1" hidden="1" outlineLevel="1">
      <c r="A1128" s="763"/>
    </row>
    <row r="1129" spans="1:1" hidden="1" outlineLevel="1">
      <c r="A1129" s="763" t="s">
        <v>1895</v>
      </c>
    </row>
    <row r="1130" spans="1:1" hidden="1" outlineLevel="1">
      <c r="A1130" s="763" t="s">
        <v>1896</v>
      </c>
    </row>
    <row r="1131" spans="1:1" hidden="1" outlineLevel="1">
      <c r="A1131" s="763" t="s">
        <v>1897</v>
      </c>
    </row>
    <row r="1132" spans="1:1" ht="27" hidden="1" outlineLevel="1">
      <c r="A1132" s="763" t="s">
        <v>1898</v>
      </c>
    </row>
    <row r="1133" spans="1:1" hidden="1" outlineLevel="1">
      <c r="A1133" s="764" t="s">
        <v>1043</v>
      </c>
    </row>
    <row r="1134" spans="1:1" ht="27" hidden="1" outlineLevel="1">
      <c r="A1134" s="764" t="s">
        <v>1899</v>
      </c>
    </row>
    <row r="1135" spans="1:1" ht="27" hidden="1" outlineLevel="1">
      <c r="A1135" s="765" t="s">
        <v>1900</v>
      </c>
    </row>
    <row r="1136" spans="1:1" hidden="1" outlineLevel="1">
      <c r="A1136" s="763"/>
    </row>
    <row r="1137" spans="1:15" hidden="1" outlineLevel="1">
      <c r="A1137" s="765" t="s">
        <v>1901</v>
      </c>
    </row>
    <row r="1138" spans="1:15" hidden="1" outlineLevel="1">
      <c r="A1138" s="765" t="s">
        <v>1902</v>
      </c>
    </row>
    <row r="1139" spans="1:15" ht="27" hidden="1" outlineLevel="1">
      <c r="A1139" s="765" t="s">
        <v>1903</v>
      </c>
    </row>
    <row r="1140" spans="1:15" hidden="1" outlineLevel="1">
      <c r="A1140" s="764" t="s">
        <v>1904</v>
      </c>
    </row>
    <row r="1141" spans="1:15" hidden="1" outlineLevel="1">
      <c r="A1141" s="763"/>
    </row>
    <row r="1142" spans="1:15" collapsed="1">
      <c r="A1142" s="768" t="s">
        <v>474</v>
      </c>
      <c r="B1142" s="521"/>
      <c r="C1142" s="521"/>
      <c r="D1142" s="521"/>
      <c r="E1142" s="521"/>
      <c r="F1142" s="521"/>
      <c r="G1142" s="521"/>
      <c r="H1142" s="521"/>
      <c r="I1142" s="521"/>
      <c r="J1142" s="521"/>
      <c r="K1142" s="521"/>
      <c r="L1142" s="521"/>
      <c r="M1142" s="521"/>
      <c r="N1142" s="521"/>
      <c r="O1142" s="522"/>
    </row>
    <row r="1143" spans="1:15">
      <c r="A1143" s="766" t="s">
        <v>1905</v>
      </c>
      <c r="B1143" s="760"/>
      <c r="C1143" s="759" t="s">
        <v>1129</v>
      </c>
      <c r="D1143" s="760"/>
      <c r="E1143" s="779">
        <v>2</v>
      </c>
      <c r="F1143" s="779">
        <v>1</v>
      </c>
      <c r="G1143" s="780">
        <f>IF(AND(E1143=1,F1143=1),1,IF(SUM(E1143:F1143)=3,2,IF(AND(E1143=2,F1143=2),2,IF(SUM(E1143:F1143)=5,6,IF(SUM(E1143:F1143)=6,9,IF(AND(E1143=3,F1143=1),3,IF(AND(E1143=1,F1143=3),3)))))))</f>
        <v>2</v>
      </c>
      <c r="H1143" s="782"/>
      <c r="I1143" s="780"/>
      <c r="J1143" s="777"/>
      <c r="K1143" s="777"/>
      <c r="L1143" s="777"/>
      <c r="M1143" s="780">
        <f>ROUND(I1143*J1143*K1143,0)</f>
        <v>0</v>
      </c>
      <c r="N1143" s="780">
        <f>M1143*L1143</f>
        <v>0</v>
      </c>
      <c r="O1143" s="780">
        <f>M1143*(1-L1143)</f>
        <v>0</v>
      </c>
    </row>
    <row r="1144" spans="1:15" hidden="1" outlineLevel="1">
      <c r="A1144" s="763"/>
    </row>
    <row r="1145" spans="1:15" ht="27" hidden="1" outlineLevel="1">
      <c r="A1145" s="763" t="s">
        <v>1906</v>
      </c>
    </row>
    <row r="1146" spans="1:15" hidden="1" outlineLevel="1">
      <c r="A1146" s="763"/>
    </row>
    <row r="1147" spans="1:15" ht="42" hidden="1" outlineLevel="1">
      <c r="A1147" s="763" t="s">
        <v>1907</v>
      </c>
      <c r="B1147" s="394" t="s">
        <v>1592</v>
      </c>
    </row>
    <row r="1148" spans="1:15" ht="42" hidden="1" outlineLevel="1">
      <c r="A1148" s="763" t="s">
        <v>1908</v>
      </c>
      <c r="B1148" s="394" t="s">
        <v>1592</v>
      </c>
    </row>
    <row r="1149" spans="1:15" hidden="1" outlineLevel="1">
      <c r="A1149" s="763" t="s">
        <v>1909</v>
      </c>
      <c r="D1149" s="741" t="s">
        <v>1129</v>
      </c>
    </row>
    <row r="1150" spans="1:15" ht="53.4" hidden="1" outlineLevel="1">
      <c r="A1150" s="763" t="s">
        <v>1910</v>
      </c>
      <c r="B1150" s="394" t="s">
        <v>1592</v>
      </c>
    </row>
    <row r="1151" spans="1:15" hidden="1" outlineLevel="1">
      <c r="A1151" s="763"/>
    </row>
    <row r="1152" spans="1:15" collapsed="1">
      <c r="A1152" s="766" t="s">
        <v>1911</v>
      </c>
      <c r="B1152" s="511"/>
      <c r="C1152" s="732" t="s">
        <v>1129</v>
      </c>
      <c r="D1152" s="511"/>
      <c r="E1152" s="779">
        <v>2</v>
      </c>
      <c r="F1152" s="779">
        <v>1</v>
      </c>
      <c r="G1152" s="780">
        <f>IF(AND(E1152=1,F1152=1),1,IF(SUM(E1152:F1152)=3,2,IF(AND(E1152=2,F1152=2),2,IF(SUM(E1152:F1152)=5,6,IF(SUM(E1152:F1152)=6,9,IF(AND(E1152=3,F1152=1),3,IF(AND(E1152=1,F1152=3),3)))))))</f>
        <v>2</v>
      </c>
      <c r="H1152" s="782"/>
      <c r="I1152" s="780"/>
      <c r="J1152" s="777"/>
      <c r="K1152" s="777"/>
      <c r="L1152" s="777"/>
      <c r="M1152" s="780">
        <f>ROUND(I1152*J1152*K1152,0)</f>
        <v>0</v>
      </c>
      <c r="N1152" s="780">
        <f>M1152*L1152</f>
        <v>0</v>
      </c>
      <c r="O1152" s="780">
        <f>M1152*(1-L1152)</f>
        <v>0</v>
      </c>
    </row>
    <row r="1153" spans="1:4" hidden="1" outlineLevel="1">
      <c r="A1153" s="763"/>
    </row>
    <row r="1154" spans="1:4" ht="27" hidden="1" outlineLevel="1">
      <c r="A1154" s="763" t="s">
        <v>1912</v>
      </c>
    </row>
    <row r="1155" spans="1:4" ht="40.200000000000003" hidden="1" outlineLevel="1">
      <c r="A1155" s="763" t="s">
        <v>1913</v>
      </c>
    </row>
    <row r="1156" spans="1:4" hidden="1" outlineLevel="1">
      <c r="A1156" s="763" t="s">
        <v>1914</v>
      </c>
    </row>
    <row r="1157" spans="1:4" hidden="1" outlineLevel="1">
      <c r="A1157" s="763"/>
    </row>
    <row r="1158" spans="1:4" hidden="1" outlineLevel="1">
      <c r="A1158" s="763" t="s">
        <v>1915</v>
      </c>
      <c r="D1158" s="741" t="s">
        <v>1129</v>
      </c>
    </row>
    <row r="1159" spans="1:4" hidden="1" outlineLevel="1">
      <c r="A1159" s="763" t="s">
        <v>1916</v>
      </c>
      <c r="D1159" s="741" t="s">
        <v>1129</v>
      </c>
    </row>
    <row r="1160" spans="1:4" hidden="1" outlineLevel="1">
      <c r="A1160" s="763" t="s">
        <v>1917</v>
      </c>
      <c r="D1160" s="741" t="s">
        <v>1129</v>
      </c>
    </row>
    <row r="1161" spans="1:4" hidden="1" outlineLevel="1">
      <c r="A1161" s="763" t="s">
        <v>1918</v>
      </c>
      <c r="D1161" s="741" t="s">
        <v>1129</v>
      </c>
    </row>
    <row r="1162" spans="1:4" hidden="1" outlineLevel="1">
      <c r="A1162" s="763" t="s">
        <v>1919</v>
      </c>
    </row>
    <row r="1163" spans="1:4" hidden="1" outlineLevel="1">
      <c r="A1163" s="763"/>
    </row>
    <row r="1164" spans="1:4" ht="40.200000000000003" hidden="1" outlineLevel="1">
      <c r="A1164" s="763" t="s">
        <v>1920</v>
      </c>
    </row>
    <row r="1165" spans="1:4" hidden="1" outlineLevel="1">
      <c r="A1165" s="763" t="s">
        <v>1921</v>
      </c>
    </row>
    <row r="1166" spans="1:4" ht="27" hidden="1" outlineLevel="1">
      <c r="A1166" s="763" t="s">
        <v>1922</v>
      </c>
    </row>
    <row r="1167" spans="1:4" ht="27" hidden="1" outlineLevel="1">
      <c r="A1167" s="763" t="s">
        <v>1923</v>
      </c>
    </row>
    <row r="1168" spans="1:4" hidden="1" outlineLevel="1">
      <c r="A1168" s="763"/>
    </row>
    <row r="1169" spans="1:15" hidden="1" outlineLevel="1">
      <c r="A1169" s="763" t="s">
        <v>1924</v>
      </c>
      <c r="B1169" s="741" t="s">
        <v>1129</v>
      </c>
    </row>
    <row r="1170" spans="1:15" hidden="1" outlineLevel="1">
      <c r="A1170" s="763" t="s">
        <v>1925</v>
      </c>
      <c r="B1170" s="741" t="s">
        <v>1129</v>
      </c>
    </row>
    <row r="1171" spans="1:15" hidden="1" outlineLevel="1">
      <c r="A1171" s="763" t="s">
        <v>1926</v>
      </c>
      <c r="B1171" s="741" t="s">
        <v>1129</v>
      </c>
    </row>
    <row r="1172" spans="1:15" ht="27" hidden="1" outlineLevel="1">
      <c r="A1172" s="763" t="s">
        <v>1927</v>
      </c>
    </row>
    <row r="1173" spans="1:15" hidden="1" outlineLevel="1">
      <c r="A1173" s="763"/>
    </row>
    <row r="1174" spans="1:15" collapsed="1">
      <c r="A1174" s="792" t="s">
        <v>2408</v>
      </c>
      <c r="B1174" s="511"/>
      <c r="C1174" s="511"/>
      <c r="D1174" s="511"/>
      <c r="E1174" s="511"/>
      <c r="F1174" s="511"/>
      <c r="G1174" s="511"/>
      <c r="H1174" s="511"/>
      <c r="I1174" s="511"/>
      <c r="J1174" s="511"/>
      <c r="K1174" s="511"/>
      <c r="L1174" s="511"/>
      <c r="M1174" s="511"/>
      <c r="N1174" s="793">
        <f>SUM(N1143,N1152)</f>
        <v>0</v>
      </c>
      <c r="O1174" s="793">
        <f>SUM(O1143,O1152)</f>
        <v>0</v>
      </c>
    </row>
    <row r="1175" spans="1:15">
      <c r="A1175" s="859" t="s">
        <v>1928</v>
      </c>
      <c r="B1175" s="859"/>
      <c r="C1175" s="859"/>
      <c r="D1175" s="859"/>
      <c r="E1175" s="742"/>
      <c r="F1175" s="742"/>
      <c r="G1175" s="742"/>
      <c r="H1175" s="859"/>
      <c r="I1175" s="859"/>
      <c r="J1175" s="859"/>
      <c r="K1175" s="859"/>
      <c r="L1175" s="859"/>
      <c r="M1175" s="859"/>
      <c r="N1175" s="859"/>
      <c r="O1175" s="859"/>
    </row>
    <row r="1176" spans="1:15" hidden="1" outlineLevel="1">
      <c r="A1176" s="763"/>
    </row>
    <row r="1177" spans="1:15" hidden="1" outlineLevel="1">
      <c r="A1177" s="763" t="s">
        <v>1929</v>
      </c>
    </row>
    <row r="1178" spans="1:15" hidden="1" outlineLevel="1">
      <c r="A1178" s="763"/>
    </row>
    <row r="1179" spans="1:15" hidden="1" outlineLevel="1">
      <c r="A1179" s="763" t="s">
        <v>1930</v>
      </c>
    </row>
    <row r="1180" spans="1:15" hidden="1" outlineLevel="1">
      <c r="A1180" s="763" t="s">
        <v>1931</v>
      </c>
    </row>
    <row r="1181" spans="1:15" hidden="1" outlineLevel="1">
      <c r="A1181" s="763" t="s">
        <v>1932</v>
      </c>
    </row>
    <row r="1182" spans="1:15" hidden="1" outlineLevel="1">
      <c r="A1182" s="763" t="s">
        <v>1933</v>
      </c>
    </row>
    <row r="1183" spans="1:15" hidden="1" outlineLevel="1">
      <c r="A1183" s="763" t="s">
        <v>1934</v>
      </c>
    </row>
    <row r="1184" spans="1:15" hidden="1" outlineLevel="1">
      <c r="A1184" s="762" t="s">
        <v>1935</v>
      </c>
    </row>
    <row r="1185" spans="1:1" ht="27" hidden="1" outlineLevel="1">
      <c r="A1185" s="763" t="s">
        <v>1936</v>
      </c>
    </row>
    <row r="1186" spans="1:1" hidden="1" outlineLevel="1">
      <c r="A1186" s="763"/>
    </row>
    <row r="1187" spans="1:1" hidden="1" outlineLevel="1">
      <c r="A1187" s="763" t="s">
        <v>1937</v>
      </c>
    </row>
    <row r="1188" spans="1:1" hidden="1" outlineLevel="1">
      <c r="A1188" s="763" t="s">
        <v>1938</v>
      </c>
    </row>
    <row r="1189" spans="1:1" hidden="1" outlineLevel="1">
      <c r="A1189" s="763" t="s">
        <v>1939</v>
      </c>
    </row>
    <row r="1190" spans="1:1" hidden="1" outlineLevel="1">
      <c r="A1190" s="763" t="s">
        <v>1940</v>
      </c>
    </row>
    <row r="1191" spans="1:1" hidden="1" outlineLevel="1">
      <c r="A1191" s="763" t="s">
        <v>1941</v>
      </c>
    </row>
    <row r="1192" spans="1:1" hidden="1" outlineLevel="1">
      <c r="A1192" s="763" t="s">
        <v>1942</v>
      </c>
    </row>
    <row r="1193" spans="1:1" hidden="1" outlineLevel="1">
      <c r="A1193" s="763" t="s">
        <v>1943</v>
      </c>
    </row>
    <row r="1194" spans="1:1" hidden="1" outlineLevel="1">
      <c r="A1194" s="763" t="s">
        <v>1944</v>
      </c>
    </row>
    <row r="1195" spans="1:1" ht="40.200000000000003" hidden="1" outlineLevel="1">
      <c r="A1195" s="763" t="s">
        <v>1945</v>
      </c>
    </row>
    <row r="1196" spans="1:1" ht="40.200000000000003" hidden="1" outlineLevel="1">
      <c r="A1196" s="763" t="s">
        <v>1946</v>
      </c>
    </row>
    <row r="1197" spans="1:1" ht="40.200000000000003" hidden="1" outlineLevel="1">
      <c r="A1197" s="763" t="s">
        <v>1947</v>
      </c>
    </row>
    <row r="1198" spans="1:1" hidden="1" outlineLevel="1">
      <c r="A1198" s="764" t="s">
        <v>1043</v>
      </c>
    </row>
    <row r="1199" spans="1:1" ht="27" hidden="1" outlineLevel="1">
      <c r="A1199" s="765" t="s">
        <v>1948</v>
      </c>
    </row>
    <row r="1200" spans="1:1" hidden="1" outlineLevel="1">
      <c r="A1200" s="763"/>
    </row>
    <row r="1201" spans="1:1" hidden="1" outlineLevel="1">
      <c r="A1201" s="765" t="s">
        <v>1949</v>
      </c>
    </row>
    <row r="1202" spans="1:1" ht="27" hidden="1" outlineLevel="1">
      <c r="A1202" s="765" t="s">
        <v>1950</v>
      </c>
    </row>
    <row r="1203" spans="1:1" ht="40.200000000000003" hidden="1" outlineLevel="1">
      <c r="A1203" s="764" t="s">
        <v>1951</v>
      </c>
    </row>
    <row r="1204" spans="1:1" hidden="1" outlineLevel="1">
      <c r="A1204" s="762" t="s">
        <v>1952</v>
      </c>
    </row>
    <row r="1205" spans="1:1" ht="27" hidden="1" outlineLevel="1">
      <c r="A1205" s="763" t="s">
        <v>1953</v>
      </c>
    </row>
    <row r="1206" spans="1:1" hidden="1" outlineLevel="1">
      <c r="A1206" s="763"/>
    </row>
    <row r="1207" spans="1:1" hidden="1" outlineLevel="1">
      <c r="A1207" s="763" t="s">
        <v>1954</v>
      </c>
    </row>
    <row r="1208" spans="1:1" hidden="1" outlineLevel="1">
      <c r="A1208" s="763" t="s">
        <v>1955</v>
      </c>
    </row>
    <row r="1209" spans="1:1" hidden="1" outlineLevel="1">
      <c r="A1209" s="763" t="s">
        <v>1956</v>
      </c>
    </row>
    <row r="1210" spans="1:1" hidden="1" outlineLevel="1">
      <c r="A1210" s="763" t="s">
        <v>1957</v>
      </c>
    </row>
    <row r="1211" spans="1:1" hidden="1" outlineLevel="1">
      <c r="A1211" s="763" t="s">
        <v>1958</v>
      </c>
    </row>
    <row r="1212" spans="1:1" ht="27" hidden="1" outlineLevel="1">
      <c r="A1212" s="763" t="s">
        <v>1959</v>
      </c>
    </row>
    <row r="1213" spans="1:1" ht="27" hidden="1" outlineLevel="1">
      <c r="A1213" s="763" t="s">
        <v>1960</v>
      </c>
    </row>
    <row r="1214" spans="1:1" ht="27" hidden="1" outlineLevel="1">
      <c r="A1214" s="763" t="s">
        <v>1961</v>
      </c>
    </row>
    <row r="1215" spans="1:1" hidden="1" outlineLevel="1">
      <c r="A1215" s="764" t="s">
        <v>1043</v>
      </c>
    </row>
    <row r="1216" spans="1:1" ht="27" hidden="1" outlineLevel="1">
      <c r="A1216" s="765" t="s">
        <v>1962</v>
      </c>
    </row>
    <row r="1217" spans="1:1" hidden="1" outlineLevel="1">
      <c r="A1217" s="763"/>
    </row>
    <row r="1218" spans="1:1" hidden="1" outlineLevel="1">
      <c r="A1218" s="765" t="s">
        <v>1949</v>
      </c>
    </row>
    <row r="1219" spans="1:1" ht="27" hidden="1" outlineLevel="1">
      <c r="A1219" s="765" t="s">
        <v>1963</v>
      </c>
    </row>
    <row r="1220" spans="1:1" hidden="1" outlineLevel="1">
      <c r="A1220" s="764" t="s">
        <v>1964</v>
      </c>
    </row>
    <row r="1221" spans="1:1" ht="53.4" hidden="1" outlineLevel="1">
      <c r="A1221" s="764" t="s">
        <v>1965</v>
      </c>
    </row>
    <row r="1222" spans="1:1" ht="27" hidden="1" outlineLevel="1">
      <c r="A1222" s="765" t="s">
        <v>1966</v>
      </c>
    </row>
    <row r="1223" spans="1:1" hidden="1" outlineLevel="1">
      <c r="A1223" s="762" t="s">
        <v>1967</v>
      </c>
    </row>
    <row r="1224" spans="1:1" ht="40.200000000000003" hidden="1" outlineLevel="1">
      <c r="A1224" s="765" t="s">
        <v>1968</v>
      </c>
    </row>
    <row r="1225" spans="1:1" hidden="1" outlineLevel="1">
      <c r="A1225" s="764" t="s">
        <v>1043</v>
      </c>
    </row>
    <row r="1226" spans="1:1" ht="53.4" hidden="1" outlineLevel="1">
      <c r="A1226" s="764" t="s">
        <v>1969</v>
      </c>
    </row>
    <row r="1227" spans="1:1" hidden="1" outlineLevel="1">
      <c r="A1227" s="762" t="s">
        <v>1970</v>
      </c>
    </row>
    <row r="1228" spans="1:1" ht="27" hidden="1" outlineLevel="1">
      <c r="A1228" s="763" t="s">
        <v>1971</v>
      </c>
    </row>
    <row r="1229" spans="1:1" hidden="1" outlineLevel="1">
      <c r="A1229" s="764" t="s">
        <v>1043</v>
      </c>
    </row>
    <row r="1230" spans="1:1" ht="79.8" hidden="1" outlineLevel="1">
      <c r="A1230" s="764" t="s">
        <v>1972</v>
      </c>
    </row>
    <row r="1231" spans="1:1" hidden="1" outlineLevel="1">
      <c r="A1231" s="762" t="s">
        <v>1973</v>
      </c>
    </row>
    <row r="1232" spans="1:1" ht="27" hidden="1" outlineLevel="1">
      <c r="A1232" s="763" t="s">
        <v>1974</v>
      </c>
    </row>
    <row r="1233" spans="1:15" hidden="1" outlineLevel="1">
      <c r="A1233" s="763"/>
    </row>
    <row r="1234" spans="1:15" hidden="1" outlineLevel="1">
      <c r="A1234" s="763" t="s">
        <v>1975</v>
      </c>
    </row>
    <row r="1235" spans="1:15" ht="27" hidden="1" outlineLevel="1">
      <c r="A1235" s="763" t="s">
        <v>1976</v>
      </c>
    </row>
    <row r="1236" spans="1:15" ht="66.599999999999994" hidden="1" outlineLevel="1">
      <c r="A1236" s="763" t="s">
        <v>1977</v>
      </c>
    </row>
    <row r="1237" spans="1:15" hidden="1" outlineLevel="1">
      <c r="A1237" s="764" t="s">
        <v>1043</v>
      </c>
    </row>
    <row r="1238" spans="1:15" ht="66.599999999999994" hidden="1" outlineLevel="1">
      <c r="A1238" s="764" t="s">
        <v>1978</v>
      </c>
    </row>
    <row r="1239" spans="1:15" hidden="1" outlineLevel="1">
      <c r="A1239" s="763"/>
    </row>
    <row r="1240" spans="1:15" collapsed="1">
      <c r="A1240" s="762" t="s">
        <v>474</v>
      </c>
    </row>
    <row r="1241" spans="1:15">
      <c r="A1241" s="766" t="s">
        <v>1979</v>
      </c>
      <c r="B1241" s="522"/>
      <c r="C1241" s="732" t="s">
        <v>1129</v>
      </c>
      <c r="D1241" s="511"/>
      <c r="E1241" s="779">
        <v>3</v>
      </c>
      <c r="F1241" s="779">
        <v>1</v>
      </c>
      <c r="G1241" s="780">
        <f>IF(AND(E1241=1,F1241=1),1,IF(SUM(E1241:F1241)=3,2,IF(AND(E1241=2,F1241=2),2,IF(SUM(E1241:F1241)=5,6,IF(SUM(E1241:F1241)=6,9,IF(AND(E1241=3,F1241=1),3,IF(AND(E1241=1,F1241=3),3)))))))</f>
        <v>3</v>
      </c>
      <c r="H1241" s="782"/>
      <c r="I1241" s="780"/>
      <c r="J1241" s="777"/>
      <c r="K1241" s="777"/>
      <c r="L1241" s="777"/>
      <c r="M1241" s="780">
        <f>ROUND(I1241*J1241*K1241,0)</f>
        <v>0</v>
      </c>
      <c r="N1241" s="780">
        <f>M1241*L1241</f>
        <v>0</v>
      </c>
      <c r="O1241" s="780">
        <f>M1241*(1-L1241)</f>
        <v>0</v>
      </c>
    </row>
    <row r="1242" spans="1:15" hidden="1" outlineLevel="1">
      <c r="A1242" s="767"/>
    </row>
    <row r="1243" spans="1:15" ht="93" hidden="1" outlineLevel="1">
      <c r="A1243" s="767" t="s">
        <v>1980</v>
      </c>
      <c r="B1243" s="741" t="s">
        <v>1129</v>
      </c>
      <c r="D1243" s="741" t="s">
        <v>1129</v>
      </c>
      <c r="E1243" s="821"/>
      <c r="F1243" s="821"/>
      <c r="G1243" s="821"/>
    </row>
    <row r="1244" spans="1:15" ht="27" hidden="1" outlineLevel="1">
      <c r="A1244" s="767" t="s">
        <v>1981</v>
      </c>
      <c r="B1244" s="741" t="s">
        <v>1129</v>
      </c>
    </row>
    <row r="1245" spans="1:15" ht="40.200000000000003" hidden="1" outlineLevel="1">
      <c r="A1245" s="767" t="s">
        <v>1982</v>
      </c>
      <c r="B1245" s="741" t="s">
        <v>1129</v>
      </c>
    </row>
    <row r="1246" spans="1:15" hidden="1" outlineLevel="1">
      <c r="A1246" s="767"/>
    </row>
    <row r="1247" spans="1:15" collapsed="1">
      <c r="A1247" s="766" t="s">
        <v>1983</v>
      </c>
      <c r="B1247" s="754" t="s">
        <v>1129</v>
      </c>
      <c r="C1247" s="511"/>
      <c r="D1247" s="511"/>
      <c r="E1247" s="779">
        <v>3</v>
      </c>
      <c r="F1247" s="779">
        <v>1</v>
      </c>
      <c r="G1247" s="780">
        <f>IF(AND(E1247=1,F1247=1),1,IF(SUM(E1247:F1247)=3,2,IF(AND(E1247=2,F1247=2),2,IF(SUM(E1247:F1247)=5,6,IF(SUM(E1247:F1247)=6,9,IF(AND(E1247=3,F1247=1),3,IF(AND(E1247=1,F1247=3),3)))))))</f>
        <v>3</v>
      </c>
      <c r="H1247" s="782"/>
      <c r="I1247" s="780"/>
      <c r="J1247" s="777"/>
      <c r="K1247" s="777"/>
      <c r="L1247" s="777">
        <v>0</v>
      </c>
      <c r="M1247" s="780">
        <f>ROUND(I1247*J1247*K1247,0)</f>
        <v>0</v>
      </c>
      <c r="N1247" s="780">
        <f>M1247*L1247</f>
        <v>0</v>
      </c>
      <c r="O1247" s="780">
        <f>M1247*(1-L1247)</f>
        <v>0</v>
      </c>
    </row>
    <row r="1248" spans="1:15" hidden="1" outlineLevel="2">
      <c r="A1248" s="767"/>
    </row>
    <row r="1249" spans="1:15" ht="53.4" hidden="1" outlineLevel="2">
      <c r="A1249" s="766" t="s">
        <v>1984</v>
      </c>
      <c r="B1249" s="741" t="s">
        <v>1129</v>
      </c>
    </row>
    <row r="1250" spans="1:15" ht="40.200000000000003" hidden="1" outlineLevel="2">
      <c r="A1250" s="767" t="s">
        <v>1985</v>
      </c>
      <c r="B1250" s="741" t="s">
        <v>1129</v>
      </c>
    </row>
    <row r="1251" spans="1:15" hidden="1" outlineLevel="2">
      <c r="A1251" s="767"/>
    </row>
    <row r="1252" spans="1:15" collapsed="1">
      <c r="A1252" s="766" t="s">
        <v>1986</v>
      </c>
      <c r="B1252" s="754" t="s">
        <v>1129</v>
      </c>
      <c r="C1252" s="511"/>
      <c r="D1252" s="511"/>
      <c r="E1252" s="779">
        <v>3</v>
      </c>
      <c r="F1252" s="779">
        <v>1</v>
      </c>
      <c r="G1252" s="780">
        <f>IF(AND(E1252=1,F1252=1),1,IF(SUM(E1252:F1252)=3,2,IF(AND(E1252=2,F1252=2),2,IF(SUM(E1252:F1252)=5,6,IF(SUM(E1252:F1252)=6,9,IF(AND(E1252=3,F1252=1),3,IF(AND(E1252=1,F1252=3),3)))))))</f>
        <v>3</v>
      </c>
      <c r="H1252" s="782"/>
      <c r="I1252" s="780"/>
      <c r="J1252" s="777"/>
      <c r="K1252" s="777"/>
      <c r="L1252" s="777">
        <v>0</v>
      </c>
      <c r="M1252" s="780">
        <f>ROUND(I1252*J1252*K1252,0)</f>
        <v>0</v>
      </c>
      <c r="N1252" s="780">
        <f>M1252*L1252</f>
        <v>0</v>
      </c>
      <c r="O1252" s="780">
        <f>M1252*(1-L1252)</f>
        <v>0</v>
      </c>
    </row>
    <row r="1253" spans="1:15" hidden="1" outlineLevel="1">
      <c r="A1253" s="767"/>
    </row>
    <row r="1254" spans="1:15" ht="53.4" hidden="1" outlineLevel="1">
      <c r="A1254" s="772" t="s">
        <v>1987</v>
      </c>
    </row>
    <row r="1255" spans="1:15" hidden="1" outlineLevel="1">
      <c r="A1255" s="767" t="s">
        <v>1988</v>
      </c>
      <c r="B1255" s="741" t="s">
        <v>1129</v>
      </c>
    </row>
    <row r="1256" spans="1:15" hidden="1" outlineLevel="1">
      <c r="A1256" s="767" t="s">
        <v>1989</v>
      </c>
      <c r="B1256" s="741" t="s">
        <v>1129</v>
      </c>
    </row>
    <row r="1257" spans="1:15" ht="27" hidden="1" outlineLevel="1">
      <c r="A1257" s="767" t="s">
        <v>1990</v>
      </c>
      <c r="B1257" s="741" t="s">
        <v>1129</v>
      </c>
    </row>
    <row r="1258" spans="1:15" hidden="1" outlineLevel="1">
      <c r="A1258" s="767"/>
    </row>
    <row r="1259" spans="1:15" collapsed="1">
      <c r="A1259" s="766" t="s">
        <v>1991</v>
      </c>
      <c r="B1259" s="754" t="s">
        <v>1129</v>
      </c>
      <c r="C1259" s="511"/>
      <c r="D1259" s="511"/>
      <c r="E1259" s="779">
        <v>3</v>
      </c>
      <c r="F1259" s="779">
        <v>1</v>
      </c>
      <c r="G1259" s="780">
        <f>IF(AND(E1259=1,F1259=1),1,IF(SUM(E1259:F1259)=3,2,IF(AND(E1259=2,F1259=2),2,IF(SUM(E1259:F1259)=5,6,IF(SUM(E1259:F1259)=6,9,IF(AND(E1259=3,F1259=1),3,IF(AND(E1259=1,F1259=3),3)))))))</f>
        <v>3</v>
      </c>
      <c r="H1259" s="782"/>
      <c r="I1259" s="780"/>
      <c r="J1259" s="777"/>
      <c r="K1259" s="777"/>
      <c r="L1259" s="777">
        <v>0</v>
      </c>
      <c r="M1259" s="780">
        <f>ROUND(I1259*J1259*K1259,0)</f>
        <v>0</v>
      </c>
      <c r="N1259" s="780">
        <f>M1259*L1259</f>
        <v>0</v>
      </c>
      <c r="O1259" s="780">
        <f>M1259*(1-L1259)</f>
        <v>0</v>
      </c>
    </row>
    <row r="1260" spans="1:15" hidden="1" outlineLevel="1">
      <c r="A1260" s="767"/>
    </row>
    <row r="1261" spans="1:15" ht="53.4" hidden="1" outlineLevel="1">
      <c r="A1261" s="766" t="s">
        <v>1992</v>
      </c>
      <c r="B1261" s="741" t="s">
        <v>1129</v>
      </c>
    </row>
    <row r="1262" spans="1:15" hidden="1" outlineLevel="1">
      <c r="A1262" s="767"/>
    </row>
    <row r="1263" spans="1:15" collapsed="1">
      <c r="A1263" s="766" t="s">
        <v>1993</v>
      </c>
      <c r="B1263" s="522"/>
      <c r="C1263" s="732" t="s">
        <v>1129</v>
      </c>
      <c r="D1263" s="511"/>
      <c r="E1263" s="779">
        <v>3</v>
      </c>
      <c r="F1263" s="779">
        <v>1</v>
      </c>
      <c r="G1263" s="780">
        <f>IF(AND(E1263=1,F1263=1),1,IF(SUM(E1263:F1263)=3,2,IF(AND(E1263=2,F1263=2),2,IF(SUM(E1263:F1263)=5,6,IF(SUM(E1263:F1263)=6,9,IF(AND(E1263=3,F1263=1),3,IF(AND(E1263=1,F1263=3),3)))))))</f>
        <v>3</v>
      </c>
      <c r="H1263" s="782"/>
      <c r="I1263" s="780"/>
      <c r="J1263" s="777"/>
      <c r="K1263" s="777"/>
      <c r="L1263" s="777"/>
      <c r="M1263" s="780">
        <f>ROUND(I1263*J1263*K1263,0)</f>
        <v>0</v>
      </c>
      <c r="N1263" s="780">
        <f>M1263*L1263</f>
        <v>0</v>
      </c>
      <c r="O1263" s="780">
        <f>M1263*(1-L1263)</f>
        <v>0</v>
      </c>
    </row>
    <row r="1264" spans="1:15" hidden="1" outlineLevel="1">
      <c r="A1264" s="767"/>
    </row>
    <row r="1265" spans="1:15" ht="27" hidden="1" outlineLevel="1">
      <c r="A1265" s="773" t="s">
        <v>1994</v>
      </c>
      <c r="B1265" s="741" t="s">
        <v>1129</v>
      </c>
      <c r="D1265" s="741" t="s">
        <v>1129</v>
      </c>
      <c r="E1265" s="821"/>
      <c r="F1265" s="821"/>
      <c r="G1265" s="821"/>
    </row>
    <row r="1266" spans="1:15" hidden="1" outlineLevel="1">
      <c r="A1266" s="767"/>
    </row>
    <row r="1267" spans="1:15" collapsed="1">
      <c r="A1267" s="766" t="s">
        <v>1995</v>
      </c>
      <c r="B1267" s="758"/>
      <c r="C1267" s="760"/>
      <c r="D1267" s="759" t="s">
        <v>1129</v>
      </c>
      <c r="E1267" s="779">
        <v>3</v>
      </c>
      <c r="F1267" s="779">
        <v>1</v>
      </c>
      <c r="G1267" s="780">
        <f>IF(AND(E1267=1,F1267=1),1,IF(SUM(E1267:F1267)=3,2,IF(AND(E1267=2,F1267=2),2,IF(SUM(E1267:F1267)=5,6,IF(SUM(E1267:F1267)=6,9,IF(AND(E1267=3,F1267=1),3,IF(AND(E1267=1,F1267=3),3)))))))</f>
        <v>3</v>
      </c>
      <c r="H1267" s="782"/>
      <c r="I1267" s="780"/>
      <c r="J1267" s="777"/>
      <c r="K1267" s="777"/>
      <c r="L1267" s="777">
        <v>1</v>
      </c>
      <c r="M1267" s="780">
        <f>ROUND(I1267*J1267*K1267,0)</f>
        <v>0</v>
      </c>
      <c r="N1267" s="780">
        <f>M1267*L1267</f>
        <v>0</v>
      </c>
      <c r="O1267" s="780">
        <f>M1267*(1-L1267)</f>
        <v>0</v>
      </c>
    </row>
    <row r="1268" spans="1:15" hidden="1" outlineLevel="1">
      <c r="A1268" s="767"/>
    </row>
    <row r="1269" spans="1:15" ht="93" hidden="1" outlineLevel="1">
      <c r="A1269" s="766" t="s">
        <v>1996</v>
      </c>
      <c r="D1269" s="770" t="s">
        <v>1129</v>
      </c>
      <c r="E1269" s="530"/>
      <c r="F1269" s="530"/>
      <c r="G1269" s="530"/>
    </row>
    <row r="1270" spans="1:15" ht="40.200000000000003" hidden="1" outlineLevel="1">
      <c r="A1270" s="767" t="s">
        <v>1997</v>
      </c>
      <c r="B1270" s="394" t="s">
        <v>1221</v>
      </c>
    </row>
    <row r="1271" spans="1:15" hidden="1" outlineLevel="1">
      <c r="A1271" s="767"/>
    </row>
    <row r="1272" spans="1:15" collapsed="1">
      <c r="A1272" s="766" t="s">
        <v>1998</v>
      </c>
      <c r="B1272" s="754" t="s">
        <v>1129</v>
      </c>
      <c r="C1272" s="511"/>
      <c r="D1272" s="511"/>
      <c r="E1272" s="779">
        <v>3</v>
      </c>
      <c r="F1272" s="779">
        <v>1</v>
      </c>
      <c r="G1272" s="780">
        <f>IF(AND(E1272=1,F1272=1),1,IF(SUM(E1272:F1272)=3,2,IF(AND(E1272=2,F1272=2),2,IF(SUM(E1272:F1272)=5,6,IF(SUM(E1272:F1272)=6,9,IF(AND(E1272=3,F1272=1),3,IF(AND(E1272=1,F1272=3),3)))))))</f>
        <v>3</v>
      </c>
      <c r="H1272" s="782"/>
      <c r="I1272" s="780"/>
      <c r="J1272" s="777"/>
      <c r="K1272" s="777"/>
      <c r="L1272" s="777">
        <v>0</v>
      </c>
      <c r="M1272" s="780">
        <f>ROUND(I1272*J1272*K1272,0)</f>
        <v>0</v>
      </c>
      <c r="N1272" s="780">
        <f>M1272*L1272</f>
        <v>0</v>
      </c>
      <c r="O1272" s="780">
        <f>M1272*(1-L1272)</f>
        <v>0</v>
      </c>
    </row>
    <row r="1273" spans="1:15" hidden="1" outlineLevel="1">
      <c r="A1273" s="767"/>
    </row>
    <row r="1274" spans="1:15" ht="106.2" hidden="1" outlineLevel="1">
      <c r="A1274" s="767" t="s">
        <v>1999</v>
      </c>
      <c r="B1274" s="741" t="s">
        <v>1129</v>
      </c>
    </row>
    <row r="1275" spans="1:15" ht="93" hidden="1" outlineLevel="1">
      <c r="A1275" s="767" t="s">
        <v>2000</v>
      </c>
      <c r="B1275" s="741" t="s">
        <v>1129</v>
      </c>
    </row>
    <row r="1276" spans="1:15" hidden="1" outlineLevel="1">
      <c r="A1276" s="767"/>
    </row>
    <row r="1277" spans="1:15" collapsed="1">
      <c r="A1277" s="766" t="s">
        <v>2001</v>
      </c>
      <c r="B1277" s="758"/>
      <c r="C1277" s="760"/>
      <c r="D1277" s="759" t="s">
        <v>1129</v>
      </c>
      <c r="E1277" s="779">
        <v>3</v>
      </c>
      <c r="F1277" s="779">
        <v>1</v>
      </c>
      <c r="G1277" s="780">
        <f>IF(AND(E1277=1,F1277=1),1,IF(SUM(E1277:F1277)=3,2,IF(AND(E1277=2,F1277=2),2,IF(SUM(E1277:F1277)=5,6,IF(SUM(E1277:F1277)=6,9,IF(AND(E1277=3,F1277=1),3,IF(AND(E1277=1,F1277=3),3)))))))</f>
        <v>3</v>
      </c>
      <c r="H1277" s="782"/>
      <c r="I1277" s="780"/>
      <c r="J1277" s="777"/>
      <c r="K1277" s="777"/>
      <c r="L1277" s="777">
        <v>1</v>
      </c>
      <c r="M1277" s="780">
        <f>ROUND(I1277*J1277*K1277,0)</f>
        <v>0</v>
      </c>
      <c r="N1277" s="780">
        <f>M1277*L1277</f>
        <v>0</v>
      </c>
      <c r="O1277" s="780">
        <f>M1277*(1-L1277)</f>
        <v>0</v>
      </c>
    </row>
    <row r="1278" spans="1:15" hidden="1" outlineLevel="1">
      <c r="A1278" s="763"/>
    </row>
    <row r="1279" spans="1:15" ht="66.599999999999994" hidden="1" outlineLevel="1">
      <c r="A1279" s="763" t="s">
        <v>2002</v>
      </c>
      <c r="D1279" s="741" t="s">
        <v>1129</v>
      </c>
    </row>
    <row r="1280" spans="1:15" ht="66.599999999999994" hidden="1" outlineLevel="1">
      <c r="A1280" s="763" t="s">
        <v>2003</v>
      </c>
      <c r="D1280" s="741" t="s">
        <v>1129</v>
      </c>
    </row>
    <row r="1281" spans="1:15" hidden="1" outlineLevel="1">
      <c r="A1281" s="763"/>
      <c r="D1281" s="741"/>
    </row>
    <row r="1282" spans="1:15" collapsed="1">
      <c r="A1282" s="792" t="s">
        <v>2408</v>
      </c>
      <c r="B1282" s="511"/>
      <c r="C1282" s="511"/>
      <c r="D1282" s="511"/>
      <c r="E1282" s="511"/>
      <c r="F1282" s="511"/>
      <c r="G1282" s="511"/>
      <c r="H1282" s="511"/>
      <c r="I1282" s="511"/>
      <c r="J1282" s="511"/>
      <c r="K1282" s="511"/>
      <c r="L1282" s="511"/>
      <c r="M1282" s="511"/>
      <c r="N1282" s="793">
        <f>SUM(N1241,N1247,N1252,N1259,N1263,N1267,N1272,N1277)</f>
        <v>0</v>
      </c>
      <c r="O1282" s="793">
        <f>SUM(O1241,O1247,O1252,O1259,O1263,O1267,O1272,O1277)</f>
        <v>0</v>
      </c>
    </row>
    <row r="1283" spans="1:15">
      <c r="A1283" s="859" t="s">
        <v>2004</v>
      </c>
      <c r="B1283" s="859"/>
      <c r="C1283" s="859"/>
      <c r="D1283" s="859"/>
      <c r="E1283" s="742"/>
      <c r="F1283" s="742"/>
      <c r="G1283" s="742"/>
      <c r="H1283" s="859"/>
      <c r="I1283" s="859"/>
      <c r="J1283" s="859"/>
      <c r="K1283" s="859"/>
      <c r="L1283" s="859"/>
      <c r="M1283" s="859"/>
      <c r="N1283" s="859"/>
      <c r="O1283" s="859"/>
    </row>
    <row r="1284" spans="1:15" hidden="1" outlineLevel="1">
      <c r="A1284" s="763"/>
    </row>
    <row r="1285" spans="1:15" ht="53.4" hidden="1" outlineLevel="1">
      <c r="A1285" s="763" t="s">
        <v>2005</v>
      </c>
    </row>
    <row r="1286" spans="1:15" hidden="1" outlineLevel="1">
      <c r="A1286" s="764" t="s">
        <v>1043</v>
      </c>
    </row>
    <row r="1287" spans="1:15" ht="66.599999999999994" hidden="1" outlineLevel="1">
      <c r="A1287" s="764" t="s">
        <v>2006</v>
      </c>
    </row>
    <row r="1288" spans="1:15" hidden="1" outlineLevel="1">
      <c r="A1288" s="762" t="s">
        <v>2007</v>
      </c>
    </row>
    <row r="1289" spans="1:15" hidden="1" outlineLevel="1">
      <c r="A1289" s="762" t="s">
        <v>2008</v>
      </c>
    </row>
    <row r="1290" spans="1:15" ht="27" hidden="1" outlineLevel="1">
      <c r="A1290" s="763" t="s">
        <v>2009</v>
      </c>
    </row>
    <row r="1291" spans="1:15" hidden="1" outlineLevel="1">
      <c r="A1291" s="764" t="s">
        <v>1043</v>
      </c>
    </row>
    <row r="1292" spans="1:15" hidden="1" outlineLevel="1">
      <c r="A1292" s="764" t="s">
        <v>2010</v>
      </c>
    </row>
    <row r="1293" spans="1:15" hidden="1" outlineLevel="1">
      <c r="A1293" s="762" t="s">
        <v>2011</v>
      </c>
    </row>
    <row r="1294" spans="1:15" ht="40.200000000000003" hidden="1" outlineLevel="1">
      <c r="A1294" s="763" t="s">
        <v>2012</v>
      </c>
    </row>
    <row r="1295" spans="1:15" hidden="1" outlineLevel="1">
      <c r="A1295" s="764" t="s">
        <v>1043</v>
      </c>
    </row>
    <row r="1296" spans="1:15" ht="66.599999999999994" hidden="1" outlineLevel="1">
      <c r="A1296" s="764" t="s">
        <v>2013</v>
      </c>
    </row>
    <row r="1297" spans="1:1" hidden="1" outlineLevel="1">
      <c r="A1297" s="762" t="s">
        <v>2014</v>
      </c>
    </row>
    <row r="1298" spans="1:1" ht="27" hidden="1" outlineLevel="1">
      <c r="A1298" s="763" t="s">
        <v>2015</v>
      </c>
    </row>
    <row r="1299" spans="1:1" hidden="1" outlineLevel="1">
      <c r="A1299" s="763"/>
    </row>
    <row r="1300" spans="1:1" hidden="1" outlineLevel="1">
      <c r="A1300" s="763" t="s">
        <v>2016</v>
      </c>
    </row>
    <row r="1301" spans="1:1" hidden="1" outlineLevel="1">
      <c r="A1301" s="763" t="s">
        <v>2017</v>
      </c>
    </row>
    <row r="1302" spans="1:1" ht="66.599999999999994" hidden="1" outlineLevel="1">
      <c r="A1302" s="763" t="s">
        <v>2018</v>
      </c>
    </row>
    <row r="1303" spans="1:1" ht="53.4" hidden="1" outlineLevel="1">
      <c r="A1303" s="763" t="s">
        <v>2019</v>
      </c>
    </row>
    <row r="1304" spans="1:1" ht="27" hidden="1" outlineLevel="1">
      <c r="A1304" s="763" t="s">
        <v>2020</v>
      </c>
    </row>
    <row r="1305" spans="1:1" ht="66.599999999999994" hidden="1" outlineLevel="1">
      <c r="A1305" s="763" t="s">
        <v>2021</v>
      </c>
    </row>
    <row r="1306" spans="1:1" ht="66.599999999999994" hidden="1" outlineLevel="1">
      <c r="A1306" s="763" t="s">
        <v>2022</v>
      </c>
    </row>
    <row r="1307" spans="1:1" hidden="1" outlineLevel="1">
      <c r="A1307" s="764" t="s">
        <v>1043</v>
      </c>
    </row>
    <row r="1308" spans="1:1" ht="27" hidden="1" outlineLevel="1">
      <c r="A1308" s="765" t="s">
        <v>2023</v>
      </c>
    </row>
    <row r="1309" spans="1:1" hidden="1" outlineLevel="1">
      <c r="A1309" s="764" t="s">
        <v>2024</v>
      </c>
    </row>
    <row r="1310" spans="1:1" hidden="1" outlineLevel="1">
      <c r="A1310" s="763"/>
    </row>
    <row r="1311" spans="1:1" ht="53.4" hidden="1" outlineLevel="1">
      <c r="A1311" s="765" t="s">
        <v>2025</v>
      </c>
    </row>
    <row r="1312" spans="1:1" ht="66.599999999999994" hidden="1" outlineLevel="1">
      <c r="A1312" s="765" t="s">
        <v>2026</v>
      </c>
    </row>
    <row r="1313" spans="1:1" ht="27" hidden="1" outlineLevel="1">
      <c r="A1313" s="765" t="s">
        <v>2027</v>
      </c>
    </row>
    <row r="1314" spans="1:1" hidden="1" outlineLevel="1">
      <c r="A1314" s="765" t="s">
        <v>2028</v>
      </c>
    </row>
    <row r="1315" spans="1:1" ht="27" hidden="1" outlineLevel="1">
      <c r="A1315" s="765" t="s">
        <v>2029</v>
      </c>
    </row>
    <row r="1316" spans="1:1" ht="40.200000000000003" hidden="1" outlineLevel="1">
      <c r="A1316" s="765" t="s">
        <v>2030</v>
      </c>
    </row>
    <row r="1317" spans="1:1" ht="40.200000000000003" hidden="1" outlineLevel="1">
      <c r="A1317" s="765" t="s">
        <v>2031</v>
      </c>
    </row>
    <row r="1318" spans="1:1" ht="53.4" hidden="1" outlineLevel="1">
      <c r="A1318" s="765" t="s">
        <v>2032</v>
      </c>
    </row>
    <row r="1319" spans="1:1" ht="40.200000000000003" hidden="1" outlineLevel="1">
      <c r="A1319" s="765" t="s">
        <v>2033</v>
      </c>
    </row>
    <row r="1320" spans="1:1" ht="40.200000000000003" hidden="1" outlineLevel="1">
      <c r="A1320" s="765" t="s">
        <v>2034</v>
      </c>
    </row>
    <row r="1321" spans="1:1" ht="27" hidden="1" outlineLevel="1">
      <c r="A1321" s="765" t="s">
        <v>2035</v>
      </c>
    </row>
    <row r="1322" spans="1:1" ht="40.200000000000003" hidden="1" outlineLevel="1">
      <c r="A1322" s="765" t="s">
        <v>2036</v>
      </c>
    </row>
    <row r="1323" spans="1:1" ht="79.8" hidden="1" outlineLevel="1">
      <c r="A1323" s="765" t="s">
        <v>2037</v>
      </c>
    </row>
    <row r="1324" spans="1:1" ht="40.200000000000003" hidden="1" outlineLevel="1">
      <c r="A1324" s="765" t="s">
        <v>2038</v>
      </c>
    </row>
    <row r="1325" spans="1:1" ht="27" hidden="1" outlineLevel="1">
      <c r="A1325" s="765" t="s">
        <v>2039</v>
      </c>
    </row>
    <row r="1326" spans="1:1" hidden="1" outlineLevel="1">
      <c r="A1326" s="762" t="s">
        <v>2040</v>
      </c>
    </row>
    <row r="1327" spans="1:1" ht="27" hidden="1" outlineLevel="1">
      <c r="A1327" s="763" t="s">
        <v>2041</v>
      </c>
    </row>
    <row r="1328" spans="1:1" hidden="1" outlineLevel="1">
      <c r="A1328" s="763"/>
    </row>
    <row r="1329" spans="1:1" hidden="1" outlineLevel="1">
      <c r="A1329" s="763" t="s">
        <v>2042</v>
      </c>
    </row>
    <row r="1330" spans="1:1" hidden="1" outlineLevel="1">
      <c r="A1330" s="763" t="s">
        <v>2043</v>
      </c>
    </row>
    <row r="1331" spans="1:1" hidden="1" outlineLevel="1">
      <c r="A1331" s="763" t="s">
        <v>2044</v>
      </c>
    </row>
    <row r="1332" spans="1:1" ht="53.4" hidden="1" outlineLevel="1">
      <c r="A1332" s="763" t="s">
        <v>2045</v>
      </c>
    </row>
    <row r="1333" spans="1:1" hidden="1" outlineLevel="1">
      <c r="A1333" s="764" t="s">
        <v>1043</v>
      </c>
    </row>
    <row r="1334" spans="1:1" ht="40.200000000000003" hidden="1" outlineLevel="1">
      <c r="A1334" s="764" t="s">
        <v>2046</v>
      </c>
    </row>
    <row r="1335" spans="1:1" ht="53.4" hidden="1" outlineLevel="1">
      <c r="A1335" s="764" t="s">
        <v>2047</v>
      </c>
    </row>
    <row r="1336" spans="1:1" ht="40.200000000000003" hidden="1" outlineLevel="1">
      <c r="A1336" s="764" t="s">
        <v>2048</v>
      </c>
    </row>
    <row r="1337" spans="1:1" hidden="1" outlineLevel="1">
      <c r="A1337" s="762" t="s">
        <v>2049</v>
      </c>
    </row>
    <row r="1338" spans="1:1" ht="27" hidden="1" outlineLevel="1">
      <c r="A1338" s="763" t="s">
        <v>2050</v>
      </c>
    </row>
    <row r="1339" spans="1:1" ht="27" hidden="1" outlineLevel="1">
      <c r="A1339" s="763" t="s">
        <v>2051</v>
      </c>
    </row>
    <row r="1340" spans="1:1" ht="40.200000000000003" hidden="1" outlineLevel="1">
      <c r="A1340" s="763" t="s">
        <v>2052</v>
      </c>
    </row>
    <row r="1341" spans="1:1" hidden="1" outlineLevel="1">
      <c r="A1341" s="764" t="s">
        <v>1043</v>
      </c>
    </row>
    <row r="1342" spans="1:1" ht="66.599999999999994" hidden="1" outlineLevel="1">
      <c r="A1342" s="764" t="s">
        <v>2053</v>
      </c>
    </row>
    <row r="1343" spans="1:1" hidden="1" outlineLevel="1">
      <c r="A1343" s="762" t="s">
        <v>2054</v>
      </c>
    </row>
    <row r="1344" spans="1:1" hidden="1" outlineLevel="1">
      <c r="A1344" s="762" t="s">
        <v>2055</v>
      </c>
    </row>
    <row r="1345" spans="1:1" ht="53.4" hidden="1" outlineLevel="1">
      <c r="A1345" s="763" t="s">
        <v>2056</v>
      </c>
    </row>
    <row r="1346" spans="1:1" hidden="1" outlineLevel="1">
      <c r="A1346" s="763"/>
    </row>
    <row r="1347" spans="1:1" hidden="1" outlineLevel="1">
      <c r="A1347" s="763" t="s">
        <v>2057</v>
      </c>
    </row>
    <row r="1348" spans="1:1" hidden="1" outlineLevel="1">
      <c r="A1348" s="763" t="s">
        <v>2058</v>
      </c>
    </row>
    <row r="1349" spans="1:1" hidden="1" outlineLevel="1">
      <c r="A1349" s="763" t="s">
        <v>2059</v>
      </c>
    </row>
    <row r="1350" spans="1:1" ht="66.599999999999994" hidden="1" outlineLevel="1">
      <c r="A1350" s="763" t="s">
        <v>2060</v>
      </c>
    </row>
    <row r="1351" spans="1:1" ht="27" hidden="1" outlineLevel="1">
      <c r="A1351" s="763" t="s">
        <v>2061</v>
      </c>
    </row>
    <row r="1352" spans="1:1" hidden="1" outlineLevel="1">
      <c r="A1352" s="763"/>
    </row>
    <row r="1353" spans="1:1" ht="27" hidden="1" outlineLevel="1">
      <c r="A1353" s="763" t="s">
        <v>2062</v>
      </c>
    </row>
    <row r="1354" spans="1:1" ht="27" hidden="1" outlineLevel="1">
      <c r="A1354" s="763" t="s">
        <v>2063</v>
      </c>
    </row>
    <row r="1355" spans="1:1" ht="27" hidden="1" outlineLevel="1">
      <c r="A1355" s="763" t="s">
        <v>2064</v>
      </c>
    </row>
    <row r="1356" spans="1:1" ht="27" hidden="1" outlineLevel="1">
      <c r="A1356" s="763" t="s">
        <v>2065</v>
      </c>
    </row>
    <row r="1357" spans="1:1" ht="27" hidden="1" outlineLevel="1">
      <c r="A1357" s="763" t="s">
        <v>2066</v>
      </c>
    </row>
    <row r="1358" spans="1:1" hidden="1" outlineLevel="1">
      <c r="A1358" s="764" t="s">
        <v>1043</v>
      </c>
    </row>
    <row r="1359" spans="1:1" ht="40.200000000000003" hidden="1" outlineLevel="1">
      <c r="A1359" s="764" t="s">
        <v>2067</v>
      </c>
    </row>
    <row r="1360" spans="1:1" hidden="1" outlineLevel="1">
      <c r="A1360" s="762" t="s">
        <v>2068</v>
      </c>
    </row>
    <row r="1361" spans="1:1" ht="27" hidden="1" outlineLevel="1">
      <c r="A1361" s="763" t="s">
        <v>2069</v>
      </c>
    </row>
    <row r="1362" spans="1:1" hidden="1" outlineLevel="1">
      <c r="A1362" s="763"/>
    </row>
    <row r="1363" spans="1:1" hidden="1" outlineLevel="1">
      <c r="A1363" s="763" t="s">
        <v>2070</v>
      </c>
    </row>
    <row r="1364" spans="1:1" ht="27" hidden="1" outlineLevel="1">
      <c r="A1364" s="763" t="s">
        <v>2071</v>
      </c>
    </row>
    <row r="1365" spans="1:1" hidden="1" outlineLevel="1">
      <c r="A1365" s="764" t="s">
        <v>1043</v>
      </c>
    </row>
    <row r="1366" spans="1:1" ht="40.200000000000003" hidden="1" outlineLevel="1">
      <c r="A1366" s="764" t="s">
        <v>2072</v>
      </c>
    </row>
    <row r="1367" spans="1:1" hidden="1" outlineLevel="1">
      <c r="A1367" s="762" t="s">
        <v>2073</v>
      </c>
    </row>
    <row r="1368" spans="1:1" ht="40.200000000000003" hidden="1" outlineLevel="1">
      <c r="A1368" s="763" t="s">
        <v>2074</v>
      </c>
    </row>
    <row r="1369" spans="1:1" hidden="1" outlineLevel="1">
      <c r="A1369" s="764" t="s">
        <v>1043</v>
      </c>
    </row>
    <row r="1370" spans="1:1" ht="66.599999999999994" hidden="1" outlineLevel="1">
      <c r="A1370" s="764" t="s">
        <v>2075</v>
      </c>
    </row>
    <row r="1371" spans="1:1" hidden="1" outlineLevel="1">
      <c r="A1371" s="762" t="s">
        <v>2076</v>
      </c>
    </row>
    <row r="1372" spans="1:1" ht="40.200000000000003" hidden="1" outlineLevel="1">
      <c r="A1372" s="763" t="s">
        <v>2077</v>
      </c>
    </row>
    <row r="1373" spans="1:1" hidden="1" outlineLevel="1">
      <c r="A1373" s="763"/>
    </row>
    <row r="1374" spans="1:1" ht="27" hidden="1" outlineLevel="1">
      <c r="A1374" s="763" t="s">
        <v>2078</v>
      </c>
    </row>
    <row r="1375" spans="1:1" ht="27" hidden="1" outlineLevel="1">
      <c r="A1375" s="763" t="s">
        <v>2079</v>
      </c>
    </row>
    <row r="1376" spans="1:1" hidden="1" outlineLevel="1">
      <c r="A1376" s="763" t="s">
        <v>2080</v>
      </c>
    </row>
    <row r="1377" spans="1:1" ht="40.200000000000003" hidden="1" outlineLevel="1">
      <c r="A1377" s="763" t="s">
        <v>2081</v>
      </c>
    </row>
    <row r="1378" spans="1:1" ht="27" hidden="1" outlineLevel="1">
      <c r="A1378" s="763" t="s">
        <v>2082</v>
      </c>
    </row>
    <row r="1379" spans="1:1" hidden="1" outlineLevel="1">
      <c r="A1379" s="764" t="s">
        <v>1043</v>
      </c>
    </row>
    <row r="1380" spans="1:1" ht="40.200000000000003" hidden="1" outlineLevel="1">
      <c r="A1380" s="764" t="s">
        <v>2083</v>
      </c>
    </row>
    <row r="1381" spans="1:1" ht="53.4" hidden="1" outlineLevel="1">
      <c r="A1381" s="764" t="s">
        <v>2084</v>
      </c>
    </row>
    <row r="1382" spans="1:1" hidden="1" outlineLevel="1">
      <c r="A1382" s="762" t="s">
        <v>2085</v>
      </c>
    </row>
    <row r="1383" spans="1:1" ht="27" hidden="1" outlineLevel="1">
      <c r="A1383" s="763" t="s">
        <v>2086</v>
      </c>
    </row>
    <row r="1384" spans="1:1" ht="27" hidden="1" outlineLevel="1">
      <c r="A1384" s="763" t="s">
        <v>2087</v>
      </c>
    </row>
    <row r="1385" spans="1:1" hidden="1" outlineLevel="1">
      <c r="A1385" s="764" t="s">
        <v>1043</v>
      </c>
    </row>
    <row r="1386" spans="1:1" ht="27" hidden="1" outlineLevel="1">
      <c r="A1386" s="764" t="s">
        <v>2088</v>
      </c>
    </row>
    <row r="1387" spans="1:1" hidden="1" outlineLevel="1">
      <c r="A1387" s="762" t="s">
        <v>2089</v>
      </c>
    </row>
    <row r="1388" spans="1:1" ht="27" hidden="1" outlineLevel="1">
      <c r="A1388" s="763" t="s">
        <v>2090</v>
      </c>
    </row>
    <row r="1389" spans="1:1" ht="40.200000000000003" hidden="1" outlineLevel="1">
      <c r="A1389" s="763" t="s">
        <v>2091</v>
      </c>
    </row>
    <row r="1390" spans="1:1" hidden="1" outlineLevel="1">
      <c r="A1390" s="764" t="s">
        <v>1043</v>
      </c>
    </row>
    <row r="1391" spans="1:1" ht="27" hidden="1" outlineLevel="1">
      <c r="A1391" s="764" t="s">
        <v>2092</v>
      </c>
    </row>
    <row r="1392" spans="1:1" hidden="1" outlineLevel="1">
      <c r="A1392" s="762" t="s">
        <v>2093</v>
      </c>
    </row>
    <row r="1393" spans="1:15" ht="40.200000000000003" hidden="1" outlineLevel="1">
      <c r="A1393" s="763" t="s">
        <v>2094</v>
      </c>
    </row>
    <row r="1394" spans="1:15" hidden="1" outlineLevel="1">
      <c r="A1394" s="763"/>
    </row>
    <row r="1395" spans="1:15" hidden="1" outlineLevel="1">
      <c r="A1395" s="763" t="s">
        <v>2095</v>
      </c>
    </row>
    <row r="1396" spans="1:15" hidden="1" outlineLevel="1">
      <c r="A1396" s="763" t="s">
        <v>2096</v>
      </c>
    </row>
    <row r="1397" spans="1:15" hidden="1" outlineLevel="1">
      <c r="A1397" s="763" t="s">
        <v>2097</v>
      </c>
    </row>
    <row r="1398" spans="1:15" ht="27" hidden="1" outlineLevel="1">
      <c r="A1398" s="763" t="s">
        <v>2098</v>
      </c>
    </row>
    <row r="1399" spans="1:15" hidden="1" outlineLevel="1">
      <c r="A1399" s="764" t="s">
        <v>1043</v>
      </c>
    </row>
    <row r="1400" spans="1:15" ht="40.200000000000003" hidden="1" outlineLevel="1">
      <c r="A1400" s="764" t="s">
        <v>2099</v>
      </c>
    </row>
    <row r="1401" spans="1:15" hidden="1" outlineLevel="1">
      <c r="A1401" s="763"/>
    </row>
    <row r="1402" spans="1:15" ht="13.5" customHeight="1" collapsed="1">
      <c r="A1402" s="768" t="s">
        <v>474</v>
      </c>
      <c r="B1402" s="521"/>
      <c r="C1402" s="521"/>
      <c r="D1402" s="521"/>
      <c r="E1402" s="521"/>
      <c r="F1402" s="521"/>
      <c r="G1402" s="521"/>
      <c r="H1402" s="521"/>
      <c r="I1402" s="521"/>
      <c r="J1402" s="521"/>
      <c r="K1402" s="521"/>
      <c r="L1402" s="521"/>
      <c r="M1402" s="521"/>
      <c r="N1402" s="521"/>
      <c r="O1402" s="522"/>
    </row>
    <row r="1403" spans="1:15">
      <c r="A1403" s="766" t="s">
        <v>2100</v>
      </c>
      <c r="B1403" s="760"/>
      <c r="C1403" s="759" t="s">
        <v>1129</v>
      </c>
      <c r="D1403" s="760"/>
      <c r="E1403" s="779">
        <v>3</v>
      </c>
      <c r="F1403" s="779">
        <v>1</v>
      </c>
      <c r="G1403" s="780">
        <f>IF(AND(E1403=1,F1403=1),1,IF(SUM(E1403:F1403)=3,2,IF(AND(E1403=2,F1403=2),2,IF(SUM(E1403:F1403)=5,6,IF(SUM(E1403:F1403)=6,9,IF(AND(E1403=3,F1403=1),3,IF(AND(E1403=1,F1403=3),3)))))))</f>
        <v>3</v>
      </c>
      <c r="H1403" s="782"/>
      <c r="I1403" s="780"/>
      <c r="J1403" s="777"/>
      <c r="K1403" s="777"/>
      <c r="L1403" s="777"/>
      <c r="M1403" s="780">
        <f>ROUND(I1403*J1403*K1403,0)</f>
        <v>0</v>
      </c>
      <c r="N1403" s="780">
        <f>M1403*L1403</f>
        <v>0</v>
      </c>
      <c r="O1403" s="780">
        <f>M1403*(1-L1403)</f>
        <v>0</v>
      </c>
    </row>
    <row r="1404" spans="1:15" hidden="1" outlineLevel="1">
      <c r="A1404" s="763"/>
    </row>
    <row r="1405" spans="1:15" ht="40.200000000000003" hidden="1" outlineLevel="1">
      <c r="A1405" s="763" t="s">
        <v>2101</v>
      </c>
    </row>
    <row r="1406" spans="1:15" hidden="1" outlineLevel="1">
      <c r="A1406" s="763"/>
    </row>
    <row r="1407" spans="1:15" ht="42" hidden="1" outlineLevel="1">
      <c r="A1407" s="763" t="s">
        <v>2016</v>
      </c>
      <c r="B1407" s="394" t="s">
        <v>2115</v>
      </c>
    </row>
    <row r="1408" spans="1:15" hidden="1" outlineLevel="1">
      <c r="A1408" s="763" t="s">
        <v>2017</v>
      </c>
      <c r="B1408" s="741" t="s">
        <v>1129</v>
      </c>
      <c r="D1408" s="741" t="s">
        <v>1129</v>
      </c>
      <c r="E1408" s="741"/>
      <c r="F1408" s="741"/>
      <c r="G1408" s="741"/>
    </row>
    <row r="1409" spans="1:15" ht="66.599999999999994" hidden="1" outlineLevel="1">
      <c r="A1409" s="763" t="s">
        <v>2018</v>
      </c>
      <c r="B1409" s="741" t="s">
        <v>1129</v>
      </c>
      <c r="D1409" s="741" t="s">
        <v>1129</v>
      </c>
      <c r="E1409" s="741"/>
      <c r="F1409" s="741"/>
      <c r="G1409" s="741"/>
    </row>
    <row r="1410" spans="1:15" ht="53.4" hidden="1" outlineLevel="1">
      <c r="A1410" s="763" t="s">
        <v>2019</v>
      </c>
      <c r="B1410" s="741" t="s">
        <v>1129</v>
      </c>
      <c r="D1410" s="741" t="s">
        <v>1129</v>
      </c>
      <c r="E1410" s="741"/>
      <c r="F1410" s="741"/>
      <c r="G1410" s="741"/>
    </row>
    <row r="1411" spans="1:15" ht="27" hidden="1" outlineLevel="1">
      <c r="A1411" s="763" t="s">
        <v>2020</v>
      </c>
      <c r="B1411" s="741" t="s">
        <v>1129</v>
      </c>
      <c r="D1411" s="741" t="s">
        <v>1129</v>
      </c>
      <c r="E1411" s="741"/>
      <c r="F1411" s="741"/>
      <c r="G1411" s="741"/>
    </row>
    <row r="1412" spans="1:15" ht="66.599999999999994" hidden="1" outlineLevel="1">
      <c r="A1412" s="763" t="s">
        <v>2021</v>
      </c>
      <c r="B1412" s="741" t="s">
        <v>1129</v>
      </c>
      <c r="D1412" s="741" t="s">
        <v>1129</v>
      </c>
      <c r="E1412" s="741"/>
      <c r="F1412" s="741"/>
      <c r="G1412" s="741"/>
    </row>
    <row r="1413" spans="1:15" ht="66.599999999999994" hidden="1" outlineLevel="1">
      <c r="A1413" s="763" t="s">
        <v>2022</v>
      </c>
      <c r="B1413" s="741" t="s">
        <v>1129</v>
      </c>
      <c r="D1413" s="741" t="s">
        <v>1129</v>
      </c>
      <c r="E1413" s="741"/>
      <c r="F1413" s="741"/>
      <c r="G1413" s="741"/>
    </row>
    <row r="1414" spans="1:15" hidden="1" outlineLevel="1">
      <c r="A1414" s="763"/>
    </row>
    <row r="1415" spans="1:15" collapsed="1">
      <c r="A1415" s="766" t="s">
        <v>2102</v>
      </c>
      <c r="B1415" s="754" t="s">
        <v>1129</v>
      </c>
      <c r="C1415" s="511"/>
      <c r="D1415" s="511"/>
      <c r="E1415" s="779">
        <v>3</v>
      </c>
      <c r="F1415" s="779">
        <v>1</v>
      </c>
      <c r="G1415" s="780">
        <f>IF(AND(E1415=1,F1415=1),1,IF(SUM(E1415:F1415)=3,2,IF(AND(E1415=2,F1415=2),2,IF(SUM(E1415:F1415)=5,6,IF(SUM(E1415:F1415)=6,9,IF(AND(E1415=3,F1415=1),3,IF(AND(E1415=1,F1415=3),3)))))))</f>
        <v>3</v>
      </c>
      <c r="H1415" s="782"/>
      <c r="I1415" s="780"/>
      <c r="J1415" s="777"/>
      <c r="K1415" s="777"/>
      <c r="L1415" s="777">
        <v>0</v>
      </c>
      <c r="M1415" s="780">
        <f>ROUND(I1415*J1415*K1415,0)</f>
        <v>0</v>
      </c>
      <c r="N1415" s="780">
        <f>M1415*L1415</f>
        <v>0</v>
      </c>
      <c r="O1415" s="780">
        <f>M1415*(1-L1415)</f>
        <v>0</v>
      </c>
    </row>
    <row r="1416" spans="1:15" hidden="1" outlineLevel="1">
      <c r="A1416" s="763"/>
    </row>
    <row r="1417" spans="1:15" ht="79.8" hidden="1" outlineLevel="1">
      <c r="A1417" s="762" t="s">
        <v>2103</v>
      </c>
      <c r="B1417" s="741" t="s">
        <v>1129</v>
      </c>
    </row>
    <row r="1418" spans="1:15" ht="27" hidden="1" outlineLevel="1">
      <c r="A1418" s="763" t="s">
        <v>2104</v>
      </c>
      <c r="B1418" s="741" t="s">
        <v>1129</v>
      </c>
    </row>
    <row r="1419" spans="1:15" hidden="1" outlineLevel="1">
      <c r="A1419" s="763"/>
    </row>
    <row r="1420" spans="1:15" collapsed="1">
      <c r="A1420" s="766" t="s">
        <v>2105</v>
      </c>
      <c r="B1420" s="754" t="s">
        <v>1129</v>
      </c>
      <c r="C1420" s="511"/>
      <c r="D1420" s="511"/>
      <c r="E1420" s="779">
        <v>3</v>
      </c>
      <c r="F1420" s="779">
        <v>1</v>
      </c>
      <c r="G1420" s="780">
        <f>IF(AND(E1420=1,F1420=1),1,IF(SUM(E1420:F1420)=3,2,IF(AND(E1420=2,F1420=2),2,IF(SUM(E1420:F1420)=5,6,IF(SUM(E1420:F1420)=6,9,IF(AND(E1420=3,F1420=1),3,IF(AND(E1420=1,F1420=3),3)))))))</f>
        <v>3</v>
      </c>
      <c r="H1420" s="782"/>
      <c r="I1420" s="780"/>
      <c r="J1420" s="777"/>
      <c r="K1420" s="777"/>
      <c r="L1420" s="777">
        <v>0</v>
      </c>
      <c r="M1420" s="780">
        <f>ROUND(I1420*J1420*K1420,0)</f>
        <v>0</v>
      </c>
      <c r="N1420" s="780">
        <f>M1420*L1420</f>
        <v>0</v>
      </c>
      <c r="O1420" s="780">
        <f>M1420*(1-L1420)</f>
        <v>0</v>
      </c>
    </row>
    <row r="1421" spans="1:15" hidden="1" outlineLevel="1">
      <c r="A1421" s="763"/>
    </row>
    <row r="1422" spans="1:15" ht="27" hidden="1" outlineLevel="1">
      <c r="A1422" s="771" t="s">
        <v>2106</v>
      </c>
      <c r="B1422" s="741" t="s">
        <v>1129</v>
      </c>
    </row>
    <row r="1423" spans="1:15" hidden="1" outlineLevel="1">
      <c r="A1423" s="763"/>
    </row>
    <row r="1424" spans="1:15" collapsed="1">
      <c r="A1424" s="766" t="s">
        <v>2107</v>
      </c>
      <c r="B1424" s="754" t="s">
        <v>1129</v>
      </c>
      <c r="C1424" s="511"/>
      <c r="D1424" s="511"/>
      <c r="E1424" s="779">
        <v>3</v>
      </c>
      <c r="F1424" s="779">
        <v>1</v>
      </c>
      <c r="G1424" s="780">
        <f>IF(AND(E1424=1,F1424=1),1,IF(SUM(E1424:F1424)=3,2,IF(AND(E1424=2,F1424=2),2,IF(SUM(E1424:F1424)=5,6,IF(SUM(E1424:F1424)=6,9,IF(AND(E1424=3,F1424=1),3,IF(AND(E1424=1,F1424=3),3)))))))</f>
        <v>3</v>
      </c>
      <c r="H1424" s="782"/>
      <c r="I1424" s="780"/>
      <c r="J1424" s="777"/>
      <c r="K1424" s="777"/>
      <c r="L1424" s="777">
        <v>0</v>
      </c>
      <c r="M1424" s="780">
        <f>ROUND(I1424*J1424*K1424,0)</f>
        <v>0</v>
      </c>
      <c r="N1424" s="780">
        <f>M1424*L1424</f>
        <v>0</v>
      </c>
      <c r="O1424" s="780">
        <f>M1424*(1-L1424)</f>
        <v>0</v>
      </c>
    </row>
    <row r="1425" spans="1:15" hidden="1" outlineLevel="1">
      <c r="A1425" s="763"/>
    </row>
    <row r="1426" spans="1:15" ht="40.200000000000003" hidden="1" outlineLevel="1">
      <c r="A1426" s="762" t="s">
        <v>2108</v>
      </c>
      <c r="B1426" s="741" t="s">
        <v>1129</v>
      </c>
    </row>
    <row r="1427" spans="1:15" ht="93" hidden="1" outlineLevel="1">
      <c r="A1427" s="763" t="s">
        <v>2109</v>
      </c>
      <c r="B1427" s="741" t="s">
        <v>1129</v>
      </c>
    </row>
    <row r="1428" spans="1:15" ht="93" hidden="1" outlineLevel="1">
      <c r="A1428" s="763" t="s">
        <v>2110</v>
      </c>
      <c r="B1428" s="741" t="s">
        <v>1129</v>
      </c>
    </row>
    <row r="1429" spans="1:15" hidden="1" outlineLevel="1">
      <c r="A1429" s="763"/>
    </row>
    <row r="1430" spans="1:15" collapsed="1">
      <c r="A1430" s="766" t="s">
        <v>2111</v>
      </c>
      <c r="B1430" s="522"/>
      <c r="C1430" s="732" t="s">
        <v>1129</v>
      </c>
      <c r="D1430" s="511"/>
      <c r="E1430" s="779">
        <v>3</v>
      </c>
      <c r="F1430" s="779">
        <v>1</v>
      </c>
      <c r="G1430" s="780">
        <f>IF(AND(E1430=1,F1430=1),1,IF(SUM(E1430:F1430)=3,2,IF(AND(E1430=2,F1430=2),2,IF(SUM(E1430:F1430)=5,6,IF(SUM(E1430:F1430)=6,9,IF(AND(E1430=3,F1430=1),3,IF(AND(E1430=1,F1430=3),3)))))))</f>
        <v>3</v>
      </c>
      <c r="H1430" s="782"/>
      <c r="I1430" s="780"/>
      <c r="J1430" s="777"/>
      <c r="K1430" s="777"/>
      <c r="L1430" s="777"/>
      <c r="M1430" s="780">
        <f>ROUND(I1430*J1430*K1430,0)</f>
        <v>0</v>
      </c>
      <c r="N1430" s="780">
        <f>M1430*L1430</f>
        <v>0</v>
      </c>
      <c r="O1430" s="780">
        <f>M1430*(1-L1430)</f>
        <v>0</v>
      </c>
    </row>
    <row r="1431" spans="1:15" hidden="1" outlineLevel="1">
      <c r="A1431" s="763"/>
    </row>
    <row r="1432" spans="1:15" ht="106.2" hidden="1" outlineLevel="1">
      <c r="A1432" s="771" t="s">
        <v>2112</v>
      </c>
      <c r="B1432" s="741" t="s">
        <v>1129</v>
      </c>
      <c r="D1432" s="741" t="s">
        <v>1129</v>
      </c>
      <c r="E1432" s="741"/>
      <c r="F1432" s="741"/>
      <c r="G1432" s="741"/>
    </row>
    <row r="1433" spans="1:15" hidden="1" outlineLevel="1">
      <c r="A1433" s="763"/>
    </row>
    <row r="1434" spans="1:15" collapsed="1">
      <c r="A1434" s="766" t="s">
        <v>2113</v>
      </c>
      <c r="B1434" s="758"/>
      <c r="C1434" s="760"/>
      <c r="D1434" s="759" t="s">
        <v>1129</v>
      </c>
      <c r="E1434" s="779">
        <v>3</v>
      </c>
      <c r="F1434" s="779">
        <v>1</v>
      </c>
      <c r="G1434" s="780">
        <f>IF(AND(E1434=1,F1434=1),1,IF(SUM(E1434:F1434)=3,2,IF(AND(E1434=2,F1434=2),2,IF(SUM(E1434:F1434)=5,6,IF(SUM(E1434:F1434)=6,9,IF(AND(E1434=3,F1434=1),3,IF(AND(E1434=1,F1434=3),3)))))))</f>
        <v>3</v>
      </c>
      <c r="H1434" s="782"/>
      <c r="I1434" s="780"/>
      <c r="J1434" s="777"/>
      <c r="K1434" s="777"/>
      <c r="L1434" s="777">
        <v>1</v>
      </c>
      <c r="M1434" s="780">
        <f>ROUND(I1434*J1434*K1434,0)</f>
        <v>0</v>
      </c>
      <c r="N1434" s="780">
        <f>M1434*L1434</f>
        <v>0</v>
      </c>
      <c r="O1434" s="780">
        <f>M1434*(1-L1434)</f>
        <v>0</v>
      </c>
    </row>
    <row r="1435" spans="1:15" hidden="1" outlineLevel="1">
      <c r="A1435" s="763"/>
    </row>
    <row r="1436" spans="1:15" ht="106.2" hidden="1" outlineLevel="1">
      <c r="A1436" s="771" t="s">
        <v>2114</v>
      </c>
      <c r="D1436" s="741" t="s">
        <v>1129</v>
      </c>
    </row>
    <row r="1437" spans="1:15" hidden="1" outlineLevel="1">
      <c r="A1437" s="771"/>
    </row>
    <row r="1438" spans="1:15" collapsed="1">
      <c r="A1438" s="792" t="s">
        <v>2408</v>
      </c>
      <c r="B1438" s="511"/>
      <c r="C1438" s="511"/>
      <c r="D1438" s="511"/>
      <c r="E1438" s="511"/>
      <c r="F1438" s="511"/>
      <c r="G1438" s="511"/>
      <c r="H1438" s="511"/>
      <c r="I1438" s="511"/>
      <c r="J1438" s="511"/>
      <c r="K1438" s="511"/>
      <c r="L1438" s="511"/>
      <c r="M1438" s="511"/>
      <c r="N1438" s="793">
        <f>SUM(N1403,N1415,N1420,N1424,N1430,N1434)</f>
        <v>0</v>
      </c>
      <c r="O1438" s="793">
        <f>SUM(O1403,O1415,O1420,O1424,O1430,O1434)</f>
        <v>0</v>
      </c>
    </row>
    <row r="1439" spans="1:15">
      <c r="A1439" s="859" t="s">
        <v>2116</v>
      </c>
      <c r="B1439" s="859"/>
      <c r="C1439" s="859"/>
      <c r="D1439" s="859"/>
      <c r="E1439" s="742"/>
      <c r="F1439" s="742"/>
      <c r="G1439" s="742"/>
      <c r="H1439" s="859"/>
      <c r="I1439" s="859"/>
      <c r="J1439" s="859"/>
      <c r="K1439" s="859"/>
      <c r="L1439" s="859"/>
      <c r="M1439" s="859"/>
      <c r="N1439" s="859"/>
      <c r="O1439" s="859"/>
    </row>
    <row r="1440" spans="1:15" hidden="1" outlineLevel="1">
      <c r="A1440" s="763"/>
    </row>
    <row r="1441" spans="1:1" hidden="1" outlineLevel="1">
      <c r="A1441" s="762" t="s">
        <v>2117</v>
      </c>
    </row>
    <row r="1442" spans="1:1" hidden="1" outlineLevel="1">
      <c r="A1442" s="763" t="s">
        <v>2118</v>
      </c>
    </row>
    <row r="1443" spans="1:1" hidden="1" outlineLevel="1">
      <c r="A1443" s="763"/>
    </row>
    <row r="1444" spans="1:1" ht="27" hidden="1" outlineLevel="1">
      <c r="A1444" s="763" t="s">
        <v>2119</v>
      </c>
    </row>
    <row r="1445" spans="1:1" ht="27" hidden="1" outlineLevel="1">
      <c r="A1445" s="763" t="s">
        <v>2120</v>
      </c>
    </row>
    <row r="1446" spans="1:1" hidden="1" outlineLevel="1">
      <c r="A1446" s="764" t="s">
        <v>1043</v>
      </c>
    </row>
    <row r="1447" spans="1:1" ht="27" hidden="1" outlineLevel="1">
      <c r="A1447" s="764" t="s">
        <v>2121</v>
      </c>
    </row>
    <row r="1448" spans="1:1" hidden="1" outlineLevel="1">
      <c r="A1448" s="762" t="s">
        <v>2122</v>
      </c>
    </row>
    <row r="1449" spans="1:1" ht="40.200000000000003" hidden="1" outlineLevel="1">
      <c r="A1449" s="763" t="s">
        <v>2123</v>
      </c>
    </row>
    <row r="1450" spans="1:1" ht="40.200000000000003" hidden="1" outlineLevel="1">
      <c r="A1450" s="763" t="s">
        <v>2124</v>
      </c>
    </row>
    <row r="1451" spans="1:1" ht="53.4" hidden="1" outlineLevel="1">
      <c r="A1451" s="763" t="s">
        <v>2125</v>
      </c>
    </row>
    <row r="1452" spans="1:1" hidden="1" outlineLevel="1">
      <c r="A1452" s="764" t="s">
        <v>1043</v>
      </c>
    </row>
    <row r="1453" spans="1:1" ht="40.200000000000003" hidden="1" outlineLevel="1">
      <c r="A1453" s="764" t="s">
        <v>2126</v>
      </c>
    </row>
    <row r="1454" spans="1:1" hidden="1" outlineLevel="1">
      <c r="A1454" s="763"/>
    </row>
    <row r="1455" spans="1:1" ht="27" hidden="1" outlineLevel="1">
      <c r="A1455" s="765" t="s">
        <v>2127</v>
      </c>
    </row>
    <row r="1456" spans="1:1" hidden="1" outlineLevel="1">
      <c r="A1456" s="765" t="s">
        <v>2128</v>
      </c>
    </row>
    <row r="1457" spans="1:1" ht="27" hidden="1" outlineLevel="1">
      <c r="A1457" s="764" t="s">
        <v>2129</v>
      </c>
    </row>
    <row r="1458" spans="1:1" hidden="1" outlineLevel="1">
      <c r="A1458" s="762" t="s">
        <v>2130</v>
      </c>
    </row>
    <row r="1459" spans="1:1" ht="40.200000000000003" hidden="1" outlineLevel="1">
      <c r="A1459" s="763" t="s">
        <v>2131</v>
      </c>
    </row>
    <row r="1460" spans="1:1" ht="27" hidden="1" outlineLevel="1">
      <c r="A1460" s="763" t="s">
        <v>2132</v>
      </c>
    </row>
    <row r="1461" spans="1:1" hidden="1" outlineLevel="1">
      <c r="A1461" s="763"/>
    </row>
    <row r="1462" spans="1:1" ht="27" hidden="1" outlineLevel="1">
      <c r="A1462" s="763" t="s">
        <v>2133</v>
      </c>
    </row>
    <row r="1463" spans="1:1" ht="27" hidden="1" outlineLevel="1">
      <c r="A1463" s="763" t="s">
        <v>2134</v>
      </c>
    </row>
    <row r="1464" spans="1:1" hidden="1" outlineLevel="1">
      <c r="A1464" s="763" t="s">
        <v>2135</v>
      </c>
    </row>
    <row r="1465" spans="1:1" ht="40.200000000000003" hidden="1" outlineLevel="1">
      <c r="A1465" s="765" t="s">
        <v>2136</v>
      </c>
    </row>
    <row r="1466" spans="1:1" ht="27" hidden="1" outlineLevel="1">
      <c r="A1466" s="763" t="s">
        <v>2137</v>
      </c>
    </row>
    <row r="1467" spans="1:1" ht="27" hidden="1" outlineLevel="1">
      <c r="A1467" s="763" t="s">
        <v>2138</v>
      </c>
    </row>
    <row r="1468" spans="1:1" hidden="1" outlineLevel="1">
      <c r="A1468" s="764" t="s">
        <v>1043</v>
      </c>
    </row>
    <row r="1469" spans="1:1" ht="53.4" hidden="1" outlineLevel="1">
      <c r="A1469" s="764" t="s">
        <v>2139</v>
      </c>
    </row>
    <row r="1470" spans="1:1" ht="40.200000000000003" hidden="1" outlineLevel="1">
      <c r="A1470" s="764" t="s">
        <v>2140</v>
      </c>
    </row>
    <row r="1471" spans="1:1" ht="27" hidden="1" outlineLevel="1">
      <c r="A1471" s="764" t="s">
        <v>2141</v>
      </c>
    </row>
    <row r="1472" spans="1:1" hidden="1" outlineLevel="1">
      <c r="A1472" s="762" t="s">
        <v>2142</v>
      </c>
    </row>
    <row r="1473" spans="1:15" ht="40.200000000000003" hidden="1" outlineLevel="1">
      <c r="A1473" s="763" t="s">
        <v>2143</v>
      </c>
    </row>
    <row r="1474" spans="1:15" hidden="1" outlineLevel="1">
      <c r="A1474" s="763"/>
    </row>
    <row r="1475" spans="1:15" hidden="1" outlineLevel="1">
      <c r="A1475" s="763" t="s">
        <v>2095</v>
      </c>
    </row>
    <row r="1476" spans="1:15" hidden="1" outlineLevel="1">
      <c r="A1476" s="763" t="s">
        <v>2144</v>
      </c>
    </row>
    <row r="1477" spans="1:15" ht="27" hidden="1" outlineLevel="1">
      <c r="A1477" s="763" t="s">
        <v>2145</v>
      </c>
    </row>
    <row r="1478" spans="1:15" hidden="1" outlineLevel="1">
      <c r="A1478" s="764" t="s">
        <v>1043</v>
      </c>
    </row>
    <row r="1479" spans="1:15" ht="40.200000000000003" hidden="1" outlineLevel="1">
      <c r="A1479" s="764" t="s">
        <v>2146</v>
      </c>
    </row>
    <row r="1480" spans="1:15" hidden="1" outlineLevel="1">
      <c r="A1480" s="763"/>
    </row>
    <row r="1481" spans="1:15" collapsed="1">
      <c r="A1481" s="768" t="s">
        <v>474</v>
      </c>
      <c r="B1481" s="521"/>
      <c r="C1481" s="521"/>
      <c r="D1481" s="521"/>
      <c r="E1481" s="521"/>
      <c r="F1481" s="521"/>
      <c r="G1481" s="521"/>
      <c r="H1481" s="521"/>
      <c r="I1481" s="521"/>
      <c r="J1481" s="521"/>
      <c r="K1481" s="521"/>
      <c r="L1481" s="521"/>
      <c r="M1481" s="521"/>
      <c r="N1481" s="521"/>
      <c r="O1481" s="522"/>
    </row>
    <row r="1482" spans="1:15">
      <c r="A1482" s="775" t="s">
        <v>2147</v>
      </c>
      <c r="B1482" s="760"/>
      <c r="C1482" s="760"/>
      <c r="D1482" s="759" t="s">
        <v>1129</v>
      </c>
      <c r="E1482" s="785">
        <v>2</v>
      </c>
      <c r="F1482" s="785">
        <v>1</v>
      </c>
      <c r="G1482" s="780">
        <f>IF(AND(E1482=1,F1482=1),1,IF(SUM(E1482:F1482)=3,2,IF(AND(E1482=2,F1482=2),2,IF(SUM(E1482:F1482)=5,6,IF(SUM(E1482:F1482)=6,9,IF(AND(E1482=3,F1482=1),3,IF(AND(E1482=1,F1482=3),3)))))))</f>
        <v>2</v>
      </c>
      <c r="H1482" s="787"/>
      <c r="I1482" s="786"/>
      <c r="J1482" s="788"/>
      <c r="K1482" s="788"/>
      <c r="L1482" s="788">
        <v>1</v>
      </c>
      <c r="M1482" s="786">
        <f>ROUND(I1482*J1482*K1482,0)</f>
        <v>0</v>
      </c>
      <c r="N1482" s="786">
        <f>M1482*L1482</f>
        <v>0</v>
      </c>
      <c r="O1482" s="786">
        <f>M1482*(1-L1482)</f>
        <v>0</v>
      </c>
    </row>
    <row r="1483" spans="1:15" hidden="1" outlineLevel="1">
      <c r="A1483" s="763"/>
    </row>
    <row r="1484" spans="1:15" ht="79.8" hidden="1" outlineLevel="1">
      <c r="A1484" s="763" t="s">
        <v>2148</v>
      </c>
      <c r="D1484" s="741" t="s">
        <v>1129</v>
      </c>
      <c r="E1484" s="741"/>
      <c r="F1484" s="741"/>
      <c r="G1484" s="741"/>
    </row>
    <row r="1485" spans="1:15" ht="40.200000000000003" hidden="1" outlineLevel="1">
      <c r="A1485" s="763" t="s">
        <v>2149</v>
      </c>
      <c r="D1485" s="741" t="s">
        <v>1129</v>
      </c>
      <c r="E1485" s="821"/>
      <c r="F1485" s="821"/>
      <c r="G1485" s="821"/>
    </row>
    <row r="1486" spans="1:15" hidden="1" outlineLevel="1">
      <c r="A1486" s="763"/>
    </row>
    <row r="1487" spans="1:15" collapsed="1">
      <c r="A1487" s="766" t="s">
        <v>2150</v>
      </c>
      <c r="B1487" s="754" t="s">
        <v>1129</v>
      </c>
      <c r="C1487" s="511"/>
      <c r="D1487" s="511"/>
      <c r="E1487" s="779">
        <v>2</v>
      </c>
      <c r="F1487" s="779">
        <v>1</v>
      </c>
      <c r="G1487" s="780">
        <f>IF(AND(E1487=1,F1487=1),1,IF(SUM(E1487:F1487)=3,2,IF(AND(E1487=2,F1487=2),2,IF(SUM(E1487:F1487)=5,6,IF(SUM(E1487:F1487)=6,9,IF(AND(E1487=3,F1487=1),3,IF(AND(E1487=1,F1487=3),3)))))))</f>
        <v>2</v>
      </c>
      <c r="H1487" s="782"/>
      <c r="I1487" s="780"/>
      <c r="J1487" s="777"/>
      <c r="K1487" s="777"/>
      <c r="L1487" s="777">
        <v>0</v>
      </c>
      <c r="M1487" s="780">
        <f>ROUND(I1487*J1487*K1487,0)</f>
        <v>0</v>
      </c>
      <c r="N1487" s="780">
        <f>M1487*L1487</f>
        <v>0</v>
      </c>
      <c r="O1487" s="780">
        <f>M1487*(1-L1487)</f>
        <v>0</v>
      </c>
    </row>
    <row r="1488" spans="1:15" hidden="1" outlineLevel="1">
      <c r="A1488" s="763"/>
    </row>
    <row r="1489" spans="1:15" ht="40.200000000000003" hidden="1" outlineLevel="1">
      <c r="A1489" s="763" t="s">
        <v>2151</v>
      </c>
      <c r="B1489" s="741" t="s">
        <v>1129</v>
      </c>
    </row>
    <row r="1490" spans="1:15" ht="42" hidden="1" outlineLevel="1">
      <c r="A1490" s="763" t="s">
        <v>2152</v>
      </c>
      <c r="B1490" s="394" t="s">
        <v>1592</v>
      </c>
    </row>
    <row r="1491" spans="1:15" hidden="1" outlineLevel="1">
      <c r="A1491" s="763"/>
      <c r="B1491" s="394"/>
    </row>
    <row r="1492" spans="1:15" collapsed="1">
      <c r="A1492" s="792" t="s">
        <v>2408</v>
      </c>
      <c r="B1492" s="509"/>
      <c r="C1492" s="511"/>
      <c r="D1492" s="511"/>
      <c r="E1492" s="511"/>
      <c r="F1492" s="511"/>
      <c r="G1492" s="511"/>
      <c r="H1492" s="511"/>
      <c r="I1492" s="511"/>
      <c r="J1492" s="511"/>
      <c r="K1492" s="511"/>
      <c r="L1492" s="511"/>
      <c r="M1492" s="511"/>
      <c r="N1492" s="793">
        <f>SUM(N1482,N1487)</f>
        <v>0</v>
      </c>
      <c r="O1492" s="793">
        <f>SUM(O1482,O1487)</f>
        <v>0</v>
      </c>
    </row>
    <row r="1493" spans="1:15">
      <c r="A1493" s="859" t="s">
        <v>2153</v>
      </c>
      <c r="B1493" s="859"/>
      <c r="C1493" s="859"/>
      <c r="D1493" s="859"/>
      <c r="E1493" s="742"/>
      <c r="F1493" s="742"/>
      <c r="G1493" s="742"/>
      <c r="H1493" s="742"/>
      <c r="I1493" s="742"/>
      <c r="J1493" s="742"/>
      <c r="K1493" s="742"/>
      <c r="L1493" s="742"/>
      <c r="M1493" s="742"/>
      <c r="N1493" s="742"/>
      <c r="O1493" s="742"/>
    </row>
    <row r="1494" spans="1:15" hidden="1" outlineLevel="1">
      <c r="A1494" s="763"/>
    </row>
    <row r="1495" spans="1:15" hidden="1" outlineLevel="1">
      <c r="A1495" s="762" t="s">
        <v>2154</v>
      </c>
    </row>
    <row r="1496" spans="1:15" ht="27" hidden="1" outlineLevel="1">
      <c r="A1496" s="763" t="s">
        <v>2155</v>
      </c>
    </row>
    <row r="1497" spans="1:15" ht="40.200000000000003" hidden="1" outlineLevel="1">
      <c r="A1497" s="763" t="s">
        <v>2156</v>
      </c>
    </row>
    <row r="1498" spans="1:15" ht="40.200000000000003" hidden="1" outlineLevel="1">
      <c r="A1498" s="763" t="s">
        <v>2157</v>
      </c>
    </row>
    <row r="1499" spans="1:15" hidden="1" outlineLevel="1">
      <c r="A1499" s="764" t="s">
        <v>1043</v>
      </c>
    </row>
    <row r="1500" spans="1:15" ht="40.200000000000003" hidden="1" outlineLevel="1">
      <c r="A1500" s="764" t="s">
        <v>2158</v>
      </c>
    </row>
    <row r="1501" spans="1:15" hidden="1" outlineLevel="1">
      <c r="A1501" s="762" t="s">
        <v>2159</v>
      </c>
    </row>
    <row r="1502" spans="1:15" ht="40.200000000000003" hidden="1" outlineLevel="1">
      <c r="A1502" s="763" t="s">
        <v>2160</v>
      </c>
    </row>
    <row r="1503" spans="1:15" ht="40.200000000000003" hidden="1" outlineLevel="1">
      <c r="A1503" s="763" t="s">
        <v>2161</v>
      </c>
    </row>
    <row r="1504" spans="1:15" ht="40.200000000000003" hidden="1" outlineLevel="1">
      <c r="A1504" s="763" t="s">
        <v>2162</v>
      </c>
    </row>
    <row r="1505" spans="1:1" hidden="1" outlineLevel="1">
      <c r="A1505" s="764" t="s">
        <v>1043</v>
      </c>
    </row>
    <row r="1506" spans="1:1" ht="66.599999999999994" hidden="1" outlineLevel="1">
      <c r="A1506" s="764" t="s">
        <v>2163</v>
      </c>
    </row>
    <row r="1507" spans="1:1" hidden="1" outlineLevel="1">
      <c r="A1507" s="762" t="s">
        <v>2164</v>
      </c>
    </row>
    <row r="1508" spans="1:1" ht="66.599999999999994" hidden="1" outlineLevel="1">
      <c r="A1508" s="763" t="s">
        <v>2165</v>
      </c>
    </row>
    <row r="1509" spans="1:1" hidden="1" outlineLevel="1">
      <c r="A1509" s="764" t="s">
        <v>1043</v>
      </c>
    </row>
    <row r="1510" spans="1:1" ht="27" hidden="1" outlineLevel="1">
      <c r="A1510" s="765" t="s">
        <v>2166</v>
      </c>
    </row>
    <row r="1511" spans="1:1" hidden="1" outlineLevel="1">
      <c r="A1511" s="763"/>
    </row>
    <row r="1512" spans="1:1" hidden="1" outlineLevel="1">
      <c r="A1512" s="765" t="s">
        <v>2167</v>
      </c>
    </row>
    <row r="1513" spans="1:1" ht="27" hidden="1" outlineLevel="1">
      <c r="A1513" s="765" t="s">
        <v>2168</v>
      </c>
    </row>
    <row r="1514" spans="1:1" ht="27" hidden="1" outlineLevel="1">
      <c r="A1514" s="764" t="s">
        <v>2169</v>
      </c>
    </row>
    <row r="1515" spans="1:1" ht="132.6" hidden="1" outlineLevel="1">
      <c r="A1515" s="765" t="s">
        <v>2170</v>
      </c>
    </row>
    <row r="1516" spans="1:1" hidden="1" outlineLevel="1">
      <c r="A1516" s="762" t="s">
        <v>2171</v>
      </c>
    </row>
    <row r="1517" spans="1:1" ht="27" hidden="1" outlineLevel="1">
      <c r="A1517" s="763" t="s">
        <v>2172</v>
      </c>
    </row>
    <row r="1518" spans="1:1" hidden="1" outlineLevel="1">
      <c r="A1518" s="763"/>
    </row>
    <row r="1519" spans="1:1" hidden="1" outlineLevel="1">
      <c r="A1519" s="763" t="s">
        <v>2173</v>
      </c>
    </row>
    <row r="1520" spans="1:1" hidden="1" outlineLevel="1">
      <c r="A1520" s="763" t="s">
        <v>2174</v>
      </c>
    </row>
    <row r="1521" spans="1:1" hidden="1" outlineLevel="1">
      <c r="A1521" s="763" t="s">
        <v>2175</v>
      </c>
    </row>
    <row r="1522" spans="1:1" hidden="1" outlineLevel="1">
      <c r="A1522" s="763" t="s">
        <v>2176</v>
      </c>
    </row>
    <row r="1523" spans="1:1" ht="27" hidden="1" outlineLevel="1">
      <c r="A1523" s="763" t="s">
        <v>2177</v>
      </c>
    </row>
    <row r="1524" spans="1:1" ht="40.200000000000003" hidden="1" outlineLevel="1">
      <c r="A1524" s="765" t="s">
        <v>2178</v>
      </c>
    </row>
    <row r="1525" spans="1:1" hidden="1" outlineLevel="1">
      <c r="A1525" s="764" t="s">
        <v>1043</v>
      </c>
    </row>
    <row r="1526" spans="1:1" ht="40.200000000000003" hidden="1" outlineLevel="1">
      <c r="A1526" s="764" t="s">
        <v>2179</v>
      </c>
    </row>
    <row r="1527" spans="1:1" hidden="1" outlineLevel="1">
      <c r="A1527" s="763"/>
    </row>
    <row r="1528" spans="1:1" ht="27" hidden="1" outlineLevel="1">
      <c r="A1528" s="765" t="s">
        <v>2180</v>
      </c>
    </row>
    <row r="1529" spans="1:1" ht="27" hidden="1" outlineLevel="1">
      <c r="A1529" s="765" t="s">
        <v>2181</v>
      </c>
    </row>
    <row r="1530" spans="1:1" ht="27" hidden="1" outlineLevel="1">
      <c r="A1530" s="765" t="s">
        <v>2182</v>
      </c>
    </row>
    <row r="1531" spans="1:1" ht="27" hidden="1" outlineLevel="1">
      <c r="A1531" s="765" t="s">
        <v>2183</v>
      </c>
    </row>
    <row r="1532" spans="1:1" hidden="1" outlineLevel="1">
      <c r="A1532" s="765" t="s">
        <v>2184</v>
      </c>
    </row>
    <row r="1533" spans="1:1" hidden="1" outlineLevel="1">
      <c r="A1533" s="763"/>
    </row>
    <row r="1534" spans="1:1" ht="27" hidden="1" outlineLevel="1">
      <c r="A1534" s="765" t="s">
        <v>2185</v>
      </c>
    </row>
    <row r="1535" spans="1:1" hidden="1" outlineLevel="1">
      <c r="A1535" s="765" t="s">
        <v>2186</v>
      </c>
    </row>
    <row r="1536" spans="1:1" ht="53.4" hidden="1" outlineLevel="1">
      <c r="A1536" s="765" t="s">
        <v>2187</v>
      </c>
    </row>
    <row r="1537" spans="1:1" ht="27" hidden="1" outlineLevel="1">
      <c r="A1537" s="765" t="s">
        <v>2188</v>
      </c>
    </row>
    <row r="1538" spans="1:1" ht="79.8" hidden="1" outlineLevel="1">
      <c r="A1538" s="765" t="s">
        <v>2189</v>
      </c>
    </row>
    <row r="1539" spans="1:1" hidden="1" outlineLevel="1">
      <c r="A1539" s="762" t="s">
        <v>2190</v>
      </c>
    </row>
    <row r="1540" spans="1:1" hidden="1" outlineLevel="1">
      <c r="A1540" s="763" t="s">
        <v>2191</v>
      </c>
    </row>
    <row r="1541" spans="1:1" hidden="1" outlineLevel="1">
      <c r="A1541" s="763"/>
    </row>
    <row r="1542" spans="1:1" ht="27" hidden="1" outlineLevel="1">
      <c r="A1542" s="763" t="s">
        <v>2192</v>
      </c>
    </row>
    <row r="1543" spans="1:1" ht="27" hidden="1" outlineLevel="1">
      <c r="A1543" s="763" t="s">
        <v>2193</v>
      </c>
    </row>
    <row r="1544" spans="1:1" ht="40.200000000000003" hidden="1" outlineLevel="1">
      <c r="A1544" s="763" t="s">
        <v>2194</v>
      </c>
    </row>
    <row r="1545" spans="1:1" ht="27" hidden="1" outlineLevel="1">
      <c r="A1545" s="763" t="s">
        <v>2195</v>
      </c>
    </row>
    <row r="1546" spans="1:1" hidden="1" outlineLevel="1">
      <c r="A1546" s="764" t="s">
        <v>1043</v>
      </c>
    </row>
    <row r="1547" spans="1:1" ht="40.200000000000003" hidden="1" outlineLevel="1">
      <c r="A1547" s="764" t="s">
        <v>2196</v>
      </c>
    </row>
    <row r="1548" spans="1:1" hidden="1" outlineLevel="1">
      <c r="A1548" s="762" t="s">
        <v>2197</v>
      </c>
    </row>
    <row r="1549" spans="1:1" ht="27" hidden="1" outlineLevel="1">
      <c r="A1549" s="763" t="s">
        <v>2198</v>
      </c>
    </row>
    <row r="1550" spans="1:1" hidden="1" outlineLevel="1">
      <c r="A1550" s="764" t="s">
        <v>1043</v>
      </c>
    </row>
    <row r="1551" spans="1:1" ht="53.4" hidden="1" outlineLevel="1">
      <c r="A1551" s="764" t="s">
        <v>2199</v>
      </c>
    </row>
    <row r="1552" spans="1:1" hidden="1" outlineLevel="1">
      <c r="A1552" s="762" t="s">
        <v>2200</v>
      </c>
    </row>
    <row r="1553" spans="1:1" ht="53.4" hidden="1" outlineLevel="1">
      <c r="A1553" s="763" t="s">
        <v>2201</v>
      </c>
    </row>
    <row r="1554" spans="1:1" hidden="1" outlineLevel="1">
      <c r="A1554" s="764" t="s">
        <v>1043</v>
      </c>
    </row>
    <row r="1555" spans="1:1" ht="40.200000000000003" hidden="1" outlineLevel="1">
      <c r="A1555" s="764" t="s">
        <v>2202</v>
      </c>
    </row>
    <row r="1556" spans="1:1" ht="27" hidden="1" outlineLevel="1">
      <c r="A1556" s="764" t="s">
        <v>2203</v>
      </c>
    </row>
    <row r="1557" spans="1:1" ht="40.200000000000003" hidden="1" outlineLevel="1">
      <c r="A1557" s="765" t="s">
        <v>2204</v>
      </c>
    </row>
    <row r="1558" spans="1:1" hidden="1" outlineLevel="1">
      <c r="A1558" s="762" t="s">
        <v>2205</v>
      </c>
    </row>
    <row r="1559" spans="1:1" ht="27" hidden="1" outlineLevel="1">
      <c r="A1559" s="763" t="s">
        <v>2206</v>
      </c>
    </row>
    <row r="1560" spans="1:1" ht="27" hidden="1" outlineLevel="1">
      <c r="A1560" s="763" t="s">
        <v>2207</v>
      </c>
    </row>
    <row r="1561" spans="1:1" hidden="1" outlineLevel="1">
      <c r="A1561" s="764" t="s">
        <v>1043</v>
      </c>
    </row>
    <row r="1562" spans="1:1" ht="27" hidden="1" outlineLevel="1">
      <c r="A1562" s="764" t="s">
        <v>2208</v>
      </c>
    </row>
    <row r="1563" spans="1:1" ht="27" hidden="1" outlineLevel="1">
      <c r="A1563" s="765" t="s">
        <v>2209</v>
      </c>
    </row>
    <row r="1564" spans="1:1" hidden="1" outlineLevel="1">
      <c r="A1564" s="762" t="s">
        <v>2210</v>
      </c>
    </row>
    <row r="1565" spans="1:1" ht="40.200000000000003" hidden="1" outlineLevel="1">
      <c r="A1565" s="763" t="s">
        <v>2211</v>
      </c>
    </row>
    <row r="1566" spans="1:1" ht="53.4" hidden="1" outlineLevel="1">
      <c r="A1566" s="763" t="s">
        <v>2212</v>
      </c>
    </row>
    <row r="1567" spans="1:1" hidden="1" outlineLevel="1">
      <c r="A1567" s="764" t="s">
        <v>1043</v>
      </c>
    </row>
    <row r="1568" spans="1:1" ht="40.200000000000003" hidden="1" outlineLevel="1">
      <c r="A1568" s="764" t="s">
        <v>2213</v>
      </c>
    </row>
    <row r="1569" spans="1:1" ht="27" hidden="1" outlineLevel="1">
      <c r="A1569" s="764" t="s">
        <v>2214</v>
      </c>
    </row>
    <row r="1570" spans="1:1" hidden="1" outlineLevel="1">
      <c r="A1570" s="762" t="s">
        <v>2215</v>
      </c>
    </row>
    <row r="1571" spans="1:1" ht="27" hidden="1" outlineLevel="1">
      <c r="A1571" s="763" t="s">
        <v>2216</v>
      </c>
    </row>
    <row r="1572" spans="1:1" hidden="1" outlineLevel="1">
      <c r="A1572" s="763"/>
    </row>
    <row r="1573" spans="1:1" hidden="1" outlineLevel="1">
      <c r="A1573" s="763" t="s">
        <v>2217</v>
      </c>
    </row>
    <row r="1574" spans="1:1" hidden="1" outlineLevel="1">
      <c r="A1574" s="763" t="s">
        <v>2218</v>
      </c>
    </row>
    <row r="1575" spans="1:1" hidden="1" outlineLevel="1">
      <c r="A1575" s="762" t="s">
        <v>2219</v>
      </c>
    </row>
    <row r="1576" spans="1:1" ht="27" hidden="1" outlineLevel="1">
      <c r="A1576" s="763" t="s">
        <v>2220</v>
      </c>
    </row>
    <row r="1577" spans="1:1" hidden="1" outlineLevel="1">
      <c r="A1577" s="763"/>
    </row>
    <row r="1578" spans="1:1" hidden="1" outlineLevel="1">
      <c r="A1578" s="763" t="s">
        <v>2221</v>
      </c>
    </row>
    <row r="1579" spans="1:1" hidden="1" outlineLevel="1">
      <c r="A1579" s="763" t="s">
        <v>2222</v>
      </c>
    </row>
    <row r="1580" spans="1:1" ht="27" hidden="1" outlineLevel="1">
      <c r="A1580" s="763" t="s">
        <v>2223</v>
      </c>
    </row>
    <row r="1581" spans="1:1" ht="27" hidden="1" outlineLevel="1">
      <c r="A1581" s="763" t="s">
        <v>2224</v>
      </c>
    </row>
    <row r="1582" spans="1:1" hidden="1" outlineLevel="1">
      <c r="A1582" s="763" t="s">
        <v>2225</v>
      </c>
    </row>
    <row r="1583" spans="1:1" ht="66.599999999999994" hidden="1" outlineLevel="1">
      <c r="A1583" s="763" t="s">
        <v>2226</v>
      </c>
    </row>
    <row r="1584" spans="1:1" ht="27" hidden="1" outlineLevel="1">
      <c r="A1584" s="763" t="s">
        <v>2227</v>
      </c>
    </row>
    <row r="1585" spans="1:1" hidden="1" outlineLevel="1">
      <c r="A1585" s="764" t="s">
        <v>1043</v>
      </c>
    </row>
    <row r="1586" spans="1:1" hidden="1" outlineLevel="1">
      <c r="A1586" s="765" t="s">
        <v>2228</v>
      </c>
    </row>
    <row r="1587" spans="1:1" hidden="1" outlineLevel="1">
      <c r="A1587" s="763"/>
    </row>
    <row r="1588" spans="1:1" ht="66.599999999999994" hidden="1" outlineLevel="1">
      <c r="A1588" s="764" t="s">
        <v>2229</v>
      </c>
    </row>
    <row r="1589" spans="1:1" ht="40.200000000000003" hidden="1" outlineLevel="1">
      <c r="A1589" s="764" t="s">
        <v>2230</v>
      </c>
    </row>
    <row r="1590" spans="1:1" ht="40.200000000000003" hidden="1" outlineLevel="1">
      <c r="A1590" s="764" t="s">
        <v>2231</v>
      </c>
    </row>
    <row r="1591" spans="1:1" ht="27" hidden="1" outlineLevel="1">
      <c r="A1591" s="764" t="s">
        <v>2232</v>
      </c>
    </row>
    <row r="1592" spans="1:1" hidden="1" outlineLevel="1">
      <c r="A1592" s="762" t="s">
        <v>2233</v>
      </c>
    </row>
    <row r="1593" spans="1:1" ht="27" hidden="1" outlineLevel="1">
      <c r="A1593" s="763" t="s">
        <v>2234</v>
      </c>
    </row>
    <row r="1594" spans="1:1" ht="27" hidden="1" outlineLevel="1">
      <c r="A1594" s="763" t="s">
        <v>2235</v>
      </c>
    </row>
    <row r="1595" spans="1:1" ht="27" hidden="1" outlineLevel="1">
      <c r="A1595" s="763" t="s">
        <v>2236</v>
      </c>
    </row>
    <row r="1596" spans="1:1" ht="27" hidden="1" outlineLevel="1">
      <c r="A1596" s="763" t="s">
        <v>2237</v>
      </c>
    </row>
    <row r="1597" spans="1:1" hidden="1" outlineLevel="1">
      <c r="A1597" s="764" t="s">
        <v>1043</v>
      </c>
    </row>
    <row r="1598" spans="1:1" hidden="1" outlineLevel="1">
      <c r="A1598" s="764" t="s">
        <v>2238</v>
      </c>
    </row>
    <row r="1599" spans="1:1" hidden="1" outlineLevel="1">
      <c r="A1599" s="763"/>
    </row>
    <row r="1600" spans="1:1" ht="106.2" hidden="1" outlineLevel="1">
      <c r="A1600" s="765" t="s">
        <v>2239</v>
      </c>
    </row>
    <row r="1601" spans="1:1" ht="66.599999999999994" hidden="1" outlineLevel="1">
      <c r="A1601" s="765" t="s">
        <v>2240</v>
      </c>
    </row>
    <row r="1602" spans="1:1" ht="40.200000000000003" hidden="1" outlineLevel="1">
      <c r="A1602" s="765" t="s">
        <v>2241</v>
      </c>
    </row>
    <row r="1603" spans="1:1" hidden="1" outlineLevel="1">
      <c r="A1603" s="765" t="s">
        <v>2242</v>
      </c>
    </row>
    <row r="1604" spans="1:1" hidden="1" outlineLevel="1">
      <c r="A1604" s="763"/>
    </row>
    <row r="1605" spans="1:1" hidden="1" outlineLevel="1">
      <c r="A1605" s="764" t="s">
        <v>2243</v>
      </c>
    </row>
    <row r="1606" spans="1:1" ht="27" hidden="1" outlineLevel="1">
      <c r="A1606" s="764" t="s">
        <v>2244</v>
      </c>
    </row>
    <row r="1607" spans="1:1" ht="27" hidden="1" outlineLevel="1">
      <c r="A1607" s="764" t="s">
        <v>2245</v>
      </c>
    </row>
    <row r="1608" spans="1:1" hidden="1" outlineLevel="1">
      <c r="A1608" s="762" t="s">
        <v>2246</v>
      </c>
    </row>
    <row r="1609" spans="1:1" ht="27" hidden="1" outlineLevel="1">
      <c r="A1609" s="763" t="s">
        <v>2247</v>
      </c>
    </row>
    <row r="1610" spans="1:1" hidden="1" outlineLevel="1">
      <c r="A1610" s="763"/>
    </row>
    <row r="1611" spans="1:1" ht="27" hidden="1" outlineLevel="1">
      <c r="A1611" s="763" t="s">
        <v>2248</v>
      </c>
    </row>
    <row r="1612" spans="1:1" hidden="1" outlineLevel="1">
      <c r="A1612" s="763" t="s">
        <v>2249</v>
      </c>
    </row>
    <row r="1613" spans="1:1" ht="27" hidden="1" outlineLevel="1">
      <c r="A1613" s="763" t="s">
        <v>2250</v>
      </c>
    </row>
    <row r="1614" spans="1:1" hidden="1" outlineLevel="1">
      <c r="A1614" s="764" t="s">
        <v>1043</v>
      </c>
    </row>
    <row r="1615" spans="1:1" ht="27" hidden="1" outlineLevel="1">
      <c r="A1615" s="764" t="s">
        <v>2251</v>
      </c>
    </row>
    <row r="1616" spans="1:1" hidden="1" outlineLevel="1">
      <c r="A1616" s="762" t="s">
        <v>2252</v>
      </c>
    </row>
    <row r="1617" spans="1:15" ht="27" hidden="1" outlineLevel="1">
      <c r="A1617" s="763" t="s">
        <v>2253</v>
      </c>
    </row>
    <row r="1618" spans="1:15" ht="27" hidden="1" outlineLevel="1">
      <c r="A1618" s="763" t="s">
        <v>2254</v>
      </c>
    </row>
    <row r="1619" spans="1:15" hidden="1" outlineLevel="1">
      <c r="A1619" s="763" t="s">
        <v>2255</v>
      </c>
    </row>
    <row r="1620" spans="1:15" hidden="1" outlineLevel="1">
      <c r="A1620" s="763"/>
    </row>
    <row r="1621" spans="1:15" ht="40.200000000000003" hidden="1" outlineLevel="1">
      <c r="A1621" s="763" t="s">
        <v>2256</v>
      </c>
    </row>
    <row r="1622" spans="1:15" ht="40.200000000000003" hidden="1" outlineLevel="1">
      <c r="A1622" s="763" t="s">
        <v>2257</v>
      </c>
    </row>
    <row r="1623" spans="1:15" ht="27" hidden="1" outlineLevel="1">
      <c r="A1623" s="763" t="s">
        <v>2258</v>
      </c>
    </row>
    <row r="1624" spans="1:15" ht="40.200000000000003" hidden="1" outlineLevel="1">
      <c r="A1624" s="763" t="s">
        <v>2259</v>
      </c>
    </row>
    <row r="1625" spans="1:15" hidden="1" outlineLevel="1">
      <c r="A1625" s="764" t="s">
        <v>1043</v>
      </c>
    </row>
    <row r="1626" spans="1:15" ht="79.8" hidden="1" outlineLevel="1">
      <c r="A1626" s="764" t="s">
        <v>2260</v>
      </c>
    </row>
    <row r="1627" spans="1:15" ht="27" hidden="1" outlineLevel="1">
      <c r="A1627" s="764" t="s">
        <v>2261</v>
      </c>
    </row>
    <row r="1628" spans="1:15" hidden="1" outlineLevel="1">
      <c r="A1628" s="763"/>
    </row>
    <row r="1629" spans="1:15" collapsed="1">
      <c r="A1629" s="768" t="s">
        <v>474</v>
      </c>
      <c r="B1629" s="521"/>
      <c r="C1629" s="521"/>
      <c r="D1629" s="521"/>
      <c r="E1629" s="521"/>
      <c r="F1629" s="521"/>
      <c r="G1629" s="521"/>
      <c r="H1629" s="521"/>
      <c r="I1629" s="521"/>
      <c r="J1629" s="521"/>
      <c r="K1629" s="521"/>
      <c r="L1629" s="521"/>
      <c r="M1629" s="521"/>
      <c r="N1629" s="521"/>
      <c r="O1629" s="522"/>
    </row>
    <row r="1630" spans="1:15">
      <c r="A1630" s="775" t="s">
        <v>2262</v>
      </c>
      <c r="B1630" s="758"/>
      <c r="C1630" s="760"/>
      <c r="D1630" s="759" t="s">
        <v>1129</v>
      </c>
      <c r="E1630" s="785">
        <v>3</v>
      </c>
      <c r="F1630" s="785">
        <v>1</v>
      </c>
      <c r="G1630" s="780">
        <f>IF(AND(E1630=1,F1630=1),1,IF(SUM(E1630:F1630)=3,2,IF(AND(E1630=2,F1630=2),2,IF(SUM(E1630:F1630)=5,6,IF(SUM(E1630:F1630)=6,9,IF(AND(E1630=3,F1630=1),3,IF(AND(E1630=1,F1630=3),3)))))))</f>
        <v>3</v>
      </c>
      <c r="H1630" s="787"/>
      <c r="I1630" s="786"/>
      <c r="J1630" s="788"/>
      <c r="K1630" s="788"/>
      <c r="L1630" s="788">
        <v>1</v>
      </c>
      <c r="M1630" s="786">
        <f>ROUND(I1630*J1630*K1630,0)</f>
        <v>0</v>
      </c>
      <c r="N1630" s="786">
        <f>M1630*L1630</f>
        <v>0</v>
      </c>
      <c r="O1630" s="786">
        <f>M1630*(1-L1630)</f>
        <v>0</v>
      </c>
    </row>
    <row r="1631" spans="1:15" hidden="1" outlineLevel="1">
      <c r="A1631" s="767"/>
    </row>
    <row r="1632" spans="1:15" ht="66.599999999999994" hidden="1" outlineLevel="1">
      <c r="A1632" s="767" t="s">
        <v>2263</v>
      </c>
      <c r="D1632" s="741" t="s">
        <v>1129</v>
      </c>
    </row>
    <row r="1633" spans="1:16" hidden="1" outlineLevel="1">
      <c r="A1633" s="767"/>
    </row>
    <row r="1634" spans="1:16" collapsed="1">
      <c r="A1634" s="766" t="s">
        <v>2264</v>
      </c>
      <c r="B1634" s="522"/>
      <c r="C1634" s="511"/>
      <c r="D1634" s="732" t="s">
        <v>1129</v>
      </c>
      <c r="E1634" s="779">
        <v>3</v>
      </c>
      <c r="F1634" s="779">
        <v>2</v>
      </c>
      <c r="G1634" s="780">
        <f>IF(AND(E1634=1,F1634=1),1,IF(SUM(E1634:F1634)=3,2,IF(AND(E1634=2,F1634=2),2,IF(SUM(E1634:F1634)=5,6,IF(SUM(E1634:F1634)=6,9,IF(AND(E1634=3,F1634=1),3,IF(AND(E1634=1,F1634=3),3)))))))</f>
        <v>6</v>
      </c>
      <c r="H1634" s="826" t="s">
        <v>2454</v>
      </c>
      <c r="I1634" s="780"/>
      <c r="J1634" s="777"/>
      <c r="K1634" s="777"/>
      <c r="L1634" s="777">
        <v>1</v>
      </c>
      <c r="M1634" s="780">
        <f>ROUND(I1634*J1634*K1634,0)</f>
        <v>0</v>
      </c>
      <c r="N1634" s="780">
        <f>M1634*L1634</f>
        <v>0</v>
      </c>
      <c r="O1634" s="780">
        <f>M1634*(1-L1634)</f>
        <v>0</v>
      </c>
      <c r="P1634" s="740"/>
    </row>
    <row r="1635" spans="1:16" hidden="1" outlineLevel="1">
      <c r="A1635" s="767"/>
    </row>
    <row r="1636" spans="1:16" hidden="1" outlineLevel="1">
      <c r="A1636" s="774" t="s">
        <v>2265</v>
      </c>
    </row>
    <row r="1637" spans="1:16" ht="40.200000000000003" hidden="1" outlineLevel="1">
      <c r="A1637" s="767" t="s">
        <v>2266</v>
      </c>
      <c r="D1637" s="741" t="s">
        <v>1129</v>
      </c>
    </row>
    <row r="1638" spans="1:16" hidden="1" outlineLevel="1">
      <c r="A1638" s="774" t="s">
        <v>2267</v>
      </c>
    </row>
    <row r="1639" spans="1:16" ht="66.599999999999994" hidden="1" outlineLevel="1">
      <c r="A1639" s="767" t="s">
        <v>2268</v>
      </c>
      <c r="D1639" s="741" t="s">
        <v>1129</v>
      </c>
    </row>
    <row r="1640" spans="1:16" ht="27" hidden="1" outlineLevel="1">
      <c r="A1640" s="767" t="s">
        <v>2269</v>
      </c>
      <c r="D1640" s="741" t="s">
        <v>1129</v>
      </c>
    </row>
    <row r="1641" spans="1:16" hidden="1" outlineLevel="1">
      <c r="A1641" s="767"/>
    </row>
    <row r="1642" spans="1:16" collapsed="1">
      <c r="A1642" s="766" t="s">
        <v>2270</v>
      </c>
      <c r="B1642" s="522"/>
      <c r="C1642" s="511"/>
      <c r="D1642" s="732" t="s">
        <v>1129</v>
      </c>
      <c r="E1642" s="779">
        <v>3</v>
      </c>
      <c r="F1642" s="779">
        <v>1</v>
      </c>
      <c r="G1642" s="780">
        <f>IF(AND(E1642=1,F1642=1),1,IF(SUM(E1642:F1642)=3,2,IF(AND(E1642=2,F1642=2),2,IF(SUM(E1642:F1642)=5,6,IF(SUM(E1642:F1642)=6,9,IF(AND(E1642=3,F1642=1),3,IF(AND(E1642=1,F1642=3),3)))))))</f>
        <v>3</v>
      </c>
      <c r="H1642" s="782"/>
      <c r="I1642" s="780"/>
      <c r="J1642" s="777"/>
      <c r="K1642" s="777"/>
      <c r="L1642" s="777">
        <v>1</v>
      </c>
      <c r="M1642" s="780">
        <f>ROUND(I1642*J1642*K1642,0)</f>
        <v>0</v>
      </c>
      <c r="N1642" s="780">
        <f>M1642*L1642</f>
        <v>0</v>
      </c>
      <c r="O1642" s="780">
        <f>M1642*(1-L1642)</f>
        <v>0</v>
      </c>
    </row>
    <row r="1643" spans="1:16" hidden="1" outlineLevel="1">
      <c r="A1643" s="763"/>
    </row>
    <row r="1644" spans="1:16" hidden="1" outlineLevel="1">
      <c r="A1644" s="763" t="s">
        <v>2271</v>
      </c>
    </row>
    <row r="1645" spans="1:16" hidden="1" outlineLevel="1">
      <c r="A1645" s="763" t="s">
        <v>2272</v>
      </c>
      <c r="D1645" s="741" t="s">
        <v>1129</v>
      </c>
    </row>
    <row r="1646" spans="1:16" ht="27" hidden="1" outlineLevel="1">
      <c r="A1646" s="763" t="s">
        <v>2273</v>
      </c>
      <c r="D1646" s="741" t="s">
        <v>1129</v>
      </c>
    </row>
    <row r="1647" spans="1:16" hidden="1" outlineLevel="1">
      <c r="A1647" s="763" t="s">
        <v>2274</v>
      </c>
    </row>
    <row r="1648" spans="1:16" hidden="1" outlineLevel="1">
      <c r="A1648" s="763" t="s">
        <v>2275</v>
      </c>
      <c r="D1648" s="741" t="s">
        <v>1129</v>
      </c>
    </row>
    <row r="1649" spans="1:15" hidden="1" outlineLevel="1">
      <c r="A1649" s="763" t="s">
        <v>2276</v>
      </c>
      <c r="D1649" s="741" t="s">
        <v>1129</v>
      </c>
    </row>
    <row r="1650" spans="1:15" ht="53.4" hidden="1" outlineLevel="1">
      <c r="A1650" s="763" t="s">
        <v>2277</v>
      </c>
    </row>
    <row r="1651" spans="1:15" hidden="1" outlineLevel="1">
      <c r="A1651" s="763"/>
    </row>
    <row r="1652" spans="1:15" collapsed="1">
      <c r="A1652" s="792" t="s">
        <v>2408</v>
      </c>
      <c r="B1652" s="511"/>
      <c r="C1652" s="511"/>
      <c r="D1652" s="511"/>
      <c r="E1652" s="511"/>
      <c r="F1652" s="511"/>
      <c r="G1652" s="511"/>
      <c r="H1652" s="511"/>
      <c r="I1652" s="511"/>
      <c r="J1652" s="511"/>
      <c r="K1652" s="511"/>
      <c r="L1652" s="511"/>
      <c r="M1652" s="511"/>
      <c r="N1652" s="793">
        <f>SUM(N1630,N1634,N1642)</f>
        <v>0</v>
      </c>
      <c r="O1652" s="793">
        <f>SUM(O1630,O1634,O1642)</f>
        <v>0</v>
      </c>
    </row>
    <row r="1653" spans="1:15">
      <c r="A1653" s="859" t="s">
        <v>2348</v>
      </c>
      <c r="B1653" s="859"/>
      <c r="C1653" s="859"/>
      <c r="D1653" s="859"/>
      <c r="E1653" s="742"/>
      <c r="F1653" s="742"/>
      <c r="G1653" s="742"/>
      <c r="H1653" s="859"/>
      <c r="I1653" s="859"/>
      <c r="J1653" s="859"/>
      <c r="K1653" s="859"/>
      <c r="L1653" s="859"/>
      <c r="M1653" s="859"/>
      <c r="N1653" s="859"/>
      <c r="O1653" s="859"/>
    </row>
    <row r="1654" spans="1:15" hidden="1" outlineLevel="1">
      <c r="A1654" s="763"/>
    </row>
    <row r="1655" spans="1:15" hidden="1" outlineLevel="1">
      <c r="A1655" s="762" t="s">
        <v>2278</v>
      </c>
    </row>
    <row r="1656" spans="1:15" ht="40.200000000000003" hidden="1" outlineLevel="1">
      <c r="A1656" s="763" t="s">
        <v>2279</v>
      </c>
    </row>
    <row r="1657" spans="1:15" hidden="1" outlineLevel="1">
      <c r="A1657" s="763"/>
    </row>
    <row r="1658" spans="1:15" hidden="1" outlineLevel="1">
      <c r="A1658" s="763" t="s">
        <v>2280</v>
      </c>
    </row>
    <row r="1659" spans="1:15" hidden="1" outlineLevel="1">
      <c r="A1659" s="763" t="s">
        <v>2281</v>
      </c>
    </row>
    <row r="1660" spans="1:15" ht="40.200000000000003" hidden="1" outlineLevel="1">
      <c r="A1660" s="763" t="s">
        <v>2282</v>
      </c>
    </row>
    <row r="1661" spans="1:15" hidden="1" outlineLevel="1">
      <c r="A1661" s="763" t="s">
        <v>2283</v>
      </c>
    </row>
    <row r="1662" spans="1:15" hidden="1" outlineLevel="1">
      <c r="A1662" s="764" t="s">
        <v>1043</v>
      </c>
    </row>
    <row r="1663" spans="1:15" ht="40.200000000000003" hidden="1" outlineLevel="1">
      <c r="A1663" s="765" t="s">
        <v>2284</v>
      </c>
    </row>
    <row r="1664" spans="1:15" ht="27" hidden="1" outlineLevel="1">
      <c r="A1664" s="764" t="s">
        <v>2285</v>
      </c>
    </row>
    <row r="1665" spans="1:1" ht="27" hidden="1" outlineLevel="1">
      <c r="A1665" s="765" t="s">
        <v>2286</v>
      </c>
    </row>
    <row r="1666" spans="1:1" ht="27" hidden="1" outlineLevel="1">
      <c r="A1666" s="764" t="s">
        <v>2287</v>
      </c>
    </row>
    <row r="1667" spans="1:1" hidden="1" outlineLevel="1">
      <c r="A1667" s="763"/>
    </row>
    <row r="1668" spans="1:1" ht="27" hidden="1" outlineLevel="1">
      <c r="A1668" s="765" t="s">
        <v>2288</v>
      </c>
    </row>
    <row r="1669" spans="1:1" ht="27" hidden="1" outlineLevel="1">
      <c r="A1669" s="765" t="s">
        <v>2289</v>
      </c>
    </row>
    <row r="1670" spans="1:1" ht="27" hidden="1" outlineLevel="1">
      <c r="A1670" s="765" t="s">
        <v>2290</v>
      </c>
    </row>
    <row r="1671" spans="1:1" ht="27" hidden="1" outlineLevel="1">
      <c r="A1671" s="765" t="s">
        <v>2291</v>
      </c>
    </row>
    <row r="1672" spans="1:1" hidden="1" outlineLevel="1">
      <c r="A1672" s="764" t="s">
        <v>2292</v>
      </c>
    </row>
    <row r="1673" spans="1:1" ht="66.599999999999994" hidden="1" outlineLevel="1">
      <c r="A1673" s="765" t="s">
        <v>2293</v>
      </c>
    </row>
    <row r="1674" spans="1:1" hidden="1" outlineLevel="1">
      <c r="A1674" s="762" t="s">
        <v>2294</v>
      </c>
    </row>
    <row r="1675" spans="1:1" ht="27" hidden="1" outlineLevel="1">
      <c r="A1675" s="763" t="s">
        <v>2295</v>
      </c>
    </row>
    <row r="1676" spans="1:1" hidden="1" outlineLevel="1">
      <c r="A1676" s="763"/>
    </row>
    <row r="1677" spans="1:1" hidden="1" outlineLevel="1">
      <c r="A1677" s="763" t="s">
        <v>2296</v>
      </c>
    </row>
    <row r="1678" spans="1:1" hidden="1" outlineLevel="1">
      <c r="A1678" s="763" t="s">
        <v>2297</v>
      </c>
    </row>
    <row r="1679" spans="1:1" hidden="1" outlineLevel="1">
      <c r="A1679" s="763" t="s">
        <v>2298</v>
      </c>
    </row>
    <row r="1680" spans="1:1" hidden="1" outlineLevel="1">
      <c r="A1680" s="763" t="s">
        <v>2299</v>
      </c>
    </row>
    <row r="1681" spans="1:1" hidden="1" outlineLevel="1">
      <c r="A1681" s="763" t="s">
        <v>2300</v>
      </c>
    </row>
    <row r="1682" spans="1:1" hidden="1" outlineLevel="1">
      <c r="A1682" s="763" t="s">
        <v>2301</v>
      </c>
    </row>
    <row r="1683" spans="1:1" hidden="1" outlineLevel="1">
      <c r="A1683" s="763" t="s">
        <v>2302</v>
      </c>
    </row>
    <row r="1684" spans="1:1" hidden="1" outlineLevel="1">
      <c r="A1684" s="763" t="s">
        <v>2303</v>
      </c>
    </row>
    <row r="1685" spans="1:1" ht="66.599999999999994" hidden="1" outlineLevel="1">
      <c r="A1685" s="763" t="s">
        <v>2304</v>
      </c>
    </row>
    <row r="1686" spans="1:1" hidden="1" outlineLevel="1">
      <c r="A1686" s="763"/>
    </row>
    <row r="1687" spans="1:1" ht="27" hidden="1" outlineLevel="1">
      <c r="A1687" s="763" t="s">
        <v>2305</v>
      </c>
    </row>
    <row r="1688" spans="1:1" ht="27" hidden="1" outlineLevel="1">
      <c r="A1688" s="763" t="s">
        <v>2306</v>
      </c>
    </row>
    <row r="1689" spans="1:1" ht="27" hidden="1" outlineLevel="1">
      <c r="A1689" s="763" t="s">
        <v>2307</v>
      </c>
    </row>
    <row r="1690" spans="1:1" hidden="1" outlineLevel="1">
      <c r="A1690" s="764" t="s">
        <v>1043</v>
      </c>
    </row>
    <row r="1691" spans="1:1" ht="27" hidden="1" outlineLevel="1">
      <c r="A1691" s="764" t="s">
        <v>2308</v>
      </c>
    </row>
    <row r="1692" spans="1:1" hidden="1" outlineLevel="1">
      <c r="A1692" s="762" t="s">
        <v>2309</v>
      </c>
    </row>
    <row r="1693" spans="1:1" ht="27" hidden="1" outlineLevel="1">
      <c r="A1693" s="763" t="s">
        <v>2310</v>
      </c>
    </row>
    <row r="1694" spans="1:1" hidden="1" outlineLevel="1">
      <c r="A1694" s="763"/>
    </row>
    <row r="1695" spans="1:1" ht="27" hidden="1" outlineLevel="1">
      <c r="A1695" s="763" t="s">
        <v>2311</v>
      </c>
    </row>
    <row r="1696" spans="1:1" hidden="1" outlineLevel="1">
      <c r="A1696" s="763" t="s">
        <v>2312</v>
      </c>
    </row>
    <row r="1697" spans="1:1" ht="53.4" hidden="1" outlineLevel="1">
      <c r="A1697" s="763" t="s">
        <v>2313</v>
      </c>
    </row>
    <row r="1698" spans="1:1" ht="40.200000000000003" hidden="1" outlineLevel="1">
      <c r="A1698" s="763" t="s">
        <v>2314</v>
      </c>
    </row>
    <row r="1699" spans="1:1" ht="40.200000000000003" hidden="1" outlineLevel="1">
      <c r="A1699" s="763" t="s">
        <v>2315</v>
      </c>
    </row>
    <row r="1700" spans="1:1" hidden="1" outlineLevel="1">
      <c r="A1700" s="764" t="s">
        <v>1043</v>
      </c>
    </row>
    <row r="1701" spans="1:1" ht="40.200000000000003" hidden="1" outlineLevel="1">
      <c r="A1701" s="764" t="s">
        <v>2316</v>
      </c>
    </row>
    <row r="1702" spans="1:1" ht="27" hidden="1" outlineLevel="1">
      <c r="A1702" s="764" t="s">
        <v>2317</v>
      </c>
    </row>
    <row r="1703" spans="1:1" hidden="1" outlineLevel="1">
      <c r="A1703" s="763"/>
    </row>
    <row r="1704" spans="1:1" ht="40.200000000000003" hidden="1" outlineLevel="1">
      <c r="A1704" s="765" t="s">
        <v>2318</v>
      </c>
    </row>
    <row r="1705" spans="1:1" ht="27" hidden="1" outlineLevel="1">
      <c r="A1705" s="765" t="s">
        <v>2319</v>
      </c>
    </row>
    <row r="1706" spans="1:1" hidden="1" outlineLevel="1">
      <c r="A1706" s="765" t="s">
        <v>2320</v>
      </c>
    </row>
    <row r="1707" spans="1:1" hidden="1" outlineLevel="1">
      <c r="A1707" s="762" t="s">
        <v>2321</v>
      </c>
    </row>
    <row r="1708" spans="1:1" ht="40.200000000000003" hidden="1" outlineLevel="1">
      <c r="A1708" s="763" t="s">
        <v>2322</v>
      </c>
    </row>
    <row r="1709" spans="1:1" ht="53.4" hidden="1" outlineLevel="1">
      <c r="A1709" s="763" t="s">
        <v>2323</v>
      </c>
    </row>
    <row r="1710" spans="1:1" hidden="1" outlineLevel="1">
      <c r="A1710" s="764" t="s">
        <v>1043</v>
      </c>
    </row>
    <row r="1711" spans="1:1" ht="27" hidden="1" outlineLevel="1">
      <c r="A1711" s="764" t="s">
        <v>2324</v>
      </c>
    </row>
    <row r="1712" spans="1:1" ht="27" hidden="1" outlineLevel="1">
      <c r="A1712" s="764" t="s">
        <v>2325</v>
      </c>
    </row>
    <row r="1713" spans="1:15" ht="40.200000000000003" hidden="1" outlineLevel="1">
      <c r="A1713" s="765" t="s">
        <v>2326</v>
      </c>
    </row>
    <row r="1714" spans="1:15" hidden="1" outlineLevel="1">
      <c r="A1714" s="763"/>
    </row>
    <row r="1715" spans="1:15" collapsed="1">
      <c r="A1715" s="768" t="s">
        <v>474</v>
      </c>
      <c r="B1715" s="521"/>
      <c r="C1715" s="521"/>
      <c r="D1715" s="521"/>
      <c r="E1715" s="521"/>
      <c r="F1715" s="521"/>
      <c r="G1715" s="521"/>
      <c r="H1715" s="521"/>
      <c r="I1715" s="521"/>
      <c r="J1715" s="521"/>
      <c r="K1715" s="521"/>
      <c r="L1715" s="521"/>
      <c r="M1715" s="521"/>
      <c r="N1715" s="521"/>
      <c r="O1715" s="522"/>
    </row>
    <row r="1716" spans="1:15">
      <c r="A1716" s="766" t="s">
        <v>2327</v>
      </c>
      <c r="B1716" s="522"/>
      <c r="C1716" s="511"/>
      <c r="D1716" s="732" t="s">
        <v>1129</v>
      </c>
      <c r="E1716" s="779">
        <v>2</v>
      </c>
      <c r="F1716" s="779">
        <v>1</v>
      </c>
      <c r="G1716" s="780">
        <f>IF(AND(E1716=1,F1716=1),1,IF(SUM(E1716:F1716)=3,2,IF(AND(E1716=2,F1716=2),2,IF(SUM(E1716:F1716)=5,6,IF(SUM(E1716:F1716)=6,9,IF(AND(E1716=3,F1716=1),3,IF(AND(E1716=1,F1716=3),3)))))))</f>
        <v>2</v>
      </c>
      <c r="H1716" s="782"/>
      <c r="I1716" s="780"/>
      <c r="J1716" s="777"/>
      <c r="K1716" s="777"/>
      <c r="L1716" s="777">
        <v>1</v>
      </c>
      <c r="M1716" s="780">
        <f>ROUND(I1716*J1716*K1716,0)</f>
        <v>0</v>
      </c>
      <c r="N1716" s="780">
        <f>M1716*L1716</f>
        <v>0</v>
      </c>
      <c r="O1716" s="780">
        <f>M1716*(1-L1716)</f>
        <v>0</v>
      </c>
    </row>
    <row r="1717" spans="1:15" hidden="1" outlineLevel="1">
      <c r="A1717" s="763"/>
      <c r="E1717" s="521"/>
      <c r="F1717" s="521"/>
      <c r="G1717" s="521"/>
    </row>
    <row r="1718" spans="1:15" ht="27" hidden="1" outlineLevel="1">
      <c r="A1718" s="763" t="s">
        <v>2328</v>
      </c>
      <c r="E1718" s="521"/>
      <c r="F1718" s="521"/>
      <c r="G1718" s="521"/>
    </row>
    <row r="1719" spans="1:15" hidden="1" outlineLevel="1">
      <c r="A1719" s="763"/>
      <c r="E1719" s="521"/>
      <c r="F1719" s="521"/>
      <c r="G1719" s="521"/>
    </row>
    <row r="1720" spans="1:15" hidden="1" outlineLevel="1">
      <c r="A1720" s="763" t="s">
        <v>2329</v>
      </c>
      <c r="D1720" s="770" t="s">
        <v>1129</v>
      </c>
      <c r="E1720" s="521"/>
      <c r="F1720" s="521"/>
      <c r="G1720" s="521"/>
    </row>
    <row r="1721" spans="1:15" hidden="1" outlineLevel="1">
      <c r="A1721" s="763" t="s">
        <v>2330</v>
      </c>
      <c r="D1721" s="741" t="s">
        <v>1129</v>
      </c>
      <c r="E1721" s="521"/>
      <c r="F1721" s="521"/>
      <c r="G1721" s="521"/>
    </row>
    <row r="1722" spans="1:15" hidden="1" outlineLevel="1">
      <c r="A1722" s="763" t="s">
        <v>2331</v>
      </c>
      <c r="D1722" s="741" t="s">
        <v>1129</v>
      </c>
      <c r="E1722" s="521"/>
      <c r="F1722" s="521"/>
      <c r="G1722" s="521"/>
    </row>
    <row r="1723" spans="1:15" hidden="1" outlineLevel="1">
      <c r="A1723" s="763" t="s">
        <v>2332</v>
      </c>
      <c r="D1723" s="741" t="s">
        <v>1129</v>
      </c>
      <c r="E1723" s="521"/>
      <c r="F1723" s="521"/>
      <c r="G1723" s="521"/>
    </row>
    <row r="1724" spans="1:15" hidden="1" outlineLevel="1">
      <c r="A1724" s="763" t="s">
        <v>2333</v>
      </c>
      <c r="D1724" s="741" t="s">
        <v>1129</v>
      </c>
      <c r="E1724" s="521"/>
      <c r="F1724" s="521"/>
      <c r="G1724" s="521"/>
    </row>
    <row r="1725" spans="1:15" hidden="1" outlineLevel="1">
      <c r="A1725" s="763" t="s">
        <v>2334</v>
      </c>
      <c r="D1725" s="741" t="s">
        <v>1129</v>
      </c>
      <c r="E1725" s="521"/>
      <c r="F1725" s="521"/>
      <c r="G1725" s="521"/>
    </row>
    <row r="1726" spans="1:15" hidden="1" outlineLevel="1">
      <c r="A1726" s="763" t="s">
        <v>2335</v>
      </c>
      <c r="D1726" s="741" t="s">
        <v>1129</v>
      </c>
      <c r="E1726" s="521"/>
      <c r="F1726" s="521"/>
      <c r="G1726" s="521"/>
    </row>
    <row r="1727" spans="1:15" hidden="1" outlineLevel="1">
      <c r="A1727" s="763" t="s">
        <v>2336</v>
      </c>
      <c r="D1727" s="741" t="s">
        <v>1129</v>
      </c>
      <c r="E1727" s="521"/>
      <c r="F1727" s="521"/>
      <c r="G1727" s="521"/>
    </row>
    <row r="1728" spans="1:15" hidden="1" outlineLevel="1">
      <c r="A1728" s="763"/>
      <c r="E1728" s="521"/>
      <c r="F1728" s="521"/>
      <c r="G1728" s="521"/>
    </row>
    <row r="1729" spans="1:15" collapsed="1">
      <c r="A1729" s="766" t="s">
        <v>2337</v>
      </c>
      <c r="B1729" s="522"/>
      <c r="C1729" s="511"/>
      <c r="D1729" s="732" t="s">
        <v>1129</v>
      </c>
      <c r="E1729" s="779">
        <v>2</v>
      </c>
      <c r="F1729" s="779">
        <v>1</v>
      </c>
      <c r="G1729" s="780">
        <f>IF(AND(E1729=1,F1729=1),1,IF(SUM(E1729:F1729)=3,2,IF(AND(E1729=2,F1729=2),2,IF(SUM(E1729:F1729)=5,6,IF(SUM(E1729:F1729)=6,9,IF(AND(E1729=3,F1729=1),3,IF(AND(E1729=1,F1729=3),3)))))))</f>
        <v>2</v>
      </c>
      <c r="H1729" s="782"/>
      <c r="I1729" s="780"/>
      <c r="J1729" s="777"/>
      <c r="K1729" s="777"/>
      <c r="L1729" s="777">
        <v>1</v>
      </c>
      <c r="M1729" s="780">
        <f>ROUND(I1729*J1729*K1729,0)</f>
        <v>0</v>
      </c>
      <c r="N1729" s="780">
        <f>M1729*L1729</f>
        <v>0</v>
      </c>
      <c r="O1729" s="780">
        <f>M1729*(1-L1729)</f>
        <v>0</v>
      </c>
    </row>
    <row r="1730" spans="1:15" hidden="1" outlineLevel="1">
      <c r="A1730" s="763"/>
      <c r="E1730" s="521"/>
      <c r="F1730" s="521"/>
      <c r="G1730" s="521"/>
      <c r="J1730" s="777"/>
      <c r="K1730" s="777"/>
      <c r="L1730" s="777">
        <v>1</v>
      </c>
    </row>
    <row r="1731" spans="1:15" ht="66.599999999999994" hidden="1" outlineLevel="1">
      <c r="A1731" s="763" t="s">
        <v>2338</v>
      </c>
      <c r="D1731" s="741" t="s">
        <v>1129</v>
      </c>
      <c r="E1731" s="521"/>
      <c r="F1731" s="521"/>
      <c r="G1731" s="521"/>
      <c r="J1731" s="777"/>
      <c r="K1731" s="777"/>
      <c r="L1731" s="777">
        <v>1</v>
      </c>
    </row>
    <row r="1732" spans="1:15" ht="40.200000000000003" hidden="1" outlineLevel="1">
      <c r="A1732" s="763" t="s">
        <v>2339</v>
      </c>
      <c r="D1732" s="741" t="s">
        <v>1129</v>
      </c>
      <c r="E1732" s="521"/>
      <c r="F1732" s="521"/>
      <c r="G1732" s="521"/>
      <c r="J1732" s="777"/>
      <c r="K1732" s="777"/>
      <c r="L1732" s="777">
        <v>1</v>
      </c>
    </row>
    <row r="1733" spans="1:15" ht="40.200000000000003" hidden="1" outlineLevel="1">
      <c r="A1733" s="763" t="s">
        <v>2340</v>
      </c>
      <c r="D1733" s="741" t="s">
        <v>1129</v>
      </c>
      <c r="E1733" s="521"/>
      <c r="F1733" s="521"/>
      <c r="G1733" s="521"/>
      <c r="J1733" s="777"/>
      <c r="K1733" s="777"/>
      <c r="L1733" s="777">
        <v>1</v>
      </c>
    </row>
    <row r="1734" spans="1:15" ht="53.4" hidden="1" outlineLevel="1">
      <c r="A1734" s="763" t="s">
        <v>2341</v>
      </c>
      <c r="D1734" s="741" t="s">
        <v>1129</v>
      </c>
      <c r="E1734" s="521"/>
      <c r="F1734" s="521"/>
      <c r="G1734" s="521"/>
      <c r="J1734" s="777"/>
      <c r="K1734" s="777"/>
      <c r="L1734" s="777">
        <v>1</v>
      </c>
    </row>
    <row r="1735" spans="1:15" hidden="1" outlineLevel="1">
      <c r="A1735" s="763"/>
      <c r="E1735" s="521"/>
      <c r="F1735" s="521"/>
      <c r="G1735" s="521"/>
      <c r="J1735" s="777"/>
      <c r="K1735" s="777"/>
      <c r="L1735" s="777">
        <v>1</v>
      </c>
    </row>
    <row r="1736" spans="1:15" collapsed="1">
      <c r="A1736" s="766" t="s">
        <v>2342</v>
      </c>
      <c r="B1736" s="511"/>
      <c r="C1736" s="732" t="s">
        <v>1129</v>
      </c>
      <c r="D1736" s="511"/>
      <c r="E1736" s="779">
        <v>2</v>
      </c>
      <c r="F1736" s="779">
        <v>1</v>
      </c>
      <c r="G1736" s="780">
        <f>IF(AND(E1736=1,F1736=1),1,IF(SUM(E1736:F1736)=3,2,IF(AND(E1736=2,F1736=2),2,IF(SUM(E1736:F1736)=5,6,IF(SUM(E1736:F1736)=6,9,IF(AND(E1736=3,F1736=1),3,IF(AND(E1736=1,F1736=3),3)))))))</f>
        <v>2</v>
      </c>
      <c r="H1736" s="782"/>
      <c r="I1736" s="780"/>
      <c r="J1736" s="777"/>
      <c r="K1736" s="777"/>
      <c r="L1736" s="777"/>
      <c r="M1736" s="780">
        <f>ROUND(I1736*J1736*K1736,0)</f>
        <v>0</v>
      </c>
      <c r="N1736" s="780">
        <f>M1736*L1736</f>
        <v>0</v>
      </c>
      <c r="O1736" s="780">
        <f>M1736*(1-L1736)</f>
        <v>0</v>
      </c>
    </row>
    <row r="1737" spans="1:15" hidden="1" outlineLevel="1">
      <c r="A1737" s="763"/>
    </row>
    <row r="1738" spans="1:15" ht="53.4" hidden="1" outlineLevel="1">
      <c r="A1738" s="763" t="s">
        <v>2343</v>
      </c>
    </row>
    <row r="1739" spans="1:15" hidden="1" outlineLevel="1">
      <c r="A1739" s="764" t="s">
        <v>2344</v>
      </c>
    </row>
    <row r="1740" spans="1:15" ht="40.200000000000003" hidden="1" outlineLevel="1">
      <c r="A1740" s="763" t="s">
        <v>2345</v>
      </c>
      <c r="D1740" s="741" t="s">
        <v>1129</v>
      </c>
    </row>
    <row r="1741" spans="1:15" hidden="1" outlineLevel="1">
      <c r="A1741" s="764" t="s">
        <v>2346</v>
      </c>
    </row>
    <row r="1742" spans="1:15" ht="66.599999999999994" hidden="1" outlineLevel="1">
      <c r="A1742" s="763" t="s">
        <v>2347</v>
      </c>
      <c r="B1742" s="741" t="s">
        <v>1129</v>
      </c>
    </row>
    <row r="1743" spans="1:15" hidden="1" outlineLevel="1">
      <c r="A1743" s="763"/>
    </row>
    <row r="1744" spans="1:15" collapsed="1">
      <c r="A1744" s="792" t="s">
        <v>2408</v>
      </c>
      <c r="B1744" s="511"/>
      <c r="C1744" s="511"/>
      <c r="D1744" s="511"/>
      <c r="E1744" s="511"/>
      <c r="F1744" s="511"/>
      <c r="G1744" s="511"/>
      <c r="H1744" s="511"/>
      <c r="I1744" s="511"/>
      <c r="J1744" s="511"/>
      <c r="K1744" s="511"/>
      <c r="L1744" s="511"/>
      <c r="M1744" s="511"/>
      <c r="N1744" s="793">
        <f>SUM(N1716,N1729,N1736)</f>
        <v>0</v>
      </c>
      <c r="O1744" s="793">
        <f>SUM(O1716,O1729,O1736)</f>
        <v>0</v>
      </c>
    </row>
    <row r="1745" spans="1:15">
      <c r="A1745" s="859" t="s">
        <v>2402</v>
      </c>
      <c r="B1745" s="859"/>
      <c r="C1745" s="859"/>
      <c r="D1745" s="859"/>
      <c r="E1745" s="742"/>
      <c r="F1745" s="742"/>
      <c r="G1745" s="742"/>
      <c r="H1745" s="859"/>
      <c r="I1745" s="859"/>
      <c r="J1745" s="859"/>
      <c r="K1745" s="859"/>
      <c r="L1745" s="859"/>
      <c r="M1745" s="859"/>
      <c r="N1745" s="859"/>
      <c r="O1745" s="859"/>
    </row>
    <row r="1746" spans="1:15" hidden="1" outlineLevel="1">
      <c r="A1746" s="763"/>
    </row>
    <row r="1747" spans="1:15" hidden="1" outlineLevel="1">
      <c r="A1747" s="762" t="s">
        <v>2349</v>
      </c>
    </row>
    <row r="1748" spans="1:15" ht="40.200000000000003" hidden="1" outlineLevel="1">
      <c r="A1748" s="763" t="s">
        <v>2350</v>
      </c>
    </row>
    <row r="1749" spans="1:15" ht="27" hidden="1" outlineLevel="1">
      <c r="A1749" s="763" t="s">
        <v>2351</v>
      </c>
    </row>
    <row r="1750" spans="1:15" hidden="1" outlineLevel="1">
      <c r="A1750" s="764" t="s">
        <v>1043</v>
      </c>
    </row>
    <row r="1751" spans="1:15" hidden="1" outlineLevel="1">
      <c r="A1751" s="764" t="s">
        <v>2352</v>
      </c>
    </row>
    <row r="1752" spans="1:15" hidden="1" outlineLevel="1">
      <c r="A1752" s="762" t="s">
        <v>2353</v>
      </c>
    </row>
    <row r="1753" spans="1:15" hidden="1" outlineLevel="1">
      <c r="A1753" s="763" t="s">
        <v>2354</v>
      </c>
    </row>
    <row r="1754" spans="1:15" hidden="1" outlineLevel="1">
      <c r="A1754" s="763"/>
    </row>
    <row r="1755" spans="1:15" hidden="1" outlineLevel="1">
      <c r="A1755" s="763" t="s">
        <v>2355</v>
      </c>
    </row>
    <row r="1756" spans="1:15" hidden="1" outlineLevel="1">
      <c r="A1756" s="763" t="s">
        <v>2356</v>
      </c>
    </row>
    <row r="1757" spans="1:15" hidden="1" outlineLevel="1">
      <c r="A1757" s="763" t="s">
        <v>2357</v>
      </c>
    </row>
    <row r="1758" spans="1:15" hidden="1" outlineLevel="1">
      <c r="A1758" s="764" t="s">
        <v>1043</v>
      </c>
    </row>
    <row r="1759" spans="1:15" ht="27" hidden="1" outlineLevel="1">
      <c r="A1759" s="764" t="s">
        <v>2358</v>
      </c>
    </row>
    <row r="1760" spans="1:15" hidden="1" outlineLevel="1">
      <c r="A1760" s="762" t="s">
        <v>2359</v>
      </c>
    </row>
    <row r="1761" spans="1:15" ht="27" hidden="1" outlineLevel="1">
      <c r="A1761" s="763" t="s">
        <v>2360</v>
      </c>
    </row>
    <row r="1762" spans="1:15" hidden="1" outlineLevel="1">
      <c r="A1762" s="764" t="s">
        <v>1043</v>
      </c>
    </row>
    <row r="1763" spans="1:15" ht="27" hidden="1" outlineLevel="1">
      <c r="A1763" s="764" t="s">
        <v>2361</v>
      </c>
    </row>
    <row r="1764" spans="1:15" hidden="1" outlineLevel="1">
      <c r="A1764" s="762" t="s">
        <v>2362</v>
      </c>
    </row>
    <row r="1765" spans="1:15" ht="27" hidden="1" outlineLevel="1">
      <c r="A1765" s="763" t="s">
        <v>2363</v>
      </c>
    </row>
    <row r="1766" spans="1:15" ht="53.4" hidden="1" outlineLevel="1">
      <c r="A1766" s="763" t="s">
        <v>2364</v>
      </c>
    </row>
    <row r="1767" spans="1:15" hidden="1" outlineLevel="1">
      <c r="A1767" s="764" t="s">
        <v>1043</v>
      </c>
    </row>
    <row r="1768" spans="1:15" ht="27" hidden="1" outlineLevel="1">
      <c r="A1768" s="764" t="s">
        <v>2365</v>
      </c>
    </row>
    <row r="1769" spans="1:15" hidden="1" outlineLevel="1">
      <c r="A1769" s="763"/>
    </row>
    <row r="1770" spans="1:15" collapsed="1">
      <c r="A1770" s="768" t="s">
        <v>474</v>
      </c>
      <c r="B1770" s="521"/>
      <c r="C1770" s="521"/>
      <c r="D1770" s="521"/>
      <c r="E1770" s="521"/>
      <c r="F1770" s="521"/>
      <c r="G1770" s="521"/>
      <c r="H1770" s="521"/>
      <c r="I1770" s="521"/>
      <c r="J1770" s="521"/>
      <c r="K1770" s="521"/>
      <c r="L1770" s="521"/>
      <c r="M1770" s="521"/>
      <c r="N1770" s="521"/>
      <c r="O1770" s="522"/>
    </row>
    <row r="1771" spans="1:15">
      <c r="A1771" s="775" t="s">
        <v>2366</v>
      </c>
      <c r="B1771" s="758"/>
      <c r="C1771" s="760"/>
      <c r="D1771" s="759" t="s">
        <v>1129</v>
      </c>
      <c r="E1771" s="779">
        <v>1</v>
      </c>
      <c r="F1771" s="779">
        <v>1</v>
      </c>
      <c r="G1771" s="780">
        <f>IF(AND(E1771=1,F1771=1),1,IF(SUM(E1771:F1771)=3,2,IF(AND(E1771=2,F1771=2),2,IF(SUM(E1771:F1771)=5,6,IF(SUM(E1771:F1771)=6,9,IF(AND(E1771=3,F1771=1),3,IF(AND(E1771=1,F1771=3),3)))))))</f>
        <v>1</v>
      </c>
      <c r="H1771" s="782"/>
      <c r="I1771" s="780"/>
      <c r="J1771" s="777"/>
      <c r="K1771" s="777"/>
      <c r="L1771" s="777">
        <v>1</v>
      </c>
      <c r="M1771" s="780">
        <f>ROUND(I1771*J1771*K1771,0)</f>
        <v>0</v>
      </c>
      <c r="N1771" s="780">
        <f>M1771*L1771</f>
        <v>0</v>
      </c>
      <c r="O1771" s="780">
        <f>M1771*(1-L1771)</f>
        <v>0</v>
      </c>
    </row>
    <row r="1772" spans="1:15" hidden="1" outlineLevel="1">
      <c r="A1772" s="763"/>
    </row>
    <row r="1773" spans="1:15" hidden="1" outlineLevel="1">
      <c r="A1773" s="765" t="s">
        <v>1279</v>
      </c>
    </row>
    <row r="1774" spans="1:15" ht="53.4" hidden="1" outlineLevel="1">
      <c r="A1774" s="763" t="s">
        <v>2367</v>
      </c>
      <c r="D1774" s="741" t="s">
        <v>1129</v>
      </c>
      <c r="E1774" s="741"/>
      <c r="F1774" s="741"/>
      <c r="G1774" s="741"/>
    </row>
    <row r="1775" spans="1:15" ht="27" hidden="1" outlineLevel="1">
      <c r="A1775" s="763" t="s">
        <v>2368</v>
      </c>
      <c r="D1775" s="741" t="s">
        <v>1129</v>
      </c>
      <c r="E1775" s="741"/>
      <c r="F1775" s="741"/>
      <c r="G1775" s="741"/>
    </row>
    <row r="1776" spans="1:15" hidden="1" outlineLevel="1">
      <c r="A1776" s="765" t="s">
        <v>1063</v>
      </c>
    </row>
    <row r="1777" spans="1:15" ht="40.200000000000003" hidden="1" outlineLevel="1">
      <c r="A1777" s="763" t="s">
        <v>2369</v>
      </c>
      <c r="D1777" s="741" t="s">
        <v>1129</v>
      </c>
      <c r="E1777" s="741"/>
      <c r="F1777" s="741"/>
      <c r="G1777" s="741"/>
    </row>
    <row r="1778" spans="1:15" ht="66.599999999999994" hidden="1" outlineLevel="1">
      <c r="A1778" s="763" t="s">
        <v>2370</v>
      </c>
      <c r="D1778" s="741" t="s">
        <v>1129</v>
      </c>
      <c r="E1778" s="741"/>
      <c r="F1778" s="741"/>
      <c r="G1778" s="741"/>
    </row>
    <row r="1779" spans="1:15" ht="40.200000000000003" hidden="1" outlineLevel="1">
      <c r="A1779" s="763" t="s">
        <v>2371</v>
      </c>
      <c r="D1779" s="741" t="s">
        <v>1129</v>
      </c>
      <c r="E1779" s="741"/>
      <c r="F1779" s="741"/>
      <c r="G1779" s="741"/>
    </row>
    <row r="1780" spans="1:15" ht="53.4" hidden="1" outlineLevel="1">
      <c r="A1780" s="763" t="s">
        <v>2372</v>
      </c>
      <c r="D1780" s="741" t="s">
        <v>1129</v>
      </c>
      <c r="E1780" s="741"/>
      <c r="F1780" s="741"/>
      <c r="G1780" s="741"/>
    </row>
    <row r="1781" spans="1:15" ht="27" hidden="1" outlineLevel="1">
      <c r="A1781" s="763" t="s">
        <v>2373</v>
      </c>
      <c r="D1781" s="741" t="s">
        <v>1129</v>
      </c>
      <c r="E1781" s="741"/>
      <c r="F1781" s="741"/>
      <c r="G1781" s="741"/>
    </row>
    <row r="1782" spans="1:15" ht="42" hidden="1" outlineLevel="1">
      <c r="A1782" s="763" t="s">
        <v>2374</v>
      </c>
      <c r="D1782" s="394" t="s">
        <v>2115</v>
      </c>
      <c r="E1782" s="394"/>
      <c r="F1782" s="394"/>
      <c r="G1782" s="394"/>
    </row>
    <row r="1783" spans="1:15" hidden="1" outlineLevel="1">
      <c r="A1783" s="763"/>
    </row>
    <row r="1784" spans="1:15" collapsed="1">
      <c r="A1784" s="766" t="s">
        <v>2375</v>
      </c>
      <c r="B1784" s="522"/>
      <c r="C1784" s="732" t="s">
        <v>1129</v>
      </c>
      <c r="D1784" s="511"/>
      <c r="E1784" s="779">
        <v>1</v>
      </c>
      <c r="F1784" s="779">
        <v>1</v>
      </c>
      <c r="G1784" s="780">
        <f>IF(AND(E1784=1,F1784=1),1,IF(SUM(E1784:F1784)=3,2,IF(AND(E1784=2,F1784=2),2,IF(SUM(E1784:F1784)=5,6,IF(SUM(E1784:F1784)=6,9,IF(AND(E1784=3,F1784=1),3,IF(AND(E1784=1,F1784=3),3)))))))</f>
        <v>1</v>
      </c>
      <c r="H1784" s="782"/>
      <c r="I1784" s="780"/>
      <c r="J1784" s="777"/>
      <c r="K1784" s="777"/>
      <c r="L1784" s="777"/>
      <c r="M1784" s="780">
        <f>ROUND(I1784*J1784*K1784,0)</f>
        <v>0</v>
      </c>
      <c r="N1784" s="780">
        <f>M1784*L1784</f>
        <v>0</v>
      </c>
      <c r="O1784" s="780">
        <f>M1784*(1-L1784)</f>
        <v>0</v>
      </c>
    </row>
    <row r="1785" spans="1:15" hidden="1" outlineLevel="1">
      <c r="A1785" s="763"/>
    </row>
    <row r="1786" spans="1:15" hidden="1" outlineLevel="1">
      <c r="A1786" s="764" t="s">
        <v>2376</v>
      </c>
    </row>
    <row r="1787" spans="1:15" ht="79.8" hidden="1" outlineLevel="1">
      <c r="A1787" s="763" t="s">
        <v>2377</v>
      </c>
      <c r="B1787" s="741" t="s">
        <v>1129</v>
      </c>
      <c r="D1787" s="741" t="s">
        <v>1129</v>
      </c>
      <c r="E1787" s="741"/>
      <c r="F1787" s="741"/>
      <c r="G1787" s="741"/>
    </row>
    <row r="1788" spans="1:15" ht="42" hidden="1" outlineLevel="1">
      <c r="A1788" s="763" t="s">
        <v>2378</v>
      </c>
      <c r="B1788" s="394" t="s">
        <v>1592</v>
      </c>
    </row>
    <row r="1789" spans="1:15" ht="53.4" hidden="1" outlineLevel="1">
      <c r="A1789" s="763" t="s">
        <v>2379</v>
      </c>
      <c r="B1789" s="394" t="s">
        <v>1592</v>
      </c>
    </row>
    <row r="1790" spans="1:15" ht="27" hidden="1" outlineLevel="1">
      <c r="A1790" s="763" t="s">
        <v>2380</v>
      </c>
      <c r="D1790" s="741" t="s">
        <v>1129</v>
      </c>
      <c r="E1790" s="741"/>
      <c r="F1790" s="741"/>
      <c r="G1790" s="741"/>
    </row>
    <row r="1791" spans="1:15" ht="40.200000000000003" hidden="1" outlineLevel="1">
      <c r="A1791" s="763" t="s">
        <v>2381</v>
      </c>
      <c r="B1791" s="741" t="s">
        <v>1129</v>
      </c>
      <c r="D1791" s="741" t="s">
        <v>1129</v>
      </c>
      <c r="E1791" s="741"/>
      <c r="F1791" s="741"/>
      <c r="G1791" s="741"/>
    </row>
    <row r="1792" spans="1:15" ht="66.599999999999994" hidden="1" outlineLevel="1">
      <c r="A1792" s="763" t="s">
        <v>2382</v>
      </c>
      <c r="B1792" s="394" t="s">
        <v>1592</v>
      </c>
    </row>
    <row r="1793" spans="1:15" ht="79.8" hidden="1" outlineLevel="1">
      <c r="A1793" s="763" t="s">
        <v>2383</v>
      </c>
      <c r="B1793" s="394" t="s">
        <v>1592</v>
      </c>
    </row>
    <row r="1794" spans="1:15" hidden="1" outlineLevel="1">
      <c r="A1794" s="764" t="s">
        <v>2384</v>
      </c>
    </row>
    <row r="1795" spans="1:15" ht="66.599999999999994" hidden="1" outlineLevel="1">
      <c r="A1795" s="763" t="s">
        <v>2385</v>
      </c>
      <c r="D1795" s="741" t="s">
        <v>1129</v>
      </c>
      <c r="E1795" s="741"/>
      <c r="F1795" s="741"/>
      <c r="G1795" s="741"/>
    </row>
    <row r="1796" spans="1:15" hidden="1" outlineLevel="1">
      <c r="A1796" s="763"/>
    </row>
    <row r="1797" spans="1:15" collapsed="1">
      <c r="A1797" s="766" t="s">
        <v>2386</v>
      </c>
      <c r="B1797" s="522"/>
      <c r="C1797" s="754" t="s">
        <v>1129</v>
      </c>
      <c r="D1797" s="511"/>
      <c r="E1797" s="779">
        <v>1</v>
      </c>
      <c r="F1797" s="779">
        <v>1</v>
      </c>
      <c r="G1797" s="780">
        <f>IF(AND(E1797=1,F1797=1),1,IF(SUM(E1797:F1797)=3,2,IF(AND(E1797=2,F1797=2),2,IF(SUM(E1797:F1797)=5,6,IF(SUM(E1797:F1797)=6,9,IF(AND(E1797=3,F1797=1),3,IF(AND(E1797=1,F1797=3),3)))))))</f>
        <v>1</v>
      </c>
      <c r="H1797" s="782"/>
      <c r="I1797" s="780"/>
      <c r="J1797" s="777"/>
      <c r="K1797" s="777"/>
      <c r="L1797" s="777"/>
      <c r="M1797" s="780">
        <f>ROUND(I1797*J1797*K1797,0)</f>
        <v>0</v>
      </c>
      <c r="N1797" s="780">
        <f>M1797*L1797</f>
        <v>0</v>
      </c>
      <c r="O1797" s="780">
        <f>M1797*(1-L1797)</f>
        <v>0</v>
      </c>
    </row>
    <row r="1798" spans="1:15" hidden="1" outlineLevel="1">
      <c r="A1798" s="763"/>
    </row>
    <row r="1799" spans="1:15" ht="79.8" hidden="1" outlineLevel="1">
      <c r="A1799" s="763" t="s">
        <v>2387</v>
      </c>
      <c r="B1799" s="741" t="s">
        <v>1129</v>
      </c>
    </row>
    <row r="1800" spans="1:15" ht="79.8" hidden="1" outlineLevel="1">
      <c r="A1800" s="763" t="s">
        <v>2388</v>
      </c>
      <c r="B1800" s="394" t="s">
        <v>1592</v>
      </c>
    </row>
    <row r="1801" spans="1:15" ht="40.200000000000003" hidden="1" outlineLevel="1">
      <c r="A1801" s="763" t="s">
        <v>2389</v>
      </c>
      <c r="B1801" s="741" t="s">
        <v>1129</v>
      </c>
    </row>
    <row r="1802" spans="1:15" ht="42" hidden="1" outlineLevel="1">
      <c r="A1802" s="763" t="s">
        <v>2390</v>
      </c>
      <c r="B1802" s="394" t="s">
        <v>1592</v>
      </c>
    </row>
    <row r="1803" spans="1:15" ht="27" hidden="1" outlineLevel="1">
      <c r="A1803" s="763" t="s">
        <v>2391</v>
      </c>
      <c r="D1803" s="741" t="s">
        <v>1129</v>
      </c>
      <c r="E1803" s="741"/>
      <c r="F1803" s="741"/>
      <c r="G1803" s="741"/>
    </row>
    <row r="1804" spans="1:15" ht="27" hidden="1" outlineLevel="1">
      <c r="A1804" s="763" t="s">
        <v>2392</v>
      </c>
      <c r="B1804" s="741" t="s">
        <v>1129</v>
      </c>
    </row>
    <row r="1805" spans="1:15" ht="27" hidden="1" outlineLevel="1">
      <c r="A1805" s="763" t="s">
        <v>2393</v>
      </c>
      <c r="B1805" s="741" t="s">
        <v>1129</v>
      </c>
    </row>
    <row r="1806" spans="1:15" hidden="1" outlineLevel="1">
      <c r="A1806" s="763"/>
    </row>
    <row r="1807" spans="1:15" collapsed="1">
      <c r="A1807" s="766" t="s">
        <v>2394</v>
      </c>
      <c r="B1807" s="758"/>
      <c r="C1807" s="760"/>
      <c r="D1807" s="759" t="s">
        <v>1129</v>
      </c>
      <c r="E1807" s="779">
        <v>1</v>
      </c>
      <c r="F1807" s="779">
        <v>1</v>
      </c>
      <c r="G1807" s="780">
        <f>IF(AND(E1807=1,F1807=1),1,IF(SUM(E1807:F1807)=3,2,IF(AND(E1807=2,F1807=2),2,IF(SUM(E1807:F1807)=5,6,IF(SUM(E1807:F1807)=6,9,IF(AND(E1807=3,F1807=1),3,IF(AND(E1807=1,F1807=3),3)))))))</f>
        <v>1</v>
      </c>
      <c r="H1807" s="782"/>
      <c r="I1807" s="780"/>
      <c r="J1807" s="777"/>
      <c r="K1807" s="777"/>
      <c r="L1807" s="777">
        <v>1</v>
      </c>
      <c r="M1807" s="780">
        <f>ROUND(I1807*J1807*K1807,0)</f>
        <v>0</v>
      </c>
      <c r="N1807" s="780">
        <f>M1807*L1807</f>
        <v>0</v>
      </c>
      <c r="O1807" s="780">
        <f>M1807*(1-L1807)</f>
        <v>0</v>
      </c>
    </row>
    <row r="1808" spans="1:15" hidden="1" outlineLevel="1">
      <c r="A1808" s="763"/>
    </row>
    <row r="1809" spans="1:15" ht="27" hidden="1" outlineLevel="1">
      <c r="A1809" s="763" t="s">
        <v>2395</v>
      </c>
      <c r="D1809" s="741" t="s">
        <v>1129</v>
      </c>
      <c r="E1809" s="741"/>
      <c r="F1809" s="741"/>
      <c r="G1809" s="741"/>
    </row>
    <row r="1810" spans="1:15" ht="40.200000000000003" hidden="1" outlineLevel="1">
      <c r="A1810" s="763" t="s">
        <v>2396</v>
      </c>
      <c r="D1810" s="741" t="s">
        <v>1129</v>
      </c>
      <c r="E1810" s="741"/>
      <c r="F1810" s="741"/>
      <c r="G1810" s="741"/>
    </row>
    <row r="1811" spans="1:15" hidden="1" outlineLevel="1">
      <c r="A1811" s="763"/>
    </row>
    <row r="1812" spans="1:15" collapsed="1">
      <c r="A1812" s="766" t="s">
        <v>2397</v>
      </c>
      <c r="B1812" s="511"/>
      <c r="C1812" s="754" t="s">
        <v>1129</v>
      </c>
      <c r="D1812" s="511"/>
      <c r="E1812" s="779">
        <v>1</v>
      </c>
      <c r="F1812" s="779">
        <v>1</v>
      </c>
      <c r="G1812" s="780">
        <f>IF(AND(E1812=1,F1812=1),1,IF(SUM(E1812:F1812)=3,2,IF(AND(E1812=2,F1812=2),2,IF(SUM(E1812:F1812)=5,6,IF(SUM(E1812:F1812)=6,9,IF(AND(E1812=3,F1812=1),3,IF(AND(E1812=1,F1812=3),3)))))))</f>
        <v>1</v>
      </c>
      <c r="H1812" s="782"/>
      <c r="I1812" s="780"/>
      <c r="J1812" s="777"/>
      <c r="K1812" s="777"/>
      <c r="L1812" s="777"/>
      <c r="M1812" s="780">
        <f>ROUND(I1812*J1812*K1812,0)</f>
        <v>0</v>
      </c>
      <c r="N1812" s="780">
        <f>M1812*L1812</f>
        <v>0</v>
      </c>
      <c r="O1812" s="780">
        <f>M1812*(1-L1812)</f>
        <v>0</v>
      </c>
    </row>
    <row r="1813" spans="1:15" hidden="1" outlineLevel="1">
      <c r="A1813" s="763"/>
    </row>
    <row r="1814" spans="1:15" hidden="1" outlineLevel="1">
      <c r="A1814" s="764" t="s">
        <v>2398</v>
      </c>
    </row>
    <row r="1815" spans="1:15" ht="27" hidden="1" outlineLevel="1">
      <c r="A1815" s="763" t="s">
        <v>2399</v>
      </c>
      <c r="B1815" s="741" t="s">
        <v>1129</v>
      </c>
      <c r="D1815" s="741" t="s">
        <v>1129</v>
      </c>
    </row>
    <row r="1816" spans="1:15" hidden="1" outlineLevel="1">
      <c r="A1816" s="764" t="s">
        <v>2400</v>
      </c>
    </row>
    <row r="1817" spans="1:15" hidden="1" outlineLevel="1">
      <c r="A1817" s="763" t="s">
        <v>2401</v>
      </c>
      <c r="B1817" s="741" t="s">
        <v>1129</v>
      </c>
    </row>
    <row r="1818" spans="1:15" hidden="1" outlineLevel="1">
      <c r="A1818" s="763"/>
    </row>
    <row r="1819" spans="1:15" collapsed="1">
      <c r="A1819" s="792" t="s">
        <v>2408</v>
      </c>
      <c r="B1819" s="511"/>
      <c r="C1819" s="511"/>
      <c r="D1819" s="511"/>
      <c r="E1819" s="511"/>
      <c r="F1819" s="511"/>
      <c r="G1819" s="511"/>
      <c r="H1819" s="511"/>
      <c r="I1819" s="511"/>
      <c r="J1819" s="511"/>
      <c r="K1819" s="511"/>
      <c r="L1819" s="511"/>
      <c r="M1819" s="511"/>
      <c r="N1819" s="793">
        <f>SUM(N1771,N1784,N1797,N1807,N1812)</f>
        <v>0</v>
      </c>
      <c r="O1819" s="793">
        <f>SUM(O1771,O1784,O1797,O1807,O1812)</f>
        <v>0</v>
      </c>
    </row>
    <row r="1820" spans="1:15">
      <c r="A1820" s="766" t="s">
        <v>2407</v>
      </c>
      <c r="B1820" s="511"/>
      <c r="C1820" s="511"/>
      <c r="D1820" s="511"/>
      <c r="E1820" s="779"/>
      <c r="F1820" s="779"/>
      <c r="G1820" s="780"/>
      <c r="H1820" s="780"/>
      <c r="I1820" s="780"/>
      <c r="J1820" s="780"/>
      <c r="K1820" s="780"/>
      <c r="L1820" s="780"/>
      <c r="M1820" s="780"/>
      <c r="N1820" s="793">
        <f>SUM(N105,N236,N367,N602,N736,N894,N940,N993,N1086,N1174,N1282,N1438,N1492,N1652,N1744,N1819)</f>
        <v>0</v>
      </c>
      <c r="O1820" s="793">
        <f>SUM(O105,O236,O367,O602,O736,O894,O940,O993,O1086,O1174,O1282,O1438,O1492,O1652,O1744,O1819)</f>
        <v>0</v>
      </c>
    </row>
  </sheetData>
  <mergeCells count="55">
    <mergeCell ref="A1745:D1745"/>
    <mergeCell ref="H1745:K1745"/>
    <mergeCell ref="L1745:O1745"/>
    <mergeCell ref="A1439:D1439"/>
    <mergeCell ref="H1439:K1439"/>
    <mergeCell ref="L1439:O1439"/>
    <mergeCell ref="A1493:D1493"/>
    <mergeCell ref="A1653:D1653"/>
    <mergeCell ref="H1653:K1653"/>
    <mergeCell ref="L1653:O1653"/>
    <mergeCell ref="A1175:D1175"/>
    <mergeCell ref="H1175:K1175"/>
    <mergeCell ref="L1175:O1175"/>
    <mergeCell ref="A1283:D1283"/>
    <mergeCell ref="H1283:K1283"/>
    <mergeCell ref="L1283:O1283"/>
    <mergeCell ref="A994:D994"/>
    <mergeCell ref="H994:K994"/>
    <mergeCell ref="L994:O994"/>
    <mergeCell ref="A1087:D1087"/>
    <mergeCell ref="H1087:K1087"/>
    <mergeCell ref="L1087:O1087"/>
    <mergeCell ref="A895:D895"/>
    <mergeCell ref="H895:K895"/>
    <mergeCell ref="L895:O895"/>
    <mergeCell ref="A941:D941"/>
    <mergeCell ref="H941:K941"/>
    <mergeCell ref="L941:O941"/>
    <mergeCell ref="A603:D603"/>
    <mergeCell ref="H603:K603"/>
    <mergeCell ref="L603:O603"/>
    <mergeCell ref="A737:D737"/>
    <mergeCell ref="H737:K737"/>
    <mergeCell ref="L737:O737"/>
    <mergeCell ref="A237:D237"/>
    <mergeCell ref="H237:K237"/>
    <mergeCell ref="L237:O237"/>
    <mergeCell ref="A368:D368"/>
    <mergeCell ref="H368:K368"/>
    <mergeCell ref="L368:O368"/>
    <mergeCell ref="A106:D106"/>
    <mergeCell ref="H106:K106"/>
    <mergeCell ref="L106:O106"/>
    <mergeCell ref="N1:N2"/>
    <mergeCell ref="O1:O2"/>
    <mergeCell ref="A3:D3"/>
    <mergeCell ref="H3:K3"/>
    <mergeCell ref="L3:O3"/>
    <mergeCell ref="B1:D1"/>
    <mergeCell ref="H1:I1"/>
    <mergeCell ref="J1:J2"/>
    <mergeCell ref="K1:K2"/>
    <mergeCell ref="L1:L2"/>
    <mergeCell ref="M1:M2"/>
    <mergeCell ref="E1:G1"/>
  </mergeCells>
  <dataValidations disablePrompts="1" count="1">
    <dataValidation type="list" allowBlank="1" showInputMessage="1" showErrorMessage="1" sqref="E24:F24 E35:F42 E49:F49 F63:F101 E63 E71:E101 E168:F168 E180:F180 E189:F189 E194:F194 E198:F198 E204:F204 E211:F211 E216:F216 E221:F221 E226:F226 E232:F232 E302:F302 E325:F325 E334:F334 E341:F341 E345:F345 E292:F292 E298:F298 E307:F307 E330:F330 E353:F353 E357:F357 E589:F589 E597:F597 E699:F699 E704:F704 E712:F712 E724:F724 E728:F728 E865:F865 E829:F847 E931:F931 E1061:F1061 E1072:F1072 E1716:F1716 E1729:F1729 E1736:F1736 E1771:F1771 E1784:F1784 E1797:F1797 E1807:F1807 E1812:F1812 E1820:F1820 E1482:F1482 E1487:F1487 E1143:F1143 E1152:F1152 E958:F958 E966:F966 E987:F987 E1642:F1642 E1634:F1634 E1630:F1630 E1241:F1241 E1247:F1247 E1252:F1252 E1259:F1259 E1263:F1263 E1267:F1267 E1272:F1272 E1277:F1277 E1403:F1403 E1415:F1415 E1420:F1420 E1424:F1424 E1430:F1430 E1434:F1434 E313:F313" xr:uid="{90499272-35A0-4DD0-B7CB-AB0427D03178}">
      <formula1>$Q$1:$Q$3</formula1>
    </dataValidation>
  </dataValidations>
  <hyperlinks>
    <hyperlink ref="A1254" r:id="rId1" xr:uid="{C6301978-3E44-4A3D-83BC-98CD4EDB9D8A}"/>
  </hyperlinks>
  <pageMargins left="0.7" right="0.7" top="0.75" bottom="0.75" header="0.3" footer="0.3"/>
  <pageSetup orientation="portrait" verticalDpi="0"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9A88-16A6-4BAB-BFCB-651AD7DDC553}">
  <dimension ref="A1:K175"/>
  <sheetViews>
    <sheetView topLeftCell="A8" workbookViewId="0">
      <selection activeCell="M172" sqref="M172"/>
    </sheetView>
  </sheetViews>
  <sheetFormatPr defaultColWidth="8.77734375" defaultRowHeight="14.4"/>
  <cols>
    <col min="1" max="1" width="22.77734375" style="733" customWidth="1"/>
    <col min="2" max="9" width="4.21875" style="839" customWidth="1"/>
    <col min="10" max="10" width="67.109375" style="733" customWidth="1"/>
    <col min="11" max="11" width="5.77734375" style="733" customWidth="1"/>
    <col min="12" max="16384" width="8.77734375" style="733"/>
  </cols>
  <sheetData>
    <row r="1" spans="1:11" ht="25.8">
      <c r="A1" s="874" t="s">
        <v>2488</v>
      </c>
      <c r="B1" s="872"/>
      <c r="C1" s="872"/>
      <c r="D1" s="872"/>
      <c r="E1" s="872"/>
      <c r="F1" s="872"/>
      <c r="G1" s="872"/>
      <c r="H1" s="872"/>
      <c r="I1" s="872"/>
      <c r="J1" s="873"/>
      <c r="K1" s="873"/>
    </row>
    <row r="2" spans="1:11" ht="23.4">
      <c r="A2" s="875" t="s">
        <v>2489</v>
      </c>
      <c r="B2" s="872"/>
      <c r="C2" s="872"/>
      <c r="D2" s="872"/>
      <c r="E2" s="872"/>
      <c r="F2" s="872"/>
      <c r="G2" s="872"/>
      <c r="H2" s="872"/>
      <c r="I2" s="872"/>
      <c r="J2" s="873"/>
      <c r="K2" s="873"/>
    </row>
    <row r="3" spans="1:11">
      <c r="A3" s="873"/>
      <c r="B3" s="872"/>
      <c r="C3" s="872"/>
      <c r="D3" s="872"/>
      <c r="E3" s="872"/>
      <c r="F3" s="872"/>
      <c r="G3" s="872"/>
      <c r="H3" s="872"/>
      <c r="I3" s="872"/>
      <c r="J3" s="873"/>
      <c r="K3" s="873"/>
    </row>
    <row r="4" spans="1:11" ht="21">
      <c r="A4" s="876" t="s">
        <v>2490</v>
      </c>
      <c r="B4" s="872"/>
      <c r="C4" s="872"/>
      <c r="D4" s="872"/>
      <c r="E4" s="872"/>
      <c r="F4" s="872"/>
      <c r="G4" s="872"/>
      <c r="H4" s="872"/>
      <c r="I4" s="872"/>
      <c r="J4" s="873"/>
      <c r="K4" s="873"/>
    </row>
    <row r="5" spans="1:11">
      <c r="A5" s="871" t="s">
        <v>2491</v>
      </c>
      <c r="B5" s="872"/>
      <c r="C5" s="872"/>
      <c r="D5" s="872"/>
      <c r="E5" s="872"/>
      <c r="F5" s="872"/>
      <c r="G5" s="872"/>
      <c r="H5" s="872"/>
      <c r="I5" s="872"/>
      <c r="J5" s="873"/>
      <c r="K5" s="873"/>
    </row>
    <row r="6" spans="1:11">
      <c r="A6" s="871" t="s">
        <v>2492</v>
      </c>
      <c r="B6" s="872"/>
      <c r="C6" s="872"/>
      <c r="D6" s="872"/>
      <c r="E6" s="872"/>
      <c r="F6" s="872"/>
      <c r="G6" s="872"/>
      <c r="H6" s="872"/>
      <c r="I6" s="872"/>
      <c r="J6" s="873"/>
      <c r="K6" s="873"/>
    </row>
    <row r="7" spans="1:11">
      <c r="A7" s="871" t="s">
        <v>2493</v>
      </c>
      <c r="B7" s="872"/>
      <c r="C7" s="872"/>
      <c r="D7" s="872"/>
      <c r="E7" s="872"/>
      <c r="F7" s="872"/>
      <c r="G7" s="872"/>
      <c r="H7" s="872"/>
      <c r="I7" s="872"/>
      <c r="J7" s="873"/>
      <c r="K7" s="873"/>
    </row>
    <row r="8" spans="1:11">
      <c r="A8" s="871" t="s">
        <v>2494</v>
      </c>
      <c r="B8" s="872"/>
      <c r="C8" s="872"/>
      <c r="D8" s="872"/>
      <c r="E8" s="872"/>
      <c r="F8" s="872"/>
      <c r="G8" s="872"/>
      <c r="H8" s="872"/>
      <c r="I8" s="872"/>
      <c r="J8" s="873"/>
      <c r="K8" s="873"/>
    </row>
    <row r="9" spans="1:11">
      <c r="A9" s="871" t="s">
        <v>2495</v>
      </c>
      <c r="B9" s="872"/>
      <c r="C9" s="872"/>
      <c r="D9" s="872"/>
      <c r="E9" s="872"/>
      <c r="F9" s="872"/>
      <c r="G9" s="872"/>
      <c r="H9" s="872"/>
      <c r="I9" s="872"/>
      <c r="J9" s="873"/>
      <c r="K9" s="873"/>
    </row>
    <row r="10" spans="1:11">
      <c r="A10" s="873"/>
      <c r="B10" s="872"/>
      <c r="C10" s="872"/>
      <c r="D10" s="872"/>
      <c r="E10" s="872"/>
      <c r="F10" s="872"/>
      <c r="G10" s="872"/>
      <c r="H10" s="872"/>
      <c r="I10" s="872"/>
      <c r="J10" s="873"/>
      <c r="K10" s="873"/>
    </row>
    <row r="11" spans="1:11" ht="45" customHeight="1">
      <c r="A11" s="880" t="s">
        <v>2496</v>
      </c>
      <c r="B11" s="881" t="s">
        <v>2497</v>
      </c>
      <c r="C11" s="880"/>
      <c r="D11" s="880"/>
      <c r="E11" s="882" t="s">
        <v>2498</v>
      </c>
      <c r="F11" s="880"/>
      <c r="G11" s="880"/>
      <c r="H11" s="880"/>
      <c r="I11" s="880"/>
      <c r="J11" s="880" t="s">
        <v>2499</v>
      </c>
      <c r="K11" s="883" t="s">
        <v>2500</v>
      </c>
    </row>
    <row r="12" spans="1:11" ht="67.8">
      <c r="A12" s="880"/>
      <c r="B12" s="841" t="s">
        <v>1057</v>
      </c>
      <c r="C12" s="841" t="s">
        <v>1058</v>
      </c>
      <c r="D12" s="841" t="s">
        <v>1059</v>
      </c>
      <c r="E12" s="841" t="s">
        <v>2501</v>
      </c>
      <c r="F12" s="841" t="s">
        <v>2502</v>
      </c>
      <c r="G12" s="841" t="s">
        <v>2503</v>
      </c>
      <c r="H12" s="841" t="s">
        <v>2504</v>
      </c>
      <c r="I12" s="841" t="s">
        <v>2505</v>
      </c>
      <c r="J12" s="880"/>
      <c r="K12" s="880"/>
    </row>
    <row r="13" spans="1:11" ht="22.5" customHeight="1">
      <c r="A13" s="877" t="s">
        <v>1039</v>
      </c>
      <c r="B13" s="878"/>
      <c r="C13" s="878"/>
      <c r="D13" s="878"/>
      <c r="E13" s="878"/>
      <c r="F13" s="878"/>
      <c r="G13" s="878"/>
      <c r="H13" s="878"/>
      <c r="I13" s="878"/>
      <c r="J13" s="878"/>
      <c r="K13" s="879"/>
    </row>
    <row r="14" spans="1:11" ht="28.8">
      <c r="A14" s="842" t="s">
        <v>1060</v>
      </c>
      <c r="B14" s="843"/>
      <c r="C14" s="843"/>
      <c r="D14" s="843"/>
      <c r="E14" s="844"/>
      <c r="F14" s="844"/>
      <c r="G14" s="844"/>
      <c r="H14" s="844"/>
      <c r="I14" s="845" t="s">
        <v>2506</v>
      </c>
      <c r="J14" s="844" t="s">
        <v>2507</v>
      </c>
      <c r="K14" s="846"/>
    </row>
    <row r="15" spans="1:11" ht="28.8">
      <c r="A15" s="842" t="s">
        <v>1069</v>
      </c>
      <c r="B15" s="843"/>
      <c r="C15" s="843"/>
      <c r="D15" s="843"/>
      <c r="E15" s="844"/>
      <c r="F15" s="844"/>
      <c r="G15" s="844"/>
      <c r="H15" s="844"/>
      <c r="I15" s="845" t="s">
        <v>2506</v>
      </c>
      <c r="J15" s="844" t="s">
        <v>2507</v>
      </c>
      <c r="K15" s="846"/>
    </row>
    <row r="16" spans="1:11" ht="28.8">
      <c r="A16" s="842" t="s">
        <v>1074</v>
      </c>
      <c r="B16" s="843"/>
      <c r="C16" s="840" t="s">
        <v>2506</v>
      </c>
      <c r="D16" s="843"/>
      <c r="E16" s="844"/>
      <c r="F16" s="844"/>
      <c r="G16" s="844"/>
      <c r="H16" s="844"/>
      <c r="I16" s="845" t="s">
        <v>2506</v>
      </c>
      <c r="J16" s="844" t="s">
        <v>2507</v>
      </c>
      <c r="K16" s="846"/>
    </row>
    <row r="17" spans="1:11" ht="28.8">
      <c r="A17" s="842" t="s">
        <v>1079</v>
      </c>
      <c r="B17" s="843"/>
      <c r="C17" s="840" t="s">
        <v>2506</v>
      </c>
      <c r="D17" s="843"/>
      <c r="E17" s="844"/>
      <c r="F17" s="844"/>
      <c r="G17" s="844"/>
      <c r="H17" s="844"/>
      <c r="I17" s="845" t="s">
        <v>2506</v>
      </c>
      <c r="J17" s="844" t="s">
        <v>2507</v>
      </c>
      <c r="K17" s="846"/>
    </row>
    <row r="18" spans="1:11">
      <c r="A18" s="842" t="s">
        <v>1091</v>
      </c>
      <c r="B18" s="840" t="s">
        <v>2506</v>
      </c>
      <c r="C18" s="843"/>
      <c r="D18" s="843"/>
      <c r="E18" s="844"/>
      <c r="F18" s="844"/>
      <c r="G18" s="844"/>
      <c r="H18" s="844"/>
      <c r="I18" s="845" t="s">
        <v>2506</v>
      </c>
      <c r="J18" s="844" t="s">
        <v>2507</v>
      </c>
      <c r="K18" s="846"/>
    </row>
    <row r="19" spans="1:11">
      <c r="A19" s="842" t="s">
        <v>1096</v>
      </c>
      <c r="B19" s="843"/>
      <c r="C19" s="840" t="s">
        <v>2506</v>
      </c>
      <c r="D19" s="844"/>
      <c r="E19" s="844"/>
      <c r="F19" s="844"/>
      <c r="G19" s="844"/>
      <c r="H19" s="844"/>
      <c r="I19" s="845" t="s">
        <v>2506</v>
      </c>
      <c r="J19" s="844" t="s">
        <v>2507</v>
      </c>
      <c r="K19" s="846"/>
    </row>
    <row r="20" spans="1:11" ht="28.8">
      <c r="A20" s="842" t="s">
        <v>1102</v>
      </c>
      <c r="B20" s="844"/>
      <c r="C20" s="840" t="s">
        <v>2506</v>
      </c>
      <c r="D20" s="843"/>
      <c r="E20" s="844"/>
      <c r="F20" s="844"/>
      <c r="G20" s="844"/>
      <c r="H20" s="844"/>
      <c r="I20" s="845" t="s">
        <v>2506</v>
      </c>
      <c r="J20" s="844" t="s">
        <v>2507</v>
      </c>
      <c r="K20" s="846"/>
    </row>
    <row r="21" spans="1:11">
      <c r="A21" s="842" t="s">
        <v>1107</v>
      </c>
      <c r="B21" s="840" t="s">
        <v>2506</v>
      </c>
      <c r="C21" s="843"/>
      <c r="D21" s="843"/>
      <c r="E21" s="844"/>
      <c r="F21" s="844"/>
      <c r="G21" s="844"/>
      <c r="H21" s="844"/>
      <c r="I21" s="845" t="s">
        <v>2506</v>
      </c>
      <c r="J21" s="844" t="s">
        <v>2507</v>
      </c>
      <c r="K21" s="846"/>
    </row>
    <row r="22" spans="1:11" ht="28.8">
      <c r="A22" s="842" t="s">
        <v>1119</v>
      </c>
      <c r="B22" s="840" t="s">
        <v>2506</v>
      </c>
      <c r="C22" s="843"/>
      <c r="D22" s="843"/>
      <c r="E22" s="844"/>
      <c r="F22" s="844"/>
      <c r="G22" s="844"/>
      <c r="H22" s="844"/>
      <c r="I22" s="845" t="s">
        <v>2506</v>
      </c>
      <c r="J22" s="844" t="s">
        <v>2507</v>
      </c>
      <c r="K22" s="846"/>
    </row>
    <row r="23" spans="1:11" ht="22.5" customHeight="1">
      <c r="A23" s="877" t="s">
        <v>1220</v>
      </c>
      <c r="B23" s="878"/>
      <c r="C23" s="878"/>
      <c r="D23" s="878"/>
      <c r="E23" s="878"/>
      <c r="F23" s="878"/>
      <c r="G23" s="878"/>
      <c r="H23" s="878"/>
      <c r="I23" s="878"/>
      <c r="J23" s="878"/>
      <c r="K23" s="879"/>
    </row>
    <row r="24" spans="1:11" ht="86.4">
      <c r="A24" s="842" t="s">
        <v>1176</v>
      </c>
      <c r="B24" s="843"/>
      <c r="C24" s="843"/>
      <c r="D24" s="840" t="s">
        <v>2506</v>
      </c>
      <c r="E24" s="844"/>
      <c r="F24" s="844"/>
      <c r="G24" s="847"/>
      <c r="H24" s="844"/>
      <c r="I24" s="845" t="s">
        <v>2506</v>
      </c>
      <c r="J24" s="848" t="s">
        <v>2508</v>
      </c>
      <c r="K24" s="849"/>
    </row>
    <row r="25" spans="1:11" ht="100.8">
      <c r="A25" s="842" t="s">
        <v>1176</v>
      </c>
      <c r="B25" s="843"/>
      <c r="C25" s="843"/>
      <c r="D25" s="840" t="s">
        <v>2506</v>
      </c>
      <c r="E25" s="844"/>
      <c r="F25" s="844"/>
      <c r="G25" s="847"/>
      <c r="H25" s="844"/>
      <c r="I25" s="845" t="s">
        <v>2506</v>
      </c>
      <c r="J25" s="848" t="s">
        <v>2509</v>
      </c>
      <c r="K25" s="849"/>
    </row>
    <row r="26" spans="1:11" ht="28.8">
      <c r="A26" s="842" t="s">
        <v>1185</v>
      </c>
      <c r="B26" s="843"/>
      <c r="C26" s="843"/>
      <c r="D26" s="840" t="s">
        <v>2506</v>
      </c>
      <c r="E26" s="844"/>
      <c r="F26" s="844"/>
      <c r="G26" s="844"/>
      <c r="H26" s="844"/>
      <c r="I26" s="845" t="s">
        <v>2506</v>
      </c>
      <c r="J26" s="844" t="s">
        <v>2507</v>
      </c>
      <c r="K26" s="846"/>
    </row>
    <row r="27" spans="1:11">
      <c r="A27" s="842" t="s">
        <v>1191</v>
      </c>
      <c r="B27" s="840" t="s">
        <v>2506</v>
      </c>
      <c r="C27" s="843"/>
      <c r="D27" s="843"/>
      <c r="E27" s="844"/>
      <c r="F27" s="844"/>
      <c r="G27" s="844"/>
      <c r="H27" s="844"/>
      <c r="I27" s="845" t="s">
        <v>2506</v>
      </c>
      <c r="J27" s="844" t="s">
        <v>2507</v>
      </c>
      <c r="K27" s="846"/>
    </row>
    <row r="28" spans="1:11" ht="115.2">
      <c r="A28" s="842" t="s">
        <v>1194</v>
      </c>
      <c r="B28" s="844"/>
      <c r="C28" s="840" t="s">
        <v>2506</v>
      </c>
      <c r="D28" s="843"/>
      <c r="E28" s="844"/>
      <c r="F28" s="844"/>
      <c r="G28" s="847"/>
      <c r="H28" s="844"/>
      <c r="I28" s="845" t="s">
        <v>2506</v>
      </c>
      <c r="J28" s="848" t="s">
        <v>2510</v>
      </c>
      <c r="K28" s="849" t="s">
        <v>376</v>
      </c>
    </row>
    <row r="29" spans="1:11" ht="28.8">
      <c r="A29" s="842" t="s">
        <v>1196</v>
      </c>
      <c r="B29" s="844"/>
      <c r="C29" s="844"/>
      <c r="D29" s="840" t="s">
        <v>2506</v>
      </c>
      <c r="E29" s="844"/>
      <c r="F29" s="844"/>
      <c r="G29" s="844"/>
      <c r="H29" s="844"/>
      <c r="I29" s="845" t="s">
        <v>2506</v>
      </c>
      <c r="J29" s="844" t="s">
        <v>2507</v>
      </c>
      <c r="K29" s="846"/>
    </row>
    <row r="30" spans="1:11" ht="43.2">
      <c r="A30" s="842" t="s">
        <v>1200</v>
      </c>
      <c r="B30" s="844"/>
      <c r="C30" s="844"/>
      <c r="D30" s="840" t="s">
        <v>2506</v>
      </c>
      <c r="E30" s="844"/>
      <c r="F30" s="844"/>
      <c r="G30" s="844"/>
      <c r="H30" s="844"/>
      <c r="I30" s="845" t="s">
        <v>2506</v>
      </c>
      <c r="J30" s="844" t="s">
        <v>2507</v>
      </c>
      <c r="K30" s="846"/>
    </row>
    <row r="31" spans="1:11" ht="28.8">
      <c r="A31" s="842" t="s">
        <v>1205</v>
      </c>
      <c r="B31" s="843"/>
      <c r="C31" s="840" t="s">
        <v>2506</v>
      </c>
      <c r="D31" s="843"/>
      <c r="E31" s="844"/>
      <c r="F31" s="844"/>
      <c r="G31" s="844"/>
      <c r="H31" s="844"/>
      <c r="I31" s="845" t="s">
        <v>2506</v>
      </c>
      <c r="J31" s="844" t="s">
        <v>2507</v>
      </c>
      <c r="K31" s="846"/>
    </row>
    <row r="32" spans="1:11" ht="28.8">
      <c r="A32" s="842" t="s">
        <v>1208</v>
      </c>
      <c r="B32" s="844"/>
      <c r="C32" s="843"/>
      <c r="D32" s="840" t="s">
        <v>2506</v>
      </c>
      <c r="E32" s="844"/>
      <c r="F32" s="844"/>
      <c r="G32" s="844"/>
      <c r="H32" s="844"/>
      <c r="I32" s="845" t="s">
        <v>2506</v>
      </c>
      <c r="J32" s="844" t="s">
        <v>2507</v>
      </c>
      <c r="K32" s="846"/>
    </row>
    <row r="33" spans="1:11">
      <c r="A33" s="842" t="s">
        <v>1211</v>
      </c>
      <c r="B33" s="844"/>
      <c r="C33" s="843"/>
      <c r="D33" s="840" t="s">
        <v>2506</v>
      </c>
      <c r="E33" s="844"/>
      <c r="F33" s="844"/>
      <c r="G33" s="844"/>
      <c r="H33" s="844"/>
      <c r="I33" s="845" t="s">
        <v>2506</v>
      </c>
      <c r="J33" s="844" t="s">
        <v>2507</v>
      </c>
      <c r="K33" s="846"/>
    </row>
    <row r="34" spans="1:11" ht="28.8">
      <c r="A34" s="842" t="s">
        <v>1214</v>
      </c>
      <c r="B34" s="844"/>
      <c r="C34" s="843"/>
      <c r="D34" s="840" t="s">
        <v>2506</v>
      </c>
      <c r="E34" s="844"/>
      <c r="F34" s="844"/>
      <c r="G34" s="844"/>
      <c r="H34" s="844"/>
      <c r="I34" s="845" t="s">
        <v>2506</v>
      </c>
      <c r="J34" s="844" t="s">
        <v>2507</v>
      </c>
      <c r="K34" s="846"/>
    </row>
    <row r="35" spans="1:11" ht="28.8">
      <c r="A35" s="842" t="s">
        <v>1218</v>
      </c>
      <c r="B35" s="840" t="s">
        <v>2506</v>
      </c>
      <c r="C35" s="843"/>
      <c r="D35" s="843"/>
      <c r="E35" s="844"/>
      <c r="F35" s="844"/>
      <c r="G35" s="844"/>
      <c r="H35" s="844"/>
      <c r="I35" s="845" t="s">
        <v>2506</v>
      </c>
      <c r="J35" s="844" t="s">
        <v>2507</v>
      </c>
      <c r="K35" s="846"/>
    </row>
    <row r="36" spans="1:11" ht="22.5" customHeight="1">
      <c r="A36" s="877" t="s">
        <v>1223</v>
      </c>
      <c r="B36" s="878"/>
      <c r="C36" s="878"/>
      <c r="D36" s="878"/>
      <c r="E36" s="878"/>
      <c r="F36" s="878"/>
      <c r="G36" s="878"/>
      <c r="H36" s="878"/>
      <c r="I36" s="878"/>
      <c r="J36" s="878"/>
      <c r="K36" s="879"/>
    </row>
    <row r="37" spans="1:11" ht="86.4">
      <c r="A37" s="842" t="s">
        <v>1265</v>
      </c>
      <c r="B37" s="844"/>
      <c r="C37" s="843"/>
      <c r="D37" s="840" t="s">
        <v>2506</v>
      </c>
      <c r="E37" s="847"/>
      <c r="F37" s="844"/>
      <c r="G37" s="844"/>
      <c r="H37" s="844"/>
      <c r="I37" s="845" t="s">
        <v>2506</v>
      </c>
      <c r="J37" s="848" t="s">
        <v>2511</v>
      </c>
      <c r="K37" s="849" t="s">
        <v>376</v>
      </c>
    </row>
    <row r="38" spans="1:11">
      <c r="A38" s="842" t="s">
        <v>1269</v>
      </c>
      <c r="B38" s="844"/>
      <c r="C38" s="844"/>
      <c r="D38" s="840" t="s">
        <v>2506</v>
      </c>
      <c r="E38" s="844"/>
      <c r="F38" s="844"/>
      <c r="G38" s="844"/>
      <c r="H38" s="844"/>
      <c r="I38" s="845" t="s">
        <v>2506</v>
      </c>
      <c r="J38" s="844" t="s">
        <v>2507</v>
      </c>
      <c r="K38" s="846"/>
    </row>
    <row r="39" spans="1:11" ht="28.8">
      <c r="A39" s="842" t="s">
        <v>1271</v>
      </c>
      <c r="B39" s="843"/>
      <c r="C39" s="843"/>
      <c r="D39" s="840" t="s">
        <v>2506</v>
      </c>
      <c r="E39" s="844"/>
      <c r="F39" s="844"/>
      <c r="G39" s="844"/>
      <c r="H39" s="844"/>
      <c r="I39" s="845" t="s">
        <v>2506</v>
      </c>
      <c r="J39" s="844" t="s">
        <v>2507</v>
      </c>
      <c r="K39" s="846"/>
    </row>
    <row r="40" spans="1:11" ht="28.8">
      <c r="A40" s="842" t="s">
        <v>1274</v>
      </c>
      <c r="B40" s="844"/>
      <c r="C40" s="840" t="s">
        <v>2506</v>
      </c>
      <c r="D40" s="844"/>
      <c r="E40" s="844"/>
      <c r="F40" s="844"/>
      <c r="G40" s="844"/>
      <c r="H40" s="844"/>
      <c r="I40" s="845" t="s">
        <v>2506</v>
      </c>
      <c r="J40" s="844" t="s">
        <v>2507</v>
      </c>
      <c r="K40" s="846"/>
    </row>
    <row r="41" spans="1:11" ht="43.2">
      <c r="A41" s="842" t="s">
        <v>1278</v>
      </c>
      <c r="B41" s="844"/>
      <c r="C41" s="840" t="s">
        <v>2506</v>
      </c>
      <c r="D41" s="843"/>
      <c r="E41" s="844"/>
      <c r="F41" s="844"/>
      <c r="G41" s="847"/>
      <c r="H41" s="844"/>
      <c r="I41" s="845" t="s">
        <v>2506</v>
      </c>
      <c r="J41" s="848" t="s">
        <v>2512</v>
      </c>
      <c r="K41" s="849" t="s">
        <v>394</v>
      </c>
    </row>
    <row r="42" spans="1:11" ht="57.6">
      <c r="A42" s="842" t="s">
        <v>1278</v>
      </c>
      <c r="B42" s="844"/>
      <c r="C42" s="840" t="s">
        <v>2506</v>
      </c>
      <c r="D42" s="843"/>
      <c r="E42" s="844"/>
      <c r="F42" s="844"/>
      <c r="G42" s="844"/>
      <c r="H42" s="847"/>
      <c r="I42" s="845" t="s">
        <v>2506</v>
      </c>
      <c r="J42" s="848" t="s">
        <v>2513</v>
      </c>
      <c r="K42" s="849" t="s">
        <v>376</v>
      </c>
    </row>
    <row r="43" spans="1:11">
      <c r="A43" s="842" t="s">
        <v>1288</v>
      </c>
      <c r="B43" s="844"/>
      <c r="C43" s="840" t="s">
        <v>2506</v>
      </c>
      <c r="D43" s="843"/>
      <c r="E43" s="844"/>
      <c r="F43" s="844"/>
      <c r="G43" s="844"/>
      <c r="H43" s="844"/>
      <c r="I43" s="845" t="s">
        <v>2506</v>
      </c>
      <c r="J43" s="844" t="s">
        <v>2507</v>
      </c>
      <c r="K43" s="846"/>
    </row>
    <row r="44" spans="1:11" ht="43.2">
      <c r="A44" s="842" t="s">
        <v>1291</v>
      </c>
      <c r="B44" s="844"/>
      <c r="C44" s="844"/>
      <c r="D44" s="840" t="s">
        <v>2506</v>
      </c>
      <c r="E44" s="844"/>
      <c r="F44" s="844"/>
      <c r="G44" s="844"/>
      <c r="H44" s="844"/>
      <c r="I44" s="845" t="s">
        <v>2506</v>
      </c>
      <c r="J44" s="844" t="s">
        <v>2507</v>
      </c>
      <c r="K44" s="846"/>
    </row>
    <row r="45" spans="1:11" ht="28.8">
      <c r="A45" s="842" t="s">
        <v>1293</v>
      </c>
      <c r="B45" s="844"/>
      <c r="C45" s="844"/>
      <c r="D45" s="840" t="s">
        <v>2506</v>
      </c>
      <c r="E45" s="844"/>
      <c r="F45" s="844"/>
      <c r="G45" s="844"/>
      <c r="H45" s="844"/>
      <c r="I45" s="845" t="s">
        <v>2506</v>
      </c>
      <c r="J45" s="844" t="s">
        <v>2507</v>
      </c>
      <c r="K45" s="846"/>
    </row>
    <row r="46" spans="1:11" ht="43.2">
      <c r="A46" s="842" t="s">
        <v>1298</v>
      </c>
      <c r="B46" s="844"/>
      <c r="C46" s="844"/>
      <c r="D46" s="840" t="s">
        <v>2506</v>
      </c>
      <c r="E46" s="844"/>
      <c r="F46" s="844"/>
      <c r="G46" s="844"/>
      <c r="H46" s="844"/>
      <c r="I46" s="845" t="s">
        <v>2506</v>
      </c>
      <c r="J46" s="844" t="s">
        <v>2507</v>
      </c>
      <c r="K46" s="846"/>
    </row>
    <row r="47" spans="1:11" ht="28.8">
      <c r="A47" s="842" t="s">
        <v>1300</v>
      </c>
      <c r="B47" s="843"/>
      <c r="C47" s="843"/>
      <c r="D47" s="843"/>
      <c r="E47" s="844"/>
      <c r="F47" s="844"/>
      <c r="G47" s="844"/>
      <c r="H47" s="844"/>
      <c r="I47" s="845" t="s">
        <v>2506</v>
      </c>
      <c r="J47" s="844" t="s">
        <v>2507</v>
      </c>
      <c r="K47" s="846"/>
    </row>
    <row r="48" spans="1:11" ht="43.2">
      <c r="A48" s="842" t="s">
        <v>1306</v>
      </c>
      <c r="B48" s="844"/>
      <c r="C48" s="843"/>
      <c r="D48" s="840" t="s">
        <v>2506</v>
      </c>
      <c r="E48" s="844"/>
      <c r="F48" s="844"/>
      <c r="G48" s="844"/>
      <c r="H48" s="844"/>
      <c r="I48" s="845" t="s">
        <v>2506</v>
      </c>
      <c r="J48" s="844" t="s">
        <v>2507</v>
      </c>
      <c r="K48" s="846"/>
    </row>
    <row r="49" spans="1:11" ht="28.8">
      <c r="A49" s="842" t="s">
        <v>1308</v>
      </c>
      <c r="B49" s="844"/>
      <c r="C49" s="843"/>
      <c r="D49" s="840" t="s">
        <v>2506</v>
      </c>
      <c r="E49" s="844"/>
      <c r="F49" s="844"/>
      <c r="G49" s="844"/>
      <c r="H49" s="844"/>
      <c r="I49" s="845" t="s">
        <v>2506</v>
      </c>
      <c r="J49" s="844" t="s">
        <v>2507</v>
      </c>
      <c r="K49" s="846"/>
    </row>
    <row r="50" spans="1:11" ht="22.5" customHeight="1">
      <c r="A50" s="877" t="s">
        <v>1315</v>
      </c>
      <c r="B50" s="878"/>
      <c r="C50" s="878"/>
      <c r="D50" s="878"/>
      <c r="E50" s="878"/>
      <c r="F50" s="878"/>
      <c r="G50" s="878"/>
      <c r="H50" s="878"/>
      <c r="I50" s="878"/>
      <c r="J50" s="878"/>
      <c r="K50" s="879"/>
    </row>
    <row r="51" spans="1:11" ht="57.6">
      <c r="A51" s="842" t="s">
        <v>1487</v>
      </c>
      <c r="B51" s="843"/>
      <c r="C51" s="843"/>
      <c r="D51" s="840" t="s">
        <v>2506</v>
      </c>
      <c r="E51" s="847"/>
      <c r="F51" s="844"/>
      <c r="G51" s="844"/>
      <c r="H51" s="844"/>
      <c r="I51" s="845" t="s">
        <v>2506</v>
      </c>
      <c r="J51" s="848" t="s">
        <v>2514</v>
      </c>
      <c r="K51" s="849"/>
    </row>
    <row r="52" spans="1:11" ht="28.8">
      <c r="A52" s="842" t="s">
        <v>1487</v>
      </c>
      <c r="B52" s="843"/>
      <c r="C52" s="843"/>
      <c r="D52" s="840" t="s">
        <v>2506</v>
      </c>
      <c r="E52" s="847"/>
      <c r="F52" s="844"/>
      <c r="G52" s="844"/>
      <c r="H52" s="844"/>
      <c r="I52" s="845" t="s">
        <v>2506</v>
      </c>
      <c r="J52" s="848" t="s">
        <v>2515</v>
      </c>
      <c r="K52" s="849"/>
    </row>
    <row r="53" spans="1:11" ht="28.8">
      <c r="A53" s="842" t="s">
        <v>1487</v>
      </c>
      <c r="B53" s="843"/>
      <c r="C53" s="843"/>
      <c r="D53" s="840" t="s">
        <v>2506</v>
      </c>
      <c r="E53" s="847"/>
      <c r="F53" s="844"/>
      <c r="G53" s="844"/>
      <c r="H53" s="844"/>
      <c r="I53" s="845" t="s">
        <v>2506</v>
      </c>
      <c r="J53" s="848" t="s">
        <v>2516</v>
      </c>
      <c r="K53" s="849"/>
    </row>
    <row r="54" spans="1:11" ht="43.2">
      <c r="A54" s="842" t="s">
        <v>1487</v>
      </c>
      <c r="B54" s="843"/>
      <c r="C54" s="843"/>
      <c r="D54" s="840" t="s">
        <v>2506</v>
      </c>
      <c r="E54" s="844"/>
      <c r="F54" s="844"/>
      <c r="G54" s="847"/>
      <c r="H54" s="844"/>
      <c r="I54" s="845" t="s">
        <v>2506</v>
      </c>
      <c r="J54" s="848" t="s">
        <v>2517</v>
      </c>
      <c r="K54" s="849"/>
    </row>
    <row r="55" spans="1:11" ht="43.2">
      <c r="A55" s="842" t="s">
        <v>1487</v>
      </c>
      <c r="B55" s="843"/>
      <c r="C55" s="843"/>
      <c r="D55" s="840" t="s">
        <v>2506</v>
      </c>
      <c r="E55" s="847"/>
      <c r="F55" s="844"/>
      <c r="G55" s="844"/>
      <c r="H55" s="844"/>
      <c r="I55" s="845" t="s">
        <v>2506</v>
      </c>
      <c r="J55" s="848" t="s">
        <v>2518</v>
      </c>
      <c r="K55" s="849"/>
    </row>
    <row r="56" spans="1:11" ht="43.2">
      <c r="A56" s="842" t="s">
        <v>1487</v>
      </c>
      <c r="B56" s="843"/>
      <c r="C56" s="843"/>
      <c r="D56" s="840" t="s">
        <v>2506</v>
      </c>
      <c r="E56" s="844"/>
      <c r="F56" s="844"/>
      <c r="G56" s="844"/>
      <c r="H56" s="847"/>
      <c r="I56" s="845" t="s">
        <v>2506</v>
      </c>
      <c r="J56" s="848" t="s">
        <v>2519</v>
      </c>
      <c r="K56" s="849"/>
    </row>
    <row r="57" spans="1:11" ht="28.8">
      <c r="A57" s="842" t="s">
        <v>1487</v>
      </c>
      <c r="B57" s="843"/>
      <c r="C57" s="843"/>
      <c r="D57" s="840" t="s">
        <v>2506</v>
      </c>
      <c r="E57" s="844"/>
      <c r="F57" s="844"/>
      <c r="G57" s="844"/>
      <c r="H57" s="847"/>
      <c r="I57" s="845" t="s">
        <v>2506</v>
      </c>
      <c r="J57" s="848" t="s">
        <v>2520</v>
      </c>
      <c r="K57" s="849"/>
    </row>
    <row r="58" spans="1:11" ht="57.6">
      <c r="A58" s="842" t="s">
        <v>1487</v>
      </c>
      <c r="B58" s="843"/>
      <c r="C58" s="843"/>
      <c r="D58" s="840" t="s">
        <v>2506</v>
      </c>
      <c r="E58" s="844"/>
      <c r="F58" s="844"/>
      <c r="G58" s="847"/>
      <c r="H58" s="844"/>
      <c r="I58" s="845" t="s">
        <v>2506</v>
      </c>
      <c r="J58" s="848" t="s">
        <v>2521</v>
      </c>
      <c r="K58" s="849"/>
    </row>
    <row r="59" spans="1:11" ht="86.4">
      <c r="A59" s="842" t="s">
        <v>1487</v>
      </c>
      <c r="B59" s="843"/>
      <c r="C59" s="843"/>
      <c r="D59" s="840" t="s">
        <v>2506</v>
      </c>
      <c r="E59" s="844"/>
      <c r="F59" s="844"/>
      <c r="G59" s="844"/>
      <c r="H59" s="847"/>
      <c r="I59" s="845" t="s">
        <v>2506</v>
      </c>
      <c r="J59" s="848" t="s">
        <v>2522</v>
      </c>
      <c r="K59" s="849"/>
    </row>
    <row r="60" spans="1:11" ht="43.2">
      <c r="A60" s="842" t="s">
        <v>1487</v>
      </c>
      <c r="B60" s="843"/>
      <c r="C60" s="843"/>
      <c r="D60" s="840" t="s">
        <v>2506</v>
      </c>
      <c r="E60" s="844"/>
      <c r="F60" s="844"/>
      <c r="G60" s="847"/>
      <c r="H60" s="844"/>
      <c r="I60" s="845" t="s">
        <v>2506</v>
      </c>
      <c r="J60" s="848" t="s">
        <v>2523</v>
      </c>
      <c r="K60" s="849"/>
    </row>
    <row r="61" spans="1:11" ht="57.6">
      <c r="A61" s="842" t="s">
        <v>1487</v>
      </c>
      <c r="B61" s="843"/>
      <c r="C61" s="843"/>
      <c r="D61" s="840" t="s">
        <v>2506</v>
      </c>
      <c r="E61" s="847"/>
      <c r="F61" s="844"/>
      <c r="G61" s="844"/>
      <c r="H61" s="844"/>
      <c r="I61" s="845" t="s">
        <v>2506</v>
      </c>
      <c r="J61" s="848" t="s">
        <v>2524</v>
      </c>
      <c r="K61" s="849"/>
    </row>
    <row r="62" spans="1:11" ht="28.8">
      <c r="A62" s="842" t="s">
        <v>1487</v>
      </c>
      <c r="B62" s="843"/>
      <c r="C62" s="843"/>
      <c r="D62" s="840" t="s">
        <v>2506</v>
      </c>
      <c r="E62" s="844"/>
      <c r="F62" s="844"/>
      <c r="G62" s="847"/>
      <c r="H62" s="844"/>
      <c r="I62" s="845" t="s">
        <v>2506</v>
      </c>
      <c r="J62" s="848" t="s">
        <v>2525</v>
      </c>
      <c r="K62" s="849"/>
    </row>
    <row r="63" spans="1:11" ht="43.2">
      <c r="A63" s="842" t="s">
        <v>1492</v>
      </c>
      <c r="B63" s="840" t="s">
        <v>2506</v>
      </c>
      <c r="C63" s="844"/>
      <c r="D63" s="844"/>
      <c r="E63" s="847"/>
      <c r="F63" s="844"/>
      <c r="G63" s="844"/>
      <c r="H63" s="844"/>
      <c r="I63" s="845" t="s">
        <v>2506</v>
      </c>
      <c r="J63" s="848" t="s">
        <v>2526</v>
      </c>
      <c r="K63" s="849" t="s">
        <v>394</v>
      </c>
    </row>
    <row r="64" spans="1:11" ht="57.6">
      <c r="A64" s="842" t="s">
        <v>1492</v>
      </c>
      <c r="B64" s="840" t="s">
        <v>2506</v>
      </c>
      <c r="C64" s="844"/>
      <c r="D64" s="844"/>
      <c r="E64" s="844"/>
      <c r="F64" s="844"/>
      <c r="G64" s="847"/>
      <c r="H64" s="844"/>
      <c r="I64" s="845" t="s">
        <v>2506</v>
      </c>
      <c r="J64" s="848" t="s">
        <v>2527</v>
      </c>
      <c r="K64" s="849" t="s">
        <v>394</v>
      </c>
    </row>
    <row r="65" spans="1:11" ht="72">
      <c r="A65" s="842" t="s">
        <v>1492</v>
      </c>
      <c r="B65" s="840" t="s">
        <v>2506</v>
      </c>
      <c r="C65" s="844"/>
      <c r="D65" s="844"/>
      <c r="E65" s="844"/>
      <c r="F65" s="844"/>
      <c r="G65" s="847"/>
      <c r="H65" s="844"/>
      <c r="I65" s="845" t="s">
        <v>2506</v>
      </c>
      <c r="J65" s="848" t="s">
        <v>2528</v>
      </c>
      <c r="K65" s="849" t="s">
        <v>394</v>
      </c>
    </row>
    <row r="66" spans="1:11" ht="57.6">
      <c r="A66" s="842" t="s">
        <v>1492</v>
      </c>
      <c r="B66" s="840" t="s">
        <v>2506</v>
      </c>
      <c r="C66" s="844"/>
      <c r="D66" s="844"/>
      <c r="E66" s="847"/>
      <c r="F66" s="844"/>
      <c r="G66" s="844"/>
      <c r="H66" s="844"/>
      <c r="I66" s="845" t="s">
        <v>2506</v>
      </c>
      <c r="J66" s="848" t="s">
        <v>2529</v>
      </c>
      <c r="K66" s="849" t="s">
        <v>394</v>
      </c>
    </row>
    <row r="67" spans="1:11" ht="43.2">
      <c r="A67" s="842" t="s">
        <v>1492</v>
      </c>
      <c r="B67" s="840" t="s">
        <v>2506</v>
      </c>
      <c r="C67" s="844"/>
      <c r="D67" s="844"/>
      <c r="E67" s="847"/>
      <c r="F67" s="844"/>
      <c r="G67" s="844"/>
      <c r="H67" s="844"/>
      <c r="I67" s="845" t="s">
        <v>2506</v>
      </c>
      <c r="J67" s="848" t="s">
        <v>2530</v>
      </c>
      <c r="K67" s="849" t="s">
        <v>394</v>
      </c>
    </row>
    <row r="68" spans="1:11" ht="22.5" customHeight="1">
      <c r="A68" s="877" t="s">
        <v>1495</v>
      </c>
      <c r="B68" s="878"/>
      <c r="C68" s="878"/>
      <c r="D68" s="878"/>
      <c r="E68" s="878"/>
      <c r="F68" s="878"/>
      <c r="G68" s="878"/>
      <c r="H68" s="878"/>
      <c r="I68" s="878"/>
      <c r="J68" s="878"/>
      <c r="K68" s="879"/>
    </row>
    <row r="69" spans="1:11" ht="43.2">
      <c r="A69" s="842" t="s">
        <v>1569</v>
      </c>
      <c r="B69" s="843"/>
      <c r="C69" s="843"/>
      <c r="D69" s="840" t="s">
        <v>2506</v>
      </c>
      <c r="E69" s="847"/>
      <c r="F69" s="844"/>
      <c r="G69" s="844"/>
      <c r="H69" s="844"/>
      <c r="I69" s="845" t="s">
        <v>2506</v>
      </c>
      <c r="J69" s="848" t="s">
        <v>2531</v>
      </c>
      <c r="K69" s="849"/>
    </row>
    <row r="70" spans="1:11">
      <c r="A70" s="842" t="s">
        <v>1572</v>
      </c>
      <c r="B70" s="843"/>
      <c r="C70" s="840" t="s">
        <v>2506</v>
      </c>
      <c r="D70" s="843"/>
      <c r="E70" s="844"/>
      <c r="F70" s="844"/>
      <c r="G70" s="844"/>
      <c r="H70" s="844"/>
      <c r="I70" s="845" t="s">
        <v>2506</v>
      </c>
      <c r="J70" s="844" t="s">
        <v>2507</v>
      </c>
      <c r="K70" s="846"/>
    </row>
    <row r="71" spans="1:11" ht="28.8">
      <c r="A71" s="842" t="s">
        <v>1578</v>
      </c>
      <c r="B71" s="843"/>
      <c r="C71" s="843"/>
      <c r="D71" s="840" t="s">
        <v>2506</v>
      </c>
      <c r="E71" s="844"/>
      <c r="F71" s="844"/>
      <c r="G71" s="844"/>
      <c r="H71" s="844"/>
      <c r="I71" s="845" t="s">
        <v>2506</v>
      </c>
      <c r="J71" s="844" t="s">
        <v>2507</v>
      </c>
      <c r="K71" s="846"/>
    </row>
    <row r="72" spans="1:11">
      <c r="A72" s="842" t="s">
        <v>1588</v>
      </c>
      <c r="B72" s="843"/>
      <c r="C72" s="843"/>
      <c r="D72" s="843"/>
      <c r="E72" s="844"/>
      <c r="F72" s="844"/>
      <c r="G72" s="844"/>
      <c r="H72" s="844"/>
      <c r="I72" s="845" t="s">
        <v>2506</v>
      </c>
      <c r="J72" s="844" t="s">
        <v>2507</v>
      </c>
      <c r="K72" s="846"/>
    </row>
    <row r="73" spans="1:11" ht="28.8">
      <c r="A73" s="842" t="s">
        <v>1590</v>
      </c>
      <c r="B73" s="843"/>
      <c r="C73" s="843"/>
      <c r="D73" s="843"/>
      <c r="E73" s="844"/>
      <c r="F73" s="844"/>
      <c r="G73" s="844"/>
      <c r="H73" s="844"/>
      <c r="I73" s="845" t="s">
        <v>2506</v>
      </c>
      <c r="J73" s="844" t="s">
        <v>2507</v>
      </c>
      <c r="K73" s="846"/>
    </row>
    <row r="74" spans="1:11" ht="22.5" customHeight="1">
      <c r="A74" s="877" t="s">
        <v>1593</v>
      </c>
      <c r="B74" s="878"/>
      <c r="C74" s="878"/>
      <c r="D74" s="878"/>
      <c r="E74" s="878"/>
      <c r="F74" s="878"/>
      <c r="G74" s="878"/>
      <c r="H74" s="878"/>
      <c r="I74" s="878"/>
      <c r="J74" s="878"/>
      <c r="K74" s="879"/>
    </row>
    <row r="75" spans="1:11" ht="43.2">
      <c r="A75" s="842" t="s">
        <v>1669</v>
      </c>
      <c r="B75" s="844"/>
      <c r="C75" s="840" t="s">
        <v>2506</v>
      </c>
      <c r="D75" s="844"/>
      <c r="E75" s="844"/>
      <c r="F75" s="844"/>
      <c r="G75" s="847"/>
      <c r="H75" s="844"/>
      <c r="I75" s="845" t="s">
        <v>2506</v>
      </c>
      <c r="J75" s="848" t="s">
        <v>2532</v>
      </c>
      <c r="K75" s="849" t="s">
        <v>376</v>
      </c>
    </row>
    <row r="76" spans="1:11" ht="43.2">
      <c r="A76" s="842" t="s">
        <v>1669</v>
      </c>
      <c r="B76" s="844"/>
      <c r="C76" s="840" t="s">
        <v>2506</v>
      </c>
      <c r="D76" s="844"/>
      <c r="E76" s="844"/>
      <c r="F76" s="844"/>
      <c r="G76" s="844"/>
      <c r="H76" s="847"/>
      <c r="I76" s="845" t="s">
        <v>2506</v>
      </c>
      <c r="J76" s="848" t="s">
        <v>2533</v>
      </c>
      <c r="K76" s="849" t="s">
        <v>394</v>
      </c>
    </row>
    <row r="77" spans="1:11" ht="43.2">
      <c r="A77" s="842" t="s">
        <v>1669</v>
      </c>
      <c r="B77" s="844"/>
      <c r="C77" s="840" t="s">
        <v>2506</v>
      </c>
      <c r="D77" s="844"/>
      <c r="E77" s="844"/>
      <c r="F77" s="844"/>
      <c r="G77" s="847"/>
      <c r="H77" s="844"/>
      <c r="I77" s="845" t="s">
        <v>2506</v>
      </c>
      <c r="J77" s="848" t="s">
        <v>2534</v>
      </c>
      <c r="K77" s="849" t="s">
        <v>394</v>
      </c>
    </row>
    <row r="78" spans="1:11" ht="43.2">
      <c r="A78" s="842" t="s">
        <v>1669</v>
      </c>
      <c r="B78" s="844"/>
      <c r="C78" s="840" t="s">
        <v>2506</v>
      </c>
      <c r="D78" s="844"/>
      <c r="E78" s="844"/>
      <c r="F78" s="844"/>
      <c r="G78" s="847"/>
      <c r="H78" s="844"/>
      <c r="I78" s="845" t="s">
        <v>2506</v>
      </c>
      <c r="J78" s="848" t="s">
        <v>2535</v>
      </c>
      <c r="K78" s="849" t="s">
        <v>394</v>
      </c>
    </row>
    <row r="79" spans="1:11" ht="57.6">
      <c r="A79" s="842" t="s">
        <v>1669</v>
      </c>
      <c r="B79" s="844"/>
      <c r="C79" s="840" t="s">
        <v>2506</v>
      </c>
      <c r="D79" s="844"/>
      <c r="E79" s="844"/>
      <c r="F79" s="844"/>
      <c r="G79" s="847"/>
      <c r="H79" s="844"/>
      <c r="I79" s="845" t="s">
        <v>2506</v>
      </c>
      <c r="J79" s="848" t="s">
        <v>2536</v>
      </c>
      <c r="K79" s="849" t="s">
        <v>394</v>
      </c>
    </row>
    <row r="80" spans="1:11" ht="158.4">
      <c r="A80" s="842" t="s">
        <v>1669</v>
      </c>
      <c r="B80" s="844"/>
      <c r="C80" s="840" t="s">
        <v>2506</v>
      </c>
      <c r="D80" s="844"/>
      <c r="E80" s="844"/>
      <c r="F80" s="844"/>
      <c r="G80" s="847"/>
      <c r="H80" s="844"/>
      <c r="I80" s="845" t="s">
        <v>2506</v>
      </c>
      <c r="J80" s="848" t="s">
        <v>2537</v>
      </c>
      <c r="K80" s="849" t="s">
        <v>376</v>
      </c>
    </row>
    <row r="81" spans="1:11" ht="57.6">
      <c r="A81" s="842" t="s">
        <v>1669</v>
      </c>
      <c r="B81" s="844"/>
      <c r="C81" s="840" t="s">
        <v>2506</v>
      </c>
      <c r="D81" s="844"/>
      <c r="E81" s="844"/>
      <c r="F81" s="844"/>
      <c r="G81" s="847"/>
      <c r="H81" s="844"/>
      <c r="I81" s="845" t="s">
        <v>2506</v>
      </c>
      <c r="J81" s="848" t="s">
        <v>2538</v>
      </c>
      <c r="K81" s="849" t="s">
        <v>394</v>
      </c>
    </row>
    <row r="82" spans="1:11" ht="43.2">
      <c r="A82" s="842" t="s">
        <v>1683</v>
      </c>
      <c r="B82" s="840" t="s">
        <v>2506</v>
      </c>
      <c r="C82" s="843"/>
      <c r="D82" s="843"/>
      <c r="E82" s="844"/>
      <c r="F82" s="844"/>
      <c r="G82" s="847"/>
      <c r="H82" s="844"/>
      <c r="I82" s="845" t="s">
        <v>2506</v>
      </c>
      <c r="J82" s="848" t="s">
        <v>2532</v>
      </c>
      <c r="K82" s="849" t="s">
        <v>376</v>
      </c>
    </row>
    <row r="83" spans="1:11" ht="43.2">
      <c r="A83" s="842" t="s">
        <v>1683</v>
      </c>
      <c r="B83" s="840" t="s">
        <v>2506</v>
      </c>
      <c r="C83" s="843"/>
      <c r="D83" s="843"/>
      <c r="E83" s="844"/>
      <c r="F83" s="844"/>
      <c r="G83" s="844"/>
      <c r="H83" s="847"/>
      <c r="I83" s="845" t="s">
        <v>2506</v>
      </c>
      <c r="J83" s="848" t="s">
        <v>2533</v>
      </c>
      <c r="K83" s="849" t="s">
        <v>394</v>
      </c>
    </row>
    <row r="84" spans="1:11" ht="43.2">
      <c r="A84" s="842" t="s">
        <v>1683</v>
      </c>
      <c r="B84" s="840" t="s">
        <v>2506</v>
      </c>
      <c r="C84" s="843"/>
      <c r="D84" s="843"/>
      <c r="E84" s="844"/>
      <c r="F84" s="844"/>
      <c r="G84" s="847"/>
      <c r="H84" s="844"/>
      <c r="I84" s="845" t="s">
        <v>2506</v>
      </c>
      <c r="J84" s="848" t="s">
        <v>2534</v>
      </c>
      <c r="K84" s="849" t="s">
        <v>394</v>
      </c>
    </row>
    <row r="85" spans="1:11" ht="43.2">
      <c r="A85" s="842" t="s">
        <v>1683</v>
      </c>
      <c r="B85" s="840" t="s">
        <v>2506</v>
      </c>
      <c r="C85" s="843"/>
      <c r="D85" s="843"/>
      <c r="E85" s="844"/>
      <c r="F85" s="844"/>
      <c r="G85" s="847"/>
      <c r="H85" s="844"/>
      <c r="I85" s="845" t="s">
        <v>2506</v>
      </c>
      <c r="J85" s="848" t="s">
        <v>2535</v>
      </c>
      <c r="K85" s="849" t="s">
        <v>394</v>
      </c>
    </row>
    <row r="86" spans="1:11" ht="57.6">
      <c r="A86" s="842" t="s">
        <v>1683</v>
      </c>
      <c r="B86" s="840" t="s">
        <v>2506</v>
      </c>
      <c r="C86" s="843"/>
      <c r="D86" s="843"/>
      <c r="E86" s="844"/>
      <c r="F86" s="844"/>
      <c r="G86" s="847"/>
      <c r="H86" s="844"/>
      <c r="I86" s="845" t="s">
        <v>2506</v>
      </c>
      <c r="J86" s="848" t="s">
        <v>2536</v>
      </c>
      <c r="K86" s="849" t="s">
        <v>394</v>
      </c>
    </row>
    <row r="87" spans="1:11" ht="158.4">
      <c r="A87" s="842" t="s">
        <v>1683</v>
      </c>
      <c r="B87" s="840" t="s">
        <v>2506</v>
      </c>
      <c r="C87" s="843"/>
      <c r="D87" s="843"/>
      <c r="E87" s="844"/>
      <c r="F87" s="844"/>
      <c r="G87" s="847"/>
      <c r="H87" s="844"/>
      <c r="I87" s="845" t="s">
        <v>2506</v>
      </c>
      <c r="J87" s="848" t="s">
        <v>2537</v>
      </c>
      <c r="K87" s="849" t="s">
        <v>376</v>
      </c>
    </row>
    <row r="88" spans="1:11" ht="57.6">
      <c r="A88" s="842" t="s">
        <v>1683</v>
      </c>
      <c r="B88" s="840" t="s">
        <v>2506</v>
      </c>
      <c r="C88" s="843"/>
      <c r="D88" s="843"/>
      <c r="E88" s="844"/>
      <c r="F88" s="844"/>
      <c r="G88" s="847"/>
      <c r="H88" s="844"/>
      <c r="I88" s="845" t="s">
        <v>2506</v>
      </c>
      <c r="J88" s="848" t="s">
        <v>2538</v>
      </c>
      <c r="K88" s="849" t="s">
        <v>394</v>
      </c>
    </row>
    <row r="89" spans="1:11" ht="43.2">
      <c r="A89" s="842" t="s">
        <v>1696</v>
      </c>
      <c r="B89" s="844"/>
      <c r="C89" s="840" t="s">
        <v>2506</v>
      </c>
      <c r="D89" s="844"/>
      <c r="E89" s="844"/>
      <c r="F89" s="844"/>
      <c r="G89" s="847"/>
      <c r="H89" s="844"/>
      <c r="I89" s="845" t="s">
        <v>2506</v>
      </c>
      <c r="J89" s="848" t="s">
        <v>2532</v>
      </c>
      <c r="K89" s="849" t="s">
        <v>376</v>
      </c>
    </row>
    <row r="90" spans="1:11" ht="43.2">
      <c r="A90" s="842" t="s">
        <v>1696</v>
      </c>
      <c r="B90" s="844"/>
      <c r="C90" s="840" t="s">
        <v>2506</v>
      </c>
      <c r="D90" s="844"/>
      <c r="E90" s="844"/>
      <c r="F90" s="844"/>
      <c r="G90" s="844"/>
      <c r="H90" s="847"/>
      <c r="I90" s="845" t="s">
        <v>2506</v>
      </c>
      <c r="J90" s="848" t="s">
        <v>2533</v>
      </c>
      <c r="K90" s="849" t="s">
        <v>394</v>
      </c>
    </row>
    <row r="91" spans="1:11" ht="43.2">
      <c r="A91" s="842" t="s">
        <v>1696</v>
      </c>
      <c r="B91" s="844"/>
      <c r="C91" s="840" t="s">
        <v>2506</v>
      </c>
      <c r="D91" s="844"/>
      <c r="E91" s="844"/>
      <c r="F91" s="844"/>
      <c r="G91" s="847"/>
      <c r="H91" s="844"/>
      <c r="I91" s="845" t="s">
        <v>2506</v>
      </c>
      <c r="J91" s="848" t="s">
        <v>2534</v>
      </c>
      <c r="K91" s="849" t="s">
        <v>394</v>
      </c>
    </row>
    <row r="92" spans="1:11" ht="43.2">
      <c r="A92" s="842" t="s">
        <v>1696</v>
      </c>
      <c r="B92" s="844"/>
      <c r="C92" s="840" t="s">
        <v>2506</v>
      </c>
      <c r="D92" s="844"/>
      <c r="E92" s="844"/>
      <c r="F92" s="844"/>
      <c r="G92" s="847"/>
      <c r="H92" s="844"/>
      <c r="I92" s="845" t="s">
        <v>2506</v>
      </c>
      <c r="J92" s="848" t="s">
        <v>2535</v>
      </c>
      <c r="K92" s="849" t="s">
        <v>394</v>
      </c>
    </row>
    <row r="93" spans="1:11" ht="57.6">
      <c r="A93" s="842" t="s">
        <v>1696</v>
      </c>
      <c r="B93" s="844"/>
      <c r="C93" s="840" t="s">
        <v>2506</v>
      </c>
      <c r="D93" s="844"/>
      <c r="E93" s="844"/>
      <c r="F93" s="844"/>
      <c r="G93" s="847"/>
      <c r="H93" s="844"/>
      <c r="I93" s="845" t="s">
        <v>2506</v>
      </c>
      <c r="J93" s="848" t="s">
        <v>2536</v>
      </c>
      <c r="K93" s="849" t="s">
        <v>394</v>
      </c>
    </row>
    <row r="94" spans="1:11" ht="158.4">
      <c r="A94" s="842" t="s">
        <v>1696</v>
      </c>
      <c r="B94" s="844"/>
      <c r="C94" s="840" t="s">
        <v>2506</v>
      </c>
      <c r="D94" s="844"/>
      <c r="E94" s="844"/>
      <c r="F94" s="844"/>
      <c r="G94" s="847"/>
      <c r="H94" s="844"/>
      <c r="I94" s="845" t="s">
        <v>2506</v>
      </c>
      <c r="J94" s="848" t="s">
        <v>2537</v>
      </c>
      <c r="K94" s="849" t="s">
        <v>376</v>
      </c>
    </row>
    <row r="95" spans="1:11" ht="57.6">
      <c r="A95" s="842" t="s">
        <v>1696</v>
      </c>
      <c r="B95" s="844"/>
      <c r="C95" s="840" t="s">
        <v>2506</v>
      </c>
      <c r="D95" s="844"/>
      <c r="E95" s="844"/>
      <c r="F95" s="844"/>
      <c r="G95" s="847"/>
      <c r="H95" s="844"/>
      <c r="I95" s="845" t="s">
        <v>2506</v>
      </c>
      <c r="J95" s="848" t="s">
        <v>2538</v>
      </c>
      <c r="K95" s="849" t="s">
        <v>394</v>
      </c>
    </row>
    <row r="96" spans="1:11" ht="22.5" customHeight="1">
      <c r="A96" s="877" t="s">
        <v>1720</v>
      </c>
      <c r="B96" s="878"/>
      <c r="C96" s="878"/>
      <c r="D96" s="878"/>
      <c r="E96" s="878"/>
      <c r="F96" s="878"/>
      <c r="G96" s="878"/>
      <c r="H96" s="878"/>
      <c r="I96" s="878"/>
      <c r="J96" s="878"/>
      <c r="K96" s="879"/>
    </row>
    <row r="97" spans="1:11" ht="57.6">
      <c r="A97" s="842" t="s">
        <v>1746</v>
      </c>
      <c r="B97" s="844"/>
      <c r="C97" s="840" t="s">
        <v>2506</v>
      </c>
      <c r="D97" s="843"/>
      <c r="E97" s="844"/>
      <c r="F97" s="844"/>
      <c r="G97" s="847"/>
      <c r="H97" s="844"/>
      <c r="I97" s="845" t="s">
        <v>2506</v>
      </c>
      <c r="J97" s="848" t="s">
        <v>2539</v>
      </c>
      <c r="K97" s="849" t="s">
        <v>376</v>
      </c>
    </row>
    <row r="98" spans="1:11" ht="43.2">
      <c r="A98" s="842" t="s">
        <v>1746</v>
      </c>
      <c r="B98" s="844"/>
      <c r="C98" s="840" t="s">
        <v>2506</v>
      </c>
      <c r="D98" s="843"/>
      <c r="E98" s="844"/>
      <c r="F98" s="844"/>
      <c r="G98" s="847"/>
      <c r="H98" s="844"/>
      <c r="I98" s="845" t="s">
        <v>2506</v>
      </c>
      <c r="J98" s="848" t="s">
        <v>2540</v>
      </c>
      <c r="K98" s="849" t="s">
        <v>394</v>
      </c>
    </row>
    <row r="99" spans="1:11" ht="22.5" customHeight="1">
      <c r="A99" s="877" t="s">
        <v>1753</v>
      </c>
      <c r="B99" s="878"/>
      <c r="C99" s="878"/>
      <c r="D99" s="878"/>
      <c r="E99" s="878"/>
      <c r="F99" s="878"/>
      <c r="G99" s="878"/>
      <c r="H99" s="878"/>
      <c r="I99" s="878"/>
      <c r="J99" s="878"/>
      <c r="K99" s="879"/>
    </row>
    <row r="100" spans="1:11" ht="28.8">
      <c r="A100" s="842" t="s">
        <v>1764</v>
      </c>
      <c r="B100" s="843"/>
      <c r="C100" s="843"/>
      <c r="D100" s="840" t="s">
        <v>2506</v>
      </c>
      <c r="E100" s="844"/>
      <c r="F100" s="844"/>
      <c r="G100" s="844"/>
      <c r="H100" s="844"/>
      <c r="I100" s="845" t="s">
        <v>2506</v>
      </c>
      <c r="J100" s="844" t="s">
        <v>2507</v>
      </c>
      <c r="K100" s="846"/>
    </row>
    <row r="101" spans="1:11" ht="115.2">
      <c r="A101" s="842" t="s">
        <v>1768</v>
      </c>
      <c r="B101" s="840" t="s">
        <v>2506</v>
      </c>
      <c r="C101" s="843"/>
      <c r="D101" s="844"/>
      <c r="E101" s="844"/>
      <c r="F101" s="844"/>
      <c r="G101" s="844"/>
      <c r="H101" s="847"/>
      <c r="I101" s="845" t="s">
        <v>2506</v>
      </c>
      <c r="J101" s="848" t="s">
        <v>2541</v>
      </c>
      <c r="K101" s="849" t="s">
        <v>394</v>
      </c>
    </row>
    <row r="102" spans="1:11">
      <c r="A102" s="842" t="s">
        <v>1785</v>
      </c>
      <c r="B102" s="840" t="s">
        <v>2506</v>
      </c>
      <c r="C102" s="844"/>
      <c r="D102" s="844"/>
      <c r="E102" s="844"/>
      <c r="F102" s="844"/>
      <c r="G102" s="844"/>
      <c r="H102" s="844"/>
      <c r="I102" s="845" t="s">
        <v>2506</v>
      </c>
      <c r="J102" s="844" t="s">
        <v>2507</v>
      </c>
      <c r="K102" s="846"/>
    </row>
    <row r="103" spans="1:11" ht="22.5" customHeight="1">
      <c r="A103" s="877" t="s">
        <v>1790</v>
      </c>
      <c r="B103" s="878"/>
      <c r="C103" s="878"/>
      <c r="D103" s="878"/>
      <c r="E103" s="878"/>
      <c r="F103" s="878"/>
      <c r="G103" s="878"/>
      <c r="H103" s="878"/>
      <c r="I103" s="878"/>
      <c r="J103" s="878"/>
      <c r="K103" s="879"/>
    </row>
    <row r="104" spans="1:11" ht="100.8">
      <c r="A104" s="842" t="s">
        <v>1842</v>
      </c>
      <c r="B104" s="844"/>
      <c r="C104" s="843"/>
      <c r="D104" s="840" t="s">
        <v>2506</v>
      </c>
      <c r="E104" s="844"/>
      <c r="F104" s="844"/>
      <c r="G104" s="847"/>
      <c r="H104" s="844"/>
      <c r="I104" s="845" t="s">
        <v>2506</v>
      </c>
      <c r="J104" s="848" t="s">
        <v>2542</v>
      </c>
      <c r="K104" s="849"/>
    </row>
    <row r="105" spans="1:11" ht="288">
      <c r="A105" s="842" t="s">
        <v>1842</v>
      </c>
      <c r="B105" s="844"/>
      <c r="C105" s="843"/>
      <c r="D105" s="840" t="s">
        <v>2506</v>
      </c>
      <c r="E105" s="844"/>
      <c r="F105" s="844"/>
      <c r="G105" s="847"/>
      <c r="H105" s="844"/>
      <c r="I105" s="845" t="s">
        <v>2506</v>
      </c>
      <c r="J105" s="848" t="s">
        <v>2543</v>
      </c>
      <c r="K105" s="849"/>
    </row>
    <row r="106" spans="1:11" ht="72">
      <c r="A106" s="842" t="s">
        <v>1850</v>
      </c>
      <c r="B106" s="844"/>
      <c r="C106" s="840" t="s">
        <v>2506</v>
      </c>
      <c r="D106" s="844"/>
      <c r="E106" s="844"/>
      <c r="F106" s="844"/>
      <c r="G106" s="847"/>
      <c r="H106" s="844"/>
      <c r="I106" s="845" t="s">
        <v>2506</v>
      </c>
      <c r="J106" s="848" t="s">
        <v>2544</v>
      </c>
      <c r="K106" s="849" t="s">
        <v>376</v>
      </c>
    </row>
    <row r="107" spans="1:11" ht="22.5" customHeight="1">
      <c r="A107" s="877" t="s">
        <v>1862</v>
      </c>
      <c r="B107" s="878"/>
      <c r="C107" s="878"/>
      <c r="D107" s="878"/>
      <c r="E107" s="878"/>
      <c r="F107" s="878"/>
      <c r="G107" s="878"/>
      <c r="H107" s="878"/>
      <c r="I107" s="878"/>
      <c r="J107" s="878"/>
      <c r="K107" s="879"/>
    </row>
    <row r="108" spans="1:11">
      <c r="A108" s="842" t="s">
        <v>1905</v>
      </c>
      <c r="B108" s="843"/>
      <c r="C108" s="840" t="s">
        <v>2506</v>
      </c>
      <c r="D108" s="843"/>
      <c r="E108" s="844"/>
      <c r="F108" s="844"/>
      <c r="G108" s="844"/>
      <c r="H108" s="844"/>
      <c r="I108" s="845" t="s">
        <v>2506</v>
      </c>
      <c r="J108" s="844" t="s">
        <v>2507</v>
      </c>
      <c r="K108" s="846"/>
    </row>
    <row r="109" spans="1:11" ht="187.2">
      <c r="A109" s="842" t="s">
        <v>1911</v>
      </c>
      <c r="B109" s="843"/>
      <c r="C109" s="840" t="s">
        <v>2506</v>
      </c>
      <c r="D109" s="843"/>
      <c r="E109" s="844"/>
      <c r="F109" s="844"/>
      <c r="G109" s="847"/>
      <c r="H109" s="844"/>
      <c r="I109" s="845" t="s">
        <v>2506</v>
      </c>
      <c r="J109" s="848" t="s">
        <v>2545</v>
      </c>
      <c r="K109" s="849" t="s">
        <v>376</v>
      </c>
    </row>
    <row r="110" spans="1:11" ht="115.2">
      <c r="A110" s="842" t="s">
        <v>1911</v>
      </c>
      <c r="B110" s="843"/>
      <c r="C110" s="840" t="s">
        <v>2506</v>
      </c>
      <c r="D110" s="843"/>
      <c r="E110" s="844"/>
      <c r="F110" s="844"/>
      <c r="G110" s="847"/>
      <c r="H110" s="844"/>
      <c r="I110" s="845" t="s">
        <v>2506</v>
      </c>
      <c r="J110" s="848" t="s">
        <v>2546</v>
      </c>
      <c r="K110" s="849" t="s">
        <v>376</v>
      </c>
    </row>
    <row r="111" spans="1:11" ht="22.5" customHeight="1">
      <c r="A111" s="877" t="s">
        <v>1928</v>
      </c>
      <c r="B111" s="878"/>
      <c r="C111" s="878"/>
      <c r="D111" s="878"/>
      <c r="E111" s="878"/>
      <c r="F111" s="878"/>
      <c r="G111" s="878"/>
      <c r="H111" s="878"/>
      <c r="I111" s="878"/>
      <c r="J111" s="878"/>
      <c r="K111" s="879"/>
    </row>
    <row r="112" spans="1:11" ht="28.8">
      <c r="A112" s="842" t="s">
        <v>1979</v>
      </c>
      <c r="B112" s="844"/>
      <c r="C112" s="840" t="s">
        <v>2506</v>
      </c>
      <c r="D112" s="844"/>
      <c r="E112" s="844"/>
      <c r="F112" s="844"/>
      <c r="G112" s="844"/>
      <c r="H112" s="844"/>
      <c r="I112" s="845" t="s">
        <v>2506</v>
      </c>
      <c r="J112" s="844" t="s">
        <v>2507</v>
      </c>
      <c r="K112" s="846"/>
    </row>
    <row r="113" spans="1:11" ht="57.6">
      <c r="A113" s="842" t="s">
        <v>1983</v>
      </c>
      <c r="B113" s="840" t="s">
        <v>2506</v>
      </c>
      <c r="C113" s="844"/>
      <c r="D113" s="844"/>
      <c r="E113" s="844"/>
      <c r="F113" s="844"/>
      <c r="G113" s="844"/>
      <c r="H113" s="844"/>
      <c r="I113" s="845" t="s">
        <v>2506</v>
      </c>
      <c r="J113" s="844" t="s">
        <v>2507</v>
      </c>
      <c r="K113" s="846"/>
    </row>
    <row r="114" spans="1:11" ht="43.2">
      <c r="A114" s="842" t="s">
        <v>1986</v>
      </c>
      <c r="B114" s="840" t="s">
        <v>2506</v>
      </c>
      <c r="C114" s="844"/>
      <c r="D114" s="844"/>
      <c r="E114" s="844"/>
      <c r="F114" s="844"/>
      <c r="G114" s="844"/>
      <c r="H114" s="844"/>
      <c r="I114" s="845" t="s">
        <v>2506</v>
      </c>
      <c r="J114" s="844" t="s">
        <v>2507</v>
      </c>
      <c r="K114" s="846"/>
    </row>
    <row r="115" spans="1:11" ht="43.2">
      <c r="A115" s="842" t="s">
        <v>1991</v>
      </c>
      <c r="B115" s="840" t="s">
        <v>2506</v>
      </c>
      <c r="C115" s="844"/>
      <c r="D115" s="844"/>
      <c r="E115" s="844"/>
      <c r="F115" s="844"/>
      <c r="G115" s="844"/>
      <c r="H115" s="844"/>
      <c r="I115" s="845" t="s">
        <v>2506</v>
      </c>
      <c r="J115" s="844" t="s">
        <v>2507</v>
      </c>
      <c r="K115" s="846"/>
    </row>
    <row r="116" spans="1:11" ht="28.8">
      <c r="A116" s="842" t="s">
        <v>1993</v>
      </c>
      <c r="B116" s="844"/>
      <c r="C116" s="840" t="s">
        <v>2506</v>
      </c>
      <c r="D116" s="844"/>
      <c r="E116" s="844"/>
      <c r="F116" s="844"/>
      <c r="G116" s="844"/>
      <c r="H116" s="844"/>
      <c r="I116" s="845" t="s">
        <v>2506</v>
      </c>
      <c r="J116" s="844" t="s">
        <v>2507</v>
      </c>
      <c r="K116" s="846"/>
    </row>
    <row r="117" spans="1:11" ht="57.6">
      <c r="A117" s="842" t="s">
        <v>1995</v>
      </c>
      <c r="B117" s="844"/>
      <c r="C117" s="844"/>
      <c r="D117" s="840" t="s">
        <v>2506</v>
      </c>
      <c r="E117" s="844"/>
      <c r="F117" s="844"/>
      <c r="G117" s="844"/>
      <c r="H117" s="844"/>
      <c r="I117" s="845" t="s">
        <v>2506</v>
      </c>
      <c r="J117" s="844" t="s">
        <v>2507</v>
      </c>
      <c r="K117" s="846"/>
    </row>
    <row r="118" spans="1:11" ht="43.2">
      <c r="A118" s="842" t="s">
        <v>1998</v>
      </c>
      <c r="B118" s="840" t="s">
        <v>2506</v>
      </c>
      <c r="C118" s="844"/>
      <c r="D118" s="844"/>
      <c r="E118" s="844"/>
      <c r="F118" s="844"/>
      <c r="G118" s="844"/>
      <c r="H118" s="844"/>
      <c r="I118" s="845" t="s">
        <v>2506</v>
      </c>
      <c r="J118" s="844" t="s">
        <v>2507</v>
      </c>
      <c r="K118" s="846"/>
    </row>
    <row r="119" spans="1:11" ht="28.8">
      <c r="A119" s="842" t="s">
        <v>2001</v>
      </c>
      <c r="B119" s="844"/>
      <c r="C119" s="844"/>
      <c r="D119" s="840" t="s">
        <v>2506</v>
      </c>
      <c r="E119" s="844"/>
      <c r="F119" s="844"/>
      <c r="G119" s="844"/>
      <c r="H119" s="844"/>
      <c r="I119" s="845" t="s">
        <v>2506</v>
      </c>
      <c r="J119" s="844" t="s">
        <v>2507</v>
      </c>
      <c r="K119" s="846"/>
    </row>
    <row r="120" spans="1:11" ht="22.5" customHeight="1">
      <c r="A120" s="877" t="s">
        <v>2004</v>
      </c>
      <c r="B120" s="878"/>
      <c r="C120" s="878"/>
      <c r="D120" s="878"/>
      <c r="E120" s="878"/>
      <c r="F120" s="878"/>
      <c r="G120" s="878"/>
      <c r="H120" s="878"/>
      <c r="I120" s="878"/>
      <c r="J120" s="878"/>
      <c r="K120" s="879"/>
    </row>
    <row r="121" spans="1:11" ht="43.2">
      <c r="A121" s="842" t="s">
        <v>2100</v>
      </c>
      <c r="B121" s="844"/>
      <c r="C121" s="840" t="s">
        <v>2506</v>
      </c>
      <c r="D121" s="844"/>
      <c r="E121" s="844"/>
      <c r="F121" s="844"/>
      <c r="G121" s="847"/>
      <c r="H121" s="844"/>
      <c r="I121" s="845" t="s">
        <v>2506</v>
      </c>
      <c r="J121" s="848" t="s">
        <v>2547</v>
      </c>
      <c r="K121" s="849" t="s">
        <v>376</v>
      </c>
    </row>
    <row r="122" spans="1:11" ht="86.4">
      <c r="A122" s="842" t="s">
        <v>2100</v>
      </c>
      <c r="B122" s="844"/>
      <c r="C122" s="840" t="s">
        <v>2506</v>
      </c>
      <c r="D122" s="844"/>
      <c r="E122" s="847"/>
      <c r="F122" s="844"/>
      <c r="G122" s="844"/>
      <c r="H122" s="844"/>
      <c r="I122" s="845" t="s">
        <v>2506</v>
      </c>
      <c r="J122" s="848" t="s">
        <v>2548</v>
      </c>
      <c r="K122" s="849" t="s">
        <v>376</v>
      </c>
    </row>
    <row r="123" spans="1:11" ht="115.2">
      <c r="A123" s="842" t="s">
        <v>2100</v>
      </c>
      <c r="B123" s="844"/>
      <c r="C123" s="840" t="s">
        <v>2506</v>
      </c>
      <c r="D123" s="844"/>
      <c r="E123" s="847"/>
      <c r="F123" s="844"/>
      <c r="G123" s="844"/>
      <c r="H123" s="844"/>
      <c r="I123" s="845" t="s">
        <v>2506</v>
      </c>
      <c r="J123" s="848" t="s">
        <v>2549</v>
      </c>
      <c r="K123" s="849" t="s">
        <v>376</v>
      </c>
    </row>
    <row r="124" spans="1:11" ht="43.2">
      <c r="A124" s="842" t="s">
        <v>2100</v>
      </c>
      <c r="B124" s="844"/>
      <c r="C124" s="840" t="s">
        <v>2506</v>
      </c>
      <c r="D124" s="844"/>
      <c r="E124" s="844"/>
      <c r="F124" s="844"/>
      <c r="G124" s="847"/>
      <c r="H124" s="844"/>
      <c r="I124" s="845" t="s">
        <v>2506</v>
      </c>
      <c r="J124" s="848" t="s">
        <v>2550</v>
      </c>
      <c r="K124" s="849" t="s">
        <v>376</v>
      </c>
    </row>
    <row r="125" spans="1:11" ht="28.8">
      <c r="A125" s="842" t="s">
        <v>2100</v>
      </c>
      <c r="B125" s="844"/>
      <c r="C125" s="840" t="s">
        <v>2506</v>
      </c>
      <c r="D125" s="844"/>
      <c r="E125" s="844"/>
      <c r="F125" s="844"/>
      <c r="G125" s="847"/>
      <c r="H125" s="844"/>
      <c r="I125" s="845" t="s">
        <v>2506</v>
      </c>
      <c r="J125" s="848" t="s">
        <v>2551</v>
      </c>
      <c r="K125" s="849" t="s">
        <v>376</v>
      </c>
    </row>
    <row r="126" spans="1:11" ht="43.2">
      <c r="A126" s="842" t="s">
        <v>2100</v>
      </c>
      <c r="B126" s="844"/>
      <c r="C126" s="840" t="s">
        <v>2506</v>
      </c>
      <c r="D126" s="844"/>
      <c r="E126" s="844"/>
      <c r="F126" s="844"/>
      <c r="G126" s="847"/>
      <c r="H126" s="844"/>
      <c r="I126" s="845" t="s">
        <v>2506</v>
      </c>
      <c r="J126" s="848" t="s">
        <v>2552</v>
      </c>
      <c r="K126" s="849" t="s">
        <v>376</v>
      </c>
    </row>
    <row r="127" spans="1:11" ht="57.6">
      <c r="A127" s="842" t="s">
        <v>2100</v>
      </c>
      <c r="B127" s="844"/>
      <c r="C127" s="840" t="s">
        <v>2506</v>
      </c>
      <c r="D127" s="844"/>
      <c r="E127" s="844"/>
      <c r="F127" s="844"/>
      <c r="G127" s="847"/>
      <c r="H127" s="844"/>
      <c r="I127" s="845" t="s">
        <v>2506</v>
      </c>
      <c r="J127" s="848" t="s">
        <v>2553</v>
      </c>
      <c r="K127" s="849" t="s">
        <v>376</v>
      </c>
    </row>
    <row r="128" spans="1:11" ht="72">
      <c r="A128" s="842" t="s">
        <v>2100</v>
      </c>
      <c r="B128" s="844"/>
      <c r="C128" s="840" t="s">
        <v>2506</v>
      </c>
      <c r="D128" s="844"/>
      <c r="E128" s="844"/>
      <c r="F128" s="844"/>
      <c r="G128" s="847"/>
      <c r="H128" s="844"/>
      <c r="I128" s="845" t="s">
        <v>2506</v>
      </c>
      <c r="J128" s="848" t="s">
        <v>2554</v>
      </c>
      <c r="K128" s="849" t="s">
        <v>376</v>
      </c>
    </row>
    <row r="129" spans="1:11" ht="86.4">
      <c r="A129" s="842" t="s">
        <v>2100</v>
      </c>
      <c r="B129" s="844"/>
      <c r="C129" s="840" t="s">
        <v>2506</v>
      </c>
      <c r="D129" s="844"/>
      <c r="E129" s="844"/>
      <c r="F129" s="844"/>
      <c r="G129" s="847"/>
      <c r="H129" s="844"/>
      <c r="I129" s="845" t="s">
        <v>2506</v>
      </c>
      <c r="J129" s="848" t="s">
        <v>2555</v>
      </c>
      <c r="K129" s="849" t="s">
        <v>376</v>
      </c>
    </row>
    <row r="130" spans="1:11" ht="72">
      <c r="A130" s="842" t="s">
        <v>2100</v>
      </c>
      <c r="B130" s="844"/>
      <c r="C130" s="840" t="s">
        <v>2506</v>
      </c>
      <c r="D130" s="844"/>
      <c r="E130" s="844"/>
      <c r="F130" s="844"/>
      <c r="G130" s="847"/>
      <c r="H130" s="844"/>
      <c r="I130" s="845" t="s">
        <v>2506</v>
      </c>
      <c r="J130" s="848" t="s">
        <v>2556</v>
      </c>
      <c r="K130" s="849" t="s">
        <v>376</v>
      </c>
    </row>
    <row r="131" spans="1:11" ht="57.6">
      <c r="A131" s="842" t="s">
        <v>2100</v>
      </c>
      <c r="B131" s="844"/>
      <c r="C131" s="840" t="s">
        <v>2506</v>
      </c>
      <c r="D131" s="844"/>
      <c r="E131" s="844"/>
      <c r="F131" s="844"/>
      <c r="G131" s="847"/>
      <c r="H131" s="844"/>
      <c r="I131" s="845" t="s">
        <v>2506</v>
      </c>
      <c r="J131" s="848" t="s">
        <v>2557</v>
      </c>
      <c r="K131" s="849" t="s">
        <v>376</v>
      </c>
    </row>
    <row r="132" spans="1:11" ht="57.6">
      <c r="A132" s="842" t="s">
        <v>2100</v>
      </c>
      <c r="B132" s="844"/>
      <c r="C132" s="840" t="s">
        <v>2506</v>
      </c>
      <c r="D132" s="844"/>
      <c r="E132" s="844"/>
      <c r="F132" s="844"/>
      <c r="G132" s="847"/>
      <c r="H132" s="844"/>
      <c r="I132" s="845" t="s">
        <v>2506</v>
      </c>
      <c r="J132" s="848" t="s">
        <v>2558</v>
      </c>
      <c r="K132" s="849" t="s">
        <v>376</v>
      </c>
    </row>
    <row r="133" spans="1:11" ht="57.6">
      <c r="A133" s="842" t="s">
        <v>2100</v>
      </c>
      <c r="B133" s="844"/>
      <c r="C133" s="840" t="s">
        <v>2506</v>
      </c>
      <c r="D133" s="844"/>
      <c r="E133" s="844"/>
      <c r="F133" s="844"/>
      <c r="G133" s="847"/>
      <c r="H133" s="844"/>
      <c r="I133" s="845" t="s">
        <v>2506</v>
      </c>
      <c r="J133" s="848" t="s">
        <v>2559</v>
      </c>
      <c r="K133" s="849" t="s">
        <v>376</v>
      </c>
    </row>
    <row r="134" spans="1:11" ht="129.6">
      <c r="A134" s="842" t="s">
        <v>2100</v>
      </c>
      <c r="B134" s="844"/>
      <c r="C134" s="840" t="s">
        <v>2506</v>
      </c>
      <c r="D134" s="844"/>
      <c r="E134" s="844"/>
      <c r="F134" s="844"/>
      <c r="G134" s="847"/>
      <c r="H134" s="844"/>
      <c r="I134" s="845" t="s">
        <v>2506</v>
      </c>
      <c r="J134" s="848" t="s">
        <v>2560</v>
      </c>
      <c r="K134" s="849" t="s">
        <v>376</v>
      </c>
    </row>
    <row r="135" spans="1:11" ht="43.2">
      <c r="A135" s="842" t="s">
        <v>2100</v>
      </c>
      <c r="B135" s="844"/>
      <c r="C135" s="840" t="s">
        <v>2506</v>
      </c>
      <c r="D135" s="844"/>
      <c r="E135" s="844"/>
      <c r="F135" s="844"/>
      <c r="G135" s="847"/>
      <c r="H135" s="844"/>
      <c r="I135" s="845" t="s">
        <v>2506</v>
      </c>
      <c r="J135" s="848" t="s">
        <v>2561</v>
      </c>
      <c r="K135" s="849" t="s">
        <v>376</v>
      </c>
    </row>
    <row r="136" spans="1:11" ht="43.2">
      <c r="A136" s="842" t="s">
        <v>2102</v>
      </c>
      <c r="B136" s="840" t="s">
        <v>2506</v>
      </c>
      <c r="C136" s="844"/>
      <c r="D136" s="844"/>
      <c r="E136" s="844"/>
      <c r="F136" s="844"/>
      <c r="G136" s="844"/>
      <c r="H136" s="844"/>
      <c r="I136" s="845" t="s">
        <v>2506</v>
      </c>
      <c r="J136" s="844" t="s">
        <v>2507</v>
      </c>
      <c r="K136" s="846"/>
    </row>
    <row r="137" spans="1:11" ht="43.2">
      <c r="A137" s="842" t="s">
        <v>2105</v>
      </c>
      <c r="B137" s="840" t="s">
        <v>2506</v>
      </c>
      <c r="C137" s="844"/>
      <c r="D137" s="844"/>
      <c r="E137" s="844"/>
      <c r="F137" s="844"/>
      <c r="G137" s="844"/>
      <c r="H137" s="844"/>
      <c r="I137" s="845" t="s">
        <v>2506</v>
      </c>
      <c r="J137" s="844" t="s">
        <v>2507</v>
      </c>
      <c r="K137" s="846"/>
    </row>
    <row r="138" spans="1:11" ht="43.2">
      <c r="A138" s="842" t="s">
        <v>2107</v>
      </c>
      <c r="B138" s="840" t="s">
        <v>2506</v>
      </c>
      <c r="C138" s="844"/>
      <c r="D138" s="844"/>
      <c r="E138" s="844"/>
      <c r="F138" s="844"/>
      <c r="G138" s="844"/>
      <c r="H138" s="844"/>
      <c r="I138" s="845" t="s">
        <v>2506</v>
      </c>
      <c r="J138" s="844" t="s">
        <v>2507</v>
      </c>
      <c r="K138" s="846"/>
    </row>
    <row r="139" spans="1:11" ht="72">
      <c r="A139" s="842" t="s">
        <v>2111</v>
      </c>
      <c r="B139" s="844"/>
      <c r="C139" s="840" t="s">
        <v>2506</v>
      </c>
      <c r="D139" s="844"/>
      <c r="E139" s="844"/>
      <c r="F139" s="844"/>
      <c r="G139" s="844"/>
      <c r="H139" s="847"/>
      <c r="I139" s="845" t="s">
        <v>2506</v>
      </c>
      <c r="J139" s="848" t="s">
        <v>2562</v>
      </c>
      <c r="K139" s="849" t="s">
        <v>394</v>
      </c>
    </row>
    <row r="140" spans="1:11" ht="43.2">
      <c r="A140" s="842" t="s">
        <v>2113</v>
      </c>
      <c r="B140" s="843"/>
      <c r="C140" s="843"/>
      <c r="D140" s="840" t="s">
        <v>2506</v>
      </c>
      <c r="E140" s="847"/>
      <c r="F140" s="844"/>
      <c r="G140" s="844"/>
      <c r="H140" s="844"/>
      <c r="I140" s="845" t="s">
        <v>2506</v>
      </c>
      <c r="J140" s="848" t="s">
        <v>2563</v>
      </c>
      <c r="K140" s="849"/>
    </row>
    <row r="141" spans="1:11" ht="43.2">
      <c r="A141" s="842" t="s">
        <v>2113</v>
      </c>
      <c r="B141" s="843"/>
      <c r="C141" s="843"/>
      <c r="D141" s="840" t="s">
        <v>2506</v>
      </c>
      <c r="E141" s="844"/>
      <c r="F141" s="844"/>
      <c r="G141" s="847"/>
      <c r="H141" s="844"/>
      <c r="I141" s="845" t="s">
        <v>2506</v>
      </c>
      <c r="J141" s="848" t="s">
        <v>2564</v>
      </c>
      <c r="K141" s="849"/>
    </row>
    <row r="142" spans="1:11" ht="22.5" customHeight="1">
      <c r="A142" s="877" t="s">
        <v>2116</v>
      </c>
      <c r="B142" s="878"/>
      <c r="C142" s="878"/>
      <c r="D142" s="878"/>
      <c r="E142" s="878"/>
      <c r="F142" s="878"/>
      <c r="G142" s="878"/>
      <c r="H142" s="878"/>
      <c r="I142" s="878"/>
      <c r="J142" s="878"/>
      <c r="K142" s="879"/>
    </row>
    <row r="143" spans="1:11">
      <c r="A143" s="842" t="s">
        <v>2147</v>
      </c>
      <c r="B143" s="844"/>
      <c r="C143" s="844"/>
      <c r="D143" s="840" t="s">
        <v>2506</v>
      </c>
      <c r="E143" s="844"/>
      <c r="F143" s="844"/>
      <c r="G143" s="844"/>
      <c r="H143" s="844"/>
      <c r="I143" s="845" t="s">
        <v>2506</v>
      </c>
      <c r="J143" s="844" t="s">
        <v>2507</v>
      </c>
      <c r="K143" s="846"/>
    </row>
    <row r="144" spans="1:11" ht="72">
      <c r="A144" s="842" t="s">
        <v>2150</v>
      </c>
      <c r="B144" s="843"/>
      <c r="C144" s="843"/>
      <c r="D144" s="840" t="s">
        <v>2506</v>
      </c>
      <c r="E144" s="844"/>
      <c r="F144" s="844"/>
      <c r="G144" s="844"/>
      <c r="H144" s="847"/>
      <c r="I144" s="845" t="s">
        <v>2506</v>
      </c>
      <c r="J144" s="848" t="s">
        <v>2565</v>
      </c>
      <c r="K144" s="849"/>
    </row>
    <row r="145" spans="1:11" ht="57.6">
      <c r="A145" s="842" t="s">
        <v>2150</v>
      </c>
      <c r="B145" s="843"/>
      <c r="C145" s="843"/>
      <c r="D145" s="840" t="s">
        <v>2506</v>
      </c>
      <c r="E145" s="844"/>
      <c r="F145" s="844"/>
      <c r="G145" s="847"/>
      <c r="H145" s="844"/>
      <c r="I145" s="845" t="s">
        <v>2506</v>
      </c>
      <c r="J145" s="848" t="s">
        <v>2566</v>
      </c>
      <c r="K145" s="849"/>
    </row>
    <row r="146" spans="1:11" ht="22.5" customHeight="1">
      <c r="A146" s="877" t="s">
        <v>2153</v>
      </c>
      <c r="B146" s="878"/>
      <c r="C146" s="878"/>
      <c r="D146" s="878"/>
      <c r="E146" s="878"/>
      <c r="F146" s="878"/>
      <c r="G146" s="878"/>
      <c r="H146" s="878"/>
      <c r="I146" s="878"/>
      <c r="J146" s="878"/>
      <c r="K146" s="879"/>
    </row>
    <row r="147" spans="1:11" ht="43.2">
      <c r="A147" s="842" t="s">
        <v>2262</v>
      </c>
      <c r="B147" s="843"/>
      <c r="C147" s="843"/>
      <c r="D147" s="840" t="s">
        <v>2506</v>
      </c>
      <c r="E147" s="847"/>
      <c r="F147" s="844"/>
      <c r="G147" s="844"/>
      <c r="H147" s="844"/>
      <c r="I147" s="845" t="s">
        <v>2506</v>
      </c>
      <c r="J147" s="848" t="s">
        <v>2567</v>
      </c>
      <c r="K147" s="849"/>
    </row>
    <row r="148" spans="1:11" ht="43.2">
      <c r="A148" s="842" t="s">
        <v>2262</v>
      </c>
      <c r="B148" s="843"/>
      <c r="C148" s="843"/>
      <c r="D148" s="840" t="s">
        <v>2506</v>
      </c>
      <c r="E148" s="844"/>
      <c r="F148" s="847"/>
      <c r="G148" s="844"/>
      <c r="H148" s="844"/>
      <c r="I148" s="845" t="s">
        <v>2506</v>
      </c>
      <c r="J148" s="848" t="s">
        <v>2568</v>
      </c>
      <c r="K148" s="849"/>
    </row>
    <row r="149" spans="1:11" ht="43.2">
      <c r="A149" s="842" t="s">
        <v>2262</v>
      </c>
      <c r="B149" s="843"/>
      <c r="C149" s="843"/>
      <c r="D149" s="840" t="s">
        <v>2506</v>
      </c>
      <c r="E149" s="844"/>
      <c r="F149" s="844"/>
      <c r="G149" s="847"/>
      <c r="H149" s="844"/>
      <c r="I149" s="845" t="s">
        <v>2506</v>
      </c>
      <c r="J149" s="848" t="s">
        <v>2569</v>
      </c>
      <c r="K149" s="849"/>
    </row>
    <row r="150" spans="1:11" ht="43.2">
      <c r="A150" s="842" t="s">
        <v>2262</v>
      </c>
      <c r="B150" s="843"/>
      <c r="C150" s="843"/>
      <c r="D150" s="840" t="s">
        <v>2506</v>
      </c>
      <c r="E150" s="844"/>
      <c r="F150" s="844"/>
      <c r="G150" s="844"/>
      <c r="H150" s="847"/>
      <c r="I150" s="845" t="s">
        <v>2506</v>
      </c>
      <c r="J150" s="848" t="s">
        <v>2570</v>
      </c>
      <c r="K150" s="849"/>
    </row>
    <row r="151" spans="1:11" ht="43.2">
      <c r="A151" s="842" t="s">
        <v>2262</v>
      </c>
      <c r="B151" s="843"/>
      <c r="C151" s="843"/>
      <c r="D151" s="840" t="s">
        <v>2506</v>
      </c>
      <c r="E151" s="844"/>
      <c r="F151" s="844"/>
      <c r="G151" s="844"/>
      <c r="H151" s="847"/>
      <c r="I151" s="845" t="s">
        <v>2506</v>
      </c>
      <c r="J151" s="848" t="s">
        <v>2571</v>
      </c>
      <c r="K151" s="849"/>
    </row>
    <row r="152" spans="1:11" ht="57.6">
      <c r="A152" s="842" t="s">
        <v>2264</v>
      </c>
      <c r="B152" s="844"/>
      <c r="C152" s="843"/>
      <c r="D152" s="840" t="s">
        <v>2506</v>
      </c>
      <c r="E152" s="844"/>
      <c r="F152" s="844"/>
      <c r="G152" s="847"/>
      <c r="H152" s="844"/>
      <c r="I152" s="845" t="s">
        <v>2506</v>
      </c>
      <c r="J152" s="848" t="s">
        <v>2572</v>
      </c>
      <c r="K152" s="849"/>
    </row>
    <row r="153" spans="1:11" ht="57.6">
      <c r="A153" s="842" t="s">
        <v>2270</v>
      </c>
      <c r="B153" s="843"/>
      <c r="C153" s="843"/>
      <c r="D153" s="840" t="s">
        <v>2506</v>
      </c>
      <c r="E153" s="844"/>
      <c r="F153" s="844"/>
      <c r="G153" s="847"/>
      <c r="H153" s="844"/>
      <c r="I153" s="845" t="s">
        <v>2506</v>
      </c>
      <c r="J153" s="848" t="s">
        <v>2573</v>
      </c>
      <c r="K153" s="849"/>
    </row>
    <row r="154" spans="1:11" ht="43.2">
      <c r="A154" s="842" t="s">
        <v>2270</v>
      </c>
      <c r="B154" s="843"/>
      <c r="C154" s="843"/>
      <c r="D154" s="840" t="s">
        <v>2506</v>
      </c>
      <c r="E154" s="844"/>
      <c r="F154" s="844"/>
      <c r="G154" s="847"/>
      <c r="H154" s="844"/>
      <c r="I154" s="845" t="s">
        <v>2506</v>
      </c>
      <c r="J154" s="848" t="s">
        <v>2574</v>
      </c>
      <c r="K154" s="849"/>
    </row>
    <row r="155" spans="1:11" ht="28.8">
      <c r="A155" s="842" t="s">
        <v>2270</v>
      </c>
      <c r="B155" s="843"/>
      <c r="C155" s="843"/>
      <c r="D155" s="840" t="s">
        <v>2506</v>
      </c>
      <c r="E155" s="847"/>
      <c r="F155" s="844"/>
      <c r="G155" s="844"/>
      <c r="H155" s="844"/>
      <c r="I155" s="845" t="s">
        <v>2506</v>
      </c>
      <c r="J155" s="848" t="s">
        <v>2575</v>
      </c>
      <c r="K155" s="849"/>
    </row>
    <row r="156" spans="1:11" ht="28.8">
      <c r="A156" s="842" t="s">
        <v>2270</v>
      </c>
      <c r="B156" s="843"/>
      <c r="C156" s="843"/>
      <c r="D156" s="840" t="s">
        <v>2506</v>
      </c>
      <c r="E156" s="847"/>
      <c r="F156" s="844"/>
      <c r="G156" s="844"/>
      <c r="H156" s="844"/>
      <c r="I156" s="845" t="s">
        <v>2506</v>
      </c>
      <c r="J156" s="848" t="s">
        <v>2576</v>
      </c>
      <c r="K156" s="849"/>
    </row>
    <row r="157" spans="1:11" ht="115.2">
      <c r="A157" s="842" t="s">
        <v>2270</v>
      </c>
      <c r="B157" s="843"/>
      <c r="C157" s="843"/>
      <c r="D157" s="840" t="s">
        <v>2506</v>
      </c>
      <c r="E157" s="847"/>
      <c r="F157" s="844"/>
      <c r="G157" s="844"/>
      <c r="H157" s="844"/>
      <c r="I157" s="845" t="s">
        <v>2506</v>
      </c>
      <c r="J157" s="848" t="s">
        <v>2577</v>
      </c>
      <c r="K157" s="849"/>
    </row>
    <row r="158" spans="1:11" ht="22.5" customHeight="1">
      <c r="A158" s="877" t="s">
        <v>2348</v>
      </c>
      <c r="B158" s="878"/>
      <c r="C158" s="878"/>
      <c r="D158" s="878"/>
      <c r="E158" s="878"/>
      <c r="F158" s="878"/>
      <c r="G158" s="878"/>
      <c r="H158" s="878"/>
      <c r="I158" s="878"/>
      <c r="J158" s="878"/>
      <c r="K158" s="879"/>
    </row>
    <row r="159" spans="1:11" ht="28.8">
      <c r="A159" s="842" t="s">
        <v>2327</v>
      </c>
      <c r="B159" s="844"/>
      <c r="C159" s="844"/>
      <c r="D159" s="840" t="s">
        <v>2506</v>
      </c>
      <c r="E159" s="844"/>
      <c r="F159" s="844"/>
      <c r="G159" s="844"/>
      <c r="H159" s="844"/>
      <c r="I159" s="845" t="s">
        <v>2506</v>
      </c>
      <c r="J159" s="844" t="s">
        <v>2507</v>
      </c>
      <c r="K159" s="846"/>
    </row>
    <row r="160" spans="1:11" ht="28.8">
      <c r="A160" s="842" t="s">
        <v>2337</v>
      </c>
      <c r="B160" s="844"/>
      <c r="C160" s="844"/>
      <c r="D160" s="840" t="s">
        <v>2506</v>
      </c>
      <c r="E160" s="844"/>
      <c r="F160" s="844"/>
      <c r="G160" s="844"/>
      <c r="H160" s="844"/>
      <c r="I160" s="845" t="s">
        <v>2506</v>
      </c>
      <c r="J160" s="844" t="s">
        <v>2507</v>
      </c>
      <c r="K160" s="846"/>
    </row>
    <row r="161" spans="1:11" ht="43.2">
      <c r="A161" s="842" t="s">
        <v>2342</v>
      </c>
      <c r="B161" s="844"/>
      <c r="C161" s="840" t="s">
        <v>2506</v>
      </c>
      <c r="D161" s="843"/>
      <c r="E161" s="847"/>
      <c r="F161" s="844"/>
      <c r="G161" s="844"/>
      <c r="H161" s="844"/>
      <c r="I161" s="845" t="s">
        <v>2506</v>
      </c>
      <c r="J161" s="848" t="s">
        <v>2578</v>
      </c>
      <c r="K161" s="849" t="s">
        <v>394</v>
      </c>
    </row>
    <row r="162" spans="1:11" ht="28.8">
      <c r="A162" s="842" t="s">
        <v>2342</v>
      </c>
      <c r="B162" s="844"/>
      <c r="C162" s="840" t="s">
        <v>2506</v>
      </c>
      <c r="D162" s="843"/>
      <c r="E162" s="847"/>
      <c r="F162" s="844"/>
      <c r="G162" s="844"/>
      <c r="H162" s="844"/>
      <c r="I162" s="845" t="s">
        <v>2506</v>
      </c>
      <c r="J162" s="848" t="s">
        <v>2579</v>
      </c>
      <c r="K162" s="849" t="s">
        <v>394</v>
      </c>
    </row>
    <row r="163" spans="1:11" ht="28.8">
      <c r="A163" s="842" t="s">
        <v>2342</v>
      </c>
      <c r="B163" s="844"/>
      <c r="C163" s="840" t="s">
        <v>2506</v>
      </c>
      <c r="D163" s="843"/>
      <c r="E163" s="844"/>
      <c r="F163" s="847"/>
      <c r="G163" s="844"/>
      <c r="H163" s="844"/>
      <c r="I163" s="845" t="s">
        <v>2506</v>
      </c>
      <c r="J163" s="848" t="s">
        <v>2580</v>
      </c>
      <c r="K163" s="849" t="s">
        <v>394</v>
      </c>
    </row>
    <row r="164" spans="1:11" ht="28.8">
      <c r="A164" s="842" t="s">
        <v>2342</v>
      </c>
      <c r="B164" s="844"/>
      <c r="C164" s="840" t="s">
        <v>2506</v>
      </c>
      <c r="D164" s="843"/>
      <c r="E164" s="844"/>
      <c r="F164" s="844"/>
      <c r="G164" s="847"/>
      <c r="H164" s="844"/>
      <c r="I164" s="845" t="s">
        <v>2506</v>
      </c>
      <c r="J164" s="848" t="s">
        <v>2581</v>
      </c>
      <c r="K164" s="849" t="s">
        <v>394</v>
      </c>
    </row>
    <row r="165" spans="1:11" ht="28.8">
      <c r="A165" s="842" t="s">
        <v>2342</v>
      </c>
      <c r="B165" s="844"/>
      <c r="C165" s="840" t="s">
        <v>2506</v>
      </c>
      <c r="D165" s="843"/>
      <c r="E165" s="844"/>
      <c r="F165" s="844"/>
      <c r="G165" s="844"/>
      <c r="H165" s="847"/>
      <c r="I165" s="845" t="s">
        <v>2506</v>
      </c>
      <c r="J165" s="848" t="s">
        <v>2582</v>
      </c>
      <c r="K165" s="849" t="s">
        <v>394</v>
      </c>
    </row>
    <row r="166" spans="1:11" ht="115.2">
      <c r="A166" s="842" t="s">
        <v>2342</v>
      </c>
      <c r="B166" s="844"/>
      <c r="C166" s="840" t="s">
        <v>2506</v>
      </c>
      <c r="D166" s="843"/>
      <c r="E166" s="844"/>
      <c r="F166" s="844"/>
      <c r="G166" s="844"/>
      <c r="H166" s="847"/>
      <c r="I166" s="845" t="s">
        <v>2506</v>
      </c>
      <c r="J166" s="848" t="s">
        <v>2583</v>
      </c>
      <c r="K166" s="849" t="s">
        <v>376</v>
      </c>
    </row>
    <row r="167" spans="1:11" ht="28.8">
      <c r="A167" s="842" t="s">
        <v>2342</v>
      </c>
      <c r="B167" s="844"/>
      <c r="C167" s="840" t="s">
        <v>2506</v>
      </c>
      <c r="D167" s="843"/>
      <c r="E167" s="847"/>
      <c r="F167" s="844"/>
      <c r="G167" s="844"/>
      <c r="H167" s="844"/>
      <c r="I167" s="845" t="s">
        <v>2506</v>
      </c>
      <c r="J167" s="848" t="s">
        <v>2584</v>
      </c>
      <c r="K167" s="849" t="s">
        <v>394</v>
      </c>
    </row>
    <row r="168" spans="1:11" ht="28.8">
      <c r="A168" s="842" t="s">
        <v>2342</v>
      </c>
      <c r="B168" s="844"/>
      <c r="C168" s="840" t="s">
        <v>2506</v>
      </c>
      <c r="D168" s="843"/>
      <c r="E168" s="847"/>
      <c r="F168" s="844"/>
      <c r="G168" s="844"/>
      <c r="H168" s="844"/>
      <c r="I168" s="845" t="s">
        <v>2506</v>
      </c>
      <c r="J168" s="848" t="s">
        <v>2585</v>
      </c>
      <c r="K168" s="849" t="s">
        <v>394</v>
      </c>
    </row>
    <row r="169" spans="1:11" ht="22.5" customHeight="1">
      <c r="A169" s="877" t="s">
        <v>2402</v>
      </c>
      <c r="B169" s="878"/>
      <c r="C169" s="878"/>
      <c r="D169" s="878"/>
      <c r="E169" s="878"/>
      <c r="F169" s="878"/>
      <c r="G169" s="878"/>
      <c r="H169" s="878"/>
      <c r="I169" s="878"/>
      <c r="J169" s="878"/>
      <c r="K169" s="879"/>
    </row>
    <row r="170" spans="1:11">
      <c r="A170" s="842" t="s">
        <v>2366</v>
      </c>
      <c r="B170" s="844"/>
      <c r="C170" s="843"/>
      <c r="D170" s="840" t="s">
        <v>2506</v>
      </c>
      <c r="E170" s="844"/>
      <c r="F170" s="844"/>
      <c r="G170" s="844"/>
      <c r="H170" s="844"/>
      <c r="I170" s="845" t="s">
        <v>2506</v>
      </c>
      <c r="J170" s="844" t="s">
        <v>2507</v>
      </c>
      <c r="K170" s="846"/>
    </row>
    <row r="171" spans="1:11">
      <c r="A171" s="842" t="s">
        <v>2375</v>
      </c>
      <c r="B171" s="844"/>
      <c r="C171" s="840" t="s">
        <v>2506</v>
      </c>
      <c r="D171" s="843"/>
      <c r="E171" s="844"/>
      <c r="F171" s="844"/>
      <c r="G171" s="844"/>
      <c r="H171" s="844"/>
      <c r="I171" s="845" t="s">
        <v>2506</v>
      </c>
      <c r="J171" s="844" t="s">
        <v>2507</v>
      </c>
      <c r="K171" s="846"/>
    </row>
    <row r="172" spans="1:11" ht="28.8">
      <c r="A172" s="842" t="s">
        <v>2386</v>
      </c>
      <c r="B172" s="843"/>
      <c r="C172" s="840" t="s">
        <v>2506</v>
      </c>
      <c r="D172" s="844"/>
      <c r="E172" s="844"/>
      <c r="F172" s="844"/>
      <c r="G172" s="844"/>
      <c r="H172" s="844"/>
      <c r="I172" s="845" t="s">
        <v>2506</v>
      </c>
      <c r="J172" s="844" t="s">
        <v>2507</v>
      </c>
      <c r="K172" s="846"/>
    </row>
    <row r="173" spans="1:11" ht="28.8">
      <c r="A173" s="842" t="s">
        <v>2394</v>
      </c>
      <c r="B173" s="844"/>
      <c r="C173" s="844"/>
      <c r="D173" s="840" t="s">
        <v>2506</v>
      </c>
      <c r="E173" s="844"/>
      <c r="F173" s="844"/>
      <c r="G173" s="844"/>
      <c r="H173" s="844"/>
      <c r="I173" s="845" t="s">
        <v>2506</v>
      </c>
      <c r="J173" s="844" t="s">
        <v>2507</v>
      </c>
      <c r="K173" s="846"/>
    </row>
    <row r="174" spans="1:11" ht="28.8">
      <c r="A174" s="842" t="s">
        <v>2397</v>
      </c>
      <c r="B174" s="843"/>
      <c r="C174" s="840" t="s">
        <v>2506</v>
      </c>
      <c r="D174" s="844"/>
      <c r="E174" s="844"/>
      <c r="F174" s="844"/>
      <c r="G174" s="844"/>
      <c r="H174" s="844"/>
      <c r="I174" s="845" t="s">
        <v>2506</v>
      </c>
      <c r="J174" s="844" t="s">
        <v>2507</v>
      </c>
      <c r="K174" s="846"/>
    </row>
    <row r="175" spans="1:11">
      <c r="A175" s="850"/>
      <c r="B175" s="851"/>
      <c r="C175" s="851"/>
      <c r="D175" s="851"/>
      <c r="E175" s="851"/>
      <c r="F175" s="851"/>
      <c r="G175" s="851"/>
      <c r="H175" s="851"/>
      <c r="I175" s="851"/>
      <c r="J175" s="850"/>
      <c r="K175" s="850"/>
    </row>
  </sheetData>
  <mergeCells count="31">
    <mergeCell ref="A142:K142"/>
    <mergeCell ref="A146:K146"/>
    <mergeCell ref="A158:K158"/>
    <mergeCell ref="A169:K169"/>
    <mergeCell ref="A96:K96"/>
    <mergeCell ref="A99:K99"/>
    <mergeCell ref="A103:K103"/>
    <mergeCell ref="A107:K107"/>
    <mergeCell ref="A111:K111"/>
    <mergeCell ref="A120:K120"/>
    <mergeCell ref="A74:K74"/>
    <mergeCell ref="A7:K7"/>
    <mergeCell ref="A8:K8"/>
    <mergeCell ref="A9:K9"/>
    <mergeCell ref="A10:K10"/>
    <mergeCell ref="A11:A12"/>
    <mergeCell ref="B11:D11"/>
    <mergeCell ref="E11:I11"/>
    <mergeCell ref="J11:J12"/>
    <mergeCell ref="K11:K12"/>
    <mergeCell ref="A13:K13"/>
    <mergeCell ref="A23:K23"/>
    <mergeCell ref="A36:K36"/>
    <mergeCell ref="A50:K50"/>
    <mergeCell ref="A68:K68"/>
    <mergeCell ref="A6:K6"/>
    <mergeCell ref="A1:K1"/>
    <mergeCell ref="A2:K2"/>
    <mergeCell ref="A3:K3"/>
    <mergeCell ref="A4:K4"/>
    <mergeCell ref="A5:K5"/>
  </mergeCells>
  <pageMargins left="0.7" right="0.7"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59999389629810485"/>
    <pageSetUpPr fitToPage="1"/>
  </sheetPr>
  <dimension ref="A1:L81"/>
  <sheetViews>
    <sheetView showGridLines="0" view="pageBreakPreview" topLeftCell="A48" zoomScaleNormal="100" zoomScaleSheetLayoutView="100" workbookViewId="0">
      <selection activeCell="B58" sqref="B58"/>
    </sheetView>
  </sheetViews>
  <sheetFormatPr defaultRowHeight="14.4"/>
  <cols>
    <col min="1" max="1" width="33.44140625" bestFit="1" customWidth="1"/>
    <col min="2" max="2" width="10" customWidth="1"/>
    <col min="3" max="3" width="10.21875" customWidth="1"/>
    <col min="4" max="4" width="15.21875" bestFit="1" customWidth="1"/>
    <col min="5" max="5" width="16.44140625" bestFit="1" customWidth="1"/>
    <col min="6" max="6" width="2" customWidth="1"/>
    <col min="7" max="7" width="8.77734375" customWidth="1"/>
    <col min="8" max="8" width="10.77734375" customWidth="1"/>
    <col min="9" max="9" width="14.5546875" customWidth="1"/>
    <col min="10" max="10" width="49.44140625" customWidth="1"/>
    <col min="11" max="11" width="35.21875" customWidth="1"/>
  </cols>
  <sheetData>
    <row r="1" spans="1:12" ht="15.6">
      <c r="A1" s="35" t="s">
        <v>138</v>
      </c>
      <c r="B1" s="884" t="s">
        <v>139</v>
      </c>
      <c r="C1" s="884"/>
      <c r="D1" s="884"/>
      <c r="E1" s="884"/>
      <c r="F1" s="36"/>
      <c r="G1" s="885" t="s">
        <v>140</v>
      </c>
      <c r="H1" s="885"/>
      <c r="I1" s="885"/>
      <c r="J1" s="4" t="s">
        <v>2</v>
      </c>
      <c r="K1" s="4" t="s">
        <v>3</v>
      </c>
    </row>
    <row r="2" spans="1:12" ht="48">
      <c r="A2" s="37" t="s">
        <v>141</v>
      </c>
      <c r="B2" s="38" t="s">
        <v>2446</v>
      </c>
      <c r="C2" s="822"/>
      <c r="D2" s="822"/>
      <c r="E2" s="38" t="s">
        <v>143</v>
      </c>
      <c r="F2" s="36"/>
      <c r="G2" s="39" t="s">
        <v>142</v>
      </c>
      <c r="H2" s="39" t="s">
        <v>2467</v>
      </c>
      <c r="I2" s="39"/>
    </row>
    <row r="3" spans="1:12" ht="15.6">
      <c r="A3" s="886" t="s">
        <v>144</v>
      </c>
      <c r="B3" s="886"/>
      <c r="C3" s="886"/>
      <c r="D3" s="886"/>
      <c r="E3" s="886"/>
      <c r="F3" s="36"/>
      <c r="G3" s="888" t="s">
        <v>144</v>
      </c>
      <c r="H3" s="888"/>
      <c r="I3" s="888"/>
    </row>
    <row r="4" spans="1:12" ht="15.6">
      <c r="A4" s="795" t="str">
        <f>'Risku matrica'!A189</f>
        <v>2.3. Izmaiņu risks projektā</v>
      </c>
      <c r="B4" s="816"/>
      <c r="C4" s="797"/>
      <c r="D4" s="797"/>
      <c r="E4" s="797">
        <f>'Risku matrica'!L189</f>
        <v>0</v>
      </c>
      <c r="F4" s="42"/>
      <c r="G4" s="796">
        <f>Izmaksas!D337</f>
        <v>7832180</v>
      </c>
      <c r="H4" s="41">
        <v>0</v>
      </c>
      <c r="I4" s="41"/>
      <c r="J4" s="2"/>
      <c r="K4" s="5"/>
      <c r="L4" s="661" t="s">
        <v>969</v>
      </c>
    </row>
    <row r="5" spans="1:12" ht="15.6">
      <c r="A5" s="819" t="str">
        <f>'Risku matrica'!A168</f>
        <v>2.1. Projektēšanas risks</v>
      </c>
      <c r="B5" s="823">
        <f>SUM(B10,B14)</f>
        <v>10000</v>
      </c>
      <c r="C5" s="797"/>
      <c r="D5" s="797"/>
      <c r="E5" s="824">
        <f>Izmaksas!E107</f>
        <v>1</v>
      </c>
      <c r="F5" s="42"/>
      <c r="G5" s="796">
        <f>Izmaksas!D337</f>
        <v>7832180</v>
      </c>
      <c r="H5" s="41">
        <v>0.01</v>
      </c>
      <c r="I5" s="41"/>
      <c r="J5" s="2"/>
      <c r="K5" s="5"/>
      <c r="L5" s="662" t="s">
        <v>964</v>
      </c>
    </row>
    <row r="6" spans="1:12" ht="15.6">
      <c r="A6" s="795" t="s">
        <v>2435</v>
      </c>
      <c r="B6" s="807"/>
      <c r="C6" s="797"/>
      <c r="D6" s="797"/>
      <c r="E6" s="797"/>
      <c r="F6" s="42"/>
      <c r="G6" s="796"/>
      <c r="H6" s="41"/>
      <c r="I6" s="41"/>
      <c r="J6" s="2"/>
      <c r="K6" s="5"/>
      <c r="L6" s="662"/>
    </row>
    <row r="7" spans="1:12" ht="15.6">
      <c r="A7" s="814" t="s">
        <v>2438</v>
      </c>
      <c r="B7" s="807"/>
      <c r="C7" s="797"/>
      <c r="D7" s="797"/>
      <c r="E7" s="797"/>
      <c r="F7" s="42"/>
      <c r="G7" s="796"/>
      <c r="H7" s="41"/>
      <c r="I7" s="41"/>
      <c r="J7" s="2"/>
      <c r="K7" s="5"/>
      <c r="L7" s="662"/>
    </row>
    <row r="8" spans="1:12" ht="15.6">
      <c r="A8" s="814" t="s">
        <v>2430</v>
      </c>
      <c r="B8" s="817">
        <v>0.5</v>
      </c>
      <c r="C8" s="797"/>
      <c r="D8" s="797"/>
      <c r="E8" s="797"/>
      <c r="F8" s="42"/>
      <c r="G8" s="814" t="s">
        <v>2485</v>
      </c>
      <c r="H8" s="817">
        <v>1</v>
      </c>
      <c r="I8" s="41"/>
      <c r="J8" s="2"/>
      <c r="K8" s="5"/>
      <c r="L8" s="662"/>
    </row>
    <row r="9" spans="1:12" ht="15.6">
      <c r="A9" s="814" t="s">
        <v>2431</v>
      </c>
      <c r="B9" s="816">
        <v>10000</v>
      </c>
      <c r="C9" s="797"/>
      <c r="D9" s="797"/>
      <c r="E9" s="797"/>
      <c r="F9" s="42"/>
      <c r="G9" s="814" t="s">
        <v>2486</v>
      </c>
      <c r="H9" s="816">
        <f>CEILING(8359176/200/12,100)</f>
        <v>3500</v>
      </c>
      <c r="I9" s="41"/>
      <c r="J9" s="2"/>
      <c r="K9" s="5"/>
      <c r="L9" s="662"/>
    </row>
    <row r="10" spans="1:12" ht="15.6">
      <c r="A10" s="814" t="s">
        <v>2436</v>
      </c>
      <c r="B10" s="796">
        <f>B8*B9</f>
        <v>5000</v>
      </c>
      <c r="C10" s="797"/>
      <c r="D10" s="797"/>
      <c r="E10" s="797"/>
      <c r="F10" s="42"/>
      <c r="G10" s="796"/>
      <c r="H10" s="41"/>
      <c r="I10" s="41"/>
      <c r="J10" s="2"/>
      <c r="K10" s="5"/>
      <c r="L10" s="662"/>
    </row>
    <row r="11" spans="1:12" ht="15.6">
      <c r="A11" s="814" t="s">
        <v>2439</v>
      </c>
      <c r="B11" s="807"/>
      <c r="C11" s="797"/>
      <c r="D11" s="797"/>
      <c r="E11" s="797"/>
      <c r="F11" s="42"/>
      <c r="G11" s="796"/>
      <c r="H11" s="41"/>
      <c r="I11" s="41"/>
      <c r="J11" s="2"/>
      <c r="K11" s="5"/>
      <c r="L11" s="662"/>
    </row>
    <row r="12" spans="1:12" ht="15.6">
      <c r="A12" s="814" t="s">
        <v>2434</v>
      </c>
      <c r="B12" s="817">
        <v>0.5</v>
      </c>
      <c r="C12" s="797"/>
      <c r="D12" s="797"/>
      <c r="E12" s="797"/>
      <c r="F12" s="42"/>
      <c r="G12" s="796"/>
      <c r="H12" s="41"/>
      <c r="I12" s="41"/>
      <c r="J12" s="2"/>
      <c r="K12" s="5"/>
      <c r="L12" s="662"/>
    </row>
    <row r="13" spans="1:12" ht="15.6">
      <c r="A13" s="814" t="s">
        <v>2431</v>
      </c>
      <c r="B13" s="816">
        <v>10000</v>
      </c>
      <c r="C13" s="797"/>
      <c r="D13" s="797"/>
      <c r="E13" s="797"/>
      <c r="F13" s="42"/>
      <c r="G13" s="796"/>
      <c r="H13" s="41"/>
      <c r="I13" s="41"/>
      <c r="J13" s="2"/>
      <c r="K13" s="5"/>
      <c r="L13" s="662"/>
    </row>
    <row r="14" spans="1:12" ht="15.6">
      <c r="A14" s="814" t="s">
        <v>2437</v>
      </c>
      <c r="B14" s="796">
        <f>B12*B13</f>
        <v>5000</v>
      </c>
      <c r="C14" s="797"/>
      <c r="D14" s="797"/>
      <c r="E14" s="797"/>
      <c r="F14" s="42"/>
      <c r="G14" s="796"/>
      <c r="H14" s="41"/>
      <c r="I14" s="41"/>
      <c r="J14" s="2"/>
      <c r="K14" s="5"/>
      <c r="L14" s="662"/>
    </row>
    <row r="15" spans="1:12" ht="15.6">
      <c r="A15" s="819" t="str">
        <f>'Risku matrica'!A198</f>
        <v>2.5. Būvniecības izmaksu palielināšanās risks</v>
      </c>
      <c r="B15" s="823">
        <f>SUM(B20,B23)</f>
        <v>360383.9</v>
      </c>
      <c r="C15" s="797"/>
      <c r="D15" s="797"/>
      <c r="E15" s="824">
        <f>Izmaksas!E108</f>
        <v>1</v>
      </c>
      <c r="F15" s="42"/>
      <c r="G15" s="796">
        <f>Izmaksas!D337</f>
        <v>7832180</v>
      </c>
      <c r="H15" s="41">
        <v>7.0000000000000007E-2</v>
      </c>
      <c r="I15" s="41"/>
      <c r="J15" s="2"/>
      <c r="K15" s="5"/>
      <c r="L15" s="662" t="s">
        <v>968</v>
      </c>
    </row>
    <row r="16" spans="1:12" ht="15.6">
      <c r="A16" s="820" t="s">
        <v>2444</v>
      </c>
      <c r="B16" s="807"/>
      <c r="C16" s="797"/>
      <c r="D16" s="797"/>
      <c r="E16" s="797"/>
      <c r="F16" s="42"/>
      <c r="G16" s="796"/>
      <c r="H16" s="41"/>
      <c r="I16" s="41"/>
      <c r="J16" s="2"/>
      <c r="K16" s="5"/>
      <c r="L16" s="662"/>
    </row>
    <row r="17" spans="1:12" ht="15.6">
      <c r="A17" s="814" t="s">
        <v>2442</v>
      </c>
      <c r="B17" s="807"/>
      <c r="C17" s="797"/>
      <c r="D17" s="797"/>
      <c r="E17" s="797"/>
      <c r="F17" s="42"/>
      <c r="G17" s="796"/>
      <c r="H17" s="41"/>
      <c r="I17" s="41"/>
      <c r="J17" s="2"/>
      <c r="K17" s="5"/>
      <c r="L17" s="662"/>
    </row>
    <row r="18" spans="1:12" ht="15.6">
      <c r="A18" s="814" t="s">
        <v>2430</v>
      </c>
      <c r="B18" s="816">
        <v>2</v>
      </c>
      <c r="C18" s="797"/>
      <c r="D18" s="797"/>
      <c r="E18" s="797"/>
      <c r="F18" s="42"/>
      <c r="G18" s="814" t="s">
        <v>2485</v>
      </c>
      <c r="H18" s="817">
        <v>1</v>
      </c>
      <c r="I18" s="41"/>
      <c r="J18" s="2"/>
      <c r="K18" s="5"/>
      <c r="L18" s="662"/>
    </row>
    <row r="19" spans="1:12" ht="15.6">
      <c r="A19" s="814" t="s">
        <v>2431</v>
      </c>
      <c r="B19" s="816">
        <v>10000</v>
      </c>
      <c r="C19" s="797"/>
      <c r="D19" s="797"/>
      <c r="E19" s="797"/>
      <c r="F19" s="42"/>
      <c r="G19" s="814" t="s">
        <v>2486</v>
      </c>
      <c r="H19" s="816">
        <f>CEILING(8359176/200/12,100)</f>
        <v>3500</v>
      </c>
      <c r="I19" s="41"/>
      <c r="J19" s="2"/>
      <c r="K19" s="5"/>
      <c r="L19" s="662"/>
    </row>
    <row r="20" spans="1:12" ht="15.6">
      <c r="A20" s="814" t="s">
        <v>2436</v>
      </c>
      <c r="B20" s="796">
        <f>B18*B19</f>
        <v>20000</v>
      </c>
      <c r="C20" s="797"/>
      <c r="D20" s="797"/>
      <c r="E20" s="797"/>
      <c r="F20" s="42"/>
      <c r="G20" s="796"/>
      <c r="H20" s="41"/>
      <c r="I20" s="41"/>
      <c r="J20" s="2"/>
      <c r="K20" s="5"/>
      <c r="L20" s="662"/>
    </row>
    <row r="21" spans="1:12" ht="15.6">
      <c r="A21" s="814" t="s">
        <v>2443</v>
      </c>
      <c r="B21" s="807"/>
      <c r="C21" s="797"/>
      <c r="D21" s="797"/>
      <c r="E21" s="797"/>
      <c r="F21" s="42"/>
      <c r="G21" s="796"/>
      <c r="H21" s="41"/>
      <c r="I21" s="41"/>
      <c r="J21" s="2"/>
      <c r="K21" s="5"/>
      <c r="L21" s="662"/>
    </row>
    <row r="22" spans="1:12" ht="15.6">
      <c r="A22" s="814" t="s">
        <v>2470</v>
      </c>
      <c r="B22" s="41">
        <v>0.05</v>
      </c>
      <c r="C22" s="797"/>
      <c r="D22" s="797"/>
      <c r="E22" s="797"/>
      <c r="F22" s="42"/>
      <c r="G22" s="796"/>
      <c r="H22" s="41"/>
      <c r="I22" s="41"/>
      <c r="J22" s="2"/>
      <c r="K22" s="5"/>
      <c r="L22" s="662"/>
    </row>
    <row r="23" spans="1:12" ht="15.6">
      <c r="A23" s="814" t="s">
        <v>2429</v>
      </c>
      <c r="B23" s="796">
        <f>SUM(Pieņēmumi!E127:E131)*5%</f>
        <v>340383.9</v>
      </c>
      <c r="C23" s="797"/>
      <c r="D23" s="797"/>
      <c r="E23" s="797"/>
      <c r="F23" s="42"/>
      <c r="G23" s="796"/>
      <c r="H23" s="41"/>
      <c r="I23" s="41"/>
      <c r="J23" s="2"/>
      <c r="K23" s="5"/>
      <c r="L23" s="662"/>
    </row>
    <row r="24" spans="1:12" ht="15.6">
      <c r="A24" s="814" t="s">
        <v>2441</v>
      </c>
      <c r="B24" s="796">
        <f>B23</f>
        <v>340383.9</v>
      </c>
      <c r="C24" s="797"/>
      <c r="D24" s="797"/>
      <c r="E24" s="797"/>
      <c r="F24" s="42"/>
      <c r="G24" s="796"/>
      <c r="H24" s="41"/>
      <c r="I24" s="41"/>
      <c r="J24" s="2"/>
      <c r="K24" s="5"/>
      <c r="L24" s="662"/>
    </row>
    <row r="25" spans="1:12" ht="15.6">
      <c r="A25" s="819" t="str">
        <f>'Risku matrica'!A194</f>
        <v>2.4. Būvniecības kvalitātes un standartu risks</v>
      </c>
      <c r="B25" s="823">
        <f>SUM(B33)</f>
        <v>68076.78</v>
      </c>
      <c r="C25" s="797"/>
      <c r="D25" s="797"/>
      <c r="E25" s="824">
        <f>Izmaksas!E109</f>
        <v>1</v>
      </c>
      <c r="F25" s="42"/>
      <c r="G25" s="796">
        <f>Izmaksas!D337*100%</f>
        <v>7832180</v>
      </c>
      <c r="H25" s="41">
        <v>0.02</v>
      </c>
      <c r="I25" s="41"/>
      <c r="J25" s="92"/>
      <c r="K25" s="5"/>
      <c r="L25" s="662" t="s">
        <v>960</v>
      </c>
    </row>
    <row r="26" spans="1:12" ht="15.6">
      <c r="A26" s="795" t="s">
        <v>2440</v>
      </c>
      <c r="B26" s="807"/>
      <c r="C26" s="797"/>
      <c r="D26" s="797"/>
      <c r="E26" s="797"/>
      <c r="F26" s="42"/>
      <c r="G26" s="796"/>
      <c r="H26" s="41"/>
      <c r="I26" s="41"/>
      <c r="J26" s="2"/>
      <c r="K26" s="5"/>
      <c r="L26" s="662"/>
    </row>
    <row r="27" spans="1:12" ht="15.6">
      <c r="A27" s="814" t="s">
        <v>2462</v>
      </c>
      <c r="B27" s="807"/>
      <c r="C27" s="797"/>
      <c r="D27" s="797"/>
      <c r="E27" s="797"/>
      <c r="F27" s="42"/>
      <c r="G27" s="796"/>
      <c r="H27" s="41"/>
      <c r="I27" s="41"/>
      <c r="J27" s="2"/>
      <c r="K27" s="5"/>
      <c r="L27" s="662"/>
    </row>
    <row r="28" spans="1:12" ht="15.6">
      <c r="A28" s="814" t="s">
        <v>2429</v>
      </c>
      <c r="B28" s="796">
        <f>Pieņēmumi!E127*'Risku matrica'!J194*'Risku matrica'!K194</f>
        <v>0</v>
      </c>
      <c r="C28" s="797"/>
      <c r="D28" s="797"/>
      <c r="E28" s="797"/>
      <c r="F28" s="42"/>
      <c r="G28" s="796"/>
      <c r="H28" s="41"/>
      <c r="I28" s="41"/>
      <c r="J28" s="2"/>
      <c r="K28" s="5"/>
      <c r="L28" s="662"/>
    </row>
    <row r="29" spans="1:12" ht="15.6">
      <c r="A29" s="814" t="s">
        <v>2436</v>
      </c>
      <c r="B29" s="796">
        <f>B28</f>
        <v>0</v>
      </c>
      <c r="C29" s="797"/>
      <c r="D29" s="797"/>
      <c r="E29" s="797"/>
      <c r="F29" s="42"/>
      <c r="G29" s="796"/>
      <c r="H29" s="41"/>
      <c r="I29" s="41"/>
      <c r="J29" s="2"/>
      <c r="K29" s="5"/>
      <c r="L29" s="662"/>
    </row>
    <row r="30" spans="1:12" ht="15.6">
      <c r="A30" s="814" t="s">
        <v>2480</v>
      </c>
      <c r="B30" s="807"/>
      <c r="C30" s="797"/>
      <c r="D30" s="797"/>
      <c r="E30" s="797"/>
      <c r="F30" s="42"/>
      <c r="G30" s="796"/>
      <c r="H30" s="41"/>
      <c r="I30" s="41"/>
      <c r="J30" s="2"/>
      <c r="K30" s="5"/>
      <c r="L30" s="662"/>
    </row>
    <row r="31" spans="1:12" ht="15.6">
      <c r="A31" s="814" t="s">
        <v>2470</v>
      </c>
      <c r="B31" s="41">
        <v>0.01</v>
      </c>
      <c r="C31" s="797"/>
      <c r="D31" s="797"/>
      <c r="E31" s="797"/>
      <c r="F31" s="42"/>
      <c r="G31" s="814" t="s">
        <v>2485</v>
      </c>
      <c r="H31" s="817">
        <v>1</v>
      </c>
      <c r="I31" s="41"/>
      <c r="J31" s="2"/>
      <c r="K31" s="5"/>
      <c r="L31" s="662"/>
    </row>
    <row r="32" spans="1:12" ht="15.6">
      <c r="A32" s="814" t="s">
        <v>2461</v>
      </c>
      <c r="B32" s="796">
        <f>SUM(Pieņēmumi!E127:E131)*B31</f>
        <v>68076.78</v>
      </c>
      <c r="C32" s="797"/>
      <c r="D32" s="797"/>
      <c r="E32" s="797"/>
      <c r="F32" s="42"/>
      <c r="G32" s="814" t="s">
        <v>2486</v>
      </c>
      <c r="H32" s="816">
        <f>CEILING(8359176/200/12,100)</f>
        <v>3500</v>
      </c>
      <c r="I32" s="41"/>
      <c r="J32" s="2"/>
      <c r="K32" s="5"/>
      <c r="L32" s="662"/>
    </row>
    <row r="33" spans="1:12" ht="15.6">
      <c r="A33" s="814" t="s">
        <v>2441</v>
      </c>
      <c r="B33" s="796">
        <f>B32</f>
        <v>68076.78</v>
      </c>
      <c r="C33" s="797"/>
      <c r="D33" s="797"/>
      <c r="E33" s="797"/>
      <c r="F33" s="42"/>
      <c r="G33" s="796"/>
      <c r="H33" s="41"/>
      <c r="I33" s="41"/>
      <c r="J33" s="2"/>
      <c r="K33" s="5"/>
      <c r="L33" s="662"/>
    </row>
    <row r="34" spans="1:12" ht="15.6">
      <c r="A34" s="819" t="str">
        <f>'Risku matrica'!A226</f>
        <v>2.10. Darbu pabeigšanas kavēšanās risks</v>
      </c>
      <c r="B34" s="823">
        <f>SUM(B39,B42)</f>
        <v>71111.666666666657</v>
      </c>
      <c r="C34" s="797"/>
      <c r="D34" s="797"/>
      <c r="E34" s="824">
        <f>Izmaksas!E110</f>
        <v>1</v>
      </c>
      <c r="F34" s="42"/>
      <c r="G34" s="796">
        <f>Izmaksas!D337</f>
        <v>7832180</v>
      </c>
      <c r="H34" s="41">
        <v>0</v>
      </c>
      <c r="I34" s="41"/>
      <c r="J34" s="2"/>
      <c r="K34" s="5"/>
      <c r="L34" s="662" t="s">
        <v>963</v>
      </c>
    </row>
    <row r="35" spans="1:12" ht="15.6">
      <c r="A35" s="820" t="s">
        <v>2445</v>
      </c>
      <c r="B35" s="807"/>
      <c r="C35" s="797"/>
      <c r="D35" s="797"/>
      <c r="E35" s="797"/>
      <c r="F35" s="42"/>
      <c r="G35" s="796"/>
      <c r="H35" s="41"/>
      <c r="I35" s="41"/>
      <c r="J35" s="2"/>
      <c r="K35" s="5"/>
      <c r="L35" s="662"/>
    </row>
    <row r="36" spans="1:12" ht="15.6">
      <c r="A36" s="814" t="s">
        <v>2447</v>
      </c>
      <c r="B36" s="807"/>
      <c r="C36" s="797"/>
      <c r="D36" s="797"/>
      <c r="E36" s="797"/>
      <c r="F36" s="42"/>
      <c r="G36" s="796"/>
      <c r="H36" s="41"/>
      <c r="I36" s="41"/>
      <c r="J36" s="2"/>
      <c r="K36" s="5"/>
      <c r="L36" s="662"/>
    </row>
    <row r="37" spans="1:12" ht="15.6">
      <c r="A37" s="814" t="s">
        <v>2430</v>
      </c>
      <c r="B37" s="816">
        <v>2</v>
      </c>
      <c r="C37" s="797"/>
      <c r="D37" s="797"/>
      <c r="E37" s="797"/>
      <c r="F37" s="42"/>
      <c r="G37" s="796"/>
      <c r="H37" s="41"/>
      <c r="I37" s="41"/>
      <c r="J37" s="2"/>
      <c r="K37" s="5"/>
      <c r="L37" s="662"/>
    </row>
    <row r="38" spans="1:12" ht="15.6">
      <c r="A38" s="814" t="s">
        <v>2431</v>
      </c>
      <c r="B38" s="816">
        <v>10000</v>
      </c>
      <c r="C38" s="797"/>
      <c r="D38" s="797"/>
      <c r="E38" s="797"/>
      <c r="F38" s="42"/>
      <c r="G38" s="796"/>
      <c r="H38" s="41"/>
      <c r="I38" s="41"/>
      <c r="J38" s="2"/>
      <c r="K38" s="5"/>
      <c r="L38" s="662"/>
    </row>
    <row r="39" spans="1:12" ht="15.6">
      <c r="A39" s="814" t="s">
        <v>2436</v>
      </c>
      <c r="B39" s="796">
        <f>B37*B38</f>
        <v>20000</v>
      </c>
      <c r="C39" s="797"/>
      <c r="D39" s="797"/>
      <c r="E39" s="797"/>
      <c r="F39" s="42"/>
      <c r="G39" s="796"/>
      <c r="H39" s="41"/>
      <c r="I39" s="41"/>
      <c r="J39" s="2"/>
      <c r="K39" s="5"/>
      <c r="L39" s="662"/>
    </row>
    <row r="40" spans="1:12" ht="15.6">
      <c r="A40" s="814" t="s">
        <v>2448</v>
      </c>
      <c r="B40" s="807"/>
      <c r="C40" s="797"/>
      <c r="D40" s="797"/>
      <c r="E40" s="797"/>
      <c r="F40" s="42"/>
      <c r="G40" s="796"/>
      <c r="H40" s="41"/>
      <c r="I40" s="41"/>
      <c r="J40" s="2"/>
      <c r="K40" s="5"/>
      <c r="L40" s="662"/>
    </row>
    <row r="41" spans="1:12" ht="15.6">
      <c r="A41" s="814" t="s">
        <v>2429</v>
      </c>
      <c r="B41" s="796">
        <f>-'Naudas plūsmas'!D95/(Ieņēmumi!D78*6)</f>
        <v>51111.666666666664</v>
      </c>
      <c r="C41" s="797"/>
      <c r="D41" s="797"/>
      <c r="E41" s="797"/>
      <c r="F41" s="42"/>
      <c r="G41" s="796"/>
      <c r="H41" s="41"/>
      <c r="I41" s="41"/>
      <c r="J41" s="2"/>
      <c r="K41" s="5"/>
      <c r="L41" s="662"/>
    </row>
    <row r="42" spans="1:12" ht="15.6">
      <c r="A42" s="814" t="s">
        <v>2441</v>
      </c>
      <c r="B42" s="796">
        <f>B41</f>
        <v>51111.666666666664</v>
      </c>
      <c r="C42" s="797"/>
      <c r="D42" s="797"/>
      <c r="E42" s="797"/>
      <c r="F42" s="42"/>
      <c r="G42" s="796"/>
      <c r="H42" s="41"/>
      <c r="I42" s="41"/>
      <c r="J42" s="2"/>
      <c r="K42" s="5"/>
      <c r="L42" s="662"/>
    </row>
    <row r="43" spans="1:12" ht="15.6">
      <c r="A43" s="795" t="str">
        <f>'Risku matrica'!A966</f>
        <v>8.2. Tiesību aktu izmaiņu risks</v>
      </c>
      <c r="B43" s="808"/>
      <c r="C43" s="797"/>
      <c r="D43" s="797"/>
      <c r="E43" s="797" t="str">
        <f>IFERROR(Izmaksas!E111,"")</f>
        <v/>
      </c>
      <c r="F43" s="42"/>
      <c r="G43" s="808"/>
      <c r="H43" s="827"/>
      <c r="I43" s="827"/>
      <c r="J43" s="2"/>
      <c r="K43" s="5"/>
      <c r="L43" s="662" t="s">
        <v>966</v>
      </c>
    </row>
    <row r="44" spans="1:12" ht="15.6">
      <c r="A44" s="795" t="str">
        <f>'Risku matrica'!A865</f>
        <v>6.3. Nepārvaramas varas risks</v>
      </c>
      <c r="B44" s="808"/>
      <c r="C44" s="797"/>
      <c r="D44" s="797" t="s">
        <v>33</v>
      </c>
      <c r="E44" s="797">
        <f>'Risku matrica'!L865</f>
        <v>1</v>
      </c>
      <c r="F44" s="42"/>
      <c r="G44" s="825"/>
      <c r="H44" s="41"/>
      <c r="I44" s="41"/>
      <c r="J44" s="2"/>
      <c r="K44" s="5"/>
      <c r="L44" s="662" t="s">
        <v>967</v>
      </c>
    </row>
    <row r="45" spans="1:12" ht="15.6">
      <c r="A45" s="660"/>
      <c r="B45" s="7"/>
      <c r="C45" s="41"/>
      <c r="D45" s="41"/>
      <c r="E45" s="41"/>
      <c r="F45" s="42"/>
      <c r="G45" s="7"/>
      <c r="H45" s="41"/>
      <c r="I45" s="41"/>
      <c r="J45" s="2"/>
      <c r="K45" s="5"/>
    </row>
    <row r="46" spans="1:12" ht="15.6">
      <c r="A46" s="886" t="s">
        <v>145</v>
      </c>
      <c r="B46" s="886"/>
      <c r="C46" s="886"/>
      <c r="D46" s="886"/>
      <c r="E46" s="886"/>
      <c r="F46" s="36"/>
      <c r="G46" s="887" t="s">
        <v>145</v>
      </c>
      <c r="H46" s="887"/>
      <c r="I46" s="887"/>
    </row>
    <row r="47" spans="1:12" ht="15.6">
      <c r="A47" s="819" t="str">
        <f>'Risku matrica'!A292</f>
        <v>3.1 Veiktspējas un cenas risks</v>
      </c>
      <c r="B47" s="823">
        <f>B50</f>
        <v>35762.41113636364</v>
      </c>
      <c r="C47" s="797"/>
      <c r="D47" s="797"/>
      <c r="E47" s="824">
        <f>'Risku matrica'!L292</f>
        <v>1</v>
      </c>
      <c r="F47" s="42"/>
      <c r="G47" s="7">
        <f>'IIA Papildus aprēķini'!C54*14</f>
        <v>2708832</v>
      </c>
      <c r="H47" s="41">
        <v>0.02</v>
      </c>
      <c r="I47" s="41"/>
      <c r="J47" s="67"/>
      <c r="K47" s="5"/>
    </row>
    <row r="48" spans="1:12" ht="15.6">
      <c r="A48" s="795" t="s">
        <v>2455</v>
      </c>
      <c r="B48" s="807"/>
      <c r="C48" s="797"/>
      <c r="D48" s="797"/>
      <c r="E48" s="797"/>
      <c r="F48" s="42"/>
      <c r="G48" s="796"/>
      <c r="H48" s="41"/>
      <c r="I48" s="41"/>
      <c r="J48" s="2"/>
      <c r="K48" s="5"/>
    </row>
    <row r="49" spans="1:12" ht="15.6">
      <c r="A49" s="795" t="s">
        <v>2457</v>
      </c>
      <c r="B49" s="807"/>
      <c r="C49" s="797"/>
      <c r="D49" s="797"/>
      <c r="E49" s="797"/>
      <c r="F49" s="42"/>
      <c r="G49" s="796"/>
      <c r="H49" s="41"/>
      <c r="I49" s="41"/>
      <c r="J49" s="2"/>
      <c r="K49" s="5"/>
    </row>
    <row r="50" spans="1:12" ht="15.6">
      <c r="A50" s="795" t="s">
        <v>2429</v>
      </c>
      <c r="B50" s="796">
        <f>SUM(Izmaksas!D32,Izmaksas!D58,Izmaksas!D81)/Ieņēmumi!D78</f>
        <v>35762.41113636364</v>
      </c>
      <c r="C50" s="797"/>
      <c r="D50" s="797"/>
      <c r="E50" s="797">
        <f>Izmaksas!E118</f>
        <v>1</v>
      </c>
      <c r="F50" s="42"/>
      <c r="G50" s="796"/>
      <c r="H50" s="41"/>
      <c r="I50" s="41"/>
      <c r="J50" s="2"/>
      <c r="K50" s="5"/>
    </row>
    <row r="51" spans="1:12" ht="15.6">
      <c r="A51" s="819" t="str">
        <f>'Risku matrica'!A298</f>
        <v>3.2. Darbības resursu risks</v>
      </c>
      <c r="B51" s="823">
        <f>B54</f>
        <v>10518.60518181818</v>
      </c>
      <c r="C51" s="797"/>
      <c r="D51" s="797"/>
      <c r="E51" s="824">
        <f>Izmaksas!E119</f>
        <v>1</v>
      </c>
      <c r="F51" s="42"/>
      <c r="G51" s="7">
        <f>'IIA Papildus aprēķini'!C52*9</f>
        <v>338427</v>
      </c>
      <c r="H51" s="41">
        <v>0.1</v>
      </c>
      <c r="I51" s="41"/>
      <c r="J51" s="2"/>
      <c r="K51" s="5"/>
      <c r="L51" s="662" t="s">
        <v>715</v>
      </c>
    </row>
    <row r="52" spans="1:12" ht="15.6">
      <c r="A52" s="795" t="s">
        <v>2458</v>
      </c>
      <c r="B52" s="807"/>
      <c r="C52" s="797"/>
      <c r="D52" s="797"/>
      <c r="E52" s="797"/>
      <c r="F52" s="42"/>
      <c r="G52" s="796"/>
      <c r="H52" s="41"/>
      <c r="I52" s="41"/>
      <c r="J52" s="2"/>
      <c r="K52" s="5"/>
      <c r="L52" s="662"/>
    </row>
    <row r="53" spans="1:12" ht="15.6">
      <c r="A53" s="795" t="s">
        <v>2472</v>
      </c>
      <c r="B53" s="807"/>
      <c r="C53" s="797"/>
      <c r="D53" s="797"/>
      <c r="E53" s="797"/>
      <c r="F53" s="42"/>
      <c r="G53" s="796"/>
      <c r="H53" s="41"/>
      <c r="I53" s="41"/>
      <c r="J53" s="2"/>
      <c r="K53" s="5"/>
      <c r="L53" s="662"/>
    </row>
    <row r="54" spans="1:12" ht="15.6">
      <c r="A54" s="795" t="s">
        <v>2429</v>
      </c>
      <c r="B54" s="796">
        <f>(Izmaksas!D32*'IIA Papildus aprēķini'!C116+Izmaksas!D58*'IIA Papildus aprēķini'!Y145)/Ieņēmumi!D78*3</f>
        <v>10518.60518181818</v>
      </c>
      <c r="C54" s="797"/>
      <c r="D54" s="797"/>
      <c r="E54" s="797"/>
      <c r="F54" s="42"/>
      <c r="G54" s="796"/>
      <c r="H54" s="41"/>
      <c r="I54" s="41"/>
      <c r="J54" s="2"/>
      <c r="K54" s="5"/>
      <c r="L54" s="662"/>
    </row>
    <row r="55" spans="1:12" ht="15.6">
      <c r="A55" s="819" t="str">
        <f>'Risku matrica'!A313</f>
        <v>3.5. Uzturēšanas kvalitātes risks</v>
      </c>
      <c r="B55" s="823">
        <f>B58</f>
        <v>51111.666666666664</v>
      </c>
      <c r="C55" s="797"/>
      <c r="D55" s="797"/>
      <c r="E55" s="824">
        <f>Izmaksas!E120</f>
        <v>1</v>
      </c>
      <c r="F55" s="42"/>
      <c r="G55" s="796">
        <f>Izmaksas!D337</f>
        <v>7832180</v>
      </c>
      <c r="H55" s="41">
        <v>0</v>
      </c>
      <c r="I55" s="41"/>
      <c r="J55" s="2"/>
      <c r="K55" s="5"/>
      <c r="L55" s="662" t="s">
        <v>961</v>
      </c>
    </row>
    <row r="56" spans="1:12" ht="15.6">
      <c r="A56" s="795" t="s">
        <v>2451</v>
      </c>
      <c r="B56" s="807"/>
      <c r="C56" s="797"/>
      <c r="D56" s="797"/>
      <c r="E56" s="797"/>
      <c r="F56" s="42"/>
      <c r="G56" s="796"/>
      <c r="H56" s="41"/>
      <c r="I56" s="41"/>
      <c r="J56" s="2"/>
      <c r="K56" s="5"/>
      <c r="L56" s="662"/>
    </row>
    <row r="57" spans="1:12" ht="15.6">
      <c r="A57" s="795" t="s">
        <v>2463</v>
      </c>
      <c r="B57" s="807"/>
      <c r="C57" s="797"/>
      <c r="D57" s="797"/>
      <c r="E57" s="797"/>
      <c r="F57" s="42"/>
      <c r="G57" s="796"/>
      <c r="H57" s="41"/>
      <c r="I57" s="41"/>
      <c r="J57" s="2"/>
      <c r="K57" s="5"/>
      <c r="L57" s="662"/>
    </row>
    <row r="58" spans="1:12" ht="15.6">
      <c r="A58" s="795" t="s">
        <v>2429</v>
      </c>
      <c r="B58" s="796">
        <f>-'Naudas plūsmas'!D95/(Ieņēmumi!D78*6)</f>
        <v>51111.666666666664</v>
      </c>
      <c r="C58" s="797"/>
      <c r="D58" s="797"/>
      <c r="E58" s="797"/>
      <c r="F58" s="42"/>
      <c r="G58" s="796"/>
      <c r="H58" s="41"/>
      <c r="I58" s="41"/>
      <c r="J58" s="2"/>
      <c r="K58" s="5"/>
      <c r="L58" s="662"/>
    </row>
    <row r="59" spans="1:12" ht="15.6">
      <c r="A59" s="795" t="str">
        <f>'Risku matrica'!A353</f>
        <v>3.11. Palielinātu ekspluatācijas izmaksu risks</v>
      </c>
      <c r="B59" s="796">
        <f>B62</f>
        <v>0</v>
      </c>
      <c r="C59" s="797"/>
      <c r="D59" s="797"/>
      <c r="E59" s="797">
        <f>'Risku matrica'!L353</f>
        <v>1</v>
      </c>
      <c r="F59" s="42"/>
      <c r="G59" s="796">
        <f>Izmaksas!D337</f>
        <v>7832180</v>
      </c>
      <c r="H59" s="41">
        <v>0</v>
      </c>
      <c r="I59" s="41"/>
      <c r="J59" s="2"/>
      <c r="K59" s="5"/>
      <c r="L59" s="662" t="s">
        <v>971</v>
      </c>
    </row>
    <row r="60" spans="1:12" ht="15.6">
      <c r="A60" s="795" t="s">
        <v>2449</v>
      </c>
      <c r="B60" s="807"/>
      <c r="C60" s="797"/>
      <c r="D60" s="797"/>
      <c r="E60" s="797"/>
      <c r="F60" s="42"/>
      <c r="G60" s="796"/>
      <c r="H60" s="41"/>
      <c r="I60" s="41"/>
      <c r="J60" s="2"/>
      <c r="K60" s="5"/>
      <c r="L60" s="662"/>
    </row>
    <row r="61" spans="1:12" ht="15.6">
      <c r="A61" s="795" t="s">
        <v>2464</v>
      </c>
      <c r="B61" s="807"/>
      <c r="C61" s="797"/>
      <c r="D61" s="797"/>
      <c r="E61" s="797"/>
      <c r="F61" s="42"/>
      <c r="G61" s="796"/>
      <c r="H61" s="41"/>
      <c r="I61" s="41"/>
      <c r="J61" s="2"/>
      <c r="K61" s="5"/>
      <c r="L61" s="662"/>
    </row>
    <row r="62" spans="1:12" ht="15.6">
      <c r="A62" s="795" t="s">
        <v>2429</v>
      </c>
      <c r="B62" s="807"/>
      <c r="C62" s="797"/>
      <c r="D62" s="797"/>
      <c r="E62" s="797"/>
      <c r="F62" s="42"/>
      <c r="G62" s="796"/>
      <c r="H62" s="41"/>
      <c r="I62" s="41"/>
      <c r="J62" s="2"/>
      <c r="K62" s="5"/>
      <c r="L62" s="662"/>
    </row>
    <row r="63" spans="1:12" ht="15.6">
      <c r="A63" s="819" t="str">
        <f>'Risku matrica'!A1634</f>
        <v>14.2. Procentu likmju svārstību risks</v>
      </c>
      <c r="B63" s="823">
        <f>B66</f>
        <v>190460</v>
      </c>
      <c r="C63" s="797"/>
      <c r="D63" s="797"/>
      <c r="E63" s="824">
        <f>Izmaksas!E122</f>
        <v>1</v>
      </c>
      <c r="F63" s="42"/>
      <c r="G63" s="825">
        <f>3076980-2921950</f>
        <v>155030</v>
      </c>
      <c r="H63" s="827"/>
      <c r="I63" s="827"/>
      <c r="J63" s="2"/>
      <c r="K63" s="5"/>
      <c r="L63" s="662" t="s">
        <v>962</v>
      </c>
    </row>
    <row r="64" spans="1:12" ht="15.6">
      <c r="A64" s="795" t="s">
        <v>2452</v>
      </c>
      <c r="B64" s="807"/>
      <c r="C64" s="797"/>
      <c r="D64" s="797"/>
      <c r="E64" s="797"/>
      <c r="F64" s="42"/>
      <c r="G64" s="7"/>
      <c r="H64" s="41"/>
      <c r="I64" s="41"/>
      <c r="J64" s="2"/>
      <c r="K64" s="5"/>
      <c r="L64" s="662"/>
    </row>
    <row r="65" spans="1:12" ht="15.6">
      <c r="A65" s="795" t="s">
        <v>2453</v>
      </c>
      <c r="B65" s="807"/>
      <c r="C65" s="797"/>
      <c r="D65" s="797"/>
      <c r="E65" s="797"/>
      <c r="F65" s="42"/>
      <c r="G65" s="7"/>
      <c r="H65" s="41"/>
      <c r="I65" s="41"/>
      <c r="J65" s="2"/>
      <c r="K65" s="5"/>
      <c r="L65" s="662"/>
    </row>
    <row r="66" spans="1:12" ht="15.6">
      <c r="A66" s="795" t="s">
        <v>2429</v>
      </c>
      <c r="B66" s="825">
        <f>(3111690-2826000)*2/3</f>
        <v>190460</v>
      </c>
      <c r="C66" s="797"/>
      <c r="D66" s="797"/>
      <c r="E66" s="797"/>
      <c r="F66" s="42"/>
      <c r="G66" s="7"/>
      <c r="H66" s="41"/>
      <c r="I66" s="41"/>
      <c r="J66" s="2"/>
      <c r="K66" s="5"/>
      <c r="L66" s="662"/>
    </row>
    <row r="67" spans="1:12" ht="15.6">
      <c r="A67" s="819" t="str">
        <f>'Risku matrica'!A1061</f>
        <v>9.1. Apdrošināšanas izmaksu risks</v>
      </c>
      <c r="B67" s="823">
        <f>B70</f>
        <v>18964</v>
      </c>
      <c r="C67" s="797">
        <f>'Risku matrica'!J1061</f>
        <v>0</v>
      </c>
      <c r="D67" s="797">
        <f>'Risku matrica'!K1061</f>
        <v>0</v>
      </c>
      <c r="E67" s="824">
        <f>Izmaksas!E123</f>
        <v>1</v>
      </c>
      <c r="F67" s="42"/>
      <c r="G67" s="825">
        <f>10000*15</f>
        <v>150000</v>
      </c>
      <c r="H67" s="41">
        <v>0</v>
      </c>
      <c r="I67" s="41"/>
      <c r="J67" s="2"/>
      <c r="K67" s="5"/>
      <c r="L67" s="662" t="s">
        <v>965</v>
      </c>
    </row>
    <row r="68" spans="1:12" ht="15.6">
      <c r="A68" s="795" t="s">
        <v>2450</v>
      </c>
      <c r="B68" s="807"/>
      <c r="C68" s="797"/>
      <c r="D68" s="797"/>
      <c r="E68" s="797"/>
      <c r="F68" s="42"/>
      <c r="G68" s="796"/>
      <c r="H68" s="796"/>
      <c r="I68" s="796"/>
      <c r="J68" s="2"/>
      <c r="K68" s="5"/>
      <c r="L68" s="662"/>
    </row>
    <row r="69" spans="1:12" ht="15.6">
      <c r="A69" s="795" t="s">
        <v>2473</v>
      </c>
      <c r="B69" s="807"/>
      <c r="C69" s="797"/>
      <c r="D69" s="797"/>
      <c r="E69" s="797"/>
      <c r="F69" s="42"/>
      <c r="G69" s="796"/>
      <c r="H69" s="796"/>
      <c r="I69" s="796"/>
      <c r="J69" s="2"/>
      <c r="K69" s="5"/>
      <c r="L69" s="662"/>
    </row>
    <row r="70" spans="1:12" ht="15.6">
      <c r="A70" s="795" t="s">
        <v>2429</v>
      </c>
      <c r="B70" s="825">
        <f>244964-226000</f>
        <v>18964</v>
      </c>
      <c r="C70" s="797"/>
      <c r="D70" s="797"/>
      <c r="E70" s="797"/>
      <c r="F70" s="42"/>
      <c r="G70" s="796"/>
      <c r="H70" s="796"/>
      <c r="I70" s="796"/>
      <c r="J70" s="2"/>
      <c r="K70" s="5"/>
      <c r="L70" s="662"/>
    </row>
    <row r="71" spans="1:12" ht="15.6">
      <c r="A71" s="795" t="str">
        <f>'Risku matrica'!A966</f>
        <v>8.2. Tiesību aktu izmaiņu risks</v>
      </c>
      <c r="B71" s="808"/>
      <c r="C71" s="797"/>
      <c r="D71" s="797"/>
      <c r="E71" s="797">
        <f>Izmaksas!E124</f>
        <v>0</v>
      </c>
      <c r="F71" s="42"/>
      <c r="G71" s="808"/>
      <c r="H71" s="41"/>
      <c r="I71" s="41"/>
      <c r="J71" s="2"/>
      <c r="K71" s="5"/>
      <c r="L71" s="662" t="s">
        <v>967</v>
      </c>
    </row>
    <row r="72" spans="1:12" ht="15.6">
      <c r="A72" s="795" t="str">
        <f>'Risku matrica'!A865</f>
        <v>6.3. Nepārvaramas varas risks</v>
      </c>
      <c r="B72" s="808"/>
      <c r="C72" s="797"/>
      <c r="D72" s="797"/>
      <c r="E72" s="797">
        <f>Izmaksas!E125</f>
        <v>0</v>
      </c>
      <c r="F72" s="42"/>
      <c r="G72" s="808"/>
      <c r="H72" s="41"/>
      <c r="I72" s="41"/>
      <c r="J72" s="2"/>
      <c r="K72" s="5"/>
    </row>
    <row r="73" spans="1:12" ht="15.6">
      <c r="A73" s="40"/>
      <c r="B73" s="834"/>
      <c r="C73" s="41"/>
      <c r="D73" s="41"/>
      <c r="E73" s="41"/>
      <c r="F73" s="42"/>
      <c r="G73" s="7"/>
      <c r="H73" s="41"/>
      <c r="I73" s="41"/>
      <c r="J73" s="2"/>
      <c r="K73" s="5"/>
    </row>
    <row r="74" spans="1:12" ht="15.6">
      <c r="A74" s="40"/>
      <c r="B74" s="7"/>
      <c r="C74" s="41"/>
      <c r="D74" s="41"/>
      <c r="E74" s="41"/>
      <c r="F74" s="42"/>
      <c r="G74" s="7"/>
      <c r="H74" s="41"/>
      <c r="I74" s="41"/>
      <c r="J74" s="2"/>
      <c r="K74" s="5"/>
    </row>
    <row r="75" spans="1:12" ht="15.6">
      <c r="A75" s="40"/>
      <c r="B75" s="7"/>
      <c r="C75" s="41"/>
      <c r="D75" s="41"/>
      <c r="E75" s="41"/>
      <c r="F75" s="42"/>
      <c r="G75" s="7"/>
      <c r="H75" s="41"/>
      <c r="I75" s="41"/>
      <c r="J75" s="2"/>
      <c r="K75" s="5"/>
    </row>
    <row r="76" spans="1:12" ht="15.6">
      <c r="A76" s="40"/>
      <c r="B76" s="7"/>
      <c r="C76" s="41"/>
      <c r="D76" s="41"/>
      <c r="E76" s="41"/>
      <c r="F76" s="42"/>
      <c r="G76" s="7"/>
      <c r="H76" s="41"/>
      <c r="I76" s="41"/>
      <c r="J76" s="2"/>
      <c r="K76" s="5"/>
    </row>
    <row r="77" spans="1:12" ht="15.6">
      <c r="A77" s="40"/>
      <c r="B77" s="7"/>
      <c r="C77" s="41"/>
      <c r="D77" s="41"/>
      <c r="E77" s="41"/>
      <c r="F77" s="42"/>
      <c r="G77" s="7"/>
      <c r="H77" s="41"/>
      <c r="I77" s="41"/>
      <c r="J77" s="2"/>
      <c r="K77" s="5"/>
    </row>
    <row r="78" spans="1:12" ht="15.6">
      <c r="A78" s="40"/>
      <c r="B78" s="7"/>
      <c r="C78" s="41"/>
      <c r="D78" s="41"/>
      <c r="E78" s="41"/>
      <c r="F78" s="42"/>
      <c r="G78" s="7"/>
      <c r="H78" s="41"/>
      <c r="I78" s="41"/>
      <c r="J78" s="2"/>
      <c r="K78" s="5"/>
    </row>
    <row r="79" spans="1:12" ht="15.6">
      <c r="A79" s="40"/>
      <c r="B79" s="7"/>
      <c r="C79" s="41"/>
      <c r="D79" s="41"/>
      <c r="E79" s="41"/>
      <c r="F79" s="42"/>
      <c r="G79" s="7"/>
      <c r="H79" s="41"/>
      <c r="I79" s="41"/>
      <c r="J79" s="2"/>
      <c r="K79" s="5"/>
    </row>
    <row r="80" spans="1:12" ht="15.6">
      <c r="A80" s="40"/>
      <c r="B80" s="7"/>
      <c r="C80" s="41"/>
      <c r="D80" s="41"/>
      <c r="E80" s="41"/>
      <c r="F80" s="42"/>
      <c r="G80" s="7"/>
      <c r="H80" s="41"/>
      <c r="I80" s="41"/>
      <c r="J80" s="2"/>
      <c r="K80" s="5"/>
    </row>
    <row r="81" spans="1:11" ht="15.6">
      <c r="A81" s="40"/>
      <c r="B81" s="7"/>
      <c r="C81" s="41"/>
      <c r="D81" s="41"/>
      <c r="E81" s="41"/>
      <c r="F81" s="42"/>
      <c r="G81" s="7"/>
      <c r="H81" s="41"/>
      <c r="I81" s="41"/>
      <c r="J81" s="2"/>
      <c r="K81" s="5"/>
    </row>
  </sheetData>
  <mergeCells count="6">
    <mergeCell ref="B1:E1"/>
    <mergeCell ref="G1:I1"/>
    <mergeCell ref="A3:E3"/>
    <mergeCell ref="A46:E46"/>
    <mergeCell ref="G46:I46"/>
    <mergeCell ref="G3:I3"/>
  </mergeCells>
  <pageMargins left="0.7" right="0.7" top="0.75" bottom="0.75" header="0.3" footer="0.3"/>
  <pageSetup paperSize="9" scale="63"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5A837DF00024DBC7481451BD525B2" ma:contentTypeVersion="13" ma:contentTypeDescription="Create a new document." ma:contentTypeScope="" ma:versionID="57ab5760a422952e7252a84fec7f4ae5">
  <xsd:schema xmlns:xsd="http://www.w3.org/2001/XMLSchema" xmlns:xs="http://www.w3.org/2001/XMLSchema" xmlns:p="http://schemas.microsoft.com/office/2006/metadata/properties" xmlns:ns2="b7b3b213-8566-48ea-9933-efcfa651373a" xmlns:ns3="d68ddbfb-0246-4f41-98f5-4b7b8fdf9644" targetNamespace="http://schemas.microsoft.com/office/2006/metadata/properties" ma:root="true" ma:fieldsID="23c75a8a156ed0304755da8b5ce2a6c8" ns2:_="" ns3:_="">
    <xsd:import namespace="b7b3b213-8566-48ea-9933-efcfa651373a"/>
    <xsd:import namespace="d68ddbfb-0246-4f41-98f5-4b7b8fdf96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b213-8566-48ea-9933-efcfa6513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8ddbfb-0246-4f41-98f5-4b7b8fdf96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5f5ce6-bedf-444e-a1c0-88d3b9c68b20}" ma:internalName="TaxCatchAll" ma:showField="CatchAllData" ma:web="d68ddbfb-0246-4f41-98f5-4b7b8fdf9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b3b213-8566-48ea-9933-efcfa651373a">
      <Terms xmlns="http://schemas.microsoft.com/office/infopath/2007/PartnerControls"/>
    </lcf76f155ced4ddcb4097134ff3c332f>
    <TaxCatchAll xmlns="d68ddbfb-0246-4f41-98f5-4b7b8fdf96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28181-6632-4B31-95C9-1B3448589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3b213-8566-48ea-9933-efcfa651373a"/>
    <ds:schemaRef ds:uri="d68ddbfb-0246-4f41-98f5-4b7b8fdf96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744DB5-3E3C-4403-8313-61F4729E0969}">
  <ds:schemaRefs>
    <ds:schemaRef ds:uri="http://schemas.microsoft.com/office/2006/metadata/properties"/>
    <ds:schemaRef ds:uri="http://schemas.microsoft.com/office/infopath/2007/PartnerControls"/>
    <ds:schemaRef ds:uri="b7b3b213-8566-48ea-9933-efcfa651373a"/>
    <ds:schemaRef ds:uri="d68ddbfb-0246-4f41-98f5-4b7b8fdf9644"/>
  </ds:schemaRefs>
</ds:datastoreItem>
</file>

<file path=customXml/itemProps3.xml><?xml version="1.0" encoding="utf-8"?>
<ds:datastoreItem xmlns:ds="http://schemas.openxmlformats.org/officeDocument/2006/customXml" ds:itemID="{5B5ABA0F-24B7-45A2-9069-96DC32DA0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12</vt:i4>
      </vt:variant>
    </vt:vector>
  </HeadingPairs>
  <TitlesOfParts>
    <vt:vector size="47" baseType="lpstr">
      <vt:lpstr>Atruna</vt:lpstr>
      <vt:lpstr>Definīcijas</vt:lpstr>
      <vt:lpstr>Satura rādītājs</vt:lpstr>
      <vt:lpstr>Ievades lapas &gt;&gt;</vt:lpstr>
      <vt:lpstr>Info par projektu</vt:lpstr>
      <vt:lpstr>Pieņēmumi</vt:lpstr>
      <vt:lpstr>Risku matrica</vt:lpstr>
      <vt:lpstr>Risku kopsavilkums</vt:lpstr>
      <vt:lpstr>Risku kvantificēšana</vt:lpstr>
      <vt:lpstr>Stat. uzskaite (vecā versija)</vt:lpstr>
      <vt:lpstr>Aprēķinu lapas &gt;&gt;</vt:lpstr>
      <vt:lpstr>Laika grafiks</vt:lpstr>
      <vt:lpstr>Kapitālieguldījumi</vt:lpstr>
      <vt:lpstr>Finansēšana</vt:lpstr>
      <vt:lpstr>Izmaksas</vt:lpstr>
      <vt:lpstr>Ieņēmumi</vt:lpstr>
      <vt:lpstr>Naudas plūsmas</vt:lpstr>
      <vt:lpstr>Jutīguma analīze</vt:lpstr>
      <vt:lpstr>Kopsavilkums</vt:lpstr>
      <vt:lpstr>Grafiks</vt:lpstr>
      <vt:lpstr>Rezultātu lapas &gt;&gt;</vt:lpstr>
      <vt:lpstr>Rādītāji</vt:lpstr>
      <vt:lpstr>IIA &gt;&gt;</vt:lpstr>
      <vt:lpstr>IIA Laika grafiks</vt:lpstr>
      <vt:lpstr>IIA Finanšu analīze</vt:lpstr>
      <vt:lpstr>IIA Finansēšana</vt:lpstr>
      <vt:lpstr>IIA Ilgtspējas analīze</vt:lpstr>
      <vt:lpstr>IIA Ekonomiskā analīze</vt:lpstr>
      <vt:lpstr>IIA Jūtīguma analīze</vt:lpstr>
      <vt:lpstr>IIA Saistību novērtējums</vt:lpstr>
      <vt:lpstr>Pārbaudes</vt:lpstr>
      <vt:lpstr>IIA Papildus aprēķini</vt:lpstr>
      <vt:lpstr>Investīciju izmaksas</vt:lpstr>
      <vt:lpstr>Uzturēšanas izmaksas</vt:lpstr>
      <vt:lpstr>Saistības</vt:lpstr>
      <vt:lpstr>Definīcijas!Print_Area</vt:lpstr>
      <vt:lpstr>Grafiks!Print_Area</vt:lpstr>
      <vt:lpstr>Ieņēmumi!Print_Area</vt:lpstr>
      <vt:lpstr>Izmaksas!Print_Area</vt:lpstr>
      <vt:lpstr>'Jutīguma analīze'!Print_Area</vt:lpstr>
      <vt:lpstr>Kopsavilkums!Print_Area</vt:lpstr>
      <vt:lpstr>'Naudas plūsmas'!Print_Area</vt:lpstr>
      <vt:lpstr>Pārbaudes!Print_Area</vt:lpstr>
      <vt:lpstr>Pieņēmumi!Print_Area</vt:lpstr>
      <vt:lpstr>Rādītāji!Print_Area</vt:lpstr>
      <vt:lpstr>'Risku kvantificēšana'!Print_Area</vt:lpstr>
      <vt:lpstr>'Stat. uzskaite (vecā versija)'!Print_Area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2025-02-19T11:44:29Z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0x0101002B75A837DF00024DBC7481451BD525B2</vt:lpwstr>
  </property>
  <property fmtid="{D5CDD505-2E9C-101B-9397-08002B2CF9AE}" pid="3" name="MediaServiceImageTags">
    <vt:lpwstr/>
  </property>
</Properties>
</file>